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166925"/>
  <mc:AlternateContent xmlns:mc="http://schemas.openxmlformats.org/markup-compatibility/2006">
    <mc:Choice Requires="x15">
      <x15ac:absPath xmlns:x15ac="http://schemas.microsoft.com/office/spreadsheetml/2010/11/ac" url="https://d.docs.live.net/5f15395a9ed9a48f/Proyectos_DS/Indicadores_Oportunidad_Mejora/data/output/"/>
    </mc:Choice>
  </mc:AlternateContent>
  <xr:revisionPtr revIDLastSave="6" documentId="11_624BCF981438680B4C9FA468B4B86C569C0AA933" xr6:coauthVersionLast="47" xr6:coauthVersionMax="47" xr10:uidLastSave="{000C8F15-EB37-4F0C-92E3-5BECA8AF1940}"/>
  <bookViews>
    <workbookView xWindow="-108" yWindow="-108" windowWidth="23256" windowHeight="12456" tabRatio="692" firstSheet="1" activeTab="1" xr2:uid="{00000000-000D-0000-FFFF-FFFF00000000}"/>
  </bookViews>
  <sheets>
    <sheet name="Hoja4" sheetId="1" state="hidden" r:id="rId1"/>
    <sheet name="Consolidado Historico" sheetId="2" r:id="rId2"/>
    <sheet name="Consolidado Semestral" sheetId="3" r:id="rId3"/>
    <sheet name="Consolidado Cierres" sheetId="4" r:id="rId4"/>
    <sheet name="Desglose Series" sheetId="5" r:id="rId5"/>
    <sheet name="Desglose Analisis" sheetId="6" r:id="rId6"/>
    <sheet name="Catalogo Indicadores" sheetId="7" r:id="rId7"/>
    <sheet name="Base Normalizada" sheetId="8" r:id="rId8"/>
  </sheets>
  <definedNames>
    <definedName name="_xlnm._FilterDatabase" localSheetId="1" hidden="1">'Consolidado Historico'!$A$1:$V$4347</definedName>
    <definedName name="_xlnm._FilterDatabase" localSheetId="2" hidden="1">'Consolidado Semestral'!$A$1:$R$1576</definedName>
    <definedName name="Auditoría_Interna">#REF!</definedName>
    <definedName name="Autoevaluación_y_Autoregulación">#REF!</definedName>
    <definedName name="Bienestar_Institucional">#REF!</definedName>
    <definedName name="Comunicación_y_Posicionamiento_Estratégico">#REF!</definedName>
    <definedName name="Datos_y_Analítica">#REF!</definedName>
    <definedName name="Desarrollo_del_Talento_Humano">#REF!</definedName>
    <definedName name="Direccionamiento_Estratégico">#REF!</definedName>
    <definedName name="Docencia">#REF!</definedName>
    <definedName name="Experiencia_Institucional">#REF!</definedName>
    <definedName name="Extensión">#REF!</definedName>
    <definedName name="Gestión_Ambiental">#REF!</definedName>
    <definedName name="Gestión_de_Abastecimiento">#REF!</definedName>
    <definedName name="Gestión_de_la_Tecnología_e_Innovación_Digital">#REF!</definedName>
    <definedName name="Gestión_de_Portafolio_Institucional">#REF!</definedName>
    <definedName name="Gestión_de_Riesgos">#REF!</definedName>
    <definedName name="Gestión_de_Seguridad_y_Salud_en_el_Trabajo">#REF!</definedName>
    <definedName name="Gestión_Financiera">#REF!</definedName>
    <definedName name="Gestión_Jurídica_y_Normativa">#REF!</definedName>
    <definedName name="Gobierno_Institucional">#REF!</definedName>
    <definedName name="Infraestructura_y_Servicios_Administrativos">#REF!</definedName>
    <definedName name="Investigación_Innovación_y_Creación">#REF!</definedName>
    <definedName name="Mercadeo_Admisiones_y_Matrícula">#REF!</definedName>
    <definedName name="Opciones">#REF!</definedName>
    <definedName name="Planificación_y_Mejora_del_Sistema_Integrado">#REF!</definedName>
    <definedName name="Recursos_Académicos_y_de_Investigación">#REF!</definedName>
    <definedName name="Servicio_y_Permanencia">#REF!</definedName>
    <definedName name="Visibilidad_Nacional_e_Internacional">#REF!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1425" i="4" l="1"/>
  <c r="N1425" i="4"/>
  <c r="M1425" i="4"/>
  <c r="I1425" i="4"/>
  <c r="J1425" i="4" s="1"/>
  <c r="H1425" i="4"/>
  <c r="Q1424" i="4"/>
  <c r="Q1423" i="4"/>
  <c r="Q1422" i="4"/>
  <c r="Q1421" i="4"/>
  <c r="Q1420" i="4"/>
  <c r="Q1419" i="4"/>
  <c r="Q1418" i="4"/>
  <c r="Q1417" i="4"/>
  <c r="Q1416" i="4"/>
  <c r="Q1415" i="4"/>
  <c r="Q1414" i="4"/>
  <c r="Q1413" i="4"/>
  <c r="Q1412" i="4"/>
  <c r="Q1411" i="4"/>
  <c r="Q1410" i="4"/>
  <c r="Q1409" i="4"/>
  <c r="Q1408" i="4"/>
  <c r="Q1407" i="4"/>
  <c r="Q1406" i="4"/>
  <c r="Q1405" i="4"/>
  <c r="Q1404" i="4"/>
  <c r="Q1403" i="4"/>
  <c r="Q1402" i="4"/>
  <c r="Q1401" i="4"/>
  <c r="Q1400" i="4"/>
  <c r="Q1399" i="4"/>
  <c r="Q1398" i="4"/>
  <c r="Q1397" i="4"/>
  <c r="Q1396" i="4"/>
  <c r="Q1395" i="4"/>
  <c r="Q1394" i="4"/>
  <c r="Q1393" i="4"/>
  <c r="Q1392" i="4"/>
  <c r="Q1391" i="4"/>
  <c r="Q1390" i="4"/>
  <c r="Q1389" i="4"/>
  <c r="Q1388" i="4"/>
  <c r="Q1387" i="4"/>
  <c r="Q1386" i="4"/>
  <c r="Q1385" i="4"/>
  <c r="Q1384" i="4"/>
  <c r="Q1383" i="4"/>
  <c r="Q1382" i="4"/>
  <c r="Q1381" i="4"/>
  <c r="Q1380" i="4"/>
  <c r="Q1379" i="4"/>
  <c r="Q1378" i="4"/>
  <c r="Q1377" i="4"/>
  <c r="Q1376" i="4"/>
  <c r="Q1375" i="4"/>
  <c r="Q1374" i="4"/>
  <c r="Q1373" i="4"/>
  <c r="Q1372" i="4"/>
  <c r="Q1371" i="4"/>
  <c r="Q1370" i="4"/>
  <c r="Q1369" i="4"/>
  <c r="Q1368" i="4"/>
  <c r="Q1367" i="4"/>
  <c r="Q1366" i="4"/>
  <c r="Q1365" i="4"/>
  <c r="Q1364" i="4"/>
  <c r="Q1363" i="4"/>
  <c r="Q1362" i="4"/>
  <c r="Q1361" i="4"/>
  <c r="Q1360" i="4"/>
  <c r="Q1359" i="4"/>
  <c r="Q1358" i="4"/>
  <c r="Q1357" i="4"/>
  <c r="Q1356" i="4"/>
  <c r="Q1355" i="4"/>
  <c r="Q1354" i="4"/>
  <c r="Q1353" i="4"/>
  <c r="Q1352" i="4"/>
  <c r="Q1351" i="4"/>
  <c r="Q1350" i="4"/>
  <c r="Q1349" i="4"/>
  <c r="Q1348" i="4"/>
  <c r="Q1347" i="4"/>
  <c r="Q1346" i="4"/>
  <c r="Q1345" i="4"/>
  <c r="Q1344" i="4"/>
  <c r="Q1343" i="4"/>
  <c r="Q1342" i="4"/>
  <c r="Q1341" i="4"/>
  <c r="Q1340" i="4"/>
  <c r="Q1339" i="4"/>
  <c r="Q1338" i="4"/>
  <c r="Q1337" i="4"/>
  <c r="Q1336" i="4"/>
  <c r="Q1335" i="4"/>
  <c r="Q1334" i="4"/>
  <c r="Q1333" i="4"/>
  <c r="Q1332" i="4"/>
  <c r="Q1331" i="4"/>
  <c r="Q1330" i="4"/>
  <c r="Q1329" i="4"/>
  <c r="Q1328" i="4"/>
  <c r="Q1327" i="4"/>
  <c r="Q1326" i="4"/>
  <c r="Q1325" i="4"/>
  <c r="Q1324" i="4"/>
  <c r="Q1323" i="4"/>
  <c r="Q1322" i="4"/>
  <c r="Q1321" i="4"/>
  <c r="Q1320" i="4"/>
  <c r="Q1319" i="4"/>
  <c r="Q1318" i="4"/>
  <c r="Q1317" i="4"/>
  <c r="Q1316" i="4"/>
  <c r="Q1315" i="4"/>
  <c r="Q1314" i="4"/>
  <c r="Q1313" i="4"/>
  <c r="Q1312" i="4"/>
  <c r="Q1311" i="4"/>
  <c r="Q1310" i="4"/>
  <c r="Q1309" i="4"/>
  <c r="Q1308" i="4"/>
  <c r="N1308" i="4"/>
  <c r="M1308" i="4"/>
  <c r="I1308" i="4"/>
  <c r="J1308" i="4" s="1"/>
  <c r="H1308" i="4"/>
  <c r="Q1307" i="4"/>
  <c r="N1307" i="4"/>
  <c r="M1307" i="4"/>
  <c r="I1307" i="4"/>
  <c r="J1307" i="4" s="1"/>
  <c r="H1307" i="4"/>
  <c r="Q1306" i="4"/>
  <c r="Q1305" i="4"/>
  <c r="Q1304" i="4"/>
  <c r="Q1303" i="4"/>
  <c r="Q1302" i="4"/>
  <c r="Q1301" i="4"/>
  <c r="Q1300" i="4"/>
  <c r="Q1299" i="4"/>
  <c r="Q1298" i="4"/>
  <c r="Q1297" i="4"/>
  <c r="Q1296" i="4"/>
  <c r="Q1295" i="4"/>
  <c r="Q1294" i="4"/>
  <c r="Q1293" i="4"/>
  <c r="Q1292" i="4"/>
  <c r="Q1291" i="4"/>
  <c r="Q1290" i="4"/>
  <c r="Q1289" i="4"/>
  <c r="Q1288" i="4"/>
  <c r="Q1287" i="4"/>
  <c r="Q1286" i="4"/>
  <c r="Q1285" i="4"/>
  <c r="Q1284" i="4"/>
  <c r="Q1283" i="4"/>
  <c r="Q1282" i="4"/>
  <c r="Q1281" i="4"/>
  <c r="Q1280" i="4"/>
  <c r="Q1279" i="4"/>
  <c r="Q1278" i="4"/>
  <c r="Q1277" i="4"/>
  <c r="Q1276" i="4"/>
  <c r="Q1275" i="4"/>
  <c r="Q1274" i="4"/>
  <c r="Q1273" i="4"/>
  <c r="Q1272" i="4"/>
  <c r="Q1271" i="4"/>
  <c r="Q1270" i="4"/>
  <c r="Q1269" i="4"/>
  <c r="Q1268" i="4"/>
  <c r="Q1267" i="4"/>
  <c r="Q1266" i="4"/>
  <c r="Q1265" i="4"/>
  <c r="Q1264" i="4"/>
  <c r="Q1263" i="4"/>
  <c r="Q1262" i="4"/>
  <c r="Q1261" i="4"/>
  <c r="Q1260" i="4"/>
  <c r="Q1259" i="4"/>
  <c r="Q1258" i="4"/>
  <c r="Q1257" i="4"/>
  <c r="Q1256" i="4"/>
  <c r="Q1255" i="4"/>
  <c r="Q1254" i="4"/>
  <c r="Q1253" i="4"/>
  <c r="Q1252" i="4"/>
  <c r="Q1251" i="4"/>
  <c r="Q1250" i="4"/>
  <c r="Q1249" i="4"/>
  <c r="Q1248" i="4"/>
  <c r="I1248" i="4"/>
  <c r="J1248" i="4" s="1"/>
  <c r="H1248" i="4"/>
  <c r="Q1247" i="4"/>
  <c r="Q1246" i="4"/>
  <c r="Q1245" i="4"/>
  <c r="Q1244" i="4"/>
  <c r="Q1243" i="4"/>
  <c r="Q1242" i="4"/>
  <c r="Q1241" i="4"/>
  <c r="Q1240" i="4"/>
  <c r="Q1239" i="4"/>
  <c r="Q1238" i="4"/>
  <c r="Q1237" i="4"/>
  <c r="Q1236" i="4"/>
  <c r="Q1235" i="4"/>
  <c r="Q1234" i="4"/>
  <c r="Q1233" i="4"/>
  <c r="Q1232" i="4"/>
  <c r="Q1231" i="4"/>
  <c r="Q1230" i="4"/>
  <c r="Q1229" i="4"/>
  <c r="Q1228" i="4"/>
  <c r="Q1227" i="4"/>
  <c r="Q1226" i="4"/>
  <c r="Q1225" i="4"/>
  <c r="Q1224" i="4"/>
  <c r="Q1223" i="4"/>
  <c r="Q1222" i="4"/>
  <c r="Q1221" i="4"/>
  <c r="Q1220" i="4"/>
  <c r="Q1219" i="4"/>
  <c r="Q1218" i="4"/>
  <c r="Q1217" i="4"/>
  <c r="Q1216" i="4"/>
  <c r="Q1215" i="4"/>
  <c r="Q1214" i="4"/>
  <c r="Q1213" i="4"/>
  <c r="Q1212" i="4"/>
  <c r="Q1211" i="4"/>
  <c r="Q1210" i="4"/>
  <c r="Q1209" i="4"/>
  <c r="Q1208" i="4"/>
  <c r="Q1207" i="4"/>
  <c r="Q1206" i="4"/>
  <c r="Q1205" i="4"/>
  <c r="Q1204" i="4"/>
  <c r="Q1203" i="4"/>
  <c r="Q1202" i="4"/>
  <c r="Q1201" i="4"/>
  <c r="Q1200" i="4"/>
  <c r="Q1199" i="4"/>
  <c r="Q1198" i="4"/>
  <c r="Q1197" i="4"/>
  <c r="Q1196" i="4"/>
  <c r="Q1195" i="4"/>
  <c r="Q1194" i="4"/>
  <c r="Q1193" i="4"/>
  <c r="Q1192" i="4"/>
  <c r="Q1191" i="4"/>
  <c r="Q1190" i="4"/>
  <c r="Q1189" i="4"/>
  <c r="Q1188" i="4"/>
  <c r="Q1187" i="4"/>
  <c r="Q1186" i="4"/>
  <c r="Q1185" i="4"/>
  <c r="Q1184" i="4"/>
  <c r="Q1183" i="4"/>
  <c r="Q1182" i="4"/>
  <c r="Q1181" i="4"/>
  <c r="Q1180" i="4"/>
  <c r="Q1179" i="4"/>
  <c r="Q1178" i="4"/>
  <c r="Q1177" i="4"/>
  <c r="Q1176" i="4"/>
  <c r="Q1175" i="4"/>
  <c r="Q1174" i="4"/>
  <c r="Q1173" i="4"/>
  <c r="Q1172" i="4"/>
  <c r="N1172" i="4"/>
  <c r="M1172" i="4"/>
  <c r="I1172" i="4"/>
  <c r="J1172" i="4" s="1"/>
  <c r="H1172" i="4"/>
  <c r="Q1171" i="4"/>
  <c r="Q1170" i="4"/>
  <c r="Q1169" i="4"/>
  <c r="I1169" i="4"/>
  <c r="J1169" i="4" s="1"/>
  <c r="H1169" i="4"/>
  <c r="Q1168" i="4"/>
  <c r="I1168" i="4"/>
  <c r="J1168" i="4" s="1"/>
  <c r="H1168" i="4"/>
  <c r="Q1167" i="4"/>
  <c r="I1167" i="4"/>
  <c r="J1167" i="4" s="1"/>
  <c r="H1167" i="4"/>
  <c r="Q1166" i="4"/>
  <c r="N1166" i="4"/>
  <c r="M1166" i="4"/>
  <c r="I1166" i="4"/>
  <c r="H1166" i="4"/>
  <c r="Q1165" i="4"/>
  <c r="N1165" i="4"/>
  <c r="M1165" i="4"/>
  <c r="I1165" i="4"/>
  <c r="J1165" i="4" s="1"/>
  <c r="H1165" i="4"/>
  <c r="Q1164" i="4"/>
  <c r="I1164" i="4"/>
  <c r="H1164" i="4"/>
  <c r="Q1163" i="4"/>
  <c r="Q1162" i="4"/>
  <c r="Q1161" i="4"/>
  <c r="Q1160" i="4"/>
  <c r="Q1159" i="4"/>
  <c r="Q1158" i="4"/>
  <c r="Q1157" i="4"/>
  <c r="Q1156" i="4"/>
  <c r="Q1155" i="4"/>
  <c r="Q1154" i="4"/>
  <c r="Q1153" i="4"/>
  <c r="Q1152" i="4"/>
  <c r="Q1151" i="4"/>
  <c r="Q1150" i="4"/>
  <c r="Q1149" i="4"/>
  <c r="Q1148" i="4"/>
  <c r="Q1147" i="4"/>
  <c r="Q1146" i="4"/>
  <c r="Q1145" i="4"/>
  <c r="Q1144" i="4"/>
  <c r="Q1143" i="4"/>
  <c r="Q1142" i="4"/>
  <c r="Q1141" i="4"/>
  <c r="Q1140" i="4"/>
  <c r="Q1139" i="4"/>
  <c r="Q1138" i="4"/>
  <c r="Q1137" i="4"/>
  <c r="Q1136" i="4"/>
  <c r="Q1135" i="4"/>
  <c r="Q1134" i="4"/>
  <c r="Q1133" i="4"/>
  <c r="Q1132" i="4"/>
  <c r="Q1131" i="4"/>
  <c r="Q1130" i="4"/>
  <c r="Q1129" i="4"/>
  <c r="Q1128" i="4"/>
  <c r="Q1127" i="4"/>
  <c r="Q1126" i="4"/>
  <c r="Q1125" i="4"/>
  <c r="Q1124" i="4"/>
  <c r="Q1123" i="4"/>
  <c r="Q1122" i="4"/>
  <c r="Q1121" i="4"/>
  <c r="Q1120" i="4"/>
  <c r="Q1119" i="4"/>
  <c r="Q1118" i="4"/>
  <c r="Q1117" i="4"/>
  <c r="Q1116" i="4"/>
  <c r="Q1115" i="4"/>
  <c r="Q1114" i="4"/>
  <c r="Q1113" i="4"/>
  <c r="Q1112" i="4"/>
  <c r="Q1111" i="4"/>
  <c r="Q1110" i="4"/>
  <c r="Q1109" i="4"/>
  <c r="Q1108" i="4"/>
  <c r="Q1107" i="4"/>
  <c r="Q1106" i="4"/>
  <c r="Q1105" i="4"/>
  <c r="Q1104" i="4"/>
  <c r="Q1103" i="4"/>
  <c r="Q1102" i="4"/>
  <c r="Q1101" i="4"/>
  <c r="Q1100" i="4"/>
  <c r="Q1099" i="4"/>
  <c r="Q1098" i="4"/>
  <c r="Q1097" i="4"/>
  <c r="Q1096" i="4"/>
  <c r="Q1095" i="4"/>
  <c r="Q1094" i="4"/>
  <c r="N1094" i="4"/>
  <c r="M1094" i="4"/>
  <c r="Q1093" i="4"/>
  <c r="N1093" i="4"/>
  <c r="M1093" i="4"/>
  <c r="Q1092" i="4"/>
  <c r="N1092" i="4"/>
  <c r="M1092" i="4"/>
  <c r="Q1091" i="4"/>
  <c r="N1091" i="4"/>
  <c r="M1091" i="4"/>
  <c r="Q1090" i="4"/>
  <c r="N1090" i="4"/>
  <c r="M1090" i="4"/>
  <c r="Q1089" i="4"/>
  <c r="N1089" i="4"/>
  <c r="M1089" i="4"/>
  <c r="Q1088" i="4"/>
  <c r="N1088" i="4"/>
  <c r="M1088" i="4"/>
  <c r="Q1087" i="4"/>
  <c r="N1087" i="4"/>
  <c r="M1087" i="4"/>
  <c r="Q1086" i="4"/>
  <c r="N1086" i="4"/>
  <c r="M1086" i="4"/>
  <c r="Q1085" i="4"/>
  <c r="N1085" i="4"/>
  <c r="M1085" i="4"/>
  <c r="Q1084" i="4"/>
  <c r="N1084" i="4"/>
  <c r="M1084" i="4"/>
  <c r="Q1083" i="4"/>
  <c r="N1083" i="4"/>
  <c r="M1083" i="4"/>
  <c r="Q1082" i="4"/>
  <c r="N1082" i="4"/>
  <c r="M1082" i="4"/>
  <c r="Q1081" i="4"/>
  <c r="N1081" i="4"/>
  <c r="M1081" i="4"/>
  <c r="Q1080" i="4"/>
  <c r="N1080" i="4"/>
  <c r="M1080" i="4"/>
  <c r="Q1079" i="4"/>
  <c r="N1079" i="4"/>
  <c r="M1079" i="4"/>
  <c r="Q1078" i="4"/>
  <c r="N1078" i="4"/>
  <c r="M1078" i="4"/>
  <c r="Q1077" i="4"/>
  <c r="N1077" i="4"/>
  <c r="M1077" i="4"/>
  <c r="Q1076" i="4"/>
  <c r="N1076" i="4"/>
  <c r="M1076" i="4"/>
  <c r="Q1075" i="4"/>
  <c r="N1075" i="4"/>
  <c r="M1075" i="4"/>
  <c r="Q1074" i="4"/>
  <c r="N1074" i="4"/>
  <c r="M1074" i="4"/>
  <c r="Q1073" i="4"/>
  <c r="N1073" i="4"/>
  <c r="M1073" i="4"/>
  <c r="Q1072" i="4"/>
  <c r="N1072" i="4"/>
  <c r="M1072" i="4"/>
  <c r="Q1071" i="4"/>
  <c r="N1071" i="4"/>
  <c r="M1071" i="4"/>
  <c r="Q1070" i="4"/>
  <c r="N1070" i="4"/>
  <c r="M1070" i="4"/>
  <c r="Q1069" i="4"/>
  <c r="N1069" i="4"/>
  <c r="M1069" i="4"/>
  <c r="Q1068" i="4"/>
  <c r="N1068" i="4"/>
  <c r="M1068" i="4"/>
  <c r="Q1067" i="4"/>
  <c r="N1067" i="4"/>
  <c r="M1067" i="4"/>
  <c r="Q1066" i="4"/>
  <c r="N1066" i="4"/>
  <c r="M1066" i="4"/>
  <c r="Q1065" i="4"/>
  <c r="N1065" i="4"/>
  <c r="M1065" i="4"/>
  <c r="Q1064" i="4"/>
  <c r="N1064" i="4"/>
  <c r="M1064" i="4"/>
  <c r="Q1063" i="4"/>
  <c r="N1063" i="4"/>
  <c r="M1063" i="4"/>
  <c r="I1063" i="4"/>
  <c r="H1063" i="4"/>
  <c r="Q1062" i="4"/>
  <c r="N1062" i="4"/>
  <c r="M1062" i="4"/>
  <c r="Q1061" i="4"/>
  <c r="N1061" i="4"/>
  <c r="M1061" i="4"/>
  <c r="Q1060" i="4"/>
  <c r="N1060" i="4"/>
  <c r="M1060" i="4"/>
  <c r="Q1059" i="4"/>
  <c r="N1059" i="4"/>
  <c r="M1059" i="4"/>
  <c r="Q1058" i="4"/>
  <c r="N1058" i="4"/>
  <c r="M1058" i="4"/>
  <c r="L1058" i="4"/>
  <c r="K1058" i="4"/>
  <c r="Q1057" i="4"/>
  <c r="N1057" i="4"/>
  <c r="M1057" i="4"/>
  <c r="Q1056" i="4"/>
  <c r="N1056" i="4"/>
  <c r="M1056" i="4"/>
  <c r="Q1055" i="4"/>
  <c r="N1055" i="4"/>
  <c r="M1055" i="4"/>
  <c r="L1055" i="4"/>
  <c r="Q1054" i="4"/>
  <c r="L1054" i="4"/>
  <c r="M1054" i="4" s="1"/>
  <c r="Q1053" i="4"/>
  <c r="N1053" i="4"/>
  <c r="M1053" i="4"/>
  <c r="Q1052" i="4"/>
  <c r="N1052" i="4"/>
  <c r="M1052" i="4"/>
  <c r="Q1051" i="4"/>
  <c r="N1051" i="4"/>
  <c r="M1051" i="4"/>
  <c r="L1051" i="4"/>
  <c r="Q1050" i="4"/>
  <c r="N1050" i="4"/>
  <c r="M1050" i="4"/>
  <c r="L1050" i="4"/>
  <c r="Q1049" i="4"/>
  <c r="N1049" i="4"/>
  <c r="M1049" i="4"/>
  <c r="Q1048" i="4"/>
  <c r="N1048" i="4"/>
  <c r="M1048" i="4"/>
  <c r="L1048" i="4"/>
  <c r="Q1047" i="4"/>
  <c r="N1047" i="4"/>
  <c r="M1047" i="4"/>
  <c r="Q1046" i="4"/>
  <c r="N1046" i="4"/>
  <c r="M1046" i="4"/>
  <c r="Q1045" i="4"/>
  <c r="L1045" i="4"/>
  <c r="N1045" i="4" s="1"/>
  <c r="Q1044" i="4"/>
  <c r="N1044" i="4"/>
  <c r="M1044" i="4"/>
  <c r="I1044" i="4"/>
  <c r="J1044" i="4" s="1"/>
  <c r="H1044" i="4"/>
  <c r="Q1043" i="4"/>
  <c r="L1043" i="4"/>
  <c r="K1043" i="4"/>
  <c r="Q1042" i="4"/>
  <c r="N1042" i="4"/>
  <c r="L1042" i="4"/>
  <c r="M1042" i="4" s="1"/>
  <c r="K1042" i="4"/>
  <c r="Q1041" i="4"/>
  <c r="L1041" i="4"/>
  <c r="N1041" i="4" s="1"/>
  <c r="Q1040" i="4"/>
  <c r="N1040" i="4"/>
  <c r="M1040" i="4"/>
  <c r="Q1039" i="4"/>
  <c r="N1039" i="4"/>
  <c r="M1039" i="4"/>
  <c r="Q1038" i="4"/>
  <c r="N1038" i="4"/>
  <c r="M1038" i="4"/>
  <c r="Q1037" i="4"/>
  <c r="N1037" i="4"/>
  <c r="M1037" i="4"/>
  <c r="Q1036" i="4"/>
  <c r="N1036" i="4"/>
  <c r="M1036" i="4"/>
  <c r="Q1035" i="4"/>
  <c r="N1035" i="4"/>
  <c r="M1035" i="4"/>
  <c r="Q1034" i="4"/>
  <c r="Q1033" i="4"/>
  <c r="Q1032" i="4"/>
  <c r="Q1031" i="4"/>
  <c r="Q1030" i="4"/>
  <c r="Q1029" i="4"/>
  <c r="Q1028" i="4"/>
  <c r="N1028" i="4"/>
  <c r="M1028" i="4"/>
  <c r="Q1027" i="4"/>
  <c r="N1027" i="4"/>
  <c r="M1027" i="4"/>
  <c r="Q1026" i="4"/>
  <c r="N1026" i="4"/>
  <c r="M1026" i="4"/>
  <c r="Q1025" i="4"/>
  <c r="N1025" i="4"/>
  <c r="M1025" i="4"/>
  <c r="Q1024" i="4"/>
  <c r="N1024" i="4"/>
  <c r="M1024" i="4"/>
  <c r="Q1023" i="4"/>
  <c r="N1023" i="4"/>
  <c r="M1023" i="4"/>
  <c r="Q1022" i="4"/>
  <c r="N1022" i="4"/>
  <c r="M1022" i="4"/>
  <c r="Q1021" i="4"/>
  <c r="N1021" i="4"/>
  <c r="M1021" i="4"/>
  <c r="Q1020" i="4"/>
  <c r="N1020" i="4"/>
  <c r="M1020" i="4"/>
  <c r="Q1019" i="4"/>
  <c r="N1019" i="4"/>
  <c r="M1019" i="4"/>
  <c r="Q1018" i="4"/>
  <c r="N1018" i="4"/>
  <c r="M1018" i="4"/>
  <c r="Q1017" i="4"/>
  <c r="N1017" i="4"/>
  <c r="M1017" i="4"/>
  <c r="Q1016" i="4"/>
  <c r="N1016" i="4"/>
  <c r="M1016" i="4"/>
  <c r="Q1015" i="4"/>
  <c r="N1015" i="4"/>
  <c r="M1015" i="4"/>
  <c r="Q1014" i="4"/>
  <c r="N1014" i="4"/>
  <c r="M1014" i="4"/>
  <c r="Q1013" i="4"/>
  <c r="N1013" i="4"/>
  <c r="M1013" i="4"/>
  <c r="Q1012" i="4"/>
  <c r="N1012" i="4"/>
  <c r="M1012" i="4"/>
  <c r="Q1011" i="4"/>
  <c r="N1011" i="4"/>
  <c r="M1011" i="4"/>
  <c r="Q1010" i="4"/>
  <c r="N1010" i="4"/>
  <c r="M1010" i="4"/>
  <c r="Q1009" i="4"/>
  <c r="N1009" i="4"/>
  <c r="M1009" i="4"/>
  <c r="Q1008" i="4"/>
  <c r="N1008" i="4"/>
  <c r="M1008" i="4"/>
  <c r="Q1007" i="4"/>
  <c r="N1007" i="4"/>
  <c r="M1007" i="4"/>
  <c r="Q1006" i="4"/>
  <c r="N1006" i="4"/>
  <c r="M1006" i="4"/>
  <c r="Q1005" i="4"/>
  <c r="N1005" i="4"/>
  <c r="M1005" i="4"/>
  <c r="Q1004" i="4"/>
  <c r="N1004" i="4"/>
  <c r="M1004" i="4"/>
  <c r="Q1003" i="4"/>
  <c r="N1003" i="4"/>
  <c r="M1003" i="4"/>
  <c r="Q1002" i="4"/>
  <c r="N1002" i="4"/>
  <c r="M1002" i="4"/>
  <c r="Q1001" i="4"/>
  <c r="N1001" i="4"/>
  <c r="M1001" i="4"/>
  <c r="Q1000" i="4"/>
  <c r="N1000" i="4"/>
  <c r="M1000" i="4"/>
  <c r="Q999" i="4"/>
  <c r="N999" i="4"/>
  <c r="M999" i="4"/>
  <c r="Q998" i="4"/>
  <c r="N998" i="4"/>
  <c r="M998" i="4"/>
  <c r="Q997" i="4"/>
  <c r="N997" i="4"/>
  <c r="M997" i="4"/>
  <c r="Q996" i="4"/>
  <c r="N996" i="4"/>
  <c r="M996" i="4"/>
  <c r="Q995" i="4"/>
  <c r="N995" i="4"/>
  <c r="M995" i="4"/>
  <c r="Q994" i="4"/>
  <c r="N994" i="4"/>
  <c r="M994" i="4"/>
  <c r="Q993" i="4"/>
  <c r="N993" i="4"/>
  <c r="M993" i="4"/>
  <c r="Q992" i="4"/>
  <c r="N992" i="4"/>
  <c r="M992" i="4"/>
  <c r="Q991" i="4"/>
  <c r="N991" i="4"/>
  <c r="M991" i="4"/>
  <c r="Q990" i="4"/>
  <c r="N990" i="4"/>
  <c r="M990" i="4"/>
  <c r="Q989" i="4"/>
  <c r="N989" i="4"/>
  <c r="M989" i="4"/>
  <c r="Q988" i="4"/>
  <c r="N988" i="4"/>
  <c r="M988" i="4"/>
  <c r="Q987" i="4"/>
  <c r="K987" i="4"/>
  <c r="Q986" i="4"/>
  <c r="N986" i="4"/>
  <c r="M986" i="4"/>
  <c r="Q985" i="4"/>
  <c r="M985" i="4"/>
  <c r="L985" i="4"/>
  <c r="N985" i="4" s="1"/>
  <c r="K985" i="4"/>
  <c r="Q984" i="4"/>
  <c r="N984" i="4"/>
  <c r="M984" i="4"/>
  <c r="L984" i="4"/>
  <c r="Q983" i="4"/>
  <c r="N983" i="4"/>
  <c r="M983" i="4"/>
  <c r="Q982" i="4"/>
  <c r="N982" i="4"/>
  <c r="M982" i="4"/>
  <c r="Q981" i="4"/>
  <c r="N981" i="4"/>
  <c r="M981" i="4"/>
  <c r="Q980" i="4"/>
  <c r="N980" i="4"/>
  <c r="M980" i="4"/>
  <c r="Q979" i="4"/>
  <c r="N979" i="4"/>
  <c r="M979" i="4"/>
  <c r="Q978" i="4"/>
  <c r="N978" i="4"/>
  <c r="M978" i="4"/>
  <c r="Q977" i="4"/>
  <c r="N977" i="4"/>
  <c r="M977" i="4"/>
  <c r="Q976" i="4"/>
  <c r="N976" i="4"/>
  <c r="M976" i="4"/>
  <c r="Q975" i="4"/>
  <c r="N975" i="4"/>
  <c r="M975" i="4"/>
  <c r="Q974" i="4"/>
  <c r="N974" i="4"/>
  <c r="M974" i="4"/>
  <c r="Q973" i="4"/>
  <c r="N973" i="4"/>
  <c r="M973" i="4"/>
  <c r="Q972" i="4"/>
  <c r="N972" i="4"/>
  <c r="M972" i="4"/>
  <c r="Q971" i="4"/>
  <c r="N971" i="4"/>
  <c r="M971" i="4"/>
  <c r="Q970" i="4"/>
  <c r="N970" i="4"/>
  <c r="M970" i="4"/>
  <c r="Q969" i="4"/>
  <c r="N969" i="4"/>
  <c r="M969" i="4"/>
  <c r="Q968" i="4"/>
  <c r="N968" i="4"/>
  <c r="M968" i="4"/>
  <c r="Q967" i="4"/>
  <c r="N967" i="4"/>
  <c r="M967" i="4"/>
  <c r="Q966" i="4"/>
  <c r="L966" i="4"/>
  <c r="K966" i="4"/>
  <c r="Q965" i="4"/>
  <c r="N965" i="4"/>
  <c r="M965" i="4"/>
  <c r="Q964" i="4"/>
  <c r="N964" i="4"/>
  <c r="M964" i="4"/>
  <c r="Q963" i="4"/>
  <c r="L963" i="4"/>
  <c r="Q962" i="4"/>
  <c r="N962" i="4"/>
  <c r="M962" i="4"/>
  <c r="L962" i="4"/>
  <c r="K962" i="4"/>
  <c r="Q961" i="4"/>
  <c r="N961" i="4"/>
  <c r="M961" i="4"/>
  <c r="Q960" i="4"/>
  <c r="N960" i="4"/>
  <c r="M960" i="4"/>
  <c r="Q959" i="4"/>
  <c r="N959" i="4"/>
  <c r="M959" i="4"/>
  <c r="Q958" i="4"/>
  <c r="N958" i="4"/>
  <c r="M958" i="4"/>
  <c r="Q957" i="4"/>
  <c r="N957" i="4"/>
  <c r="M957" i="4"/>
  <c r="Q956" i="4"/>
  <c r="N956" i="4"/>
  <c r="M956" i="4"/>
  <c r="Q955" i="4"/>
  <c r="N955" i="4"/>
  <c r="M955" i="4"/>
  <c r="Q954" i="4"/>
  <c r="N954" i="4"/>
  <c r="M954" i="4"/>
  <c r="Q953" i="4"/>
  <c r="N953" i="4"/>
  <c r="M953" i="4"/>
  <c r="Q952" i="4"/>
  <c r="N952" i="4"/>
  <c r="M952" i="4"/>
  <c r="Q951" i="4"/>
  <c r="N951" i="4"/>
  <c r="M951" i="4"/>
  <c r="Q950" i="4"/>
  <c r="N950" i="4"/>
  <c r="M950" i="4"/>
  <c r="Q949" i="4"/>
  <c r="N949" i="4"/>
  <c r="M949" i="4"/>
  <c r="Q948" i="4"/>
  <c r="N948" i="4"/>
  <c r="M948" i="4"/>
  <c r="Q947" i="4"/>
  <c r="N947" i="4"/>
  <c r="M947" i="4"/>
  <c r="Q946" i="4"/>
  <c r="N946" i="4"/>
  <c r="M946" i="4"/>
  <c r="Q945" i="4"/>
  <c r="N945" i="4"/>
  <c r="M945" i="4"/>
  <c r="Q944" i="4"/>
  <c r="N944" i="4"/>
  <c r="M944" i="4"/>
  <c r="Q943" i="4"/>
  <c r="N943" i="4"/>
  <c r="M943" i="4"/>
  <c r="Q942" i="4"/>
  <c r="N942" i="4"/>
  <c r="M942" i="4"/>
  <c r="Q941" i="4"/>
  <c r="N941" i="4"/>
  <c r="M941" i="4"/>
  <c r="Q940" i="4"/>
  <c r="N940" i="4"/>
  <c r="M940" i="4"/>
  <c r="Q939" i="4"/>
  <c r="N939" i="4"/>
  <c r="M939" i="4"/>
  <c r="Q938" i="4"/>
  <c r="N938" i="4"/>
  <c r="M938" i="4"/>
  <c r="I938" i="4"/>
  <c r="J938" i="4" s="1"/>
  <c r="H938" i="4"/>
  <c r="Q937" i="4"/>
  <c r="N937" i="4"/>
  <c r="M937" i="4"/>
  <c r="I937" i="4"/>
  <c r="J937" i="4" s="1"/>
  <c r="H937" i="4"/>
  <c r="Q936" i="4"/>
  <c r="N936" i="4"/>
  <c r="M936" i="4"/>
  <c r="I936" i="4"/>
  <c r="J936" i="4" s="1"/>
  <c r="H936" i="4"/>
  <c r="Q935" i="4"/>
  <c r="N935" i="4"/>
  <c r="M935" i="4"/>
  <c r="I935" i="4"/>
  <c r="J935" i="4" s="1"/>
  <c r="H935" i="4"/>
  <c r="Q934" i="4"/>
  <c r="N934" i="4"/>
  <c r="M934" i="4"/>
  <c r="I934" i="4"/>
  <c r="J934" i="4" s="1"/>
  <c r="H934" i="4"/>
  <c r="Q933" i="4"/>
  <c r="N933" i="4"/>
  <c r="M933" i="4"/>
  <c r="I933" i="4"/>
  <c r="J933" i="4" s="1"/>
  <c r="H933" i="4"/>
  <c r="Q932" i="4"/>
  <c r="N932" i="4"/>
  <c r="M932" i="4"/>
  <c r="I932" i="4"/>
  <c r="J932" i="4" s="1"/>
  <c r="H932" i="4"/>
  <c r="Q931" i="4"/>
  <c r="N931" i="4"/>
  <c r="M931" i="4"/>
  <c r="J931" i="4"/>
  <c r="I931" i="4"/>
  <c r="H931" i="4"/>
  <c r="Q930" i="4"/>
  <c r="N930" i="4"/>
  <c r="M930" i="4"/>
  <c r="I930" i="4"/>
  <c r="J930" i="4" s="1"/>
  <c r="H930" i="4"/>
  <c r="Q929" i="4"/>
  <c r="N929" i="4"/>
  <c r="M929" i="4"/>
  <c r="J929" i="4"/>
  <c r="I929" i="4"/>
  <c r="H929" i="4"/>
  <c r="Q928" i="4"/>
  <c r="N928" i="4"/>
  <c r="M928" i="4"/>
  <c r="I928" i="4"/>
  <c r="J928" i="4" s="1"/>
  <c r="H928" i="4"/>
  <c r="Q927" i="4"/>
  <c r="N927" i="4"/>
  <c r="M927" i="4"/>
  <c r="I927" i="4"/>
  <c r="J927" i="4" s="1"/>
  <c r="H927" i="4"/>
  <c r="Q926" i="4"/>
  <c r="N926" i="4"/>
  <c r="M926" i="4"/>
  <c r="I926" i="4"/>
  <c r="J926" i="4" s="1"/>
  <c r="H926" i="4"/>
  <c r="Q925" i="4"/>
  <c r="N925" i="4"/>
  <c r="M925" i="4"/>
  <c r="I925" i="4"/>
  <c r="H925" i="4"/>
  <c r="Q924" i="4"/>
  <c r="N924" i="4"/>
  <c r="M924" i="4"/>
  <c r="I924" i="4"/>
  <c r="J924" i="4" s="1"/>
  <c r="H924" i="4"/>
  <c r="Q923" i="4"/>
  <c r="N923" i="4"/>
  <c r="M923" i="4"/>
  <c r="I923" i="4"/>
  <c r="J923" i="4" s="1"/>
  <c r="H923" i="4"/>
  <c r="Q922" i="4"/>
  <c r="N922" i="4"/>
  <c r="M922" i="4"/>
  <c r="I922" i="4"/>
  <c r="J922" i="4" s="1"/>
  <c r="H922" i="4"/>
  <c r="Q921" i="4"/>
  <c r="N921" i="4"/>
  <c r="M921" i="4"/>
  <c r="J921" i="4"/>
  <c r="I921" i="4"/>
  <c r="H921" i="4"/>
  <c r="Q920" i="4"/>
  <c r="N920" i="4"/>
  <c r="M920" i="4"/>
  <c r="I920" i="4"/>
  <c r="J920" i="4" s="1"/>
  <c r="H920" i="4"/>
  <c r="Q919" i="4"/>
  <c r="N919" i="4"/>
  <c r="M919" i="4"/>
  <c r="I919" i="4"/>
  <c r="J919" i="4" s="1"/>
  <c r="H919" i="4"/>
  <c r="Q918" i="4"/>
  <c r="N918" i="4"/>
  <c r="M918" i="4"/>
  <c r="I918" i="4"/>
  <c r="J918" i="4" s="1"/>
  <c r="H918" i="4"/>
  <c r="Q917" i="4"/>
  <c r="N917" i="4"/>
  <c r="M917" i="4"/>
  <c r="I917" i="4"/>
  <c r="H917" i="4"/>
  <c r="Q916" i="4"/>
  <c r="N916" i="4"/>
  <c r="M916" i="4"/>
  <c r="I916" i="4"/>
  <c r="J916" i="4" s="1"/>
  <c r="H916" i="4"/>
  <c r="Q915" i="4"/>
  <c r="N915" i="4"/>
  <c r="M915" i="4"/>
  <c r="I915" i="4"/>
  <c r="J915" i="4" s="1"/>
  <c r="H915" i="4"/>
  <c r="Q914" i="4"/>
  <c r="N914" i="4"/>
  <c r="M914" i="4"/>
  <c r="I914" i="4"/>
  <c r="J914" i="4" s="1"/>
  <c r="H914" i="4"/>
  <c r="Q913" i="4"/>
  <c r="N913" i="4"/>
  <c r="M913" i="4"/>
  <c r="J913" i="4"/>
  <c r="I913" i="4"/>
  <c r="H913" i="4"/>
  <c r="Q912" i="4"/>
  <c r="N912" i="4"/>
  <c r="M912" i="4"/>
  <c r="I912" i="4"/>
  <c r="J912" i="4" s="1"/>
  <c r="H912" i="4"/>
  <c r="Q911" i="4"/>
  <c r="N911" i="4"/>
  <c r="M911" i="4"/>
  <c r="I911" i="4"/>
  <c r="J911" i="4" s="1"/>
  <c r="H911" i="4"/>
  <c r="Q910" i="4"/>
  <c r="N910" i="4"/>
  <c r="M910" i="4"/>
  <c r="I910" i="4"/>
  <c r="J910" i="4" s="1"/>
  <c r="H910" i="4"/>
  <c r="Q909" i="4"/>
  <c r="N909" i="4"/>
  <c r="M909" i="4"/>
  <c r="I909" i="4"/>
  <c r="J909" i="4" s="1"/>
  <c r="H909" i="4"/>
  <c r="Q908" i="4"/>
  <c r="N908" i="4"/>
  <c r="M908" i="4"/>
  <c r="I908" i="4"/>
  <c r="J908" i="4" s="1"/>
  <c r="H908" i="4"/>
  <c r="Q907" i="4"/>
  <c r="N907" i="4"/>
  <c r="M907" i="4"/>
  <c r="J907" i="4"/>
  <c r="I907" i="4"/>
  <c r="H907" i="4"/>
  <c r="Q906" i="4"/>
  <c r="N906" i="4"/>
  <c r="M906" i="4"/>
  <c r="I906" i="4"/>
  <c r="J906" i="4" s="1"/>
  <c r="H906" i="4"/>
  <c r="Q905" i="4"/>
  <c r="N905" i="4"/>
  <c r="M905" i="4"/>
  <c r="J905" i="4"/>
  <c r="I905" i="4"/>
  <c r="H905" i="4"/>
  <c r="Q904" i="4"/>
  <c r="N904" i="4"/>
  <c r="M904" i="4"/>
  <c r="I904" i="4"/>
  <c r="J904" i="4" s="1"/>
  <c r="H904" i="4"/>
  <c r="Q903" i="4"/>
  <c r="N903" i="4"/>
  <c r="M903" i="4"/>
  <c r="I903" i="4"/>
  <c r="J903" i="4" s="1"/>
  <c r="H903" i="4"/>
  <c r="Q902" i="4"/>
  <c r="N902" i="4"/>
  <c r="M902" i="4"/>
  <c r="I902" i="4"/>
  <c r="J902" i="4" s="1"/>
  <c r="H902" i="4"/>
  <c r="Q901" i="4"/>
  <c r="N901" i="4"/>
  <c r="M901" i="4"/>
  <c r="I901" i="4"/>
  <c r="H901" i="4"/>
  <c r="J901" i="4" s="1"/>
  <c r="Q900" i="4"/>
  <c r="N900" i="4"/>
  <c r="M900" i="4"/>
  <c r="I900" i="4"/>
  <c r="J900" i="4" s="1"/>
  <c r="H900" i="4"/>
  <c r="Q899" i="4"/>
  <c r="N899" i="4"/>
  <c r="M899" i="4"/>
  <c r="J899" i="4"/>
  <c r="I899" i="4"/>
  <c r="H899" i="4"/>
  <c r="Q898" i="4"/>
  <c r="N898" i="4"/>
  <c r="M898" i="4"/>
  <c r="I898" i="4"/>
  <c r="J898" i="4" s="1"/>
  <c r="H898" i="4"/>
  <c r="Q897" i="4"/>
  <c r="N897" i="4"/>
  <c r="M897" i="4"/>
  <c r="J897" i="4"/>
  <c r="I897" i="4"/>
  <c r="H897" i="4"/>
  <c r="Q896" i="4"/>
  <c r="N896" i="4"/>
  <c r="M896" i="4"/>
  <c r="I896" i="4"/>
  <c r="J896" i="4" s="1"/>
  <c r="H896" i="4"/>
  <c r="Q895" i="4"/>
  <c r="N895" i="4"/>
  <c r="M895" i="4"/>
  <c r="I895" i="4"/>
  <c r="J895" i="4" s="1"/>
  <c r="H895" i="4"/>
  <c r="Q894" i="4"/>
  <c r="N894" i="4"/>
  <c r="M894" i="4"/>
  <c r="I894" i="4"/>
  <c r="J894" i="4" s="1"/>
  <c r="H894" i="4"/>
  <c r="Q893" i="4"/>
  <c r="N893" i="4"/>
  <c r="M893" i="4"/>
  <c r="I893" i="4"/>
  <c r="J893" i="4" s="1"/>
  <c r="H893" i="4"/>
  <c r="Q892" i="4"/>
  <c r="N892" i="4"/>
  <c r="M892" i="4"/>
  <c r="I892" i="4"/>
  <c r="J892" i="4" s="1"/>
  <c r="H892" i="4"/>
  <c r="Q891" i="4"/>
  <c r="N891" i="4"/>
  <c r="M891" i="4"/>
  <c r="I891" i="4"/>
  <c r="J891" i="4" s="1"/>
  <c r="H891" i="4"/>
  <c r="Q890" i="4"/>
  <c r="N890" i="4"/>
  <c r="M890" i="4"/>
  <c r="I890" i="4"/>
  <c r="J890" i="4" s="1"/>
  <c r="H890" i="4"/>
  <c r="Q889" i="4"/>
  <c r="N889" i="4"/>
  <c r="M889" i="4"/>
  <c r="J889" i="4"/>
  <c r="I889" i="4"/>
  <c r="H889" i="4"/>
  <c r="Q888" i="4"/>
  <c r="N888" i="4"/>
  <c r="M888" i="4"/>
  <c r="I888" i="4"/>
  <c r="J888" i="4" s="1"/>
  <c r="H888" i="4"/>
  <c r="Q887" i="4"/>
  <c r="N887" i="4"/>
  <c r="M887" i="4"/>
  <c r="I887" i="4"/>
  <c r="J887" i="4" s="1"/>
  <c r="H887" i="4"/>
  <c r="Q886" i="4"/>
  <c r="N886" i="4"/>
  <c r="M886" i="4"/>
  <c r="I886" i="4"/>
  <c r="J886" i="4" s="1"/>
  <c r="H886" i="4"/>
  <c r="Q885" i="4"/>
  <c r="N885" i="4"/>
  <c r="M885" i="4"/>
  <c r="I885" i="4"/>
  <c r="J885" i="4" s="1"/>
  <c r="H885" i="4"/>
  <c r="Q884" i="4"/>
  <c r="N884" i="4"/>
  <c r="M884" i="4"/>
  <c r="I884" i="4"/>
  <c r="J884" i="4" s="1"/>
  <c r="H884" i="4"/>
  <c r="Q883" i="4"/>
  <c r="N883" i="4"/>
  <c r="M883" i="4"/>
  <c r="J883" i="4"/>
  <c r="I883" i="4"/>
  <c r="H883" i="4"/>
  <c r="Q882" i="4"/>
  <c r="N882" i="4"/>
  <c r="M882" i="4"/>
  <c r="I882" i="4"/>
  <c r="J882" i="4" s="1"/>
  <c r="H882" i="4"/>
  <c r="Q881" i="4"/>
  <c r="N881" i="4"/>
  <c r="M881" i="4"/>
  <c r="J881" i="4"/>
  <c r="I881" i="4"/>
  <c r="H881" i="4"/>
  <c r="Q880" i="4"/>
  <c r="N880" i="4"/>
  <c r="M880" i="4"/>
  <c r="I880" i="4"/>
  <c r="J880" i="4" s="1"/>
  <c r="H880" i="4"/>
  <c r="Q879" i="4"/>
  <c r="N879" i="4"/>
  <c r="M879" i="4"/>
  <c r="I879" i="4"/>
  <c r="J879" i="4" s="1"/>
  <c r="H879" i="4"/>
  <c r="Q878" i="4"/>
  <c r="N878" i="4"/>
  <c r="M878" i="4"/>
  <c r="I878" i="4"/>
  <c r="J878" i="4" s="1"/>
  <c r="H878" i="4"/>
  <c r="Q877" i="4"/>
  <c r="N877" i="4"/>
  <c r="M877" i="4"/>
  <c r="I877" i="4"/>
  <c r="H877" i="4"/>
  <c r="J877" i="4" s="1"/>
  <c r="Q876" i="4"/>
  <c r="N876" i="4"/>
  <c r="M876" i="4"/>
  <c r="I876" i="4"/>
  <c r="J876" i="4" s="1"/>
  <c r="H876" i="4"/>
  <c r="Q875" i="4"/>
  <c r="N875" i="4"/>
  <c r="M875" i="4"/>
  <c r="J875" i="4"/>
  <c r="I875" i="4"/>
  <c r="H875" i="4"/>
  <c r="Q874" i="4"/>
  <c r="N874" i="4"/>
  <c r="M874" i="4"/>
  <c r="I874" i="4"/>
  <c r="J874" i="4" s="1"/>
  <c r="H874" i="4"/>
  <c r="Q873" i="4"/>
  <c r="N873" i="4"/>
  <c r="M873" i="4"/>
  <c r="J873" i="4"/>
  <c r="I873" i="4"/>
  <c r="H873" i="4"/>
  <c r="Q872" i="4"/>
  <c r="N872" i="4"/>
  <c r="M872" i="4"/>
  <c r="I872" i="4"/>
  <c r="J872" i="4" s="1"/>
  <c r="H872" i="4"/>
  <c r="Q871" i="4"/>
  <c r="N871" i="4"/>
  <c r="M871" i="4"/>
  <c r="I871" i="4"/>
  <c r="J871" i="4" s="1"/>
  <c r="H871" i="4"/>
  <c r="Q870" i="4"/>
  <c r="N870" i="4"/>
  <c r="M870" i="4"/>
  <c r="I870" i="4"/>
  <c r="J870" i="4" s="1"/>
  <c r="H870" i="4"/>
  <c r="Q869" i="4"/>
  <c r="N869" i="4"/>
  <c r="M869" i="4"/>
  <c r="I869" i="4"/>
  <c r="J869" i="4" s="1"/>
  <c r="H869" i="4"/>
  <c r="Q868" i="4"/>
  <c r="N868" i="4"/>
  <c r="M868" i="4"/>
  <c r="I868" i="4"/>
  <c r="J868" i="4" s="1"/>
  <c r="H868" i="4"/>
  <c r="Q867" i="4"/>
  <c r="N867" i="4"/>
  <c r="M867" i="4"/>
  <c r="I867" i="4"/>
  <c r="J867" i="4" s="1"/>
  <c r="H867" i="4"/>
  <c r="Q866" i="4"/>
  <c r="N866" i="4"/>
  <c r="M866" i="4"/>
  <c r="I866" i="4"/>
  <c r="J866" i="4" s="1"/>
  <c r="H866" i="4"/>
  <c r="Q865" i="4"/>
  <c r="N865" i="4"/>
  <c r="M865" i="4"/>
  <c r="J865" i="4"/>
  <c r="I865" i="4"/>
  <c r="H865" i="4"/>
  <c r="Q864" i="4"/>
  <c r="N864" i="4"/>
  <c r="M864" i="4"/>
  <c r="I864" i="4"/>
  <c r="J864" i="4" s="1"/>
  <c r="H864" i="4"/>
  <c r="Q863" i="4"/>
  <c r="N863" i="4"/>
  <c r="M863" i="4"/>
  <c r="I863" i="4"/>
  <c r="J863" i="4" s="1"/>
  <c r="H863" i="4"/>
  <c r="Q862" i="4"/>
  <c r="N862" i="4"/>
  <c r="M862" i="4"/>
  <c r="I862" i="4"/>
  <c r="J862" i="4" s="1"/>
  <c r="H862" i="4"/>
  <c r="Q861" i="4"/>
  <c r="N861" i="4"/>
  <c r="M861" i="4"/>
  <c r="I861" i="4"/>
  <c r="J861" i="4" s="1"/>
  <c r="H861" i="4"/>
  <c r="Q860" i="4"/>
  <c r="N860" i="4"/>
  <c r="M860" i="4"/>
  <c r="I860" i="4"/>
  <c r="J860" i="4" s="1"/>
  <c r="H860" i="4"/>
  <c r="Q859" i="4"/>
  <c r="N859" i="4"/>
  <c r="M859" i="4"/>
  <c r="J859" i="4"/>
  <c r="I859" i="4"/>
  <c r="H859" i="4"/>
  <c r="Q858" i="4"/>
  <c r="N858" i="4"/>
  <c r="M858" i="4"/>
  <c r="I858" i="4"/>
  <c r="J858" i="4" s="1"/>
  <c r="H858" i="4"/>
  <c r="Q857" i="4"/>
  <c r="N857" i="4"/>
  <c r="M857" i="4"/>
  <c r="J857" i="4"/>
  <c r="I857" i="4"/>
  <c r="H857" i="4"/>
  <c r="Q856" i="4"/>
  <c r="N856" i="4"/>
  <c r="M856" i="4"/>
  <c r="I856" i="4"/>
  <c r="J856" i="4" s="1"/>
  <c r="H856" i="4"/>
  <c r="Q855" i="4"/>
  <c r="N855" i="4"/>
  <c r="M855" i="4"/>
  <c r="I855" i="4"/>
  <c r="J855" i="4" s="1"/>
  <c r="H855" i="4"/>
  <c r="Q854" i="4"/>
  <c r="N854" i="4"/>
  <c r="M854" i="4"/>
  <c r="I854" i="4"/>
  <c r="J854" i="4" s="1"/>
  <c r="H854" i="4"/>
  <c r="Q853" i="4"/>
  <c r="N853" i="4"/>
  <c r="M853" i="4"/>
  <c r="I853" i="4"/>
  <c r="H853" i="4"/>
  <c r="J853" i="4" s="1"/>
  <c r="Q852" i="4"/>
  <c r="N852" i="4"/>
  <c r="M852" i="4"/>
  <c r="I852" i="4"/>
  <c r="J852" i="4" s="1"/>
  <c r="H852" i="4"/>
  <c r="Q851" i="4"/>
  <c r="N851" i="4"/>
  <c r="M851" i="4"/>
  <c r="J851" i="4"/>
  <c r="I851" i="4"/>
  <c r="H851" i="4"/>
  <c r="Q850" i="4"/>
  <c r="N850" i="4"/>
  <c r="M850" i="4"/>
  <c r="I850" i="4"/>
  <c r="J850" i="4" s="1"/>
  <c r="H850" i="4"/>
  <c r="Q849" i="4"/>
  <c r="N849" i="4"/>
  <c r="M849" i="4"/>
  <c r="J849" i="4"/>
  <c r="I849" i="4"/>
  <c r="H849" i="4"/>
  <c r="Q848" i="4"/>
  <c r="N848" i="4"/>
  <c r="M848" i="4"/>
  <c r="I848" i="4"/>
  <c r="J848" i="4" s="1"/>
  <c r="H848" i="4"/>
  <c r="Q847" i="4"/>
  <c r="N847" i="4"/>
  <c r="M847" i="4"/>
  <c r="I847" i="4"/>
  <c r="J847" i="4" s="1"/>
  <c r="H847" i="4"/>
  <c r="Q846" i="4"/>
  <c r="N846" i="4"/>
  <c r="M846" i="4"/>
  <c r="I846" i="4"/>
  <c r="J846" i="4" s="1"/>
  <c r="H846" i="4"/>
  <c r="Q845" i="4"/>
  <c r="N845" i="4"/>
  <c r="M845" i="4"/>
  <c r="I845" i="4"/>
  <c r="J845" i="4" s="1"/>
  <c r="H845" i="4"/>
  <c r="Q844" i="4"/>
  <c r="N844" i="4"/>
  <c r="M844" i="4"/>
  <c r="I844" i="4"/>
  <c r="J844" i="4" s="1"/>
  <c r="H844" i="4"/>
  <c r="Q843" i="4"/>
  <c r="N843" i="4"/>
  <c r="M843" i="4"/>
  <c r="I843" i="4"/>
  <c r="J843" i="4" s="1"/>
  <c r="H843" i="4"/>
  <c r="Q842" i="4"/>
  <c r="N842" i="4"/>
  <c r="M842" i="4"/>
  <c r="I842" i="4"/>
  <c r="J842" i="4" s="1"/>
  <c r="H842" i="4"/>
  <c r="Q841" i="4"/>
  <c r="N841" i="4"/>
  <c r="M841" i="4"/>
  <c r="J841" i="4"/>
  <c r="I841" i="4"/>
  <c r="H841" i="4"/>
  <c r="Q840" i="4"/>
  <c r="N840" i="4"/>
  <c r="M840" i="4"/>
  <c r="I840" i="4"/>
  <c r="J840" i="4" s="1"/>
  <c r="H840" i="4"/>
  <c r="Q839" i="4"/>
  <c r="N839" i="4"/>
  <c r="M839" i="4"/>
  <c r="I839" i="4"/>
  <c r="J839" i="4" s="1"/>
  <c r="H839" i="4"/>
  <c r="Q838" i="4"/>
  <c r="N838" i="4"/>
  <c r="M838" i="4"/>
  <c r="I838" i="4"/>
  <c r="J838" i="4" s="1"/>
  <c r="H838" i="4"/>
  <c r="Q837" i="4"/>
  <c r="N837" i="4"/>
  <c r="M837" i="4"/>
  <c r="I837" i="4"/>
  <c r="J837" i="4" s="1"/>
  <c r="H837" i="4"/>
  <c r="Q836" i="4"/>
  <c r="N836" i="4"/>
  <c r="M836" i="4"/>
  <c r="I836" i="4"/>
  <c r="J836" i="4" s="1"/>
  <c r="H836" i="4"/>
  <c r="Q835" i="4"/>
  <c r="N835" i="4"/>
  <c r="M835" i="4"/>
  <c r="J835" i="4"/>
  <c r="I835" i="4"/>
  <c r="H835" i="4"/>
  <c r="Q834" i="4"/>
  <c r="N834" i="4"/>
  <c r="M834" i="4"/>
  <c r="I834" i="4"/>
  <c r="J834" i="4" s="1"/>
  <c r="H834" i="4"/>
  <c r="Q833" i="4"/>
  <c r="N833" i="4"/>
  <c r="M833" i="4"/>
  <c r="J833" i="4"/>
  <c r="I833" i="4"/>
  <c r="H833" i="4"/>
  <c r="Q832" i="4"/>
  <c r="N832" i="4"/>
  <c r="M832" i="4"/>
  <c r="I832" i="4"/>
  <c r="J832" i="4" s="1"/>
  <c r="H832" i="4"/>
  <c r="Q831" i="4"/>
  <c r="N831" i="4"/>
  <c r="M831" i="4"/>
  <c r="I831" i="4"/>
  <c r="J831" i="4" s="1"/>
  <c r="H831" i="4"/>
  <c r="Q830" i="4"/>
  <c r="N830" i="4"/>
  <c r="M830" i="4"/>
  <c r="I830" i="4"/>
  <c r="J830" i="4" s="1"/>
  <c r="H830" i="4"/>
  <c r="Q829" i="4"/>
  <c r="N829" i="4"/>
  <c r="M829" i="4"/>
  <c r="I829" i="4"/>
  <c r="H829" i="4"/>
  <c r="J829" i="4" s="1"/>
  <c r="Q828" i="4"/>
  <c r="N828" i="4"/>
  <c r="M828" i="4"/>
  <c r="I828" i="4"/>
  <c r="J828" i="4" s="1"/>
  <c r="H828" i="4"/>
  <c r="Q827" i="4"/>
  <c r="N827" i="4"/>
  <c r="M827" i="4"/>
  <c r="J827" i="4"/>
  <c r="I827" i="4"/>
  <c r="H827" i="4"/>
  <c r="Q826" i="4"/>
  <c r="N826" i="4"/>
  <c r="M826" i="4"/>
  <c r="I826" i="4"/>
  <c r="J826" i="4" s="1"/>
  <c r="H826" i="4"/>
  <c r="Q825" i="4"/>
  <c r="N825" i="4"/>
  <c r="M825" i="4"/>
  <c r="J825" i="4"/>
  <c r="I825" i="4"/>
  <c r="H825" i="4"/>
  <c r="Q824" i="4"/>
  <c r="N824" i="4"/>
  <c r="M824" i="4"/>
  <c r="I824" i="4"/>
  <c r="J824" i="4" s="1"/>
  <c r="H824" i="4"/>
  <c r="Q823" i="4"/>
  <c r="N823" i="4"/>
  <c r="M823" i="4"/>
  <c r="I823" i="4"/>
  <c r="J823" i="4" s="1"/>
  <c r="H823" i="4"/>
  <c r="Q822" i="4"/>
  <c r="N822" i="4"/>
  <c r="M822" i="4"/>
  <c r="I822" i="4"/>
  <c r="J822" i="4" s="1"/>
  <c r="H822" i="4"/>
  <c r="Q821" i="4"/>
  <c r="N821" i="4"/>
  <c r="M821" i="4"/>
  <c r="I821" i="4"/>
  <c r="H821" i="4"/>
  <c r="Q820" i="4"/>
  <c r="N820" i="4"/>
  <c r="M820" i="4"/>
  <c r="I820" i="4"/>
  <c r="J820" i="4" s="1"/>
  <c r="H820" i="4"/>
  <c r="Q819" i="4"/>
  <c r="N819" i="4"/>
  <c r="M819" i="4"/>
  <c r="I819" i="4"/>
  <c r="J819" i="4" s="1"/>
  <c r="H819" i="4"/>
  <c r="Q818" i="4"/>
  <c r="N818" i="4"/>
  <c r="M818" i="4"/>
  <c r="I818" i="4"/>
  <c r="J818" i="4" s="1"/>
  <c r="Q817" i="4"/>
  <c r="N817" i="4"/>
  <c r="M817" i="4"/>
  <c r="I817" i="4"/>
  <c r="H817" i="4"/>
  <c r="Q816" i="4"/>
  <c r="N816" i="4"/>
  <c r="M816" i="4"/>
  <c r="I816" i="4"/>
  <c r="H816" i="4"/>
  <c r="J816" i="4" s="1"/>
  <c r="Q815" i="4"/>
  <c r="N815" i="4"/>
  <c r="M815" i="4"/>
  <c r="I815" i="4"/>
  <c r="J815" i="4" s="1"/>
  <c r="H815" i="4"/>
  <c r="Q814" i="4"/>
  <c r="N814" i="4"/>
  <c r="M814" i="4"/>
  <c r="I814" i="4"/>
  <c r="H814" i="4"/>
  <c r="J814" i="4" s="1"/>
  <c r="Q813" i="4"/>
  <c r="N813" i="4"/>
  <c r="M813" i="4"/>
  <c r="I813" i="4"/>
  <c r="H813" i="4"/>
  <c r="Q812" i="4"/>
  <c r="N812" i="4"/>
  <c r="M812" i="4"/>
  <c r="I812" i="4"/>
  <c r="H812" i="4"/>
  <c r="J812" i="4" s="1"/>
  <c r="Q811" i="4"/>
  <c r="N811" i="4"/>
  <c r="M811" i="4"/>
  <c r="I811" i="4"/>
  <c r="J811" i="4" s="1"/>
  <c r="H811" i="4"/>
  <c r="Q810" i="4"/>
  <c r="N810" i="4"/>
  <c r="M810" i="4"/>
  <c r="I810" i="4"/>
  <c r="H810" i="4"/>
  <c r="J810" i="4" s="1"/>
  <c r="Q809" i="4"/>
  <c r="N809" i="4"/>
  <c r="M809" i="4"/>
  <c r="I809" i="4"/>
  <c r="H809" i="4"/>
  <c r="Q808" i="4"/>
  <c r="N808" i="4"/>
  <c r="M808" i="4"/>
  <c r="I808" i="4"/>
  <c r="H808" i="4"/>
  <c r="J808" i="4" s="1"/>
  <c r="Q807" i="4"/>
  <c r="N807" i="4"/>
  <c r="M807" i="4"/>
  <c r="I807" i="4"/>
  <c r="J807" i="4" s="1"/>
  <c r="H807" i="4"/>
  <c r="Q806" i="4"/>
  <c r="N806" i="4"/>
  <c r="M806" i="4"/>
  <c r="I806" i="4"/>
  <c r="H806" i="4"/>
  <c r="J806" i="4" s="1"/>
  <c r="Q805" i="4"/>
  <c r="N805" i="4"/>
  <c r="M805" i="4"/>
  <c r="I805" i="4"/>
  <c r="H805" i="4"/>
  <c r="Q804" i="4"/>
  <c r="N804" i="4"/>
  <c r="M804" i="4"/>
  <c r="I804" i="4"/>
  <c r="H804" i="4"/>
  <c r="J804" i="4" s="1"/>
  <c r="Q803" i="4"/>
  <c r="N803" i="4"/>
  <c r="M803" i="4"/>
  <c r="I803" i="4"/>
  <c r="J803" i="4" s="1"/>
  <c r="H803" i="4"/>
  <c r="Q802" i="4"/>
  <c r="N802" i="4"/>
  <c r="M802" i="4"/>
  <c r="I802" i="4"/>
  <c r="H802" i="4"/>
  <c r="J802" i="4" s="1"/>
  <c r="Q801" i="4"/>
  <c r="N801" i="4"/>
  <c r="M801" i="4"/>
  <c r="I801" i="4"/>
  <c r="H801" i="4"/>
  <c r="Q800" i="4"/>
  <c r="N800" i="4"/>
  <c r="M800" i="4"/>
  <c r="I800" i="4"/>
  <c r="H800" i="4"/>
  <c r="J800" i="4" s="1"/>
  <c r="Q799" i="4"/>
  <c r="N799" i="4"/>
  <c r="M799" i="4"/>
  <c r="I799" i="4"/>
  <c r="J799" i="4" s="1"/>
  <c r="H799" i="4"/>
  <c r="Q798" i="4"/>
  <c r="N798" i="4"/>
  <c r="M798" i="4"/>
  <c r="I798" i="4"/>
  <c r="H798" i="4"/>
  <c r="J798" i="4" s="1"/>
  <c r="Q797" i="4"/>
  <c r="N797" i="4"/>
  <c r="M797" i="4"/>
  <c r="I797" i="4"/>
  <c r="J797" i="4" s="1"/>
  <c r="H797" i="4"/>
  <c r="Q796" i="4"/>
  <c r="N796" i="4"/>
  <c r="M796" i="4"/>
  <c r="I796" i="4"/>
  <c r="H796" i="4"/>
  <c r="J796" i="4" s="1"/>
  <c r="Q795" i="4"/>
  <c r="N795" i="4"/>
  <c r="M795" i="4"/>
  <c r="I795" i="4"/>
  <c r="J795" i="4" s="1"/>
  <c r="H795" i="4"/>
  <c r="Q794" i="4"/>
  <c r="N794" i="4"/>
  <c r="M794" i="4"/>
  <c r="I794" i="4"/>
  <c r="H794" i="4"/>
  <c r="J794" i="4" s="1"/>
  <c r="Q793" i="4"/>
  <c r="N793" i="4"/>
  <c r="M793" i="4"/>
  <c r="I793" i="4"/>
  <c r="H793" i="4"/>
  <c r="Q792" i="4"/>
  <c r="N792" i="4"/>
  <c r="M792" i="4"/>
  <c r="I792" i="4"/>
  <c r="H792" i="4"/>
  <c r="J792" i="4" s="1"/>
  <c r="Q791" i="4"/>
  <c r="N791" i="4"/>
  <c r="M791" i="4"/>
  <c r="I791" i="4"/>
  <c r="J791" i="4" s="1"/>
  <c r="H791" i="4"/>
  <c r="Q790" i="4"/>
  <c r="N790" i="4"/>
  <c r="M790" i="4"/>
  <c r="I790" i="4"/>
  <c r="H790" i="4"/>
  <c r="J790" i="4" s="1"/>
  <c r="Q789" i="4"/>
  <c r="N789" i="4"/>
  <c r="M789" i="4"/>
  <c r="I789" i="4"/>
  <c r="H789" i="4"/>
  <c r="Q788" i="4"/>
  <c r="N788" i="4"/>
  <c r="M788" i="4"/>
  <c r="I788" i="4"/>
  <c r="H788" i="4"/>
  <c r="J788" i="4" s="1"/>
  <c r="Q787" i="4"/>
  <c r="N787" i="4"/>
  <c r="M787" i="4"/>
  <c r="I787" i="4"/>
  <c r="J787" i="4" s="1"/>
  <c r="H787" i="4"/>
  <c r="Q786" i="4"/>
  <c r="N786" i="4"/>
  <c r="M786" i="4"/>
  <c r="I786" i="4"/>
  <c r="H786" i="4"/>
  <c r="J786" i="4" s="1"/>
  <c r="Q785" i="4"/>
  <c r="N785" i="4"/>
  <c r="M785" i="4"/>
  <c r="I785" i="4"/>
  <c r="J785" i="4" s="1"/>
  <c r="H785" i="4"/>
  <c r="Q784" i="4"/>
  <c r="N784" i="4"/>
  <c r="M784" i="4"/>
  <c r="I784" i="4"/>
  <c r="H784" i="4"/>
  <c r="J784" i="4" s="1"/>
  <c r="Q783" i="4"/>
  <c r="N783" i="4"/>
  <c r="M783" i="4"/>
  <c r="I783" i="4"/>
  <c r="J783" i="4" s="1"/>
  <c r="H783" i="4"/>
  <c r="Q782" i="4"/>
  <c r="N782" i="4"/>
  <c r="M782" i="4"/>
  <c r="I782" i="4"/>
  <c r="H782" i="4"/>
  <c r="J782" i="4" s="1"/>
  <c r="Q781" i="4"/>
  <c r="N781" i="4"/>
  <c r="M781" i="4"/>
  <c r="I781" i="4"/>
  <c r="J781" i="4" s="1"/>
  <c r="H781" i="4"/>
  <c r="Q780" i="4"/>
  <c r="N780" i="4"/>
  <c r="M780" i="4"/>
  <c r="I780" i="4"/>
  <c r="H780" i="4"/>
  <c r="J780" i="4" s="1"/>
  <c r="Q779" i="4"/>
  <c r="N779" i="4"/>
  <c r="M779" i="4"/>
  <c r="I779" i="4"/>
  <c r="J779" i="4" s="1"/>
  <c r="H779" i="4"/>
  <c r="Q778" i="4"/>
  <c r="N778" i="4"/>
  <c r="M778" i="4"/>
  <c r="I778" i="4"/>
  <c r="H778" i="4"/>
  <c r="J778" i="4" s="1"/>
  <c r="Q777" i="4"/>
  <c r="N777" i="4"/>
  <c r="M777" i="4"/>
  <c r="I777" i="4"/>
  <c r="H777" i="4"/>
  <c r="Q776" i="4"/>
  <c r="N776" i="4"/>
  <c r="M776" i="4"/>
  <c r="I776" i="4"/>
  <c r="H776" i="4"/>
  <c r="J776" i="4" s="1"/>
  <c r="Q775" i="4"/>
  <c r="N775" i="4"/>
  <c r="M775" i="4"/>
  <c r="I775" i="4"/>
  <c r="J775" i="4" s="1"/>
  <c r="H775" i="4"/>
  <c r="Q774" i="4"/>
  <c r="N774" i="4"/>
  <c r="M774" i="4"/>
  <c r="I774" i="4"/>
  <c r="H774" i="4"/>
  <c r="J774" i="4" s="1"/>
  <c r="Q773" i="4"/>
  <c r="N773" i="4"/>
  <c r="M773" i="4"/>
  <c r="I773" i="4"/>
  <c r="J773" i="4" s="1"/>
  <c r="H773" i="4"/>
  <c r="Q772" i="4"/>
  <c r="N772" i="4"/>
  <c r="M772" i="4"/>
  <c r="I772" i="4"/>
  <c r="H772" i="4"/>
  <c r="J772" i="4" s="1"/>
  <c r="Q771" i="4"/>
  <c r="N771" i="4"/>
  <c r="M771" i="4"/>
  <c r="I771" i="4"/>
  <c r="J771" i="4" s="1"/>
  <c r="H771" i="4"/>
  <c r="Q770" i="4"/>
  <c r="N770" i="4"/>
  <c r="M770" i="4"/>
  <c r="I770" i="4"/>
  <c r="H770" i="4"/>
  <c r="J770" i="4" s="1"/>
  <c r="Q769" i="4"/>
  <c r="N769" i="4"/>
  <c r="M769" i="4"/>
  <c r="I769" i="4"/>
  <c r="J769" i="4" s="1"/>
  <c r="H769" i="4"/>
  <c r="Q768" i="4"/>
  <c r="N768" i="4"/>
  <c r="M768" i="4"/>
  <c r="I768" i="4"/>
  <c r="H768" i="4"/>
  <c r="J768" i="4" s="1"/>
  <c r="Q767" i="4"/>
  <c r="N767" i="4"/>
  <c r="M767" i="4"/>
  <c r="I767" i="4"/>
  <c r="J767" i="4" s="1"/>
  <c r="H767" i="4"/>
  <c r="Q766" i="4"/>
  <c r="N766" i="4"/>
  <c r="M766" i="4"/>
  <c r="I766" i="4"/>
  <c r="H766" i="4"/>
  <c r="J766" i="4" s="1"/>
  <c r="Q765" i="4"/>
  <c r="N765" i="4"/>
  <c r="M765" i="4"/>
  <c r="I765" i="4"/>
  <c r="H765" i="4"/>
  <c r="Q764" i="4"/>
  <c r="N764" i="4"/>
  <c r="M764" i="4"/>
  <c r="I764" i="4"/>
  <c r="H764" i="4"/>
  <c r="J764" i="4" s="1"/>
  <c r="Q763" i="4"/>
  <c r="N763" i="4"/>
  <c r="M763" i="4"/>
  <c r="I763" i="4"/>
  <c r="J763" i="4" s="1"/>
  <c r="H763" i="4"/>
  <c r="Q762" i="4"/>
  <c r="N762" i="4"/>
  <c r="M762" i="4"/>
  <c r="I762" i="4"/>
  <c r="H762" i="4"/>
  <c r="J762" i="4" s="1"/>
  <c r="Q761" i="4"/>
  <c r="N761" i="4"/>
  <c r="M761" i="4"/>
  <c r="I761" i="4"/>
  <c r="J761" i="4" s="1"/>
  <c r="H761" i="4"/>
  <c r="Q760" i="4"/>
  <c r="N760" i="4"/>
  <c r="M760" i="4"/>
  <c r="I760" i="4"/>
  <c r="H760" i="4"/>
  <c r="J760" i="4" s="1"/>
  <c r="Q759" i="4"/>
  <c r="N759" i="4"/>
  <c r="M759" i="4"/>
  <c r="I759" i="4"/>
  <c r="J759" i="4" s="1"/>
  <c r="H759" i="4"/>
  <c r="Q758" i="4"/>
  <c r="N758" i="4"/>
  <c r="M758" i="4"/>
  <c r="I758" i="4"/>
  <c r="H758" i="4"/>
  <c r="J758" i="4" s="1"/>
  <c r="Q757" i="4"/>
  <c r="N757" i="4"/>
  <c r="M757" i="4"/>
  <c r="I757" i="4"/>
  <c r="J757" i="4" s="1"/>
  <c r="H757" i="4"/>
  <c r="Q756" i="4"/>
  <c r="N756" i="4"/>
  <c r="M756" i="4"/>
  <c r="I756" i="4"/>
  <c r="H756" i="4"/>
  <c r="J756" i="4" s="1"/>
  <c r="Q755" i="4"/>
  <c r="N755" i="4"/>
  <c r="M755" i="4"/>
  <c r="I755" i="4"/>
  <c r="J755" i="4" s="1"/>
  <c r="H755" i="4"/>
  <c r="Q754" i="4"/>
  <c r="N754" i="4"/>
  <c r="M754" i="4"/>
  <c r="I754" i="4"/>
  <c r="H754" i="4"/>
  <c r="J754" i="4" s="1"/>
  <c r="Q753" i="4"/>
  <c r="N753" i="4"/>
  <c r="M753" i="4"/>
  <c r="I753" i="4"/>
  <c r="H753" i="4"/>
  <c r="Q752" i="4"/>
  <c r="N752" i="4"/>
  <c r="M752" i="4"/>
  <c r="I752" i="4"/>
  <c r="H752" i="4"/>
  <c r="J752" i="4" s="1"/>
  <c r="Q751" i="4"/>
  <c r="N751" i="4"/>
  <c r="M751" i="4"/>
  <c r="I751" i="4"/>
  <c r="J751" i="4" s="1"/>
  <c r="H751" i="4"/>
  <c r="Q750" i="4"/>
  <c r="N750" i="4"/>
  <c r="M750" i="4"/>
  <c r="I750" i="4"/>
  <c r="H750" i="4"/>
  <c r="J750" i="4" s="1"/>
  <c r="Q749" i="4"/>
  <c r="N749" i="4"/>
  <c r="M749" i="4"/>
  <c r="I749" i="4"/>
  <c r="J749" i="4" s="1"/>
  <c r="H749" i="4"/>
  <c r="Q748" i="4"/>
  <c r="N748" i="4"/>
  <c r="M748" i="4"/>
  <c r="I748" i="4"/>
  <c r="H748" i="4"/>
  <c r="J748" i="4" s="1"/>
  <c r="Q747" i="4"/>
  <c r="N747" i="4"/>
  <c r="M747" i="4"/>
  <c r="I747" i="4"/>
  <c r="J747" i="4" s="1"/>
  <c r="H747" i="4"/>
  <c r="Q746" i="4"/>
  <c r="N746" i="4"/>
  <c r="M746" i="4"/>
  <c r="I746" i="4"/>
  <c r="H746" i="4"/>
  <c r="J746" i="4" s="1"/>
  <c r="Q745" i="4"/>
  <c r="N745" i="4"/>
  <c r="M745" i="4"/>
  <c r="I745" i="4"/>
  <c r="J745" i="4" s="1"/>
  <c r="H745" i="4"/>
  <c r="Q744" i="4"/>
  <c r="N744" i="4"/>
  <c r="M744" i="4"/>
  <c r="I744" i="4"/>
  <c r="H744" i="4"/>
  <c r="J744" i="4" s="1"/>
  <c r="Q743" i="4"/>
  <c r="N743" i="4"/>
  <c r="M743" i="4"/>
  <c r="I743" i="4"/>
  <c r="J743" i="4" s="1"/>
  <c r="H743" i="4"/>
  <c r="Q742" i="4"/>
  <c r="N742" i="4"/>
  <c r="M742" i="4"/>
  <c r="I742" i="4"/>
  <c r="H742" i="4"/>
  <c r="J742" i="4" s="1"/>
  <c r="Q741" i="4"/>
  <c r="N741" i="4"/>
  <c r="M741" i="4"/>
  <c r="I741" i="4"/>
  <c r="H741" i="4"/>
  <c r="Q740" i="4"/>
  <c r="J740" i="4"/>
  <c r="I740" i="4"/>
  <c r="H740" i="4"/>
  <c r="Q739" i="4"/>
  <c r="K739" i="4"/>
  <c r="N739" i="4" s="1"/>
  <c r="I739" i="4"/>
  <c r="J739" i="4" s="1"/>
  <c r="H739" i="4"/>
  <c r="Q738" i="4"/>
  <c r="N738" i="4"/>
  <c r="M738" i="4"/>
  <c r="I738" i="4"/>
  <c r="J738" i="4" s="1"/>
  <c r="H738" i="4"/>
  <c r="Q737" i="4"/>
  <c r="N737" i="4"/>
  <c r="M737" i="4"/>
  <c r="I737" i="4"/>
  <c r="H737" i="4"/>
  <c r="Q736" i="4"/>
  <c r="N736" i="4"/>
  <c r="M736" i="4"/>
  <c r="I736" i="4"/>
  <c r="J736" i="4" s="1"/>
  <c r="H736" i="4"/>
  <c r="Q735" i="4"/>
  <c r="N735" i="4"/>
  <c r="M735" i="4"/>
  <c r="I735" i="4"/>
  <c r="J735" i="4" s="1"/>
  <c r="H735" i="4"/>
  <c r="Q734" i="4"/>
  <c r="N734" i="4"/>
  <c r="M734" i="4"/>
  <c r="I734" i="4"/>
  <c r="J734" i="4" s="1"/>
  <c r="H734" i="4"/>
  <c r="Q733" i="4"/>
  <c r="N733" i="4"/>
  <c r="M733" i="4"/>
  <c r="I733" i="4"/>
  <c r="J733" i="4" s="1"/>
  <c r="H733" i="4"/>
  <c r="Q732" i="4"/>
  <c r="N732" i="4"/>
  <c r="M732" i="4"/>
  <c r="I732" i="4"/>
  <c r="J732" i="4" s="1"/>
  <c r="H732" i="4"/>
  <c r="Q731" i="4"/>
  <c r="N731" i="4"/>
  <c r="M731" i="4"/>
  <c r="I731" i="4"/>
  <c r="J731" i="4" s="1"/>
  <c r="H731" i="4"/>
  <c r="Q730" i="4"/>
  <c r="N730" i="4"/>
  <c r="M730" i="4"/>
  <c r="I730" i="4"/>
  <c r="J730" i="4" s="1"/>
  <c r="H730" i="4"/>
  <c r="Q729" i="4"/>
  <c r="N729" i="4"/>
  <c r="M729" i="4"/>
  <c r="I729" i="4"/>
  <c r="H729" i="4"/>
  <c r="Q728" i="4"/>
  <c r="N728" i="4"/>
  <c r="M728" i="4"/>
  <c r="I728" i="4"/>
  <c r="J728" i="4" s="1"/>
  <c r="H728" i="4"/>
  <c r="Q727" i="4"/>
  <c r="N727" i="4"/>
  <c r="M727" i="4"/>
  <c r="I727" i="4"/>
  <c r="J727" i="4" s="1"/>
  <c r="H727" i="4"/>
  <c r="Q726" i="4"/>
  <c r="N726" i="4"/>
  <c r="M726" i="4"/>
  <c r="I726" i="4"/>
  <c r="J726" i="4" s="1"/>
  <c r="H726" i="4"/>
  <c r="Q725" i="4"/>
  <c r="N725" i="4"/>
  <c r="M725" i="4"/>
  <c r="I725" i="4"/>
  <c r="H725" i="4"/>
  <c r="Q724" i="4"/>
  <c r="N724" i="4"/>
  <c r="M724" i="4"/>
  <c r="I724" i="4"/>
  <c r="J724" i="4" s="1"/>
  <c r="H724" i="4"/>
  <c r="Q723" i="4"/>
  <c r="N723" i="4"/>
  <c r="M723" i="4"/>
  <c r="I723" i="4"/>
  <c r="J723" i="4" s="1"/>
  <c r="H723" i="4"/>
  <c r="Q722" i="4"/>
  <c r="N722" i="4"/>
  <c r="M722" i="4"/>
  <c r="I722" i="4"/>
  <c r="J722" i="4" s="1"/>
  <c r="H722" i="4"/>
  <c r="Q721" i="4"/>
  <c r="N721" i="4"/>
  <c r="M721" i="4"/>
  <c r="I721" i="4"/>
  <c r="J721" i="4" s="1"/>
  <c r="H721" i="4"/>
  <c r="Q720" i="4"/>
  <c r="N720" i="4"/>
  <c r="M720" i="4"/>
  <c r="I720" i="4"/>
  <c r="J720" i="4" s="1"/>
  <c r="H720" i="4"/>
  <c r="Q719" i="4"/>
  <c r="N719" i="4"/>
  <c r="M719" i="4"/>
  <c r="I719" i="4"/>
  <c r="J719" i="4" s="1"/>
  <c r="H719" i="4"/>
  <c r="Q718" i="4"/>
  <c r="N718" i="4"/>
  <c r="M718" i="4"/>
  <c r="I718" i="4"/>
  <c r="J718" i="4" s="1"/>
  <c r="H718" i="4"/>
  <c r="Q717" i="4"/>
  <c r="N717" i="4"/>
  <c r="M717" i="4"/>
  <c r="I717" i="4"/>
  <c r="H717" i="4"/>
  <c r="Q716" i="4"/>
  <c r="N716" i="4"/>
  <c r="M716" i="4"/>
  <c r="I716" i="4"/>
  <c r="J716" i="4" s="1"/>
  <c r="H716" i="4"/>
  <c r="Q715" i="4"/>
  <c r="N715" i="4"/>
  <c r="M715" i="4"/>
  <c r="I715" i="4"/>
  <c r="J715" i="4" s="1"/>
  <c r="H715" i="4"/>
  <c r="Q714" i="4"/>
  <c r="N714" i="4"/>
  <c r="M714" i="4"/>
  <c r="I714" i="4"/>
  <c r="J714" i="4" s="1"/>
  <c r="H714" i="4"/>
  <c r="Q713" i="4"/>
  <c r="N713" i="4"/>
  <c r="M713" i="4"/>
  <c r="I713" i="4"/>
  <c r="H713" i="4"/>
  <c r="Q712" i="4"/>
  <c r="N712" i="4"/>
  <c r="M712" i="4"/>
  <c r="I712" i="4"/>
  <c r="J712" i="4" s="1"/>
  <c r="H712" i="4"/>
  <c r="Q711" i="4"/>
  <c r="N711" i="4"/>
  <c r="M711" i="4"/>
  <c r="I711" i="4"/>
  <c r="H711" i="4"/>
  <c r="Q710" i="4"/>
  <c r="N710" i="4"/>
  <c r="M710" i="4"/>
  <c r="I710" i="4"/>
  <c r="J710" i="4" s="1"/>
  <c r="H710" i="4"/>
  <c r="Q709" i="4"/>
  <c r="N709" i="4"/>
  <c r="M709" i="4"/>
  <c r="I709" i="4"/>
  <c r="J709" i="4" s="1"/>
  <c r="H709" i="4"/>
  <c r="Q708" i="4"/>
  <c r="N708" i="4"/>
  <c r="M708" i="4"/>
  <c r="I708" i="4"/>
  <c r="J708" i="4" s="1"/>
  <c r="H708" i="4"/>
  <c r="Q707" i="4"/>
  <c r="N707" i="4"/>
  <c r="M707" i="4"/>
  <c r="I707" i="4"/>
  <c r="J707" i="4" s="1"/>
  <c r="H707" i="4"/>
  <c r="Q706" i="4"/>
  <c r="N706" i="4"/>
  <c r="M706" i="4"/>
  <c r="I706" i="4"/>
  <c r="J706" i="4" s="1"/>
  <c r="H706" i="4"/>
  <c r="Q705" i="4"/>
  <c r="N705" i="4"/>
  <c r="M705" i="4"/>
  <c r="I705" i="4"/>
  <c r="H705" i="4"/>
  <c r="Q704" i="4"/>
  <c r="N704" i="4"/>
  <c r="M704" i="4"/>
  <c r="I704" i="4"/>
  <c r="J704" i="4" s="1"/>
  <c r="H704" i="4"/>
  <c r="Q703" i="4"/>
  <c r="N703" i="4"/>
  <c r="M703" i="4"/>
  <c r="I703" i="4"/>
  <c r="J703" i="4" s="1"/>
  <c r="H703" i="4"/>
  <c r="Q702" i="4"/>
  <c r="N702" i="4"/>
  <c r="M702" i="4"/>
  <c r="I702" i="4"/>
  <c r="J702" i="4" s="1"/>
  <c r="H702" i="4"/>
  <c r="Q701" i="4"/>
  <c r="N701" i="4"/>
  <c r="M701" i="4"/>
  <c r="I701" i="4"/>
  <c r="H701" i="4"/>
  <c r="Q700" i="4"/>
  <c r="N700" i="4"/>
  <c r="M700" i="4"/>
  <c r="I700" i="4"/>
  <c r="J700" i="4" s="1"/>
  <c r="H700" i="4"/>
  <c r="Q699" i="4"/>
  <c r="N699" i="4"/>
  <c r="M699" i="4"/>
  <c r="I699" i="4"/>
  <c r="H699" i="4"/>
  <c r="Q698" i="4"/>
  <c r="N698" i="4"/>
  <c r="M698" i="4"/>
  <c r="I698" i="4"/>
  <c r="J698" i="4" s="1"/>
  <c r="H698" i="4"/>
  <c r="Q697" i="4"/>
  <c r="N697" i="4"/>
  <c r="M697" i="4"/>
  <c r="I697" i="4"/>
  <c r="J697" i="4" s="1"/>
  <c r="H697" i="4"/>
  <c r="Q696" i="4"/>
  <c r="N696" i="4"/>
  <c r="M696" i="4"/>
  <c r="I696" i="4"/>
  <c r="J696" i="4" s="1"/>
  <c r="H696" i="4"/>
  <c r="Q695" i="4"/>
  <c r="N695" i="4"/>
  <c r="M695" i="4"/>
  <c r="I695" i="4"/>
  <c r="J695" i="4" s="1"/>
  <c r="H695" i="4"/>
  <c r="Q694" i="4"/>
  <c r="N694" i="4"/>
  <c r="M694" i="4"/>
  <c r="I694" i="4"/>
  <c r="J694" i="4" s="1"/>
  <c r="H694" i="4"/>
  <c r="Q693" i="4"/>
  <c r="N693" i="4"/>
  <c r="M693" i="4"/>
  <c r="I693" i="4"/>
  <c r="H693" i="4"/>
  <c r="Q692" i="4"/>
  <c r="N692" i="4"/>
  <c r="M692" i="4"/>
  <c r="I692" i="4"/>
  <c r="J692" i="4" s="1"/>
  <c r="H692" i="4"/>
  <c r="Q691" i="4"/>
  <c r="N691" i="4"/>
  <c r="M691" i="4"/>
  <c r="I691" i="4"/>
  <c r="J691" i="4" s="1"/>
  <c r="H691" i="4"/>
  <c r="Q690" i="4"/>
  <c r="N690" i="4"/>
  <c r="M690" i="4"/>
  <c r="I690" i="4"/>
  <c r="J690" i="4" s="1"/>
  <c r="H690" i="4"/>
  <c r="Q689" i="4"/>
  <c r="N689" i="4"/>
  <c r="M689" i="4"/>
  <c r="I689" i="4"/>
  <c r="H689" i="4"/>
  <c r="Q688" i="4"/>
  <c r="N688" i="4"/>
  <c r="M688" i="4"/>
  <c r="I688" i="4"/>
  <c r="J688" i="4" s="1"/>
  <c r="H688" i="4"/>
  <c r="Q687" i="4"/>
  <c r="N687" i="4"/>
  <c r="M687" i="4"/>
  <c r="L687" i="4"/>
  <c r="I687" i="4"/>
  <c r="J687" i="4" s="1"/>
  <c r="H687" i="4"/>
  <c r="Q686" i="4"/>
  <c r="N686" i="4"/>
  <c r="M686" i="4"/>
  <c r="J686" i="4"/>
  <c r="I686" i="4"/>
  <c r="H686" i="4"/>
  <c r="Q685" i="4"/>
  <c r="N685" i="4"/>
  <c r="M685" i="4"/>
  <c r="I685" i="4"/>
  <c r="H685" i="4"/>
  <c r="Q684" i="4"/>
  <c r="N684" i="4"/>
  <c r="M684" i="4"/>
  <c r="J684" i="4"/>
  <c r="I684" i="4"/>
  <c r="H684" i="4"/>
  <c r="Q683" i="4"/>
  <c r="N683" i="4"/>
  <c r="M683" i="4"/>
  <c r="I683" i="4"/>
  <c r="J683" i="4" s="1"/>
  <c r="H683" i="4"/>
  <c r="Q682" i="4"/>
  <c r="N682" i="4"/>
  <c r="M682" i="4"/>
  <c r="J682" i="4"/>
  <c r="I682" i="4"/>
  <c r="H682" i="4"/>
  <c r="Q681" i="4"/>
  <c r="N681" i="4"/>
  <c r="M681" i="4"/>
  <c r="I681" i="4"/>
  <c r="H681" i="4"/>
  <c r="Q680" i="4"/>
  <c r="N680" i="4"/>
  <c r="M680" i="4"/>
  <c r="J680" i="4"/>
  <c r="I680" i="4"/>
  <c r="H680" i="4"/>
  <c r="Q679" i="4"/>
  <c r="N679" i="4"/>
  <c r="M679" i="4"/>
  <c r="I679" i="4"/>
  <c r="J679" i="4" s="1"/>
  <c r="H679" i="4"/>
  <c r="Q678" i="4"/>
  <c r="N678" i="4"/>
  <c r="M678" i="4"/>
  <c r="J678" i="4"/>
  <c r="I678" i="4"/>
  <c r="H678" i="4"/>
  <c r="Q677" i="4"/>
  <c r="N677" i="4"/>
  <c r="M677" i="4"/>
  <c r="I677" i="4"/>
  <c r="H677" i="4"/>
  <c r="Q676" i="4"/>
  <c r="N676" i="4"/>
  <c r="M676" i="4"/>
  <c r="J676" i="4"/>
  <c r="I676" i="4"/>
  <c r="H676" i="4"/>
  <c r="Q675" i="4"/>
  <c r="N675" i="4"/>
  <c r="M675" i="4"/>
  <c r="I675" i="4"/>
  <c r="J675" i="4" s="1"/>
  <c r="H675" i="4"/>
  <c r="Q674" i="4"/>
  <c r="N674" i="4"/>
  <c r="M674" i="4"/>
  <c r="J674" i="4"/>
  <c r="I674" i="4"/>
  <c r="H674" i="4"/>
  <c r="Q673" i="4"/>
  <c r="N673" i="4"/>
  <c r="M673" i="4"/>
  <c r="I673" i="4"/>
  <c r="H673" i="4"/>
  <c r="Q672" i="4"/>
  <c r="N672" i="4"/>
  <c r="M672" i="4"/>
  <c r="J672" i="4"/>
  <c r="I672" i="4"/>
  <c r="H672" i="4"/>
  <c r="Q671" i="4"/>
  <c r="N671" i="4"/>
  <c r="M671" i="4"/>
  <c r="I671" i="4"/>
  <c r="H671" i="4"/>
  <c r="Q670" i="4"/>
  <c r="N670" i="4"/>
  <c r="M670" i="4"/>
  <c r="J670" i="4"/>
  <c r="I670" i="4"/>
  <c r="H670" i="4"/>
  <c r="Q669" i="4"/>
  <c r="N669" i="4"/>
  <c r="I669" i="4"/>
  <c r="H669" i="4"/>
  <c r="Q668" i="4"/>
  <c r="I668" i="4"/>
  <c r="J668" i="4" s="1"/>
  <c r="H668" i="4"/>
  <c r="Q667" i="4"/>
  <c r="N667" i="4"/>
  <c r="M667" i="4"/>
  <c r="I667" i="4"/>
  <c r="J667" i="4" s="1"/>
  <c r="H667" i="4"/>
  <c r="Q666" i="4"/>
  <c r="N666" i="4"/>
  <c r="M666" i="4"/>
  <c r="I666" i="4"/>
  <c r="J666" i="4" s="1"/>
  <c r="H666" i="4"/>
  <c r="Q665" i="4"/>
  <c r="N665" i="4"/>
  <c r="M665" i="4"/>
  <c r="I665" i="4"/>
  <c r="J665" i="4" s="1"/>
  <c r="H665" i="4"/>
  <c r="Q664" i="4"/>
  <c r="N664" i="4"/>
  <c r="M664" i="4"/>
  <c r="I664" i="4"/>
  <c r="J664" i="4" s="1"/>
  <c r="H664" i="4"/>
  <c r="Q663" i="4"/>
  <c r="N663" i="4"/>
  <c r="M663" i="4"/>
  <c r="I663" i="4"/>
  <c r="J663" i="4" s="1"/>
  <c r="H663" i="4"/>
  <c r="Q662" i="4"/>
  <c r="N662" i="4"/>
  <c r="M662" i="4"/>
  <c r="J662" i="4"/>
  <c r="I662" i="4"/>
  <c r="H662" i="4"/>
  <c r="Q661" i="4"/>
  <c r="N661" i="4"/>
  <c r="M661" i="4"/>
  <c r="I661" i="4"/>
  <c r="J661" i="4" s="1"/>
  <c r="H661" i="4"/>
  <c r="Q660" i="4"/>
  <c r="N660" i="4"/>
  <c r="M660" i="4"/>
  <c r="I660" i="4"/>
  <c r="J660" i="4" s="1"/>
  <c r="H660" i="4"/>
  <c r="Q659" i="4"/>
  <c r="N659" i="4"/>
  <c r="M659" i="4"/>
  <c r="I659" i="4"/>
  <c r="J659" i="4" s="1"/>
  <c r="H659" i="4"/>
  <c r="Q658" i="4"/>
  <c r="N658" i="4"/>
  <c r="M658" i="4"/>
  <c r="J658" i="4"/>
  <c r="I658" i="4"/>
  <c r="H658" i="4"/>
  <c r="Q657" i="4"/>
  <c r="N657" i="4"/>
  <c r="M657" i="4"/>
  <c r="I657" i="4"/>
  <c r="J657" i="4" s="1"/>
  <c r="H657" i="4"/>
  <c r="Q656" i="4"/>
  <c r="N656" i="4"/>
  <c r="M656" i="4"/>
  <c r="I656" i="4"/>
  <c r="J656" i="4" s="1"/>
  <c r="H656" i="4"/>
  <c r="Q655" i="4"/>
  <c r="N655" i="4"/>
  <c r="M655" i="4"/>
  <c r="I655" i="4"/>
  <c r="J655" i="4" s="1"/>
  <c r="H655" i="4"/>
  <c r="Q654" i="4"/>
  <c r="N654" i="4"/>
  <c r="M654" i="4"/>
  <c r="J654" i="4"/>
  <c r="I654" i="4"/>
  <c r="H654" i="4"/>
  <c r="Q653" i="4"/>
  <c r="N653" i="4"/>
  <c r="M653" i="4"/>
  <c r="I653" i="4"/>
  <c r="J653" i="4" s="1"/>
  <c r="H653" i="4"/>
  <c r="Q652" i="4"/>
  <c r="N652" i="4"/>
  <c r="M652" i="4"/>
  <c r="I652" i="4"/>
  <c r="J652" i="4" s="1"/>
  <c r="H652" i="4"/>
  <c r="Q651" i="4"/>
  <c r="N651" i="4"/>
  <c r="M651" i="4"/>
  <c r="I651" i="4"/>
  <c r="J651" i="4" s="1"/>
  <c r="H651" i="4"/>
  <c r="Q650" i="4"/>
  <c r="N650" i="4"/>
  <c r="M650" i="4"/>
  <c r="J650" i="4"/>
  <c r="I650" i="4"/>
  <c r="H650" i="4"/>
  <c r="Q649" i="4"/>
  <c r="N649" i="4"/>
  <c r="M649" i="4"/>
  <c r="I649" i="4"/>
  <c r="J649" i="4" s="1"/>
  <c r="H649" i="4"/>
  <c r="Q648" i="4"/>
  <c r="N648" i="4"/>
  <c r="M648" i="4"/>
  <c r="I648" i="4"/>
  <c r="J648" i="4" s="1"/>
  <c r="H648" i="4"/>
  <c r="Q647" i="4"/>
  <c r="N647" i="4"/>
  <c r="M647" i="4"/>
  <c r="I647" i="4"/>
  <c r="J647" i="4" s="1"/>
  <c r="H647" i="4"/>
  <c r="Q646" i="4"/>
  <c r="N646" i="4"/>
  <c r="M646" i="4"/>
  <c r="J646" i="4"/>
  <c r="I646" i="4"/>
  <c r="H646" i="4"/>
  <c r="Q645" i="4"/>
  <c r="N645" i="4"/>
  <c r="M645" i="4"/>
  <c r="I645" i="4"/>
  <c r="J645" i="4" s="1"/>
  <c r="H645" i="4"/>
  <c r="Q644" i="4"/>
  <c r="N644" i="4"/>
  <c r="M644" i="4"/>
  <c r="I644" i="4"/>
  <c r="J644" i="4" s="1"/>
  <c r="H644" i="4"/>
  <c r="Q643" i="4"/>
  <c r="N643" i="4"/>
  <c r="M643" i="4"/>
  <c r="I643" i="4"/>
  <c r="J643" i="4" s="1"/>
  <c r="H643" i="4"/>
  <c r="Q642" i="4"/>
  <c r="N642" i="4"/>
  <c r="M642" i="4"/>
  <c r="I642" i="4"/>
  <c r="J642" i="4" s="1"/>
  <c r="H642" i="4"/>
  <c r="Q641" i="4"/>
  <c r="N641" i="4"/>
  <c r="M641" i="4"/>
  <c r="I641" i="4"/>
  <c r="J641" i="4" s="1"/>
  <c r="H641" i="4"/>
  <c r="Q640" i="4"/>
  <c r="N640" i="4"/>
  <c r="M640" i="4"/>
  <c r="I640" i="4"/>
  <c r="J640" i="4" s="1"/>
  <c r="H640" i="4"/>
  <c r="Q639" i="4"/>
  <c r="N639" i="4"/>
  <c r="M639" i="4"/>
  <c r="I639" i="4"/>
  <c r="J639" i="4" s="1"/>
  <c r="H639" i="4"/>
  <c r="Q638" i="4"/>
  <c r="N638" i="4"/>
  <c r="M638" i="4"/>
  <c r="J638" i="4"/>
  <c r="I638" i="4"/>
  <c r="H638" i="4"/>
  <c r="Q637" i="4"/>
  <c r="N637" i="4"/>
  <c r="M637" i="4"/>
  <c r="I637" i="4"/>
  <c r="J637" i="4" s="1"/>
  <c r="H637" i="4"/>
  <c r="Q636" i="4"/>
  <c r="N636" i="4"/>
  <c r="M636" i="4"/>
  <c r="I636" i="4"/>
  <c r="J636" i="4" s="1"/>
  <c r="H636" i="4"/>
  <c r="Q635" i="4"/>
  <c r="N635" i="4"/>
  <c r="M635" i="4"/>
  <c r="I635" i="4"/>
  <c r="J635" i="4" s="1"/>
  <c r="H635" i="4"/>
  <c r="Q634" i="4"/>
  <c r="N634" i="4"/>
  <c r="M634" i="4"/>
  <c r="J634" i="4"/>
  <c r="I634" i="4"/>
  <c r="H634" i="4"/>
  <c r="Q633" i="4"/>
  <c r="N633" i="4"/>
  <c r="M633" i="4"/>
  <c r="I633" i="4"/>
  <c r="J633" i="4" s="1"/>
  <c r="H633" i="4"/>
  <c r="Q632" i="4"/>
  <c r="N632" i="4"/>
  <c r="M632" i="4"/>
  <c r="I632" i="4"/>
  <c r="J632" i="4" s="1"/>
  <c r="H632" i="4"/>
  <c r="Q631" i="4"/>
  <c r="N631" i="4"/>
  <c r="M631" i="4"/>
  <c r="I631" i="4"/>
  <c r="J631" i="4" s="1"/>
  <c r="H631" i="4"/>
  <c r="Q630" i="4"/>
  <c r="N630" i="4"/>
  <c r="M630" i="4"/>
  <c r="J630" i="4"/>
  <c r="I630" i="4"/>
  <c r="H630" i="4"/>
  <c r="Q629" i="4"/>
  <c r="N629" i="4"/>
  <c r="M629" i="4"/>
  <c r="I629" i="4"/>
  <c r="J629" i="4" s="1"/>
  <c r="H629" i="4"/>
  <c r="Q628" i="4"/>
  <c r="N628" i="4"/>
  <c r="M628" i="4"/>
  <c r="I628" i="4"/>
  <c r="J628" i="4" s="1"/>
  <c r="H628" i="4"/>
  <c r="Q627" i="4"/>
  <c r="N627" i="4"/>
  <c r="M627" i="4"/>
  <c r="I627" i="4"/>
  <c r="J627" i="4" s="1"/>
  <c r="H627" i="4"/>
  <c r="Q626" i="4"/>
  <c r="N626" i="4"/>
  <c r="M626" i="4"/>
  <c r="J626" i="4"/>
  <c r="I626" i="4"/>
  <c r="H626" i="4"/>
  <c r="Q625" i="4"/>
  <c r="N625" i="4"/>
  <c r="M625" i="4"/>
  <c r="I625" i="4"/>
  <c r="J625" i="4" s="1"/>
  <c r="H625" i="4"/>
  <c r="Q624" i="4"/>
  <c r="N624" i="4"/>
  <c r="M624" i="4"/>
  <c r="I624" i="4"/>
  <c r="J624" i="4" s="1"/>
  <c r="H624" i="4"/>
  <c r="Q623" i="4"/>
  <c r="N623" i="4"/>
  <c r="M623" i="4"/>
  <c r="I623" i="4"/>
  <c r="J623" i="4" s="1"/>
  <c r="H623" i="4"/>
  <c r="Q622" i="4"/>
  <c r="N622" i="4"/>
  <c r="M622" i="4"/>
  <c r="J622" i="4"/>
  <c r="I622" i="4"/>
  <c r="H622" i="4"/>
  <c r="Q621" i="4"/>
  <c r="N621" i="4"/>
  <c r="M621" i="4"/>
  <c r="I621" i="4"/>
  <c r="J621" i="4" s="1"/>
  <c r="H621" i="4"/>
  <c r="Q620" i="4"/>
  <c r="N620" i="4"/>
  <c r="M620" i="4"/>
  <c r="I620" i="4"/>
  <c r="J620" i="4" s="1"/>
  <c r="H620" i="4"/>
  <c r="Q619" i="4"/>
  <c r="N619" i="4"/>
  <c r="M619" i="4"/>
  <c r="I619" i="4"/>
  <c r="J619" i="4" s="1"/>
  <c r="H619" i="4"/>
  <c r="Q618" i="4"/>
  <c r="N618" i="4"/>
  <c r="M618" i="4"/>
  <c r="I618" i="4"/>
  <c r="J618" i="4" s="1"/>
  <c r="H618" i="4"/>
  <c r="Q617" i="4"/>
  <c r="N617" i="4"/>
  <c r="M617" i="4"/>
  <c r="I617" i="4"/>
  <c r="J617" i="4" s="1"/>
  <c r="H617" i="4"/>
  <c r="Q616" i="4"/>
  <c r="N616" i="4"/>
  <c r="M616" i="4"/>
  <c r="I616" i="4"/>
  <c r="J616" i="4" s="1"/>
  <c r="H616" i="4"/>
  <c r="Q615" i="4"/>
  <c r="N615" i="4"/>
  <c r="M615" i="4"/>
  <c r="I615" i="4"/>
  <c r="J615" i="4" s="1"/>
  <c r="H615" i="4"/>
  <c r="Q614" i="4"/>
  <c r="N614" i="4"/>
  <c r="M614" i="4"/>
  <c r="J614" i="4"/>
  <c r="I614" i="4"/>
  <c r="H614" i="4"/>
  <c r="Q613" i="4"/>
  <c r="N613" i="4"/>
  <c r="M613" i="4"/>
  <c r="I613" i="4"/>
  <c r="J613" i="4" s="1"/>
  <c r="H613" i="4"/>
  <c r="Q612" i="4"/>
  <c r="N612" i="4"/>
  <c r="M612" i="4"/>
  <c r="I612" i="4"/>
  <c r="J612" i="4" s="1"/>
  <c r="H612" i="4"/>
  <c r="Q611" i="4"/>
  <c r="N611" i="4"/>
  <c r="M611" i="4"/>
  <c r="I611" i="4"/>
  <c r="J611" i="4" s="1"/>
  <c r="H611" i="4"/>
  <c r="Q610" i="4"/>
  <c r="N610" i="4"/>
  <c r="M610" i="4"/>
  <c r="J610" i="4"/>
  <c r="I610" i="4"/>
  <c r="H610" i="4"/>
  <c r="Q609" i="4"/>
  <c r="N609" i="4"/>
  <c r="M609" i="4"/>
  <c r="I609" i="4"/>
  <c r="J609" i="4" s="1"/>
  <c r="H609" i="4"/>
  <c r="Q608" i="4"/>
  <c r="N608" i="4"/>
  <c r="M608" i="4"/>
  <c r="I608" i="4"/>
  <c r="J608" i="4" s="1"/>
  <c r="H608" i="4"/>
  <c r="Q607" i="4"/>
  <c r="N607" i="4"/>
  <c r="M607" i="4"/>
  <c r="I607" i="4"/>
  <c r="J607" i="4" s="1"/>
  <c r="H607" i="4"/>
  <c r="Q606" i="4"/>
  <c r="N606" i="4"/>
  <c r="M606" i="4"/>
  <c r="J606" i="4"/>
  <c r="I606" i="4"/>
  <c r="H606" i="4"/>
  <c r="Q605" i="4"/>
  <c r="N605" i="4"/>
  <c r="M605" i="4"/>
  <c r="I605" i="4"/>
  <c r="J605" i="4" s="1"/>
  <c r="H605" i="4"/>
  <c r="Q604" i="4"/>
  <c r="N604" i="4"/>
  <c r="M604" i="4"/>
  <c r="I604" i="4"/>
  <c r="J604" i="4" s="1"/>
  <c r="H604" i="4"/>
  <c r="Q603" i="4"/>
  <c r="N603" i="4"/>
  <c r="M603" i="4"/>
  <c r="I603" i="4"/>
  <c r="J603" i="4" s="1"/>
  <c r="H603" i="4"/>
  <c r="Q602" i="4"/>
  <c r="N602" i="4"/>
  <c r="M602" i="4"/>
  <c r="J602" i="4"/>
  <c r="I602" i="4"/>
  <c r="H602" i="4"/>
  <c r="Q601" i="4"/>
  <c r="N601" i="4"/>
  <c r="M601" i="4"/>
  <c r="I601" i="4"/>
  <c r="J601" i="4" s="1"/>
  <c r="H601" i="4"/>
  <c r="Q600" i="4"/>
  <c r="N600" i="4"/>
  <c r="M600" i="4"/>
  <c r="I600" i="4"/>
  <c r="J600" i="4" s="1"/>
  <c r="H600" i="4"/>
  <c r="Q599" i="4"/>
  <c r="I599" i="4"/>
  <c r="J599" i="4" s="1"/>
  <c r="H599" i="4"/>
  <c r="Q598" i="4"/>
  <c r="N598" i="4"/>
  <c r="M598" i="4"/>
  <c r="I598" i="4"/>
  <c r="H598" i="4"/>
  <c r="J598" i="4" s="1"/>
  <c r="Q597" i="4"/>
  <c r="N597" i="4"/>
  <c r="M597" i="4"/>
  <c r="I597" i="4"/>
  <c r="J597" i="4" s="1"/>
  <c r="H597" i="4"/>
  <c r="Q596" i="4"/>
  <c r="N596" i="4"/>
  <c r="M596" i="4"/>
  <c r="I596" i="4"/>
  <c r="J596" i="4" s="1"/>
  <c r="H596" i="4"/>
  <c r="Q595" i="4"/>
  <c r="N595" i="4"/>
  <c r="M595" i="4"/>
  <c r="I595" i="4"/>
  <c r="H595" i="4"/>
  <c r="Q594" i="4"/>
  <c r="I594" i="4"/>
  <c r="J594" i="4" s="1"/>
  <c r="H594" i="4"/>
  <c r="Q593" i="4"/>
  <c r="N593" i="4"/>
  <c r="M593" i="4"/>
  <c r="I593" i="4"/>
  <c r="J593" i="4" s="1"/>
  <c r="H593" i="4"/>
  <c r="Q592" i="4"/>
  <c r="N592" i="4"/>
  <c r="M592" i="4"/>
  <c r="I592" i="4"/>
  <c r="H592" i="4"/>
  <c r="Q591" i="4"/>
  <c r="N591" i="4"/>
  <c r="M591" i="4"/>
  <c r="I591" i="4"/>
  <c r="J591" i="4" s="1"/>
  <c r="H591" i="4"/>
  <c r="Q590" i="4"/>
  <c r="N590" i="4"/>
  <c r="M590" i="4"/>
  <c r="I590" i="4"/>
  <c r="J590" i="4" s="1"/>
  <c r="H590" i="4"/>
  <c r="Q589" i="4"/>
  <c r="N589" i="4"/>
  <c r="M589" i="4"/>
  <c r="I589" i="4"/>
  <c r="J589" i="4" s="1"/>
  <c r="H589" i="4"/>
  <c r="Q588" i="4"/>
  <c r="N588" i="4"/>
  <c r="M588" i="4"/>
  <c r="I588" i="4"/>
  <c r="H588" i="4"/>
  <c r="Q587" i="4"/>
  <c r="N587" i="4"/>
  <c r="M587" i="4"/>
  <c r="I587" i="4"/>
  <c r="J587" i="4" s="1"/>
  <c r="H587" i="4"/>
  <c r="Q586" i="4"/>
  <c r="N586" i="4"/>
  <c r="M586" i="4"/>
  <c r="I586" i="4"/>
  <c r="J586" i="4" s="1"/>
  <c r="H586" i="4"/>
  <c r="Q585" i="4"/>
  <c r="N585" i="4"/>
  <c r="M585" i="4"/>
  <c r="I585" i="4"/>
  <c r="J585" i="4" s="1"/>
  <c r="H585" i="4"/>
  <c r="Q584" i="4"/>
  <c r="N584" i="4"/>
  <c r="M584" i="4"/>
  <c r="I584" i="4"/>
  <c r="J584" i="4" s="1"/>
  <c r="H584" i="4"/>
  <c r="Q583" i="4"/>
  <c r="N583" i="4"/>
  <c r="M583" i="4"/>
  <c r="I583" i="4"/>
  <c r="J583" i="4" s="1"/>
  <c r="H583" i="4"/>
  <c r="Q582" i="4"/>
  <c r="N582" i="4"/>
  <c r="M582" i="4"/>
  <c r="I582" i="4"/>
  <c r="J582" i="4" s="1"/>
  <c r="H582" i="4"/>
  <c r="Q581" i="4"/>
  <c r="N581" i="4"/>
  <c r="M581" i="4"/>
  <c r="I581" i="4"/>
  <c r="J581" i="4" s="1"/>
  <c r="H581" i="4"/>
  <c r="Q580" i="4"/>
  <c r="N580" i="4"/>
  <c r="M580" i="4"/>
  <c r="I580" i="4"/>
  <c r="H580" i="4"/>
  <c r="Q579" i="4"/>
  <c r="N579" i="4"/>
  <c r="M579" i="4"/>
  <c r="I579" i="4"/>
  <c r="J579" i="4" s="1"/>
  <c r="H579" i="4"/>
  <c r="Q578" i="4"/>
  <c r="N578" i="4"/>
  <c r="M578" i="4"/>
  <c r="I578" i="4"/>
  <c r="J578" i="4" s="1"/>
  <c r="H578" i="4"/>
  <c r="Q577" i="4"/>
  <c r="N577" i="4"/>
  <c r="M577" i="4"/>
  <c r="I577" i="4"/>
  <c r="J577" i="4" s="1"/>
  <c r="H577" i="4"/>
  <c r="Q576" i="4"/>
  <c r="N576" i="4"/>
  <c r="M576" i="4"/>
  <c r="I576" i="4"/>
  <c r="H576" i="4"/>
  <c r="Q575" i="4"/>
  <c r="N575" i="4"/>
  <c r="M575" i="4"/>
  <c r="I575" i="4"/>
  <c r="J575" i="4" s="1"/>
  <c r="H575" i="4"/>
  <c r="Q574" i="4"/>
  <c r="N574" i="4"/>
  <c r="M574" i="4"/>
  <c r="I574" i="4"/>
  <c r="J574" i="4" s="1"/>
  <c r="H574" i="4"/>
  <c r="Q573" i="4"/>
  <c r="N573" i="4"/>
  <c r="M573" i="4"/>
  <c r="I573" i="4"/>
  <c r="J573" i="4" s="1"/>
  <c r="H573" i="4"/>
  <c r="Q572" i="4"/>
  <c r="N572" i="4"/>
  <c r="M572" i="4"/>
  <c r="I572" i="4"/>
  <c r="J572" i="4" s="1"/>
  <c r="H572" i="4"/>
  <c r="Q571" i="4"/>
  <c r="N571" i="4"/>
  <c r="M571" i="4"/>
  <c r="I571" i="4"/>
  <c r="J571" i="4" s="1"/>
  <c r="H571" i="4"/>
  <c r="Q570" i="4"/>
  <c r="N570" i="4"/>
  <c r="M570" i="4"/>
  <c r="I570" i="4"/>
  <c r="J570" i="4" s="1"/>
  <c r="H570" i="4"/>
  <c r="Q569" i="4"/>
  <c r="N569" i="4"/>
  <c r="M569" i="4"/>
  <c r="I569" i="4"/>
  <c r="J569" i="4" s="1"/>
  <c r="H569" i="4"/>
  <c r="Q568" i="4"/>
  <c r="N568" i="4"/>
  <c r="M568" i="4"/>
  <c r="I568" i="4"/>
  <c r="H568" i="4"/>
  <c r="Q567" i="4"/>
  <c r="I567" i="4"/>
  <c r="J567" i="4" s="1"/>
  <c r="H567" i="4"/>
  <c r="Q566" i="4"/>
  <c r="M566" i="4"/>
  <c r="K566" i="4"/>
  <c r="N566" i="4" s="1"/>
  <c r="J566" i="4"/>
  <c r="I566" i="4"/>
  <c r="H566" i="4"/>
  <c r="Q565" i="4"/>
  <c r="N565" i="4"/>
  <c r="M565" i="4"/>
  <c r="I565" i="4"/>
  <c r="H565" i="4"/>
  <c r="J565" i="4" s="1"/>
  <c r="Q564" i="4"/>
  <c r="N564" i="4"/>
  <c r="M564" i="4"/>
  <c r="J564" i="4"/>
  <c r="I564" i="4"/>
  <c r="H564" i="4"/>
  <c r="Q563" i="4"/>
  <c r="J563" i="4"/>
  <c r="I563" i="4"/>
  <c r="H563" i="4"/>
  <c r="Q562" i="4"/>
  <c r="K562" i="4"/>
  <c r="I562" i="4"/>
  <c r="J562" i="4" s="1"/>
  <c r="H562" i="4"/>
  <c r="Q561" i="4"/>
  <c r="N561" i="4"/>
  <c r="M561" i="4"/>
  <c r="I561" i="4"/>
  <c r="J561" i="4" s="1"/>
  <c r="H561" i="4"/>
  <c r="Q560" i="4"/>
  <c r="N560" i="4"/>
  <c r="M560" i="4"/>
  <c r="I560" i="4"/>
  <c r="J560" i="4" s="1"/>
  <c r="H560" i="4"/>
  <c r="Q559" i="4"/>
  <c r="L559" i="4"/>
  <c r="N559" i="4" s="1"/>
  <c r="K559" i="4"/>
  <c r="I559" i="4"/>
  <c r="J559" i="4" s="1"/>
  <c r="H559" i="4"/>
  <c r="Q558" i="4"/>
  <c r="N558" i="4"/>
  <c r="M558" i="4"/>
  <c r="I558" i="4"/>
  <c r="H558" i="4"/>
  <c r="Q557" i="4"/>
  <c r="L557" i="4"/>
  <c r="K557" i="4"/>
  <c r="N557" i="4" s="1"/>
  <c r="I557" i="4"/>
  <c r="H557" i="4"/>
  <c r="Q556" i="4"/>
  <c r="L556" i="4"/>
  <c r="K556" i="4"/>
  <c r="M556" i="4" s="1"/>
  <c r="I556" i="4"/>
  <c r="J556" i="4" s="1"/>
  <c r="H556" i="4"/>
  <c r="Q555" i="4"/>
  <c r="N555" i="4"/>
  <c r="M555" i="4"/>
  <c r="I555" i="4"/>
  <c r="J555" i="4" s="1"/>
  <c r="H555" i="4"/>
  <c r="Q554" i="4"/>
  <c r="N554" i="4"/>
  <c r="M554" i="4"/>
  <c r="J554" i="4"/>
  <c r="I554" i="4"/>
  <c r="H554" i="4"/>
  <c r="Q553" i="4"/>
  <c r="N553" i="4"/>
  <c r="M553" i="4"/>
  <c r="I553" i="4"/>
  <c r="J553" i="4" s="1"/>
  <c r="H553" i="4"/>
  <c r="Q552" i="4"/>
  <c r="N552" i="4"/>
  <c r="M552" i="4"/>
  <c r="I552" i="4"/>
  <c r="J552" i="4" s="1"/>
  <c r="H552" i="4"/>
  <c r="Q551" i="4"/>
  <c r="N551" i="4"/>
  <c r="M551" i="4"/>
  <c r="I551" i="4"/>
  <c r="J551" i="4" s="1"/>
  <c r="H551" i="4"/>
  <c r="Q550" i="4"/>
  <c r="N550" i="4"/>
  <c r="M550" i="4"/>
  <c r="J550" i="4"/>
  <c r="I550" i="4"/>
  <c r="H550" i="4"/>
  <c r="Q549" i="4"/>
  <c r="N549" i="4"/>
  <c r="M549" i="4"/>
  <c r="I549" i="4"/>
  <c r="J549" i="4" s="1"/>
  <c r="H549" i="4"/>
  <c r="Q548" i="4"/>
  <c r="N548" i="4"/>
  <c r="M548" i="4"/>
  <c r="I548" i="4"/>
  <c r="J548" i="4" s="1"/>
  <c r="H548" i="4"/>
  <c r="Q547" i="4"/>
  <c r="N547" i="4"/>
  <c r="M547" i="4"/>
  <c r="I547" i="4"/>
  <c r="J547" i="4" s="1"/>
  <c r="H547" i="4"/>
  <c r="Q546" i="4"/>
  <c r="N546" i="4"/>
  <c r="M546" i="4"/>
  <c r="J546" i="4"/>
  <c r="I546" i="4"/>
  <c r="H546" i="4"/>
  <c r="Q545" i="4"/>
  <c r="N545" i="4"/>
  <c r="M545" i="4"/>
  <c r="I545" i="4"/>
  <c r="J545" i="4" s="1"/>
  <c r="H545" i="4"/>
  <c r="Q544" i="4"/>
  <c r="N544" i="4"/>
  <c r="M544" i="4"/>
  <c r="I544" i="4"/>
  <c r="J544" i="4" s="1"/>
  <c r="H544" i="4"/>
  <c r="Q543" i="4"/>
  <c r="N543" i="4"/>
  <c r="M543" i="4"/>
  <c r="I543" i="4"/>
  <c r="J543" i="4" s="1"/>
  <c r="H543" i="4"/>
  <c r="Q542" i="4"/>
  <c r="N542" i="4"/>
  <c r="M542" i="4"/>
  <c r="J542" i="4"/>
  <c r="I542" i="4"/>
  <c r="H542" i="4"/>
  <c r="Q541" i="4"/>
  <c r="N541" i="4"/>
  <c r="M541" i="4"/>
  <c r="I541" i="4"/>
  <c r="J541" i="4" s="1"/>
  <c r="H541" i="4"/>
  <c r="Q540" i="4"/>
  <c r="N540" i="4"/>
  <c r="M540" i="4"/>
  <c r="I540" i="4"/>
  <c r="J540" i="4" s="1"/>
  <c r="H540" i="4"/>
  <c r="Q539" i="4"/>
  <c r="N539" i="4"/>
  <c r="M539" i="4"/>
  <c r="I539" i="4"/>
  <c r="J539" i="4" s="1"/>
  <c r="H539" i="4"/>
  <c r="Q538" i="4"/>
  <c r="N538" i="4"/>
  <c r="M538" i="4"/>
  <c r="I538" i="4"/>
  <c r="J538" i="4" s="1"/>
  <c r="H538" i="4"/>
  <c r="Q537" i="4"/>
  <c r="N537" i="4"/>
  <c r="M537" i="4"/>
  <c r="I537" i="4"/>
  <c r="J537" i="4" s="1"/>
  <c r="H537" i="4"/>
  <c r="Q536" i="4"/>
  <c r="N536" i="4"/>
  <c r="M536" i="4"/>
  <c r="J536" i="4"/>
  <c r="I536" i="4"/>
  <c r="H536" i="4"/>
  <c r="Q535" i="4"/>
  <c r="N535" i="4"/>
  <c r="M535" i="4"/>
  <c r="I535" i="4"/>
  <c r="J535" i="4" s="1"/>
  <c r="H535" i="4"/>
  <c r="Q534" i="4"/>
  <c r="N534" i="4"/>
  <c r="M534" i="4"/>
  <c r="J534" i="4"/>
  <c r="I534" i="4"/>
  <c r="H534" i="4"/>
  <c r="Q533" i="4"/>
  <c r="N533" i="4"/>
  <c r="M533" i="4"/>
  <c r="I533" i="4"/>
  <c r="J533" i="4" s="1"/>
  <c r="H533" i="4"/>
  <c r="Q532" i="4"/>
  <c r="N532" i="4"/>
  <c r="M532" i="4"/>
  <c r="I532" i="4"/>
  <c r="J532" i="4" s="1"/>
  <c r="H532" i="4"/>
  <c r="Q531" i="4"/>
  <c r="N531" i="4"/>
  <c r="M531" i="4"/>
  <c r="I531" i="4"/>
  <c r="J531" i="4" s="1"/>
  <c r="H531" i="4"/>
  <c r="Q530" i="4"/>
  <c r="N530" i="4"/>
  <c r="M530" i="4"/>
  <c r="J530" i="4"/>
  <c r="I530" i="4"/>
  <c r="H530" i="4"/>
  <c r="Q529" i="4"/>
  <c r="N529" i="4"/>
  <c r="M529" i="4"/>
  <c r="I529" i="4"/>
  <c r="J529" i="4" s="1"/>
  <c r="H529" i="4"/>
  <c r="Q528" i="4"/>
  <c r="N528" i="4"/>
  <c r="M528" i="4"/>
  <c r="I528" i="4"/>
  <c r="J528" i="4" s="1"/>
  <c r="H528" i="4"/>
  <c r="Q527" i="4"/>
  <c r="N527" i="4"/>
  <c r="M527" i="4"/>
  <c r="I527" i="4"/>
  <c r="J527" i="4" s="1"/>
  <c r="H527" i="4"/>
  <c r="Q526" i="4"/>
  <c r="N526" i="4"/>
  <c r="M526" i="4"/>
  <c r="J526" i="4"/>
  <c r="I526" i="4"/>
  <c r="H526" i="4"/>
  <c r="Q525" i="4"/>
  <c r="N525" i="4"/>
  <c r="M525" i="4"/>
  <c r="I525" i="4"/>
  <c r="J525" i="4" s="1"/>
  <c r="H525" i="4"/>
  <c r="Q524" i="4"/>
  <c r="N524" i="4"/>
  <c r="M524" i="4"/>
  <c r="I524" i="4"/>
  <c r="J524" i="4" s="1"/>
  <c r="H524" i="4"/>
  <c r="Q523" i="4"/>
  <c r="N523" i="4"/>
  <c r="M523" i="4"/>
  <c r="I523" i="4"/>
  <c r="J523" i="4" s="1"/>
  <c r="H523" i="4"/>
  <c r="Q522" i="4"/>
  <c r="N522" i="4"/>
  <c r="M522" i="4"/>
  <c r="J522" i="4"/>
  <c r="I522" i="4"/>
  <c r="H522" i="4"/>
  <c r="Q521" i="4"/>
  <c r="N521" i="4"/>
  <c r="M521" i="4"/>
  <c r="I521" i="4"/>
  <c r="J521" i="4" s="1"/>
  <c r="H521" i="4"/>
  <c r="Q520" i="4"/>
  <c r="N520" i="4"/>
  <c r="M520" i="4"/>
  <c r="I520" i="4"/>
  <c r="J520" i="4" s="1"/>
  <c r="H520" i="4"/>
  <c r="Q519" i="4"/>
  <c r="I519" i="4"/>
  <c r="H519" i="4"/>
  <c r="Q518" i="4"/>
  <c r="N518" i="4"/>
  <c r="M518" i="4"/>
  <c r="I518" i="4"/>
  <c r="J518" i="4" s="1"/>
  <c r="H518" i="4"/>
  <c r="Q517" i="4"/>
  <c r="N517" i="4"/>
  <c r="M517" i="4"/>
  <c r="I517" i="4"/>
  <c r="J517" i="4" s="1"/>
  <c r="H517" i="4"/>
  <c r="Q516" i="4"/>
  <c r="N516" i="4"/>
  <c r="M516" i="4"/>
  <c r="I516" i="4"/>
  <c r="J516" i="4" s="1"/>
  <c r="H516" i="4"/>
  <c r="Q515" i="4"/>
  <c r="N515" i="4"/>
  <c r="M515" i="4"/>
  <c r="I515" i="4"/>
  <c r="H515" i="4"/>
  <c r="Q514" i="4"/>
  <c r="N514" i="4"/>
  <c r="M514" i="4"/>
  <c r="I514" i="4"/>
  <c r="H514" i="4"/>
  <c r="J514" i="4" s="1"/>
  <c r="Q513" i="4"/>
  <c r="N513" i="4"/>
  <c r="M513" i="4"/>
  <c r="I513" i="4"/>
  <c r="J513" i="4" s="1"/>
  <c r="H513" i="4"/>
  <c r="Q512" i="4"/>
  <c r="N512" i="4"/>
  <c r="M512" i="4"/>
  <c r="I512" i="4"/>
  <c r="J512" i="4" s="1"/>
  <c r="H512" i="4"/>
  <c r="Q511" i="4"/>
  <c r="N511" i="4"/>
  <c r="M511" i="4"/>
  <c r="I511" i="4"/>
  <c r="J511" i="4" s="1"/>
  <c r="H511" i="4"/>
  <c r="Q510" i="4"/>
  <c r="N510" i="4"/>
  <c r="M510" i="4"/>
  <c r="I510" i="4"/>
  <c r="H510" i="4"/>
  <c r="J510" i="4" s="1"/>
  <c r="Q509" i="4"/>
  <c r="N509" i="4"/>
  <c r="M509" i="4"/>
  <c r="I509" i="4"/>
  <c r="H509" i="4"/>
  <c r="Q508" i="4"/>
  <c r="N508" i="4"/>
  <c r="M508" i="4"/>
  <c r="I508" i="4"/>
  <c r="J508" i="4" s="1"/>
  <c r="H508" i="4"/>
  <c r="Q507" i="4"/>
  <c r="N507" i="4"/>
  <c r="M507" i="4"/>
  <c r="I507" i="4"/>
  <c r="J507" i="4" s="1"/>
  <c r="H507" i="4"/>
  <c r="Q506" i="4"/>
  <c r="N506" i="4"/>
  <c r="M506" i="4"/>
  <c r="I506" i="4"/>
  <c r="H506" i="4"/>
  <c r="J506" i="4" s="1"/>
  <c r="Q505" i="4"/>
  <c r="N505" i="4"/>
  <c r="M505" i="4"/>
  <c r="I505" i="4"/>
  <c r="J505" i="4" s="1"/>
  <c r="H505" i="4"/>
  <c r="Q504" i="4"/>
  <c r="N504" i="4"/>
  <c r="M504" i="4"/>
  <c r="I504" i="4"/>
  <c r="H504" i="4"/>
  <c r="Q503" i="4"/>
  <c r="N503" i="4"/>
  <c r="M503" i="4"/>
  <c r="I503" i="4"/>
  <c r="H503" i="4"/>
  <c r="Q502" i="4"/>
  <c r="N502" i="4"/>
  <c r="M502" i="4"/>
  <c r="J502" i="4"/>
  <c r="I502" i="4"/>
  <c r="H502" i="4"/>
  <c r="Q501" i="4"/>
  <c r="N501" i="4"/>
  <c r="M501" i="4"/>
  <c r="I501" i="4"/>
  <c r="J501" i="4" s="1"/>
  <c r="H501" i="4"/>
  <c r="Q500" i="4"/>
  <c r="N500" i="4"/>
  <c r="M500" i="4"/>
  <c r="I500" i="4"/>
  <c r="J500" i="4" s="1"/>
  <c r="H500" i="4"/>
  <c r="Q499" i="4"/>
  <c r="N499" i="4"/>
  <c r="M499" i="4"/>
  <c r="I499" i="4"/>
  <c r="H499" i="4"/>
  <c r="Q498" i="4"/>
  <c r="N498" i="4"/>
  <c r="M498" i="4"/>
  <c r="I498" i="4"/>
  <c r="H498" i="4"/>
  <c r="J498" i="4" s="1"/>
  <c r="Q497" i="4"/>
  <c r="N497" i="4"/>
  <c r="M497" i="4"/>
  <c r="I497" i="4"/>
  <c r="J497" i="4" s="1"/>
  <c r="H497" i="4"/>
  <c r="Q496" i="4"/>
  <c r="N496" i="4"/>
  <c r="M496" i="4"/>
  <c r="J496" i="4"/>
  <c r="I496" i="4"/>
  <c r="H496" i="4"/>
  <c r="Q495" i="4"/>
  <c r="N495" i="4"/>
  <c r="M495" i="4"/>
  <c r="I495" i="4"/>
  <c r="J495" i="4" s="1"/>
  <c r="H495" i="4"/>
  <c r="Q494" i="4"/>
  <c r="N494" i="4"/>
  <c r="M494" i="4"/>
  <c r="I494" i="4"/>
  <c r="J494" i="4" s="1"/>
  <c r="H494" i="4"/>
  <c r="Q493" i="4"/>
  <c r="N493" i="4"/>
  <c r="M493" i="4"/>
  <c r="I493" i="4"/>
  <c r="H493" i="4"/>
  <c r="Q492" i="4"/>
  <c r="N492" i="4"/>
  <c r="M492" i="4"/>
  <c r="I492" i="4"/>
  <c r="J492" i="4" s="1"/>
  <c r="H492" i="4"/>
  <c r="Q491" i="4"/>
  <c r="N491" i="4"/>
  <c r="M491" i="4"/>
  <c r="I491" i="4"/>
  <c r="J491" i="4" s="1"/>
  <c r="H491" i="4"/>
  <c r="Q490" i="4"/>
  <c r="N490" i="4"/>
  <c r="M490" i="4"/>
  <c r="I490" i="4"/>
  <c r="J490" i="4" s="1"/>
  <c r="H490" i="4"/>
  <c r="Q489" i="4"/>
  <c r="N489" i="4"/>
  <c r="M489" i="4"/>
  <c r="I489" i="4"/>
  <c r="J489" i="4" s="1"/>
  <c r="H489" i="4"/>
  <c r="Q488" i="4"/>
  <c r="N488" i="4"/>
  <c r="M488" i="4"/>
  <c r="I488" i="4"/>
  <c r="J488" i="4" s="1"/>
  <c r="H488" i="4"/>
  <c r="Q487" i="4"/>
  <c r="N487" i="4"/>
  <c r="M487" i="4"/>
  <c r="I487" i="4"/>
  <c r="H487" i="4"/>
  <c r="Q486" i="4"/>
  <c r="N486" i="4"/>
  <c r="M486" i="4"/>
  <c r="I486" i="4"/>
  <c r="J486" i="4" s="1"/>
  <c r="H486" i="4"/>
  <c r="Q485" i="4"/>
  <c r="N485" i="4"/>
  <c r="M485" i="4"/>
  <c r="I485" i="4"/>
  <c r="H485" i="4"/>
  <c r="Q484" i="4"/>
  <c r="N484" i="4"/>
  <c r="M484" i="4"/>
  <c r="I484" i="4"/>
  <c r="H484" i="4"/>
  <c r="Q483" i="4"/>
  <c r="N483" i="4"/>
  <c r="M483" i="4"/>
  <c r="I483" i="4"/>
  <c r="H483" i="4"/>
  <c r="Q482" i="4"/>
  <c r="N482" i="4"/>
  <c r="M482" i="4"/>
  <c r="I482" i="4"/>
  <c r="J482" i="4" s="1"/>
  <c r="H482" i="4"/>
  <c r="Q481" i="4"/>
  <c r="N481" i="4"/>
  <c r="M481" i="4"/>
  <c r="I481" i="4"/>
  <c r="H481" i="4"/>
  <c r="Q480" i="4"/>
  <c r="N480" i="4"/>
  <c r="M480" i="4"/>
  <c r="I480" i="4"/>
  <c r="J480" i="4" s="1"/>
  <c r="H480" i="4"/>
  <c r="Q479" i="4"/>
  <c r="N479" i="4"/>
  <c r="M479" i="4"/>
  <c r="I479" i="4"/>
  <c r="J479" i="4" s="1"/>
  <c r="H479" i="4"/>
  <c r="Q478" i="4"/>
  <c r="N478" i="4"/>
  <c r="M478" i="4"/>
  <c r="I478" i="4"/>
  <c r="J478" i="4" s="1"/>
  <c r="H478" i="4"/>
  <c r="Q477" i="4"/>
  <c r="N477" i="4"/>
  <c r="M477" i="4"/>
  <c r="I477" i="4"/>
  <c r="J477" i="4" s="1"/>
  <c r="H477" i="4"/>
  <c r="Q476" i="4"/>
  <c r="N476" i="4"/>
  <c r="M476" i="4"/>
  <c r="I476" i="4"/>
  <c r="J476" i="4" s="1"/>
  <c r="H476" i="4"/>
  <c r="Q475" i="4"/>
  <c r="N475" i="4"/>
  <c r="M475" i="4"/>
  <c r="I475" i="4"/>
  <c r="H475" i="4"/>
  <c r="Q474" i="4"/>
  <c r="N474" i="4"/>
  <c r="M474" i="4"/>
  <c r="I474" i="4"/>
  <c r="J474" i="4" s="1"/>
  <c r="H474" i="4"/>
  <c r="Q473" i="4"/>
  <c r="N473" i="4"/>
  <c r="M473" i="4"/>
  <c r="I473" i="4"/>
  <c r="H473" i="4"/>
  <c r="Q472" i="4"/>
  <c r="N472" i="4"/>
  <c r="M472" i="4"/>
  <c r="I472" i="4"/>
  <c r="H472" i="4"/>
  <c r="Q471" i="4"/>
  <c r="N471" i="4"/>
  <c r="M471" i="4"/>
  <c r="I471" i="4"/>
  <c r="H471" i="4"/>
  <c r="Q470" i="4"/>
  <c r="N470" i="4"/>
  <c r="M470" i="4"/>
  <c r="I470" i="4"/>
  <c r="J470" i="4" s="1"/>
  <c r="H470" i="4"/>
  <c r="Q469" i="4"/>
  <c r="N469" i="4"/>
  <c r="M469" i="4"/>
  <c r="I469" i="4"/>
  <c r="H469" i="4"/>
  <c r="Q468" i="4"/>
  <c r="N468" i="4"/>
  <c r="M468" i="4"/>
  <c r="I468" i="4"/>
  <c r="J468" i="4" s="1"/>
  <c r="H468" i="4"/>
  <c r="Q467" i="4"/>
  <c r="N467" i="4"/>
  <c r="M467" i="4"/>
  <c r="I467" i="4"/>
  <c r="J467" i="4" s="1"/>
  <c r="H467" i="4"/>
  <c r="Q466" i="4"/>
  <c r="N466" i="4"/>
  <c r="M466" i="4"/>
  <c r="I466" i="4"/>
  <c r="J466" i="4" s="1"/>
  <c r="H466" i="4"/>
  <c r="Q465" i="4"/>
  <c r="N465" i="4"/>
  <c r="M465" i="4"/>
  <c r="I465" i="4"/>
  <c r="J465" i="4" s="1"/>
  <c r="H465" i="4"/>
  <c r="Q464" i="4"/>
  <c r="N464" i="4"/>
  <c r="M464" i="4"/>
  <c r="I464" i="4"/>
  <c r="J464" i="4" s="1"/>
  <c r="H464" i="4"/>
  <c r="Q463" i="4"/>
  <c r="N463" i="4"/>
  <c r="M463" i="4"/>
  <c r="I463" i="4"/>
  <c r="H463" i="4"/>
  <c r="Q462" i="4"/>
  <c r="N462" i="4"/>
  <c r="M462" i="4"/>
  <c r="I462" i="4"/>
  <c r="J462" i="4" s="1"/>
  <c r="H462" i="4"/>
  <c r="Q461" i="4"/>
  <c r="N461" i="4"/>
  <c r="M461" i="4"/>
  <c r="I461" i="4"/>
  <c r="H461" i="4"/>
  <c r="Q460" i="4"/>
  <c r="N460" i="4"/>
  <c r="M460" i="4"/>
  <c r="I460" i="4"/>
  <c r="H460" i="4"/>
  <c r="Q459" i="4"/>
  <c r="N459" i="4"/>
  <c r="M459" i="4"/>
  <c r="I459" i="4"/>
  <c r="H459" i="4"/>
  <c r="Q458" i="4"/>
  <c r="N458" i="4"/>
  <c r="M458" i="4"/>
  <c r="I458" i="4"/>
  <c r="J458" i="4" s="1"/>
  <c r="H458" i="4"/>
  <c r="Q457" i="4"/>
  <c r="N457" i="4"/>
  <c r="M457" i="4"/>
  <c r="I457" i="4"/>
  <c r="H457" i="4"/>
  <c r="Q456" i="4"/>
  <c r="N456" i="4"/>
  <c r="M456" i="4"/>
  <c r="I456" i="4"/>
  <c r="J456" i="4" s="1"/>
  <c r="H456" i="4"/>
  <c r="Q455" i="4"/>
  <c r="N455" i="4"/>
  <c r="M455" i="4"/>
  <c r="I455" i="4"/>
  <c r="J455" i="4" s="1"/>
  <c r="H455" i="4"/>
  <c r="Q454" i="4"/>
  <c r="N454" i="4"/>
  <c r="M454" i="4"/>
  <c r="I454" i="4"/>
  <c r="J454" i="4" s="1"/>
  <c r="H454" i="4"/>
  <c r="Q453" i="4"/>
  <c r="N453" i="4"/>
  <c r="M453" i="4"/>
  <c r="I453" i="4"/>
  <c r="J453" i="4" s="1"/>
  <c r="H453" i="4"/>
  <c r="Q452" i="4"/>
  <c r="N452" i="4"/>
  <c r="M452" i="4"/>
  <c r="I452" i="4"/>
  <c r="J452" i="4" s="1"/>
  <c r="H452" i="4"/>
  <c r="Q451" i="4"/>
  <c r="N451" i="4"/>
  <c r="M451" i="4"/>
  <c r="I451" i="4"/>
  <c r="H451" i="4"/>
  <c r="Q450" i="4"/>
  <c r="N450" i="4"/>
  <c r="M450" i="4"/>
  <c r="I450" i="4"/>
  <c r="J450" i="4" s="1"/>
  <c r="H450" i="4"/>
  <c r="Q449" i="4"/>
  <c r="N449" i="4"/>
  <c r="M449" i="4"/>
  <c r="I449" i="4"/>
  <c r="H449" i="4"/>
  <c r="Q448" i="4"/>
  <c r="N448" i="4"/>
  <c r="M448" i="4"/>
  <c r="I448" i="4"/>
  <c r="H448" i="4"/>
  <c r="Q447" i="4"/>
  <c r="N447" i="4"/>
  <c r="M447" i="4"/>
  <c r="I447" i="4"/>
  <c r="H447" i="4"/>
  <c r="Q446" i="4"/>
  <c r="N446" i="4"/>
  <c r="M446" i="4"/>
  <c r="I446" i="4"/>
  <c r="J446" i="4" s="1"/>
  <c r="H446" i="4"/>
  <c r="Q445" i="4"/>
  <c r="N445" i="4"/>
  <c r="M445" i="4"/>
  <c r="I445" i="4"/>
  <c r="H445" i="4"/>
  <c r="Q444" i="4"/>
  <c r="N444" i="4"/>
  <c r="M444" i="4"/>
  <c r="I444" i="4"/>
  <c r="J444" i="4" s="1"/>
  <c r="H444" i="4"/>
  <c r="Q443" i="4"/>
  <c r="N443" i="4"/>
  <c r="M443" i="4"/>
  <c r="I443" i="4"/>
  <c r="J443" i="4" s="1"/>
  <c r="H443" i="4"/>
  <c r="Q442" i="4"/>
  <c r="N442" i="4"/>
  <c r="M442" i="4"/>
  <c r="I442" i="4"/>
  <c r="J442" i="4" s="1"/>
  <c r="H442" i="4"/>
  <c r="Q441" i="4"/>
  <c r="N441" i="4"/>
  <c r="M441" i="4"/>
  <c r="I441" i="4"/>
  <c r="J441" i="4" s="1"/>
  <c r="H441" i="4"/>
  <c r="Q440" i="4"/>
  <c r="N440" i="4"/>
  <c r="M440" i="4"/>
  <c r="I440" i="4"/>
  <c r="J440" i="4" s="1"/>
  <c r="H440" i="4"/>
  <c r="Q439" i="4"/>
  <c r="N439" i="4"/>
  <c r="M439" i="4"/>
  <c r="I439" i="4"/>
  <c r="H439" i="4"/>
  <c r="Q438" i="4"/>
  <c r="N438" i="4"/>
  <c r="M438" i="4"/>
  <c r="I438" i="4"/>
  <c r="J438" i="4" s="1"/>
  <c r="H438" i="4"/>
  <c r="Q437" i="4"/>
  <c r="N437" i="4"/>
  <c r="M437" i="4"/>
  <c r="I437" i="4"/>
  <c r="H437" i="4"/>
  <c r="Q436" i="4"/>
  <c r="N436" i="4"/>
  <c r="M436" i="4"/>
  <c r="I436" i="4"/>
  <c r="H436" i="4"/>
  <c r="Q435" i="4"/>
  <c r="N435" i="4"/>
  <c r="M435" i="4"/>
  <c r="I435" i="4"/>
  <c r="H435" i="4"/>
  <c r="Q434" i="4"/>
  <c r="N434" i="4"/>
  <c r="M434" i="4"/>
  <c r="I434" i="4"/>
  <c r="J434" i="4" s="1"/>
  <c r="H434" i="4"/>
  <c r="Q433" i="4"/>
  <c r="N433" i="4"/>
  <c r="M433" i="4"/>
  <c r="I433" i="4"/>
  <c r="H433" i="4"/>
  <c r="Q432" i="4"/>
  <c r="N432" i="4"/>
  <c r="M432" i="4"/>
  <c r="I432" i="4"/>
  <c r="J432" i="4" s="1"/>
  <c r="H432" i="4"/>
  <c r="Q431" i="4"/>
  <c r="N431" i="4"/>
  <c r="M431" i="4"/>
  <c r="I431" i="4"/>
  <c r="J431" i="4" s="1"/>
  <c r="H431" i="4"/>
  <c r="Q430" i="4"/>
  <c r="N430" i="4"/>
  <c r="M430" i="4"/>
  <c r="I430" i="4"/>
  <c r="J430" i="4" s="1"/>
  <c r="H430" i="4"/>
  <c r="Q429" i="4"/>
  <c r="N429" i="4"/>
  <c r="M429" i="4"/>
  <c r="I429" i="4"/>
  <c r="J429" i="4" s="1"/>
  <c r="H429" i="4"/>
  <c r="Q428" i="4"/>
  <c r="N428" i="4"/>
  <c r="M428" i="4"/>
  <c r="I428" i="4"/>
  <c r="J428" i="4" s="1"/>
  <c r="H428" i="4"/>
  <c r="Q427" i="4"/>
  <c r="N427" i="4"/>
  <c r="M427" i="4"/>
  <c r="I427" i="4"/>
  <c r="H427" i="4"/>
  <c r="Q426" i="4"/>
  <c r="N426" i="4"/>
  <c r="M426" i="4"/>
  <c r="I426" i="4"/>
  <c r="J426" i="4" s="1"/>
  <c r="H426" i="4"/>
  <c r="Q425" i="4"/>
  <c r="N425" i="4"/>
  <c r="M425" i="4"/>
  <c r="I425" i="4"/>
  <c r="H425" i="4"/>
  <c r="Q424" i="4"/>
  <c r="N424" i="4"/>
  <c r="M424" i="4"/>
  <c r="I424" i="4"/>
  <c r="H424" i="4"/>
  <c r="Q423" i="4"/>
  <c r="N423" i="4"/>
  <c r="M423" i="4"/>
  <c r="I423" i="4"/>
  <c r="H423" i="4"/>
  <c r="Q422" i="4"/>
  <c r="N422" i="4"/>
  <c r="M422" i="4"/>
  <c r="I422" i="4"/>
  <c r="J422" i="4" s="1"/>
  <c r="H422" i="4"/>
  <c r="Q421" i="4"/>
  <c r="N421" i="4"/>
  <c r="M421" i="4"/>
  <c r="I421" i="4"/>
  <c r="H421" i="4"/>
  <c r="Q420" i="4"/>
  <c r="N420" i="4"/>
  <c r="M420" i="4"/>
  <c r="I420" i="4"/>
  <c r="J420" i="4" s="1"/>
  <c r="H420" i="4"/>
  <c r="Q419" i="4"/>
  <c r="N419" i="4"/>
  <c r="M419" i="4"/>
  <c r="I419" i="4"/>
  <c r="J419" i="4" s="1"/>
  <c r="H419" i="4"/>
  <c r="Q418" i="4"/>
  <c r="N418" i="4"/>
  <c r="M418" i="4"/>
  <c r="I418" i="4"/>
  <c r="J418" i="4" s="1"/>
  <c r="H418" i="4"/>
  <c r="Q417" i="4"/>
  <c r="N417" i="4"/>
  <c r="M417" i="4"/>
  <c r="I417" i="4"/>
  <c r="J417" i="4" s="1"/>
  <c r="H417" i="4"/>
  <c r="Q416" i="4"/>
  <c r="N416" i="4"/>
  <c r="M416" i="4"/>
  <c r="I416" i="4"/>
  <c r="J416" i="4" s="1"/>
  <c r="H416" i="4"/>
  <c r="Q415" i="4"/>
  <c r="N415" i="4"/>
  <c r="M415" i="4"/>
  <c r="I415" i="4"/>
  <c r="H415" i="4"/>
  <c r="Q414" i="4"/>
  <c r="N414" i="4"/>
  <c r="M414" i="4"/>
  <c r="I414" i="4"/>
  <c r="J414" i="4" s="1"/>
  <c r="H414" i="4"/>
  <c r="Q413" i="4"/>
  <c r="N413" i="4"/>
  <c r="M413" i="4"/>
  <c r="I413" i="4"/>
  <c r="H413" i="4"/>
  <c r="Q412" i="4"/>
  <c r="N412" i="4"/>
  <c r="M412" i="4"/>
  <c r="I412" i="4"/>
  <c r="H412" i="4"/>
  <c r="Q411" i="4"/>
  <c r="N411" i="4"/>
  <c r="M411" i="4"/>
  <c r="I411" i="4"/>
  <c r="H411" i="4"/>
  <c r="Q410" i="4"/>
  <c r="N410" i="4"/>
  <c r="M410" i="4"/>
  <c r="I410" i="4"/>
  <c r="J410" i="4" s="1"/>
  <c r="H410" i="4"/>
  <c r="Q409" i="4"/>
  <c r="N409" i="4"/>
  <c r="M409" i="4"/>
  <c r="I409" i="4"/>
  <c r="H409" i="4"/>
  <c r="Q408" i="4"/>
  <c r="N408" i="4"/>
  <c r="M408" i="4"/>
  <c r="I408" i="4"/>
  <c r="J408" i="4" s="1"/>
  <c r="H408" i="4"/>
  <c r="Q407" i="4"/>
  <c r="N407" i="4"/>
  <c r="M407" i="4"/>
  <c r="I407" i="4"/>
  <c r="J407" i="4" s="1"/>
  <c r="H407" i="4"/>
  <c r="Q406" i="4"/>
  <c r="N406" i="4"/>
  <c r="M406" i="4"/>
  <c r="I406" i="4"/>
  <c r="J406" i="4" s="1"/>
  <c r="H406" i="4"/>
  <c r="Q405" i="4"/>
  <c r="N405" i="4"/>
  <c r="M405" i="4"/>
  <c r="I405" i="4"/>
  <c r="J405" i="4" s="1"/>
  <c r="H405" i="4"/>
  <c r="Q404" i="4"/>
  <c r="N404" i="4"/>
  <c r="M404" i="4"/>
  <c r="I404" i="4"/>
  <c r="J404" i="4" s="1"/>
  <c r="H404" i="4"/>
  <c r="Q403" i="4"/>
  <c r="N403" i="4"/>
  <c r="M403" i="4"/>
  <c r="I403" i="4"/>
  <c r="H403" i="4"/>
  <c r="Q402" i="4"/>
  <c r="N402" i="4"/>
  <c r="M402" i="4"/>
  <c r="I402" i="4"/>
  <c r="J402" i="4" s="1"/>
  <c r="H402" i="4"/>
  <c r="Q401" i="4"/>
  <c r="N401" i="4"/>
  <c r="M401" i="4"/>
  <c r="I401" i="4"/>
  <c r="H401" i="4"/>
  <c r="Q400" i="4"/>
  <c r="N400" i="4"/>
  <c r="M400" i="4"/>
  <c r="I400" i="4"/>
  <c r="H400" i="4"/>
  <c r="Q399" i="4"/>
  <c r="N399" i="4"/>
  <c r="M399" i="4"/>
  <c r="I399" i="4"/>
  <c r="H399" i="4"/>
  <c r="Q398" i="4"/>
  <c r="N398" i="4"/>
  <c r="M398" i="4"/>
  <c r="I398" i="4"/>
  <c r="J398" i="4" s="1"/>
  <c r="H398" i="4"/>
  <c r="Q397" i="4"/>
  <c r="M397" i="4"/>
  <c r="L397" i="4"/>
  <c r="N397" i="4" s="1"/>
  <c r="I397" i="4"/>
  <c r="H397" i="4"/>
  <c r="Q396" i="4"/>
  <c r="M396" i="4"/>
  <c r="L396" i="4"/>
  <c r="N396" i="4" s="1"/>
  <c r="J396" i="4"/>
  <c r="I396" i="4"/>
  <c r="H396" i="4"/>
  <c r="Q395" i="4"/>
  <c r="L395" i="4"/>
  <c r="M395" i="4" s="1"/>
  <c r="J395" i="4"/>
  <c r="I395" i="4"/>
  <c r="H395" i="4"/>
  <c r="Q394" i="4"/>
  <c r="N394" i="4"/>
  <c r="M394" i="4"/>
  <c r="J394" i="4"/>
  <c r="I394" i="4"/>
  <c r="H394" i="4"/>
  <c r="Q393" i="4"/>
  <c r="N393" i="4"/>
  <c r="M393" i="4"/>
  <c r="J393" i="4"/>
  <c r="I393" i="4"/>
  <c r="H393" i="4"/>
  <c r="Q392" i="4"/>
  <c r="N392" i="4"/>
  <c r="M392" i="4"/>
  <c r="J392" i="4"/>
  <c r="I392" i="4"/>
  <c r="H392" i="4"/>
  <c r="Q391" i="4"/>
  <c r="N391" i="4"/>
  <c r="M391" i="4"/>
  <c r="J391" i="4"/>
  <c r="I391" i="4"/>
  <c r="H391" i="4"/>
  <c r="Q390" i="4"/>
  <c r="N390" i="4"/>
  <c r="M390" i="4"/>
  <c r="J390" i="4"/>
  <c r="I390" i="4"/>
  <c r="H390" i="4"/>
  <c r="Q389" i="4"/>
  <c r="N389" i="4"/>
  <c r="M389" i="4"/>
  <c r="J389" i="4"/>
  <c r="I389" i="4"/>
  <c r="H389" i="4"/>
  <c r="Q388" i="4"/>
  <c r="N388" i="4"/>
  <c r="M388" i="4"/>
  <c r="J388" i="4"/>
  <c r="I388" i="4"/>
  <c r="Q387" i="4"/>
  <c r="N387" i="4"/>
  <c r="M387" i="4"/>
  <c r="J387" i="4"/>
  <c r="I387" i="4"/>
  <c r="Q386" i="4"/>
  <c r="N386" i="4"/>
  <c r="M386" i="4"/>
  <c r="I386" i="4"/>
  <c r="J386" i="4" s="1"/>
  <c r="Q385" i="4"/>
  <c r="N385" i="4"/>
  <c r="M385" i="4"/>
  <c r="J385" i="4"/>
  <c r="I385" i="4"/>
  <c r="Q384" i="4"/>
  <c r="N384" i="4"/>
  <c r="M384" i="4"/>
  <c r="I384" i="4"/>
  <c r="J384" i="4" s="1"/>
  <c r="Q383" i="4"/>
  <c r="N383" i="4"/>
  <c r="M383" i="4"/>
  <c r="I383" i="4"/>
  <c r="J383" i="4" s="1"/>
  <c r="Q382" i="4"/>
  <c r="N382" i="4"/>
  <c r="M382" i="4"/>
  <c r="J382" i="4"/>
  <c r="I382" i="4"/>
  <c r="Q381" i="4"/>
  <c r="N381" i="4"/>
  <c r="M381" i="4"/>
  <c r="I381" i="4"/>
  <c r="J381" i="4" s="1"/>
  <c r="Q380" i="4"/>
  <c r="N380" i="4"/>
  <c r="M380" i="4"/>
  <c r="J380" i="4"/>
  <c r="I380" i="4"/>
  <c r="Q379" i="4"/>
  <c r="N379" i="4"/>
  <c r="M379" i="4"/>
  <c r="I379" i="4"/>
  <c r="J379" i="4" s="1"/>
  <c r="Q378" i="4"/>
  <c r="N378" i="4"/>
  <c r="M378" i="4"/>
  <c r="I378" i="4"/>
  <c r="J378" i="4" s="1"/>
  <c r="Q377" i="4"/>
  <c r="N377" i="4"/>
  <c r="M377" i="4"/>
  <c r="J377" i="4"/>
  <c r="I377" i="4"/>
  <c r="Q376" i="4"/>
  <c r="N376" i="4"/>
  <c r="M376" i="4"/>
  <c r="J376" i="4"/>
  <c r="I376" i="4"/>
  <c r="Q375" i="4"/>
  <c r="N375" i="4"/>
  <c r="M375" i="4"/>
  <c r="I375" i="4"/>
  <c r="J375" i="4" s="1"/>
  <c r="Q374" i="4"/>
  <c r="N374" i="4"/>
  <c r="M374" i="4"/>
  <c r="J374" i="4"/>
  <c r="I374" i="4"/>
  <c r="Q373" i="4"/>
  <c r="N373" i="4"/>
  <c r="M373" i="4"/>
  <c r="I373" i="4"/>
  <c r="J373" i="4" s="1"/>
  <c r="H373" i="4"/>
  <c r="Q372" i="4"/>
  <c r="N372" i="4"/>
  <c r="M372" i="4"/>
  <c r="I372" i="4"/>
  <c r="J372" i="4" s="1"/>
  <c r="H372" i="4"/>
  <c r="Q371" i="4"/>
  <c r="N371" i="4"/>
  <c r="M371" i="4"/>
  <c r="J371" i="4"/>
  <c r="I371" i="4"/>
  <c r="H371" i="4"/>
  <c r="Q370" i="4"/>
  <c r="N370" i="4"/>
  <c r="M370" i="4"/>
  <c r="I370" i="4"/>
  <c r="J370" i="4" s="1"/>
  <c r="H370" i="4"/>
  <c r="Q369" i="4"/>
  <c r="N369" i="4"/>
  <c r="M369" i="4"/>
  <c r="I369" i="4"/>
  <c r="J369" i="4" s="1"/>
  <c r="H369" i="4"/>
  <c r="Q368" i="4"/>
  <c r="N368" i="4"/>
  <c r="M368" i="4"/>
  <c r="I368" i="4"/>
  <c r="J368" i="4" s="1"/>
  <c r="H368" i="4"/>
  <c r="Q367" i="4"/>
  <c r="N367" i="4"/>
  <c r="M367" i="4"/>
  <c r="J367" i="4"/>
  <c r="I367" i="4"/>
  <c r="H367" i="4"/>
  <c r="Q366" i="4"/>
  <c r="N366" i="4"/>
  <c r="M366" i="4"/>
  <c r="I366" i="4"/>
  <c r="J366" i="4" s="1"/>
  <c r="H366" i="4"/>
  <c r="Q365" i="4"/>
  <c r="N365" i="4"/>
  <c r="M365" i="4"/>
  <c r="J365" i="4"/>
  <c r="I365" i="4"/>
  <c r="H365" i="4"/>
  <c r="Q364" i="4"/>
  <c r="N364" i="4"/>
  <c r="M364" i="4"/>
  <c r="I364" i="4"/>
  <c r="J364" i="4" s="1"/>
  <c r="H364" i="4"/>
  <c r="Q363" i="4"/>
  <c r="N363" i="4"/>
  <c r="M363" i="4"/>
  <c r="I363" i="4"/>
  <c r="J363" i="4" s="1"/>
  <c r="H363" i="4"/>
  <c r="Q362" i="4"/>
  <c r="N362" i="4"/>
  <c r="M362" i="4"/>
  <c r="I362" i="4"/>
  <c r="J362" i="4" s="1"/>
  <c r="H362" i="4"/>
  <c r="Q361" i="4"/>
  <c r="I361" i="4"/>
  <c r="J361" i="4" s="1"/>
  <c r="H361" i="4"/>
  <c r="Q360" i="4"/>
  <c r="I360" i="4"/>
  <c r="J360" i="4" s="1"/>
  <c r="H360" i="4"/>
  <c r="Q359" i="4"/>
  <c r="N359" i="4"/>
  <c r="M359" i="4"/>
  <c r="I359" i="4"/>
  <c r="J359" i="4" s="1"/>
  <c r="H359" i="4"/>
  <c r="Q358" i="4"/>
  <c r="N358" i="4"/>
  <c r="M358" i="4"/>
  <c r="I358" i="4"/>
  <c r="J358" i="4" s="1"/>
  <c r="H358" i="4"/>
  <c r="Q357" i="4"/>
  <c r="N357" i="4"/>
  <c r="M357" i="4"/>
  <c r="I357" i="4"/>
  <c r="J357" i="4" s="1"/>
  <c r="H357" i="4"/>
  <c r="Q356" i="4"/>
  <c r="N356" i="4"/>
  <c r="M356" i="4"/>
  <c r="I356" i="4"/>
  <c r="H356" i="4"/>
  <c r="Q355" i="4"/>
  <c r="N355" i="4"/>
  <c r="M355" i="4"/>
  <c r="I355" i="4"/>
  <c r="J355" i="4" s="1"/>
  <c r="H355" i="4"/>
  <c r="Q354" i="4"/>
  <c r="N354" i="4"/>
  <c r="M354" i="4"/>
  <c r="I354" i="4"/>
  <c r="H354" i="4"/>
  <c r="Q353" i="4"/>
  <c r="N353" i="4"/>
  <c r="M353" i="4"/>
  <c r="I353" i="4"/>
  <c r="H353" i="4"/>
  <c r="Q352" i="4"/>
  <c r="N352" i="4"/>
  <c r="M352" i="4"/>
  <c r="I352" i="4"/>
  <c r="H352" i="4"/>
  <c r="Q351" i="4"/>
  <c r="N351" i="4"/>
  <c r="M351" i="4"/>
  <c r="I351" i="4"/>
  <c r="J351" i="4" s="1"/>
  <c r="H351" i="4"/>
  <c r="Q350" i="4"/>
  <c r="N350" i="4"/>
  <c r="M350" i="4"/>
  <c r="I350" i="4"/>
  <c r="H350" i="4"/>
  <c r="Q349" i="4"/>
  <c r="N349" i="4"/>
  <c r="M349" i="4"/>
  <c r="I349" i="4"/>
  <c r="J349" i="4" s="1"/>
  <c r="H349" i="4"/>
  <c r="Q348" i="4"/>
  <c r="N348" i="4"/>
  <c r="M348" i="4"/>
  <c r="I348" i="4"/>
  <c r="J348" i="4" s="1"/>
  <c r="H348" i="4"/>
  <c r="Q347" i="4"/>
  <c r="N347" i="4"/>
  <c r="M347" i="4"/>
  <c r="I347" i="4"/>
  <c r="J347" i="4" s="1"/>
  <c r="H347" i="4"/>
  <c r="Q346" i="4"/>
  <c r="N346" i="4"/>
  <c r="M346" i="4"/>
  <c r="I346" i="4"/>
  <c r="J346" i="4" s="1"/>
  <c r="H346" i="4"/>
  <c r="Q345" i="4"/>
  <c r="N345" i="4"/>
  <c r="M345" i="4"/>
  <c r="I345" i="4"/>
  <c r="J345" i="4" s="1"/>
  <c r="H345" i="4"/>
  <c r="Q344" i="4"/>
  <c r="N344" i="4"/>
  <c r="M344" i="4"/>
  <c r="I344" i="4"/>
  <c r="H344" i="4"/>
  <c r="Q343" i="4"/>
  <c r="N343" i="4"/>
  <c r="M343" i="4"/>
  <c r="I343" i="4"/>
  <c r="J343" i="4" s="1"/>
  <c r="H343" i="4"/>
  <c r="Q342" i="4"/>
  <c r="N342" i="4"/>
  <c r="M342" i="4"/>
  <c r="I342" i="4"/>
  <c r="H342" i="4"/>
  <c r="Q341" i="4"/>
  <c r="N341" i="4"/>
  <c r="M341" i="4"/>
  <c r="I341" i="4"/>
  <c r="H341" i="4"/>
  <c r="Q340" i="4"/>
  <c r="N340" i="4"/>
  <c r="M340" i="4"/>
  <c r="I340" i="4"/>
  <c r="H340" i="4"/>
  <c r="Q339" i="4"/>
  <c r="N339" i="4"/>
  <c r="M339" i="4"/>
  <c r="I339" i="4"/>
  <c r="J339" i="4" s="1"/>
  <c r="H339" i="4"/>
  <c r="Q338" i="4"/>
  <c r="N338" i="4"/>
  <c r="M338" i="4"/>
  <c r="I338" i="4"/>
  <c r="H338" i="4"/>
  <c r="Q337" i="4"/>
  <c r="N337" i="4"/>
  <c r="M337" i="4"/>
  <c r="I337" i="4"/>
  <c r="J337" i="4" s="1"/>
  <c r="H337" i="4"/>
  <c r="Q336" i="4"/>
  <c r="N336" i="4"/>
  <c r="M336" i="4"/>
  <c r="I336" i="4"/>
  <c r="J336" i="4" s="1"/>
  <c r="H336" i="4"/>
  <c r="Q335" i="4"/>
  <c r="N335" i="4"/>
  <c r="M335" i="4"/>
  <c r="I335" i="4"/>
  <c r="J335" i="4" s="1"/>
  <c r="H335" i="4"/>
  <c r="Q334" i="4"/>
  <c r="N334" i="4"/>
  <c r="M334" i="4"/>
  <c r="I334" i="4"/>
  <c r="J334" i="4" s="1"/>
  <c r="H334" i="4"/>
  <c r="Q333" i="4"/>
  <c r="N333" i="4"/>
  <c r="M333" i="4"/>
  <c r="I333" i="4"/>
  <c r="H333" i="4"/>
  <c r="J333" i="4" s="1"/>
  <c r="Q332" i="4"/>
  <c r="N332" i="4"/>
  <c r="M332" i="4"/>
  <c r="I332" i="4"/>
  <c r="J332" i="4" s="1"/>
  <c r="H332" i="4"/>
  <c r="Q331" i="4"/>
  <c r="N331" i="4"/>
  <c r="M331" i="4"/>
  <c r="I331" i="4"/>
  <c r="J331" i="4" s="1"/>
  <c r="H331" i="4"/>
  <c r="Q330" i="4"/>
  <c r="N330" i="4"/>
  <c r="M330" i="4"/>
  <c r="I330" i="4"/>
  <c r="H330" i="4"/>
  <c r="Q329" i="4"/>
  <c r="N329" i="4"/>
  <c r="M329" i="4"/>
  <c r="J329" i="4"/>
  <c r="I329" i="4"/>
  <c r="H329" i="4"/>
  <c r="Q328" i="4"/>
  <c r="N328" i="4"/>
  <c r="M328" i="4"/>
  <c r="I328" i="4"/>
  <c r="J328" i="4" s="1"/>
  <c r="H328" i="4"/>
  <c r="Q327" i="4"/>
  <c r="N327" i="4"/>
  <c r="M327" i="4"/>
  <c r="J327" i="4"/>
  <c r="I327" i="4"/>
  <c r="H327" i="4"/>
  <c r="Q326" i="4"/>
  <c r="N326" i="4"/>
  <c r="M326" i="4"/>
  <c r="I326" i="4"/>
  <c r="H326" i="4"/>
  <c r="Q325" i="4"/>
  <c r="N325" i="4"/>
  <c r="M325" i="4"/>
  <c r="I325" i="4"/>
  <c r="J325" i="4" s="1"/>
  <c r="H325" i="4"/>
  <c r="Q324" i="4"/>
  <c r="N324" i="4"/>
  <c r="M324" i="4"/>
  <c r="I324" i="4"/>
  <c r="J324" i="4" s="1"/>
  <c r="H324" i="4"/>
  <c r="Q323" i="4"/>
  <c r="N323" i="4"/>
  <c r="M323" i="4"/>
  <c r="I323" i="4"/>
  <c r="H323" i="4"/>
  <c r="J323" i="4" s="1"/>
  <c r="Q322" i="4"/>
  <c r="N322" i="4"/>
  <c r="M322" i="4"/>
  <c r="I322" i="4"/>
  <c r="H322" i="4"/>
  <c r="Q321" i="4"/>
  <c r="N321" i="4"/>
  <c r="M321" i="4"/>
  <c r="J321" i="4"/>
  <c r="I321" i="4"/>
  <c r="H321" i="4"/>
  <c r="Q320" i="4"/>
  <c r="N320" i="4"/>
  <c r="M320" i="4"/>
  <c r="I320" i="4"/>
  <c r="J320" i="4" s="1"/>
  <c r="H320" i="4"/>
  <c r="Q319" i="4"/>
  <c r="N319" i="4"/>
  <c r="M319" i="4"/>
  <c r="I319" i="4"/>
  <c r="J319" i="4" s="1"/>
  <c r="H319" i="4"/>
  <c r="Q318" i="4"/>
  <c r="N318" i="4"/>
  <c r="M318" i="4"/>
  <c r="I318" i="4"/>
  <c r="H318" i="4"/>
  <c r="Q317" i="4"/>
  <c r="N317" i="4"/>
  <c r="M317" i="4"/>
  <c r="J317" i="4"/>
  <c r="I317" i="4"/>
  <c r="H317" i="4"/>
  <c r="Q316" i="4"/>
  <c r="N316" i="4"/>
  <c r="M316" i="4"/>
  <c r="I316" i="4"/>
  <c r="J316" i="4" s="1"/>
  <c r="H316" i="4"/>
  <c r="Q315" i="4"/>
  <c r="N315" i="4"/>
  <c r="M315" i="4"/>
  <c r="I315" i="4"/>
  <c r="J315" i="4" s="1"/>
  <c r="H315" i="4"/>
  <c r="Q314" i="4"/>
  <c r="N314" i="4"/>
  <c r="M314" i="4"/>
  <c r="I314" i="4"/>
  <c r="J314" i="4" s="1"/>
  <c r="H314" i="4"/>
  <c r="Q313" i="4"/>
  <c r="N313" i="4"/>
  <c r="M313" i="4"/>
  <c r="I313" i="4"/>
  <c r="H313" i="4"/>
  <c r="J313" i="4" s="1"/>
  <c r="Q312" i="4"/>
  <c r="N312" i="4"/>
  <c r="M312" i="4"/>
  <c r="I312" i="4"/>
  <c r="H312" i="4"/>
  <c r="Q311" i="4"/>
  <c r="L311" i="4"/>
  <c r="I311" i="4"/>
  <c r="J311" i="4" s="1"/>
  <c r="H311" i="4"/>
  <c r="Q310" i="4"/>
  <c r="N310" i="4"/>
  <c r="M310" i="4"/>
  <c r="I310" i="4"/>
  <c r="H310" i="4"/>
  <c r="J310" i="4" s="1"/>
  <c r="Q309" i="4"/>
  <c r="N309" i="4"/>
  <c r="M309" i="4"/>
  <c r="I309" i="4"/>
  <c r="J309" i="4" s="1"/>
  <c r="H309" i="4"/>
  <c r="Q308" i="4"/>
  <c r="N308" i="4"/>
  <c r="M308" i="4"/>
  <c r="I308" i="4"/>
  <c r="H308" i="4"/>
  <c r="J308" i="4" s="1"/>
  <c r="Q307" i="4"/>
  <c r="N307" i="4"/>
  <c r="M307" i="4"/>
  <c r="I307" i="4"/>
  <c r="J307" i="4" s="1"/>
  <c r="H307" i="4"/>
  <c r="Q306" i="4"/>
  <c r="N306" i="4"/>
  <c r="M306" i="4"/>
  <c r="I306" i="4"/>
  <c r="H306" i="4"/>
  <c r="J306" i="4" s="1"/>
  <c r="Q305" i="4"/>
  <c r="N305" i="4"/>
  <c r="M305" i="4"/>
  <c r="I305" i="4"/>
  <c r="J305" i="4" s="1"/>
  <c r="H305" i="4"/>
  <c r="Q304" i="4"/>
  <c r="N304" i="4"/>
  <c r="M304" i="4"/>
  <c r="I304" i="4"/>
  <c r="H304" i="4"/>
  <c r="J304" i="4" s="1"/>
  <c r="Q303" i="4"/>
  <c r="N303" i="4"/>
  <c r="M303" i="4"/>
  <c r="I303" i="4"/>
  <c r="J303" i="4" s="1"/>
  <c r="H303" i="4"/>
  <c r="Q302" i="4"/>
  <c r="N302" i="4"/>
  <c r="M302" i="4"/>
  <c r="I302" i="4"/>
  <c r="H302" i="4"/>
  <c r="J302" i="4" s="1"/>
  <c r="Q301" i="4"/>
  <c r="N301" i="4"/>
  <c r="M301" i="4"/>
  <c r="I301" i="4"/>
  <c r="J301" i="4" s="1"/>
  <c r="H301" i="4"/>
  <c r="Q300" i="4"/>
  <c r="N300" i="4"/>
  <c r="M300" i="4"/>
  <c r="I300" i="4"/>
  <c r="H300" i="4"/>
  <c r="J300" i="4" s="1"/>
  <c r="Q299" i="4"/>
  <c r="N299" i="4"/>
  <c r="M299" i="4"/>
  <c r="I299" i="4"/>
  <c r="J299" i="4" s="1"/>
  <c r="H299" i="4"/>
  <c r="Q298" i="4"/>
  <c r="N298" i="4"/>
  <c r="M298" i="4"/>
  <c r="I298" i="4"/>
  <c r="H298" i="4"/>
  <c r="J298" i="4" s="1"/>
  <c r="Q297" i="4"/>
  <c r="N297" i="4"/>
  <c r="M297" i="4"/>
  <c r="I297" i="4"/>
  <c r="J297" i="4" s="1"/>
  <c r="H297" i="4"/>
  <c r="Q296" i="4"/>
  <c r="N296" i="4"/>
  <c r="M296" i="4"/>
  <c r="I296" i="4"/>
  <c r="H296" i="4"/>
  <c r="J296" i="4" s="1"/>
  <c r="Q295" i="4"/>
  <c r="N295" i="4"/>
  <c r="M295" i="4"/>
  <c r="I295" i="4"/>
  <c r="J295" i="4" s="1"/>
  <c r="H295" i="4"/>
  <c r="Q294" i="4"/>
  <c r="N294" i="4"/>
  <c r="M294" i="4"/>
  <c r="I294" i="4"/>
  <c r="H294" i="4"/>
  <c r="J294" i="4" s="1"/>
  <c r="Q293" i="4"/>
  <c r="N293" i="4"/>
  <c r="M293" i="4"/>
  <c r="I293" i="4"/>
  <c r="J293" i="4" s="1"/>
  <c r="H293" i="4"/>
  <c r="Q292" i="4"/>
  <c r="N292" i="4"/>
  <c r="M292" i="4"/>
  <c r="I292" i="4"/>
  <c r="H292" i="4"/>
  <c r="J292" i="4" s="1"/>
  <c r="Q291" i="4"/>
  <c r="N291" i="4"/>
  <c r="M291" i="4"/>
  <c r="I291" i="4"/>
  <c r="J291" i="4" s="1"/>
  <c r="H291" i="4"/>
  <c r="Q290" i="4"/>
  <c r="I290" i="4"/>
  <c r="J290" i="4" s="1"/>
  <c r="H290" i="4"/>
  <c r="Q289" i="4"/>
  <c r="N289" i="4"/>
  <c r="M289" i="4"/>
  <c r="I289" i="4"/>
  <c r="J289" i="4" s="1"/>
  <c r="H289" i="4"/>
  <c r="Q288" i="4"/>
  <c r="N288" i="4"/>
  <c r="M288" i="4"/>
  <c r="I288" i="4"/>
  <c r="J288" i="4" s="1"/>
  <c r="H288" i="4"/>
  <c r="Q287" i="4"/>
  <c r="N287" i="4"/>
  <c r="M287" i="4"/>
  <c r="I287" i="4"/>
  <c r="J287" i="4" s="1"/>
  <c r="H287" i="4"/>
  <c r="Q286" i="4"/>
  <c r="N286" i="4"/>
  <c r="M286" i="4"/>
  <c r="I286" i="4"/>
  <c r="J286" i="4" s="1"/>
  <c r="H286" i="4"/>
  <c r="Q285" i="4"/>
  <c r="N285" i="4"/>
  <c r="M285" i="4"/>
  <c r="I285" i="4"/>
  <c r="J285" i="4" s="1"/>
  <c r="H285" i="4"/>
  <c r="Q284" i="4"/>
  <c r="N284" i="4"/>
  <c r="M284" i="4"/>
  <c r="I284" i="4"/>
  <c r="J284" i="4" s="1"/>
  <c r="H284" i="4"/>
  <c r="Q283" i="4"/>
  <c r="N283" i="4"/>
  <c r="M283" i="4"/>
  <c r="I283" i="4"/>
  <c r="J283" i="4" s="1"/>
  <c r="H283" i="4"/>
  <c r="Q282" i="4"/>
  <c r="N282" i="4"/>
  <c r="M282" i="4"/>
  <c r="I282" i="4"/>
  <c r="J282" i="4" s="1"/>
  <c r="H282" i="4"/>
  <c r="Q281" i="4"/>
  <c r="N281" i="4"/>
  <c r="M281" i="4"/>
  <c r="I281" i="4"/>
  <c r="J281" i="4" s="1"/>
  <c r="H281" i="4"/>
  <c r="Q280" i="4"/>
  <c r="N280" i="4"/>
  <c r="M280" i="4"/>
  <c r="I280" i="4"/>
  <c r="J280" i="4" s="1"/>
  <c r="H280" i="4"/>
  <c r="Q279" i="4"/>
  <c r="J279" i="4"/>
  <c r="I279" i="4"/>
  <c r="H279" i="4"/>
  <c r="Q278" i="4"/>
  <c r="N278" i="4"/>
  <c r="M278" i="4"/>
  <c r="I278" i="4"/>
  <c r="J278" i="4" s="1"/>
  <c r="H278" i="4"/>
  <c r="Q277" i="4"/>
  <c r="N277" i="4"/>
  <c r="M277" i="4"/>
  <c r="J277" i="4"/>
  <c r="I277" i="4"/>
  <c r="H277" i="4"/>
  <c r="Q276" i="4"/>
  <c r="N276" i="4"/>
  <c r="M276" i="4"/>
  <c r="I276" i="4"/>
  <c r="J276" i="4" s="1"/>
  <c r="H276" i="4"/>
  <c r="Q275" i="4"/>
  <c r="I275" i="4"/>
  <c r="H275" i="4"/>
  <c r="J275" i="4" s="1"/>
  <c r="Q274" i="4"/>
  <c r="N274" i="4"/>
  <c r="M274" i="4"/>
  <c r="I274" i="4"/>
  <c r="J274" i="4" s="1"/>
  <c r="H274" i="4"/>
  <c r="Q273" i="4"/>
  <c r="N273" i="4"/>
  <c r="M273" i="4"/>
  <c r="I273" i="4"/>
  <c r="H273" i="4"/>
  <c r="J273" i="4" s="1"/>
  <c r="Q272" i="4"/>
  <c r="N272" i="4"/>
  <c r="M272" i="4"/>
  <c r="I272" i="4"/>
  <c r="J272" i="4" s="1"/>
  <c r="H272" i="4"/>
  <c r="Q271" i="4"/>
  <c r="N271" i="4"/>
  <c r="M271" i="4"/>
  <c r="I271" i="4"/>
  <c r="H271" i="4"/>
  <c r="J271" i="4" s="1"/>
  <c r="Q270" i="4"/>
  <c r="I270" i="4"/>
  <c r="J270" i="4" s="1"/>
  <c r="H270" i="4"/>
  <c r="Q269" i="4"/>
  <c r="N269" i="4"/>
  <c r="M269" i="4"/>
  <c r="I269" i="4"/>
  <c r="J269" i="4" s="1"/>
  <c r="H269" i="4"/>
  <c r="Q268" i="4"/>
  <c r="N268" i="4"/>
  <c r="M268" i="4"/>
  <c r="I268" i="4"/>
  <c r="J268" i="4" s="1"/>
  <c r="H268" i="4"/>
  <c r="Q267" i="4"/>
  <c r="N267" i="4"/>
  <c r="M267" i="4"/>
  <c r="I267" i="4"/>
  <c r="J267" i="4" s="1"/>
  <c r="H267" i="4"/>
  <c r="Q266" i="4"/>
  <c r="N266" i="4"/>
  <c r="M266" i="4"/>
  <c r="I266" i="4"/>
  <c r="J266" i="4" s="1"/>
  <c r="H266" i="4"/>
  <c r="Q265" i="4"/>
  <c r="N265" i="4"/>
  <c r="M265" i="4"/>
  <c r="I265" i="4"/>
  <c r="J265" i="4" s="1"/>
  <c r="H265" i="4"/>
  <c r="Q264" i="4"/>
  <c r="N264" i="4"/>
  <c r="M264" i="4"/>
  <c r="I264" i="4"/>
  <c r="J264" i="4" s="1"/>
  <c r="H264" i="4"/>
  <c r="Q263" i="4"/>
  <c r="N263" i="4"/>
  <c r="M263" i="4"/>
  <c r="I263" i="4"/>
  <c r="J263" i="4" s="1"/>
  <c r="H263" i="4"/>
  <c r="Q262" i="4"/>
  <c r="N262" i="4"/>
  <c r="M262" i="4"/>
  <c r="I262" i="4"/>
  <c r="J262" i="4" s="1"/>
  <c r="H262" i="4"/>
  <c r="Q261" i="4"/>
  <c r="N261" i="4"/>
  <c r="M261" i="4"/>
  <c r="I261" i="4"/>
  <c r="J261" i="4" s="1"/>
  <c r="H261" i="4"/>
  <c r="Q260" i="4"/>
  <c r="N260" i="4"/>
  <c r="M260" i="4"/>
  <c r="I260" i="4"/>
  <c r="J260" i="4" s="1"/>
  <c r="H260" i="4"/>
  <c r="Q259" i="4"/>
  <c r="N259" i="4"/>
  <c r="M259" i="4"/>
  <c r="I259" i="4"/>
  <c r="J259" i="4" s="1"/>
  <c r="H259" i="4"/>
  <c r="Q258" i="4"/>
  <c r="N258" i="4"/>
  <c r="M258" i="4"/>
  <c r="I258" i="4"/>
  <c r="J258" i="4" s="1"/>
  <c r="H258" i="4"/>
  <c r="Q257" i="4"/>
  <c r="N257" i="4"/>
  <c r="M257" i="4"/>
  <c r="I257" i="4"/>
  <c r="J257" i="4" s="1"/>
  <c r="H257" i="4"/>
  <c r="Q256" i="4"/>
  <c r="N256" i="4"/>
  <c r="M256" i="4"/>
  <c r="I256" i="4"/>
  <c r="J256" i="4" s="1"/>
  <c r="H256" i="4"/>
  <c r="Q255" i="4"/>
  <c r="N255" i="4"/>
  <c r="M255" i="4"/>
  <c r="I255" i="4"/>
  <c r="J255" i="4" s="1"/>
  <c r="H255" i="4"/>
  <c r="Q254" i="4"/>
  <c r="N254" i="4"/>
  <c r="M254" i="4"/>
  <c r="I254" i="4"/>
  <c r="J254" i="4" s="1"/>
  <c r="H254" i="4"/>
  <c r="Q253" i="4"/>
  <c r="N253" i="4"/>
  <c r="M253" i="4"/>
  <c r="I253" i="4"/>
  <c r="J253" i="4" s="1"/>
  <c r="H253" i="4"/>
  <c r="Q252" i="4"/>
  <c r="N252" i="4"/>
  <c r="M252" i="4"/>
  <c r="I252" i="4"/>
  <c r="J252" i="4" s="1"/>
  <c r="H252" i="4"/>
  <c r="Q251" i="4"/>
  <c r="N251" i="4"/>
  <c r="M251" i="4"/>
  <c r="I251" i="4"/>
  <c r="J251" i="4" s="1"/>
  <c r="H251" i="4"/>
  <c r="Q250" i="4"/>
  <c r="N250" i="4"/>
  <c r="M250" i="4"/>
  <c r="I250" i="4"/>
  <c r="J250" i="4" s="1"/>
  <c r="H250" i="4"/>
  <c r="Q249" i="4"/>
  <c r="N249" i="4"/>
  <c r="M249" i="4"/>
  <c r="I249" i="4"/>
  <c r="J249" i="4" s="1"/>
  <c r="H249" i="4"/>
  <c r="Q248" i="4"/>
  <c r="N248" i="4"/>
  <c r="M248" i="4"/>
  <c r="I248" i="4"/>
  <c r="J248" i="4" s="1"/>
  <c r="H248" i="4"/>
  <c r="Q247" i="4"/>
  <c r="N247" i="4"/>
  <c r="M247" i="4"/>
  <c r="I247" i="4"/>
  <c r="J247" i="4" s="1"/>
  <c r="H247" i="4"/>
  <c r="Q246" i="4"/>
  <c r="N246" i="4"/>
  <c r="M246" i="4"/>
  <c r="I246" i="4"/>
  <c r="J246" i="4" s="1"/>
  <c r="H246" i="4"/>
  <c r="Q245" i="4"/>
  <c r="N245" i="4"/>
  <c r="M245" i="4"/>
  <c r="I245" i="4"/>
  <c r="J245" i="4" s="1"/>
  <c r="H245" i="4"/>
  <c r="Q244" i="4"/>
  <c r="N244" i="4"/>
  <c r="M244" i="4"/>
  <c r="I244" i="4"/>
  <c r="J244" i="4" s="1"/>
  <c r="H244" i="4"/>
  <c r="Q243" i="4"/>
  <c r="N243" i="4"/>
  <c r="M243" i="4"/>
  <c r="I243" i="4"/>
  <c r="J243" i="4" s="1"/>
  <c r="H243" i="4"/>
  <c r="Q242" i="4"/>
  <c r="N242" i="4"/>
  <c r="M242" i="4"/>
  <c r="I242" i="4"/>
  <c r="J242" i="4" s="1"/>
  <c r="H242" i="4"/>
  <c r="Q241" i="4"/>
  <c r="N241" i="4"/>
  <c r="M241" i="4"/>
  <c r="I241" i="4"/>
  <c r="J241" i="4" s="1"/>
  <c r="H241" i="4"/>
  <c r="Q240" i="4"/>
  <c r="N240" i="4"/>
  <c r="M240" i="4"/>
  <c r="I240" i="4"/>
  <c r="J240" i="4" s="1"/>
  <c r="H240" i="4"/>
  <c r="Q239" i="4"/>
  <c r="N239" i="4"/>
  <c r="M239" i="4"/>
  <c r="I239" i="4"/>
  <c r="J239" i="4" s="1"/>
  <c r="H239" i="4"/>
  <c r="Q238" i="4"/>
  <c r="N238" i="4"/>
  <c r="M238" i="4"/>
  <c r="I238" i="4"/>
  <c r="J238" i="4" s="1"/>
  <c r="H238" i="4"/>
  <c r="Q237" i="4"/>
  <c r="N237" i="4"/>
  <c r="M237" i="4"/>
  <c r="I237" i="4"/>
  <c r="J237" i="4" s="1"/>
  <c r="H237" i="4"/>
  <c r="Q236" i="4"/>
  <c r="N236" i="4"/>
  <c r="M236" i="4"/>
  <c r="I236" i="4"/>
  <c r="J236" i="4" s="1"/>
  <c r="H236" i="4"/>
  <c r="Q235" i="4"/>
  <c r="N235" i="4"/>
  <c r="M235" i="4"/>
  <c r="I235" i="4"/>
  <c r="J235" i="4" s="1"/>
  <c r="H235" i="4"/>
  <c r="Q234" i="4"/>
  <c r="N234" i="4"/>
  <c r="M234" i="4"/>
  <c r="I234" i="4"/>
  <c r="J234" i="4" s="1"/>
  <c r="H234" i="4"/>
  <c r="Q233" i="4"/>
  <c r="N233" i="4"/>
  <c r="M233" i="4"/>
  <c r="I233" i="4"/>
  <c r="J233" i="4" s="1"/>
  <c r="H233" i="4"/>
  <c r="Q232" i="4"/>
  <c r="N232" i="4"/>
  <c r="M232" i="4"/>
  <c r="I232" i="4"/>
  <c r="J232" i="4" s="1"/>
  <c r="H232" i="4"/>
  <c r="Q231" i="4"/>
  <c r="N231" i="4"/>
  <c r="M231" i="4"/>
  <c r="I231" i="4"/>
  <c r="J231" i="4" s="1"/>
  <c r="H231" i="4"/>
  <c r="Q230" i="4"/>
  <c r="N230" i="4"/>
  <c r="M230" i="4"/>
  <c r="I230" i="4"/>
  <c r="J230" i="4" s="1"/>
  <c r="H230" i="4"/>
  <c r="Q229" i="4"/>
  <c r="N229" i="4"/>
  <c r="M229" i="4"/>
  <c r="I229" i="4"/>
  <c r="J229" i="4" s="1"/>
  <c r="H229" i="4"/>
  <c r="Q228" i="4"/>
  <c r="N228" i="4"/>
  <c r="M228" i="4"/>
  <c r="I228" i="4"/>
  <c r="J228" i="4" s="1"/>
  <c r="H228" i="4"/>
  <c r="Q227" i="4"/>
  <c r="N227" i="4"/>
  <c r="M227" i="4"/>
  <c r="I227" i="4"/>
  <c r="J227" i="4" s="1"/>
  <c r="H227" i="4"/>
  <c r="Q226" i="4"/>
  <c r="N226" i="4"/>
  <c r="M226" i="4"/>
  <c r="I226" i="4"/>
  <c r="J226" i="4" s="1"/>
  <c r="H226" i="4"/>
  <c r="Q225" i="4"/>
  <c r="N225" i="4"/>
  <c r="M225" i="4"/>
  <c r="I225" i="4"/>
  <c r="J225" i="4" s="1"/>
  <c r="H225" i="4"/>
  <c r="Q224" i="4"/>
  <c r="N224" i="4"/>
  <c r="M224" i="4"/>
  <c r="I224" i="4"/>
  <c r="J224" i="4" s="1"/>
  <c r="H224" i="4"/>
  <c r="Q223" i="4"/>
  <c r="N223" i="4"/>
  <c r="M223" i="4"/>
  <c r="I223" i="4"/>
  <c r="J223" i="4" s="1"/>
  <c r="H223" i="4"/>
  <c r="Q222" i="4"/>
  <c r="N222" i="4"/>
  <c r="M222" i="4"/>
  <c r="I222" i="4"/>
  <c r="J222" i="4" s="1"/>
  <c r="H222" i="4"/>
  <c r="Q221" i="4"/>
  <c r="N221" i="4"/>
  <c r="M221" i="4"/>
  <c r="I221" i="4"/>
  <c r="J221" i="4" s="1"/>
  <c r="H221" i="4"/>
  <c r="Q220" i="4"/>
  <c r="N220" i="4"/>
  <c r="M220" i="4"/>
  <c r="I220" i="4"/>
  <c r="J220" i="4" s="1"/>
  <c r="H220" i="4"/>
  <c r="Q219" i="4"/>
  <c r="N219" i="4"/>
  <c r="M219" i="4"/>
  <c r="I219" i="4"/>
  <c r="J219" i="4" s="1"/>
  <c r="H219" i="4"/>
  <c r="Q218" i="4"/>
  <c r="N218" i="4"/>
  <c r="M218" i="4"/>
  <c r="I218" i="4"/>
  <c r="J218" i="4" s="1"/>
  <c r="H218" i="4"/>
  <c r="Q217" i="4"/>
  <c r="N217" i="4"/>
  <c r="M217" i="4"/>
  <c r="I217" i="4"/>
  <c r="J217" i="4" s="1"/>
  <c r="H217" i="4"/>
  <c r="Q216" i="4"/>
  <c r="N216" i="4"/>
  <c r="M216" i="4"/>
  <c r="I216" i="4"/>
  <c r="J216" i="4" s="1"/>
  <c r="H216" i="4"/>
  <c r="Q215" i="4"/>
  <c r="N215" i="4"/>
  <c r="M215" i="4"/>
  <c r="I215" i="4"/>
  <c r="J215" i="4" s="1"/>
  <c r="H215" i="4"/>
  <c r="Q214" i="4"/>
  <c r="N214" i="4"/>
  <c r="M214" i="4"/>
  <c r="I214" i="4"/>
  <c r="J214" i="4" s="1"/>
  <c r="H214" i="4"/>
  <c r="Q213" i="4"/>
  <c r="N213" i="4"/>
  <c r="M213" i="4"/>
  <c r="I213" i="4"/>
  <c r="J213" i="4" s="1"/>
  <c r="H213" i="4"/>
  <c r="Q212" i="4"/>
  <c r="N212" i="4"/>
  <c r="M212" i="4"/>
  <c r="I212" i="4"/>
  <c r="J212" i="4" s="1"/>
  <c r="H212" i="4"/>
  <c r="Q211" i="4"/>
  <c r="N211" i="4"/>
  <c r="M211" i="4"/>
  <c r="I211" i="4"/>
  <c r="J211" i="4" s="1"/>
  <c r="H211" i="4"/>
  <c r="Q210" i="4"/>
  <c r="N210" i="4"/>
  <c r="M210" i="4"/>
  <c r="I210" i="4"/>
  <c r="J210" i="4" s="1"/>
  <c r="H210" i="4"/>
  <c r="Q209" i="4"/>
  <c r="N209" i="4"/>
  <c r="M209" i="4"/>
  <c r="I209" i="4"/>
  <c r="J209" i="4" s="1"/>
  <c r="H209" i="4"/>
  <c r="Q208" i="4"/>
  <c r="N208" i="4"/>
  <c r="M208" i="4"/>
  <c r="I208" i="4"/>
  <c r="J208" i="4" s="1"/>
  <c r="H208" i="4"/>
  <c r="Q207" i="4"/>
  <c r="N207" i="4"/>
  <c r="M207" i="4"/>
  <c r="I207" i="4"/>
  <c r="J207" i="4" s="1"/>
  <c r="H207" i="4"/>
  <c r="Q206" i="4"/>
  <c r="N206" i="4"/>
  <c r="M206" i="4"/>
  <c r="I206" i="4"/>
  <c r="J206" i="4" s="1"/>
  <c r="H206" i="4"/>
  <c r="Q205" i="4"/>
  <c r="N205" i="4"/>
  <c r="M205" i="4"/>
  <c r="I205" i="4"/>
  <c r="J205" i="4" s="1"/>
  <c r="H205" i="4"/>
  <c r="Q204" i="4"/>
  <c r="N204" i="4"/>
  <c r="M204" i="4"/>
  <c r="I204" i="4"/>
  <c r="J204" i="4" s="1"/>
  <c r="H204" i="4"/>
  <c r="Q203" i="4"/>
  <c r="N203" i="4"/>
  <c r="M203" i="4"/>
  <c r="I203" i="4"/>
  <c r="J203" i="4" s="1"/>
  <c r="H203" i="4"/>
  <c r="Q202" i="4"/>
  <c r="N202" i="4"/>
  <c r="M202" i="4"/>
  <c r="I202" i="4"/>
  <c r="J202" i="4" s="1"/>
  <c r="H202" i="4"/>
  <c r="Q201" i="4"/>
  <c r="N201" i="4"/>
  <c r="M201" i="4"/>
  <c r="I201" i="4"/>
  <c r="J201" i="4" s="1"/>
  <c r="H201" i="4"/>
  <c r="Q200" i="4"/>
  <c r="N200" i="4"/>
  <c r="M200" i="4"/>
  <c r="I200" i="4"/>
  <c r="J200" i="4" s="1"/>
  <c r="H200" i="4"/>
  <c r="Q199" i="4"/>
  <c r="N199" i="4"/>
  <c r="M199" i="4"/>
  <c r="I199" i="4"/>
  <c r="J199" i="4" s="1"/>
  <c r="H199" i="4"/>
  <c r="Q198" i="4"/>
  <c r="J198" i="4"/>
  <c r="I198" i="4"/>
  <c r="H198" i="4"/>
  <c r="Q197" i="4"/>
  <c r="N197" i="4"/>
  <c r="M197" i="4"/>
  <c r="I197" i="4"/>
  <c r="J197" i="4" s="1"/>
  <c r="H197" i="4"/>
  <c r="Q196" i="4"/>
  <c r="N196" i="4"/>
  <c r="M196" i="4"/>
  <c r="J196" i="4"/>
  <c r="I196" i="4"/>
  <c r="H196" i="4"/>
  <c r="Q195" i="4"/>
  <c r="N195" i="4"/>
  <c r="M195" i="4"/>
  <c r="I195" i="4"/>
  <c r="J195" i="4" s="1"/>
  <c r="H195" i="4"/>
  <c r="Q194" i="4"/>
  <c r="N194" i="4"/>
  <c r="M194" i="4"/>
  <c r="J194" i="4"/>
  <c r="I194" i="4"/>
  <c r="H194" i="4"/>
  <c r="Q193" i="4"/>
  <c r="N193" i="4"/>
  <c r="M193" i="4"/>
  <c r="I193" i="4"/>
  <c r="J193" i="4" s="1"/>
  <c r="H193" i="4"/>
  <c r="Q192" i="4"/>
  <c r="N192" i="4"/>
  <c r="M192" i="4"/>
  <c r="J192" i="4"/>
  <c r="I192" i="4"/>
  <c r="H192" i="4"/>
  <c r="Q191" i="4"/>
  <c r="N191" i="4"/>
  <c r="M191" i="4"/>
  <c r="I191" i="4"/>
  <c r="J191" i="4" s="1"/>
  <c r="H191" i="4"/>
  <c r="Q190" i="4"/>
  <c r="N190" i="4"/>
  <c r="M190" i="4"/>
  <c r="J190" i="4"/>
  <c r="I190" i="4"/>
  <c r="H190" i="4"/>
  <c r="Q189" i="4"/>
  <c r="N189" i="4"/>
  <c r="M189" i="4"/>
  <c r="I189" i="4"/>
  <c r="J189" i="4" s="1"/>
  <c r="H189" i="4"/>
  <c r="Q188" i="4"/>
  <c r="N188" i="4"/>
  <c r="M188" i="4"/>
  <c r="J188" i="4"/>
  <c r="I188" i="4"/>
  <c r="H188" i="4"/>
  <c r="Q187" i="4"/>
  <c r="N187" i="4"/>
  <c r="M187" i="4"/>
  <c r="I187" i="4"/>
  <c r="J187" i="4" s="1"/>
  <c r="H187" i="4"/>
  <c r="Q186" i="4"/>
  <c r="N186" i="4"/>
  <c r="M186" i="4"/>
  <c r="J186" i="4"/>
  <c r="I186" i="4"/>
  <c r="H186" i="4"/>
  <c r="Q185" i="4"/>
  <c r="N185" i="4"/>
  <c r="M185" i="4"/>
  <c r="I185" i="4"/>
  <c r="J185" i="4" s="1"/>
  <c r="H185" i="4"/>
  <c r="Q184" i="4"/>
  <c r="N184" i="4"/>
  <c r="M184" i="4"/>
  <c r="J184" i="4"/>
  <c r="I184" i="4"/>
  <c r="H184" i="4"/>
  <c r="Q183" i="4"/>
  <c r="N183" i="4"/>
  <c r="M183" i="4"/>
  <c r="I183" i="4"/>
  <c r="J183" i="4" s="1"/>
  <c r="H183" i="4"/>
  <c r="Q182" i="4"/>
  <c r="N182" i="4"/>
  <c r="M182" i="4"/>
  <c r="J182" i="4"/>
  <c r="I182" i="4"/>
  <c r="H182" i="4"/>
  <c r="Q181" i="4"/>
  <c r="I181" i="4"/>
  <c r="J181" i="4" s="1"/>
  <c r="H181" i="4"/>
  <c r="Q180" i="4"/>
  <c r="N180" i="4"/>
  <c r="M180" i="4"/>
  <c r="I180" i="4"/>
  <c r="J180" i="4" s="1"/>
  <c r="H180" i="4"/>
  <c r="Q179" i="4"/>
  <c r="N179" i="4"/>
  <c r="M179" i="4"/>
  <c r="I179" i="4"/>
  <c r="J179" i="4" s="1"/>
  <c r="H179" i="4"/>
  <c r="Q178" i="4"/>
  <c r="N178" i="4"/>
  <c r="M178" i="4"/>
  <c r="I178" i="4"/>
  <c r="J178" i="4" s="1"/>
  <c r="H178" i="4"/>
  <c r="Q177" i="4"/>
  <c r="N177" i="4"/>
  <c r="M177" i="4"/>
  <c r="I177" i="4"/>
  <c r="J177" i="4" s="1"/>
  <c r="H177" i="4"/>
  <c r="Q176" i="4"/>
  <c r="N176" i="4"/>
  <c r="M176" i="4"/>
  <c r="I176" i="4"/>
  <c r="J176" i="4" s="1"/>
  <c r="H176" i="4"/>
  <c r="Q175" i="4"/>
  <c r="I175" i="4"/>
  <c r="J175" i="4" s="1"/>
  <c r="H175" i="4"/>
  <c r="Q174" i="4"/>
  <c r="N174" i="4"/>
  <c r="M174" i="4"/>
  <c r="I174" i="4"/>
  <c r="J174" i="4" s="1"/>
  <c r="H174" i="4"/>
  <c r="Q173" i="4"/>
  <c r="N173" i="4"/>
  <c r="M173" i="4"/>
  <c r="I173" i="4"/>
  <c r="J173" i="4" s="1"/>
  <c r="H173" i="4"/>
  <c r="Q172" i="4"/>
  <c r="N172" i="4"/>
  <c r="M172" i="4"/>
  <c r="I172" i="4"/>
  <c r="J172" i="4" s="1"/>
  <c r="H172" i="4"/>
  <c r="Q171" i="4"/>
  <c r="N171" i="4"/>
  <c r="M171" i="4"/>
  <c r="L171" i="4"/>
  <c r="I171" i="4"/>
  <c r="H171" i="4"/>
  <c r="J171" i="4" s="1"/>
  <c r="Q170" i="4"/>
  <c r="N170" i="4"/>
  <c r="M170" i="4"/>
  <c r="J170" i="4"/>
  <c r="I170" i="4"/>
  <c r="H170" i="4"/>
  <c r="Q169" i="4"/>
  <c r="N169" i="4"/>
  <c r="M169" i="4"/>
  <c r="I169" i="4"/>
  <c r="H169" i="4"/>
  <c r="J169" i="4" s="1"/>
  <c r="Q168" i="4"/>
  <c r="N168" i="4"/>
  <c r="M168" i="4"/>
  <c r="J168" i="4"/>
  <c r="I168" i="4"/>
  <c r="H168" i="4"/>
  <c r="Q167" i="4"/>
  <c r="N167" i="4"/>
  <c r="M167" i="4"/>
  <c r="I167" i="4"/>
  <c r="H167" i="4"/>
  <c r="J167" i="4" s="1"/>
  <c r="Q166" i="4"/>
  <c r="N166" i="4"/>
  <c r="M166" i="4"/>
  <c r="J166" i="4"/>
  <c r="I166" i="4"/>
  <c r="H166" i="4"/>
  <c r="Q165" i="4"/>
  <c r="N165" i="4"/>
  <c r="M165" i="4"/>
  <c r="I165" i="4"/>
  <c r="H165" i="4"/>
  <c r="J165" i="4" s="1"/>
  <c r="Q164" i="4"/>
  <c r="N164" i="4"/>
  <c r="M164" i="4"/>
  <c r="J164" i="4"/>
  <c r="I164" i="4"/>
  <c r="H164" i="4"/>
  <c r="Q163" i="4"/>
  <c r="N163" i="4"/>
  <c r="M163" i="4"/>
  <c r="I163" i="4"/>
  <c r="H163" i="4"/>
  <c r="J163" i="4" s="1"/>
  <c r="Q162" i="4"/>
  <c r="N162" i="4"/>
  <c r="M162" i="4"/>
  <c r="J162" i="4"/>
  <c r="I162" i="4"/>
  <c r="H162" i="4"/>
  <c r="Q161" i="4"/>
  <c r="N161" i="4"/>
  <c r="M161" i="4"/>
  <c r="I161" i="4"/>
  <c r="H161" i="4"/>
  <c r="J161" i="4" s="1"/>
  <c r="Q160" i="4"/>
  <c r="N160" i="4"/>
  <c r="L160" i="4"/>
  <c r="M160" i="4" s="1"/>
  <c r="I160" i="4"/>
  <c r="J160" i="4" s="1"/>
  <c r="H160" i="4"/>
  <c r="Q159" i="4"/>
  <c r="N159" i="4"/>
  <c r="M159" i="4"/>
  <c r="I159" i="4"/>
  <c r="J159" i="4" s="1"/>
  <c r="H159" i="4"/>
  <c r="Q158" i="4"/>
  <c r="N158" i="4"/>
  <c r="M158" i="4"/>
  <c r="I158" i="4"/>
  <c r="J158" i="4" s="1"/>
  <c r="H158" i="4"/>
  <c r="Q157" i="4"/>
  <c r="N157" i="4"/>
  <c r="M157" i="4"/>
  <c r="I157" i="4"/>
  <c r="J157" i="4" s="1"/>
  <c r="H157" i="4"/>
  <c r="Q156" i="4"/>
  <c r="N156" i="4"/>
  <c r="M156" i="4"/>
  <c r="I156" i="4"/>
  <c r="J156" i="4" s="1"/>
  <c r="H156" i="4"/>
  <c r="Q155" i="4"/>
  <c r="I155" i="4"/>
  <c r="J155" i="4" s="1"/>
  <c r="H155" i="4"/>
  <c r="Q154" i="4"/>
  <c r="N154" i="4"/>
  <c r="M154" i="4"/>
  <c r="I154" i="4"/>
  <c r="J154" i="4" s="1"/>
  <c r="H154" i="4"/>
  <c r="Q153" i="4"/>
  <c r="N153" i="4"/>
  <c r="M153" i="4"/>
  <c r="I153" i="4"/>
  <c r="J153" i="4" s="1"/>
  <c r="H153" i="4"/>
  <c r="Q152" i="4"/>
  <c r="N152" i="4"/>
  <c r="M152" i="4"/>
  <c r="I152" i="4"/>
  <c r="J152" i="4" s="1"/>
  <c r="H152" i="4"/>
  <c r="Q151" i="4"/>
  <c r="N151" i="4"/>
  <c r="M151" i="4"/>
  <c r="I151" i="4"/>
  <c r="J151" i="4" s="1"/>
  <c r="H151" i="4"/>
  <c r="Q150" i="4"/>
  <c r="N150" i="4"/>
  <c r="M150" i="4"/>
  <c r="I150" i="4"/>
  <c r="J150" i="4" s="1"/>
  <c r="H150" i="4"/>
  <c r="Q149" i="4"/>
  <c r="N149" i="4"/>
  <c r="M149" i="4"/>
  <c r="I149" i="4"/>
  <c r="J149" i="4" s="1"/>
  <c r="H149" i="4"/>
  <c r="Q148" i="4"/>
  <c r="N148" i="4"/>
  <c r="M148" i="4"/>
  <c r="I148" i="4"/>
  <c r="J148" i="4" s="1"/>
  <c r="H148" i="4"/>
  <c r="Q147" i="4"/>
  <c r="N147" i="4"/>
  <c r="M147" i="4"/>
  <c r="I147" i="4"/>
  <c r="J147" i="4" s="1"/>
  <c r="H147" i="4"/>
  <c r="Q146" i="4"/>
  <c r="N146" i="4"/>
  <c r="M146" i="4"/>
  <c r="I146" i="4"/>
  <c r="J146" i="4" s="1"/>
  <c r="H146" i="4"/>
  <c r="Q145" i="4"/>
  <c r="N145" i="4"/>
  <c r="M145" i="4"/>
  <c r="I145" i="4"/>
  <c r="J145" i="4" s="1"/>
  <c r="H145" i="4"/>
  <c r="Q144" i="4"/>
  <c r="N144" i="4"/>
  <c r="M144" i="4"/>
  <c r="I144" i="4"/>
  <c r="J144" i="4" s="1"/>
  <c r="H144" i="4"/>
  <c r="Q143" i="4"/>
  <c r="N143" i="4"/>
  <c r="M143" i="4"/>
  <c r="I143" i="4"/>
  <c r="J143" i="4" s="1"/>
  <c r="H143" i="4"/>
  <c r="Q142" i="4"/>
  <c r="M142" i="4"/>
  <c r="J142" i="4"/>
  <c r="I142" i="4"/>
  <c r="H142" i="4"/>
  <c r="Q141" i="4"/>
  <c r="N141" i="4"/>
  <c r="M141" i="4"/>
  <c r="I141" i="4"/>
  <c r="H141" i="4"/>
  <c r="J141" i="4" s="1"/>
  <c r="Q140" i="4"/>
  <c r="N140" i="4"/>
  <c r="M140" i="4"/>
  <c r="J140" i="4"/>
  <c r="I140" i="4"/>
  <c r="H140" i="4"/>
  <c r="Q139" i="4"/>
  <c r="N139" i="4"/>
  <c r="M139" i="4"/>
  <c r="I139" i="4"/>
  <c r="H139" i="4"/>
  <c r="J139" i="4" s="1"/>
  <c r="Q138" i="4"/>
  <c r="N138" i="4"/>
  <c r="M138" i="4"/>
  <c r="J138" i="4"/>
  <c r="I138" i="4"/>
  <c r="H138" i="4"/>
  <c r="Q137" i="4"/>
  <c r="N137" i="4"/>
  <c r="M137" i="4"/>
  <c r="I137" i="4"/>
  <c r="H137" i="4"/>
  <c r="J137" i="4" s="1"/>
  <c r="Q136" i="4"/>
  <c r="N136" i="4"/>
  <c r="M136" i="4"/>
  <c r="J136" i="4"/>
  <c r="I136" i="4"/>
  <c r="H136" i="4"/>
  <c r="Q135" i="4"/>
  <c r="N135" i="4"/>
  <c r="M135" i="4"/>
  <c r="I135" i="4"/>
  <c r="H135" i="4"/>
  <c r="J135" i="4" s="1"/>
  <c r="Q134" i="4"/>
  <c r="N134" i="4"/>
  <c r="M134" i="4"/>
  <c r="J134" i="4"/>
  <c r="I134" i="4"/>
  <c r="H134" i="4"/>
  <c r="Q133" i="4"/>
  <c r="N133" i="4"/>
  <c r="M133" i="4"/>
  <c r="I133" i="4"/>
  <c r="H133" i="4"/>
  <c r="J133" i="4" s="1"/>
  <c r="Q132" i="4"/>
  <c r="N132" i="4"/>
  <c r="M132" i="4"/>
  <c r="J132" i="4"/>
  <c r="I132" i="4"/>
  <c r="H132" i="4"/>
  <c r="Q131" i="4"/>
  <c r="N131" i="4"/>
  <c r="M131" i="4"/>
  <c r="J131" i="4"/>
  <c r="I131" i="4"/>
  <c r="Q130" i="4"/>
  <c r="N130" i="4"/>
  <c r="M130" i="4"/>
  <c r="I130" i="4"/>
  <c r="J130" i="4" s="1"/>
  <c r="H130" i="4"/>
  <c r="Q129" i="4"/>
  <c r="N129" i="4"/>
  <c r="M129" i="4"/>
  <c r="J129" i="4"/>
  <c r="I129" i="4"/>
  <c r="H129" i="4"/>
  <c r="Q128" i="4"/>
  <c r="N128" i="4"/>
  <c r="M128" i="4"/>
  <c r="I128" i="4"/>
  <c r="J128" i="4" s="1"/>
  <c r="H128" i="4"/>
  <c r="Q127" i="4"/>
  <c r="N127" i="4"/>
  <c r="M127" i="4"/>
  <c r="J127" i="4"/>
  <c r="I127" i="4"/>
  <c r="H127" i="4"/>
  <c r="Q126" i="4"/>
  <c r="N126" i="4"/>
  <c r="M126" i="4"/>
  <c r="I126" i="4"/>
  <c r="J126" i="4" s="1"/>
  <c r="H126" i="4"/>
  <c r="Q125" i="4"/>
  <c r="N125" i="4"/>
  <c r="M125" i="4"/>
  <c r="J125" i="4"/>
  <c r="I125" i="4"/>
  <c r="H125" i="4"/>
  <c r="Q124" i="4"/>
  <c r="N124" i="4"/>
  <c r="M124" i="4"/>
  <c r="I124" i="4"/>
  <c r="J124" i="4" s="1"/>
  <c r="H124" i="4"/>
  <c r="Q123" i="4"/>
  <c r="N123" i="4"/>
  <c r="M123" i="4"/>
  <c r="J123" i="4"/>
  <c r="I123" i="4"/>
  <c r="H123" i="4"/>
  <c r="Q122" i="4"/>
  <c r="N122" i="4"/>
  <c r="M122" i="4"/>
  <c r="I122" i="4"/>
  <c r="J122" i="4" s="1"/>
  <c r="H122" i="4"/>
  <c r="Q121" i="4"/>
  <c r="N121" i="4"/>
  <c r="M121" i="4"/>
  <c r="J121" i="4"/>
  <c r="I121" i="4"/>
  <c r="Q120" i="4"/>
  <c r="N120" i="4"/>
  <c r="M120" i="4"/>
  <c r="J120" i="4"/>
  <c r="I120" i="4"/>
  <c r="H120" i="4"/>
  <c r="Q119" i="4"/>
  <c r="N119" i="4"/>
  <c r="M119" i="4"/>
  <c r="I119" i="4"/>
  <c r="J119" i="4" s="1"/>
  <c r="H119" i="4"/>
  <c r="Q118" i="4"/>
  <c r="N118" i="4"/>
  <c r="M118" i="4"/>
  <c r="J118" i="4"/>
  <c r="I118" i="4"/>
  <c r="H118" i="4"/>
  <c r="Q117" i="4"/>
  <c r="N117" i="4"/>
  <c r="M117" i="4"/>
  <c r="I117" i="4"/>
  <c r="J117" i="4" s="1"/>
  <c r="H117" i="4"/>
  <c r="Q116" i="4"/>
  <c r="N116" i="4"/>
  <c r="M116" i="4"/>
  <c r="I116" i="4"/>
  <c r="H116" i="4"/>
  <c r="J116" i="4" s="1"/>
  <c r="Q115" i="4"/>
  <c r="N115" i="4"/>
  <c r="M115" i="4"/>
  <c r="I115" i="4"/>
  <c r="J115" i="4" s="1"/>
  <c r="H115" i="4"/>
  <c r="Q114" i="4"/>
  <c r="N114" i="4"/>
  <c r="M114" i="4"/>
  <c r="I114" i="4"/>
  <c r="H114" i="4"/>
  <c r="J114" i="4" s="1"/>
  <c r="Q113" i="4"/>
  <c r="N113" i="4"/>
  <c r="M113" i="4"/>
  <c r="I113" i="4"/>
  <c r="J113" i="4" s="1"/>
  <c r="Q112" i="4"/>
  <c r="N112" i="4"/>
  <c r="M112" i="4"/>
  <c r="I112" i="4"/>
  <c r="J112" i="4" s="1"/>
  <c r="H112" i="4"/>
  <c r="Q111" i="4"/>
  <c r="N111" i="4"/>
  <c r="M111" i="4"/>
  <c r="I111" i="4"/>
  <c r="J111" i="4" s="1"/>
  <c r="H111" i="4"/>
  <c r="Q110" i="4"/>
  <c r="N110" i="4"/>
  <c r="M110" i="4"/>
  <c r="I110" i="4"/>
  <c r="J110" i="4" s="1"/>
  <c r="Q109" i="4"/>
  <c r="N109" i="4"/>
  <c r="M109" i="4"/>
  <c r="J109" i="4"/>
  <c r="I109" i="4"/>
  <c r="H109" i="4"/>
  <c r="Q108" i="4"/>
  <c r="I108" i="4"/>
  <c r="H108" i="4"/>
  <c r="J108" i="4" s="1"/>
  <c r="Q107" i="4"/>
  <c r="J107" i="4"/>
  <c r="I107" i="4"/>
  <c r="H107" i="4"/>
  <c r="Q106" i="4"/>
  <c r="N106" i="4"/>
  <c r="M106" i="4"/>
  <c r="I106" i="4"/>
  <c r="J106" i="4" s="1"/>
  <c r="H106" i="4"/>
  <c r="Q105" i="4"/>
  <c r="N105" i="4"/>
  <c r="M105" i="4"/>
  <c r="I105" i="4"/>
  <c r="H105" i="4"/>
  <c r="J105" i="4" s="1"/>
  <c r="Q104" i="4"/>
  <c r="N104" i="4"/>
  <c r="M104" i="4"/>
  <c r="I104" i="4"/>
  <c r="J104" i="4" s="1"/>
  <c r="H104" i="4"/>
  <c r="Q103" i="4"/>
  <c r="N103" i="4"/>
  <c r="M103" i="4"/>
  <c r="I103" i="4"/>
  <c r="H103" i="4"/>
  <c r="J103" i="4" s="1"/>
  <c r="Q102" i="4"/>
  <c r="N102" i="4"/>
  <c r="M102" i="4"/>
  <c r="I102" i="4"/>
  <c r="J102" i="4" s="1"/>
  <c r="H102" i="4"/>
  <c r="Q101" i="4"/>
  <c r="N101" i="4"/>
  <c r="M101" i="4"/>
  <c r="I101" i="4"/>
  <c r="H101" i="4"/>
  <c r="J101" i="4" s="1"/>
  <c r="Q100" i="4"/>
  <c r="N100" i="4"/>
  <c r="M100" i="4"/>
  <c r="I100" i="4"/>
  <c r="J100" i="4" s="1"/>
  <c r="H100" i="4"/>
  <c r="Q99" i="4"/>
  <c r="N99" i="4"/>
  <c r="M99" i="4"/>
  <c r="J99" i="4"/>
  <c r="I99" i="4"/>
  <c r="H99" i="4"/>
  <c r="Q98" i="4"/>
  <c r="N98" i="4"/>
  <c r="M98" i="4"/>
  <c r="I98" i="4"/>
  <c r="J98" i="4" s="1"/>
  <c r="H98" i="4"/>
  <c r="Q97" i="4"/>
  <c r="N97" i="4"/>
  <c r="M97" i="4"/>
  <c r="J97" i="4"/>
  <c r="I97" i="4"/>
  <c r="H97" i="4"/>
  <c r="Q96" i="4"/>
  <c r="N96" i="4"/>
  <c r="M96" i="4"/>
  <c r="I96" i="4"/>
  <c r="J96" i="4" s="1"/>
  <c r="H96" i="4"/>
  <c r="Q95" i="4"/>
  <c r="N95" i="4"/>
  <c r="M95" i="4"/>
  <c r="I95" i="4"/>
  <c r="H95" i="4"/>
  <c r="J95" i="4" s="1"/>
  <c r="Q94" i="4"/>
  <c r="N94" i="4"/>
  <c r="M94" i="4"/>
  <c r="I94" i="4"/>
  <c r="J94" i="4" s="1"/>
  <c r="H94" i="4"/>
  <c r="Q93" i="4"/>
  <c r="N93" i="4"/>
  <c r="M93" i="4"/>
  <c r="I93" i="4"/>
  <c r="H93" i="4"/>
  <c r="J93" i="4" s="1"/>
  <c r="Q92" i="4"/>
  <c r="N92" i="4"/>
  <c r="M92" i="4"/>
  <c r="I92" i="4"/>
  <c r="J92" i="4" s="1"/>
  <c r="H92" i="4"/>
  <c r="Q91" i="4"/>
  <c r="N91" i="4"/>
  <c r="M91" i="4"/>
  <c r="J91" i="4"/>
  <c r="I91" i="4"/>
  <c r="H91" i="4"/>
  <c r="Q90" i="4"/>
  <c r="N90" i="4"/>
  <c r="M90" i="4"/>
  <c r="I90" i="4"/>
  <c r="J90" i="4" s="1"/>
  <c r="H90" i="4"/>
  <c r="Q89" i="4"/>
  <c r="N89" i="4"/>
  <c r="M89" i="4"/>
  <c r="J89" i="4"/>
  <c r="I89" i="4"/>
  <c r="H89" i="4"/>
  <c r="Q88" i="4"/>
  <c r="N88" i="4"/>
  <c r="M88" i="4"/>
  <c r="I88" i="4"/>
  <c r="J88" i="4" s="1"/>
  <c r="H88" i="4"/>
  <c r="Q87" i="4"/>
  <c r="N87" i="4"/>
  <c r="M87" i="4"/>
  <c r="I87" i="4"/>
  <c r="H87" i="4"/>
  <c r="J87" i="4" s="1"/>
  <c r="Q86" i="4"/>
  <c r="N86" i="4"/>
  <c r="M86" i="4"/>
  <c r="I86" i="4"/>
  <c r="J86" i="4" s="1"/>
  <c r="H86" i="4"/>
  <c r="Q85" i="4"/>
  <c r="N85" i="4"/>
  <c r="M85" i="4"/>
  <c r="I85" i="4"/>
  <c r="H85" i="4"/>
  <c r="J85" i="4" s="1"/>
  <c r="Q84" i="4"/>
  <c r="N84" i="4"/>
  <c r="M84" i="4"/>
  <c r="I84" i="4"/>
  <c r="J84" i="4" s="1"/>
  <c r="H84" i="4"/>
  <c r="Q83" i="4"/>
  <c r="N83" i="4"/>
  <c r="M83" i="4"/>
  <c r="J83" i="4"/>
  <c r="I83" i="4"/>
  <c r="H83" i="4"/>
  <c r="Q82" i="4"/>
  <c r="N82" i="4"/>
  <c r="M82" i="4"/>
  <c r="I82" i="4"/>
  <c r="J82" i="4" s="1"/>
  <c r="H82" i="4"/>
  <c r="Q81" i="4"/>
  <c r="N81" i="4"/>
  <c r="M81" i="4"/>
  <c r="I81" i="4"/>
  <c r="H81" i="4"/>
  <c r="J81" i="4" s="1"/>
  <c r="Q80" i="4"/>
  <c r="N80" i="4"/>
  <c r="M80" i="4"/>
  <c r="I80" i="4"/>
  <c r="J80" i="4" s="1"/>
  <c r="H80" i="4"/>
  <c r="Q79" i="4"/>
  <c r="N79" i="4"/>
  <c r="M79" i="4"/>
  <c r="I79" i="4"/>
  <c r="H79" i="4"/>
  <c r="J79" i="4" s="1"/>
  <c r="Q78" i="4"/>
  <c r="N78" i="4"/>
  <c r="M78" i="4"/>
  <c r="I78" i="4"/>
  <c r="J78" i="4" s="1"/>
  <c r="H78" i="4"/>
  <c r="Q77" i="4"/>
  <c r="N77" i="4"/>
  <c r="M77" i="4"/>
  <c r="I77" i="4"/>
  <c r="H77" i="4"/>
  <c r="J77" i="4" s="1"/>
  <c r="Q76" i="4"/>
  <c r="N76" i="4"/>
  <c r="M76" i="4"/>
  <c r="I76" i="4"/>
  <c r="J76" i="4" s="1"/>
  <c r="H76" i="4"/>
  <c r="Q75" i="4"/>
  <c r="N75" i="4"/>
  <c r="M75" i="4"/>
  <c r="J75" i="4"/>
  <c r="I75" i="4"/>
  <c r="H75" i="4"/>
  <c r="Q74" i="4"/>
  <c r="N74" i="4"/>
  <c r="M74" i="4"/>
  <c r="I74" i="4"/>
  <c r="J74" i="4" s="1"/>
  <c r="H74" i="4"/>
  <c r="Q73" i="4"/>
  <c r="N73" i="4"/>
  <c r="M73" i="4"/>
  <c r="J73" i="4"/>
  <c r="I73" i="4"/>
  <c r="H73" i="4"/>
  <c r="Q72" i="4"/>
  <c r="N72" i="4"/>
  <c r="M72" i="4"/>
  <c r="I72" i="4"/>
  <c r="J72" i="4" s="1"/>
  <c r="H72" i="4"/>
  <c r="Q71" i="4"/>
  <c r="N71" i="4"/>
  <c r="M71" i="4"/>
  <c r="I71" i="4"/>
  <c r="H71" i="4"/>
  <c r="J71" i="4" s="1"/>
  <c r="Q70" i="4"/>
  <c r="N70" i="4"/>
  <c r="M70" i="4"/>
  <c r="I70" i="4"/>
  <c r="J70" i="4" s="1"/>
  <c r="Q69" i="4"/>
  <c r="N69" i="4"/>
  <c r="M69" i="4"/>
  <c r="I69" i="4"/>
  <c r="J69" i="4" s="1"/>
  <c r="H69" i="4"/>
  <c r="Q68" i="4"/>
  <c r="N68" i="4"/>
  <c r="M68" i="4"/>
  <c r="I68" i="4"/>
  <c r="J68" i="4" s="1"/>
  <c r="Q67" i="4"/>
  <c r="N67" i="4"/>
  <c r="M67" i="4"/>
  <c r="J67" i="4"/>
  <c r="I67" i="4"/>
  <c r="Q66" i="4"/>
  <c r="N66" i="4"/>
  <c r="M66" i="4"/>
  <c r="I66" i="4"/>
  <c r="J66" i="4" s="1"/>
  <c r="Q65" i="4"/>
  <c r="N65" i="4"/>
  <c r="M65" i="4"/>
  <c r="I65" i="4"/>
  <c r="H65" i="4"/>
  <c r="J65" i="4" s="1"/>
  <c r="Q64" i="4"/>
  <c r="N64" i="4"/>
  <c r="M64" i="4"/>
  <c r="J64" i="4"/>
  <c r="I64" i="4"/>
  <c r="H64" i="4"/>
  <c r="Q63" i="4"/>
  <c r="N63" i="4"/>
  <c r="M63" i="4"/>
  <c r="I63" i="4"/>
  <c r="H63" i="4"/>
  <c r="J63" i="4" s="1"/>
  <c r="Q62" i="4"/>
  <c r="N62" i="4"/>
  <c r="M62" i="4"/>
  <c r="J62" i="4"/>
  <c r="I62" i="4"/>
  <c r="H62" i="4"/>
  <c r="Q61" i="4"/>
  <c r="N61" i="4"/>
  <c r="M61" i="4"/>
  <c r="I61" i="4"/>
  <c r="H61" i="4"/>
  <c r="J61" i="4" s="1"/>
  <c r="Q60" i="4"/>
  <c r="N60" i="4"/>
  <c r="M60" i="4"/>
  <c r="J60" i="4"/>
  <c r="I60" i="4"/>
  <c r="H60" i="4"/>
  <c r="Q59" i="4"/>
  <c r="N59" i="4"/>
  <c r="M59" i="4"/>
  <c r="J59" i="4"/>
  <c r="I59" i="4"/>
  <c r="Q58" i="4"/>
  <c r="N58" i="4"/>
  <c r="M58" i="4"/>
  <c r="I58" i="4"/>
  <c r="J58" i="4" s="1"/>
  <c r="H58" i="4"/>
  <c r="Q57" i="4"/>
  <c r="N57" i="4"/>
  <c r="M57" i="4"/>
  <c r="J57" i="4"/>
  <c r="I57" i="4"/>
  <c r="H57" i="4"/>
  <c r="Q56" i="4"/>
  <c r="N56" i="4"/>
  <c r="M56" i="4"/>
  <c r="I56" i="4"/>
  <c r="J56" i="4" s="1"/>
  <c r="H56" i="4"/>
  <c r="Q55" i="4"/>
  <c r="N55" i="4"/>
  <c r="M55" i="4"/>
  <c r="J55" i="4"/>
  <c r="I55" i="4"/>
  <c r="H55" i="4"/>
  <c r="Q54" i="4"/>
  <c r="N54" i="4"/>
  <c r="M54" i="4"/>
  <c r="L54" i="4"/>
  <c r="J54" i="4"/>
  <c r="I54" i="4"/>
  <c r="H54" i="4"/>
  <c r="Q53" i="4"/>
  <c r="N53" i="4"/>
  <c r="M53" i="4"/>
  <c r="I53" i="4"/>
  <c r="H53" i="4"/>
  <c r="J53" i="4" s="1"/>
  <c r="Q52" i="4"/>
  <c r="N52" i="4"/>
  <c r="M52" i="4"/>
  <c r="J52" i="4"/>
  <c r="I52" i="4"/>
  <c r="H52" i="4"/>
  <c r="Q51" i="4"/>
  <c r="N51" i="4"/>
  <c r="M51" i="4"/>
  <c r="I51" i="4"/>
  <c r="H51" i="4"/>
  <c r="J51" i="4" s="1"/>
  <c r="Q50" i="4"/>
  <c r="N50" i="4"/>
  <c r="M50" i="4"/>
  <c r="J50" i="4"/>
  <c r="I50" i="4"/>
  <c r="H50" i="4"/>
  <c r="Q49" i="4"/>
  <c r="N49" i="4"/>
  <c r="M49" i="4"/>
  <c r="I49" i="4"/>
  <c r="H49" i="4"/>
  <c r="J49" i="4" s="1"/>
  <c r="Q48" i="4"/>
  <c r="N48" i="4"/>
  <c r="M48" i="4"/>
  <c r="J48" i="4"/>
  <c r="I48" i="4"/>
  <c r="H48" i="4"/>
  <c r="Q47" i="4"/>
  <c r="N47" i="4"/>
  <c r="M47" i="4"/>
  <c r="I47" i="4"/>
  <c r="H47" i="4"/>
  <c r="J47" i="4" s="1"/>
  <c r="Q46" i="4"/>
  <c r="N46" i="4"/>
  <c r="M46" i="4"/>
  <c r="J46" i="4"/>
  <c r="I46" i="4"/>
  <c r="H46" i="4"/>
  <c r="Q45" i="4"/>
  <c r="N45" i="4"/>
  <c r="M45" i="4"/>
  <c r="I45" i="4"/>
  <c r="H45" i="4"/>
  <c r="J45" i="4" s="1"/>
  <c r="Q44" i="4"/>
  <c r="N44" i="4"/>
  <c r="M44" i="4"/>
  <c r="J44" i="4"/>
  <c r="I44" i="4"/>
  <c r="H44" i="4"/>
  <c r="Q43" i="4"/>
  <c r="N43" i="4"/>
  <c r="M43" i="4"/>
  <c r="I43" i="4"/>
  <c r="H43" i="4"/>
  <c r="J43" i="4" s="1"/>
  <c r="Q42" i="4"/>
  <c r="N42" i="4"/>
  <c r="M42" i="4"/>
  <c r="J42" i="4"/>
  <c r="I42" i="4"/>
  <c r="H42" i="4"/>
  <c r="Q41" i="4"/>
  <c r="N41" i="4"/>
  <c r="M41" i="4"/>
  <c r="I41" i="4"/>
  <c r="H41" i="4"/>
  <c r="J41" i="4" s="1"/>
  <c r="Q40" i="4"/>
  <c r="N40" i="4"/>
  <c r="M40" i="4"/>
  <c r="J40" i="4"/>
  <c r="I40" i="4"/>
  <c r="H40" i="4"/>
  <c r="Q39" i="4"/>
  <c r="N39" i="4"/>
  <c r="M39" i="4"/>
  <c r="I39" i="4"/>
  <c r="H39" i="4"/>
  <c r="J39" i="4" s="1"/>
  <c r="Q38" i="4"/>
  <c r="N38" i="4"/>
  <c r="M38" i="4"/>
  <c r="J38" i="4"/>
  <c r="I38" i="4"/>
  <c r="H38" i="4"/>
  <c r="Q37" i="4"/>
  <c r="N37" i="4"/>
  <c r="M37" i="4"/>
  <c r="I37" i="4"/>
  <c r="H37" i="4"/>
  <c r="J37" i="4" s="1"/>
  <c r="Q36" i="4"/>
  <c r="N36" i="4"/>
  <c r="M36" i="4"/>
  <c r="J36" i="4"/>
  <c r="I36" i="4"/>
  <c r="H36" i="4"/>
  <c r="Q35" i="4"/>
  <c r="N35" i="4"/>
  <c r="M35" i="4"/>
  <c r="I35" i="4"/>
  <c r="H35" i="4"/>
  <c r="J35" i="4" s="1"/>
  <c r="Q34" i="4"/>
  <c r="N34" i="4"/>
  <c r="M34" i="4"/>
  <c r="J34" i="4"/>
  <c r="I34" i="4"/>
  <c r="H34" i="4"/>
  <c r="Q33" i="4"/>
  <c r="N33" i="4"/>
  <c r="M33" i="4"/>
  <c r="I33" i="4"/>
  <c r="H33" i="4"/>
  <c r="J33" i="4" s="1"/>
  <c r="Q32" i="4"/>
  <c r="N32" i="4"/>
  <c r="M32" i="4"/>
  <c r="J32" i="4"/>
  <c r="I32" i="4"/>
  <c r="H32" i="4"/>
  <c r="Q31" i="4"/>
  <c r="N31" i="4"/>
  <c r="M31" i="4"/>
  <c r="I31" i="4"/>
  <c r="H31" i="4"/>
  <c r="J31" i="4" s="1"/>
  <c r="Q30" i="4"/>
  <c r="N30" i="4"/>
  <c r="M30" i="4"/>
  <c r="J30" i="4"/>
  <c r="I30" i="4"/>
  <c r="H30" i="4"/>
  <c r="Q29" i="4"/>
  <c r="N29" i="4"/>
  <c r="M29" i="4"/>
  <c r="I29" i="4"/>
  <c r="H29" i="4"/>
  <c r="J29" i="4" s="1"/>
  <c r="Q28" i="4"/>
  <c r="N28" i="4"/>
  <c r="M28" i="4"/>
  <c r="J28" i="4"/>
  <c r="I28" i="4"/>
  <c r="H28" i="4"/>
  <c r="Q27" i="4"/>
  <c r="N27" i="4"/>
  <c r="M27" i="4"/>
  <c r="I27" i="4"/>
  <c r="H27" i="4"/>
  <c r="J27" i="4" s="1"/>
  <c r="Q26" i="4"/>
  <c r="N26" i="4"/>
  <c r="M26" i="4"/>
  <c r="J26" i="4"/>
  <c r="I26" i="4"/>
  <c r="H26" i="4"/>
  <c r="Q25" i="4"/>
  <c r="N25" i="4"/>
  <c r="M25" i="4"/>
  <c r="I25" i="4"/>
  <c r="H25" i="4"/>
  <c r="J25" i="4" s="1"/>
  <c r="Q24" i="4"/>
  <c r="N24" i="4"/>
  <c r="M24" i="4"/>
  <c r="J24" i="4"/>
  <c r="I24" i="4"/>
  <c r="H24" i="4"/>
  <c r="Q23" i="4"/>
  <c r="N23" i="4"/>
  <c r="M23" i="4"/>
  <c r="I23" i="4"/>
  <c r="H23" i="4"/>
  <c r="J23" i="4" s="1"/>
  <c r="Q22" i="4"/>
  <c r="N22" i="4"/>
  <c r="M22" i="4"/>
  <c r="J22" i="4"/>
  <c r="I22" i="4"/>
  <c r="H22" i="4"/>
  <c r="Q21" i="4"/>
  <c r="N21" i="4"/>
  <c r="M21" i="4"/>
  <c r="I21" i="4"/>
  <c r="H21" i="4"/>
  <c r="J21" i="4" s="1"/>
  <c r="Q20" i="4"/>
  <c r="N20" i="4"/>
  <c r="M20" i="4"/>
  <c r="J20" i="4"/>
  <c r="I20" i="4"/>
  <c r="H20" i="4"/>
  <c r="Q19" i="4"/>
  <c r="N19" i="4"/>
  <c r="M19" i="4"/>
  <c r="I19" i="4"/>
  <c r="H19" i="4"/>
  <c r="J19" i="4" s="1"/>
  <c r="Q18" i="4"/>
  <c r="N18" i="4"/>
  <c r="M18" i="4"/>
  <c r="J18" i="4"/>
  <c r="I18" i="4"/>
  <c r="H18" i="4"/>
  <c r="Q17" i="4"/>
  <c r="N17" i="4"/>
  <c r="M17" i="4"/>
  <c r="J17" i="4"/>
  <c r="I17" i="4"/>
  <c r="Q16" i="4"/>
  <c r="N16" i="4"/>
  <c r="M16" i="4"/>
  <c r="I16" i="4"/>
  <c r="J16" i="4" s="1"/>
  <c r="H16" i="4"/>
  <c r="Q15" i="4"/>
  <c r="N15" i="4"/>
  <c r="M15" i="4"/>
  <c r="J15" i="4"/>
  <c r="I15" i="4"/>
  <c r="H15" i="4"/>
  <c r="Q14" i="4"/>
  <c r="N14" i="4"/>
  <c r="M14" i="4"/>
  <c r="I14" i="4"/>
  <c r="J14" i="4" s="1"/>
  <c r="H14" i="4"/>
  <c r="Q13" i="4"/>
  <c r="N13" i="4"/>
  <c r="M13" i="4"/>
  <c r="J13" i="4"/>
  <c r="I13" i="4"/>
  <c r="H13" i="4"/>
  <c r="Q12" i="4"/>
  <c r="N12" i="4"/>
  <c r="M12" i="4"/>
  <c r="I12" i="4"/>
  <c r="J12" i="4" s="1"/>
  <c r="H12" i="4"/>
  <c r="Q11" i="4"/>
  <c r="N11" i="4"/>
  <c r="M11" i="4"/>
  <c r="J11" i="4"/>
  <c r="I11" i="4"/>
  <c r="H11" i="4"/>
  <c r="Q10" i="4"/>
  <c r="N10" i="4"/>
  <c r="M10" i="4"/>
  <c r="I10" i="4"/>
  <c r="J10" i="4" s="1"/>
  <c r="H10" i="4"/>
  <c r="Q9" i="4"/>
  <c r="N9" i="4"/>
  <c r="M9" i="4"/>
  <c r="J9" i="4"/>
  <c r="I9" i="4"/>
  <c r="Q8" i="4"/>
  <c r="N8" i="4"/>
  <c r="M8" i="4"/>
  <c r="J8" i="4"/>
  <c r="I8" i="4"/>
  <c r="Q7" i="4"/>
  <c r="N7" i="4"/>
  <c r="M7" i="4"/>
  <c r="I7" i="4"/>
  <c r="J7" i="4" s="1"/>
  <c r="Q6" i="4"/>
  <c r="N6" i="4"/>
  <c r="M6" i="4"/>
  <c r="J6" i="4"/>
  <c r="I6" i="4"/>
  <c r="Q5" i="4"/>
  <c r="N5" i="4"/>
  <c r="M5" i="4"/>
  <c r="I5" i="4"/>
  <c r="J5" i="4" s="1"/>
  <c r="Q4" i="4"/>
  <c r="N4" i="4"/>
  <c r="M4" i="4"/>
  <c r="J4" i="4"/>
  <c r="I4" i="4"/>
  <c r="Q3" i="4"/>
  <c r="N3" i="4"/>
  <c r="M3" i="4"/>
  <c r="I3" i="4"/>
  <c r="J3" i="4" s="1"/>
  <c r="Q2" i="4"/>
  <c r="N2" i="4"/>
  <c r="M2" i="4"/>
  <c r="I2" i="4"/>
  <c r="J2" i="4" s="1"/>
  <c r="M1570" i="3"/>
  <c r="L1570" i="3"/>
  <c r="I1570" i="3"/>
  <c r="H1570" i="3"/>
  <c r="G1570" i="3"/>
  <c r="P1569" i="3"/>
  <c r="M1569" i="3"/>
  <c r="L1569" i="3"/>
  <c r="I1569" i="3"/>
  <c r="H1569" i="3"/>
  <c r="G1569" i="3"/>
  <c r="P1568" i="3"/>
  <c r="M1568" i="3"/>
  <c r="L1568" i="3"/>
  <c r="I1568" i="3"/>
  <c r="H1568" i="3"/>
  <c r="G1568" i="3"/>
  <c r="I1561" i="3" s="1"/>
  <c r="P1567" i="3"/>
  <c r="M1567" i="3"/>
  <c r="L1567" i="3"/>
  <c r="I1567" i="3"/>
  <c r="H1567" i="3"/>
  <c r="I1560" i="3" s="1"/>
  <c r="G1567" i="3"/>
  <c r="P1566" i="3"/>
  <c r="M1566" i="3"/>
  <c r="L1566" i="3"/>
  <c r="I1566" i="3"/>
  <c r="H1566" i="3"/>
  <c r="G1566" i="3"/>
  <c r="I1559" i="3" s="1"/>
  <c r="P1565" i="3"/>
  <c r="M1565" i="3"/>
  <c r="L1565" i="3"/>
  <c r="I1565" i="3"/>
  <c r="H1565" i="3"/>
  <c r="I1558" i="3" s="1"/>
  <c r="G1565" i="3"/>
  <c r="P1564" i="3"/>
  <c r="M1564" i="3"/>
  <c r="L1564" i="3"/>
  <c r="I1564" i="3"/>
  <c r="H1564" i="3"/>
  <c r="G1564" i="3"/>
  <c r="M1563" i="3"/>
  <c r="L1563" i="3"/>
  <c r="P1562" i="3"/>
  <c r="M1562" i="3"/>
  <c r="L1562" i="3"/>
  <c r="M1561" i="3"/>
  <c r="L1561" i="3"/>
  <c r="H1561" i="3"/>
  <c r="I1554" i="3" s="1"/>
  <c r="G1561" i="3"/>
  <c r="M1560" i="3"/>
  <c r="L1560" i="3"/>
  <c r="H1560" i="3"/>
  <c r="I1553" i="3" s="1"/>
  <c r="G1560" i="3"/>
  <c r="M1559" i="3"/>
  <c r="L1559" i="3"/>
  <c r="H1559" i="3"/>
  <c r="I1552" i="3" s="1"/>
  <c r="G1559" i="3"/>
  <c r="M1558" i="3"/>
  <c r="L1558" i="3"/>
  <c r="H1558" i="3"/>
  <c r="I1551" i="3" s="1"/>
  <c r="G1558" i="3"/>
  <c r="M1557" i="3"/>
  <c r="L1557" i="3"/>
  <c r="I1557" i="3"/>
  <c r="H1557" i="3"/>
  <c r="G1557" i="3"/>
  <c r="I1550" i="3" s="1"/>
  <c r="M1556" i="3"/>
  <c r="L1556" i="3"/>
  <c r="I1556" i="3"/>
  <c r="H1556" i="3"/>
  <c r="I1549" i="3" s="1"/>
  <c r="G1556" i="3"/>
  <c r="L1555" i="3"/>
  <c r="I1555" i="3"/>
  <c r="H1555" i="3"/>
  <c r="I1548" i="3" s="1"/>
  <c r="G1555" i="3"/>
  <c r="L1554" i="3"/>
  <c r="H1554" i="3"/>
  <c r="I1547" i="3" s="1"/>
  <c r="G1554" i="3"/>
  <c r="P1553" i="3"/>
  <c r="M1553" i="3"/>
  <c r="L1553" i="3"/>
  <c r="H1553" i="3"/>
  <c r="I1546" i="3" s="1"/>
  <c r="G1553" i="3"/>
  <c r="P1552" i="3"/>
  <c r="M1552" i="3"/>
  <c r="L1552" i="3"/>
  <c r="H1552" i="3"/>
  <c r="G1552" i="3"/>
  <c r="P1551" i="3"/>
  <c r="M1551" i="3"/>
  <c r="L1551" i="3"/>
  <c r="H1551" i="3"/>
  <c r="I1544" i="3" s="1"/>
  <c r="G1551" i="3"/>
  <c r="P1550" i="3"/>
  <c r="M1550" i="3"/>
  <c r="L1550" i="3"/>
  <c r="P1549" i="3"/>
  <c r="M1549" i="3"/>
  <c r="L1549" i="3"/>
  <c r="P1548" i="3"/>
  <c r="M1548" i="3"/>
  <c r="L1548" i="3"/>
  <c r="P1547" i="3"/>
  <c r="M1547" i="3"/>
  <c r="L1547" i="3"/>
  <c r="P1546" i="3"/>
  <c r="M1546" i="3"/>
  <c r="L1546" i="3"/>
  <c r="P1545" i="3"/>
  <c r="M1545" i="3"/>
  <c r="L1545" i="3"/>
  <c r="P1544" i="3"/>
  <c r="M1544" i="3"/>
  <c r="L1544" i="3"/>
  <c r="H1544" i="3"/>
  <c r="G1544" i="3"/>
  <c r="P1543" i="3"/>
  <c r="M1543" i="3"/>
  <c r="L1543" i="3"/>
  <c r="I1543" i="3"/>
  <c r="H1543" i="3"/>
  <c r="I1536" i="3" s="1"/>
  <c r="G1543" i="3"/>
  <c r="P1542" i="3"/>
  <c r="M1542" i="3"/>
  <c r="L1542" i="3"/>
  <c r="I1542" i="3"/>
  <c r="H1542" i="3"/>
  <c r="G1542" i="3"/>
  <c r="P1541" i="3"/>
  <c r="M1541" i="3"/>
  <c r="L1541" i="3"/>
  <c r="J1541" i="3"/>
  <c r="I1541" i="3"/>
  <c r="H1541" i="3"/>
  <c r="G1541" i="3"/>
  <c r="I1534" i="3" s="1"/>
  <c r="P1540" i="3"/>
  <c r="M1540" i="3"/>
  <c r="L1540" i="3"/>
  <c r="I1540" i="3"/>
  <c r="H1540" i="3"/>
  <c r="G1540" i="3"/>
  <c r="P1539" i="3"/>
  <c r="M1539" i="3"/>
  <c r="L1539" i="3"/>
  <c r="I1539" i="3"/>
  <c r="H1539" i="3"/>
  <c r="G1539" i="3"/>
  <c r="I1532" i="3" s="1"/>
  <c r="P1538" i="3"/>
  <c r="M1538" i="3"/>
  <c r="L1538" i="3"/>
  <c r="I1538" i="3"/>
  <c r="H1538" i="3"/>
  <c r="G1538" i="3"/>
  <c r="P1537" i="3"/>
  <c r="M1537" i="3"/>
  <c r="L1537" i="3"/>
  <c r="I1537" i="3"/>
  <c r="H1537" i="3"/>
  <c r="G1537" i="3"/>
  <c r="I1530" i="3" s="1"/>
  <c r="P1536" i="3"/>
  <c r="M1536" i="3"/>
  <c r="L1536" i="3"/>
  <c r="H1536" i="3"/>
  <c r="G1536" i="3"/>
  <c r="P1535" i="3"/>
  <c r="M1535" i="3"/>
  <c r="L1535" i="3"/>
  <c r="I1535" i="3"/>
  <c r="H1535" i="3"/>
  <c r="G1535" i="3"/>
  <c r="P1534" i="3"/>
  <c r="M1534" i="3"/>
  <c r="L1534" i="3"/>
  <c r="H1534" i="3"/>
  <c r="G1534" i="3"/>
  <c r="P1533" i="3"/>
  <c r="M1533" i="3"/>
  <c r="L1533" i="3"/>
  <c r="I1533" i="3"/>
  <c r="H1533" i="3"/>
  <c r="G1533" i="3"/>
  <c r="I1526" i="3" s="1"/>
  <c r="P1532" i="3"/>
  <c r="M1532" i="3"/>
  <c r="L1532" i="3"/>
  <c r="H1532" i="3"/>
  <c r="I1525" i="3" s="1"/>
  <c r="G1532" i="3"/>
  <c r="P1531" i="3"/>
  <c r="M1531" i="3"/>
  <c r="L1531" i="3"/>
  <c r="I1531" i="3"/>
  <c r="H1531" i="3"/>
  <c r="G1531" i="3"/>
  <c r="I1524" i="3" s="1"/>
  <c r="P1530" i="3"/>
  <c r="M1530" i="3"/>
  <c r="L1530" i="3"/>
  <c r="H1530" i="3"/>
  <c r="I1523" i="3" s="1"/>
  <c r="G1530" i="3"/>
  <c r="P1529" i="3"/>
  <c r="M1529" i="3"/>
  <c r="L1529" i="3"/>
  <c r="I1529" i="3"/>
  <c r="H1529" i="3"/>
  <c r="G1529" i="3"/>
  <c r="I1522" i="3" s="1"/>
  <c r="P1528" i="3"/>
  <c r="L1528" i="3"/>
  <c r="K1528" i="3"/>
  <c r="J1528" i="3"/>
  <c r="I1528" i="3"/>
  <c r="H1528" i="3"/>
  <c r="G1528" i="3"/>
  <c r="M1527" i="3"/>
  <c r="L1527" i="3"/>
  <c r="I1527" i="3"/>
  <c r="H1527" i="3"/>
  <c r="G1527" i="3"/>
  <c r="I1520" i="3" s="1"/>
  <c r="M1526" i="3"/>
  <c r="L1526" i="3"/>
  <c r="H1526" i="3"/>
  <c r="G1526" i="3"/>
  <c r="I1519" i="3" s="1"/>
  <c r="M1525" i="3"/>
  <c r="L1525" i="3"/>
  <c r="H1525" i="3"/>
  <c r="G1525" i="3"/>
  <c r="P1524" i="3"/>
  <c r="M1524" i="3"/>
  <c r="L1524" i="3"/>
  <c r="H1524" i="3"/>
  <c r="G1524" i="3"/>
  <c r="P1523" i="3"/>
  <c r="H1523" i="3"/>
  <c r="G1523" i="3"/>
  <c r="P1522" i="3"/>
  <c r="M1522" i="3"/>
  <c r="L1522" i="3"/>
  <c r="H1522" i="3"/>
  <c r="G1522" i="3"/>
  <c r="I1515" i="3" s="1"/>
  <c r="P1521" i="3"/>
  <c r="M1521" i="3"/>
  <c r="L1521" i="3"/>
  <c r="I1521" i="3"/>
  <c r="H1521" i="3"/>
  <c r="G1521" i="3"/>
  <c r="P1520" i="3"/>
  <c r="M1520" i="3"/>
  <c r="L1520" i="3"/>
  <c r="H1520" i="3"/>
  <c r="G1520" i="3"/>
  <c r="I1513" i="3" s="1"/>
  <c r="P1519" i="3"/>
  <c r="M1519" i="3"/>
  <c r="L1519" i="3"/>
  <c r="H1519" i="3"/>
  <c r="G1519" i="3"/>
  <c r="P1518" i="3"/>
  <c r="M1518" i="3"/>
  <c r="L1518" i="3"/>
  <c r="I1518" i="3"/>
  <c r="H1518" i="3"/>
  <c r="G1518" i="3"/>
  <c r="I1511" i="3" s="1"/>
  <c r="P1517" i="3"/>
  <c r="M1517" i="3"/>
  <c r="L1517" i="3"/>
  <c r="I1517" i="3"/>
  <c r="H1517" i="3"/>
  <c r="G1517" i="3"/>
  <c r="P1516" i="3"/>
  <c r="M1516" i="3"/>
  <c r="L1516" i="3"/>
  <c r="I1516" i="3"/>
  <c r="H1516" i="3"/>
  <c r="G1516" i="3"/>
  <c r="I1509" i="3" s="1"/>
  <c r="P1515" i="3"/>
  <c r="M1515" i="3"/>
  <c r="L1515" i="3"/>
  <c r="H1515" i="3"/>
  <c r="G1515" i="3"/>
  <c r="P1514" i="3"/>
  <c r="M1514" i="3"/>
  <c r="L1514" i="3"/>
  <c r="I1514" i="3"/>
  <c r="H1514" i="3"/>
  <c r="G1514" i="3"/>
  <c r="I1508" i="3" s="1"/>
  <c r="P1513" i="3"/>
  <c r="M1513" i="3"/>
  <c r="L1513" i="3"/>
  <c r="H1513" i="3"/>
  <c r="G1513" i="3"/>
  <c r="P1512" i="3"/>
  <c r="M1512" i="3"/>
  <c r="L1512" i="3"/>
  <c r="I1512" i="3"/>
  <c r="H1512" i="3"/>
  <c r="G1512" i="3"/>
  <c r="P1511" i="3"/>
  <c r="M1511" i="3"/>
  <c r="L1511" i="3"/>
  <c r="H1511" i="3"/>
  <c r="G1511" i="3"/>
  <c r="P1510" i="3"/>
  <c r="M1510" i="3"/>
  <c r="L1510" i="3"/>
  <c r="I1510" i="3"/>
  <c r="H1510" i="3"/>
  <c r="G1510" i="3"/>
  <c r="P1509" i="3"/>
  <c r="M1509" i="3"/>
  <c r="L1509" i="3"/>
  <c r="H1509" i="3"/>
  <c r="G1509" i="3"/>
  <c r="I1503" i="3" s="1"/>
  <c r="P1508" i="3"/>
  <c r="M1508" i="3"/>
  <c r="L1508" i="3"/>
  <c r="H1508" i="3"/>
  <c r="G1508" i="3"/>
  <c r="P1507" i="3"/>
  <c r="M1507" i="3"/>
  <c r="L1507" i="3"/>
  <c r="I1507" i="3"/>
  <c r="H1507" i="3"/>
  <c r="G1507" i="3"/>
  <c r="I1501" i="3" s="1"/>
  <c r="P1506" i="3"/>
  <c r="M1506" i="3"/>
  <c r="L1506" i="3"/>
  <c r="I1506" i="3"/>
  <c r="H1506" i="3"/>
  <c r="G1506" i="3"/>
  <c r="P1505" i="3"/>
  <c r="M1505" i="3"/>
  <c r="L1505" i="3"/>
  <c r="I1505" i="3"/>
  <c r="H1505" i="3"/>
  <c r="G1505" i="3"/>
  <c r="P1504" i="3"/>
  <c r="I1504" i="3"/>
  <c r="H1504" i="3"/>
  <c r="G1504" i="3"/>
  <c r="I1498" i="3" s="1"/>
  <c r="P1503" i="3"/>
  <c r="M1503" i="3"/>
  <c r="L1503" i="3"/>
  <c r="H1503" i="3"/>
  <c r="G1503" i="3"/>
  <c r="P1502" i="3"/>
  <c r="M1502" i="3"/>
  <c r="L1502" i="3"/>
  <c r="I1502" i="3"/>
  <c r="H1502" i="3"/>
  <c r="G1502" i="3"/>
  <c r="I1496" i="3" s="1"/>
  <c r="P1501" i="3"/>
  <c r="M1501" i="3"/>
  <c r="L1501" i="3"/>
  <c r="H1501" i="3"/>
  <c r="G1501" i="3"/>
  <c r="P1500" i="3"/>
  <c r="M1500" i="3"/>
  <c r="L1500" i="3"/>
  <c r="I1500" i="3"/>
  <c r="H1500" i="3"/>
  <c r="G1500" i="3"/>
  <c r="P1499" i="3"/>
  <c r="I1499" i="3"/>
  <c r="H1499" i="3"/>
  <c r="G1499" i="3"/>
  <c r="P1498" i="3"/>
  <c r="M1498" i="3"/>
  <c r="L1498" i="3"/>
  <c r="H1498" i="3"/>
  <c r="G1498" i="3"/>
  <c r="P1497" i="3"/>
  <c r="M1497" i="3"/>
  <c r="L1497" i="3"/>
  <c r="I1497" i="3"/>
  <c r="H1497" i="3"/>
  <c r="G1497" i="3"/>
  <c r="P1496" i="3"/>
  <c r="M1496" i="3"/>
  <c r="L1496" i="3"/>
  <c r="H1496" i="3"/>
  <c r="G1496" i="3"/>
  <c r="I1491" i="3" s="1"/>
  <c r="P1495" i="3"/>
  <c r="M1495" i="3"/>
  <c r="L1495" i="3"/>
  <c r="I1495" i="3"/>
  <c r="H1495" i="3"/>
  <c r="G1495" i="3"/>
  <c r="P1494" i="3"/>
  <c r="M1494" i="3"/>
  <c r="L1494" i="3"/>
  <c r="I1494" i="3"/>
  <c r="H1494" i="3"/>
  <c r="G1494" i="3"/>
  <c r="I1489" i="3" s="1"/>
  <c r="P1493" i="3"/>
  <c r="M1493" i="3"/>
  <c r="L1493" i="3"/>
  <c r="I1493" i="3"/>
  <c r="H1493" i="3"/>
  <c r="G1493" i="3"/>
  <c r="P1492" i="3"/>
  <c r="M1492" i="3"/>
  <c r="L1492" i="3"/>
  <c r="I1492" i="3"/>
  <c r="H1492" i="3"/>
  <c r="G1492" i="3"/>
  <c r="I1487" i="3" s="1"/>
  <c r="P1491" i="3"/>
  <c r="M1491" i="3"/>
  <c r="L1491" i="3"/>
  <c r="H1491" i="3"/>
  <c r="G1491" i="3"/>
  <c r="P1490" i="3"/>
  <c r="M1490" i="3"/>
  <c r="L1490" i="3"/>
  <c r="I1490" i="3"/>
  <c r="H1490" i="3"/>
  <c r="G1490" i="3"/>
  <c r="I1485" i="3" s="1"/>
  <c r="P1489" i="3"/>
  <c r="M1489" i="3"/>
  <c r="L1489" i="3"/>
  <c r="H1489" i="3"/>
  <c r="G1489" i="3"/>
  <c r="P1488" i="3"/>
  <c r="M1488" i="3"/>
  <c r="L1488" i="3"/>
  <c r="I1488" i="3"/>
  <c r="H1488" i="3"/>
  <c r="G1488" i="3"/>
  <c r="I1483" i="3" s="1"/>
  <c r="P1487" i="3"/>
  <c r="M1487" i="3"/>
  <c r="L1487" i="3"/>
  <c r="H1487" i="3"/>
  <c r="G1487" i="3"/>
  <c r="P1486" i="3"/>
  <c r="M1486" i="3"/>
  <c r="L1486" i="3"/>
  <c r="I1486" i="3"/>
  <c r="H1486" i="3"/>
  <c r="G1486" i="3"/>
  <c r="I1481" i="3" s="1"/>
  <c r="P1485" i="3"/>
  <c r="M1485" i="3"/>
  <c r="L1485" i="3"/>
  <c r="H1485" i="3"/>
  <c r="G1485" i="3"/>
  <c r="P1484" i="3"/>
  <c r="M1484" i="3"/>
  <c r="L1484" i="3"/>
  <c r="I1484" i="3"/>
  <c r="H1484" i="3"/>
  <c r="G1484" i="3"/>
  <c r="I1479" i="3" s="1"/>
  <c r="P1483" i="3"/>
  <c r="M1483" i="3"/>
  <c r="L1483" i="3"/>
  <c r="H1483" i="3"/>
  <c r="G1483" i="3"/>
  <c r="P1482" i="3"/>
  <c r="M1482" i="3"/>
  <c r="L1482" i="3"/>
  <c r="I1482" i="3"/>
  <c r="H1482" i="3"/>
  <c r="G1482" i="3"/>
  <c r="I1477" i="3" s="1"/>
  <c r="P1481" i="3"/>
  <c r="M1481" i="3"/>
  <c r="L1481" i="3"/>
  <c r="H1481" i="3"/>
  <c r="G1481" i="3"/>
  <c r="P1480" i="3"/>
  <c r="M1480" i="3"/>
  <c r="L1480" i="3"/>
  <c r="I1480" i="3"/>
  <c r="H1480" i="3"/>
  <c r="G1480" i="3"/>
  <c r="I1475" i="3" s="1"/>
  <c r="P1479" i="3"/>
  <c r="M1479" i="3"/>
  <c r="L1479" i="3"/>
  <c r="H1479" i="3"/>
  <c r="G1479" i="3"/>
  <c r="P1478" i="3"/>
  <c r="M1478" i="3"/>
  <c r="L1478" i="3"/>
  <c r="K1478" i="3"/>
  <c r="M1473" i="3" s="1"/>
  <c r="J1478" i="3"/>
  <c r="I1478" i="3"/>
  <c r="H1478" i="3"/>
  <c r="G1478" i="3"/>
  <c r="I1473" i="3" s="1"/>
  <c r="P1477" i="3"/>
  <c r="M1477" i="3"/>
  <c r="L1477" i="3"/>
  <c r="K1477" i="3"/>
  <c r="J1477" i="3"/>
  <c r="M1472" i="3" s="1"/>
  <c r="H1477" i="3"/>
  <c r="G1477" i="3"/>
  <c r="P1476" i="3"/>
  <c r="M1476" i="3"/>
  <c r="L1476" i="3"/>
  <c r="I1476" i="3"/>
  <c r="H1476" i="3"/>
  <c r="G1476" i="3"/>
  <c r="I1471" i="3" s="1"/>
  <c r="P1475" i="3"/>
  <c r="M1475" i="3"/>
  <c r="L1475" i="3"/>
  <c r="H1475" i="3"/>
  <c r="G1475" i="3"/>
  <c r="P1474" i="3"/>
  <c r="M1474" i="3"/>
  <c r="L1474" i="3"/>
  <c r="I1474" i="3"/>
  <c r="H1474" i="3"/>
  <c r="G1474" i="3"/>
  <c r="P1473" i="3"/>
  <c r="L1473" i="3"/>
  <c r="H1473" i="3"/>
  <c r="G1473" i="3"/>
  <c r="P1472" i="3"/>
  <c r="I1472" i="3"/>
  <c r="H1472" i="3"/>
  <c r="G1472" i="3"/>
  <c r="P1471" i="3"/>
  <c r="M1471" i="3"/>
  <c r="L1471" i="3"/>
  <c r="H1471" i="3"/>
  <c r="G1471" i="3"/>
  <c r="I1466" i="3" s="1"/>
  <c r="P1470" i="3"/>
  <c r="M1470" i="3"/>
  <c r="L1470" i="3"/>
  <c r="I1470" i="3"/>
  <c r="H1470" i="3"/>
  <c r="G1470" i="3"/>
  <c r="P1469" i="3"/>
  <c r="M1469" i="3"/>
  <c r="L1469" i="3"/>
  <c r="I1469" i="3"/>
  <c r="H1469" i="3"/>
  <c r="G1469" i="3"/>
  <c r="I1464" i="3" s="1"/>
  <c r="P1468" i="3"/>
  <c r="M1468" i="3"/>
  <c r="L1468" i="3"/>
  <c r="I1468" i="3"/>
  <c r="H1468" i="3"/>
  <c r="G1468" i="3"/>
  <c r="P1467" i="3"/>
  <c r="M1467" i="3"/>
  <c r="L1467" i="3"/>
  <c r="I1467" i="3"/>
  <c r="H1467" i="3"/>
  <c r="G1467" i="3"/>
  <c r="I1462" i="3" s="1"/>
  <c r="P1466" i="3"/>
  <c r="M1466" i="3"/>
  <c r="L1466" i="3"/>
  <c r="H1466" i="3"/>
  <c r="G1466" i="3"/>
  <c r="P1465" i="3"/>
  <c r="M1465" i="3"/>
  <c r="L1465" i="3"/>
  <c r="I1465" i="3"/>
  <c r="H1465" i="3"/>
  <c r="G1465" i="3"/>
  <c r="I1460" i="3" s="1"/>
  <c r="P1464" i="3"/>
  <c r="M1464" i="3"/>
  <c r="L1464" i="3"/>
  <c r="H1464" i="3"/>
  <c r="G1464" i="3"/>
  <c r="I1459" i="3" s="1"/>
  <c r="P1463" i="3"/>
  <c r="M1463" i="3"/>
  <c r="L1463" i="3"/>
  <c r="I1463" i="3"/>
  <c r="H1463" i="3"/>
  <c r="G1463" i="3"/>
  <c r="I1458" i="3" s="1"/>
  <c r="P1462" i="3"/>
  <c r="M1462" i="3"/>
  <c r="L1462" i="3"/>
  <c r="H1462" i="3"/>
  <c r="G1462" i="3"/>
  <c r="I1457" i="3" s="1"/>
  <c r="P1461" i="3"/>
  <c r="M1461" i="3"/>
  <c r="L1461" i="3"/>
  <c r="I1461" i="3"/>
  <c r="H1461" i="3"/>
  <c r="G1461" i="3"/>
  <c r="I1456" i="3" s="1"/>
  <c r="P1460" i="3"/>
  <c r="M1460" i="3"/>
  <c r="L1460" i="3"/>
  <c r="H1460" i="3"/>
  <c r="G1460" i="3"/>
  <c r="P1459" i="3"/>
  <c r="H1459" i="3"/>
  <c r="I1454" i="3" s="1"/>
  <c r="G1459" i="3"/>
  <c r="P1458" i="3"/>
  <c r="M1458" i="3"/>
  <c r="L1458" i="3"/>
  <c r="H1458" i="3"/>
  <c r="G1458" i="3"/>
  <c r="I1453" i="3" s="1"/>
  <c r="P1457" i="3"/>
  <c r="M1457" i="3"/>
  <c r="L1457" i="3"/>
  <c r="H1457" i="3"/>
  <c r="G1457" i="3"/>
  <c r="I1452" i="3" s="1"/>
  <c r="P1456" i="3"/>
  <c r="M1456" i="3"/>
  <c r="L1456" i="3"/>
  <c r="H1456" i="3"/>
  <c r="G1456" i="3"/>
  <c r="P1455" i="3"/>
  <c r="I1455" i="3"/>
  <c r="H1455" i="3"/>
  <c r="G1455" i="3"/>
  <c r="P1454" i="3"/>
  <c r="M1454" i="3"/>
  <c r="L1454" i="3"/>
  <c r="H1454" i="3"/>
  <c r="G1454" i="3"/>
  <c r="I1449" i="3" s="1"/>
  <c r="P1453" i="3"/>
  <c r="M1453" i="3"/>
  <c r="L1453" i="3"/>
  <c r="H1453" i="3"/>
  <c r="G1453" i="3"/>
  <c r="P1452" i="3"/>
  <c r="M1452" i="3"/>
  <c r="L1452" i="3"/>
  <c r="H1452" i="3"/>
  <c r="G1452" i="3"/>
  <c r="I1447" i="3" s="1"/>
  <c r="P1451" i="3"/>
  <c r="M1451" i="3"/>
  <c r="L1451" i="3"/>
  <c r="I1451" i="3"/>
  <c r="H1451" i="3"/>
  <c r="G1451" i="3"/>
  <c r="P1450" i="3"/>
  <c r="M1450" i="3"/>
  <c r="L1450" i="3"/>
  <c r="I1450" i="3"/>
  <c r="H1450" i="3"/>
  <c r="G1450" i="3"/>
  <c r="I1445" i="3" s="1"/>
  <c r="P1449" i="3"/>
  <c r="M1449" i="3"/>
  <c r="L1449" i="3"/>
  <c r="H1449" i="3"/>
  <c r="G1449" i="3"/>
  <c r="P1448" i="3"/>
  <c r="M1448" i="3"/>
  <c r="L1448" i="3"/>
  <c r="I1448" i="3"/>
  <c r="H1448" i="3"/>
  <c r="G1448" i="3"/>
  <c r="I1443" i="3" s="1"/>
  <c r="P1447" i="3"/>
  <c r="M1447" i="3"/>
  <c r="L1447" i="3"/>
  <c r="H1447" i="3"/>
  <c r="G1447" i="3"/>
  <c r="P1446" i="3"/>
  <c r="M1446" i="3"/>
  <c r="L1446" i="3"/>
  <c r="I1446" i="3"/>
  <c r="H1446" i="3"/>
  <c r="G1446" i="3"/>
  <c r="I1441" i="3" s="1"/>
  <c r="P1445" i="3"/>
  <c r="M1445" i="3"/>
  <c r="L1445" i="3"/>
  <c r="H1445" i="3"/>
  <c r="I1440" i="3" s="1"/>
  <c r="G1445" i="3"/>
  <c r="P1444" i="3"/>
  <c r="M1444" i="3"/>
  <c r="L1444" i="3"/>
  <c r="I1444" i="3"/>
  <c r="H1444" i="3"/>
  <c r="G1444" i="3"/>
  <c r="I1439" i="3" s="1"/>
  <c r="P1443" i="3"/>
  <c r="M1443" i="3"/>
  <c r="L1443" i="3"/>
  <c r="H1443" i="3"/>
  <c r="I1438" i="3" s="1"/>
  <c r="G1443" i="3"/>
  <c r="P1442" i="3"/>
  <c r="M1442" i="3"/>
  <c r="L1442" i="3"/>
  <c r="I1442" i="3"/>
  <c r="H1442" i="3"/>
  <c r="G1442" i="3"/>
  <c r="P1441" i="3"/>
  <c r="M1441" i="3"/>
  <c r="L1441" i="3"/>
  <c r="H1441" i="3"/>
  <c r="I1436" i="3" s="1"/>
  <c r="G1441" i="3"/>
  <c r="P1440" i="3"/>
  <c r="M1440" i="3"/>
  <c r="L1440" i="3"/>
  <c r="J1440" i="3"/>
  <c r="M1435" i="3" s="1"/>
  <c r="H1440" i="3"/>
  <c r="I1435" i="3" s="1"/>
  <c r="G1440" i="3"/>
  <c r="P1439" i="3"/>
  <c r="M1439" i="3"/>
  <c r="L1439" i="3"/>
  <c r="H1439" i="3"/>
  <c r="G1439" i="3"/>
  <c r="I1434" i="3" s="1"/>
  <c r="P1438" i="3"/>
  <c r="M1438" i="3"/>
  <c r="L1438" i="3"/>
  <c r="H1438" i="3"/>
  <c r="I1433" i="3" s="1"/>
  <c r="G1438" i="3"/>
  <c r="P1437" i="3"/>
  <c r="H1437" i="3"/>
  <c r="I1432" i="3" s="1"/>
  <c r="G1437" i="3"/>
  <c r="P1436" i="3"/>
  <c r="M1436" i="3"/>
  <c r="L1436" i="3"/>
  <c r="H1436" i="3"/>
  <c r="I1431" i="3" s="1"/>
  <c r="G1436" i="3"/>
  <c r="P1435" i="3"/>
  <c r="L1435" i="3"/>
  <c r="H1435" i="3"/>
  <c r="G1435" i="3"/>
  <c r="P1434" i="3"/>
  <c r="M1434" i="3"/>
  <c r="L1434" i="3"/>
  <c r="H1434" i="3"/>
  <c r="I1429" i="3" s="1"/>
  <c r="G1434" i="3"/>
  <c r="P1433" i="3"/>
  <c r="M1433" i="3"/>
  <c r="L1433" i="3"/>
  <c r="H1433" i="3"/>
  <c r="I1428" i="3" s="1"/>
  <c r="G1433" i="3"/>
  <c r="P1432" i="3"/>
  <c r="M1432" i="3"/>
  <c r="L1432" i="3"/>
  <c r="H1432" i="3"/>
  <c r="I1427" i="3" s="1"/>
  <c r="G1432" i="3"/>
  <c r="P1431" i="3"/>
  <c r="M1431" i="3"/>
  <c r="L1431" i="3"/>
  <c r="H1431" i="3"/>
  <c r="G1431" i="3"/>
  <c r="P1430" i="3"/>
  <c r="M1430" i="3"/>
  <c r="L1430" i="3"/>
  <c r="H1430" i="3"/>
  <c r="I1425" i="3" s="1"/>
  <c r="G1430" i="3"/>
  <c r="P1429" i="3"/>
  <c r="M1429" i="3"/>
  <c r="L1429" i="3"/>
  <c r="H1429" i="3"/>
  <c r="I1424" i="3" s="1"/>
  <c r="G1429" i="3"/>
  <c r="P1428" i="3"/>
  <c r="M1428" i="3"/>
  <c r="L1428" i="3"/>
  <c r="H1428" i="3"/>
  <c r="I1423" i="3" s="1"/>
  <c r="G1428" i="3"/>
  <c r="P1427" i="3"/>
  <c r="M1427" i="3"/>
  <c r="L1427" i="3"/>
  <c r="H1427" i="3"/>
  <c r="G1427" i="3"/>
  <c r="P1426" i="3"/>
  <c r="M1426" i="3"/>
  <c r="L1426" i="3"/>
  <c r="H1426" i="3"/>
  <c r="I1421" i="3" s="1"/>
  <c r="G1426" i="3"/>
  <c r="P1425" i="3"/>
  <c r="M1425" i="3"/>
  <c r="L1425" i="3"/>
  <c r="H1425" i="3"/>
  <c r="I1420" i="3" s="1"/>
  <c r="G1425" i="3"/>
  <c r="P1424" i="3"/>
  <c r="M1424" i="3"/>
  <c r="L1424" i="3"/>
  <c r="H1424" i="3"/>
  <c r="I1419" i="3" s="1"/>
  <c r="G1424" i="3"/>
  <c r="P1423" i="3"/>
  <c r="M1423" i="3"/>
  <c r="L1423" i="3"/>
  <c r="H1423" i="3"/>
  <c r="G1423" i="3"/>
  <c r="P1422" i="3"/>
  <c r="M1422" i="3"/>
  <c r="L1422" i="3"/>
  <c r="H1422" i="3"/>
  <c r="I1417" i="3" s="1"/>
  <c r="G1422" i="3"/>
  <c r="P1421" i="3"/>
  <c r="M1421" i="3"/>
  <c r="L1421" i="3"/>
  <c r="H1421" i="3"/>
  <c r="I1416" i="3" s="1"/>
  <c r="G1421" i="3"/>
  <c r="P1420" i="3"/>
  <c r="M1420" i="3"/>
  <c r="L1420" i="3"/>
  <c r="H1420" i="3"/>
  <c r="I1415" i="3" s="1"/>
  <c r="G1420" i="3"/>
  <c r="P1419" i="3"/>
  <c r="M1419" i="3"/>
  <c r="L1419" i="3"/>
  <c r="H1419" i="3"/>
  <c r="G1419" i="3"/>
  <c r="P1418" i="3"/>
  <c r="M1418" i="3"/>
  <c r="L1418" i="3"/>
  <c r="I1418" i="3"/>
  <c r="H1418" i="3"/>
  <c r="I1413" i="3" s="1"/>
  <c r="G1418" i="3"/>
  <c r="P1417" i="3"/>
  <c r="M1417" i="3"/>
  <c r="L1417" i="3"/>
  <c r="H1417" i="3"/>
  <c r="G1417" i="3"/>
  <c r="P1416" i="3"/>
  <c r="M1416" i="3"/>
  <c r="L1416" i="3"/>
  <c r="H1416" i="3"/>
  <c r="I1411" i="3" s="1"/>
  <c r="G1416" i="3"/>
  <c r="P1415" i="3"/>
  <c r="H1415" i="3"/>
  <c r="G1415" i="3"/>
  <c r="P1414" i="3"/>
  <c r="M1414" i="3"/>
  <c r="L1414" i="3"/>
  <c r="I1414" i="3"/>
  <c r="H1414" i="3"/>
  <c r="I1409" i="3" s="1"/>
  <c r="G1414" i="3"/>
  <c r="P1413" i="3"/>
  <c r="M1413" i="3"/>
  <c r="L1413" i="3"/>
  <c r="H1413" i="3"/>
  <c r="G1413" i="3"/>
  <c r="P1412" i="3"/>
  <c r="M1412" i="3"/>
  <c r="L1412" i="3"/>
  <c r="H1412" i="3"/>
  <c r="G1412" i="3"/>
  <c r="P1411" i="3"/>
  <c r="H1411" i="3"/>
  <c r="G1411" i="3"/>
  <c r="P1410" i="3"/>
  <c r="M1410" i="3"/>
  <c r="L1410" i="3"/>
  <c r="I1410" i="3"/>
  <c r="H1410" i="3"/>
  <c r="G1410" i="3"/>
  <c r="P1409" i="3"/>
  <c r="M1409" i="3"/>
  <c r="L1409" i="3"/>
  <c r="H1409" i="3"/>
  <c r="G1409" i="3"/>
  <c r="P1408" i="3"/>
  <c r="M1408" i="3"/>
  <c r="L1408" i="3"/>
  <c r="H1408" i="3"/>
  <c r="I1403" i="3" s="1"/>
  <c r="G1408" i="3"/>
  <c r="P1407" i="3"/>
  <c r="M1407" i="3"/>
  <c r="L1407" i="3"/>
  <c r="I1407" i="3"/>
  <c r="H1407" i="3"/>
  <c r="G1407" i="3"/>
  <c r="P1406" i="3"/>
  <c r="M1406" i="3"/>
  <c r="L1406" i="3"/>
  <c r="H1406" i="3"/>
  <c r="G1406" i="3"/>
  <c r="I1401" i="3" s="1"/>
  <c r="P1405" i="3"/>
  <c r="M1405" i="3"/>
  <c r="L1405" i="3"/>
  <c r="I1405" i="3"/>
  <c r="H1405" i="3"/>
  <c r="I1400" i="3" s="1"/>
  <c r="G1405" i="3"/>
  <c r="P1404" i="3"/>
  <c r="M1404" i="3"/>
  <c r="L1404" i="3"/>
  <c r="H1404" i="3"/>
  <c r="G1404" i="3"/>
  <c r="P1403" i="3"/>
  <c r="M1403" i="3"/>
  <c r="L1403" i="3"/>
  <c r="H1403" i="3"/>
  <c r="G1403" i="3"/>
  <c r="P1402" i="3"/>
  <c r="M1402" i="3"/>
  <c r="L1402" i="3"/>
  <c r="I1402" i="3"/>
  <c r="H1402" i="3"/>
  <c r="G1402" i="3"/>
  <c r="P1401" i="3"/>
  <c r="M1401" i="3"/>
  <c r="L1401" i="3"/>
  <c r="H1401" i="3"/>
  <c r="G1401" i="3"/>
  <c r="P1400" i="3"/>
  <c r="M1400" i="3"/>
  <c r="H1400" i="3"/>
  <c r="G1400" i="3"/>
  <c r="P1399" i="3"/>
  <c r="M1399" i="3"/>
  <c r="L1399" i="3"/>
  <c r="H1399" i="3"/>
  <c r="G1399" i="3"/>
  <c r="P1398" i="3"/>
  <c r="M1398" i="3"/>
  <c r="L1398" i="3"/>
  <c r="H1398" i="3"/>
  <c r="G1398" i="3"/>
  <c r="P1397" i="3"/>
  <c r="M1397" i="3"/>
  <c r="L1397" i="3"/>
  <c r="I1397" i="3"/>
  <c r="H1397" i="3"/>
  <c r="I1392" i="3" s="1"/>
  <c r="G1397" i="3"/>
  <c r="P1396" i="3"/>
  <c r="M1396" i="3"/>
  <c r="L1396" i="3"/>
  <c r="H1396" i="3"/>
  <c r="I1391" i="3" s="1"/>
  <c r="G1396" i="3"/>
  <c r="P1395" i="3"/>
  <c r="M1395" i="3"/>
  <c r="L1395" i="3"/>
  <c r="H1395" i="3"/>
  <c r="G1395" i="3"/>
  <c r="P1394" i="3"/>
  <c r="M1394" i="3"/>
  <c r="L1394" i="3"/>
  <c r="H1394" i="3"/>
  <c r="G1394" i="3"/>
  <c r="P1393" i="3"/>
  <c r="M1393" i="3"/>
  <c r="L1393" i="3"/>
  <c r="H1393" i="3"/>
  <c r="G1393" i="3"/>
  <c r="P1392" i="3"/>
  <c r="M1392" i="3"/>
  <c r="L1392" i="3"/>
  <c r="H1392" i="3"/>
  <c r="G1392" i="3"/>
  <c r="P1391" i="3"/>
  <c r="M1391" i="3"/>
  <c r="L1391" i="3"/>
  <c r="H1391" i="3"/>
  <c r="G1391" i="3"/>
  <c r="P1390" i="3"/>
  <c r="M1390" i="3"/>
  <c r="L1390" i="3"/>
  <c r="H1390" i="3"/>
  <c r="G1390" i="3"/>
  <c r="P1389" i="3"/>
  <c r="M1389" i="3"/>
  <c r="L1389" i="3"/>
  <c r="H1389" i="3"/>
  <c r="G1389" i="3"/>
  <c r="P1388" i="3"/>
  <c r="M1388" i="3"/>
  <c r="L1388" i="3"/>
  <c r="H1388" i="3"/>
  <c r="G1388" i="3"/>
  <c r="P1387" i="3"/>
  <c r="M1387" i="3"/>
  <c r="L1387" i="3"/>
  <c r="H1387" i="3"/>
  <c r="G1387" i="3"/>
  <c r="P1386" i="3"/>
  <c r="M1386" i="3"/>
  <c r="L1386" i="3"/>
  <c r="I1386" i="3"/>
  <c r="H1386" i="3"/>
  <c r="G1386" i="3"/>
  <c r="P1385" i="3"/>
  <c r="M1385" i="3"/>
  <c r="L1385" i="3"/>
  <c r="H1385" i="3"/>
  <c r="G1385" i="3"/>
  <c r="P1384" i="3"/>
  <c r="M1384" i="3"/>
  <c r="L1384" i="3"/>
  <c r="H1384" i="3"/>
  <c r="G1384" i="3"/>
  <c r="P1383" i="3"/>
  <c r="M1383" i="3"/>
  <c r="L1383" i="3"/>
  <c r="H1383" i="3"/>
  <c r="G1383" i="3"/>
  <c r="P1382" i="3"/>
  <c r="M1382" i="3"/>
  <c r="L1382" i="3"/>
  <c r="I1382" i="3"/>
  <c r="H1382" i="3"/>
  <c r="G1382" i="3"/>
  <c r="P1381" i="3"/>
  <c r="M1381" i="3"/>
  <c r="L1381" i="3"/>
  <c r="I1381" i="3"/>
  <c r="H1381" i="3"/>
  <c r="G1381" i="3"/>
  <c r="P1380" i="3"/>
  <c r="M1380" i="3"/>
  <c r="L1380" i="3"/>
  <c r="H1380" i="3"/>
  <c r="I1375" i="3" s="1"/>
  <c r="G1380" i="3"/>
  <c r="P1379" i="3"/>
  <c r="M1379" i="3"/>
  <c r="L1379" i="3"/>
  <c r="H1379" i="3"/>
  <c r="G1379" i="3"/>
  <c r="I1374" i="3" s="1"/>
  <c r="P1378" i="3"/>
  <c r="M1378" i="3"/>
  <c r="L1378" i="3"/>
  <c r="H1378" i="3"/>
  <c r="I1373" i="3" s="1"/>
  <c r="G1378" i="3"/>
  <c r="P1377" i="3"/>
  <c r="M1377" i="3"/>
  <c r="L1377" i="3"/>
  <c r="H1377" i="3"/>
  <c r="I1372" i="3" s="1"/>
  <c r="G1377" i="3"/>
  <c r="P1376" i="3"/>
  <c r="M1376" i="3"/>
  <c r="L1376" i="3"/>
  <c r="H1376" i="3"/>
  <c r="I1371" i="3" s="1"/>
  <c r="G1376" i="3"/>
  <c r="P1375" i="3"/>
  <c r="M1375" i="3"/>
  <c r="L1375" i="3"/>
  <c r="H1375" i="3"/>
  <c r="P1374" i="3"/>
  <c r="M1374" i="3"/>
  <c r="L1374" i="3"/>
  <c r="H1374" i="3"/>
  <c r="I1369" i="3" s="1"/>
  <c r="P1373" i="3"/>
  <c r="M1373" i="3"/>
  <c r="L1373" i="3"/>
  <c r="H1373" i="3"/>
  <c r="I1368" i="3" s="1"/>
  <c r="P1372" i="3"/>
  <c r="M1372" i="3"/>
  <c r="L1372" i="3"/>
  <c r="H1372" i="3"/>
  <c r="P1371" i="3"/>
  <c r="M1371" i="3"/>
  <c r="L1371" i="3"/>
  <c r="H1371" i="3"/>
  <c r="P1370" i="3"/>
  <c r="M1370" i="3"/>
  <c r="L1370" i="3"/>
  <c r="I1370" i="3"/>
  <c r="H1370" i="3"/>
  <c r="I1366" i="3" s="1"/>
  <c r="P1369" i="3"/>
  <c r="M1369" i="3"/>
  <c r="L1369" i="3"/>
  <c r="H1369" i="3"/>
  <c r="P1368" i="3"/>
  <c r="M1368" i="3"/>
  <c r="L1368" i="3"/>
  <c r="H1368" i="3"/>
  <c r="P1367" i="3"/>
  <c r="M1367" i="3"/>
  <c r="L1367" i="3"/>
  <c r="I1367" i="3"/>
  <c r="H1367" i="3"/>
  <c r="I1363" i="3" s="1"/>
  <c r="P1366" i="3"/>
  <c r="M1366" i="3"/>
  <c r="L1366" i="3"/>
  <c r="H1366" i="3"/>
  <c r="P1365" i="3"/>
  <c r="M1365" i="3"/>
  <c r="L1365" i="3"/>
  <c r="I1365" i="3"/>
  <c r="H1365" i="3"/>
  <c r="I1361" i="3" s="1"/>
  <c r="P1364" i="3"/>
  <c r="M1364" i="3"/>
  <c r="L1364" i="3"/>
  <c r="I1364" i="3"/>
  <c r="H1364" i="3"/>
  <c r="P1363" i="3"/>
  <c r="M1363" i="3"/>
  <c r="L1363" i="3"/>
  <c r="H1363" i="3"/>
  <c r="P1362" i="3"/>
  <c r="M1362" i="3"/>
  <c r="L1362" i="3"/>
  <c r="I1362" i="3"/>
  <c r="H1362" i="3"/>
  <c r="P1361" i="3"/>
  <c r="M1361" i="3"/>
  <c r="L1361" i="3"/>
  <c r="H1361" i="3"/>
  <c r="P1360" i="3"/>
  <c r="M1360" i="3"/>
  <c r="L1360" i="3"/>
  <c r="I1360" i="3"/>
  <c r="H1360" i="3"/>
  <c r="P1359" i="3"/>
  <c r="M1359" i="3"/>
  <c r="L1359" i="3"/>
  <c r="H1359" i="3"/>
  <c r="I1356" i="3" s="1"/>
  <c r="G1359" i="3"/>
  <c r="P1358" i="3"/>
  <c r="M1358" i="3"/>
  <c r="L1358" i="3"/>
  <c r="H1358" i="3"/>
  <c r="G1358" i="3"/>
  <c r="I1355" i="3" s="1"/>
  <c r="P1357" i="3"/>
  <c r="M1357" i="3"/>
  <c r="L1357" i="3"/>
  <c r="H1357" i="3"/>
  <c r="I1354" i="3" s="1"/>
  <c r="G1357" i="3"/>
  <c r="P1356" i="3"/>
  <c r="H1356" i="3"/>
  <c r="G1356" i="3"/>
  <c r="I1353" i="3" s="1"/>
  <c r="P1355" i="3"/>
  <c r="H1355" i="3"/>
  <c r="G1355" i="3"/>
  <c r="I1352" i="3" s="1"/>
  <c r="P1354" i="3"/>
  <c r="H1354" i="3"/>
  <c r="I1351" i="3" s="1"/>
  <c r="G1354" i="3"/>
  <c r="P1353" i="3"/>
  <c r="H1353" i="3"/>
  <c r="G1353" i="3"/>
  <c r="P1352" i="3"/>
  <c r="M1352" i="3"/>
  <c r="L1352" i="3"/>
  <c r="H1352" i="3"/>
  <c r="I1349" i="3" s="1"/>
  <c r="G1352" i="3"/>
  <c r="P1351" i="3"/>
  <c r="M1351" i="3"/>
  <c r="L1351" i="3"/>
  <c r="H1351" i="3"/>
  <c r="G1351" i="3"/>
  <c r="I1348" i="3" s="1"/>
  <c r="P1350" i="3"/>
  <c r="M1350" i="3"/>
  <c r="L1350" i="3"/>
  <c r="I1350" i="3"/>
  <c r="H1350" i="3"/>
  <c r="G1350" i="3"/>
  <c r="P1349" i="3"/>
  <c r="M1349" i="3"/>
  <c r="L1349" i="3"/>
  <c r="H1349" i="3"/>
  <c r="G1349" i="3"/>
  <c r="P1348" i="3"/>
  <c r="H1348" i="3"/>
  <c r="G1348" i="3"/>
  <c r="I1345" i="3" s="1"/>
  <c r="P1347" i="3"/>
  <c r="M1347" i="3"/>
  <c r="L1347" i="3"/>
  <c r="I1347" i="3"/>
  <c r="H1347" i="3"/>
  <c r="I1344" i="3" s="1"/>
  <c r="G1347" i="3"/>
  <c r="P1346" i="3"/>
  <c r="I1346" i="3"/>
  <c r="H1346" i="3"/>
  <c r="G1346" i="3"/>
  <c r="P1345" i="3"/>
  <c r="M1345" i="3"/>
  <c r="L1345" i="3"/>
  <c r="H1345" i="3"/>
  <c r="G1345" i="3"/>
  <c r="P1344" i="3"/>
  <c r="M1344" i="3"/>
  <c r="L1344" i="3"/>
  <c r="H1344" i="3"/>
  <c r="G1344" i="3"/>
  <c r="P1343" i="3"/>
  <c r="I1343" i="3"/>
  <c r="H1343" i="3"/>
  <c r="I1340" i="3" s="1"/>
  <c r="G1343" i="3"/>
  <c r="P1342" i="3"/>
  <c r="M1342" i="3"/>
  <c r="L1342" i="3"/>
  <c r="H1342" i="3"/>
  <c r="G1342" i="3"/>
  <c r="P1341" i="3"/>
  <c r="M1341" i="3"/>
  <c r="L1341" i="3"/>
  <c r="I1341" i="3"/>
  <c r="H1341" i="3"/>
  <c r="I1338" i="3" s="1"/>
  <c r="G1341" i="3"/>
  <c r="P1340" i="3"/>
  <c r="M1340" i="3"/>
  <c r="L1340" i="3"/>
  <c r="H1340" i="3"/>
  <c r="G1340" i="3"/>
  <c r="P1339" i="3"/>
  <c r="M1339" i="3"/>
  <c r="L1339" i="3"/>
  <c r="I1339" i="3"/>
  <c r="H1339" i="3"/>
  <c r="I1336" i="3" s="1"/>
  <c r="G1339" i="3"/>
  <c r="P1338" i="3"/>
  <c r="M1338" i="3"/>
  <c r="L1338" i="3"/>
  <c r="H1338" i="3"/>
  <c r="G1338" i="3"/>
  <c r="P1337" i="3"/>
  <c r="M1337" i="3"/>
  <c r="L1337" i="3"/>
  <c r="I1337" i="3"/>
  <c r="H1337" i="3"/>
  <c r="I1334" i="3" s="1"/>
  <c r="G1337" i="3"/>
  <c r="P1336" i="3"/>
  <c r="M1336" i="3"/>
  <c r="L1336" i="3"/>
  <c r="H1336" i="3"/>
  <c r="G1336" i="3"/>
  <c r="P1335" i="3"/>
  <c r="M1335" i="3"/>
  <c r="L1335" i="3"/>
  <c r="I1335" i="3"/>
  <c r="H1335" i="3"/>
  <c r="I1332" i="3" s="1"/>
  <c r="G1335" i="3"/>
  <c r="P1334" i="3"/>
  <c r="M1334" i="3"/>
  <c r="L1334" i="3"/>
  <c r="H1334" i="3"/>
  <c r="G1334" i="3"/>
  <c r="P1333" i="3"/>
  <c r="M1333" i="3"/>
  <c r="L1333" i="3"/>
  <c r="I1333" i="3"/>
  <c r="H1333" i="3"/>
  <c r="I1330" i="3" s="1"/>
  <c r="G1333" i="3"/>
  <c r="P1332" i="3"/>
  <c r="M1332" i="3"/>
  <c r="L1332" i="3"/>
  <c r="H1332" i="3"/>
  <c r="G1332" i="3"/>
  <c r="P1331" i="3"/>
  <c r="M1331" i="3"/>
  <c r="L1331" i="3"/>
  <c r="I1331" i="3"/>
  <c r="H1331" i="3"/>
  <c r="I1328" i="3" s="1"/>
  <c r="G1331" i="3"/>
  <c r="P1330" i="3"/>
  <c r="M1330" i="3"/>
  <c r="L1330" i="3"/>
  <c r="H1330" i="3"/>
  <c r="G1330" i="3"/>
  <c r="P1329" i="3"/>
  <c r="M1329" i="3"/>
  <c r="L1329" i="3"/>
  <c r="I1329" i="3"/>
  <c r="H1329" i="3"/>
  <c r="I1326" i="3" s="1"/>
  <c r="G1329" i="3"/>
  <c r="P1328" i="3"/>
  <c r="M1328" i="3"/>
  <c r="L1328" i="3"/>
  <c r="H1328" i="3"/>
  <c r="G1328" i="3"/>
  <c r="P1327" i="3"/>
  <c r="M1327" i="3"/>
  <c r="L1327" i="3"/>
  <c r="I1327" i="3"/>
  <c r="H1327" i="3"/>
  <c r="I1324" i="3" s="1"/>
  <c r="G1327" i="3"/>
  <c r="P1326" i="3"/>
  <c r="M1326" i="3"/>
  <c r="L1326" i="3"/>
  <c r="H1326" i="3"/>
  <c r="G1326" i="3"/>
  <c r="P1325" i="3"/>
  <c r="M1325" i="3"/>
  <c r="L1325" i="3"/>
  <c r="I1325" i="3"/>
  <c r="H1325" i="3"/>
  <c r="I1322" i="3" s="1"/>
  <c r="G1325" i="3"/>
  <c r="P1324" i="3"/>
  <c r="M1324" i="3"/>
  <c r="L1324" i="3"/>
  <c r="H1324" i="3"/>
  <c r="G1324" i="3"/>
  <c r="P1323" i="3"/>
  <c r="M1323" i="3"/>
  <c r="L1323" i="3"/>
  <c r="I1323" i="3"/>
  <c r="H1323" i="3"/>
  <c r="I1320" i="3" s="1"/>
  <c r="G1323" i="3"/>
  <c r="P1322" i="3"/>
  <c r="M1322" i="3"/>
  <c r="L1322" i="3"/>
  <c r="H1322" i="3"/>
  <c r="G1322" i="3"/>
  <c r="P1321" i="3"/>
  <c r="M1321" i="3"/>
  <c r="L1321" i="3"/>
  <c r="I1321" i="3"/>
  <c r="H1321" i="3"/>
  <c r="I1318" i="3" s="1"/>
  <c r="G1321" i="3"/>
  <c r="P1320" i="3"/>
  <c r="M1320" i="3"/>
  <c r="L1320" i="3"/>
  <c r="H1320" i="3"/>
  <c r="G1320" i="3"/>
  <c r="P1319" i="3"/>
  <c r="M1319" i="3"/>
  <c r="L1319" i="3"/>
  <c r="I1319" i="3"/>
  <c r="H1319" i="3"/>
  <c r="I1316" i="3" s="1"/>
  <c r="G1319" i="3"/>
  <c r="P1318" i="3"/>
  <c r="M1318" i="3"/>
  <c r="L1318" i="3"/>
  <c r="H1318" i="3"/>
  <c r="G1318" i="3"/>
  <c r="P1317" i="3"/>
  <c r="M1317" i="3"/>
  <c r="L1317" i="3"/>
  <c r="I1317" i="3"/>
  <c r="H1317" i="3"/>
  <c r="I1314" i="3" s="1"/>
  <c r="G1317" i="3"/>
  <c r="P1316" i="3"/>
  <c r="M1316" i="3"/>
  <c r="L1316" i="3"/>
  <c r="H1316" i="3"/>
  <c r="G1316" i="3"/>
  <c r="P1315" i="3"/>
  <c r="M1315" i="3"/>
  <c r="L1315" i="3"/>
  <c r="I1315" i="3"/>
  <c r="H1315" i="3"/>
  <c r="I1312" i="3" s="1"/>
  <c r="G1315" i="3"/>
  <c r="P1314" i="3"/>
  <c r="M1314" i="3"/>
  <c r="L1314" i="3"/>
  <c r="H1314" i="3"/>
  <c r="G1314" i="3"/>
  <c r="P1313" i="3"/>
  <c r="M1313" i="3"/>
  <c r="L1313" i="3"/>
  <c r="I1313" i="3"/>
  <c r="H1313" i="3"/>
  <c r="I1310" i="3" s="1"/>
  <c r="G1313" i="3"/>
  <c r="P1312" i="3"/>
  <c r="M1312" i="3"/>
  <c r="L1312" i="3"/>
  <c r="H1312" i="3"/>
  <c r="G1312" i="3"/>
  <c r="P1311" i="3"/>
  <c r="M1311" i="3"/>
  <c r="L1311" i="3"/>
  <c r="I1311" i="3"/>
  <c r="H1311" i="3"/>
  <c r="I1308" i="3" s="1"/>
  <c r="G1311" i="3"/>
  <c r="P1310" i="3"/>
  <c r="M1310" i="3"/>
  <c r="L1310" i="3"/>
  <c r="H1310" i="3"/>
  <c r="G1310" i="3"/>
  <c r="P1309" i="3"/>
  <c r="M1309" i="3"/>
  <c r="L1309" i="3"/>
  <c r="I1309" i="3"/>
  <c r="H1309" i="3"/>
  <c r="I1306" i="3" s="1"/>
  <c r="G1309" i="3"/>
  <c r="P1308" i="3"/>
  <c r="M1308" i="3"/>
  <c r="L1308" i="3"/>
  <c r="H1308" i="3"/>
  <c r="G1308" i="3"/>
  <c r="P1307" i="3"/>
  <c r="M1307" i="3"/>
  <c r="L1307" i="3"/>
  <c r="I1307" i="3"/>
  <c r="H1307" i="3"/>
  <c r="I1304" i="3" s="1"/>
  <c r="G1307" i="3"/>
  <c r="P1306" i="3"/>
  <c r="M1306" i="3"/>
  <c r="L1306" i="3"/>
  <c r="H1306" i="3"/>
  <c r="G1306" i="3"/>
  <c r="P1305" i="3"/>
  <c r="M1305" i="3"/>
  <c r="L1305" i="3"/>
  <c r="I1305" i="3"/>
  <c r="H1305" i="3"/>
  <c r="I1302" i="3" s="1"/>
  <c r="G1305" i="3"/>
  <c r="P1304" i="3"/>
  <c r="M1304" i="3"/>
  <c r="L1304" i="3"/>
  <c r="H1304" i="3"/>
  <c r="G1304" i="3"/>
  <c r="P1303" i="3"/>
  <c r="M1303" i="3"/>
  <c r="L1303" i="3"/>
  <c r="I1303" i="3"/>
  <c r="H1303" i="3"/>
  <c r="I1300" i="3" s="1"/>
  <c r="G1303" i="3"/>
  <c r="P1302" i="3"/>
  <c r="M1302" i="3"/>
  <c r="L1302" i="3"/>
  <c r="H1302" i="3"/>
  <c r="G1302" i="3"/>
  <c r="P1301" i="3"/>
  <c r="M1301" i="3"/>
  <c r="L1301" i="3"/>
  <c r="I1301" i="3"/>
  <c r="H1301" i="3"/>
  <c r="I1298" i="3" s="1"/>
  <c r="G1301" i="3"/>
  <c r="P1300" i="3"/>
  <c r="M1300" i="3"/>
  <c r="L1300" i="3"/>
  <c r="H1300" i="3"/>
  <c r="G1300" i="3"/>
  <c r="P1299" i="3"/>
  <c r="M1299" i="3"/>
  <c r="L1299" i="3"/>
  <c r="I1299" i="3"/>
  <c r="H1299" i="3"/>
  <c r="I1296" i="3" s="1"/>
  <c r="G1299" i="3"/>
  <c r="P1298" i="3"/>
  <c r="M1298" i="3"/>
  <c r="L1298" i="3"/>
  <c r="H1298" i="3"/>
  <c r="I1295" i="3" s="1"/>
  <c r="G1298" i="3"/>
  <c r="P1297" i="3"/>
  <c r="M1297" i="3"/>
  <c r="L1297" i="3"/>
  <c r="I1297" i="3"/>
  <c r="H1297" i="3"/>
  <c r="I1294" i="3" s="1"/>
  <c r="G1297" i="3"/>
  <c r="P1296" i="3"/>
  <c r="M1296" i="3"/>
  <c r="L1296" i="3"/>
  <c r="H1296" i="3"/>
  <c r="I1293" i="3" s="1"/>
  <c r="G1296" i="3"/>
  <c r="P1295" i="3"/>
  <c r="M1295" i="3"/>
  <c r="L1295" i="3"/>
  <c r="H1295" i="3"/>
  <c r="I1292" i="3" s="1"/>
  <c r="G1295" i="3"/>
  <c r="P1294" i="3"/>
  <c r="M1294" i="3"/>
  <c r="L1294" i="3"/>
  <c r="H1294" i="3"/>
  <c r="I1291" i="3" s="1"/>
  <c r="G1294" i="3"/>
  <c r="P1293" i="3"/>
  <c r="M1293" i="3"/>
  <c r="L1293" i="3"/>
  <c r="H1293" i="3"/>
  <c r="I1290" i="3" s="1"/>
  <c r="G1293" i="3"/>
  <c r="P1292" i="3"/>
  <c r="M1292" i="3"/>
  <c r="L1292" i="3"/>
  <c r="H1292" i="3"/>
  <c r="G1292" i="3"/>
  <c r="P1291" i="3"/>
  <c r="M1291" i="3"/>
  <c r="L1291" i="3"/>
  <c r="H1291" i="3"/>
  <c r="I1288" i="3" s="1"/>
  <c r="G1291" i="3"/>
  <c r="P1290" i="3"/>
  <c r="M1290" i="3"/>
  <c r="L1290" i="3"/>
  <c r="H1290" i="3"/>
  <c r="G1290" i="3"/>
  <c r="P1289" i="3"/>
  <c r="M1289" i="3"/>
  <c r="L1289" i="3"/>
  <c r="I1289" i="3"/>
  <c r="H1289" i="3"/>
  <c r="I1286" i="3" s="1"/>
  <c r="G1289" i="3"/>
  <c r="P1288" i="3"/>
  <c r="M1288" i="3"/>
  <c r="L1288" i="3"/>
  <c r="H1288" i="3"/>
  <c r="G1288" i="3"/>
  <c r="P1287" i="3"/>
  <c r="M1287" i="3"/>
  <c r="L1287" i="3"/>
  <c r="I1287" i="3"/>
  <c r="H1287" i="3"/>
  <c r="I1284" i="3" s="1"/>
  <c r="G1287" i="3"/>
  <c r="P1286" i="3"/>
  <c r="M1286" i="3"/>
  <c r="L1286" i="3"/>
  <c r="H1286" i="3"/>
  <c r="G1286" i="3"/>
  <c r="P1285" i="3"/>
  <c r="M1285" i="3"/>
  <c r="L1285" i="3"/>
  <c r="I1285" i="3"/>
  <c r="H1285" i="3"/>
  <c r="I1282" i="3" s="1"/>
  <c r="G1285" i="3"/>
  <c r="P1284" i="3"/>
  <c r="M1284" i="3"/>
  <c r="L1284" i="3"/>
  <c r="H1284" i="3"/>
  <c r="G1284" i="3"/>
  <c r="P1283" i="3"/>
  <c r="M1283" i="3"/>
  <c r="L1283" i="3"/>
  <c r="I1283" i="3"/>
  <c r="H1283" i="3"/>
  <c r="I1280" i="3" s="1"/>
  <c r="G1283" i="3"/>
  <c r="P1282" i="3"/>
  <c r="M1282" i="3"/>
  <c r="L1282" i="3"/>
  <c r="H1282" i="3"/>
  <c r="I1279" i="3" s="1"/>
  <c r="G1282" i="3"/>
  <c r="P1281" i="3"/>
  <c r="M1281" i="3"/>
  <c r="L1281" i="3"/>
  <c r="I1281" i="3"/>
  <c r="H1281" i="3"/>
  <c r="I1278" i="3" s="1"/>
  <c r="G1281" i="3"/>
  <c r="P1280" i="3"/>
  <c r="M1280" i="3"/>
  <c r="L1280" i="3"/>
  <c r="H1280" i="3"/>
  <c r="I1277" i="3" s="1"/>
  <c r="G1280" i="3"/>
  <c r="P1279" i="3"/>
  <c r="M1279" i="3"/>
  <c r="L1279" i="3"/>
  <c r="H1279" i="3"/>
  <c r="I1276" i="3" s="1"/>
  <c r="G1279" i="3"/>
  <c r="P1278" i="3"/>
  <c r="M1278" i="3"/>
  <c r="L1278" i="3"/>
  <c r="H1278" i="3"/>
  <c r="I1275" i="3" s="1"/>
  <c r="G1278" i="3"/>
  <c r="P1277" i="3"/>
  <c r="M1277" i="3"/>
  <c r="L1277" i="3"/>
  <c r="H1277" i="3"/>
  <c r="I1274" i="3" s="1"/>
  <c r="G1277" i="3"/>
  <c r="P1276" i="3"/>
  <c r="M1276" i="3"/>
  <c r="L1276" i="3"/>
  <c r="H1276" i="3"/>
  <c r="I1273" i="3" s="1"/>
  <c r="G1276" i="3"/>
  <c r="P1275" i="3"/>
  <c r="M1275" i="3"/>
  <c r="L1275" i="3"/>
  <c r="H1275" i="3"/>
  <c r="I1272" i="3" s="1"/>
  <c r="G1275" i="3"/>
  <c r="P1274" i="3"/>
  <c r="M1274" i="3"/>
  <c r="L1274" i="3"/>
  <c r="H1274" i="3"/>
  <c r="G1274" i="3"/>
  <c r="P1273" i="3"/>
  <c r="M1273" i="3"/>
  <c r="L1273" i="3"/>
  <c r="H1273" i="3"/>
  <c r="I1270" i="3" s="1"/>
  <c r="G1273" i="3"/>
  <c r="P1272" i="3"/>
  <c r="M1272" i="3"/>
  <c r="L1272" i="3"/>
  <c r="H1272" i="3"/>
  <c r="I1269" i="3" s="1"/>
  <c r="G1272" i="3"/>
  <c r="P1271" i="3"/>
  <c r="M1271" i="3"/>
  <c r="L1271" i="3"/>
  <c r="I1271" i="3"/>
  <c r="H1271" i="3"/>
  <c r="I1268" i="3" s="1"/>
  <c r="G1271" i="3"/>
  <c r="P1270" i="3"/>
  <c r="M1270" i="3"/>
  <c r="L1270" i="3"/>
  <c r="H1270" i="3"/>
  <c r="I1267" i="3" s="1"/>
  <c r="G1270" i="3"/>
  <c r="P1269" i="3"/>
  <c r="M1269" i="3"/>
  <c r="L1269" i="3"/>
  <c r="H1269" i="3"/>
  <c r="I1266" i="3" s="1"/>
  <c r="G1269" i="3"/>
  <c r="P1268" i="3"/>
  <c r="M1268" i="3"/>
  <c r="L1268" i="3"/>
  <c r="H1268" i="3"/>
  <c r="G1268" i="3"/>
  <c r="P1267" i="3"/>
  <c r="M1267" i="3"/>
  <c r="L1267" i="3"/>
  <c r="H1267" i="3"/>
  <c r="I1264" i="3" s="1"/>
  <c r="G1267" i="3"/>
  <c r="P1266" i="3"/>
  <c r="M1266" i="3"/>
  <c r="L1266" i="3"/>
  <c r="H1266" i="3"/>
  <c r="G1266" i="3"/>
  <c r="P1265" i="3"/>
  <c r="M1265" i="3"/>
  <c r="L1265" i="3"/>
  <c r="I1265" i="3"/>
  <c r="H1265" i="3"/>
  <c r="I1262" i="3" s="1"/>
  <c r="G1265" i="3"/>
  <c r="P1264" i="3"/>
  <c r="M1264" i="3"/>
  <c r="L1264" i="3"/>
  <c r="H1264" i="3"/>
  <c r="G1264" i="3"/>
  <c r="P1263" i="3"/>
  <c r="M1263" i="3"/>
  <c r="L1263" i="3"/>
  <c r="I1263" i="3"/>
  <c r="H1263" i="3"/>
  <c r="I1260" i="3" s="1"/>
  <c r="G1263" i="3"/>
  <c r="P1262" i="3"/>
  <c r="M1262" i="3"/>
  <c r="L1262" i="3"/>
  <c r="H1262" i="3"/>
  <c r="G1262" i="3"/>
  <c r="P1261" i="3"/>
  <c r="M1261" i="3"/>
  <c r="L1261" i="3"/>
  <c r="I1261" i="3"/>
  <c r="H1261" i="3"/>
  <c r="I1258" i="3" s="1"/>
  <c r="G1261" i="3"/>
  <c r="P1260" i="3"/>
  <c r="M1260" i="3"/>
  <c r="L1260" i="3"/>
  <c r="H1260" i="3"/>
  <c r="G1260" i="3"/>
  <c r="P1259" i="3"/>
  <c r="M1259" i="3"/>
  <c r="L1259" i="3"/>
  <c r="I1259" i="3"/>
  <c r="H1259" i="3"/>
  <c r="I1256" i="3" s="1"/>
  <c r="G1259" i="3"/>
  <c r="P1258" i="3"/>
  <c r="M1258" i="3"/>
  <c r="L1258" i="3"/>
  <c r="H1258" i="3"/>
  <c r="I1255" i="3" s="1"/>
  <c r="G1258" i="3"/>
  <c r="P1257" i="3"/>
  <c r="M1257" i="3"/>
  <c r="L1257" i="3"/>
  <c r="I1257" i="3"/>
  <c r="H1257" i="3"/>
  <c r="I1254" i="3" s="1"/>
  <c r="G1257" i="3"/>
  <c r="P1256" i="3"/>
  <c r="M1256" i="3"/>
  <c r="L1256" i="3"/>
  <c r="H1256" i="3"/>
  <c r="I1253" i="3" s="1"/>
  <c r="G1256" i="3"/>
  <c r="P1255" i="3"/>
  <c r="M1255" i="3"/>
  <c r="L1255" i="3"/>
  <c r="H1255" i="3"/>
  <c r="I1252" i="3" s="1"/>
  <c r="G1255" i="3"/>
  <c r="P1254" i="3"/>
  <c r="M1254" i="3"/>
  <c r="L1254" i="3"/>
  <c r="H1254" i="3"/>
  <c r="I1251" i="3" s="1"/>
  <c r="G1254" i="3"/>
  <c r="P1253" i="3"/>
  <c r="M1253" i="3"/>
  <c r="L1253" i="3"/>
  <c r="H1253" i="3"/>
  <c r="I1250" i="3" s="1"/>
  <c r="G1253" i="3"/>
  <c r="P1252" i="3"/>
  <c r="M1252" i="3"/>
  <c r="L1252" i="3"/>
  <c r="H1252" i="3"/>
  <c r="I1249" i="3" s="1"/>
  <c r="G1252" i="3"/>
  <c r="P1251" i="3"/>
  <c r="M1251" i="3"/>
  <c r="L1251" i="3"/>
  <c r="H1251" i="3"/>
  <c r="I1248" i="3" s="1"/>
  <c r="G1251" i="3"/>
  <c r="P1250" i="3"/>
  <c r="M1250" i="3"/>
  <c r="L1250" i="3"/>
  <c r="H1250" i="3"/>
  <c r="I1247" i="3" s="1"/>
  <c r="G1250" i="3"/>
  <c r="P1249" i="3"/>
  <c r="M1249" i="3"/>
  <c r="L1249" i="3"/>
  <c r="H1249" i="3"/>
  <c r="I1246" i="3" s="1"/>
  <c r="G1249" i="3"/>
  <c r="P1248" i="3"/>
  <c r="M1248" i="3"/>
  <c r="L1248" i="3"/>
  <c r="H1248" i="3"/>
  <c r="I1245" i="3" s="1"/>
  <c r="G1248" i="3"/>
  <c r="P1247" i="3"/>
  <c r="M1247" i="3"/>
  <c r="L1247" i="3"/>
  <c r="H1247" i="3"/>
  <c r="I1244" i="3" s="1"/>
  <c r="G1247" i="3"/>
  <c r="P1246" i="3"/>
  <c r="M1246" i="3"/>
  <c r="L1246" i="3"/>
  <c r="H1246" i="3"/>
  <c r="I1243" i="3" s="1"/>
  <c r="G1246" i="3"/>
  <c r="P1245" i="3"/>
  <c r="M1245" i="3"/>
  <c r="L1245" i="3"/>
  <c r="H1245" i="3"/>
  <c r="I1242" i="3" s="1"/>
  <c r="G1245" i="3"/>
  <c r="P1244" i="3"/>
  <c r="M1244" i="3"/>
  <c r="L1244" i="3"/>
  <c r="H1244" i="3"/>
  <c r="G1244" i="3"/>
  <c r="P1243" i="3"/>
  <c r="M1243" i="3"/>
  <c r="L1243" i="3"/>
  <c r="H1243" i="3"/>
  <c r="I1240" i="3" s="1"/>
  <c r="G1243" i="3"/>
  <c r="P1242" i="3"/>
  <c r="M1242" i="3"/>
  <c r="L1242" i="3"/>
  <c r="H1242" i="3"/>
  <c r="G1242" i="3"/>
  <c r="P1241" i="3"/>
  <c r="M1241" i="3"/>
  <c r="L1241" i="3"/>
  <c r="I1241" i="3"/>
  <c r="H1241" i="3"/>
  <c r="I1238" i="3" s="1"/>
  <c r="G1241" i="3"/>
  <c r="P1240" i="3"/>
  <c r="M1240" i="3"/>
  <c r="L1240" i="3"/>
  <c r="H1240" i="3"/>
  <c r="G1240" i="3"/>
  <c r="P1239" i="3"/>
  <c r="M1239" i="3"/>
  <c r="L1239" i="3"/>
  <c r="I1239" i="3"/>
  <c r="H1239" i="3"/>
  <c r="I1236" i="3" s="1"/>
  <c r="G1239" i="3"/>
  <c r="P1238" i="3"/>
  <c r="M1238" i="3"/>
  <c r="L1238" i="3"/>
  <c r="H1238" i="3"/>
  <c r="G1238" i="3"/>
  <c r="P1237" i="3"/>
  <c r="M1237" i="3"/>
  <c r="L1237" i="3"/>
  <c r="I1237" i="3"/>
  <c r="H1237" i="3"/>
  <c r="I1234" i="3" s="1"/>
  <c r="G1237" i="3"/>
  <c r="P1236" i="3"/>
  <c r="M1236" i="3"/>
  <c r="L1236" i="3"/>
  <c r="H1236" i="3"/>
  <c r="G1236" i="3"/>
  <c r="P1235" i="3"/>
  <c r="M1235" i="3"/>
  <c r="L1235" i="3"/>
  <c r="I1235" i="3"/>
  <c r="H1235" i="3"/>
  <c r="I1232" i="3" s="1"/>
  <c r="G1235" i="3"/>
  <c r="P1234" i="3"/>
  <c r="M1234" i="3"/>
  <c r="L1234" i="3"/>
  <c r="H1234" i="3"/>
  <c r="I1231" i="3" s="1"/>
  <c r="G1234" i="3"/>
  <c r="P1233" i="3"/>
  <c r="M1233" i="3"/>
  <c r="L1233" i="3"/>
  <c r="I1233" i="3"/>
  <c r="H1233" i="3"/>
  <c r="I1230" i="3" s="1"/>
  <c r="G1233" i="3"/>
  <c r="P1232" i="3"/>
  <c r="M1232" i="3"/>
  <c r="L1232" i="3"/>
  <c r="H1232" i="3"/>
  <c r="I1229" i="3" s="1"/>
  <c r="G1232" i="3"/>
  <c r="P1231" i="3"/>
  <c r="M1231" i="3"/>
  <c r="L1231" i="3"/>
  <c r="H1231" i="3"/>
  <c r="I1228" i="3" s="1"/>
  <c r="G1231" i="3"/>
  <c r="P1230" i="3"/>
  <c r="M1230" i="3"/>
  <c r="L1230" i="3"/>
  <c r="H1230" i="3"/>
  <c r="I1227" i="3" s="1"/>
  <c r="G1230" i="3"/>
  <c r="P1229" i="3"/>
  <c r="M1229" i="3"/>
  <c r="L1229" i="3"/>
  <c r="H1229" i="3"/>
  <c r="I1226" i="3" s="1"/>
  <c r="G1229" i="3"/>
  <c r="P1228" i="3"/>
  <c r="M1228" i="3"/>
  <c r="L1228" i="3"/>
  <c r="H1228" i="3"/>
  <c r="I1225" i="3" s="1"/>
  <c r="G1228" i="3"/>
  <c r="P1227" i="3"/>
  <c r="M1227" i="3"/>
  <c r="L1227" i="3"/>
  <c r="H1227" i="3"/>
  <c r="I1224" i="3" s="1"/>
  <c r="G1227" i="3"/>
  <c r="P1226" i="3"/>
  <c r="M1226" i="3"/>
  <c r="H1226" i="3"/>
  <c r="G1226" i="3"/>
  <c r="I1223" i="3" s="1"/>
  <c r="P1225" i="3"/>
  <c r="M1225" i="3"/>
  <c r="L1225" i="3"/>
  <c r="H1225" i="3"/>
  <c r="I1222" i="3" s="1"/>
  <c r="G1225" i="3"/>
  <c r="P1224" i="3"/>
  <c r="M1224" i="3"/>
  <c r="L1224" i="3"/>
  <c r="H1224" i="3"/>
  <c r="G1224" i="3"/>
  <c r="I1221" i="3" s="1"/>
  <c r="P1223" i="3"/>
  <c r="M1223" i="3"/>
  <c r="L1223" i="3"/>
  <c r="H1223" i="3"/>
  <c r="I1220" i="3" s="1"/>
  <c r="G1223" i="3"/>
  <c r="P1222" i="3"/>
  <c r="M1222" i="3"/>
  <c r="L1222" i="3"/>
  <c r="H1222" i="3"/>
  <c r="G1222" i="3"/>
  <c r="I1219" i="3" s="1"/>
  <c r="P1221" i="3"/>
  <c r="M1221" i="3"/>
  <c r="L1221" i="3"/>
  <c r="H1221" i="3"/>
  <c r="I1218" i="3" s="1"/>
  <c r="G1221" i="3"/>
  <c r="P1220" i="3"/>
  <c r="M1220" i="3"/>
  <c r="L1220" i="3"/>
  <c r="H1220" i="3"/>
  <c r="G1220" i="3"/>
  <c r="I1217" i="3" s="1"/>
  <c r="P1219" i="3"/>
  <c r="M1219" i="3"/>
  <c r="L1219" i="3"/>
  <c r="H1219" i="3"/>
  <c r="G1219" i="3"/>
  <c r="P1218" i="3"/>
  <c r="M1218" i="3"/>
  <c r="L1218" i="3"/>
  <c r="H1218" i="3"/>
  <c r="G1218" i="3"/>
  <c r="I1215" i="3" s="1"/>
  <c r="P1217" i="3"/>
  <c r="M1217" i="3"/>
  <c r="L1217" i="3"/>
  <c r="H1217" i="3"/>
  <c r="G1217" i="3"/>
  <c r="P1216" i="3"/>
  <c r="M1216" i="3"/>
  <c r="I1216" i="3"/>
  <c r="H1216" i="3"/>
  <c r="I1213" i="3" s="1"/>
  <c r="G1216" i="3"/>
  <c r="P1215" i="3"/>
  <c r="M1215" i="3"/>
  <c r="L1215" i="3"/>
  <c r="H1215" i="3"/>
  <c r="G1215" i="3"/>
  <c r="P1214" i="3"/>
  <c r="M1214" i="3"/>
  <c r="L1214" i="3"/>
  <c r="I1214" i="3"/>
  <c r="H1214" i="3"/>
  <c r="I1211" i="3" s="1"/>
  <c r="G1214" i="3"/>
  <c r="P1213" i="3"/>
  <c r="M1213" i="3"/>
  <c r="L1213" i="3"/>
  <c r="H1213" i="3"/>
  <c r="G1213" i="3"/>
  <c r="P1212" i="3"/>
  <c r="M1212" i="3"/>
  <c r="L1212" i="3"/>
  <c r="I1212" i="3"/>
  <c r="H1212" i="3"/>
  <c r="G1212" i="3"/>
  <c r="P1211" i="3"/>
  <c r="M1211" i="3"/>
  <c r="L1211" i="3"/>
  <c r="H1211" i="3"/>
  <c r="I1208" i="3" s="1"/>
  <c r="G1211" i="3"/>
  <c r="P1210" i="3"/>
  <c r="M1210" i="3"/>
  <c r="L1210" i="3"/>
  <c r="I1210" i="3"/>
  <c r="H1210" i="3"/>
  <c r="I1207" i="3" s="1"/>
  <c r="G1210" i="3"/>
  <c r="P1209" i="3"/>
  <c r="M1209" i="3"/>
  <c r="H1209" i="3"/>
  <c r="I1206" i="3" s="1"/>
  <c r="G1209" i="3"/>
  <c r="P1208" i="3"/>
  <c r="M1208" i="3"/>
  <c r="L1208" i="3"/>
  <c r="H1208" i="3"/>
  <c r="G1208" i="3"/>
  <c r="P1207" i="3"/>
  <c r="M1207" i="3"/>
  <c r="L1207" i="3"/>
  <c r="H1207" i="3"/>
  <c r="I1204" i="3" s="1"/>
  <c r="G1207" i="3"/>
  <c r="P1206" i="3"/>
  <c r="M1206" i="3"/>
  <c r="L1206" i="3"/>
  <c r="H1206" i="3"/>
  <c r="I1203" i="3" s="1"/>
  <c r="G1206" i="3"/>
  <c r="P1205" i="3"/>
  <c r="M1205" i="3"/>
  <c r="L1205" i="3"/>
  <c r="H1205" i="3"/>
  <c r="I1202" i="3" s="1"/>
  <c r="G1205" i="3"/>
  <c r="P1204" i="3"/>
  <c r="M1204" i="3"/>
  <c r="L1204" i="3"/>
  <c r="H1204" i="3"/>
  <c r="G1204" i="3"/>
  <c r="P1203" i="3"/>
  <c r="M1203" i="3"/>
  <c r="L1203" i="3"/>
  <c r="H1203" i="3"/>
  <c r="G1203" i="3"/>
  <c r="P1202" i="3"/>
  <c r="M1202" i="3"/>
  <c r="L1202" i="3"/>
  <c r="H1202" i="3"/>
  <c r="I1199" i="3" s="1"/>
  <c r="G1202" i="3"/>
  <c r="P1201" i="3"/>
  <c r="M1201" i="3"/>
  <c r="H1201" i="3"/>
  <c r="G1201" i="3"/>
  <c r="P1200" i="3"/>
  <c r="M1200" i="3"/>
  <c r="L1200" i="3"/>
  <c r="I1200" i="3"/>
  <c r="H1200" i="3"/>
  <c r="I1197" i="3" s="1"/>
  <c r="G1200" i="3"/>
  <c r="P1199" i="3"/>
  <c r="M1199" i="3"/>
  <c r="L1199" i="3"/>
  <c r="H1199" i="3"/>
  <c r="G1199" i="3"/>
  <c r="P1198" i="3"/>
  <c r="M1198" i="3"/>
  <c r="L1198" i="3"/>
  <c r="I1198" i="3"/>
  <c r="H1198" i="3"/>
  <c r="I1195" i="3" s="1"/>
  <c r="G1198" i="3"/>
  <c r="P1197" i="3"/>
  <c r="M1197" i="3"/>
  <c r="H1197" i="3"/>
  <c r="I1194" i="3" s="1"/>
  <c r="G1197" i="3"/>
  <c r="P1196" i="3"/>
  <c r="M1196" i="3"/>
  <c r="L1196" i="3"/>
  <c r="I1196" i="3"/>
  <c r="H1196" i="3"/>
  <c r="I1193" i="3" s="1"/>
  <c r="G1196" i="3"/>
  <c r="P1195" i="3"/>
  <c r="M1195" i="3"/>
  <c r="L1195" i="3"/>
  <c r="H1195" i="3"/>
  <c r="I1192" i="3" s="1"/>
  <c r="G1195" i="3"/>
  <c r="P1194" i="3"/>
  <c r="M1194" i="3"/>
  <c r="L1194" i="3"/>
  <c r="H1194" i="3"/>
  <c r="I1191" i="3" s="1"/>
  <c r="G1194" i="3"/>
  <c r="P1193" i="3"/>
  <c r="M1193" i="3"/>
  <c r="H1193" i="3"/>
  <c r="G1193" i="3"/>
  <c r="I1190" i="3" s="1"/>
  <c r="P1192" i="3"/>
  <c r="M1192" i="3"/>
  <c r="L1192" i="3"/>
  <c r="H1192" i="3"/>
  <c r="G1192" i="3"/>
  <c r="I1189" i="3" s="1"/>
  <c r="P1191" i="3"/>
  <c r="M1191" i="3"/>
  <c r="L1191" i="3"/>
  <c r="H1191" i="3"/>
  <c r="G1191" i="3"/>
  <c r="I1188" i="3" s="1"/>
  <c r="P1190" i="3"/>
  <c r="M1190" i="3"/>
  <c r="L1190" i="3"/>
  <c r="H1190" i="3"/>
  <c r="G1190" i="3"/>
  <c r="P1189" i="3"/>
  <c r="M1189" i="3"/>
  <c r="H1189" i="3"/>
  <c r="I1186" i="3" s="1"/>
  <c r="G1189" i="3"/>
  <c r="P1188" i="3"/>
  <c r="M1188" i="3"/>
  <c r="L1188" i="3"/>
  <c r="H1188" i="3"/>
  <c r="I1185" i="3" s="1"/>
  <c r="G1188" i="3"/>
  <c r="P1187" i="3"/>
  <c r="M1187" i="3"/>
  <c r="L1187" i="3"/>
  <c r="I1187" i="3"/>
  <c r="H1187" i="3"/>
  <c r="I1184" i="3" s="1"/>
  <c r="G1187" i="3"/>
  <c r="P1186" i="3"/>
  <c r="M1186" i="3"/>
  <c r="L1186" i="3"/>
  <c r="H1186" i="3"/>
  <c r="G1186" i="3"/>
  <c r="P1185" i="3"/>
  <c r="M1185" i="3"/>
  <c r="L1185" i="3"/>
  <c r="H1185" i="3"/>
  <c r="G1185" i="3"/>
  <c r="P1184" i="3"/>
  <c r="M1184" i="3"/>
  <c r="L1184" i="3"/>
  <c r="H1184" i="3"/>
  <c r="I1181" i="3" s="1"/>
  <c r="G1184" i="3"/>
  <c r="P1183" i="3"/>
  <c r="M1183" i="3"/>
  <c r="L1183" i="3"/>
  <c r="H1183" i="3"/>
  <c r="G1183" i="3"/>
  <c r="P1182" i="3"/>
  <c r="M1182" i="3"/>
  <c r="L1182" i="3"/>
  <c r="I1182" i="3"/>
  <c r="H1182" i="3"/>
  <c r="G1182" i="3"/>
  <c r="I1179" i="3" s="1"/>
  <c r="P1181" i="3"/>
  <c r="M1181" i="3"/>
  <c r="L1181" i="3"/>
  <c r="H1181" i="3"/>
  <c r="I1178" i="3" s="1"/>
  <c r="G1181" i="3"/>
  <c r="P1180" i="3"/>
  <c r="M1180" i="3"/>
  <c r="L1180" i="3"/>
  <c r="H1180" i="3"/>
  <c r="G1180" i="3"/>
  <c r="P1179" i="3"/>
  <c r="M1179" i="3"/>
  <c r="L1179" i="3"/>
  <c r="H1179" i="3"/>
  <c r="I1177" i="3" s="1"/>
  <c r="G1179" i="3"/>
  <c r="P1178" i="3"/>
  <c r="M1178" i="3"/>
  <c r="L1178" i="3"/>
  <c r="H1178" i="3"/>
  <c r="I1176" i="3" s="1"/>
  <c r="G1178" i="3"/>
  <c r="P1177" i="3"/>
  <c r="M1177" i="3"/>
  <c r="L1177" i="3"/>
  <c r="H1177" i="3"/>
  <c r="G1177" i="3"/>
  <c r="P1176" i="3"/>
  <c r="M1176" i="3"/>
  <c r="L1176" i="3"/>
  <c r="H1176" i="3"/>
  <c r="I1174" i="3" s="1"/>
  <c r="G1176" i="3"/>
  <c r="P1175" i="3"/>
  <c r="M1175" i="3"/>
  <c r="L1175" i="3"/>
  <c r="H1175" i="3"/>
  <c r="I1173" i="3" s="1"/>
  <c r="G1175" i="3"/>
  <c r="P1174" i="3"/>
  <c r="M1174" i="3"/>
  <c r="L1174" i="3"/>
  <c r="H1174" i="3"/>
  <c r="I1172" i="3" s="1"/>
  <c r="G1174" i="3"/>
  <c r="P1173" i="3"/>
  <c r="M1173" i="3"/>
  <c r="L1173" i="3"/>
  <c r="H1173" i="3"/>
  <c r="G1173" i="3"/>
  <c r="P1172" i="3"/>
  <c r="M1172" i="3"/>
  <c r="L1172" i="3"/>
  <c r="H1172" i="3"/>
  <c r="I1170" i="3" s="1"/>
  <c r="G1172" i="3"/>
  <c r="P1171" i="3"/>
  <c r="M1171" i="3"/>
  <c r="L1171" i="3"/>
  <c r="H1171" i="3"/>
  <c r="I1169" i="3" s="1"/>
  <c r="G1171" i="3"/>
  <c r="P1170" i="3"/>
  <c r="M1170" i="3"/>
  <c r="L1170" i="3"/>
  <c r="H1170" i="3"/>
  <c r="G1170" i="3"/>
  <c r="P1169" i="3"/>
  <c r="M1169" i="3"/>
  <c r="L1169" i="3"/>
  <c r="H1169" i="3"/>
  <c r="G1169" i="3"/>
  <c r="P1168" i="3"/>
  <c r="M1168" i="3"/>
  <c r="I1168" i="3"/>
  <c r="H1168" i="3"/>
  <c r="G1168" i="3"/>
  <c r="I1166" i="3" s="1"/>
  <c r="P1167" i="3"/>
  <c r="M1167" i="3"/>
  <c r="I1167" i="3"/>
  <c r="H1167" i="3"/>
  <c r="G1167" i="3"/>
  <c r="P1166" i="3"/>
  <c r="M1166" i="3"/>
  <c r="H1166" i="3"/>
  <c r="G1166" i="3"/>
  <c r="I1164" i="3" s="1"/>
  <c r="P1165" i="3"/>
  <c r="M1165" i="3"/>
  <c r="L1165" i="3"/>
  <c r="I1165" i="3"/>
  <c r="H1165" i="3"/>
  <c r="G1165" i="3"/>
  <c r="P1164" i="3"/>
  <c r="M1164" i="3"/>
  <c r="H1164" i="3"/>
  <c r="G1164" i="3"/>
  <c r="P1163" i="3"/>
  <c r="M1163" i="3"/>
  <c r="I1163" i="3"/>
  <c r="H1163" i="3"/>
  <c r="G1163" i="3"/>
  <c r="I1161" i="3" s="1"/>
  <c r="P1162" i="3"/>
  <c r="M1162" i="3"/>
  <c r="I1162" i="3"/>
  <c r="H1162" i="3"/>
  <c r="G1162" i="3"/>
  <c r="P1161" i="3"/>
  <c r="M1161" i="3"/>
  <c r="L1161" i="3"/>
  <c r="H1161" i="3"/>
  <c r="I1159" i="3" s="1"/>
  <c r="G1161" i="3"/>
  <c r="P1160" i="3"/>
  <c r="M1160" i="3"/>
  <c r="L1160" i="3"/>
  <c r="H1160" i="3"/>
  <c r="I1158" i="3" s="1"/>
  <c r="G1160" i="3"/>
  <c r="P1159" i="3"/>
  <c r="M1159" i="3"/>
  <c r="L1159" i="3"/>
  <c r="H1159" i="3"/>
  <c r="I1157" i="3" s="1"/>
  <c r="G1159" i="3"/>
  <c r="P1158" i="3"/>
  <c r="M1158" i="3"/>
  <c r="H1158" i="3"/>
  <c r="G1158" i="3"/>
  <c r="P1157" i="3"/>
  <c r="M1157" i="3"/>
  <c r="H1157" i="3"/>
  <c r="I1155" i="3" s="1"/>
  <c r="G1157" i="3"/>
  <c r="P1156" i="3"/>
  <c r="M1156" i="3"/>
  <c r="I1156" i="3"/>
  <c r="H1156" i="3"/>
  <c r="G1156" i="3"/>
  <c r="P1155" i="3"/>
  <c r="M1155" i="3"/>
  <c r="L1155" i="3"/>
  <c r="H1155" i="3"/>
  <c r="G1155" i="3"/>
  <c r="I1153" i="3" s="1"/>
  <c r="P1154" i="3"/>
  <c r="M1154" i="3"/>
  <c r="L1154" i="3"/>
  <c r="H1154" i="3"/>
  <c r="G1154" i="3"/>
  <c r="P1153" i="3"/>
  <c r="M1153" i="3"/>
  <c r="L1153" i="3"/>
  <c r="H1153" i="3"/>
  <c r="G1153" i="3"/>
  <c r="I1151" i="3" s="1"/>
  <c r="P1152" i="3"/>
  <c r="M1152" i="3"/>
  <c r="H1152" i="3"/>
  <c r="G1152" i="3"/>
  <c r="P1151" i="3"/>
  <c r="M1151" i="3"/>
  <c r="H1151" i="3"/>
  <c r="I1149" i="3" s="1"/>
  <c r="G1151" i="3"/>
  <c r="P1150" i="3"/>
  <c r="M1150" i="3"/>
  <c r="H1150" i="3"/>
  <c r="I1148" i="3" s="1"/>
  <c r="G1150" i="3"/>
  <c r="P1149" i="3"/>
  <c r="M1149" i="3"/>
  <c r="L1149" i="3"/>
  <c r="H1149" i="3"/>
  <c r="I1147" i="3" s="1"/>
  <c r="G1149" i="3"/>
  <c r="P1148" i="3"/>
  <c r="M1148" i="3"/>
  <c r="L1148" i="3"/>
  <c r="H1148" i="3"/>
  <c r="G1148" i="3"/>
  <c r="P1147" i="3"/>
  <c r="M1147" i="3"/>
  <c r="L1147" i="3"/>
  <c r="H1147" i="3"/>
  <c r="G1147" i="3"/>
  <c r="P1146" i="3"/>
  <c r="M1146" i="3"/>
  <c r="I1146" i="3"/>
  <c r="H1146" i="3"/>
  <c r="G1146" i="3"/>
  <c r="I1144" i="3" s="1"/>
  <c r="P1145" i="3"/>
  <c r="M1145" i="3"/>
  <c r="I1145" i="3"/>
  <c r="H1145" i="3"/>
  <c r="G1145" i="3"/>
  <c r="P1144" i="3"/>
  <c r="M1144" i="3"/>
  <c r="H1144" i="3"/>
  <c r="G1144" i="3"/>
  <c r="I1142" i="3" s="1"/>
  <c r="P1143" i="3"/>
  <c r="M1143" i="3"/>
  <c r="L1143" i="3"/>
  <c r="I1143" i="3"/>
  <c r="H1143" i="3"/>
  <c r="G1143" i="3"/>
  <c r="I1141" i="3" s="1"/>
  <c r="P1142" i="3"/>
  <c r="M1142" i="3"/>
  <c r="L1142" i="3"/>
  <c r="H1142" i="3"/>
  <c r="G1142" i="3"/>
  <c r="I1140" i="3" s="1"/>
  <c r="P1141" i="3"/>
  <c r="M1141" i="3"/>
  <c r="L1141" i="3"/>
  <c r="H1141" i="3"/>
  <c r="G1141" i="3"/>
  <c r="P1140" i="3"/>
  <c r="M1140" i="3"/>
  <c r="H1140" i="3"/>
  <c r="G1140" i="3"/>
  <c r="P1139" i="3"/>
  <c r="M1139" i="3"/>
  <c r="I1139" i="3"/>
  <c r="H1139" i="3"/>
  <c r="G1139" i="3"/>
  <c r="I1137" i="3" s="1"/>
  <c r="P1138" i="3"/>
  <c r="M1138" i="3"/>
  <c r="I1138" i="3"/>
  <c r="H1138" i="3"/>
  <c r="G1138" i="3"/>
  <c r="P1137" i="3"/>
  <c r="M1137" i="3"/>
  <c r="L1137" i="3"/>
  <c r="H1137" i="3"/>
  <c r="I1135" i="3" s="1"/>
  <c r="G1137" i="3"/>
  <c r="P1136" i="3"/>
  <c r="M1136" i="3"/>
  <c r="L1136" i="3"/>
  <c r="I1136" i="3"/>
  <c r="H1136" i="3"/>
  <c r="I1134" i="3" s="1"/>
  <c r="G1136" i="3"/>
  <c r="P1135" i="3"/>
  <c r="M1135" i="3"/>
  <c r="L1135" i="3"/>
  <c r="H1135" i="3"/>
  <c r="I1133" i="3" s="1"/>
  <c r="G1135" i="3"/>
  <c r="P1134" i="3"/>
  <c r="M1134" i="3"/>
  <c r="H1134" i="3"/>
  <c r="G1134" i="3"/>
  <c r="P1133" i="3"/>
  <c r="M1133" i="3"/>
  <c r="H1133" i="3"/>
  <c r="I1131" i="3" s="1"/>
  <c r="G1133" i="3"/>
  <c r="P1132" i="3"/>
  <c r="M1132" i="3"/>
  <c r="I1132" i="3"/>
  <c r="H1132" i="3"/>
  <c r="G1132" i="3"/>
  <c r="P1131" i="3"/>
  <c r="M1131" i="3"/>
  <c r="L1131" i="3"/>
  <c r="H1131" i="3"/>
  <c r="G1131" i="3"/>
  <c r="I1129" i="3" s="1"/>
  <c r="P1130" i="3"/>
  <c r="M1130" i="3"/>
  <c r="L1130" i="3"/>
  <c r="H1130" i="3"/>
  <c r="I1128" i="3" s="1"/>
  <c r="G1130" i="3"/>
  <c r="P1129" i="3"/>
  <c r="M1129" i="3"/>
  <c r="L1129" i="3"/>
  <c r="H1129" i="3"/>
  <c r="G1129" i="3"/>
  <c r="I1127" i="3" s="1"/>
  <c r="P1128" i="3"/>
  <c r="M1128" i="3"/>
  <c r="L1128" i="3"/>
  <c r="H1128" i="3"/>
  <c r="I1126" i="3" s="1"/>
  <c r="G1128" i="3"/>
  <c r="P1127" i="3"/>
  <c r="M1127" i="3"/>
  <c r="L1127" i="3"/>
  <c r="H1127" i="3"/>
  <c r="G1127" i="3"/>
  <c r="I1125" i="3" s="1"/>
  <c r="P1126" i="3"/>
  <c r="M1126" i="3"/>
  <c r="L1126" i="3"/>
  <c r="H1126" i="3"/>
  <c r="I1124" i="3" s="1"/>
  <c r="G1126" i="3"/>
  <c r="P1125" i="3"/>
  <c r="M1125" i="3"/>
  <c r="L1125" i="3"/>
  <c r="H1125" i="3"/>
  <c r="G1125" i="3"/>
  <c r="I1123" i="3" s="1"/>
  <c r="P1124" i="3"/>
  <c r="M1124" i="3"/>
  <c r="L1124" i="3"/>
  <c r="H1124" i="3"/>
  <c r="I1122" i="3" s="1"/>
  <c r="G1124" i="3"/>
  <c r="P1123" i="3"/>
  <c r="M1123" i="3"/>
  <c r="L1123" i="3"/>
  <c r="H1123" i="3"/>
  <c r="G1123" i="3"/>
  <c r="P1122" i="3"/>
  <c r="M1122" i="3"/>
  <c r="L1122" i="3"/>
  <c r="H1122" i="3"/>
  <c r="G1122" i="3"/>
  <c r="I1120" i="3" s="1"/>
  <c r="P1121" i="3"/>
  <c r="M1121" i="3"/>
  <c r="L1121" i="3"/>
  <c r="I1121" i="3"/>
  <c r="H1121" i="3"/>
  <c r="G1121" i="3"/>
  <c r="P1120" i="3"/>
  <c r="M1120" i="3"/>
  <c r="L1120" i="3"/>
  <c r="H1120" i="3"/>
  <c r="G1120" i="3"/>
  <c r="I1118" i="3" s="1"/>
  <c r="P1119" i="3"/>
  <c r="M1119" i="3"/>
  <c r="L1119" i="3"/>
  <c r="I1119" i="3"/>
  <c r="H1119" i="3"/>
  <c r="G1119" i="3"/>
  <c r="P1118" i="3"/>
  <c r="M1118" i="3"/>
  <c r="L1118" i="3"/>
  <c r="H1118" i="3"/>
  <c r="G1118" i="3"/>
  <c r="I1116" i="3" s="1"/>
  <c r="P1117" i="3"/>
  <c r="M1117" i="3"/>
  <c r="L1117" i="3"/>
  <c r="I1117" i="3"/>
  <c r="H1117" i="3"/>
  <c r="G1117" i="3"/>
  <c r="P1116" i="3"/>
  <c r="M1116" i="3"/>
  <c r="L1116" i="3"/>
  <c r="H1116" i="3"/>
  <c r="G1116" i="3"/>
  <c r="I1114" i="3" s="1"/>
  <c r="P1115" i="3"/>
  <c r="M1115" i="3"/>
  <c r="L1115" i="3"/>
  <c r="I1115" i="3"/>
  <c r="H1115" i="3"/>
  <c r="G1115" i="3"/>
  <c r="P1114" i="3"/>
  <c r="M1114" i="3"/>
  <c r="L1114" i="3"/>
  <c r="H1114" i="3"/>
  <c r="G1114" i="3"/>
  <c r="I1112" i="3" s="1"/>
  <c r="P1113" i="3"/>
  <c r="M1113" i="3"/>
  <c r="L1113" i="3"/>
  <c r="I1113" i="3"/>
  <c r="H1113" i="3"/>
  <c r="G1113" i="3"/>
  <c r="P1112" i="3"/>
  <c r="M1112" i="3"/>
  <c r="L1112" i="3"/>
  <c r="H1112" i="3"/>
  <c r="G1112" i="3"/>
  <c r="I1110" i="3" s="1"/>
  <c r="P1111" i="3"/>
  <c r="M1111" i="3"/>
  <c r="L1111" i="3"/>
  <c r="I1111" i="3"/>
  <c r="H1111" i="3"/>
  <c r="G1111" i="3"/>
  <c r="P1110" i="3"/>
  <c r="M1110" i="3"/>
  <c r="L1110" i="3"/>
  <c r="H1110" i="3"/>
  <c r="G1110" i="3"/>
  <c r="I1108" i="3" s="1"/>
  <c r="P1109" i="3"/>
  <c r="M1109" i="3"/>
  <c r="L1109" i="3"/>
  <c r="I1109" i="3"/>
  <c r="H1109" i="3"/>
  <c r="G1109" i="3"/>
  <c r="P1108" i="3"/>
  <c r="M1108" i="3"/>
  <c r="L1108" i="3"/>
  <c r="H1108" i="3"/>
  <c r="G1108" i="3"/>
  <c r="I1106" i="3" s="1"/>
  <c r="P1107" i="3"/>
  <c r="M1107" i="3"/>
  <c r="L1107" i="3"/>
  <c r="I1107" i="3"/>
  <c r="H1107" i="3"/>
  <c r="G1107" i="3"/>
  <c r="I1105" i="3" s="1"/>
  <c r="P1106" i="3"/>
  <c r="M1106" i="3"/>
  <c r="L1106" i="3"/>
  <c r="H1106" i="3"/>
  <c r="G1106" i="3"/>
  <c r="P1105" i="3"/>
  <c r="H1105" i="3"/>
  <c r="I1103" i="3" s="1"/>
  <c r="G1105" i="3"/>
  <c r="P1104" i="3"/>
  <c r="I1104" i="3"/>
  <c r="H1104" i="3"/>
  <c r="G1104" i="3"/>
  <c r="P1103" i="3"/>
  <c r="M1103" i="3"/>
  <c r="L1103" i="3"/>
  <c r="H1103" i="3"/>
  <c r="I1101" i="3" s="1"/>
  <c r="G1103" i="3"/>
  <c r="P1102" i="3"/>
  <c r="M1102" i="3"/>
  <c r="L1102" i="3"/>
  <c r="I1102" i="3"/>
  <c r="H1102" i="3"/>
  <c r="I1100" i="3" s="1"/>
  <c r="G1102" i="3"/>
  <c r="P1101" i="3"/>
  <c r="M1101" i="3"/>
  <c r="L1101" i="3"/>
  <c r="H1101" i="3"/>
  <c r="I1099" i="3" s="1"/>
  <c r="G1101" i="3"/>
  <c r="P1100" i="3"/>
  <c r="M1100" i="3"/>
  <c r="H1100" i="3"/>
  <c r="I1098" i="3" s="1"/>
  <c r="G1100" i="3"/>
  <c r="P1099" i="3"/>
  <c r="M1099" i="3"/>
  <c r="L1099" i="3"/>
  <c r="H1099" i="3"/>
  <c r="G1099" i="3"/>
  <c r="P1098" i="3"/>
  <c r="M1098" i="3"/>
  <c r="L1098" i="3"/>
  <c r="H1098" i="3"/>
  <c r="I1096" i="3" s="1"/>
  <c r="G1098" i="3"/>
  <c r="P1097" i="3"/>
  <c r="M1097" i="3"/>
  <c r="L1097" i="3"/>
  <c r="I1097" i="3"/>
  <c r="H1097" i="3"/>
  <c r="I1095" i="3" s="1"/>
  <c r="G1097" i="3"/>
  <c r="P1096" i="3"/>
  <c r="M1096" i="3"/>
  <c r="L1096" i="3"/>
  <c r="H1096" i="3"/>
  <c r="G1096" i="3"/>
  <c r="P1095" i="3"/>
  <c r="M1095" i="3"/>
  <c r="L1095" i="3"/>
  <c r="H1095" i="3"/>
  <c r="I1093" i="3" s="1"/>
  <c r="G1095" i="3"/>
  <c r="P1094" i="3"/>
  <c r="M1094" i="3"/>
  <c r="L1094" i="3"/>
  <c r="H1094" i="3"/>
  <c r="I1092" i="3" s="1"/>
  <c r="G1094" i="3"/>
  <c r="P1093" i="3"/>
  <c r="M1093" i="3"/>
  <c r="L1093" i="3"/>
  <c r="H1093" i="3"/>
  <c r="G1093" i="3"/>
  <c r="I1091" i="3" s="1"/>
  <c r="P1092" i="3"/>
  <c r="M1092" i="3"/>
  <c r="L1092" i="3"/>
  <c r="H1092" i="3"/>
  <c r="G1092" i="3"/>
  <c r="P1091" i="3"/>
  <c r="M1091" i="3"/>
  <c r="L1091" i="3"/>
  <c r="H1091" i="3"/>
  <c r="G1091" i="3"/>
  <c r="P1090" i="3"/>
  <c r="M1090" i="3"/>
  <c r="L1090" i="3"/>
  <c r="H1090" i="3"/>
  <c r="G1090" i="3"/>
  <c r="P1089" i="3"/>
  <c r="M1089" i="3"/>
  <c r="L1089" i="3"/>
  <c r="I1089" i="3"/>
  <c r="H1089" i="3"/>
  <c r="G1089" i="3"/>
  <c r="P1088" i="3"/>
  <c r="M1088" i="3"/>
  <c r="L1088" i="3"/>
  <c r="H1088" i="3"/>
  <c r="G1088" i="3"/>
  <c r="P1087" i="3"/>
  <c r="M1087" i="3"/>
  <c r="L1087" i="3"/>
  <c r="I1087" i="3"/>
  <c r="H1087" i="3"/>
  <c r="I1085" i="3" s="1"/>
  <c r="G1087" i="3"/>
  <c r="P1086" i="3"/>
  <c r="M1086" i="3"/>
  <c r="L1086" i="3"/>
  <c r="H1086" i="3"/>
  <c r="G1086" i="3"/>
  <c r="P1085" i="3"/>
  <c r="M1085" i="3"/>
  <c r="L1085" i="3"/>
  <c r="H1085" i="3"/>
  <c r="G1085" i="3"/>
  <c r="P1084" i="3"/>
  <c r="M1084" i="3"/>
  <c r="L1084" i="3"/>
  <c r="I1084" i="3"/>
  <c r="H1084" i="3"/>
  <c r="G1084" i="3"/>
  <c r="P1083" i="3"/>
  <c r="M1083" i="3"/>
  <c r="L1083" i="3"/>
  <c r="H1083" i="3"/>
  <c r="G1083" i="3"/>
  <c r="P1082" i="3"/>
  <c r="M1082" i="3"/>
  <c r="L1082" i="3"/>
  <c r="I1082" i="3"/>
  <c r="H1082" i="3"/>
  <c r="G1082" i="3"/>
  <c r="P1081" i="3"/>
  <c r="M1081" i="3"/>
  <c r="L1081" i="3"/>
  <c r="H1081" i="3"/>
  <c r="I1079" i="3" s="1"/>
  <c r="G1081" i="3"/>
  <c r="P1080" i="3"/>
  <c r="M1080" i="3"/>
  <c r="L1080" i="3"/>
  <c r="I1080" i="3"/>
  <c r="H1080" i="3"/>
  <c r="G1080" i="3"/>
  <c r="P1079" i="3"/>
  <c r="M1079" i="3"/>
  <c r="L1079" i="3"/>
  <c r="H1079" i="3"/>
  <c r="G1079" i="3"/>
  <c r="P1078" i="3"/>
  <c r="M1078" i="3"/>
  <c r="L1078" i="3"/>
  <c r="I1078" i="3"/>
  <c r="H1078" i="3"/>
  <c r="G1078" i="3"/>
  <c r="P1077" i="3"/>
  <c r="M1077" i="3"/>
  <c r="L1077" i="3"/>
  <c r="H1077" i="3"/>
  <c r="G1077" i="3"/>
  <c r="P1076" i="3"/>
  <c r="M1076" i="3"/>
  <c r="L1076" i="3"/>
  <c r="I1076" i="3"/>
  <c r="H1076" i="3"/>
  <c r="G1076" i="3"/>
  <c r="P1075" i="3"/>
  <c r="M1075" i="3"/>
  <c r="L1075" i="3"/>
  <c r="H1075" i="3"/>
  <c r="I1073" i="3" s="1"/>
  <c r="G1075" i="3"/>
  <c r="P1074" i="3"/>
  <c r="M1074" i="3"/>
  <c r="L1074" i="3"/>
  <c r="I1074" i="3"/>
  <c r="H1074" i="3"/>
  <c r="G1074" i="3"/>
  <c r="P1073" i="3"/>
  <c r="M1073" i="3"/>
  <c r="L1073" i="3"/>
  <c r="H1073" i="3"/>
  <c r="I1071" i="3" s="1"/>
  <c r="G1073" i="3"/>
  <c r="P1072" i="3"/>
  <c r="M1072" i="3"/>
  <c r="L1072" i="3"/>
  <c r="I1072" i="3"/>
  <c r="H1072" i="3"/>
  <c r="G1072" i="3"/>
  <c r="P1071" i="3"/>
  <c r="M1071" i="3"/>
  <c r="L1071" i="3"/>
  <c r="H1071" i="3"/>
  <c r="I1069" i="3" s="1"/>
  <c r="G1071" i="3"/>
  <c r="P1070" i="3"/>
  <c r="M1070" i="3"/>
  <c r="L1070" i="3"/>
  <c r="I1070" i="3"/>
  <c r="H1070" i="3"/>
  <c r="G1070" i="3"/>
  <c r="P1069" i="3"/>
  <c r="M1069" i="3"/>
  <c r="L1069" i="3"/>
  <c r="H1069" i="3"/>
  <c r="G1069" i="3"/>
  <c r="P1068" i="3"/>
  <c r="M1068" i="3"/>
  <c r="L1068" i="3"/>
  <c r="I1068" i="3"/>
  <c r="H1068" i="3"/>
  <c r="G1068" i="3"/>
  <c r="P1067" i="3"/>
  <c r="M1067" i="3"/>
  <c r="L1067" i="3"/>
  <c r="H1067" i="3"/>
  <c r="G1067" i="3"/>
  <c r="P1066" i="3"/>
  <c r="M1066" i="3"/>
  <c r="L1066" i="3"/>
  <c r="I1066" i="3"/>
  <c r="H1066" i="3"/>
  <c r="G1066" i="3"/>
  <c r="P1065" i="3"/>
  <c r="M1065" i="3"/>
  <c r="L1065" i="3"/>
  <c r="H1065" i="3"/>
  <c r="I1063" i="3" s="1"/>
  <c r="G1065" i="3"/>
  <c r="P1064" i="3"/>
  <c r="M1064" i="3"/>
  <c r="L1064" i="3"/>
  <c r="I1064" i="3"/>
  <c r="H1064" i="3"/>
  <c r="G1064" i="3"/>
  <c r="P1063" i="3"/>
  <c r="M1063" i="3"/>
  <c r="L1063" i="3"/>
  <c r="H1063" i="3"/>
  <c r="G1063" i="3"/>
  <c r="P1062" i="3"/>
  <c r="M1062" i="3"/>
  <c r="L1062" i="3"/>
  <c r="I1062" i="3"/>
  <c r="H1062" i="3"/>
  <c r="G1062" i="3"/>
  <c r="P1061" i="3"/>
  <c r="M1061" i="3"/>
  <c r="L1061" i="3"/>
  <c r="H1061" i="3"/>
  <c r="G1061" i="3"/>
  <c r="P1060" i="3"/>
  <c r="M1060" i="3"/>
  <c r="L1060" i="3"/>
  <c r="I1060" i="3"/>
  <c r="H1060" i="3"/>
  <c r="G1060" i="3"/>
  <c r="P1059" i="3"/>
  <c r="M1059" i="3"/>
  <c r="L1059" i="3"/>
  <c r="H1059" i="3"/>
  <c r="G1059" i="3"/>
  <c r="P1058" i="3"/>
  <c r="M1058" i="3"/>
  <c r="L1058" i="3"/>
  <c r="I1058" i="3"/>
  <c r="H1058" i="3"/>
  <c r="G1058" i="3"/>
  <c r="P1057" i="3"/>
  <c r="M1057" i="3"/>
  <c r="L1057" i="3"/>
  <c r="H1057" i="3"/>
  <c r="I1055" i="3" s="1"/>
  <c r="G1057" i="3"/>
  <c r="P1056" i="3"/>
  <c r="M1056" i="3"/>
  <c r="L1056" i="3"/>
  <c r="I1056" i="3"/>
  <c r="H1056" i="3"/>
  <c r="G1056" i="3"/>
  <c r="P1055" i="3"/>
  <c r="M1055" i="3"/>
  <c r="H1055" i="3"/>
  <c r="I1053" i="3" s="1"/>
  <c r="G1055" i="3"/>
  <c r="P1054" i="3"/>
  <c r="M1054" i="3"/>
  <c r="I1054" i="3"/>
  <c r="H1054" i="3"/>
  <c r="G1054" i="3"/>
  <c r="P1053" i="3"/>
  <c r="M1053" i="3"/>
  <c r="H1053" i="3"/>
  <c r="I1051" i="3" s="1"/>
  <c r="G1053" i="3"/>
  <c r="P1052" i="3"/>
  <c r="M1052" i="3"/>
  <c r="L1052" i="3"/>
  <c r="I1052" i="3"/>
  <c r="H1052" i="3"/>
  <c r="G1052" i="3"/>
  <c r="P1051" i="3"/>
  <c r="M1051" i="3"/>
  <c r="L1051" i="3"/>
  <c r="H1051" i="3"/>
  <c r="I1049" i="3" s="1"/>
  <c r="G1051" i="3"/>
  <c r="P1050" i="3"/>
  <c r="M1050" i="3"/>
  <c r="L1050" i="3"/>
  <c r="I1050" i="3"/>
  <c r="H1050" i="3"/>
  <c r="G1050" i="3"/>
  <c r="P1049" i="3"/>
  <c r="M1049" i="3"/>
  <c r="L1049" i="3"/>
  <c r="H1049" i="3"/>
  <c r="I1047" i="3" s="1"/>
  <c r="G1049" i="3"/>
  <c r="P1048" i="3"/>
  <c r="M1048" i="3"/>
  <c r="L1048" i="3"/>
  <c r="I1048" i="3"/>
  <c r="H1048" i="3"/>
  <c r="G1048" i="3"/>
  <c r="P1047" i="3"/>
  <c r="M1047" i="3"/>
  <c r="L1047" i="3"/>
  <c r="H1047" i="3"/>
  <c r="I1045" i="3" s="1"/>
  <c r="G1047" i="3"/>
  <c r="P1046" i="3"/>
  <c r="M1046" i="3"/>
  <c r="L1046" i="3"/>
  <c r="I1046" i="3"/>
  <c r="H1046" i="3"/>
  <c r="I1044" i="3" s="1"/>
  <c r="G1046" i="3"/>
  <c r="P1045" i="3"/>
  <c r="M1045" i="3"/>
  <c r="L1045" i="3"/>
  <c r="H1045" i="3"/>
  <c r="G1045" i="3"/>
  <c r="P1044" i="3"/>
  <c r="M1044" i="3"/>
  <c r="L1044" i="3"/>
  <c r="K1044" i="3"/>
  <c r="M1042" i="3" s="1"/>
  <c r="J1044" i="3"/>
  <c r="H1044" i="3"/>
  <c r="G1044" i="3"/>
  <c r="P1043" i="3"/>
  <c r="L1043" i="3"/>
  <c r="I1043" i="3"/>
  <c r="H1043" i="3"/>
  <c r="G1043" i="3"/>
  <c r="P1042" i="3"/>
  <c r="K1042" i="3"/>
  <c r="L1040" i="3" s="1"/>
  <c r="J1042" i="3"/>
  <c r="I1042" i="3"/>
  <c r="H1042" i="3"/>
  <c r="G1042" i="3"/>
  <c r="P1041" i="3"/>
  <c r="M1041" i="3"/>
  <c r="L1041" i="3"/>
  <c r="K1041" i="3"/>
  <c r="M1039" i="3" s="1"/>
  <c r="J1041" i="3"/>
  <c r="I1041" i="3"/>
  <c r="H1041" i="3"/>
  <c r="I1039" i="3" s="1"/>
  <c r="G1041" i="3"/>
  <c r="P1040" i="3"/>
  <c r="I1040" i="3"/>
  <c r="H1040" i="3"/>
  <c r="G1040" i="3"/>
  <c r="P1039" i="3"/>
  <c r="L1039" i="3"/>
  <c r="H1039" i="3"/>
  <c r="G1039" i="3"/>
  <c r="P1038" i="3"/>
  <c r="M1038" i="3"/>
  <c r="L1038" i="3"/>
  <c r="I1038" i="3"/>
  <c r="H1038" i="3"/>
  <c r="G1038" i="3"/>
  <c r="P1037" i="3"/>
  <c r="M1037" i="3"/>
  <c r="L1037" i="3"/>
  <c r="H1037" i="3"/>
  <c r="G1037" i="3"/>
  <c r="P1036" i="3"/>
  <c r="M1036" i="3"/>
  <c r="L1036" i="3"/>
  <c r="H1036" i="3"/>
  <c r="G1036" i="3"/>
  <c r="I1034" i="3" s="1"/>
  <c r="P1035" i="3"/>
  <c r="M1035" i="3"/>
  <c r="L1035" i="3"/>
  <c r="H1035" i="3"/>
  <c r="I1033" i="3" s="1"/>
  <c r="G1035" i="3"/>
  <c r="P1034" i="3"/>
  <c r="M1034" i="3"/>
  <c r="L1034" i="3"/>
  <c r="H1034" i="3"/>
  <c r="G1034" i="3"/>
  <c r="M1033" i="3"/>
  <c r="L1033" i="3"/>
  <c r="H1033" i="3"/>
  <c r="G1033" i="3"/>
  <c r="I1031" i="3" s="1"/>
  <c r="P1032" i="3"/>
  <c r="M1032" i="3"/>
  <c r="L1032" i="3"/>
  <c r="I1032" i="3"/>
  <c r="H1032" i="3"/>
  <c r="G1032" i="3"/>
  <c r="P1031" i="3"/>
  <c r="M1031" i="3"/>
  <c r="L1031" i="3"/>
  <c r="H1031" i="3"/>
  <c r="G1031" i="3"/>
  <c r="I1029" i="3" s="1"/>
  <c r="P1030" i="3"/>
  <c r="M1030" i="3"/>
  <c r="L1030" i="3"/>
  <c r="I1030" i="3"/>
  <c r="H1030" i="3"/>
  <c r="G1030" i="3"/>
  <c r="P1029" i="3"/>
  <c r="M1029" i="3"/>
  <c r="L1029" i="3"/>
  <c r="H1029" i="3"/>
  <c r="G1029" i="3"/>
  <c r="P1028" i="3"/>
  <c r="M1028" i="3"/>
  <c r="L1028" i="3"/>
  <c r="I1028" i="3"/>
  <c r="H1028" i="3"/>
  <c r="I1027" i="3" s="1"/>
  <c r="G1028" i="3"/>
  <c r="H1027" i="3"/>
  <c r="G1027" i="3"/>
  <c r="I1026" i="3" s="1"/>
  <c r="P1026" i="3"/>
  <c r="M1026" i="3"/>
  <c r="L1026" i="3"/>
  <c r="H1026" i="3"/>
  <c r="I1025" i="3" s="1"/>
  <c r="G1026" i="3"/>
  <c r="P1025" i="3"/>
  <c r="M1025" i="3"/>
  <c r="L1025" i="3"/>
  <c r="H1025" i="3"/>
  <c r="G1025" i="3"/>
  <c r="P1024" i="3"/>
  <c r="M1024" i="3"/>
  <c r="L1024" i="3"/>
  <c r="I1024" i="3"/>
  <c r="H1024" i="3"/>
  <c r="G1024" i="3"/>
  <c r="P1023" i="3"/>
  <c r="M1023" i="3"/>
  <c r="L1023" i="3"/>
  <c r="H1023" i="3"/>
  <c r="I1022" i="3" s="1"/>
  <c r="G1023" i="3"/>
  <c r="P1022" i="3"/>
  <c r="M1022" i="3"/>
  <c r="L1022" i="3"/>
  <c r="H1022" i="3"/>
  <c r="I1021" i="3" s="1"/>
  <c r="G1022" i="3"/>
  <c r="L1021" i="3"/>
  <c r="H1021" i="3"/>
  <c r="I1020" i="3" s="1"/>
  <c r="G1021" i="3"/>
  <c r="P1020" i="3"/>
  <c r="M1020" i="3"/>
  <c r="L1020" i="3"/>
  <c r="H1020" i="3"/>
  <c r="I1019" i="3" s="1"/>
  <c r="G1020" i="3"/>
  <c r="P1019" i="3"/>
  <c r="M1019" i="3"/>
  <c r="L1019" i="3"/>
  <c r="H1019" i="3"/>
  <c r="G1019" i="3"/>
  <c r="P1018" i="3"/>
  <c r="M1018" i="3"/>
  <c r="L1018" i="3"/>
  <c r="H1018" i="3"/>
  <c r="G1018" i="3"/>
  <c r="I1017" i="3" s="1"/>
  <c r="P1017" i="3"/>
  <c r="M1017" i="3"/>
  <c r="L1017" i="3"/>
  <c r="H1017" i="3"/>
  <c r="I1016" i="3" s="1"/>
  <c r="G1017" i="3"/>
  <c r="P1016" i="3"/>
  <c r="M1016" i="3"/>
  <c r="L1016" i="3"/>
  <c r="H1016" i="3"/>
  <c r="I1015" i="3" s="1"/>
  <c r="G1016" i="3"/>
  <c r="M1015" i="3"/>
  <c r="L1015" i="3"/>
  <c r="H1015" i="3"/>
  <c r="G1015" i="3"/>
  <c r="P1014" i="3"/>
  <c r="M1014" i="3"/>
  <c r="L1014" i="3"/>
  <c r="I1014" i="3"/>
  <c r="H1014" i="3"/>
  <c r="G1014" i="3"/>
  <c r="I1013" i="3" s="1"/>
  <c r="P1013" i="3"/>
  <c r="M1013" i="3"/>
  <c r="L1013" i="3"/>
  <c r="H1013" i="3"/>
  <c r="G1013" i="3"/>
  <c r="P1012" i="3"/>
  <c r="M1012" i="3"/>
  <c r="L1012" i="3"/>
  <c r="I1012" i="3"/>
  <c r="H1012" i="3"/>
  <c r="G1012" i="3"/>
  <c r="I1011" i="3" s="1"/>
  <c r="P1011" i="3"/>
  <c r="M1011" i="3"/>
  <c r="L1011" i="3"/>
  <c r="H1011" i="3"/>
  <c r="G1011" i="3"/>
  <c r="P1010" i="3"/>
  <c r="M1010" i="3"/>
  <c r="L1010" i="3"/>
  <c r="I1010" i="3"/>
  <c r="H1010" i="3"/>
  <c r="G1010" i="3"/>
  <c r="I1009" i="3" s="1"/>
  <c r="P1009" i="3"/>
  <c r="M1009" i="3"/>
  <c r="L1009" i="3"/>
  <c r="H1009" i="3"/>
  <c r="G1009" i="3"/>
  <c r="P1008" i="3"/>
  <c r="M1008" i="3"/>
  <c r="L1008" i="3"/>
  <c r="I1008" i="3"/>
  <c r="H1008" i="3"/>
  <c r="G1008" i="3"/>
  <c r="I1007" i="3" s="1"/>
  <c r="P1007" i="3"/>
  <c r="M1007" i="3"/>
  <c r="L1007" i="3"/>
  <c r="H1007" i="3"/>
  <c r="G1007" i="3"/>
  <c r="P1006" i="3"/>
  <c r="M1006" i="3"/>
  <c r="L1006" i="3"/>
  <c r="I1006" i="3"/>
  <c r="H1006" i="3"/>
  <c r="G1006" i="3"/>
  <c r="I1005" i="3" s="1"/>
  <c r="P1005" i="3"/>
  <c r="M1005" i="3"/>
  <c r="L1005" i="3"/>
  <c r="H1005" i="3"/>
  <c r="G1005" i="3"/>
  <c r="P1004" i="3"/>
  <c r="M1004" i="3"/>
  <c r="L1004" i="3"/>
  <c r="I1004" i="3"/>
  <c r="H1004" i="3"/>
  <c r="G1004" i="3"/>
  <c r="P1003" i="3"/>
  <c r="M1003" i="3"/>
  <c r="L1003" i="3"/>
  <c r="H1003" i="3"/>
  <c r="G1003" i="3"/>
  <c r="P1002" i="3"/>
  <c r="M1002" i="3"/>
  <c r="L1002" i="3"/>
  <c r="H1002" i="3"/>
  <c r="G1002" i="3"/>
  <c r="P1001" i="3"/>
  <c r="M1001" i="3"/>
  <c r="L1001" i="3"/>
  <c r="H1001" i="3"/>
  <c r="I1000" i="3" s="1"/>
  <c r="G1001" i="3"/>
  <c r="P1000" i="3"/>
  <c r="M1000" i="3"/>
  <c r="L1000" i="3"/>
  <c r="H1000" i="3"/>
  <c r="G1000" i="3"/>
  <c r="P999" i="3"/>
  <c r="M999" i="3"/>
  <c r="L999" i="3"/>
  <c r="H999" i="3"/>
  <c r="I998" i="3" s="1"/>
  <c r="G999" i="3"/>
  <c r="P998" i="3"/>
  <c r="M998" i="3"/>
  <c r="L998" i="3"/>
  <c r="H998" i="3"/>
  <c r="I997" i="3" s="1"/>
  <c r="G998" i="3"/>
  <c r="P997" i="3"/>
  <c r="M997" i="3"/>
  <c r="L997" i="3"/>
  <c r="H997" i="3"/>
  <c r="I996" i="3" s="1"/>
  <c r="G997" i="3"/>
  <c r="P996" i="3"/>
  <c r="M996" i="3"/>
  <c r="L996" i="3"/>
  <c r="H996" i="3"/>
  <c r="G996" i="3"/>
  <c r="P995" i="3"/>
  <c r="L995" i="3"/>
  <c r="H995" i="3"/>
  <c r="G995" i="3"/>
  <c r="I994" i="3" s="1"/>
  <c r="P994" i="3"/>
  <c r="M994" i="3"/>
  <c r="L994" i="3"/>
  <c r="H994" i="3"/>
  <c r="G994" i="3"/>
  <c r="P993" i="3"/>
  <c r="M993" i="3"/>
  <c r="L993" i="3"/>
  <c r="H993" i="3"/>
  <c r="G993" i="3"/>
  <c r="P992" i="3"/>
  <c r="M992" i="3"/>
  <c r="L992" i="3"/>
  <c r="K992" i="3"/>
  <c r="I992" i="3"/>
  <c r="H992" i="3"/>
  <c r="G992" i="3"/>
  <c r="P991" i="3"/>
  <c r="I991" i="3"/>
  <c r="H991" i="3"/>
  <c r="G991" i="3"/>
  <c r="I990" i="3" s="1"/>
  <c r="P990" i="3"/>
  <c r="M990" i="3"/>
  <c r="L990" i="3"/>
  <c r="H990" i="3"/>
  <c r="G990" i="3"/>
  <c r="P989" i="3"/>
  <c r="M989" i="3"/>
  <c r="L989" i="3"/>
  <c r="H989" i="3"/>
  <c r="G989" i="3"/>
  <c r="P988" i="3"/>
  <c r="M988" i="3"/>
  <c r="L988" i="3"/>
  <c r="H988" i="3"/>
  <c r="G988" i="3"/>
  <c r="P987" i="3"/>
  <c r="M987" i="3"/>
  <c r="L987" i="3"/>
  <c r="H987" i="3"/>
  <c r="I986" i="3" s="1"/>
  <c r="G987" i="3"/>
  <c r="P986" i="3"/>
  <c r="M986" i="3"/>
  <c r="L986" i="3"/>
  <c r="H986" i="3"/>
  <c r="I985" i="3" s="1"/>
  <c r="G986" i="3"/>
  <c r="P985" i="3"/>
  <c r="M985" i="3"/>
  <c r="L985" i="3"/>
  <c r="H985" i="3"/>
  <c r="G985" i="3"/>
  <c r="P984" i="3"/>
  <c r="M984" i="3"/>
  <c r="L984" i="3"/>
  <c r="H984" i="3"/>
  <c r="I983" i="3" s="1"/>
  <c r="G984" i="3"/>
  <c r="P983" i="3"/>
  <c r="M983" i="3"/>
  <c r="L983" i="3"/>
  <c r="H983" i="3"/>
  <c r="G983" i="3"/>
  <c r="P982" i="3"/>
  <c r="M982" i="3"/>
  <c r="L982" i="3"/>
  <c r="H982" i="3"/>
  <c r="I981" i="3" s="1"/>
  <c r="G982" i="3"/>
  <c r="P981" i="3"/>
  <c r="M981" i="3"/>
  <c r="L981" i="3"/>
  <c r="H981" i="3"/>
  <c r="I980" i="3" s="1"/>
  <c r="G981" i="3"/>
  <c r="P980" i="3"/>
  <c r="M980" i="3"/>
  <c r="L980" i="3"/>
  <c r="H980" i="3"/>
  <c r="I979" i="3" s="1"/>
  <c r="G980" i="3"/>
  <c r="P979" i="3"/>
  <c r="M979" i="3"/>
  <c r="H979" i="3"/>
  <c r="I978" i="3" s="1"/>
  <c r="G979" i="3"/>
  <c r="P978" i="3"/>
  <c r="M978" i="3"/>
  <c r="H978" i="3"/>
  <c r="I977" i="3" s="1"/>
  <c r="G978" i="3"/>
  <c r="P977" i="3"/>
  <c r="M977" i="3"/>
  <c r="H977" i="3"/>
  <c r="G977" i="3"/>
  <c r="P976" i="3"/>
  <c r="M976" i="3"/>
  <c r="L976" i="3"/>
  <c r="I976" i="3"/>
  <c r="H976" i="3"/>
  <c r="G976" i="3"/>
  <c r="I975" i="3" s="1"/>
  <c r="P975" i="3"/>
  <c r="M975" i="3"/>
  <c r="L975" i="3"/>
  <c r="H975" i="3"/>
  <c r="G975" i="3"/>
  <c r="P974" i="3"/>
  <c r="M974" i="3"/>
  <c r="L974" i="3"/>
  <c r="I974" i="3"/>
  <c r="H974" i="3"/>
  <c r="G974" i="3"/>
  <c r="I973" i="3" s="1"/>
  <c r="P973" i="3"/>
  <c r="M973" i="3"/>
  <c r="L973" i="3"/>
  <c r="H973" i="3"/>
  <c r="G973" i="3"/>
  <c r="P972" i="3"/>
  <c r="M972" i="3"/>
  <c r="L972" i="3"/>
  <c r="I972" i="3"/>
  <c r="H972" i="3"/>
  <c r="G972" i="3"/>
  <c r="I971" i="3" s="1"/>
  <c r="P971" i="3"/>
  <c r="M971" i="3"/>
  <c r="L971" i="3"/>
  <c r="H971" i="3"/>
  <c r="G971" i="3"/>
  <c r="P970" i="3"/>
  <c r="M970" i="3"/>
  <c r="L970" i="3"/>
  <c r="I970" i="3"/>
  <c r="H970" i="3"/>
  <c r="G970" i="3"/>
  <c r="P969" i="3"/>
  <c r="M969" i="3"/>
  <c r="I969" i="3"/>
  <c r="H969" i="3"/>
  <c r="G969" i="3"/>
  <c r="P968" i="3"/>
  <c r="M968" i="3"/>
  <c r="L968" i="3"/>
  <c r="I968" i="3"/>
  <c r="H968" i="3"/>
  <c r="I967" i="3" s="1"/>
  <c r="G968" i="3"/>
  <c r="P967" i="3"/>
  <c r="M967" i="3"/>
  <c r="H967" i="3"/>
  <c r="I966" i="3" s="1"/>
  <c r="G967" i="3"/>
  <c r="P966" i="3"/>
  <c r="M966" i="3"/>
  <c r="L966" i="3"/>
  <c r="H966" i="3"/>
  <c r="G966" i="3"/>
  <c r="P965" i="3"/>
  <c r="M965" i="3"/>
  <c r="L965" i="3"/>
  <c r="H965" i="3"/>
  <c r="I964" i="3" s="1"/>
  <c r="G965" i="3"/>
  <c r="P964" i="3"/>
  <c r="M964" i="3"/>
  <c r="L964" i="3"/>
  <c r="H964" i="3"/>
  <c r="G964" i="3"/>
  <c r="P963" i="3"/>
  <c r="M963" i="3"/>
  <c r="L963" i="3"/>
  <c r="H963" i="3"/>
  <c r="G963" i="3"/>
  <c r="I962" i="3" s="1"/>
  <c r="P962" i="3"/>
  <c r="M962" i="3"/>
  <c r="L962" i="3"/>
  <c r="H962" i="3"/>
  <c r="I961" i="3" s="1"/>
  <c r="G962" i="3"/>
  <c r="P961" i="3"/>
  <c r="M961" i="3"/>
  <c r="L961" i="3"/>
  <c r="H961" i="3"/>
  <c r="G961" i="3"/>
  <c r="I960" i="3" s="1"/>
  <c r="P960" i="3"/>
  <c r="M960" i="3"/>
  <c r="L960" i="3"/>
  <c r="H960" i="3"/>
  <c r="I959" i="3" s="1"/>
  <c r="G960" i="3"/>
  <c r="P959" i="3"/>
  <c r="M959" i="3"/>
  <c r="L959" i="3"/>
  <c r="H959" i="3"/>
  <c r="G959" i="3"/>
  <c r="I958" i="3" s="1"/>
  <c r="P958" i="3"/>
  <c r="M958" i="3"/>
  <c r="L958" i="3"/>
  <c r="H958" i="3"/>
  <c r="I957" i="3" s="1"/>
  <c r="G958" i="3"/>
  <c r="P957" i="3"/>
  <c r="M957" i="3"/>
  <c r="L957" i="3"/>
  <c r="H957" i="3"/>
  <c r="G957" i="3"/>
  <c r="I956" i="3" s="1"/>
  <c r="P956" i="3"/>
  <c r="M956" i="3"/>
  <c r="L956" i="3"/>
  <c r="H956" i="3"/>
  <c r="I955" i="3" s="1"/>
  <c r="G956" i="3"/>
  <c r="P955" i="3"/>
  <c r="M955" i="3"/>
  <c r="L955" i="3"/>
  <c r="H955" i="3"/>
  <c r="G955" i="3"/>
  <c r="I954" i="3" s="1"/>
  <c r="P954" i="3"/>
  <c r="M954" i="3"/>
  <c r="L954" i="3"/>
  <c r="H954" i="3"/>
  <c r="I953" i="3" s="1"/>
  <c r="G954" i="3"/>
  <c r="P953" i="3"/>
  <c r="H953" i="3"/>
  <c r="I952" i="3" s="1"/>
  <c r="G953" i="3"/>
  <c r="P952" i="3"/>
  <c r="M952" i="3"/>
  <c r="L952" i="3"/>
  <c r="H952" i="3"/>
  <c r="G952" i="3"/>
  <c r="P951" i="3"/>
  <c r="M951" i="3"/>
  <c r="L951" i="3"/>
  <c r="H951" i="3"/>
  <c r="G951" i="3"/>
  <c r="P950" i="3"/>
  <c r="M950" i="3"/>
  <c r="L950" i="3"/>
  <c r="I950" i="3"/>
  <c r="H950" i="3"/>
  <c r="G950" i="3"/>
  <c r="P949" i="3"/>
  <c r="M949" i="3"/>
  <c r="L949" i="3"/>
  <c r="I949" i="3"/>
  <c r="H949" i="3"/>
  <c r="G949" i="3"/>
  <c r="P948" i="3"/>
  <c r="M948" i="3"/>
  <c r="L948" i="3"/>
  <c r="I948" i="3"/>
  <c r="H948" i="3"/>
  <c r="G948" i="3"/>
  <c r="P947" i="3"/>
  <c r="M947" i="3"/>
  <c r="I947" i="3"/>
  <c r="H947" i="3"/>
  <c r="I946" i="3" s="1"/>
  <c r="G947" i="3"/>
  <c r="P946" i="3"/>
  <c r="M946" i="3"/>
  <c r="L946" i="3"/>
  <c r="H946" i="3"/>
  <c r="I945" i="3" s="1"/>
  <c r="G946" i="3"/>
  <c r="P945" i="3"/>
  <c r="M945" i="3"/>
  <c r="L945" i="3"/>
  <c r="H945" i="3"/>
  <c r="G945" i="3"/>
  <c r="P944" i="3"/>
  <c r="M944" i="3"/>
  <c r="L944" i="3"/>
  <c r="H944" i="3"/>
  <c r="I943" i="3" s="1"/>
  <c r="G944" i="3"/>
  <c r="P943" i="3"/>
  <c r="M943" i="3"/>
  <c r="L943" i="3"/>
  <c r="H943" i="3"/>
  <c r="I942" i="3" s="1"/>
  <c r="G943" i="3"/>
  <c r="P942" i="3"/>
  <c r="M942" i="3"/>
  <c r="L942" i="3"/>
  <c r="H942" i="3"/>
  <c r="I941" i="3" s="1"/>
  <c r="G942" i="3"/>
  <c r="P941" i="3"/>
  <c r="M941" i="3"/>
  <c r="L941" i="3"/>
  <c r="H941" i="3"/>
  <c r="G941" i="3"/>
  <c r="P940" i="3"/>
  <c r="M940" i="3"/>
  <c r="H940" i="3"/>
  <c r="G940" i="3"/>
  <c r="I939" i="3" s="1"/>
  <c r="P939" i="3"/>
  <c r="M939" i="3"/>
  <c r="L939" i="3"/>
  <c r="H939" i="3"/>
  <c r="I938" i="3" s="1"/>
  <c r="G939" i="3"/>
  <c r="P938" i="3"/>
  <c r="M938" i="3"/>
  <c r="L938" i="3"/>
  <c r="H938" i="3"/>
  <c r="G938" i="3"/>
  <c r="I937" i="3" s="1"/>
  <c r="P937" i="3"/>
  <c r="M937" i="3"/>
  <c r="L937" i="3"/>
  <c r="H937" i="3"/>
  <c r="I936" i="3" s="1"/>
  <c r="G937" i="3"/>
  <c r="P936" i="3"/>
  <c r="M936" i="3"/>
  <c r="L936" i="3"/>
  <c r="H936" i="3"/>
  <c r="G936" i="3"/>
  <c r="I935" i="3" s="1"/>
  <c r="P935" i="3"/>
  <c r="M935" i="3"/>
  <c r="L935" i="3"/>
  <c r="H935" i="3"/>
  <c r="I934" i="3" s="1"/>
  <c r="G935" i="3"/>
  <c r="P934" i="3"/>
  <c r="M934" i="3"/>
  <c r="L934" i="3"/>
  <c r="H934" i="3"/>
  <c r="G934" i="3"/>
  <c r="I933" i="3" s="1"/>
  <c r="P933" i="3"/>
  <c r="M933" i="3"/>
  <c r="L933" i="3"/>
  <c r="H933" i="3"/>
  <c r="I932" i="3" s="1"/>
  <c r="G933" i="3"/>
  <c r="P932" i="3"/>
  <c r="M932" i="3"/>
  <c r="L932" i="3"/>
  <c r="H932" i="3"/>
  <c r="G932" i="3"/>
  <c r="I931" i="3" s="1"/>
  <c r="P931" i="3"/>
  <c r="M931" i="3"/>
  <c r="L931" i="3"/>
  <c r="H931" i="3"/>
  <c r="G931" i="3"/>
  <c r="P930" i="3"/>
  <c r="M930" i="3"/>
  <c r="I930" i="3"/>
  <c r="H930" i="3"/>
  <c r="G930" i="3"/>
  <c r="P929" i="3"/>
  <c r="M929" i="3"/>
  <c r="L929" i="3"/>
  <c r="I929" i="3"/>
  <c r="H929" i="3"/>
  <c r="G929" i="3"/>
  <c r="P928" i="3"/>
  <c r="M928" i="3"/>
  <c r="L928" i="3"/>
  <c r="I928" i="3"/>
  <c r="H928" i="3"/>
  <c r="G928" i="3"/>
  <c r="P927" i="3"/>
  <c r="M927" i="3"/>
  <c r="L927" i="3"/>
  <c r="I927" i="3"/>
  <c r="H927" i="3"/>
  <c r="G927" i="3"/>
  <c r="P926" i="3"/>
  <c r="M926" i="3"/>
  <c r="L926" i="3"/>
  <c r="I926" i="3"/>
  <c r="H926" i="3"/>
  <c r="G926" i="3"/>
  <c r="P925" i="3"/>
  <c r="M925" i="3"/>
  <c r="L925" i="3"/>
  <c r="I925" i="3"/>
  <c r="H925" i="3"/>
  <c r="G925" i="3"/>
  <c r="P924" i="3"/>
  <c r="M924" i="3"/>
  <c r="L924" i="3"/>
  <c r="I924" i="3"/>
  <c r="H924" i="3"/>
  <c r="G924" i="3"/>
  <c r="P923" i="3"/>
  <c r="M923" i="3"/>
  <c r="L923" i="3"/>
  <c r="I923" i="3"/>
  <c r="H923" i="3"/>
  <c r="G923" i="3"/>
  <c r="P922" i="3"/>
  <c r="M922" i="3"/>
  <c r="L922" i="3"/>
  <c r="I922" i="3"/>
  <c r="H922" i="3"/>
  <c r="G922" i="3"/>
  <c r="P921" i="3"/>
  <c r="M921" i="3"/>
  <c r="L921" i="3"/>
  <c r="I921" i="3"/>
  <c r="H921" i="3"/>
  <c r="G921" i="3"/>
  <c r="P920" i="3"/>
  <c r="M920" i="3"/>
  <c r="L920" i="3"/>
  <c r="H920" i="3"/>
  <c r="I919" i="3" s="1"/>
  <c r="G920" i="3"/>
  <c r="P919" i="3"/>
  <c r="M919" i="3"/>
  <c r="L919" i="3"/>
  <c r="H919" i="3"/>
  <c r="G919" i="3"/>
  <c r="P918" i="3"/>
  <c r="M918" i="3"/>
  <c r="L918" i="3"/>
  <c r="I918" i="3"/>
  <c r="H918" i="3"/>
  <c r="I917" i="3" s="1"/>
  <c r="G918" i="3"/>
  <c r="P917" i="3"/>
  <c r="M917" i="3"/>
  <c r="L917" i="3"/>
  <c r="H917" i="3"/>
  <c r="G917" i="3"/>
  <c r="P916" i="3"/>
  <c r="M916" i="3"/>
  <c r="L916" i="3"/>
  <c r="I916" i="3"/>
  <c r="H916" i="3"/>
  <c r="I915" i="3" s="1"/>
  <c r="G916" i="3"/>
  <c r="P915" i="3"/>
  <c r="M915" i="3"/>
  <c r="L915" i="3"/>
  <c r="H915" i="3"/>
  <c r="I914" i="3" s="1"/>
  <c r="G915" i="3"/>
  <c r="P914" i="3"/>
  <c r="H914" i="3"/>
  <c r="G914" i="3"/>
  <c r="P913" i="3"/>
  <c r="M913" i="3"/>
  <c r="L913" i="3"/>
  <c r="H913" i="3"/>
  <c r="G913" i="3"/>
  <c r="P912" i="3"/>
  <c r="I912" i="3"/>
  <c r="H912" i="3"/>
  <c r="I911" i="3" s="1"/>
  <c r="G912" i="3"/>
  <c r="P911" i="3"/>
  <c r="M911" i="3"/>
  <c r="L911" i="3"/>
  <c r="H911" i="3"/>
  <c r="G911" i="3"/>
  <c r="I910" i="3" s="1"/>
  <c r="P910" i="3"/>
  <c r="M910" i="3"/>
  <c r="L910" i="3"/>
  <c r="H910" i="3"/>
  <c r="I909" i="3" s="1"/>
  <c r="G910" i="3"/>
  <c r="P909" i="3"/>
  <c r="M909" i="3"/>
  <c r="L909" i="3"/>
  <c r="H909" i="3"/>
  <c r="G909" i="3"/>
  <c r="I908" i="3" s="1"/>
  <c r="P908" i="3"/>
  <c r="M908" i="3"/>
  <c r="L908" i="3"/>
  <c r="H908" i="3"/>
  <c r="I907" i="3" s="1"/>
  <c r="G908" i="3"/>
  <c r="P907" i="3"/>
  <c r="M907" i="3"/>
  <c r="L907" i="3"/>
  <c r="H907" i="3"/>
  <c r="G907" i="3"/>
  <c r="I906" i="3" s="1"/>
  <c r="P906" i="3"/>
  <c r="M906" i="3"/>
  <c r="L906" i="3"/>
  <c r="H906" i="3"/>
  <c r="I905" i="3" s="1"/>
  <c r="G906" i="3"/>
  <c r="P905" i="3"/>
  <c r="M905" i="3"/>
  <c r="L905" i="3"/>
  <c r="H905" i="3"/>
  <c r="G905" i="3"/>
  <c r="I904" i="3" s="1"/>
  <c r="P904" i="3"/>
  <c r="M904" i="3"/>
  <c r="L904" i="3"/>
  <c r="H904" i="3"/>
  <c r="I903" i="3" s="1"/>
  <c r="G904" i="3"/>
  <c r="P903" i="3"/>
  <c r="M903" i="3"/>
  <c r="L903" i="3"/>
  <c r="H903" i="3"/>
  <c r="G903" i="3"/>
  <c r="I902" i="3" s="1"/>
  <c r="P902" i="3"/>
  <c r="M902" i="3"/>
  <c r="L902" i="3"/>
  <c r="H902" i="3"/>
  <c r="G902" i="3"/>
  <c r="P901" i="3"/>
  <c r="I901" i="3"/>
  <c r="H901" i="3"/>
  <c r="G901" i="3"/>
  <c r="P900" i="3"/>
  <c r="I900" i="3"/>
  <c r="H900" i="3"/>
  <c r="G900" i="3"/>
  <c r="P899" i="3"/>
  <c r="M899" i="3"/>
  <c r="L899" i="3"/>
  <c r="I899" i="3"/>
  <c r="H899" i="3"/>
  <c r="I898" i="3" s="1"/>
  <c r="G899" i="3"/>
  <c r="P898" i="3"/>
  <c r="M898" i="3"/>
  <c r="L898" i="3"/>
  <c r="H898" i="3"/>
  <c r="G898" i="3"/>
  <c r="P897" i="3"/>
  <c r="M897" i="3"/>
  <c r="L897" i="3"/>
  <c r="I897" i="3"/>
  <c r="H897" i="3"/>
  <c r="I896" i="3" s="1"/>
  <c r="G897" i="3"/>
  <c r="P896" i="3"/>
  <c r="M896" i="3"/>
  <c r="L896" i="3"/>
  <c r="H896" i="3"/>
  <c r="G896" i="3"/>
  <c r="P895" i="3"/>
  <c r="M895" i="3"/>
  <c r="L895" i="3"/>
  <c r="I895" i="3"/>
  <c r="H895" i="3"/>
  <c r="I894" i="3" s="1"/>
  <c r="G895" i="3"/>
  <c r="P894" i="3"/>
  <c r="M894" i="3"/>
  <c r="L894" i="3"/>
  <c r="H894" i="3"/>
  <c r="G894" i="3"/>
  <c r="P893" i="3"/>
  <c r="M893" i="3"/>
  <c r="L893" i="3"/>
  <c r="I893" i="3"/>
  <c r="H893" i="3"/>
  <c r="I892" i="3" s="1"/>
  <c r="G893" i="3"/>
  <c r="P892" i="3"/>
  <c r="M892" i="3"/>
  <c r="L892" i="3"/>
  <c r="H892" i="3"/>
  <c r="G892" i="3"/>
  <c r="P891" i="3"/>
  <c r="M891" i="3"/>
  <c r="L891" i="3"/>
  <c r="I891" i="3"/>
  <c r="H891" i="3"/>
  <c r="I890" i="3" s="1"/>
  <c r="G891" i="3"/>
  <c r="P890" i="3"/>
  <c r="M890" i="3"/>
  <c r="L890" i="3"/>
  <c r="H890" i="3"/>
  <c r="G890" i="3"/>
  <c r="P889" i="3"/>
  <c r="M889" i="3"/>
  <c r="L889" i="3"/>
  <c r="I889" i="3"/>
  <c r="H889" i="3"/>
  <c r="I888" i="3" s="1"/>
  <c r="G889" i="3"/>
  <c r="P888" i="3"/>
  <c r="M888" i="3"/>
  <c r="L888" i="3"/>
  <c r="H888" i="3"/>
  <c r="G888" i="3"/>
  <c r="P887" i="3"/>
  <c r="M887" i="3"/>
  <c r="L887" i="3"/>
  <c r="I887" i="3"/>
  <c r="H887" i="3"/>
  <c r="I886" i="3" s="1"/>
  <c r="G887" i="3"/>
  <c r="P886" i="3"/>
  <c r="M886" i="3"/>
  <c r="L886" i="3"/>
  <c r="H886" i="3"/>
  <c r="G886" i="3"/>
  <c r="P885" i="3"/>
  <c r="M885" i="3"/>
  <c r="L885" i="3"/>
  <c r="I885" i="3"/>
  <c r="H885" i="3"/>
  <c r="I884" i="3" s="1"/>
  <c r="G885" i="3"/>
  <c r="P884" i="3"/>
  <c r="M884" i="3"/>
  <c r="L884" i="3"/>
  <c r="H884" i="3"/>
  <c r="G884" i="3"/>
  <c r="P883" i="3"/>
  <c r="M883" i="3"/>
  <c r="L883" i="3"/>
  <c r="I883" i="3"/>
  <c r="H883" i="3"/>
  <c r="I882" i="3" s="1"/>
  <c r="G883" i="3"/>
  <c r="P882" i="3"/>
  <c r="M882" i="3"/>
  <c r="L882" i="3"/>
  <c r="H882" i="3"/>
  <c r="G882" i="3"/>
  <c r="P881" i="3"/>
  <c r="M881" i="3"/>
  <c r="L881" i="3"/>
  <c r="I881" i="3"/>
  <c r="H881" i="3"/>
  <c r="I880" i="3" s="1"/>
  <c r="G881" i="3"/>
  <c r="P880" i="3"/>
  <c r="M880" i="3"/>
  <c r="L880" i="3"/>
  <c r="H880" i="3"/>
  <c r="G880" i="3"/>
  <c r="P879" i="3"/>
  <c r="M879" i="3"/>
  <c r="L879" i="3"/>
  <c r="I879" i="3"/>
  <c r="H879" i="3"/>
  <c r="I878" i="3" s="1"/>
  <c r="G879" i="3"/>
  <c r="P878" i="3"/>
  <c r="M878" i="3"/>
  <c r="L878" i="3"/>
  <c r="H878" i="3"/>
  <c r="G878" i="3"/>
  <c r="P877" i="3"/>
  <c r="M877" i="3"/>
  <c r="L877" i="3"/>
  <c r="I877" i="3"/>
  <c r="H877" i="3"/>
  <c r="I876" i="3" s="1"/>
  <c r="G877" i="3"/>
  <c r="P876" i="3"/>
  <c r="M876" i="3"/>
  <c r="L876" i="3"/>
  <c r="H876" i="3"/>
  <c r="G876" i="3"/>
  <c r="P875" i="3"/>
  <c r="M875" i="3"/>
  <c r="I875" i="3"/>
  <c r="H875" i="3"/>
  <c r="G875" i="3"/>
  <c r="P874" i="3"/>
  <c r="M874" i="3"/>
  <c r="L874" i="3"/>
  <c r="H874" i="3"/>
  <c r="I873" i="3" s="1"/>
  <c r="G874" i="3"/>
  <c r="P873" i="3"/>
  <c r="M873" i="3"/>
  <c r="L873" i="3"/>
  <c r="H873" i="3"/>
  <c r="G873" i="3"/>
  <c r="P872" i="3"/>
  <c r="M872" i="3"/>
  <c r="L872" i="3"/>
  <c r="H872" i="3"/>
  <c r="I871" i="3" s="1"/>
  <c r="G872" i="3"/>
  <c r="P871" i="3"/>
  <c r="M871" i="3"/>
  <c r="L871" i="3"/>
  <c r="H871" i="3"/>
  <c r="I870" i="3" s="1"/>
  <c r="G871" i="3"/>
  <c r="P870" i="3"/>
  <c r="M870" i="3"/>
  <c r="L870" i="3"/>
  <c r="H870" i="3"/>
  <c r="I869" i="3" s="1"/>
  <c r="G870" i="3"/>
  <c r="P869" i="3"/>
  <c r="M869" i="3"/>
  <c r="L869" i="3"/>
  <c r="H869" i="3"/>
  <c r="G869" i="3"/>
  <c r="P868" i="3"/>
  <c r="M868" i="3"/>
  <c r="L868" i="3"/>
  <c r="H868" i="3"/>
  <c r="I867" i="3" s="1"/>
  <c r="G868" i="3"/>
  <c r="P867" i="3"/>
  <c r="M867" i="3"/>
  <c r="L867" i="3"/>
  <c r="H867" i="3"/>
  <c r="G867" i="3"/>
  <c r="P866" i="3"/>
  <c r="M866" i="3"/>
  <c r="L866" i="3"/>
  <c r="H866" i="3"/>
  <c r="G866" i="3"/>
  <c r="P865" i="3"/>
  <c r="M865" i="3"/>
  <c r="L865" i="3"/>
  <c r="H865" i="3"/>
  <c r="G865" i="3"/>
  <c r="P864" i="3"/>
  <c r="M864" i="3"/>
  <c r="L864" i="3"/>
  <c r="H864" i="3"/>
  <c r="G864" i="3"/>
  <c r="P863" i="3"/>
  <c r="M863" i="3"/>
  <c r="L863" i="3"/>
  <c r="H863" i="3"/>
  <c r="G863" i="3"/>
  <c r="P862" i="3"/>
  <c r="M862" i="3"/>
  <c r="L862" i="3"/>
  <c r="I862" i="3"/>
  <c r="H862" i="3"/>
  <c r="I861" i="3" s="1"/>
  <c r="G862" i="3"/>
  <c r="P861" i="3"/>
  <c r="M861" i="3"/>
  <c r="L861" i="3"/>
  <c r="H861" i="3"/>
  <c r="G861" i="3"/>
  <c r="P860" i="3"/>
  <c r="M860" i="3"/>
  <c r="L860" i="3"/>
  <c r="I860" i="3"/>
  <c r="H860" i="3"/>
  <c r="I859" i="3" s="1"/>
  <c r="G860" i="3"/>
  <c r="P859" i="3"/>
  <c r="M859" i="3"/>
  <c r="L859" i="3"/>
  <c r="H859" i="3"/>
  <c r="G859" i="3"/>
  <c r="P858" i="3"/>
  <c r="M858" i="3"/>
  <c r="L858" i="3"/>
  <c r="I858" i="3"/>
  <c r="H858" i="3"/>
  <c r="I857" i="3" s="1"/>
  <c r="G858" i="3"/>
  <c r="P857" i="3"/>
  <c r="M857" i="3"/>
  <c r="L857" i="3"/>
  <c r="H857" i="3"/>
  <c r="G857" i="3"/>
  <c r="P856" i="3"/>
  <c r="M856" i="3"/>
  <c r="L856" i="3"/>
  <c r="I856" i="3"/>
  <c r="H856" i="3"/>
  <c r="G856" i="3"/>
  <c r="P855" i="3"/>
  <c r="I855" i="3"/>
  <c r="H855" i="3"/>
  <c r="G855" i="3"/>
  <c r="P854" i="3"/>
  <c r="M854" i="3"/>
  <c r="L854" i="3"/>
  <c r="I854" i="3"/>
  <c r="H854" i="3"/>
  <c r="I853" i="3" s="1"/>
  <c r="G854" i="3"/>
  <c r="P853" i="3"/>
  <c r="M853" i="3"/>
  <c r="L853" i="3"/>
  <c r="H853" i="3"/>
  <c r="G853" i="3"/>
  <c r="P852" i="3"/>
  <c r="M852" i="3"/>
  <c r="L852" i="3"/>
  <c r="I852" i="3"/>
  <c r="H852" i="3"/>
  <c r="I851" i="3" s="1"/>
  <c r="G852" i="3"/>
  <c r="P851" i="3"/>
  <c r="M851" i="3"/>
  <c r="L851" i="3"/>
  <c r="H851" i="3"/>
  <c r="G851" i="3"/>
  <c r="P850" i="3"/>
  <c r="M850" i="3"/>
  <c r="L850" i="3"/>
  <c r="I850" i="3"/>
  <c r="H850" i="3"/>
  <c r="I849" i="3" s="1"/>
  <c r="G850" i="3"/>
  <c r="P849" i="3"/>
  <c r="H849" i="3"/>
  <c r="G849" i="3"/>
  <c r="P848" i="3"/>
  <c r="H848" i="3"/>
  <c r="G848" i="3"/>
  <c r="P847" i="3"/>
  <c r="M847" i="3"/>
  <c r="L847" i="3"/>
  <c r="I847" i="3"/>
  <c r="H847" i="3"/>
  <c r="G847" i="3"/>
  <c r="P846" i="3"/>
  <c r="M846" i="3"/>
  <c r="L846" i="3"/>
  <c r="H846" i="3"/>
  <c r="G846" i="3"/>
  <c r="P845" i="3"/>
  <c r="M845" i="3"/>
  <c r="L845" i="3"/>
  <c r="H845" i="3"/>
  <c r="G845" i="3"/>
  <c r="P844" i="3"/>
  <c r="M844" i="3"/>
  <c r="L844" i="3"/>
  <c r="H844" i="3"/>
  <c r="I843" i="3" s="1"/>
  <c r="G844" i="3"/>
  <c r="P843" i="3"/>
  <c r="M843" i="3"/>
  <c r="L843" i="3"/>
  <c r="H843" i="3"/>
  <c r="I842" i="3" s="1"/>
  <c r="G843" i="3"/>
  <c r="P842" i="3"/>
  <c r="M842" i="3"/>
  <c r="L842" i="3"/>
  <c r="H842" i="3"/>
  <c r="I841" i="3" s="1"/>
  <c r="G842" i="3"/>
  <c r="P841" i="3"/>
  <c r="M841" i="3"/>
  <c r="L841" i="3"/>
  <c r="H841" i="3"/>
  <c r="G841" i="3"/>
  <c r="P840" i="3"/>
  <c r="M840" i="3"/>
  <c r="H840" i="3"/>
  <c r="G840" i="3"/>
  <c r="I839" i="3" s="1"/>
  <c r="P839" i="3"/>
  <c r="M839" i="3"/>
  <c r="L839" i="3"/>
  <c r="H839" i="3"/>
  <c r="I838" i="3" s="1"/>
  <c r="G839" i="3"/>
  <c r="P838" i="3"/>
  <c r="M838" i="3"/>
  <c r="L838" i="3"/>
  <c r="H838" i="3"/>
  <c r="G838" i="3"/>
  <c r="I837" i="3" s="1"/>
  <c r="P837" i="3"/>
  <c r="M837" i="3"/>
  <c r="L837" i="3"/>
  <c r="H837" i="3"/>
  <c r="G837" i="3"/>
  <c r="P836" i="3"/>
  <c r="M836" i="3"/>
  <c r="L836" i="3"/>
  <c r="H836" i="3"/>
  <c r="G836" i="3"/>
  <c r="P835" i="3"/>
  <c r="M835" i="3"/>
  <c r="L835" i="3"/>
  <c r="I835" i="3"/>
  <c r="H835" i="3"/>
  <c r="G835" i="3"/>
  <c r="P834" i="3"/>
  <c r="M834" i="3"/>
  <c r="L834" i="3"/>
  <c r="I834" i="3"/>
  <c r="H834" i="3"/>
  <c r="G834" i="3"/>
  <c r="P833" i="3"/>
  <c r="M833" i="3"/>
  <c r="L833" i="3"/>
  <c r="I833" i="3"/>
  <c r="H833" i="3"/>
  <c r="G833" i="3"/>
  <c r="P832" i="3"/>
  <c r="M832" i="3"/>
  <c r="L832" i="3"/>
  <c r="I832" i="3"/>
  <c r="H832" i="3"/>
  <c r="G832" i="3"/>
  <c r="P831" i="3"/>
  <c r="M831" i="3"/>
  <c r="L831" i="3"/>
  <c r="I831" i="3"/>
  <c r="H831" i="3"/>
  <c r="G831" i="3"/>
  <c r="P830" i="3"/>
  <c r="M830" i="3"/>
  <c r="L830" i="3"/>
  <c r="I830" i="3"/>
  <c r="H830" i="3"/>
  <c r="G830" i="3"/>
  <c r="P829" i="3"/>
  <c r="M829" i="3"/>
  <c r="L829" i="3"/>
  <c r="I829" i="3"/>
  <c r="H829" i="3"/>
  <c r="G829" i="3"/>
  <c r="P828" i="3"/>
  <c r="M828" i="3"/>
  <c r="L828" i="3"/>
  <c r="I828" i="3"/>
  <c r="H828" i="3"/>
  <c r="G828" i="3"/>
  <c r="P827" i="3"/>
  <c r="M827" i="3"/>
  <c r="L827" i="3"/>
  <c r="I827" i="3"/>
  <c r="H827" i="3"/>
  <c r="G827" i="3"/>
  <c r="P826" i="3"/>
  <c r="M826" i="3"/>
  <c r="L826" i="3"/>
  <c r="I826" i="3"/>
  <c r="H826" i="3"/>
  <c r="G826" i="3"/>
  <c r="P825" i="3"/>
  <c r="M825" i="3"/>
  <c r="L825" i="3"/>
  <c r="I825" i="3"/>
  <c r="H825" i="3"/>
  <c r="G825" i="3"/>
  <c r="P824" i="3"/>
  <c r="M824" i="3"/>
  <c r="L824" i="3"/>
  <c r="I824" i="3"/>
  <c r="H824" i="3"/>
  <c r="G824" i="3"/>
  <c r="P823" i="3"/>
  <c r="M823" i="3"/>
  <c r="L823" i="3"/>
  <c r="I823" i="3"/>
  <c r="H823" i="3"/>
  <c r="G823" i="3"/>
  <c r="P822" i="3"/>
  <c r="M822" i="3"/>
  <c r="L822" i="3"/>
  <c r="I822" i="3"/>
  <c r="H822" i="3"/>
  <c r="G822" i="3"/>
  <c r="P821" i="3"/>
  <c r="M821" i="3"/>
  <c r="L821" i="3"/>
  <c r="I821" i="3"/>
  <c r="H821" i="3"/>
  <c r="G821" i="3"/>
  <c r="P820" i="3"/>
  <c r="M820" i="3"/>
  <c r="I820" i="3"/>
  <c r="H820" i="3"/>
  <c r="I819" i="3" s="1"/>
  <c r="G820" i="3"/>
  <c r="P819" i="3"/>
  <c r="M819" i="3"/>
  <c r="L819" i="3"/>
  <c r="H819" i="3"/>
  <c r="G819" i="3"/>
  <c r="P818" i="3"/>
  <c r="M818" i="3"/>
  <c r="L818" i="3"/>
  <c r="I818" i="3"/>
  <c r="H818" i="3"/>
  <c r="I817" i="3" s="1"/>
  <c r="G818" i="3"/>
  <c r="P817" i="3"/>
  <c r="M817" i="3"/>
  <c r="L817" i="3"/>
  <c r="H817" i="3"/>
  <c r="G817" i="3"/>
  <c r="P816" i="3"/>
  <c r="M816" i="3"/>
  <c r="I816" i="3"/>
  <c r="H816" i="3"/>
  <c r="I815" i="3" s="1"/>
  <c r="G816" i="3"/>
  <c r="P815" i="3"/>
  <c r="M815" i="3"/>
  <c r="L815" i="3"/>
  <c r="H815" i="3"/>
  <c r="G815" i="3"/>
  <c r="P814" i="3"/>
  <c r="M814" i="3"/>
  <c r="L814" i="3"/>
  <c r="I814" i="3"/>
  <c r="H814" i="3"/>
  <c r="I813" i="3" s="1"/>
  <c r="G814" i="3"/>
  <c r="P813" i="3"/>
  <c r="M813" i="3"/>
  <c r="L813" i="3"/>
  <c r="H813" i="3"/>
  <c r="G813" i="3"/>
  <c r="I812" i="3" s="1"/>
  <c r="P812" i="3"/>
  <c r="M812" i="3"/>
  <c r="H812" i="3"/>
  <c r="I811" i="3" s="1"/>
  <c r="G812" i="3"/>
  <c r="P811" i="3"/>
  <c r="M811" i="3"/>
  <c r="L811" i="3"/>
  <c r="H811" i="3"/>
  <c r="G811" i="3"/>
  <c r="P810" i="3"/>
  <c r="M810" i="3"/>
  <c r="L810" i="3"/>
  <c r="I810" i="3"/>
  <c r="H810" i="3"/>
  <c r="G810" i="3"/>
  <c r="P809" i="3"/>
  <c r="M809" i="3"/>
  <c r="L809" i="3"/>
  <c r="H809" i="3"/>
  <c r="G809" i="3"/>
  <c r="P808" i="3"/>
  <c r="M808" i="3"/>
  <c r="L808" i="3"/>
  <c r="I808" i="3"/>
  <c r="H808" i="3"/>
  <c r="I807" i="3" s="1"/>
  <c r="G808" i="3"/>
  <c r="P807" i="3"/>
  <c r="M807" i="3"/>
  <c r="L807" i="3"/>
  <c r="H807" i="3"/>
  <c r="G807" i="3"/>
  <c r="P806" i="3"/>
  <c r="M806" i="3"/>
  <c r="L806" i="3"/>
  <c r="I806" i="3"/>
  <c r="H806" i="3"/>
  <c r="I805" i="3" s="1"/>
  <c r="G806" i="3"/>
  <c r="P805" i="3"/>
  <c r="M805" i="3"/>
  <c r="L805" i="3"/>
  <c r="H805" i="3"/>
  <c r="G805" i="3"/>
  <c r="P804" i="3"/>
  <c r="M804" i="3"/>
  <c r="L804" i="3"/>
  <c r="I804" i="3"/>
  <c r="H804" i="3"/>
  <c r="G804" i="3"/>
  <c r="P803" i="3"/>
  <c r="M803" i="3"/>
  <c r="L803" i="3"/>
  <c r="H803" i="3"/>
  <c r="G803" i="3"/>
  <c r="P802" i="3"/>
  <c r="M802" i="3"/>
  <c r="L802" i="3"/>
  <c r="I802" i="3"/>
  <c r="H802" i="3"/>
  <c r="G802" i="3"/>
  <c r="P801" i="3"/>
  <c r="M801" i="3"/>
  <c r="L801" i="3"/>
  <c r="H801" i="3"/>
  <c r="G801" i="3"/>
  <c r="P800" i="3"/>
  <c r="M800" i="3"/>
  <c r="L800" i="3"/>
  <c r="I800" i="3"/>
  <c r="H800" i="3"/>
  <c r="I799" i="3" s="1"/>
  <c r="G800" i="3"/>
  <c r="P799" i="3"/>
  <c r="M799" i="3"/>
  <c r="L799" i="3"/>
  <c r="H799" i="3"/>
  <c r="G799" i="3"/>
  <c r="P798" i="3"/>
  <c r="M798" i="3"/>
  <c r="L798" i="3"/>
  <c r="I798" i="3"/>
  <c r="H798" i="3"/>
  <c r="I797" i="3" s="1"/>
  <c r="G798" i="3"/>
  <c r="P797" i="3"/>
  <c r="M797" i="3"/>
  <c r="L797" i="3"/>
  <c r="H797" i="3"/>
  <c r="G797" i="3"/>
  <c r="P796" i="3"/>
  <c r="M796" i="3"/>
  <c r="L796" i="3"/>
  <c r="I796" i="3"/>
  <c r="H796" i="3"/>
  <c r="G796" i="3"/>
  <c r="P795" i="3"/>
  <c r="M795" i="3"/>
  <c r="L795" i="3"/>
  <c r="H795" i="3"/>
  <c r="G795" i="3"/>
  <c r="P794" i="3"/>
  <c r="M794" i="3"/>
  <c r="L794" i="3"/>
  <c r="I794" i="3"/>
  <c r="H794" i="3"/>
  <c r="G794" i="3"/>
  <c r="P793" i="3"/>
  <c r="M793" i="3"/>
  <c r="L793" i="3"/>
  <c r="H793" i="3"/>
  <c r="G793" i="3"/>
  <c r="P792" i="3"/>
  <c r="M792" i="3"/>
  <c r="L792" i="3"/>
  <c r="I792" i="3"/>
  <c r="H792" i="3"/>
  <c r="G792" i="3"/>
  <c r="P791" i="3"/>
  <c r="M791" i="3"/>
  <c r="L791" i="3"/>
  <c r="H791" i="3"/>
  <c r="G791" i="3"/>
  <c r="P790" i="3"/>
  <c r="M790" i="3"/>
  <c r="L790" i="3"/>
  <c r="I790" i="3"/>
  <c r="H790" i="3"/>
  <c r="G790" i="3"/>
  <c r="P789" i="3"/>
  <c r="M789" i="3"/>
  <c r="L789" i="3"/>
  <c r="H789" i="3"/>
  <c r="G789" i="3"/>
  <c r="P788" i="3"/>
  <c r="M788" i="3"/>
  <c r="L788" i="3"/>
  <c r="I788" i="3"/>
  <c r="H788" i="3"/>
  <c r="I787" i="3" s="1"/>
  <c r="G788" i="3"/>
  <c r="P787" i="3"/>
  <c r="M787" i="3"/>
  <c r="L787" i="3"/>
  <c r="H787" i="3"/>
  <c r="G787" i="3"/>
  <c r="P786" i="3"/>
  <c r="M786" i="3"/>
  <c r="L786" i="3"/>
  <c r="I786" i="3"/>
  <c r="H786" i="3"/>
  <c r="G786" i="3"/>
  <c r="P785" i="3"/>
  <c r="M785" i="3"/>
  <c r="L785" i="3"/>
  <c r="H785" i="3"/>
  <c r="G785" i="3"/>
  <c r="P784" i="3"/>
  <c r="M784" i="3"/>
  <c r="L784" i="3"/>
  <c r="I784" i="3"/>
  <c r="H784" i="3"/>
  <c r="I783" i="3" s="1"/>
  <c r="G784" i="3"/>
  <c r="P783" i="3"/>
  <c r="M783" i="3"/>
  <c r="L783" i="3"/>
  <c r="H783" i="3"/>
  <c r="G783" i="3"/>
  <c r="P782" i="3"/>
  <c r="M782" i="3"/>
  <c r="L782" i="3"/>
  <c r="I782" i="3"/>
  <c r="H782" i="3"/>
  <c r="I781" i="3" s="1"/>
  <c r="G782" i="3"/>
  <c r="P781" i="3"/>
  <c r="M781" i="3"/>
  <c r="L781" i="3"/>
  <c r="H781" i="3"/>
  <c r="G781" i="3"/>
  <c r="P780" i="3"/>
  <c r="M780" i="3"/>
  <c r="I780" i="3"/>
  <c r="H780" i="3"/>
  <c r="G780" i="3"/>
  <c r="P779" i="3"/>
  <c r="M779" i="3"/>
  <c r="L779" i="3"/>
  <c r="H779" i="3"/>
  <c r="I778" i="3" s="1"/>
  <c r="G779" i="3"/>
  <c r="P778" i="3"/>
  <c r="M778" i="3"/>
  <c r="L778" i="3"/>
  <c r="H778" i="3"/>
  <c r="I777" i="3" s="1"/>
  <c r="G778" i="3"/>
  <c r="P777" i="3"/>
  <c r="M777" i="3"/>
  <c r="L777" i="3"/>
  <c r="H777" i="3"/>
  <c r="I776" i="3" s="1"/>
  <c r="G777" i="3"/>
  <c r="P776" i="3"/>
  <c r="M776" i="3"/>
  <c r="L776" i="3"/>
  <c r="H776" i="3"/>
  <c r="I775" i="3" s="1"/>
  <c r="G776" i="3"/>
  <c r="P775" i="3"/>
  <c r="M775" i="3"/>
  <c r="L775" i="3"/>
  <c r="H775" i="3"/>
  <c r="I774" i="3" s="1"/>
  <c r="G775" i="3"/>
  <c r="P774" i="3"/>
  <c r="M774" i="3"/>
  <c r="L774" i="3"/>
  <c r="H774" i="3"/>
  <c r="G774" i="3"/>
  <c r="P773" i="3"/>
  <c r="M773" i="3"/>
  <c r="L773" i="3"/>
  <c r="H773" i="3"/>
  <c r="I772" i="3" s="1"/>
  <c r="G773" i="3"/>
  <c r="P772" i="3"/>
  <c r="M772" i="3"/>
  <c r="L772" i="3"/>
  <c r="H772" i="3"/>
  <c r="I771" i="3" s="1"/>
  <c r="G772" i="3"/>
  <c r="P771" i="3"/>
  <c r="M771" i="3"/>
  <c r="L771" i="3"/>
  <c r="H771" i="3"/>
  <c r="I770" i="3" s="1"/>
  <c r="G771" i="3"/>
  <c r="P770" i="3"/>
  <c r="M770" i="3"/>
  <c r="L770" i="3"/>
  <c r="H770" i="3"/>
  <c r="I769" i="3" s="1"/>
  <c r="G770" i="3"/>
  <c r="P769" i="3"/>
  <c r="M769" i="3"/>
  <c r="L769" i="3"/>
  <c r="H769" i="3"/>
  <c r="I768" i="3" s="1"/>
  <c r="G769" i="3"/>
  <c r="P768" i="3"/>
  <c r="M768" i="3"/>
  <c r="L768" i="3"/>
  <c r="H768" i="3"/>
  <c r="G768" i="3"/>
  <c r="P767" i="3"/>
  <c r="M767" i="3"/>
  <c r="L767" i="3"/>
  <c r="H767" i="3"/>
  <c r="I766" i="3" s="1"/>
  <c r="G767" i="3"/>
  <c r="P766" i="3"/>
  <c r="M766" i="3"/>
  <c r="L766" i="3"/>
  <c r="H766" i="3"/>
  <c r="I765" i="3" s="1"/>
  <c r="G766" i="3"/>
  <c r="P765" i="3"/>
  <c r="M765" i="3"/>
  <c r="L765" i="3"/>
  <c r="H765" i="3"/>
  <c r="I764" i="3" s="1"/>
  <c r="G765" i="3"/>
  <c r="P764" i="3"/>
  <c r="M764" i="3"/>
  <c r="L764" i="3"/>
  <c r="H764" i="3"/>
  <c r="I763" i="3" s="1"/>
  <c r="G764" i="3"/>
  <c r="P763" i="3"/>
  <c r="M763" i="3"/>
  <c r="L763" i="3"/>
  <c r="H763" i="3"/>
  <c r="I762" i="3" s="1"/>
  <c r="G763" i="3"/>
  <c r="P762" i="3"/>
  <c r="M762" i="3"/>
  <c r="L762" i="3"/>
  <c r="H762" i="3"/>
  <c r="G762" i="3"/>
  <c r="P761" i="3"/>
  <c r="M761" i="3"/>
  <c r="H761" i="3"/>
  <c r="G761" i="3"/>
  <c r="I760" i="3" s="1"/>
  <c r="P760" i="3"/>
  <c r="M760" i="3"/>
  <c r="L760" i="3"/>
  <c r="H760" i="3"/>
  <c r="I759" i="3" s="1"/>
  <c r="G760" i="3"/>
  <c r="P759" i="3"/>
  <c r="M759" i="3"/>
  <c r="L759" i="3"/>
  <c r="H759" i="3"/>
  <c r="G759" i="3"/>
  <c r="I758" i="3" s="1"/>
  <c r="P758" i="3"/>
  <c r="M758" i="3"/>
  <c r="L758" i="3"/>
  <c r="H758" i="3"/>
  <c r="I757" i="3" s="1"/>
  <c r="G758" i="3"/>
  <c r="P757" i="3"/>
  <c r="M757" i="3"/>
  <c r="L757" i="3"/>
  <c r="H757" i="3"/>
  <c r="G757" i="3"/>
  <c r="I756" i="3" s="1"/>
  <c r="P756" i="3"/>
  <c r="M756" i="3"/>
  <c r="L756" i="3"/>
  <c r="H756" i="3"/>
  <c r="I755" i="3" s="1"/>
  <c r="G756" i="3"/>
  <c r="P755" i="3"/>
  <c r="M755" i="3"/>
  <c r="L755" i="3"/>
  <c r="H755" i="3"/>
  <c r="G755" i="3"/>
  <c r="I754" i="3" s="1"/>
  <c r="P754" i="3"/>
  <c r="M754" i="3"/>
  <c r="L754" i="3"/>
  <c r="H754" i="3"/>
  <c r="I753" i="3" s="1"/>
  <c r="G754" i="3"/>
  <c r="P753" i="3"/>
  <c r="M753" i="3"/>
  <c r="L753" i="3"/>
  <c r="H753" i="3"/>
  <c r="G753" i="3"/>
  <c r="I752" i="3" s="1"/>
  <c r="P752" i="3"/>
  <c r="M752" i="3"/>
  <c r="L752" i="3"/>
  <c r="H752" i="3"/>
  <c r="I751" i="3" s="1"/>
  <c r="G752" i="3"/>
  <c r="P751" i="3"/>
  <c r="M751" i="3"/>
  <c r="L751" i="3"/>
  <c r="H751" i="3"/>
  <c r="G751" i="3"/>
  <c r="I750" i="3" s="1"/>
  <c r="P750" i="3"/>
  <c r="M750" i="3"/>
  <c r="L750" i="3"/>
  <c r="H750" i="3"/>
  <c r="I749" i="3" s="1"/>
  <c r="G750" i="3"/>
  <c r="P749" i="3"/>
  <c r="M749" i="3"/>
  <c r="L749" i="3"/>
  <c r="H749" i="3"/>
  <c r="G749" i="3"/>
  <c r="I748" i="3" s="1"/>
  <c r="P748" i="3"/>
  <c r="M748" i="3"/>
  <c r="L748" i="3"/>
  <c r="H748" i="3"/>
  <c r="I747" i="3" s="1"/>
  <c r="G748" i="3"/>
  <c r="P747" i="3"/>
  <c r="M747" i="3"/>
  <c r="L747" i="3"/>
  <c r="H747" i="3"/>
  <c r="G747" i="3"/>
  <c r="I746" i="3" s="1"/>
  <c r="P746" i="3"/>
  <c r="M746" i="3"/>
  <c r="L746" i="3"/>
  <c r="H746" i="3"/>
  <c r="I745" i="3" s="1"/>
  <c r="G746" i="3"/>
  <c r="P745" i="3"/>
  <c r="M745" i="3"/>
  <c r="L745" i="3"/>
  <c r="H745" i="3"/>
  <c r="G745" i="3"/>
  <c r="I744" i="3" s="1"/>
  <c r="P744" i="3"/>
  <c r="M744" i="3"/>
  <c r="L744" i="3"/>
  <c r="H744" i="3"/>
  <c r="I743" i="3" s="1"/>
  <c r="G744" i="3"/>
  <c r="P743" i="3"/>
  <c r="M743" i="3"/>
  <c r="L743" i="3"/>
  <c r="H743" i="3"/>
  <c r="G743" i="3"/>
  <c r="I742" i="3" s="1"/>
  <c r="P742" i="3"/>
  <c r="M742" i="3"/>
  <c r="L742" i="3"/>
  <c r="H742" i="3"/>
  <c r="I741" i="3" s="1"/>
  <c r="G742" i="3"/>
  <c r="P741" i="3"/>
  <c r="M741" i="3"/>
  <c r="L741" i="3"/>
  <c r="H741" i="3"/>
  <c r="G741" i="3"/>
  <c r="I740" i="3" s="1"/>
  <c r="P740" i="3"/>
  <c r="M740" i="3"/>
  <c r="L740" i="3"/>
  <c r="H740" i="3"/>
  <c r="I739" i="3" s="1"/>
  <c r="G740" i="3"/>
  <c r="P739" i="3"/>
  <c r="M739" i="3"/>
  <c r="L739" i="3"/>
  <c r="H739" i="3"/>
  <c r="G739" i="3"/>
  <c r="I738" i="3" s="1"/>
  <c r="P738" i="3"/>
  <c r="M738" i="3"/>
  <c r="L738" i="3"/>
  <c r="H738" i="3"/>
  <c r="I737" i="3" s="1"/>
  <c r="G738" i="3"/>
  <c r="P737" i="3"/>
  <c r="M737" i="3"/>
  <c r="L737" i="3"/>
  <c r="H737" i="3"/>
  <c r="G737" i="3"/>
  <c r="I736" i="3" s="1"/>
  <c r="P736" i="3"/>
  <c r="M736" i="3"/>
  <c r="L736" i="3"/>
  <c r="H736" i="3"/>
  <c r="I735" i="3" s="1"/>
  <c r="G736" i="3"/>
  <c r="P735" i="3"/>
  <c r="M735" i="3"/>
  <c r="L735" i="3"/>
  <c r="H735" i="3"/>
  <c r="G735" i="3"/>
  <c r="I734" i="3" s="1"/>
  <c r="P734" i="3"/>
  <c r="M734" i="3"/>
  <c r="L734" i="3"/>
  <c r="H734" i="3"/>
  <c r="I733" i="3" s="1"/>
  <c r="G734" i="3"/>
  <c r="P733" i="3"/>
  <c r="M733" i="3"/>
  <c r="L733" i="3"/>
  <c r="H733" i="3"/>
  <c r="G733" i="3"/>
  <c r="I732" i="3" s="1"/>
  <c r="P732" i="3"/>
  <c r="M732" i="3"/>
  <c r="L732" i="3"/>
  <c r="H732" i="3"/>
  <c r="I731" i="3" s="1"/>
  <c r="G732" i="3"/>
  <c r="P731" i="3"/>
  <c r="M731" i="3"/>
  <c r="L731" i="3"/>
  <c r="H731" i="3"/>
  <c r="G731" i="3"/>
  <c r="I730" i="3" s="1"/>
  <c r="P730" i="3"/>
  <c r="M730" i="3"/>
  <c r="L730" i="3"/>
  <c r="H730" i="3"/>
  <c r="I729" i="3" s="1"/>
  <c r="G730" i="3"/>
  <c r="P729" i="3"/>
  <c r="M729" i="3"/>
  <c r="L729" i="3"/>
  <c r="H729" i="3"/>
  <c r="G729" i="3"/>
  <c r="I728" i="3" s="1"/>
  <c r="P728" i="3"/>
  <c r="M728" i="3"/>
  <c r="L728" i="3"/>
  <c r="H728" i="3"/>
  <c r="I727" i="3" s="1"/>
  <c r="G728" i="3"/>
  <c r="P727" i="3"/>
  <c r="M727" i="3"/>
  <c r="L727" i="3"/>
  <c r="H727" i="3"/>
  <c r="G727" i="3"/>
  <c r="I726" i="3" s="1"/>
  <c r="P726" i="3"/>
  <c r="M726" i="3"/>
  <c r="L726" i="3"/>
  <c r="H726" i="3"/>
  <c r="G726" i="3"/>
  <c r="P725" i="3"/>
  <c r="M725" i="3"/>
  <c r="L725" i="3"/>
  <c r="H725" i="3"/>
  <c r="G725" i="3"/>
  <c r="P724" i="3"/>
  <c r="M724" i="3"/>
  <c r="L724" i="3"/>
  <c r="H724" i="3"/>
  <c r="G724" i="3"/>
  <c r="P723" i="3"/>
  <c r="M723" i="3"/>
  <c r="L723" i="3"/>
  <c r="I723" i="3"/>
  <c r="H723" i="3"/>
  <c r="G723" i="3"/>
  <c r="P722" i="3"/>
  <c r="M722" i="3"/>
  <c r="L722" i="3"/>
  <c r="H722" i="3"/>
  <c r="G722" i="3"/>
  <c r="P721" i="3"/>
  <c r="M721" i="3"/>
  <c r="L721" i="3"/>
  <c r="I721" i="3"/>
  <c r="H721" i="3"/>
  <c r="I720" i="3" s="1"/>
  <c r="G721" i="3"/>
  <c r="P720" i="3"/>
  <c r="M720" i="3"/>
  <c r="L720" i="3"/>
  <c r="H720" i="3"/>
  <c r="G720" i="3"/>
  <c r="P719" i="3"/>
  <c r="M719" i="3"/>
  <c r="L719" i="3"/>
  <c r="I719" i="3"/>
  <c r="H719" i="3"/>
  <c r="I718" i="3" s="1"/>
  <c r="G719" i="3"/>
  <c r="P718" i="3"/>
  <c r="M718" i="3"/>
  <c r="L718" i="3"/>
  <c r="H718" i="3"/>
  <c r="G718" i="3"/>
  <c r="P717" i="3"/>
  <c r="M717" i="3"/>
  <c r="L717" i="3"/>
  <c r="I717" i="3"/>
  <c r="H717" i="3"/>
  <c r="I716" i="3" s="1"/>
  <c r="G717" i="3"/>
  <c r="P716" i="3"/>
  <c r="M716" i="3"/>
  <c r="L716" i="3"/>
  <c r="H716" i="3"/>
  <c r="G716" i="3"/>
  <c r="P715" i="3"/>
  <c r="M715" i="3"/>
  <c r="L715" i="3"/>
  <c r="I715" i="3"/>
  <c r="H715" i="3"/>
  <c r="I714" i="3" s="1"/>
  <c r="G715" i="3"/>
  <c r="P714" i="3"/>
  <c r="M714" i="3"/>
  <c r="L714" i="3"/>
  <c r="H714" i="3"/>
  <c r="G714" i="3"/>
  <c r="P713" i="3"/>
  <c r="M713" i="3"/>
  <c r="L713" i="3"/>
  <c r="I713" i="3"/>
  <c r="H713" i="3"/>
  <c r="I712" i="3" s="1"/>
  <c r="G713" i="3"/>
  <c r="P712" i="3"/>
  <c r="M712" i="3"/>
  <c r="H712" i="3"/>
  <c r="G712" i="3"/>
  <c r="P711" i="3"/>
  <c r="M711" i="3"/>
  <c r="L711" i="3"/>
  <c r="I711" i="3"/>
  <c r="H711" i="3"/>
  <c r="I710" i="3" s="1"/>
  <c r="G711" i="3"/>
  <c r="P710" i="3"/>
  <c r="M710" i="3"/>
  <c r="L710" i="3"/>
  <c r="H710" i="3"/>
  <c r="G710" i="3"/>
  <c r="P709" i="3"/>
  <c r="M709" i="3"/>
  <c r="L709" i="3"/>
  <c r="I709" i="3"/>
  <c r="H709" i="3"/>
  <c r="I708" i="3" s="1"/>
  <c r="G709" i="3"/>
  <c r="P708" i="3"/>
  <c r="M708" i="3"/>
  <c r="H708" i="3"/>
  <c r="I707" i="3" s="1"/>
  <c r="G708" i="3"/>
  <c r="P707" i="3"/>
  <c r="M707" i="3"/>
  <c r="L707" i="3"/>
  <c r="H707" i="3"/>
  <c r="G707" i="3"/>
  <c r="P706" i="3"/>
  <c r="M706" i="3"/>
  <c r="L706" i="3"/>
  <c r="H706" i="3"/>
  <c r="I705" i="3" s="1"/>
  <c r="G706" i="3"/>
  <c r="P705" i="3"/>
  <c r="M705" i="3"/>
  <c r="L705" i="3"/>
  <c r="H705" i="3"/>
  <c r="I704" i="3" s="1"/>
  <c r="G705" i="3"/>
  <c r="P704" i="3"/>
  <c r="M704" i="3"/>
  <c r="L704" i="3"/>
  <c r="H704" i="3"/>
  <c r="I703" i="3" s="1"/>
  <c r="G704" i="3"/>
  <c r="P703" i="3"/>
  <c r="M703" i="3"/>
  <c r="L703" i="3"/>
  <c r="H703" i="3"/>
  <c r="G703" i="3"/>
  <c r="P702" i="3"/>
  <c r="M702" i="3"/>
  <c r="H702" i="3"/>
  <c r="G702" i="3"/>
  <c r="I701" i="3" s="1"/>
  <c r="P701" i="3"/>
  <c r="M701" i="3"/>
  <c r="L701" i="3"/>
  <c r="H701" i="3"/>
  <c r="I700" i="3" s="1"/>
  <c r="G701" i="3"/>
  <c r="P700" i="3"/>
  <c r="M700" i="3"/>
  <c r="L700" i="3"/>
  <c r="H700" i="3"/>
  <c r="G700" i="3"/>
  <c r="I699" i="3" s="1"/>
  <c r="P699" i="3"/>
  <c r="M699" i="3"/>
  <c r="L699" i="3"/>
  <c r="H699" i="3"/>
  <c r="I698" i="3" s="1"/>
  <c r="G699" i="3"/>
  <c r="P698" i="3"/>
  <c r="M698" i="3"/>
  <c r="L698" i="3"/>
  <c r="H698" i="3"/>
  <c r="G698" i="3"/>
  <c r="I697" i="3" s="1"/>
  <c r="P697" i="3"/>
  <c r="M697" i="3"/>
  <c r="L697" i="3"/>
  <c r="H697" i="3"/>
  <c r="I696" i="3" s="1"/>
  <c r="G697" i="3"/>
  <c r="P696" i="3"/>
  <c r="M696" i="3"/>
  <c r="L696" i="3"/>
  <c r="H696" i="3"/>
  <c r="G696" i="3"/>
  <c r="I695" i="3" s="1"/>
  <c r="P695" i="3"/>
  <c r="M695" i="3"/>
  <c r="L695" i="3"/>
  <c r="H695" i="3"/>
  <c r="I694" i="3" s="1"/>
  <c r="G695" i="3"/>
  <c r="P694" i="3"/>
  <c r="M694" i="3"/>
  <c r="L694" i="3"/>
  <c r="H694" i="3"/>
  <c r="G694" i="3"/>
  <c r="I693" i="3" s="1"/>
  <c r="P693" i="3"/>
  <c r="M693" i="3"/>
  <c r="L693" i="3"/>
  <c r="H693" i="3"/>
  <c r="G693" i="3"/>
  <c r="P692" i="3"/>
  <c r="M692" i="3"/>
  <c r="I692" i="3"/>
  <c r="H692" i="3"/>
  <c r="G692" i="3"/>
  <c r="P691" i="3"/>
  <c r="M691" i="3"/>
  <c r="L691" i="3"/>
  <c r="I691" i="3"/>
  <c r="H691" i="3"/>
  <c r="G691" i="3"/>
  <c r="P690" i="3"/>
  <c r="M690" i="3"/>
  <c r="I690" i="3"/>
  <c r="H690" i="3"/>
  <c r="I689" i="3" s="1"/>
  <c r="G690" i="3"/>
  <c r="P689" i="3"/>
  <c r="M689" i="3"/>
  <c r="L689" i="3"/>
  <c r="H689" i="3"/>
  <c r="G689" i="3"/>
  <c r="P688" i="3"/>
  <c r="M688" i="3"/>
  <c r="I688" i="3"/>
  <c r="H688" i="3"/>
  <c r="I687" i="3" s="1"/>
  <c r="G688" i="3"/>
  <c r="P687" i="3"/>
  <c r="M687" i="3"/>
  <c r="L687" i="3"/>
  <c r="H687" i="3"/>
  <c r="G687" i="3"/>
  <c r="P686" i="3"/>
  <c r="M686" i="3"/>
  <c r="L686" i="3"/>
  <c r="I686" i="3"/>
  <c r="H686" i="3"/>
  <c r="I685" i="3" s="1"/>
  <c r="G686" i="3"/>
  <c r="P685" i="3"/>
  <c r="M685" i="3"/>
  <c r="L685" i="3"/>
  <c r="H685" i="3"/>
  <c r="G685" i="3"/>
  <c r="I684" i="3" s="1"/>
  <c r="P684" i="3"/>
  <c r="M684" i="3"/>
  <c r="H684" i="3"/>
  <c r="I683" i="3" s="1"/>
  <c r="G684" i="3"/>
  <c r="P683" i="3"/>
  <c r="M683" i="3"/>
  <c r="L683" i="3"/>
  <c r="H683" i="3"/>
  <c r="G683" i="3"/>
  <c r="P682" i="3"/>
  <c r="M682" i="3"/>
  <c r="L682" i="3"/>
  <c r="I682" i="3"/>
  <c r="H682" i="3"/>
  <c r="I681" i="3" s="1"/>
  <c r="G682" i="3"/>
  <c r="P681" i="3"/>
  <c r="M681" i="3"/>
  <c r="L681" i="3"/>
  <c r="H681" i="3"/>
  <c r="G681" i="3"/>
  <c r="P680" i="3"/>
  <c r="M680" i="3"/>
  <c r="L680" i="3"/>
  <c r="I680" i="3"/>
  <c r="H680" i="3"/>
  <c r="I679" i="3" s="1"/>
  <c r="G680" i="3"/>
  <c r="P679" i="3"/>
  <c r="M679" i="3"/>
  <c r="L679" i="3"/>
  <c r="H679" i="3"/>
  <c r="G679" i="3"/>
  <c r="P678" i="3"/>
  <c r="M678" i="3"/>
  <c r="L678" i="3"/>
  <c r="I678" i="3"/>
  <c r="H678" i="3"/>
  <c r="I677" i="3" s="1"/>
  <c r="G678" i="3"/>
  <c r="P677" i="3"/>
  <c r="M677" i="3"/>
  <c r="L677" i="3"/>
  <c r="H677" i="3"/>
  <c r="G677" i="3"/>
  <c r="P676" i="3"/>
  <c r="M676" i="3"/>
  <c r="L676" i="3"/>
  <c r="H676" i="3"/>
  <c r="G676" i="3"/>
  <c r="P675" i="3"/>
  <c r="M675" i="3"/>
  <c r="L675" i="3"/>
  <c r="H675" i="3"/>
  <c r="G675" i="3"/>
  <c r="P674" i="3"/>
  <c r="M674" i="3"/>
  <c r="L674" i="3"/>
  <c r="H674" i="3"/>
  <c r="G674" i="3"/>
  <c r="P673" i="3"/>
  <c r="M673" i="3"/>
  <c r="L673" i="3"/>
  <c r="I673" i="3"/>
  <c r="H673" i="3"/>
  <c r="G673" i="3"/>
  <c r="P672" i="3"/>
  <c r="M672" i="3"/>
  <c r="L672" i="3"/>
  <c r="I672" i="3"/>
  <c r="H672" i="3"/>
  <c r="G672" i="3"/>
  <c r="P671" i="3"/>
  <c r="M671" i="3"/>
  <c r="L671" i="3"/>
  <c r="I671" i="3"/>
  <c r="H671" i="3"/>
  <c r="G671" i="3"/>
  <c r="P670" i="3"/>
  <c r="M670" i="3"/>
  <c r="L670" i="3"/>
  <c r="I670" i="3"/>
  <c r="H670" i="3"/>
  <c r="G670" i="3"/>
  <c r="P669" i="3"/>
  <c r="M669" i="3"/>
  <c r="L669" i="3"/>
  <c r="I669" i="3"/>
  <c r="H669" i="3"/>
  <c r="G669" i="3"/>
  <c r="P668" i="3"/>
  <c r="M668" i="3"/>
  <c r="L668" i="3"/>
  <c r="I668" i="3"/>
  <c r="H668" i="3"/>
  <c r="G668" i="3"/>
  <c r="P667" i="3"/>
  <c r="M667" i="3"/>
  <c r="L667" i="3"/>
  <c r="H667" i="3"/>
  <c r="G667" i="3"/>
  <c r="P666" i="3"/>
  <c r="M666" i="3"/>
  <c r="L666" i="3"/>
  <c r="H666" i="3"/>
  <c r="G666" i="3"/>
  <c r="P665" i="3"/>
  <c r="M665" i="3"/>
  <c r="L665" i="3"/>
  <c r="H665" i="3"/>
  <c r="I664" i="3" s="1"/>
  <c r="G665" i="3"/>
  <c r="P664" i="3"/>
  <c r="M664" i="3"/>
  <c r="L664" i="3"/>
  <c r="H664" i="3"/>
  <c r="G664" i="3"/>
  <c r="P663" i="3"/>
  <c r="M663" i="3"/>
  <c r="L663" i="3"/>
  <c r="I663" i="3"/>
  <c r="H663" i="3"/>
  <c r="I662" i="3" s="1"/>
  <c r="G663" i="3"/>
  <c r="P662" i="3"/>
  <c r="M662" i="3"/>
  <c r="L662" i="3"/>
  <c r="H662" i="3"/>
  <c r="G662" i="3"/>
  <c r="P661" i="3"/>
  <c r="M661" i="3"/>
  <c r="L661" i="3"/>
  <c r="I661" i="3"/>
  <c r="H661" i="3"/>
  <c r="I660" i="3" s="1"/>
  <c r="G661" i="3"/>
  <c r="P660" i="3"/>
  <c r="M660" i="3"/>
  <c r="L660" i="3"/>
  <c r="H660" i="3"/>
  <c r="G660" i="3"/>
  <c r="P659" i="3"/>
  <c r="M659" i="3"/>
  <c r="L659" i="3"/>
  <c r="I659" i="3"/>
  <c r="H659" i="3"/>
  <c r="I658" i="3" s="1"/>
  <c r="G659" i="3"/>
  <c r="P658" i="3"/>
  <c r="M658" i="3"/>
  <c r="L658" i="3"/>
  <c r="H658" i="3"/>
  <c r="G658" i="3"/>
  <c r="P657" i="3"/>
  <c r="M657" i="3"/>
  <c r="L657" i="3"/>
  <c r="I657" i="3"/>
  <c r="H657" i="3"/>
  <c r="I656" i="3" s="1"/>
  <c r="G657" i="3"/>
  <c r="P656" i="3"/>
  <c r="M656" i="3"/>
  <c r="L656" i="3"/>
  <c r="H656" i="3"/>
  <c r="G656" i="3"/>
  <c r="P655" i="3"/>
  <c r="M655" i="3"/>
  <c r="I655" i="3"/>
  <c r="H655" i="3"/>
  <c r="G655" i="3"/>
  <c r="P654" i="3"/>
  <c r="M654" i="3"/>
  <c r="L654" i="3"/>
  <c r="H654" i="3"/>
  <c r="I653" i="3" s="1"/>
  <c r="G654" i="3"/>
  <c r="P653" i="3"/>
  <c r="M653" i="3"/>
  <c r="L653" i="3"/>
  <c r="H653" i="3"/>
  <c r="I652" i="3" s="1"/>
  <c r="G653" i="3"/>
  <c r="P652" i="3"/>
  <c r="M652" i="3"/>
  <c r="L652" i="3"/>
  <c r="H652" i="3"/>
  <c r="I651" i="3" s="1"/>
  <c r="G652" i="3"/>
  <c r="P651" i="3"/>
  <c r="M651" i="3"/>
  <c r="H651" i="3"/>
  <c r="I650" i="3" s="1"/>
  <c r="G651" i="3"/>
  <c r="P650" i="3"/>
  <c r="M650" i="3"/>
  <c r="L650" i="3"/>
  <c r="H650" i="3"/>
  <c r="G650" i="3"/>
  <c r="I649" i="3" s="1"/>
  <c r="P649" i="3"/>
  <c r="M649" i="3"/>
  <c r="L649" i="3"/>
  <c r="H649" i="3"/>
  <c r="I648" i="3" s="1"/>
  <c r="G649" i="3"/>
  <c r="P648" i="3"/>
  <c r="M648" i="3"/>
  <c r="L648" i="3"/>
  <c r="H648" i="3"/>
  <c r="G648" i="3"/>
  <c r="I647" i="3" s="1"/>
  <c r="P647" i="3"/>
  <c r="M647" i="3"/>
  <c r="H647" i="3"/>
  <c r="G647" i="3"/>
  <c r="P646" i="3"/>
  <c r="M646" i="3"/>
  <c r="L646" i="3"/>
  <c r="I646" i="3"/>
  <c r="H646" i="3"/>
  <c r="G646" i="3"/>
  <c r="P645" i="3"/>
  <c r="M645" i="3"/>
  <c r="L645" i="3"/>
  <c r="I645" i="3"/>
  <c r="H645" i="3"/>
  <c r="G645" i="3"/>
  <c r="P644" i="3"/>
  <c r="M644" i="3"/>
  <c r="L644" i="3"/>
  <c r="I644" i="3"/>
  <c r="H644" i="3"/>
  <c r="I643" i="3" s="1"/>
  <c r="G644" i="3"/>
  <c r="P643" i="3"/>
  <c r="M643" i="3"/>
  <c r="H643" i="3"/>
  <c r="G643" i="3"/>
  <c r="P642" i="3"/>
  <c r="M642" i="3"/>
  <c r="L642" i="3"/>
  <c r="I642" i="3"/>
  <c r="H642" i="3"/>
  <c r="I641" i="3" s="1"/>
  <c r="G642" i="3"/>
  <c r="P641" i="3"/>
  <c r="M641" i="3"/>
  <c r="L641" i="3"/>
  <c r="H641" i="3"/>
  <c r="G641" i="3"/>
  <c r="P640" i="3"/>
  <c r="M640" i="3"/>
  <c r="L640" i="3"/>
  <c r="I640" i="3"/>
  <c r="H640" i="3"/>
  <c r="I639" i="3" s="1"/>
  <c r="G640" i="3"/>
  <c r="P639" i="3"/>
  <c r="M639" i="3"/>
  <c r="L639" i="3"/>
  <c r="H639" i="3"/>
  <c r="G639" i="3"/>
  <c r="P638" i="3"/>
  <c r="M638" i="3"/>
  <c r="L638" i="3"/>
  <c r="I638" i="3"/>
  <c r="H638" i="3"/>
  <c r="I637" i="3" s="1"/>
  <c r="G638" i="3"/>
  <c r="P637" i="3"/>
  <c r="M637" i="3"/>
  <c r="L637" i="3"/>
  <c r="H637" i="3"/>
  <c r="G637" i="3"/>
  <c r="P636" i="3"/>
  <c r="M636" i="3"/>
  <c r="L636" i="3"/>
  <c r="I636" i="3"/>
  <c r="H636" i="3"/>
  <c r="I635" i="3" s="1"/>
  <c r="G636" i="3"/>
  <c r="P635" i="3"/>
  <c r="M635" i="3"/>
  <c r="L635" i="3"/>
  <c r="H635" i="3"/>
  <c r="G635" i="3"/>
  <c r="P634" i="3"/>
  <c r="M634" i="3"/>
  <c r="L634" i="3"/>
  <c r="I634" i="3"/>
  <c r="H634" i="3"/>
  <c r="I633" i="3" s="1"/>
  <c r="G634" i="3"/>
  <c r="P633" i="3"/>
  <c r="M633" i="3"/>
  <c r="L633" i="3"/>
  <c r="H633" i="3"/>
  <c r="G633" i="3"/>
  <c r="P632" i="3"/>
  <c r="M632" i="3"/>
  <c r="L632" i="3"/>
  <c r="I632" i="3"/>
  <c r="H632" i="3"/>
  <c r="I631" i="3" s="1"/>
  <c r="G632" i="3"/>
  <c r="P631" i="3"/>
  <c r="M631" i="3"/>
  <c r="L631" i="3"/>
  <c r="H631" i="3"/>
  <c r="G631" i="3"/>
  <c r="P630" i="3"/>
  <c r="M630" i="3"/>
  <c r="L630" i="3"/>
  <c r="I630" i="3"/>
  <c r="H630" i="3"/>
  <c r="I629" i="3" s="1"/>
  <c r="G630" i="3"/>
  <c r="P629" i="3"/>
  <c r="M629" i="3"/>
  <c r="L629" i="3"/>
  <c r="H629" i="3"/>
  <c r="G629" i="3"/>
  <c r="P628" i="3"/>
  <c r="M628" i="3"/>
  <c r="L628" i="3"/>
  <c r="I628" i="3"/>
  <c r="H628" i="3"/>
  <c r="I627" i="3" s="1"/>
  <c r="G628" i="3"/>
  <c r="P627" i="3"/>
  <c r="M627" i="3"/>
  <c r="L627" i="3"/>
  <c r="H627" i="3"/>
  <c r="G627" i="3"/>
  <c r="P626" i="3"/>
  <c r="M626" i="3"/>
  <c r="L626" i="3"/>
  <c r="I626" i="3"/>
  <c r="H626" i="3"/>
  <c r="G626" i="3"/>
  <c r="P625" i="3"/>
  <c r="I625" i="3"/>
  <c r="H625" i="3"/>
  <c r="G625" i="3"/>
  <c r="P624" i="3"/>
  <c r="I624" i="3"/>
  <c r="H624" i="3"/>
  <c r="G624" i="3"/>
  <c r="P623" i="3"/>
  <c r="I623" i="3"/>
  <c r="H623" i="3"/>
  <c r="G623" i="3"/>
  <c r="P622" i="3"/>
  <c r="I622" i="3"/>
  <c r="H622" i="3"/>
  <c r="G622" i="3"/>
  <c r="P621" i="3"/>
  <c r="M621" i="3"/>
  <c r="L621" i="3"/>
  <c r="I621" i="3"/>
  <c r="H621" i="3"/>
  <c r="I620" i="3" s="1"/>
  <c r="G621" i="3"/>
  <c r="P620" i="3"/>
  <c r="M620" i="3"/>
  <c r="L620" i="3"/>
  <c r="H620" i="3"/>
  <c r="G620" i="3"/>
  <c r="P619" i="3"/>
  <c r="M619" i="3"/>
  <c r="L619" i="3"/>
  <c r="I619" i="3"/>
  <c r="H619" i="3"/>
  <c r="I618" i="3" s="1"/>
  <c r="G619" i="3"/>
  <c r="P618" i="3"/>
  <c r="M618" i="3"/>
  <c r="L618" i="3"/>
  <c r="H618" i="3"/>
  <c r="G618" i="3"/>
  <c r="P617" i="3"/>
  <c r="M617" i="3"/>
  <c r="L617" i="3"/>
  <c r="I617" i="3"/>
  <c r="H617" i="3"/>
  <c r="G617" i="3"/>
  <c r="P616" i="3"/>
  <c r="M616" i="3"/>
  <c r="L616" i="3"/>
  <c r="H616" i="3"/>
  <c r="G616" i="3"/>
  <c r="P615" i="3"/>
  <c r="M615" i="3"/>
  <c r="L615" i="3"/>
  <c r="I615" i="3"/>
  <c r="H615" i="3"/>
  <c r="G615" i="3"/>
  <c r="P614" i="3"/>
  <c r="M614" i="3"/>
  <c r="L614" i="3"/>
  <c r="H614" i="3"/>
  <c r="G614" i="3"/>
  <c r="P613" i="3"/>
  <c r="M613" i="3"/>
  <c r="L613" i="3"/>
  <c r="I613" i="3"/>
  <c r="H613" i="3"/>
  <c r="I612" i="3" s="1"/>
  <c r="G613" i="3"/>
  <c r="P612" i="3"/>
  <c r="M612" i="3"/>
  <c r="L612" i="3"/>
  <c r="H612" i="3"/>
  <c r="G612" i="3"/>
  <c r="P611" i="3"/>
  <c r="M611" i="3"/>
  <c r="L611" i="3"/>
  <c r="I611" i="3"/>
  <c r="H611" i="3"/>
  <c r="I610" i="3" s="1"/>
  <c r="G611" i="3"/>
  <c r="P610" i="3"/>
  <c r="M610" i="3"/>
  <c r="L610" i="3"/>
  <c r="H610" i="3"/>
  <c r="G610" i="3"/>
  <c r="P609" i="3"/>
  <c r="M609" i="3"/>
  <c r="L609" i="3"/>
  <c r="I609" i="3"/>
  <c r="H609" i="3"/>
  <c r="G609" i="3"/>
  <c r="P608" i="3"/>
  <c r="M608" i="3"/>
  <c r="L608" i="3"/>
  <c r="H608" i="3"/>
  <c r="G608" i="3"/>
  <c r="P607" i="3"/>
  <c r="M607" i="3"/>
  <c r="L607" i="3"/>
  <c r="I607" i="3"/>
  <c r="H607" i="3"/>
  <c r="G607" i="3"/>
  <c r="P606" i="3"/>
  <c r="M606" i="3"/>
  <c r="L606" i="3"/>
  <c r="H606" i="3"/>
  <c r="G606" i="3"/>
  <c r="P605" i="3"/>
  <c r="M605" i="3"/>
  <c r="L605" i="3"/>
  <c r="I605" i="3"/>
  <c r="H605" i="3"/>
  <c r="G605" i="3"/>
  <c r="P604" i="3"/>
  <c r="M604" i="3"/>
  <c r="L604" i="3"/>
  <c r="H604" i="3"/>
  <c r="G604" i="3"/>
  <c r="P603" i="3"/>
  <c r="M603" i="3"/>
  <c r="L603" i="3"/>
  <c r="I603" i="3"/>
  <c r="H603" i="3"/>
  <c r="G603" i="3"/>
  <c r="P602" i="3"/>
  <c r="M602" i="3"/>
  <c r="L602" i="3"/>
  <c r="H602" i="3"/>
  <c r="G602" i="3"/>
  <c r="P601" i="3"/>
  <c r="M601" i="3"/>
  <c r="L601" i="3"/>
  <c r="I601" i="3"/>
  <c r="H601" i="3"/>
  <c r="I600" i="3" s="1"/>
  <c r="G601" i="3"/>
  <c r="P600" i="3"/>
  <c r="M600" i="3"/>
  <c r="L600" i="3"/>
  <c r="H600" i="3"/>
  <c r="G600" i="3"/>
  <c r="P599" i="3"/>
  <c r="M599" i="3"/>
  <c r="L599" i="3"/>
  <c r="I599" i="3"/>
  <c r="H599" i="3"/>
  <c r="G599" i="3"/>
  <c r="P598" i="3"/>
  <c r="M598" i="3"/>
  <c r="L598" i="3"/>
  <c r="H598" i="3"/>
  <c r="G598" i="3"/>
  <c r="P597" i="3"/>
  <c r="M597" i="3"/>
  <c r="L597" i="3"/>
  <c r="I597" i="3"/>
  <c r="H597" i="3"/>
  <c r="I596" i="3" s="1"/>
  <c r="G597" i="3"/>
  <c r="P596" i="3"/>
  <c r="M596" i="3"/>
  <c r="L596" i="3"/>
  <c r="H596" i="3"/>
  <c r="G596" i="3"/>
  <c r="P595" i="3"/>
  <c r="M595" i="3"/>
  <c r="L595" i="3"/>
  <c r="I595" i="3"/>
  <c r="H595" i="3"/>
  <c r="I594" i="3" s="1"/>
  <c r="G595" i="3"/>
  <c r="P594" i="3"/>
  <c r="M594" i="3"/>
  <c r="L594" i="3"/>
  <c r="H594" i="3"/>
  <c r="G594" i="3"/>
  <c r="P593" i="3"/>
  <c r="M593" i="3"/>
  <c r="L593" i="3"/>
  <c r="I593" i="3"/>
  <c r="H593" i="3"/>
  <c r="G593" i="3"/>
  <c r="P592" i="3"/>
  <c r="M592" i="3"/>
  <c r="L592" i="3"/>
  <c r="H592" i="3"/>
  <c r="I591" i="3" s="1"/>
  <c r="G592" i="3"/>
  <c r="P591" i="3"/>
  <c r="M591" i="3"/>
  <c r="L591" i="3"/>
  <c r="H591" i="3"/>
  <c r="G591" i="3"/>
  <c r="P590" i="3"/>
  <c r="M590" i="3"/>
  <c r="L590" i="3"/>
  <c r="H590" i="3"/>
  <c r="I589" i="3" s="1"/>
  <c r="G590" i="3"/>
  <c r="P589" i="3"/>
  <c r="M589" i="3"/>
  <c r="L589" i="3"/>
  <c r="H589" i="3"/>
  <c r="I588" i="3" s="1"/>
  <c r="G589" i="3"/>
  <c r="P588" i="3"/>
  <c r="M588" i="3"/>
  <c r="L588" i="3"/>
  <c r="H588" i="3"/>
  <c r="I587" i="3" s="1"/>
  <c r="G588" i="3"/>
  <c r="P587" i="3"/>
  <c r="M587" i="3"/>
  <c r="L587" i="3"/>
  <c r="H587" i="3"/>
  <c r="G587" i="3"/>
  <c r="I586" i="3" s="1"/>
  <c r="P586" i="3"/>
  <c r="H586" i="3"/>
  <c r="G586" i="3"/>
  <c r="P585" i="3"/>
  <c r="M585" i="3"/>
  <c r="L585" i="3"/>
  <c r="I585" i="3"/>
  <c r="H585" i="3"/>
  <c r="G585" i="3"/>
  <c r="P584" i="3"/>
  <c r="M584" i="3"/>
  <c r="L584" i="3"/>
  <c r="I584" i="3"/>
  <c r="H584" i="3"/>
  <c r="G584" i="3"/>
  <c r="P583" i="3"/>
  <c r="M583" i="3"/>
  <c r="L583" i="3"/>
  <c r="I583" i="3"/>
  <c r="H583" i="3"/>
  <c r="G583" i="3"/>
  <c r="P582" i="3"/>
  <c r="M582" i="3"/>
  <c r="L582" i="3"/>
  <c r="H582" i="3"/>
  <c r="I581" i="3" s="1"/>
  <c r="G582" i="3"/>
  <c r="P581" i="3"/>
  <c r="M581" i="3"/>
  <c r="L581" i="3"/>
  <c r="H581" i="3"/>
  <c r="G581" i="3"/>
  <c r="P580" i="3"/>
  <c r="M580" i="3"/>
  <c r="L580" i="3"/>
  <c r="H580" i="3"/>
  <c r="I579" i="3" s="1"/>
  <c r="G580" i="3"/>
  <c r="P579" i="3"/>
  <c r="M579" i="3"/>
  <c r="L579" i="3"/>
  <c r="H579" i="3"/>
  <c r="G579" i="3"/>
  <c r="P578" i="3"/>
  <c r="M578" i="3"/>
  <c r="L578" i="3"/>
  <c r="I578" i="3"/>
  <c r="H578" i="3"/>
  <c r="I577" i="3" s="1"/>
  <c r="G578" i="3"/>
  <c r="P577" i="3"/>
  <c r="M577" i="3"/>
  <c r="L577" i="3"/>
  <c r="H577" i="3"/>
  <c r="G577" i="3"/>
  <c r="P576" i="3"/>
  <c r="M576" i="3"/>
  <c r="L576" i="3"/>
  <c r="I576" i="3"/>
  <c r="H576" i="3"/>
  <c r="I575" i="3" s="1"/>
  <c r="G576" i="3"/>
  <c r="P575" i="3"/>
  <c r="M575" i="3"/>
  <c r="L575" i="3"/>
  <c r="H575" i="3"/>
  <c r="G575" i="3"/>
  <c r="P574" i="3"/>
  <c r="M574" i="3"/>
  <c r="L574" i="3"/>
  <c r="I574" i="3"/>
  <c r="H574" i="3"/>
  <c r="I573" i="3" s="1"/>
  <c r="G574" i="3"/>
  <c r="P573" i="3"/>
  <c r="M573" i="3"/>
  <c r="L573" i="3"/>
  <c r="H573" i="3"/>
  <c r="G573" i="3"/>
  <c r="P572" i="3"/>
  <c r="M572" i="3"/>
  <c r="L572" i="3"/>
  <c r="I572" i="3"/>
  <c r="H572" i="3"/>
  <c r="G572" i="3"/>
  <c r="P571" i="3"/>
  <c r="M571" i="3"/>
  <c r="L571" i="3"/>
  <c r="H571" i="3"/>
  <c r="G571" i="3"/>
  <c r="P570" i="3"/>
  <c r="M570" i="3"/>
  <c r="L570" i="3"/>
  <c r="H570" i="3"/>
  <c r="G570" i="3"/>
  <c r="P569" i="3"/>
  <c r="M569" i="3"/>
  <c r="L569" i="3"/>
  <c r="H569" i="3"/>
  <c r="G569" i="3"/>
  <c r="I568" i="3" s="1"/>
  <c r="P568" i="3"/>
  <c r="M568" i="3"/>
  <c r="L568" i="3"/>
  <c r="H568" i="3"/>
  <c r="I567" i="3" s="1"/>
  <c r="G568" i="3"/>
  <c r="P567" i="3"/>
  <c r="M567" i="3"/>
  <c r="L567" i="3"/>
  <c r="H567" i="3"/>
  <c r="G567" i="3"/>
  <c r="I566" i="3" s="1"/>
  <c r="P566" i="3"/>
  <c r="M566" i="3"/>
  <c r="L566" i="3"/>
  <c r="H566" i="3"/>
  <c r="I565" i="3" s="1"/>
  <c r="G566" i="3"/>
  <c r="P565" i="3"/>
  <c r="M565" i="3"/>
  <c r="L565" i="3"/>
  <c r="H565" i="3"/>
  <c r="G565" i="3"/>
  <c r="I564" i="3" s="1"/>
  <c r="P564" i="3"/>
  <c r="M564" i="3"/>
  <c r="L564" i="3"/>
  <c r="H564" i="3"/>
  <c r="G564" i="3"/>
  <c r="P563" i="3"/>
  <c r="M563" i="3"/>
  <c r="L563" i="3"/>
  <c r="H563" i="3"/>
  <c r="G563" i="3"/>
  <c r="P562" i="3"/>
  <c r="M562" i="3"/>
  <c r="L562" i="3"/>
  <c r="H562" i="3"/>
  <c r="G562" i="3"/>
  <c r="P561" i="3"/>
  <c r="M561" i="3"/>
  <c r="L561" i="3"/>
  <c r="H561" i="3"/>
  <c r="I560" i="3" s="1"/>
  <c r="G561" i="3"/>
  <c r="P560" i="3"/>
  <c r="M560" i="3"/>
  <c r="L560" i="3"/>
  <c r="H560" i="3"/>
  <c r="G560" i="3"/>
  <c r="P559" i="3"/>
  <c r="M559" i="3"/>
  <c r="L559" i="3"/>
  <c r="I559" i="3"/>
  <c r="H559" i="3"/>
  <c r="I558" i="3" s="1"/>
  <c r="G559" i="3"/>
  <c r="P558" i="3"/>
  <c r="M558" i="3"/>
  <c r="L558" i="3"/>
  <c r="H558" i="3"/>
  <c r="G558" i="3"/>
  <c r="P557" i="3"/>
  <c r="M557" i="3"/>
  <c r="L557" i="3"/>
  <c r="I557" i="3"/>
  <c r="H557" i="3"/>
  <c r="I556" i="3" s="1"/>
  <c r="G557" i="3"/>
  <c r="P556" i="3"/>
  <c r="M556" i="3"/>
  <c r="L556" i="3"/>
  <c r="H556" i="3"/>
  <c r="G556" i="3"/>
  <c r="P555" i="3"/>
  <c r="M555" i="3"/>
  <c r="L555" i="3"/>
  <c r="I555" i="3"/>
  <c r="H555" i="3"/>
  <c r="I554" i="3" s="1"/>
  <c r="G555" i="3"/>
  <c r="P554" i="3"/>
  <c r="M554" i="3"/>
  <c r="L554" i="3"/>
  <c r="H554" i="3"/>
  <c r="G554" i="3"/>
  <c r="P553" i="3"/>
  <c r="M553" i="3"/>
  <c r="L553" i="3"/>
  <c r="I553" i="3"/>
  <c r="H553" i="3"/>
  <c r="I552" i="3" s="1"/>
  <c r="G553" i="3"/>
  <c r="P552" i="3"/>
  <c r="M552" i="3"/>
  <c r="L552" i="3"/>
  <c r="H552" i="3"/>
  <c r="G552" i="3"/>
  <c r="P551" i="3"/>
  <c r="M551" i="3"/>
  <c r="L551" i="3"/>
  <c r="I551" i="3"/>
  <c r="H551" i="3"/>
  <c r="I550" i="3" s="1"/>
  <c r="G551" i="3"/>
  <c r="P550" i="3"/>
  <c r="M550" i="3"/>
  <c r="L550" i="3"/>
  <c r="H550" i="3"/>
  <c r="G550" i="3"/>
  <c r="P549" i="3"/>
  <c r="M549" i="3"/>
  <c r="L549" i="3"/>
  <c r="I549" i="3"/>
  <c r="H549" i="3"/>
  <c r="I548" i="3" s="1"/>
  <c r="G549" i="3"/>
  <c r="P548" i="3"/>
  <c r="M548" i="3"/>
  <c r="L548" i="3"/>
  <c r="H548" i="3"/>
  <c r="G548" i="3"/>
  <c r="P547" i="3"/>
  <c r="M547" i="3"/>
  <c r="L547" i="3"/>
  <c r="I547" i="3"/>
  <c r="H547" i="3"/>
  <c r="I546" i="3" s="1"/>
  <c r="G547" i="3"/>
  <c r="P546" i="3"/>
  <c r="M546" i="3"/>
  <c r="L546" i="3"/>
  <c r="H546" i="3"/>
  <c r="G546" i="3"/>
  <c r="P545" i="3"/>
  <c r="M545" i="3"/>
  <c r="L545" i="3"/>
  <c r="I545" i="3"/>
  <c r="H545" i="3"/>
  <c r="I544" i="3" s="1"/>
  <c r="G545" i="3"/>
  <c r="P544" i="3"/>
  <c r="M544" i="3"/>
  <c r="L544" i="3"/>
  <c r="H544" i="3"/>
  <c r="G544" i="3"/>
  <c r="P543" i="3"/>
  <c r="M543" i="3"/>
  <c r="L543" i="3"/>
  <c r="I543" i="3"/>
  <c r="H543" i="3"/>
  <c r="I542" i="3" s="1"/>
  <c r="G543" i="3"/>
  <c r="P542" i="3"/>
  <c r="M542" i="3"/>
  <c r="L542" i="3"/>
  <c r="H542" i="3"/>
  <c r="G542" i="3"/>
  <c r="P541" i="3"/>
  <c r="M541" i="3"/>
  <c r="L541" i="3"/>
  <c r="I541" i="3"/>
  <c r="H541" i="3"/>
  <c r="I540" i="3" s="1"/>
  <c r="G541" i="3"/>
  <c r="P540" i="3"/>
  <c r="M540" i="3"/>
  <c r="L540" i="3"/>
  <c r="H540" i="3"/>
  <c r="G540" i="3"/>
  <c r="P539" i="3"/>
  <c r="M539" i="3"/>
  <c r="L539" i="3"/>
  <c r="I539" i="3"/>
  <c r="H539" i="3"/>
  <c r="I538" i="3" s="1"/>
  <c r="G539" i="3"/>
  <c r="P538" i="3"/>
  <c r="M538" i="3"/>
  <c r="L538" i="3"/>
  <c r="H538" i="3"/>
  <c r="G538" i="3"/>
  <c r="I537" i="3" s="1"/>
  <c r="P537" i="3"/>
  <c r="M537" i="3"/>
  <c r="H537" i="3"/>
  <c r="G537" i="3"/>
  <c r="P536" i="3"/>
  <c r="M536" i="3"/>
  <c r="H536" i="3"/>
  <c r="I535" i="3" s="1"/>
  <c r="G536" i="3"/>
  <c r="P535" i="3"/>
  <c r="M535" i="3"/>
  <c r="H535" i="3"/>
  <c r="I534" i="3" s="1"/>
  <c r="G535" i="3"/>
  <c r="P534" i="3"/>
  <c r="M534" i="3"/>
  <c r="L534" i="3"/>
  <c r="H534" i="3"/>
  <c r="G534" i="3"/>
  <c r="I533" i="3" s="1"/>
  <c r="P533" i="3"/>
  <c r="M533" i="3"/>
  <c r="L533" i="3"/>
  <c r="H533" i="3"/>
  <c r="I532" i="3" s="1"/>
  <c r="G533" i="3"/>
  <c r="P532" i="3"/>
  <c r="M532" i="3"/>
  <c r="L532" i="3"/>
  <c r="H532" i="3"/>
  <c r="G532" i="3"/>
  <c r="I531" i="3" s="1"/>
  <c r="P531" i="3"/>
  <c r="M531" i="3"/>
  <c r="L531" i="3"/>
  <c r="H531" i="3"/>
  <c r="I530" i="3" s="1"/>
  <c r="G531" i="3"/>
  <c r="P530" i="3"/>
  <c r="M530" i="3"/>
  <c r="L530" i="3"/>
  <c r="H530" i="3"/>
  <c r="G530" i="3"/>
  <c r="I529" i="3" s="1"/>
  <c r="P529" i="3"/>
  <c r="M529" i="3"/>
  <c r="L529" i="3"/>
  <c r="H529" i="3"/>
  <c r="I528" i="3" s="1"/>
  <c r="G529" i="3"/>
  <c r="P528" i="3"/>
  <c r="M528" i="3"/>
  <c r="L528" i="3"/>
  <c r="H528" i="3"/>
  <c r="G528" i="3"/>
  <c r="I527" i="3" s="1"/>
  <c r="P527" i="3"/>
  <c r="M527" i="3"/>
  <c r="H527" i="3"/>
  <c r="G527" i="3"/>
  <c r="P526" i="3"/>
  <c r="M526" i="3"/>
  <c r="I526" i="3"/>
  <c r="H526" i="3"/>
  <c r="I525" i="3" s="1"/>
  <c r="G526" i="3"/>
  <c r="P525" i="3"/>
  <c r="M525" i="3"/>
  <c r="H525" i="3"/>
  <c r="G525" i="3"/>
  <c r="P524" i="3"/>
  <c r="M524" i="3"/>
  <c r="L524" i="3"/>
  <c r="I524" i="3"/>
  <c r="H524" i="3"/>
  <c r="I523" i="3" s="1"/>
  <c r="G524" i="3"/>
  <c r="P523" i="3"/>
  <c r="M523" i="3"/>
  <c r="L523" i="3"/>
  <c r="H523" i="3"/>
  <c r="G523" i="3"/>
  <c r="P522" i="3"/>
  <c r="M522" i="3"/>
  <c r="L522" i="3"/>
  <c r="I522" i="3"/>
  <c r="H522" i="3"/>
  <c r="G522" i="3"/>
  <c r="P521" i="3"/>
  <c r="M521" i="3"/>
  <c r="I521" i="3"/>
  <c r="H521" i="3"/>
  <c r="G521" i="3"/>
  <c r="P520" i="3"/>
  <c r="M520" i="3"/>
  <c r="I520" i="3"/>
  <c r="H520" i="3"/>
  <c r="G520" i="3"/>
  <c r="P519" i="3"/>
  <c r="M519" i="3"/>
  <c r="H519" i="3"/>
  <c r="G519" i="3"/>
  <c r="I518" i="3" s="1"/>
  <c r="P518" i="3"/>
  <c r="M518" i="3"/>
  <c r="L518" i="3"/>
  <c r="H518" i="3"/>
  <c r="I517" i="3" s="1"/>
  <c r="G518" i="3"/>
  <c r="P517" i="3"/>
  <c r="M517" i="3"/>
  <c r="L517" i="3"/>
  <c r="H517" i="3"/>
  <c r="G517" i="3"/>
  <c r="I516" i="3" s="1"/>
  <c r="P516" i="3"/>
  <c r="M516" i="3"/>
  <c r="L516" i="3"/>
  <c r="H516" i="3"/>
  <c r="G516" i="3"/>
  <c r="P515" i="3"/>
  <c r="M515" i="3"/>
  <c r="I515" i="3"/>
  <c r="H515" i="3"/>
  <c r="G515" i="3"/>
  <c r="P514" i="3"/>
  <c r="M514" i="3"/>
  <c r="L514" i="3"/>
  <c r="I514" i="3"/>
  <c r="H514" i="3"/>
  <c r="G514" i="3"/>
  <c r="P513" i="3"/>
  <c r="M513" i="3"/>
  <c r="L513" i="3"/>
  <c r="I513" i="3"/>
  <c r="H513" i="3"/>
  <c r="G513" i="3"/>
  <c r="P512" i="3"/>
  <c r="M512" i="3"/>
  <c r="L512" i="3"/>
  <c r="I512" i="3"/>
  <c r="H512" i="3"/>
  <c r="G512" i="3"/>
  <c r="P511" i="3"/>
  <c r="M511" i="3"/>
  <c r="I511" i="3"/>
  <c r="H511" i="3"/>
  <c r="I510" i="3" s="1"/>
  <c r="G511" i="3"/>
  <c r="P510" i="3"/>
  <c r="M510" i="3"/>
  <c r="L510" i="3"/>
  <c r="H510" i="3"/>
  <c r="G510" i="3"/>
  <c r="P509" i="3"/>
  <c r="M509" i="3"/>
  <c r="L509" i="3"/>
  <c r="I509" i="3"/>
  <c r="H509" i="3"/>
  <c r="I508" i="3" s="1"/>
  <c r="G509" i="3"/>
  <c r="P508" i="3"/>
  <c r="M508" i="3"/>
  <c r="L508" i="3"/>
  <c r="H508" i="3"/>
  <c r="G508" i="3"/>
  <c r="P507" i="3"/>
  <c r="M507" i="3"/>
  <c r="I507" i="3"/>
  <c r="H507" i="3"/>
  <c r="I506" i="3" s="1"/>
  <c r="G507" i="3"/>
  <c r="P506" i="3"/>
  <c r="M506" i="3"/>
  <c r="L506" i="3"/>
  <c r="H506" i="3"/>
  <c r="G506" i="3"/>
  <c r="P505" i="3"/>
  <c r="M505" i="3"/>
  <c r="L505" i="3"/>
  <c r="I505" i="3"/>
  <c r="H505" i="3"/>
  <c r="I504" i="3" s="1"/>
  <c r="G505" i="3"/>
  <c r="P504" i="3"/>
  <c r="M504" i="3"/>
  <c r="L504" i="3"/>
  <c r="H504" i="3"/>
  <c r="G504" i="3"/>
  <c r="P503" i="3"/>
  <c r="M503" i="3"/>
  <c r="L503" i="3"/>
  <c r="I503" i="3"/>
  <c r="H503" i="3"/>
  <c r="I502" i="3" s="1"/>
  <c r="G503" i="3"/>
  <c r="P502" i="3"/>
  <c r="M502" i="3"/>
  <c r="L502" i="3"/>
  <c r="H502" i="3"/>
  <c r="G502" i="3"/>
  <c r="P501" i="3"/>
  <c r="M501" i="3"/>
  <c r="L501" i="3"/>
  <c r="I501" i="3"/>
  <c r="H501" i="3"/>
  <c r="I500" i="3" s="1"/>
  <c r="G501" i="3"/>
  <c r="P500" i="3"/>
  <c r="M500" i="3"/>
  <c r="L500" i="3"/>
  <c r="H500" i="3"/>
  <c r="G500" i="3"/>
  <c r="P499" i="3"/>
  <c r="M499" i="3"/>
  <c r="L499" i="3"/>
  <c r="I499" i="3"/>
  <c r="H499" i="3"/>
  <c r="I498" i="3" s="1"/>
  <c r="G499" i="3"/>
  <c r="P498" i="3"/>
  <c r="M498" i="3"/>
  <c r="L498" i="3"/>
  <c r="H498" i="3"/>
  <c r="G498" i="3"/>
  <c r="P497" i="3"/>
  <c r="M497" i="3"/>
  <c r="L497" i="3"/>
  <c r="I497" i="3"/>
  <c r="H497" i="3"/>
  <c r="I496" i="3" s="1"/>
  <c r="G497" i="3"/>
  <c r="P496" i="3"/>
  <c r="M496" i="3"/>
  <c r="L496" i="3"/>
  <c r="H496" i="3"/>
  <c r="G496" i="3"/>
  <c r="P495" i="3"/>
  <c r="M495" i="3"/>
  <c r="H495" i="3"/>
  <c r="G495" i="3"/>
  <c r="P494" i="3"/>
  <c r="M494" i="3"/>
  <c r="H494" i="3"/>
  <c r="G494" i="3"/>
  <c r="P493" i="3"/>
  <c r="M493" i="3"/>
  <c r="H493" i="3"/>
  <c r="G493" i="3"/>
  <c r="P492" i="3"/>
  <c r="M492" i="3"/>
  <c r="L492" i="3"/>
  <c r="I492" i="3"/>
  <c r="H492" i="3"/>
  <c r="I491" i="3" s="1"/>
  <c r="G492" i="3"/>
  <c r="P491" i="3"/>
  <c r="M491" i="3"/>
  <c r="L491" i="3"/>
  <c r="H491" i="3"/>
  <c r="G491" i="3"/>
  <c r="P490" i="3"/>
  <c r="M490" i="3"/>
  <c r="L490" i="3"/>
  <c r="I490" i="3"/>
  <c r="H490" i="3"/>
  <c r="I489" i="3" s="1"/>
  <c r="G490" i="3"/>
  <c r="P489" i="3"/>
  <c r="M489" i="3"/>
  <c r="L489" i="3"/>
  <c r="H489" i="3"/>
  <c r="G489" i="3"/>
  <c r="P488" i="3"/>
  <c r="M488" i="3"/>
  <c r="L488" i="3"/>
  <c r="I488" i="3"/>
  <c r="H488" i="3"/>
  <c r="I487" i="3" s="1"/>
  <c r="G488" i="3"/>
  <c r="P487" i="3"/>
  <c r="M487" i="3"/>
  <c r="L487" i="3"/>
  <c r="H487" i="3"/>
  <c r="G487" i="3"/>
  <c r="P486" i="3"/>
  <c r="M486" i="3"/>
  <c r="L486" i="3"/>
  <c r="I486" i="3"/>
  <c r="H486" i="3"/>
  <c r="I485" i="3" s="1"/>
  <c r="G486" i="3"/>
  <c r="P485" i="3"/>
  <c r="M485" i="3"/>
  <c r="L485" i="3"/>
  <c r="H485" i="3"/>
  <c r="G485" i="3"/>
  <c r="P484" i="3"/>
  <c r="M484" i="3"/>
  <c r="L484" i="3"/>
  <c r="I484" i="3"/>
  <c r="H484" i="3"/>
  <c r="I483" i="3" s="1"/>
  <c r="G484" i="3"/>
  <c r="P483" i="3"/>
  <c r="M483" i="3"/>
  <c r="L483" i="3"/>
  <c r="H483" i="3"/>
  <c r="G483" i="3"/>
  <c r="P482" i="3"/>
  <c r="M482" i="3"/>
  <c r="L482" i="3"/>
  <c r="I482" i="3"/>
  <c r="H482" i="3"/>
  <c r="I481" i="3" s="1"/>
  <c r="G482" i="3"/>
  <c r="P481" i="3"/>
  <c r="M481" i="3"/>
  <c r="L481" i="3"/>
  <c r="H481" i="3"/>
  <c r="G481" i="3"/>
  <c r="P480" i="3"/>
  <c r="M480" i="3"/>
  <c r="L480" i="3"/>
  <c r="I480" i="3"/>
  <c r="H480" i="3"/>
  <c r="I479" i="3" s="1"/>
  <c r="G480" i="3"/>
  <c r="P479" i="3"/>
  <c r="M479" i="3"/>
  <c r="L479" i="3"/>
  <c r="H479" i="3"/>
  <c r="G479" i="3"/>
  <c r="P478" i="3"/>
  <c r="M478" i="3"/>
  <c r="L478" i="3"/>
  <c r="I478" i="3"/>
  <c r="H478" i="3"/>
  <c r="I477" i="3" s="1"/>
  <c r="G478" i="3"/>
  <c r="P477" i="3"/>
  <c r="M477" i="3"/>
  <c r="L477" i="3"/>
  <c r="H477" i="3"/>
  <c r="G477" i="3"/>
  <c r="P476" i="3"/>
  <c r="M476" i="3"/>
  <c r="L476" i="3"/>
  <c r="I476" i="3"/>
  <c r="H476" i="3"/>
  <c r="I475" i="3" s="1"/>
  <c r="G476" i="3"/>
  <c r="P475" i="3"/>
  <c r="M475" i="3"/>
  <c r="H475" i="3"/>
  <c r="G475" i="3"/>
  <c r="P474" i="3"/>
  <c r="M474" i="3"/>
  <c r="L474" i="3"/>
  <c r="I474" i="3"/>
  <c r="H474" i="3"/>
  <c r="I473" i="3" s="1"/>
  <c r="G474" i="3"/>
  <c r="P473" i="3"/>
  <c r="M473" i="3"/>
  <c r="L473" i="3"/>
  <c r="H473" i="3"/>
  <c r="G473" i="3"/>
  <c r="P472" i="3"/>
  <c r="L472" i="3"/>
  <c r="I472" i="3"/>
  <c r="H472" i="3"/>
  <c r="G472" i="3"/>
  <c r="I471" i="3" s="1"/>
  <c r="P471" i="3"/>
  <c r="H471" i="3"/>
  <c r="G471" i="3"/>
  <c r="P470" i="3"/>
  <c r="M470" i="3"/>
  <c r="L470" i="3"/>
  <c r="I470" i="3"/>
  <c r="H470" i="3"/>
  <c r="G470" i="3"/>
  <c r="P469" i="3"/>
  <c r="M469" i="3"/>
  <c r="L469" i="3"/>
  <c r="I469" i="3"/>
  <c r="H469" i="3"/>
  <c r="G469" i="3"/>
  <c r="P468" i="3"/>
  <c r="M468" i="3"/>
  <c r="L468" i="3"/>
  <c r="I468" i="3"/>
  <c r="H468" i="3"/>
  <c r="G468" i="3"/>
  <c r="P467" i="3"/>
  <c r="M467" i="3"/>
  <c r="L467" i="3"/>
  <c r="I467" i="3"/>
  <c r="H467" i="3"/>
  <c r="G467" i="3"/>
  <c r="P466" i="3"/>
  <c r="M466" i="3"/>
  <c r="L466" i="3"/>
  <c r="I466" i="3"/>
  <c r="H466" i="3"/>
  <c r="G466" i="3"/>
  <c r="P465" i="3"/>
  <c r="M465" i="3"/>
  <c r="L465" i="3"/>
  <c r="H465" i="3"/>
  <c r="G465" i="3"/>
  <c r="P464" i="3"/>
  <c r="M464" i="3"/>
  <c r="L464" i="3"/>
  <c r="H464" i="3"/>
  <c r="G464" i="3"/>
  <c r="P463" i="3"/>
  <c r="M463" i="3"/>
  <c r="L463" i="3"/>
  <c r="H463" i="3"/>
  <c r="G463" i="3"/>
  <c r="I462" i="3" s="1"/>
  <c r="P462" i="3"/>
  <c r="M462" i="3"/>
  <c r="L462" i="3"/>
  <c r="H462" i="3"/>
  <c r="G462" i="3"/>
  <c r="P461" i="3"/>
  <c r="M461" i="3"/>
  <c r="L461" i="3"/>
  <c r="I461" i="3"/>
  <c r="H461" i="3"/>
  <c r="G461" i="3"/>
  <c r="I460" i="3" s="1"/>
  <c r="P460" i="3"/>
  <c r="M460" i="3"/>
  <c r="L460" i="3"/>
  <c r="H460" i="3"/>
  <c r="G460" i="3"/>
  <c r="P459" i="3"/>
  <c r="M459" i="3"/>
  <c r="L459" i="3"/>
  <c r="I459" i="3"/>
  <c r="H459" i="3"/>
  <c r="G459" i="3"/>
  <c r="I458" i="3" s="1"/>
  <c r="P458" i="3"/>
  <c r="M458" i="3"/>
  <c r="L458" i="3"/>
  <c r="H458" i="3"/>
  <c r="G458" i="3"/>
  <c r="P457" i="3"/>
  <c r="M457" i="3"/>
  <c r="L457" i="3"/>
  <c r="I457" i="3"/>
  <c r="H457" i="3"/>
  <c r="G457" i="3"/>
  <c r="I456" i="3" s="1"/>
  <c r="P456" i="3"/>
  <c r="M456" i="3"/>
  <c r="L456" i="3"/>
  <c r="H456" i="3"/>
  <c r="G456" i="3"/>
  <c r="P455" i="3"/>
  <c r="M455" i="3"/>
  <c r="L455" i="3"/>
  <c r="I455" i="3"/>
  <c r="H455" i="3"/>
  <c r="G455" i="3"/>
  <c r="I454" i="3" s="1"/>
  <c r="P454" i="3"/>
  <c r="M454" i="3"/>
  <c r="L454" i="3"/>
  <c r="H454" i="3"/>
  <c r="G454" i="3"/>
  <c r="P453" i="3"/>
  <c r="M453" i="3"/>
  <c r="L453" i="3"/>
  <c r="I453" i="3"/>
  <c r="H453" i="3"/>
  <c r="G453" i="3"/>
  <c r="I452" i="3" s="1"/>
  <c r="P452" i="3"/>
  <c r="M452" i="3"/>
  <c r="L452" i="3"/>
  <c r="H452" i="3"/>
  <c r="G452" i="3"/>
  <c r="P451" i="3"/>
  <c r="M451" i="3"/>
  <c r="L451" i="3"/>
  <c r="H451" i="3"/>
  <c r="G451" i="3"/>
  <c r="P450" i="3"/>
  <c r="M450" i="3"/>
  <c r="L450" i="3"/>
  <c r="H450" i="3"/>
  <c r="G450" i="3"/>
  <c r="P449" i="3"/>
  <c r="M449" i="3"/>
  <c r="L449" i="3"/>
  <c r="H449" i="3"/>
  <c r="G449" i="3"/>
  <c r="P448" i="3"/>
  <c r="M448" i="3"/>
  <c r="L448" i="3"/>
  <c r="I448" i="3"/>
  <c r="H448" i="3"/>
  <c r="G448" i="3"/>
  <c r="P447" i="3"/>
  <c r="M447" i="3"/>
  <c r="L447" i="3"/>
  <c r="I447" i="3"/>
  <c r="H447" i="3"/>
  <c r="G447" i="3"/>
  <c r="P446" i="3"/>
  <c r="M446" i="3"/>
  <c r="L446" i="3"/>
  <c r="I446" i="3"/>
  <c r="H446" i="3"/>
  <c r="G446" i="3"/>
  <c r="P445" i="3"/>
  <c r="M445" i="3"/>
  <c r="L445" i="3"/>
  <c r="I445" i="3"/>
  <c r="H445" i="3"/>
  <c r="G445" i="3"/>
  <c r="P444" i="3"/>
  <c r="M444" i="3"/>
  <c r="L444" i="3"/>
  <c r="I444" i="3"/>
  <c r="H444" i="3"/>
  <c r="G444" i="3"/>
  <c r="P443" i="3"/>
  <c r="M443" i="3"/>
  <c r="L443" i="3"/>
  <c r="I443" i="3"/>
  <c r="H443" i="3"/>
  <c r="G443" i="3"/>
  <c r="P442" i="3"/>
  <c r="M442" i="3"/>
  <c r="L442" i="3"/>
  <c r="I442" i="3"/>
  <c r="H442" i="3"/>
  <c r="G442" i="3"/>
  <c r="P441" i="3"/>
  <c r="M441" i="3"/>
  <c r="L441" i="3"/>
  <c r="I441" i="3"/>
  <c r="H441" i="3"/>
  <c r="G441" i="3"/>
  <c r="P440" i="3"/>
  <c r="M440" i="3"/>
  <c r="L440" i="3"/>
  <c r="I440" i="3"/>
  <c r="H440" i="3"/>
  <c r="G440" i="3"/>
  <c r="P439" i="3"/>
  <c r="M439" i="3"/>
  <c r="L439" i="3"/>
  <c r="I439" i="3"/>
  <c r="H439" i="3"/>
  <c r="G439" i="3"/>
  <c r="P438" i="3"/>
  <c r="M438" i="3"/>
  <c r="L438" i="3"/>
  <c r="I438" i="3"/>
  <c r="H438" i="3"/>
  <c r="I437" i="3" s="1"/>
  <c r="G438" i="3"/>
  <c r="P437" i="3"/>
  <c r="M437" i="3"/>
  <c r="H437" i="3"/>
  <c r="I436" i="3" s="1"/>
  <c r="G437" i="3"/>
  <c r="P436" i="3"/>
  <c r="M436" i="3"/>
  <c r="L436" i="3"/>
  <c r="J436" i="3"/>
  <c r="H436" i="3"/>
  <c r="G436" i="3"/>
  <c r="P435" i="3"/>
  <c r="J435" i="3"/>
  <c r="L434" i="3" s="1"/>
  <c r="I435" i="3"/>
  <c r="H435" i="3"/>
  <c r="I434" i="3" s="1"/>
  <c r="G435" i="3"/>
  <c r="P434" i="3"/>
  <c r="M434" i="3"/>
  <c r="H434" i="3"/>
  <c r="G434" i="3"/>
  <c r="I433" i="3" s="1"/>
  <c r="P433" i="3"/>
  <c r="M433" i="3"/>
  <c r="L433" i="3"/>
  <c r="H433" i="3"/>
  <c r="I432" i="3" s="1"/>
  <c r="G433" i="3"/>
  <c r="P432" i="3"/>
  <c r="M432" i="3"/>
  <c r="L432" i="3"/>
  <c r="H432" i="3"/>
  <c r="G432" i="3"/>
  <c r="I431" i="3" s="1"/>
  <c r="P431" i="3"/>
  <c r="M431" i="3"/>
  <c r="L431" i="3"/>
  <c r="H431" i="3"/>
  <c r="I430" i="3" s="1"/>
  <c r="G431" i="3"/>
  <c r="P430" i="3"/>
  <c r="M430" i="3"/>
  <c r="L430" i="3"/>
  <c r="H430" i="3"/>
  <c r="G430" i="3"/>
  <c r="P429" i="3"/>
  <c r="M429" i="3"/>
  <c r="H429" i="3"/>
  <c r="G429" i="3"/>
  <c r="P428" i="3"/>
  <c r="M428" i="3"/>
  <c r="I428" i="3"/>
  <c r="H428" i="3"/>
  <c r="I427" i="3" s="1"/>
  <c r="G428" i="3"/>
  <c r="P427" i="3"/>
  <c r="M427" i="3"/>
  <c r="H427" i="3"/>
  <c r="G427" i="3"/>
  <c r="P426" i="3"/>
  <c r="M426" i="3"/>
  <c r="L426" i="3"/>
  <c r="I426" i="3"/>
  <c r="H426" i="3"/>
  <c r="G426" i="3"/>
  <c r="P425" i="3"/>
  <c r="M425" i="3"/>
  <c r="L425" i="3"/>
  <c r="J425" i="3"/>
  <c r="H425" i="3"/>
  <c r="G425" i="3"/>
  <c r="P424" i="3"/>
  <c r="J424" i="3"/>
  <c r="I424" i="3"/>
  <c r="H424" i="3"/>
  <c r="G424" i="3"/>
  <c r="P423" i="3"/>
  <c r="I423" i="3"/>
  <c r="H423" i="3"/>
  <c r="G423" i="3"/>
  <c r="P422" i="3"/>
  <c r="I422" i="3"/>
  <c r="H422" i="3"/>
  <c r="I421" i="3" s="1"/>
  <c r="G422" i="3"/>
  <c r="P421" i="3"/>
  <c r="M421" i="3"/>
  <c r="L421" i="3"/>
  <c r="H421" i="3"/>
  <c r="G421" i="3"/>
  <c r="I420" i="3" s="1"/>
  <c r="P420" i="3"/>
  <c r="M420" i="3"/>
  <c r="L420" i="3"/>
  <c r="H420" i="3"/>
  <c r="I419" i="3" s="1"/>
  <c r="G420" i="3"/>
  <c r="P419" i="3"/>
  <c r="M419" i="3"/>
  <c r="L419" i="3"/>
  <c r="H419" i="3"/>
  <c r="G419" i="3"/>
  <c r="P418" i="3"/>
  <c r="M418" i="3"/>
  <c r="L418" i="3"/>
  <c r="H418" i="3"/>
  <c r="G418" i="3"/>
  <c r="P417" i="3"/>
  <c r="M417" i="3"/>
  <c r="I417" i="3"/>
  <c r="H417" i="3"/>
  <c r="I416" i="3" s="1"/>
  <c r="G417" i="3"/>
  <c r="P416" i="3"/>
  <c r="M416" i="3"/>
  <c r="L416" i="3"/>
  <c r="H416" i="3"/>
  <c r="G416" i="3"/>
  <c r="P415" i="3"/>
  <c r="M415" i="3"/>
  <c r="L415" i="3"/>
  <c r="H415" i="3"/>
  <c r="G415" i="3"/>
  <c r="P414" i="3"/>
  <c r="M414" i="3"/>
  <c r="L414" i="3"/>
  <c r="K414" i="3"/>
  <c r="J414" i="3"/>
  <c r="I414" i="3"/>
  <c r="H414" i="3"/>
  <c r="I413" i="3" s="1"/>
  <c r="G414" i="3"/>
  <c r="P413" i="3"/>
  <c r="M413" i="3"/>
  <c r="L413" i="3"/>
  <c r="K413" i="3"/>
  <c r="L412" i="3" s="1"/>
  <c r="J413" i="3"/>
  <c r="H413" i="3"/>
  <c r="I412" i="3" s="1"/>
  <c r="G413" i="3"/>
  <c r="P412" i="3"/>
  <c r="M412" i="3"/>
  <c r="K412" i="3"/>
  <c r="M411" i="3" s="1"/>
  <c r="J412" i="3"/>
  <c r="H412" i="3"/>
  <c r="G412" i="3"/>
  <c r="P411" i="3"/>
  <c r="L411" i="3"/>
  <c r="H411" i="3"/>
  <c r="G411" i="3"/>
  <c r="P410" i="3"/>
  <c r="M410" i="3"/>
  <c r="L410" i="3"/>
  <c r="H410" i="3"/>
  <c r="I409" i="3" s="1"/>
  <c r="G410" i="3"/>
  <c r="P409" i="3"/>
  <c r="M409" i="3"/>
  <c r="L409" i="3"/>
  <c r="K409" i="3"/>
  <c r="J409" i="3"/>
  <c r="H409" i="3"/>
  <c r="G409" i="3"/>
  <c r="I408" i="3" s="1"/>
  <c r="P408" i="3"/>
  <c r="H408" i="3"/>
  <c r="I407" i="3" s="1"/>
  <c r="G408" i="3"/>
  <c r="P407" i="3"/>
  <c r="M407" i="3"/>
  <c r="L407" i="3"/>
  <c r="H407" i="3"/>
  <c r="G407" i="3"/>
  <c r="P406" i="3"/>
  <c r="M406" i="3"/>
  <c r="L406" i="3"/>
  <c r="H406" i="3"/>
  <c r="G406" i="3"/>
  <c r="P405" i="3"/>
  <c r="M405" i="3"/>
  <c r="L405" i="3"/>
  <c r="H405" i="3"/>
  <c r="G405" i="3"/>
  <c r="P404" i="3"/>
  <c r="M404" i="3"/>
  <c r="L404" i="3"/>
  <c r="H404" i="3"/>
  <c r="I403" i="3" s="1"/>
  <c r="G404" i="3"/>
  <c r="P403" i="3"/>
  <c r="M403" i="3"/>
  <c r="L403" i="3"/>
  <c r="H403" i="3"/>
  <c r="G403" i="3"/>
  <c r="I402" i="3" s="1"/>
  <c r="P402" i="3"/>
  <c r="M402" i="3"/>
  <c r="L402" i="3"/>
  <c r="H402" i="3"/>
  <c r="I401" i="3" s="1"/>
  <c r="G402" i="3"/>
  <c r="P401" i="3"/>
  <c r="M401" i="3"/>
  <c r="L401" i="3"/>
  <c r="H401" i="3"/>
  <c r="G401" i="3"/>
  <c r="P400" i="3"/>
  <c r="M400" i="3"/>
  <c r="L400" i="3"/>
  <c r="H400" i="3"/>
  <c r="G400" i="3"/>
  <c r="P399" i="3"/>
  <c r="M399" i="3"/>
  <c r="L399" i="3"/>
  <c r="H399" i="3"/>
  <c r="G399" i="3"/>
  <c r="P398" i="3"/>
  <c r="M398" i="3"/>
  <c r="L398" i="3"/>
  <c r="H398" i="3"/>
  <c r="G398" i="3"/>
  <c r="I397" i="3" s="1"/>
  <c r="P397" i="3"/>
  <c r="M397" i="3"/>
  <c r="L397" i="3"/>
  <c r="H397" i="3"/>
  <c r="G397" i="3"/>
  <c r="P396" i="3"/>
  <c r="M396" i="3"/>
  <c r="L396" i="3"/>
  <c r="H396" i="3"/>
  <c r="G396" i="3"/>
  <c r="P395" i="3"/>
  <c r="M395" i="3"/>
  <c r="L395" i="3"/>
  <c r="I395" i="3"/>
  <c r="H395" i="3"/>
  <c r="G395" i="3"/>
  <c r="P394" i="3"/>
  <c r="M394" i="3"/>
  <c r="L394" i="3"/>
  <c r="I394" i="3"/>
  <c r="H394" i="3"/>
  <c r="G394" i="3"/>
  <c r="P393" i="3"/>
  <c r="M393" i="3"/>
  <c r="L393" i="3"/>
  <c r="I393" i="3"/>
  <c r="H393" i="3"/>
  <c r="G393" i="3"/>
  <c r="P392" i="3"/>
  <c r="M392" i="3"/>
  <c r="L392" i="3"/>
  <c r="I392" i="3"/>
  <c r="H392" i="3"/>
  <c r="G392" i="3"/>
  <c r="P391" i="3"/>
  <c r="M391" i="3"/>
  <c r="L391" i="3"/>
  <c r="I391" i="3"/>
  <c r="H391" i="3"/>
  <c r="G391" i="3"/>
  <c r="P390" i="3"/>
  <c r="M390" i="3"/>
  <c r="L390" i="3"/>
  <c r="I390" i="3"/>
  <c r="H390" i="3"/>
  <c r="G390" i="3"/>
  <c r="P389" i="3"/>
  <c r="M389" i="3"/>
  <c r="L389" i="3"/>
  <c r="I389" i="3"/>
  <c r="H389" i="3"/>
  <c r="G389" i="3"/>
  <c r="P388" i="3"/>
  <c r="M388" i="3"/>
  <c r="L388" i="3"/>
  <c r="I388" i="3"/>
  <c r="H388" i="3"/>
  <c r="G388" i="3"/>
  <c r="P387" i="3"/>
  <c r="M387" i="3"/>
  <c r="L387" i="3"/>
  <c r="I387" i="3"/>
  <c r="H387" i="3"/>
  <c r="G387" i="3"/>
  <c r="P386" i="3"/>
  <c r="M386" i="3"/>
  <c r="L386" i="3"/>
  <c r="I386" i="3"/>
  <c r="H386" i="3"/>
  <c r="G386" i="3"/>
  <c r="P385" i="3"/>
  <c r="M385" i="3"/>
  <c r="L385" i="3"/>
  <c r="I385" i="3"/>
  <c r="H385" i="3"/>
  <c r="G385" i="3"/>
  <c r="P384" i="3"/>
  <c r="M384" i="3"/>
  <c r="L384" i="3"/>
  <c r="H384" i="3"/>
  <c r="I383" i="3" s="1"/>
  <c r="G384" i="3"/>
  <c r="P383" i="3"/>
  <c r="H383" i="3"/>
  <c r="G383" i="3"/>
  <c r="P382" i="3"/>
  <c r="M382" i="3"/>
  <c r="L382" i="3"/>
  <c r="I382" i="3"/>
  <c r="H382" i="3"/>
  <c r="G382" i="3"/>
  <c r="P381" i="3"/>
  <c r="M381" i="3"/>
  <c r="L381" i="3"/>
  <c r="H381" i="3"/>
  <c r="G381" i="3"/>
  <c r="P380" i="3"/>
  <c r="M380" i="3"/>
  <c r="L380" i="3"/>
  <c r="H380" i="3"/>
  <c r="G380" i="3"/>
  <c r="P379" i="3"/>
  <c r="M379" i="3"/>
  <c r="L379" i="3"/>
  <c r="H379" i="3"/>
  <c r="G379" i="3"/>
  <c r="P378" i="3"/>
  <c r="I378" i="3"/>
  <c r="H378" i="3"/>
  <c r="I377" i="3" s="1"/>
  <c r="G378" i="3"/>
  <c r="P377" i="3"/>
  <c r="M377" i="3"/>
  <c r="L377" i="3"/>
  <c r="H377" i="3"/>
  <c r="G377" i="3"/>
  <c r="P376" i="3"/>
  <c r="M376" i="3"/>
  <c r="L376" i="3"/>
  <c r="H376" i="3"/>
  <c r="G376" i="3"/>
  <c r="P375" i="3"/>
  <c r="M375" i="3"/>
  <c r="L375" i="3"/>
  <c r="H375" i="3"/>
  <c r="G375" i="3"/>
  <c r="P374" i="3"/>
  <c r="M374" i="3"/>
  <c r="L374" i="3"/>
  <c r="H374" i="3"/>
  <c r="G374" i="3"/>
  <c r="I373" i="3" s="1"/>
  <c r="P373" i="3"/>
  <c r="M373" i="3"/>
  <c r="L373" i="3"/>
  <c r="H373" i="3"/>
  <c r="I372" i="3" s="1"/>
  <c r="G373" i="3"/>
  <c r="P372" i="3"/>
  <c r="H372" i="3"/>
  <c r="I371" i="3" s="1"/>
  <c r="G372" i="3"/>
  <c r="P371" i="3"/>
  <c r="M371" i="3"/>
  <c r="L371" i="3"/>
  <c r="H371" i="3"/>
  <c r="G371" i="3"/>
  <c r="P370" i="3"/>
  <c r="M370" i="3"/>
  <c r="L370" i="3"/>
  <c r="H370" i="3"/>
  <c r="G370" i="3"/>
  <c r="P369" i="3"/>
  <c r="M369" i="3"/>
  <c r="L369" i="3"/>
  <c r="H369" i="3"/>
  <c r="G369" i="3"/>
  <c r="P368" i="3"/>
  <c r="M368" i="3"/>
  <c r="L368" i="3"/>
  <c r="H368" i="3"/>
  <c r="I367" i="3" s="1"/>
  <c r="G368" i="3"/>
  <c r="P367" i="3"/>
  <c r="M367" i="3"/>
  <c r="L367" i="3"/>
  <c r="H367" i="3"/>
  <c r="I366" i="3" s="1"/>
  <c r="G367" i="3"/>
  <c r="P366" i="3"/>
  <c r="M366" i="3"/>
  <c r="L366" i="3"/>
  <c r="H366" i="3"/>
  <c r="I365" i="3" s="1"/>
  <c r="G366" i="3"/>
  <c r="P365" i="3"/>
  <c r="M365" i="3"/>
  <c r="L365" i="3"/>
  <c r="H365" i="3"/>
  <c r="G365" i="3"/>
  <c r="P364" i="3"/>
  <c r="M364" i="3"/>
  <c r="L364" i="3"/>
  <c r="I364" i="3"/>
  <c r="H364" i="3"/>
  <c r="I363" i="3" s="1"/>
  <c r="G364" i="3"/>
  <c r="P363" i="3"/>
  <c r="M363" i="3"/>
  <c r="L363" i="3"/>
  <c r="H363" i="3"/>
  <c r="I362" i="3" s="1"/>
  <c r="G363" i="3"/>
  <c r="P362" i="3"/>
  <c r="M362" i="3"/>
  <c r="L362" i="3"/>
  <c r="H362" i="3"/>
  <c r="I361" i="3" s="1"/>
  <c r="G362" i="3"/>
  <c r="P361" i="3"/>
  <c r="M361" i="3"/>
  <c r="L361" i="3"/>
  <c r="H361" i="3"/>
  <c r="G361" i="3"/>
  <c r="P360" i="3"/>
  <c r="M360" i="3"/>
  <c r="L360" i="3"/>
  <c r="I360" i="3"/>
  <c r="H360" i="3"/>
  <c r="I359" i="3" s="1"/>
  <c r="G360" i="3"/>
  <c r="P359" i="3"/>
  <c r="M359" i="3"/>
  <c r="L359" i="3"/>
  <c r="H359" i="3"/>
  <c r="G359" i="3"/>
  <c r="P358" i="3"/>
  <c r="M358" i="3"/>
  <c r="L358" i="3"/>
  <c r="I358" i="3"/>
  <c r="H358" i="3"/>
  <c r="I357" i="3" s="1"/>
  <c r="G358" i="3"/>
  <c r="P357" i="3"/>
  <c r="M357" i="3"/>
  <c r="L357" i="3"/>
  <c r="H357" i="3"/>
  <c r="G357" i="3"/>
  <c r="P356" i="3"/>
  <c r="M356" i="3"/>
  <c r="L356" i="3"/>
  <c r="I356" i="3"/>
  <c r="H356" i="3"/>
  <c r="I355" i="3" s="1"/>
  <c r="G356" i="3"/>
  <c r="P355" i="3"/>
  <c r="M355" i="3"/>
  <c r="L355" i="3"/>
  <c r="H355" i="3"/>
  <c r="I354" i="3" s="1"/>
  <c r="G355" i="3"/>
  <c r="P354" i="3"/>
  <c r="M354" i="3"/>
  <c r="L354" i="3"/>
  <c r="H354" i="3"/>
  <c r="I353" i="3" s="1"/>
  <c r="G354" i="3"/>
  <c r="P353" i="3"/>
  <c r="M353" i="3"/>
  <c r="L353" i="3"/>
  <c r="H353" i="3"/>
  <c r="G353" i="3"/>
  <c r="P352" i="3"/>
  <c r="M352" i="3"/>
  <c r="L352" i="3"/>
  <c r="I352" i="3"/>
  <c r="H352" i="3"/>
  <c r="I351" i="3" s="1"/>
  <c r="G352" i="3"/>
  <c r="P351" i="3"/>
  <c r="M351" i="3"/>
  <c r="L351" i="3"/>
  <c r="H351" i="3"/>
  <c r="G351" i="3"/>
  <c r="P350" i="3"/>
  <c r="M350" i="3"/>
  <c r="L350" i="3"/>
  <c r="I350" i="3"/>
  <c r="H350" i="3"/>
  <c r="I349" i="3" s="1"/>
  <c r="G350" i="3"/>
  <c r="P349" i="3"/>
  <c r="M349" i="3"/>
  <c r="L349" i="3"/>
  <c r="H349" i="3"/>
  <c r="I348" i="3" s="1"/>
  <c r="G349" i="3"/>
  <c r="P348" i="3"/>
  <c r="M348" i="3"/>
  <c r="L348" i="3"/>
  <c r="H348" i="3"/>
  <c r="I347" i="3" s="1"/>
  <c r="G348" i="3"/>
  <c r="P347" i="3"/>
  <c r="M347" i="3"/>
  <c r="L347" i="3"/>
  <c r="H347" i="3"/>
  <c r="I346" i="3" s="1"/>
  <c r="G347" i="3"/>
  <c r="P346" i="3"/>
  <c r="M346" i="3"/>
  <c r="L346" i="3"/>
  <c r="H346" i="3"/>
  <c r="I345" i="3" s="1"/>
  <c r="G346" i="3"/>
  <c r="P345" i="3"/>
  <c r="M345" i="3"/>
  <c r="L345" i="3"/>
  <c r="H345" i="3"/>
  <c r="I344" i="3" s="1"/>
  <c r="G345" i="3"/>
  <c r="P344" i="3"/>
  <c r="M344" i="3"/>
  <c r="L344" i="3"/>
  <c r="H344" i="3"/>
  <c r="I343" i="3" s="1"/>
  <c r="G344" i="3"/>
  <c r="P343" i="3"/>
  <c r="M343" i="3"/>
  <c r="L343" i="3"/>
  <c r="H343" i="3"/>
  <c r="G343" i="3"/>
  <c r="P342" i="3"/>
  <c r="M342" i="3"/>
  <c r="L342" i="3"/>
  <c r="H342" i="3"/>
  <c r="I341" i="3" s="1"/>
  <c r="G342" i="3"/>
  <c r="P341" i="3"/>
  <c r="M341" i="3"/>
  <c r="L341" i="3"/>
  <c r="H341" i="3"/>
  <c r="G341" i="3"/>
  <c r="I340" i="3" s="1"/>
  <c r="P340" i="3"/>
  <c r="M340" i="3"/>
  <c r="L340" i="3"/>
  <c r="H340" i="3"/>
  <c r="I339" i="3" s="1"/>
  <c r="G340" i="3"/>
  <c r="P339" i="3"/>
  <c r="M339" i="3"/>
  <c r="L339" i="3"/>
  <c r="H339" i="3"/>
  <c r="I338" i="3" s="1"/>
  <c r="G339" i="3"/>
  <c r="P338" i="3"/>
  <c r="M338" i="3"/>
  <c r="L338" i="3"/>
  <c r="H338" i="3"/>
  <c r="I337" i="3" s="1"/>
  <c r="P337" i="3"/>
  <c r="M337" i="3"/>
  <c r="L337" i="3"/>
  <c r="H337" i="3"/>
  <c r="P336" i="3"/>
  <c r="M336" i="3"/>
  <c r="L336" i="3"/>
  <c r="I336" i="3"/>
  <c r="H336" i="3"/>
  <c r="I335" i="3" s="1"/>
  <c r="G336" i="3"/>
  <c r="P335" i="3"/>
  <c r="L335" i="3"/>
  <c r="H335" i="3"/>
  <c r="G335" i="3"/>
  <c r="P334" i="3"/>
  <c r="M334" i="3"/>
  <c r="L334" i="3"/>
  <c r="H334" i="3"/>
  <c r="G334" i="3"/>
  <c r="P333" i="3"/>
  <c r="M333" i="3"/>
  <c r="L333" i="3"/>
  <c r="H333" i="3"/>
  <c r="G333" i="3"/>
  <c r="P332" i="3"/>
  <c r="M332" i="3"/>
  <c r="L332" i="3"/>
  <c r="I332" i="3"/>
  <c r="H332" i="3"/>
  <c r="I331" i="3" s="1"/>
  <c r="G332" i="3"/>
  <c r="P331" i="3"/>
  <c r="M331" i="3"/>
  <c r="L331" i="3"/>
  <c r="H331" i="3"/>
  <c r="G331" i="3"/>
  <c r="P330" i="3"/>
  <c r="M330" i="3"/>
  <c r="L330" i="3"/>
  <c r="I330" i="3"/>
  <c r="H330" i="3"/>
  <c r="I329" i="3" s="1"/>
  <c r="G330" i="3"/>
  <c r="P329" i="3"/>
  <c r="M329" i="3"/>
  <c r="L329" i="3"/>
  <c r="H329" i="3"/>
  <c r="G329" i="3"/>
  <c r="P328" i="3"/>
  <c r="M328" i="3"/>
  <c r="L328" i="3"/>
  <c r="I328" i="3"/>
  <c r="H328" i="3"/>
  <c r="I327" i="3" s="1"/>
  <c r="G328" i="3"/>
  <c r="P327" i="3"/>
  <c r="M327" i="3"/>
  <c r="L327" i="3"/>
  <c r="H327" i="3"/>
  <c r="G327" i="3"/>
  <c r="P326" i="3"/>
  <c r="M326" i="3"/>
  <c r="L326" i="3"/>
  <c r="I326" i="3"/>
  <c r="H326" i="3"/>
  <c r="I325" i="3" s="1"/>
  <c r="G326" i="3"/>
  <c r="P325" i="3"/>
  <c r="M325" i="3"/>
  <c r="L325" i="3"/>
  <c r="H325" i="3"/>
  <c r="G325" i="3"/>
  <c r="P324" i="3"/>
  <c r="M324" i="3"/>
  <c r="L324" i="3"/>
  <c r="I324" i="3"/>
  <c r="H324" i="3"/>
  <c r="I323" i="3" s="1"/>
  <c r="G324" i="3"/>
  <c r="P323" i="3"/>
  <c r="M323" i="3"/>
  <c r="L323" i="3"/>
  <c r="H323" i="3"/>
  <c r="G323" i="3"/>
  <c r="P322" i="3"/>
  <c r="M322" i="3"/>
  <c r="L322" i="3"/>
  <c r="I322" i="3"/>
  <c r="H322" i="3"/>
  <c r="I321" i="3" s="1"/>
  <c r="G322" i="3"/>
  <c r="P321" i="3"/>
  <c r="M321" i="3"/>
  <c r="L321" i="3"/>
  <c r="H321" i="3"/>
  <c r="G321" i="3"/>
  <c r="P320" i="3"/>
  <c r="M320" i="3"/>
  <c r="L320" i="3"/>
  <c r="I320" i="3"/>
  <c r="H320" i="3"/>
  <c r="I319" i="3" s="1"/>
  <c r="G320" i="3"/>
  <c r="P319" i="3"/>
  <c r="M319" i="3"/>
  <c r="L319" i="3"/>
  <c r="H319" i="3"/>
  <c r="G319" i="3"/>
  <c r="P318" i="3"/>
  <c r="M318" i="3"/>
  <c r="L318" i="3"/>
  <c r="I318" i="3"/>
  <c r="H318" i="3"/>
  <c r="I317" i="3" s="1"/>
  <c r="G318" i="3"/>
  <c r="P317" i="3"/>
  <c r="M317" i="3"/>
  <c r="H317" i="3"/>
  <c r="I316" i="3" s="1"/>
  <c r="G317" i="3"/>
  <c r="P316" i="3"/>
  <c r="M316" i="3"/>
  <c r="L316" i="3"/>
  <c r="H316" i="3"/>
  <c r="G316" i="3"/>
  <c r="P315" i="3"/>
  <c r="M315" i="3"/>
  <c r="L315" i="3"/>
  <c r="I315" i="3"/>
  <c r="H315" i="3"/>
  <c r="I314" i="3" s="1"/>
  <c r="G315" i="3"/>
  <c r="P314" i="3"/>
  <c r="M314" i="3"/>
  <c r="L314" i="3"/>
  <c r="H314" i="3"/>
  <c r="I313" i="3" s="1"/>
  <c r="G314" i="3"/>
  <c r="P313" i="3"/>
  <c r="M313" i="3"/>
  <c r="L313" i="3"/>
  <c r="H313" i="3"/>
  <c r="I312" i="3" s="1"/>
  <c r="G313" i="3"/>
  <c r="P312" i="3"/>
  <c r="M312" i="3"/>
  <c r="L312" i="3"/>
  <c r="H312" i="3"/>
  <c r="G312" i="3"/>
  <c r="P311" i="3"/>
  <c r="M311" i="3"/>
  <c r="L311" i="3"/>
  <c r="I311" i="3"/>
  <c r="H311" i="3"/>
  <c r="I310" i="3" s="1"/>
  <c r="G311" i="3"/>
  <c r="P310" i="3"/>
  <c r="M310" i="3"/>
  <c r="L310" i="3"/>
  <c r="H310" i="3"/>
  <c r="G310" i="3"/>
  <c r="P309" i="3"/>
  <c r="M309" i="3"/>
  <c r="L309" i="3"/>
  <c r="I309" i="3"/>
  <c r="H309" i="3"/>
  <c r="I308" i="3" s="1"/>
  <c r="G309" i="3"/>
  <c r="P308" i="3"/>
  <c r="M308" i="3"/>
  <c r="L308" i="3"/>
  <c r="H308" i="3"/>
  <c r="I307" i="3" s="1"/>
  <c r="G308" i="3"/>
  <c r="P307" i="3"/>
  <c r="M307" i="3"/>
  <c r="L307" i="3"/>
  <c r="H307" i="3"/>
  <c r="I306" i="3" s="1"/>
  <c r="P306" i="3"/>
  <c r="M306" i="3"/>
  <c r="L306" i="3"/>
  <c r="H306" i="3"/>
  <c r="P305" i="3"/>
  <c r="M305" i="3"/>
  <c r="L305" i="3"/>
  <c r="I305" i="3"/>
  <c r="H305" i="3"/>
  <c r="I304" i="3" s="1"/>
  <c r="G305" i="3"/>
  <c r="P304" i="3"/>
  <c r="M304" i="3"/>
  <c r="L304" i="3"/>
  <c r="H304" i="3"/>
  <c r="G304" i="3"/>
  <c r="P303" i="3"/>
  <c r="M303" i="3"/>
  <c r="L303" i="3"/>
  <c r="I303" i="3"/>
  <c r="H303" i="3"/>
  <c r="I302" i="3" s="1"/>
  <c r="G303" i="3"/>
  <c r="P302" i="3"/>
  <c r="M302" i="3"/>
  <c r="L302" i="3"/>
  <c r="H302" i="3"/>
  <c r="G302" i="3"/>
  <c r="P301" i="3"/>
  <c r="M301" i="3"/>
  <c r="L301" i="3"/>
  <c r="I301" i="3"/>
  <c r="H301" i="3"/>
  <c r="I300" i="3" s="1"/>
  <c r="G301" i="3"/>
  <c r="P300" i="3"/>
  <c r="M300" i="3"/>
  <c r="L300" i="3"/>
  <c r="H300" i="3"/>
  <c r="G300" i="3"/>
  <c r="P299" i="3"/>
  <c r="M299" i="3"/>
  <c r="L299" i="3"/>
  <c r="I299" i="3"/>
  <c r="H299" i="3"/>
  <c r="I298" i="3" s="1"/>
  <c r="G299" i="3"/>
  <c r="P298" i="3"/>
  <c r="M298" i="3"/>
  <c r="L298" i="3"/>
  <c r="H298" i="3"/>
  <c r="G298" i="3"/>
  <c r="P297" i="3"/>
  <c r="M297" i="3"/>
  <c r="L297" i="3"/>
  <c r="I297" i="3"/>
  <c r="H297" i="3"/>
  <c r="I296" i="3" s="1"/>
  <c r="G297" i="3"/>
  <c r="P296" i="3"/>
  <c r="M296" i="3"/>
  <c r="L296" i="3"/>
  <c r="H296" i="3"/>
  <c r="G296" i="3"/>
  <c r="P295" i="3"/>
  <c r="M295" i="3"/>
  <c r="L295" i="3"/>
  <c r="I295" i="3"/>
  <c r="H295" i="3"/>
  <c r="I294" i="3" s="1"/>
  <c r="G295" i="3"/>
  <c r="P294" i="3"/>
  <c r="M294" i="3"/>
  <c r="L294" i="3"/>
  <c r="H294" i="3"/>
  <c r="G294" i="3"/>
  <c r="P293" i="3"/>
  <c r="M293" i="3"/>
  <c r="L293" i="3"/>
  <c r="I293" i="3"/>
  <c r="H293" i="3"/>
  <c r="I292" i="3" s="1"/>
  <c r="G293" i="3"/>
  <c r="P292" i="3"/>
  <c r="M292" i="3"/>
  <c r="L292" i="3"/>
  <c r="H292" i="3"/>
  <c r="G292" i="3"/>
  <c r="P291" i="3"/>
  <c r="M291" i="3"/>
  <c r="L291" i="3"/>
  <c r="I291" i="3"/>
  <c r="H291" i="3"/>
  <c r="I290" i="3" s="1"/>
  <c r="G291" i="3"/>
  <c r="P290" i="3"/>
  <c r="M290" i="3"/>
  <c r="L290" i="3"/>
  <c r="H290" i="3"/>
  <c r="G290" i="3"/>
  <c r="P289" i="3"/>
  <c r="M289" i="3"/>
  <c r="L289" i="3"/>
  <c r="I289" i="3"/>
  <c r="H289" i="3"/>
  <c r="I288" i="3" s="1"/>
  <c r="G289" i="3"/>
  <c r="P288" i="3"/>
  <c r="M288" i="3"/>
  <c r="L288" i="3"/>
  <c r="H288" i="3"/>
  <c r="G288" i="3"/>
  <c r="P287" i="3"/>
  <c r="I287" i="3"/>
  <c r="H287" i="3"/>
  <c r="G287" i="3"/>
  <c r="P286" i="3"/>
  <c r="I286" i="3"/>
  <c r="H286" i="3"/>
  <c r="I285" i="3" s="1"/>
  <c r="G286" i="3"/>
  <c r="P285" i="3"/>
  <c r="H285" i="3"/>
  <c r="G285" i="3"/>
  <c r="P284" i="3"/>
  <c r="I284" i="3"/>
  <c r="H284" i="3"/>
  <c r="G284" i="3"/>
  <c r="P283" i="3"/>
  <c r="I283" i="3"/>
  <c r="H283" i="3"/>
  <c r="I282" i="3" s="1"/>
  <c r="G283" i="3"/>
  <c r="P282" i="3"/>
  <c r="H282" i="3"/>
  <c r="G282" i="3"/>
  <c r="P281" i="3"/>
  <c r="M281" i="3"/>
  <c r="L281" i="3"/>
  <c r="I281" i="3"/>
  <c r="H281" i="3"/>
  <c r="I280" i="3" s="1"/>
  <c r="G281" i="3"/>
  <c r="P280" i="3"/>
  <c r="M280" i="3"/>
  <c r="L280" i="3"/>
  <c r="H280" i="3"/>
  <c r="G280" i="3"/>
  <c r="P279" i="3"/>
  <c r="M279" i="3"/>
  <c r="L279" i="3"/>
  <c r="H279" i="3"/>
  <c r="G279" i="3"/>
  <c r="P278" i="3"/>
  <c r="M278" i="3"/>
  <c r="L278" i="3"/>
  <c r="H278" i="3"/>
  <c r="I277" i="3" s="1"/>
  <c r="G278" i="3"/>
  <c r="P277" i="3"/>
  <c r="M277" i="3"/>
  <c r="L277" i="3"/>
  <c r="H277" i="3"/>
  <c r="G277" i="3"/>
  <c r="P276" i="3"/>
  <c r="M276" i="3"/>
  <c r="L276" i="3"/>
  <c r="H276" i="3"/>
  <c r="I275" i="3" s="1"/>
  <c r="G276" i="3"/>
  <c r="P275" i="3"/>
  <c r="M275" i="3"/>
  <c r="L275" i="3"/>
  <c r="H275" i="3"/>
  <c r="G275" i="3"/>
  <c r="P274" i="3"/>
  <c r="M274" i="3"/>
  <c r="L274" i="3"/>
  <c r="H274" i="3"/>
  <c r="I273" i="3" s="1"/>
  <c r="G274" i="3"/>
  <c r="P273" i="3"/>
  <c r="M273" i="3"/>
  <c r="L273" i="3"/>
  <c r="H273" i="3"/>
  <c r="G273" i="3"/>
  <c r="P272" i="3"/>
  <c r="M272" i="3"/>
  <c r="L272" i="3"/>
  <c r="H272" i="3"/>
  <c r="I271" i="3" s="1"/>
  <c r="G272" i="3"/>
  <c r="P271" i="3"/>
  <c r="M271" i="3"/>
  <c r="L271" i="3"/>
  <c r="H271" i="3"/>
  <c r="I270" i="3" s="1"/>
  <c r="G271" i="3"/>
  <c r="P270" i="3"/>
  <c r="M270" i="3"/>
  <c r="L270" i="3"/>
  <c r="H270" i="3"/>
  <c r="I269" i="3" s="1"/>
  <c r="P269" i="3"/>
  <c r="M269" i="3"/>
  <c r="L269" i="3"/>
  <c r="H269" i="3"/>
  <c r="P268" i="3"/>
  <c r="M268" i="3"/>
  <c r="L268" i="3"/>
  <c r="I268" i="3"/>
  <c r="H268" i="3"/>
  <c r="G268" i="3"/>
  <c r="P267" i="3"/>
  <c r="M267" i="3"/>
  <c r="L267" i="3"/>
  <c r="I267" i="3"/>
  <c r="H267" i="3"/>
  <c r="P266" i="3"/>
  <c r="M266" i="3"/>
  <c r="L266" i="3"/>
  <c r="I266" i="3"/>
  <c r="H266" i="3"/>
  <c r="I265" i="3" s="1"/>
  <c r="P265" i="3"/>
  <c r="M265" i="3"/>
  <c r="L265" i="3"/>
  <c r="H265" i="3"/>
  <c r="G265" i="3"/>
  <c r="I264" i="3" s="1"/>
  <c r="P264" i="3"/>
  <c r="M264" i="3"/>
  <c r="L264" i="3"/>
  <c r="H264" i="3"/>
  <c r="I263" i="3" s="1"/>
  <c r="G264" i="3"/>
  <c r="P263" i="3"/>
  <c r="M263" i="3"/>
  <c r="L263" i="3"/>
  <c r="H263" i="3"/>
  <c r="G263" i="3"/>
  <c r="P262" i="3"/>
  <c r="M262" i="3"/>
  <c r="L262" i="3"/>
  <c r="H262" i="3"/>
  <c r="G262" i="3"/>
  <c r="P261" i="3"/>
  <c r="M261" i="3"/>
  <c r="L261" i="3"/>
  <c r="I261" i="3"/>
  <c r="H261" i="3"/>
  <c r="G261" i="3"/>
  <c r="P260" i="3"/>
  <c r="M260" i="3"/>
  <c r="L260" i="3"/>
  <c r="I260" i="3"/>
  <c r="H260" i="3"/>
  <c r="G260" i="3"/>
  <c r="P259" i="3"/>
  <c r="M259" i="3"/>
  <c r="L259" i="3"/>
  <c r="I259" i="3"/>
  <c r="H259" i="3"/>
  <c r="G259" i="3"/>
  <c r="P258" i="3"/>
  <c r="M258" i="3"/>
  <c r="L258" i="3"/>
  <c r="I258" i="3"/>
  <c r="H258" i="3"/>
  <c r="I257" i="3" s="1"/>
  <c r="P257" i="3"/>
  <c r="M257" i="3"/>
  <c r="L257" i="3"/>
  <c r="H257" i="3"/>
  <c r="P256" i="3"/>
  <c r="M256" i="3"/>
  <c r="L256" i="3"/>
  <c r="I256" i="3"/>
  <c r="H256" i="3"/>
  <c r="I255" i="3" s="1"/>
  <c r="G256" i="3"/>
  <c r="P255" i="3"/>
  <c r="M255" i="3"/>
  <c r="L255" i="3"/>
  <c r="H255" i="3"/>
  <c r="P254" i="3"/>
  <c r="M254" i="3"/>
  <c r="L254" i="3"/>
  <c r="I254" i="3"/>
  <c r="H254" i="3"/>
  <c r="I253" i="3" s="1"/>
  <c r="P253" i="3"/>
  <c r="M253" i="3"/>
  <c r="L253" i="3"/>
  <c r="H253" i="3"/>
  <c r="I252" i="3" s="1"/>
  <c r="G253" i="3"/>
  <c r="P252" i="3"/>
  <c r="M252" i="3"/>
  <c r="L252" i="3"/>
  <c r="H252" i="3"/>
  <c r="I251" i="3" s="1"/>
  <c r="P251" i="3"/>
  <c r="M251" i="3"/>
  <c r="L251" i="3"/>
  <c r="H251" i="3"/>
  <c r="P250" i="3"/>
  <c r="M250" i="3"/>
  <c r="L250" i="3"/>
  <c r="I250" i="3"/>
  <c r="H250" i="3"/>
  <c r="G250" i="3"/>
  <c r="P249" i="3"/>
  <c r="M249" i="3"/>
  <c r="L249" i="3"/>
  <c r="I249" i="3"/>
  <c r="H249" i="3"/>
  <c r="G249" i="3"/>
  <c r="P248" i="3"/>
  <c r="M248" i="3"/>
  <c r="L248" i="3"/>
  <c r="I248" i="3"/>
  <c r="H248" i="3"/>
  <c r="G248" i="3"/>
  <c r="P247" i="3"/>
  <c r="M247" i="3"/>
  <c r="L247" i="3"/>
  <c r="I247" i="3"/>
  <c r="H247" i="3"/>
  <c r="G247" i="3"/>
  <c r="P246" i="3"/>
  <c r="M246" i="3"/>
  <c r="L246" i="3"/>
  <c r="I246" i="3"/>
  <c r="H246" i="3"/>
  <c r="G246" i="3"/>
  <c r="P245" i="3"/>
  <c r="M245" i="3"/>
  <c r="L245" i="3"/>
  <c r="I245" i="3"/>
  <c r="H245" i="3"/>
  <c r="I244" i="3" s="1"/>
  <c r="P244" i="3"/>
  <c r="M244" i="3"/>
  <c r="L244" i="3"/>
  <c r="H244" i="3"/>
  <c r="P243" i="3"/>
  <c r="M243" i="3"/>
  <c r="L243" i="3"/>
  <c r="I243" i="3"/>
  <c r="H243" i="3"/>
  <c r="G243" i="3"/>
  <c r="P242" i="3"/>
  <c r="M242" i="3"/>
  <c r="L242" i="3"/>
  <c r="H242" i="3"/>
  <c r="G242" i="3"/>
  <c r="P241" i="3"/>
  <c r="M241" i="3"/>
  <c r="L241" i="3"/>
  <c r="I241" i="3"/>
  <c r="H241" i="3"/>
  <c r="G241" i="3"/>
  <c r="P240" i="3"/>
  <c r="M240" i="3"/>
  <c r="L240" i="3"/>
  <c r="H240" i="3"/>
  <c r="G240" i="3"/>
  <c r="P239" i="3"/>
  <c r="M239" i="3"/>
  <c r="L239" i="3"/>
  <c r="I239" i="3"/>
  <c r="H239" i="3"/>
  <c r="G239" i="3"/>
  <c r="P238" i="3"/>
  <c r="M238" i="3"/>
  <c r="I238" i="3"/>
  <c r="H238" i="3"/>
  <c r="G238" i="3"/>
  <c r="P237" i="3"/>
  <c r="I237" i="3"/>
  <c r="H237" i="3"/>
  <c r="G237" i="3"/>
  <c r="I236" i="3" s="1"/>
  <c r="P236" i="3"/>
  <c r="H236" i="3"/>
  <c r="G236" i="3"/>
  <c r="P235" i="3"/>
  <c r="M235" i="3"/>
  <c r="L235" i="3"/>
  <c r="H235" i="3"/>
  <c r="I234" i="3" s="1"/>
  <c r="G235" i="3"/>
  <c r="P234" i="3"/>
  <c r="M234" i="3"/>
  <c r="L234" i="3"/>
  <c r="H234" i="3"/>
  <c r="G234" i="3"/>
  <c r="P233" i="3"/>
  <c r="M233" i="3"/>
  <c r="L233" i="3"/>
  <c r="H233" i="3"/>
  <c r="I232" i="3" s="1"/>
  <c r="G233" i="3"/>
  <c r="P232" i="3"/>
  <c r="M232" i="3"/>
  <c r="L232" i="3"/>
  <c r="H232" i="3"/>
  <c r="G232" i="3"/>
  <c r="P231" i="3"/>
  <c r="M231" i="3"/>
  <c r="L231" i="3"/>
  <c r="H231" i="3"/>
  <c r="I230" i="3" s="1"/>
  <c r="G231" i="3"/>
  <c r="P230" i="3"/>
  <c r="M230" i="3"/>
  <c r="L230" i="3"/>
  <c r="H230" i="3"/>
  <c r="G230" i="3"/>
  <c r="P229" i="3"/>
  <c r="M229" i="3"/>
  <c r="L229" i="3"/>
  <c r="H229" i="3"/>
  <c r="I228" i="3" s="1"/>
  <c r="G229" i="3"/>
  <c r="P228" i="3"/>
  <c r="M228" i="3"/>
  <c r="L228" i="3"/>
  <c r="H228" i="3"/>
  <c r="I227" i="3" s="1"/>
  <c r="G228" i="3"/>
  <c r="P227" i="3"/>
  <c r="M227" i="3"/>
  <c r="L227" i="3"/>
  <c r="H227" i="3"/>
  <c r="I226" i="3" s="1"/>
  <c r="G227" i="3"/>
  <c r="P226" i="3"/>
  <c r="M226" i="3"/>
  <c r="L226" i="3"/>
  <c r="H226" i="3"/>
  <c r="G226" i="3"/>
  <c r="P225" i="3"/>
  <c r="M225" i="3"/>
  <c r="L225" i="3"/>
  <c r="H225" i="3"/>
  <c r="I224" i="3" s="1"/>
  <c r="G225" i="3"/>
  <c r="P224" i="3"/>
  <c r="M224" i="3"/>
  <c r="L224" i="3"/>
  <c r="H224" i="3"/>
  <c r="G224" i="3"/>
  <c r="P223" i="3"/>
  <c r="M223" i="3"/>
  <c r="L223" i="3"/>
  <c r="H223" i="3"/>
  <c r="I222" i="3" s="1"/>
  <c r="G223" i="3"/>
  <c r="P222" i="3"/>
  <c r="M222" i="3"/>
  <c r="L222" i="3"/>
  <c r="H222" i="3"/>
  <c r="G222" i="3"/>
  <c r="P221" i="3"/>
  <c r="M221" i="3"/>
  <c r="L221" i="3"/>
  <c r="H221" i="3"/>
  <c r="I220" i="3" s="1"/>
  <c r="G221" i="3"/>
  <c r="P220" i="3"/>
  <c r="M220" i="3"/>
  <c r="L220" i="3"/>
  <c r="H220" i="3"/>
  <c r="G220" i="3"/>
  <c r="P219" i="3"/>
  <c r="M219" i="3"/>
  <c r="L219" i="3"/>
  <c r="H219" i="3"/>
  <c r="I218" i="3" s="1"/>
  <c r="G219" i="3"/>
  <c r="P218" i="3"/>
  <c r="M218" i="3"/>
  <c r="L218" i="3"/>
  <c r="H218" i="3"/>
  <c r="G218" i="3"/>
  <c r="P217" i="3"/>
  <c r="M217" i="3"/>
  <c r="L217" i="3"/>
  <c r="H217" i="3"/>
  <c r="I216" i="3" s="1"/>
  <c r="G217" i="3"/>
  <c r="P216" i="3"/>
  <c r="M216" i="3"/>
  <c r="L216" i="3"/>
  <c r="H216" i="3"/>
  <c r="I215" i="3" s="1"/>
  <c r="G216" i="3"/>
  <c r="P215" i="3"/>
  <c r="M215" i="3"/>
  <c r="L215" i="3"/>
  <c r="H215" i="3"/>
  <c r="I214" i="3" s="1"/>
  <c r="G215" i="3"/>
  <c r="P214" i="3"/>
  <c r="M214" i="3"/>
  <c r="L214" i="3"/>
  <c r="H214" i="3"/>
  <c r="G214" i="3"/>
  <c r="P213" i="3"/>
  <c r="M213" i="3"/>
  <c r="L213" i="3"/>
  <c r="H213" i="3"/>
  <c r="I212" i="3" s="1"/>
  <c r="G213" i="3"/>
  <c r="P212" i="3"/>
  <c r="M212" i="3"/>
  <c r="L212" i="3"/>
  <c r="H212" i="3"/>
  <c r="G212" i="3"/>
  <c r="P211" i="3"/>
  <c r="M211" i="3"/>
  <c r="L211" i="3"/>
  <c r="H211" i="3"/>
  <c r="I210" i="3" s="1"/>
  <c r="G211" i="3"/>
  <c r="P210" i="3"/>
  <c r="M210" i="3"/>
  <c r="L210" i="3"/>
  <c r="H210" i="3"/>
  <c r="G210" i="3"/>
  <c r="P209" i="3"/>
  <c r="M209" i="3"/>
  <c r="L209" i="3"/>
  <c r="H209" i="3"/>
  <c r="I208" i="3" s="1"/>
  <c r="G209" i="3"/>
  <c r="P208" i="3"/>
  <c r="M208" i="3"/>
  <c r="L208" i="3"/>
  <c r="H208" i="3"/>
  <c r="G208" i="3"/>
  <c r="P207" i="3"/>
  <c r="M207" i="3"/>
  <c r="L207" i="3"/>
  <c r="H207" i="3"/>
  <c r="I206" i="3" s="1"/>
  <c r="G207" i="3"/>
  <c r="P206" i="3"/>
  <c r="M206" i="3"/>
  <c r="L206" i="3"/>
  <c r="H206" i="3"/>
  <c r="G206" i="3"/>
  <c r="P205" i="3"/>
  <c r="M205" i="3"/>
  <c r="L205" i="3"/>
  <c r="H205" i="3"/>
  <c r="I204" i="3" s="1"/>
  <c r="G205" i="3"/>
  <c r="P204" i="3"/>
  <c r="M204" i="3"/>
  <c r="L204" i="3"/>
  <c r="H204" i="3"/>
  <c r="I203" i="3" s="1"/>
  <c r="G204" i="3"/>
  <c r="P203" i="3"/>
  <c r="M203" i="3"/>
  <c r="L203" i="3"/>
  <c r="H203" i="3"/>
  <c r="I202" i="3" s="1"/>
  <c r="G203" i="3"/>
  <c r="P202" i="3"/>
  <c r="M202" i="3"/>
  <c r="L202" i="3"/>
  <c r="H202" i="3"/>
  <c r="G202" i="3"/>
  <c r="P201" i="3"/>
  <c r="M201" i="3"/>
  <c r="L201" i="3"/>
  <c r="H201" i="3"/>
  <c r="I200" i="3" s="1"/>
  <c r="G201" i="3"/>
  <c r="P200" i="3"/>
  <c r="M200" i="3"/>
  <c r="L200" i="3"/>
  <c r="H200" i="3"/>
  <c r="G200" i="3"/>
  <c r="P199" i="3"/>
  <c r="M199" i="3"/>
  <c r="L199" i="3"/>
  <c r="H199" i="3"/>
  <c r="I198" i="3" s="1"/>
  <c r="G199" i="3"/>
  <c r="P198" i="3"/>
  <c r="M198" i="3"/>
  <c r="L198" i="3"/>
  <c r="H198" i="3"/>
  <c r="G198" i="3"/>
  <c r="P197" i="3"/>
  <c r="M197" i="3"/>
  <c r="L197" i="3"/>
  <c r="H197" i="3"/>
  <c r="I196" i="3" s="1"/>
  <c r="G197" i="3"/>
  <c r="P196" i="3"/>
  <c r="M196" i="3"/>
  <c r="L196" i="3"/>
  <c r="H196" i="3"/>
  <c r="G196" i="3"/>
  <c r="P195" i="3"/>
  <c r="M195" i="3"/>
  <c r="L195" i="3"/>
  <c r="H195" i="3"/>
  <c r="I194" i="3" s="1"/>
  <c r="G195" i="3"/>
  <c r="P194" i="3"/>
  <c r="M194" i="3"/>
  <c r="L194" i="3"/>
  <c r="H194" i="3"/>
  <c r="G194" i="3"/>
  <c r="P193" i="3"/>
  <c r="M193" i="3"/>
  <c r="L193" i="3"/>
  <c r="H193" i="3"/>
  <c r="I192" i="3" s="1"/>
  <c r="G193" i="3"/>
  <c r="P192" i="3"/>
  <c r="M192" i="3"/>
  <c r="L192" i="3"/>
  <c r="H192" i="3"/>
  <c r="I191" i="3" s="1"/>
  <c r="G192" i="3"/>
  <c r="P191" i="3"/>
  <c r="M191" i="3"/>
  <c r="L191" i="3"/>
  <c r="H191" i="3"/>
  <c r="I190" i="3" s="1"/>
  <c r="G191" i="3"/>
  <c r="P190" i="3"/>
  <c r="M190" i="3"/>
  <c r="L190" i="3"/>
  <c r="H190" i="3"/>
  <c r="G190" i="3"/>
  <c r="P189" i="3"/>
  <c r="M189" i="3"/>
  <c r="H189" i="3"/>
  <c r="G189" i="3"/>
  <c r="P188" i="3"/>
  <c r="M188" i="3"/>
  <c r="L188" i="3"/>
  <c r="I188" i="3"/>
  <c r="H188" i="3"/>
  <c r="G188" i="3"/>
  <c r="P187" i="3"/>
  <c r="M187" i="3"/>
  <c r="L187" i="3"/>
  <c r="I187" i="3"/>
  <c r="H187" i="3"/>
  <c r="G187" i="3"/>
  <c r="P186" i="3"/>
  <c r="M186" i="3"/>
  <c r="L186" i="3"/>
  <c r="I186" i="3"/>
  <c r="H186" i="3"/>
  <c r="G186" i="3"/>
  <c r="P185" i="3"/>
  <c r="M185" i="3"/>
  <c r="L185" i="3"/>
  <c r="I185" i="3"/>
  <c r="H185" i="3"/>
  <c r="G185" i="3"/>
  <c r="P184" i="3"/>
  <c r="M184" i="3"/>
  <c r="L184" i="3"/>
  <c r="I184" i="3"/>
  <c r="H184" i="3"/>
  <c r="G184" i="3"/>
  <c r="P183" i="3"/>
  <c r="M183" i="3"/>
  <c r="L183" i="3"/>
  <c r="I183" i="3"/>
  <c r="H183" i="3"/>
  <c r="G183" i="3"/>
  <c r="P182" i="3"/>
  <c r="M182" i="3"/>
  <c r="L182" i="3"/>
  <c r="I182" i="3"/>
  <c r="H182" i="3"/>
  <c r="G182" i="3"/>
  <c r="P181" i="3"/>
  <c r="M181" i="3"/>
  <c r="L181" i="3"/>
  <c r="I181" i="3"/>
  <c r="H181" i="3"/>
  <c r="I180" i="3" s="1"/>
  <c r="P180" i="3"/>
  <c r="M180" i="3"/>
  <c r="L180" i="3"/>
  <c r="H180" i="3"/>
  <c r="P179" i="3"/>
  <c r="M179" i="3"/>
  <c r="L179" i="3"/>
  <c r="I179" i="3"/>
  <c r="H179" i="3"/>
  <c r="G179" i="3"/>
  <c r="P178" i="3"/>
  <c r="M178" i="3"/>
  <c r="L178" i="3"/>
  <c r="H178" i="3"/>
  <c r="G178" i="3"/>
  <c r="P177" i="3"/>
  <c r="M177" i="3"/>
  <c r="L177" i="3"/>
  <c r="I177" i="3"/>
  <c r="H177" i="3"/>
  <c r="G177" i="3"/>
  <c r="P176" i="3"/>
  <c r="M176" i="3"/>
  <c r="L176" i="3"/>
  <c r="H176" i="3"/>
  <c r="G176" i="3"/>
  <c r="P175" i="3"/>
  <c r="M175" i="3"/>
  <c r="L175" i="3"/>
  <c r="I175" i="3"/>
  <c r="H175" i="3"/>
  <c r="G175" i="3"/>
  <c r="P174" i="3"/>
  <c r="M174" i="3"/>
  <c r="L174" i="3"/>
  <c r="H174" i="3"/>
  <c r="G174" i="3"/>
  <c r="P173" i="3"/>
  <c r="M173" i="3"/>
  <c r="L173" i="3"/>
  <c r="I173" i="3"/>
  <c r="H173" i="3"/>
  <c r="G173" i="3"/>
  <c r="P172" i="3"/>
  <c r="M172" i="3"/>
  <c r="L172" i="3"/>
  <c r="H172" i="3"/>
  <c r="G172" i="3"/>
  <c r="P171" i="3"/>
  <c r="M171" i="3"/>
  <c r="L171" i="3"/>
  <c r="I171" i="3"/>
  <c r="H171" i="3"/>
  <c r="I170" i="3" s="1"/>
  <c r="G171" i="3"/>
  <c r="P170" i="3"/>
  <c r="M170" i="3"/>
  <c r="L170" i="3"/>
  <c r="H170" i="3"/>
  <c r="G170" i="3"/>
  <c r="I169" i="3" s="1"/>
  <c r="P169" i="3"/>
  <c r="M169" i="3"/>
  <c r="L169" i="3"/>
  <c r="H169" i="3"/>
  <c r="I168" i="3" s="1"/>
  <c r="G169" i="3"/>
  <c r="P168" i="3"/>
  <c r="M168" i="3"/>
  <c r="L168" i="3"/>
  <c r="H168" i="3"/>
  <c r="G168" i="3"/>
  <c r="I167" i="3" s="1"/>
  <c r="P167" i="3"/>
  <c r="M167" i="3"/>
  <c r="L167" i="3"/>
  <c r="H167" i="3"/>
  <c r="G167" i="3"/>
  <c r="P166" i="3"/>
  <c r="M166" i="3"/>
  <c r="L166" i="3"/>
  <c r="H166" i="3"/>
  <c r="G166" i="3"/>
  <c r="I165" i="3" s="1"/>
  <c r="P165" i="3"/>
  <c r="M165" i="3"/>
  <c r="L165" i="3"/>
  <c r="H165" i="3"/>
  <c r="G165" i="3"/>
  <c r="P164" i="3"/>
  <c r="M164" i="3"/>
  <c r="L164" i="3"/>
  <c r="H164" i="3"/>
  <c r="G164" i="3"/>
  <c r="I163" i="3" s="1"/>
  <c r="P163" i="3"/>
  <c r="M163" i="3"/>
  <c r="L163" i="3"/>
  <c r="H163" i="3"/>
  <c r="I162" i="3" s="1"/>
  <c r="G163" i="3"/>
  <c r="P162" i="3"/>
  <c r="M162" i="3"/>
  <c r="L162" i="3"/>
  <c r="H162" i="3"/>
  <c r="G162" i="3"/>
  <c r="I161" i="3" s="1"/>
  <c r="P161" i="3"/>
  <c r="M161" i="3"/>
  <c r="L161" i="3"/>
  <c r="H161" i="3"/>
  <c r="G161" i="3"/>
  <c r="P160" i="3"/>
  <c r="M160" i="3"/>
  <c r="L160" i="3"/>
  <c r="H160" i="3"/>
  <c r="G160" i="3"/>
  <c r="P159" i="3"/>
  <c r="M159" i="3"/>
  <c r="L159" i="3"/>
  <c r="I159" i="3"/>
  <c r="H159" i="3"/>
  <c r="I158" i="3" s="1"/>
  <c r="G159" i="3"/>
  <c r="P158" i="3"/>
  <c r="M158" i="3"/>
  <c r="L158" i="3"/>
  <c r="H158" i="3"/>
  <c r="G158" i="3"/>
  <c r="P157" i="3"/>
  <c r="M157" i="3"/>
  <c r="L157" i="3"/>
  <c r="I157" i="3"/>
  <c r="H157" i="3"/>
  <c r="I156" i="3" s="1"/>
  <c r="G157" i="3"/>
  <c r="P156" i="3"/>
  <c r="M156" i="3"/>
  <c r="L156" i="3"/>
  <c r="H156" i="3"/>
  <c r="G156" i="3"/>
  <c r="P155" i="3"/>
  <c r="M155" i="3"/>
  <c r="L155" i="3"/>
  <c r="I155" i="3"/>
  <c r="H155" i="3"/>
  <c r="G155" i="3"/>
  <c r="P154" i="3"/>
  <c r="M154" i="3"/>
  <c r="L154" i="3"/>
  <c r="H154" i="3"/>
  <c r="G154" i="3"/>
  <c r="P153" i="3"/>
  <c r="M153" i="3"/>
  <c r="L153" i="3"/>
  <c r="I153" i="3"/>
  <c r="H153" i="3"/>
  <c r="I152" i="3" s="1"/>
  <c r="G153" i="3"/>
  <c r="P152" i="3"/>
  <c r="M152" i="3"/>
  <c r="L152" i="3"/>
  <c r="H152" i="3"/>
  <c r="G152" i="3"/>
  <c r="P151" i="3"/>
  <c r="M151" i="3"/>
  <c r="L151" i="3"/>
  <c r="I151" i="3"/>
  <c r="H151" i="3"/>
  <c r="G151" i="3"/>
  <c r="P150" i="3"/>
  <c r="M150" i="3"/>
  <c r="L150" i="3"/>
  <c r="H150" i="3"/>
  <c r="G150" i="3"/>
  <c r="P149" i="3"/>
  <c r="M149" i="3"/>
  <c r="L149" i="3"/>
  <c r="I149" i="3"/>
  <c r="H149" i="3"/>
  <c r="G149" i="3"/>
  <c r="P148" i="3"/>
  <c r="M148" i="3"/>
  <c r="L148" i="3"/>
  <c r="H148" i="3"/>
  <c r="G148" i="3"/>
  <c r="P147" i="3"/>
  <c r="M147" i="3"/>
  <c r="L147" i="3"/>
  <c r="I147" i="3"/>
  <c r="H147" i="3"/>
  <c r="I146" i="3" s="1"/>
  <c r="G147" i="3"/>
  <c r="P146" i="3"/>
  <c r="M146" i="3"/>
  <c r="L146" i="3"/>
  <c r="H146" i="3"/>
  <c r="G146" i="3"/>
  <c r="I145" i="3" s="1"/>
  <c r="P145" i="3"/>
  <c r="M145" i="3"/>
  <c r="L145" i="3"/>
  <c r="H145" i="3"/>
  <c r="I144" i="3" s="1"/>
  <c r="G145" i="3"/>
  <c r="P144" i="3"/>
  <c r="M144" i="3"/>
  <c r="L144" i="3"/>
  <c r="H144" i="3"/>
  <c r="G144" i="3"/>
  <c r="I143" i="3" s="1"/>
  <c r="P143" i="3"/>
  <c r="M143" i="3"/>
  <c r="L143" i="3"/>
  <c r="H143" i="3"/>
  <c r="G143" i="3"/>
  <c r="P142" i="3"/>
  <c r="M142" i="3"/>
  <c r="L142" i="3"/>
  <c r="H142" i="3"/>
  <c r="G142" i="3"/>
  <c r="I141" i="3" s="1"/>
  <c r="P141" i="3"/>
  <c r="M141" i="3"/>
  <c r="L141" i="3"/>
  <c r="H141" i="3"/>
  <c r="G141" i="3"/>
  <c r="P140" i="3"/>
  <c r="M140" i="3"/>
  <c r="L140" i="3"/>
  <c r="H140" i="3"/>
  <c r="G140" i="3"/>
  <c r="I139" i="3" s="1"/>
  <c r="P139" i="3"/>
  <c r="M139" i="3"/>
  <c r="L139" i="3"/>
  <c r="H139" i="3"/>
  <c r="I138" i="3" s="1"/>
  <c r="G139" i="3"/>
  <c r="P138" i="3"/>
  <c r="M138" i="3"/>
  <c r="L138" i="3"/>
  <c r="H138" i="3"/>
  <c r="G138" i="3"/>
  <c r="I137" i="3" s="1"/>
  <c r="P137" i="3"/>
  <c r="M137" i="3"/>
  <c r="L137" i="3"/>
  <c r="H137" i="3"/>
  <c r="G137" i="3"/>
  <c r="P136" i="3"/>
  <c r="M136" i="3"/>
  <c r="L136" i="3"/>
  <c r="H136" i="3"/>
  <c r="G136" i="3"/>
  <c r="P135" i="3"/>
  <c r="M135" i="3"/>
  <c r="L135" i="3"/>
  <c r="I135" i="3"/>
  <c r="H135" i="3"/>
  <c r="I134" i="3" s="1"/>
  <c r="G135" i="3"/>
  <c r="P134" i="3"/>
  <c r="M134" i="3"/>
  <c r="L134" i="3"/>
  <c r="H134" i="3"/>
  <c r="G134" i="3"/>
  <c r="P133" i="3"/>
  <c r="M133" i="3"/>
  <c r="L133" i="3"/>
  <c r="I133" i="3"/>
  <c r="H133" i="3"/>
  <c r="I132" i="3" s="1"/>
  <c r="G133" i="3"/>
  <c r="P132" i="3"/>
  <c r="M132" i="3"/>
  <c r="L132" i="3"/>
  <c r="H132" i="3"/>
  <c r="G132" i="3"/>
  <c r="P131" i="3"/>
  <c r="M131" i="3"/>
  <c r="L131" i="3"/>
  <c r="I131" i="3"/>
  <c r="H131" i="3"/>
  <c r="I130" i="3" s="1"/>
  <c r="G131" i="3"/>
  <c r="P130" i="3"/>
  <c r="M130" i="3"/>
  <c r="L130" i="3"/>
  <c r="H130" i="3"/>
  <c r="G130" i="3"/>
  <c r="P129" i="3"/>
  <c r="M129" i="3"/>
  <c r="L129" i="3"/>
  <c r="I129" i="3"/>
  <c r="H129" i="3"/>
  <c r="I128" i="3" s="1"/>
  <c r="G129" i="3"/>
  <c r="P128" i="3"/>
  <c r="M128" i="3"/>
  <c r="L128" i="3"/>
  <c r="H128" i="3"/>
  <c r="G128" i="3"/>
  <c r="P127" i="3"/>
  <c r="M127" i="3"/>
  <c r="L127" i="3"/>
  <c r="I127" i="3"/>
  <c r="H127" i="3"/>
  <c r="G127" i="3"/>
  <c r="P126" i="3"/>
  <c r="M126" i="3"/>
  <c r="L126" i="3"/>
  <c r="H126" i="3"/>
  <c r="G126" i="3"/>
  <c r="P125" i="3"/>
  <c r="M125" i="3"/>
  <c r="L125" i="3"/>
  <c r="I125" i="3"/>
  <c r="H125" i="3"/>
  <c r="G125" i="3"/>
  <c r="P124" i="3"/>
  <c r="M124" i="3"/>
  <c r="L124" i="3"/>
  <c r="H124" i="3"/>
  <c r="G124" i="3"/>
  <c r="P123" i="3"/>
  <c r="M123" i="3"/>
  <c r="L123" i="3"/>
  <c r="I123" i="3"/>
  <c r="H123" i="3"/>
  <c r="I122" i="3" s="1"/>
  <c r="G123" i="3"/>
  <c r="P122" i="3"/>
  <c r="M122" i="3"/>
  <c r="L122" i="3"/>
  <c r="H122" i="3"/>
  <c r="G122" i="3"/>
  <c r="I121" i="3" s="1"/>
  <c r="P121" i="3"/>
  <c r="M121" i="3"/>
  <c r="L121" i="3"/>
  <c r="H121" i="3"/>
  <c r="I120" i="3" s="1"/>
  <c r="G121" i="3"/>
  <c r="P120" i="3"/>
  <c r="M120" i="3"/>
  <c r="L120" i="3"/>
  <c r="H120" i="3"/>
  <c r="G120" i="3"/>
  <c r="I119" i="3" s="1"/>
  <c r="P119" i="3"/>
  <c r="M119" i="3"/>
  <c r="L119" i="3"/>
  <c r="H119" i="3"/>
  <c r="G119" i="3"/>
  <c r="P118" i="3"/>
  <c r="M118" i="3"/>
  <c r="L118" i="3"/>
  <c r="H118" i="3"/>
  <c r="G118" i="3"/>
  <c r="I117" i="3" s="1"/>
  <c r="P117" i="3"/>
  <c r="M117" i="3"/>
  <c r="L117" i="3"/>
  <c r="H117" i="3"/>
  <c r="G117" i="3"/>
  <c r="P116" i="3"/>
  <c r="M116" i="3"/>
  <c r="L116" i="3"/>
  <c r="H116" i="3"/>
  <c r="G116" i="3"/>
  <c r="I115" i="3" s="1"/>
  <c r="P115" i="3"/>
  <c r="M115" i="3"/>
  <c r="L115" i="3"/>
  <c r="H115" i="3"/>
  <c r="I114" i="3" s="1"/>
  <c r="G115" i="3"/>
  <c r="P114" i="3"/>
  <c r="M114" i="3"/>
  <c r="L114" i="3"/>
  <c r="H114" i="3"/>
  <c r="G114" i="3"/>
  <c r="I113" i="3" s="1"/>
  <c r="P113" i="3"/>
  <c r="M113" i="3"/>
  <c r="L113" i="3"/>
  <c r="H113" i="3"/>
  <c r="G113" i="3"/>
  <c r="P112" i="3"/>
  <c r="M112" i="3"/>
  <c r="L112" i="3"/>
  <c r="H112" i="3"/>
  <c r="G112" i="3"/>
  <c r="P111" i="3"/>
  <c r="M111" i="3"/>
  <c r="L111" i="3"/>
  <c r="I111" i="3"/>
  <c r="H111" i="3"/>
  <c r="I110" i="3" s="1"/>
  <c r="G111" i="3"/>
  <c r="P110" i="3"/>
  <c r="M110" i="3"/>
  <c r="L110" i="3"/>
  <c r="H110" i="3"/>
  <c r="G110" i="3"/>
  <c r="I109" i="3" s="1"/>
  <c r="P109" i="3"/>
  <c r="M109" i="3"/>
  <c r="L109" i="3"/>
  <c r="H109" i="3"/>
  <c r="I108" i="3" s="1"/>
  <c r="G109" i="3"/>
  <c r="P108" i="3"/>
  <c r="M108" i="3"/>
  <c r="L108" i="3"/>
  <c r="H108" i="3"/>
  <c r="G108" i="3"/>
  <c r="I107" i="3" s="1"/>
  <c r="P107" i="3"/>
  <c r="M107" i="3"/>
  <c r="L107" i="3"/>
  <c r="H107" i="3"/>
  <c r="I106" i="3" s="1"/>
  <c r="G107" i="3"/>
  <c r="P106" i="3"/>
  <c r="M106" i="3"/>
  <c r="L106" i="3"/>
  <c r="H106" i="3"/>
  <c r="G106" i="3"/>
  <c r="P105" i="3"/>
  <c r="M105" i="3"/>
  <c r="L105" i="3"/>
  <c r="I105" i="3"/>
  <c r="H105" i="3"/>
  <c r="I104" i="3" s="1"/>
  <c r="G105" i="3"/>
  <c r="P104" i="3"/>
  <c r="M104" i="3"/>
  <c r="L104" i="3"/>
  <c r="H104" i="3"/>
  <c r="G104" i="3"/>
  <c r="P103" i="3"/>
  <c r="M103" i="3"/>
  <c r="L103" i="3"/>
  <c r="I103" i="3"/>
  <c r="H103" i="3"/>
  <c r="G103" i="3"/>
  <c r="P102" i="3"/>
  <c r="M102" i="3"/>
  <c r="L102" i="3"/>
  <c r="H102" i="3"/>
  <c r="G102" i="3"/>
  <c r="P101" i="3"/>
  <c r="M101" i="3"/>
  <c r="L101" i="3"/>
  <c r="I101" i="3"/>
  <c r="H101" i="3"/>
  <c r="G101" i="3"/>
  <c r="P100" i="3"/>
  <c r="M100" i="3"/>
  <c r="L100" i="3"/>
  <c r="H100" i="3"/>
  <c r="G100" i="3"/>
  <c r="P99" i="3"/>
  <c r="M99" i="3"/>
  <c r="L99" i="3"/>
  <c r="I99" i="3"/>
  <c r="H99" i="3"/>
  <c r="I98" i="3" s="1"/>
  <c r="G99" i="3"/>
  <c r="P98" i="3"/>
  <c r="M98" i="3"/>
  <c r="L98" i="3"/>
  <c r="H98" i="3"/>
  <c r="G98" i="3"/>
  <c r="I97" i="3" s="1"/>
  <c r="P97" i="3"/>
  <c r="M97" i="3"/>
  <c r="L97" i="3"/>
  <c r="H97" i="3"/>
  <c r="G97" i="3"/>
  <c r="P96" i="3"/>
  <c r="M96" i="3"/>
  <c r="L96" i="3"/>
  <c r="H96" i="3"/>
  <c r="G96" i="3"/>
  <c r="I95" i="3" s="1"/>
  <c r="P95" i="3"/>
  <c r="M95" i="3"/>
  <c r="L95" i="3"/>
  <c r="H95" i="3"/>
  <c r="G95" i="3"/>
  <c r="P94" i="3"/>
  <c r="M94" i="3"/>
  <c r="L94" i="3"/>
  <c r="H94" i="3"/>
  <c r="G94" i="3"/>
  <c r="I93" i="3" s="1"/>
  <c r="P93" i="3"/>
  <c r="M93" i="3"/>
  <c r="L93" i="3"/>
  <c r="H93" i="3"/>
  <c r="G93" i="3"/>
  <c r="P92" i="3"/>
  <c r="M92" i="3"/>
  <c r="L92" i="3"/>
  <c r="H92" i="3"/>
  <c r="G92" i="3"/>
  <c r="I91" i="3" s="1"/>
  <c r="P91" i="3"/>
  <c r="M91" i="3"/>
  <c r="L91" i="3"/>
  <c r="H91" i="3"/>
  <c r="I90" i="3" s="1"/>
  <c r="G91" i="3"/>
  <c r="P90" i="3"/>
  <c r="M90" i="3"/>
  <c r="L90" i="3"/>
  <c r="H90" i="3"/>
  <c r="G90" i="3"/>
  <c r="I89" i="3" s="1"/>
  <c r="P89" i="3"/>
  <c r="M89" i="3"/>
  <c r="L89" i="3"/>
  <c r="H89" i="3"/>
  <c r="G89" i="3"/>
  <c r="P88" i="3"/>
  <c r="M88" i="3"/>
  <c r="L88" i="3"/>
  <c r="H88" i="3"/>
  <c r="G88" i="3"/>
  <c r="P87" i="3"/>
  <c r="M87" i="3"/>
  <c r="L87" i="3"/>
  <c r="I87" i="3"/>
  <c r="H87" i="3"/>
  <c r="I86" i="3" s="1"/>
  <c r="G87" i="3"/>
  <c r="P86" i="3"/>
  <c r="M86" i="3"/>
  <c r="L86" i="3"/>
  <c r="H86" i="3"/>
  <c r="G86" i="3"/>
  <c r="P85" i="3"/>
  <c r="M85" i="3"/>
  <c r="L85" i="3"/>
  <c r="I85" i="3"/>
  <c r="H85" i="3"/>
  <c r="I84" i="3" s="1"/>
  <c r="G85" i="3"/>
  <c r="P84" i="3"/>
  <c r="M84" i="3"/>
  <c r="L84" i="3"/>
  <c r="H84" i="3"/>
  <c r="G84" i="3"/>
  <c r="I83" i="3" s="1"/>
  <c r="P83" i="3"/>
  <c r="M83" i="3"/>
  <c r="L83" i="3"/>
  <c r="H83" i="3"/>
  <c r="G83" i="3"/>
  <c r="P82" i="3"/>
  <c r="M82" i="3"/>
  <c r="L82" i="3"/>
  <c r="H82" i="3"/>
  <c r="G82" i="3"/>
  <c r="P81" i="3"/>
  <c r="M81" i="3"/>
  <c r="L81" i="3"/>
  <c r="I81" i="3"/>
  <c r="H81" i="3"/>
  <c r="G81" i="3"/>
  <c r="P80" i="3"/>
  <c r="M80" i="3"/>
  <c r="L80" i="3"/>
  <c r="H80" i="3"/>
  <c r="G80" i="3"/>
  <c r="P79" i="3"/>
  <c r="M79" i="3"/>
  <c r="L79" i="3"/>
  <c r="I79" i="3"/>
  <c r="H79" i="3"/>
  <c r="G79" i="3"/>
  <c r="P78" i="3"/>
  <c r="M78" i="3"/>
  <c r="L78" i="3"/>
  <c r="H78" i="3"/>
  <c r="G78" i="3"/>
  <c r="P77" i="3"/>
  <c r="M77" i="3"/>
  <c r="L77" i="3"/>
  <c r="I77" i="3"/>
  <c r="H77" i="3"/>
  <c r="G77" i="3"/>
  <c r="P76" i="3"/>
  <c r="M76" i="3"/>
  <c r="L76" i="3"/>
  <c r="H76" i="3"/>
  <c r="G76" i="3"/>
  <c r="P75" i="3"/>
  <c r="M75" i="3"/>
  <c r="L75" i="3"/>
  <c r="I75" i="3"/>
  <c r="H75" i="3"/>
  <c r="I74" i="3" s="1"/>
  <c r="G75" i="3"/>
  <c r="P74" i="3"/>
  <c r="M74" i="3"/>
  <c r="L74" i="3"/>
  <c r="H74" i="3"/>
  <c r="G74" i="3"/>
  <c r="I73" i="3" s="1"/>
  <c r="P73" i="3"/>
  <c r="M73" i="3"/>
  <c r="L73" i="3"/>
  <c r="H73" i="3"/>
  <c r="G73" i="3"/>
  <c r="P72" i="3"/>
  <c r="M72" i="3"/>
  <c r="L72" i="3"/>
  <c r="H72" i="3"/>
  <c r="G72" i="3"/>
  <c r="I71" i="3" s="1"/>
  <c r="P71" i="3"/>
  <c r="M71" i="3"/>
  <c r="L71" i="3"/>
  <c r="H71" i="3"/>
  <c r="G71" i="3"/>
  <c r="P70" i="3"/>
  <c r="M70" i="3"/>
  <c r="L70" i="3"/>
  <c r="H70" i="3"/>
  <c r="G70" i="3"/>
  <c r="P69" i="3"/>
  <c r="M69" i="3"/>
  <c r="L69" i="3"/>
  <c r="I69" i="3"/>
  <c r="H69" i="3"/>
  <c r="G69" i="3"/>
  <c r="P68" i="3"/>
  <c r="M68" i="3"/>
  <c r="L68" i="3"/>
  <c r="H68" i="3"/>
  <c r="G68" i="3"/>
  <c r="I67" i="3" s="1"/>
  <c r="P67" i="3"/>
  <c r="M67" i="3"/>
  <c r="L67" i="3"/>
  <c r="H67" i="3"/>
  <c r="I66" i="3" s="1"/>
  <c r="G67" i="3"/>
  <c r="P66" i="3"/>
  <c r="M66" i="3"/>
  <c r="L66" i="3"/>
  <c r="H66" i="3"/>
  <c r="G66" i="3"/>
  <c r="I65" i="3" s="1"/>
  <c r="P65" i="3"/>
  <c r="M65" i="3"/>
  <c r="L65" i="3"/>
  <c r="H65" i="3"/>
  <c r="G65" i="3"/>
  <c r="P64" i="3"/>
  <c r="M64" i="3"/>
  <c r="L64" i="3"/>
  <c r="H64" i="3"/>
  <c r="G64" i="3"/>
  <c r="P63" i="3"/>
  <c r="M63" i="3"/>
  <c r="L63" i="3"/>
  <c r="I63" i="3"/>
  <c r="H63" i="3"/>
  <c r="I62" i="3" s="1"/>
  <c r="G63" i="3"/>
  <c r="P62" i="3"/>
  <c r="M62" i="3"/>
  <c r="L62" i="3"/>
  <c r="H62" i="3"/>
  <c r="G62" i="3"/>
  <c r="P61" i="3"/>
  <c r="M61" i="3"/>
  <c r="L61" i="3"/>
  <c r="I61" i="3"/>
  <c r="H61" i="3"/>
  <c r="I60" i="3" s="1"/>
  <c r="G61" i="3"/>
  <c r="P60" i="3"/>
  <c r="M60" i="3"/>
  <c r="L60" i="3"/>
  <c r="H60" i="3"/>
  <c r="G60" i="3"/>
  <c r="P59" i="3"/>
  <c r="M59" i="3"/>
  <c r="L59" i="3"/>
  <c r="I59" i="3"/>
  <c r="H59" i="3"/>
  <c r="G59" i="3"/>
  <c r="P58" i="3"/>
  <c r="M58" i="3"/>
  <c r="L58" i="3"/>
  <c r="H58" i="3"/>
  <c r="G58" i="3"/>
  <c r="P57" i="3"/>
  <c r="M57" i="3"/>
  <c r="L57" i="3"/>
  <c r="I57" i="3"/>
  <c r="H57" i="3"/>
  <c r="G57" i="3"/>
  <c r="P56" i="3"/>
  <c r="M56" i="3"/>
  <c r="L56" i="3"/>
  <c r="H56" i="3"/>
  <c r="I55" i="3" s="1"/>
  <c r="G56" i="3"/>
  <c r="P55" i="3"/>
  <c r="M55" i="3"/>
  <c r="L55" i="3"/>
  <c r="H55" i="3"/>
  <c r="G55" i="3"/>
  <c r="P54" i="3"/>
  <c r="M54" i="3"/>
  <c r="L54" i="3"/>
  <c r="H54" i="3"/>
  <c r="G54" i="3"/>
  <c r="P53" i="3"/>
  <c r="M53" i="3"/>
  <c r="L53" i="3"/>
  <c r="I53" i="3"/>
  <c r="H53" i="3"/>
  <c r="G53" i="3"/>
  <c r="P52" i="3"/>
  <c r="M52" i="3"/>
  <c r="L52" i="3"/>
  <c r="H52" i="3"/>
  <c r="G52" i="3"/>
  <c r="P51" i="3"/>
  <c r="M51" i="3"/>
  <c r="L51" i="3"/>
  <c r="I51" i="3"/>
  <c r="H51" i="3"/>
  <c r="I50" i="3" s="1"/>
  <c r="G51" i="3"/>
  <c r="P50" i="3"/>
  <c r="M50" i="3"/>
  <c r="L50" i="3"/>
  <c r="H50" i="3"/>
  <c r="I49" i="3" s="1"/>
  <c r="G50" i="3"/>
  <c r="P49" i="3"/>
  <c r="M49" i="3"/>
  <c r="L49" i="3"/>
  <c r="H49" i="3"/>
  <c r="I48" i="3" s="1"/>
  <c r="G49" i="3"/>
  <c r="P48" i="3"/>
  <c r="M48" i="3"/>
  <c r="L48" i="3"/>
  <c r="H48" i="3"/>
  <c r="G48" i="3"/>
  <c r="P47" i="3"/>
  <c r="M47" i="3"/>
  <c r="L47" i="3"/>
  <c r="H47" i="3"/>
  <c r="G47" i="3"/>
  <c r="P46" i="3"/>
  <c r="M46" i="3"/>
  <c r="L46" i="3"/>
  <c r="H46" i="3"/>
  <c r="G46" i="3"/>
  <c r="P45" i="3"/>
  <c r="M45" i="3"/>
  <c r="L45" i="3"/>
  <c r="H45" i="3"/>
  <c r="G45" i="3"/>
  <c r="P44" i="3"/>
  <c r="M44" i="3"/>
  <c r="L44" i="3"/>
  <c r="H44" i="3"/>
  <c r="G44" i="3"/>
  <c r="P43" i="3"/>
  <c r="M43" i="3"/>
  <c r="L43" i="3"/>
  <c r="H43" i="3"/>
  <c r="G43" i="3"/>
  <c r="P42" i="3"/>
  <c r="M42" i="3"/>
  <c r="L42" i="3"/>
  <c r="H42" i="3"/>
  <c r="I41" i="3" s="1"/>
  <c r="G42" i="3"/>
  <c r="P41" i="3"/>
  <c r="H41" i="3"/>
  <c r="G41" i="3"/>
  <c r="P40" i="3"/>
  <c r="M40" i="3"/>
  <c r="L40" i="3"/>
  <c r="H40" i="3"/>
  <c r="I39" i="3" s="1"/>
  <c r="G40" i="3"/>
  <c r="P39" i="3"/>
  <c r="M39" i="3"/>
  <c r="L39" i="3"/>
  <c r="H39" i="3"/>
  <c r="G39" i="3"/>
  <c r="I38" i="3" s="1"/>
  <c r="P38" i="3"/>
  <c r="M38" i="3"/>
  <c r="L38" i="3"/>
  <c r="H38" i="3"/>
  <c r="G38" i="3"/>
  <c r="P37" i="3"/>
  <c r="M37" i="3"/>
  <c r="L37" i="3"/>
  <c r="H37" i="3"/>
  <c r="G37" i="3"/>
  <c r="P36" i="3"/>
  <c r="M36" i="3"/>
  <c r="L36" i="3"/>
  <c r="I36" i="3"/>
  <c r="H36" i="3"/>
  <c r="G36" i="3"/>
  <c r="P35" i="3"/>
  <c r="M35" i="3"/>
  <c r="L35" i="3"/>
  <c r="H35" i="3"/>
  <c r="I35" i="3" s="1"/>
  <c r="G35" i="3"/>
  <c r="P34" i="3"/>
  <c r="M34" i="3"/>
  <c r="L34" i="3"/>
  <c r="H34" i="3"/>
  <c r="I34" i="3" s="1"/>
  <c r="G34" i="3"/>
  <c r="P33" i="3"/>
  <c r="M33" i="3"/>
  <c r="L33" i="3"/>
  <c r="H33" i="3"/>
  <c r="G33" i="3"/>
  <c r="P32" i="3"/>
  <c r="H32" i="3"/>
  <c r="G32" i="3"/>
  <c r="P31" i="3"/>
  <c r="H31" i="3"/>
  <c r="I31" i="3" s="1"/>
  <c r="G31" i="3"/>
  <c r="P30" i="3"/>
  <c r="M30" i="3"/>
  <c r="L30" i="3"/>
  <c r="H30" i="3"/>
  <c r="I30" i="3" s="1"/>
  <c r="G30" i="3"/>
  <c r="P29" i="3"/>
  <c r="M29" i="3"/>
  <c r="L29" i="3"/>
  <c r="I29" i="3"/>
  <c r="H29" i="3"/>
  <c r="G29" i="3"/>
  <c r="P28" i="3"/>
  <c r="H28" i="3"/>
  <c r="I28" i="3" s="1"/>
  <c r="G28" i="3"/>
  <c r="P27" i="3"/>
  <c r="M27" i="3"/>
  <c r="L27" i="3"/>
  <c r="H27" i="3"/>
  <c r="G27" i="3"/>
  <c r="P26" i="3"/>
  <c r="M26" i="3"/>
  <c r="L26" i="3"/>
  <c r="H26" i="3"/>
  <c r="G26" i="3"/>
  <c r="P25" i="3"/>
  <c r="M25" i="3"/>
  <c r="L25" i="3"/>
  <c r="I25" i="3"/>
  <c r="H25" i="3"/>
  <c r="G25" i="3"/>
  <c r="P24" i="3"/>
  <c r="M24" i="3"/>
  <c r="L24" i="3"/>
  <c r="H24" i="3"/>
  <c r="I24" i="3" s="1"/>
  <c r="G24" i="3"/>
  <c r="P23" i="3"/>
  <c r="M23" i="3"/>
  <c r="L23" i="3"/>
  <c r="H23" i="3"/>
  <c r="I23" i="3" s="1"/>
  <c r="G23" i="3"/>
  <c r="P22" i="3"/>
  <c r="M22" i="3"/>
  <c r="L22" i="3"/>
  <c r="H22" i="3"/>
  <c r="I22" i="3" s="1"/>
  <c r="G22" i="3"/>
  <c r="P21" i="3"/>
  <c r="M21" i="3"/>
  <c r="L21" i="3"/>
  <c r="H21" i="3"/>
  <c r="G21" i="3"/>
  <c r="P20" i="3"/>
  <c r="M20" i="3"/>
  <c r="L20" i="3"/>
  <c r="H20" i="3"/>
  <c r="G20" i="3"/>
  <c r="P19" i="3"/>
  <c r="M19" i="3"/>
  <c r="L19" i="3"/>
  <c r="H19" i="3"/>
  <c r="I19" i="3" s="1"/>
  <c r="G19" i="3"/>
  <c r="P18" i="3"/>
  <c r="H18" i="3"/>
  <c r="I18" i="3" s="1"/>
  <c r="G18" i="3"/>
  <c r="P17" i="3"/>
  <c r="M17" i="3"/>
  <c r="L17" i="3"/>
  <c r="H17" i="3"/>
  <c r="I17" i="3" s="1"/>
  <c r="G17" i="3"/>
  <c r="P16" i="3"/>
  <c r="M16" i="3"/>
  <c r="L16" i="3"/>
  <c r="H16" i="3"/>
  <c r="I16" i="3" s="1"/>
  <c r="G16" i="3"/>
  <c r="P15" i="3"/>
  <c r="M15" i="3"/>
  <c r="L15" i="3"/>
  <c r="H15" i="3"/>
  <c r="G15" i="3"/>
  <c r="P14" i="3"/>
  <c r="M14" i="3"/>
  <c r="L14" i="3"/>
  <c r="H14" i="3"/>
  <c r="I14" i="3" s="1"/>
  <c r="G14" i="3"/>
  <c r="P13" i="3"/>
  <c r="M13" i="3"/>
  <c r="L13" i="3"/>
  <c r="H13" i="3"/>
  <c r="I13" i="3" s="1"/>
  <c r="G13" i="3"/>
  <c r="P12" i="3"/>
  <c r="M12" i="3"/>
  <c r="L12" i="3"/>
  <c r="H12" i="3"/>
  <c r="I12" i="3" s="1"/>
  <c r="G12" i="3"/>
  <c r="P11" i="3"/>
  <c r="M11" i="3"/>
  <c r="L11" i="3"/>
  <c r="H11" i="3"/>
  <c r="I11" i="3" s="1"/>
  <c r="G11" i="3"/>
  <c r="P10" i="3"/>
  <c r="M10" i="3"/>
  <c r="L10" i="3"/>
  <c r="H10" i="3"/>
  <c r="I10" i="3" s="1"/>
  <c r="G10" i="3"/>
  <c r="P9" i="3"/>
  <c r="M9" i="3"/>
  <c r="L9" i="3"/>
  <c r="H9" i="3"/>
  <c r="G9" i="3"/>
  <c r="P8" i="3"/>
  <c r="M8" i="3"/>
  <c r="L8" i="3"/>
  <c r="H8" i="3"/>
  <c r="I8" i="3" s="1"/>
  <c r="G8" i="3"/>
  <c r="P7" i="3"/>
  <c r="M7" i="3"/>
  <c r="L7" i="3"/>
  <c r="H7" i="3"/>
  <c r="I7" i="3" s="1"/>
  <c r="G7" i="3"/>
  <c r="P6" i="3"/>
  <c r="M6" i="3"/>
  <c r="L6" i="3"/>
  <c r="H6" i="3"/>
  <c r="I6" i="3" s="1"/>
  <c r="G6" i="3"/>
  <c r="P5" i="3"/>
  <c r="M5" i="3"/>
  <c r="L5" i="3"/>
  <c r="H5" i="3"/>
  <c r="I5" i="3" s="1"/>
  <c r="G5" i="3"/>
  <c r="P4" i="3"/>
  <c r="M4" i="3"/>
  <c r="L4" i="3"/>
  <c r="H4" i="3"/>
  <c r="I4" i="3" s="1"/>
  <c r="G4" i="3"/>
  <c r="P3" i="3"/>
  <c r="M3" i="3"/>
  <c r="L3" i="3"/>
  <c r="H3" i="3"/>
  <c r="G3" i="3"/>
  <c r="P2" i="3"/>
  <c r="M2" i="3"/>
  <c r="L2" i="3"/>
  <c r="H2" i="3"/>
  <c r="I2" i="3" s="1"/>
  <c r="G2" i="3"/>
  <c r="A43" i="1"/>
  <c r="A42" i="1"/>
  <c r="A40" i="1" s="1"/>
  <c r="A23" i="1"/>
  <c r="B23" i="1" s="1"/>
  <c r="A21" i="1"/>
  <c r="E13" i="1"/>
  <c r="T2550" i="2"/>
  <c r="O2550" i="2"/>
  <c r="N2550" i="2"/>
  <c r="M2550" i="2"/>
  <c r="O2549" i="2" s="1"/>
  <c r="T2549" i="2"/>
  <c r="N2549" i="2"/>
  <c r="O2548" i="2" s="1"/>
  <c r="M2549" i="2"/>
  <c r="T2548" i="2"/>
  <c r="N2548" i="2"/>
  <c r="M2548" i="2"/>
  <c r="T2547" i="2"/>
  <c r="N2547" i="2"/>
  <c r="M2547" i="2"/>
  <c r="T2546" i="2"/>
  <c r="N2546" i="2"/>
  <c r="M2546" i="2"/>
  <c r="T2545" i="2"/>
  <c r="N2545" i="2"/>
  <c r="M2545" i="2"/>
  <c r="T2544" i="2"/>
  <c r="N2544" i="2"/>
  <c r="O2543" i="2" s="1"/>
  <c r="M2544" i="2"/>
  <c r="J2544" i="2"/>
  <c r="I2544" i="2"/>
  <c r="T2543" i="2"/>
  <c r="N2543" i="2"/>
  <c r="M2543" i="2"/>
  <c r="J2543" i="2"/>
  <c r="I2543" i="2"/>
  <c r="T2542" i="2"/>
  <c r="N2542" i="2"/>
  <c r="O2541" i="2" s="1"/>
  <c r="M2542" i="2"/>
  <c r="J2542" i="2"/>
  <c r="I2542" i="2"/>
  <c r="T2541" i="2"/>
  <c r="N2541" i="2"/>
  <c r="M2541" i="2"/>
  <c r="J2541" i="2"/>
  <c r="I2541" i="2"/>
  <c r="T2540" i="2"/>
  <c r="N2540" i="2"/>
  <c r="O2539" i="2" s="1"/>
  <c r="M2540" i="2"/>
  <c r="J2540" i="2"/>
  <c r="I2540" i="2"/>
  <c r="T2539" i="2"/>
  <c r="N2539" i="2"/>
  <c r="M2539" i="2"/>
  <c r="O2538" i="2" s="1"/>
  <c r="J2539" i="2"/>
  <c r="I2539" i="2"/>
  <c r="T2538" i="2"/>
  <c r="N2538" i="2"/>
  <c r="M2538" i="2"/>
  <c r="J2538" i="2"/>
  <c r="I2538" i="2"/>
  <c r="T2537" i="2"/>
  <c r="N2537" i="2"/>
  <c r="M2537" i="2"/>
  <c r="J2537" i="2"/>
  <c r="I2537" i="2"/>
  <c r="T2536" i="2"/>
  <c r="N2536" i="2"/>
  <c r="M2536" i="2"/>
  <c r="J2536" i="2"/>
  <c r="I2536" i="2"/>
  <c r="T2535" i="2"/>
  <c r="N2535" i="2"/>
  <c r="M2535" i="2"/>
  <c r="O2534" i="2" s="1"/>
  <c r="J2535" i="2"/>
  <c r="I2535" i="2"/>
  <c r="T2534" i="2"/>
  <c r="N2534" i="2"/>
  <c r="O2533" i="2" s="1"/>
  <c r="M2534" i="2"/>
  <c r="J2534" i="2"/>
  <c r="I2534" i="2"/>
  <c r="T2533" i="2"/>
  <c r="N2533" i="2"/>
  <c r="M2533" i="2"/>
  <c r="J2533" i="2"/>
  <c r="I2533" i="2"/>
  <c r="T2532" i="2"/>
  <c r="N2532" i="2"/>
  <c r="O2531" i="2" s="1"/>
  <c r="M2532" i="2"/>
  <c r="J2532" i="2"/>
  <c r="I2532" i="2"/>
  <c r="T2531" i="2"/>
  <c r="N2531" i="2"/>
  <c r="M2531" i="2"/>
  <c r="J2531" i="2"/>
  <c r="I2531" i="2"/>
  <c r="T2530" i="2"/>
  <c r="N2530" i="2"/>
  <c r="O2529" i="2" s="1"/>
  <c r="M2530" i="2"/>
  <c r="J2530" i="2"/>
  <c r="I2530" i="2"/>
  <c r="T2529" i="2"/>
  <c r="N2529" i="2"/>
  <c r="M2529" i="2"/>
  <c r="J2529" i="2"/>
  <c r="I2529" i="2"/>
  <c r="T2528" i="2"/>
  <c r="N2528" i="2"/>
  <c r="M2528" i="2"/>
  <c r="J2528" i="2"/>
  <c r="I2528" i="2"/>
  <c r="T2527" i="2"/>
  <c r="N2527" i="2"/>
  <c r="M2527" i="2"/>
  <c r="J2527" i="2"/>
  <c r="I2527" i="2"/>
  <c r="T2526" i="2"/>
  <c r="N2526" i="2"/>
  <c r="M2526" i="2"/>
  <c r="J2526" i="2"/>
  <c r="I2526" i="2"/>
  <c r="T2525" i="2"/>
  <c r="N2525" i="2"/>
  <c r="M2525" i="2"/>
  <c r="J2525" i="2"/>
  <c r="I2525" i="2"/>
  <c r="T2524" i="2"/>
  <c r="N2524" i="2"/>
  <c r="M2524" i="2"/>
  <c r="J2524" i="2"/>
  <c r="I2524" i="2"/>
  <c r="T2523" i="2"/>
  <c r="N2523" i="2"/>
  <c r="M2523" i="2"/>
  <c r="O2522" i="2" s="1"/>
  <c r="J2523" i="2"/>
  <c r="I2523" i="2"/>
  <c r="T2522" i="2"/>
  <c r="N2522" i="2"/>
  <c r="O2521" i="2" s="1"/>
  <c r="M2522" i="2"/>
  <c r="J2522" i="2"/>
  <c r="I2522" i="2"/>
  <c r="T2521" i="2"/>
  <c r="N2521" i="2"/>
  <c r="M2521" i="2"/>
  <c r="J2521" i="2"/>
  <c r="I2521" i="2"/>
  <c r="T2520" i="2"/>
  <c r="N2520" i="2"/>
  <c r="M2520" i="2"/>
  <c r="J2520" i="2"/>
  <c r="I2520" i="2"/>
  <c r="T2519" i="2"/>
  <c r="N2519" i="2"/>
  <c r="O2518" i="2" s="1"/>
  <c r="M2519" i="2"/>
  <c r="J2519" i="2"/>
  <c r="I2519" i="2"/>
  <c r="T2518" i="2"/>
  <c r="N2518" i="2"/>
  <c r="O2517" i="2" s="1"/>
  <c r="M2518" i="2"/>
  <c r="J2518" i="2"/>
  <c r="I2518" i="2"/>
  <c r="T2517" i="2"/>
  <c r="N2517" i="2"/>
  <c r="O2516" i="2" s="1"/>
  <c r="M2517" i="2"/>
  <c r="J2517" i="2"/>
  <c r="I2517" i="2"/>
  <c r="T2516" i="2"/>
  <c r="N2516" i="2"/>
  <c r="O2515" i="2" s="1"/>
  <c r="M2516" i="2"/>
  <c r="J2516" i="2"/>
  <c r="I2516" i="2"/>
  <c r="T2515" i="2"/>
  <c r="N2515" i="2"/>
  <c r="O2514" i="2" s="1"/>
  <c r="M2515" i="2"/>
  <c r="J2515" i="2"/>
  <c r="I2515" i="2"/>
  <c r="T2514" i="2"/>
  <c r="N2514" i="2"/>
  <c r="O2513" i="2" s="1"/>
  <c r="M2514" i="2"/>
  <c r="J2514" i="2"/>
  <c r="I2514" i="2"/>
  <c r="T2513" i="2"/>
  <c r="N2513" i="2"/>
  <c r="M2513" i="2"/>
  <c r="J2513" i="2"/>
  <c r="I2513" i="2"/>
  <c r="T2512" i="2"/>
  <c r="O2512" i="2"/>
  <c r="N2512" i="2"/>
  <c r="M2512" i="2"/>
  <c r="J2512" i="2"/>
  <c r="I2512" i="2"/>
  <c r="T2511" i="2"/>
  <c r="N2511" i="2"/>
  <c r="O2510" i="2" s="1"/>
  <c r="M2511" i="2"/>
  <c r="J2511" i="2"/>
  <c r="I2511" i="2"/>
  <c r="T2510" i="2"/>
  <c r="N2510" i="2"/>
  <c r="O2509" i="2" s="1"/>
  <c r="M2510" i="2"/>
  <c r="J2510" i="2"/>
  <c r="I2510" i="2"/>
  <c r="T2509" i="2"/>
  <c r="N2509" i="2"/>
  <c r="M2509" i="2"/>
  <c r="J2509" i="2"/>
  <c r="I2509" i="2"/>
  <c r="T2508" i="2"/>
  <c r="O2508" i="2"/>
  <c r="N2508" i="2"/>
  <c r="M2508" i="2"/>
  <c r="J2508" i="2"/>
  <c r="I2508" i="2"/>
  <c r="T2507" i="2"/>
  <c r="N2507" i="2"/>
  <c r="M2507" i="2"/>
  <c r="J2507" i="2"/>
  <c r="I2507" i="2"/>
  <c r="T2506" i="2"/>
  <c r="O2506" i="2"/>
  <c r="N2506" i="2"/>
  <c r="O2505" i="2" s="1"/>
  <c r="M2506" i="2"/>
  <c r="J2506" i="2"/>
  <c r="I2506" i="2"/>
  <c r="T2505" i="2"/>
  <c r="N2505" i="2"/>
  <c r="O2504" i="2" s="1"/>
  <c r="M2505" i="2"/>
  <c r="J2505" i="2"/>
  <c r="I2505" i="2"/>
  <c r="T2504" i="2"/>
  <c r="N2504" i="2"/>
  <c r="M2504" i="2"/>
  <c r="J2504" i="2"/>
  <c r="I2504" i="2"/>
  <c r="T2503" i="2"/>
  <c r="N2503" i="2"/>
  <c r="O2502" i="2" s="1"/>
  <c r="M2503" i="2"/>
  <c r="J2503" i="2"/>
  <c r="I2503" i="2"/>
  <c r="T2502" i="2"/>
  <c r="N2502" i="2"/>
  <c r="M2502" i="2"/>
  <c r="J2502" i="2"/>
  <c r="I2502" i="2"/>
  <c r="T2501" i="2"/>
  <c r="N2501" i="2"/>
  <c r="M2501" i="2"/>
  <c r="O2500" i="2" s="1"/>
  <c r="J2501" i="2"/>
  <c r="I2501" i="2"/>
  <c r="T2500" i="2"/>
  <c r="N2500" i="2"/>
  <c r="O2499" i="2" s="1"/>
  <c r="M2500" i="2"/>
  <c r="J2500" i="2"/>
  <c r="I2500" i="2"/>
  <c r="T2499" i="2"/>
  <c r="N2499" i="2"/>
  <c r="O2498" i="2" s="1"/>
  <c r="M2499" i="2"/>
  <c r="J2499" i="2"/>
  <c r="I2499" i="2"/>
  <c r="T2498" i="2"/>
  <c r="N2498" i="2"/>
  <c r="O2497" i="2" s="1"/>
  <c r="M2498" i="2"/>
  <c r="J2498" i="2"/>
  <c r="I2498" i="2"/>
  <c r="T2497" i="2"/>
  <c r="N2497" i="2"/>
  <c r="M2497" i="2"/>
  <c r="O2496" i="2" s="1"/>
  <c r="J2497" i="2"/>
  <c r="I2497" i="2"/>
  <c r="T2496" i="2"/>
  <c r="N2496" i="2"/>
  <c r="M2496" i="2"/>
  <c r="J2496" i="2"/>
  <c r="I2496" i="2"/>
  <c r="T2495" i="2"/>
  <c r="N2495" i="2"/>
  <c r="O2494" i="2" s="1"/>
  <c r="M2495" i="2"/>
  <c r="J2495" i="2"/>
  <c r="I2495" i="2"/>
  <c r="T2494" i="2"/>
  <c r="N2494" i="2"/>
  <c r="O2493" i="2" s="1"/>
  <c r="M2494" i="2"/>
  <c r="J2494" i="2"/>
  <c r="I2494" i="2"/>
  <c r="T2493" i="2"/>
  <c r="N2493" i="2"/>
  <c r="O2492" i="2" s="1"/>
  <c r="M2493" i="2"/>
  <c r="J2493" i="2"/>
  <c r="I2493" i="2"/>
  <c r="T2492" i="2"/>
  <c r="N2492" i="2"/>
  <c r="O2491" i="2" s="1"/>
  <c r="M2492" i="2"/>
  <c r="J2492" i="2"/>
  <c r="I2492" i="2"/>
  <c r="T2491" i="2"/>
  <c r="N2491" i="2"/>
  <c r="O2490" i="2" s="1"/>
  <c r="M2491" i="2"/>
  <c r="J2491" i="2"/>
  <c r="I2491" i="2"/>
  <c r="T2490" i="2"/>
  <c r="N2490" i="2"/>
  <c r="O2489" i="2" s="1"/>
  <c r="M2490" i="2"/>
  <c r="J2490" i="2"/>
  <c r="I2490" i="2"/>
  <c r="T2489" i="2"/>
  <c r="N2489" i="2"/>
  <c r="M2489" i="2"/>
  <c r="J2489" i="2"/>
  <c r="I2489" i="2"/>
  <c r="T2488" i="2"/>
  <c r="O2488" i="2"/>
  <c r="N2488" i="2"/>
  <c r="M2488" i="2"/>
  <c r="T2487" i="2"/>
  <c r="N2487" i="2"/>
  <c r="M2487" i="2"/>
  <c r="I2487" i="2"/>
  <c r="T2486" i="2"/>
  <c r="N2486" i="2"/>
  <c r="M2486" i="2"/>
  <c r="J2486" i="2"/>
  <c r="I2486" i="2"/>
  <c r="T2485" i="2"/>
  <c r="N2485" i="2"/>
  <c r="M2485" i="2"/>
  <c r="J2485" i="2"/>
  <c r="I2485" i="2"/>
  <c r="T2484" i="2"/>
  <c r="N2484" i="2"/>
  <c r="M2484" i="2"/>
  <c r="J2484" i="2"/>
  <c r="I2484" i="2"/>
  <c r="T2483" i="2"/>
  <c r="N2483" i="2"/>
  <c r="M2483" i="2"/>
  <c r="J2483" i="2"/>
  <c r="I2483" i="2"/>
  <c r="T2482" i="2"/>
  <c r="N2482" i="2"/>
  <c r="O2481" i="2" s="1"/>
  <c r="M2482" i="2"/>
  <c r="J2482" i="2"/>
  <c r="I2482" i="2"/>
  <c r="T2481" i="2"/>
  <c r="N2481" i="2"/>
  <c r="M2481" i="2"/>
  <c r="O2480" i="2" s="1"/>
  <c r="J2481" i="2"/>
  <c r="I2481" i="2"/>
  <c r="T2480" i="2"/>
  <c r="N2480" i="2"/>
  <c r="M2480" i="2"/>
  <c r="J2480" i="2"/>
  <c r="I2480" i="2"/>
  <c r="T2479" i="2"/>
  <c r="N2479" i="2"/>
  <c r="O2478" i="2" s="1"/>
  <c r="M2479" i="2"/>
  <c r="J2479" i="2"/>
  <c r="I2479" i="2"/>
  <c r="T2478" i="2"/>
  <c r="N2478" i="2"/>
  <c r="M2478" i="2"/>
  <c r="J2478" i="2"/>
  <c r="I2478" i="2"/>
  <c r="H2478" i="2"/>
  <c r="J2477" i="2" s="1"/>
  <c r="G2478" i="2"/>
  <c r="T2477" i="2"/>
  <c r="N2477" i="2"/>
  <c r="O2476" i="2" s="1"/>
  <c r="M2477" i="2"/>
  <c r="I2477" i="2"/>
  <c r="G2477" i="2"/>
  <c r="J2476" i="2" s="1"/>
  <c r="T2476" i="2"/>
  <c r="N2476" i="2"/>
  <c r="M2476" i="2"/>
  <c r="I2476" i="2"/>
  <c r="T2475" i="2"/>
  <c r="N2475" i="2"/>
  <c r="M2475" i="2"/>
  <c r="J2475" i="2"/>
  <c r="I2475" i="2"/>
  <c r="T2474" i="2"/>
  <c r="N2474" i="2"/>
  <c r="M2474" i="2"/>
  <c r="J2474" i="2"/>
  <c r="I2474" i="2"/>
  <c r="T2473" i="2"/>
  <c r="N2473" i="2"/>
  <c r="O2472" i="2" s="1"/>
  <c r="M2473" i="2"/>
  <c r="J2473" i="2"/>
  <c r="I2473" i="2"/>
  <c r="T2472" i="2"/>
  <c r="N2472" i="2"/>
  <c r="M2472" i="2"/>
  <c r="J2472" i="2"/>
  <c r="I2472" i="2"/>
  <c r="T2471" i="2"/>
  <c r="N2471" i="2"/>
  <c r="O2470" i="2" s="1"/>
  <c r="M2471" i="2"/>
  <c r="J2471" i="2"/>
  <c r="I2471" i="2"/>
  <c r="H2471" i="2"/>
  <c r="G2471" i="2"/>
  <c r="T2470" i="2"/>
  <c r="N2470" i="2"/>
  <c r="M2470" i="2"/>
  <c r="T2469" i="2"/>
  <c r="N2469" i="2"/>
  <c r="M2469" i="2"/>
  <c r="J2469" i="2"/>
  <c r="I2469" i="2"/>
  <c r="T2468" i="2"/>
  <c r="N2468" i="2"/>
  <c r="M2468" i="2"/>
  <c r="J2468" i="2"/>
  <c r="I2468" i="2"/>
  <c r="T2467" i="2"/>
  <c r="N2467" i="2"/>
  <c r="M2467" i="2"/>
  <c r="J2467" i="2"/>
  <c r="I2467" i="2"/>
  <c r="T2466" i="2"/>
  <c r="N2466" i="2"/>
  <c r="M2466" i="2"/>
  <c r="J2466" i="2"/>
  <c r="I2466" i="2"/>
  <c r="T2465" i="2"/>
  <c r="N2465" i="2"/>
  <c r="M2465" i="2"/>
  <c r="J2465" i="2"/>
  <c r="I2465" i="2"/>
  <c r="T2464" i="2"/>
  <c r="N2464" i="2"/>
  <c r="M2464" i="2"/>
  <c r="J2464" i="2"/>
  <c r="I2464" i="2"/>
  <c r="T2463" i="2"/>
  <c r="N2463" i="2"/>
  <c r="M2463" i="2"/>
  <c r="J2463" i="2"/>
  <c r="I2463" i="2"/>
  <c r="T2462" i="2"/>
  <c r="N2462" i="2"/>
  <c r="M2462" i="2"/>
  <c r="J2462" i="2"/>
  <c r="I2462" i="2"/>
  <c r="T2461" i="2"/>
  <c r="N2461" i="2"/>
  <c r="M2461" i="2"/>
  <c r="T2460" i="2"/>
  <c r="O2460" i="2"/>
  <c r="N2460" i="2"/>
  <c r="M2460" i="2"/>
  <c r="J2460" i="2"/>
  <c r="I2460" i="2"/>
  <c r="J2459" i="2" s="1"/>
  <c r="T2459" i="2"/>
  <c r="N2459" i="2"/>
  <c r="O2458" i="2" s="1"/>
  <c r="M2459" i="2"/>
  <c r="I2459" i="2"/>
  <c r="J2458" i="2" s="1"/>
  <c r="T2458" i="2"/>
  <c r="N2458" i="2"/>
  <c r="M2458" i="2"/>
  <c r="I2458" i="2"/>
  <c r="T2457" i="2"/>
  <c r="N2457" i="2"/>
  <c r="M2457" i="2"/>
  <c r="J2457" i="2"/>
  <c r="I2457" i="2"/>
  <c r="T2456" i="2"/>
  <c r="N2456" i="2"/>
  <c r="M2456" i="2"/>
  <c r="O2455" i="2" s="1"/>
  <c r="J2456" i="2"/>
  <c r="I2456" i="2"/>
  <c r="T2455" i="2"/>
  <c r="N2455" i="2"/>
  <c r="O2454" i="2" s="1"/>
  <c r="M2455" i="2"/>
  <c r="T2454" i="2"/>
  <c r="N2454" i="2"/>
  <c r="M2454" i="2"/>
  <c r="O2453" i="2" s="1"/>
  <c r="J2454" i="2"/>
  <c r="I2454" i="2"/>
  <c r="T2453" i="2"/>
  <c r="N2453" i="2"/>
  <c r="M2453" i="2"/>
  <c r="J2453" i="2"/>
  <c r="I2453" i="2"/>
  <c r="T2452" i="2"/>
  <c r="N2452" i="2"/>
  <c r="O2451" i="2" s="1"/>
  <c r="M2452" i="2"/>
  <c r="J2452" i="2"/>
  <c r="I2452" i="2"/>
  <c r="T2451" i="2"/>
  <c r="N2451" i="2"/>
  <c r="O2450" i="2" s="1"/>
  <c r="M2451" i="2"/>
  <c r="T2450" i="2"/>
  <c r="N2450" i="2"/>
  <c r="O2449" i="2" s="1"/>
  <c r="M2450" i="2"/>
  <c r="J2450" i="2"/>
  <c r="I2450" i="2"/>
  <c r="T2449" i="2"/>
  <c r="N2449" i="2"/>
  <c r="O2448" i="2" s="1"/>
  <c r="M2449" i="2"/>
  <c r="J2449" i="2"/>
  <c r="I2449" i="2"/>
  <c r="T2448" i="2"/>
  <c r="N2448" i="2"/>
  <c r="O2447" i="2" s="1"/>
  <c r="M2448" i="2"/>
  <c r="J2448" i="2"/>
  <c r="I2448" i="2"/>
  <c r="T2447" i="2"/>
  <c r="N2447" i="2"/>
  <c r="M2447" i="2"/>
  <c r="T2446" i="2"/>
  <c r="N2446" i="2"/>
  <c r="M2446" i="2"/>
  <c r="J2446" i="2"/>
  <c r="I2446" i="2"/>
  <c r="T2445" i="2"/>
  <c r="N2445" i="2"/>
  <c r="M2445" i="2"/>
  <c r="J2445" i="2"/>
  <c r="I2445" i="2"/>
  <c r="T2444" i="2"/>
  <c r="N2444" i="2"/>
  <c r="M2444" i="2"/>
  <c r="J2444" i="2"/>
  <c r="I2444" i="2"/>
  <c r="T2443" i="2"/>
  <c r="N2443" i="2"/>
  <c r="O2442" i="2" s="1"/>
  <c r="M2443" i="2"/>
  <c r="J2443" i="2"/>
  <c r="I2443" i="2"/>
  <c r="T2442" i="2"/>
  <c r="N2442" i="2"/>
  <c r="M2442" i="2"/>
  <c r="T2441" i="2"/>
  <c r="O2441" i="2"/>
  <c r="N2441" i="2"/>
  <c r="M2441" i="2"/>
  <c r="J2441" i="2"/>
  <c r="I2441" i="2"/>
  <c r="T2440" i="2"/>
  <c r="N2440" i="2"/>
  <c r="O2439" i="2" s="1"/>
  <c r="M2440" i="2"/>
  <c r="T2439" i="2"/>
  <c r="N2439" i="2"/>
  <c r="M2439" i="2"/>
  <c r="J2439" i="2"/>
  <c r="I2439" i="2"/>
  <c r="T2438" i="2"/>
  <c r="N2438" i="2"/>
  <c r="M2438" i="2"/>
  <c r="T2437" i="2"/>
  <c r="N2437" i="2"/>
  <c r="M2437" i="2"/>
  <c r="J2437" i="2"/>
  <c r="I2437" i="2"/>
  <c r="T2436" i="2"/>
  <c r="N2436" i="2"/>
  <c r="O2435" i="2" s="1"/>
  <c r="M2436" i="2"/>
  <c r="T2435" i="2"/>
  <c r="N2435" i="2"/>
  <c r="O2434" i="2" s="1"/>
  <c r="M2435" i="2"/>
  <c r="J2435" i="2"/>
  <c r="I2435" i="2"/>
  <c r="T2434" i="2"/>
  <c r="N2434" i="2"/>
  <c r="M2434" i="2"/>
  <c r="J2434" i="2"/>
  <c r="I2434" i="2"/>
  <c r="T2433" i="2"/>
  <c r="O2433" i="2"/>
  <c r="N2433" i="2"/>
  <c r="M2433" i="2"/>
  <c r="J2433" i="2"/>
  <c r="I2433" i="2"/>
  <c r="T2432" i="2"/>
  <c r="N2432" i="2"/>
  <c r="M2432" i="2"/>
  <c r="J2432" i="2"/>
  <c r="I2432" i="2"/>
  <c r="T2431" i="2"/>
  <c r="O2431" i="2"/>
  <c r="N2431" i="2"/>
  <c r="O2430" i="2" s="1"/>
  <c r="M2431" i="2"/>
  <c r="J2431" i="2"/>
  <c r="I2431" i="2"/>
  <c r="T2430" i="2"/>
  <c r="N2430" i="2"/>
  <c r="O2429" i="2" s="1"/>
  <c r="M2430" i="2"/>
  <c r="J2430" i="2"/>
  <c r="I2430" i="2"/>
  <c r="T2429" i="2"/>
  <c r="N2429" i="2"/>
  <c r="M2429" i="2"/>
  <c r="T2428" i="2"/>
  <c r="N2428" i="2"/>
  <c r="M2428" i="2"/>
  <c r="J2428" i="2"/>
  <c r="I2428" i="2"/>
  <c r="T2427" i="2"/>
  <c r="N2427" i="2"/>
  <c r="M2427" i="2"/>
  <c r="O2426" i="2" s="1"/>
  <c r="T2426" i="2"/>
  <c r="N2426" i="2"/>
  <c r="M2426" i="2"/>
  <c r="J2426" i="2"/>
  <c r="I2426" i="2"/>
  <c r="T2425" i="2"/>
  <c r="N2425" i="2"/>
  <c r="M2425" i="2"/>
  <c r="J2425" i="2"/>
  <c r="I2425" i="2"/>
  <c r="T2424" i="2"/>
  <c r="O2424" i="2"/>
  <c r="N2424" i="2"/>
  <c r="M2424" i="2"/>
  <c r="I2424" i="2"/>
  <c r="T2423" i="2"/>
  <c r="N2423" i="2"/>
  <c r="M2423" i="2"/>
  <c r="J2423" i="2"/>
  <c r="I2423" i="2"/>
  <c r="T2422" i="2"/>
  <c r="N2422" i="2"/>
  <c r="M2422" i="2"/>
  <c r="J2422" i="2"/>
  <c r="I2422" i="2"/>
  <c r="T2421" i="2"/>
  <c r="N2421" i="2"/>
  <c r="M2421" i="2"/>
  <c r="J2421" i="2"/>
  <c r="I2421" i="2"/>
  <c r="T2420" i="2"/>
  <c r="N2420" i="2"/>
  <c r="M2420" i="2"/>
  <c r="J2420" i="2"/>
  <c r="I2420" i="2"/>
  <c r="T2419" i="2"/>
  <c r="N2419" i="2"/>
  <c r="M2419" i="2"/>
  <c r="T2418" i="2"/>
  <c r="N2418" i="2"/>
  <c r="M2418" i="2"/>
  <c r="J2418" i="2"/>
  <c r="I2418" i="2"/>
  <c r="T2417" i="2"/>
  <c r="N2417" i="2"/>
  <c r="M2417" i="2"/>
  <c r="J2417" i="2"/>
  <c r="I2417" i="2"/>
  <c r="T2416" i="2"/>
  <c r="O2416" i="2"/>
  <c r="N2416" i="2"/>
  <c r="O2415" i="2" s="1"/>
  <c r="M2416" i="2"/>
  <c r="J2416" i="2"/>
  <c r="I2416" i="2"/>
  <c r="T2415" i="2"/>
  <c r="N2415" i="2"/>
  <c r="O2414" i="2" s="1"/>
  <c r="M2415" i="2"/>
  <c r="J2415" i="2"/>
  <c r="I2415" i="2"/>
  <c r="T2414" i="2"/>
  <c r="N2414" i="2"/>
  <c r="M2414" i="2"/>
  <c r="J2414" i="2"/>
  <c r="I2414" i="2"/>
  <c r="T2413" i="2"/>
  <c r="N2413" i="2"/>
  <c r="M2413" i="2"/>
  <c r="J2413" i="2"/>
  <c r="I2413" i="2"/>
  <c r="T2412" i="2"/>
  <c r="O2412" i="2"/>
  <c r="N2412" i="2"/>
  <c r="M2412" i="2"/>
  <c r="J2412" i="2"/>
  <c r="I2412" i="2"/>
  <c r="T2411" i="2"/>
  <c r="N2411" i="2"/>
  <c r="M2411" i="2"/>
  <c r="O2410" i="2" s="1"/>
  <c r="J2411" i="2"/>
  <c r="I2411" i="2"/>
  <c r="T2410" i="2"/>
  <c r="N2410" i="2"/>
  <c r="O2409" i="2" s="1"/>
  <c r="M2410" i="2"/>
  <c r="J2410" i="2"/>
  <c r="I2410" i="2"/>
  <c r="T2409" i="2"/>
  <c r="N2409" i="2"/>
  <c r="O2408" i="2" s="1"/>
  <c r="M2409" i="2"/>
  <c r="J2409" i="2"/>
  <c r="I2409" i="2"/>
  <c r="T2408" i="2"/>
  <c r="N2408" i="2"/>
  <c r="M2408" i="2"/>
  <c r="J2408" i="2"/>
  <c r="I2408" i="2"/>
  <c r="T2407" i="2"/>
  <c r="N2407" i="2"/>
  <c r="M2407" i="2"/>
  <c r="O2406" i="2" s="1"/>
  <c r="J2407" i="2"/>
  <c r="I2407" i="2"/>
  <c r="T2406" i="2"/>
  <c r="N2406" i="2"/>
  <c r="M2406" i="2"/>
  <c r="J2406" i="2"/>
  <c r="I2406" i="2"/>
  <c r="T2405" i="2"/>
  <c r="N2405" i="2"/>
  <c r="O2404" i="2" s="1"/>
  <c r="M2405" i="2"/>
  <c r="J2405" i="2"/>
  <c r="I2405" i="2"/>
  <c r="T2404" i="2"/>
  <c r="N2404" i="2"/>
  <c r="O2403" i="2" s="1"/>
  <c r="M2404" i="2"/>
  <c r="J2404" i="2"/>
  <c r="I2404" i="2"/>
  <c r="T2403" i="2"/>
  <c r="N2403" i="2"/>
  <c r="M2403" i="2"/>
  <c r="O2402" i="2" s="1"/>
  <c r="J2403" i="2"/>
  <c r="I2403" i="2"/>
  <c r="H2403" i="2"/>
  <c r="J2402" i="2" s="1"/>
  <c r="G2403" i="2"/>
  <c r="T2402" i="2"/>
  <c r="N2402" i="2"/>
  <c r="M2402" i="2"/>
  <c r="H2402" i="2"/>
  <c r="G2402" i="2"/>
  <c r="J2401" i="2" s="1"/>
  <c r="T2401" i="2"/>
  <c r="N2401" i="2"/>
  <c r="M2401" i="2"/>
  <c r="I2401" i="2"/>
  <c r="H2401" i="2"/>
  <c r="G2401" i="2"/>
  <c r="T2400" i="2"/>
  <c r="N2400" i="2"/>
  <c r="M2400" i="2"/>
  <c r="H2400" i="2"/>
  <c r="G2400" i="2"/>
  <c r="J2399" i="2" s="1"/>
  <c r="T2399" i="2"/>
  <c r="N2399" i="2"/>
  <c r="M2399" i="2"/>
  <c r="T2398" i="2"/>
  <c r="N2398" i="2"/>
  <c r="M2398" i="2"/>
  <c r="J2398" i="2"/>
  <c r="I2398" i="2"/>
  <c r="T2397" i="2"/>
  <c r="N2397" i="2"/>
  <c r="M2397" i="2"/>
  <c r="J2397" i="2"/>
  <c r="I2397" i="2"/>
  <c r="T2396" i="2"/>
  <c r="N2396" i="2"/>
  <c r="M2396" i="2"/>
  <c r="J2396" i="2"/>
  <c r="I2396" i="2"/>
  <c r="T2395" i="2"/>
  <c r="N2395" i="2"/>
  <c r="M2395" i="2"/>
  <c r="J2395" i="2"/>
  <c r="I2395" i="2"/>
  <c r="T2394" i="2"/>
  <c r="N2394" i="2"/>
  <c r="M2394" i="2"/>
  <c r="J2394" i="2"/>
  <c r="I2394" i="2"/>
  <c r="T2393" i="2"/>
  <c r="O2393" i="2"/>
  <c r="N2393" i="2"/>
  <c r="M2393" i="2"/>
  <c r="J2393" i="2"/>
  <c r="I2393" i="2"/>
  <c r="T2392" i="2"/>
  <c r="N2392" i="2"/>
  <c r="O2391" i="2" s="1"/>
  <c r="M2392" i="2"/>
  <c r="J2392" i="2"/>
  <c r="I2392" i="2"/>
  <c r="T2391" i="2"/>
  <c r="N2391" i="2"/>
  <c r="O2390" i="2" s="1"/>
  <c r="M2391" i="2"/>
  <c r="J2391" i="2"/>
  <c r="I2391" i="2"/>
  <c r="T2390" i="2"/>
  <c r="N2390" i="2"/>
  <c r="M2390" i="2"/>
  <c r="J2390" i="2"/>
  <c r="I2390" i="2"/>
  <c r="T2389" i="2"/>
  <c r="O2389" i="2"/>
  <c r="N2389" i="2"/>
  <c r="M2389" i="2"/>
  <c r="J2389" i="2"/>
  <c r="I2389" i="2"/>
  <c r="T2388" i="2"/>
  <c r="N2388" i="2"/>
  <c r="M2388" i="2"/>
  <c r="J2388" i="2"/>
  <c r="I2388" i="2"/>
  <c r="T2387" i="2"/>
  <c r="O2387" i="2"/>
  <c r="N2387" i="2"/>
  <c r="O2386" i="2" s="1"/>
  <c r="M2387" i="2"/>
  <c r="J2387" i="2"/>
  <c r="I2387" i="2"/>
  <c r="T2386" i="2"/>
  <c r="N2386" i="2"/>
  <c r="O2385" i="2" s="1"/>
  <c r="M2386" i="2"/>
  <c r="J2386" i="2"/>
  <c r="T2385" i="2"/>
  <c r="N2385" i="2"/>
  <c r="M2385" i="2"/>
  <c r="T2384" i="2"/>
  <c r="N2384" i="2"/>
  <c r="O2383" i="2" s="1"/>
  <c r="M2384" i="2"/>
  <c r="J2384" i="2"/>
  <c r="I2384" i="2"/>
  <c r="T2383" i="2"/>
  <c r="N2383" i="2"/>
  <c r="M2383" i="2"/>
  <c r="J2383" i="2"/>
  <c r="I2383" i="2"/>
  <c r="T2382" i="2"/>
  <c r="N2382" i="2"/>
  <c r="M2382" i="2"/>
  <c r="J2382" i="2"/>
  <c r="I2382" i="2"/>
  <c r="T2381" i="2"/>
  <c r="N2381" i="2"/>
  <c r="M2381" i="2"/>
  <c r="J2381" i="2"/>
  <c r="I2381" i="2"/>
  <c r="T2380" i="2"/>
  <c r="N2380" i="2"/>
  <c r="M2380" i="2"/>
  <c r="J2380" i="2"/>
  <c r="I2380" i="2"/>
  <c r="T2379" i="2"/>
  <c r="N2379" i="2"/>
  <c r="M2379" i="2"/>
  <c r="J2379" i="2"/>
  <c r="I2379" i="2"/>
  <c r="T2378" i="2"/>
  <c r="N2378" i="2"/>
  <c r="O2377" i="2" s="1"/>
  <c r="M2378" i="2"/>
  <c r="J2378" i="2"/>
  <c r="I2378" i="2"/>
  <c r="T2377" i="2"/>
  <c r="N2377" i="2"/>
  <c r="M2377" i="2"/>
  <c r="J2377" i="2"/>
  <c r="I2377" i="2"/>
  <c r="T2376" i="2"/>
  <c r="N2376" i="2"/>
  <c r="M2376" i="2"/>
  <c r="J2376" i="2"/>
  <c r="I2376" i="2"/>
  <c r="T2375" i="2"/>
  <c r="N2375" i="2"/>
  <c r="M2375" i="2"/>
  <c r="J2375" i="2"/>
  <c r="I2375" i="2"/>
  <c r="T2374" i="2"/>
  <c r="N2374" i="2"/>
  <c r="O2373" i="2" s="1"/>
  <c r="M2374" i="2"/>
  <c r="J2374" i="2"/>
  <c r="I2374" i="2"/>
  <c r="T2373" i="2"/>
  <c r="N2373" i="2"/>
  <c r="M2373" i="2"/>
  <c r="J2373" i="2"/>
  <c r="I2373" i="2"/>
  <c r="T2372" i="2"/>
  <c r="N2372" i="2"/>
  <c r="M2372" i="2"/>
  <c r="O2371" i="2" s="1"/>
  <c r="J2372" i="2"/>
  <c r="I2372" i="2"/>
  <c r="T2371" i="2"/>
  <c r="N2371" i="2"/>
  <c r="M2371" i="2"/>
  <c r="I2371" i="2"/>
  <c r="T2370" i="2"/>
  <c r="N2370" i="2"/>
  <c r="M2370" i="2"/>
  <c r="I2370" i="2"/>
  <c r="T2369" i="2"/>
  <c r="N2369" i="2"/>
  <c r="M2369" i="2"/>
  <c r="I2369" i="2"/>
  <c r="T2368" i="2"/>
  <c r="N2368" i="2"/>
  <c r="M2368" i="2"/>
  <c r="I2368" i="2"/>
  <c r="T2367" i="2"/>
  <c r="N2367" i="2"/>
  <c r="O2366" i="2" s="1"/>
  <c r="M2367" i="2"/>
  <c r="I2367" i="2"/>
  <c r="T2366" i="2"/>
  <c r="N2366" i="2"/>
  <c r="M2366" i="2"/>
  <c r="I2366" i="2"/>
  <c r="T2365" i="2"/>
  <c r="N2365" i="2"/>
  <c r="O2364" i="2" s="1"/>
  <c r="M2365" i="2"/>
  <c r="I2365" i="2"/>
  <c r="T2364" i="2"/>
  <c r="N2364" i="2"/>
  <c r="O2363" i="2" s="1"/>
  <c r="M2364" i="2"/>
  <c r="J2364" i="2"/>
  <c r="I2364" i="2"/>
  <c r="T2363" i="2"/>
  <c r="N2363" i="2"/>
  <c r="M2363" i="2"/>
  <c r="J2363" i="2"/>
  <c r="I2363" i="2"/>
  <c r="T2362" i="2"/>
  <c r="N2362" i="2"/>
  <c r="O2361" i="2" s="1"/>
  <c r="M2362" i="2"/>
  <c r="J2362" i="2"/>
  <c r="I2362" i="2"/>
  <c r="T2361" i="2"/>
  <c r="N2361" i="2"/>
  <c r="M2361" i="2"/>
  <c r="J2361" i="2"/>
  <c r="I2361" i="2"/>
  <c r="T2360" i="2"/>
  <c r="N2360" i="2"/>
  <c r="O2359" i="2" s="1"/>
  <c r="M2360" i="2"/>
  <c r="J2360" i="2"/>
  <c r="I2360" i="2"/>
  <c r="T2359" i="2"/>
  <c r="N2359" i="2"/>
  <c r="M2359" i="2"/>
  <c r="J2359" i="2"/>
  <c r="I2359" i="2"/>
  <c r="T2358" i="2"/>
  <c r="N2358" i="2"/>
  <c r="M2358" i="2"/>
  <c r="J2358" i="2"/>
  <c r="I2358" i="2"/>
  <c r="T2357" i="2"/>
  <c r="N2357" i="2"/>
  <c r="M2357" i="2"/>
  <c r="J2357" i="2"/>
  <c r="I2357" i="2"/>
  <c r="T2356" i="2"/>
  <c r="N2356" i="2"/>
  <c r="M2356" i="2"/>
  <c r="J2356" i="2"/>
  <c r="I2356" i="2"/>
  <c r="T2355" i="2"/>
  <c r="N2355" i="2"/>
  <c r="M2355" i="2"/>
  <c r="J2355" i="2"/>
  <c r="I2355" i="2"/>
  <c r="T2354" i="2"/>
  <c r="N2354" i="2"/>
  <c r="M2354" i="2"/>
  <c r="J2354" i="2"/>
  <c r="I2354" i="2"/>
  <c r="T2353" i="2"/>
  <c r="N2353" i="2"/>
  <c r="M2353" i="2"/>
  <c r="J2353" i="2"/>
  <c r="I2353" i="2"/>
  <c r="T2352" i="2"/>
  <c r="N2352" i="2"/>
  <c r="M2352" i="2"/>
  <c r="T2351" i="2"/>
  <c r="N2351" i="2"/>
  <c r="M2351" i="2"/>
  <c r="J2351" i="2"/>
  <c r="I2351" i="2"/>
  <c r="T2350" i="2"/>
  <c r="N2350" i="2"/>
  <c r="M2350" i="2"/>
  <c r="O2349" i="2" s="1"/>
  <c r="T2349" i="2"/>
  <c r="N2349" i="2"/>
  <c r="O2348" i="2" s="1"/>
  <c r="M2349" i="2"/>
  <c r="T2348" i="2"/>
  <c r="N2348" i="2"/>
  <c r="O2347" i="2" s="1"/>
  <c r="M2348" i="2"/>
  <c r="J2348" i="2"/>
  <c r="I2348" i="2"/>
  <c r="T2347" i="2"/>
  <c r="N2347" i="2"/>
  <c r="M2347" i="2"/>
  <c r="J2347" i="2"/>
  <c r="I2347" i="2"/>
  <c r="T2346" i="2"/>
  <c r="N2346" i="2"/>
  <c r="M2346" i="2"/>
  <c r="J2346" i="2"/>
  <c r="I2346" i="2"/>
  <c r="T2345" i="2"/>
  <c r="N2345" i="2"/>
  <c r="M2345" i="2"/>
  <c r="J2345" i="2"/>
  <c r="I2345" i="2"/>
  <c r="T2344" i="2"/>
  <c r="N2344" i="2"/>
  <c r="M2344" i="2"/>
  <c r="J2344" i="2"/>
  <c r="I2344" i="2"/>
  <c r="T2343" i="2"/>
  <c r="N2343" i="2"/>
  <c r="M2343" i="2"/>
  <c r="J2343" i="2"/>
  <c r="I2343" i="2"/>
  <c r="T2342" i="2"/>
  <c r="O2342" i="2"/>
  <c r="N2342" i="2"/>
  <c r="O2341" i="2" s="1"/>
  <c r="M2342" i="2"/>
  <c r="J2342" i="2"/>
  <c r="I2342" i="2"/>
  <c r="T2341" i="2"/>
  <c r="N2341" i="2"/>
  <c r="O2340" i="2" s="1"/>
  <c r="M2341" i="2"/>
  <c r="J2341" i="2"/>
  <c r="I2341" i="2"/>
  <c r="T2340" i="2"/>
  <c r="N2340" i="2"/>
  <c r="M2340" i="2"/>
  <c r="J2340" i="2"/>
  <c r="I2340" i="2"/>
  <c r="T2339" i="2"/>
  <c r="N2339" i="2"/>
  <c r="M2339" i="2"/>
  <c r="O2338" i="2" s="1"/>
  <c r="J2339" i="2"/>
  <c r="I2339" i="2"/>
  <c r="T2338" i="2"/>
  <c r="N2338" i="2"/>
  <c r="M2338" i="2"/>
  <c r="J2338" i="2"/>
  <c r="I2338" i="2"/>
  <c r="T2337" i="2"/>
  <c r="N2337" i="2"/>
  <c r="O2336" i="2" s="1"/>
  <c r="M2337" i="2"/>
  <c r="J2337" i="2"/>
  <c r="I2337" i="2"/>
  <c r="T2336" i="2"/>
  <c r="N2336" i="2"/>
  <c r="M2336" i="2"/>
  <c r="J2336" i="2"/>
  <c r="I2336" i="2"/>
  <c r="T2335" i="2"/>
  <c r="N2335" i="2"/>
  <c r="O2334" i="2" s="1"/>
  <c r="M2335" i="2"/>
  <c r="J2335" i="2"/>
  <c r="I2335" i="2"/>
  <c r="T2334" i="2"/>
  <c r="N2334" i="2"/>
  <c r="O2333" i="2" s="1"/>
  <c r="M2334" i="2"/>
  <c r="J2334" i="2"/>
  <c r="I2334" i="2"/>
  <c r="T2333" i="2"/>
  <c r="N2333" i="2"/>
  <c r="M2333" i="2"/>
  <c r="J2333" i="2"/>
  <c r="I2333" i="2"/>
  <c r="T2332" i="2"/>
  <c r="N2332" i="2"/>
  <c r="M2332" i="2"/>
  <c r="J2332" i="2"/>
  <c r="I2332" i="2"/>
  <c r="T2331" i="2"/>
  <c r="N2331" i="2"/>
  <c r="M2331" i="2"/>
  <c r="J2331" i="2"/>
  <c r="I2331" i="2"/>
  <c r="T2330" i="2"/>
  <c r="N2330" i="2"/>
  <c r="M2330" i="2"/>
  <c r="J2330" i="2"/>
  <c r="I2330" i="2"/>
  <c r="T2329" i="2"/>
  <c r="N2329" i="2"/>
  <c r="M2329" i="2"/>
  <c r="J2329" i="2"/>
  <c r="I2329" i="2"/>
  <c r="T2328" i="2"/>
  <c r="N2328" i="2"/>
  <c r="M2328" i="2"/>
  <c r="J2328" i="2"/>
  <c r="I2328" i="2"/>
  <c r="T2327" i="2"/>
  <c r="N2327" i="2"/>
  <c r="M2327" i="2"/>
  <c r="J2327" i="2"/>
  <c r="I2327" i="2"/>
  <c r="T2326" i="2"/>
  <c r="N2326" i="2"/>
  <c r="M2326" i="2"/>
  <c r="J2326" i="2"/>
  <c r="I2326" i="2"/>
  <c r="T2325" i="2"/>
  <c r="N2325" i="2"/>
  <c r="M2325" i="2"/>
  <c r="J2325" i="2"/>
  <c r="I2325" i="2"/>
  <c r="T2324" i="2"/>
  <c r="N2324" i="2"/>
  <c r="M2324" i="2"/>
  <c r="J2324" i="2"/>
  <c r="I2324" i="2"/>
  <c r="T2323" i="2"/>
  <c r="N2323" i="2"/>
  <c r="O2322" i="2" s="1"/>
  <c r="M2323" i="2"/>
  <c r="J2323" i="2"/>
  <c r="I2323" i="2"/>
  <c r="T2322" i="2"/>
  <c r="N2322" i="2"/>
  <c r="M2322" i="2"/>
  <c r="J2322" i="2"/>
  <c r="I2322" i="2"/>
  <c r="T2321" i="2"/>
  <c r="N2321" i="2"/>
  <c r="M2321" i="2"/>
  <c r="J2321" i="2"/>
  <c r="I2321" i="2"/>
  <c r="T2320" i="2"/>
  <c r="N2320" i="2"/>
  <c r="M2320" i="2"/>
  <c r="J2320" i="2"/>
  <c r="I2320" i="2"/>
  <c r="T2319" i="2"/>
  <c r="N2319" i="2"/>
  <c r="M2319" i="2"/>
  <c r="O2318" i="2" s="1"/>
  <c r="J2319" i="2"/>
  <c r="I2319" i="2"/>
  <c r="T2318" i="2"/>
  <c r="N2318" i="2"/>
  <c r="M2318" i="2"/>
  <c r="J2318" i="2"/>
  <c r="I2318" i="2"/>
  <c r="T2317" i="2"/>
  <c r="N2317" i="2"/>
  <c r="M2317" i="2"/>
  <c r="J2317" i="2"/>
  <c r="I2317" i="2"/>
  <c r="T2316" i="2"/>
  <c r="N2316" i="2"/>
  <c r="M2316" i="2"/>
  <c r="J2316" i="2"/>
  <c r="I2316" i="2"/>
  <c r="T2315" i="2"/>
  <c r="N2315" i="2"/>
  <c r="M2315" i="2"/>
  <c r="O2314" i="2" s="1"/>
  <c r="J2315" i="2"/>
  <c r="I2315" i="2"/>
  <c r="T2314" i="2"/>
  <c r="N2314" i="2"/>
  <c r="M2314" i="2"/>
  <c r="J2314" i="2"/>
  <c r="I2314" i="2"/>
  <c r="T2313" i="2"/>
  <c r="N2313" i="2"/>
  <c r="O2312" i="2" s="1"/>
  <c r="M2313" i="2"/>
  <c r="J2313" i="2"/>
  <c r="I2313" i="2"/>
  <c r="T2312" i="2"/>
  <c r="N2312" i="2"/>
  <c r="M2312" i="2"/>
  <c r="J2312" i="2"/>
  <c r="I2312" i="2"/>
  <c r="T2311" i="2"/>
  <c r="N2311" i="2"/>
  <c r="M2311" i="2"/>
  <c r="O2310" i="2" s="1"/>
  <c r="J2311" i="2"/>
  <c r="I2311" i="2"/>
  <c r="T2310" i="2"/>
  <c r="N2310" i="2"/>
  <c r="M2310" i="2"/>
  <c r="J2310" i="2"/>
  <c r="I2310" i="2"/>
  <c r="T2309" i="2"/>
  <c r="N2309" i="2"/>
  <c r="M2309" i="2"/>
  <c r="J2309" i="2"/>
  <c r="I2309" i="2"/>
  <c r="T2308" i="2"/>
  <c r="N2308" i="2"/>
  <c r="M2308" i="2"/>
  <c r="J2308" i="2"/>
  <c r="I2308" i="2"/>
  <c r="T2307" i="2"/>
  <c r="N2307" i="2"/>
  <c r="M2307" i="2"/>
  <c r="J2307" i="2"/>
  <c r="I2307" i="2"/>
  <c r="T2306" i="2"/>
  <c r="N2306" i="2"/>
  <c r="M2306" i="2"/>
  <c r="J2306" i="2"/>
  <c r="I2306" i="2"/>
  <c r="T2305" i="2"/>
  <c r="N2305" i="2"/>
  <c r="M2305" i="2"/>
  <c r="J2305" i="2"/>
  <c r="I2305" i="2"/>
  <c r="T2304" i="2"/>
  <c r="N2304" i="2"/>
  <c r="M2304" i="2"/>
  <c r="J2304" i="2"/>
  <c r="I2304" i="2"/>
  <c r="T2303" i="2"/>
  <c r="N2303" i="2"/>
  <c r="O2302" i="2" s="1"/>
  <c r="M2303" i="2"/>
  <c r="J2303" i="2"/>
  <c r="I2303" i="2"/>
  <c r="T2302" i="2"/>
  <c r="N2302" i="2"/>
  <c r="M2302" i="2"/>
  <c r="J2302" i="2"/>
  <c r="I2302" i="2"/>
  <c r="T2301" i="2"/>
  <c r="N2301" i="2"/>
  <c r="M2301" i="2"/>
  <c r="O2300" i="2" s="1"/>
  <c r="J2301" i="2"/>
  <c r="I2301" i="2"/>
  <c r="T2300" i="2"/>
  <c r="N2300" i="2"/>
  <c r="O2299" i="2" s="1"/>
  <c r="M2300" i="2"/>
  <c r="J2300" i="2"/>
  <c r="I2300" i="2"/>
  <c r="T2299" i="2"/>
  <c r="N2299" i="2"/>
  <c r="O2298" i="2" s="1"/>
  <c r="M2299" i="2"/>
  <c r="J2299" i="2"/>
  <c r="I2299" i="2"/>
  <c r="T2298" i="2"/>
  <c r="N2298" i="2"/>
  <c r="M2298" i="2"/>
  <c r="J2298" i="2"/>
  <c r="I2298" i="2"/>
  <c r="T2297" i="2"/>
  <c r="N2297" i="2"/>
  <c r="O2296" i="2" s="1"/>
  <c r="M2297" i="2"/>
  <c r="J2297" i="2"/>
  <c r="I2297" i="2"/>
  <c r="T2296" i="2"/>
  <c r="N2296" i="2"/>
  <c r="M2296" i="2"/>
  <c r="J2296" i="2"/>
  <c r="I2296" i="2"/>
  <c r="T2295" i="2"/>
  <c r="N2295" i="2"/>
  <c r="M2295" i="2"/>
  <c r="J2295" i="2"/>
  <c r="I2295" i="2"/>
  <c r="T2294" i="2"/>
  <c r="N2294" i="2"/>
  <c r="M2294" i="2"/>
  <c r="J2294" i="2"/>
  <c r="I2294" i="2"/>
  <c r="T2293" i="2"/>
  <c r="N2293" i="2"/>
  <c r="M2293" i="2"/>
  <c r="J2293" i="2"/>
  <c r="I2293" i="2"/>
  <c r="T2292" i="2"/>
  <c r="N2292" i="2"/>
  <c r="M2292" i="2"/>
  <c r="J2292" i="2"/>
  <c r="I2292" i="2"/>
  <c r="T2291" i="2"/>
  <c r="N2291" i="2"/>
  <c r="M2291" i="2"/>
  <c r="J2291" i="2"/>
  <c r="I2291" i="2"/>
  <c r="T2290" i="2"/>
  <c r="N2290" i="2"/>
  <c r="M2290" i="2"/>
  <c r="J2290" i="2"/>
  <c r="I2290" i="2"/>
  <c r="T2289" i="2"/>
  <c r="N2289" i="2"/>
  <c r="M2289" i="2"/>
  <c r="J2289" i="2"/>
  <c r="I2289" i="2"/>
  <c r="T2288" i="2"/>
  <c r="N2288" i="2"/>
  <c r="M2288" i="2"/>
  <c r="J2288" i="2"/>
  <c r="I2288" i="2"/>
  <c r="T2287" i="2"/>
  <c r="N2287" i="2"/>
  <c r="M2287" i="2"/>
  <c r="J2287" i="2"/>
  <c r="I2287" i="2"/>
  <c r="T2286" i="2"/>
  <c r="N2286" i="2"/>
  <c r="M2286" i="2"/>
  <c r="J2286" i="2"/>
  <c r="I2286" i="2"/>
  <c r="T2285" i="2"/>
  <c r="N2285" i="2"/>
  <c r="M2285" i="2"/>
  <c r="J2285" i="2"/>
  <c r="I2285" i="2"/>
  <c r="T2284" i="2"/>
  <c r="N2284" i="2"/>
  <c r="O2283" i="2" s="1"/>
  <c r="M2284" i="2"/>
  <c r="J2284" i="2"/>
  <c r="I2284" i="2"/>
  <c r="T2283" i="2"/>
  <c r="N2283" i="2"/>
  <c r="M2283" i="2"/>
  <c r="J2283" i="2"/>
  <c r="I2283" i="2"/>
  <c r="T2282" i="2"/>
  <c r="N2282" i="2"/>
  <c r="M2282" i="2"/>
  <c r="J2282" i="2"/>
  <c r="I2282" i="2"/>
  <c r="T2281" i="2"/>
  <c r="N2281" i="2"/>
  <c r="M2281" i="2"/>
  <c r="J2281" i="2"/>
  <c r="I2281" i="2"/>
  <c r="T2280" i="2"/>
  <c r="N2280" i="2"/>
  <c r="M2280" i="2"/>
  <c r="J2280" i="2"/>
  <c r="I2280" i="2"/>
  <c r="T2279" i="2"/>
  <c r="N2279" i="2"/>
  <c r="M2279" i="2"/>
  <c r="J2279" i="2"/>
  <c r="I2279" i="2"/>
  <c r="T2278" i="2"/>
  <c r="N2278" i="2"/>
  <c r="M2278" i="2"/>
  <c r="J2278" i="2"/>
  <c r="I2278" i="2"/>
  <c r="T2277" i="2"/>
  <c r="N2277" i="2"/>
  <c r="M2277" i="2"/>
  <c r="J2277" i="2"/>
  <c r="I2277" i="2"/>
  <c r="T2276" i="2"/>
  <c r="N2276" i="2"/>
  <c r="O2275" i="2" s="1"/>
  <c r="M2276" i="2"/>
  <c r="J2276" i="2"/>
  <c r="I2276" i="2"/>
  <c r="T2275" i="2"/>
  <c r="N2275" i="2"/>
  <c r="O2274" i="2" s="1"/>
  <c r="M2275" i="2"/>
  <c r="J2275" i="2"/>
  <c r="I2275" i="2"/>
  <c r="T2274" i="2"/>
  <c r="N2274" i="2"/>
  <c r="M2274" i="2"/>
  <c r="J2274" i="2"/>
  <c r="I2274" i="2"/>
  <c r="T2273" i="2"/>
  <c r="N2273" i="2"/>
  <c r="O2272" i="2" s="1"/>
  <c r="M2273" i="2"/>
  <c r="J2273" i="2"/>
  <c r="I2273" i="2"/>
  <c r="T2272" i="2"/>
  <c r="N2272" i="2"/>
  <c r="O2271" i="2" s="1"/>
  <c r="M2272" i="2"/>
  <c r="J2272" i="2"/>
  <c r="I2272" i="2"/>
  <c r="T2271" i="2"/>
  <c r="N2271" i="2"/>
  <c r="O2270" i="2" s="1"/>
  <c r="M2271" i="2"/>
  <c r="J2271" i="2"/>
  <c r="I2271" i="2"/>
  <c r="T2270" i="2"/>
  <c r="N2270" i="2"/>
  <c r="M2270" i="2"/>
  <c r="J2270" i="2"/>
  <c r="I2270" i="2"/>
  <c r="T2269" i="2"/>
  <c r="N2269" i="2"/>
  <c r="M2269" i="2"/>
  <c r="J2269" i="2"/>
  <c r="I2269" i="2"/>
  <c r="T2268" i="2"/>
  <c r="O2268" i="2"/>
  <c r="N2268" i="2"/>
  <c r="M2268" i="2"/>
  <c r="J2268" i="2"/>
  <c r="I2268" i="2"/>
  <c r="T2267" i="2"/>
  <c r="N2267" i="2"/>
  <c r="M2267" i="2"/>
  <c r="O2266" i="2" s="1"/>
  <c r="J2267" i="2"/>
  <c r="I2267" i="2"/>
  <c r="T2266" i="2"/>
  <c r="N2266" i="2"/>
  <c r="M2266" i="2"/>
  <c r="J2266" i="2"/>
  <c r="I2266" i="2"/>
  <c r="T2265" i="2"/>
  <c r="N2265" i="2"/>
  <c r="M2265" i="2"/>
  <c r="J2265" i="2"/>
  <c r="I2265" i="2"/>
  <c r="T2264" i="2"/>
  <c r="N2264" i="2"/>
  <c r="M2264" i="2"/>
  <c r="J2264" i="2"/>
  <c r="I2264" i="2"/>
  <c r="T2263" i="2"/>
  <c r="N2263" i="2"/>
  <c r="M2263" i="2"/>
  <c r="J2263" i="2"/>
  <c r="I2263" i="2"/>
  <c r="T2262" i="2"/>
  <c r="N2262" i="2"/>
  <c r="O2261" i="2" s="1"/>
  <c r="M2262" i="2"/>
  <c r="T2261" i="2"/>
  <c r="N2261" i="2"/>
  <c r="O2260" i="2" s="1"/>
  <c r="M2261" i="2"/>
  <c r="T2260" i="2"/>
  <c r="N2260" i="2"/>
  <c r="M2260" i="2"/>
  <c r="J2260" i="2"/>
  <c r="I2260" i="2"/>
  <c r="T2259" i="2"/>
  <c r="T2258" i="2"/>
  <c r="T2257" i="2"/>
  <c r="O2257" i="2"/>
  <c r="N2257" i="2"/>
  <c r="M2257" i="2"/>
  <c r="J2257" i="2"/>
  <c r="I2257" i="2"/>
  <c r="T2256" i="2"/>
  <c r="N2256" i="2"/>
  <c r="M2256" i="2"/>
  <c r="J2256" i="2"/>
  <c r="I2256" i="2"/>
  <c r="T2255" i="2"/>
  <c r="N2255" i="2"/>
  <c r="M2255" i="2"/>
  <c r="T2254" i="2"/>
  <c r="N2254" i="2"/>
  <c r="O2253" i="2" s="1"/>
  <c r="M2254" i="2"/>
  <c r="T2253" i="2"/>
  <c r="N2253" i="2"/>
  <c r="M2253" i="2"/>
  <c r="J2253" i="2"/>
  <c r="I2253" i="2"/>
  <c r="T2252" i="2"/>
  <c r="N2252" i="2"/>
  <c r="M2252" i="2"/>
  <c r="O2251" i="2" s="1"/>
  <c r="T2251" i="2"/>
  <c r="N2251" i="2"/>
  <c r="M2251" i="2"/>
  <c r="T2250" i="2"/>
  <c r="N2250" i="2"/>
  <c r="O2249" i="2" s="1"/>
  <c r="M2250" i="2"/>
  <c r="J2250" i="2"/>
  <c r="I2250" i="2"/>
  <c r="T2249" i="2"/>
  <c r="N2249" i="2"/>
  <c r="M2249" i="2"/>
  <c r="T2248" i="2"/>
  <c r="N2248" i="2"/>
  <c r="M2248" i="2"/>
  <c r="T2247" i="2"/>
  <c r="N2247" i="2"/>
  <c r="M2247" i="2"/>
  <c r="O2246" i="2" s="1"/>
  <c r="J2247" i="2"/>
  <c r="I2247" i="2"/>
  <c r="T2246" i="2"/>
  <c r="N2246" i="2"/>
  <c r="M2246" i="2"/>
  <c r="T2245" i="2"/>
  <c r="N2245" i="2"/>
  <c r="O2244" i="2" s="1"/>
  <c r="M2245" i="2"/>
  <c r="T2244" i="2"/>
  <c r="N2244" i="2"/>
  <c r="M2244" i="2"/>
  <c r="J2244" i="2"/>
  <c r="I2244" i="2"/>
  <c r="T2243" i="2"/>
  <c r="N2243" i="2"/>
  <c r="O2242" i="2" s="1"/>
  <c r="M2243" i="2"/>
  <c r="T2242" i="2"/>
  <c r="N2242" i="2"/>
  <c r="M2242" i="2"/>
  <c r="J2242" i="2"/>
  <c r="I2242" i="2"/>
  <c r="T2241" i="2"/>
  <c r="N2241" i="2"/>
  <c r="M2241" i="2"/>
  <c r="O2240" i="2" s="1"/>
  <c r="T2240" i="2"/>
  <c r="N2240" i="2"/>
  <c r="O2239" i="2" s="1"/>
  <c r="M2240" i="2"/>
  <c r="J2240" i="2"/>
  <c r="I2240" i="2"/>
  <c r="T2239" i="2"/>
  <c r="N2239" i="2"/>
  <c r="M2239" i="2"/>
  <c r="T2238" i="2"/>
  <c r="N2238" i="2"/>
  <c r="M2238" i="2"/>
  <c r="J2238" i="2"/>
  <c r="I2238" i="2"/>
  <c r="T2237" i="2"/>
  <c r="N2237" i="2"/>
  <c r="O2236" i="2" s="1"/>
  <c r="M2237" i="2"/>
  <c r="T2236" i="2"/>
  <c r="N2236" i="2"/>
  <c r="M2236" i="2"/>
  <c r="J2236" i="2"/>
  <c r="I2236" i="2"/>
  <c r="T2235" i="2"/>
  <c r="N2235" i="2"/>
  <c r="O2234" i="2" s="1"/>
  <c r="M2235" i="2"/>
  <c r="T2234" i="2"/>
  <c r="N2234" i="2"/>
  <c r="O2233" i="2" s="1"/>
  <c r="M2234" i="2"/>
  <c r="J2234" i="2"/>
  <c r="I2234" i="2"/>
  <c r="T2233" i="2"/>
  <c r="N2233" i="2"/>
  <c r="M2233" i="2"/>
  <c r="T2232" i="2"/>
  <c r="N2232" i="2"/>
  <c r="M2232" i="2"/>
  <c r="J2232" i="2"/>
  <c r="I2232" i="2"/>
  <c r="T2231" i="2"/>
  <c r="N2231" i="2"/>
  <c r="M2231" i="2"/>
  <c r="T2230" i="2"/>
  <c r="N2230" i="2"/>
  <c r="O2229" i="2" s="1"/>
  <c r="M2230" i="2"/>
  <c r="J2230" i="2"/>
  <c r="I2230" i="2"/>
  <c r="T2229" i="2"/>
  <c r="N2229" i="2"/>
  <c r="M2229" i="2"/>
  <c r="T2228" i="2"/>
  <c r="N2228" i="2"/>
  <c r="M2228" i="2"/>
  <c r="J2228" i="2"/>
  <c r="I2228" i="2"/>
  <c r="T2227" i="2"/>
  <c r="N2227" i="2"/>
  <c r="M2227" i="2"/>
  <c r="T2226" i="2"/>
  <c r="N2226" i="2"/>
  <c r="M2226" i="2"/>
  <c r="J2226" i="2"/>
  <c r="I2226" i="2"/>
  <c r="T2225" i="2"/>
  <c r="N2225" i="2"/>
  <c r="M2225" i="2"/>
  <c r="T2224" i="2"/>
  <c r="N2224" i="2"/>
  <c r="M2224" i="2"/>
  <c r="J2224" i="2"/>
  <c r="I2224" i="2"/>
  <c r="T2223" i="2"/>
  <c r="N2223" i="2"/>
  <c r="O2222" i="2" s="1"/>
  <c r="M2223" i="2"/>
  <c r="T2222" i="2"/>
  <c r="N2222" i="2"/>
  <c r="M2222" i="2"/>
  <c r="T2221" i="2"/>
  <c r="N2221" i="2"/>
  <c r="M2221" i="2"/>
  <c r="J2221" i="2"/>
  <c r="I2221" i="2"/>
  <c r="T2220" i="2"/>
  <c r="N2220" i="2"/>
  <c r="O2219" i="2" s="1"/>
  <c r="M2220" i="2"/>
  <c r="T2219" i="2"/>
  <c r="N2219" i="2"/>
  <c r="M2219" i="2"/>
  <c r="J2219" i="2"/>
  <c r="I2219" i="2"/>
  <c r="T2218" i="2"/>
  <c r="N2218" i="2"/>
  <c r="M2218" i="2"/>
  <c r="J2218" i="2"/>
  <c r="I2218" i="2"/>
  <c r="T2217" i="2"/>
  <c r="N2217" i="2"/>
  <c r="O2216" i="2" s="1"/>
  <c r="M2217" i="2"/>
  <c r="T2216" i="2"/>
  <c r="N2216" i="2"/>
  <c r="M2216" i="2"/>
  <c r="T2215" i="2"/>
  <c r="N2215" i="2"/>
  <c r="M2215" i="2"/>
  <c r="J2215" i="2"/>
  <c r="I2215" i="2"/>
  <c r="T2214" i="2"/>
  <c r="N2214" i="2"/>
  <c r="M2214" i="2"/>
  <c r="T2213" i="2"/>
  <c r="N2213" i="2"/>
  <c r="M2213" i="2"/>
  <c r="T2212" i="2"/>
  <c r="O2212" i="2"/>
  <c r="N2212" i="2"/>
  <c r="O2211" i="2" s="1"/>
  <c r="M2212" i="2"/>
  <c r="J2212" i="2"/>
  <c r="I2212" i="2"/>
  <c r="T2211" i="2"/>
  <c r="N2211" i="2"/>
  <c r="M2211" i="2"/>
  <c r="T2210" i="2"/>
  <c r="N2210" i="2"/>
  <c r="M2210" i="2"/>
  <c r="O2209" i="2" s="1"/>
  <c r="T2209" i="2"/>
  <c r="N2209" i="2"/>
  <c r="M2209" i="2"/>
  <c r="J2209" i="2"/>
  <c r="I2209" i="2"/>
  <c r="T2208" i="2"/>
  <c r="N2208" i="2"/>
  <c r="O2207" i="2" s="1"/>
  <c r="M2208" i="2"/>
  <c r="T2207" i="2"/>
  <c r="N2207" i="2"/>
  <c r="M2207" i="2"/>
  <c r="T2206" i="2"/>
  <c r="N2206" i="2"/>
  <c r="M2206" i="2"/>
  <c r="J2206" i="2"/>
  <c r="I2206" i="2"/>
  <c r="T2205" i="2"/>
  <c r="N2205" i="2"/>
  <c r="O2204" i="2" s="1"/>
  <c r="M2205" i="2"/>
  <c r="T2204" i="2"/>
  <c r="N2204" i="2"/>
  <c r="M2204" i="2"/>
  <c r="T2203" i="2"/>
  <c r="N2203" i="2"/>
  <c r="M2203" i="2"/>
  <c r="J2203" i="2"/>
  <c r="I2203" i="2"/>
  <c r="T2202" i="2"/>
  <c r="N2202" i="2"/>
  <c r="M2202" i="2"/>
  <c r="T2201" i="2"/>
  <c r="N2201" i="2"/>
  <c r="M2201" i="2"/>
  <c r="T2200" i="2"/>
  <c r="N2200" i="2"/>
  <c r="M2200" i="2"/>
  <c r="J2200" i="2"/>
  <c r="I2200" i="2"/>
  <c r="T2199" i="2"/>
  <c r="N2199" i="2"/>
  <c r="M2199" i="2"/>
  <c r="T2198" i="2"/>
  <c r="O2198" i="2"/>
  <c r="N2198" i="2"/>
  <c r="M2198" i="2"/>
  <c r="T2197" i="2"/>
  <c r="N2197" i="2"/>
  <c r="M2197" i="2"/>
  <c r="J2197" i="2"/>
  <c r="I2197" i="2"/>
  <c r="T2196" i="2"/>
  <c r="N2196" i="2"/>
  <c r="M2196" i="2"/>
  <c r="T2195" i="2"/>
  <c r="N2195" i="2"/>
  <c r="M2195" i="2"/>
  <c r="T2194" i="2"/>
  <c r="N2194" i="2"/>
  <c r="M2194" i="2"/>
  <c r="T2193" i="2"/>
  <c r="N2193" i="2"/>
  <c r="M2193" i="2"/>
  <c r="T2192" i="2"/>
  <c r="N2192" i="2"/>
  <c r="M2192" i="2"/>
  <c r="T2191" i="2"/>
  <c r="O2191" i="2"/>
  <c r="N2191" i="2"/>
  <c r="M2191" i="2"/>
  <c r="T2190" i="2"/>
  <c r="N2190" i="2"/>
  <c r="M2190" i="2"/>
  <c r="J2190" i="2"/>
  <c r="I2190" i="2"/>
  <c r="T2189" i="2"/>
  <c r="N2189" i="2"/>
  <c r="M2189" i="2"/>
  <c r="O2188" i="2" s="1"/>
  <c r="J2189" i="2"/>
  <c r="I2189" i="2"/>
  <c r="T2188" i="2"/>
  <c r="N2188" i="2"/>
  <c r="M2188" i="2"/>
  <c r="T2187" i="2"/>
  <c r="N2187" i="2"/>
  <c r="M2187" i="2"/>
  <c r="T2186" i="2"/>
  <c r="N2186" i="2"/>
  <c r="M2186" i="2"/>
  <c r="J2186" i="2"/>
  <c r="I2186" i="2"/>
  <c r="T2185" i="2"/>
  <c r="N2185" i="2"/>
  <c r="M2185" i="2"/>
  <c r="J2185" i="2"/>
  <c r="I2185" i="2"/>
  <c r="T2184" i="2"/>
  <c r="N2184" i="2"/>
  <c r="O2183" i="2" s="1"/>
  <c r="M2184" i="2"/>
  <c r="T2183" i="2"/>
  <c r="N2183" i="2"/>
  <c r="M2183" i="2"/>
  <c r="J2183" i="2"/>
  <c r="I2183" i="2"/>
  <c r="T2182" i="2"/>
  <c r="N2182" i="2"/>
  <c r="M2182" i="2"/>
  <c r="J2182" i="2"/>
  <c r="I2182" i="2"/>
  <c r="T2181" i="2"/>
  <c r="N2181" i="2"/>
  <c r="M2181" i="2"/>
  <c r="T2180" i="2"/>
  <c r="N2180" i="2"/>
  <c r="M2180" i="2"/>
  <c r="J2180" i="2"/>
  <c r="I2180" i="2"/>
  <c r="T2179" i="2"/>
  <c r="N2179" i="2"/>
  <c r="O2178" i="2" s="1"/>
  <c r="M2179" i="2"/>
  <c r="J2179" i="2"/>
  <c r="I2179" i="2"/>
  <c r="T2178" i="2"/>
  <c r="N2178" i="2"/>
  <c r="M2178" i="2"/>
  <c r="T2177" i="2"/>
  <c r="N2177" i="2"/>
  <c r="O2176" i="2" s="1"/>
  <c r="M2177" i="2"/>
  <c r="J2177" i="2"/>
  <c r="I2177" i="2"/>
  <c r="T2176" i="2"/>
  <c r="N2176" i="2"/>
  <c r="M2176" i="2"/>
  <c r="J2176" i="2"/>
  <c r="I2176" i="2"/>
  <c r="T2175" i="2"/>
  <c r="N2175" i="2"/>
  <c r="M2175" i="2"/>
  <c r="T2174" i="2"/>
  <c r="N2174" i="2"/>
  <c r="O2173" i="2" s="1"/>
  <c r="M2174" i="2"/>
  <c r="J2174" i="2"/>
  <c r="I2174" i="2"/>
  <c r="T2173" i="2"/>
  <c r="N2173" i="2"/>
  <c r="M2173" i="2"/>
  <c r="O2172" i="2" s="1"/>
  <c r="J2173" i="2"/>
  <c r="I2173" i="2"/>
  <c r="T2172" i="2"/>
  <c r="N2172" i="2"/>
  <c r="M2172" i="2"/>
  <c r="T2171" i="2"/>
  <c r="N2171" i="2"/>
  <c r="M2171" i="2"/>
  <c r="J2171" i="2"/>
  <c r="I2171" i="2"/>
  <c r="T2170" i="2"/>
  <c r="O2170" i="2"/>
  <c r="N2170" i="2"/>
  <c r="M2170" i="2"/>
  <c r="J2170" i="2"/>
  <c r="I2170" i="2"/>
  <c r="T2169" i="2"/>
  <c r="N2169" i="2"/>
  <c r="O2168" i="2" s="1"/>
  <c r="M2169" i="2"/>
  <c r="T2168" i="2"/>
  <c r="N2168" i="2"/>
  <c r="M2168" i="2"/>
  <c r="T2167" i="2"/>
  <c r="N2167" i="2"/>
  <c r="M2167" i="2"/>
  <c r="J2167" i="2"/>
  <c r="I2167" i="2"/>
  <c r="T2166" i="2"/>
  <c r="N2166" i="2"/>
  <c r="M2166" i="2"/>
  <c r="J2166" i="2"/>
  <c r="I2166" i="2"/>
  <c r="T2165" i="2"/>
  <c r="N2165" i="2"/>
  <c r="M2165" i="2"/>
  <c r="J2165" i="2"/>
  <c r="I2165" i="2"/>
  <c r="T2164" i="2"/>
  <c r="N2164" i="2"/>
  <c r="M2164" i="2"/>
  <c r="J2164" i="2"/>
  <c r="I2164" i="2"/>
  <c r="T2163" i="2"/>
  <c r="N2163" i="2"/>
  <c r="M2163" i="2"/>
  <c r="T2162" i="2"/>
  <c r="N2162" i="2"/>
  <c r="M2162" i="2"/>
  <c r="T2161" i="2"/>
  <c r="N2161" i="2"/>
  <c r="M2161" i="2"/>
  <c r="J2161" i="2"/>
  <c r="I2161" i="2"/>
  <c r="T2160" i="2"/>
  <c r="N2160" i="2"/>
  <c r="M2160" i="2"/>
  <c r="J2160" i="2"/>
  <c r="I2160" i="2"/>
  <c r="T2159" i="2"/>
  <c r="N2159" i="2"/>
  <c r="M2159" i="2"/>
  <c r="T2158" i="2"/>
  <c r="N2158" i="2"/>
  <c r="M2158" i="2"/>
  <c r="J2158" i="2"/>
  <c r="I2158" i="2"/>
  <c r="T2157" i="2"/>
  <c r="N2157" i="2"/>
  <c r="M2157" i="2"/>
  <c r="J2157" i="2"/>
  <c r="I2157" i="2"/>
  <c r="T2156" i="2"/>
  <c r="N2156" i="2"/>
  <c r="M2156" i="2"/>
  <c r="T2155" i="2"/>
  <c r="N2155" i="2"/>
  <c r="O2154" i="2" s="1"/>
  <c r="M2155" i="2"/>
  <c r="J2155" i="2"/>
  <c r="I2155" i="2"/>
  <c r="T2154" i="2"/>
  <c r="N2154" i="2"/>
  <c r="O2153" i="2" s="1"/>
  <c r="M2154" i="2"/>
  <c r="J2154" i="2"/>
  <c r="I2154" i="2"/>
  <c r="T2153" i="2"/>
  <c r="N2153" i="2"/>
  <c r="O2152" i="2" s="1"/>
  <c r="M2153" i="2"/>
  <c r="T2152" i="2"/>
  <c r="N2152" i="2"/>
  <c r="M2152" i="2"/>
  <c r="J2152" i="2"/>
  <c r="I2152" i="2"/>
  <c r="T2151" i="2"/>
  <c r="N2151" i="2"/>
  <c r="M2151" i="2"/>
  <c r="J2151" i="2"/>
  <c r="I2151" i="2"/>
  <c r="T2150" i="2"/>
  <c r="N2150" i="2"/>
  <c r="M2150" i="2"/>
  <c r="T2149" i="2"/>
  <c r="N2149" i="2"/>
  <c r="M2149" i="2"/>
  <c r="J2149" i="2"/>
  <c r="I2149" i="2"/>
  <c r="T2148" i="2"/>
  <c r="N2148" i="2"/>
  <c r="M2148" i="2"/>
  <c r="O2147" i="2" s="1"/>
  <c r="J2148" i="2"/>
  <c r="I2148" i="2"/>
  <c r="T2147" i="2"/>
  <c r="N2147" i="2"/>
  <c r="M2147" i="2"/>
  <c r="T2146" i="2"/>
  <c r="N2146" i="2"/>
  <c r="M2146" i="2"/>
  <c r="J2146" i="2"/>
  <c r="I2146" i="2"/>
  <c r="T2145" i="2"/>
  <c r="O2145" i="2"/>
  <c r="N2145" i="2"/>
  <c r="M2145" i="2"/>
  <c r="J2145" i="2"/>
  <c r="I2145" i="2"/>
  <c r="T2144" i="2"/>
  <c r="N2144" i="2"/>
  <c r="M2144" i="2"/>
  <c r="T2143" i="2"/>
  <c r="N2143" i="2"/>
  <c r="M2143" i="2"/>
  <c r="J2143" i="2"/>
  <c r="I2143" i="2"/>
  <c r="T2142" i="2"/>
  <c r="N2142" i="2"/>
  <c r="O2141" i="2" s="1"/>
  <c r="M2142" i="2"/>
  <c r="J2142" i="2"/>
  <c r="I2142" i="2"/>
  <c r="T2141" i="2"/>
  <c r="N2141" i="2"/>
  <c r="M2141" i="2"/>
  <c r="T2140" i="2"/>
  <c r="N2140" i="2"/>
  <c r="M2140" i="2"/>
  <c r="J2140" i="2"/>
  <c r="I2140" i="2"/>
  <c r="T2139" i="2"/>
  <c r="N2139" i="2"/>
  <c r="M2139" i="2"/>
  <c r="J2139" i="2"/>
  <c r="I2139" i="2"/>
  <c r="T2138" i="2"/>
  <c r="N2138" i="2"/>
  <c r="M2138" i="2"/>
  <c r="T2137" i="2"/>
  <c r="N2137" i="2"/>
  <c r="M2137" i="2"/>
  <c r="J2137" i="2"/>
  <c r="I2137" i="2"/>
  <c r="T2136" i="2"/>
  <c r="N2136" i="2"/>
  <c r="O2135" i="2" s="1"/>
  <c r="M2136" i="2"/>
  <c r="J2136" i="2"/>
  <c r="I2136" i="2"/>
  <c r="T2135" i="2"/>
  <c r="N2135" i="2"/>
  <c r="M2135" i="2"/>
  <c r="T2134" i="2"/>
  <c r="N2134" i="2"/>
  <c r="M2134" i="2"/>
  <c r="J2134" i="2"/>
  <c r="I2134" i="2"/>
  <c r="T2133" i="2"/>
  <c r="N2133" i="2"/>
  <c r="M2133" i="2"/>
  <c r="J2133" i="2"/>
  <c r="I2133" i="2"/>
  <c r="T2132" i="2"/>
  <c r="N2132" i="2"/>
  <c r="M2132" i="2"/>
  <c r="T2131" i="2"/>
  <c r="N2131" i="2"/>
  <c r="M2131" i="2"/>
  <c r="J2131" i="2"/>
  <c r="I2131" i="2"/>
  <c r="T2130" i="2"/>
  <c r="N2130" i="2"/>
  <c r="O2129" i="2" s="1"/>
  <c r="M2130" i="2"/>
  <c r="J2130" i="2"/>
  <c r="I2130" i="2"/>
  <c r="T2129" i="2"/>
  <c r="N2129" i="2"/>
  <c r="M2129" i="2"/>
  <c r="T2128" i="2"/>
  <c r="N2128" i="2"/>
  <c r="O2127" i="2" s="1"/>
  <c r="M2128" i="2"/>
  <c r="J2128" i="2"/>
  <c r="I2128" i="2"/>
  <c r="T2127" i="2"/>
  <c r="N2127" i="2"/>
  <c r="M2127" i="2"/>
  <c r="J2127" i="2"/>
  <c r="I2127" i="2"/>
  <c r="T2126" i="2"/>
  <c r="N2126" i="2"/>
  <c r="O2125" i="2" s="1"/>
  <c r="M2126" i="2"/>
  <c r="T2125" i="2"/>
  <c r="N2125" i="2"/>
  <c r="M2125" i="2"/>
  <c r="J2125" i="2"/>
  <c r="I2125" i="2"/>
  <c r="T2124" i="2"/>
  <c r="N2124" i="2"/>
  <c r="M2124" i="2"/>
  <c r="J2124" i="2"/>
  <c r="I2124" i="2"/>
  <c r="T2123" i="2"/>
  <c r="N2123" i="2"/>
  <c r="M2123" i="2"/>
  <c r="T2122" i="2"/>
  <c r="N2122" i="2"/>
  <c r="M2122" i="2"/>
  <c r="J2122" i="2"/>
  <c r="I2122" i="2"/>
  <c r="T2121" i="2"/>
  <c r="N2121" i="2"/>
  <c r="O2120" i="2" s="1"/>
  <c r="M2121" i="2"/>
  <c r="J2121" i="2"/>
  <c r="I2121" i="2"/>
  <c r="T2120" i="2"/>
  <c r="N2120" i="2"/>
  <c r="O2119" i="2" s="1"/>
  <c r="M2120" i="2"/>
  <c r="T2119" i="2"/>
  <c r="N2119" i="2"/>
  <c r="M2119" i="2"/>
  <c r="O2118" i="2" s="1"/>
  <c r="J2119" i="2"/>
  <c r="I2119" i="2"/>
  <c r="T2118" i="2"/>
  <c r="N2118" i="2"/>
  <c r="M2118" i="2"/>
  <c r="J2118" i="2"/>
  <c r="I2118" i="2"/>
  <c r="T2117" i="2"/>
  <c r="N2117" i="2"/>
  <c r="O2116" i="2" s="1"/>
  <c r="M2117" i="2"/>
  <c r="T2116" i="2"/>
  <c r="N2116" i="2"/>
  <c r="M2116" i="2"/>
  <c r="O2115" i="2" s="1"/>
  <c r="J2116" i="2"/>
  <c r="I2116" i="2"/>
  <c r="T2115" i="2"/>
  <c r="N2115" i="2"/>
  <c r="M2115" i="2"/>
  <c r="J2115" i="2"/>
  <c r="I2115" i="2"/>
  <c r="T2114" i="2"/>
  <c r="N2114" i="2"/>
  <c r="M2114" i="2"/>
  <c r="T2113" i="2"/>
  <c r="N2113" i="2"/>
  <c r="M2113" i="2"/>
  <c r="J2113" i="2"/>
  <c r="I2113" i="2"/>
  <c r="T2112" i="2"/>
  <c r="N2112" i="2"/>
  <c r="M2112" i="2"/>
  <c r="J2112" i="2"/>
  <c r="I2112" i="2"/>
  <c r="T2111" i="2"/>
  <c r="N2111" i="2"/>
  <c r="M2111" i="2"/>
  <c r="T2110" i="2"/>
  <c r="N2110" i="2"/>
  <c r="O2109" i="2" s="1"/>
  <c r="M2110" i="2"/>
  <c r="J2110" i="2"/>
  <c r="I2110" i="2"/>
  <c r="T2109" i="2"/>
  <c r="N2109" i="2"/>
  <c r="O2108" i="2" s="1"/>
  <c r="M2109" i="2"/>
  <c r="J2109" i="2"/>
  <c r="I2109" i="2"/>
  <c r="T2108" i="2"/>
  <c r="N2108" i="2"/>
  <c r="M2108" i="2"/>
  <c r="T2107" i="2"/>
  <c r="N2107" i="2"/>
  <c r="M2107" i="2"/>
  <c r="J2107" i="2"/>
  <c r="I2107" i="2"/>
  <c r="T2106" i="2"/>
  <c r="N2106" i="2"/>
  <c r="M2106" i="2"/>
  <c r="J2106" i="2"/>
  <c r="I2106" i="2"/>
  <c r="T2105" i="2"/>
  <c r="N2105" i="2"/>
  <c r="M2105" i="2"/>
  <c r="T2104" i="2"/>
  <c r="N2104" i="2"/>
  <c r="M2104" i="2"/>
  <c r="J2104" i="2"/>
  <c r="I2104" i="2"/>
  <c r="T2103" i="2"/>
  <c r="N2103" i="2"/>
  <c r="M2103" i="2"/>
  <c r="J2103" i="2"/>
  <c r="I2103" i="2"/>
  <c r="T2102" i="2"/>
  <c r="N2102" i="2"/>
  <c r="M2102" i="2"/>
  <c r="J2102" i="2"/>
  <c r="I2102" i="2"/>
  <c r="T2101" i="2"/>
  <c r="N2101" i="2"/>
  <c r="M2101" i="2"/>
  <c r="J2101" i="2"/>
  <c r="I2101" i="2"/>
  <c r="T2100" i="2"/>
  <c r="N2100" i="2"/>
  <c r="M2100" i="2"/>
  <c r="J2100" i="2"/>
  <c r="I2100" i="2"/>
  <c r="T2099" i="2"/>
  <c r="N2099" i="2"/>
  <c r="M2099" i="2"/>
  <c r="J2099" i="2"/>
  <c r="I2099" i="2"/>
  <c r="T2098" i="2"/>
  <c r="N2098" i="2"/>
  <c r="M2098" i="2"/>
  <c r="T2097" i="2"/>
  <c r="N2097" i="2"/>
  <c r="M2097" i="2"/>
  <c r="T2096" i="2"/>
  <c r="N2096" i="2"/>
  <c r="M2096" i="2"/>
  <c r="T2095" i="2"/>
  <c r="N2095" i="2"/>
  <c r="M2095" i="2"/>
  <c r="T2094" i="2"/>
  <c r="N2094" i="2"/>
  <c r="M2094" i="2"/>
  <c r="T2093" i="2"/>
  <c r="N2093" i="2"/>
  <c r="M2093" i="2"/>
  <c r="J2093" i="2"/>
  <c r="I2093" i="2"/>
  <c r="T2092" i="2"/>
  <c r="N2092" i="2"/>
  <c r="M2092" i="2"/>
  <c r="J2092" i="2"/>
  <c r="I2092" i="2"/>
  <c r="T2091" i="2"/>
  <c r="N2091" i="2"/>
  <c r="M2091" i="2"/>
  <c r="T2090" i="2"/>
  <c r="N2090" i="2"/>
  <c r="O2089" i="2" s="1"/>
  <c r="M2090" i="2"/>
  <c r="J2090" i="2"/>
  <c r="I2090" i="2"/>
  <c r="T2089" i="2"/>
  <c r="N2089" i="2"/>
  <c r="M2089" i="2"/>
  <c r="J2089" i="2"/>
  <c r="I2089" i="2"/>
  <c r="T2088" i="2"/>
  <c r="N2088" i="2"/>
  <c r="M2088" i="2"/>
  <c r="T2087" i="2"/>
  <c r="N2087" i="2"/>
  <c r="M2087" i="2"/>
  <c r="T2086" i="2"/>
  <c r="N2086" i="2"/>
  <c r="M2086" i="2"/>
  <c r="T2085" i="2"/>
  <c r="N2085" i="2"/>
  <c r="M2085" i="2"/>
  <c r="T2084" i="2"/>
  <c r="N2084" i="2"/>
  <c r="M2084" i="2"/>
  <c r="J2084" i="2"/>
  <c r="I2084" i="2"/>
  <c r="T2083" i="2"/>
  <c r="N2083" i="2"/>
  <c r="O2082" i="2" s="1"/>
  <c r="M2083" i="2"/>
  <c r="J2083" i="2"/>
  <c r="I2083" i="2"/>
  <c r="T2082" i="2"/>
  <c r="N2082" i="2"/>
  <c r="M2082" i="2"/>
  <c r="T2081" i="2"/>
  <c r="N2081" i="2"/>
  <c r="M2081" i="2"/>
  <c r="J2081" i="2"/>
  <c r="I2081" i="2"/>
  <c r="T2080" i="2"/>
  <c r="N2080" i="2"/>
  <c r="M2080" i="2"/>
  <c r="J2080" i="2"/>
  <c r="I2080" i="2"/>
  <c r="T2079" i="2"/>
  <c r="N2079" i="2"/>
  <c r="M2079" i="2"/>
  <c r="T2078" i="2"/>
  <c r="N2078" i="2"/>
  <c r="O2077" i="2" s="1"/>
  <c r="M2078" i="2"/>
  <c r="J2078" i="2"/>
  <c r="I2078" i="2"/>
  <c r="T2077" i="2"/>
  <c r="N2077" i="2"/>
  <c r="M2077" i="2"/>
  <c r="J2077" i="2"/>
  <c r="I2077" i="2"/>
  <c r="T2076" i="2"/>
  <c r="N2076" i="2"/>
  <c r="M2076" i="2"/>
  <c r="T2075" i="2"/>
  <c r="N2075" i="2"/>
  <c r="O2074" i="2" s="1"/>
  <c r="M2075" i="2"/>
  <c r="J2075" i="2"/>
  <c r="I2075" i="2"/>
  <c r="T2074" i="2"/>
  <c r="N2074" i="2"/>
  <c r="O2073" i="2" s="1"/>
  <c r="M2074" i="2"/>
  <c r="J2074" i="2"/>
  <c r="I2074" i="2"/>
  <c r="T2073" i="2"/>
  <c r="N2073" i="2"/>
  <c r="O2072" i="2" s="1"/>
  <c r="M2073" i="2"/>
  <c r="T2072" i="2"/>
  <c r="N2072" i="2"/>
  <c r="M2072" i="2"/>
  <c r="J2072" i="2"/>
  <c r="I2072" i="2"/>
  <c r="T2071" i="2"/>
  <c r="N2071" i="2"/>
  <c r="M2071" i="2"/>
  <c r="J2071" i="2"/>
  <c r="I2071" i="2"/>
  <c r="T2070" i="2"/>
  <c r="N2070" i="2"/>
  <c r="M2070" i="2"/>
  <c r="T2069" i="2"/>
  <c r="N2069" i="2"/>
  <c r="M2069" i="2"/>
  <c r="T2068" i="2"/>
  <c r="N2068" i="2"/>
  <c r="O2067" i="2" s="1"/>
  <c r="M2068" i="2"/>
  <c r="T2067" i="2"/>
  <c r="N2067" i="2"/>
  <c r="M2067" i="2"/>
  <c r="T2066" i="2"/>
  <c r="N2066" i="2"/>
  <c r="M2066" i="2"/>
  <c r="J2066" i="2"/>
  <c r="I2066" i="2"/>
  <c r="T2065" i="2"/>
  <c r="N2065" i="2"/>
  <c r="M2065" i="2"/>
  <c r="J2065" i="2"/>
  <c r="I2065" i="2"/>
  <c r="T2064" i="2"/>
  <c r="N2064" i="2"/>
  <c r="M2064" i="2"/>
  <c r="T2063" i="2"/>
  <c r="N2063" i="2"/>
  <c r="O2062" i="2" s="1"/>
  <c r="M2063" i="2"/>
  <c r="J2063" i="2"/>
  <c r="I2063" i="2"/>
  <c r="T2062" i="2"/>
  <c r="N2062" i="2"/>
  <c r="M2062" i="2"/>
  <c r="J2062" i="2"/>
  <c r="I2062" i="2"/>
  <c r="T2061" i="2"/>
  <c r="N2061" i="2"/>
  <c r="M2061" i="2"/>
  <c r="T2060" i="2"/>
  <c r="N2060" i="2"/>
  <c r="M2060" i="2"/>
  <c r="T2059" i="2"/>
  <c r="N2059" i="2"/>
  <c r="M2059" i="2"/>
  <c r="J2059" i="2"/>
  <c r="I2059" i="2"/>
  <c r="T2058" i="2"/>
  <c r="N2058" i="2"/>
  <c r="O2057" i="2" s="1"/>
  <c r="M2058" i="2"/>
  <c r="J2058" i="2"/>
  <c r="I2058" i="2"/>
  <c r="T2057" i="2"/>
  <c r="N2057" i="2"/>
  <c r="M2057" i="2"/>
  <c r="T2056" i="2"/>
  <c r="N2056" i="2"/>
  <c r="M2056" i="2"/>
  <c r="J2056" i="2"/>
  <c r="I2056" i="2"/>
  <c r="T2055" i="2"/>
  <c r="N2055" i="2"/>
  <c r="M2055" i="2"/>
  <c r="J2055" i="2"/>
  <c r="I2055" i="2"/>
  <c r="T2054" i="2"/>
  <c r="N2054" i="2"/>
  <c r="M2054" i="2"/>
  <c r="T2053" i="2"/>
  <c r="N2053" i="2"/>
  <c r="O2052" i="2" s="1"/>
  <c r="M2053" i="2"/>
  <c r="J2053" i="2"/>
  <c r="I2053" i="2"/>
  <c r="T2052" i="2"/>
  <c r="N2052" i="2"/>
  <c r="M2052" i="2"/>
  <c r="J2052" i="2"/>
  <c r="I2052" i="2"/>
  <c r="T2051" i="2"/>
  <c r="N2051" i="2"/>
  <c r="O2050" i="2" s="1"/>
  <c r="M2051" i="2"/>
  <c r="T2050" i="2"/>
  <c r="N2050" i="2"/>
  <c r="M2050" i="2"/>
  <c r="J2050" i="2"/>
  <c r="I2050" i="2"/>
  <c r="T2049" i="2"/>
  <c r="N2049" i="2"/>
  <c r="M2049" i="2"/>
  <c r="J2049" i="2"/>
  <c r="I2049" i="2"/>
  <c r="T2048" i="2"/>
  <c r="N2048" i="2"/>
  <c r="M2048" i="2"/>
  <c r="T2047" i="2"/>
  <c r="N2047" i="2"/>
  <c r="M2047" i="2"/>
  <c r="O2046" i="2" s="1"/>
  <c r="J2047" i="2"/>
  <c r="I2047" i="2"/>
  <c r="T2046" i="2"/>
  <c r="N2046" i="2"/>
  <c r="M2046" i="2"/>
  <c r="J2046" i="2"/>
  <c r="I2046" i="2"/>
  <c r="T2045" i="2"/>
  <c r="N2045" i="2"/>
  <c r="O2044" i="2" s="1"/>
  <c r="M2045" i="2"/>
  <c r="T2044" i="2"/>
  <c r="N2044" i="2"/>
  <c r="M2044" i="2"/>
  <c r="J2044" i="2"/>
  <c r="I2044" i="2"/>
  <c r="T2043" i="2"/>
  <c r="O2043" i="2"/>
  <c r="N2043" i="2"/>
  <c r="M2043" i="2"/>
  <c r="J2043" i="2"/>
  <c r="I2043" i="2"/>
  <c r="T2042" i="2"/>
  <c r="N2042" i="2"/>
  <c r="M2042" i="2"/>
  <c r="T2041" i="2"/>
  <c r="N2041" i="2"/>
  <c r="M2041" i="2"/>
  <c r="J2041" i="2"/>
  <c r="I2041" i="2"/>
  <c r="T2040" i="2"/>
  <c r="N2040" i="2"/>
  <c r="O2039" i="2" s="1"/>
  <c r="M2040" i="2"/>
  <c r="J2040" i="2"/>
  <c r="I2040" i="2"/>
  <c r="T2039" i="2"/>
  <c r="N2039" i="2"/>
  <c r="M2039" i="2"/>
  <c r="T2038" i="2"/>
  <c r="N2038" i="2"/>
  <c r="M2038" i="2"/>
  <c r="J2038" i="2"/>
  <c r="I2038" i="2"/>
  <c r="T2037" i="2"/>
  <c r="N2037" i="2"/>
  <c r="M2037" i="2"/>
  <c r="J2037" i="2"/>
  <c r="I2037" i="2"/>
  <c r="T2036" i="2"/>
  <c r="N2036" i="2"/>
  <c r="M2036" i="2"/>
  <c r="T2035" i="2"/>
  <c r="N2035" i="2"/>
  <c r="M2035" i="2"/>
  <c r="J2035" i="2"/>
  <c r="I2035" i="2"/>
  <c r="T2034" i="2"/>
  <c r="N2034" i="2"/>
  <c r="O2033" i="2" s="1"/>
  <c r="M2034" i="2"/>
  <c r="J2034" i="2"/>
  <c r="I2034" i="2"/>
  <c r="T2033" i="2"/>
  <c r="N2033" i="2"/>
  <c r="M2033" i="2"/>
  <c r="T2032" i="2"/>
  <c r="N2032" i="2"/>
  <c r="O2031" i="2" s="1"/>
  <c r="M2032" i="2"/>
  <c r="J2032" i="2"/>
  <c r="I2032" i="2"/>
  <c r="T2031" i="2"/>
  <c r="N2031" i="2"/>
  <c r="M2031" i="2"/>
  <c r="J2031" i="2"/>
  <c r="I2031" i="2"/>
  <c r="T2030" i="2"/>
  <c r="N2030" i="2"/>
  <c r="M2030" i="2"/>
  <c r="T2029" i="2"/>
  <c r="N2029" i="2"/>
  <c r="M2029" i="2"/>
  <c r="J2029" i="2"/>
  <c r="I2029" i="2"/>
  <c r="T2028" i="2"/>
  <c r="N2028" i="2"/>
  <c r="M2028" i="2"/>
  <c r="J2028" i="2"/>
  <c r="I2028" i="2"/>
  <c r="T2027" i="2"/>
  <c r="N2027" i="2"/>
  <c r="M2027" i="2"/>
  <c r="T2026" i="2"/>
  <c r="N2026" i="2"/>
  <c r="M2026" i="2"/>
  <c r="J2026" i="2"/>
  <c r="I2026" i="2"/>
  <c r="T2025" i="2"/>
  <c r="N2025" i="2"/>
  <c r="M2025" i="2"/>
  <c r="J2025" i="2"/>
  <c r="I2025" i="2"/>
  <c r="T2024" i="2"/>
  <c r="N2024" i="2"/>
  <c r="M2024" i="2"/>
  <c r="T2023" i="2"/>
  <c r="N2023" i="2"/>
  <c r="M2023" i="2"/>
  <c r="J2023" i="2"/>
  <c r="I2023" i="2"/>
  <c r="T2022" i="2"/>
  <c r="N2022" i="2"/>
  <c r="M2022" i="2"/>
  <c r="J2022" i="2"/>
  <c r="I2022" i="2"/>
  <c r="T2021" i="2"/>
  <c r="N2021" i="2"/>
  <c r="M2021" i="2"/>
  <c r="T2020" i="2"/>
  <c r="N2020" i="2"/>
  <c r="M2020" i="2"/>
  <c r="J2020" i="2"/>
  <c r="I2020" i="2"/>
  <c r="T2019" i="2"/>
  <c r="O2019" i="2"/>
  <c r="N2019" i="2"/>
  <c r="O2018" i="2" s="1"/>
  <c r="M2019" i="2"/>
  <c r="J2019" i="2"/>
  <c r="I2019" i="2"/>
  <c r="T2018" i="2"/>
  <c r="N2018" i="2"/>
  <c r="O2017" i="2" s="1"/>
  <c r="M2018" i="2"/>
  <c r="T2017" i="2"/>
  <c r="N2017" i="2"/>
  <c r="M2017" i="2"/>
  <c r="J2017" i="2"/>
  <c r="I2017" i="2"/>
  <c r="T2016" i="2"/>
  <c r="N2016" i="2"/>
  <c r="M2016" i="2"/>
  <c r="J2016" i="2"/>
  <c r="I2016" i="2"/>
  <c r="T2015" i="2"/>
  <c r="N2015" i="2"/>
  <c r="M2015" i="2"/>
  <c r="T2014" i="2"/>
  <c r="N2014" i="2"/>
  <c r="M2014" i="2"/>
  <c r="J2014" i="2"/>
  <c r="I2014" i="2"/>
  <c r="T2013" i="2"/>
  <c r="N2013" i="2"/>
  <c r="M2013" i="2"/>
  <c r="J2013" i="2"/>
  <c r="I2013" i="2"/>
  <c r="T2012" i="2"/>
  <c r="N2012" i="2"/>
  <c r="M2012" i="2"/>
  <c r="T2011" i="2"/>
  <c r="N2011" i="2"/>
  <c r="M2011" i="2"/>
  <c r="O2010" i="2" s="1"/>
  <c r="J2011" i="2"/>
  <c r="I2011" i="2"/>
  <c r="T2010" i="2"/>
  <c r="N2010" i="2"/>
  <c r="M2010" i="2"/>
  <c r="J2010" i="2"/>
  <c r="I2010" i="2"/>
  <c r="T2009" i="2"/>
  <c r="N2009" i="2"/>
  <c r="M2009" i="2"/>
  <c r="T2008" i="2"/>
  <c r="N2008" i="2"/>
  <c r="O2007" i="2" s="1"/>
  <c r="M2008" i="2"/>
  <c r="J2008" i="2"/>
  <c r="I2008" i="2"/>
  <c r="T2007" i="2"/>
  <c r="N2007" i="2"/>
  <c r="M2007" i="2"/>
  <c r="J2007" i="2"/>
  <c r="I2007" i="2"/>
  <c r="T2006" i="2"/>
  <c r="N2006" i="2"/>
  <c r="M2006" i="2"/>
  <c r="T2005" i="2"/>
  <c r="N2005" i="2"/>
  <c r="M2005" i="2"/>
  <c r="J2005" i="2"/>
  <c r="I2005" i="2"/>
  <c r="T2004" i="2"/>
  <c r="N2004" i="2"/>
  <c r="O2003" i="2" s="1"/>
  <c r="M2004" i="2"/>
  <c r="J2004" i="2"/>
  <c r="I2004" i="2"/>
  <c r="T2003" i="2"/>
  <c r="N2003" i="2"/>
  <c r="M2003" i="2"/>
  <c r="T2002" i="2"/>
  <c r="N2002" i="2"/>
  <c r="O2001" i="2" s="1"/>
  <c r="M2002" i="2"/>
  <c r="J2002" i="2"/>
  <c r="I2002" i="2"/>
  <c r="T2001" i="2"/>
  <c r="N2001" i="2"/>
  <c r="M2001" i="2"/>
  <c r="J2001" i="2"/>
  <c r="I2001" i="2"/>
  <c r="T2000" i="2"/>
  <c r="N2000" i="2"/>
  <c r="M2000" i="2"/>
  <c r="J2000" i="2"/>
  <c r="I2000" i="2"/>
  <c r="H2000" i="2"/>
  <c r="G2000" i="2"/>
  <c r="J1999" i="2" s="1"/>
  <c r="T1999" i="2"/>
  <c r="N1999" i="2"/>
  <c r="M1999" i="2"/>
  <c r="T1998" i="2"/>
  <c r="N1998" i="2"/>
  <c r="M1998" i="2"/>
  <c r="J1998" i="2"/>
  <c r="I1998" i="2"/>
  <c r="H1998" i="2"/>
  <c r="G1998" i="2"/>
  <c r="T1997" i="2"/>
  <c r="N1997" i="2"/>
  <c r="M1997" i="2"/>
  <c r="T1996" i="2"/>
  <c r="N1996" i="2"/>
  <c r="M1996" i="2"/>
  <c r="J1996" i="2"/>
  <c r="I1996" i="2"/>
  <c r="H1996" i="2"/>
  <c r="G1996" i="2"/>
  <c r="T1995" i="2"/>
  <c r="N1995" i="2"/>
  <c r="M1995" i="2"/>
  <c r="T1994" i="2"/>
  <c r="O1994" i="2"/>
  <c r="N1994" i="2"/>
  <c r="M1994" i="2"/>
  <c r="J1994" i="2"/>
  <c r="I1994" i="2"/>
  <c r="T1993" i="2"/>
  <c r="N1993" i="2"/>
  <c r="O1992" i="2" s="1"/>
  <c r="M1993" i="2"/>
  <c r="J1993" i="2"/>
  <c r="I1993" i="2"/>
  <c r="T1992" i="2"/>
  <c r="N1992" i="2"/>
  <c r="O1991" i="2" s="1"/>
  <c r="M1992" i="2"/>
  <c r="J1992" i="2"/>
  <c r="I1992" i="2"/>
  <c r="T1991" i="2"/>
  <c r="N1991" i="2"/>
  <c r="M1991" i="2"/>
  <c r="T1990" i="2"/>
  <c r="N1990" i="2"/>
  <c r="M1990" i="2"/>
  <c r="J1990" i="2"/>
  <c r="I1990" i="2"/>
  <c r="T1989" i="2"/>
  <c r="N1989" i="2"/>
  <c r="M1989" i="2"/>
  <c r="T1988" i="2"/>
  <c r="N1988" i="2"/>
  <c r="O1987" i="2" s="1"/>
  <c r="M1988" i="2"/>
  <c r="J1988" i="2"/>
  <c r="I1988" i="2"/>
  <c r="T1987" i="2"/>
  <c r="N1987" i="2"/>
  <c r="M1987" i="2"/>
  <c r="J1987" i="2"/>
  <c r="I1987" i="2"/>
  <c r="T1986" i="2"/>
  <c r="N1986" i="2"/>
  <c r="M1986" i="2"/>
  <c r="J1986" i="2"/>
  <c r="I1986" i="2"/>
  <c r="T1985" i="2"/>
  <c r="N1985" i="2"/>
  <c r="M1985" i="2"/>
  <c r="J1985" i="2"/>
  <c r="I1985" i="2"/>
  <c r="T1984" i="2"/>
  <c r="N1984" i="2"/>
  <c r="O1983" i="2" s="1"/>
  <c r="M1984" i="2"/>
  <c r="J1984" i="2"/>
  <c r="I1984" i="2"/>
  <c r="T1983" i="2"/>
  <c r="N1983" i="2"/>
  <c r="M1983" i="2"/>
  <c r="J1983" i="2"/>
  <c r="I1983" i="2"/>
  <c r="T1982" i="2"/>
  <c r="N1982" i="2"/>
  <c r="M1982" i="2"/>
  <c r="J1982" i="2"/>
  <c r="I1982" i="2"/>
  <c r="T1981" i="2"/>
  <c r="N1981" i="2"/>
  <c r="M1981" i="2"/>
  <c r="J1981" i="2"/>
  <c r="I1981" i="2"/>
  <c r="T1980" i="2"/>
  <c r="N1980" i="2"/>
  <c r="M1980" i="2"/>
  <c r="J1980" i="2"/>
  <c r="I1980" i="2"/>
  <c r="T1979" i="2"/>
  <c r="N1979" i="2"/>
  <c r="M1979" i="2"/>
  <c r="J1979" i="2"/>
  <c r="I1979" i="2"/>
  <c r="T1978" i="2"/>
  <c r="N1978" i="2"/>
  <c r="M1978" i="2"/>
  <c r="J1978" i="2"/>
  <c r="I1978" i="2"/>
  <c r="T1977" i="2"/>
  <c r="N1977" i="2"/>
  <c r="M1977" i="2"/>
  <c r="J1977" i="2"/>
  <c r="I1977" i="2"/>
  <c r="T1976" i="2"/>
  <c r="N1976" i="2"/>
  <c r="O1975" i="2" s="1"/>
  <c r="M1976" i="2"/>
  <c r="J1976" i="2"/>
  <c r="I1976" i="2"/>
  <c r="T1975" i="2"/>
  <c r="N1975" i="2"/>
  <c r="M1975" i="2"/>
  <c r="T1974" i="2"/>
  <c r="N1974" i="2"/>
  <c r="O1973" i="2" s="1"/>
  <c r="M1974" i="2"/>
  <c r="T1973" i="2"/>
  <c r="N1973" i="2"/>
  <c r="M1973" i="2"/>
  <c r="J1973" i="2"/>
  <c r="I1973" i="2"/>
  <c r="T1972" i="2"/>
  <c r="N1972" i="2"/>
  <c r="M1972" i="2"/>
  <c r="J1972" i="2"/>
  <c r="I1972" i="2"/>
  <c r="T1971" i="2"/>
  <c r="N1971" i="2"/>
  <c r="M1971" i="2"/>
  <c r="J1971" i="2"/>
  <c r="I1971" i="2"/>
  <c r="T1970" i="2"/>
  <c r="N1970" i="2"/>
  <c r="M1970" i="2"/>
  <c r="T1969" i="2"/>
  <c r="N1969" i="2"/>
  <c r="O1968" i="2" s="1"/>
  <c r="M1969" i="2"/>
  <c r="T1968" i="2"/>
  <c r="N1968" i="2"/>
  <c r="M1968" i="2"/>
  <c r="T1967" i="2"/>
  <c r="N1967" i="2"/>
  <c r="O1966" i="2" s="1"/>
  <c r="M1967" i="2"/>
  <c r="T1966" i="2"/>
  <c r="N1966" i="2"/>
  <c r="M1966" i="2"/>
  <c r="T1965" i="2"/>
  <c r="N1965" i="2"/>
  <c r="M1965" i="2"/>
  <c r="T1964" i="2"/>
  <c r="O1964" i="2"/>
  <c r="N1964" i="2"/>
  <c r="O1963" i="2" s="1"/>
  <c r="M1964" i="2"/>
  <c r="J1964" i="2"/>
  <c r="I1964" i="2"/>
  <c r="T1963" i="2"/>
  <c r="N1963" i="2"/>
  <c r="O1962" i="2" s="1"/>
  <c r="M1963" i="2"/>
  <c r="T1962" i="2"/>
  <c r="N1962" i="2"/>
  <c r="M1962" i="2"/>
  <c r="J1962" i="2"/>
  <c r="I1962" i="2"/>
  <c r="T1961" i="2"/>
  <c r="N1961" i="2"/>
  <c r="M1961" i="2"/>
  <c r="T1960" i="2"/>
  <c r="N1960" i="2"/>
  <c r="M1960" i="2"/>
  <c r="J1960" i="2"/>
  <c r="I1960" i="2"/>
  <c r="T1959" i="2"/>
  <c r="N1959" i="2"/>
  <c r="M1959" i="2"/>
  <c r="T1958" i="2"/>
  <c r="N1958" i="2"/>
  <c r="M1958" i="2"/>
  <c r="J1958" i="2"/>
  <c r="I1958" i="2"/>
  <c r="T1957" i="2"/>
  <c r="N1957" i="2"/>
  <c r="M1957" i="2"/>
  <c r="T1956" i="2"/>
  <c r="N1956" i="2"/>
  <c r="M1956" i="2"/>
  <c r="J1956" i="2"/>
  <c r="I1956" i="2"/>
  <c r="T1955" i="2"/>
  <c r="N1955" i="2"/>
  <c r="M1955" i="2"/>
  <c r="T1954" i="2"/>
  <c r="N1954" i="2"/>
  <c r="M1954" i="2"/>
  <c r="T1953" i="2"/>
  <c r="N1953" i="2"/>
  <c r="M1953" i="2"/>
  <c r="J1953" i="2"/>
  <c r="I1953" i="2"/>
  <c r="T1952" i="2"/>
  <c r="N1952" i="2"/>
  <c r="O1951" i="2" s="1"/>
  <c r="M1952" i="2"/>
  <c r="T1951" i="2"/>
  <c r="N1951" i="2"/>
  <c r="M1951" i="2"/>
  <c r="J1951" i="2"/>
  <c r="I1951" i="2"/>
  <c r="T1950" i="2"/>
  <c r="N1950" i="2"/>
  <c r="M1950" i="2"/>
  <c r="T1949" i="2"/>
  <c r="N1949" i="2"/>
  <c r="M1949" i="2"/>
  <c r="T1948" i="2"/>
  <c r="N1948" i="2"/>
  <c r="O1947" i="2" s="1"/>
  <c r="M1948" i="2"/>
  <c r="J1948" i="2"/>
  <c r="I1948" i="2"/>
  <c r="T1947" i="2"/>
  <c r="N1947" i="2"/>
  <c r="O1946" i="2" s="1"/>
  <c r="M1947" i="2"/>
  <c r="T1946" i="2"/>
  <c r="N1946" i="2"/>
  <c r="O1945" i="2" s="1"/>
  <c r="M1946" i="2"/>
  <c r="J1946" i="2"/>
  <c r="I1946" i="2"/>
  <c r="T1945" i="2"/>
  <c r="N1945" i="2"/>
  <c r="M1945" i="2"/>
  <c r="T1944" i="2"/>
  <c r="N1944" i="2"/>
  <c r="M1944" i="2"/>
  <c r="J1944" i="2"/>
  <c r="I1944" i="2"/>
  <c r="T1943" i="2"/>
  <c r="N1943" i="2"/>
  <c r="O1942" i="2" s="1"/>
  <c r="M1943" i="2"/>
  <c r="T1942" i="2"/>
  <c r="N1942" i="2"/>
  <c r="M1942" i="2"/>
  <c r="J1942" i="2"/>
  <c r="I1942" i="2"/>
  <c r="T1941" i="2"/>
  <c r="N1941" i="2"/>
  <c r="M1941" i="2"/>
  <c r="T1940" i="2"/>
  <c r="N1940" i="2"/>
  <c r="M1940" i="2"/>
  <c r="J1940" i="2"/>
  <c r="I1940" i="2"/>
  <c r="T1939" i="2"/>
  <c r="N1939" i="2"/>
  <c r="M1939" i="2"/>
  <c r="T1938" i="2"/>
  <c r="N1938" i="2"/>
  <c r="M1938" i="2"/>
  <c r="J1938" i="2"/>
  <c r="I1938" i="2"/>
  <c r="T1937" i="2"/>
  <c r="N1937" i="2"/>
  <c r="M1937" i="2"/>
  <c r="T1936" i="2"/>
  <c r="N1936" i="2"/>
  <c r="O1935" i="2" s="1"/>
  <c r="M1936" i="2"/>
  <c r="J1936" i="2"/>
  <c r="I1936" i="2"/>
  <c r="T1935" i="2"/>
  <c r="N1935" i="2"/>
  <c r="O1934" i="2" s="1"/>
  <c r="M1935" i="2"/>
  <c r="T1934" i="2"/>
  <c r="N1934" i="2"/>
  <c r="O1933" i="2" s="1"/>
  <c r="M1934" i="2"/>
  <c r="J1934" i="2"/>
  <c r="I1934" i="2"/>
  <c r="T1933" i="2"/>
  <c r="N1933" i="2"/>
  <c r="M1933" i="2"/>
  <c r="J1933" i="2"/>
  <c r="I1933" i="2"/>
  <c r="T1932" i="2"/>
  <c r="N1932" i="2"/>
  <c r="M1932" i="2"/>
  <c r="J1932" i="2"/>
  <c r="I1932" i="2"/>
  <c r="T1931" i="2"/>
  <c r="N1931" i="2"/>
  <c r="M1931" i="2"/>
  <c r="T1930" i="2"/>
  <c r="N1930" i="2"/>
  <c r="M1930" i="2"/>
  <c r="T1929" i="2"/>
  <c r="N1929" i="2"/>
  <c r="O1928" i="2" s="1"/>
  <c r="M1929" i="2"/>
  <c r="J1929" i="2"/>
  <c r="I1929" i="2"/>
  <c r="T1928" i="2"/>
  <c r="N1928" i="2"/>
  <c r="O1927" i="2" s="1"/>
  <c r="M1928" i="2"/>
  <c r="J1928" i="2"/>
  <c r="I1928" i="2"/>
  <c r="T1927" i="2"/>
  <c r="N1927" i="2"/>
  <c r="M1927" i="2"/>
  <c r="J1927" i="2"/>
  <c r="I1927" i="2"/>
  <c r="T1926" i="2"/>
  <c r="N1926" i="2"/>
  <c r="O1925" i="2" s="1"/>
  <c r="M1926" i="2"/>
  <c r="J1926" i="2"/>
  <c r="I1926" i="2"/>
  <c r="T1925" i="2"/>
  <c r="N1925" i="2"/>
  <c r="M1925" i="2"/>
  <c r="O1924" i="2" s="1"/>
  <c r="J1925" i="2"/>
  <c r="I1925" i="2"/>
  <c r="T1924" i="2"/>
  <c r="N1924" i="2"/>
  <c r="M1924" i="2"/>
  <c r="J1924" i="2"/>
  <c r="I1924" i="2"/>
  <c r="T1923" i="2"/>
  <c r="N1923" i="2"/>
  <c r="O1922" i="2" s="1"/>
  <c r="M1923" i="2"/>
  <c r="J1923" i="2"/>
  <c r="I1923" i="2"/>
  <c r="T1922" i="2"/>
  <c r="N1922" i="2"/>
  <c r="O1921" i="2" s="1"/>
  <c r="M1922" i="2"/>
  <c r="J1922" i="2"/>
  <c r="I1922" i="2"/>
  <c r="T1921" i="2"/>
  <c r="N1921" i="2"/>
  <c r="O1920" i="2" s="1"/>
  <c r="M1921" i="2"/>
  <c r="J1921" i="2"/>
  <c r="I1921" i="2"/>
  <c r="T1920" i="2"/>
  <c r="N1920" i="2"/>
  <c r="M1920" i="2"/>
  <c r="J1920" i="2"/>
  <c r="I1920" i="2"/>
  <c r="T1919" i="2"/>
  <c r="N1919" i="2"/>
  <c r="M1919" i="2"/>
  <c r="J1919" i="2"/>
  <c r="I1919" i="2"/>
  <c r="T1918" i="2"/>
  <c r="N1918" i="2"/>
  <c r="M1918" i="2"/>
  <c r="J1918" i="2"/>
  <c r="I1918" i="2"/>
  <c r="T1917" i="2"/>
  <c r="N1917" i="2"/>
  <c r="M1917" i="2"/>
  <c r="J1917" i="2"/>
  <c r="I1917" i="2"/>
  <c r="T1916" i="2"/>
  <c r="N1916" i="2"/>
  <c r="M1916" i="2"/>
  <c r="J1916" i="2"/>
  <c r="I1916" i="2"/>
  <c r="T1915" i="2"/>
  <c r="N1915" i="2"/>
  <c r="M1915" i="2"/>
  <c r="J1915" i="2"/>
  <c r="I1915" i="2"/>
  <c r="T1914" i="2"/>
  <c r="N1914" i="2"/>
  <c r="O1913" i="2" s="1"/>
  <c r="M1914" i="2"/>
  <c r="J1914" i="2"/>
  <c r="I1914" i="2"/>
  <c r="T1913" i="2"/>
  <c r="N1913" i="2"/>
  <c r="O1912" i="2" s="1"/>
  <c r="M1913" i="2"/>
  <c r="J1913" i="2"/>
  <c r="I1913" i="2"/>
  <c r="T1912" i="2"/>
  <c r="N1912" i="2"/>
  <c r="M1912" i="2"/>
  <c r="J1912" i="2"/>
  <c r="I1912" i="2"/>
  <c r="T1911" i="2"/>
  <c r="N1911" i="2"/>
  <c r="M1911" i="2"/>
  <c r="J1911" i="2"/>
  <c r="I1911" i="2"/>
  <c r="T1910" i="2"/>
  <c r="N1910" i="2"/>
  <c r="M1910" i="2"/>
  <c r="J1910" i="2"/>
  <c r="I1910" i="2"/>
  <c r="T1909" i="2"/>
  <c r="N1909" i="2"/>
  <c r="O1908" i="2" s="1"/>
  <c r="M1909" i="2"/>
  <c r="J1909" i="2"/>
  <c r="I1909" i="2"/>
  <c r="T1908" i="2"/>
  <c r="N1908" i="2"/>
  <c r="O1907" i="2" s="1"/>
  <c r="M1908" i="2"/>
  <c r="J1908" i="2"/>
  <c r="I1908" i="2"/>
  <c r="T1907" i="2"/>
  <c r="N1907" i="2"/>
  <c r="M1907" i="2"/>
  <c r="J1907" i="2"/>
  <c r="I1907" i="2"/>
  <c r="T1906" i="2"/>
  <c r="O1906" i="2"/>
  <c r="N1906" i="2"/>
  <c r="M1906" i="2"/>
  <c r="J1906" i="2"/>
  <c r="I1906" i="2"/>
  <c r="T1905" i="2"/>
  <c r="N1905" i="2"/>
  <c r="O1904" i="2" s="1"/>
  <c r="M1905" i="2"/>
  <c r="J1905" i="2"/>
  <c r="I1905" i="2"/>
  <c r="T1904" i="2"/>
  <c r="N1904" i="2"/>
  <c r="M1904" i="2"/>
  <c r="J1904" i="2"/>
  <c r="I1904" i="2"/>
  <c r="T1903" i="2"/>
  <c r="N1903" i="2"/>
  <c r="M1903" i="2"/>
  <c r="J1903" i="2"/>
  <c r="I1903" i="2"/>
  <c r="T1902" i="2"/>
  <c r="N1902" i="2"/>
  <c r="M1902" i="2"/>
  <c r="J1902" i="2"/>
  <c r="I1902" i="2"/>
  <c r="T1901" i="2"/>
  <c r="N1901" i="2"/>
  <c r="M1901" i="2"/>
  <c r="J1901" i="2"/>
  <c r="I1901" i="2"/>
  <c r="T1900" i="2"/>
  <c r="N1900" i="2"/>
  <c r="M1900" i="2"/>
  <c r="J1900" i="2"/>
  <c r="I1900" i="2"/>
  <c r="T1899" i="2"/>
  <c r="N1899" i="2"/>
  <c r="M1899" i="2"/>
  <c r="J1899" i="2"/>
  <c r="I1899" i="2"/>
  <c r="T1898" i="2"/>
  <c r="N1898" i="2"/>
  <c r="O1897" i="2" s="1"/>
  <c r="M1898" i="2"/>
  <c r="J1898" i="2"/>
  <c r="I1898" i="2"/>
  <c r="T1897" i="2"/>
  <c r="N1897" i="2"/>
  <c r="M1897" i="2"/>
  <c r="O1896" i="2" s="1"/>
  <c r="J1897" i="2"/>
  <c r="I1897" i="2"/>
  <c r="T1896" i="2"/>
  <c r="N1896" i="2"/>
  <c r="M1896" i="2"/>
  <c r="J1896" i="2"/>
  <c r="I1896" i="2"/>
  <c r="T1895" i="2"/>
  <c r="N1895" i="2"/>
  <c r="M1895" i="2"/>
  <c r="J1895" i="2"/>
  <c r="I1895" i="2"/>
  <c r="T1894" i="2"/>
  <c r="N1894" i="2"/>
  <c r="M1894" i="2"/>
  <c r="J1894" i="2"/>
  <c r="I1894" i="2"/>
  <c r="T1893" i="2"/>
  <c r="N1893" i="2"/>
  <c r="O1892" i="2" s="1"/>
  <c r="M1893" i="2"/>
  <c r="J1893" i="2"/>
  <c r="I1893" i="2"/>
  <c r="T1892" i="2"/>
  <c r="N1892" i="2"/>
  <c r="M1892" i="2"/>
  <c r="J1892" i="2"/>
  <c r="I1892" i="2"/>
  <c r="T1891" i="2"/>
  <c r="N1891" i="2"/>
  <c r="M1891" i="2"/>
  <c r="J1891" i="2"/>
  <c r="I1891" i="2"/>
  <c r="T1890" i="2"/>
  <c r="N1890" i="2"/>
  <c r="M1890" i="2"/>
  <c r="J1890" i="2"/>
  <c r="I1890" i="2"/>
  <c r="T1889" i="2"/>
  <c r="N1889" i="2"/>
  <c r="M1889" i="2"/>
  <c r="J1889" i="2"/>
  <c r="I1889" i="2"/>
  <c r="T1888" i="2"/>
  <c r="N1888" i="2"/>
  <c r="O1887" i="2" s="1"/>
  <c r="M1888" i="2"/>
  <c r="J1888" i="2"/>
  <c r="I1888" i="2"/>
  <c r="T1887" i="2"/>
  <c r="N1887" i="2"/>
  <c r="O1886" i="2" s="1"/>
  <c r="M1887" i="2"/>
  <c r="J1887" i="2"/>
  <c r="I1887" i="2"/>
  <c r="T1886" i="2"/>
  <c r="N1886" i="2"/>
  <c r="O1885" i="2" s="1"/>
  <c r="M1886" i="2"/>
  <c r="J1886" i="2"/>
  <c r="I1886" i="2"/>
  <c r="T1885" i="2"/>
  <c r="N1885" i="2"/>
  <c r="O1884" i="2" s="1"/>
  <c r="M1885" i="2"/>
  <c r="J1885" i="2"/>
  <c r="I1885" i="2"/>
  <c r="T1884" i="2"/>
  <c r="N1884" i="2"/>
  <c r="M1884" i="2"/>
  <c r="J1884" i="2"/>
  <c r="I1884" i="2"/>
  <c r="T1883" i="2"/>
  <c r="N1883" i="2"/>
  <c r="O1882" i="2" s="1"/>
  <c r="M1883" i="2"/>
  <c r="J1883" i="2"/>
  <c r="I1883" i="2"/>
  <c r="T1882" i="2"/>
  <c r="N1882" i="2"/>
  <c r="O1881" i="2" s="1"/>
  <c r="M1882" i="2"/>
  <c r="J1882" i="2"/>
  <c r="I1882" i="2"/>
  <c r="T1881" i="2"/>
  <c r="N1881" i="2"/>
  <c r="M1881" i="2"/>
  <c r="J1881" i="2"/>
  <c r="I1881" i="2"/>
  <c r="T1880" i="2"/>
  <c r="N1880" i="2"/>
  <c r="O1879" i="2" s="1"/>
  <c r="M1880" i="2"/>
  <c r="J1880" i="2"/>
  <c r="I1880" i="2"/>
  <c r="T1879" i="2"/>
  <c r="N1879" i="2"/>
  <c r="M1879" i="2"/>
  <c r="J1879" i="2"/>
  <c r="I1879" i="2"/>
  <c r="T1878" i="2"/>
  <c r="N1878" i="2"/>
  <c r="M1878" i="2"/>
  <c r="J1878" i="2"/>
  <c r="I1878" i="2"/>
  <c r="T1877" i="2"/>
  <c r="N1877" i="2"/>
  <c r="M1877" i="2"/>
  <c r="O1876" i="2" s="1"/>
  <c r="J1877" i="2"/>
  <c r="I1877" i="2"/>
  <c r="T1876" i="2"/>
  <c r="N1876" i="2"/>
  <c r="M1876" i="2"/>
  <c r="J1876" i="2"/>
  <c r="I1876" i="2"/>
  <c r="T1875" i="2"/>
  <c r="N1875" i="2"/>
  <c r="M1875" i="2"/>
  <c r="J1875" i="2"/>
  <c r="I1875" i="2"/>
  <c r="T1874" i="2"/>
  <c r="N1874" i="2"/>
  <c r="M1874" i="2"/>
  <c r="J1874" i="2"/>
  <c r="I1874" i="2"/>
  <c r="T1873" i="2"/>
  <c r="N1873" i="2"/>
  <c r="M1873" i="2"/>
  <c r="J1873" i="2"/>
  <c r="I1873" i="2"/>
  <c r="T1872" i="2"/>
  <c r="N1872" i="2"/>
  <c r="M1872" i="2"/>
  <c r="J1872" i="2"/>
  <c r="I1872" i="2"/>
  <c r="T1871" i="2"/>
  <c r="N1871" i="2"/>
  <c r="M1871" i="2"/>
  <c r="J1871" i="2"/>
  <c r="I1871" i="2"/>
  <c r="T1870" i="2"/>
  <c r="N1870" i="2"/>
  <c r="O1869" i="2" s="1"/>
  <c r="M1870" i="2"/>
  <c r="J1870" i="2"/>
  <c r="I1870" i="2"/>
  <c r="T1869" i="2"/>
  <c r="N1869" i="2"/>
  <c r="M1869" i="2"/>
  <c r="J1869" i="2"/>
  <c r="I1869" i="2"/>
  <c r="T1868" i="2"/>
  <c r="N1868" i="2"/>
  <c r="O1867" i="2" s="1"/>
  <c r="M1868" i="2"/>
  <c r="J1868" i="2"/>
  <c r="I1868" i="2"/>
  <c r="T1867" i="2"/>
  <c r="N1867" i="2"/>
  <c r="M1867" i="2"/>
  <c r="J1867" i="2"/>
  <c r="I1867" i="2"/>
  <c r="T1866" i="2"/>
  <c r="N1866" i="2"/>
  <c r="M1866" i="2"/>
  <c r="J1866" i="2"/>
  <c r="I1866" i="2"/>
  <c r="T1865" i="2"/>
  <c r="N1865" i="2"/>
  <c r="M1865" i="2"/>
  <c r="J1865" i="2"/>
  <c r="I1865" i="2"/>
  <c r="T1864" i="2"/>
  <c r="O1864" i="2"/>
  <c r="N1864" i="2"/>
  <c r="M1864" i="2"/>
  <c r="J1864" i="2"/>
  <c r="I1864" i="2"/>
  <c r="T1863" i="2"/>
  <c r="N1863" i="2"/>
  <c r="O1862" i="2" s="1"/>
  <c r="M1863" i="2"/>
  <c r="J1863" i="2"/>
  <c r="I1863" i="2"/>
  <c r="T1862" i="2"/>
  <c r="N1862" i="2"/>
  <c r="M1862" i="2"/>
  <c r="J1862" i="2"/>
  <c r="I1862" i="2"/>
  <c r="T1861" i="2"/>
  <c r="N1861" i="2"/>
  <c r="O1860" i="2" s="1"/>
  <c r="M1861" i="2"/>
  <c r="J1861" i="2"/>
  <c r="I1861" i="2"/>
  <c r="T1860" i="2"/>
  <c r="N1860" i="2"/>
  <c r="O1859" i="2" s="1"/>
  <c r="M1860" i="2"/>
  <c r="J1860" i="2"/>
  <c r="I1860" i="2"/>
  <c r="T1859" i="2"/>
  <c r="N1859" i="2"/>
  <c r="M1859" i="2"/>
  <c r="J1859" i="2"/>
  <c r="I1859" i="2"/>
  <c r="T1858" i="2"/>
  <c r="N1858" i="2"/>
  <c r="M1858" i="2"/>
  <c r="J1858" i="2"/>
  <c r="I1858" i="2"/>
  <c r="T1857" i="2"/>
  <c r="N1857" i="2"/>
  <c r="M1857" i="2"/>
  <c r="J1857" i="2"/>
  <c r="I1857" i="2"/>
  <c r="T1856" i="2"/>
  <c r="N1856" i="2"/>
  <c r="M1856" i="2"/>
  <c r="J1856" i="2"/>
  <c r="I1856" i="2"/>
  <c r="T1855" i="2"/>
  <c r="N1855" i="2"/>
  <c r="M1855" i="2"/>
  <c r="J1855" i="2"/>
  <c r="I1855" i="2"/>
  <c r="T1854" i="2"/>
  <c r="N1854" i="2"/>
  <c r="M1854" i="2"/>
  <c r="J1854" i="2"/>
  <c r="I1854" i="2"/>
  <c r="T1853" i="2"/>
  <c r="N1853" i="2"/>
  <c r="M1853" i="2"/>
  <c r="O1852" i="2" s="1"/>
  <c r="J1853" i="2"/>
  <c r="I1853" i="2"/>
  <c r="T1852" i="2"/>
  <c r="N1852" i="2"/>
  <c r="M1852" i="2"/>
  <c r="J1852" i="2"/>
  <c r="I1852" i="2"/>
  <c r="T1851" i="2"/>
  <c r="N1851" i="2"/>
  <c r="O1850" i="2" s="1"/>
  <c r="M1851" i="2"/>
  <c r="J1851" i="2"/>
  <c r="I1851" i="2"/>
  <c r="T1850" i="2"/>
  <c r="N1850" i="2"/>
  <c r="M1850" i="2"/>
  <c r="J1850" i="2"/>
  <c r="I1850" i="2"/>
  <c r="T1849" i="2"/>
  <c r="N1849" i="2"/>
  <c r="M1849" i="2"/>
  <c r="O1848" i="2" s="1"/>
  <c r="J1849" i="2"/>
  <c r="I1849" i="2"/>
  <c r="T1848" i="2"/>
  <c r="N1848" i="2"/>
  <c r="M1848" i="2"/>
  <c r="J1848" i="2"/>
  <c r="I1848" i="2"/>
  <c r="T1847" i="2"/>
  <c r="N1847" i="2"/>
  <c r="O1846" i="2" s="1"/>
  <c r="M1847" i="2"/>
  <c r="J1847" i="2"/>
  <c r="I1847" i="2"/>
  <c r="T1846" i="2"/>
  <c r="N1846" i="2"/>
  <c r="O1845" i="2" s="1"/>
  <c r="M1846" i="2"/>
  <c r="J1846" i="2"/>
  <c r="I1846" i="2"/>
  <c r="T1845" i="2"/>
  <c r="N1845" i="2"/>
  <c r="M1845" i="2"/>
  <c r="J1845" i="2"/>
  <c r="I1845" i="2"/>
  <c r="T1844" i="2"/>
  <c r="N1844" i="2"/>
  <c r="M1844" i="2"/>
  <c r="J1844" i="2"/>
  <c r="I1844" i="2"/>
  <c r="T1843" i="2"/>
  <c r="N1843" i="2"/>
  <c r="M1843" i="2"/>
  <c r="J1843" i="2"/>
  <c r="I1843" i="2"/>
  <c r="T1842" i="2"/>
  <c r="N1842" i="2"/>
  <c r="M1842" i="2"/>
  <c r="J1842" i="2"/>
  <c r="I1842" i="2"/>
  <c r="T1841" i="2"/>
  <c r="N1841" i="2"/>
  <c r="M1841" i="2"/>
  <c r="J1841" i="2"/>
  <c r="I1841" i="2"/>
  <c r="T1840" i="2"/>
  <c r="O1840" i="2"/>
  <c r="N1840" i="2"/>
  <c r="O1839" i="2" s="1"/>
  <c r="M1840" i="2"/>
  <c r="J1840" i="2"/>
  <c r="I1840" i="2"/>
  <c r="T1839" i="2"/>
  <c r="N1839" i="2"/>
  <c r="O1838" i="2" s="1"/>
  <c r="M1839" i="2"/>
  <c r="J1839" i="2"/>
  <c r="I1839" i="2"/>
  <c r="T1838" i="2"/>
  <c r="N1838" i="2"/>
  <c r="M1838" i="2"/>
  <c r="J1838" i="2"/>
  <c r="I1838" i="2"/>
  <c r="T1837" i="2"/>
  <c r="N1837" i="2"/>
  <c r="M1837" i="2"/>
  <c r="O1836" i="2" s="1"/>
  <c r="J1837" i="2"/>
  <c r="I1837" i="2"/>
  <c r="T1836" i="2"/>
  <c r="N1836" i="2"/>
  <c r="M1836" i="2"/>
  <c r="J1836" i="2"/>
  <c r="I1836" i="2"/>
  <c r="T1835" i="2"/>
  <c r="N1835" i="2"/>
  <c r="M1835" i="2"/>
  <c r="O1834" i="2" s="1"/>
  <c r="J1835" i="2"/>
  <c r="I1835" i="2"/>
  <c r="T1834" i="2"/>
  <c r="N1834" i="2"/>
  <c r="O1833" i="2" s="1"/>
  <c r="M1834" i="2"/>
  <c r="J1834" i="2"/>
  <c r="I1834" i="2"/>
  <c r="T1833" i="2"/>
  <c r="N1833" i="2"/>
  <c r="M1833" i="2"/>
  <c r="J1833" i="2"/>
  <c r="I1833" i="2"/>
  <c r="T1832" i="2"/>
  <c r="N1832" i="2"/>
  <c r="M1832" i="2"/>
  <c r="J1832" i="2"/>
  <c r="I1832" i="2"/>
  <c r="T1831" i="2"/>
  <c r="N1831" i="2"/>
  <c r="M1831" i="2"/>
  <c r="J1831" i="2"/>
  <c r="I1831" i="2"/>
  <c r="T1830" i="2"/>
  <c r="N1830" i="2"/>
  <c r="M1830" i="2"/>
  <c r="J1830" i="2"/>
  <c r="I1830" i="2"/>
  <c r="T1829" i="2"/>
  <c r="N1829" i="2"/>
  <c r="M1829" i="2"/>
  <c r="O1828" i="2" s="1"/>
  <c r="J1829" i="2"/>
  <c r="I1829" i="2"/>
  <c r="T1828" i="2"/>
  <c r="N1828" i="2"/>
  <c r="M1828" i="2"/>
  <c r="J1828" i="2"/>
  <c r="I1828" i="2"/>
  <c r="T1827" i="2"/>
  <c r="N1827" i="2"/>
  <c r="M1827" i="2"/>
  <c r="O1826" i="2" s="1"/>
  <c r="J1827" i="2"/>
  <c r="I1827" i="2"/>
  <c r="T1826" i="2"/>
  <c r="N1826" i="2"/>
  <c r="M1826" i="2"/>
  <c r="J1826" i="2"/>
  <c r="I1826" i="2"/>
  <c r="T1825" i="2"/>
  <c r="N1825" i="2"/>
  <c r="M1825" i="2"/>
  <c r="J1825" i="2"/>
  <c r="I1825" i="2"/>
  <c r="T1824" i="2"/>
  <c r="O1824" i="2"/>
  <c r="N1824" i="2"/>
  <c r="M1824" i="2"/>
  <c r="J1824" i="2"/>
  <c r="I1824" i="2"/>
  <c r="T1823" i="2"/>
  <c r="N1823" i="2"/>
  <c r="M1823" i="2"/>
  <c r="J1823" i="2"/>
  <c r="I1823" i="2"/>
  <c r="T1822" i="2"/>
  <c r="N1822" i="2"/>
  <c r="M1822" i="2"/>
  <c r="J1822" i="2"/>
  <c r="I1822" i="2"/>
  <c r="T1821" i="2"/>
  <c r="N1821" i="2"/>
  <c r="M1821" i="2"/>
  <c r="J1821" i="2"/>
  <c r="I1821" i="2"/>
  <c r="T1820" i="2"/>
  <c r="N1820" i="2"/>
  <c r="M1820" i="2"/>
  <c r="J1820" i="2"/>
  <c r="I1820" i="2"/>
  <c r="T1819" i="2"/>
  <c r="N1819" i="2"/>
  <c r="M1819" i="2"/>
  <c r="J1819" i="2"/>
  <c r="I1819" i="2"/>
  <c r="T1818" i="2"/>
  <c r="N1818" i="2"/>
  <c r="M1818" i="2"/>
  <c r="J1818" i="2"/>
  <c r="I1818" i="2"/>
  <c r="T1817" i="2"/>
  <c r="N1817" i="2"/>
  <c r="O1816" i="2" s="1"/>
  <c r="M1817" i="2"/>
  <c r="J1817" i="2"/>
  <c r="I1817" i="2"/>
  <c r="T1816" i="2"/>
  <c r="N1816" i="2"/>
  <c r="O1815" i="2" s="1"/>
  <c r="M1816" i="2"/>
  <c r="J1816" i="2"/>
  <c r="I1816" i="2"/>
  <c r="T1815" i="2"/>
  <c r="N1815" i="2"/>
  <c r="M1815" i="2"/>
  <c r="J1815" i="2"/>
  <c r="I1815" i="2"/>
  <c r="T1814" i="2"/>
  <c r="N1814" i="2"/>
  <c r="M1814" i="2"/>
  <c r="J1814" i="2"/>
  <c r="I1814" i="2"/>
  <c r="T1813" i="2"/>
  <c r="N1813" i="2"/>
  <c r="O1812" i="2" s="1"/>
  <c r="M1813" i="2"/>
  <c r="J1813" i="2"/>
  <c r="I1813" i="2"/>
  <c r="T1812" i="2"/>
  <c r="N1812" i="2"/>
  <c r="M1812" i="2"/>
  <c r="J1812" i="2"/>
  <c r="I1812" i="2"/>
  <c r="T1811" i="2"/>
  <c r="N1811" i="2"/>
  <c r="M1811" i="2"/>
  <c r="J1811" i="2"/>
  <c r="I1811" i="2"/>
  <c r="T1810" i="2"/>
  <c r="O1810" i="2"/>
  <c r="N1810" i="2"/>
  <c r="M1810" i="2"/>
  <c r="J1810" i="2"/>
  <c r="I1810" i="2"/>
  <c r="T1809" i="2"/>
  <c r="N1809" i="2"/>
  <c r="O1808" i="2" s="1"/>
  <c r="M1809" i="2"/>
  <c r="J1809" i="2"/>
  <c r="I1809" i="2"/>
  <c r="T1808" i="2"/>
  <c r="N1808" i="2"/>
  <c r="M1808" i="2"/>
  <c r="J1808" i="2"/>
  <c r="I1808" i="2"/>
  <c r="T1807" i="2"/>
  <c r="N1807" i="2"/>
  <c r="O1806" i="2" s="1"/>
  <c r="M1807" i="2"/>
  <c r="J1807" i="2"/>
  <c r="I1807" i="2"/>
  <c r="T1806" i="2"/>
  <c r="N1806" i="2"/>
  <c r="O1805" i="2" s="1"/>
  <c r="M1806" i="2"/>
  <c r="J1806" i="2"/>
  <c r="I1806" i="2"/>
  <c r="T1805" i="2"/>
  <c r="N1805" i="2"/>
  <c r="M1805" i="2"/>
  <c r="J1805" i="2"/>
  <c r="I1805" i="2"/>
  <c r="T1804" i="2"/>
  <c r="N1804" i="2"/>
  <c r="M1804" i="2"/>
  <c r="J1804" i="2"/>
  <c r="I1804" i="2"/>
  <c r="T1803" i="2"/>
  <c r="N1803" i="2"/>
  <c r="M1803" i="2"/>
  <c r="J1803" i="2"/>
  <c r="I1803" i="2"/>
  <c r="T1802" i="2"/>
  <c r="N1802" i="2"/>
  <c r="M1802" i="2"/>
  <c r="J1802" i="2"/>
  <c r="I1802" i="2"/>
  <c r="T1801" i="2"/>
  <c r="N1801" i="2"/>
  <c r="M1801" i="2"/>
  <c r="J1801" i="2"/>
  <c r="I1801" i="2"/>
  <c r="T1800" i="2"/>
  <c r="O1800" i="2"/>
  <c r="N1800" i="2"/>
  <c r="M1800" i="2"/>
  <c r="J1800" i="2"/>
  <c r="I1800" i="2"/>
  <c r="T1799" i="2"/>
  <c r="N1799" i="2"/>
  <c r="M1799" i="2"/>
  <c r="J1799" i="2"/>
  <c r="I1799" i="2"/>
  <c r="T1798" i="2"/>
  <c r="N1798" i="2"/>
  <c r="M1798" i="2"/>
  <c r="J1798" i="2"/>
  <c r="I1798" i="2"/>
  <c r="T1797" i="2"/>
  <c r="N1797" i="2"/>
  <c r="M1797" i="2"/>
  <c r="T1796" i="2"/>
  <c r="N1796" i="2"/>
  <c r="M1796" i="2"/>
  <c r="J1796" i="2"/>
  <c r="I1796" i="2"/>
  <c r="T1795" i="2"/>
  <c r="N1795" i="2"/>
  <c r="M1795" i="2"/>
  <c r="J1795" i="2"/>
  <c r="I1795" i="2"/>
  <c r="T1794" i="2"/>
  <c r="N1794" i="2"/>
  <c r="M1794" i="2"/>
  <c r="J1794" i="2"/>
  <c r="I1794" i="2"/>
  <c r="T1793" i="2"/>
  <c r="N1793" i="2"/>
  <c r="O1792" i="2" s="1"/>
  <c r="M1793" i="2"/>
  <c r="J1793" i="2"/>
  <c r="I1793" i="2"/>
  <c r="T1792" i="2"/>
  <c r="N1792" i="2"/>
  <c r="M1792" i="2"/>
  <c r="J1792" i="2"/>
  <c r="I1792" i="2"/>
  <c r="T1791" i="2"/>
  <c r="N1791" i="2"/>
  <c r="O1790" i="2" s="1"/>
  <c r="M1791" i="2"/>
  <c r="J1791" i="2"/>
  <c r="I1791" i="2"/>
  <c r="T1790" i="2"/>
  <c r="N1790" i="2"/>
  <c r="M1790" i="2"/>
  <c r="J1790" i="2"/>
  <c r="I1790" i="2"/>
  <c r="T1789" i="2"/>
  <c r="N1789" i="2"/>
  <c r="M1789" i="2"/>
  <c r="J1789" i="2"/>
  <c r="I1789" i="2"/>
  <c r="T1788" i="2"/>
  <c r="N1788" i="2"/>
  <c r="M1788" i="2"/>
  <c r="J1788" i="2"/>
  <c r="I1788" i="2"/>
  <c r="T1787" i="2"/>
  <c r="N1787" i="2"/>
  <c r="M1787" i="2"/>
  <c r="J1787" i="2"/>
  <c r="I1787" i="2"/>
  <c r="T1786" i="2"/>
  <c r="N1786" i="2"/>
  <c r="M1786" i="2"/>
  <c r="J1786" i="2"/>
  <c r="I1786" i="2"/>
  <c r="T1785" i="2"/>
  <c r="N1785" i="2"/>
  <c r="M1785" i="2"/>
  <c r="J1785" i="2"/>
  <c r="I1785" i="2"/>
  <c r="T1784" i="2"/>
  <c r="N1784" i="2"/>
  <c r="M1784" i="2"/>
  <c r="J1784" i="2"/>
  <c r="I1784" i="2"/>
  <c r="T1783" i="2"/>
  <c r="N1783" i="2"/>
  <c r="M1783" i="2"/>
  <c r="T1782" i="2"/>
  <c r="N1782" i="2"/>
  <c r="M1782" i="2"/>
  <c r="J1782" i="2"/>
  <c r="I1782" i="2"/>
  <c r="T1781" i="2"/>
  <c r="N1781" i="2"/>
  <c r="O1780" i="2" s="1"/>
  <c r="M1781" i="2"/>
  <c r="J1781" i="2"/>
  <c r="I1781" i="2"/>
  <c r="T1780" i="2"/>
  <c r="N1780" i="2"/>
  <c r="M1780" i="2"/>
  <c r="J1780" i="2"/>
  <c r="I1780" i="2"/>
  <c r="T1779" i="2"/>
  <c r="N1779" i="2"/>
  <c r="M1779" i="2"/>
  <c r="T1778" i="2"/>
  <c r="N1778" i="2"/>
  <c r="O1777" i="2" s="1"/>
  <c r="M1778" i="2"/>
  <c r="J1778" i="2"/>
  <c r="I1778" i="2"/>
  <c r="T1777" i="2"/>
  <c r="N1777" i="2"/>
  <c r="O1776" i="2" s="1"/>
  <c r="M1777" i="2"/>
  <c r="J1777" i="2"/>
  <c r="I1777" i="2"/>
  <c r="T1776" i="2"/>
  <c r="N1776" i="2"/>
  <c r="M1776" i="2"/>
  <c r="T1775" i="2"/>
  <c r="N1775" i="2"/>
  <c r="M1775" i="2"/>
  <c r="J1775" i="2"/>
  <c r="I1775" i="2"/>
  <c r="T1774" i="2"/>
  <c r="N1774" i="2"/>
  <c r="M1774" i="2"/>
  <c r="J1774" i="2"/>
  <c r="I1774" i="2"/>
  <c r="T1773" i="2"/>
  <c r="N1773" i="2"/>
  <c r="M1773" i="2"/>
  <c r="J1773" i="2"/>
  <c r="I1773" i="2"/>
  <c r="T1772" i="2"/>
  <c r="N1772" i="2"/>
  <c r="M1772" i="2"/>
  <c r="T1771" i="2"/>
  <c r="N1771" i="2"/>
  <c r="M1771" i="2"/>
  <c r="J1771" i="2"/>
  <c r="I1771" i="2"/>
  <c r="T1770" i="2"/>
  <c r="N1770" i="2"/>
  <c r="O1769" i="2" s="1"/>
  <c r="M1770" i="2"/>
  <c r="J1770" i="2"/>
  <c r="I1770" i="2"/>
  <c r="T1769" i="2"/>
  <c r="N1769" i="2"/>
  <c r="O1768" i="2" s="1"/>
  <c r="M1769" i="2"/>
  <c r="J1769" i="2"/>
  <c r="I1769" i="2"/>
  <c r="T1768" i="2"/>
  <c r="N1768" i="2"/>
  <c r="O1767" i="2" s="1"/>
  <c r="M1768" i="2"/>
  <c r="T1767" i="2"/>
  <c r="N1767" i="2"/>
  <c r="M1767" i="2"/>
  <c r="J1767" i="2"/>
  <c r="I1767" i="2"/>
  <c r="T1766" i="2"/>
  <c r="N1766" i="2"/>
  <c r="M1766" i="2"/>
  <c r="J1766" i="2"/>
  <c r="I1766" i="2"/>
  <c r="T1765" i="2"/>
  <c r="N1765" i="2"/>
  <c r="O1764" i="2" s="1"/>
  <c r="M1765" i="2"/>
  <c r="J1765" i="2"/>
  <c r="I1765" i="2"/>
  <c r="T1764" i="2"/>
  <c r="N1764" i="2"/>
  <c r="O1763" i="2" s="1"/>
  <c r="M1764" i="2"/>
  <c r="J1764" i="2"/>
  <c r="I1764" i="2"/>
  <c r="T1763" i="2"/>
  <c r="N1763" i="2"/>
  <c r="O1762" i="2" s="1"/>
  <c r="M1763" i="2"/>
  <c r="J1763" i="2"/>
  <c r="I1763" i="2"/>
  <c r="T1762" i="2"/>
  <c r="N1762" i="2"/>
  <c r="M1762" i="2"/>
  <c r="J1762" i="2"/>
  <c r="I1762" i="2"/>
  <c r="T1761" i="2"/>
  <c r="N1761" i="2"/>
  <c r="M1761" i="2"/>
  <c r="I1761" i="2"/>
  <c r="T1760" i="2"/>
  <c r="N1760" i="2"/>
  <c r="M1760" i="2"/>
  <c r="J1760" i="2"/>
  <c r="I1760" i="2"/>
  <c r="T1759" i="2"/>
  <c r="N1759" i="2"/>
  <c r="M1759" i="2"/>
  <c r="T1758" i="2"/>
  <c r="N1758" i="2"/>
  <c r="M1758" i="2"/>
  <c r="J1758" i="2"/>
  <c r="I1758" i="2"/>
  <c r="T1757" i="2"/>
  <c r="N1757" i="2"/>
  <c r="M1757" i="2"/>
  <c r="O1756" i="2" s="1"/>
  <c r="T1756" i="2"/>
  <c r="N1756" i="2"/>
  <c r="M1756" i="2"/>
  <c r="J1756" i="2"/>
  <c r="I1756" i="2"/>
  <c r="T1755" i="2"/>
  <c r="N1755" i="2"/>
  <c r="M1755" i="2"/>
  <c r="T1754" i="2"/>
  <c r="O1754" i="2"/>
  <c r="N1754" i="2"/>
  <c r="M1754" i="2"/>
  <c r="J1754" i="2"/>
  <c r="I1754" i="2"/>
  <c r="T1753" i="2"/>
  <c r="N1753" i="2"/>
  <c r="M1753" i="2"/>
  <c r="J1753" i="2"/>
  <c r="I1753" i="2"/>
  <c r="T1752" i="2"/>
  <c r="N1752" i="2"/>
  <c r="M1752" i="2"/>
  <c r="O1751" i="2" s="1"/>
  <c r="T1751" i="2"/>
  <c r="N1751" i="2"/>
  <c r="M1751" i="2"/>
  <c r="T1750" i="2"/>
  <c r="N1750" i="2"/>
  <c r="O1749" i="2" s="1"/>
  <c r="M1750" i="2"/>
  <c r="J1750" i="2"/>
  <c r="I1750" i="2"/>
  <c r="T1749" i="2"/>
  <c r="N1749" i="2"/>
  <c r="O1748" i="2" s="1"/>
  <c r="M1749" i="2"/>
  <c r="T1748" i="2"/>
  <c r="N1748" i="2"/>
  <c r="M1748" i="2"/>
  <c r="J1748" i="2"/>
  <c r="I1748" i="2"/>
  <c r="T1747" i="2"/>
  <c r="N1747" i="2"/>
  <c r="M1747" i="2"/>
  <c r="O1746" i="2" s="1"/>
  <c r="T1746" i="2"/>
  <c r="N1746" i="2"/>
  <c r="M1746" i="2"/>
  <c r="J1746" i="2"/>
  <c r="I1746" i="2"/>
  <c r="T1745" i="2"/>
  <c r="N1745" i="2"/>
  <c r="M1745" i="2"/>
  <c r="J1745" i="2"/>
  <c r="I1745" i="2"/>
  <c r="T1744" i="2"/>
  <c r="N1744" i="2"/>
  <c r="M1744" i="2"/>
  <c r="J1744" i="2"/>
  <c r="I1744" i="2"/>
  <c r="T1743" i="2"/>
  <c r="N1743" i="2"/>
  <c r="M1743" i="2"/>
  <c r="J1743" i="2"/>
  <c r="I1743" i="2"/>
  <c r="T1742" i="2"/>
  <c r="N1742" i="2"/>
  <c r="M1742" i="2"/>
  <c r="J1742" i="2"/>
  <c r="I1742" i="2"/>
  <c r="T1741" i="2"/>
  <c r="N1741" i="2"/>
  <c r="M1741" i="2"/>
  <c r="O1740" i="2" s="1"/>
  <c r="J1741" i="2"/>
  <c r="I1741" i="2"/>
  <c r="T1740" i="2"/>
  <c r="N1740" i="2"/>
  <c r="M1740" i="2"/>
  <c r="O1739" i="2" s="1"/>
  <c r="J1740" i="2"/>
  <c r="I1740" i="2"/>
  <c r="T1739" i="2"/>
  <c r="N1739" i="2"/>
  <c r="M1739" i="2"/>
  <c r="O1738" i="2" s="1"/>
  <c r="J1739" i="2"/>
  <c r="I1739" i="2"/>
  <c r="T1738" i="2"/>
  <c r="N1738" i="2"/>
  <c r="M1738" i="2"/>
  <c r="J1738" i="2"/>
  <c r="I1738" i="2"/>
  <c r="T1737" i="2"/>
  <c r="N1737" i="2"/>
  <c r="M1737" i="2"/>
  <c r="O1736" i="2" s="1"/>
  <c r="J1737" i="2"/>
  <c r="I1737" i="2"/>
  <c r="T1736" i="2"/>
  <c r="N1736" i="2"/>
  <c r="M1736" i="2"/>
  <c r="T1735" i="2"/>
  <c r="N1735" i="2"/>
  <c r="O1734" i="2" s="1"/>
  <c r="M1735" i="2"/>
  <c r="J1735" i="2"/>
  <c r="I1735" i="2"/>
  <c r="T1734" i="2"/>
  <c r="N1734" i="2"/>
  <c r="M1734" i="2"/>
  <c r="J1734" i="2"/>
  <c r="I1734" i="2"/>
  <c r="T1733" i="2"/>
  <c r="N1733" i="2"/>
  <c r="M1733" i="2"/>
  <c r="J1733" i="2"/>
  <c r="I1733" i="2"/>
  <c r="T1732" i="2"/>
  <c r="N1732" i="2"/>
  <c r="M1732" i="2"/>
  <c r="J1732" i="2"/>
  <c r="I1732" i="2"/>
  <c r="T1731" i="2"/>
  <c r="N1731" i="2"/>
  <c r="M1731" i="2"/>
  <c r="O1730" i="2" s="1"/>
  <c r="T1730" i="2"/>
  <c r="N1730" i="2"/>
  <c r="M1730" i="2"/>
  <c r="J1730" i="2"/>
  <c r="I1730" i="2"/>
  <c r="T1729" i="2"/>
  <c r="N1729" i="2"/>
  <c r="O1728" i="2" s="1"/>
  <c r="M1729" i="2"/>
  <c r="J1729" i="2"/>
  <c r="I1729" i="2"/>
  <c r="T1728" i="2"/>
  <c r="N1728" i="2"/>
  <c r="M1728" i="2"/>
  <c r="J1728" i="2"/>
  <c r="I1728" i="2"/>
  <c r="T1727" i="2"/>
  <c r="N1727" i="2"/>
  <c r="M1727" i="2"/>
  <c r="J1727" i="2"/>
  <c r="I1727" i="2"/>
  <c r="T1726" i="2"/>
  <c r="N1726" i="2"/>
  <c r="M1726" i="2"/>
  <c r="J1726" i="2"/>
  <c r="I1726" i="2"/>
  <c r="T1725" i="2"/>
  <c r="N1725" i="2"/>
  <c r="M1725" i="2"/>
  <c r="J1725" i="2"/>
  <c r="I1725" i="2"/>
  <c r="T1724" i="2"/>
  <c r="N1724" i="2"/>
  <c r="M1724" i="2"/>
  <c r="O1723" i="2" s="1"/>
  <c r="T1723" i="2"/>
  <c r="N1723" i="2"/>
  <c r="M1723" i="2"/>
  <c r="J1723" i="2"/>
  <c r="I1723" i="2"/>
  <c r="T1722" i="2"/>
  <c r="N1722" i="2"/>
  <c r="O1721" i="2" s="1"/>
  <c r="M1722" i="2"/>
  <c r="T1721" i="2"/>
  <c r="N1721" i="2"/>
  <c r="M1721" i="2"/>
  <c r="J1721" i="2"/>
  <c r="I1721" i="2"/>
  <c r="T1720" i="2"/>
  <c r="N1720" i="2"/>
  <c r="O1719" i="2" s="1"/>
  <c r="M1720" i="2"/>
  <c r="J1720" i="2"/>
  <c r="I1720" i="2"/>
  <c r="T1719" i="2"/>
  <c r="N1719" i="2"/>
  <c r="M1719" i="2"/>
  <c r="J1719" i="2"/>
  <c r="I1719" i="2"/>
  <c r="T1718" i="2"/>
  <c r="N1718" i="2"/>
  <c r="O1717" i="2" s="1"/>
  <c r="M1718" i="2"/>
  <c r="J1718" i="2"/>
  <c r="I1718" i="2"/>
  <c r="T1717" i="2"/>
  <c r="N1717" i="2"/>
  <c r="O1716" i="2" s="1"/>
  <c r="M1717" i="2"/>
  <c r="J1717" i="2"/>
  <c r="I1717" i="2"/>
  <c r="T1716" i="2"/>
  <c r="N1716" i="2"/>
  <c r="M1716" i="2"/>
  <c r="J1716" i="2"/>
  <c r="I1716" i="2"/>
  <c r="T1715" i="2"/>
  <c r="N1715" i="2"/>
  <c r="O1714" i="2" s="1"/>
  <c r="M1715" i="2"/>
  <c r="T1714" i="2"/>
  <c r="N1714" i="2"/>
  <c r="M1714" i="2"/>
  <c r="J1714" i="2"/>
  <c r="I1714" i="2"/>
  <c r="T1713" i="2"/>
  <c r="N1713" i="2"/>
  <c r="O1712" i="2" s="1"/>
  <c r="M1713" i="2"/>
  <c r="J1713" i="2"/>
  <c r="I1713" i="2"/>
  <c r="T1712" i="2"/>
  <c r="N1712" i="2"/>
  <c r="M1712" i="2"/>
  <c r="J1712" i="2"/>
  <c r="I1712" i="2"/>
  <c r="T1711" i="2"/>
  <c r="N1711" i="2"/>
  <c r="M1711" i="2"/>
  <c r="J1711" i="2"/>
  <c r="I1711" i="2"/>
  <c r="T1710" i="2"/>
  <c r="O1710" i="2"/>
  <c r="N1710" i="2"/>
  <c r="M1710" i="2"/>
  <c r="J1710" i="2"/>
  <c r="I1710" i="2"/>
  <c r="T1709" i="2"/>
  <c r="N1709" i="2"/>
  <c r="M1709" i="2"/>
  <c r="J1709" i="2"/>
  <c r="I1709" i="2"/>
  <c r="T1708" i="2"/>
  <c r="N1708" i="2"/>
  <c r="M1708" i="2"/>
  <c r="J1708" i="2"/>
  <c r="I1708" i="2"/>
  <c r="T1707" i="2"/>
  <c r="N1707" i="2"/>
  <c r="M1707" i="2"/>
  <c r="J1707" i="2"/>
  <c r="I1707" i="2"/>
  <c r="T1706" i="2"/>
  <c r="N1706" i="2"/>
  <c r="M1706" i="2"/>
  <c r="J1706" i="2"/>
  <c r="I1706" i="2"/>
  <c r="T1705" i="2"/>
  <c r="N1705" i="2"/>
  <c r="M1705" i="2"/>
  <c r="T1704" i="2"/>
  <c r="N1704" i="2"/>
  <c r="M1704" i="2"/>
  <c r="J1704" i="2"/>
  <c r="I1704" i="2"/>
  <c r="T1703" i="2"/>
  <c r="N1703" i="2"/>
  <c r="O1702" i="2" s="1"/>
  <c r="M1703" i="2"/>
  <c r="J1703" i="2"/>
  <c r="I1703" i="2"/>
  <c r="T1702" i="2"/>
  <c r="N1702" i="2"/>
  <c r="M1702" i="2"/>
  <c r="J1702" i="2"/>
  <c r="I1702" i="2"/>
  <c r="T1701" i="2"/>
  <c r="N1701" i="2"/>
  <c r="O1700" i="2" s="1"/>
  <c r="M1701" i="2"/>
  <c r="T1700" i="2"/>
  <c r="N1700" i="2"/>
  <c r="M1700" i="2"/>
  <c r="J1700" i="2"/>
  <c r="I1700" i="2"/>
  <c r="T1699" i="2"/>
  <c r="N1699" i="2"/>
  <c r="O1698" i="2" s="1"/>
  <c r="M1699" i="2"/>
  <c r="J1699" i="2"/>
  <c r="I1699" i="2"/>
  <c r="T1698" i="2"/>
  <c r="N1698" i="2"/>
  <c r="M1698" i="2"/>
  <c r="J1698" i="2"/>
  <c r="I1698" i="2"/>
  <c r="T1697" i="2"/>
  <c r="N1697" i="2"/>
  <c r="M1697" i="2"/>
  <c r="J1697" i="2"/>
  <c r="I1697" i="2"/>
  <c r="T1696" i="2"/>
  <c r="O1696" i="2"/>
  <c r="N1696" i="2"/>
  <c r="M1696" i="2"/>
  <c r="J1696" i="2"/>
  <c r="I1696" i="2"/>
  <c r="T1695" i="2"/>
  <c r="N1695" i="2"/>
  <c r="M1695" i="2"/>
  <c r="J1695" i="2"/>
  <c r="I1695" i="2"/>
  <c r="T1694" i="2"/>
  <c r="N1694" i="2"/>
  <c r="M1694" i="2"/>
  <c r="J1694" i="2"/>
  <c r="I1694" i="2"/>
  <c r="T1693" i="2"/>
  <c r="N1693" i="2"/>
  <c r="M1693" i="2"/>
  <c r="J1693" i="2"/>
  <c r="I1693" i="2"/>
  <c r="T1692" i="2"/>
  <c r="N1692" i="2"/>
  <c r="M1692" i="2"/>
  <c r="J1692" i="2"/>
  <c r="I1692" i="2"/>
  <c r="T1691" i="2"/>
  <c r="N1691" i="2"/>
  <c r="M1691" i="2"/>
  <c r="J1691" i="2"/>
  <c r="I1691" i="2"/>
  <c r="T1690" i="2"/>
  <c r="N1690" i="2"/>
  <c r="M1690" i="2"/>
  <c r="J1690" i="2"/>
  <c r="I1690" i="2"/>
  <c r="T1689" i="2"/>
  <c r="N1689" i="2"/>
  <c r="M1689" i="2"/>
  <c r="J1689" i="2"/>
  <c r="I1689" i="2"/>
  <c r="T1688" i="2"/>
  <c r="N1688" i="2"/>
  <c r="M1688" i="2"/>
  <c r="J1688" i="2"/>
  <c r="I1688" i="2"/>
  <c r="T1687" i="2"/>
  <c r="N1687" i="2"/>
  <c r="M1687" i="2"/>
  <c r="J1687" i="2"/>
  <c r="I1687" i="2"/>
  <c r="T1686" i="2"/>
  <c r="O1686" i="2"/>
  <c r="N1686" i="2"/>
  <c r="M1686" i="2"/>
  <c r="J1686" i="2"/>
  <c r="I1686" i="2"/>
  <c r="T1685" i="2"/>
  <c r="N1685" i="2"/>
  <c r="M1685" i="2"/>
  <c r="O1684" i="2" s="1"/>
  <c r="J1685" i="2"/>
  <c r="I1685" i="2"/>
  <c r="T1684" i="2"/>
  <c r="N1684" i="2"/>
  <c r="M1684" i="2"/>
  <c r="J1684" i="2"/>
  <c r="I1684" i="2"/>
  <c r="T1683" i="2"/>
  <c r="N1683" i="2"/>
  <c r="M1683" i="2"/>
  <c r="J1683" i="2"/>
  <c r="I1683" i="2"/>
  <c r="T1682" i="2"/>
  <c r="N1682" i="2"/>
  <c r="O1681" i="2" s="1"/>
  <c r="M1682" i="2"/>
  <c r="J1682" i="2"/>
  <c r="I1682" i="2"/>
  <c r="T1681" i="2"/>
  <c r="N1681" i="2"/>
  <c r="O1680" i="2" s="1"/>
  <c r="M1681" i="2"/>
  <c r="J1681" i="2"/>
  <c r="I1681" i="2"/>
  <c r="T1680" i="2"/>
  <c r="N1680" i="2"/>
  <c r="M1680" i="2"/>
  <c r="T1679" i="2"/>
  <c r="N1679" i="2"/>
  <c r="M1679" i="2"/>
  <c r="J1679" i="2"/>
  <c r="I1679" i="2"/>
  <c r="T1678" i="2"/>
  <c r="N1678" i="2"/>
  <c r="M1678" i="2"/>
  <c r="J1678" i="2"/>
  <c r="I1678" i="2"/>
  <c r="T1677" i="2"/>
  <c r="O1677" i="2"/>
  <c r="N1677" i="2"/>
  <c r="O1676" i="2" s="1"/>
  <c r="M1677" i="2"/>
  <c r="J1677" i="2"/>
  <c r="I1677" i="2"/>
  <c r="T1676" i="2"/>
  <c r="N1676" i="2"/>
  <c r="O1675" i="2" s="1"/>
  <c r="M1676" i="2"/>
  <c r="J1676" i="2"/>
  <c r="I1676" i="2"/>
  <c r="T1675" i="2"/>
  <c r="N1675" i="2"/>
  <c r="O1674" i="2" s="1"/>
  <c r="M1675" i="2"/>
  <c r="J1675" i="2"/>
  <c r="I1675" i="2"/>
  <c r="T1674" i="2"/>
  <c r="N1674" i="2"/>
  <c r="O1673" i="2" s="1"/>
  <c r="M1674" i="2"/>
  <c r="J1674" i="2"/>
  <c r="I1674" i="2"/>
  <c r="T1673" i="2"/>
  <c r="N1673" i="2"/>
  <c r="M1673" i="2"/>
  <c r="J1673" i="2"/>
  <c r="I1673" i="2"/>
  <c r="T1672" i="2"/>
  <c r="N1672" i="2"/>
  <c r="M1672" i="2"/>
  <c r="O1671" i="2" s="1"/>
  <c r="J1672" i="2"/>
  <c r="I1672" i="2"/>
  <c r="T1671" i="2"/>
  <c r="N1671" i="2"/>
  <c r="M1671" i="2"/>
  <c r="J1671" i="2"/>
  <c r="I1671" i="2"/>
  <c r="T1670" i="2"/>
  <c r="N1670" i="2"/>
  <c r="O1669" i="2" s="1"/>
  <c r="M1670" i="2"/>
  <c r="J1670" i="2"/>
  <c r="I1670" i="2"/>
  <c r="T1669" i="2"/>
  <c r="N1669" i="2"/>
  <c r="O1668" i="2" s="1"/>
  <c r="M1669" i="2"/>
  <c r="J1669" i="2"/>
  <c r="I1669" i="2"/>
  <c r="T1668" i="2"/>
  <c r="N1668" i="2"/>
  <c r="M1668" i="2"/>
  <c r="J1668" i="2"/>
  <c r="I1668" i="2"/>
  <c r="T1667" i="2"/>
  <c r="O1667" i="2"/>
  <c r="N1667" i="2"/>
  <c r="M1667" i="2"/>
  <c r="J1667" i="2"/>
  <c r="I1667" i="2"/>
  <c r="T1666" i="2"/>
  <c r="N1666" i="2"/>
  <c r="M1666" i="2"/>
  <c r="J1666" i="2"/>
  <c r="I1666" i="2"/>
  <c r="T1665" i="2"/>
  <c r="N1665" i="2"/>
  <c r="M1665" i="2"/>
  <c r="J1665" i="2"/>
  <c r="I1665" i="2"/>
  <c r="T1664" i="2"/>
  <c r="N1664" i="2"/>
  <c r="M1664" i="2"/>
  <c r="J1664" i="2"/>
  <c r="I1664" i="2"/>
  <c r="T1663" i="2"/>
  <c r="N1663" i="2"/>
  <c r="M1663" i="2"/>
  <c r="J1663" i="2"/>
  <c r="I1663" i="2"/>
  <c r="T1662" i="2"/>
  <c r="N1662" i="2"/>
  <c r="O1661" i="2" s="1"/>
  <c r="M1662" i="2"/>
  <c r="J1662" i="2"/>
  <c r="I1662" i="2"/>
  <c r="T1661" i="2"/>
  <c r="N1661" i="2"/>
  <c r="O1660" i="2" s="1"/>
  <c r="M1661" i="2"/>
  <c r="J1661" i="2"/>
  <c r="I1661" i="2"/>
  <c r="T1660" i="2"/>
  <c r="N1660" i="2"/>
  <c r="M1660" i="2"/>
  <c r="J1660" i="2"/>
  <c r="I1660" i="2"/>
  <c r="T1659" i="2"/>
  <c r="N1659" i="2"/>
  <c r="M1659" i="2"/>
  <c r="J1659" i="2"/>
  <c r="I1659" i="2"/>
  <c r="T1658" i="2"/>
  <c r="N1658" i="2"/>
  <c r="O1657" i="2" s="1"/>
  <c r="M1658" i="2"/>
  <c r="J1658" i="2"/>
  <c r="I1658" i="2"/>
  <c r="T1657" i="2"/>
  <c r="N1657" i="2"/>
  <c r="M1657" i="2"/>
  <c r="T1656" i="2"/>
  <c r="N1656" i="2"/>
  <c r="O1655" i="2" s="1"/>
  <c r="M1656" i="2"/>
  <c r="J1656" i="2"/>
  <c r="I1656" i="2"/>
  <c r="T1655" i="2"/>
  <c r="N1655" i="2"/>
  <c r="M1655" i="2"/>
  <c r="J1655" i="2"/>
  <c r="I1655" i="2"/>
  <c r="T1654" i="2"/>
  <c r="N1654" i="2"/>
  <c r="O1653" i="2" s="1"/>
  <c r="M1654" i="2"/>
  <c r="J1654" i="2"/>
  <c r="I1654" i="2"/>
  <c r="T1653" i="2"/>
  <c r="N1653" i="2"/>
  <c r="M1653" i="2"/>
  <c r="O1652" i="2" s="1"/>
  <c r="J1653" i="2"/>
  <c r="I1653" i="2"/>
  <c r="T1652" i="2"/>
  <c r="N1652" i="2"/>
  <c r="M1652" i="2"/>
  <c r="O1651" i="2" s="1"/>
  <c r="J1652" i="2"/>
  <c r="I1652" i="2"/>
  <c r="T1651" i="2"/>
  <c r="N1651" i="2"/>
  <c r="M1651" i="2"/>
  <c r="O1650" i="2" s="1"/>
  <c r="T1650" i="2"/>
  <c r="N1650" i="2"/>
  <c r="M1650" i="2"/>
  <c r="J1650" i="2"/>
  <c r="I1650" i="2"/>
  <c r="T1649" i="2"/>
  <c r="N1649" i="2"/>
  <c r="M1649" i="2"/>
  <c r="J1649" i="2"/>
  <c r="I1649" i="2"/>
  <c r="T1648" i="2"/>
  <c r="N1648" i="2"/>
  <c r="O1647" i="2" s="1"/>
  <c r="M1648" i="2"/>
  <c r="J1648" i="2"/>
  <c r="I1648" i="2"/>
  <c r="T1647" i="2"/>
  <c r="N1647" i="2"/>
  <c r="M1647" i="2"/>
  <c r="J1647" i="2"/>
  <c r="I1647" i="2"/>
  <c r="T1646" i="2"/>
  <c r="N1646" i="2"/>
  <c r="O1645" i="2" s="1"/>
  <c r="M1646" i="2"/>
  <c r="J1646" i="2"/>
  <c r="I1646" i="2"/>
  <c r="T1645" i="2"/>
  <c r="N1645" i="2"/>
  <c r="O1644" i="2" s="1"/>
  <c r="M1645" i="2"/>
  <c r="J1645" i="2"/>
  <c r="I1645" i="2"/>
  <c r="T1644" i="2"/>
  <c r="N1644" i="2"/>
  <c r="M1644" i="2"/>
  <c r="J1644" i="2"/>
  <c r="I1644" i="2"/>
  <c r="T1643" i="2"/>
  <c r="N1643" i="2"/>
  <c r="M1643" i="2"/>
  <c r="J1643" i="2"/>
  <c r="I1643" i="2"/>
  <c r="T1642" i="2"/>
  <c r="N1642" i="2"/>
  <c r="M1642" i="2"/>
  <c r="O1641" i="2" s="1"/>
  <c r="J1642" i="2"/>
  <c r="I1642" i="2"/>
  <c r="T1641" i="2"/>
  <c r="N1641" i="2"/>
  <c r="O1640" i="2" s="1"/>
  <c r="M1641" i="2"/>
  <c r="J1641" i="2"/>
  <c r="I1641" i="2"/>
  <c r="T1640" i="2"/>
  <c r="N1640" i="2"/>
  <c r="O1639" i="2" s="1"/>
  <c r="M1640" i="2"/>
  <c r="J1640" i="2"/>
  <c r="I1640" i="2"/>
  <c r="T1639" i="2"/>
  <c r="N1639" i="2"/>
  <c r="M1639" i="2"/>
  <c r="J1639" i="2"/>
  <c r="I1639" i="2"/>
  <c r="T1638" i="2"/>
  <c r="N1638" i="2"/>
  <c r="M1638" i="2"/>
  <c r="O1637" i="2" s="1"/>
  <c r="J1638" i="2"/>
  <c r="I1638" i="2"/>
  <c r="T1637" i="2"/>
  <c r="N1637" i="2"/>
  <c r="M1637" i="2"/>
  <c r="J1637" i="2"/>
  <c r="I1637" i="2"/>
  <c r="T1636" i="2"/>
  <c r="N1636" i="2"/>
  <c r="M1636" i="2"/>
  <c r="O1635" i="2" s="1"/>
  <c r="J1636" i="2"/>
  <c r="I1636" i="2"/>
  <c r="T1635" i="2"/>
  <c r="N1635" i="2"/>
  <c r="M1635" i="2"/>
  <c r="J1635" i="2"/>
  <c r="I1635" i="2"/>
  <c r="T1634" i="2"/>
  <c r="N1634" i="2"/>
  <c r="O1633" i="2" s="1"/>
  <c r="M1634" i="2"/>
  <c r="J1634" i="2"/>
  <c r="I1634" i="2"/>
  <c r="T1633" i="2"/>
  <c r="N1633" i="2"/>
  <c r="M1633" i="2"/>
  <c r="J1633" i="2"/>
  <c r="I1633" i="2"/>
  <c r="T1632" i="2"/>
  <c r="N1632" i="2"/>
  <c r="M1632" i="2"/>
  <c r="J1632" i="2"/>
  <c r="I1632" i="2"/>
  <c r="T1631" i="2"/>
  <c r="N1631" i="2"/>
  <c r="M1631" i="2"/>
  <c r="J1631" i="2"/>
  <c r="I1631" i="2"/>
  <c r="T1630" i="2"/>
  <c r="N1630" i="2"/>
  <c r="O1629" i="2" s="1"/>
  <c r="M1630" i="2"/>
  <c r="T1629" i="2"/>
  <c r="N1629" i="2"/>
  <c r="M1629" i="2"/>
  <c r="J1629" i="2"/>
  <c r="I1629" i="2"/>
  <c r="T1628" i="2"/>
  <c r="N1628" i="2"/>
  <c r="O1627" i="2" s="1"/>
  <c r="M1628" i="2"/>
  <c r="J1628" i="2"/>
  <c r="I1628" i="2"/>
  <c r="T1627" i="2"/>
  <c r="N1627" i="2"/>
  <c r="M1627" i="2"/>
  <c r="J1627" i="2"/>
  <c r="I1627" i="2"/>
  <c r="T1626" i="2"/>
  <c r="N1626" i="2"/>
  <c r="O1625" i="2" s="1"/>
  <c r="M1626" i="2"/>
  <c r="T1625" i="2"/>
  <c r="N1625" i="2"/>
  <c r="M1625" i="2"/>
  <c r="O1624" i="2" s="1"/>
  <c r="J1625" i="2"/>
  <c r="I1625" i="2"/>
  <c r="T1624" i="2"/>
  <c r="N1624" i="2"/>
  <c r="M1624" i="2"/>
  <c r="J1624" i="2"/>
  <c r="I1624" i="2"/>
  <c r="T1623" i="2"/>
  <c r="N1623" i="2"/>
  <c r="O1622" i="2" s="1"/>
  <c r="M1623" i="2"/>
  <c r="J1623" i="2"/>
  <c r="I1623" i="2"/>
  <c r="T1622" i="2"/>
  <c r="N1622" i="2"/>
  <c r="M1622" i="2"/>
  <c r="T1621" i="2"/>
  <c r="N1621" i="2"/>
  <c r="M1621" i="2"/>
  <c r="J1621" i="2"/>
  <c r="I1621" i="2"/>
  <c r="T1620" i="2"/>
  <c r="N1620" i="2"/>
  <c r="M1620" i="2"/>
  <c r="J1620" i="2"/>
  <c r="I1620" i="2"/>
  <c r="T1619" i="2"/>
  <c r="N1619" i="2"/>
  <c r="M1619" i="2"/>
  <c r="T1618" i="2"/>
  <c r="N1618" i="2"/>
  <c r="M1618" i="2"/>
  <c r="J1618" i="2"/>
  <c r="I1618" i="2"/>
  <c r="T1617" i="2"/>
  <c r="N1617" i="2"/>
  <c r="M1617" i="2"/>
  <c r="J1617" i="2"/>
  <c r="I1617" i="2"/>
  <c r="T1616" i="2"/>
  <c r="N1616" i="2"/>
  <c r="O1615" i="2" s="1"/>
  <c r="M1616" i="2"/>
  <c r="J1616" i="2"/>
  <c r="I1616" i="2"/>
  <c r="T1615" i="2"/>
  <c r="N1615" i="2"/>
  <c r="M1615" i="2"/>
  <c r="J1615" i="2"/>
  <c r="I1615" i="2"/>
  <c r="T1614" i="2"/>
  <c r="N1614" i="2"/>
  <c r="O1613" i="2" s="1"/>
  <c r="M1614" i="2"/>
  <c r="J1614" i="2"/>
  <c r="I1614" i="2"/>
  <c r="T1613" i="2"/>
  <c r="N1613" i="2"/>
  <c r="O1612" i="2" s="1"/>
  <c r="M1613" i="2"/>
  <c r="J1613" i="2"/>
  <c r="I1613" i="2"/>
  <c r="T1612" i="2"/>
  <c r="N1612" i="2"/>
  <c r="M1612" i="2"/>
  <c r="J1612" i="2"/>
  <c r="I1612" i="2"/>
  <c r="T1611" i="2"/>
  <c r="N1611" i="2"/>
  <c r="M1611" i="2"/>
  <c r="J1611" i="2"/>
  <c r="I1611" i="2"/>
  <c r="T1610" i="2"/>
  <c r="N1610" i="2"/>
  <c r="M1610" i="2"/>
  <c r="J1610" i="2"/>
  <c r="I1610" i="2"/>
  <c r="T1609" i="2"/>
  <c r="O1609" i="2"/>
  <c r="N1609" i="2"/>
  <c r="O1608" i="2" s="1"/>
  <c r="M1609" i="2"/>
  <c r="J1609" i="2"/>
  <c r="I1609" i="2"/>
  <c r="T1608" i="2"/>
  <c r="N1608" i="2"/>
  <c r="O1607" i="2" s="1"/>
  <c r="M1608" i="2"/>
  <c r="T1607" i="2"/>
  <c r="N1607" i="2"/>
  <c r="M1607" i="2"/>
  <c r="J1607" i="2"/>
  <c r="I1607" i="2"/>
  <c r="T1606" i="2"/>
  <c r="N1606" i="2"/>
  <c r="M1606" i="2"/>
  <c r="O1605" i="2" s="1"/>
  <c r="J1606" i="2"/>
  <c r="I1606" i="2"/>
  <c r="T1605" i="2"/>
  <c r="N1605" i="2"/>
  <c r="M1605" i="2"/>
  <c r="O1604" i="2" s="1"/>
  <c r="J1605" i="2"/>
  <c r="I1605" i="2"/>
  <c r="T1604" i="2"/>
  <c r="N1604" i="2"/>
  <c r="O1603" i="2" s="1"/>
  <c r="M1604" i="2"/>
  <c r="J1604" i="2"/>
  <c r="I1604" i="2"/>
  <c r="T1603" i="2"/>
  <c r="N1603" i="2"/>
  <c r="M1603" i="2"/>
  <c r="J1603" i="2"/>
  <c r="I1603" i="2"/>
  <c r="T1602" i="2"/>
  <c r="N1602" i="2"/>
  <c r="O1601" i="2" s="1"/>
  <c r="M1602" i="2"/>
  <c r="J1602" i="2"/>
  <c r="I1602" i="2"/>
  <c r="T1601" i="2"/>
  <c r="N1601" i="2"/>
  <c r="M1601" i="2"/>
  <c r="J1601" i="2"/>
  <c r="I1601" i="2"/>
  <c r="T1600" i="2"/>
  <c r="N1600" i="2"/>
  <c r="M1600" i="2"/>
  <c r="J1600" i="2"/>
  <c r="I1600" i="2"/>
  <c r="T1599" i="2"/>
  <c r="N1599" i="2"/>
  <c r="M1599" i="2"/>
  <c r="O1598" i="2" s="1"/>
  <c r="T1598" i="2"/>
  <c r="N1598" i="2"/>
  <c r="M1598" i="2"/>
  <c r="O1597" i="2" s="1"/>
  <c r="J1598" i="2"/>
  <c r="I1598" i="2"/>
  <c r="T1597" i="2"/>
  <c r="N1597" i="2"/>
  <c r="M1597" i="2"/>
  <c r="J1597" i="2"/>
  <c r="I1597" i="2"/>
  <c r="T1596" i="2"/>
  <c r="N1596" i="2"/>
  <c r="M1596" i="2"/>
  <c r="J1596" i="2"/>
  <c r="T1595" i="2"/>
  <c r="N1595" i="2"/>
  <c r="M1595" i="2"/>
  <c r="J1595" i="2"/>
  <c r="I1595" i="2"/>
  <c r="T1594" i="2"/>
  <c r="N1594" i="2"/>
  <c r="O1593" i="2" s="1"/>
  <c r="M1594" i="2"/>
  <c r="J1594" i="2"/>
  <c r="I1594" i="2"/>
  <c r="T1593" i="2"/>
  <c r="N1593" i="2"/>
  <c r="O1592" i="2" s="1"/>
  <c r="M1593" i="2"/>
  <c r="J1593" i="2"/>
  <c r="I1593" i="2"/>
  <c r="T1592" i="2"/>
  <c r="N1592" i="2"/>
  <c r="O1591" i="2" s="1"/>
  <c r="M1592" i="2"/>
  <c r="T1591" i="2"/>
  <c r="N1591" i="2"/>
  <c r="M1591" i="2"/>
  <c r="J1591" i="2"/>
  <c r="I1591" i="2"/>
  <c r="T1590" i="2"/>
  <c r="N1590" i="2"/>
  <c r="M1590" i="2"/>
  <c r="O1589" i="2" s="1"/>
  <c r="J1590" i="2"/>
  <c r="I1590" i="2"/>
  <c r="T1589" i="2"/>
  <c r="N1589" i="2"/>
  <c r="M1589" i="2"/>
  <c r="J1589" i="2"/>
  <c r="T1588" i="2"/>
  <c r="O1588" i="2"/>
  <c r="N1588" i="2"/>
  <c r="M1588" i="2"/>
  <c r="J1588" i="2"/>
  <c r="I1588" i="2"/>
  <c r="T1587" i="2"/>
  <c r="N1587" i="2"/>
  <c r="M1587" i="2"/>
  <c r="J1587" i="2"/>
  <c r="I1587" i="2"/>
  <c r="T1586" i="2"/>
  <c r="O1586" i="2"/>
  <c r="N1586" i="2"/>
  <c r="O1585" i="2" s="1"/>
  <c r="M1586" i="2"/>
  <c r="J1586" i="2"/>
  <c r="I1586" i="2"/>
  <c r="T1585" i="2"/>
  <c r="N1585" i="2"/>
  <c r="O1584" i="2" s="1"/>
  <c r="M1585" i="2"/>
  <c r="T1584" i="2"/>
  <c r="N1584" i="2"/>
  <c r="M1584" i="2"/>
  <c r="J1584" i="2"/>
  <c r="I1584" i="2"/>
  <c r="T1583" i="2"/>
  <c r="N1583" i="2"/>
  <c r="M1583" i="2"/>
  <c r="O1582" i="2" s="1"/>
  <c r="J1583" i="2"/>
  <c r="I1583" i="2"/>
  <c r="T1582" i="2"/>
  <c r="N1582" i="2"/>
  <c r="M1582" i="2"/>
  <c r="J1582" i="2"/>
  <c r="T1581" i="2"/>
  <c r="N1581" i="2"/>
  <c r="M1581" i="2"/>
  <c r="J1581" i="2"/>
  <c r="I1581" i="2"/>
  <c r="T1580" i="2"/>
  <c r="N1580" i="2"/>
  <c r="M1580" i="2"/>
  <c r="O1579" i="2" s="1"/>
  <c r="J1580" i="2"/>
  <c r="I1580" i="2"/>
  <c r="T1579" i="2"/>
  <c r="N1579" i="2"/>
  <c r="M1579" i="2"/>
  <c r="J1579" i="2"/>
  <c r="I1579" i="2"/>
  <c r="T1578" i="2"/>
  <c r="N1578" i="2"/>
  <c r="M1578" i="2"/>
  <c r="T1577" i="2"/>
  <c r="N1577" i="2"/>
  <c r="M1577" i="2"/>
  <c r="O1576" i="2" s="1"/>
  <c r="J1577" i="2"/>
  <c r="I1577" i="2"/>
  <c r="T1576" i="2"/>
  <c r="N1576" i="2"/>
  <c r="M1576" i="2"/>
  <c r="J1576" i="2"/>
  <c r="I1576" i="2"/>
  <c r="T1575" i="2"/>
  <c r="N1575" i="2"/>
  <c r="M1575" i="2"/>
  <c r="J1575" i="2"/>
  <c r="T1574" i="2"/>
  <c r="N1574" i="2"/>
  <c r="M1574" i="2"/>
  <c r="J1574" i="2"/>
  <c r="I1574" i="2"/>
  <c r="T1573" i="2"/>
  <c r="N1573" i="2"/>
  <c r="M1573" i="2"/>
  <c r="J1573" i="2"/>
  <c r="I1573" i="2"/>
  <c r="T1572" i="2"/>
  <c r="N1572" i="2"/>
  <c r="O1571" i="2" s="1"/>
  <c r="M1572" i="2"/>
  <c r="J1572" i="2"/>
  <c r="I1572" i="2"/>
  <c r="T1571" i="2"/>
  <c r="N1571" i="2"/>
  <c r="M1571" i="2"/>
  <c r="T1570" i="2"/>
  <c r="N1570" i="2"/>
  <c r="M1570" i="2"/>
  <c r="J1570" i="2"/>
  <c r="I1570" i="2"/>
  <c r="T1569" i="2"/>
  <c r="N1569" i="2"/>
  <c r="M1569" i="2"/>
  <c r="J1569" i="2"/>
  <c r="I1569" i="2"/>
  <c r="T1568" i="2"/>
  <c r="N1568" i="2"/>
  <c r="M1568" i="2"/>
  <c r="J1568" i="2"/>
  <c r="T1567" i="2"/>
  <c r="N1567" i="2"/>
  <c r="M1567" i="2"/>
  <c r="J1567" i="2"/>
  <c r="I1567" i="2"/>
  <c r="T1566" i="2"/>
  <c r="N1566" i="2"/>
  <c r="M1566" i="2"/>
  <c r="J1566" i="2"/>
  <c r="I1566" i="2"/>
  <c r="T1565" i="2"/>
  <c r="N1565" i="2"/>
  <c r="M1565" i="2"/>
  <c r="J1565" i="2"/>
  <c r="I1565" i="2"/>
  <c r="T1564" i="2"/>
  <c r="N1564" i="2"/>
  <c r="M1564" i="2"/>
  <c r="J1564" i="2"/>
  <c r="I1564" i="2"/>
  <c r="T1563" i="2"/>
  <c r="N1563" i="2"/>
  <c r="M1563" i="2"/>
  <c r="J1563" i="2"/>
  <c r="I1563" i="2"/>
  <c r="T1562" i="2"/>
  <c r="N1562" i="2"/>
  <c r="M1562" i="2"/>
  <c r="J1562" i="2"/>
  <c r="I1562" i="2"/>
  <c r="T1561" i="2"/>
  <c r="N1561" i="2"/>
  <c r="M1561" i="2"/>
  <c r="J1561" i="2"/>
  <c r="I1561" i="2"/>
  <c r="T1560" i="2"/>
  <c r="N1560" i="2"/>
  <c r="M1560" i="2"/>
  <c r="J1560" i="2"/>
  <c r="I1560" i="2"/>
  <c r="T1559" i="2"/>
  <c r="N1559" i="2"/>
  <c r="M1559" i="2"/>
  <c r="J1559" i="2"/>
  <c r="I1559" i="2"/>
  <c r="T1558" i="2"/>
  <c r="O1558" i="2"/>
  <c r="N1558" i="2"/>
  <c r="M1558" i="2"/>
  <c r="T1557" i="2"/>
  <c r="N1557" i="2"/>
  <c r="M1557" i="2"/>
  <c r="J1557" i="2"/>
  <c r="I1557" i="2"/>
  <c r="T1556" i="2"/>
  <c r="N1556" i="2"/>
  <c r="M1556" i="2"/>
  <c r="J1556" i="2"/>
  <c r="I1556" i="2"/>
  <c r="T1555" i="2"/>
  <c r="N1555" i="2"/>
  <c r="M1555" i="2"/>
  <c r="J1555" i="2"/>
  <c r="I1555" i="2"/>
  <c r="T1554" i="2"/>
  <c r="N1554" i="2"/>
  <c r="M1554" i="2"/>
  <c r="J1554" i="2"/>
  <c r="I1554" i="2"/>
  <c r="T1553" i="2"/>
  <c r="N1553" i="2"/>
  <c r="O1552" i="2" s="1"/>
  <c r="M1553" i="2"/>
  <c r="J1553" i="2"/>
  <c r="I1553" i="2"/>
  <c r="T1552" i="2"/>
  <c r="N1552" i="2"/>
  <c r="M1552" i="2"/>
  <c r="J1552" i="2"/>
  <c r="I1552" i="2"/>
  <c r="T1551" i="2"/>
  <c r="N1551" i="2"/>
  <c r="M1551" i="2"/>
  <c r="T1550" i="2"/>
  <c r="N1550" i="2"/>
  <c r="M1550" i="2"/>
  <c r="J1550" i="2"/>
  <c r="I1550" i="2"/>
  <c r="T1549" i="2"/>
  <c r="N1549" i="2"/>
  <c r="M1549" i="2"/>
  <c r="J1549" i="2"/>
  <c r="I1549" i="2"/>
  <c r="T1548" i="2"/>
  <c r="O1548" i="2"/>
  <c r="N1548" i="2"/>
  <c r="O1547" i="2" s="1"/>
  <c r="M1548" i="2"/>
  <c r="T1547" i="2"/>
  <c r="N1547" i="2"/>
  <c r="M1547" i="2"/>
  <c r="J1547" i="2"/>
  <c r="I1547" i="2"/>
  <c r="T1546" i="2"/>
  <c r="N1546" i="2"/>
  <c r="O1545" i="2" s="1"/>
  <c r="M1546" i="2"/>
  <c r="J1546" i="2"/>
  <c r="I1546" i="2"/>
  <c r="T1545" i="2"/>
  <c r="N1545" i="2"/>
  <c r="M1545" i="2"/>
  <c r="J1545" i="2"/>
  <c r="I1545" i="2"/>
  <c r="T1544" i="2"/>
  <c r="N1544" i="2"/>
  <c r="M1544" i="2"/>
  <c r="T1543" i="2"/>
  <c r="N1543" i="2"/>
  <c r="M1543" i="2"/>
  <c r="J1543" i="2"/>
  <c r="T1542" i="2"/>
  <c r="N1542" i="2"/>
  <c r="O1541" i="2" s="1"/>
  <c r="M1542" i="2"/>
  <c r="J1542" i="2"/>
  <c r="T1541" i="2"/>
  <c r="N1541" i="2"/>
  <c r="M1541" i="2"/>
  <c r="J1541" i="2"/>
  <c r="I1541" i="2"/>
  <c r="T1540" i="2"/>
  <c r="N1540" i="2"/>
  <c r="M1540" i="2"/>
  <c r="T1539" i="2"/>
  <c r="N1539" i="2"/>
  <c r="M1539" i="2"/>
  <c r="J1539" i="2"/>
  <c r="I1539" i="2"/>
  <c r="T1538" i="2"/>
  <c r="N1538" i="2"/>
  <c r="M1538" i="2"/>
  <c r="J1538" i="2"/>
  <c r="I1538" i="2"/>
  <c r="T1537" i="2"/>
  <c r="N1537" i="2"/>
  <c r="O1536" i="2" s="1"/>
  <c r="M1537" i="2"/>
  <c r="J1537" i="2"/>
  <c r="I1537" i="2"/>
  <c r="T1536" i="2"/>
  <c r="N1536" i="2"/>
  <c r="M1536" i="2"/>
  <c r="J1536" i="2"/>
  <c r="I1536" i="2"/>
  <c r="T1535" i="2"/>
  <c r="N1535" i="2"/>
  <c r="M1535" i="2"/>
  <c r="J1535" i="2"/>
  <c r="I1535" i="2"/>
  <c r="T1534" i="2"/>
  <c r="N1534" i="2"/>
  <c r="M1534" i="2"/>
  <c r="I1534" i="2"/>
  <c r="T1533" i="2"/>
  <c r="N1533" i="2"/>
  <c r="M1533" i="2"/>
  <c r="J1533" i="2"/>
  <c r="I1533" i="2"/>
  <c r="T1532" i="2"/>
  <c r="N1532" i="2"/>
  <c r="O1531" i="2" s="1"/>
  <c r="M1532" i="2"/>
  <c r="J1532" i="2"/>
  <c r="I1532" i="2"/>
  <c r="T1531" i="2"/>
  <c r="N1531" i="2"/>
  <c r="M1531" i="2"/>
  <c r="J1531" i="2"/>
  <c r="I1531" i="2"/>
  <c r="T1530" i="2"/>
  <c r="N1530" i="2"/>
  <c r="M1530" i="2"/>
  <c r="J1530" i="2"/>
  <c r="I1530" i="2"/>
  <c r="T1529" i="2"/>
  <c r="N1529" i="2"/>
  <c r="M1529" i="2"/>
  <c r="J1529" i="2"/>
  <c r="I1529" i="2"/>
  <c r="T1528" i="2"/>
  <c r="N1528" i="2"/>
  <c r="M1528" i="2"/>
  <c r="J1528" i="2"/>
  <c r="I1528" i="2"/>
  <c r="T1527" i="2"/>
  <c r="N1527" i="2"/>
  <c r="M1527" i="2"/>
  <c r="O1526" i="2" s="1"/>
  <c r="J1527" i="2"/>
  <c r="I1527" i="2"/>
  <c r="T1526" i="2"/>
  <c r="N1526" i="2"/>
  <c r="M1526" i="2"/>
  <c r="J1526" i="2"/>
  <c r="I1526" i="2"/>
  <c r="T1525" i="2"/>
  <c r="N1525" i="2"/>
  <c r="M1525" i="2"/>
  <c r="O1524" i="2" s="1"/>
  <c r="J1525" i="2"/>
  <c r="I1525" i="2"/>
  <c r="T1524" i="2"/>
  <c r="N1524" i="2"/>
  <c r="M1524" i="2"/>
  <c r="J1524" i="2"/>
  <c r="I1524" i="2"/>
  <c r="T1523" i="2"/>
  <c r="N1523" i="2"/>
  <c r="M1523" i="2"/>
  <c r="J1523" i="2"/>
  <c r="I1523" i="2"/>
  <c r="T1522" i="2"/>
  <c r="N1522" i="2"/>
  <c r="M1522" i="2"/>
  <c r="J1522" i="2"/>
  <c r="T1521" i="2"/>
  <c r="N1521" i="2"/>
  <c r="M1521" i="2"/>
  <c r="J1521" i="2"/>
  <c r="T1520" i="2"/>
  <c r="N1520" i="2"/>
  <c r="M1520" i="2"/>
  <c r="J1520" i="2"/>
  <c r="T1519" i="2"/>
  <c r="O1519" i="2"/>
  <c r="N1519" i="2"/>
  <c r="M1519" i="2"/>
  <c r="J1519" i="2"/>
  <c r="I1519" i="2"/>
  <c r="T1518" i="2"/>
  <c r="O1518" i="2"/>
  <c r="N1518" i="2"/>
  <c r="O1517" i="2" s="1"/>
  <c r="M1518" i="2"/>
  <c r="J1518" i="2"/>
  <c r="I1518" i="2"/>
  <c r="T1517" i="2"/>
  <c r="N1517" i="2"/>
  <c r="O1516" i="2" s="1"/>
  <c r="M1517" i="2"/>
  <c r="J1517" i="2"/>
  <c r="I1517" i="2"/>
  <c r="T1516" i="2"/>
  <c r="N1516" i="2"/>
  <c r="M1516" i="2"/>
  <c r="J1516" i="2"/>
  <c r="I1516" i="2"/>
  <c r="T1515" i="2"/>
  <c r="N1515" i="2"/>
  <c r="M1515" i="2"/>
  <c r="T1514" i="2"/>
  <c r="N1514" i="2"/>
  <c r="M1514" i="2"/>
  <c r="J1514" i="2"/>
  <c r="I1514" i="2"/>
  <c r="T1513" i="2"/>
  <c r="N1513" i="2"/>
  <c r="O1512" i="2" s="1"/>
  <c r="M1513" i="2"/>
  <c r="J1513" i="2"/>
  <c r="I1513" i="2"/>
  <c r="T1512" i="2"/>
  <c r="N1512" i="2"/>
  <c r="M1512" i="2"/>
  <c r="I1512" i="2"/>
  <c r="T1511" i="2"/>
  <c r="N1511" i="2"/>
  <c r="M1511" i="2"/>
  <c r="J1511" i="2"/>
  <c r="I1511" i="2"/>
  <c r="T1510" i="2"/>
  <c r="N1510" i="2"/>
  <c r="M1510" i="2"/>
  <c r="J1510" i="2"/>
  <c r="I1510" i="2"/>
  <c r="T1509" i="2"/>
  <c r="N1509" i="2"/>
  <c r="M1509" i="2"/>
  <c r="J1509" i="2"/>
  <c r="I1509" i="2"/>
  <c r="T1508" i="2"/>
  <c r="N1508" i="2"/>
  <c r="M1508" i="2"/>
  <c r="I1508" i="2"/>
  <c r="T1507" i="2"/>
  <c r="N1507" i="2"/>
  <c r="M1507" i="2"/>
  <c r="J1507" i="2"/>
  <c r="I1507" i="2"/>
  <c r="T1506" i="2"/>
  <c r="N1506" i="2"/>
  <c r="M1506" i="2"/>
  <c r="J1506" i="2"/>
  <c r="I1506" i="2"/>
  <c r="T1505" i="2"/>
  <c r="N1505" i="2"/>
  <c r="M1505" i="2"/>
  <c r="J1505" i="2"/>
  <c r="I1505" i="2"/>
  <c r="T1504" i="2"/>
  <c r="N1504" i="2"/>
  <c r="M1504" i="2"/>
  <c r="J1504" i="2"/>
  <c r="I1504" i="2"/>
  <c r="T1503" i="2"/>
  <c r="N1503" i="2"/>
  <c r="M1503" i="2"/>
  <c r="J1503" i="2"/>
  <c r="I1503" i="2"/>
  <c r="T1502" i="2"/>
  <c r="N1502" i="2"/>
  <c r="O1501" i="2" s="1"/>
  <c r="M1502" i="2"/>
  <c r="T1501" i="2"/>
  <c r="N1501" i="2"/>
  <c r="M1501" i="2"/>
  <c r="J1501" i="2"/>
  <c r="I1501" i="2"/>
  <c r="T1500" i="2"/>
  <c r="N1500" i="2"/>
  <c r="M1500" i="2"/>
  <c r="J1500" i="2"/>
  <c r="I1500" i="2"/>
  <c r="T1499" i="2"/>
  <c r="N1499" i="2"/>
  <c r="M1499" i="2"/>
  <c r="J1499" i="2"/>
  <c r="I1499" i="2"/>
  <c r="T1498" i="2"/>
  <c r="N1498" i="2"/>
  <c r="M1498" i="2"/>
  <c r="T1497" i="2"/>
  <c r="N1497" i="2"/>
  <c r="M1497" i="2"/>
  <c r="J1497" i="2"/>
  <c r="I1497" i="2"/>
  <c r="T1496" i="2"/>
  <c r="N1496" i="2"/>
  <c r="M1496" i="2"/>
  <c r="J1496" i="2"/>
  <c r="I1496" i="2"/>
  <c r="T1495" i="2"/>
  <c r="N1495" i="2"/>
  <c r="M1495" i="2"/>
  <c r="J1495" i="2"/>
  <c r="I1495" i="2"/>
  <c r="T1494" i="2"/>
  <c r="N1494" i="2"/>
  <c r="M1494" i="2"/>
  <c r="J1494" i="2"/>
  <c r="I1494" i="2"/>
  <c r="T1493" i="2"/>
  <c r="N1493" i="2"/>
  <c r="O1492" i="2" s="1"/>
  <c r="M1493" i="2"/>
  <c r="T1492" i="2"/>
  <c r="N1492" i="2"/>
  <c r="M1492" i="2"/>
  <c r="J1492" i="2"/>
  <c r="I1492" i="2"/>
  <c r="T1491" i="2"/>
  <c r="N1491" i="2"/>
  <c r="M1491" i="2"/>
  <c r="J1491" i="2"/>
  <c r="I1491" i="2"/>
  <c r="T1490" i="2"/>
  <c r="N1490" i="2"/>
  <c r="M1490" i="2"/>
  <c r="J1490" i="2"/>
  <c r="I1490" i="2"/>
  <c r="T1489" i="2"/>
  <c r="N1489" i="2"/>
  <c r="M1489" i="2"/>
  <c r="J1489" i="2"/>
  <c r="I1489" i="2"/>
  <c r="T1488" i="2"/>
  <c r="N1488" i="2"/>
  <c r="M1488" i="2"/>
  <c r="J1488" i="2"/>
  <c r="I1488" i="2"/>
  <c r="T1487" i="2"/>
  <c r="N1487" i="2"/>
  <c r="M1487" i="2"/>
  <c r="T1486" i="2"/>
  <c r="O1486" i="2"/>
  <c r="N1486" i="2"/>
  <c r="M1486" i="2"/>
  <c r="J1486" i="2"/>
  <c r="I1486" i="2"/>
  <c r="T1485" i="2"/>
  <c r="N1485" i="2"/>
  <c r="M1485" i="2"/>
  <c r="O1484" i="2" s="1"/>
  <c r="J1485" i="2"/>
  <c r="I1485" i="2"/>
  <c r="T1484" i="2"/>
  <c r="N1484" i="2"/>
  <c r="M1484" i="2"/>
  <c r="J1484" i="2"/>
  <c r="I1484" i="2"/>
  <c r="T1483" i="2"/>
  <c r="N1483" i="2"/>
  <c r="M1483" i="2"/>
  <c r="J1483" i="2"/>
  <c r="I1483" i="2"/>
  <c r="T1482" i="2"/>
  <c r="N1482" i="2"/>
  <c r="M1482" i="2"/>
  <c r="J1482" i="2"/>
  <c r="I1482" i="2"/>
  <c r="T1481" i="2"/>
  <c r="N1481" i="2"/>
  <c r="M1481" i="2"/>
  <c r="O1480" i="2" s="1"/>
  <c r="J1481" i="2"/>
  <c r="I1481" i="2"/>
  <c r="T1480" i="2"/>
  <c r="N1480" i="2"/>
  <c r="M1480" i="2"/>
  <c r="J1480" i="2"/>
  <c r="I1480" i="2"/>
  <c r="H1480" i="2"/>
  <c r="J1479" i="2" s="1"/>
  <c r="G1480" i="2"/>
  <c r="T1479" i="2"/>
  <c r="N1479" i="2"/>
  <c r="M1479" i="2"/>
  <c r="H1479" i="2"/>
  <c r="G1479" i="2"/>
  <c r="T1478" i="2"/>
  <c r="N1478" i="2"/>
  <c r="O1477" i="2" s="1"/>
  <c r="M1478" i="2"/>
  <c r="H1478" i="2"/>
  <c r="J1477" i="2" s="1"/>
  <c r="G1478" i="2"/>
  <c r="T1477" i="2"/>
  <c r="N1477" i="2"/>
  <c r="M1477" i="2"/>
  <c r="I1477" i="2"/>
  <c r="G1477" i="2"/>
  <c r="J1476" i="2" s="1"/>
  <c r="T1476" i="2"/>
  <c r="N1476" i="2"/>
  <c r="M1476" i="2"/>
  <c r="H1476" i="2"/>
  <c r="G1476" i="2"/>
  <c r="T1475" i="2"/>
  <c r="N1475" i="2"/>
  <c r="O1474" i="2" s="1"/>
  <c r="M1475" i="2"/>
  <c r="T1474" i="2"/>
  <c r="N1474" i="2"/>
  <c r="M1474" i="2"/>
  <c r="O1473" i="2" s="1"/>
  <c r="J1474" i="2"/>
  <c r="I1474" i="2"/>
  <c r="H1474" i="2"/>
  <c r="G1474" i="2"/>
  <c r="T1473" i="2"/>
  <c r="N1473" i="2"/>
  <c r="M1473" i="2"/>
  <c r="T1472" i="2"/>
  <c r="N1472" i="2"/>
  <c r="M1472" i="2"/>
  <c r="T1471" i="2"/>
  <c r="N1471" i="2"/>
  <c r="O1470" i="2" s="1"/>
  <c r="M1471" i="2"/>
  <c r="J1471" i="2"/>
  <c r="I1471" i="2"/>
  <c r="T1470" i="2"/>
  <c r="N1470" i="2"/>
  <c r="O1469" i="2" s="1"/>
  <c r="M1470" i="2"/>
  <c r="J1470" i="2"/>
  <c r="I1470" i="2"/>
  <c r="T1469" i="2"/>
  <c r="N1469" i="2"/>
  <c r="O1468" i="2" s="1"/>
  <c r="M1469" i="2"/>
  <c r="J1469" i="2"/>
  <c r="I1469" i="2"/>
  <c r="T1468" i="2"/>
  <c r="N1468" i="2"/>
  <c r="O1467" i="2" s="1"/>
  <c r="M1468" i="2"/>
  <c r="J1468" i="2"/>
  <c r="I1468" i="2"/>
  <c r="T1467" i="2"/>
  <c r="N1467" i="2"/>
  <c r="O1466" i="2" s="1"/>
  <c r="M1467" i="2"/>
  <c r="T1466" i="2"/>
  <c r="N1466" i="2"/>
  <c r="O1465" i="2" s="1"/>
  <c r="M1466" i="2"/>
  <c r="T1465" i="2"/>
  <c r="N1465" i="2"/>
  <c r="M1465" i="2"/>
  <c r="J1465" i="2"/>
  <c r="I1465" i="2"/>
  <c r="T1464" i="2"/>
  <c r="N1464" i="2"/>
  <c r="M1464" i="2"/>
  <c r="J1464" i="2"/>
  <c r="I1464" i="2"/>
  <c r="T1463" i="2"/>
  <c r="N1463" i="2"/>
  <c r="M1463" i="2"/>
  <c r="J1463" i="2"/>
  <c r="I1463" i="2"/>
  <c r="T1462" i="2"/>
  <c r="N1462" i="2"/>
  <c r="M1462" i="2"/>
  <c r="J1462" i="2"/>
  <c r="I1462" i="2"/>
  <c r="T1461" i="2"/>
  <c r="N1461" i="2"/>
  <c r="M1461" i="2"/>
  <c r="O1460" i="2" s="1"/>
  <c r="T1460" i="2"/>
  <c r="N1460" i="2"/>
  <c r="M1460" i="2"/>
  <c r="T1459" i="2"/>
  <c r="O1459" i="2"/>
  <c r="N1459" i="2"/>
  <c r="M1459" i="2"/>
  <c r="J1459" i="2"/>
  <c r="I1459" i="2"/>
  <c r="T1458" i="2"/>
  <c r="N1458" i="2"/>
  <c r="M1458" i="2"/>
  <c r="J1458" i="2"/>
  <c r="I1458" i="2"/>
  <c r="T1457" i="2"/>
  <c r="N1457" i="2"/>
  <c r="M1457" i="2"/>
  <c r="J1457" i="2"/>
  <c r="I1457" i="2"/>
  <c r="T1456" i="2"/>
  <c r="N1456" i="2"/>
  <c r="M1456" i="2"/>
  <c r="J1456" i="2"/>
  <c r="I1456" i="2"/>
  <c r="T1455" i="2"/>
  <c r="N1455" i="2"/>
  <c r="M1455" i="2"/>
  <c r="T1454" i="2"/>
  <c r="N1454" i="2"/>
  <c r="M1454" i="2"/>
  <c r="T1453" i="2"/>
  <c r="N1453" i="2"/>
  <c r="O1452" i="2" s="1"/>
  <c r="M1453" i="2"/>
  <c r="J1453" i="2"/>
  <c r="I1453" i="2"/>
  <c r="T1452" i="2"/>
  <c r="N1452" i="2"/>
  <c r="M1452" i="2"/>
  <c r="O1451" i="2" s="1"/>
  <c r="J1452" i="2"/>
  <c r="I1452" i="2"/>
  <c r="T1451" i="2"/>
  <c r="N1451" i="2"/>
  <c r="M1451" i="2"/>
  <c r="J1451" i="2"/>
  <c r="I1451" i="2"/>
  <c r="T1450" i="2"/>
  <c r="N1450" i="2"/>
  <c r="M1450" i="2"/>
  <c r="O1449" i="2" s="1"/>
  <c r="J1450" i="2"/>
  <c r="I1450" i="2"/>
  <c r="T1449" i="2"/>
  <c r="N1449" i="2"/>
  <c r="M1449" i="2"/>
  <c r="J1449" i="2"/>
  <c r="I1449" i="2"/>
  <c r="T1448" i="2"/>
  <c r="N1448" i="2"/>
  <c r="M1448" i="2"/>
  <c r="J1448" i="2"/>
  <c r="I1448" i="2"/>
  <c r="T1447" i="2"/>
  <c r="O1447" i="2"/>
  <c r="N1447" i="2"/>
  <c r="M1447" i="2"/>
  <c r="J1447" i="2"/>
  <c r="I1447" i="2"/>
  <c r="T1446" i="2"/>
  <c r="N1446" i="2"/>
  <c r="M1446" i="2"/>
  <c r="J1446" i="2"/>
  <c r="I1446" i="2"/>
  <c r="H1446" i="2"/>
  <c r="G1446" i="2"/>
  <c r="T1445" i="2"/>
  <c r="N1445" i="2"/>
  <c r="M1445" i="2"/>
  <c r="H1445" i="2"/>
  <c r="G1445" i="2"/>
  <c r="T1444" i="2"/>
  <c r="N1444" i="2"/>
  <c r="M1444" i="2"/>
  <c r="H1444" i="2"/>
  <c r="G1444" i="2"/>
  <c r="T1443" i="2"/>
  <c r="N1443" i="2"/>
  <c r="M1443" i="2"/>
  <c r="T1442" i="2"/>
  <c r="N1442" i="2"/>
  <c r="O1441" i="2" s="1"/>
  <c r="M1442" i="2"/>
  <c r="J1442" i="2"/>
  <c r="I1442" i="2"/>
  <c r="T1441" i="2"/>
  <c r="N1441" i="2"/>
  <c r="M1441" i="2"/>
  <c r="J1441" i="2"/>
  <c r="I1441" i="2"/>
  <c r="T1440" i="2"/>
  <c r="N1440" i="2"/>
  <c r="O1439" i="2" s="1"/>
  <c r="M1440" i="2"/>
  <c r="J1440" i="2"/>
  <c r="I1440" i="2"/>
  <c r="T1439" i="2"/>
  <c r="N1439" i="2"/>
  <c r="M1439" i="2"/>
  <c r="J1439" i="2"/>
  <c r="I1439" i="2"/>
  <c r="T1438" i="2"/>
  <c r="N1438" i="2"/>
  <c r="M1438" i="2"/>
  <c r="J1438" i="2"/>
  <c r="I1438" i="2"/>
  <c r="T1437" i="2"/>
  <c r="N1437" i="2"/>
  <c r="M1437" i="2"/>
  <c r="J1437" i="2"/>
  <c r="I1437" i="2"/>
  <c r="T1436" i="2"/>
  <c r="N1436" i="2"/>
  <c r="M1436" i="2"/>
  <c r="J1436" i="2"/>
  <c r="I1436" i="2"/>
  <c r="T1435" i="2"/>
  <c r="N1435" i="2"/>
  <c r="M1435" i="2"/>
  <c r="O1434" i="2" s="1"/>
  <c r="J1435" i="2"/>
  <c r="I1435" i="2"/>
  <c r="T1434" i="2"/>
  <c r="N1434" i="2"/>
  <c r="M1434" i="2"/>
  <c r="J1434" i="2"/>
  <c r="I1434" i="2"/>
  <c r="T1433" i="2"/>
  <c r="N1433" i="2"/>
  <c r="M1433" i="2"/>
  <c r="J1433" i="2"/>
  <c r="I1433" i="2"/>
  <c r="T1432" i="2"/>
  <c r="N1432" i="2"/>
  <c r="M1432" i="2"/>
  <c r="O1431" i="2" s="1"/>
  <c r="J1432" i="2"/>
  <c r="I1432" i="2"/>
  <c r="T1431" i="2"/>
  <c r="N1431" i="2"/>
  <c r="M1431" i="2"/>
  <c r="O1430" i="2" s="1"/>
  <c r="T1430" i="2"/>
  <c r="N1430" i="2"/>
  <c r="M1430" i="2"/>
  <c r="J1430" i="2"/>
  <c r="I1430" i="2"/>
  <c r="T1429" i="2"/>
  <c r="N1429" i="2"/>
  <c r="M1429" i="2"/>
  <c r="J1429" i="2"/>
  <c r="I1429" i="2"/>
  <c r="T1428" i="2"/>
  <c r="N1428" i="2"/>
  <c r="M1428" i="2"/>
  <c r="J1428" i="2"/>
  <c r="I1428" i="2"/>
  <c r="T1427" i="2"/>
  <c r="N1427" i="2"/>
  <c r="M1427" i="2"/>
  <c r="J1427" i="2"/>
  <c r="I1427" i="2"/>
  <c r="T1426" i="2"/>
  <c r="N1426" i="2"/>
  <c r="M1426" i="2"/>
  <c r="J1426" i="2"/>
  <c r="I1426" i="2"/>
  <c r="T1425" i="2"/>
  <c r="N1425" i="2"/>
  <c r="M1425" i="2"/>
  <c r="O1424" i="2" s="1"/>
  <c r="J1425" i="2"/>
  <c r="I1425" i="2"/>
  <c r="T1424" i="2"/>
  <c r="N1424" i="2"/>
  <c r="M1424" i="2"/>
  <c r="J1424" i="2"/>
  <c r="I1424" i="2"/>
  <c r="T1423" i="2"/>
  <c r="N1423" i="2"/>
  <c r="O1422" i="2" s="1"/>
  <c r="M1423" i="2"/>
  <c r="J1423" i="2"/>
  <c r="I1423" i="2"/>
  <c r="T1422" i="2"/>
  <c r="N1422" i="2"/>
  <c r="O1421" i="2" s="1"/>
  <c r="M1422" i="2"/>
  <c r="J1422" i="2"/>
  <c r="I1422" i="2"/>
  <c r="T1421" i="2"/>
  <c r="N1421" i="2"/>
  <c r="O1420" i="2" s="1"/>
  <c r="M1421" i="2"/>
  <c r="J1421" i="2"/>
  <c r="I1421" i="2"/>
  <c r="T1420" i="2"/>
  <c r="N1420" i="2"/>
  <c r="O1419" i="2" s="1"/>
  <c r="M1420" i="2"/>
  <c r="J1420" i="2"/>
  <c r="I1420" i="2"/>
  <c r="T1419" i="2"/>
  <c r="N1419" i="2"/>
  <c r="M1419" i="2"/>
  <c r="J1419" i="2"/>
  <c r="I1419" i="2"/>
  <c r="T1418" i="2"/>
  <c r="N1418" i="2"/>
  <c r="M1418" i="2"/>
  <c r="J1418" i="2"/>
  <c r="I1418" i="2"/>
  <c r="T1417" i="2"/>
  <c r="N1417" i="2"/>
  <c r="M1417" i="2"/>
  <c r="O1416" i="2" s="1"/>
  <c r="J1417" i="2"/>
  <c r="I1417" i="2"/>
  <c r="T1416" i="2"/>
  <c r="N1416" i="2"/>
  <c r="O1415" i="2" s="1"/>
  <c r="M1416" i="2"/>
  <c r="J1416" i="2"/>
  <c r="I1416" i="2"/>
  <c r="T1415" i="2"/>
  <c r="N1415" i="2"/>
  <c r="O1414" i="2" s="1"/>
  <c r="M1415" i="2"/>
  <c r="J1415" i="2"/>
  <c r="I1415" i="2"/>
  <c r="T1414" i="2"/>
  <c r="N1414" i="2"/>
  <c r="M1414" i="2"/>
  <c r="J1414" i="2"/>
  <c r="I1414" i="2"/>
  <c r="T1413" i="2"/>
  <c r="N1413" i="2"/>
  <c r="M1413" i="2"/>
  <c r="J1413" i="2"/>
  <c r="I1413" i="2"/>
  <c r="T1412" i="2"/>
  <c r="N1412" i="2"/>
  <c r="M1412" i="2"/>
  <c r="J1412" i="2"/>
  <c r="I1412" i="2"/>
  <c r="H1412" i="2"/>
  <c r="G1412" i="2"/>
  <c r="T1411" i="2"/>
  <c r="N1411" i="2"/>
  <c r="O1410" i="2" s="1"/>
  <c r="M1411" i="2"/>
  <c r="I1411" i="2"/>
  <c r="T1410" i="2"/>
  <c r="N1410" i="2"/>
  <c r="M1410" i="2"/>
  <c r="J1410" i="2"/>
  <c r="I1410" i="2"/>
  <c r="H1410" i="2"/>
  <c r="G1410" i="2"/>
  <c r="T1409" i="2"/>
  <c r="N1409" i="2"/>
  <c r="M1409" i="2"/>
  <c r="O1408" i="2" s="1"/>
  <c r="J1409" i="2"/>
  <c r="I1409" i="2"/>
  <c r="H1409" i="2"/>
  <c r="G1409" i="2"/>
  <c r="T1408" i="2"/>
  <c r="N1408" i="2"/>
  <c r="M1408" i="2"/>
  <c r="J1408" i="2"/>
  <c r="I1408" i="2"/>
  <c r="H1408" i="2"/>
  <c r="G1408" i="2"/>
  <c r="T1407" i="2"/>
  <c r="N1407" i="2"/>
  <c r="M1407" i="2"/>
  <c r="T1406" i="2"/>
  <c r="O1406" i="2"/>
  <c r="N1406" i="2"/>
  <c r="M1406" i="2"/>
  <c r="J1406" i="2"/>
  <c r="I1406" i="2"/>
  <c r="H1406" i="2"/>
  <c r="G1406" i="2"/>
  <c r="T1405" i="2"/>
  <c r="N1405" i="2"/>
  <c r="O1404" i="2" s="1"/>
  <c r="M1405" i="2"/>
  <c r="T1404" i="2"/>
  <c r="N1404" i="2"/>
  <c r="M1404" i="2"/>
  <c r="T1403" i="2"/>
  <c r="N1403" i="2"/>
  <c r="M1403" i="2"/>
  <c r="J1403" i="2"/>
  <c r="I1403" i="2"/>
  <c r="T1402" i="2"/>
  <c r="N1402" i="2"/>
  <c r="M1402" i="2"/>
  <c r="T1401" i="2"/>
  <c r="N1401" i="2"/>
  <c r="M1401" i="2"/>
  <c r="J1401" i="2"/>
  <c r="I1401" i="2"/>
  <c r="T1400" i="2"/>
  <c r="N1400" i="2"/>
  <c r="M1400" i="2"/>
  <c r="J1400" i="2"/>
  <c r="I1400" i="2"/>
  <c r="T1399" i="2"/>
  <c r="N1399" i="2"/>
  <c r="M1399" i="2"/>
  <c r="J1399" i="2"/>
  <c r="I1399" i="2"/>
  <c r="T1398" i="2"/>
  <c r="N1398" i="2"/>
  <c r="M1398" i="2"/>
  <c r="J1398" i="2"/>
  <c r="I1398" i="2"/>
  <c r="T1397" i="2"/>
  <c r="N1397" i="2"/>
  <c r="M1397" i="2"/>
  <c r="T1396" i="2"/>
  <c r="N1396" i="2"/>
  <c r="M1396" i="2"/>
  <c r="J1396" i="2"/>
  <c r="I1396" i="2"/>
  <c r="T1395" i="2"/>
  <c r="N1395" i="2"/>
  <c r="M1395" i="2"/>
  <c r="J1395" i="2"/>
  <c r="I1395" i="2"/>
  <c r="T1394" i="2"/>
  <c r="N1394" i="2"/>
  <c r="M1394" i="2"/>
  <c r="J1394" i="2"/>
  <c r="I1394" i="2"/>
  <c r="T1393" i="2"/>
  <c r="N1393" i="2"/>
  <c r="O1392" i="2" s="1"/>
  <c r="M1393" i="2"/>
  <c r="J1393" i="2"/>
  <c r="I1393" i="2"/>
  <c r="T1392" i="2"/>
  <c r="N1392" i="2"/>
  <c r="O1391" i="2" s="1"/>
  <c r="M1392" i="2"/>
  <c r="J1392" i="2"/>
  <c r="I1392" i="2"/>
  <c r="T1391" i="2"/>
  <c r="N1391" i="2"/>
  <c r="O1390" i="2" s="1"/>
  <c r="M1391" i="2"/>
  <c r="J1391" i="2"/>
  <c r="I1391" i="2"/>
  <c r="T1390" i="2"/>
  <c r="N1390" i="2"/>
  <c r="O1389" i="2" s="1"/>
  <c r="M1390" i="2"/>
  <c r="T1389" i="2"/>
  <c r="N1389" i="2"/>
  <c r="M1389" i="2"/>
  <c r="J1389" i="2"/>
  <c r="I1389" i="2"/>
  <c r="T1388" i="2"/>
  <c r="N1388" i="2"/>
  <c r="M1388" i="2"/>
  <c r="J1388" i="2"/>
  <c r="I1388" i="2"/>
  <c r="T1387" i="2"/>
  <c r="N1387" i="2"/>
  <c r="M1387" i="2"/>
  <c r="J1387" i="2"/>
  <c r="I1387" i="2"/>
  <c r="T1386" i="2"/>
  <c r="N1386" i="2"/>
  <c r="M1386" i="2"/>
  <c r="J1386" i="2"/>
  <c r="I1386" i="2"/>
  <c r="T1385" i="2"/>
  <c r="N1385" i="2"/>
  <c r="M1385" i="2"/>
  <c r="J1385" i="2"/>
  <c r="I1385" i="2"/>
  <c r="T1384" i="2"/>
  <c r="N1384" i="2"/>
  <c r="M1384" i="2"/>
  <c r="J1384" i="2"/>
  <c r="I1384" i="2"/>
  <c r="T1383" i="2"/>
  <c r="N1383" i="2"/>
  <c r="O1382" i="2" s="1"/>
  <c r="M1383" i="2"/>
  <c r="J1383" i="2"/>
  <c r="I1383" i="2"/>
  <c r="T1382" i="2"/>
  <c r="N1382" i="2"/>
  <c r="O1381" i="2" s="1"/>
  <c r="M1382" i="2"/>
  <c r="J1382" i="2"/>
  <c r="I1382" i="2"/>
  <c r="T1381" i="2"/>
  <c r="N1381" i="2"/>
  <c r="M1381" i="2"/>
  <c r="J1381" i="2"/>
  <c r="I1381" i="2"/>
  <c r="T1380" i="2"/>
  <c r="N1380" i="2"/>
  <c r="M1380" i="2"/>
  <c r="J1380" i="2"/>
  <c r="I1380" i="2"/>
  <c r="T1379" i="2"/>
  <c r="N1379" i="2"/>
  <c r="O1378" i="2" s="1"/>
  <c r="M1379" i="2"/>
  <c r="J1379" i="2"/>
  <c r="I1379" i="2"/>
  <c r="T1378" i="2"/>
  <c r="N1378" i="2"/>
  <c r="M1378" i="2"/>
  <c r="O1377" i="2" s="1"/>
  <c r="J1378" i="2"/>
  <c r="T1377" i="2"/>
  <c r="N1377" i="2"/>
  <c r="O1376" i="2" s="1"/>
  <c r="M1377" i="2"/>
  <c r="J1377" i="2"/>
  <c r="I1377" i="2"/>
  <c r="T1376" i="2"/>
  <c r="N1376" i="2"/>
  <c r="O1375" i="2" s="1"/>
  <c r="M1376" i="2"/>
  <c r="J1376" i="2"/>
  <c r="I1376" i="2"/>
  <c r="T1375" i="2"/>
  <c r="N1375" i="2"/>
  <c r="O1374" i="2" s="1"/>
  <c r="M1375" i="2"/>
  <c r="J1375" i="2"/>
  <c r="I1375" i="2"/>
  <c r="T1374" i="2"/>
  <c r="N1374" i="2"/>
  <c r="O1373" i="2" s="1"/>
  <c r="M1374" i="2"/>
  <c r="J1374" i="2"/>
  <c r="I1374" i="2"/>
  <c r="T1373" i="2"/>
  <c r="N1373" i="2"/>
  <c r="M1373" i="2"/>
  <c r="J1373" i="2"/>
  <c r="I1373" i="2"/>
  <c r="T1372" i="2"/>
  <c r="N1372" i="2"/>
  <c r="M1372" i="2"/>
  <c r="O1371" i="2" s="1"/>
  <c r="J1372" i="2"/>
  <c r="I1372" i="2"/>
  <c r="T1371" i="2"/>
  <c r="N1371" i="2"/>
  <c r="M1371" i="2"/>
  <c r="J1371" i="2"/>
  <c r="I1371" i="2"/>
  <c r="T1370" i="2"/>
  <c r="N1370" i="2"/>
  <c r="M1370" i="2"/>
  <c r="J1370" i="2"/>
  <c r="I1370" i="2"/>
  <c r="T1369" i="2"/>
  <c r="N1369" i="2"/>
  <c r="M1369" i="2"/>
  <c r="T1368" i="2"/>
  <c r="N1368" i="2"/>
  <c r="O1367" i="2" s="1"/>
  <c r="M1368" i="2"/>
  <c r="J1368" i="2"/>
  <c r="I1368" i="2"/>
  <c r="T1367" i="2"/>
  <c r="N1367" i="2"/>
  <c r="M1367" i="2"/>
  <c r="J1367" i="2"/>
  <c r="I1367" i="2"/>
  <c r="T1366" i="2"/>
  <c r="N1366" i="2"/>
  <c r="O1365" i="2" s="1"/>
  <c r="M1366" i="2"/>
  <c r="J1366" i="2"/>
  <c r="I1366" i="2"/>
  <c r="T1365" i="2"/>
  <c r="N1365" i="2"/>
  <c r="M1365" i="2"/>
  <c r="J1365" i="2"/>
  <c r="I1365" i="2"/>
  <c r="T1364" i="2"/>
  <c r="N1364" i="2"/>
  <c r="M1364" i="2"/>
  <c r="J1364" i="2"/>
  <c r="I1364" i="2"/>
  <c r="T1363" i="2"/>
  <c r="N1363" i="2"/>
  <c r="M1363" i="2"/>
  <c r="J1363" i="2"/>
  <c r="I1363" i="2"/>
  <c r="T1362" i="2"/>
  <c r="N1362" i="2"/>
  <c r="M1362" i="2"/>
  <c r="J1362" i="2"/>
  <c r="T1361" i="2"/>
  <c r="N1361" i="2"/>
  <c r="O1360" i="2" s="1"/>
  <c r="M1361" i="2"/>
  <c r="J1361" i="2"/>
  <c r="I1361" i="2"/>
  <c r="T1360" i="2"/>
  <c r="N1360" i="2"/>
  <c r="M1360" i="2"/>
  <c r="T1359" i="2"/>
  <c r="N1359" i="2"/>
  <c r="M1359" i="2"/>
  <c r="J1359" i="2"/>
  <c r="I1359" i="2"/>
  <c r="T1358" i="2"/>
  <c r="N1358" i="2"/>
  <c r="M1358" i="2"/>
  <c r="O1357" i="2" s="1"/>
  <c r="J1358" i="2"/>
  <c r="I1358" i="2"/>
  <c r="T1357" i="2"/>
  <c r="N1357" i="2"/>
  <c r="O1356" i="2" s="1"/>
  <c r="M1357" i="2"/>
  <c r="T1356" i="2"/>
  <c r="N1356" i="2"/>
  <c r="M1356" i="2"/>
  <c r="J1356" i="2"/>
  <c r="I1356" i="2"/>
  <c r="T1355" i="2"/>
  <c r="N1355" i="2"/>
  <c r="M1355" i="2"/>
  <c r="J1355" i="2"/>
  <c r="I1355" i="2"/>
  <c r="T1354" i="2"/>
  <c r="N1354" i="2"/>
  <c r="M1354" i="2"/>
  <c r="J1354" i="2"/>
  <c r="I1354" i="2"/>
  <c r="T1353" i="2"/>
  <c r="N1353" i="2"/>
  <c r="M1353" i="2"/>
  <c r="J1353" i="2"/>
  <c r="I1353" i="2"/>
  <c r="T1352" i="2"/>
  <c r="N1352" i="2"/>
  <c r="M1352" i="2"/>
  <c r="J1352" i="2"/>
  <c r="I1352" i="2"/>
  <c r="T1351" i="2"/>
  <c r="N1351" i="2"/>
  <c r="M1351" i="2"/>
  <c r="J1351" i="2"/>
  <c r="I1351" i="2"/>
  <c r="T1350" i="2"/>
  <c r="N1350" i="2"/>
  <c r="M1350" i="2"/>
  <c r="T1349" i="2"/>
  <c r="N1349" i="2"/>
  <c r="M1349" i="2"/>
  <c r="J1349" i="2"/>
  <c r="I1349" i="2"/>
  <c r="T1348" i="2"/>
  <c r="N1348" i="2"/>
  <c r="M1348" i="2"/>
  <c r="J1348" i="2"/>
  <c r="I1348" i="2"/>
  <c r="T1347" i="2"/>
  <c r="O1347" i="2"/>
  <c r="N1347" i="2"/>
  <c r="M1347" i="2"/>
  <c r="J1347" i="2"/>
  <c r="I1347" i="2"/>
  <c r="T1346" i="2"/>
  <c r="N1346" i="2"/>
  <c r="M1346" i="2"/>
  <c r="T1345" i="2"/>
  <c r="N1345" i="2"/>
  <c r="M1345" i="2"/>
  <c r="J1345" i="2"/>
  <c r="I1345" i="2"/>
  <c r="T1344" i="2"/>
  <c r="N1344" i="2"/>
  <c r="M1344" i="2"/>
  <c r="J1344" i="2"/>
  <c r="I1344" i="2"/>
  <c r="T1343" i="2"/>
  <c r="N1343" i="2"/>
  <c r="M1343" i="2"/>
  <c r="J1343" i="2"/>
  <c r="I1343" i="2"/>
  <c r="T1342" i="2"/>
  <c r="N1342" i="2"/>
  <c r="M1342" i="2"/>
  <c r="J1342" i="2"/>
  <c r="I1342" i="2"/>
  <c r="T1341" i="2"/>
  <c r="N1341" i="2"/>
  <c r="O1340" i="2" s="1"/>
  <c r="M1341" i="2"/>
  <c r="J1341" i="2"/>
  <c r="I1341" i="2"/>
  <c r="T1340" i="2"/>
  <c r="N1340" i="2"/>
  <c r="M1340" i="2"/>
  <c r="O1339" i="2" s="1"/>
  <c r="J1340" i="2"/>
  <c r="I1340" i="2"/>
  <c r="T1339" i="2"/>
  <c r="N1339" i="2"/>
  <c r="M1339" i="2"/>
  <c r="J1339" i="2"/>
  <c r="I1339" i="2"/>
  <c r="T1338" i="2"/>
  <c r="N1338" i="2"/>
  <c r="M1338" i="2"/>
  <c r="J1338" i="2"/>
  <c r="I1338" i="2"/>
  <c r="T1337" i="2"/>
  <c r="N1337" i="2"/>
  <c r="M1337" i="2"/>
  <c r="J1337" i="2"/>
  <c r="I1337" i="2"/>
  <c r="T1336" i="2"/>
  <c r="N1336" i="2"/>
  <c r="M1336" i="2"/>
  <c r="J1336" i="2"/>
  <c r="I1336" i="2"/>
  <c r="T1335" i="2"/>
  <c r="N1335" i="2"/>
  <c r="M1335" i="2"/>
  <c r="J1335" i="2"/>
  <c r="I1335" i="2"/>
  <c r="T1334" i="2"/>
  <c r="N1334" i="2"/>
  <c r="M1334" i="2"/>
  <c r="J1334" i="2"/>
  <c r="T1333" i="2"/>
  <c r="N1333" i="2"/>
  <c r="M1333" i="2"/>
  <c r="J1333" i="2"/>
  <c r="I1333" i="2"/>
  <c r="J1332" i="2" s="1"/>
  <c r="T1332" i="2"/>
  <c r="N1332" i="2"/>
  <c r="M1332" i="2"/>
  <c r="I1332" i="2"/>
  <c r="J1331" i="2" s="1"/>
  <c r="T1331" i="2"/>
  <c r="N1331" i="2"/>
  <c r="M1331" i="2"/>
  <c r="I1331" i="2"/>
  <c r="J1330" i="2" s="1"/>
  <c r="T1330" i="2"/>
  <c r="N1330" i="2"/>
  <c r="O1329" i="2" s="1"/>
  <c r="M1330" i="2"/>
  <c r="I1330" i="2"/>
  <c r="J1329" i="2" s="1"/>
  <c r="T1329" i="2"/>
  <c r="N1329" i="2"/>
  <c r="M1329" i="2"/>
  <c r="I1329" i="2"/>
  <c r="J1328" i="2" s="1"/>
  <c r="T1328" i="2"/>
  <c r="N1328" i="2"/>
  <c r="M1328" i="2"/>
  <c r="I1328" i="2"/>
  <c r="T1327" i="2"/>
  <c r="N1327" i="2"/>
  <c r="M1327" i="2"/>
  <c r="J1327" i="2"/>
  <c r="I1327" i="2"/>
  <c r="J1326" i="2" s="1"/>
  <c r="T1326" i="2"/>
  <c r="N1326" i="2"/>
  <c r="O1325" i="2" s="1"/>
  <c r="M1326" i="2"/>
  <c r="I1326" i="2"/>
  <c r="T1325" i="2"/>
  <c r="N1325" i="2"/>
  <c r="M1325" i="2"/>
  <c r="J1325" i="2"/>
  <c r="I1325" i="2"/>
  <c r="T1324" i="2"/>
  <c r="N1324" i="2"/>
  <c r="M1324" i="2"/>
  <c r="J1324" i="2"/>
  <c r="I1324" i="2"/>
  <c r="T1323" i="2"/>
  <c r="N1323" i="2"/>
  <c r="M1323" i="2"/>
  <c r="J1323" i="2"/>
  <c r="I1323" i="2"/>
  <c r="T1322" i="2"/>
  <c r="N1322" i="2"/>
  <c r="M1322" i="2"/>
  <c r="J1322" i="2"/>
  <c r="I1322" i="2"/>
  <c r="T1321" i="2"/>
  <c r="N1321" i="2"/>
  <c r="O1320" i="2" s="1"/>
  <c r="M1321" i="2"/>
  <c r="J1321" i="2"/>
  <c r="I1321" i="2"/>
  <c r="T1320" i="2"/>
  <c r="N1320" i="2"/>
  <c r="O1319" i="2" s="1"/>
  <c r="M1320" i="2"/>
  <c r="T1319" i="2"/>
  <c r="N1319" i="2"/>
  <c r="M1319" i="2"/>
  <c r="T1318" i="2"/>
  <c r="N1318" i="2"/>
  <c r="M1318" i="2"/>
  <c r="T1317" i="2"/>
  <c r="N1317" i="2"/>
  <c r="M1317" i="2"/>
  <c r="J1317" i="2"/>
  <c r="I1317" i="2"/>
  <c r="T1316" i="2"/>
  <c r="N1316" i="2"/>
  <c r="M1316" i="2"/>
  <c r="J1316" i="2"/>
  <c r="I1316" i="2"/>
  <c r="T1315" i="2"/>
  <c r="N1315" i="2"/>
  <c r="M1315" i="2"/>
  <c r="T1314" i="2"/>
  <c r="N1314" i="2"/>
  <c r="M1314" i="2"/>
  <c r="J1314" i="2"/>
  <c r="I1314" i="2"/>
  <c r="T1313" i="2"/>
  <c r="N1313" i="2"/>
  <c r="M1313" i="2"/>
  <c r="J1313" i="2"/>
  <c r="I1313" i="2"/>
  <c r="T1312" i="2"/>
  <c r="N1312" i="2"/>
  <c r="M1312" i="2"/>
  <c r="O1311" i="2" s="1"/>
  <c r="J1312" i="2"/>
  <c r="I1312" i="2"/>
  <c r="T1311" i="2"/>
  <c r="N1311" i="2"/>
  <c r="M1311" i="2"/>
  <c r="J1311" i="2"/>
  <c r="I1311" i="2"/>
  <c r="T1310" i="2"/>
  <c r="N1310" i="2"/>
  <c r="M1310" i="2"/>
  <c r="J1310" i="2"/>
  <c r="I1310" i="2"/>
  <c r="T1309" i="2"/>
  <c r="N1309" i="2"/>
  <c r="M1309" i="2"/>
  <c r="O1308" i="2" s="1"/>
  <c r="J1309" i="2"/>
  <c r="I1309" i="2"/>
  <c r="T1308" i="2"/>
  <c r="N1308" i="2"/>
  <c r="M1308" i="2"/>
  <c r="J1308" i="2"/>
  <c r="I1308" i="2"/>
  <c r="T1307" i="2"/>
  <c r="N1307" i="2"/>
  <c r="M1307" i="2"/>
  <c r="J1307" i="2"/>
  <c r="I1307" i="2"/>
  <c r="T1306" i="2"/>
  <c r="O1306" i="2"/>
  <c r="N1306" i="2"/>
  <c r="M1306" i="2"/>
  <c r="J1306" i="2"/>
  <c r="I1306" i="2"/>
  <c r="T1305" i="2"/>
  <c r="N1305" i="2"/>
  <c r="M1305" i="2"/>
  <c r="T1304" i="2"/>
  <c r="N1304" i="2"/>
  <c r="M1304" i="2"/>
  <c r="O1303" i="2" s="1"/>
  <c r="T1303" i="2"/>
  <c r="N1303" i="2"/>
  <c r="O1302" i="2" s="1"/>
  <c r="M1303" i="2"/>
  <c r="T1302" i="2"/>
  <c r="N1302" i="2"/>
  <c r="O1301" i="2" s="1"/>
  <c r="M1302" i="2"/>
  <c r="T1301" i="2"/>
  <c r="N1301" i="2"/>
  <c r="M1301" i="2"/>
  <c r="J1301" i="2"/>
  <c r="I1301" i="2"/>
  <c r="T1300" i="2"/>
  <c r="N1300" i="2"/>
  <c r="M1300" i="2"/>
  <c r="O1299" i="2" s="1"/>
  <c r="J1300" i="2"/>
  <c r="I1300" i="2"/>
  <c r="T1299" i="2"/>
  <c r="N1299" i="2"/>
  <c r="O1298" i="2" s="1"/>
  <c r="M1299" i="2"/>
  <c r="J1299" i="2"/>
  <c r="I1299" i="2"/>
  <c r="T1298" i="2"/>
  <c r="N1298" i="2"/>
  <c r="O1297" i="2" s="1"/>
  <c r="M1298" i="2"/>
  <c r="J1298" i="2"/>
  <c r="I1298" i="2"/>
  <c r="T1297" i="2"/>
  <c r="N1297" i="2"/>
  <c r="M1297" i="2"/>
  <c r="T1296" i="2"/>
  <c r="N1296" i="2"/>
  <c r="M1296" i="2"/>
  <c r="J1296" i="2"/>
  <c r="I1296" i="2"/>
  <c r="T1295" i="2"/>
  <c r="N1295" i="2"/>
  <c r="M1295" i="2"/>
  <c r="J1295" i="2"/>
  <c r="I1295" i="2"/>
  <c r="T1294" i="2"/>
  <c r="N1294" i="2"/>
  <c r="M1294" i="2"/>
  <c r="J1294" i="2"/>
  <c r="I1294" i="2"/>
  <c r="T1293" i="2"/>
  <c r="N1293" i="2"/>
  <c r="M1293" i="2"/>
  <c r="I1293" i="2"/>
  <c r="T1292" i="2"/>
  <c r="N1292" i="2"/>
  <c r="M1292" i="2"/>
  <c r="J1292" i="2"/>
  <c r="I1292" i="2"/>
  <c r="T1291" i="2"/>
  <c r="N1291" i="2"/>
  <c r="M1291" i="2"/>
  <c r="J1291" i="2"/>
  <c r="I1291" i="2"/>
  <c r="T1290" i="2"/>
  <c r="N1290" i="2"/>
  <c r="M1290" i="2"/>
  <c r="J1290" i="2"/>
  <c r="I1290" i="2"/>
  <c r="T1289" i="2"/>
  <c r="N1289" i="2"/>
  <c r="M1289" i="2"/>
  <c r="O1288" i="2" s="1"/>
  <c r="J1289" i="2"/>
  <c r="I1289" i="2"/>
  <c r="T1288" i="2"/>
  <c r="N1288" i="2"/>
  <c r="M1288" i="2"/>
  <c r="J1288" i="2"/>
  <c r="I1288" i="2"/>
  <c r="T1287" i="2"/>
  <c r="N1287" i="2"/>
  <c r="M1287" i="2"/>
  <c r="J1287" i="2"/>
  <c r="I1287" i="2"/>
  <c r="T1286" i="2"/>
  <c r="N1286" i="2"/>
  <c r="O1285" i="2" s="1"/>
  <c r="M1286" i="2"/>
  <c r="J1286" i="2"/>
  <c r="I1286" i="2"/>
  <c r="T1285" i="2"/>
  <c r="N1285" i="2"/>
  <c r="O1284" i="2" s="1"/>
  <c r="M1285" i="2"/>
  <c r="J1285" i="2"/>
  <c r="I1285" i="2"/>
  <c r="T1284" i="2"/>
  <c r="N1284" i="2"/>
  <c r="M1284" i="2"/>
  <c r="J1284" i="2"/>
  <c r="I1284" i="2"/>
  <c r="T1283" i="2"/>
  <c r="N1283" i="2"/>
  <c r="M1283" i="2"/>
  <c r="J1283" i="2"/>
  <c r="I1283" i="2"/>
  <c r="T1282" i="2"/>
  <c r="N1282" i="2"/>
  <c r="O1281" i="2" s="1"/>
  <c r="M1282" i="2"/>
  <c r="J1282" i="2"/>
  <c r="I1282" i="2"/>
  <c r="T1281" i="2"/>
  <c r="N1281" i="2"/>
  <c r="M1281" i="2"/>
  <c r="J1281" i="2"/>
  <c r="I1281" i="2"/>
  <c r="T1280" i="2"/>
  <c r="N1280" i="2"/>
  <c r="O1279" i="2" s="1"/>
  <c r="M1280" i="2"/>
  <c r="T1279" i="2"/>
  <c r="N1279" i="2"/>
  <c r="M1279" i="2"/>
  <c r="J1279" i="2"/>
  <c r="I1279" i="2"/>
  <c r="T1278" i="2"/>
  <c r="N1278" i="2"/>
  <c r="M1278" i="2"/>
  <c r="T1277" i="2"/>
  <c r="N1277" i="2"/>
  <c r="M1277" i="2"/>
  <c r="J1277" i="2"/>
  <c r="I1277" i="2"/>
  <c r="T1276" i="2"/>
  <c r="N1276" i="2"/>
  <c r="M1276" i="2"/>
  <c r="J1276" i="2"/>
  <c r="I1276" i="2"/>
  <c r="T1275" i="2"/>
  <c r="N1275" i="2"/>
  <c r="M1275" i="2"/>
  <c r="J1275" i="2"/>
  <c r="I1275" i="2"/>
  <c r="T1274" i="2"/>
  <c r="O1274" i="2"/>
  <c r="N1274" i="2"/>
  <c r="M1274" i="2"/>
  <c r="J1274" i="2"/>
  <c r="I1274" i="2"/>
  <c r="T1273" i="2"/>
  <c r="N1273" i="2"/>
  <c r="M1273" i="2"/>
  <c r="O1272" i="2" s="1"/>
  <c r="J1273" i="2"/>
  <c r="I1273" i="2"/>
  <c r="T1272" i="2"/>
  <c r="N1272" i="2"/>
  <c r="O1271" i="2" s="1"/>
  <c r="M1272" i="2"/>
  <c r="J1272" i="2"/>
  <c r="I1272" i="2"/>
  <c r="T1271" i="2"/>
  <c r="N1271" i="2"/>
  <c r="O1270" i="2" s="1"/>
  <c r="M1271" i="2"/>
  <c r="T1270" i="2"/>
  <c r="N1270" i="2"/>
  <c r="M1270" i="2"/>
  <c r="J1270" i="2"/>
  <c r="I1270" i="2"/>
  <c r="T1269" i="2"/>
  <c r="N1269" i="2"/>
  <c r="M1269" i="2"/>
  <c r="J1269" i="2"/>
  <c r="I1269" i="2"/>
  <c r="T1268" i="2"/>
  <c r="N1268" i="2"/>
  <c r="M1268" i="2"/>
  <c r="O1267" i="2" s="1"/>
  <c r="J1268" i="2"/>
  <c r="I1268" i="2"/>
  <c r="T1267" i="2"/>
  <c r="N1267" i="2"/>
  <c r="M1267" i="2"/>
  <c r="J1267" i="2"/>
  <c r="I1267" i="2"/>
  <c r="T1266" i="2"/>
  <c r="N1266" i="2"/>
  <c r="M1266" i="2"/>
  <c r="T1265" i="2"/>
  <c r="N1265" i="2"/>
  <c r="M1265" i="2"/>
  <c r="T1264" i="2"/>
  <c r="N1264" i="2"/>
  <c r="O1263" i="2" s="1"/>
  <c r="M1264" i="2"/>
  <c r="J1264" i="2"/>
  <c r="I1264" i="2"/>
  <c r="T1263" i="2"/>
  <c r="N1263" i="2"/>
  <c r="M1263" i="2"/>
  <c r="J1263" i="2"/>
  <c r="T1262" i="2"/>
  <c r="N1262" i="2"/>
  <c r="M1262" i="2"/>
  <c r="J1262" i="2"/>
  <c r="I1262" i="2"/>
  <c r="T1261" i="2"/>
  <c r="N1261" i="2"/>
  <c r="M1261" i="2"/>
  <c r="J1261" i="2"/>
  <c r="I1261" i="2"/>
  <c r="T1260" i="2"/>
  <c r="N1260" i="2"/>
  <c r="M1260" i="2"/>
  <c r="J1260" i="2"/>
  <c r="I1260" i="2"/>
  <c r="T1259" i="2"/>
  <c r="N1259" i="2"/>
  <c r="O1258" i="2" s="1"/>
  <c r="M1259" i="2"/>
  <c r="J1259" i="2"/>
  <c r="I1259" i="2"/>
  <c r="T1258" i="2"/>
  <c r="N1258" i="2"/>
  <c r="M1258" i="2"/>
  <c r="J1258" i="2"/>
  <c r="I1258" i="2"/>
  <c r="T1257" i="2"/>
  <c r="N1257" i="2"/>
  <c r="M1257" i="2"/>
  <c r="J1257" i="2"/>
  <c r="I1257" i="2"/>
  <c r="T1256" i="2"/>
  <c r="N1256" i="2"/>
  <c r="M1256" i="2"/>
  <c r="J1256" i="2"/>
  <c r="I1256" i="2"/>
  <c r="T1255" i="2"/>
  <c r="N1255" i="2"/>
  <c r="M1255" i="2"/>
  <c r="J1255" i="2"/>
  <c r="I1255" i="2"/>
  <c r="T1254" i="2"/>
  <c r="N1254" i="2"/>
  <c r="M1254" i="2"/>
  <c r="T1253" i="2"/>
  <c r="N1253" i="2"/>
  <c r="O1252" i="2" s="1"/>
  <c r="M1253" i="2"/>
  <c r="J1253" i="2"/>
  <c r="I1253" i="2"/>
  <c r="T1252" i="2"/>
  <c r="N1252" i="2"/>
  <c r="M1252" i="2"/>
  <c r="J1252" i="2"/>
  <c r="T1251" i="2"/>
  <c r="N1251" i="2"/>
  <c r="O1250" i="2" s="1"/>
  <c r="M1251" i="2"/>
  <c r="J1251" i="2"/>
  <c r="T1250" i="2"/>
  <c r="N1250" i="2"/>
  <c r="M1250" i="2"/>
  <c r="J1250" i="2"/>
  <c r="I1250" i="2"/>
  <c r="T1249" i="2"/>
  <c r="N1249" i="2"/>
  <c r="M1249" i="2"/>
  <c r="J1249" i="2"/>
  <c r="T1248" i="2"/>
  <c r="N1248" i="2"/>
  <c r="M1248" i="2"/>
  <c r="T1247" i="2"/>
  <c r="N1247" i="2"/>
  <c r="M1247" i="2"/>
  <c r="T1246" i="2"/>
  <c r="N1246" i="2"/>
  <c r="M1246" i="2"/>
  <c r="J1246" i="2"/>
  <c r="I1246" i="2"/>
  <c r="T1245" i="2"/>
  <c r="N1245" i="2"/>
  <c r="M1245" i="2"/>
  <c r="T1244" i="2"/>
  <c r="N1244" i="2"/>
  <c r="M1244" i="2"/>
  <c r="J1244" i="2"/>
  <c r="I1244" i="2"/>
  <c r="T1243" i="2"/>
  <c r="N1243" i="2"/>
  <c r="O1242" i="2" s="1"/>
  <c r="M1243" i="2"/>
  <c r="J1243" i="2"/>
  <c r="I1243" i="2"/>
  <c r="T1242" i="2"/>
  <c r="N1242" i="2"/>
  <c r="M1242" i="2"/>
  <c r="O1241" i="2" s="1"/>
  <c r="J1242" i="2"/>
  <c r="I1242" i="2"/>
  <c r="T1241" i="2"/>
  <c r="N1241" i="2"/>
  <c r="M1241" i="2"/>
  <c r="J1241" i="2"/>
  <c r="I1241" i="2"/>
  <c r="T1240" i="2"/>
  <c r="N1240" i="2"/>
  <c r="O1239" i="2" s="1"/>
  <c r="M1240" i="2"/>
  <c r="J1240" i="2"/>
  <c r="I1240" i="2"/>
  <c r="T1239" i="2"/>
  <c r="N1239" i="2"/>
  <c r="M1239" i="2"/>
  <c r="J1239" i="2"/>
  <c r="I1239" i="2"/>
  <c r="T1238" i="2"/>
  <c r="N1238" i="2"/>
  <c r="M1238" i="2"/>
  <c r="T1237" i="2"/>
  <c r="N1237" i="2"/>
  <c r="M1237" i="2"/>
  <c r="J1237" i="2"/>
  <c r="I1237" i="2"/>
  <c r="T1236" i="2"/>
  <c r="N1236" i="2"/>
  <c r="M1236" i="2"/>
  <c r="T1235" i="2"/>
  <c r="N1235" i="2"/>
  <c r="M1235" i="2"/>
  <c r="J1235" i="2"/>
  <c r="I1235" i="2"/>
  <c r="T1234" i="2"/>
  <c r="N1234" i="2"/>
  <c r="M1234" i="2"/>
  <c r="J1234" i="2"/>
  <c r="I1234" i="2"/>
  <c r="T1233" i="2"/>
  <c r="N1233" i="2"/>
  <c r="M1233" i="2"/>
  <c r="O1232" i="2" s="1"/>
  <c r="J1233" i="2"/>
  <c r="I1233" i="2"/>
  <c r="T1232" i="2"/>
  <c r="N1232" i="2"/>
  <c r="M1232" i="2"/>
  <c r="T1231" i="2"/>
  <c r="N1231" i="2"/>
  <c r="M1231" i="2"/>
  <c r="J1231" i="2"/>
  <c r="I1231" i="2"/>
  <c r="T1230" i="2"/>
  <c r="O1230" i="2"/>
  <c r="N1230" i="2"/>
  <c r="O1229" i="2" s="1"/>
  <c r="M1230" i="2"/>
  <c r="J1230" i="2"/>
  <c r="I1230" i="2"/>
  <c r="T1229" i="2"/>
  <c r="N1229" i="2"/>
  <c r="O1228" i="2" s="1"/>
  <c r="M1229" i="2"/>
  <c r="J1229" i="2"/>
  <c r="I1229" i="2"/>
  <c r="T1228" i="2"/>
  <c r="N1228" i="2"/>
  <c r="O1227" i="2" s="1"/>
  <c r="M1228" i="2"/>
  <c r="T1227" i="2"/>
  <c r="N1227" i="2"/>
  <c r="M1227" i="2"/>
  <c r="J1227" i="2"/>
  <c r="I1227" i="2"/>
  <c r="T1226" i="2"/>
  <c r="N1226" i="2"/>
  <c r="M1226" i="2"/>
  <c r="J1226" i="2"/>
  <c r="I1226" i="2"/>
  <c r="T1225" i="2"/>
  <c r="N1225" i="2"/>
  <c r="M1225" i="2"/>
  <c r="J1225" i="2"/>
  <c r="I1225" i="2"/>
  <c r="T1224" i="2"/>
  <c r="N1224" i="2"/>
  <c r="M1224" i="2"/>
  <c r="O1223" i="2" s="1"/>
  <c r="J1224" i="2"/>
  <c r="I1224" i="2"/>
  <c r="T1223" i="2"/>
  <c r="N1223" i="2"/>
  <c r="O1222" i="2" s="1"/>
  <c r="M1223" i="2"/>
  <c r="J1223" i="2"/>
  <c r="I1223" i="2"/>
  <c r="T1222" i="2"/>
  <c r="N1222" i="2"/>
  <c r="M1222" i="2"/>
  <c r="J1222" i="2"/>
  <c r="I1222" i="2"/>
  <c r="T1221" i="2"/>
  <c r="N1221" i="2"/>
  <c r="O1220" i="2" s="1"/>
  <c r="M1221" i="2"/>
  <c r="J1221" i="2"/>
  <c r="I1221" i="2"/>
  <c r="T1220" i="2"/>
  <c r="N1220" i="2"/>
  <c r="M1220" i="2"/>
  <c r="J1220" i="2"/>
  <c r="I1220" i="2"/>
  <c r="T1219" i="2"/>
  <c r="N1219" i="2"/>
  <c r="O1218" i="2" s="1"/>
  <c r="M1219" i="2"/>
  <c r="J1219" i="2"/>
  <c r="I1219" i="2"/>
  <c r="T1218" i="2"/>
  <c r="N1218" i="2"/>
  <c r="M1218" i="2"/>
  <c r="O1217" i="2" s="1"/>
  <c r="J1218" i="2"/>
  <c r="I1218" i="2"/>
  <c r="T1217" i="2"/>
  <c r="N1217" i="2"/>
  <c r="O1216" i="2" s="1"/>
  <c r="M1217" i="2"/>
  <c r="J1217" i="2"/>
  <c r="I1217" i="2"/>
  <c r="T1216" i="2"/>
  <c r="N1216" i="2"/>
  <c r="M1216" i="2"/>
  <c r="T1215" i="2"/>
  <c r="N1215" i="2"/>
  <c r="M1215" i="2"/>
  <c r="J1215" i="2"/>
  <c r="I1215" i="2"/>
  <c r="T1214" i="2"/>
  <c r="N1214" i="2"/>
  <c r="M1214" i="2"/>
  <c r="O1213" i="2" s="1"/>
  <c r="J1214" i="2"/>
  <c r="I1214" i="2"/>
  <c r="T1213" i="2"/>
  <c r="N1213" i="2"/>
  <c r="O1212" i="2" s="1"/>
  <c r="M1213" i="2"/>
  <c r="J1213" i="2"/>
  <c r="I1213" i="2"/>
  <c r="T1212" i="2"/>
  <c r="N1212" i="2"/>
  <c r="M1212" i="2"/>
  <c r="T1211" i="2"/>
  <c r="N1211" i="2"/>
  <c r="M1211" i="2"/>
  <c r="J1211" i="2"/>
  <c r="I1211" i="2"/>
  <c r="T1210" i="2"/>
  <c r="N1210" i="2"/>
  <c r="M1210" i="2"/>
  <c r="J1210" i="2"/>
  <c r="I1210" i="2"/>
  <c r="T1209" i="2"/>
  <c r="N1209" i="2"/>
  <c r="O1208" i="2" s="1"/>
  <c r="M1209" i="2"/>
  <c r="J1209" i="2"/>
  <c r="I1209" i="2"/>
  <c r="T1208" i="2"/>
  <c r="N1208" i="2"/>
  <c r="M1208" i="2"/>
  <c r="O1207" i="2" s="1"/>
  <c r="T1207" i="2"/>
  <c r="N1207" i="2"/>
  <c r="O1206" i="2" s="1"/>
  <c r="M1207" i="2"/>
  <c r="J1207" i="2"/>
  <c r="I1207" i="2"/>
  <c r="T1206" i="2"/>
  <c r="N1206" i="2"/>
  <c r="M1206" i="2"/>
  <c r="J1206" i="2"/>
  <c r="I1206" i="2"/>
  <c r="T1205" i="2"/>
  <c r="N1205" i="2"/>
  <c r="M1205" i="2"/>
  <c r="J1205" i="2"/>
  <c r="I1205" i="2"/>
  <c r="T1204" i="2"/>
  <c r="N1204" i="2"/>
  <c r="M1204" i="2"/>
  <c r="T1203" i="2"/>
  <c r="N1203" i="2"/>
  <c r="M1203" i="2"/>
  <c r="J1203" i="2"/>
  <c r="I1203" i="2"/>
  <c r="T1202" i="2"/>
  <c r="N1202" i="2"/>
  <c r="M1202" i="2"/>
  <c r="J1202" i="2"/>
  <c r="I1202" i="2"/>
  <c r="T1201" i="2"/>
  <c r="N1201" i="2"/>
  <c r="O1200" i="2" s="1"/>
  <c r="M1201" i="2"/>
  <c r="J1201" i="2"/>
  <c r="I1201" i="2"/>
  <c r="T1200" i="2"/>
  <c r="N1200" i="2"/>
  <c r="M1200" i="2"/>
  <c r="T1199" i="2"/>
  <c r="N1199" i="2"/>
  <c r="O1198" i="2" s="1"/>
  <c r="M1199" i="2"/>
  <c r="J1199" i="2"/>
  <c r="I1199" i="2"/>
  <c r="T1198" i="2"/>
  <c r="N1198" i="2"/>
  <c r="M1198" i="2"/>
  <c r="J1198" i="2"/>
  <c r="I1198" i="2"/>
  <c r="T1197" i="2"/>
  <c r="N1197" i="2"/>
  <c r="O1196" i="2" s="1"/>
  <c r="M1197" i="2"/>
  <c r="J1197" i="2"/>
  <c r="I1197" i="2"/>
  <c r="T1196" i="2"/>
  <c r="N1196" i="2"/>
  <c r="M1196" i="2"/>
  <c r="T1195" i="2"/>
  <c r="N1195" i="2"/>
  <c r="O1194" i="2" s="1"/>
  <c r="M1195" i="2"/>
  <c r="J1195" i="2"/>
  <c r="I1195" i="2"/>
  <c r="T1194" i="2"/>
  <c r="N1194" i="2"/>
  <c r="O1193" i="2" s="1"/>
  <c r="M1194" i="2"/>
  <c r="J1194" i="2"/>
  <c r="I1194" i="2"/>
  <c r="T1193" i="2"/>
  <c r="N1193" i="2"/>
  <c r="M1193" i="2"/>
  <c r="J1193" i="2"/>
  <c r="I1193" i="2"/>
  <c r="T1192" i="2"/>
  <c r="N1192" i="2"/>
  <c r="M1192" i="2"/>
  <c r="T1191" i="2"/>
  <c r="N1191" i="2"/>
  <c r="M1191" i="2"/>
  <c r="J1191" i="2"/>
  <c r="I1191" i="2"/>
  <c r="T1190" i="2"/>
  <c r="N1190" i="2"/>
  <c r="O1189" i="2" s="1"/>
  <c r="M1190" i="2"/>
  <c r="J1190" i="2"/>
  <c r="I1190" i="2"/>
  <c r="T1189" i="2"/>
  <c r="N1189" i="2"/>
  <c r="M1189" i="2"/>
  <c r="J1189" i="2"/>
  <c r="I1189" i="2"/>
  <c r="T1188" i="2"/>
  <c r="N1188" i="2"/>
  <c r="M1188" i="2"/>
  <c r="T1187" i="2"/>
  <c r="N1187" i="2"/>
  <c r="M1187" i="2"/>
  <c r="J1187" i="2"/>
  <c r="I1187" i="2"/>
  <c r="T1186" i="2"/>
  <c r="N1186" i="2"/>
  <c r="M1186" i="2"/>
  <c r="J1186" i="2"/>
  <c r="I1186" i="2"/>
  <c r="T1185" i="2"/>
  <c r="N1185" i="2"/>
  <c r="O1184" i="2" s="1"/>
  <c r="M1185" i="2"/>
  <c r="J1185" i="2"/>
  <c r="I1185" i="2"/>
  <c r="T1184" i="2"/>
  <c r="N1184" i="2"/>
  <c r="M1184" i="2"/>
  <c r="J1184" i="2"/>
  <c r="I1184" i="2"/>
  <c r="T1183" i="2"/>
  <c r="N1183" i="2"/>
  <c r="O1182" i="2" s="1"/>
  <c r="M1183" i="2"/>
  <c r="T1182" i="2"/>
  <c r="N1182" i="2"/>
  <c r="M1182" i="2"/>
  <c r="J1182" i="2"/>
  <c r="I1182" i="2"/>
  <c r="T1181" i="2"/>
  <c r="N1181" i="2"/>
  <c r="M1181" i="2"/>
  <c r="J1181" i="2"/>
  <c r="I1181" i="2"/>
  <c r="T1180" i="2"/>
  <c r="N1180" i="2"/>
  <c r="O1179" i="2" s="1"/>
  <c r="M1180" i="2"/>
  <c r="J1180" i="2"/>
  <c r="I1180" i="2"/>
  <c r="T1179" i="2"/>
  <c r="N1179" i="2"/>
  <c r="M1179" i="2"/>
  <c r="J1179" i="2"/>
  <c r="I1179" i="2"/>
  <c r="T1178" i="2"/>
  <c r="N1178" i="2"/>
  <c r="O1177" i="2" s="1"/>
  <c r="M1178" i="2"/>
  <c r="J1178" i="2"/>
  <c r="I1178" i="2"/>
  <c r="T1177" i="2"/>
  <c r="N1177" i="2"/>
  <c r="M1177" i="2"/>
  <c r="O1176" i="2" s="1"/>
  <c r="J1177" i="2"/>
  <c r="I1177" i="2"/>
  <c r="T1176" i="2"/>
  <c r="N1176" i="2"/>
  <c r="O1175" i="2" s="1"/>
  <c r="M1176" i="2"/>
  <c r="J1176" i="2"/>
  <c r="I1176" i="2"/>
  <c r="T1175" i="2"/>
  <c r="N1175" i="2"/>
  <c r="M1175" i="2"/>
  <c r="J1175" i="2"/>
  <c r="I1175" i="2"/>
  <c r="T1174" i="2"/>
  <c r="N1174" i="2"/>
  <c r="M1174" i="2"/>
  <c r="J1174" i="2"/>
  <c r="I1174" i="2"/>
  <c r="T1173" i="2"/>
  <c r="N1173" i="2"/>
  <c r="M1173" i="2"/>
  <c r="J1173" i="2"/>
  <c r="I1173" i="2"/>
  <c r="T1172" i="2"/>
  <c r="O1172" i="2"/>
  <c r="N1172" i="2"/>
  <c r="M1172" i="2"/>
  <c r="J1172" i="2"/>
  <c r="I1172" i="2"/>
  <c r="T1171" i="2"/>
  <c r="N1171" i="2"/>
  <c r="O1170" i="2" s="1"/>
  <c r="M1171" i="2"/>
  <c r="J1171" i="2"/>
  <c r="I1171" i="2"/>
  <c r="T1170" i="2"/>
  <c r="N1170" i="2"/>
  <c r="M1170" i="2"/>
  <c r="J1170" i="2"/>
  <c r="I1170" i="2"/>
  <c r="T1169" i="2"/>
  <c r="N1169" i="2"/>
  <c r="M1169" i="2"/>
  <c r="J1169" i="2"/>
  <c r="I1169" i="2"/>
  <c r="T1168" i="2"/>
  <c r="N1168" i="2"/>
  <c r="M1168" i="2"/>
  <c r="J1168" i="2"/>
  <c r="I1168" i="2"/>
  <c r="T1167" i="2"/>
  <c r="N1167" i="2"/>
  <c r="M1167" i="2"/>
  <c r="T1166" i="2"/>
  <c r="N1166" i="2"/>
  <c r="M1166" i="2"/>
  <c r="J1166" i="2"/>
  <c r="I1166" i="2"/>
  <c r="T1165" i="2"/>
  <c r="N1165" i="2"/>
  <c r="M1165" i="2"/>
  <c r="J1165" i="2"/>
  <c r="I1165" i="2"/>
  <c r="T1164" i="2"/>
  <c r="N1164" i="2"/>
  <c r="M1164" i="2"/>
  <c r="J1164" i="2"/>
  <c r="I1164" i="2"/>
  <c r="T1163" i="2"/>
  <c r="N1163" i="2"/>
  <c r="M1163" i="2"/>
  <c r="J1163" i="2"/>
  <c r="I1163" i="2"/>
  <c r="T1162" i="2"/>
  <c r="N1162" i="2"/>
  <c r="M1162" i="2"/>
  <c r="T1161" i="2"/>
  <c r="N1161" i="2"/>
  <c r="O1160" i="2" s="1"/>
  <c r="M1161" i="2"/>
  <c r="J1161" i="2"/>
  <c r="I1161" i="2"/>
  <c r="T1160" i="2"/>
  <c r="N1160" i="2"/>
  <c r="M1160" i="2"/>
  <c r="J1160" i="2"/>
  <c r="I1160" i="2"/>
  <c r="T1159" i="2"/>
  <c r="N1159" i="2"/>
  <c r="M1159" i="2"/>
  <c r="J1159" i="2"/>
  <c r="T1158" i="2"/>
  <c r="N1158" i="2"/>
  <c r="M1158" i="2"/>
  <c r="J1158" i="2"/>
  <c r="I1158" i="2"/>
  <c r="T1157" i="2"/>
  <c r="N1157" i="2"/>
  <c r="M1157" i="2"/>
  <c r="J1157" i="2"/>
  <c r="I1157" i="2"/>
  <c r="T1156" i="2"/>
  <c r="N1156" i="2"/>
  <c r="O1155" i="2" s="1"/>
  <c r="M1156" i="2"/>
  <c r="J1156" i="2"/>
  <c r="I1156" i="2"/>
  <c r="T1155" i="2"/>
  <c r="N1155" i="2"/>
  <c r="M1155" i="2"/>
  <c r="J1155" i="2"/>
  <c r="I1155" i="2"/>
  <c r="T1154" i="2"/>
  <c r="N1154" i="2"/>
  <c r="M1154" i="2"/>
  <c r="T1153" i="2"/>
  <c r="N1153" i="2"/>
  <c r="M1153" i="2"/>
  <c r="J1153" i="2"/>
  <c r="I1153" i="2"/>
  <c r="T1152" i="2"/>
  <c r="N1152" i="2"/>
  <c r="M1152" i="2"/>
  <c r="J1152" i="2"/>
  <c r="I1152" i="2"/>
  <c r="T1151" i="2"/>
  <c r="N1151" i="2"/>
  <c r="O1150" i="2" s="1"/>
  <c r="M1151" i="2"/>
  <c r="J1151" i="2"/>
  <c r="I1151" i="2"/>
  <c r="T1150" i="2"/>
  <c r="N1150" i="2"/>
  <c r="M1150" i="2"/>
  <c r="J1150" i="2"/>
  <c r="I1150" i="2"/>
  <c r="T1149" i="2"/>
  <c r="N1149" i="2"/>
  <c r="M1149" i="2"/>
  <c r="J1149" i="2"/>
  <c r="I1149" i="2"/>
  <c r="T1148" i="2"/>
  <c r="N1148" i="2"/>
  <c r="M1148" i="2"/>
  <c r="J1148" i="2"/>
  <c r="I1148" i="2"/>
  <c r="T1147" i="2"/>
  <c r="N1147" i="2"/>
  <c r="M1147" i="2"/>
  <c r="J1147" i="2"/>
  <c r="I1147" i="2"/>
  <c r="T1146" i="2"/>
  <c r="N1146" i="2"/>
  <c r="M1146" i="2"/>
  <c r="J1146" i="2"/>
  <c r="I1146" i="2"/>
  <c r="T1145" i="2"/>
  <c r="N1145" i="2"/>
  <c r="O1144" i="2" s="1"/>
  <c r="M1145" i="2"/>
  <c r="J1145" i="2"/>
  <c r="T1144" i="2"/>
  <c r="N1144" i="2"/>
  <c r="M1144" i="2"/>
  <c r="J1144" i="2"/>
  <c r="I1144" i="2"/>
  <c r="T1143" i="2"/>
  <c r="O1143" i="2"/>
  <c r="N1143" i="2"/>
  <c r="M1143" i="2"/>
  <c r="J1143" i="2"/>
  <c r="I1143" i="2"/>
  <c r="T1142" i="2"/>
  <c r="N1142" i="2"/>
  <c r="O1141" i="2" s="1"/>
  <c r="M1142" i="2"/>
  <c r="J1142" i="2"/>
  <c r="I1142" i="2"/>
  <c r="T1141" i="2"/>
  <c r="N1141" i="2"/>
  <c r="M1141" i="2"/>
  <c r="T1140" i="2"/>
  <c r="N1140" i="2"/>
  <c r="M1140" i="2"/>
  <c r="J1140" i="2"/>
  <c r="I1140" i="2"/>
  <c r="T1139" i="2"/>
  <c r="N1139" i="2"/>
  <c r="M1139" i="2"/>
  <c r="J1139" i="2"/>
  <c r="I1139" i="2"/>
  <c r="T1138" i="2"/>
  <c r="N1138" i="2"/>
  <c r="M1138" i="2"/>
  <c r="J1138" i="2"/>
  <c r="I1138" i="2"/>
  <c r="T1137" i="2"/>
  <c r="N1137" i="2"/>
  <c r="M1137" i="2"/>
  <c r="T1136" i="2"/>
  <c r="N1136" i="2"/>
  <c r="O1135" i="2" s="1"/>
  <c r="M1136" i="2"/>
  <c r="J1136" i="2"/>
  <c r="I1136" i="2"/>
  <c r="T1135" i="2"/>
  <c r="N1135" i="2"/>
  <c r="M1135" i="2"/>
  <c r="O1134" i="2" s="1"/>
  <c r="J1135" i="2"/>
  <c r="I1135" i="2"/>
  <c r="T1134" i="2"/>
  <c r="N1134" i="2"/>
  <c r="M1134" i="2"/>
  <c r="J1134" i="2"/>
  <c r="I1134" i="2"/>
  <c r="T1133" i="2"/>
  <c r="N1133" i="2"/>
  <c r="M1133" i="2"/>
  <c r="T1132" i="2"/>
  <c r="N1132" i="2"/>
  <c r="M1132" i="2"/>
  <c r="J1132" i="2"/>
  <c r="I1132" i="2"/>
  <c r="T1131" i="2"/>
  <c r="N1131" i="2"/>
  <c r="M1131" i="2"/>
  <c r="J1131" i="2"/>
  <c r="I1131" i="2"/>
  <c r="T1130" i="2"/>
  <c r="N1130" i="2"/>
  <c r="M1130" i="2"/>
  <c r="J1130" i="2"/>
  <c r="I1130" i="2"/>
  <c r="T1129" i="2"/>
  <c r="N1129" i="2"/>
  <c r="O1128" i="2" s="1"/>
  <c r="M1129" i="2"/>
  <c r="J1129" i="2"/>
  <c r="T1128" i="2"/>
  <c r="N1128" i="2"/>
  <c r="M1128" i="2"/>
  <c r="J1128" i="2"/>
  <c r="I1128" i="2"/>
  <c r="T1127" i="2"/>
  <c r="N1127" i="2"/>
  <c r="M1127" i="2"/>
  <c r="O1126" i="2" s="1"/>
  <c r="J1127" i="2"/>
  <c r="I1127" i="2"/>
  <c r="T1126" i="2"/>
  <c r="N1126" i="2"/>
  <c r="M1126" i="2"/>
  <c r="J1126" i="2"/>
  <c r="I1126" i="2"/>
  <c r="T1125" i="2"/>
  <c r="N1125" i="2"/>
  <c r="O1124" i="2" s="1"/>
  <c r="M1125" i="2"/>
  <c r="T1124" i="2"/>
  <c r="N1124" i="2"/>
  <c r="M1124" i="2"/>
  <c r="J1124" i="2"/>
  <c r="I1124" i="2"/>
  <c r="T1123" i="2"/>
  <c r="N1123" i="2"/>
  <c r="M1123" i="2"/>
  <c r="J1123" i="2"/>
  <c r="I1123" i="2"/>
  <c r="T1122" i="2"/>
  <c r="N1122" i="2"/>
  <c r="M1122" i="2"/>
  <c r="J1122" i="2"/>
  <c r="I1122" i="2"/>
  <c r="T1121" i="2"/>
  <c r="N1121" i="2"/>
  <c r="M1121" i="2"/>
  <c r="J1121" i="2"/>
  <c r="I1121" i="2"/>
  <c r="T1120" i="2"/>
  <c r="N1120" i="2"/>
  <c r="M1120" i="2"/>
  <c r="J1120" i="2"/>
  <c r="I1120" i="2"/>
  <c r="T1119" i="2"/>
  <c r="N1119" i="2"/>
  <c r="M1119" i="2"/>
  <c r="O1118" i="2" s="1"/>
  <c r="T1118" i="2"/>
  <c r="N1118" i="2"/>
  <c r="M1118" i="2"/>
  <c r="O1117" i="2" s="1"/>
  <c r="J1118" i="2"/>
  <c r="I1118" i="2"/>
  <c r="T1117" i="2"/>
  <c r="N1117" i="2"/>
  <c r="M1117" i="2"/>
  <c r="J1117" i="2"/>
  <c r="I1117" i="2"/>
  <c r="T1116" i="2"/>
  <c r="N1116" i="2"/>
  <c r="O1115" i="2" s="1"/>
  <c r="M1116" i="2"/>
  <c r="J1116" i="2"/>
  <c r="I1116" i="2"/>
  <c r="T1115" i="2"/>
  <c r="N1115" i="2"/>
  <c r="M1115" i="2"/>
  <c r="J1115" i="2"/>
  <c r="I1115" i="2"/>
  <c r="T1114" i="2"/>
  <c r="N1114" i="2"/>
  <c r="O1113" i="2" s="1"/>
  <c r="M1114" i="2"/>
  <c r="J1114" i="2"/>
  <c r="I1114" i="2"/>
  <c r="T1113" i="2"/>
  <c r="N1113" i="2"/>
  <c r="M1113" i="2"/>
  <c r="J1113" i="2"/>
  <c r="I1113" i="2"/>
  <c r="T1112" i="2"/>
  <c r="N1112" i="2"/>
  <c r="M1112" i="2"/>
  <c r="J1112" i="2"/>
  <c r="I1112" i="2"/>
  <c r="T1111" i="2"/>
  <c r="N1111" i="2"/>
  <c r="M1111" i="2"/>
  <c r="J1111" i="2"/>
  <c r="I1111" i="2"/>
  <c r="T1110" i="2"/>
  <c r="N1110" i="2"/>
  <c r="M1110" i="2"/>
  <c r="T1109" i="2"/>
  <c r="N1109" i="2"/>
  <c r="M1109" i="2"/>
  <c r="J1109" i="2"/>
  <c r="I1109" i="2"/>
  <c r="T1108" i="2"/>
  <c r="N1108" i="2"/>
  <c r="M1108" i="2"/>
  <c r="J1108" i="2"/>
  <c r="I1108" i="2"/>
  <c r="T1107" i="2"/>
  <c r="O1107" i="2"/>
  <c r="N1107" i="2"/>
  <c r="M1107" i="2"/>
  <c r="T1106" i="2"/>
  <c r="N1106" i="2"/>
  <c r="M1106" i="2"/>
  <c r="J1106" i="2"/>
  <c r="I1106" i="2"/>
  <c r="T1105" i="2"/>
  <c r="N1105" i="2"/>
  <c r="M1105" i="2"/>
  <c r="J1105" i="2"/>
  <c r="I1105" i="2"/>
  <c r="T1104" i="2"/>
  <c r="N1104" i="2"/>
  <c r="M1104" i="2"/>
  <c r="J1104" i="2"/>
  <c r="I1104" i="2"/>
  <c r="T1103" i="2"/>
  <c r="N1103" i="2"/>
  <c r="M1103" i="2"/>
  <c r="T1102" i="2"/>
  <c r="O1102" i="2"/>
  <c r="N1102" i="2"/>
  <c r="M1102" i="2"/>
  <c r="J1102" i="2"/>
  <c r="I1102" i="2"/>
  <c r="T1101" i="2"/>
  <c r="N1101" i="2"/>
  <c r="M1101" i="2"/>
  <c r="O1100" i="2" s="1"/>
  <c r="J1101" i="2"/>
  <c r="I1101" i="2"/>
  <c r="T1100" i="2"/>
  <c r="N1100" i="2"/>
  <c r="M1100" i="2"/>
  <c r="J1100" i="2"/>
  <c r="I1100" i="2"/>
  <c r="T1099" i="2"/>
  <c r="N1099" i="2"/>
  <c r="M1099" i="2"/>
  <c r="T1098" i="2"/>
  <c r="N1098" i="2"/>
  <c r="M1098" i="2"/>
  <c r="J1098" i="2"/>
  <c r="I1098" i="2"/>
  <c r="T1097" i="2"/>
  <c r="N1097" i="2"/>
  <c r="M1097" i="2"/>
  <c r="J1097" i="2"/>
  <c r="I1097" i="2"/>
  <c r="T1096" i="2"/>
  <c r="O1096" i="2"/>
  <c r="N1096" i="2"/>
  <c r="M1096" i="2"/>
  <c r="J1096" i="2"/>
  <c r="I1096" i="2"/>
  <c r="T1095" i="2"/>
  <c r="N1095" i="2"/>
  <c r="M1095" i="2"/>
  <c r="J1095" i="2"/>
  <c r="I1095" i="2"/>
  <c r="T1094" i="2"/>
  <c r="N1094" i="2"/>
  <c r="M1094" i="2"/>
  <c r="J1094" i="2"/>
  <c r="I1094" i="2"/>
  <c r="T1093" i="2"/>
  <c r="N1093" i="2"/>
  <c r="M1093" i="2"/>
  <c r="T1092" i="2"/>
  <c r="N1092" i="2"/>
  <c r="O1091" i="2" s="1"/>
  <c r="M1092" i="2"/>
  <c r="J1092" i="2"/>
  <c r="I1092" i="2"/>
  <c r="T1091" i="2"/>
  <c r="N1091" i="2"/>
  <c r="O1090" i="2" s="1"/>
  <c r="M1091" i="2"/>
  <c r="J1091" i="2"/>
  <c r="I1091" i="2"/>
  <c r="T1090" i="2"/>
  <c r="N1090" i="2"/>
  <c r="M1090" i="2"/>
  <c r="J1090" i="2"/>
  <c r="I1090" i="2"/>
  <c r="T1089" i="2"/>
  <c r="N1089" i="2"/>
  <c r="O1088" i="2" s="1"/>
  <c r="M1089" i="2"/>
  <c r="T1088" i="2"/>
  <c r="N1088" i="2"/>
  <c r="M1088" i="2"/>
  <c r="O1087" i="2" s="1"/>
  <c r="J1088" i="2"/>
  <c r="I1088" i="2"/>
  <c r="T1087" i="2"/>
  <c r="N1087" i="2"/>
  <c r="M1087" i="2"/>
  <c r="J1087" i="2"/>
  <c r="I1087" i="2"/>
  <c r="T1086" i="2"/>
  <c r="N1086" i="2"/>
  <c r="M1086" i="2"/>
  <c r="J1086" i="2"/>
  <c r="I1086" i="2"/>
  <c r="T1085" i="2"/>
  <c r="N1085" i="2"/>
  <c r="M1085" i="2"/>
  <c r="J1085" i="2"/>
  <c r="I1085" i="2"/>
  <c r="T1084" i="2"/>
  <c r="N1084" i="2"/>
  <c r="O1083" i="2" s="1"/>
  <c r="M1084" i="2"/>
  <c r="J1084" i="2"/>
  <c r="I1084" i="2"/>
  <c r="T1083" i="2"/>
  <c r="N1083" i="2"/>
  <c r="O1082" i="2" s="1"/>
  <c r="M1083" i="2"/>
  <c r="J1083" i="2"/>
  <c r="I1083" i="2"/>
  <c r="T1082" i="2"/>
  <c r="N1082" i="2"/>
  <c r="O1081" i="2" s="1"/>
  <c r="M1082" i="2"/>
  <c r="J1082" i="2"/>
  <c r="I1082" i="2"/>
  <c r="T1081" i="2"/>
  <c r="N1081" i="2"/>
  <c r="M1081" i="2"/>
  <c r="J1081" i="2"/>
  <c r="I1081" i="2"/>
  <c r="T1080" i="2"/>
  <c r="N1080" i="2"/>
  <c r="M1080" i="2"/>
  <c r="T1079" i="2"/>
  <c r="N1079" i="2"/>
  <c r="M1079" i="2"/>
  <c r="J1079" i="2"/>
  <c r="I1079" i="2"/>
  <c r="T1078" i="2"/>
  <c r="N1078" i="2"/>
  <c r="O1077" i="2" s="1"/>
  <c r="M1078" i="2"/>
  <c r="J1078" i="2"/>
  <c r="I1078" i="2"/>
  <c r="T1077" i="2"/>
  <c r="N1077" i="2"/>
  <c r="M1077" i="2"/>
  <c r="J1077" i="2"/>
  <c r="I1077" i="2"/>
  <c r="T1076" i="2"/>
  <c r="N1076" i="2"/>
  <c r="M1076" i="2"/>
  <c r="J1076" i="2"/>
  <c r="I1076" i="2"/>
  <c r="T1075" i="2"/>
  <c r="N1075" i="2"/>
  <c r="O1074" i="2" s="1"/>
  <c r="M1075" i="2"/>
  <c r="J1075" i="2"/>
  <c r="I1075" i="2"/>
  <c r="T1074" i="2"/>
  <c r="N1074" i="2"/>
  <c r="O1073" i="2" s="1"/>
  <c r="M1074" i="2"/>
  <c r="J1074" i="2"/>
  <c r="I1074" i="2"/>
  <c r="T1073" i="2"/>
  <c r="N1073" i="2"/>
  <c r="M1073" i="2"/>
  <c r="J1073" i="2"/>
  <c r="I1073" i="2"/>
  <c r="T1072" i="2"/>
  <c r="N1072" i="2"/>
  <c r="O1071" i="2" s="1"/>
  <c r="M1072" i="2"/>
  <c r="J1072" i="2"/>
  <c r="I1072" i="2"/>
  <c r="T1071" i="2"/>
  <c r="N1071" i="2"/>
  <c r="M1071" i="2"/>
  <c r="J1071" i="2"/>
  <c r="I1071" i="2"/>
  <c r="T1070" i="2"/>
  <c r="N1070" i="2"/>
  <c r="M1070" i="2"/>
  <c r="J1070" i="2"/>
  <c r="I1070" i="2"/>
  <c r="T1069" i="2"/>
  <c r="N1069" i="2"/>
  <c r="M1069" i="2"/>
  <c r="T1068" i="2"/>
  <c r="N1068" i="2"/>
  <c r="M1068" i="2"/>
  <c r="T1067" i="2"/>
  <c r="N1067" i="2"/>
  <c r="O1066" i="2" s="1"/>
  <c r="M1067" i="2"/>
  <c r="J1067" i="2"/>
  <c r="I1067" i="2"/>
  <c r="T1066" i="2"/>
  <c r="N1066" i="2"/>
  <c r="O1065" i="2" s="1"/>
  <c r="M1066" i="2"/>
  <c r="J1066" i="2"/>
  <c r="I1066" i="2"/>
  <c r="T1065" i="2"/>
  <c r="N1065" i="2"/>
  <c r="M1065" i="2"/>
  <c r="O1064" i="2" s="1"/>
  <c r="J1065" i="2"/>
  <c r="I1065" i="2"/>
  <c r="T1064" i="2"/>
  <c r="N1064" i="2"/>
  <c r="M1064" i="2"/>
  <c r="J1064" i="2"/>
  <c r="I1064" i="2"/>
  <c r="T1063" i="2"/>
  <c r="N1063" i="2"/>
  <c r="O1062" i="2" s="1"/>
  <c r="M1063" i="2"/>
  <c r="J1063" i="2"/>
  <c r="I1063" i="2"/>
  <c r="T1062" i="2"/>
  <c r="N1062" i="2"/>
  <c r="O1061" i="2" s="1"/>
  <c r="M1062" i="2"/>
  <c r="J1062" i="2"/>
  <c r="I1062" i="2"/>
  <c r="T1061" i="2"/>
  <c r="N1061" i="2"/>
  <c r="M1061" i="2"/>
  <c r="J1061" i="2"/>
  <c r="I1061" i="2"/>
  <c r="T1060" i="2"/>
  <c r="O1060" i="2"/>
  <c r="N1060" i="2"/>
  <c r="M1060" i="2"/>
  <c r="J1060" i="2"/>
  <c r="I1060" i="2"/>
  <c r="T1059" i="2"/>
  <c r="N1059" i="2"/>
  <c r="M1059" i="2"/>
  <c r="O1058" i="2" s="1"/>
  <c r="J1059" i="2"/>
  <c r="I1059" i="2"/>
  <c r="T1058" i="2"/>
  <c r="N1058" i="2"/>
  <c r="M1058" i="2"/>
  <c r="I1058" i="2"/>
  <c r="T1057" i="2"/>
  <c r="N1057" i="2"/>
  <c r="M1057" i="2"/>
  <c r="J1057" i="2"/>
  <c r="I1057" i="2"/>
  <c r="T1056" i="2"/>
  <c r="N1056" i="2"/>
  <c r="O1055" i="2" s="1"/>
  <c r="M1056" i="2"/>
  <c r="J1056" i="2"/>
  <c r="I1056" i="2"/>
  <c r="T1055" i="2"/>
  <c r="N1055" i="2"/>
  <c r="M1055" i="2"/>
  <c r="O1054" i="2" s="1"/>
  <c r="J1055" i="2"/>
  <c r="I1055" i="2"/>
  <c r="T1054" i="2"/>
  <c r="N1054" i="2"/>
  <c r="M1054" i="2"/>
  <c r="J1054" i="2"/>
  <c r="I1054" i="2"/>
  <c r="T1053" i="2"/>
  <c r="N1053" i="2"/>
  <c r="M1053" i="2"/>
  <c r="O1052" i="2" s="1"/>
  <c r="T1052" i="2"/>
  <c r="N1052" i="2"/>
  <c r="M1052" i="2"/>
  <c r="J1052" i="2"/>
  <c r="I1052" i="2"/>
  <c r="T1051" i="2"/>
  <c r="N1051" i="2"/>
  <c r="O1050" i="2" s="1"/>
  <c r="M1051" i="2"/>
  <c r="J1051" i="2"/>
  <c r="I1051" i="2"/>
  <c r="T1050" i="2"/>
  <c r="N1050" i="2"/>
  <c r="M1050" i="2"/>
  <c r="J1050" i="2"/>
  <c r="I1050" i="2"/>
  <c r="T1049" i="2"/>
  <c r="N1049" i="2"/>
  <c r="M1049" i="2"/>
  <c r="O1048" i="2" s="1"/>
  <c r="T1048" i="2"/>
  <c r="N1048" i="2"/>
  <c r="M1048" i="2"/>
  <c r="O1047" i="2" s="1"/>
  <c r="J1048" i="2"/>
  <c r="I1048" i="2"/>
  <c r="T1047" i="2"/>
  <c r="N1047" i="2"/>
  <c r="O1046" i="2" s="1"/>
  <c r="M1047" i="2"/>
  <c r="J1047" i="2"/>
  <c r="I1047" i="2"/>
  <c r="T1046" i="2"/>
  <c r="N1046" i="2"/>
  <c r="M1046" i="2"/>
  <c r="J1046" i="2"/>
  <c r="I1046" i="2"/>
  <c r="T1045" i="2"/>
  <c r="O1045" i="2"/>
  <c r="N1045" i="2"/>
  <c r="M1045" i="2"/>
  <c r="T1044" i="2"/>
  <c r="N1044" i="2"/>
  <c r="M1044" i="2"/>
  <c r="J1044" i="2"/>
  <c r="I1044" i="2"/>
  <c r="T1043" i="2"/>
  <c r="N1043" i="2"/>
  <c r="M1043" i="2"/>
  <c r="J1043" i="2"/>
  <c r="I1043" i="2"/>
  <c r="T1042" i="2"/>
  <c r="N1042" i="2"/>
  <c r="M1042" i="2"/>
  <c r="J1042" i="2"/>
  <c r="I1042" i="2"/>
  <c r="T1041" i="2"/>
  <c r="N1041" i="2"/>
  <c r="M1041" i="2"/>
  <c r="T1040" i="2"/>
  <c r="N1040" i="2"/>
  <c r="M1040" i="2"/>
  <c r="J1040" i="2"/>
  <c r="I1040" i="2"/>
  <c r="T1039" i="2"/>
  <c r="N1039" i="2"/>
  <c r="M1039" i="2"/>
  <c r="J1039" i="2"/>
  <c r="I1039" i="2"/>
  <c r="T1038" i="2"/>
  <c r="N1038" i="2"/>
  <c r="O1037" i="2" s="1"/>
  <c r="M1038" i="2"/>
  <c r="J1038" i="2"/>
  <c r="I1038" i="2"/>
  <c r="T1037" i="2"/>
  <c r="N1037" i="2"/>
  <c r="O1036" i="2" s="1"/>
  <c r="M1037" i="2"/>
  <c r="J1037" i="2"/>
  <c r="I1037" i="2"/>
  <c r="T1036" i="2"/>
  <c r="N1036" i="2"/>
  <c r="M1036" i="2"/>
  <c r="J1036" i="2"/>
  <c r="I1036" i="2"/>
  <c r="T1035" i="2"/>
  <c r="N1035" i="2"/>
  <c r="M1035" i="2"/>
  <c r="J1035" i="2"/>
  <c r="I1035" i="2"/>
  <c r="T1034" i="2"/>
  <c r="N1034" i="2"/>
  <c r="M1034" i="2"/>
  <c r="J1034" i="2"/>
  <c r="I1034" i="2"/>
  <c r="T1033" i="2"/>
  <c r="N1033" i="2"/>
  <c r="M1033" i="2"/>
  <c r="O1032" i="2" s="1"/>
  <c r="I1033" i="2"/>
  <c r="T1032" i="2"/>
  <c r="N1032" i="2"/>
  <c r="O1031" i="2" s="1"/>
  <c r="M1032" i="2"/>
  <c r="J1032" i="2"/>
  <c r="I1032" i="2"/>
  <c r="T1031" i="2"/>
  <c r="N1031" i="2"/>
  <c r="M1031" i="2"/>
  <c r="J1031" i="2"/>
  <c r="I1031" i="2"/>
  <c r="T1030" i="2"/>
  <c r="N1030" i="2"/>
  <c r="M1030" i="2"/>
  <c r="J1030" i="2"/>
  <c r="I1030" i="2"/>
  <c r="T1029" i="2"/>
  <c r="N1029" i="2"/>
  <c r="M1029" i="2"/>
  <c r="T1028" i="2"/>
  <c r="N1028" i="2"/>
  <c r="M1028" i="2"/>
  <c r="J1028" i="2"/>
  <c r="I1028" i="2"/>
  <c r="T1027" i="2"/>
  <c r="N1027" i="2"/>
  <c r="O1026" i="2" s="1"/>
  <c r="M1027" i="2"/>
  <c r="J1027" i="2"/>
  <c r="I1027" i="2"/>
  <c r="T1026" i="2"/>
  <c r="N1026" i="2"/>
  <c r="M1026" i="2"/>
  <c r="J1026" i="2"/>
  <c r="I1026" i="2"/>
  <c r="T1025" i="2"/>
  <c r="N1025" i="2"/>
  <c r="M1025" i="2"/>
  <c r="O1024" i="2" s="1"/>
  <c r="J1025" i="2"/>
  <c r="I1025" i="2"/>
  <c r="T1024" i="2"/>
  <c r="N1024" i="2"/>
  <c r="M1024" i="2"/>
  <c r="T1023" i="2"/>
  <c r="N1023" i="2"/>
  <c r="M1023" i="2"/>
  <c r="O1022" i="2" s="1"/>
  <c r="J1023" i="2"/>
  <c r="I1023" i="2"/>
  <c r="T1022" i="2"/>
  <c r="N1022" i="2"/>
  <c r="M1022" i="2"/>
  <c r="J1022" i="2"/>
  <c r="I1022" i="2"/>
  <c r="T1021" i="2"/>
  <c r="N1021" i="2"/>
  <c r="O1020" i="2" s="1"/>
  <c r="M1021" i="2"/>
  <c r="J1021" i="2"/>
  <c r="I1021" i="2"/>
  <c r="T1020" i="2"/>
  <c r="N1020" i="2"/>
  <c r="M1020" i="2"/>
  <c r="J1020" i="2"/>
  <c r="I1020" i="2"/>
  <c r="T1019" i="2"/>
  <c r="N1019" i="2"/>
  <c r="M1019" i="2"/>
  <c r="J1019" i="2"/>
  <c r="I1019" i="2"/>
  <c r="T1018" i="2"/>
  <c r="N1018" i="2"/>
  <c r="M1018" i="2"/>
  <c r="T1017" i="2"/>
  <c r="N1017" i="2"/>
  <c r="M1017" i="2"/>
  <c r="T1016" i="2"/>
  <c r="N1016" i="2"/>
  <c r="M1016" i="2"/>
  <c r="T1015" i="2"/>
  <c r="N1015" i="2"/>
  <c r="M1015" i="2"/>
  <c r="T1014" i="2"/>
  <c r="N1014" i="2"/>
  <c r="O1013" i="2" s="1"/>
  <c r="M1014" i="2"/>
  <c r="J1014" i="2"/>
  <c r="I1014" i="2"/>
  <c r="T1013" i="2"/>
  <c r="N1013" i="2"/>
  <c r="O1012" i="2" s="1"/>
  <c r="M1013" i="2"/>
  <c r="J1013" i="2"/>
  <c r="I1013" i="2"/>
  <c r="T1012" i="2"/>
  <c r="N1012" i="2"/>
  <c r="M1012" i="2"/>
  <c r="J1012" i="2"/>
  <c r="I1012" i="2"/>
  <c r="T1011" i="2"/>
  <c r="N1011" i="2"/>
  <c r="M1011" i="2"/>
  <c r="J1011" i="2"/>
  <c r="I1011" i="2"/>
  <c r="T1010" i="2"/>
  <c r="N1010" i="2"/>
  <c r="M1010" i="2"/>
  <c r="J1010" i="2"/>
  <c r="I1010" i="2"/>
  <c r="T1009" i="2"/>
  <c r="N1009" i="2"/>
  <c r="M1009" i="2"/>
  <c r="J1009" i="2"/>
  <c r="I1009" i="2"/>
  <c r="T1008" i="2"/>
  <c r="N1008" i="2"/>
  <c r="M1008" i="2"/>
  <c r="J1008" i="2"/>
  <c r="I1008" i="2"/>
  <c r="T1007" i="2"/>
  <c r="N1007" i="2"/>
  <c r="M1007" i="2"/>
  <c r="J1007" i="2"/>
  <c r="I1007" i="2"/>
  <c r="T1006" i="2"/>
  <c r="N1006" i="2"/>
  <c r="M1006" i="2"/>
  <c r="J1006" i="2"/>
  <c r="I1006" i="2"/>
  <c r="T1005" i="2"/>
  <c r="N1005" i="2"/>
  <c r="M1005" i="2"/>
  <c r="J1005" i="2"/>
  <c r="I1005" i="2"/>
  <c r="T1004" i="2"/>
  <c r="N1004" i="2"/>
  <c r="M1004" i="2"/>
  <c r="T1003" i="2"/>
  <c r="N1003" i="2"/>
  <c r="O1002" i="2" s="1"/>
  <c r="M1003" i="2"/>
  <c r="J1003" i="2"/>
  <c r="I1003" i="2"/>
  <c r="T1002" i="2"/>
  <c r="N1002" i="2"/>
  <c r="M1002" i="2"/>
  <c r="J1002" i="2"/>
  <c r="I1002" i="2"/>
  <c r="T1001" i="2"/>
  <c r="N1001" i="2"/>
  <c r="M1001" i="2"/>
  <c r="O1000" i="2" s="1"/>
  <c r="J1001" i="2"/>
  <c r="I1001" i="2"/>
  <c r="T1000" i="2"/>
  <c r="N1000" i="2"/>
  <c r="O999" i="2" s="1"/>
  <c r="M1000" i="2"/>
  <c r="J1000" i="2"/>
  <c r="I1000" i="2"/>
  <c r="T999" i="2"/>
  <c r="N999" i="2"/>
  <c r="M999" i="2"/>
  <c r="O998" i="2" s="1"/>
  <c r="J999" i="2"/>
  <c r="I999" i="2"/>
  <c r="T998" i="2"/>
  <c r="N998" i="2"/>
  <c r="M998" i="2"/>
  <c r="I998" i="2"/>
  <c r="T997" i="2"/>
  <c r="N997" i="2"/>
  <c r="M997" i="2"/>
  <c r="O996" i="2" s="1"/>
  <c r="J997" i="2"/>
  <c r="I997" i="2"/>
  <c r="T996" i="2"/>
  <c r="N996" i="2"/>
  <c r="M996" i="2"/>
  <c r="J996" i="2"/>
  <c r="I996" i="2"/>
  <c r="T995" i="2"/>
  <c r="N995" i="2"/>
  <c r="O994" i="2" s="1"/>
  <c r="M995" i="2"/>
  <c r="J995" i="2"/>
  <c r="I995" i="2"/>
  <c r="T994" i="2"/>
  <c r="N994" i="2"/>
  <c r="M994" i="2"/>
  <c r="J994" i="2"/>
  <c r="I994" i="2"/>
  <c r="T993" i="2"/>
  <c r="N993" i="2"/>
  <c r="M993" i="2"/>
  <c r="J993" i="2"/>
  <c r="I993" i="2"/>
  <c r="T992" i="2"/>
  <c r="N992" i="2"/>
  <c r="O991" i="2" s="1"/>
  <c r="M992" i="2"/>
  <c r="J992" i="2"/>
  <c r="I992" i="2"/>
  <c r="T991" i="2"/>
  <c r="N991" i="2"/>
  <c r="O990" i="2" s="1"/>
  <c r="M991" i="2"/>
  <c r="J991" i="2"/>
  <c r="I991" i="2"/>
  <c r="T990" i="2"/>
  <c r="N990" i="2"/>
  <c r="M990" i="2"/>
  <c r="J990" i="2"/>
  <c r="I990" i="2"/>
  <c r="T989" i="2"/>
  <c r="N989" i="2"/>
  <c r="M989" i="2"/>
  <c r="O988" i="2" s="1"/>
  <c r="J989" i="2"/>
  <c r="I989" i="2"/>
  <c r="T988" i="2"/>
  <c r="N988" i="2"/>
  <c r="M988" i="2"/>
  <c r="J988" i="2"/>
  <c r="I988" i="2"/>
  <c r="T987" i="2"/>
  <c r="N987" i="2"/>
  <c r="M987" i="2"/>
  <c r="J987" i="2"/>
  <c r="I987" i="2"/>
  <c r="T986" i="2"/>
  <c r="N986" i="2"/>
  <c r="M986" i="2"/>
  <c r="J986" i="2"/>
  <c r="I986" i="2"/>
  <c r="T985" i="2"/>
  <c r="N985" i="2"/>
  <c r="M985" i="2"/>
  <c r="J985" i="2"/>
  <c r="I985" i="2"/>
  <c r="T984" i="2"/>
  <c r="N984" i="2"/>
  <c r="M984" i="2"/>
  <c r="J984" i="2"/>
  <c r="I984" i="2"/>
  <c r="T983" i="2"/>
  <c r="N983" i="2"/>
  <c r="M983" i="2"/>
  <c r="J983" i="2"/>
  <c r="I983" i="2"/>
  <c r="T982" i="2"/>
  <c r="O982" i="2"/>
  <c r="N982" i="2"/>
  <c r="M982" i="2"/>
  <c r="J982" i="2"/>
  <c r="I982" i="2"/>
  <c r="T981" i="2"/>
  <c r="N981" i="2"/>
  <c r="O980" i="2" s="1"/>
  <c r="M981" i="2"/>
  <c r="J981" i="2"/>
  <c r="I981" i="2"/>
  <c r="T980" i="2"/>
  <c r="N980" i="2"/>
  <c r="M980" i="2"/>
  <c r="T979" i="2"/>
  <c r="N979" i="2"/>
  <c r="M979" i="2"/>
  <c r="J979" i="2"/>
  <c r="I979" i="2"/>
  <c r="T978" i="2"/>
  <c r="N978" i="2"/>
  <c r="M978" i="2"/>
  <c r="J978" i="2"/>
  <c r="I978" i="2"/>
  <c r="T977" i="2"/>
  <c r="N977" i="2"/>
  <c r="M977" i="2"/>
  <c r="J977" i="2"/>
  <c r="I977" i="2"/>
  <c r="T976" i="2"/>
  <c r="N976" i="2"/>
  <c r="M976" i="2"/>
  <c r="J976" i="2"/>
  <c r="I976" i="2"/>
  <c r="T975" i="2"/>
  <c r="N975" i="2"/>
  <c r="M975" i="2"/>
  <c r="J975" i="2"/>
  <c r="T974" i="2"/>
  <c r="N974" i="2"/>
  <c r="M974" i="2"/>
  <c r="J974" i="2"/>
  <c r="I974" i="2"/>
  <c r="T973" i="2"/>
  <c r="N973" i="2"/>
  <c r="M973" i="2"/>
  <c r="J973" i="2"/>
  <c r="I973" i="2"/>
  <c r="T972" i="2"/>
  <c r="N972" i="2"/>
  <c r="O971" i="2" s="1"/>
  <c r="M972" i="2"/>
  <c r="J972" i="2"/>
  <c r="I972" i="2"/>
  <c r="T971" i="2"/>
  <c r="N971" i="2"/>
  <c r="M971" i="2"/>
  <c r="J971" i="2"/>
  <c r="I971" i="2"/>
  <c r="T970" i="2"/>
  <c r="N970" i="2"/>
  <c r="M970" i="2"/>
  <c r="J970" i="2"/>
  <c r="T969" i="2"/>
  <c r="N969" i="2"/>
  <c r="M969" i="2"/>
  <c r="J969" i="2"/>
  <c r="I969" i="2"/>
  <c r="T968" i="2"/>
  <c r="N968" i="2"/>
  <c r="M968" i="2"/>
  <c r="J968" i="2"/>
  <c r="I968" i="2"/>
  <c r="T967" i="2"/>
  <c r="N967" i="2"/>
  <c r="O966" i="2" s="1"/>
  <c r="M967" i="2"/>
  <c r="J967" i="2"/>
  <c r="I967" i="2"/>
  <c r="T966" i="2"/>
  <c r="N966" i="2"/>
  <c r="M966" i="2"/>
  <c r="J966" i="2"/>
  <c r="I966" i="2"/>
  <c r="T965" i="2"/>
  <c r="N965" i="2"/>
  <c r="M965" i="2"/>
  <c r="J965" i="2"/>
  <c r="I965" i="2"/>
  <c r="T964" i="2"/>
  <c r="N964" i="2"/>
  <c r="M964" i="2"/>
  <c r="O963" i="2" s="1"/>
  <c r="J964" i="2"/>
  <c r="I964" i="2"/>
  <c r="T963" i="2"/>
  <c r="N963" i="2"/>
  <c r="M963" i="2"/>
  <c r="J963" i="2"/>
  <c r="I963" i="2"/>
  <c r="T962" i="2"/>
  <c r="N962" i="2"/>
  <c r="M962" i="2"/>
  <c r="J962" i="2"/>
  <c r="I962" i="2"/>
  <c r="T961" i="2"/>
  <c r="N961" i="2"/>
  <c r="M961" i="2"/>
  <c r="J961" i="2"/>
  <c r="I961" i="2"/>
  <c r="T960" i="2"/>
  <c r="N960" i="2"/>
  <c r="M960" i="2"/>
  <c r="J960" i="2"/>
  <c r="I960" i="2"/>
  <c r="T959" i="2"/>
  <c r="N959" i="2"/>
  <c r="M959" i="2"/>
  <c r="J959" i="2"/>
  <c r="I959" i="2"/>
  <c r="T958" i="2"/>
  <c r="N958" i="2"/>
  <c r="M958" i="2"/>
  <c r="J958" i="2"/>
  <c r="I958" i="2"/>
  <c r="T957" i="2"/>
  <c r="N957" i="2"/>
  <c r="M957" i="2"/>
  <c r="J957" i="2"/>
  <c r="I957" i="2"/>
  <c r="T956" i="2"/>
  <c r="N956" i="2"/>
  <c r="O955" i="2" s="1"/>
  <c r="M956" i="2"/>
  <c r="J956" i="2"/>
  <c r="I956" i="2"/>
  <c r="T955" i="2"/>
  <c r="N955" i="2"/>
  <c r="O954" i="2" s="1"/>
  <c r="M955" i="2"/>
  <c r="J955" i="2"/>
  <c r="I955" i="2"/>
  <c r="T954" i="2"/>
  <c r="N954" i="2"/>
  <c r="M954" i="2"/>
  <c r="O953" i="2" s="1"/>
  <c r="T953" i="2"/>
  <c r="N953" i="2"/>
  <c r="M953" i="2"/>
  <c r="J953" i="2"/>
  <c r="I953" i="2"/>
  <c r="T952" i="2"/>
  <c r="N952" i="2"/>
  <c r="O951" i="2" s="1"/>
  <c r="M952" i="2"/>
  <c r="J952" i="2"/>
  <c r="I952" i="2"/>
  <c r="T951" i="2"/>
  <c r="N951" i="2"/>
  <c r="O950" i="2" s="1"/>
  <c r="M951" i="2"/>
  <c r="J951" i="2"/>
  <c r="I951" i="2"/>
  <c r="T950" i="2"/>
  <c r="N950" i="2"/>
  <c r="O949" i="2" s="1"/>
  <c r="M950" i="2"/>
  <c r="J950" i="2"/>
  <c r="I950" i="2"/>
  <c r="T949" i="2"/>
  <c r="N949" i="2"/>
  <c r="M949" i="2"/>
  <c r="J949" i="2"/>
  <c r="I949" i="2"/>
  <c r="T948" i="2"/>
  <c r="N948" i="2"/>
  <c r="M948" i="2"/>
  <c r="O947" i="2" s="1"/>
  <c r="T947" i="2"/>
  <c r="N947" i="2"/>
  <c r="O946" i="2" s="1"/>
  <c r="M947" i="2"/>
  <c r="T946" i="2"/>
  <c r="N946" i="2"/>
  <c r="M946" i="2"/>
  <c r="J946" i="2"/>
  <c r="I946" i="2"/>
  <c r="T945" i="2"/>
  <c r="N945" i="2"/>
  <c r="M945" i="2"/>
  <c r="O944" i="2" s="1"/>
  <c r="T944" i="2"/>
  <c r="N944" i="2"/>
  <c r="M944" i="2"/>
  <c r="J944" i="2"/>
  <c r="I944" i="2"/>
  <c r="T943" i="2"/>
  <c r="N943" i="2"/>
  <c r="M943" i="2"/>
  <c r="J943" i="2"/>
  <c r="I943" i="2"/>
  <c r="T942" i="2"/>
  <c r="N942" i="2"/>
  <c r="M942" i="2"/>
  <c r="J942" i="2"/>
  <c r="I942" i="2"/>
  <c r="T941" i="2"/>
  <c r="N941" i="2"/>
  <c r="M941" i="2"/>
  <c r="J941" i="2"/>
  <c r="I941" i="2"/>
  <c r="T940" i="2"/>
  <c r="N940" i="2"/>
  <c r="M940" i="2"/>
  <c r="J940" i="2"/>
  <c r="I940" i="2"/>
  <c r="T939" i="2"/>
  <c r="N939" i="2"/>
  <c r="M939" i="2"/>
  <c r="J939" i="2"/>
  <c r="I939" i="2"/>
  <c r="T938" i="2"/>
  <c r="N938" i="2"/>
  <c r="M938" i="2"/>
  <c r="J938" i="2"/>
  <c r="I938" i="2"/>
  <c r="T937" i="2"/>
  <c r="N937" i="2"/>
  <c r="M937" i="2"/>
  <c r="J937" i="2"/>
  <c r="I937" i="2"/>
  <c r="T936" i="2"/>
  <c r="O936" i="2"/>
  <c r="N936" i="2"/>
  <c r="M936" i="2"/>
  <c r="J936" i="2"/>
  <c r="I936" i="2"/>
  <c r="T935" i="2"/>
  <c r="N935" i="2"/>
  <c r="M935" i="2"/>
  <c r="J935" i="2"/>
  <c r="I935" i="2"/>
  <c r="T934" i="2"/>
  <c r="N934" i="2"/>
  <c r="M934" i="2"/>
  <c r="J934" i="2"/>
  <c r="I934" i="2"/>
  <c r="T933" i="2"/>
  <c r="N933" i="2"/>
  <c r="M933" i="2"/>
  <c r="J933" i="2"/>
  <c r="I933" i="2"/>
  <c r="T932" i="2"/>
  <c r="N932" i="2"/>
  <c r="M932" i="2"/>
  <c r="J932" i="2"/>
  <c r="I932" i="2"/>
  <c r="T931" i="2"/>
  <c r="N931" i="2"/>
  <c r="M931" i="2"/>
  <c r="J931" i="2"/>
  <c r="I931" i="2"/>
  <c r="T930" i="2"/>
  <c r="N930" i="2"/>
  <c r="M930" i="2"/>
  <c r="J930" i="2"/>
  <c r="I930" i="2"/>
  <c r="T929" i="2"/>
  <c r="N929" i="2"/>
  <c r="O928" i="2" s="1"/>
  <c r="M929" i="2"/>
  <c r="J929" i="2"/>
  <c r="I929" i="2"/>
  <c r="T928" i="2"/>
  <c r="N928" i="2"/>
  <c r="M928" i="2"/>
  <c r="J928" i="2"/>
  <c r="I928" i="2"/>
  <c r="T927" i="2"/>
  <c r="N927" i="2"/>
  <c r="M927" i="2"/>
  <c r="O926" i="2" s="1"/>
  <c r="J927" i="2"/>
  <c r="I927" i="2"/>
  <c r="T926" i="2"/>
  <c r="N926" i="2"/>
  <c r="M926" i="2"/>
  <c r="J926" i="2"/>
  <c r="I926" i="2"/>
  <c r="T925" i="2"/>
  <c r="N925" i="2"/>
  <c r="O924" i="2" s="1"/>
  <c r="M925" i="2"/>
  <c r="J925" i="2"/>
  <c r="I925" i="2"/>
  <c r="T924" i="2"/>
  <c r="N924" i="2"/>
  <c r="M924" i="2"/>
  <c r="J924" i="2"/>
  <c r="I924" i="2"/>
  <c r="T923" i="2"/>
  <c r="N923" i="2"/>
  <c r="M923" i="2"/>
  <c r="J923" i="2"/>
  <c r="I923" i="2"/>
  <c r="T922" i="2"/>
  <c r="N922" i="2"/>
  <c r="M922" i="2"/>
  <c r="J922" i="2"/>
  <c r="I922" i="2"/>
  <c r="T921" i="2"/>
  <c r="N921" i="2"/>
  <c r="O920" i="2" s="1"/>
  <c r="M921" i="2"/>
  <c r="J921" i="2"/>
  <c r="I921" i="2"/>
  <c r="T920" i="2"/>
  <c r="N920" i="2"/>
  <c r="M920" i="2"/>
  <c r="J920" i="2"/>
  <c r="I920" i="2"/>
  <c r="T919" i="2"/>
  <c r="N919" i="2"/>
  <c r="M919" i="2"/>
  <c r="J919" i="2"/>
  <c r="I919" i="2"/>
  <c r="T918" i="2"/>
  <c r="N918" i="2"/>
  <c r="M918" i="2"/>
  <c r="J918" i="2"/>
  <c r="I918" i="2"/>
  <c r="T917" i="2"/>
  <c r="N917" i="2"/>
  <c r="M917" i="2"/>
  <c r="J917" i="2"/>
  <c r="I917" i="2"/>
  <c r="T916" i="2"/>
  <c r="N916" i="2"/>
  <c r="M916" i="2"/>
  <c r="J916" i="2"/>
  <c r="I916" i="2"/>
  <c r="T915" i="2"/>
  <c r="N915" i="2"/>
  <c r="O914" i="2" s="1"/>
  <c r="M915" i="2"/>
  <c r="J915" i="2"/>
  <c r="I915" i="2"/>
  <c r="T914" i="2"/>
  <c r="N914" i="2"/>
  <c r="M914" i="2"/>
  <c r="T913" i="2"/>
  <c r="N913" i="2"/>
  <c r="O912" i="2" s="1"/>
  <c r="M913" i="2"/>
  <c r="J913" i="2"/>
  <c r="I913" i="2"/>
  <c r="T912" i="2"/>
  <c r="N912" i="2"/>
  <c r="M912" i="2"/>
  <c r="J912" i="2"/>
  <c r="I912" i="2"/>
  <c r="T911" i="2"/>
  <c r="N911" i="2"/>
  <c r="M911" i="2"/>
  <c r="J911" i="2"/>
  <c r="I911" i="2"/>
  <c r="T910" i="2"/>
  <c r="N910" i="2"/>
  <c r="M910" i="2"/>
  <c r="J910" i="2"/>
  <c r="I910" i="2"/>
  <c r="T909" i="2"/>
  <c r="N909" i="2"/>
  <c r="M909" i="2"/>
  <c r="J909" i="2"/>
  <c r="I909" i="2"/>
  <c r="T908" i="2"/>
  <c r="N908" i="2"/>
  <c r="M908" i="2"/>
  <c r="J908" i="2"/>
  <c r="I908" i="2"/>
  <c r="T907" i="2"/>
  <c r="N907" i="2"/>
  <c r="M907" i="2"/>
  <c r="O906" i="2" s="1"/>
  <c r="J907" i="2"/>
  <c r="I907" i="2"/>
  <c r="T906" i="2"/>
  <c r="N906" i="2"/>
  <c r="M906" i="2"/>
  <c r="J906" i="2"/>
  <c r="I906" i="2"/>
  <c r="T905" i="2"/>
  <c r="N905" i="2"/>
  <c r="O904" i="2" s="1"/>
  <c r="M905" i="2"/>
  <c r="J905" i="2"/>
  <c r="I905" i="2"/>
  <c r="T904" i="2"/>
  <c r="N904" i="2"/>
  <c r="O903" i="2" s="1"/>
  <c r="M904" i="2"/>
  <c r="J904" i="2"/>
  <c r="I904" i="2"/>
  <c r="T903" i="2"/>
  <c r="N903" i="2"/>
  <c r="M903" i="2"/>
  <c r="O902" i="2" s="1"/>
  <c r="J903" i="2"/>
  <c r="I903" i="2"/>
  <c r="T902" i="2"/>
  <c r="N902" i="2"/>
  <c r="O901" i="2" s="1"/>
  <c r="M902" i="2"/>
  <c r="J902" i="2"/>
  <c r="I902" i="2"/>
  <c r="T901" i="2"/>
  <c r="N901" i="2"/>
  <c r="O900" i="2" s="1"/>
  <c r="M901" i="2"/>
  <c r="J901" i="2"/>
  <c r="I901" i="2"/>
  <c r="T900" i="2"/>
  <c r="N900" i="2"/>
  <c r="M900" i="2"/>
  <c r="J900" i="2"/>
  <c r="I900" i="2"/>
  <c r="T899" i="2"/>
  <c r="N899" i="2"/>
  <c r="M899" i="2"/>
  <c r="J899" i="2"/>
  <c r="I899" i="2"/>
  <c r="T898" i="2"/>
  <c r="O898" i="2"/>
  <c r="N898" i="2"/>
  <c r="M898" i="2"/>
  <c r="J898" i="2"/>
  <c r="I898" i="2"/>
  <c r="T897" i="2"/>
  <c r="N897" i="2"/>
  <c r="M897" i="2"/>
  <c r="J897" i="2"/>
  <c r="I897" i="2"/>
  <c r="T896" i="2"/>
  <c r="N896" i="2"/>
  <c r="M896" i="2"/>
  <c r="J896" i="2"/>
  <c r="I896" i="2"/>
  <c r="T895" i="2"/>
  <c r="N895" i="2"/>
  <c r="M895" i="2"/>
  <c r="O894" i="2" s="1"/>
  <c r="J895" i="2"/>
  <c r="I895" i="2"/>
  <c r="T894" i="2"/>
  <c r="N894" i="2"/>
  <c r="M894" i="2"/>
  <c r="T893" i="2"/>
  <c r="N893" i="2"/>
  <c r="O892" i="2" s="1"/>
  <c r="M893" i="2"/>
  <c r="J893" i="2"/>
  <c r="I893" i="2"/>
  <c r="T892" i="2"/>
  <c r="N892" i="2"/>
  <c r="M892" i="2"/>
  <c r="J892" i="2"/>
  <c r="I892" i="2"/>
  <c r="T891" i="2"/>
  <c r="O891" i="2"/>
  <c r="N891" i="2"/>
  <c r="M891" i="2"/>
  <c r="J891" i="2"/>
  <c r="I891" i="2"/>
  <c r="T890" i="2"/>
  <c r="N890" i="2"/>
  <c r="M890" i="2"/>
  <c r="O889" i="2" s="1"/>
  <c r="J890" i="2"/>
  <c r="I890" i="2"/>
  <c r="T889" i="2"/>
  <c r="N889" i="2"/>
  <c r="M889" i="2"/>
  <c r="J889" i="2"/>
  <c r="I889" i="2"/>
  <c r="T888" i="2"/>
  <c r="N888" i="2"/>
  <c r="M888" i="2"/>
  <c r="J888" i="2"/>
  <c r="I888" i="2"/>
  <c r="T887" i="2"/>
  <c r="N887" i="2"/>
  <c r="M887" i="2"/>
  <c r="J887" i="2"/>
  <c r="I887" i="2"/>
  <c r="T886" i="2"/>
  <c r="N886" i="2"/>
  <c r="O885" i="2" s="1"/>
  <c r="M886" i="2"/>
  <c r="J886" i="2"/>
  <c r="I886" i="2"/>
  <c r="T885" i="2"/>
  <c r="N885" i="2"/>
  <c r="O884" i="2" s="1"/>
  <c r="M885" i="2"/>
  <c r="J885" i="2"/>
  <c r="I885" i="2"/>
  <c r="T884" i="2"/>
  <c r="N884" i="2"/>
  <c r="M884" i="2"/>
  <c r="J884" i="2"/>
  <c r="I884" i="2"/>
  <c r="T883" i="2"/>
  <c r="N883" i="2"/>
  <c r="M883" i="2"/>
  <c r="J883" i="2"/>
  <c r="I883" i="2"/>
  <c r="T882" i="2"/>
  <c r="N882" i="2"/>
  <c r="M882" i="2"/>
  <c r="J882" i="2"/>
  <c r="I882" i="2"/>
  <c r="T881" i="2"/>
  <c r="N881" i="2"/>
  <c r="M881" i="2"/>
  <c r="J881" i="2"/>
  <c r="I881" i="2"/>
  <c r="T880" i="2"/>
  <c r="N880" i="2"/>
  <c r="M880" i="2"/>
  <c r="O879" i="2" s="1"/>
  <c r="J880" i="2"/>
  <c r="I880" i="2"/>
  <c r="T879" i="2"/>
  <c r="N879" i="2"/>
  <c r="M879" i="2"/>
  <c r="J879" i="2"/>
  <c r="I879" i="2"/>
  <c r="T878" i="2"/>
  <c r="N878" i="2"/>
  <c r="M878" i="2"/>
  <c r="O877" i="2" s="1"/>
  <c r="J878" i="2"/>
  <c r="I878" i="2"/>
  <c r="T877" i="2"/>
  <c r="N877" i="2"/>
  <c r="M877" i="2"/>
  <c r="J877" i="2"/>
  <c r="I877" i="2"/>
  <c r="T876" i="2"/>
  <c r="N876" i="2"/>
  <c r="M876" i="2"/>
  <c r="O875" i="2" s="1"/>
  <c r="J876" i="2"/>
  <c r="I876" i="2"/>
  <c r="T875" i="2"/>
  <c r="N875" i="2"/>
  <c r="M875" i="2"/>
  <c r="J875" i="2"/>
  <c r="I875" i="2"/>
  <c r="T874" i="2"/>
  <c r="N874" i="2"/>
  <c r="M874" i="2"/>
  <c r="J874" i="2"/>
  <c r="I874" i="2"/>
  <c r="T873" i="2"/>
  <c r="N873" i="2"/>
  <c r="M873" i="2"/>
  <c r="J873" i="2"/>
  <c r="I873" i="2"/>
  <c r="T872" i="2"/>
  <c r="N872" i="2"/>
  <c r="M872" i="2"/>
  <c r="J872" i="2"/>
  <c r="I872" i="2"/>
  <c r="T871" i="2"/>
  <c r="N871" i="2"/>
  <c r="O870" i="2" s="1"/>
  <c r="M871" i="2"/>
  <c r="J871" i="2"/>
  <c r="I871" i="2"/>
  <c r="T870" i="2"/>
  <c r="N870" i="2"/>
  <c r="O869" i="2" s="1"/>
  <c r="M870" i="2"/>
  <c r="J870" i="2"/>
  <c r="I870" i="2"/>
  <c r="T869" i="2"/>
  <c r="N869" i="2"/>
  <c r="M869" i="2"/>
  <c r="J869" i="2"/>
  <c r="I869" i="2"/>
  <c r="T868" i="2"/>
  <c r="N868" i="2"/>
  <c r="M868" i="2"/>
  <c r="J868" i="2"/>
  <c r="I868" i="2"/>
  <c r="T867" i="2"/>
  <c r="N867" i="2"/>
  <c r="M867" i="2"/>
  <c r="J867" i="2"/>
  <c r="I867" i="2"/>
  <c r="T866" i="2"/>
  <c r="N866" i="2"/>
  <c r="M866" i="2"/>
  <c r="J866" i="2"/>
  <c r="I866" i="2"/>
  <c r="T865" i="2"/>
  <c r="N865" i="2"/>
  <c r="M865" i="2"/>
  <c r="J865" i="2"/>
  <c r="I865" i="2"/>
  <c r="T864" i="2"/>
  <c r="N864" i="2"/>
  <c r="M864" i="2"/>
  <c r="J864" i="2"/>
  <c r="I864" i="2"/>
  <c r="T863" i="2"/>
  <c r="N863" i="2"/>
  <c r="M863" i="2"/>
  <c r="J863" i="2"/>
  <c r="I863" i="2"/>
  <c r="T862" i="2"/>
  <c r="N862" i="2"/>
  <c r="O861" i="2" s="1"/>
  <c r="M862" i="2"/>
  <c r="J862" i="2"/>
  <c r="I862" i="2"/>
  <c r="T861" i="2"/>
  <c r="N861" i="2"/>
  <c r="O860" i="2" s="1"/>
  <c r="M861" i="2"/>
  <c r="J861" i="2"/>
  <c r="I861" i="2"/>
  <c r="T860" i="2"/>
  <c r="N860" i="2"/>
  <c r="M860" i="2"/>
  <c r="O859" i="2" s="1"/>
  <c r="J860" i="2"/>
  <c r="I860" i="2"/>
  <c r="T859" i="2"/>
  <c r="N859" i="2"/>
  <c r="O858" i="2" s="1"/>
  <c r="M859" i="2"/>
  <c r="J859" i="2"/>
  <c r="I859" i="2"/>
  <c r="T858" i="2"/>
  <c r="N858" i="2"/>
  <c r="O857" i="2" s="1"/>
  <c r="M858" i="2"/>
  <c r="J858" i="2"/>
  <c r="I858" i="2"/>
  <c r="T857" i="2"/>
  <c r="N857" i="2"/>
  <c r="M857" i="2"/>
  <c r="J857" i="2"/>
  <c r="I857" i="2"/>
  <c r="T856" i="2"/>
  <c r="N856" i="2"/>
  <c r="M856" i="2"/>
  <c r="O855" i="2" s="1"/>
  <c r="J856" i="2"/>
  <c r="I856" i="2"/>
  <c r="T855" i="2"/>
  <c r="N855" i="2"/>
  <c r="O854" i="2" s="1"/>
  <c r="M855" i="2"/>
  <c r="T854" i="2"/>
  <c r="N854" i="2"/>
  <c r="O853" i="2" s="1"/>
  <c r="M854" i="2"/>
  <c r="J854" i="2"/>
  <c r="I854" i="2"/>
  <c r="T853" i="2"/>
  <c r="N853" i="2"/>
  <c r="M853" i="2"/>
  <c r="J853" i="2"/>
  <c r="I853" i="2"/>
  <c r="T852" i="2"/>
  <c r="N852" i="2"/>
  <c r="M852" i="2"/>
  <c r="J852" i="2"/>
  <c r="I852" i="2"/>
  <c r="T851" i="2"/>
  <c r="N851" i="2"/>
  <c r="M851" i="2"/>
  <c r="J851" i="2"/>
  <c r="I851" i="2"/>
  <c r="T850" i="2"/>
  <c r="N850" i="2"/>
  <c r="M850" i="2"/>
  <c r="T849" i="2"/>
  <c r="N849" i="2"/>
  <c r="M849" i="2"/>
  <c r="J849" i="2"/>
  <c r="I849" i="2"/>
  <c r="T848" i="2"/>
  <c r="N848" i="2"/>
  <c r="M848" i="2"/>
  <c r="J848" i="2"/>
  <c r="I848" i="2"/>
  <c r="T847" i="2"/>
  <c r="N847" i="2"/>
  <c r="O846" i="2" s="1"/>
  <c r="M847" i="2"/>
  <c r="J847" i="2"/>
  <c r="I847" i="2"/>
  <c r="T846" i="2"/>
  <c r="N846" i="2"/>
  <c r="M846" i="2"/>
  <c r="J846" i="2"/>
  <c r="I846" i="2"/>
  <c r="T845" i="2"/>
  <c r="N845" i="2"/>
  <c r="M845" i="2"/>
  <c r="T844" i="2"/>
  <c r="N844" i="2"/>
  <c r="M844" i="2"/>
  <c r="J844" i="2"/>
  <c r="I844" i="2"/>
  <c r="T843" i="2"/>
  <c r="N843" i="2"/>
  <c r="M843" i="2"/>
  <c r="J843" i="2"/>
  <c r="I843" i="2"/>
  <c r="T842" i="2"/>
  <c r="N842" i="2"/>
  <c r="M842" i="2"/>
  <c r="T841" i="2"/>
  <c r="N841" i="2"/>
  <c r="M841" i="2"/>
  <c r="O840" i="2" s="1"/>
  <c r="J841" i="2"/>
  <c r="I841" i="2"/>
  <c r="T840" i="2"/>
  <c r="N840" i="2"/>
  <c r="M840" i="2"/>
  <c r="J840" i="2"/>
  <c r="I840" i="2"/>
  <c r="T839" i="2"/>
  <c r="N839" i="2"/>
  <c r="O838" i="2" s="1"/>
  <c r="M839" i="2"/>
  <c r="T838" i="2"/>
  <c r="N838" i="2"/>
  <c r="M838" i="2"/>
  <c r="J838" i="2"/>
  <c r="I838" i="2"/>
  <c r="T837" i="2"/>
  <c r="N837" i="2"/>
  <c r="M837" i="2"/>
  <c r="J837" i="2"/>
  <c r="I837" i="2"/>
  <c r="T836" i="2"/>
  <c r="N836" i="2"/>
  <c r="O835" i="2" s="1"/>
  <c r="M836" i="2"/>
  <c r="T835" i="2"/>
  <c r="N835" i="2"/>
  <c r="M835" i="2"/>
  <c r="J835" i="2"/>
  <c r="I835" i="2"/>
  <c r="T834" i="2"/>
  <c r="N834" i="2"/>
  <c r="O833" i="2" s="1"/>
  <c r="M834" i="2"/>
  <c r="J834" i="2"/>
  <c r="I834" i="2"/>
  <c r="T833" i="2"/>
  <c r="N833" i="2"/>
  <c r="M833" i="2"/>
  <c r="T832" i="2"/>
  <c r="N832" i="2"/>
  <c r="M832" i="2"/>
  <c r="T831" i="2"/>
  <c r="N831" i="2"/>
  <c r="O830" i="2" s="1"/>
  <c r="M831" i="2"/>
  <c r="J831" i="2"/>
  <c r="I831" i="2"/>
  <c r="T830" i="2"/>
  <c r="N830" i="2"/>
  <c r="M830" i="2"/>
  <c r="J830" i="2"/>
  <c r="I830" i="2"/>
  <c r="T829" i="2"/>
  <c r="O829" i="2"/>
  <c r="N829" i="2"/>
  <c r="M829" i="2"/>
  <c r="J829" i="2"/>
  <c r="I829" i="2"/>
  <c r="T828" i="2"/>
  <c r="N828" i="2"/>
  <c r="M828" i="2"/>
  <c r="J828" i="2"/>
  <c r="I828" i="2"/>
  <c r="T827" i="2"/>
  <c r="N827" i="2"/>
  <c r="M827" i="2"/>
  <c r="J827" i="2"/>
  <c r="I827" i="2"/>
  <c r="T826" i="2"/>
  <c r="N826" i="2"/>
  <c r="M826" i="2"/>
  <c r="J826" i="2"/>
  <c r="I826" i="2"/>
  <c r="T825" i="2"/>
  <c r="N825" i="2"/>
  <c r="M825" i="2"/>
  <c r="J825" i="2"/>
  <c r="I825" i="2"/>
  <c r="T824" i="2"/>
  <c r="N824" i="2"/>
  <c r="M824" i="2"/>
  <c r="J824" i="2"/>
  <c r="I824" i="2"/>
  <c r="T823" i="2"/>
  <c r="N823" i="2"/>
  <c r="O822" i="2" s="1"/>
  <c r="M823" i="2"/>
  <c r="J823" i="2"/>
  <c r="I823" i="2"/>
  <c r="T822" i="2"/>
  <c r="N822" i="2"/>
  <c r="M822" i="2"/>
  <c r="O821" i="2" s="1"/>
  <c r="J822" i="2"/>
  <c r="I822" i="2"/>
  <c r="T821" i="2"/>
  <c r="N821" i="2"/>
  <c r="O820" i="2" s="1"/>
  <c r="M821" i="2"/>
  <c r="J821" i="2"/>
  <c r="I821" i="2"/>
  <c r="T820" i="2"/>
  <c r="N820" i="2"/>
  <c r="O819" i="2" s="1"/>
  <c r="M820" i="2"/>
  <c r="J820" i="2"/>
  <c r="I820" i="2"/>
  <c r="T819" i="2"/>
  <c r="N819" i="2"/>
  <c r="M819" i="2"/>
  <c r="J819" i="2"/>
  <c r="I819" i="2"/>
  <c r="T818" i="2"/>
  <c r="N818" i="2"/>
  <c r="M818" i="2"/>
  <c r="J818" i="2"/>
  <c r="I818" i="2"/>
  <c r="T817" i="2"/>
  <c r="O817" i="2"/>
  <c r="N817" i="2"/>
  <c r="M817" i="2"/>
  <c r="J817" i="2"/>
  <c r="I817" i="2"/>
  <c r="T816" i="2"/>
  <c r="N816" i="2"/>
  <c r="M816" i="2"/>
  <c r="J816" i="2"/>
  <c r="I816" i="2"/>
  <c r="T815" i="2"/>
  <c r="N815" i="2"/>
  <c r="M815" i="2"/>
  <c r="J815" i="2"/>
  <c r="I815" i="2"/>
  <c r="T814" i="2"/>
  <c r="N814" i="2"/>
  <c r="M814" i="2"/>
  <c r="O813" i="2" s="1"/>
  <c r="J814" i="2"/>
  <c r="I814" i="2"/>
  <c r="T813" i="2"/>
  <c r="N813" i="2"/>
  <c r="M813" i="2"/>
  <c r="J813" i="2"/>
  <c r="I813" i="2"/>
  <c r="T812" i="2"/>
  <c r="N812" i="2"/>
  <c r="M812" i="2"/>
  <c r="J812" i="2"/>
  <c r="I812" i="2"/>
  <c r="T811" i="2"/>
  <c r="N811" i="2"/>
  <c r="M811" i="2"/>
  <c r="J811" i="2"/>
  <c r="I811" i="2"/>
  <c r="T810" i="2"/>
  <c r="N810" i="2"/>
  <c r="O809" i="2" s="1"/>
  <c r="M810" i="2"/>
  <c r="J810" i="2"/>
  <c r="I810" i="2"/>
  <c r="T809" i="2"/>
  <c r="N809" i="2"/>
  <c r="M809" i="2"/>
  <c r="J809" i="2"/>
  <c r="I809" i="2"/>
  <c r="T808" i="2"/>
  <c r="N808" i="2"/>
  <c r="M808" i="2"/>
  <c r="J808" i="2"/>
  <c r="I808" i="2"/>
  <c r="T807" i="2"/>
  <c r="N807" i="2"/>
  <c r="O806" i="2" s="1"/>
  <c r="M807" i="2"/>
  <c r="J807" i="2"/>
  <c r="I807" i="2"/>
  <c r="T806" i="2"/>
  <c r="N806" i="2"/>
  <c r="O805" i="2" s="1"/>
  <c r="M806" i="2"/>
  <c r="T805" i="2"/>
  <c r="N805" i="2"/>
  <c r="M805" i="2"/>
  <c r="O804" i="2" s="1"/>
  <c r="J805" i="2"/>
  <c r="I805" i="2"/>
  <c r="T804" i="2"/>
  <c r="N804" i="2"/>
  <c r="M804" i="2"/>
  <c r="J804" i="2"/>
  <c r="I804" i="2"/>
  <c r="T803" i="2"/>
  <c r="N803" i="2"/>
  <c r="M803" i="2"/>
  <c r="T802" i="2"/>
  <c r="N802" i="2"/>
  <c r="O801" i="2" s="1"/>
  <c r="M802" i="2"/>
  <c r="J802" i="2"/>
  <c r="I802" i="2"/>
  <c r="T801" i="2"/>
  <c r="N801" i="2"/>
  <c r="O800" i="2" s="1"/>
  <c r="M801" i="2"/>
  <c r="J801" i="2"/>
  <c r="I801" i="2"/>
  <c r="T800" i="2"/>
  <c r="N800" i="2"/>
  <c r="M800" i="2"/>
  <c r="T799" i="2"/>
  <c r="N799" i="2"/>
  <c r="M799" i="2"/>
  <c r="J799" i="2"/>
  <c r="T798" i="2"/>
  <c r="O798" i="2"/>
  <c r="N798" i="2"/>
  <c r="M798" i="2"/>
  <c r="J798" i="2"/>
  <c r="I798" i="2"/>
  <c r="T797" i="2"/>
  <c r="N797" i="2"/>
  <c r="M797" i="2"/>
  <c r="T796" i="2"/>
  <c r="N796" i="2"/>
  <c r="M796" i="2"/>
  <c r="T795" i="2"/>
  <c r="O795" i="2"/>
  <c r="N795" i="2"/>
  <c r="M795" i="2"/>
  <c r="T794" i="2"/>
  <c r="N794" i="2"/>
  <c r="M794" i="2"/>
  <c r="O793" i="2" s="1"/>
  <c r="J794" i="2"/>
  <c r="I794" i="2"/>
  <c r="T793" i="2"/>
  <c r="N793" i="2"/>
  <c r="M793" i="2"/>
  <c r="J793" i="2"/>
  <c r="I793" i="2"/>
  <c r="T792" i="2"/>
  <c r="N792" i="2"/>
  <c r="M792" i="2"/>
  <c r="J792" i="2"/>
  <c r="I792" i="2"/>
  <c r="T791" i="2"/>
  <c r="O791" i="2"/>
  <c r="N791" i="2"/>
  <c r="M791" i="2"/>
  <c r="J791" i="2"/>
  <c r="I791" i="2"/>
  <c r="T790" i="2"/>
  <c r="N790" i="2"/>
  <c r="M790" i="2"/>
  <c r="J790" i="2"/>
  <c r="I790" i="2"/>
  <c r="T789" i="2"/>
  <c r="O789" i="2"/>
  <c r="N789" i="2"/>
  <c r="M789" i="2"/>
  <c r="J789" i="2"/>
  <c r="I789" i="2"/>
  <c r="T788" i="2"/>
  <c r="N788" i="2"/>
  <c r="M788" i="2"/>
  <c r="J788" i="2"/>
  <c r="I788" i="2"/>
  <c r="T787" i="2"/>
  <c r="N787" i="2"/>
  <c r="M787" i="2"/>
  <c r="J787" i="2"/>
  <c r="I787" i="2"/>
  <c r="T786" i="2"/>
  <c r="N786" i="2"/>
  <c r="M786" i="2"/>
  <c r="J786" i="2"/>
  <c r="I786" i="2"/>
  <c r="T785" i="2"/>
  <c r="O785" i="2"/>
  <c r="N785" i="2"/>
  <c r="M785" i="2"/>
  <c r="J785" i="2"/>
  <c r="I785" i="2"/>
  <c r="T784" i="2"/>
  <c r="N784" i="2"/>
  <c r="M784" i="2"/>
  <c r="O783" i="2" s="1"/>
  <c r="J784" i="2"/>
  <c r="I784" i="2"/>
  <c r="T783" i="2"/>
  <c r="N783" i="2"/>
  <c r="M783" i="2"/>
  <c r="J783" i="2"/>
  <c r="I783" i="2"/>
  <c r="T782" i="2"/>
  <c r="N782" i="2"/>
  <c r="M782" i="2"/>
  <c r="J782" i="2"/>
  <c r="I782" i="2"/>
  <c r="T781" i="2"/>
  <c r="N781" i="2"/>
  <c r="M781" i="2"/>
  <c r="J781" i="2"/>
  <c r="I781" i="2"/>
  <c r="T780" i="2"/>
  <c r="N780" i="2"/>
  <c r="M780" i="2"/>
  <c r="O779" i="2" s="1"/>
  <c r="J780" i="2"/>
  <c r="I780" i="2"/>
  <c r="T779" i="2"/>
  <c r="N779" i="2"/>
  <c r="O778" i="2" s="1"/>
  <c r="M779" i="2"/>
  <c r="J779" i="2"/>
  <c r="I779" i="2"/>
  <c r="T778" i="2"/>
  <c r="N778" i="2"/>
  <c r="M778" i="2"/>
  <c r="J778" i="2"/>
  <c r="I778" i="2"/>
  <c r="T777" i="2"/>
  <c r="N777" i="2"/>
  <c r="M777" i="2"/>
  <c r="J777" i="2"/>
  <c r="I777" i="2"/>
  <c r="T776" i="2"/>
  <c r="N776" i="2"/>
  <c r="M776" i="2"/>
  <c r="J776" i="2"/>
  <c r="I776" i="2"/>
  <c r="T775" i="2"/>
  <c r="O775" i="2"/>
  <c r="N775" i="2"/>
  <c r="M775" i="2"/>
  <c r="J775" i="2"/>
  <c r="I775" i="2"/>
  <c r="T774" i="2"/>
  <c r="N774" i="2"/>
  <c r="M774" i="2"/>
  <c r="J774" i="2"/>
  <c r="I774" i="2"/>
  <c r="T773" i="2"/>
  <c r="O773" i="2"/>
  <c r="N773" i="2"/>
  <c r="M773" i="2"/>
  <c r="J773" i="2"/>
  <c r="I773" i="2"/>
  <c r="T772" i="2"/>
  <c r="N772" i="2"/>
  <c r="M772" i="2"/>
  <c r="O771" i="2" s="1"/>
  <c r="J772" i="2"/>
  <c r="I772" i="2"/>
  <c r="T771" i="2"/>
  <c r="N771" i="2"/>
  <c r="M771" i="2"/>
  <c r="J771" i="2"/>
  <c r="I771" i="2"/>
  <c r="T770" i="2"/>
  <c r="N770" i="2"/>
  <c r="M770" i="2"/>
  <c r="J770" i="2"/>
  <c r="I770" i="2"/>
  <c r="T769" i="2"/>
  <c r="N769" i="2"/>
  <c r="O768" i="2" s="1"/>
  <c r="M769" i="2"/>
  <c r="J769" i="2"/>
  <c r="I769" i="2"/>
  <c r="T768" i="2"/>
  <c r="N768" i="2"/>
  <c r="M768" i="2"/>
  <c r="J768" i="2"/>
  <c r="I768" i="2"/>
  <c r="T767" i="2"/>
  <c r="O767" i="2"/>
  <c r="N767" i="2"/>
  <c r="M767" i="2"/>
  <c r="J767" i="2"/>
  <c r="I767" i="2"/>
  <c r="T766" i="2"/>
  <c r="N766" i="2"/>
  <c r="O765" i="2" s="1"/>
  <c r="M766" i="2"/>
  <c r="J766" i="2"/>
  <c r="I766" i="2"/>
  <c r="T765" i="2"/>
  <c r="N765" i="2"/>
  <c r="M765" i="2"/>
  <c r="J765" i="2"/>
  <c r="I765" i="2"/>
  <c r="T764" i="2"/>
  <c r="N764" i="2"/>
  <c r="M764" i="2"/>
  <c r="O763" i="2" s="1"/>
  <c r="J764" i="2"/>
  <c r="I764" i="2"/>
  <c r="T763" i="2"/>
  <c r="N763" i="2"/>
  <c r="M763" i="2"/>
  <c r="J763" i="2"/>
  <c r="I763" i="2"/>
  <c r="T762" i="2"/>
  <c r="N762" i="2"/>
  <c r="O761" i="2" s="1"/>
  <c r="M762" i="2"/>
  <c r="J762" i="2"/>
  <c r="I762" i="2"/>
  <c r="T761" i="2"/>
  <c r="N761" i="2"/>
  <c r="M761" i="2"/>
  <c r="J761" i="2"/>
  <c r="I761" i="2"/>
  <c r="T760" i="2"/>
  <c r="N760" i="2"/>
  <c r="M760" i="2"/>
  <c r="J760" i="2"/>
  <c r="I760" i="2"/>
  <c r="T759" i="2"/>
  <c r="N759" i="2"/>
  <c r="M759" i="2"/>
  <c r="J759" i="2"/>
  <c r="I759" i="2"/>
  <c r="T758" i="2"/>
  <c r="N758" i="2"/>
  <c r="M758" i="2"/>
  <c r="O757" i="2" s="1"/>
  <c r="J758" i="2"/>
  <c r="I758" i="2"/>
  <c r="T757" i="2"/>
  <c r="N757" i="2"/>
  <c r="M757" i="2"/>
  <c r="J757" i="2"/>
  <c r="I757" i="2"/>
  <c r="T756" i="2"/>
  <c r="N756" i="2"/>
  <c r="M756" i="2"/>
  <c r="O755" i="2" s="1"/>
  <c r="J756" i="2"/>
  <c r="I756" i="2"/>
  <c r="T755" i="2"/>
  <c r="N755" i="2"/>
  <c r="M755" i="2"/>
  <c r="J755" i="2"/>
  <c r="I755" i="2"/>
  <c r="T754" i="2"/>
  <c r="N754" i="2"/>
  <c r="M754" i="2"/>
  <c r="O753" i="2" s="1"/>
  <c r="J754" i="2"/>
  <c r="I754" i="2"/>
  <c r="T753" i="2"/>
  <c r="N753" i="2"/>
  <c r="M753" i="2"/>
  <c r="J753" i="2"/>
  <c r="I753" i="2"/>
  <c r="T752" i="2"/>
  <c r="N752" i="2"/>
  <c r="O751" i="2" s="1"/>
  <c r="M752" i="2"/>
  <c r="J752" i="2"/>
  <c r="I752" i="2"/>
  <c r="T751" i="2"/>
  <c r="N751" i="2"/>
  <c r="M751" i="2"/>
  <c r="J751" i="2"/>
  <c r="I751" i="2"/>
  <c r="T750" i="2"/>
  <c r="N750" i="2"/>
  <c r="O749" i="2" s="1"/>
  <c r="M750" i="2"/>
  <c r="J750" i="2"/>
  <c r="I750" i="2"/>
  <c r="T749" i="2"/>
  <c r="N749" i="2"/>
  <c r="O748" i="2" s="1"/>
  <c r="M749" i="2"/>
  <c r="J749" i="2"/>
  <c r="I749" i="2"/>
  <c r="T748" i="2"/>
  <c r="N748" i="2"/>
  <c r="O747" i="2" s="1"/>
  <c r="M748" i="2"/>
  <c r="J748" i="2"/>
  <c r="I748" i="2"/>
  <c r="T747" i="2"/>
  <c r="N747" i="2"/>
  <c r="M747" i="2"/>
  <c r="J747" i="2"/>
  <c r="I747" i="2"/>
  <c r="T746" i="2"/>
  <c r="N746" i="2"/>
  <c r="M746" i="2"/>
  <c r="O745" i="2" s="1"/>
  <c r="J746" i="2"/>
  <c r="I746" i="2"/>
  <c r="T745" i="2"/>
  <c r="N745" i="2"/>
  <c r="M745" i="2"/>
  <c r="J745" i="2"/>
  <c r="I745" i="2"/>
  <c r="T744" i="2"/>
  <c r="N744" i="2"/>
  <c r="M744" i="2"/>
  <c r="O743" i="2" s="1"/>
  <c r="T743" i="2"/>
  <c r="N743" i="2"/>
  <c r="O742" i="2" s="1"/>
  <c r="M743" i="2"/>
  <c r="J743" i="2"/>
  <c r="I743" i="2"/>
  <c r="T742" i="2"/>
  <c r="N742" i="2"/>
  <c r="M742" i="2"/>
  <c r="J742" i="2"/>
  <c r="I742" i="2"/>
  <c r="T741" i="2"/>
  <c r="N741" i="2"/>
  <c r="O740" i="2" s="1"/>
  <c r="M741" i="2"/>
  <c r="J741" i="2"/>
  <c r="I741" i="2"/>
  <c r="T740" i="2"/>
  <c r="N740" i="2"/>
  <c r="M740" i="2"/>
  <c r="J740" i="2"/>
  <c r="I740" i="2"/>
  <c r="T739" i="2"/>
  <c r="N739" i="2"/>
  <c r="O738" i="2" s="1"/>
  <c r="M739" i="2"/>
  <c r="J739" i="2"/>
  <c r="I739" i="2"/>
  <c r="T738" i="2"/>
  <c r="N738" i="2"/>
  <c r="M738" i="2"/>
  <c r="J738" i="2"/>
  <c r="I738" i="2"/>
  <c r="T737" i="2"/>
  <c r="N737" i="2"/>
  <c r="M737" i="2"/>
  <c r="J737" i="2"/>
  <c r="I737" i="2"/>
  <c r="T736" i="2"/>
  <c r="O736" i="2"/>
  <c r="N736" i="2"/>
  <c r="M736" i="2"/>
  <c r="J736" i="2"/>
  <c r="I736" i="2"/>
  <c r="T735" i="2"/>
  <c r="N735" i="2"/>
  <c r="M735" i="2"/>
  <c r="J735" i="2"/>
  <c r="I735" i="2"/>
  <c r="T734" i="2"/>
  <c r="N734" i="2"/>
  <c r="M734" i="2"/>
  <c r="J734" i="2"/>
  <c r="I734" i="2"/>
  <c r="T733" i="2"/>
  <c r="N733" i="2"/>
  <c r="M733" i="2"/>
  <c r="J733" i="2"/>
  <c r="I733" i="2"/>
  <c r="T732" i="2"/>
  <c r="N732" i="2"/>
  <c r="M732" i="2"/>
  <c r="J732" i="2"/>
  <c r="I732" i="2"/>
  <c r="T731" i="2"/>
  <c r="N731" i="2"/>
  <c r="M731" i="2"/>
  <c r="J731" i="2"/>
  <c r="I731" i="2"/>
  <c r="T730" i="2"/>
  <c r="N730" i="2"/>
  <c r="M730" i="2"/>
  <c r="T729" i="2"/>
  <c r="N729" i="2"/>
  <c r="M729" i="2"/>
  <c r="T728" i="2"/>
  <c r="N728" i="2"/>
  <c r="M728" i="2"/>
  <c r="T727" i="2"/>
  <c r="N727" i="2"/>
  <c r="M727" i="2"/>
  <c r="T726" i="2"/>
  <c r="N726" i="2"/>
  <c r="M726" i="2"/>
  <c r="T725" i="2"/>
  <c r="O725" i="2"/>
  <c r="N725" i="2"/>
  <c r="M725" i="2"/>
  <c r="T724" i="2"/>
  <c r="N724" i="2"/>
  <c r="M724" i="2"/>
  <c r="T723" i="2"/>
  <c r="N723" i="2"/>
  <c r="M723" i="2"/>
  <c r="T722" i="2"/>
  <c r="O722" i="2"/>
  <c r="N722" i="2"/>
  <c r="M722" i="2"/>
  <c r="T721" i="2"/>
  <c r="N721" i="2"/>
  <c r="O720" i="2" s="1"/>
  <c r="M721" i="2"/>
  <c r="T720" i="2"/>
  <c r="N720" i="2"/>
  <c r="O719" i="2" s="1"/>
  <c r="M720" i="2"/>
  <c r="T719" i="2"/>
  <c r="N719" i="2"/>
  <c r="M719" i="2"/>
  <c r="T718" i="2"/>
  <c r="N718" i="2"/>
  <c r="M718" i="2"/>
  <c r="J718" i="2"/>
  <c r="I718" i="2"/>
  <c r="T717" i="2"/>
  <c r="N717" i="2"/>
  <c r="M717" i="2"/>
  <c r="J717" i="2"/>
  <c r="I717" i="2"/>
  <c r="T716" i="2"/>
  <c r="N716" i="2"/>
  <c r="M716" i="2"/>
  <c r="T715" i="2"/>
  <c r="N715" i="2"/>
  <c r="M715" i="2"/>
  <c r="J715" i="2"/>
  <c r="I715" i="2"/>
  <c r="T714" i="2"/>
  <c r="N714" i="2"/>
  <c r="M714" i="2"/>
  <c r="J714" i="2"/>
  <c r="I714" i="2"/>
  <c r="T713" i="2"/>
  <c r="N713" i="2"/>
  <c r="O712" i="2" s="1"/>
  <c r="M713" i="2"/>
  <c r="J713" i="2"/>
  <c r="I713" i="2"/>
  <c r="T712" i="2"/>
  <c r="N712" i="2"/>
  <c r="M712" i="2"/>
  <c r="J712" i="2"/>
  <c r="I712" i="2"/>
  <c r="T711" i="2"/>
  <c r="N711" i="2"/>
  <c r="M711" i="2"/>
  <c r="J711" i="2"/>
  <c r="I711" i="2"/>
  <c r="T710" i="2"/>
  <c r="O710" i="2"/>
  <c r="N710" i="2"/>
  <c r="M710" i="2"/>
  <c r="J710" i="2"/>
  <c r="I710" i="2"/>
  <c r="T709" i="2"/>
  <c r="N709" i="2"/>
  <c r="O708" i="2" s="1"/>
  <c r="M709" i="2"/>
  <c r="J709" i="2"/>
  <c r="I709" i="2"/>
  <c r="T708" i="2"/>
  <c r="N708" i="2"/>
  <c r="M708" i="2"/>
  <c r="J708" i="2"/>
  <c r="I708" i="2"/>
  <c r="T707" i="2"/>
  <c r="N707" i="2"/>
  <c r="O706" i="2" s="1"/>
  <c r="M707" i="2"/>
  <c r="J707" i="2"/>
  <c r="I707" i="2"/>
  <c r="T706" i="2"/>
  <c r="N706" i="2"/>
  <c r="M706" i="2"/>
  <c r="J706" i="2"/>
  <c r="I706" i="2"/>
  <c r="T705" i="2"/>
  <c r="N705" i="2"/>
  <c r="M705" i="2"/>
  <c r="J705" i="2"/>
  <c r="I705" i="2"/>
  <c r="T704" i="2"/>
  <c r="N704" i="2"/>
  <c r="M704" i="2"/>
  <c r="J704" i="2"/>
  <c r="I704" i="2"/>
  <c r="T703" i="2"/>
  <c r="N703" i="2"/>
  <c r="M703" i="2"/>
  <c r="J703" i="2"/>
  <c r="I703" i="2"/>
  <c r="T702" i="2"/>
  <c r="N702" i="2"/>
  <c r="M702" i="2"/>
  <c r="J702" i="2"/>
  <c r="I702" i="2"/>
  <c r="T701" i="2"/>
  <c r="N701" i="2"/>
  <c r="O700" i="2" s="1"/>
  <c r="M701" i="2"/>
  <c r="J701" i="2"/>
  <c r="I701" i="2"/>
  <c r="T700" i="2"/>
  <c r="N700" i="2"/>
  <c r="M700" i="2"/>
  <c r="J700" i="2"/>
  <c r="I700" i="2"/>
  <c r="T699" i="2"/>
  <c r="N699" i="2"/>
  <c r="M699" i="2"/>
  <c r="T698" i="2"/>
  <c r="O698" i="2"/>
  <c r="N698" i="2"/>
  <c r="O697" i="2" s="1"/>
  <c r="M698" i="2"/>
  <c r="T697" i="2"/>
  <c r="N697" i="2"/>
  <c r="M697" i="2"/>
  <c r="T696" i="2"/>
  <c r="N696" i="2"/>
  <c r="M696" i="2"/>
  <c r="O695" i="2" s="1"/>
  <c r="T695" i="2"/>
  <c r="N695" i="2"/>
  <c r="M695" i="2"/>
  <c r="T694" i="2"/>
  <c r="O694" i="2"/>
  <c r="N694" i="2"/>
  <c r="M694" i="2"/>
  <c r="T693" i="2"/>
  <c r="N693" i="2"/>
  <c r="M693" i="2"/>
  <c r="T692" i="2"/>
  <c r="N692" i="2"/>
  <c r="M692" i="2"/>
  <c r="T691" i="2"/>
  <c r="N691" i="2"/>
  <c r="M691" i="2"/>
  <c r="T690" i="2"/>
  <c r="N690" i="2"/>
  <c r="M690" i="2"/>
  <c r="O689" i="2" s="1"/>
  <c r="T689" i="2"/>
  <c r="N689" i="2"/>
  <c r="M689" i="2"/>
  <c r="T688" i="2"/>
  <c r="N688" i="2"/>
  <c r="M688" i="2"/>
  <c r="T687" i="2"/>
  <c r="N687" i="2"/>
  <c r="M687" i="2"/>
  <c r="J687" i="2"/>
  <c r="I687" i="2"/>
  <c r="H687" i="2"/>
  <c r="G687" i="2"/>
  <c r="T686" i="2"/>
  <c r="N686" i="2"/>
  <c r="M686" i="2"/>
  <c r="T685" i="2"/>
  <c r="N685" i="2"/>
  <c r="M685" i="2"/>
  <c r="J685" i="2"/>
  <c r="I685" i="2"/>
  <c r="H685" i="2"/>
  <c r="G685" i="2"/>
  <c r="T684" i="2"/>
  <c r="N684" i="2"/>
  <c r="M684" i="2"/>
  <c r="H684" i="2"/>
  <c r="G684" i="2"/>
  <c r="T683" i="2"/>
  <c r="O683" i="2"/>
  <c r="N683" i="2"/>
  <c r="M683" i="2"/>
  <c r="J683" i="2"/>
  <c r="I683" i="2"/>
  <c r="T682" i="2"/>
  <c r="N682" i="2"/>
  <c r="M682" i="2"/>
  <c r="O681" i="2" s="1"/>
  <c r="J682" i="2"/>
  <c r="I682" i="2"/>
  <c r="H682" i="2"/>
  <c r="G682" i="2"/>
  <c r="T681" i="2"/>
  <c r="N681" i="2"/>
  <c r="M681" i="2"/>
  <c r="H681" i="2"/>
  <c r="G681" i="2"/>
  <c r="T680" i="2"/>
  <c r="N680" i="2"/>
  <c r="M680" i="2"/>
  <c r="J680" i="2"/>
  <c r="I680" i="2"/>
  <c r="H680" i="2"/>
  <c r="G680" i="2"/>
  <c r="T679" i="2"/>
  <c r="N679" i="2"/>
  <c r="M679" i="2"/>
  <c r="H679" i="2"/>
  <c r="G679" i="2"/>
  <c r="T678" i="2"/>
  <c r="N678" i="2"/>
  <c r="M678" i="2"/>
  <c r="H678" i="2"/>
  <c r="G678" i="2"/>
  <c r="T677" i="2"/>
  <c r="N677" i="2"/>
  <c r="O676" i="2" s="1"/>
  <c r="M677" i="2"/>
  <c r="J677" i="2"/>
  <c r="I677" i="2"/>
  <c r="H677" i="2"/>
  <c r="G677" i="2"/>
  <c r="T676" i="2"/>
  <c r="N676" i="2"/>
  <c r="O675" i="2" s="1"/>
  <c r="M676" i="2"/>
  <c r="T675" i="2"/>
  <c r="N675" i="2"/>
  <c r="M675" i="2"/>
  <c r="J675" i="2"/>
  <c r="I675" i="2"/>
  <c r="H675" i="2"/>
  <c r="G675" i="2"/>
  <c r="T674" i="2"/>
  <c r="N674" i="2"/>
  <c r="M674" i="2"/>
  <c r="O673" i="2" s="1"/>
  <c r="J674" i="2"/>
  <c r="I674" i="2"/>
  <c r="H674" i="2"/>
  <c r="G674" i="2"/>
  <c r="T673" i="2"/>
  <c r="N673" i="2"/>
  <c r="M673" i="2"/>
  <c r="T672" i="2"/>
  <c r="O672" i="2"/>
  <c r="N672" i="2"/>
  <c r="M672" i="2"/>
  <c r="J672" i="2"/>
  <c r="I672" i="2"/>
  <c r="T671" i="2"/>
  <c r="N671" i="2"/>
  <c r="M671" i="2"/>
  <c r="T670" i="2"/>
  <c r="N670" i="2"/>
  <c r="M670" i="2"/>
  <c r="T669" i="2"/>
  <c r="N669" i="2"/>
  <c r="M669" i="2"/>
  <c r="J669" i="2"/>
  <c r="I669" i="2"/>
  <c r="H669" i="2"/>
  <c r="G669" i="2"/>
  <c r="T668" i="2"/>
  <c r="N668" i="2"/>
  <c r="O667" i="2" s="1"/>
  <c r="M668" i="2"/>
  <c r="J668" i="2"/>
  <c r="I668" i="2"/>
  <c r="H668" i="2"/>
  <c r="G668" i="2"/>
  <c r="T667" i="2"/>
  <c r="N667" i="2"/>
  <c r="M667" i="2"/>
  <c r="H667" i="2"/>
  <c r="G667" i="2"/>
  <c r="T666" i="2"/>
  <c r="N666" i="2"/>
  <c r="M666" i="2"/>
  <c r="J666" i="2"/>
  <c r="I666" i="2"/>
  <c r="H666" i="2"/>
  <c r="G666" i="2"/>
  <c r="T665" i="2"/>
  <c r="N665" i="2"/>
  <c r="O664" i="2" s="1"/>
  <c r="M665" i="2"/>
  <c r="T664" i="2"/>
  <c r="N664" i="2"/>
  <c r="M664" i="2"/>
  <c r="T663" i="2"/>
  <c r="N663" i="2"/>
  <c r="O662" i="2" s="1"/>
  <c r="M663" i="2"/>
  <c r="J663" i="2"/>
  <c r="I663" i="2"/>
  <c r="T662" i="2"/>
  <c r="N662" i="2"/>
  <c r="M662" i="2"/>
  <c r="O661" i="2" s="1"/>
  <c r="J662" i="2"/>
  <c r="I662" i="2"/>
  <c r="T661" i="2"/>
  <c r="N661" i="2"/>
  <c r="O660" i="2" s="1"/>
  <c r="M661" i="2"/>
  <c r="J661" i="2"/>
  <c r="T660" i="2"/>
  <c r="N660" i="2"/>
  <c r="M660" i="2"/>
  <c r="J660" i="2"/>
  <c r="I660" i="2"/>
  <c r="T659" i="2"/>
  <c r="N659" i="2"/>
  <c r="O658" i="2" s="1"/>
  <c r="M659" i="2"/>
  <c r="T658" i="2"/>
  <c r="N658" i="2"/>
  <c r="M658" i="2"/>
  <c r="J658" i="2"/>
  <c r="I658" i="2"/>
  <c r="T657" i="2"/>
  <c r="N657" i="2"/>
  <c r="M657" i="2"/>
  <c r="J657" i="2"/>
  <c r="I657" i="2"/>
  <c r="H657" i="2"/>
  <c r="T656" i="2"/>
  <c r="N656" i="2"/>
  <c r="M656" i="2"/>
  <c r="J656" i="2"/>
  <c r="I656" i="2"/>
  <c r="T655" i="2"/>
  <c r="N655" i="2"/>
  <c r="M655" i="2"/>
  <c r="J655" i="2"/>
  <c r="I655" i="2"/>
  <c r="T654" i="2"/>
  <c r="N654" i="2"/>
  <c r="M654" i="2"/>
  <c r="J654" i="2"/>
  <c r="I654" i="2"/>
  <c r="T653" i="2"/>
  <c r="N653" i="2"/>
  <c r="M653" i="2"/>
  <c r="J653" i="2"/>
  <c r="I653" i="2"/>
  <c r="T652" i="2"/>
  <c r="N652" i="2"/>
  <c r="M652" i="2"/>
  <c r="J652" i="2"/>
  <c r="I652" i="2"/>
  <c r="T651" i="2"/>
  <c r="N651" i="2"/>
  <c r="M651" i="2"/>
  <c r="J651" i="2"/>
  <c r="I651" i="2"/>
  <c r="T650" i="2"/>
  <c r="N650" i="2"/>
  <c r="M650" i="2"/>
  <c r="J650" i="2"/>
  <c r="I650" i="2"/>
  <c r="T649" i="2"/>
  <c r="N649" i="2"/>
  <c r="M649" i="2"/>
  <c r="J649" i="2"/>
  <c r="I649" i="2"/>
  <c r="T648" i="2"/>
  <c r="N648" i="2"/>
  <c r="M648" i="2"/>
  <c r="J648" i="2"/>
  <c r="I648" i="2"/>
  <c r="T647" i="2"/>
  <c r="N647" i="2"/>
  <c r="M647" i="2"/>
  <c r="J647" i="2"/>
  <c r="I647" i="2"/>
  <c r="T646" i="2"/>
  <c r="N646" i="2"/>
  <c r="O645" i="2" s="1"/>
  <c r="M646" i="2"/>
  <c r="J646" i="2"/>
  <c r="I646" i="2"/>
  <c r="T645" i="2"/>
  <c r="N645" i="2"/>
  <c r="M645" i="2"/>
  <c r="J645" i="2"/>
  <c r="I645" i="2"/>
  <c r="T644" i="2"/>
  <c r="N644" i="2"/>
  <c r="M644" i="2"/>
  <c r="J644" i="2"/>
  <c r="I644" i="2"/>
  <c r="T643" i="2"/>
  <c r="N643" i="2"/>
  <c r="M643" i="2"/>
  <c r="O643" i="2" s="1"/>
  <c r="T642" i="2"/>
  <c r="N642" i="2"/>
  <c r="M642" i="2"/>
  <c r="T641" i="2"/>
  <c r="N641" i="2"/>
  <c r="M641" i="2"/>
  <c r="J641" i="2"/>
  <c r="I641" i="2"/>
  <c r="T640" i="2"/>
  <c r="N640" i="2"/>
  <c r="M640" i="2"/>
  <c r="O640" i="2" s="1"/>
  <c r="J640" i="2"/>
  <c r="I640" i="2"/>
  <c r="T639" i="2"/>
  <c r="N639" i="2"/>
  <c r="M639" i="2"/>
  <c r="J639" i="2"/>
  <c r="I639" i="2"/>
  <c r="T638" i="2"/>
  <c r="N638" i="2"/>
  <c r="M638" i="2"/>
  <c r="T637" i="2"/>
  <c r="N637" i="2"/>
  <c r="O637" i="2" s="1"/>
  <c r="M637" i="2"/>
  <c r="T636" i="2"/>
  <c r="N636" i="2"/>
  <c r="M636" i="2"/>
  <c r="J636" i="2"/>
  <c r="I636" i="2"/>
  <c r="T635" i="2"/>
  <c r="N635" i="2"/>
  <c r="M635" i="2"/>
  <c r="J635" i="2"/>
  <c r="I635" i="2"/>
  <c r="T634" i="2"/>
  <c r="N634" i="2"/>
  <c r="M634" i="2"/>
  <c r="O634" i="2" s="1"/>
  <c r="J634" i="2"/>
  <c r="I634" i="2"/>
  <c r="T633" i="2"/>
  <c r="N633" i="2"/>
  <c r="M633" i="2"/>
  <c r="J633" i="2"/>
  <c r="I633" i="2"/>
  <c r="T632" i="2"/>
  <c r="N632" i="2"/>
  <c r="M632" i="2"/>
  <c r="T631" i="2"/>
  <c r="N631" i="2"/>
  <c r="M631" i="2"/>
  <c r="O631" i="2" s="1"/>
  <c r="T630" i="2"/>
  <c r="N630" i="2"/>
  <c r="M630" i="2"/>
  <c r="J630" i="2"/>
  <c r="I630" i="2"/>
  <c r="T629" i="2"/>
  <c r="N629" i="2"/>
  <c r="M629" i="2"/>
  <c r="J629" i="2"/>
  <c r="I629" i="2"/>
  <c r="T628" i="2"/>
  <c r="N628" i="2"/>
  <c r="O628" i="2" s="1"/>
  <c r="M628" i="2"/>
  <c r="J628" i="2"/>
  <c r="I628" i="2"/>
  <c r="T627" i="2"/>
  <c r="N627" i="2"/>
  <c r="M627" i="2"/>
  <c r="J627" i="2"/>
  <c r="I627" i="2"/>
  <c r="T626" i="2"/>
  <c r="N626" i="2"/>
  <c r="M626" i="2"/>
  <c r="J626" i="2"/>
  <c r="I626" i="2"/>
  <c r="T625" i="2"/>
  <c r="N625" i="2"/>
  <c r="O625" i="2" s="1"/>
  <c r="M625" i="2"/>
  <c r="J625" i="2"/>
  <c r="I625" i="2"/>
  <c r="T624" i="2"/>
  <c r="N624" i="2"/>
  <c r="M624" i="2"/>
  <c r="J624" i="2"/>
  <c r="I624" i="2"/>
  <c r="T623" i="2"/>
  <c r="N623" i="2"/>
  <c r="M623" i="2"/>
  <c r="J623" i="2"/>
  <c r="I623" i="2"/>
  <c r="T622" i="2"/>
  <c r="N622" i="2"/>
  <c r="M622" i="2"/>
  <c r="J622" i="2"/>
  <c r="I622" i="2"/>
  <c r="T621" i="2"/>
  <c r="N621" i="2"/>
  <c r="M621" i="2"/>
  <c r="J621" i="2"/>
  <c r="I621" i="2"/>
  <c r="T620" i="2"/>
  <c r="N620" i="2"/>
  <c r="M620" i="2"/>
  <c r="J620" i="2"/>
  <c r="I620" i="2"/>
  <c r="T619" i="2"/>
  <c r="N619" i="2"/>
  <c r="M619" i="2"/>
  <c r="O619" i="2" s="1"/>
  <c r="J619" i="2"/>
  <c r="I619" i="2"/>
  <c r="T618" i="2"/>
  <c r="N618" i="2"/>
  <c r="M618" i="2"/>
  <c r="J618" i="2"/>
  <c r="I618" i="2"/>
  <c r="T617" i="2"/>
  <c r="N617" i="2"/>
  <c r="M617" i="2"/>
  <c r="J617" i="2"/>
  <c r="I617" i="2"/>
  <c r="T616" i="2"/>
  <c r="N616" i="2"/>
  <c r="M616" i="2"/>
  <c r="J616" i="2"/>
  <c r="I616" i="2"/>
  <c r="T615" i="2"/>
  <c r="N615" i="2"/>
  <c r="M615" i="2"/>
  <c r="J615" i="2"/>
  <c r="I615" i="2"/>
  <c r="T614" i="2"/>
  <c r="N614" i="2"/>
  <c r="M614" i="2"/>
  <c r="J614" i="2"/>
  <c r="I614" i="2"/>
  <c r="T613" i="2"/>
  <c r="N613" i="2"/>
  <c r="O613" i="2" s="1"/>
  <c r="M613" i="2"/>
  <c r="J613" i="2"/>
  <c r="I613" i="2"/>
  <c r="T612" i="2"/>
  <c r="N612" i="2"/>
  <c r="O612" i="2" s="1"/>
  <c r="M612" i="2"/>
  <c r="J612" i="2"/>
  <c r="I612" i="2"/>
  <c r="T611" i="2"/>
  <c r="N611" i="2"/>
  <c r="M611" i="2"/>
  <c r="O611" i="2" s="1"/>
  <c r="J611" i="2"/>
  <c r="I611" i="2"/>
  <c r="T610" i="2"/>
  <c r="N610" i="2"/>
  <c r="M610" i="2"/>
  <c r="J610" i="2"/>
  <c r="I610" i="2"/>
  <c r="T609" i="2"/>
  <c r="N609" i="2"/>
  <c r="M609" i="2"/>
  <c r="J609" i="2"/>
  <c r="I609" i="2"/>
  <c r="T608" i="2"/>
  <c r="N608" i="2"/>
  <c r="M608" i="2"/>
  <c r="J608" i="2"/>
  <c r="I608" i="2"/>
  <c r="T607" i="2"/>
  <c r="N607" i="2"/>
  <c r="M607" i="2"/>
  <c r="J607" i="2"/>
  <c r="I607" i="2"/>
  <c r="T606" i="2"/>
  <c r="N606" i="2"/>
  <c r="M606" i="2"/>
  <c r="J606" i="2"/>
  <c r="I606" i="2"/>
  <c r="T605" i="2"/>
  <c r="N605" i="2"/>
  <c r="M605" i="2"/>
  <c r="J605" i="2"/>
  <c r="I605" i="2"/>
  <c r="T604" i="2"/>
  <c r="N604" i="2"/>
  <c r="M604" i="2"/>
  <c r="J604" i="2"/>
  <c r="I604" i="2"/>
  <c r="T603" i="2"/>
  <c r="N603" i="2"/>
  <c r="M603" i="2"/>
  <c r="J603" i="2"/>
  <c r="I603" i="2"/>
  <c r="T602" i="2"/>
  <c r="N602" i="2"/>
  <c r="M602" i="2"/>
  <c r="J602" i="2"/>
  <c r="I602" i="2"/>
  <c r="T601" i="2"/>
  <c r="N601" i="2"/>
  <c r="M601" i="2"/>
  <c r="J601" i="2"/>
  <c r="I601" i="2"/>
  <c r="T600" i="2"/>
  <c r="N600" i="2"/>
  <c r="M600" i="2"/>
  <c r="J600" i="2"/>
  <c r="I600" i="2"/>
  <c r="T599" i="2"/>
  <c r="N599" i="2"/>
  <c r="M599" i="2"/>
  <c r="J599" i="2"/>
  <c r="I599" i="2"/>
  <c r="T598" i="2"/>
  <c r="N598" i="2"/>
  <c r="O598" i="2" s="1"/>
  <c r="M598" i="2"/>
  <c r="J598" i="2"/>
  <c r="I598" i="2"/>
  <c r="T597" i="2"/>
  <c r="N597" i="2"/>
  <c r="M597" i="2"/>
  <c r="J597" i="2"/>
  <c r="I597" i="2"/>
  <c r="T596" i="2"/>
  <c r="N596" i="2"/>
  <c r="M596" i="2"/>
  <c r="J596" i="2"/>
  <c r="I596" i="2"/>
  <c r="T595" i="2"/>
  <c r="N595" i="2"/>
  <c r="M595" i="2"/>
  <c r="J595" i="2"/>
  <c r="I595" i="2"/>
  <c r="T594" i="2"/>
  <c r="N594" i="2"/>
  <c r="M594" i="2"/>
  <c r="J594" i="2"/>
  <c r="I594" i="2"/>
  <c r="T593" i="2"/>
  <c r="N593" i="2"/>
  <c r="M593" i="2"/>
  <c r="J593" i="2"/>
  <c r="I593" i="2"/>
  <c r="T592" i="2"/>
  <c r="N592" i="2"/>
  <c r="M592" i="2"/>
  <c r="J592" i="2"/>
  <c r="I592" i="2"/>
  <c r="T591" i="2"/>
  <c r="N591" i="2"/>
  <c r="M591" i="2"/>
  <c r="J591" i="2"/>
  <c r="I591" i="2"/>
  <c r="T590" i="2"/>
  <c r="N590" i="2"/>
  <c r="M590" i="2"/>
  <c r="J590" i="2"/>
  <c r="I590" i="2"/>
  <c r="T589" i="2"/>
  <c r="N589" i="2"/>
  <c r="O589" i="2" s="1"/>
  <c r="M589" i="2"/>
  <c r="J589" i="2"/>
  <c r="I589" i="2"/>
  <c r="T588" i="2"/>
  <c r="N588" i="2"/>
  <c r="M588" i="2"/>
  <c r="J588" i="2"/>
  <c r="I588" i="2"/>
  <c r="T587" i="2"/>
  <c r="N587" i="2"/>
  <c r="M587" i="2"/>
  <c r="J587" i="2"/>
  <c r="I587" i="2"/>
  <c r="T586" i="2"/>
  <c r="N586" i="2"/>
  <c r="O586" i="2" s="1"/>
  <c r="M586" i="2"/>
  <c r="T585" i="2"/>
  <c r="N585" i="2"/>
  <c r="M585" i="2"/>
  <c r="J585" i="2"/>
  <c r="I585" i="2"/>
  <c r="T584" i="2"/>
  <c r="N584" i="2"/>
  <c r="M584" i="2"/>
  <c r="J584" i="2"/>
  <c r="I584" i="2"/>
  <c r="T583" i="2"/>
  <c r="N583" i="2"/>
  <c r="M583" i="2"/>
  <c r="J583" i="2"/>
  <c r="I583" i="2"/>
  <c r="T582" i="2"/>
  <c r="N582" i="2"/>
  <c r="M582" i="2"/>
  <c r="T581" i="2"/>
  <c r="N581" i="2"/>
  <c r="M581" i="2"/>
  <c r="J581" i="2"/>
  <c r="I581" i="2"/>
  <c r="T580" i="2"/>
  <c r="N580" i="2"/>
  <c r="O580" i="2" s="1"/>
  <c r="M580" i="2"/>
  <c r="J580" i="2"/>
  <c r="I580" i="2"/>
  <c r="T579" i="2"/>
  <c r="N579" i="2"/>
  <c r="M579" i="2"/>
  <c r="J579" i="2"/>
  <c r="I579" i="2"/>
  <c r="T578" i="2"/>
  <c r="N578" i="2"/>
  <c r="O578" i="2" s="1"/>
  <c r="M578" i="2"/>
  <c r="J578" i="2"/>
  <c r="I578" i="2"/>
  <c r="T577" i="2"/>
  <c r="N577" i="2"/>
  <c r="M577" i="2"/>
  <c r="J577" i="2"/>
  <c r="I577" i="2"/>
  <c r="T576" i="2"/>
  <c r="N576" i="2"/>
  <c r="M576" i="2"/>
  <c r="O576" i="2" s="1"/>
  <c r="T575" i="2"/>
  <c r="N575" i="2"/>
  <c r="M575" i="2"/>
  <c r="J575" i="2"/>
  <c r="I575" i="2"/>
  <c r="T574" i="2"/>
  <c r="N574" i="2"/>
  <c r="M574" i="2"/>
  <c r="O574" i="2" s="1"/>
  <c r="T573" i="2"/>
  <c r="N573" i="2"/>
  <c r="O573" i="2" s="1"/>
  <c r="M573" i="2"/>
  <c r="J573" i="2"/>
  <c r="I573" i="2"/>
  <c r="T572" i="2"/>
  <c r="N572" i="2"/>
  <c r="O572" i="2" s="1"/>
  <c r="M572" i="2"/>
  <c r="J572" i="2"/>
  <c r="I572" i="2"/>
  <c r="T571" i="2"/>
  <c r="N571" i="2"/>
  <c r="M571" i="2"/>
  <c r="J571" i="2"/>
  <c r="I571" i="2"/>
  <c r="T570" i="2"/>
  <c r="N570" i="2"/>
  <c r="O570" i="2" s="1"/>
  <c r="M570" i="2"/>
  <c r="J570" i="2"/>
  <c r="I570" i="2"/>
  <c r="T569" i="2"/>
  <c r="N569" i="2"/>
  <c r="O569" i="2" s="1"/>
  <c r="M569" i="2"/>
  <c r="T568" i="2"/>
  <c r="N568" i="2"/>
  <c r="M568" i="2"/>
  <c r="J568" i="2"/>
  <c r="I568" i="2"/>
  <c r="T567" i="2"/>
  <c r="N567" i="2"/>
  <c r="M567" i="2"/>
  <c r="J567" i="2"/>
  <c r="I567" i="2"/>
  <c r="T566" i="2"/>
  <c r="N566" i="2"/>
  <c r="M566" i="2"/>
  <c r="J566" i="2"/>
  <c r="I566" i="2"/>
  <c r="T565" i="2"/>
  <c r="N565" i="2"/>
  <c r="M565" i="2"/>
  <c r="O565" i="2" s="1"/>
  <c r="J565" i="2"/>
  <c r="I565" i="2"/>
  <c r="T564" i="2"/>
  <c r="N564" i="2"/>
  <c r="M564" i="2"/>
  <c r="J564" i="2"/>
  <c r="I564" i="2"/>
  <c r="T563" i="2"/>
  <c r="N563" i="2"/>
  <c r="O563" i="2" s="1"/>
  <c r="M563" i="2"/>
  <c r="J563" i="2"/>
  <c r="I563" i="2"/>
  <c r="T562" i="2"/>
  <c r="N562" i="2"/>
  <c r="O562" i="2" s="1"/>
  <c r="M562" i="2"/>
  <c r="J562" i="2"/>
  <c r="T561" i="2"/>
  <c r="N561" i="2"/>
  <c r="M561" i="2"/>
  <c r="J561" i="2"/>
  <c r="T560" i="2"/>
  <c r="N560" i="2"/>
  <c r="M560" i="2"/>
  <c r="J560" i="2"/>
  <c r="I560" i="2"/>
  <c r="T559" i="2"/>
  <c r="N559" i="2"/>
  <c r="M559" i="2"/>
  <c r="O559" i="2" s="1"/>
  <c r="J559" i="2"/>
  <c r="I559" i="2"/>
  <c r="T558" i="2"/>
  <c r="N558" i="2"/>
  <c r="M558" i="2"/>
  <c r="J558" i="2"/>
  <c r="I558" i="2"/>
  <c r="T557" i="2"/>
  <c r="N557" i="2"/>
  <c r="M557" i="2"/>
  <c r="J557" i="2"/>
  <c r="I557" i="2"/>
  <c r="T556" i="2"/>
  <c r="N556" i="2"/>
  <c r="M556" i="2"/>
  <c r="T555" i="2"/>
  <c r="N555" i="2"/>
  <c r="M555" i="2"/>
  <c r="T554" i="2"/>
  <c r="N554" i="2"/>
  <c r="O554" i="2" s="1"/>
  <c r="M554" i="2"/>
  <c r="J554" i="2"/>
  <c r="I554" i="2"/>
  <c r="T553" i="2"/>
  <c r="N553" i="2"/>
  <c r="M553" i="2"/>
  <c r="J553" i="2"/>
  <c r="T552" i="2"/>
  <c r="N552" i="2"/>
  <c r="O552" i="2" s="1"/>
  <c r="M552" i="2"/>
  <c r="J552" i="2"/>
  <c r="I552" i="2"/>
  <c r="T551" i="2"/>
  <c r="N551" i="2"/>
  <c r="M551" i="2"/>
  <c r="J551" i="2"/>
  <c r="I551" i="2"/>
  <c r="T550" i="2"/>
  <c r="N550" i="2"/>
  <c r="M550" i="2"/>
  <c r="O550" i="2" s="1"/>
  <c r="J550" i="2"/>
  <c r="I550" i="2"/>
  <c r="T549" i="2"/>
  <c r="N549" i="2"/>
  <c r="M549" i="2"/>
  <c r="J549" i="2"/>
  <c r="I549" i="2"/>
  <c r="T548" i="2"/>
  <c r="N548" i="2"/>
  <c r="O548" i="2" s="1"/>
  <c r="M548" i="2"/>
  <c r="J548" i="2"/>
  <c r="I548" i="2"/>
  <c r="T547" i="2"/>
  <c r="N547" i="2"/>
  <c r="M547" i="2"/>
  <c r="J547" i="2"/>
  <c r="I547" i="2"/>
  <c r="T546" i="2"/>
  <c r="N546" i="2"/>
  <c r="M546" i="2"/>
  <c r="J546" i="2"/>
  <c r="I546" i="2"/>
  <c r="T545" i="2"/>
  <c r="N545" i="2"/>
  <c r="M545" i="2"/>
  <c r="O545" i="2" s="1"/>
  <c r="J545" i="2"/>
  <c r="I545" i="2"/>
  <c r="T544" i="2"/>
  <c r="N544" i="2"/>
  <c r="O544" i="2" s="1"/>
  <c r="M544" i="2"/>
  <c r="J544" i="2"/>
  <c r="I544" i="2"/>
  <c r="T543" i="2"/>
  <c r="N543" i="2"/>
  <c r="M543" i="2"/>
  <c r="O543" i="2" s="1"/>
  <c r="J543" i="2"/>
  <c r="I543" i="2"/>
  <c r="T542" i="2"/>
  <c r="N542" i="2"/>
  <c r="M542" i="2"/>
  <c r="J542" i="2"/>
  <c r="I542" i="2"/>
  <c r="T541" i="2"/>
  <c r="N541" i="2"/>
  <c r="M541" i="2"/>
  <c r="J541" i="2"/>
  <c r="I541" i="2"/>
  <c r="T540" i="2"/>
  <c r="N540" i="2"/>
  <c r="M540" i="2"/>
  <c r="O540" i="2" s="1"/>
  <c r="J540" i="2"/>
  <c r="I540" i="2"/>
  <c r="T539" i="2"/>
  <c r="N539" i="2"/>
  <c r="M539" i="2"/>
  <c r="O539" i="2" s="1"/>
  <c r="J539" i="2"/>
  <c r="I539" i="2"/>
  <c r="T538" i="2"/>
  <c r="N538" i="2"/>
  <c r="M538" i="2"/>
  <c r="J538" i="2"/>
  <c r="I538" i="2"/>
  <c r="T537" i="2"/>
  <c r="N537" i="2"/>
  <c r="M537" i="2"/>
  <c r="J537" i="2"/>
  <c r="I537" i="2"/>
  <c r="T536" i="2"/>
  <c r="N536" i="2"/>
  <c r="O536" i="2" s="1"/>
  <c r="M536" i="2"/>
  <c r="J536" i="2"/>
  <c r="I536" i="2"/>
  <c r="T535" i="2"/>
  <c r="N535" i="2"/>
  <c r="M535" i="2"/>
  <c r="J535" i="2"/>
  <c r="I535" i="2"/>
  <c r="T534" i="2"/>
  <c r="N534" i="2"/>
  <c r="O534" i="2" s="1"/>
  <c r="M534" i="2"/>
  <c r="J534" i="2"/>
  <c r="I534" i="2"/>
  <c r="T533" i="2"/>
  <c r="N533" i="2"/>
  <c r="M533" i="2"/>
  <c r="O533" i="2" s="1"/>
  <c r="J533" i="2"/>
  <c r="I533" i="2"/>
  <c r="T532" i="2"/>
  <c r="N532" i="2"/>
  <c r="M532" i="2"/>
  <c r="J532" i="2"/>
  <c r="I532" i="2"/>
  <c r="T531" i="2"/>
  <c r="N531" i="2"/>
  <c r="M531" i="2"/>
  <c r="O531" i="2" s="1"/>
  <c r="J531" i="2"/>
  <c r="I531" i="2"/>
  <c r="T530" i="2"/>
  <c r="N530" i="2"/>
  <c r="O530" i="2" s="1"/>
  <c r="M530" i="2"/>
  <c r="J530" i="2"/>
  <c r="I530" i="2"/>
  <c r="T529" i="2"/>
  <c r="N529" i="2"/>
  <c r="M529" i="2"/>
  <c r="O529" i="2" s="1"/>
  <c r="J529" i="2"/>
  <c r="I529" i="2"/>
  <c r="T528" i="2"/>
  <c r="N528" i="2"/>
  <c r="O528" i="2" s="1"/>
  <c r="M528" i="2"/>
  <c r="T527" i="2"/>
  <c r="N527" i="2"/>
  <c r="M527" i="2"/>
  <c r="J527" i="2"/>
  <c r="I527" i="2"/>
  <c r="T526" i="2"/>
  <c r="N526" i="2"/>
  <c r="M526" i="2"/>
  <c r="J526" i="2"/>
  <c r="I526" i="2"/>
  <c r="T525" i="2"/>
  <c r="N525" i="2"/>
  <c r="M525" i="2"/>
  <c r="O525" i="2" s="1"/>
  <c r="J525" i="2"/>
  <c r="I525" i="2"/>
  <c r="T524" i="2"/>
  <c r="N524" i="2"/>
  <c r="M524" i="2"/>
  <c r="J524" i="2"/>
  <c r="I524" i="2"/>
  <c r="T523" i="2"/>
  <c r="N523" i="2"/>
  <c r="M523" i="2"/>
  <c r="T522" i="2"/>
  <c r="O522" i="2"/>
  <c r="N522" i="2"/>
  <c r="M522" i="2"/>
  <c r="J522" i="2"/>
  <c r="T521" i="2"/>
  <c r="N521" i="2"/>
  <c r="M521" i="2"/>
  <c r="J521" i="2"/>
  <c r="T520" i="2"/>
  <c r="N520" i="2"/>
  <c r="M520" i="2"/>
  <c r="O520" i="2" s="1"/>
  <c r="J520" i="2"/>
  <c r="I520" i="2"/>
  <c r="T519" i="2"/>
  <c r="N519" i="2"/>
  <c r="M519" i="2"/>
  <c r="T518" i="2"/>
  <c r="N518" i="2"/>
  <c r="M518" i="2"/>
  <c r="T517" i="2"/>
  <c r="N517" i="2"/>
  <c r="M517" i="2"/>
  <c r="J517" i="2"/>
  <c r="I517" i="2"/>
  <c r="T516" i="2"/>
  <c r="N516" i="2"/>
  <c r="M516" i="2"/>
  <c r="O516" i="2" s="1"/>
  <c r="J516" i="2"/>
  <c r="I516" i="2"/>
  <c r="T515" i="2"/>
  <c r="N515" i="2"/>
  <c r="M515" i="2"/>
  <c r="J515" i="2"/>
  <c r="I515" i="2"/>
  <c r="T514" i="2"/>
  <c r="N514" i="2"/>
  <c r="M514" i="2"/>
  <c r="O514" i="2" s="1"/>
  <c r="J514" i="2"/>
  <c r="I514" i="2"/>
  <c r="T513" i="2"/>
  <c r="N513" i="2"/>
  <c r="M513" i="2"/>
  <c r="O513" i="2" s="1"/>
  <c r="J513" i="2"/>
  <c r="I513" i="2"/>
  <c r="T512" i="2"/>
  <c r="N512" i="2"/>
  <c r="M512" i="2"/>
  <c r="O512" i="2" s="1"/>
  <c r="J512" i="2"/>
  <c r="I512" i="2"/>
  <c r="T511" i="2"/>
  <c r="N511" i="2"/>
  <c r="M511" i="2"/>
  <c r="J511" i="2"/>
  <c r="I511" i="2"/>
  <c r="T510" i="2"/>
  <c r="N510" i="2"/>
  <c r="M510" i="2"/>
  <c r="J510" i="2"/>
  <c r="I510" i="2"/>
  <c r="T509" i="2"/>
  <c r="N509" i="2"/>
  <c r="M509" i="2"/>
  <c r="J509" i="2"/>
  <c r="I509" i="2"/>
  <c r="T508" i="2"/>
  <c r="N508" i="2"/>
  <c r="M508" i="2"/>
  <c r="J508" i="2"/>
  <c r="I508" i="2"/>
  <c r="T507" i="2"/>
  <c r="N507" i="2"/>
  <c r="O507" i="2" s="1"/>
  <c r="M507" i="2"/>
  <c r="J507" i="2"/>
  <c r="I507" i="2"/>
  <c r="T506" i="2"/>
  <c r="N506" i="2"/>
  <c r="M506" i="2"/>
  <c r="J506" i="2"/>
  <c r="I506" i="2"/>
  <c r="T505" i="2"/>
  <c r="N505" i="2"/>
  <c r="M505" i="2"/>
  <c r="J505" i="2"/>
  <c r="I505" i="2"/>
  <c r="T504" i="2"/>
  <c r="N504" i="2"/>
  <c r="M504" i="2"/>
  <c r="O504" i="2" s="1"/>
  <c r="J504" i="2"/>
  <c r="I504" i="2"/>
  <c r="T503" i="2"/>
  <c r="N503" i="2"/>
  <c r="M503" i="2"/>
  <c r="J503" i="2"/>
  <c r="I503" i="2"/>
  <c r="T502" i="2"/>
  <c r="N502" i="2"/>
  <c r="M502" i="2"/>
  <c r="J502" i="2"/>
  <c r="I502" i="2"/>
  <c r="T501" i="2"/>
  <c r="N501" i="2"/>
  <c r="M501" i="2"/>
  <c r="J501" i="2"/>
  <c r="I501" i="2"/>
  <c r="T500" i="2"/>
  <c r="N500" i="2"/>
  <c r="M500" i="2"/>
  <c r="J500" i="2"/>
  <c r="I500" i="2"/>
  <c r="T499" i="2"/>
  <c r="N499" i="2"/>
  <c r="M499" i="2"/>
  <c r="J499" i="2"/>
  <c r="I499" i="2"/>
  <c r="T498" i="2"/>
  <c r="N498" i="2"/>
  <c r="M498" i="2"/>
  <c r="J498" i="2"/>
  <c r="I498" i="2"/>
  <c r="T497" i="2"/>
  <c r="N497" i="2"/>
  <c r="M497" i="2"/>
  <c r="J497" i="2"/>
  <c r="I497" i="2"/>
  <c r="T496" i="2"/>
  <c r="N496" i="2"/>
  <c r="M496" i="2"/>
  <c r="O496" i="2" s="1"/>
  <c r="J496" i="2"/>
  <c r="I496" i="2"/>
  <c r="T495" i="2"/>
  <c r="N495" i="2"/>
  <c r="M495" i="2"/>
  <c r="J495" i="2"/>
  <c r="I495" i="2"/>
  <c r="T494" i="2"/>
  <c r="N494" i="2"/>
  <c r="M494" i="2"/>
  <c r="J494" i="2"/>
  <c r="I494" i="2"/>
  <c r="T493" i="2"/>
  <c r="N493" i="2"/>
  <c r="M493" i="2"/>
  <c r="J493" i="2"/>
  <c r="I493" i="2"/>
  <c r="T492" i="2"/>
  <c r="N492" i="2"/>
  <c r="M492" i="2"/>
  <c r="J492" i="2"/>
  <c r="I492" i="2"/>
  <c r="T491" i="2"/>
  <c r="N491" i="2"/>
  <c r="M491" i="2"/>
  <c r="J491" i="2"/>
  <c r="I491" i="2"/>
  <c r="T490" i="2"/>
  <c r="N490" i="2"/>
  <c r="M490" i="2"/>
  <c r="J490" i="2"/>
  <c r="I490" i="2"/>
  <c r="T489" i="2"/>
  <c r="N489" i="2"/>
  <c r="M489" i="2"/>
  <c r="O489" i="2" s="1"/>
  <c r="J489" i="2"/>
  <c r="I489" i="2"/>
  <c r="T488" i="2"/>
  <c r="N488" i="2"/>
  <c r="M488" i="2"/>
  <c r="O488" i="2" s="1"/>
  <c r="J488" i="2"/>
  <c r="I488" i="2"/>
  <c r="T487" i="2"/>
  <c r="N487" i="2"/>
  <c r="M487" i="2"/>
  <c r="J487" i="2"/>
  <c r="I487" i="2"/>
  <c r="T486" i="2"/>
  <c r="N486" i="2"/>
  <c r="M486" i="2"/>
  <c r="J486" i="2"/>
  <c r="I486" i="2"/>
  <c r="T485" i="2"/>
  <c r="N485" i="2"/>
  <c r="M485" i="2"/>
  <c r="J485" i="2"/>
  <c r="I485" i="2"/>
  <c r="T484" i="2"/>
  <c r="N484" i="2"/>
  <c r="M484" i="2"/>
  <c r="O484" i="2" s="1"/>
  <c r="J484" i="2"/>
  <c r="I484" i="2"/>
  <c r="T483" i="2"/>
  <c r="N483" i="2"/>
  <c r="O483" i="2" s="1"/>
  <c r="M483" i="2"/>
  <c r="J483" i="2"/>
  <c r="I483" i="2"/>
  <c r="T482" i="2"/>
  <c r="N482" i="2"/>
  <c r="M482" i="2"/>
  <c r="J482" i="2"/>
  <c r="I482" i="2"/>
  <c r="T481" i="2"/>
  <c r="N481" i="2"/>
  <c r="M481" i="2"/>
  <c r="O481" i="2" s="1"/>
  <c r="J481" i="2"/>
  <c r="I481" i="2"/>
  <c r="T480" i="2"/>
  <c r="N480" i="2"/>
  <c r="M480" i="2"/>
  <c r="J480" i="2"/>
  <c r="I480" i="2"/>
  <c r="T479" i="2"/>
  <c r="N479" i="2"/>
  <c r="M479" i="2"/>
  <c r="O479" i="2" s="1"/>
  <c r="J479" i="2"/>
  <c r="I479" i="2"/>
  <c r="T478" i="2"/>
  <c r="N478" i="2"/>
  <c r="M478" i="2"/>
  <c r="O478" i="2" s="1"/>
  <c r="J478" i="2"/>
  <c r="I478" i="2"/>
  <c r="T477" i="2"/>
  <c r="N477" i="2"/>
  <c r="M477" i="2"/>
  <c r="J477" i="2"/>
  <c r="I477" i="2"/>
  <c r="T476" i="2"/>
  <c r="N476" i="2"/>
  <c r="M476" i="2"/>
  <c r="O476" i="2" s="1"/>
  <c r="J476" i="2"/>
  <c r="I476" i="2"/>
  <c r="T475" i="2"/>
  <c r="N475" i="2"/>
  <c r="M475" i="2"/>
  <c r="I475" i="2"/>
  <c r="T474" i="2"/>
  <c r="N474" i="2"/>
  <c r="M474" i="2"/>
  <c r="I474" i="2"/>
  <c r="T473" i="2"/>
  <c r="N473" i="2"/>
  <c r="O473" i="2" s="1"/>
  <c r="M473" i="2"/>
  <c r="I473" i="2"/>
  <c r="T472" i="2"/>
  <c r="N472" i="2"/>
  <c r="M472" i="2"/>
  <c r="O472" i="2" s="1"/>
  <c r="I472" i="2"/>
  <c r="T471" i="2"/>
  <c r="N471" i="2"/>
  <c r="M471" i="2"/>
  <c r="O471" i="2" s="1"/>
  <c r="I471" i="2"/>
  <c r="T470" i="2"/>
  <c r="N470" i="2"/>
  <c r="O470" i="2" s="1"/>
  <c r="M470" i="2"/>
  <c r="I470" i="2"/>
  <c r="T469" i="2"/>
  <c r="N469" i="2"/>
  <c r="M469" i="2"/>
  <c r="O469" i="2" s="1"/>
  <c r="I469" i="2"/>
  <c r="T468" i="2"/>
  <c r="N468" i="2"/>
  <c r="M468" i="2"/>
  <c r="I468" i="2"/>
  <c r="T467" i="2"/>
  <c r="O467" i="2"/>
  <c r="N467" i="2"/>
  <c r="M467" i="2"/>
  <c r="I467" i="2"/>
  <c r="T466" i="2"/>
  <c r="N466" i="2"/>
  <c r="O466" i="2" s="1"/>
  <c r="M466" i="2"/>
  <c r="I466" i="2"/>
  <c r="T465" i="2"/>
  <c r="N465" i="2"/>
  <c r="O465" i="2" s="1"/>
  <c r="M465" i="2"/>
  <c r="I465" i="2"/>
  <c r="T464" i="2"/>
  <c r="N464" i="2"/>
  <c r="M464" i="2"/>
  <c r="I464" i="2"/>
  <c r="T463" i="2"/>
  <c r="N463" i="2"/>
  <c r="O463" i="2" s="1"/>
  <c r="M463" i="2"/>
  <c r="I463" i="2"/>
  <c r="T462" i="2"/>
  <c r="O462" i="2"/>
  <c r="N462" i="2"/>
  <c r="M462" i="2"/>
  <c r="I462" i="2"/>
  <c r="T461" i="2"/>
  <c r="N461" i="2"/>
  <c r="O461" i="2" s="1"/>
  <c r="M461" i="2"/>
  <c r="I461" i="2"/>
  <c r="T460" i="2"/>
  <c r="N460" i="2"/>
  <c r="M460" i="2"/>
  <c r="I460" i="2"/>
  <c r="T459" i="2"/>
  <c r="N459" i="2"/>
  <c r="M459" i="2"/>
  <c r="O459" i="2" s="1"/>
  <c r="I459" i="2"/>
  <c r="T458" i="2"/>
  <c r="N458" i="2"/>
  <c r="O458" i="2" s="1"/>
  <c r="M458" i="2"/>
  <c r="I458" i="2"/>
  <c r="T457" i="2"/>
  <c r="N457" i="2"/>
  <c r="M457" i="2"/>
  <c r="O457" i="2" s="1"/>
  <c r="I457" i="2"/>
  <c r="T456" i="2"/>
  <c r="N456" i="2"/>
  <c r="M456" i="2"/>
  <c r="I456" i="2"/>
  <c r="T455" i="2"/>
  <c r="N455" i="2"/>
  <c r="O455" i="2" s="1"/>
  <c r="M455" i="2"/>
  <c r="I455" i="2"/>
  <c r="T454" i="2"/>
  <c r="N454" i="2"/>
  <c r="M454" i="2"/>
  <c r="I454" i="2"/>
  <c r="T453" i="2"/>
  <c r="N453" i="2"/>
  <c r="M453" i="2"/>
  <c r="O453" i="2" s="1"/>
  <c r="I453" i="2"/>
  <c r="T452" i="2"/>
  <c r="N452" i="2"/>
  <c r="O452" i="2" s="1"/>
  <c r="M452" i="2"/>
  <c r="I452" i="2"/>
  <c r="T451" i="2"/>
  <c r="N451" i="2"/>
  <c r="M451" i="2"/>
  <c r="I451" i="2"/>
  <c r="T450" i="2"/>
  <c r="N450" i="2"/>
  <c r="M450" i="2"/>
  <c r="I450" i="2"/>
  <c r="T449" i="2"/>
  <c r="N449" i="2"/>
  <c r="O449" i="2" s="1"/>
  <c r="M449" i="2"/>
  <c r="I449" i="2"/>
  <c r="T448" i="2"/>
  <c r="N448" i="2"/>
  <c r="M448" i="2"/>
  <c r="O448" i="2" s="1"/>
  <c r="I448" i="2"/>
  <c r="T447" i="2"/>
  <c r="N447" i="2"/>
  <c r="M447" i="2"/>
  <c r="I447" i="2"/>
  <c r="T446" i="2"/>
  <c r="N446" i="2"/>
  <c r="O446" i="2" s="1"/>
  <c r="M446" i="2"/>
  <c r="I446" i="2"/>
  <c r="T445" i="2"/>
  <c r="N445" i="2"/>
  <c r="M445" i="2"/>
  <c r="O445" i="2" s="1"/>
  <c r="I445" i="2"/>
  <c r="T444" i="2"/>
  <c r="N444" i="2"/>
  <c r="M444" i="2"/>
  <c r="I444" i="2"/>
  <c r="T443" i="2"/>
  <c r="O443" i="2"/>
  <c r="N443" i="2"/>
  <c r="M443" i="2"/>
  <c r="I443" i="2"/>
  <c r="T442" i="2"/>
  <c r="N442" i="2"/>
  <c r="M442" i="2"/>
  <c r="I442" i="2"/>
  <c r="T441" i="2"/>
  <c r="N441" i="2"/>
  <c r="M441" i="2"/>
  <c r="O441" i="2" s="1"/>
  <c r="I441" i="2"/>
  <c r="T440" i="2"/>
  <c r="N440" i="2"/>
  <c r="M440" i="2"/>
  <c r="I440" i="2"/>
  <c r="T439" i="2"/>
  <c r="N439" i="2"/>
  <c r="M439" i="2"/>
  <c r="J439" i="2"/>
  <c r="I439" i="2"/>
  <c r="T438" i="2"/>
  <c r="N438" i="2"/>
  <c r="M438" i="2"/>
  <c r="J438" i="2"/>
  <c r="I438" i="2"/>
  <c r="T437" i="2"/>
  <c r="N437" i="2"/>
  <c r="O437" i="2" s="1"/>
  <c r="M437" i="2"/>
  <c r="J437" i="2"/>
  <c r="I437" i="2"/>
  <c r="T436" i="2"/>
  <c r="N436" i="2"/>
  <c r="M436" i="2"/>
  <c r="J436" i="2"/>
  <c r="I436" i="2"/>
  <c r="T435" i="2"/>
  <c r="N435" i="2"/>
  <c r="M435" i="2"/>
  <c r="O435" i="2" s="1"/>
  <c r="J435" i="2"/>
  <c r="I435" i="2"/>
  <c r="T434" i="2"/>
  <c r="N434" i="2"/>
  <c r="M434" i="2"/>
  <c r="O434" i="2" s="1"/>
  <c r="J434" i="2"/>
  <c r="I434" i="2"/>
  <c r="T433" i="2"/>
  <c r="N433" i="2"/>
  <c r="M433" i="2"/>
  <c r="J433" i="2"/>
  <c r="I433" i="2"/>
  <c r="T432" i="2"/>
  <c r="N432" i="2"/>
  <c r="M432" i="2"/>
  <c r="J432" i="2"/>
  <c r="I432" i="2"/>
  <c r="T431" i="2"/>
  <c r="N431" i="2"/>
  <c r="M431" i="2"/>
  <c r="J431" i="2"/>
  <c r="I431" i="2"/>
  <c r="T430" i="2"/>
  <c r="N430" i="2"/>
  <c r="M430" i="2"/>
  <c r="J430" i="2"/>
  <c r="I430" i="2"/>
  <c r="T429" i="2"/>
  <c r="N429" i="2"/>
  <c r="M429" i="2"/>
  <c r="J429" i="2"/>
  <c r="I429" i="2"/>
  <c r="T428" i="2"/>
  <c r="N428" i="2"/>
  <c r="M428" i="2"/>
  <c r="J428" i="2"/>
  <c r="I428" i="2"/>
  <c r="T427" i="2"/>
  <c r="N427" i="2"/>
  <c r="M427" i="2"/>
  <c r="J427" i="2"/>
  <c r="I427" i="2"/>
  <c r="T426" i="2"/>
  <c r="N426" i="2"/>
  <c r="M426" i="2"/>
  <c r="J426" i="2"/>
  <c r="I426" i="2"/>
  <c r="T425" i="2"/>
  <c r="N425" i="2"/>
  <c r="M425" i="2"/>
  <c r="O425" i="2" s="1"/>
  <c r="J425" i="2"/>
  <c r="I425" i="2"/>
  <c r="T424" i="2"/>
  <c r="N424" i="2"/>
  <c r="M424" i="2"/>
  <c r="O424" i="2" s="1"/>
  <c r="J424" i="2"/>
  <c r="I424" i="2"/>
  <c r="T423" i="2"/>
  <c r="N423" i="2"/>
  <c r="M423" i="2"/>
  <c r="J423" i="2"/>
  <c r="I423" i="2"/>
  <c r="T422" i="2"/>
  <c r="N422" i="2"/>
  <c r="M422" i="2"/>
  <c r="J422" i="2"/>
  <c r="I422" i="2"/>
  <c r="T421" i="2"/>
  <c r="N421" i="2"/>
  <c r="M421" i="2"/>
  <c r="J421" i="2"/>
  <c r="I421" i="2"/>
  <c r="T420" i="2"/>
  <c r="N420" i="2"/>
  <c r="M420" i="2"/>
  <c r="O420" i="2" s="1"/>
  <c r="J420" i="2"/>
  <c r="I420" i="2"/>
  <c r="T419" i="2"/>
  <c r="N419" i="2"/>
  <c r="O419" i="2" s="1"/>
  <c r="M419" i="2"/>
  <c r="J419" i="2"/>
  <c r="I419" i="2"/>
  <c r="T418" i="2"/>
  <c r="N418" i="2"/>
  <c r="M418" i="2"/>
  <c r="J418" i="2"/>
  <c r="I418" i="2"/>
  <c r="T417" i="2"/>
  <c r="N417" i="2"/>
  <c r="M417" i="2"/>
  <c r="J417" i="2"/>
  <c r="I417" i="2"/>
  <c r="T416" i="2"/>
  <c r="N416" i="2"/>
  <c r="M416" i="2"/>
  <c r="O416" i="2" s="1"/>
  <c r="J416" i="2"/>
  <c r="I416" i="2"/>
  <c r="T415" i="2"/>
  <c r="N415" i="2"/>
  <c r="M415" i="2"/>
  <c r="J415" i="2"/>
  <c r="I415" i="2"/>
  <c r="T414" i="2"/>
  <c r="N414" i="2"/>
  <c r="M414" i="2"/>
  <c r="J414" i="2"/>
  <c r="I414" i="2"/>
  <c r="T413" i="2"/>
  <c r="N413" i="2"/>
  <c r="M413" i="2"/>
  <c r="J413" i="2"/>
  <c r="I413" i="2"/>
  <c r="T412" i="2"/>
  <c r="N412" i="2"/>
  <c r="M412" i="2"/>
  <c r="J412" i="2"/>
  <c r="I412" i="2"/>
  <c r="T411" i="2"/>
  <c r="N411" i="2"/>
  <c r="M411" i="2"/>
  <c r="J411" i="2"/>
  <c r="I411" i="2"/>
  <c r="T410" i="2"/>
  <c r="N410" i="2"/>
  <c r="O410" i="2" s="1"/>
  <c r="M410" i="2"/>
  <c r="J410" i="2"/>
  <c r="I410" i="2"/>
  <c r="T409" i="2"/>
  <c r="N409" i="2"/>
  <c r="O409" i="2" s="1"/>
  <c r="M409" i="2"/>
  <c r="J409" i="2"/>
  <c r="I409" i="2"/>
  <c r="T408" i="2"/>
  <c r="N408" i="2"/>
  <c r="M408" i="2"/>
  <c r="O408" i="2" s="1"/>
  <c r="J408" i="2"/>
  <c r="I408" i="2"/>
  <c r="T407" i="2"/>
  <c r="N407" i="2"/>
  <c r="M407" i="2"/>
  <c r="J407" i="2"/>
  <c r="I407" i="2"/>
  <c r="T406" i="2"/>
  <c r="N406" i="2"/>
  <c r="O406" i="2" s="1"/>
  <c r="M406" i="2"/>
  <c r="J406" i="2"/>
  <c r="I406" i="2"/>
  <c r="T405" i="2"/>
  <c r="N405" i="2"/>
  <c r="M405" i="2"/>
  <c r="J405" i="2"/>
  <c r="I405" i="2"/>
  <c r="T404" i="2"/>
  <c r="N404" i="2"/>
  <c r="O404" i="2" s="1"/>
  <c r="M404" i="2"/>
  <c r="J404" i="2"/>
  <c r="I404" i="2"/>
  <c r="T403" i="2"/>
  <c r="N403" i="2"/>
  <c r="O403" i="2" s="1"/>
  <c r="M403" i="2"/>
  <c r="J403" i="2"/>
  <c r="I403" i="2"/>
  <c r="T402" i="2"/>
  <c r="O402" i="2"/>
  <c r="N402" i="2"/>
  <c r="M402" i="2"/>
  <c r="J402" i="2"/>
  <c r="I402" i="2"/>
  <c r="T401" i="2"/>
  <c r="N401" i="2"/>
  <c r="M401" i="2"/>
  <c r="J401" i="2"/>
  <c r="I401" i="2"/>
  <c r="T400" i="2"/>
  <c r="N400" i="2"/>
  <c r="M400" i="2"/>
  <c r="T399" i="2"/>
  <c r="N399" i="2"/>
  <c r="M399" i="2"/>
  <c r="J399" i="2"/>
  <c r="I399" i="2"/>
  <c r="T398" i="2"/>
  <c r="N398" i="2"/>
  <c r="M398" i="2"/>
  <c r="J398" i="2"/>
  <c r="I398" i="2"/>
  <c r="T397" i="2"/>
  <c r="N397" i="2"/>
  <c r="M397" i="2"/>
  <c r="J397" i="2"/>
  <c r="I397" i="2"/>
  <c r="T396" i="2"/>
  <c r="N396" i="2"/>
  <c r="M396" i="2"/>
  <c r="J396" i="2"/>
  <c r="I396" i="2"/>
  <c r="T395" i="2"/>
  <c r="N395" i="2"/>
  <c r="O395" i="2" s="1"/>
  <c r="M395" i="2"/>
  <c r="J395" i="2"/>
  <c r="I395" i="2"/>
  <c r="T394" i="2"/>
  <c r="N394" i="2"/>
  <c r="M394" i="2"/>
  <c r="J394" i="2"/>
  <c r="I394" i="2"/>
  <c r="T393" i="2"/>
  <c r="N393" i="2"/>
  <c r="M393" i="2"/>
  <c r="J393" i="2"/>
  <c r="I393" i="2"/>
  <c r="T392" i="2"/>
  <c r="N392" i="2"/>
  <c r="O392" i="2" s="1"/>
  <c r="M392" i="2"/>
  <c r="J392" i="2"/>
  <c r="I392" i="2"/>
  <c r="T391" i="2"/>
  <c r="N391" i="2"/>
  <c r="M391" i="2"/>
  <c r="J391" i="2"/>
  <c r="I391" i="2"/>
  <c r="T390" i="2"/>
  <c r="N390" i="2"/>
  <c r="M390" i="2"/>
  <c r="J390" i="2"/>
  <c r="I390" i="2"/>
  <c r="T389" i="2"/>
  <c r="N389" i="2"/>
  <c r="M389" i="2"/>
  <c r="J389" i="2"/>
  <c r="I389" i="2"/>
  <c r="T388" i="2"/>
  <c r="N388" i="2"/>
  <c r="M388" i="2"/>
  <c r="O388" i="2" s="1"/>
  <c r="J388" i="2"/>
  <c r="I388" i="2"/>
  <c r="T387" i="2"/>
  <c r="N387" i="2"/>
  <c r="M387" i="2"/>
  <c r="J387" i="2"/>
  <c r="I387" i="2"/>
  <c r="T386" i="2"/>
  <c r="N386" i="2"/>
  <c r="M386" i="2"/>
  <c r="J386" i="2"/>
  <c r="I386" i="2"/>
  <c r="T385" i="2"/>
  <c r="N385" i="2"/>
  <c r="M385" i="2"/>
  <c r="J385" i="2"/>
  <c r="I385" i="2"/>
  <c r="T384" i="2"/>
  <c r="N384" i="2"/>
  <c r="M384" i="2"/>
  <c r="J384" i="2"/>
  <c r="I384" i="2"/>
  <c r="T383" i="2"/>
  <c r="N383" i="2"/>
  <c r="O383" i="2" s="1"/>
  <c r="M383" i="2"/>
  <c r="J383" i="2"/>
  <c r="I383" i="2"/>
  <c r="T382" i="2"/>
  <c r="N382" i="2"/>
  <c r="O382" i="2" s="1"/>
  <c r="M382" i="2"/>
  <c r="J382" i="2"/>
  <c r="I382" i="2"/>
  <c r="T381" i="2"/>
  <c r="N381" i="2"/>
  <c r="M381" i="2"/>
  <c r="J381" i="2"/>
  <c r="I381" i="2"/>
  <c r="T380" i="2"/>
  <c r="N380" i="2"/>
  <c r="M380" i="2"/>
  <c r="J380" i="2"/>
  <c r="I380" i="2"/>
  <c r="T379" i="2"/>
  <c r="N379" i="2"/>
  <c r="M379" i="2"/>
  <c r="J379" i="2"/>
  <c r="I379" i="2"/>
  <c r="T378" i="2"/>
  <c r="N378" i="2"/>
  <c r="M378" i="2"/>
  <c r="O378" i="2" s="1"/>
  <c r="J378" i="2"/>
  <c r="I378" i="2"/>
  <c r="T377" i="2"/>
  <c r="N377" i="2"/>
  <c r="M377" i="2"/>
  <c r="J377" i="2"/>
  <c r="I377" i="2"/>
  <c r="T376" i="2"/>
  <c r="N376" i="2"/>
  <c r="O376" i="2" s="1"/>
  <c r="M376" i="2"/>
  <c r="J376" i="2"/>
  <c r="I376" i="2"/>
  <c r="T375" i="2"/>
  <c r="N375" i="2"/>
  <c r="M375" i="2"/>
  <c r="J375" i="2"/>
  <c r="I375" i="2"/>
  <c r="T374" i="2"/>
  <c r="N374" i="2"/>
  <c r="M374" i="2"/>
  <c r="O374" i="2" s="1"/>
  <c r="J374" i="2"/>
  <c r="I374" i="2"/>
  <c r="T373" i="2"/>
  <c r="N373" i="2"/>
  <c r="M373" i="2"/>
  <c r="J373" i="2"/>
  <c r="I373" i="2"/>
  <c r="T372" i="2"/>
  <c r="N372" i="2"/>
  <c r="O372" i="2" s="1"/>
  <c r="M372" i="2"/>
  <c r="J372" i="2"/>
  <c r="I372" i="2"/>
  <c r="T371" i="2"/>
  <c r="N371" i="2"/>
  <c r="O371" i="2" s="1"/>
  <c r="M371" i="2"/>
  <c r="J371" i="2"/>
  <c r="I371" i="2"/>
  <c r="T370" i="2"/>
  <c r="N370" i="2"/>
  <c r="M370" i="2"/>
  <c r="J370" i="2"/>
  <c r="I370" i="2"/>
  <c r="T369" i="2"/>
  <c r="N369" i="2"/>
  <c r="M369" i="2"/>
  <c r="J369" i="2"/>
  <c r="I369" i="2"/>
  <c r="T368" i="2"/>
  <c r="N368" i="2"/>
  <c r="M368" i="2"/>
  <c r="O368" i="2" s="1"/>
  <c r="J368" i="2"/>
  <c r="I368" i="2"/>
  <c r="T367" i="2"/>
  <c r="N367" i="2"/>
  <c r="M367" i="2"/>
  <c r="J367" i="2"/>
  <c r="I367" i="2"/>
  <c r="T366" i="2"/>
  <c r="N366" i="2"/>
  <c r="M366" i="2"/>
  <c r="J366" i="2"/>
  <c r="I366" i="2"/>
  <c r="T365" i="2"/>
  <c r="N365" i="2"/>
  <c r="M365" i="2"/>
  <c r="J365" i="2"/>
  <c r="I365" i="2"/>
  <c r="T364" i="2"/>
  <c r="N364" i="2"/>
  <c r="O364" i="2" s="1"/>
  <c r="M364" i="2"/>
  <c r="J364" i="2"/>
  <c r="I364" i="2"/>
  <c r="T363" i="2"/>
  <c r="N363" i="2"/>
  <c r="M363" i="2"/>
  <c r="J363" i="2"/>
  <c r="I363" i="2"/>
  <c r="T362" i="2"/>
  <c r="N362" i="2"/>
  <c r="M362" i="2"/>
  <c r="J362" i="2"/>
  <c r="I362" i="2"/>
  <c r="T361" i="2"/>
  <c r="N361" i="2"/>
  <c r="M361" i="2"/>
  <c r="J361" i="2"/>
  <c r="I361" i="2"/>
  <c r="T360" i="2"/>
  <c r="N360" i="2"/>
  <c r="M360" i="2"/>
  <c r="O360" i="2" s="1"/>
  <c r="J360" i="2"/>
  <c r="I360" i="2"/>
  <c r="T359" i="2"/>
  <c r="N359" i="2"/>
  <c r="M359" i="2"/>
  <c r="J359" i="2"/>
  <c r="I359" i="2"/>
  <c r="T358" i="2"/>
  <c r="N358" i="2"/>
  <c r="O358" i="2" s="1"/>
  <c r="M358" i="2"/>
  <c r="J358" i="2"/>
  <c r="I358" i="2"/>
  <c r="T357" i="2"/>
  <c r="N357" i="2"/>
  <c r="M357" i="2"/>
  <c r="J357" i="2"/>
  <c r="I357" i="2"/>
  <c r="T356" i="2"/>
  <c r="N356" i="2"/>
  <c r="O356" i="2" s="1"/>
  <c r="M356" i="2"/>
  <c r="J356" i="2"/>
  <c r="I356" i="2"/>
  <c r="T355" i="2"/>
  <c r="N355" i="2"/>
  <c r="M355" i="2"/>
  <c r="J355" i="2"/>
  <c r="I355" i="2"/>
  <c r="T354" i="2"/>
  <c r="N354" i="2"/>
  <c r="O354" i="2" s="1"/>
  <c r="M354" i="2"/>
  <c r="T353" i="2"/>
  <c r="N353" i="2"/>
  <c r="M353" i="2"/>
  <c r="T352" i="2"/>
  <c r="N352" i="2"/>
  <c r="M352" i="2"/>
  <c r="O352" i="2" s="1"/>
  <c r="J352" i="2"/>
  <c r="I352" i="2"/>
  <c r="T351" i="2"/>
  <c r="N351" i="2"/>
  <c r="O351" i="2" s="1"/>
  <c r="M351" i="2"/>
  <c r="J351" i="2"/>
  <c r="I351" i="2"/>
  <c r="T350" i="2"/>
  <c r="N350" i="2"/>
  <c r="M350" i="2"/>
  <c r="T349" i="2"/>
  <c r="N349" i="2"/>
  <c r="O349" i="2" s="1"/>
  <c r="M349" i="2"/>
  <c r="J349" i="2"/>
  <c r="I349" i="2"/>
  <c r="T348" i="2"/>
  <c r="N348" i="2"/>
  <c r="M348" i="2"/>
  <c r="J348" i="2"/>
  <c r="I348" i="2"/>
  <c r="T347" i="2"/>
  <c r="N347" i="2"/>
  <c r="M347" i="2"/>
  <c r="O347" i="2" s="1"/>
  <c r="J347" i="2"/>
  <c r="I347" i="2"/>
  <c r="T346" i="2"/>
  <c r="N346" i="2"/>
  <c r="M346" i="2"/>
  <c r="J346" i="2"/>
  <c r="I346" i="2"/>
  <c r="T345" i="2"/>
  <c r="N345" i="2"/>
  <c r="M345" i="2"/>
  <c r="J345" i="2"/>
  <c r="I345" i="2"/>
  <c r="T344" i="2"/>
  <c r="N344" i="2"/>
  <c r="M344" i="2"/>
  <c r="J344" i="2"/>
  <c r="I344" i="2"/>
  <c r="T343" i="2"/>
  <c r="N343" i="2"/>
  <c r="M343" i="2"/>
  <c r="O343" i="2" s="1"/>
  <c r="T342" i="2"/>
  <c r="N342" i="2"/>
  <c r="M342" i="2"/>
  <c r="J342" i="2"/>
  <c r="I342" i="2"/>
  <c r="T341" i="2"/>
  <c r="N341" i="2"/>
  <c r="M341" i="2"/>
  <c r="J341" i="2"/>
  <c r="I341" i="2"/>
  <c r="T340" i="2"/>
  <c r="N340" i="2"/>
  <c r="M340" i="2"/>
  <c r="J340" i="2"/>
  <c r="I340" i="2"/>
  <c r="T339" i="2"/>
  <c r="N339" i="2"/>
  <c r="M339" i="2"/>
  <c r="T338" i="2"/>
  <c r="N338" i="2"/>
  <c r="M338" i="2"/>
  <c r="J338" i="2"/>
  <c r="I338" i="2"/>
  <c r="T337" i="2"/>
  <c r="N337" i="2"/>
  <c r="M337" i="2"/>
  <c r="T336" i="2"/>
  <c r="N336" i="2"/>
  <c r="M336" i="2"/>
  <c r="T335" i="2"/>
  <c r="N335" i="2"/>
  <c r="M335" i="2"/>
  <c r="O335" i="2" s="1"/>
  <c r="J335" i="2"/>
  <c r="I335" i="2"/>
  <c r="T334" i="2"/>
  <c r="N334" i="2"/>
  <c r="O334" i="2" s="1"/>
  <c r="M334" i="2"/>
  <c r="J334" i="2"/>
  <c r="I334" i="2"/>
  <c r="T333" i="2"/>
  <c r="N333" i="2"/>
  <c r="M333" i="2"/>
  <c r="T332" i="2"/>
  <c r="N332" i="2"/>
  <c r="M332" i="2"/>
  <c r="O332" i="2" s="1"/>
  <c r="J332" i="2"/>
  <c r="I332" i="2"/>
  <c r="T331" i="2"/>
  <c r="N331" i="2"/>
  <c r="O331" i="2" s="1"/>
  <c r="M331" i="2"/>
  <c r="J331" i="2"/>
  <c r="I331" i="2"/>
  <c r="T330" i="2"/>
  <c r="N330" i="2"/>
  <c r="M330" i="2"/>
  <c r="O330" i="2" s="1"/>
  <c r="T329" i="2"/>
  <c r="N329" i="2"/>
  <c r="O329" i="2" s="1"/>
  <c r="M329" i="2"/>
  <c r="J329" i="2"/>
  <c r="I329" i="2"/>
  <c r="T328" i="2"/>
  <c r="N328" i="2"/>
  <c r="M328" i="2"/>
  <c r="J328" i="2"/>
  <c r="I328" i="2"/>
  <c r="T327" i="2"/>
  <c r="N327" i="2"/>
  <c r="M327" i="2"/>
  <c r="J327" i="2"/>
  <c r="I327" i="2"/>
  <c r="T326" i="2"/>
  <c r="N326" i="2"/>
  <c r="O326" i="2" s="1"/>
  <c r="M326" i="2"/>
  <c r="J326" i="2"/>
  <c r="I326" i="2"/>
  <c r="T325" i="2"/>
  <c r="N325" i="2"/>
  <c r="M325" i="2"/>
  <c r="O325" i="2" s="1"/>
  <c r="J325" i="2"/>
  <c r="I325" i="2"/>
  <c r="T324" i="2"/>
  <c r="N324" i="2"/>
  <c r="M324" i="2"/>
  <c r="T323" i="2"/>
  <c r="N323" i="2"/>
  <c r="M323" i="2"/>
  <c r="J323" i="2"/>
  <c r="I323" i="2"/>
  <c r="T322" i="2"/>
  <c r="N322" i="2"/>
  <c r="M322" i="2"/>
  <c r="O322" i="2" s="1"/>
  <c r="T321" i="2"/>
  <c r="N321" i="2"/>
  <c r="O321" i="2" s="1"/>
  <c r="M321" i="2"/>
  <c r="T320" i="2"/>
  <c r="N320" i="2"/>
  <c r="M320" i="2"/>
  <c r="J320" i="2"/>
  <c r="T319" i="2"/>
  <c r="N319" i="2"/>
  <c r="M319" i="2"/>
  <c r="T318" i="2"/>
  <c r="N318" i="2"/>
  <c r="M318" i="2"/>
  <c r="T317" i="2"/>
  <c r="N317" i="2"/>
  <c r="M317" i="2"/>
  <c r="J317" i="2"/>
  <c r="I317" i="2"/>
  <c r="T316" i="2"/>
  <c r="N316" i="2"/>
  <c r="M316" i="2"/>
  <c r="O316" i="2" s="1"/>
  <c r="J316" i="2"/>
  <c r="I316" i="2"/>
  <c r="T315" i="2"/>
  <c r="N315" i="2"/>
  <c r="M315" i="2"/>
  <c r="J315" i="2"/>
  <c r="I315" i="2"/>
  <c r="T314" i="2"/>
  <c r="N314" i="2"/>
  <c r="M314" i="2"/>
  <c r="T313" i="2"/>
  <c r="N313" i="2"/>
  <c r="M313" i="2"/>
  <c r="O313" i="2" s="1"/>
  <c r="T312" i="2"/>
  <c r="N312" i="2"/>
  <c r="M312" i="2"/>
  <c r="J312" i="2"/>
  <c r="I312" i="2"/>
  <c r="T311" i="2"/>
  <c r="N311" i="2"/>
  <c r="M311" i="2"/>
  <c r="T310" i="2"/>
  <c r="N310" i="2"/>
  <c r="M310" i="2"/>
  <c r="T309" i="2"/>
  <c r="N309" i="2"/>
  <c r="M309" i="2"/>
  <c r="J309" i="2"/>
  <c r="I309" i="2"/>
  <c r="T308" i="2"/>
  <c r="N308" i="2"/>
  <c r="O308" i="2" s="1"/>
  <c r="M308" i="2"/>
  <c r="J308" i="2"/>
  <c r="I308" i="2"/>
  <c r="T307" i="2"/>
  <c r="N307" i="2"/>
  <c r="M307" i="2"/>
  <c r="J307" i="2"/>
  <c r="I307" i="2"/>
  <c r="T306" i="2"/>
  <c r="N306" i="2"/>
  <c r="M306" i="2"/>
  <c r="T305" i="2"/>
  <c r="N305" i="2"/>
  <c r="M305" i="2"/>
  <c r="J305" i="2"/>
  <c r="I305" i="2"/>
  <c r="T304" i="2"/>
  <c r="N304" i="2"/>
  <c r="M304" i="2"/>
  <c r="T303" i="2"/>
  <c r="N303" i="2"/>
  <c r="M303" i="2"/>
  <c r="O303" i="2" s="1"/>
  <c r="J303" i="2"/>
  <c r="I303" i="2"/>
  <c r="T302" i="2"/>
  <c r="N302" i="2"/>
  <c r="M302" i="2"/>
  <c r="J302" i="2"/>
  <c r="I302" i="2"/>
  <c r="T301" i="2"/>
  <c r="N301" i="2"/>
  <c r="O301" i="2" s="1"/>
  <c r="M301" i="2"/>
  <c r="J301" i="2"/>
  <c r="I301" i="2"/>
  <c r="T300" i="2"/>
  <c r="N300" i="2"/>
  <c r="O300" i="2" s="1"/>
  <c r="M300" i="2"/>
  <c r="J300" i="2"/>
  <c r="I300" i="2"/>
  <c r="T299" i="2"/>
  <c r="N299" i="2"/>
  <c r="O299" i="2" s="1"/>
  <c r="M299" i="2"/>
  <c r="J299" i="2"/>
  <c r="I299" i="2"/>
  <c r="T298" i="2"/>
  <c r="N298" i="2"/>
  <c r="M298" i="2"/>
  <c r="J298" i="2"/>
  <c r="I298" i="2"/>
  <c r="T297" i="2"/>
  <c r="N297" i="2"/>
  <c r="O297" i="2" s="1"/>
  <c r="M297" i="2"/>
  <c r="J297" i="2"/>
  <c r="I297" i="2"/>
  <c r="T296" i="2"/>
  <c r="N296" i="2"/>
  <c r="M296" i="2"/>
  <c r="J296" i="2"/>
  <c r="I296" i="2"/>
  <c r="T295" i="2"/>
  <c r="N295" i="2"/>
  <c r="O295" i="2" s="1"/>
  <c r="M295" i="2"/>
  <c r="J295" i="2"/>
  <c r="I295" i="2"/>
  <c r="T294" i="2"/>
  <c r="N294" i="2"/>
  <c r="M294" i="2"/>
  <c r="J294" i="2"/>
  <c r="I294" i="2"/>
  <c r="T293" i="2"/>
  <c r="N293" i="2"/>
  <c r="M293" i="2"/>
  <c r="O293" i="2" s="1"/>
  <c r="J293" i="2"/>
  <c r="I293" i="2"/>
  <c r="T292" i="2"/>
  <c r="N292" i="2"/>
  <c r="M292" i="2"/>
  <c r="J292" i="2"/>
  <c r="I292" i="2"/>
  <c r="T291" i="2"/>
  <c r="N291" i="2"/>
  <c r="M291" i="2"/>
  <c r="J291" i="2"/>
  <c r="I291" i="2"/>
  <c r="T290" i="2"/>
  <c r="N290" i="2"/>
  <c r="M290" i="2"/>
  <c r="J290" i="2"/>
  <c r="I290" i="2"/>
  <c r="T289" i="2"/>
  <c r="N289" i="2"/>
  <c r="O289" i="2" s="1"/>
  <c r="M289" i="2"/>
  <c r="J289" i="2"/>
  <c r="I289" i="2"/>
  <c r="T288" i="2"/>
  <c r="N288" i="2"/>
  <c r="M288" i="2"/>
  <c r="J288" i="2"/>
  <c r="I288" i="2"/>
  <c r="T287" i="2"/>
  <c r="N287" i="2"/>
  <c r="M287" i="2"/>
  <c r="T286" i="2"/>
  <c r="N286" i="2"/>
  <c r="M286" i="2"/>
  <c r="J286" i="2"/>
  <c r="I286" i="2"/>
  <c r="T285" i="2"/>
  <c r="N285" i="2"/>
  <c r="M285" i="2"/>
  <c r="J285" i="2"/>
  <c r="I285" i="2"/>
  <c r="T284" i="2"/>
  <c r="N284" i="2"/>
  <c r="M284" i="2"/>
  <c r="J284" i="2"/>
  <c r="I284" i="2"/>
  <c r="T283" i="2"/>
  <c r="N283" i="2"/>
  <c r="M283" i="2"/>
  <c r="J283" i="2"/>
  <c r="I283" i="2"/>
  <c r="T282" i="2"/>
  <c r="N282" i="2"/>
  <c r="O282" i="2" s="1"/>
  <c r="M282" i="2"/>
  <c r="J282" i="2"/>
  <c r="I282" i="2"/>
  <c r="T281" i="2"/>
  <c r="N281" i="2"/>
  <c r="O281" i="2" s="1"/>
  <c r="M281" i="2"/>
  <c r="J281" i="2"/>
  <c r="I281" i="2"/>
  <c r="T280" i="2"/>
  <c r="N280" i="2"/>
  <c r="M280" i="2"/>
  <c r="J280" i="2"/>
  <c r="I280" i="2"/>
  <c r="T279" i="2"/>
  <c r="N279" i="2"/>
  <c r="M279" i="2"/>
  <c r="J279" i="2"/>
  <c r="I279" i="2"/>
  <c r="T278" i="2"/>
  <c r="N278" i="2"/>
  <c r="M278" i="2"/>
  <c r="J278" i="2"/>
  <c r="I278" i="2"/>
  <c r="T277" i="2"/>
  <c r="N277" i="2"/>
  <c r="M277" i="2"/>
  <c r="J277" i="2"/>
  <c r="I277" i="2"/>
  <c r="T276" i="2"/>
  <c r="N276" i="2"/>
  <c r="M276" i="2"/>
  <c r="J276" i="2"/>
  <c r="I276" i="2"/>
  <c r="T275" i="2"/>
  <c r="N275" i="2"/>
  <c r="M275" i="2"/>
  <c r="J275" i="2"/>
  <c r="I275" i="2"/>
  <c r="T274" i="2"/>
  <c r="N274" i="2"/>
  <c r="M274" i="2"/>
  <c r="J274" i="2"/>
  <c r="I274" i="2"/>
  <c r="T273" i="2"/>
  <c r="N273" i="2"/>
  <c r="M273" i="2"/>
  <c r="T272" i="2"/>
  <c r="N272" i="2"/>
  <c r="M272" i="2"/>
  <c r="J272" i="2"/>
  <c r="I272" i="2"/>
  <c r="T271" i="2"/>
  <c r="N271" i="2"/>
  <c r="O271" i="2" s="1"/>
  <c r="M271" i="2"/>
  <c r="J271" i="2"/>
  <c r="I271" i="2"/>
  <c r="T270" i="2"/>
  <c r="N270" i="2"/>
  <c r="M270" i="2"/>
  <c r="J270" i="2"/>
  <c r="I270" i="2"/>
  <c r="T269" i="2"/>
  <c r="N269" i="2"/>
  <c r="O269" i="2" s="1"/>
  <c r="M269" i="2"/>
  <c r="J269" i="2"/>
  <c r="I269" i="2"/>
  <c r="T268" i="2"/>
  <c r="N268" i="2"/>
  <c r="O268" i="2" s="1"/>
  <c r="M268" i="2"/>
  <c r="J268" i="2"/>
  <c r="I268" i="2"/>
  <c r="T267" i="2"/>
  <c r="N267" i="2"/>
  <c r="M267" i="2"/>
  <c r="O267" i="2" s="1"/>
  <c r="J267" i="2"/>
  <c r="I267" i="2"/>
  <c r="T266" i="2"/>
  <c r="N266" i="2"/>
  <c r="M266" i="2"/>
  <c r="J266" i="2"/>
  <c r="I266" i="2"/>
  <c r="T265" i="2"/>
  <c r="N265" i="2"/>
  <c r="M265" i="2"/>
  <c r="J265" i="2"/>
  <c r="I265" i="2"/>
  <c r="T264" i="2"/>
  <c r="N264" i="2"/>
  <c r="M264" i="2"/>
  <c r="J264" i="2"/>
  <c r="I264" i="2"/>
  <c r="T263" i="2"/>
  <c r="N263" i="2"/>
  <c r="M263" i="2"/>
  <c r="J263" i="2"/>
  <c r="I263" i="2"/>
  <c r="T262" i="2"/>
  <c r="N262" i="2"/>
  <c r="M262" i="2"/>
  <c r="J262" i="2"/>
  <c r="I262" i="2"/>
  <c r="T261" i="2"/>
  <c r="N261" i="2"/>
  <c r="M261" i="2"/>
  <c r="J261" i="2"/>
  <c r="I261" i="2"/>
  <c r="T260" i="2"/>
  <c r="N260" i="2"/>
  <c r="M260" i="2"/>
  <c r="J260" i="2"/>
  <c r="I260" i="2"/>
  <c r="T259" i="2"/>
  <c r="N259" i="2"/>
  <c r="M259" i="2"/>
  <c r="J259" i="2"/>
  <c r="I259" i="2"/>
  <c r="T258" i="2"/>
  <c r="N258" i="2"/>
  <c r="M258" i="2"/>
  <c r="J258" i="2"/>
  <c r="I258" i="2"/>
  <c r="T257" i="2"/>
  <c r="N257" i="2"/>
  <c r="O257" i="2" s="1"/>
  <c r="M257" i="2"/>
  <c r="J257" i="2"/>
  <c r="I257" i="2"/>
  <c r="T256" i="2"/>
  <c r="N256" i="2"/>
  <c r="O256" i="2" s="1"/>
  <c r="M256" i="2"/>
  <c r="J256" i="2"/>
  <c r="I256" i="2"/>
  <c r="T255" i="2"/>
  <c r="N255" i="2"/>
  <c r="M255" i="2"/>
  <c r="J255" i="2"/>
  <c r="I255" i="2"/>
  <c r="T254" i="2"/>
  <c r="N254" i="2"/>
  <c r="M254" i="2"/>
  <c r="J254" i="2"/>
  <c r="I254" i="2"/>
  <c r="T253" i="2"/>
  <c r="N253" i="2"/>
  <c r="M253" i="2"/>
  <c r="J253" i="2"/>
  <c r="I253" i="2"/>
  <c r="T252" i="2"/>
  <c r="N252" i="2"/>
  <c r="M252" i="2"/>
  <c r="J252" i="2"/>
  <c r="I252" i="2"/>
  <c r="T251" i="2"/>
  <c r="N251" i="2"/>
  <c r="M251" i="2"/>
  <c r="O251" i="2" s="1"/>
  <c r="J251" i="2"/>
  <c r="I251" i="2"/>
  <c r="T250" i="2"/>
  <c r="N250" i="2"/>
  <c r="M250" i="2"/>
  <c r="J250" i="2"/>
  <c r="I250" i="2"/>
  <c r="T249" i="2"/>
  <c r="N249" i="2"/>
  <c r="M249" i="2"/>
  <c r="J249" i="2"/>
  <c r="I249" i="2"/>
  <c r="T248" i="2"/>
  <c r="N248" i="2"/>
  <c r="M248" i="2"/>
  <c r="J248" i="2"/>
  <c r="I248" i="2"/>
  <c r="T247" i="2"/>
  <c r="O247" i="2"/>
  <c r="N247" i="2"/>
  <c r="M247" i="2"/>
  <c r="J247" i="2"/>
  <c r="I247" i="2"/>
  <c r="T246" i="2"/>
  <c r="N246" i="2"/>
  <c r="M246" i="2"/>
  <c r="J246" i="2"/>
  <c r="I246" i="2"/>
  <c r="T245" i="2"/>
  <c r="N245" i="2"/>
  <c r="M245" i="2"/>
  <c r="J245" i="2"/>
  <c r="I245" i="2"/>
  <c r="T244" i="2"/>
  <c r="N244" i="2"/>
  <c r="M244" i="2"/>
  <c r="J244" i="2"/>
  <c r="I244" i="2"/>
  <c r="T243" i="2"/>
  <c r="N243" i="2"/>
  <c r="M243" i="2"/>
  <c r="J243" i="2"/>
  <c r="I243" i="2"/>
  <c r="T242" i="2"/>
  <c r="N242" i="2"/>
  <c r="M242" i="2"/>
  <c r="T241" i="2"/>
  <c r="N241" i="2"/>
  <c r="M241" i="2"/>
  <c r="T240" i="2"/>
  <c r="N240" i="2"/>
  <c r="M240" i="2"/>
  <c r="T239" i="2"/>
  <c r="N239" i="2"/>
  <c r="M239" i="2"/>
  <c r="T238" i="2"/>
  <c r="N238" i="2"/>
  <c r="M238" i="2"/>
  <c r="T237" i="2"/>
  <c r="N237" i="2"/>
  <c r="M237" i="2"/>
  <c r="T236" i="2"/>
  <c r="N236" i="2"/>
  <c r="M236" i="2"/>
  <c r="T235" i="2"/>
  <c r="N235" i="2"/>
  <c r="M235" i="2"/>
  <c r="T234" i="2"/>
  <c r="N234" i="2"/>
  <c r="M234" i="2"/>
  <c r="T233" i="2"/>
  <c r="N233" i="2"/>
  <c r="M233" i="2"/>
  <c r="T232" i="2"/>
  <c r="N232" i="2"/>
  <c r="M232" i="2"/>
  <c r="T231" i="2"/>
  <c r="N231" i="2"/>
  <c r="M231" i="2"/>
  <c r="T230" i="2"/>
  <c r="N230" i="2"/>
  <c r="M230" i="2"/>
  <c r="J230" i="2"/>
  <c r="I230" i="2"/>
  <c r="T229" i="2"/>
  <c r="N229" i="2"/>
  <c r="M229" i="2"/>
  <c r="T228" i="2"/>
  <c r="N228" i="2"/>
  <c r="M228" i="2"/>
  <c r="O228" i="2" s="1"/>
  <c r="J228" i="2"/>
  <c r="I228" i="2"/>
  <c r="T227" i="2"/>
  <c r="N227" i="2"/>
  <c r="M227" i="2"/>
  <c r="J227" i="2"/>
  <c r="I227" i="2"/>
  <c r="T226" i="2"/>
  <c r="N226" i="2"/>
  <c r="M226" i="2"/>
  <c r="J226" i="2"/>
  <c r="I226" i="2"/>
  <c r="T225" i="2"/>
  <c r="N225" i="2"/>
  <c r="M225" i="2"/>
  <c r="T224" i="2"/>
  <c r="N224" i="2"/>
  <c r="M224" i="2"/>
  <c r="J224" i="2"/>
  <c r="I224" i="2"/>
  <c r="T223" i="2"/>
  <c r="N223" i="2"/>
  <c r="M223" i="2"/>
  <c r="O223" i="2" s="1"/>
  <c r="J223" i="2"/>
  <c r="I223" i="2"/>
  <c r="T222" i="2"/>
  <c r="N222" i="2"/>
  <c r="M222" i="2"/>
  <c r="J222" i="2"/>
  <c r="I222" i="2"/>
  <c r="T221" i="2"/>
  <c r="N221" i="2"/>
  <c r="O221" i="2" s="1"/>
  <c r="M221" i="2"/>
  <c r="J221" i="2"/>
  <c r="I221" i="2"/>
  <c r="T220" i="2"/>
  <c r="N220" i="2"/>
  <c r="O220" i="2" s="1"/>
  <c r="M220" i="2"/>
  <c r="T219" i="2"/>
  <c r="N219" i="2"/>
  <c r="M219" i="2"/>
  <c r="J219" i="2"/>
  <c r="I219" i="2"/>
  <c r="T218" i="2"/>
  <c r="N218" i="2"/>
  <c r="M218" i="2"/>
  <c r="J218" i="2"/>
  <c r="I218" i="2"/>
  <c r="T217" i="2"/>
  <c r="N217" i="2"/>
  <c r="M217" i="2"/>
  <c r="J217" i="2"/>
  <c r="I217" i="2"/>
  <c r="T216" i="2"/>
  <c r="N216" i="2"/>
  <c r="O216" i="2" s="1"/>
  <c r="M216" i="2"/>
  <c r="J216" i="2"/>
  <c r="I216" i="2"/>
  <c r="T215" i="2"/>
  <c r="N215" i="2"/>
  <c r="M215" i="2"/>
  <c r="J215" i="2"/>
  <c r="I215" i="2"/>
  <c r="T214" i="2"/>
  <c r="N214" i="2"/>
  <c r="M214" i="2"/>
  <c r="J214" i="2"/>
  <c r="I214" i="2"/>
  <c r="T213" i="2"/>
  <c r="N213" i="2"/>
  <c r="M213" i="2"/>
  <c r="T212" i="2"/>
  <c r="N212" i="2"/>
  <c r="M212" i="2"/>
  <c r="J212" i="2"/>
  <c r="I212" i="2"/>
  <c r="T211" i="2"/>
  <c r="N211" i="2"/>
  <c r="M211" i="2"/>
  <c r="J211" i="2"/>
  <c r="I211" i="2"/>
  <c r="T210" i="2"/>
  <c r="N210" i="2"/>
  <c r="M210" i="2"/>
  <c r="J210" i="2"/>
  <c r="I210" i="2"/>
  <c r="T209" i="2"/>
  <c r="O209" i="2"/>
  <c r="N209" i="2"/>
  <c r="M209" i="2"/>
  <c r="J209" i="2"/>
  <c r="I209" i="2"/>
  <c r="T208" i="2"/>
  <c r="N208" i="2"/>
  <c r="M208" i="2"/>
  <c r="J208" i="2"/>
  <c r="I208" i="2"/>
  <c r="T207" i="2"/>
  <c r="N207" i="2"/>
  <c r="O207" i="2" s="1"/>
  <c r="M207" i="2"/>
  <c r="J207" i="2"/>
  <c r="I207" i="2"/>
  <c r="T206" i="2"/>
  <c r="N206" i="2"/>
  <c r="O206" i="2" s="1"/>
  <c r="M206" i="2"/>
  <c r="T205" i="2"/>
  <c r="N205" i="2"/>
  <c r="M205" i="2"/>
  <c r="T204" i="2"/>
  <c r="N204" i="2"/>
  <c r="M204" i="2"/>
  <c r="J204" i="2"/>
  <c r="I204" i="2"/>
  <c r="T203" i="2"/>
  <c r="N203" i="2"/>
  <c r="O203" i="2" s="1"/>
  <c r="M203" i="2"/>
  <c r="J203" i="2"/>
  <c r="I203" i="2"/>
  <c r="T202" i="2"/>
  <c r="N202" i="2"/>
  <c r="M202" i="2"/>
  <c r="J202" i="2"/>
  <c r="I202" i="2"/>
  <c r="T201" i="2"/>
  <c r="N201" i="2"/>
  <c r="M201" i="2"/>
  <c r="O201" i="2" s="1"/>
  <c r="J201" i="2"/>
  <c r="I201" i="2"/>
  <c r="T200" i="2"/>
  <c r="N200" i="2"/>
  <c r="M200" i="2"/>
  <c r="J200" i="2"/>
  <c r="I200" i="2"/>
  <c r="T199" i="2"/>
  <c r="N199" i="2"/>
  <c r="M199" i="2"/>
  <c r="J199" i="2"/>
  <c r="I199" i="2"/>
  <c r="T198" i="2"/>
  <c r="N198" i="2"/>
  <c r="M198" i="2"/>
  <c r="J198" i="2"/>
  <c r="I198" i="2"/>
  <c r="T197" i="2"/>
  <c r="N197" i="2"/>
  <c r="O197" i="2" s="1"/>
  <c r="M197" i="2"/>
  <c r="J197" i="2"/>
  <c r="I197" i="2"/>
  <c r="T196" i="2"/>
  <c r="N196" i="2"/>
  <c r="O196" i="2" s="1"/>
  <c r="M196" i="2"/>
  <c r="J196" i="2"/>
  <c r="I196" i="2"/>
  <c r="T195" i="2"/>
  <c r="N195" i="2"/>
  <c r="M195" i="2"/>
  <c r="O195" i="2" s="1"/>
  <c r="J195" i="2"/>
  <c r="I195" i="2"/>
  <c r="T194" i="2"/>
  <c r="N194" i="2"/>
  <c r="M194" i="2"/>
  <c r="J194" i="2"/>
  <c r="I194" i="2"/>
  <c r="T193" i="2"/>
  <c r="N193" i="2"/>
  <c r="O193" i="2" s="1"/>
  <c r="M193" i="2"/>
  <c r="J193" i="2"/>
  <c r="I193" i="2"/>
  <c r="T192" i="2"/>
  <c r="N192" i="2"/>
  <c r="M192" i="2"/>
  <c r="J192" i="2"/>
  <c r="I192" i="2"/>
  <c r="T191" i="2"/>
  <c r="N191" i="2"/>
  <c r="M191" i="2"/>
  <c r="O191" i="2" s="1"/>
  <c r="J191" i="2"/>
  <c r="I191" i="2"/>
  <c r="T190" i="2"/>
  <c r="N190" i="2"/>
  <c r="M190" i="2"/>
  <c r="J190" i="2"/>
  <c r="I190" i="2"/>
  <c r="T189" i="2"/>
  <c r="N189" i="2"/>
  <c r="M189" i="2"/>
  <c r="J189" i="2"/>
  <c r="I189" i="2"/>
  <c r="T188" i="2"/>
  <c r="N188" i="2"/>
  <c r="M188" i="2"/>
  <c r="J188" i="2"/>
  <c r="I188" i="2"/>
  <c r="T187" i="2"/>
  <c r="N187" i="2"/>
  <c r="M187" i="2"/>
  <c r="J187" i="2"/>
  <c r="I187" i="2"/>
  <c r="T186" i="2"/>
  <c r="N186" i="2"/>
  <c r="M186" i="2"/>
  <c r="J186" i="2"/>
  <c r="I186" i="2"/>
  <c r="T185" i="2"/>
  <c r="N185" i="2"/>
  <c r="M185" i="2"/>
  <c r="J185" i="2"/>
  <c r="I185" i="2"/>
  <c r="T184" i="2"/>
  <c r="N184" i="2"/>
  <c r="M184" i="2"/>
  <c r="J184" i="2"/>
  <c r="I184" i="2"/>
  <c r="T183" i="2"/>
  <c r="N183" i="2"/>
  <c r="M183" i="2"/>
  <c r="J183" i="2"/>
  <c r="I183" i="2"/>
  <c r="T182" i="2"/>
  <c r="N182" i="2"/>
  <c r="O182" i="2" s="1"/>
  <c r="M182" i="2"/>
  <c r="J182" i="2"/>
  <c r="I182" i="2"/>
  <c r="T181" i="2"/>
  <c r="N181" i="2"/>
  <c r="M181" i="2"/>
  <c r="O181" i="2" s="1"/>
  <c r="J181" i="2"/>
  <c r="I181" i="2"/>
  <c r="T180" i="2"/>
  <c r="N180" i="2"/>
  <c r="M180" i="2"/>
  <c r="J180" i="2"/>
  <c r="I180" i="2"/>
  <c r="T179" i="2"/>
  <c r="N179" i="2"/>
  <c r="O179" i="2" s="1"/>
  <c r="M179" i="2"/>
  <c r="J179" i="2"/>
  <c r="I179" i="2"/>
  <c r="T178" i="2"/>
  <c r="N178" i="2"/>
  <c r="M178" i="2"/>
  <c r="J178" i="2"/>
  <c r="I178" i="2"/>
  <c r="T177" i="2"/>
  <c r="N177" i="2"/>
  <c r="M177" i="2"/>
  <c r="J177" i="2"/>
  <c r="I177" i="2"/>
  <c r="T176" i="2"/>
  <c r="N176" i="2"/>
  <c r="M176" i="2"/>
  <c r="J176" i="2"/>
  <c r="I176" i="2"/>
  <c r="T175" i="2"/>
  <c r="N175" i="2"/>
  <c r="M175" i="2"/>
  <c r="O175" i="2" s="1"/>
  <c r="J175" i="2"/>
  <c r="I175" i="2"/>
  <c r="T174" i="2"/>
  <c r="N174" i="2"/>
  <c r="M174" i="2"/>
  <c r="J174" i="2"/>
  <c r="I174" i="2"/>
  <c r="T173" i="2"/>
  <c r="N173" i="2"/>
  <c r="M173" i="2"/>
  <c r="J173" i="2"/>
  <c r="I173" i="2"/>
  <c r="T172" i="2"/>
  <c r="N172" i="2"/>
  <c r="M172" i="2"/>
  <c r="J172" i="2"/>
  <c r="I172" i="2"/>
  <c r="T171" i="2"/>
  <c r="O171" i="2"/>
  <c r="N171" i="2"/>
  <c r="M171" i="2"/>
  <c r="J171" i="2"/>
  <c r="I171" i="2"/>
  <c r="T170" i="2"/>
  <c r="N170" i="2"/>
  <c r="M170" i="2"/>
  <c r="J170" i="2"/>
  <c r="I170" i="2"/>
  <c r="T169" i="2"/>
  <c r="N169" i="2"/>
  <c r="M169" i="2"/>
  <c r="J169" i="2"/>
  <c r="I169" i="2"/>
  <c r="T168" i="2"/>
  <c r="N168" i="2"/>
  <c r="M168" i="2"/>
  <c r="J168" i="2"/>
  <c r="I168" i="2"/>
  <c r="T167" i="2"/>
  <c r="N167" i="2"/>
  <c r="M167" i="2"/>
  <c r="O167" i="2" s="1"/>
  <c r="J167" i="2"/>
  <c r="I167" i="2"/>
  <c r="T166" i="2"/>
  <c r="N166" i="2"/>
  <c r="M166" i="2"/>
  <c r="J166" i="2"/>
  <c r="I166" i="2"/>
  <c r="T165" i="2"/>
  <c r="N165" i="2"/>
  <c r="M165" i="2"/>
  <c r="J165" i="2"/>
  <c r="I165" i="2"/>
  <c r="T164" i="2"/>
  <c r="N164" i="2"/>
  <c r="O164" i="2" s="1"/>
  <c r="M164" i="2"/>
  <c r="J164" i="2"/>
  <c r="I164" i="2"/>
  <c r="T163" i="2"/>
  <c r="N163" i="2"/>
  <c r="O163" i="2" s="1"/>
  <c r="M163" i="2"/>
  <c r="J163" i="2"/>
  <c r="I163" i="2"/>
  <c r="T162" i="2"/>
  <c r="N162" i="2"/>
  <c r="M162" i="2"/>
  <c r="J162" i="2"/>
  <c r="I162" i="2"/>
  <c r="T161" i="2"/>
  <c r="O161" i="2"/>
  <c r="N161" i="2"/>
  <c r="M161" i="2"/>
  <c r="J161" i="2"/>
  <c r="I161" i="2"/>
  <c r="T160" i="2"/>
  <c r="N160" i="2"/>
  <c r="M160" i="2"/>
  <c r="J160" i="2"/>
  <c r="I160" i="2"/>
  <c r="T159" i="2"/>
  <c r="N159" i="2"/>
  <c r="M159" i="2"/>
  <c r="J159" i="2"/>
  <c r="I159" i="2"/>
  <c r="T158" i="2"/>
  <c r="N158" i="2"/>
  <c r="M158" i="2"/>
  <c r="J158" i="2"/>
  <c r="I158" i="2"/>
  <c r="T157" i="2"/>
  <c r="N157" i="2"/>
  <c r="M157" i="2"/>
  <c r="J157" i="2"/>
  <c r="I157" i="2"/>
  <c r="T156" i="2"/>
  <c r="N156" i="2"/>
  <c r="M156" i="2"/>
  <c r="J156" i="2"/>
  <c r="I156" i="2"/>
  <c r="T155" i="2"/>
  <c r="N155" i="2"/>
  <c r="M155" i="2"/>
  <c r="J155" i="2"/>
  <c r="I155" i="2"/>
  <c r="T154" i="2"/>
  <c r="N154" i="2"/>
  <c r="O154" i="2" s="1"/>
  <c r="M154" i="2"/>
  <c r="J154" i="2"/>
  <c r="I154" i="2"/>
  <c r="T153" i="2"/>
  <c r="N153" i="2"/>
  <c r="M153" i="2"/>
  <c r="J153" i="2"/>
  <c r="I153" i="2"/>
  <c r="T152" i="2"/>
  <c r="N152" i="2"/>
  <c r="M152" i="2"/>
  <c r="J152" i="2"/>
  <c r="I152" i="2"/>
  <c r="T151" i="2"/>
  <c r="N151" i="2"/>
  <c r="M151" i="2"/>
  <c r="J151" i="2"/>
  <c r="I151" i="2"/>
  <c r="T150" i="2"/>
  <c r="N150" i="2"/>
  <c r="M150" i="2"/>
  <c r="J150" i="2"/>
  <c r="I150" i="2"/>
  <c r="T149" i="2"/>
  <c r="N149" i="2"/>
  <c r="M149" i="2"/>
  <c r="J149" i="2"/>
  <c r="I149" i="2"/>
  <c r="T148" i="2"/>
  <c r="N148" i="2"/>
  <c r="M148" i="2"/>
  <c r="J148" i="2"/>
  <c r="I148" i="2"/>
  <c r="T147" i="2"/>
  <c r="N147" i="2"/>
  <c r="M147" i="2"/>
  <c r="O147" i="2" s="1"/>
  <c r="J147" i="2"/>
  <c r="I147" i="2"/>
  <c r="T146" i="2"/>
  <c r="N146" i="2"/>
  <c r="M146" i="2"/>
  <c r="J146" i="2"/>
  <c r="I146" i="2"/>
  <c r="T145" i="2"/>
  <c r="O145" i="2"/>
  <c r="N145" i="2"/>
  <c r="M145" i="2"/>
  <c r="J145" i="2"/>
  <c r="I145" i="2"/>
  <c r="T144" i="2"/>
  <c r="N144" i="2"/>
  <c r="M144" i="2"/>
  <c r="J144" i="2"/>
  <c r="I144" i="2"/>
  <c r="T143" i="2"/>
  <c r="N143" i="2"/>
  <c r="O143" i="2" s="1"/>
  <c r="M143" i="2"/>
  <c r="J143" i="2"/>
  <c r="I143" i="2"/>
  <c r="T142" i="2"/>
  <c r="N142" i="2"/>
  <c r="O142" i="2" s="1"/>
  <c r="M142" i="2"/>
  <c r="J142" i="2"/>
  <c r="I142" i="2"/>
  <c r="T141" i="2"/>
  <c r="N141" i="2"/>
  <c r="M141" i="2"/>
  <c r="J141" i="2"/>
  <c r="I141" i="2"/>
  <c r="T140" i="2"/>
  <c r="N140" i="2"/>
  <c r="M140" i="2"/>
  <c r="J140" i="2"/>
  <c r="I140" i="2"/>
  <c r="T139" i="2"/>
  <c r="N139" i="2"/>
  <c r="M139" i="2"/>
  <c r="O139" i="2" s="1"/>
  <c r="J139" i="2"/>
  <c r="I139" i="2"/>
  <c r="T138" i="2"/>
  <c r="N138" i="2"/>
  <c r="M138" i="2"/>
  <c r="J138" i="2"/>
  <c r="I138" i="2"/>
  <c r="T137" i="2"/>
  <c r="N137" i="2"/>
  <c r="M137" i="2"/>
  <c r="J137" i="2"/>
  <c r="I137" i="2"/>
  <c r="T136" i="2"/>
  <c r="N136" i="2"/>
  <c r="M136" i="2"/>
  <c r="J136" i="2"/>
  <c r="I136" i="2"/>
  <c r="T135" i="2"/>
  <c r="N135" i="2"/>
  <c r="M135" i="2"/>
  <c r="J135" i="2"/>
  <c r="I135" i="2"/>
  <c r="T134" i="2"/>
  <c r="N134" i="2"/>
  <c r="M134" i="2"/>
  <c r="J134" i="2"/>
  <c r="I134" i="2"/>
  <c r="T133" i="2"/>
  <c r="N133" i="2"/>
  <c r="O133" i="2" s="1"/>
  <c r="M133" i="2"/>
  <c r="J133" i="2"/>
  <c r="I133" i="2"/>
  <c r="T132" i="2"/>
  <c r="N132" i="2"/>
  <c r="O132" i="2" s="1"/>
  <c r="M132" i="2"/>
  <c r="J132" i="2"/>
  <c r="I132" i="2"/>
  <c r="T131" i="2"/>
  <c r="N131" i="2"/>
  <c r="M131" i="2"/>
  <c r="O131" i="2" s="1"/>
  <c r="J131" i="2"/>
  <c r="I131" i="2"/>
  <c r="T130" i="2"/>
  <c r="N130" i="2"/>
  <c r="M130" i="2"/>
  <c r="J130" i="2"/>
  <c r="I130" i="2"/>
  <c r="T129" i="2"/>
  <c r="N129" i="2"/>
  <c r="M129" i="2"/>
  <c r="J129" i="2"/>
  <c r="I129" i="2"/>
  <c r="T128" i="2"/>
  <c r="N128" i="2"/>
  <c r="M128" i="2"/>
  <c r="J128" i="2"/>
  <c r="I128" i="2"/>
  <c r="T127" i="2"/>
  <c r="N127" i="2"/>
  <c r="M127" i="2"/>
  <c r="J127" i="2"/>
  <c r="I127" i="2"/>
  <c r="T126" i="2"/>
  <c r="N126" i="2"/>
  <c r="M126" i="2"/>
  <c r="J126" i="2"/>
  <c r="I126" i="2"/>
  <c r="T125" i="2"/>
  <c r="N125" i="2"/>
  <c r="M125" i="2"/>
  <c r="O125" i="2" s="1"/>
  <c r="J125" i="2"/>
  <c r="I125" i="2"/>
  <c r="T124" i="2"/>
  <c r="N124" i="2"/>
  <c r="M124" i="2"/>
  <c r="J124" i="2"/>
  <c r="I124" i="2"/>
  <c r="T123" i="2"/>
  <c r="N123" i="2"/>
  <c r="O123" i="2" s="1"/>
  <c r="M123" i="2"/>
  <c r="J123" i="2"/>
  <c r="I123" i="2"/>
  <c r="T122" i="2"/>
  <c r="N122" i="2"/>
  <c r="M122" i="2"/>
  <c r="J122" i="2"/>
  <c r="I122" i="2"/>
  <c r="T121" i="2"/>
  <c r="N121" i="2"/>
  <c r="M121" i="2"/>
  <c r="J121" i="2"/>
  <c r="I121" i="2"/>
  <c r="T120" i="2"/>
  <c r="N120" i="2"/>
  <c r="M120" i="2"/>
  <c r="J120" i="2"/>
  <c r="I120" i="2"/>
  <c r="T119" i="2"/>
  <c r="N119" i="2"/>
  <c r="O119" i="2" s="1"/>
  <c r="M119" i="2"/>
  <c r="J119" i="2"/>
  <c r="I119" i="2"/>
  <c r="T118" i="2"/>
  <c r="N118" i="2"/>
  <c r="M118" i="2"/>
  <c r="J118" i="2"/>
  <c r="I118" i="2"/>
  <c r="T117" i="2"/>
  <c r="N117" i="2"/>
  <c r="O117" i="2" s="1"/>
  <c r="M117" i="2"/>
  <c r="J117" i="2"/>
  <c r="I117" i="2"/>
  <c r="T116" i="2"/>
  <c r="N116" i="2"/>
  <c r="M116" i="2"/>
  <c r="J116" i="2"/>
  <c r="I116" i="2"/>
  <c r="T115" i="2"/>
  <c r="N115" i="2"/>
  <c r="O115" i="2" s="1"/>
  <c r="M115" i="2"/>
  <c r="J115" i="2"/>
  <c r="I115" i="2"/>
  <c r="T114" i="2"/>
  <c r="N114" i="2"/>
  <c r="M114" i="2"/>
  <c r="J114" i="2"/>
  <c r="I114" i="2"/>
  <c r="T113" i="2"/>
  <c r="N113" i="2"/>
  <c r="M113" i="2"/>
  <c r="J113" i="2"/>
  <c r="I113" i="2"/>
  <c r="T112" i="2"/>
  <c r="N112" i="2"/>
  <c r="M112" i="2"/>
  <c r="J112" i="2"/>
  <c r="I112" i="2"/>
  <c r="T111" i="2"/>
  <c r="N111" i="2"/>
  <c r="M111" i="2"/>
  <c r="O111" i="2" s="1"/>
  <c r="J111" i="2"/>
  <c r="I111" i="2"/>
  <c r="T110" i="2"/>
  <c r="N110" i="2"/>
  <c r="M110" i="2"/>
  <c r="J110" i="2"/>
  <c r="I110" i="2"/>
  <c r="T109" i="2"/>
  <c r="N109" i="2"/>
  <c r="O109" i="2" s="1"/>
  <c r="M109" i="2"/>
  <c r="J109" i="2"/>
  <c r="I109" i="2"/>
  <c r="T108" i="2"/>
  <c r="N108" i="2"/>
  <c r="M108" i="2"/>
  <c r="J108" i="2"/>
  <c r="I108" i="2"/>
  <c r="T107" i="2"/>
  <c r="N107" i="2"/>
  <c r="M107" i="2"/>
  <c r="J107" i="2"/>
  <c r="I107" i="2"/>
  <c r="T106" i="2"/>
  <c r="N106" i="2"/>
  <c r="O106" i="2" s="1"/>
  <c r="M106" i="2"/>
  <c r="J106" i="2"/>
  <c r="I106" i="2"/>
  <c r="T105" i="2"/>
  <c r="N105" i="2"/>
  <c r="M105" i="2"/>
  <c r="J105" i="2"/>
  <c r="I105" i="2"/>
  <c r="T104" i="2"/>
  <c r="N104" i="2"/>
  <c r="M104" i="2"/>
  <c r="J104" i="2"/>
  <c r="I104" i="2"/>
  <c r="T103" i="2"/>
  <c r="N103" i="2"/>
  <c r="M103" i="2"/>
  <c r="J103" i="2"/>
  <c r="I103" i="2"/>
  <c r="T102" i="2"/>
  <c r="N102" i="2"/>
  <c r="M102" i="2"/>
  <c r="J102" i="2"/>
  <c r="I102" i="2"/>
  <c r="T101" i="2"/>
  <c r="N101" i="2"/>
  <c r="M101" i="2"/>
  <c r="O101" i="2" s="1"/>
  <c r="J101" i="2"/>
  <c r="I101" i="2"/>
  <c r="T100" i="2"/>
  <c r="N100" i="2"/>
  <c r="M100" i="2"/>
  <c r="J100" i="2"/>
  <c r="I100" i="2"/>
  <c r="T99" i="2"/>
  <c r="N99" i="2"/>
  <c r="M99" i="2"/>
  <c r="J99" i="2"/>
  <c r="I99" i="2"/>
  <c r="T98" i="2"/>
  <c r="N98" i="2"/>
  <c r="O98" i="2" s="1"/>
  <c r="M98" i="2"/>
  <c r="J98" i="2"/>
  <c r="I98" i="2"/>
  <c r="T97" i="2"/>
  <c r="N97" i="2"/>
  <c r="M97" i="2"/>
  <c r="J97" i="2"/>
  <c r="I97" i="2"/>
  <c r="T96" i="2"/>
  <c r="N96" i="2"/>
  <c r="M96" i="2"/>
  <c r="J96" i="2"/>
  <c r="I96" i="2"/>
  <c r="T95" i="2"/>
  <c r="O95" i="2"/>
  <c r="N95" i="2"/>
  <c r="M95" i="2"/>
  <c r="J95" i="2"/>
  <c r="I95" i="2"/>
  <c r="T94" i="2"/>
  <c r="N94" i="2"/>
  <c r="M94" i="2"/>
  <c r="J94" i="2"/>
  <c r="I94" i="2"/>
  <c r="T93" i="2"/>
  <c r="N93" i="2"/>
  <c r="M93" i="2"/>
  <c r="J93" i="2"/>
  <c r="I93" i="2"/>
  <c r="T92" i="2"/>
  <c r="N92" i="2"/>
  <c r="M92" i="2"/>
  <c r="J92" i="2"/>
  <c r="I92" i="2"/>
  <c r="T91" i="2"/>
  <c r="O91" i="2"/>
  <c r="N91" i="2"/>
  <c r="M91" i="2"/>
  <c r="J91" i="2"/>
  <c r="I91" i="2"/>
  <c r="T90" i="2"/>
  <c r="N90" i="2"/>
  <c r="M90" i="2"/>
  <c r="J90" i="2"/>
  <c r="I90" i="2"/>
  <c r="T89" i="2"/>
  <c r="N89" i="2"/>
  <c r="M89" i="2"/>
  <c r="J89" i="2"/>
  <c r="I89" i="2"/>
  <c r="T88" i="2"/>
  <c r="N88" i="2"/>
  <c r="M88" i="2"/>
  <c r="J88" i="2"/>
  <c r="I88" i="2"/>
  <c r="T87" i="2"/>
  <c r="N87" i="2"/>
  <c r="M87" i="2"/>
  <c r="O87" i="2" s="1"/>
  <c r="J87" i="2"/>
  <c r="I87" i="2"/>
  <c r="T86" i="2"/>
  <c r="N86" i="2"/>
  <c r="M86" i="2"/>
  <c r="J86" i="2"/>
  <c r="I86" i="2"/>
  <c r="T85" i="2"/>
  <c r="N85" i="2"/>
  <c r="M85" i="2"/>
  <c r="J85" i="2"/>
  <c r="I85" i="2"/>
  <c r="T84" i="2"/>
  <c r="N84" i="2"/>
  <c r="O84" i="2" s="1"/>
  <c r="M84" i="2"/>
  <c r="J84" i="2"/>
  <c r="I84" i="2"/>
  <c r="T83" i="2"/>
  <c r="N83" i="2"/>
  <c r="M83" i="2"/>
  <c r="J83" i="2"/>
  <c r="I83" i="2"/>
  <c r="T82" i="2"/>
  <c r="N82" i="2"/>
  <c r="M82" i="2"/>
  <c r="J82" i="2"/>
  <c r="I82" i="2"/>
  <c r="T81" i="2"/>
  <c r="N81" i="2"/>
  <c r="O81" i="2" s="1"/>
  <c r="M81" i="2"/>
  <c r="J81" i="2"/>
  <c r="I81" i="2"/>
  <c r="T80" i="2"/>
  <c r="N80" i="2"/>
  <c r="M80" i="2"/>
  <c r="J80" i="2"/>
  <c r="I80" i="2"/>
  <c r="T79" i="2"/>
  <c r="N79" i="2"/>
  <c r="M79" i="2"/>
  <c r="J79" i="2"/>
  <c r="I79" i="2"/>
  <c r="T78" i="2"/>
  <c r="N78" i="2"/>
  <c r="M78" i="2"/>
  <c r="J78" i="2"/>
  <c r="I78" i="2"/>
  <c r="T77" i="2"/>
  <c r="N77" i="2"/>
  <c r="M77" i="2"/>
  <c r="J77" i="2"/>
  <c r="I77" i="2"/>
  <c r="T76" i="2"/>
  <c r="N76" i="2"/>
  <c r="M76" i="2"/>
  <c r="J76" i="2"/>
  <c r="I76" i="2"/>
  <c r="T75" i="2"/>
  <c r="N75" i="2"/>
  <c r="M75" i="2"/>
  <c r="J75" i="2"/>
  <c r="I75" i="2"/>
  <c r="T74" i="2"/>
  <c r="N74" i="2"/>
  <c r="M74" i="2"/>
  <c r="J74" i="2"/>
  <c r="I74" i="2"/>
  <c r="T73" i="2"/>
  <c r="N73" i="2"/>
  <c r="M73" i="2"/>
  <c r="O73" i="2" s="1"/>
  <c r="J73" i="2"/>
  <c r="I73" i="2"/>
  <c r="T72" i="2"/>
  <c r="N72" i="2"/>
  <c r="M72" i="2"/>
  <c r="J72" i="2"/>
  <c r="I72" i="2"/>
  <c r="T71" i="2"/>
  <c r="O71" i="2"/>
  <c r="N71" i="2"/>
  <c r="M71" i="2"/>
  <c r="J71" i="2"/>
  <c r="I71" i="2"/>
  <c r="T70" i="2"/>
  <c r="N70" i="2"/>
  <c r="M70" i="2"/>
  <c r="J70" i="2"/>
  <c r="I70" i="2"/>
  <c r="T69" i="2"/>
  <c r="N69" i="2"/>
  <c r="M69" i="2"/>
  <c r="J69" i="2"/>
  <c r="I69" i="2"/>
  <c r="T68" i="2"/>
  <c r="N68" i="2"/>
  <c r="M68" i="2"/>
  <c r="J68" i="2"/>
  <c r="I68" i="2"/>
  <c r="T67" i="2"/>
  <c r="N67" i="2"/>
  <c r="O67" i="2" s="1"/>
  <c r="M67" i="2"/>
  <c r="J67" i="2"/>
  <c r="I67" i="2"/>
  <c r="T66" i="2"/>
  <c r="N66" i="2"/>
  <c r="M66" i="2"/>
  <c r="J66" i="2"/>
  <c r="I66" i="2"/>
  <c r="T65" i="2"/>
  <c r="N65" i="2"/>
  <c r="M65" i="2"/>
  <c r="J65" i="2"/>
  <c r="I65" i="2"/>
  <c r="T64" i="2"/>
  <c r="N64" i="2"/>
  <c r="M64" i="2"/>
  <c r="J64" i="2"/>
  <c r="I64" i="2"/>
  <c r="T63" i="2"/>
  <c r="N63" i="2"/>
  <c r="M63" i="2"/>
  <c r="O63" i="2" s="1"/>
  <c r="J63" i="2"/>
  <c r="I63" i="2"/>
  <c r="T62" i="2"/>
  <c r="N62" i="2"/>
  <c r="M62" i="2"/>
  <c r="J62" i="2"/>
  <c r="I62" i="2"/>
  <c r="T61" i="2"/>
  <c r="N61" i="2"/>
  <c r="M61" i="2"/>
  <c r="J61" i="2"/>
  <c r="I61" i="2"/>
  <c r="T60" i="2"/>
  <c r="N60" i="2"/>
  <c r="M60" i="2"/>
  <c r="J60" i="2"/>
  <c r="I60" i="2"/>
  <c r="T59" i="2"/>
  <c r="N59" i="2"/>
  <c r="M59" i="2"/>
  <c r="O59" i="2" s="1"/>
  <c r="J59" i="2"/>
  <c r="I59" i="2"/>
  <c r="T58" i="2"/>
  <c r="N58" i="2"/>
  <c r="O58" i="2" s="1"/>
  <c r="M58" i="2"/>
  <c r="J58" i="2"/>
  <c r="I58" i="2"/>
  <c r="T57" i="2"/>
  <c r="N57" i="2"/>
  <c r="O57" i="2" s="1"/>
  <c r="M57" i="2"/>
  <c r="J57" i="2"/>
  <c r="I57" i="2"/>
  <c r="T56" i="2"/>
  <c r="N56" i="2"/>
  <c r="M56" i="2"/>
  <c r="J56" i="2"/>
  <c r="I56" i="2"/>
  <c r="T55" i="2"/>
  <c r="N55" i="2"/>
  <c r="O55" i="2" s="1"/>
  <c r="M55" i="2"/>
  <c r="J55" i="2"/>
  <c r="I55" i="2"/>
  <c r="T54" i="2"/>
  <c r="N54" i="2"/>
  <c r="O54" i="2" s="1"/>
  <c r="M54" i="2"/>
  <c r="J54" i="2"/>
  <c r="I54" i="2"/>
  <c r="T53" i="2"/>
  <c r="N53" i="2"/>
  <c r="M53" i="2"/>
  <c r="J53" i="2"/>
  <c r="I53" i="2"/>
  <c r="T52" i="2"/>
  <c r="N52" i="2"/>
  <c r="M52" i="2"/>
  <c r="J52" i="2"/>
  <c r="I52" i="2"/>
  <c r="T51" i="2"/>
  <c r="N51" i="2"/>
  <c r="M51" i="2"/>
  <c r="J51" i="2"/>
  <c r="I51" i="2"/>
  <c r="T50" i="2"/>
  <c r="N50" i="2"/>
  <c r="M50" i="2"/>
  <c r="J50" i="2"/>
  <c r="I50" i="2"/>
  <c r="T49" i="2"/>
  <c r="N49" i="2"/>
  <c r="M49" i="2"/>
  <c r="O49" i="2" s="1"/>
  <c r="J49" i="2"/>
  <c r="I49" i="2"/>
  <c r="T48" i="2"/>
  <c r="N48" i="2"/>
  <c r="M48" i="2"/>
  <c r="J48" i="2"/>
  <c r="I48" i="2"/>
  <c r="T47" i="2"/>
  <c r="N47" i="2"/>
  <c r="O47" i="2" s="1"/>
  <c r="M47" i="2"/>
  <c r="J47" i="2"/>
  <c r="I47" i="2"/>
  <c r="T46" i="2"/>
  <c r="N46" i="2"/>
  <c r="M46" i="2"/>
  <c r="J46" i="2"/>
  <c r="I46" i="2"/>
  <c r="T45" i="2"/>
  <c r="N45" i="2"/>
  <c r="M45" i="2"/>
  <c r="J45" i="2"/>
  <c r="I45" i="2"/>
  <c r="T44" i="2"/>
  <c r="N44" i="2"/>
  <c r="M44" i="2"/>
  <c r="J44" i="2"/>
  <c r="I44" i="2"/>
  <c r="T43" i="2"/>
  <c r="N43" i="2"/>
  <c r="O43" i="2" s="1"/>
  <c r="M43" i="2"/>
  <c r="J43" i="2"/>
  <c r="I43" i="2"/>
  <c r="T42" i="2"/>
  <c r="N42" i="2"/>
  <c r="M42" i="2"/>
  <c r="T41" i="2"/>
  <c r="N41" i="2"/>
  <c r="M41" i="2"/>
  <c r="J41" i="2"/>
  <c r="I41" i="2"/>
  <c r="T40" i="2"/>
  <c r="N40" i="2"/>
  <c r="O40" i="2" s="1"/>
  <c r="M40" i="2"/>
  <c r="J40" i="2"/>
  <c r="I40" i="2"/>
  <c r="T39" i="2"/>
  <c r="N39" i="2"/>
  <c r="O39" i="2" s="1"/>
  <c r="M39" i="2"/>
  <c r="J39" i="2"/>
  <c r="I39" i="2"/>
  <c r="T38" i="2"/>
  <c r="N38" i="2"/>
  <c r="O38" i="2" s="1"/>
  <c r="M38" i="2"/>
  <c r="J38" i="2"/>
  <c r="I38" i="2"/>
  <c r="T37" i="2"/>
  <c r="N37" i="2"/>
  <c r="M37" i="2"/>
  <c r="J37" i="2"/>
  <c r="I37" i="2"/>
  <c r="T36" i="2"/>
  <c r="O36" i="2"/>
  <c r="N36" i="2"/>
  <c r="M36" i="2"/>
  <c r="J36" i="2"/>
  <c r="I36" i="2"/>
  <c r="T35" i="2"/>
  <c r="N35" i="2"/>
  <c r="M35" i="2"/>
  <c r="J35" i="2"/>
  <c r="I35" i="2"/>
  <c r="T34" i="2"/>
  <c r="N34" i="2"/>
  <c r="M34" i="2"/>
  <c r="J34" i="2"/>
  <c r="I34" i="2"/>
  <c r="T33" i="2"/>
  <c r="N33" i="2"/>
  <c r="M33" i="2"/>
  <c r="J33" i="2"/>
  <c r="I33" i="2"/>
  <c r="T32" i="2"/>
  <c r="N32" i="2"/>
  <c r="M32" i="2"/>
  <c r="J32" i="2"/>
  <c r="I32" i="2"/>
  <c r="T31" i="2"/>
  <c r="N31" i="2"/>
  <c r="M31" i="2"/>
  <c r="J31" i="2"/>
  <c r="I31" i="2"/>
  <c r="T30" i="2"/>
  <c r="N30" i="2"/>
  <c r="M30" i="2"/>
  <c r="J30" i="2"/>
  <c r="I30" i="2"/>
  <c r="T29" i="2"/>
  <c r="N29" i="2"/>
  <c r="O29" i="2" s="1"/>
  <c r="M29" i="2"/>
  <c r="J29" i="2"/>
  <c r="I29" i="2"/>
  <c r="T28" i="2"/>
  <c r="N28" i="2"/>
  <c r="M28" i="2"/>
  <c r="J28" i="2"/>
  <c r="I28" i="2"/>
  <c r="T27" i="2"/>
  <c r="N27" i="2"/>
  <c r="M27" i="2"/>
  <c r="J27" i="2"/>
  <c r="I27" i="2"/>
  <c r="T26" i="2"/>
  <c r="N26" i="2"/>
  <c r="M26" i="2"/>
  <c r="J26" i="2"/>
  <c r="I26" i="2"/>
  <c r="T25" i="2"/>
  <c r="N25" i="2"/>
  <c r="M25" i="2"/>
  <c r="J25" i="2"/>
  <c r="I25" i="2"/>
  <c r="T24" i="2"/>
  <c r="N24" i="2"/>
  <c r="M24" i="2"/>
  <c r="J24" i="2"/>
  <c r="I24" i="2"/>
  <c r="T23" i="2"/>
  <c r="N23" i="2"/>
  <c r="M23" i="2"/>
  <c r="J23" i="2"/>
  <c r="I23" i="2"/>
  <c r="T22" i="2"/>
  <c r="N22" i="2"/>
  <c r="M22" i="2"/>
  <c r="J22" i="2"/>
  <c r="I22" i="2"/>
  <c r="T21" i="2"/>
  <c r="N21" i="2"/>
  <c r="M21" i="2"/>
  <c r="J21" i="2"/>
  <c r="I21" i="2"/>
  <c r="T20" i="2"/>
  <c r="N20" i="2"/>
  <c r="O20" i="2" s="1"/>
  <c r="M20" i="2"/>
  <c r="J20" i="2"/>
  <c r="I20" i="2"/>
  <c r="T19" i="2"/>
  <c r="N19" i="2"/>
  <c r="O19" i="2" s="1"/>
  <c r="M19" i="2"/>
  <c r="J19" i="2"/>
  <c r="I19" i="2"/>
  <c r="T18" i="2"/>
  <c r="N18" i="2"/>
  <c r="M18" i="2"/>
  <c r="O18" i="2" s="1"/>
  <c r="J18" i="2"/>
  <c r="I18" i="2"/>
  <c r="T17" i="2"/>
  <c r="N17" i="2"/>
  <c r="M17" i="2"/>
  <c r="J17" i="2"/>
  <c r="I17" i="2"/>
  <c r="T16" i="2"/>
  <c r="N16" i="2"/>
  <c r="M16" i="2"/>
  <c r="O16" i="2" s="1"/>
  <c r="J16" i="2"/>
  <c r="I16" i="2"/>
  <c r="T15" i="2"/>
  <c r="N15" i="2"/>
  <c r="M15" i="2"/>
  <c r="T14" i="2"/>
  <c r="N14" i="2"/>
  <c r="M14" i="2"/>
  <c r="T13" i="2"/>
  <c r="N13" i="2"/>
  <c r="O13" i="2" s="1"/>
  <c r="M13" i="2"/>
  <c r="J13" i="2"/>
  <c r="I13" i="2"/>
  <c r="T12" i="2"/>
  <c r="N12" i="2"/>
  <c r="M12" i="2"/>
  <c r="J12" i="2"/>
  <c r="I12" i="2"/>
  <c r="T11" i="2"/>
  <c r="N11" i="2"/>
  <c r="M11" i="2"/>
  <c r="J11" i="2"/>
  <c r="I11" i="2"/>
  <c r="T10" i="2"/>
  <c r="N10" i="2"/>
  <c r="M10" i="2"/>
  <c r="J10" i="2"/>
  <c r="I10" i="2"/>
  <c r="T9" i="2"/>
  <c r="N9" i="2"/>
  <c r="M9" i="2"/>
  <c r="J9" i="2"/>
  <c r="I9" i="2"/>
  <c r="T8" i="2"/>
  <c r="N8" i="2"/>
  <c r="M8" i="2"/>
  <c r="J8" i="2"/>
  <c r="I8" i="2"/>
  <c r="T7" i="2"/>
  <c r="N7" i="2"/>
  <c r="M7" i="2"/>
  <c r="J7" i="2"/>
  <c r="I7" i="2"/>
  <c r="T6" i="2"/>
  <c r="N6" i="2"/>
  <c r="M6" i="2"/>
  <c r="J6" i="2"/>
  <c r="I6" i="2"/>
  <c r="T5" i="2"/>
  <c r="N5" i="2"/>
  <c r="O5" i="2" s="1"/>
  <c r="M5" i="2"/>
  <c r="J5" i="2"/>
  <c r="I5" i="2"/>
  <c r="T4" i="2"/>
  <c r="N4" i="2"/>
  <c r="M4" i="2"/>
  <c r="J4" i="2"/>
  <c r="I4" i="2"/>
  <c r="T3" i="2"/>
  <c r="N3" i="2"/>
  <c r="M3" i="2"/>
  <c r="J3" i="2"/>
  <c r="I3" i="2"/>
  <c r="T2" i="2"/>
  <c r="O2" i="2"/>
  <c r="N2" i="2"/>
  <c r="M2" i="2"/>
  <c r="J2" i="2"/>
  <c r="I2" i="2"/>
  <c r="O10" i="2" l="1"/>
  <c r="O70" i="2"/>
  <c r="O169" i="2"/>
  <c r="O538" i="2"/>
  <c r="O1595" i="2"/>
  <c r="O1729" i="2"/>
  <c r="O77" i="2"/>
  <c r="O162" i="2"/>
  <c r="O233" i="2"/>
  <c r="O587" i="2"/>
  <c r="O644" i="2"/>
  <c r="O807" i="2"/>
  <c r="O1572" i="2"/>
  <c r="O2520" i="2"/>
  <c r="O275" i="2"/>
  <c r="O584" i="2"/>
  <c r="O389" i="2"/>
  <c r="O599" i="2"/>
  <c r="O844" i="2"/>
  <c r="O8" i="2"/>
  <c r="O23" i="2"/>
  <c r="O28" i="2"/>
  <c r="O61" i="2"/>
  <c r="O75" i="2"/>
  <c r="O94" i="2"/>
  <c r="O113" i="2"/>
  <c r="O127" i="2"/>
  <c r="O153" i="2"/>
  <c r="O200" i="2"/>
  <c r="O217" i="2"/>
  <c r="O227" i="2"/>
  <c r="O263" i="2"/>
  <c r="O273" i="2"/>
  <c r="O285" i="2"/>
  <c r="O290" i="2"/>
  <c r="O339" i="2"/>
  <c r="O344" i="2"/>
  <c r="O359" i="2"/>
  <c r="O394" i="2"/>
  <c r="O418" i="2"/>
  <c r="O482" i="2"/>
  <c r="O501" i="2"/>
  <c r="O524" i="2"/>
  <c r="O566" i="2"/>
  <c r="O592" i="2"/>
  <c r="O604" i="2"/>
  <c r="O669" i="2"/>
  <c r="O682" i="2"/>
  <c r="O684" i="2"/>
  <c r="O717" i="2"/>
  <c r="O721" i="2"/>
  <c r="O754" i="2"/>
  <c r="O759" i="2"/>
  <c r="O777" i="2"/>
  <c r="O826" i="2"/>
  <c r="O831" i="2"/>
  <c r="O961" i="2"/>
  <c r="O976" i="2"/>
  <c r="O981" i="2"/>
  <c r="O1003" i="2"/>
  <c r="O1019" i="2"/>
  <c r="O1151" i="2"/>
  <c r="O1164" i="2"/>
  <c r="O1181" i="2"/>
  <c r="O1293" i="2"/>
  <c r="O1471" i="2"/>
  <c r="O190" i="2"/>
  <c r="O338" i="2"/>
  <c r="O1034" i="2"/>
  <c r="O270" i="2"/>
  <c r="O341" i="2"/>
  <c r="O623" i="2"/>
  <c r="O253" i="2"/>
  <c r="O866" i="2"/>
  <c r="O108" i="2"/>
  <c r="O183" i="2"/>
  <c r="O521" i="2"/>
  <c r="O579" i="2"/>
  <c r="O6" i="2"/>
  <c r="O99" i="2"/>
  <c r="O118" i="2"/>
  <c r="O137" i="2"/>
  <c r="O146" i="2"/>
  <c r="O158" i="2"/>
  <c r="O165" i="2"/>
  <c r="O172" i="2"/>
  <c r="O210" i="2"/>
  <c r="O225" i="2"/>
  <c r="O230" i="2"/>
  <c r="O234" i="2"/>
  <c r="O238" i="2"/>
  <c r="O249" i="2"/>
  <c r="O283" i="2"/>
  <c r="O355" i="2"/>
  <c r="O385" i="2"/>
  <c r="O399" i="2"/>
  <c r="O487" i="2"/>
  <c r="O499" i="2"/>
  <c r="O511" i="2"/>
  <c r="O590" i="2"/>
  <c r="O691" i="2"/>
  <c r="O729" i="2"/>
  <c r="O752" i="2"/>
  <c r="O782" i="2"/>
  <c r="O810" i="2"/>
  <c r="O847" i="2"/>
  <c r="O922" i="2"/>
  <c r="O929" i="2"/>
  <c r="O1085" i="2"/>
  <c r="O1098" i="2"/>
  <c r="O1131" i="2"/>
  <c r="O1139" i="2"/>
  <c r="O1266" i="2"/>
  <c r="O1286" i="2"/>
  <c r="O129" i="2"/>
  <c r="O176" i="2"/>
  <c r="O526" i="2"/>
  <c r="O814" i="2"/>
  <c r="O30" i="2"/>
  <c r="O122" i="2"/>
  <c r="O375" i="2"/>
  <c r="O836" i="2"/>
  <c r="O85" i="2"/>
  <c r="O4" i="2"/>
  <c r="O26" i="2"/>
  <c r="O45" i="2"/>
  <c r="O78" i="2"/>
  <c r="O83" i="2"/>
  <c r="O97" i="2"/>
  <c r="O130" i="2"/>
  <c r="O135" i="2"/>
  <c r="O151" i="2"/>
  <c r="O177" i="2"/>
  <c r="O213" i="2"/>
  <c r="O254" i="2"/>
  <c r="O305" i="2"/>
  <c r="O350" i="2"/>
  <c r="O362" i="2"/>
  <c r="O369" i="2"/>
  <c r="O440" i="2"/>
  <c r="O485" i="2"/>
  <c r="O546" i="2"/>
  <c r="O595" i="2"/>
  <c r="O626" i="2"/>
  <c r="O670" i="2"/>
  <c r="O718" i="2"/>
  <c r="O734" i="2"/>
  <c r="O787" i="2"/>
  <c r="O794" i="2"/>
  <c r="O797" i="2"/>
  <c r="O815" i="2"/>
  <c r="O832" i="2"/>
  <c r="O842" i="2"/>
  <c r="O845" i="2"/>
  <c r="O850" i="2"/>
  <c r="O896" i="2"/>
  <c r="O910" i="2"/>
  <c r="O934" i="2"/>
  <c r="O984" i="2"/>
  <c r="O1276" i="2"/>
  <c r="O89" i="2"/>
  <c r="O909" i="2"/>
  <c r="O82" i="2"/>
  <c r="O155" i="2"/>
  <c r="O571" i="2"/>
  <c r="O871" i="2"/>
  <c r="O1039" i="2"/>
  <c r="O51" i="2"/>
  <c r="O361" i="2"/>
  <c r="O503" i="2"/>
  <c r="O724" i="2"/>
  <c r="O849" i="2"/>
  <c r="O224" i="2"/>
  <c r="O396" i="2"/>
  <c r="O630" i="2"/>
  <c r="O9" i="2"/>
  <c r="O24" i="2"/>
  <c r="O50" i="2"/>
  <c r="O69" i="2"/>
  <c r="O88" i="2"/>
  <c r="O102" i="2"/>
  <c r="O107" i="2"/>
  <c r="O121" i="2"/>
  <c r="O168" i="2"/>
  <c r="O189" i="2"/>
  <c r="O218" i="2"/>
  <c r="O231" i="2"/>
  <c r="O235" i="2"/>
  <c r="O264" i="2"/>
  <c r="O274" i="2"/>
  <c r="O345" i="2"/>
  <c r="O353" i="2"/>
  <c r="O426" i="2"/>
  <c r="O433" i="2"/>
  <c r="O535" i="2"/>
  <c r="O549" i="2"/>
  <c r="O567" i="2"/>
  <c r="O629" i="2"/>
  <c r="O649" i="2"/>
  <c r="O688" i="2"/>
  <c r="O692" i="2"/>
  <c r="O726" i="2"/>
  <c r="O732" i="2"/>
  <c r="O769" i="2"/>
  <c r="O908" i="2"/>
  <c r="O967" i="2"/>
  <c r="O1237" i="2"/>
  <c r="O1248" i="2"/>
  <c r="O1256" i="2"/>
  <c r="O204" i="2"/>
  <c r="O606" i="2"/>
  <c r="O714" i="2"/>
  <c r="O265" i="2"/>
  <c r="O141" i="2"/>
  <c r="O707" i="2"/>
  <c r="O15" i="2"/>
  <c r="O34" i="2"/>
  <c r="O74" i="2"/>
  <c r="O93" i="2"/>
  <c r="O112" i="2"/>
  <c r="O126" i="2"/>
  <c r="O159" i="2"/>
  <c r="O199" i="2"/>
  <c r="O226" i="2"/>
  <c r="O262" i="2"/>
  <c r="O365" i="2"/>
  <c r="O386" i="2"/>
  <c r="O412" i="2"/>
  <c r="O431" i="2"/>
  <c r="O591" i="2"/>
  <c r="O603" i="2"/>
  <c r="O638" i="2"/>
  <c r="O716" i="2"/>
  <c r="O730" i="2"/>
  <c r="O737" i="2"/>
  <c r="O744" i="2"/>
  <c r="O792" i="2"/>
  <c r="O811" i="2"/>
  <c r="O887" i="2"/>
  <c r="O923" i="2"/>
  <c r="O930" i="2"/>
  <c r="O960" i="2"/>
  <c r="O1051" i="2"/>
  <c r="O1056" i="2"/>
  <c r="O1076" i="2"/>
  <c r="O1209" i="2"/>
  <c r="O103" i="2"/>
  <c r="O491" i="2"/>
  <c r="O772" i="2"/>
  <c r="O241" i="2"/>
  <c r="O439" i="2"/>
  <c r="O883" i="2"/>
  <c r="O22" i="2"/>
  <c r="O60" i="2"/>
  <c r="O12" i="2"/>
  <c r="O27" i="2"/>
  <c r="O32" i="2"/>
  <c r="O46" i="2"/>
  <c r="O53" i="2"/>
  <c r="O65" i="2"/>
  <c r="O79" i="2"/>
  <c r="O105" i="2"/>
  <c r="O152" i="2"/>
  <c r="O157" i="2"/>
  <c r="O185" i="2"/>
  <c r="O192" i="2"/>
  <c r="O214" i="2"/>
  <c r="O229" i="2"/>
  <c r="O255" i="2"/>
  <c r="O287" i="2"/>
  <c r="O294" i="2"/>
  <c r="O312" i="2"/>
  <c r="O318" i="2"/>
  <c r="O348" i="2"/>
  <c r="O370" i="2"/>
  <c r="O384" i="2"/>
  <c r="O398" i="2"/>
  <c r="O405" i="2"/>
  <c r="O422" i="2"/>
  <c r="O444" i="2"/>
  <c r="O456" i="2"/>
  <c r="O493" i="2"/>
  <c r="O510" i="2"/>
  <c r="O596" i="2"/>
  <c r="O620" i="2"/>
  <c r="O627" i="2"/>
  <c r="O693" i="2"/>
  <c r="O704" i="2"/>
  <c r="O727" i="2"/>
  <c r="O758" i="2"/>
  <c r="O776" i="2"/>
  <c r="O781" i="2"/>
  <c r="O816" i="2"/>
  <c r="O823" i="2"/>
  <c r="O843" i="2"/>
  <c r="O873" i="2"/>
  <c r="O880" i="2"/>
  <c r="O897" i="2"/>
  <c r="O916" i="2"/>
  <c r="O1044" i="2"/>
  <c r="O1346" i="2"/>
  <c r="O1369" i="2"/>
  <c r="O1386" i="2"/>
  <c r="O1444" i="2"/>
  <c r="O1446" i="2"/>
  <c r="O1456" i="2"/>
  <c r="O1514" i="2"/>
  <c r="O1557" i="2"/>
  <c r="O1564" i="2"/>
  <c r="O1569" i="2"/>
  <c r="O1577" i="2"/>
  <c r="O1587" i="2"/>
  <c r="O1659" i="2"/>
  <c r="O1666" i="2"/>
  <c r="O1692" i="2"/>
  <c r="O1709" i="2"/>
  <c r="O1755" i="2"/>
  <c r="O1771" i="2"/>
  <c r="O1784" i="2"/>
  <c r="O1801" i="2"/>
  <c r="O1827" i="2"/>
  <c r="O1893" i="2"/>
  <c r="O1905" i="2"/>
  <c r="O1914" i="2"/>
  <c r="O1937" i="2"/>
  <c r="O1971" i="2"/>
  <c r="O1979" i="2"/>
  <c r="O2015" i="2"/>
  <c r="O2026" i="2"/>
  <c r="O2059" i="2"/>
  <c r="O2068" i="2"/>
  <c r="O2079" i="2"/>
  <c r="O2091" i="2"/>
  <c r="O2111" i="2"/>
  <c r="O2217" i="2"/>
  <c r="O2237" i="2"/>
  <c r="O2284" i="2"/>
  <c r="O2308" i="2"/>
  <c r="O2343" i="2"/>
  <c r="O2388" i="2"/>
  <c r="O2417" i="2"/>
  <c r="O2432" i="2"/>
  <c r="O2440" i="2"/>
  <c r="O2482" i="2"/>
  <c r="O2507" i="2"/>
  <c r="O2525" i="2"/>
  <c r="O1349" i="2"/>
  <c r="O1384" i="2"/>
  <c r="O1394" i="2"/>
  <c r="O1407" i="2"/>
  <c r="O1481" i="2"/>
  <c r="O1496" i="2"/>
  <c r="O1562" i="2"/>
  <c r="O1649" i="2"/>
  <c r="O1683" i="2"/>
  <c r="O1707" i="2"/>
  <c r="O1747" i="2"/>
  <c r="O1782" i="2"/>
  <c r="O1794" i="2"/>
  <c r="O1872" i="2"/>
  <c r="O1929" i="2"/>
  <c r="O1953" i="2"/>
  <c r="O1959" i="2"/>
  <c r="O1969" i="2"/>
  <c r="O1977" i="2"/>
  <c r="O2051" i="2"/>
  <c r="O2095" i="2"/>
  <c r="O2103" i="2"/>
  <c r="O2117" i="2"/>
  <c r="O2186" i="2"/>
  <c r="O2202" i="2"/>
  <c r="O2205" i="2"/>
  <c r="O2208" i="2"/>
  <c r="O2232" i="2"/>
  <c r="O2250" i="2"/>
  <c r="O2315" i="2"/>
  <c r="O2369" i="2"/>
  <c r="O2376" i="2"/>
  <c r="O2413" i="2"/>
  <c r="O2425" i="2"/>
  <c r="O2428" i="2"/>
  <c r="O2466" i="2"/>
  <c r="O2503" i="2"/>
  <c r="O2545" i="2"/>
  <c r="O918" i="2"/>
  <c r="O927" i="2"/>
  <c r="O932" i="2"/>
  <c r="O969" i="2"/>
  <c r="O974" i="2"/>
  <c r="O986" i="2"/>
  <c r="O1059" i="2"/>
  <c r="O1137" i="2"/>
  <c r="O1149" i="2"/>
  <c r="O1159" i="2"/>
  <c r="O1162" i="2"/>
  <c r="O1251" i="2"/>
  <c r="O1282" i="2"/>
  <c r="O1305" i="2"/>
  <c r="O1312" i="2"/>
  <c r="O1354" i="2"/>
  <c r="O1372" i="2"/>
  <c r="O1397" i="2"/>
  <c r="O1405" i="2"/>
  <c r="O1409" i="2"/>
  <c r="O1418" i="2"/>
  <c r="O1425" i="2"/>
  <c r="O1494" i="2"/>
  <c r="O1499" i="2"/>
  <c r="O1529" i="2"/>
  <c r="O1534" i="2"/>
  <c r="O1555" i="2"/>
  <c r="O1560" i="2"/>
  <c r="O1580" i="2"/>
  <c r="O1620" i="2"/>
  <c r="O1628" i="2"/>
  <c r="O1695" i="2"/>
  <c r="O1727" i="2"/>
  <c r="O1732" i="2"/>
  <c r="O1753" i="2"/>
  <c r="O1811" i="2"/>
  <c r="O1823" i="2"/>
  <c r="O1830" i="2"/>
  <c r="O1910" i="2"/>
  <c r="O1917" i="2"/>
  <c r="O1938" i="2"/>
  <c r="O1997" i="2"/>
  <c r="O2005" i="2"/>
  <c r="O2054" i="2"/>
  <c r="O2106" i="2"/>
  <c r="O2164" i="2"/>
  <c r="O2175" i="2"/>
  <c r="O2189" i="2"/>
  <c r="O2199" i="2"/>
  <c r="O2247" i="2"/>
  <c r="O2254" i="2"/>
  <c r="O2294" i="2"/>
  <c r="O2306" i="2"/>
  <c r="O2320" i="2"/>
  <c r="O2332" i="2"/>
  <c r="O2381" i="2"/>
  <c r="O2384" i="2"/>
  <c r="O2411" i="2"/>
  <c r="O2438" i="2"/>
  <c r="O2456" i="2"/>
  <c r="O2471" i="2"/>
  <c r="O2501" i="2"/>
  <c r="O2528" i="2"/>
  <c r="O2535" i="2"/>
  <c r="O2540" i="2"/>
  <c r="O2546" i="2"/>
  <c r="O1006" i="2"/>
  <c r="O1027" i="2"/>
  <c r="O1099" i="2"/>
  <c r="O1114" i="2"/>
  <c r="O1119" i="2"/>
  <c r="O1140" i="2"/>
  <c r="O1147" i="2"/>
  <c r="O1187" i="2"/>
  <c r="O1192" i="2"/>
  <c r="O1202" i="2"/>
  <c r="O1225" i="2"/>
  <c r="O1238" i="2"/>
  <c r="O1280" i="2"/>
  <c r="O1289" i="2"/>
  <c r="O1310" i="2"/>
  <c r="O1387" i="2"/>
  <c r="O1403" i="2"/>
  <c r="O1433" i="2"/>
  <c r="O1457" i="2"/>
  <c r="O1515" i="2"/>
  <c r="O1527" i="2"/>
  <c r="O1532" i="2"/>
  <c r="O1578" i="2"/>
  <c r="O1583" i="2"/>
  <c r="O1626" i="2"/>
  <c r="O1631" i="2"/>
  <c r="O1638" i="2"/>
  <c r="O1693" i="2"/>
  <c r="O1745" i="2"/>
  <c r="O1802" i="2"/>
  <c r="O1849" i="2"/>
  <c r="O1856" i="2"/>
  <c r="O1875" i="2"/>
  <c r="O1894" i="2"/>
  <c r="O1915" i="2"/>
  <c r="O1960" i="2"/>
  <c r="O2041" i="2"/>
  <c r="O2080" i="2"/>
  <c r="O2096" i="2"/>
  <c r="O2187" i="2"/>
  <c r="O2224" i="2"/>
  <c r="O2241" i="2"/>
  <c r="O2292" i="2"/>
  <c r="O2304" i="2"/>
  <c r="O2372" i="2"/>
  <c r="O2379" i="2"/>
  <c r="O2407" i="2"/>
  <c r="O1001" i="2"/>
  <c r="O1011" i="2"/>
  <c r="O1030" i="2"/>
  <c r="O1084" i="2"/>
  <c r="O1089" i="2"/>
  <c r="O1112" i="2"/>
  <c r="O1985" i="2"/>
  <c r="O1993" i="2"/>
  <c r="O1998" i="2"/>
  <c r="O2000" i="2"/>
  <c r="O2011" i="2"/>
  <c r="O2066" i="2"/>
  <c r="O2075" i="2"/>
  <c r="O2083" i="2"/>
  <c r="O2099" i="2"/>
  <c r="O2107" i="2"/>
  <c r="O2126" i="2"/>
  <c r="O2140" i="2"/>
  <c r="O2184" i="2"/>
  <c r="O2190" i="2"/>
  <c r="O2197" i="2"/>
  <c r="O2200" i="2"/>
  <c r="O2230" i="2"/>
  <c r="O2264" i="2"/>
  <c r="O2273" i="2"/>
  <c r="O2297" i="2"/>
  <c r="O2316" i="2"/>
  <c r="O2350" i="2"/>
  <c r="O2370" i="2"/>
  <c r="O2405" i="2"/>
  <c r="O2457" i="2"/>
  <c r="O2467" i="2"/>
  <c r="O2495" i="2"/>
  <c r="O2519" i="2"/>
  <c r="O1004" i="2"/>
  <c r="O1025" i="2"/>
  <c r="O1033" i="2"/>
  <c r="O1067" i="2"/>
  <c r="O1152" i="2"/>
  <c r="O1168" i="2"/>
  <c r="O1195" i="2"/>
  <c r="O1205" i="2"/>
  <c r="O1257" i="2"/>
  <c r="O1262" i="2"/>
  <c r="O1292" i="2"/>
  <c r="O1324" i="2"/>
  <c r="O1345" i="2"/>
  <c r="O1350" i="2"/>
  <c r="O1368" i="2"/>
  <c r="O1412" i="2"/>
  <c r="O1436" i="2"/>
  <c r="O1443" i="2"/>
  <c r="O1482" i="2"/>
  <c r="O1505" i="2"/>
  <c r="O1520" i="2"/>
  <c r="O1530" i="2"/>
  <c r="O1551" i="2"/>
  <c r="O1568" i="2"/>
  <c r="O1573" i="2"/>
  <c r="O1581" i="2"/>
  <c r="O1606" i="2"/>
  <c r="O1611" i="2"/>
  <c r="O1643" i="2"/>
  <c r="O1665" i="2"/>
  <c r="O1708" i="2"/>
  <c r="O1743" i="2"/>
  <c r="O1757" i="2"/>
  <c r="O1819" i="2"/>
  <c r="O2536" i="2"/>
  <c r="O2022" i="2"/>
  <c r="O2036" i="2"/>
  <c r="O2047" i="2"/>
  <c r="O2113" i="2"/>
  <c r="O2353" i="2"/>
  <c r="O2360" i="2"/>
  <c r="O2452" i="2"/>
  <c r="O992" i="2"/>
  <c r="O1018" i="2"/>
  <c r="O1023" i="2"/>
  <c r="O1075" i="2"/>
  <c r="O1080" i="2"/>
  <c r="O1097" i="2"/>
  <c r="O1130" i="2"/>
  <c r="O1211" i="2"/>
  <c r="O1236" i="2"/>
  <c r="O1247" i="2"/>
  <c r="O1283" i="2"/>
  <c r="O1333" i="2"/>
  <c r="O1393" i="2"/>
  <c r="O1401" i="2"/>
  <c r="O1478" i="2"/>
  <c r="O1561" i="2"/>
  <c r="O1594" i="2"/>
  <c r="O1656" i="2"/>
  <c r="O1663" i="2"/>
  <c r="O1682" i="2"/>
  <c r="O1689" i="2"/>
  <c r="O1718" i="2"/>
  <c r="O1770" i="2"/>
  <c r="O1793" i="2"/>
  <c r="O1871" i="2"/>
  <c r="O1890" i="2"/>
  <c r="O1902" i="2"/>
  <c r="O2171" i="2"/>
  <c r="O2179" i="2"/>
  <c r="O2201" i="2"/>
  <c r="O2228" i="2"/>
  <c r="O2269" i="2"/>
  <c r="O2326" i="2"/>
  <c r="O2358" i="2"/>
  <c r="O864" i="2"/>
  <c r="O907" i="2"/>
  <c r="O938" i="2"/>
  <c r="O956" i="2"/>
  <c r="O997" i="2"/>
  <c r="O1007" i="2"/>
  <c r="O1015" i="2"/>
  <c r="O1041" i="2"/>
  <c r="O1095" i="2"/>
  <c r="O1136" i="2"/>
  <c r="O1148" i="2"/>
  <c r="O1178" i="2"/>
  <c r="O1183" i="2"/>
  <c r="O1188" i="2"/>
  <c r="O1244" i="2"/>
  <c r="O1260" i="2"/>
  <c r="O1268" i="2"/>
  <c r="O1273" i="2"/>
  <c r="O1295" i="2"/>
  <c r="O1304" i="2"/>
  <c r="O1343" i="2"/>
  <c r="O1361" i="2"/>
  <c r="O1366" i="2"/>
  <c r="O1388" i="2"/>
  <c r="O1450" i="2"/>
  <c r="O1453" i="2"/>
  <c r="O1458" i="2"/>
  <c r="O1461" i="2"/>
  <c r="O1533" i="2"/>
  <c r="O1619" i="2"/>
  <c r="O1694" i="2"/>
  <c r="O1704" i="2"/>
  <c r="O1822" i="2"/>
  <c r="O1981" i="2"/>
  <c r="O2020" i="2"/>
  <c r="O2028" i="2"/>
  <c r="O2042" i="2"/>
  <c r="O2053" i="2"/>
  <c r="O2064" i="2"/>
  <c r="O2105" i="2"/>
  <c r="O2124" i="2"/>
  <c r="O2138" i="2"/>
  <c r="O2149" i="2"/>
  <c r="O2157" i="2"/>
  <c r="O2160" i="2"/>
  <c r="O2174" i="2"/>
  <c r="O2182" i="2"/>
  <c r="O2185" i="2"/>
  <c r="O2195" i="2"/>
  <c r="O2225" i="2"/>
  <c r="O2231" i="2"/>
  <c r="O2267" i="2"/>
  <c r="O2345" i="2"/>
  <c r="O2351" i="2"/>
  <c r="O2368" i="2"/>
  <c r="O2380" i="2"/>
  <c r="O2422" i="2"/>
  <c r="O2427" i="2"/>
  <c r="O2484" i="2"/>
  <c r="O2511" i="2"/>
  <c r="O2527" i="2"/>
  <c r="O33" i="2"/>
  <c r="O37" i="2"/>
  <c r="O68" i="2"/>
  <c r="O42" i="2"/>
  <c r="O64" i="2"/>
  <c r="O31" i="2"/>
  <c r="O62" i="2"/>
  <c r="O86" i="2"/>
  <c r="O110" i="2"/>
  <c r="O134" i="2"/>
  <c r="O156" i="2"/>
  <c r="O244" i="2"/>
  <c r="O280" i="2"/>
  <c r="O367" i="2"/>
  <c r="O401" i="2"/>
  <c r="O495" i="2"/>
  <c r="O532" i="2"/>
  <c r="O556" i="2"/>
  <c r="O561" i="2"/>
  <c r="O756" i="2"/>
  <c r="O780" i="2"/>
  <c r="O812" i="2"/>
  <c r="O851" i="2"/>
  <c r="O863" i="2"/>
  <c r="O1261" i="2"/>
  <c r="O1269" i="2"/>
  <c r="O1437" i="2"/>
  <c r="O1442" i="2"/>
  <c r="O450" i="2"/>
  <c r="O659" i="2"/>
  <c r="O666" i="2"/>
  <c r="O11" i="2"/>
  <c r="O25" i="2"/>
  <c r="O56" i="2"/>
  <c r="O80" i="2"/>
  <c r="O104" i="2"/>
  <c r="O128" i="2"/>
  <c r="O188" i="2"/>
  <c r="O211" i="2"/>
  <c r="O261" i="2"/>
  <c r="O304" i="2"/>
  <c r="O337" i="2"/>
  <c r="O342" i="2"/>
  <c r="O381" i="2"/>
  <c r="O390" i="2"/>
  <c r="O413" i="2"/>
  <c r="O427" i="2"/>
  <c r="O468" i="2"/>
  <c r="O474" i="2"/>
  <c r="O542" i="2"/>
  <c r="O601" i="2"/>
  <c r="O750" i="2"/>
  <c r="O774" i="2"/>
  <c r="O957" i="2"/>
  <c r="O1133" i="2"/>
  <c r="O1138" i="2"/>
  <c r="O1180" i="2"/>
  <c r="O1185" i="2"/>
  <c r="O1735" i="2"/>
  <c r="O7" i="2"/>
  <c r="O14" i="2"/>
  <c r="O21" i="2"/>
  <c r="O52" i="2"/>
  <c r="O76" i="2"/>
  <c r="O100" i="2"/>
  <c r="O124" i="2"/>
  <c r="O148" i="2"/>
  <c r="O166" i="2"/>
  <c r="O186" i="2"/>
  <c r="O245" i="2"/>
  <c r="O327" i="2"/>
  <c r="O379" i="2"/>
  <c r="O451" i="2"/>
  <c r="O454" i="2"/>
  <c r="O460" i="2"/>
  <c r="O633" i="2"/>
  <c r="O650" i="2"/>
  <c r="O657" i="2"/>
  <c r="O746" i="2"/>
  <c r="O770" i="2"/>
  <c r="O803" i="2"/>
  <c r="O890" i="2"/>
  <c r="O895" i="2"/>
  <c r="O1380" i="2"/>
  <c r="O1400" i="2"/>
  <c r="O1725" i="2"/>
  <c r="O17" i="2"/>
  <c r="O41" i="2"/>
  <c r="O48" i="2"/>
  <c r="O72" i="2"/>
  <c r="O96" i="2"/>
  <c r="O120" i="2"/>
  <c r="O144" i="2"/>
  <c r="O173" i="2"/>
  <c r="O202" i="2"/>
  <c r="O279" i="2"/>
  <c r="O291" i="2"/>
  <c r="O314" i="2"/>
  <c r="O357" i="2"/>
  <c r="O366" i="2"/>
  <c r="O393" i="2"/>
  <c r="O400" i="2"/>
  <c r="O414" i="2"/>
  <c r="O421" i="2"/>
  <c r="O428" i="2"/>
  <c r="O609" i="2"/>
  <c r="O616" i="2"/>
  <c r="O621" i="2"/>
  <c r="O678" i="2"/>
  <c r="O702" i="2"/>
  <c r="O766" i="2"/>
  <c r="O790" i="2"/>
  <c r="O837" i="2"/>
  <c r="O881" i="2"/>
  <c r="O888" i="2"/>
  <c r="O942" i="2"/>
  <c r="O972" i="2"/>
  <c r="O977" i="2"/>
  <c r="O1069" i="2"/>
  <c r="O1636" i="2"/>
  <c r="O3" i="2"/>
  <c r="O602" i="2"/>
  <c r="O686" i="2"/>
  <c r="O690" i="2"/>
  <c r="O764" i="2"/>
  <c r="O788" i="2"/>
  <c r="O827" i="2"/>
  <c r="O867" i="2"/>
  <c r="O874" i="2"/>
  <c r="O945" i="2"/>
  <c r="O1495" i="2"/>
  <c r="O1500" i="2"/>
  <c r="O1599" i="2"/>
  <c r="O44" i="2"/>
  <c r="O92" i="2"/>
  <c r="O116" i="2"/>
  <c r="O140" i="2"/>
  <c r="O180" i="2"/>
  <c r="O277" i="2"/>
  <c r="O298" i="2"/>
  <c r="O311" i="2"/>
  <c r="O519" i="2"/>
  <c r="O588" i="2"/>
  <c r="O607" i="2"/>
  <c r="O614" i="2"/>
  <c r="O762" i="2"/>
  <c r="O786" i="2"/>
  <c r="O872" i="2"/>
  <c r="O931" i="2"/>
  <c r="O940" i="2"/>
  <c r="O1057" i="2"/>
  <c r="O1485" i="2"/>
  <c r="O1490" i="2"/>
  <c r="O35" i="2"/>
  <c r="O66" i="2"/>
  <c r="O90" i="2"/>
  <c r="O114" i="2"/>
  <c r="O138" i="2"/>
  <c r="O149" i="2"/>
  <c r="O178" i="2"/>
  <c r="O187" i="2"/>
  <c r="O237" i="2"/>
  <c r="O260" i="2"/>
  <c r="O296" i="2"/>
  <c r="O320" i="2"/>
  <c r="O323" i="2"/>
  <c r="O380" i="2"/>
  <c r="O490" i="2"/>
  <c r="O497" i="2"/>
  <c r="O502" i="2"/>
  <c r="O509" i="2"/>
  <c r="O558" i="2"/>
  <c r="O583" i="2"/>
  <c r="O593" i="2"/>
  <c r="O600" i="2"/>
  <c r="O728" i="2"/>
  <c r="O760" i="2"/>
  <c r="O784" i="2"/>
  <c r="O825" i="2"/>
  <c r="O1035" i="2"/>
  <c r="O136" i="2"/>
  <c r="O160" i="2"/>
  <c r="O184" i="2"/>
  <c r="O258" i="2"/>
  <c r="O272" i="2"/>
  <c r="O302" i="2"/>
  <c r="O310" i="2"/>
  <c r="O319" i="2"/>
  <c r="O340" i="2"/>
  <c r="O363" i="2"/>
  <c r="O387" i="2"/>
  <c r="O407" i="2"/>
  <c r="O423" i="2"/>
  <c r="O430" i="2"/>
  <c r="O492" i="2"/>
  <c r="O506" i="2"/>
  <c r="O515" i="2"/>
  <c r="O518" i="2"/>
  <c r="O537" i="2"/>
  <c r="O555" i="2"/>
  <c r="O560" i="2"/>
  <c r="O575" i="2"/>
  <c r="O585" i="2"/>
  <c r="O597" i="2"/>
  <c r="O618" i="2"/>
  <c r="O635" i="2"/>
  <c r="O647" i="2"/>
  <c r="O680" i="2"/>
  <c r="O699" i="2"/>
  <c r="O818" i="2"/>
  <c r="O834" i="2"/>
  <c r="O839" i="2"/>
  <c r="O856" i="2"/>
  <c r="O865" i="2"/>
  <c r="O876" i="2"/>
  <c r="O899" i="2"/>
  <c r="O952" i="2"/>
  <c r="O964" i="2"/>
  <c r="O1009" i="2"/>
  <c r="O1110" i="2"/>
  <c r="O1145" i="2"/>
  <c r="O1197" i="2"/>
  <c r="O1355" i="2"/>
  <c r="O1413" i="2"/>
  <c r="O1429" i="2"/>
  <c r="O1448" i="2"/>
  <c r="O1537" i="2"/>
  <c r="O1690" i="2"/>
  <c r="O1722" i="2"/>
  <c r="O1742" i="2"/>
  <c r="O1005" i="2"/>
  <c r="O1028" i="2"/>
  <c r="O1173" i="2"/>
  <c r="O1203" i="2"/>
  <c r="O1246" i="2"/>
  <c r="O1254" i="2"/>
  <c r="O1291" i="2"/>
  <c r="O1328" i="2"/>
  <c r="O1331" i="2"/>
  <c r="O1395" i="2"/>
  <c r="O1435" i="2"/>
  <c r="O1454" i="2"/>
  <c r="O1483" i="2"/>
  <c r="O1493" i="2"/>
  <c r="O1715" i="2"/>
  <c r="O150" i="2"/>
  <c r="O174" i="2"/>
  <c r="O198" i="2"/>
  <c r="O205" i="2"/>
  <c r="O212" i="2"/>
  <c r="O219" i="2"/>
  <c r="O232" i="2"/>
  <c r="O243" i="2"/>
  <c r="O252" i="2"/>
  <c r="O259" i="2"/>
  <c r="O266" i="2"/>
  <c r="O278" i="2"/>
  <c r="O292" i="2"/>
  <c r="O306" i="2"/>
  <c r="O317" i="2"/>
  <c r="O328" i="2"/>
  <c r="O333" i="2"/>
  <c r="O377" i="2"/>
  <c r="O417" i="2"/>
  <c r="O438" i="2"/>
  <c r="O486" i="2"/>
  <c r="O500" i="2"/>
  <c r="O551" i="2"/>
  <c r="O605" i="2"/>
  <c r="O636" i="2"/>
  <c r="O648" i="2"/>
  <c r="O655" i="2"/>
  <c r="O713" i="2"/>
  <c r="O731" i="2"/>
  <c r="O808" i="2"/>
  <c r="O868" i="2"/>
  <c r="O886" i="2"/>
  <c r="O911" i="2"/>
  <c r="O958" i="2"/>
  <c r="O965" i="2"/>
  <c r="O989" i="2"/>
  <c r="O1010" i="2"/>
  <c r="O1016" i="2"/>
  <c r="O1079" i="2"/>
  <c r="O1111" i="2"/>
  <c r="O1123" i="2"/>
  <c r="O1171" i="2"/>
  <c r="O1191" i="2"/>
  <c r="O1243" i="2"/>
  <c r="O1277" i="2"/>
  <c r="O1318" i="2"/>
  <c r="O1359" i="2"/>
  <c r="O1506" i="2"/>
  <c r="O1634" i="2"/>
  <c r="O170" i="2"/>
  <c r="O194" i="2"/>
  <c r="O208" i="2"/>
  <c r="O215" i="2"/>
  <c r="O222" i="2"/>
  <c r="O236" i="2"/>
  <c r="O240" i="2"/>
  <c r="O288" i="2"/>
  <c r="O315" i="2"/>
  <c r="O324" i="2"/>
  <c r="O336" i="2"/>
  <c r="O346" i="2"/>
  <c r="O373" i="2"/>
  <c r="O397" i="2"/>
  <c r="O415" i="2"/>
  <c r="O429" i="2"/>
  <c r="O436" i="2"/>
  <c r="O447" i="2"/>
  <c r="O477" i="2"/>
  <c r="O498" i="2"/>
  <c r="O505" i="2"/>
  <c r="O527" i="2"/>
  <c r="O547" i="2"/>
  <c r="O581" i="2"/>
  <c r="O610" i="2"/>
  <c r="O617" i="2"/>
  <c r="O624" i="2"/>
  <c r="O642" i="2"/>
  <c r="O646" i="2"/>
  <c r="O653" i="2"/>
  <c r="O671" i="2"/>
  <c r="O796" i="2"/>
  <c r="O828" i="2"/>
  <c r="O882" i="2"/>
  <c r="O1038" i="2"/>
  <c r="O1043" i="2"/>
  <c r="O1094" i="2"/>
  <c r="O1101" i="2"/>
  <c r="O1109" i="2"/>
  <c r="O1154" i="2"/>
  <c r="O1169" i="2"/>
  <c r="O1219" i="2"/>
  <c r="O1226" i="2"/>
  <c r="O1315" i="2"/>
  <c r="O1396" i="2"/>
  <c r="O1428" i="2"/>
  <c r="O1472" i="2"/>
  <c r="O1706" i="2"/>
  <c r="O475" i="2"/>
  <c r="O557" i="2"/>
  <c r="O594" i="2"/>
  <c r="O608" i="2"/>
  <c r="O615" i="2"/>
  <c r="O622" i="2"/>
  <c r="O632" i="2"/>
  <c r="O651" i="2"/>
  <c r="O665" i="2"/>
  <c r="O705" i="2"/>
  <c r="O799" i="2"/>
  <c r="O824" i="2"/>
  <c r="O841" i="2"/>
  <c r="O848" i="2"/>
  <c r="O862" i="2"/>
  <c r="O921" i="2"/>
  <c r="O968" i="2"/>
  <c r="O973" i="2"/>
  <c r="O978" i="2"/>
  <c r="O1029" i="2"/>
  <c r="O1092" i="2"/>
  <c r="O1104" i="2"/>
  <c r="O1204" i="2"/>
  <c r="O1224" i="2"/>
  <c r="O1379" i="2"/>
  <c r="O1417" i="2"/>
  <c r="O1426" i="2"/>
  <c r="O1455" i="2"/>
  <c r="O1550" i="2"/>
  <c r="O1570" i="2"/>
  <c r="O1617" i="2"/>
  <c r="O1654" i="2"/>
  <c r="O391" i="2"/>
  <c r="O411" i="2"/>
  <c r="O432" i="2"/>
  <c r="O464" i="2"/>
  <c r="O480" i="2"/>
  <c r="O494" i="2"/>
  <c r="O508" i="2"/>
  <c r="O517" i="2"/>
  <c r="O523" i="2"/>
  <c r="O541" i="2"/>
  <c r="O582" i="2"/>
  <c r="O663" i="2"/>
  <c r="O703" i="2"/>
  <c r="O802" i="2"/>
  <c r="O1014" i="2"/>
  <c r="O1290" i="2"/>
  <c r="O1313" i="2"/>
  <c r="O878" i="2"/>
  <c r="O905" i="2"/>
  <c r="O962" i="2"/>
  <c r="O1008" i="2"/>
  <c r="O1040" i="2"/>
  <c r="O1063" i="2"/>
  <c r="O1086" i="2"/>
  <c r="O1103" i="2"/>
  <c r="O1106" i="2"/>
  <c r="O1108" i="2"/>
  <c r="O1120" i="2"/>
  <c r="O1125" i="2"/>
  <c r="O1156" i="2"/>
  <c r="O1166" i="2"/>
  <c r="O1201" i="2"/>
  <c r="O1240" i="2"/>
  <c r="O1245" i="2"/>
  <c r="O1253" i="2"/>
  <c r="O1275" i="2"/>
  <c r="O1287" i="2"/>
  <c r="O1294" i="2"/>
  <c r="O1307" i="2"/>
  <c r="O1314" i="2"/>
  <c r="O1330" i="2"/>
  <c r="O1335" i="2"/>
  <c r="O1362" i="2"/>
  <c r="O1383" i="2"/>
  <c r="O1399" i="2"/>
  <c r="O1423" i="2"/>
  <c r="O1462" i="2"/>
  <c r="O1476" i="2"/>
  <c r="O1487" i="2"/>
  <c r="O1497" i="2"/>
  <c r="O1502" i="2"/>
  <c r="O1507" i="2"/>
  <c r="O1539" i="2"/>
  <c r="O1549" i="2"/>
  <c r="O1554" i="2"/>
  <c r="O1559" i="2"/>
  <c r="O1575" i="2"/>
  <c r="O1596" i="2"/>
  <c r="O1610" i="2"/>
  <c r="O1642" i="2"/>
  <c r="O1658" i="2"/>
  <c r="O1744" i="2"/>
  <c r="O1758" i="2"/>
  <c r="O1765" i="2"/>
  <c r="O1773" i="2"/>
  <c r="O1786" i="2"/>
  <c r="O1847" i="2"/>
  <c r="O1861" i="2"/>
  <c r="O1868" i="2"/>
  <c r="O2021" i="2"/>
  <c r="O2136" i="2"/>
  <c r="O2286" i="2"/>
  <c r="O1017" i="2"/>
  <c r="O1221" i="2"/>
  <c r="O1278" i="2"/>
  <c r="O1522" i="2"/>
  <c r="O1542" i="2"/>
  <c r="O1566" i="2"/>
  <c r="O1737" i="2"/>
  <c r="O1750" i="2"/>
  <c r="O1781" i="2"/>
  <c r="O1803" i="2"/>
  <c r="O1817" i="2"/>
  <c r="O1831" i="2"/>
  <c r="O1854" i="2"/>
  <c r="O2008" i="2"/>
  <c r="O2024" i="2"/>
  <c r="O2131" i="2"/>
  <c r="O2265" i="2"/>
  <c r="O2397" i="2"/>
  <c r="O1761" i="2"/>
  <c r="O1779" i="2"/>
  <c r="O1789" i="2"/>
  <c r="O1799" i="2"/>
  <c r="O1829" i="2"/>
  <c r="O1948" i="2"/>
  <c r="O1967" i="2"/>
  <c r="O1970" i="2"/>
  <c r="O1988" i="2"/>
  <c r="O2123" i="2"/>
  <c r="O2203" i="2"/>
  <c r="O2206" i="2"/>
  <c r="O2256" i="2"/>
  <c r="O2339" i="2"/>
  <c r="O2395" i="2"/>
  <c r="O1488" i="2"/>
  <c r="O1498" i="2"/>
  <c r="O1525" i="2"/>
  <c r="O1540" i="2"/>
  <c r="O1543" i="2"/>
  <c r="O1590" i="2"/>
  <c r="O1632" i="2"/>
  <c r="O1672" i="2"/>
  <c r="O1679" i="2"/>
  <c r="O1699" i="2"/>
  <c r="O1713" i="2"/>
  <c r="O1958" i="2"/>
  <c r="O2090" i="2"/>
  <c r="O2194" i="2"/>
  <c r="O2248" i="2"/>
  <c r="O893" i="2"/>
  <c r="O913" i="2"/>
  <c r="O937" i="2"/>
  <c r="O970" i="2"/>
  <c r="O975" i="2"/>
  <c r="O995" i="2"/>
  <c r="O1116" i="2"/>
  <c r="O1121" i="2"/>
  <c r="O1157" i="2"/>
  <c r="O1167" i="2"/>
  <c r="O1234" i="2"/>
  <c r="O1249" i="2"/>
  <c r="O1259" i="2"/>
  <c r="O1321" i="2"/>
  <c r="O1336" i="2"/>
  <c r="O1341" i="2"/>
  <c r="O1348" i="2"/>
  <c r="O1353" i="2"/>
  <c r="O1358" i="2"/>
  <c r="O1363" i="2"/>
  <c r="O1440" i="2"/>
  <c r="O1463" i="2"/>
  <c r="O1475" i="2"/>
  <c r="O1479" i="2"/>
  <c r="O1503" i="2"/>
  <c r="O1508" i="2"/>
  <c r="O1513" i="2"/>
  <c r="O1535" i="2"/>
  <c r="O1553" i="2"/>
  <c r="O1567" i="2"/>
  <c r="O1574" i="2"/>
  <c r="O1602" i="2"/>
  <c r="O1618" i="2"/>
  <c r="O1623" i="2"/>
  <c r="O1630" i="2"/>
  <c r="O1670" i="2"/>
  <c r="O1688" i="2"/>
  <c r="O1697" i="2"/>
  <c r="O1711" i="2"/>
  <c r="O1720" i="2"/>
  <c r="O1874" i="2"/>
  <c r="O1888" i="2"/>
  <c r="O1900" i="2"/>
  <c r="O1909" i="2"/>
  <c r="O1923" i="2"/>
  <c r="O1931" i="2"/>
  <c r="O1949" i="2"/>
  <c r="O1955" i="2"/>
  <c r="O2055" i="2"/>
  <c r="O2061" i="2"/>
  <c r="O2070" i="2"/>
  <c r="O2081" i="2"/>
  <c r="O2093" i="2"/>
  <c r="O2097" i="2"/>
  <c r="O2245" i="2"/>
  <c r="O2330" i="2"/>
  <c r="O959" i="2"/>
  <c r="O1174" i="2"/>
  <c r="O1215" i="2"/>
  <c r="O1265" i="2"/>
  <c r="O1296" i="2"/>
  <c r="O1438" i="2"/>
  <c r="O1528" i="2"/>
  <c r="O1600" i="2"/>
  <c r="O1621" i="2"/>
  <c r="O2309" i="2"/>
  <c r="O2323" i="2"/>
  <c r="O1538" i="2"/>
  <c r="O1546" i="2"/>
  <c r="O1565" i="2"/>
  <c r="O1616" i="2"/>
  <c r="O1648" i="2"/>
  <c r="O1664" i="2"/>
  <c r="O1691" i="2"/>
  <c r="O1705" i="2"/>
  <c r="O1726" i="2"/>
  <c r="O1783" i="2"/>
  <c r="O1795" i="2"/>
  <c r="O1807" i="2"/>
  <c r="O1814" i="2"/>
  <c r="O1821" i="2"/>
  <c r="O1837" i="2"/>
  <c r="O1844" i="2"/>
  <c r="O1858" i="2"/>
  <c r="O1865" i="2"/>
  <c r="O1877" i="2"/>
  <c r="O1891" i="2"/>
  <c r="O1898" i="2"/>
  <c r="O1919" i="2"/>
  <c r="O1965" i="2"/>
  <c r="O2034" i="2"/>
  <c r="O2045" i="2"/>
  <c r="O2177" i="2"/>
  <c r="O2295" i="2"/>
  <c r="O2307" i="2"/>
  <c r="O1049" i="2"/>
  <c r="O1068" i="2"/>
  <c r="O1105" i="2"/>
  <c r="O1122" i="2"/>
  <c r="O1132" i="2"/>
  <c r="O1146" i="2"/>
  <c r="O1153" i="2"/>
  <c r="O1158" i="2"/>
  <c r="O1165" i="2"/>
  <c r="O1186" i="2"/>
  <c r="O1210" i="2"/>
  <c r="O1235" i="2"/>
  <c r="O1255" i="2"/>
  <c r="O1309" i="2"/>
  <c r="O1316" i="2"/>
  <c r="O1327" i="2"/>
  <c r="O1337" i="2"/>
  <c r="O1364" i="2"/>
  <c r="O1385" i="2"/>
  <c r="O1427" i="2"/>
  <c r="O1432" i="2"/>
  <c r="O1464" i="2"/>
  <c r="O1504" i="2"/>
  <c r="O1509" i="2"/>
  <c r="O1544" i="2"/>
  <c r="O1556" i="2"/>
  <c r="O1563" i="2"/>
  <c r="O1614" i="2"/>
  <c r="O1646" i="2"/>
  <c r="O1662" i="2"/>
  <c r="O1752" i="2"/>
  <c r="O1760" i="2"/>
  <c r="O1778" i="2"/>
  <c r="O1788" i="2"/>
  <c r="O1798" i="2"/>
  <c r="O1835" i="2"/>
  <c r="O1851" i="2"/>
  <c r="O1863" i="2"/>
  <c r="O1870" i="2"/>
  <c r="O2037" i="2"/>
  <c r="O2133" i="2"/>
  <c r="O2144" i="2"/>
  <c r="O2155" i="2"/>
  <c r="O2169" i="2"/>
  <c r="O2288" i="2"/>
  <c r="O2375" i="2"/>
  <c r="O1895" i="2"/>
  <c r="O1911" i="2"/>
  <c r="O1918" i="2"/>
  <c r="O1936" i="2"/>
  <c r="O1957" i="2"/>
  <c r="O1982" i="2"/>
  <c r="O1990" i="2"/>
  <c r="O1999" i="2"/>
  <c r="O2004" i="2"/>
  <c r="O2012" i="2"/>
  <c r="O2063" i="2"/>
  <c r="O2086" i="2"/>
  <c r="O2114" i="2"/>
  <c r="O2122" i="2"/>
  <c r="O2290" i="2"/>
  <c r="O2365" i="2"/>
  <c r="O2437" i="2"/>
  <c r="O2469" i="2"/>
  <c r="O2092" i="2"/>
  <c r="O2163" i="2"/>
  <c r="O2214" i="2"/>
  <c r="O2524" i="2"/>
  <c r="O2542" i="2"/>
  <c r="O2423" i="2"/>
  <c r="O2459" i="2"/>
  <c r="O2464" i="2"/>
  <c r="O2346" i="2"/>
  <c r="O2445" i="2"/>
  <c r="O2462" i="2"/>
  <c r="O2215" i="2"/>
  <c r="O2223" i="2"/>
  <c r="O2293" i="2"/>
  <c r="O2328" i="2"/>
  <c r="O2400" i="2"/>
  <c r="O2474" i="2"/>
  <c r="O2483" i="2"/>
  <c r="O1687" i="2"/>
  <c r="O1724" i="2"/>
  <c r="O1733" i="2"/>
  <c r="O1759" i="2"/>
  <c r="O1766" i="2"/>
  <c r="O1774" i="2"/>
  <c r="O1787" i="2"/>
  <c r="O1797" i="2"/>
  <c r="O1804" i="2"/>
  <c r="O1813" i="2"/>
  <c r="O1820" i="2"/>
  <c r="O1843" i="2"/>
  <c r="O1857" i="2"/>
  <c r="O1866" i="2"/>
  <c r="O1873" i="2"/>
  <c r="O1880" i="2"/>
  <c r="O1889" i="2"/>
  <c r="O1903" i="2"/>
  <c r="O1926" i="2"/>
  <c r="O1943" i="2"/>
  <c r="O1952" i="2"/>
  <c r="O1976" i="2"/>
  <c r="O1996" i="2"/>
  <c r="O2016" i="2"/>
  <c r="O2027" i="2"/>
  <c r="O2035" i="2"/>
  <c r="O2048" i="2"/>
  <c r="O2076" i="2"/>
  <c r="O2084" i="2"/>
  <c r="O2102" i="2"/>
  <c r="O2110" i="2"/>
  <c r="O2134" i="2"/>
  <c r="O2139" i="2"/>
  <c r="O2142" i="2"/>
  <c r="O2150" i="2"/>
  <c r="O2161" i="2"/>
  <c r="O2180" i="2"/>
  <c r="O2282" i="2"/>
  <c r="O2291" i="2"/>
  <c r="O2321" i="2"/>
  <c r="O2344" i="2"/>
  <c r="O2382" i="2"/>
  <c r="O2398" i="2"/>
  <c r="O2446" i="2"/>
  <c r="O2465" i="2"/>
  <c r="O1678" i="2"/>
  <c r="O1685" i="2"/>
  <c r="O1703" i="2"/>
  <c r="O1731" i="2"/>
  <c r="O2532" i="2"/>
  <c r="O1701" i="2"/>
  <c r="O1741" i="2"/>
  <c r="O1772" i="2"/>
  <c r="O1785" i="2"/>
  <c r="O1809" i="2"/>
  <c r="O1818" i="2"/>
  <c r="O1825" i="2"/>
  <c r="O1832" i="2"/>
  <c r="O1841" i="2"/>
  <c r="O1855" i="2"/>
  <c r="O1878" i="2"/>
  <c r="O1901" i="2"/>
  <c r="O1932" i="2"/>
  <c r="O1956" i="2"/>
  <c r="O1989" i="2"/>
  <c r="O2006" i="2"/>
  <c r="O2030" i="2"/>
  <c r="O2038" i="2"/>
  <c r="O2071" i="2"/>
  <c r="O2088" i="2"/>
  <c r="O2100" i="2"/>
  <c r="O2156" i="2"/>
  <c r="O2167" i="2"/>
  <c r="O2210" i="2"/>
  <c r="O2218" i="2"/>
  <c r="O2221" i="2"/>
  <c r="O2243" i="2"/>
  <c r="O2280" i="2"/>
  <c r="O2319" i="2"/>
  <c r="O2324" i="2"/>
  <c r="O2331" i="2"/>
  <c r="O2357" i="2"/>
  <c r="O2378" i="2"/>
  <c r="O2463" i="2"/>
  <c r="O2475" i="2"/>
  <c r="O2486" i="2"/>
  <c r="O2523" i="2"/>
  <c r="O2530" i="2"/>
  <c r="O1853" i="2"/>
  <c r="O1883" i="2"/>
  <c r="O1899" i="2"/>
  <c r="O1941" i="2"/>
  <c r="O1950" i="2"/>
  <c r="O2009" i="2"/>
  <c r="O2060" i="2"/>
  <c r="O2098" i="2"/>
  <c r="O2132" i="2"/>
  <c r="O2143" i="2"/>
  <c r="O2148" i="2"/>
  <c r="O2151" i="2"/>
  <c r="O2159" i="2"/>
  <c r="O2181" i="2"/>
  <c r="O2227" i="2"/>
  <c r="O2235" i="2"/>
  <c r="O2255" i="2"/>
  <c r="O2285" i="2"/>
  <c r="O2317" i="2"/>
  <c r="O2355" i="2"/>
  <c r="O2374" i="2"/>
  <c r="O2394" i="2"/>
  <c r="O2399" i="2"/>
  <c r="O2401" i="2"/>
  <c r="O2444" i="2"/>
  <c r="O2461" i="2"/>
  <c r="O2468" i="2"/>
  <c r="O2477" i="2"/>
  <c r="O2487" i="2"/>
  <c r="O2537" i="2"/>
  <c r="O2165" i="2"/>
  <c r="O2196" i="2"/>
  <c r="O2262" i="2"/>
  <c r="O2276" i="2"/>
  <c r="O2420" i="2"/>
  <c r="O2473" i="2"/>
  <c r="O2526" i="2"/>
  <c r="O553" i="2"/>
  <c r="O668" i="2"/>
  <c r="O919" i="2"/>
  <c r="O943" i="2"/>
  <c r="O987" i="2"/>
  <c r="O1072" i="2"/>
  <c r="O1093" i="2"/>
  <c r="O1129" i="2"/>
  <c r="O1334" i="2"/>
  <c r="O1351" i="2"/>
  <c r="O1796" i="2"/>
  <c r="O1842" i="2"/>
  <c r="O577" i="2"/>
  <c r="O687" i="2"/>
  <c r="O715" i="2"/>
  <c r="O248" i="2"/>
  <c r="O309" i="2"/>
  <c r="J667" i="2"/>
  <c r="I667" i="2"/>
  <c r="O677" i="2"/>
  <c r="O685" i="2"/>
  <c r="O741" i="2"/>
  <c r="O917" i="2"/>
  <c r="O941" i="2"/>
  <c r="O985" i="2"/>
  <c r="O1070" i="2"/>
  <c r="O1214" i="2"/>
  <c r="J1478" i="2"/>
  <c r="I1478" i="2"/>
  <c r="J1443" i="2"/>
  <c r="I1443" i="2"/>
  <c r="O250" i="2"/>
  <c r="O246" i="2"/>
  <c r="O307" i="2"/>
  <c r="O442" i="2"/>
  <c r="O679" i="2"/>
  <c r="O739" i="2"/>
  <c r="O915" i="2"/>
  <c r="O939" i="2"/>
  <c r="O983" i="2"/>
  <c r="O1021" i="2"/>
  <c r="O1042" i="2"/>
  <c r="O1127" i="2"/>
  <c r="O1190" i="2"/>
  <c r="O1233" i="2"/>
  <c r="O1344" i="2"/>
  <c r="J1407" i="2"/>
  <c r="I1407" i="2"/>
  <c r="J681" i="2"/>
  <c r="I681" i="2"/>
  <c r="O656" i="2"/>
  <c r="O935" i="2"/>
  <c r="O979" i="2"/>
  <c r="O1163" i="2"/>
  <c r="O1231" i="2"/>
  <c r="O1342" i="2"/>
  <c r="O654" i="2"/>
  <c r="O711" i="2"/>
  <c r="O735" i="2"/>
  <c r="O239" i="2"/>
  <c r="O284" i="2"/>
  <c r="O568" i="2"/>
  <c r="O639" i="2"/>
  <c r="O652" i="2"/>
  <c r="J678" i="2"/>
  <c r="I678" i="2"/>
  <c r="J686" i="2"/>
  <c r="I686" i="2"/>
  <c r="O709" i="2"/>
  <c r="O733" i="2"/>
  <c r="O933" i="2"/>
  <c r="O1142" i="2"/>
  <c r="O1161" i="2"/>
  <c r="O1264" i="2"/>
  <c r="O1402" i="2"/>
  <c r="O242" i="2"/>
  <c r="O641" i="2"/>
  <c r="J676" i="2"/>
  <c r="I676" i="2"/>
  <c r="J684" i="2"/>
  <c r="I684" i="2"/>
  <c r="O286" i="2"/>
  <c r="O564" i="2"/>
  <c r="O1323" i="2"/>
  <c r="O1338" i="2"/>
  <c r="O1510" i="2"/>
  <c r="O276" i="2"/>
  <c r="O674" i="2"/>
  <c r="O696" i="2"/>
  <c r="O701" i="2"/>
  <c r="O723" i="2"/>
  <c r="O852" i="2"/>
  <c r="O925" i="2"/>
  <c r="O948" i="2"/>
  <c r="O993" i="2"/>
  <c r="O1053" i="2"/>
  <c r="O1078" i="2"/>
  <c r="O1199" i="2"/>
  <c r="O1300" i="2"/>
  <c r="J673" i="2"/>
  <c r="I673" i="2"/>
  <c r="J679" i="2"/>
  <c r="I679" i="2"/>
  <c r="O1332" i="2"/>
  <c r="O1370" i="2"/>
  <c r="O1916" i="2"/>
  <c r="O1972" i="2"/>
  <c r="O1980" i="2"/>
  <c r="J1445" i="2"/>
  <c r="I1445" i="2"/>
  <c r="O1326" i="2"/>
  <c r="O1398" i="2"/>
  <c r="J1411" i="2"/>
  <c r="I1479" i="2"/>
  <c r="O1491" i="2"/>
  <c r="O1511" i="2"/>
  <c r="O1523" i="2"/>
  <c r="O2158" i="2"/>
  <c r="O1317" i="2"/>
  <c r="O1322" i="2"/>
  <c r="O1352" i="2"/>
  <c r="O1445" i="2"/>
  <c r="O1489" i="2"/>
  <c r="O1521" i="2"/>
  <c r="O2094" i="2"/>
  <c r="O2085" i="2"/>
  <c r="O1411" i="2"/>
  <c r="J1444" i="2"/>
  <c r="J1475" i="2"/>
  <c r="I1475" i="2"/>
  <c r="O1930" i="2"/>
  <c r="O2025" i="2"/>
  <c r="O2065" i="2"/>
  <c r="O2069" i="2"/>
  <c r="I1476" i="2"/>
  <c r="I1444" i="2"/>
  <c r="O1791" i="2"/>
  <c r="O1961" i="2"/>
  <c r="O2023" i="2"/>
  <c r="O2049" i="2"/>
  <c r="O2121" i="2"/>
  <c r="O2137" i="2"/>
  <c r="O2166" i="2"/>
  <c r="O2220" i="2"/>
  <c r="O2226" i="2"/>
  <c r="O2263" i="2"/>
  <c r="O1944" i="2"/>
  <c r="O1978" i="2"/>
  <c r="O1995" i="2"/>
  <c r="O2002" i="2"/>
  <c r="O1939" i="2"/>
  <c r="O2013" i="2"/>
  <c r="O2029" i="2"/>
  <c r="O2078" i="2"/>
  <c r="O2101" i="2"/>
  <c r="O2162" i="2"/>
  <c r="O2192" i="2"/>
  <c r="O2213" i="2"/>
  <c r="O1775" i="2"/>
  <c r="O1954" i="2"/>
  <c r="O1974" i="2"/>
  <c r="O1986" i="2"/>
  <c r="O2032" i="2"/>
  <c r="O2058" i="2"/>
  <c r="O2087" i="2"/>
  <c r="O2104" i="2"/>
  <c r="O2130" i="2"/>
  <c r="O2146" i="2"/>
  <c r="O2238" i="2"/>
  <c r="O2252" i="2"/>
  <c r="O2278" i="2"/>
  <c r="O2396" i="2"/>
  <c r="I2399" i="2"/>
  <c r="O1940" i="2"/>
  <c r="O1984" i="2"/>
  <c r="I1999" i="2"/>
  <c r="O2014" i="2"/>
  <c r="O2040" i="2"/>
  <c r="O2056" i="2"/>
  <c r="O2112" i="2"/>
  <c r="O2128" i="2"/>
  <c r="O2193" i="2"/>
  <c r="O2392" i="2"/>
  <c r="J1997" i="2"/>
  <c r="I1997" i="2"/>
  <c r="J1995" i="2"/>
  <c r="I1995" i="2"/>
  <c r="O2289" i="2"/>
  <c r="O2313" i="2"/>
  <c r="O2337" i="2"/>
  <c r="O2443" i="2"/>
  <c r="I20" i="3"/>
  <c r="I82" i="3"/>
  <c r="I616" i="3"/>
  <c r="I803" i="3"/>
  <c r="O2287" i="2"/>
  <c r="O2311" i="2"/>
  <c r="O2335" i="2"/>
  <c r="O2362" i="2"/>
  <c r="O2367" i="2"/>
  <c r="O2436" i="2"/>
  <c r="I3" i="3"/>
  <c r="I15" i="3"/>
  <c r="I27" i="3"/>
  <c r="I80" i="3"/>
  <c r="I96" i="3"/>
  <c r="I274" i="3"/>
  <c r="I614" i="3"/>
  <c r="I801" i="3"/>
  <c r="O2281" i="2"/>
  <c r="O2305" i="2"/>
  <c r="O2329" i="2"/>
  <c r="O2356" i="2"/>
  <c r="O2547" i="2"/>
  <c r="I58" i="3"/>
  <c r="I178" i="3"/>
  <c r="I608" i="3"/>
  <c r="I795" i="3"/>
  <c r="I940" i="3"/>
  <c r="L1042" i="3"/>
  <c r="O2279" i="2"/>
  <c r="O2303" i="2"/>
  <c r="O2327" i="2"/>
  <c r="O2354" i="2"/>
  <c r="I2402" i="2"/>
  <c r="O2421" i="2"/>
  <c r="I21" i="3"/>
  <c r="I56" i="3"/>
  <c r="I176" i="3"/>
  <c r="I201" i="3"/>
  <c r="I213" i="3"/>
  <c r="I225" i="3"/>
  <c r="I242" i="3"/>
  <c r="I606" i="3"/>
  <c r="I793" i="3"/>
  <c r="I874" i="3"/>
  <c r="I913" i="3"/>
  <c r="O2277" i="2"/>
  <c r="O2301" i="2"/>
  <c r="O2325" i="2"/>
  <c r="O2352" i="2"/>
  <c r="O2419" i="2"/>
  <c r="O2485" i="2"/>
  <c r="O2544" i="2"/>
  <c r="I47" i="3"/>
  <c r="I72" i="3"/>
  <c r="I604" i="3"/>
  <c r="I791" i="3"/>
  <c r="I602" i="3"/>
  <c r="I789" i="3"/>
  <c r="I40" i="3"/>
  <c r="I154" i="3"/>
  <c r="I197" i="3"/>
  <c r="I209" i="3"/>
  <c r="I221" i="3"/>
  <c r="I233" i="3"/>
  <c r="I342" i="3"/>
  <c r="I425" i="3"/>
  <c r="I598" i="3"/>
  <c r="I785" i="3"/>
  <c r="I809" i="3"/>
  <c r="J2400" i="2"/>
  <c r="I2400" i="2"/>
  <c r="I54" i="3"/>
  <c r="I78" i="3"/>
  <c r="I102" i="3"/>
  <c r="I126" i="3"/>
  <c r="I150" i="3"/>
  <c r="I174" i="3"/>
  <c r="I240" i="3"/>
  <c r="I995" i="3"/>
  <c r="I1067" i="3"/>
  <c r="O2479" i="2"/>
  <c r="I32" i="3"/>
  <c r="I52" i="3"/>
  <c r="I76" i="3"/>
  <c r="I100" i="3"/>
  <c r="I124" i="3"/>
  <c r="I148" i="3"/>
  <c r="I172" i="3"/>
  <c r="I199" i="3"/>
  <c r="I211" i="3"/>
  <c r="I223" i="3"/>
  <c r="I235" i="3"/>
  <c r="I272" i="3"/>
  <c r="M435" i="3"/>
  <c r="L435" i="3"/>
  <c r="I590" i="3"/>
  <c r="I706" i="3"/>
  <c r="I767" i="3"/>
  <c r="I779" i="3"/>
  <c r="I872" i="3"/>
  <c r="I1065" i="3"/>
  <c r="I1171" i="3"/>
  <c r="I1201" i="3"/>
  <c r="I1061" i="3"/>
  <c r="I1154" i="3"/>
  <c r="O2418" i="2"/>
  <c r="I9" i="3"/>
  <c r="I33" i="3"/>
  <c r="I46" i="3"/>
  <c r="I70" i="3"/>
  <c r="I94" i="3"/>
  <c r="I118" i="3"/>
  <c r="I142" i="3"/>
  <c r="I166" i="3"/>
  <c r="M408" i="3"/>
  <c r="L408" i="3"/>
  <c r="I536" i="3"/>
  <c r="I840" i="3"/>
  <c r="I1059" i="3"/>
  <c r="I1083" i="3"/>
  <c r="I68" i="3"/>
  <c r="I92" i="3"/>
  <c r="I116" i="3"/>
  <c r="I140" i="3"/>
  <c r="I164" i="3"/>
  <c r="I195" i="3"/>
  <c r="I207" i="3"/>
  <c r="I219" i="3"/>
  <c r="I231" i="3"/>
  <c r="I519" i="3"/>
  <c r="I702" i="3"/>
  <c r="I868" i="3"/>
  <c r="I965" i="3"/>
  <c r="I984" i="3"/>
  <c r="I1057" i="3"/>
  <c r="I1081" i="3"/>
  <c r="M424" i="3"/>
  <c r="L424" i="3"/>
  <c r="I26" i="3"/>
  <c r="I37" i="3"/>
  <c r="I64" i="3"/>
  <c r="I88" i="3"/>
  <c r="I112" i="3"/>
  <c r="I136" i="3"/>
  <c r="I160" i="3"/>
  <c r="I193" i="3"/>
  <c r="I205" i="3"/>
  <c r="I217" i="3"/>
  <c r="I229" i="3"/>
  <c r="I278" i="3"/>
  <c r="I654" i="3"/>
  <c r="I761" i="3"/>
  <c r="I773" i="3"/>
  <c r="I848" i="3"/>
  <c r="I866" i="3"/>
  <c r="I944" i="3"/>
  <c r="I982" i="3"/>
  <c r="I1077" i="3"/>
  <c r="I1130" i="3"/>
  <c r="I999" i="3"/>
  <c r="I1075" i="3"/>
  <c r="I276" i="3"/>
  <c r="M1040" i="3"/>
  <c r="I1175" i="3"/>
  <c r="I1018" i="3"/>
  <c r="I1094" i="3"/>
  <c r="I1152" i="3"/>
  <c r="I1023" i="3"/>
  <c r="I1090" i="3"/>
  <c r="I1342" i="3"/>
  <c r="I1088" i="3"/>
  <c r="I1150" i="3"/>
  <c r="I1205" i="3"/>
  <c r="I1160" i="3"/>
  <c r="I1437" i="3"/>
  <c r="I1406" i="3"/>
  <c r="I1430" i="3"/>
  <c r="I1396" i="3"/>
  <c r="I1426" i="3"/>
  <c r="I1387" i="3"/>
  <c r="I1422" i="3"/>
  <c r="L1472" i="3"/>
  <c r="I1545" i="3"/>
  <c r="M562" i="4"/>
  <c r="N562" i="4"/>
  <c r="J326" i="4"/>
  <c r="J342" i="4"/>
  <c r="J354" i="4"/>
  <c r="J401" i="4"/>
  <c r="J413" i="4"/>
  <c r="J425" i="4"/>
  <c r="J437" i="4"/>
  <c r="J449" i="4"/>
  <c r="J461" i="4"/>
  <c r="J473" i="4"/>
  <c r="J485" i="4"/>
  <c r="J519" i="4"/>
  <c r="N556" i="4"/>
  <c r="J685" i="4"/>
  <c r="J322" i="4"/>
  <c r="J340" i="4"/>
  <c r="J352" i="4"/>
  <c r="J399" i="4"/>
  <c r="J411" i="4"/>
  <c r="J423" i="4"/>
  <c r="J435" i="4"/>
  <c r="J447" i="4"/>
  <c r="J459" i="4"/>
  <c r="J471" i="4"/>
  <c r="J483" i="4"/>
  <c r="J568" i="4"/>
  <c r="J580" i="4"/>
  <c r="J592" i="4"/>
  <c r="J681" i="4"/>
  <c r="L987" i="4"/>
  <c r="N311" i="4"/>
  <c r="M311" i="4"/>
  <c r="J318" i="4"/>
  <c r="J338" i="4"/>
  <c r="J350" i="4"/>
  <c r="J397" i="4"/>
  <c r="J409" i="4"/>
  <c r="J421" i="4"/>
  <c r="J433" i="4"/>
  <c r="J445" i="4"/>
  <c r="J457" i="4"/>
  <c r="J469" i="4"/>
  <c r="J481" i="4"/>
  <c r="J493" i="4"/>
  <c r="J504" i="4"/>
  <c r="J677" i="4"/>
  <c r="J917" i="4"/>
  <c r="M559" i="4"/>
  <c r="J576" i="4"/>
  <c r="J588" i="4"/>
  <c r="J673" i="4"/>
  <c r="J312" i="4"/>
  <c r="J341" i="4"/>
  <c r="J353" i="4"/>
  <c r="N395" i="4"/>
  <c r="J400" i="4"/>
  <c r="J412" i="4"/>
  <c r="J424" i="4"/>
  <c r="J436" i="4"/>
  <c r="J448" i="4"/>
  <c r="J460" i="4"/>
  <c r="J472" i="4"/>
  <c r="J484" i="4"/>
  <c r="J509" i="4"/>
  <c r="M557" i="4"/>
  <c r="J671" i="4"/>
  <c r="N966" i="4"/>
  <c r="M966" i="4"/>
  <c r="J821" i="4"/>
  <c r="J809" i="4"/>
  <c r="J925" i="4"/>
  <c r="J330" i="4"/>
  <c r="J344" i="4"/>
  <c r="J356" i="4"/>
  <c r="J403" i="4"/>
  <c r="J415" i="4"/>
  <c r="J427" i="4"/>
  <c r="J439" i="4"/>
  <c r="J451" i="4"/>
  <c r="J463" i="4"/>
  <c r="J475" i="4"/>
  <c r="J487" i="4"/>
  <c r="J558" i="4"/>
  <c r="J689" i="4"/>
  <c r="J701" i="4"/>
  <c r="J713" i="4"/>
  <c r="J725" i="4"/>
  <c r="J737" i="4"/>
  <c r="M739" i="4"/>
  <c r="J693" i="4"/>
  <c r="J705" i="4"/>
  <c r="J717" i="4"/>
  <c r="J729" i="4"/>
  <c r="J741" i="4"/>
  <c r="J753" i="4"/>
  <c r="J765" i="4"/>
  <c r="J777" i="4"/>
  <c r="J789" i="4"/>
  <c r="J801" i="4"/>
  <c r="J813" i="4"/>
  <c r="J1166" i="4"/>
  <c r="J515" i="4"/>
  <c r="J595" i="4"/>
  <c r="J1164" i="4"/>
  <c r="M1045" i="4"/>
  <c r="J1063" i="4"/>
  <c r="J669" i="4"/>
  <c r="J699" i="4"/>
  <c r="J711" i="4"/>
  <c r="N963" i="4"/>
  <c r="M963" i="4"/>
  <c r="J503" i="4"/>
  <c r="J793" i="4"/>
  <c r="J805" i="4"/>
  <c r="J817" i="4"/>
  <c r="J499" i="4"/>
  <c r="J557" i="4"/>
  <c r="N1043" i="4"/>
  <c r="M1043" i="4"/>
  <c r="N1054" i="4"/>
  <c r="M1041" i="4"/>
  <c r="M987" i="4" l="1"/>
  <c r="N987" i="4"/>
</calcChain>
</file>

<file path=xl/sharedStrings.xml><?xml version="1.0" encoding="utf-8"?>
<sst xmlns="http://schemas.openxmlformats.org/spreadsheetml/2006/main" count="127862" uniqueCount="8490">
  <si>
    <t>Id</t>
  </si>
  <si>
    <t>Indicador</t>
  </si>
  <si>
    <t>Proceso</t>
  </si>
  <si>
    <t>Periodicidad</t>
  </si>
  <si>
    <t>Sentido</t>
  </si>
  <si>
    <t>Fecha</t>
  </si>
  <si>
    <t>Meta</t>
  </si>
  <si>
    <t>Ejecución</t>
  </si>
  <si>
    <t>Cumplimiento</t>
  </si>
  <si>
    <t>Cumplimiento Real</t>
  </si>
  <si>
    <t>Meta s</t>
  </si>
  <si>
    <t>Ejecución s</t>
  </si>
  <si>
    <t>Año</t>
  </si>
  <si>
    <t>Mes</t>
  </si>
  <si>
    <t>Semestre</t>
  </si>
  <si>
    <t>Decimales_Meta</t>
  </si>
  <si>
    <t>Decimales_Ejecucion</t>
  </si>
  <si>
    <t>PDI</t>
  </si>
  <si>
    <t>linea</t>
  </si>
  <si>
    <t>LLAVE</t>
  </si>
  <si>
    <t>Tipo_Registro</t>
  </si>
  <si>
    <t>Innovación curricular - Fase I</t>
  </si>
  <si>
    <t>Gestión, Evaluación e Innovación Curricular</t>
  </si>
  <si>
    <t>Mensual</t>
  </si>
  <si>
    <t>Positivo</t>
  </si>
  <si>
    <t>%</t>
  </si>
  <si>
    <t>Calidad</t>
  </si>
  <si>
    <t>Plan Talento</t>
  </si>
  <si>
    <t>GESTIÓN Y DESARROLLO DEL TALENTO HUMANO</t>
  </si>
  <si>
    <t>Trasformación_Organizacional</t>
  </si>
  <si>
    <t>Nuevo POLISIGS</t>
  </si>
  <si>
    <t>Planificación POLISIGS</t>
  </si>
  <si>
    <t>Certificación SGA sede los Colores</t>
  </si>
  <si>
    <t>Gestión de Proyectos</t>
  </si>
  <si>
    <t>Sostenibilidad</t>
  </si>
  <si>
    <t>Gestión ambiental</t>
  </si>
  <si>
    <t>Equidad de Genero</t>
  </si>
  <si>
    <t>Gestión de la Responsabilidad Social</t>
  </si>
  <si>
    <t>Portal Universitario</t>
  </si>
  <si>
    <t>Gestión de la tecnología e innovación digital</t>
  </si>
  <si>
    <t>Data Lake Institucional</t>
  </si>
  <si>
    <t>Catalogo de recursos virtuales</t>
  </si>
  <si>
    <t>Ecosistema Banner</t>
  </si>
  <si>
    <t>Acreditación Institucional Sede Bogotá - Fase II - Condiciones iniciales % Avance</t>
  </si>
  <si>
    <t>Creación, modificación y cierre de programas académicos</t>
  </si>
  <si>
    <t>Creación del Instituto de Educación para el trabajo y el desarrollo humano - Fase I - Aprobaciones legales</t>
  </si>
  <si>
    <t>GESTIÓN JURÍDICA Y NORMATIVA</t>
  </si>
  <si>
    <t>Educación_para_toda_la_vida</t>
  </si>
  <si>
    <t>Creación del colegio de educación media virtual - Fase I de aprobaciones y tramites</t>
  </si>
  <si>
    <t>Diseño del Modelo de Experiencia Institucional - Fase 2</t>
  </si>
  <si>
    <t>Experiencia institucional</t>
  </si>
  <si>
    <t>Experiencia</t>
  </si>
  <si>
    <t>Total Población</t>
  </si>
  <si>
    <t>Servicio</t>
  </si>
  <si>
    <t>Semestral</t>
  </si>
  <si>
    <t>ENT</t>
  </si>
  <si>
    <t>Expansión</t>
  </si>
  <si>
    <t>Evaluación de desempeño a proveedores críticos</t>
  </si>
  <si>
    <t>GESTIÓN DE ABASTECIMIENTO</t>
  </si>
  <si>
    <t>Oportunidad de Respuesta Solicitudes de Compra No Licitadas</t>
  </si>
  <si>
    <t>Trimestral</t>
  </si>
  <si>
    <t>Tiempo respuesta selección y contratación de colaboradores de planta</t>
  </si>
  <si>
    <t>Negativo</t>
  </si>
  <si>
    <t>Días</t>
  </si>
  <si>
    <t>Efectividad en las contrataciones</t>
  </si>
  <si>
    <t>Disponibilidad de servicios tecnológicos</t>
  </si>
  <si>
    <t>GESTIÓN DE LA TECNOLOGÍA E INNOVACIÓN DIGITAL</t>
  </si>
  <si>
    <t>Cumplimiento programa de auditoría</t>
  </si>
  <si>
    <t>AUDITORÍA INTERNA</t>
  </si>
  <si>
    <t>Bimestral</t>
  </si>
  <si>
    <t>Cierre Eficaz De Oportunidades De Mejora De Auditoria Interna</t>
  </si>
  <si>
    <t>Funcionamiento del COPASST</t>
  </si>
  <si>
    <t>GESTIÓN DE SEGURIDAD Y SALUD EN EL TRABAJO</t>
  </si>
  <si>
    <t>Anual</t>
  </si>
  <si>
    <t>Plan de Emergencias</t>
  </si>
  <si>
    <t>Reporte e investigación</t>
  </si>
  <si>
    <t>Autoevaluación</t>
  </si>
  <si>
    <t>Ejecución del plan de trabajo</t>
  </si>
  <si>
    <t>Ejecución plan de capacitación</t>
  </si>
  <si>
    <t>Ejecución de Simulacros</t>
  </si>
  <si>
    <t>Participación en capacitaciones SST</t>
  </si>
  <si>
    <t>Evaluación condiciones de salud (examen médico)</t>
  </si>
  <si>
    <t>Cobertura Elementos de Protección Personal</t>
  </si>
  <si>
    <t>Inspecciones de seguridad</t>
  </si>
  <si>
    <t>Productos de investigación, innovación y creación</t>
  </si>
  <si>
    <t>Investigación, desarrollo tecnológico, innovación y creación</t>
  </si>
  <si>
    <t>Lanzamiento de nuevos programas presencial</t>
  </si>
  <si>
    <t>Mercadeo de programas académicos</t>
  </si>
  <si>
    <t>Lanzamiento de nuevos programas virtual</t>
  </si>
  <si>
    <t>Cumplimiento de requisitos legales SST</t>
  </si>
  <si>
    <t>Tasa de accidentalidad</t>
  </si>
  <si>
    <t>DEC</t>
  </si>
  <si>
    <t>Mortalidad de los accidentes laborales</t>
  </si>
  <si>
    <t>Nivel de Satisfacción Servicios Prestados</t>
  </si>
  <si>
    <t>Planeación Financiera</t>
  </si>
  <si>
    <t>Gestión Infraestructura Física</t>
  </si>
  <si>
    <t>Gestión y Desarrollo del Talento Humano</t>
  </si>
  <si>
    <t>Gestión de seguridad y salud en el trabajo</t>
  </si>
  <si>
    <t>GESTIÓN AMBIENTAL</t>
  </si>
  <si>
    <t>Gestión de Calidad</t>
  </si>
  <si>
    <t>Nivel de Satisfacción del sistema de gestión de calidad</t>
  </si>
  <si>
    <t>Gestión de calidad</t>
  </si>
  <si>
    <t>Ejecución presupuestal de la nómina acumulada</t>
  </si>
  <si>
    <t>$</t>
  </si>
  <si>
    <t>Eficacia en la solicitud documental- por periodo</t>
  </si>
  <si>
    <t>Indice de Frecuencia de accidentalidad</t>
  </si>
  <si>
    <t>Indice de severidad</t>
  </si>
  <si>
    <t>Indice de Prevalencia EL Enfermedad laboral</t>
  </si>
  <si>
    <t>Indice de Incidencia EL Enfermedad laboral</t>
  </si>
  <si>
    <t>Ausentísmo por causa médica</t>
  </si>
  <si>
    <t>VISIBILIDAD NACIONAL E INTERNACIONAL</t>
  </si>
  <si>
    <t>Ejecución de actividades culturales</t>
  </si>
  <si>
    <t>Biblioteca Institucional</t>
  </si>
  <si>
    <t>Ejecución de Talleres de formación</t>
  </si>
  <si>
    <t>Ejecución presupuestal del gasto</t>
  </si>
  <si>
    <t>Proyectos de investigación e innovación</t>
  </si>
  <si>
    <t>Metrica</t>
  </si>
  <si>
    <t>Productos de investigación</t>
  </si>
  <si>
    <t>Semilleros de Investigación, Innovación y Creación</t>
  </si>
  <si>
    <t>Formación para la investigación, creación e innovación</t>
  </si>
  <si>
    <t>Docentes vinculados a investigación</t>
  </si>
  <si>
    <t>Grupos de investigación categorizados</t>
  </si>
  <si>
    <t>% Estudiantes vinculados a investigación</t>
  </si>
  <si>
    <t>Estudiantes vinculados a investigación</t>
  </si>
  <si>
    <t>Investigación, desarrollo tecnológico e innovación</t>
  </si>
  <si>
    <t>INVESTIGACIÓN, INNOVACIÓN Y CREACIÓN</t>
  </si>
  <si>
    <t>Indexación de bases de datos o SIRES</t>
  </si>
  <si>
    <t>Editorial y Publicaciones</t>
  </si>
  <si>
    <t>No Aplica</t>
  </si>
  <si>
    <t>Satisfacción actividades plan de bienestar</t>
  </si>
  <si>
    <t>ANS documentos operativos</t>
  </si>
  <si>
    <t>Cumplimiento plan operativo del SGC</t>
  </si>
  <si>
    <t>Cumplimiento Plan de Formación SGC</t>
  </si>
  <si>
    <t>Cumplimiento Planes de Mejora</t>
  </si>
  <si>
    <t>N/A</t>
  </si>
  <si>
    <t>Mejorar flujo de atención en todos los niveles de servicio al estudiante (ANS)</t>
  </si>
  <si>
    <t>Índice de satisfacción del estudiante (SSI)</t>
  </si>
  <si>
    <t>NPS- Net Promotor Score</t>
  </si>
  <si>
    <t>(% de solicitudes procesos Pareto)</t>
  </si>
  <si>
    <t>Cumplimiento cronograma Mantenimiento de Equipos</t>
  </si>
  <si>
    <t>Nivel de cumplimiento de eficacia las capacitaciones</t>
  </si>
  <si>
    <t>Nivel de efectividad de las capacitaciones</t>
  </si>
  <si>
    <t>Linea Base</t>
  </si>
  <si>
    <t>Great Place to Work</t>
  </si>
  <si>
    <t>Cumplimiento de Ingresos</t>
  </si>
  <si>
    <t>Caja</t>
  </si>
  <si>
    <t>Utilidad Neta</t>
  </si>
  <si>
    <t>Inversión en CAPEX de la utilidad anterior</t>
  </si>
  <si>
    <t>Nivel de Cumplimiento Opex</t>
  </si>
  <si>
    <t>Consumo de Agua m3 Mensual</t>
  </si>
  <si>
    <t>m3</t>
  </si>
  <si>
    <t>Cumplimiento del Plan Anual del Sistema de Gestión Ambiental</t>
  </si>
  <si>
    <t>Generación de Residuos Sólidos Mensual</t>
  </si>
  <si>
    <t>Kg</t>
  </si>
  <si>
    <t>Disminución de la Generación de Residuos per Cápita</t>
  </si>
  <si>
    <t>Disposición Ambientalmente Adecuada de Residuos Peligrosos</t>
  </si>
  <si>
    <t>Aprovechamiento de Residuos</t>
  </si>
  <si>
    <t>Consumo de Energía Eléctrica kWh Mensual</t>
  </si>
  <si>
    <t>kWh</t>
  </si>
  <si>
    <t>Disminución del Consumo de Energía Eléctrica per Cápita</t>
  </si>
  <si>
    <t>Disminución del Consumo de Agua per Cápita</t>
  </si>
  <si>
    <t>Riesgo de la Calidad del Agua Potable</t>
  </si>
  <si>
    <t>Calidad de las Aguas Residuales Domesticas</t>
  </si>
  <si>
    <t>Registro de Publicidad Exterior Visual</t>
  </si>
  <si>
    <t>Cumplimiento Nivel de Emisión de Ruido</t>
  </si>
  <si>
    <t>Acciones para el Cuidado y Mantenimiento de las Especies de Flora y el Suelo de las Áreas Naturales</t>
  </si>
  <si>
    <t>Generación de Gases de Efecto Invernadero</t>
  </si>
  <si>
    <t>Generación de  Gases de Efecto Invernadero per Cápita</t>
  </si>
  <si>
    <t>Compensación de Gases de Efecto Invernadero</t>
  </si>
  <si>
    <t>tCO2e</t>
  </si>
  <si>
    <t>Ejecución de Eventos de Formación en Materia Ambiental</t>
  </si>
  <si>
    <t>Asistencia Eventos de Formación en Materia Ambiental</t>
  </si>
  <si>
    <t>Ejecución de las Comunicaciones en Materia Ambiental</t>
  </si>
  <si>
    <t>Impacto de las Comunicaciones Correo Electrónico</t>
  </si>
  <si>
    <t>Impacto de las Comunicaciones en Materia Ambiental a Través de Redes Sociales - Instagram</t>
  </si>
  <si>
    <t>Cumplimiento de Requisitos Legales Ambientales Aplicables</t>
  </si>
  <si>
    <t>Actos Administrativos o Decisiones Judiciales Ambientales</t>
  </si>
  <si>
    <t>Cumplimiento de la Protección del Medio Ambiente</t>
  </si>
  <si>
    <t>Sin Reporte</t>
  </si>
  <si>
    <t>Portafolio de Proyectos</t>
  </si>
  <si>
    <t>Cumplimiento de Gestión De Proyectos Cerrados</t>
  </si>
  <si>
    <t>Cumplimiento de gestión de proyectos fase inicio</t>
  </si>
  <si>
    <t>Cumplimiento a cronograma de proyectos 2023</t>
  </si>
  <si>
    <t>Cumplimiento de gestión de proyectos control de cambios</t>
  </si>
  <si>
    <t>GreenMetric - Nacional</t>
  </si>
  <si>
    <t>Permanencia Intersemestral</t>
  </si>
  <si>
    <t>Permanencia</t>
  </si>
  <si>
    <t>Satisfacción del proceso de grados</t>
  </si>
  <si>
    <t>Registro y Control</t>
  </si>
  <si>
    <t>Satisfacción del proceso de grados presencial</t>
  </si>
  <si>
    <t>Solicitud de certificados</t>
  </si>
  <si>
    <t>Programas con reforzamiento curricular</t>
  </si>
  <si>
    <t>Programas con matriz de resultado de aprendizaje</t>
  </si>
  <si>
    <t>Subprocesos Con CMI Estructurado</t>
  </si>
  <si>
    <t>Desempeño Institucional</t>
  </si>
  <si>
    <t>Permanencia intersemestral ingresantes</t>
  </si>
  <si>
    <t>Oportunidad en la entrega de informes de auditoria</t>
  </si>
  <si>
    <t>Áreas con reportes de plan de retos</t>
  </si>
  <si>
    <t>Planeación Estratégica</t>
  </si>
  <si>
    <t>Trianual</t>
  </si>
  <si>
    <t>Informe anual de variación de índice H</t>
  </si>
  <si>
    <t>Publicaciones editadas por la editorial</t>
  </si>
  <si>
    <t>N de publicaciones aprobadas en convocatorias</t>
  </si>
  <si>
    <t>Subprocesos con indicadores reportados oportunamente</t>
  </si>
  <si>
    <t>CES- Costumer Effort Score del proceso de Rematrícula</t>
  </si>
  <si>
    <t>Rematrícula</t>
  </si>
  <si>
    <t>CES- Costumer Effort Score del proceso de Saber Pro</t>
  </si>
  <si>
    <t>Evitar erogación de dinero por multas asociadas en contra del POLI por los procesos en curso</t>
  </si>
  <si>
    <t>Reducción de número de sentencias condenatorias en contra del Poli</t>
  </si>
  <si>
    <t>Oportunidad de respuesta de PQRS</t>
  </si>
  <si>
    <t>Emisión De Conceptos Jurídicos (Educación)</t>
  </si>
  <si>
    <t>Eficiencia Emisión De Conceptos Jurídicos (Educación)</t>
  </si>
  <si>
    <t>Emisión De Conceptos Jurídicos (Jurídicos)</t>
  </si>
  <si>
    <t>Eficiencia Emisión De Conceptos Jurídicos (Jurídicos)</t>
  </si>
  <si>
    <t>Oportunidad en la elaboración de contratos</t>
  </si>
  <si>
    <t>Cantidad de usuarios</t>
  </si>
  <si>
    <t>Centro de Medios Audiovisuales</t>
  </si>
  <si>
    <t>N de personas promedio por evento</t>
  </si>
  <si>
    <t>N de horas promedio por evento</t>
  </si>
  <si>
    <t>N de horas por solicitud</t>
  </si>
  <si>
    <t>Proporción de accidentes de trabajo mortales</t>
  </si>
  <si>
    <t>Número de programas con condiciones iniciales elaboradas y analizadas institucionalmente</t>
  </si>
  <si>
    <t>Autoevaluación de programas académicos</t>
  </si>
  <si>
    <t>Cumplimiento total estudiantes antiguos</t>
  </si>
  <si>
    <t>Satisfacción Institucional por grupo de interes</t>
  </si>
  <si>
    <t>EXPERIENCIA INSTITUCIONAL</t>
  </si>
  <si>
    <t>Relación Estudiante-Docente Tiempo completo</t>
  </si>
  <si>
    <t>Gestión Docente</t>
  </si>
  <si>
    <t>Relación estudiante docente Tiempo Completo Equivalente</t>
  </si>
  <si>
    <t>Docentes contratados</t>
  </si>
  <si>
    <t>Docentes tiempo completo</t>
  </si>
  <si>
    <t>Docentes medio tiempo</t>
  </si>
  <si>
    <t>Docentes cátedra</t>
  </si>
  <si>
    <t>Docentes evaluados</t>
  </si>
  <si>
    <t>Resultado evaluación docente</t>
  </si>
  <si>
    <t>Número Horas semanales docentes</t>
  </si>
  <si>
    <t>Docentes con plan de trabajo asignado</t>
  </si>
  <si>
    <t>Total docentes por nivel de estudios</t>
  </si>
  <si>
    <t>Número docentes escalafonados presentados en convocatoria</t>
  </si>
  <si>
    <t>Cumplimiento plan de comunicaciones SGC</t>
  </si>
  <si>
    <t>Cierre eficaz de las oportunidades de mejora</t>
  </si>
  <si>
    <t>Cumplimiento del cronograma de actividades deportivas</t>
  </si>
  <si>
    <t>Cultura y Deporte</t>
  </si>
  <si>
    <t>Participación en Actividades deportivas</t>
  </si>
  <si>
    <t>Cumplimiento del cronograma de actividades culturales</t>
  </si>
  <si>
    <t>Participación en actividades culturales presenciales</t>
  </si>
  <si>
    <t>Participación en actividades culturales</t>
  </si>
  <si>
    <t>Cumplimiento Del Cierre De Oportunidades De Mejora De Auditoria</t>
  </si>
  <si>
    <t>Gestión de riesgos por subprocesos</t>
  </si>
  <si>
    <t>GESTIÓN DE RIESGOS</t>
  </si>
  <si>
    <t>N de riesgos operacionales intervenidos</t>
  </si>
  <si>
    <t>N de riesgos materializados</t>
  </si>
  <si>
    <t>Cumplimiento de Inspecciones de control</t>
  </si>
  <si>
    <t>Administración de Servicios Generales</t>
  </si>
  <si>
    <t>Cumplimiento plan de trabajo</t>
  </si>
  <si>
    <t>N de solicitudes radicadas</t>
  </si>
  <si>
    <t>Cumplimiento del cronograma de actividades de salud</t>
  </si>
  <si>
    <t>Servicio de Salud</t>
  </si>
  <si>
    <t>Impacto de Campañas de promoción y prevención</t>
  </si>
  <si>
    <t>Cumplimiento del plan anual de mantenimiento de equipos médicos</t>
  </si>
  <si>
    <t>Seguimiento KPI Plan de Desarrollo Institucional</t>
  </si>
  <si>
    <t>100.47</t>
  </si>
  <si>
    <t>Organización de escenarios de visibilidad nacional e internacional</t>
  </si>
  <si>
    <t>Movilidad Física Entrantes Profesores</t>
  </si>
  <si>
    <t>Movilidad Física Profesores Salientes</t>
  </si>
  <si>
    <t>Movilidad Física Salientes Profesores</t>
  </si>
  <si>
    <t>Movilidad Física Entrante Estudiantes</t>
  </si>
  <si>
    <t>Movilidad Física Saliente Estudiantes</t>
  </si>
  <si>
    <t>Clases espejo</t>
  </si>
  <si>
    <t>Seminarios y cursos internacionales virtuales impartidos y certificados por entidades externas</t>
  </si>
  <si>
    <t>N de asignaturas COIL - (Collaborative Online International Learning)</t>
  </si>
  <si>
    <t>Convenios con doble titulación</t>
  </si>
  <si>
    <t>Asignaturas con sesiones en segundo idioma</t>
  </si>
  <si>
    <t>Plan De Internacionalización A 7 Años</t>
  </si>
  <si>
    <t>Convenios, alianzas activas con actividades desde 2018</t>
  </si>
  <si>
    <t>Convenios, alianzas activas con actividades en los últimos 5 años</t>
  </si>
  <si>
    <t>Nivel de cumplimiento de la gestión de internacionalización descrito en el plan de trabajo de la ORNI</t>
  </si>
  <si>
    <t>Participación docentes eventos académicos internacionales virtuales</t>
  </si>
  <si>
    <t>Participación docentes Poli en eventos académicos internacionales virtuales</t>
  </si>
  <si>
    <t>Participación estudiantes eventos académicos internacionales virtuales</t>
  </si>
  <si>
    <t>Participación estudiantes Poli en eventos académicos internacionales virtuales</t>
  </si>
  <si>
    <t>Número de renovaciones de registro calificado</t>
  </si>
  <si>
    <t>Número de programas nuevos radicados en el Ministerio de Educación</t>
  </si>
  <si>
    <t>Número de programas nuevos con registro calificado aprobado</t>
  </si>
  <si>
    <t>Número de informes de autoevaluación con fines de acreditación en alta calidad radicados</t>
  </si>
  <si>
    <t>Número de programas con obtención de acreditación por primera vez</t>
  </si>
  <si>
    <t>Nivel de encuestas obtenidas en el encuentro institucional de graduados</t>
  </si>
  <si>
    <t>Gestión de Graduados</t>
  </si>
  <si>
    <t>Participación en actividades diseñadas para graduados</t>
  </si>
  <si>
    <t>Nivel de empleabilidad del graduado</t>
  </si>
  <si>
    <t>Índice de rotación</t>
  </si>
  <si>
    <t>Resultado de la evaluación 360 (evaluación por competencias)</t>
  </si>
  <si>
    <t>Cumplimiento de diagnóstico necesidades de capacitación por área</t>
  </si>
  <si>
    <t>Materiales bibliográficos en formato físico con estado de perdida</t>
  </si>
  <si>
    <t>Número de programas con renovación de acreditación en alta calidad</t>
  </si>
  <si>
    <t>Número de programas con condiciones iniciales aprobadas (indicador externo)</t>
  </si>
  <si>
    <t>Número de programas con condiciones iniciales aprobadas</t>
  </si>
  <si>
    <t>Programas acreditables acreditados Sede Bogotá</t>
  </si>
  <si>
    <t>Autoevaluación institucional</t>
  </si>
  <si>
    <t>Cumplimiento cronograma revisiones locativas</t>
  </si>
  <si>
    <t>Monto total de ahorro en gestión de abastecimiento</t>
  </si>
  <si>
    <t>Reducción de costos en gestión de abastecimiento</t>
  </si>
  <si>
    <t>Cumplimiento del plan de Inducción institucional</t>
  </si>
  <si>
    <t>% de profesores impactados plan de desarrollo docente</t>
  </si>
  <si>
    <t>% de profesores impactados en actividades de Bienestar</t>
  </si>
  <si>
    <t>Legalizaciones y anticipos</t>
  </si>
  <si>
    <t>Contabilidad</t>
  </si>
  <si>
    <t>Cuentas por pagar</t>
  </si>
  <si>
    <t>Partidas conciliatorias de bancos</t>
  </si>
  <si>
    <t>Nivel de facturas generadas con error</t>
  </si>
  <si>
    <t>Cobertura de tableros BI en procesos</t>
  </si>
  <si>
    <t>DATOS Y ANALÍTICA</t>
  </si>
  <si>
    <t>Plan de formación en analitica</t>
  </si>
  <si>
    <t>Indice de liquidez</t>
  </si>
  <si>
    <t>Tesorería</t>
  </si>
  <si>
    <t>Indice de Endeudamiento</t>
  </si>
  <si>
    <t>Cartera</t>
  </si>
  <si>
    <t>Acompañamiento a estudiantes en practicas</t>
  </si>
  <si>
    <t>Prácticas</t>
  </si>
  <si>
    <t>Satisfacción Institucional</t>
  </si>
  <si>
    <t>Cumplimiento de cronogramas</t>
  </si>
  <si>
    <t>% Inclusión</t>
  </si>
  <si>
    <t>Aseguramiento de matricula académica presencial</t>
  </si>
  <si>
    <t>Operaciones Académicas</t>
  </si>
  <si>
    <t>Seguimiento a la parametrización de aulas master y secciones de asignaturas</t>
  </si>
  <si>
    <t>Impacto de actividades de Responsabilidad y proyección</t>
  </si>
  <si>
    <t>Seguimiento de asignación docente a NRC Pregrado-Posgrado Presencial</t>
  </si>
  <si>
    <t>Normalización de cobros pecuniarios</t>
  </si>
  <si>
    <t>Estudiantes con Becas</t>
  </si>
  <si>
    <t>% Estudiantes con Becas</t>
  </si>
  <si>
    <t>Satisfacción de los estudiantes de Educación para toda la vida</t>
  </si>
  <si>
    <t>Operación de Educación no Formal</t>
  </si>
  <si>
    <t>Participación de POLI- voluntariados (Estudiantes- Colaboradores)</t>
  </si>
  <si>
    <t>Oportunidades de mejora - Huella Verde</t>
  </si>
  <si>
    <t>Recaudación de fondos</t>
  </si>
  <si>
    <t>Satisfacción de los clientes corporativos Educación para toda la vida</t>
  </si>
  <si>
    <t>Cumplimiento de planes anuales por líneas</t>
  </si>
  <si>
    <t>Disponibilidad de máster modalidad virtual</t>
  </si>
  <si>
    <t>Disponibilidad de catálogo de asignaturas pregrado y posgrado presencial</t>
  </si>
  <si>
    <t>Cumplimiento EBIDTA</t>
  </si>
  <si>
    <t>Cumplimiento EBITDA</t>
  </si>
  <si>
    <t>CAPEX</t>
  </si>
  <si>
    <t>Proyectos tecnológicos</t>
  </si>
  <si>
    <t>Total estudiantes nuevos</t>
  </si>
  <si>
    <t>Inscripción, admisión y matrícula de estudiantes nuevos</t>
  </si>
  <si>
    <t>Ingresos de matriculas de estudiantes nuevos</t>
  </si>
  <si>
    <t>Cumplimiento de matrículas pregrado presencial nuevos</t>
  </si>
  <si>
    <t>Cumplimiento de matrículas pregrado virtual nuevos</t>
  </si>
  <si>
    <t>Cumplimiento de matrículas posgrado virtual nuevos</t>
  </si>
  <si>
    <t>Cumplimiento de matrículas posgrado presencial nuevos</t>
  </si>
  <si>
    <t>Ingresos totales de educación para la vida</t>
  </si>
  <si>
    <t>Mercadeo y venta de educación para la vida</t>
  </si>
  <si>
    <t>Cumplimiento Meta comercial Educación para toda la vida por linea</t>
  </si>
  <si>
    <t>Programas con reforzamiento curricular por escuela</t>
  </si>
  <si>
    <t>Programas con matriz de resultados de aprendizaje por escuela</t>
  </si>
  <si>
    <t>Permanencia por escuela</t>
  </si>
  <si>
    <t>Cumplimiento Plan Anual por escuela</t>
  </si>
  <si>
    <t>Satisfacción del cliente con campañas integradas de marketing</t>
  </si>
  <si>
    <t>Gestión de campañas integradas de marketing</t>
  </si>
  <si>
    <t>Ahorro institucional con base en la monetización de los servicios</t>
  </si>
  <si>
    <t>Disminución de los tiempos empleados en el desarrollo de las solicitudes</t>
  </si>
  <si>
    <t>Publicaciones en medios de comunicación Tier 1 y Tier 2</t>
  </si>
  <si>
    <t>Comunicaciones Externas</t>
  </si>
  <si>
    <t>Publicaciones en medios de comunicación Tier 1 y Tier 2 de la región Antioquia</t>
  </si>
  <si>
    <t>Publicaciones en medios de comunicación de la región Antioquia</t>
  </si>
  <si>
    <t>Publicaciones en el Campus Virtual</t>
  </si>
  <si>
    <t>Diseño de Contenido Virtual</t>
  </si>
  <si>
    <t>Gestión de casos del Estudio de Emisión</t>
  </si>
  <si>
    <t>Participación en actividades de desarrollo de Cultura y Formación Emprendedora</t>
  </si>
  <si>
    <t>Emprendimiento</t>
  </si>
  <si>
    <t>Acompañamiento a emprendedores en creación de empresas</t>
  </si>
  <si>
    <t>Sesiones de Acompañamiento a emprendedores en creación de empresas</t>
  </si>
  <si>
    <t>Puesta en marcha de proyectos de emprendimiento</t>
  </si>
  <si>
    <t>Producción de nuevos MI-Books</t>
  </si>
  <si>
    <t>LEI</t>
  </si>
  <si>
    <t>Informe anual de consulta de MI-Books</t>
  </si>
  <si>
    <t>Número de estudiantes que ha realizado la simulación</t>
  </si>
  <si>
    <t>Casos presentados y solucionados</t>
  </si>
  <si>
    <t>Avance de reingenieria y arquitectura de software LEI</t>
  </si>
  <si>
    <t>Proyecto de reingenieria y arquitectura de software LEI</t>
  </si>
  <si>
    <t>Programas con condiciones iniciales aprobadas por facultad</t>
  </si>
  <si>
    <t>Programas 1ra fase de condiciones iniciales radicadas por facultad</t>
  </si>
  <si>
    <t>Programas nuevos radicados por facultad</t>
  </si>
  <si>
    <t>Oportunidad en tiempo de envios</t>
  </si>
  <si>
    <t>Solicitudes de gestión documental</t>
  </si>
  <si>
    <t>Cumplimiento Planes De Relacionamiento</t>
  </si>
  <si>
    <t>Participaciones en 2 eventos externos de impacto</t>
  </si>
  <si>
    <t>Participación en eventos externos de impacto</t>
  </si>
  <si>
    <t>Participaciones del Poli como sede o patrocinador</t>
  </si>
  <si>
    <t>Participación del Poli como sede o patrocinador</t>
  </si>
  <si>
    <t>Cumplimiento Plan Anual Rectoría</t>
  </si>
  <si>
    <t>Cumplimiento Plan Anual Vicerrectoría del estudiante</t>
  </si>
  <si>
    <t>Cumplimiento Plan Anual Vicerrectoría de crecimiento</t>
  </si>
  <si>
    <t>Cumplimiento Plan Anual Vicerrectoría Financiera</t>
  </si>
  <si>
    <t>Cumplimiento Plan Anual Vicerrectoría Académica</t>
  </si>
  <si>
    <t>Cumplimiento Plan Anual Áreas sede Medellín</t>
  </si>
  <si>
    <t>Cumplimiento Plan Anual Gerencia de estrategia</t>
  </si>
  <si>
    <t>Total Leads por canales de captación</t>
  </si>
  <si>
    <t>Total conversión</t>
  </si>
  <si>
    <t>Brand equity</t>
  </si>
  <si>
    <t>Conocimiento espontaneo</t>
  </si>
  <si>
    <t>Cumplimiento Leads Educación para la vida</t>
  </si>
  <si>
    <t>Cumplimiento en la respuesta a solicitudes de comunicaciones internas</t>
  </si>
  <si>
    <t>Comunicaciones Internas</t>
  </si>
  <si>
    <t>Consumo de Agua per Cápita Semestral</t>
  </si>
  <si>
    <t>Consumo de Energía Eléctrica per Cápita Semestral</t>
  </si>
  <si>
    <t>Generación de Residuos Sólidos per Cápita Semestral</t>
  </si>
  <si>
    <t>Cumplimiento ingresos por matriculas</t>
  </si>
  <si>
    <t>Gestión de casos de salud que impactan a los colaboradores</t>
  </si>
  <si>
    <t>Intervención a la gestión del riesgo de los colaboradores</t>
  </si>
  <si>
    <t>Generación de Residuos Peligrosos per Cápita Semestral</t>
  </si>
  <si>
    <t>Generación de Residuos Peligrosos Mensual</t>
  </si>
  <si>
    <t>Disminución de la Generación de Residuos Peligrosos per Cápita</t>
  </si>
  <si>
    <t>Nivel de Satisfacción Servicios Prestados - Riesgos</t>
  </si>
  <si>
    <t>Seguimiento de asignación docente a NRC Pregrado-Posgrado Virtual</t>
  </si>
  <si>
    <t>Disponibilidad de catálogo de asignaturas pregrado y posgrado virtual</t>
  </si>
  <si>
    <t>Aseguramiento de matricula académica virtual</t>
  </si>
  <si>
    <t>Cumplimiento a cronograma de proyectos 2024</t>
  </si>
  <si>
    <t>Participación de docentes invitados en eventos académicos virtuales en Poli</t>
  </si>
  <si>
    <t>Participación de estudiantes invitados en eventos académicos virtuales en Poli</t>
  </si>
  <si>
    <t>CES Proceso de grados</t>
  </si>
  <si>
    <t>Satisfacción del proceso de grados virtual</t>
  </si>
  <si>
    <t>Participación en actividades de formación</t>
  </si>
  <si>
    <t>Cumplimiento en la supervisión y monitoreo a los planes de tratamiento de los riesgos institucionales en nivel alto y extremo</t>
  </si>
  <si>
    <t>% Participación de publicaciones positiva</t>
  </si>
  <si>
    <t>Seguimiento a eventos internos y externos institucionales</t>
  </si>
  <si>
    <t>Número de cursos diseñados</t>
  </si>
  <si>
    <t>Satisfacción de la calidad del contenido</t>
  </si>
  <si>
    <t>ANS Diseño de contenidos virtuales</t>
  </si>
  <si>
    <t>Impacto de campañas de Mailing</t>
  </si>
  <si>
    <t>Apertura de enlaces en mensajes de texto</t>
  </si>
  <si>
    <t>Número de visitas a Pagina Web</t>
  </si>
  <si>
    <t>Número de publicaciones e historias</t>
  </si>
  <si>
    <t>% de profesores (Contrato Indefinido- Fijo) impactados plan de desarrollo docente</t>
  </si>
  <si>
    <t>Nivel Esfuerzo Editorial</t>
  </si>
  <si>
    <t>Cumplimiento de las acciones del Plan de mejoramiento GPW</t>
  </si>
  <si>
    <t>% de depuración histórico  SNIES</t>
  </si>
  <si>
    <t>NPS Estudiantes</t>
  </si>
  <si>
    <t>NPS Graduados</t>
  </si>
  <si>
    <t>CES General</t>
  </si>
  <si>
    <t>Sede Medellín</t>
  </si>
  <si>
    <t>Cumplimiento plan anual Secretaria académica y de extensión</t>
  </si>
  <si>
    <t>Cumplimiento plan anual Gerencia de Talento Humano</t>
  </si>
  <si>
    <t>Cobertura de Recolección de Variables ADA (Arquitectura de datos para la analitica)</t>
  </si>
  <si>
    <t>Programas con alineación curricular</t>
  </si>
  <si>
    <t>Programas con planes de estudios definidos</t>
  </si>
  <si>
    <t>Programas con alineación curricular por escuela</t>
  </si>
  <si>
    <t>Gestión de Unidades Académicas</t>
  </si>
  <si>
    <t>Programas con planes de estudios definidos por escuela (Nuevos Programas)</t>
  </si>
  <si>
    <t>Número de renovaciones de registro calificado radicadas al MEN</t>
  </si>
  <si>
    <t>Programas con resultados de aprendizaje definidos</t>
  </si>
  <si>
    <t>Programas con planes de estudios definidos por escuela (Programas Renovación, modificación y acreditación)</t>
  </si>
  <si>
    <t>Programas con planes de estudios definidos por escuela (Mantenimiento de programas)</t>
  </si>
  <si>
    <t>Programas con resultados de aprendizaje definidos por escuela (Nuevos Programas)</t>
  </si>
  <si>
    <t>Programas con resultados de aprendizaje definidos por escuela (Programas Renovación, modificación y acreditación)</t>
  </si>
  <si>
    <t>Solicitudes de documentación completadas</t>
  </si>
  <si>
    <t>Tasa de incremento en la resolución de solicitudes de la vicerrectoría de crecimiento</t>
  </si>
  <si>
    <t>Cumplimiento del Programa de la Cultura del Autocuidado</t>
  </si>
  <si>
    <t>Oportunidad en el cierre de acciones</t>
  </si>
  <si>
    <t>Número de visitas a la página web</t>
  </si>
  <si>
    <t>Impactados Talleres de formación</t>
  </si>
  <si>
    <t>Oportunidad en el cierre de actividades de los planes de mejora</t>
  </si>
  <si>
    <t>Cumplimiento en la evaluación de las oportunidades de mejora (OM)</t>
  </si>
  <si>
    <t>Nivel de Satisfacción Servicios Prestados - Planeación Estratégica</t>
  </si>
  <si>
    <t>Nivel de Satisfacción Servicios Prestados - Gestión de proyectos</t>
  </si>
  <si>
    <t>Nivel de Satisfacción Servicios Prestados - Desempeño Institucional</t>
  </si>
  <si>
    <t>Nivel de Satisfacción Servicios Prestados - Gestión Jurídica Y Normativa</t>
  </si>
  <si>
    <t>Nivel de Satisfacción Servicios Prestados - Administración De Servicios Generales</t>
  </si>
  <si>
    <t>Nivel de Satisfacción Servicios Prestados - Contabilidad</t>
  </si>
  <si>
    <t>Nivel de Satisfacción Servicios Prestados - Planeación Financiera</t>
  </si>
  <si>
    <t>Nivel de Satisfacción Servicios Prestados - Tesorería</t>
  </si>
  <si>
    <t>Nivel de Satisfacción Servicios Prestados - Centro de Medios Audiovisuales</t>
  </si>
  <si>
    <t>Nivel de Satisfacción Servicios Prestados - Datos y analítica</t>
  </si>
  <si>
    <t>Nivel de Satisfacción Servicios Prestados -Servicio de Salud</t>
  </si>
  <si>
    <t>Nivel de Satisfacción Servicios Prestados -Gestión, evaluación e innovación curricular</t>
  </si>
  <si>
    <t>Nivel de Satisfacción Servicios Prestados -Formación para la investigación, creación e innovación</t>
  </si>
  <si>
    <t>Nivel de Satisfacción Servicios Prestados -Gestión de Unidades Académicas</t>
  </si>
  <si>
    <t>Nivel de Satisfacción Servicios Prestados - LEI</t>
  </si>
  <si>
    <t>Nivel de Satisfacción Servicios Prestados - Mercadeo de programas académicos</t>
  </si>
  <si>
    <t>Nivel de Satisfacción Servicios Prestados - Prácticas</t>
  </si>
  <si>
    <t>Nivel de Satisfacción Servicios Prestados -Cultura y Deporte</t>
  </si>
  <si>
    <t>Nivel de Satisfacción Servicios Prestados - Diseño y contenido virtual</t>
  </si>
  <si>
    <t>Experiencia Institucional - Fase 3- Hub de experiencia</t>
  </si>
  <si>
    <t>Centro de Idiomas Fase I</t>
  </si>
  <si>
    <t>Gestión de unidades académicas</t>
  </si>
  <si>
    <t>CREA Centro de Recursos y Experiencias para el aprendizaje - Fase de Adecuación</t>
  </si>
  <si>
    <t>Actualización sistema de transporte rotativo</t>
  </si>
  <si>
    <t>Ecosistema E3</t>
  </si>
  <si>
    <t>Habilidades Poderosas</t>
  </si>
  <si>
    <t>Ser PRO</t>
  </si>
  <si>
    <t>Cultura de una buena docencia</t>
  </si>
  <si>
    <t>Proyecto Silver</t>
  </si>
  <si>
    <t>10.1</t>
  </si>
  <si>
    <t>Acreditación Institucional Sede Bogotá - Fase I</t>
  </si>
  <si>
    <t>108.1</t>
  </si>
  <si>
    <t>108.10</t>
  </si>
  <si>
    <t>108.11</t>
  </si>
  <si>
    <t>108.12</t>
  </si>
  <si>
    <t>Prácticas Empresariales</t>
  </si>
  <si>
    <t>108.13</t>
  </si>
  <si>
    <t>108.14</t>
  </si>
  <si>
    <t>108.15</t>
  </si>
  <si>
    <t>Datos y Analítica</t>
  </si>
  <si>
    <t>108.2</t>
  </si>
  <si>
    <t>Gestión Seguridad y Salud en el Trabajo</t>
  </si>
  <si>
    <t>108.3</t>
  </si>
  <si>
    <t>108.4</t>
  </si>
  <si>
    <t>108.5</t>
  </si>
  <si>
    <t>108.6</t>
  </si>
  <si>
    <t>108.7</t>
  </si>
  <si>
    <t>108.8</t>
  </si>
  <si>
    <t>Gestión Normativa y Jurídica</t>
  </si>
  <si>
    <t>108.9</t>
  </si>
  <si>
    <t>11.1</t>
  </si>
  <si>
    <t xml:space="preserve"> Número de programas registrados en la SED</t>
  </si>
  <si>
    <t>13.1</t>
  </si>
  <si>
    <t>Diseño del Modelo de Experiencia Institucional - Fase 1</t>
  </si>
  <si>
    <t>14.1</t>
  </si>
  <si>
    <t>Estudiantes Presencial</t>
  </si>
  <si>
    <t>14.2</t>
  </si>
  <si>
    <t>Estudiantes Virtual</t>
  </si>
  <si>
    <t>14.3</t>
  </si>
  <si>
    <t>Estudiantes Pregrado</t>
  </si>
  <si>
    <t>14.4</t>
  </si>
  <si>
    <t>Estudiantes Posgrado</t>
  </si>
  <si>
    <t>325.1</t>
  </si>
  <si>
    <t>325.2</t>
  </si>
  <si>
    <t>386.1</t>
  </si>
  <si>
    <t>B2B</t>
  </si>
  <si>
    <t>386.2</t>
  </si>
  <si>
    <t>B2G</t>
  </si>
  <si>
    <t>386.3</t>
  </si>
  <si>
    <t>Otros ingresos (Cursos -Opciones de grado)</t>
  </si>
  <si>
    <t>390.1</t>
  </si>
  <si>
    <t>Plan anual Escuela De Ciencias Basicas</t>
  </si>
  <si>
    <t>390.10</t>
  </si>
  <si>
    <t>Plan anual Escuela De Derecho Y Gobierno</t>
  </si>
  <si>
    <t>390.11</t>
  </si>
  <si>
    <t>Plan anual Escuela De Marketing Y Branding</t>
  </si>
  <si>
    <t>390.12</t>
  </si>
  <si>
    <t>Plan anual Escuela De Psic, Talento Hum Y Soc</t>
  </si>
  <si>
    <t>390.2</t>
  </si>
  <si>
    <t>Plan anual Escuela De  Diseño</t>
  </si>
  <si>
    <t>390.3</t>
  </si>
  <si>
    <t>Plan anual Escuela De Optimización, Infra Y Auto</t>
  </si>
  <si>
    <t>390.4</t>
  </si>
  <si>
    <t>Plan anual Escuela TIC</t>
  </si>
  <si>
    <t>390.5</t>
  </si>
  <si>
    <t>Plan anual Escuela De Administración y competitividad</t>
  </si>
  <si>
    <t>390.6</t>
  </si>
  <si>
    <t>Plan anual Escuela De Contabilidad Internacional</t>
  </si>
  <si>
    <t>390.7</t>
  </si>
  <si>
    <t>Plan anual Escuela De Negocios Y Desarrollo Internacional</t>
  </si>
  <si>
    <t>390.8</t>
  </si>
  <si>
    <t>Plan anual Escuela De Comunicaciones, Artes Visuales Y Digitales</t>
  </si>
  <si>
    <t>390.9</t>
  </si>
  <si>
    <t>Plan anual Escuela De Educación E Innovación</t>
  </si>
  <si>
    <t>414.1</t>
  </si>
  <si>
    <t>Plan anual Vicerrectoría de crecimiento</t>
  </si>
  <si>
    <t>414.2</t>
  </si>
  <si>
    <t>Plan anual Vicerrectoría del estudiante</t>
  </si>
  <si>
    <t>414.3</t>
  </si>
  <si>
    <t>Plan anual Vicerrectoría financiera</t>
  </si>
  <si>
    <t>414.4</t>
  </si>
  <si>
    <t>Plan anual Vicerrectoría academica</t>
  </si>
  <si>
    <t>414.5</t>
  </si>
  <si>
    <t>Plan anual Gerencia de estrategia</t>
  </si>
  <si>
    <t>414.6</t>
  </si>
  <si>
    <t>Plan anual Gerencia de talento humano y desarrollo</t>
  </si>
  <si>
    <t>414.7</t>
  </si>
  <si>
    <t>Plan anual Gerencia de Medellín</t>
  </si>
  <si>
    <t>414.8</t>
  </si>
  <si>
    <t>Plan anual Secretaría General</t>
  </si>
  <si>
    <t>414.9</t>
  </si>
  <si>
    <t>Plan anual Gerencia de educación Virtual</t>
  </si>
  <si>
    <t>415.1</t>
  </si>
  <si>
    <t>Plan anual Gerencia de operaciones</t>
  </si>
  <si>
    <t>415.10</t>
  </si>
  <si>
    <t>Plan anual Gerencia de tecnologÍa e innovación digital</t>
  </si>
  <si>
    <t>415.11</t>
  </si>
  <si>
    <t>Plan anual Director de operaciones integrales</t>
  </si>
  <si>
    <t>415.12</t>
  </si>
  <si>
    <t>Plan anual Director de permanencia</t>
  </si>
  <si>
    <t>415.13</t>
  </si>
  <si>
    <t>Plan anual Director de servicio</t>
  </si>
  <si>
    <t>415.14</t>
  </si>
  <si>
    <t>Plan anual Director de operaciones IT</t>
  </si>
  <si>
    <t>415.2</t>
  </si>
  <si>
    <t>Plan anual Gerencia de servicio y permanencia</t>
  </si>
  <si>
    <t>415.3</t>
  </si>
  <si>
    <t>Plan anual BI y analitica</t>
  </si>
  <si>
    <t>415.4</t>
  </si>
  <si>
    <t>Plan anual Facultad registro y control</t>
  </si>
  <si>
    <t>415.5</t>
  </si>
  <si>
    <t>Plan anual Dirección de experiencia e inclusión</t>
  </si>
  <si>
    <t>415.6</t>
  </si>
  <si>
    <t>Plan anual Direccion bienestar universitario y huella grancolombiana</t>
  </si>
  <si>
    <t>415.7</t>
  </si>
  <si>
    <t>Plan anual Director de gobierno digital</t>
  </si>
  <si>
    <t>415.8</t>
  </si>
  <si>
    <t>Plan anual Gerente de innovación y producto</t>
  </si>
  <si>
    <t>415.9</t>
  </si>
  <si>
    <t>Plan anual Dirección de desarrollo e innovación</t>
  </si>
  <si>
    <t>416.1</t>
  </si>
  <si>
    <t>Plan anual Gerencia de matriculas</t>
  </si>
  <si>
    <t>416.2</t>
  </si>
  <si>
    <t>Plan anual Gerencia de mercadeo</t>
  </si>
  <si>
    <t>416.3</t>
  </si>
  <si>
    <t>Plan anual Gerencia de servicios corporativos</t>
  </si>
  <si>
    <t>416.4</t>
  </si>
  <si>
    <t>Plan anual Director B2B y B2C</t>
  </si>
  <si>
    <t>416.5</t>
  </si>
  <si>
    <t>Plan anual Director de producto</t>
  </si>
  <si>
    <t>416.6</t>
  </si>
  <si>
    <t>Plan anual Director de estrategia de marca</t>
  </si>
  <si>
    <t>416.7</t>
  </si>
  <si>
    <t>Plan anual COORDINACIÓN COMERCIAL B2G</t>
  </si>
  <si>
    <t>416.8</t>
  </si>
  <si>
    <t>Plan anual JEFE DE SERVICIO</t>
  </si>
  <si>
    <t>417.1</t>
  </si>
  <si>
    <t>Plan anual Dirección de contabilidad</t>
  </si>
  <si>
    <t>417.2</t>
  </si>
  <si>
    <t>Plan anual Dirección de infraestructura</t>
  </si>
  <si>
    <t>417.3</t>
  </si>
  <si>
    <t>Plan anual Dirección planeación financiera y tesorería</t>
  </si>
  <si>
    <t>417.4</t>
  </si>
  <si>
    <t>Plan anual Dirección de servicios administrativos</t>
  </si>
  <si>
    <t>417.5</t>
  </si>
  <si>
    <t>Plan anual Dirección de compras y abastecimiento</t>
  </si>
  <si>
    <t>417.6</t>
  </si>
  <si>
    <t>Plan anual Dirección de relacionamiento de CSU</t>
  </si>
  <si>
    <t>418.1</t>
  </si>
  <si>
    <t>Plan anual Dirección aseguramiento de la calidad</t>
  </si>
  <si>
    <t>418.2</t>
  </si>
  <si>
    <t>Plan anual Dirección investigación innovación y creación</t>
  </si>
  <si>
    <t>418.3</t>
  </si>
  <si>
    <t>Plan anual Dirección relaciones nacionales e internacionales</t>
  </si>
  <si>
    <t>418.4</t>
  </si>
  <si>
    <t>Plan anual Secretaria academica y de extensión</t>
  </si>
  <si>
    <t>418.5</t>
  </si>
  <si>
    <t>Plan anual Dirección  de docencia</t>
  </si>
  <si>
    <t>418.6</t>
  </si>
  <si>
    <t>Plan anual Dirección de currículo presencial y virtual</t>
  </si>
  <si>
    <t>418.7</t>
  </si>
  <si>
    <t>Plan anual Facultad ingeniería diseño e innovación</t>
  </si>
  <si>
    <t>418.8</t>
  </si>
  <si>
    <t>Plan anual Facultad negocios gestión y sostenibilidad</t>
  </si>
  <si>
    <t>418.9</t>
  </si>
  <si>
    <t>Plan anual Facultad sociedad cultura y creatividad</t>
  </si>
  <si>
    <t>420.1</t>
  </si>
  <si>
    <t>Plan anual SGC</t>
  </si>
  <si>
    <t>420.2</t>
  </si>
  <si>
    <t>Plan anual SGA</t>
  </si>
  <si>
    <t>420.3</t>
  </si>
  <si>
    <t>Plan anual Riesgos</t>
  </si>
  <si>
    <t>420.4</t>
  </si>
  <si>
    <t>Plan anual Auditoría</t>
  </si>
  <si>
    <t>420.5</t>
  </si>
  <si>
    <t>Plan anual Direccionamiento estratégico</t>
  </si>
  <si>
    <t>420.6</t>
  </si>
  <si>
    <t>Plan anual Estudios Internos</t>
  </si>
  <si>
    <t>Estudios Internos</t>
  </si>
  <si>
    <t>469.0</t>
  </si>
  <si>
    <t>Plan anual FNGS-CONTABILID INTERN-CONTADURIA</t>
  </si>
  <si>
    <t>469.1</t>
  </si>
  <si>
    <t>Plan anual DIRECCIÓN DE MATRÍCULAS</t>
  </si>
  <si>
    <t>469.10</t>
  </si>
  <si>
    <t>Plan anual FSCC - MARKETING MED</t>
  </si>
  <si>
    <t>469.2</t>
  </si>
  <si>
    <t>Plan anual FSCC- DERECHO Y GOBIERNO-DERECHO</t>
  </si>
  <si>
    <t>469.3</t>
  </si>
  <si>
    <t>Plan anual FIDI-DISEÑO-DISEÑO GRAFICO</t>
  </si>
  <si>
    <t>469.4</t>
  </si>
  <si>
    <t>Plan anual FIDI-TIC -INGENIERIA DE SISTEMAS</t>
  </si>
  <si>
    <t>469.5</t>
  </si>
  <si>
    <t>Plan anual FIDI-OPINA-INGENIERIA INDUSTRIAL</t>
  </si>
  <si>
    <t>469.6</t>
  </si>
  <si>
    <t>Plan anual FNGS-NEG Y DLLO INTER-NEGOCIOS INTERNACIONALES</t>
  </si>
  <si>
    <t>469.7</t>
  </si>
  <si>
    <t>Plan anual FSCC- EST.PSIC,TH Y SOC- PSICOLOGIA</t>
  </si>
  <si>
    <t>469.8</t>
  </si>
  <si>
    <t>Plan anual FIDI-CIENCIAS BÁSICAS MED</t>
  </si>
  <si>
    <t>469.9</t>
  </si>
  <si>
    <t>Plan anual ADMON DE EMPRESAS</t>
  </si>
  <si>
    <t>470.1</t>
  </si>
  <si>
    <t>Plan anual Dirección Sistema nacional de bibliotecas</t>
  </si>
  <si>
    <t>470.2</t>
  </si>
  <si>
    <t>Plan anual Dirección Editorial</t>
  </si>
  <si>
    <t>470.3</t>
  </si>
  <si>
    <t>Plan anual Dirección Centro de medios audiovisuales</t>
  </si>
  <si>
    <t>470.4</t>
  </si>
  <si>
    <t>Plan anual Dirección Agencia Trompo</t>
  </si>
  <si>
    <t>470.5</t>
  </si>
  <si>
    <t>Plan anual Dirección de Graduados y proyección empresarial</t>
  </si>
  <si>
    <t>Med 1</t>
  </si>
  <si>
    <t>Total Estudiantes  Sede Medellín</t>
  </si>
  <si>
    <t>Med 1.1</t>
  </si>
  <si>
    <t>Estudiante nuevos presencial pregrado</t>
  </si>
  <si>
    <t>Med 1.2</t>
  </si>
  <si>
    <t>Estudiante nuevos presencial posgrado</t>
  </si>
  <si>
    <t>Med 1.3</t>
  </si>
  <si>
    <t xml:space="preserve">Total estudiantes nuevos presencial Medellin </t>
  </si>
  <si>
    <t>Med 1.4</t>
  </si>
  <si>
    <t xml:space="preserve">Estudiantes antiguos presencial Medellin </t>
  </si>
  <si>
    <t>Med 10</t>
  </si>
  <si>
    <t>Total ingresos sede</t>
  </si>
  <si>
    <t>Med 11</t>
  </si>
  <si>
    <t>EBITDA sede</t>
  </si>
  <si>
    <t>Med 12</t>
  </si>
  <si>
    <t xml:space="preserve">Ejecución Presupuestal </t>
  </si>
  <si>
    <t>Med 14</t>
  </si>
  <si>
    <t>Cumplimiento proyecto Certificación SGA - medellín</t>
  </si>
  <si>
    <t>Med 15</t>
  </si>
  <si>
    <t>Cumplimiento del Plan Anual</t>
  </si>
  <si>
    <t>Med 16</t>
  </si>
  <si>
    <t>Convenios con impacto en ingresos adicionales</t>
  </si>
  <si>
    <t>Med 17</t>
  </si>
  <si>
    <t>Medición Clima organizacional Sede - Great Place to work</t>
  </si>
  <si>
    <t>Med 2</t>
  </si>
  <si>
    <t xml:space="preserve">Total Estudiantes Pregrado nuevos y antiguos Medellín </t>
  </si>
  <si>
    <t>Med 2.1</t>
  </si>
  <si>
    <t xml:space="preserve">Estudiantes virtuales pregrado nuevos </t>
  </si>
  <si>
    <t>Med 2.2</t>
  </si>
  <si>
    <t>Estudiantes virtuales pregrado antiguos - Medellín</t>
  </si>
  <si>
    <t>Med 3</t>
  </si>
  <si>
    <t>Estudiantes Postgrado antiguos</t>
  </si>
  <si>
    <t>Med 4</t>
  </si>
  <si>
    <t>Total estudiantes Postgrado antiguos y nuevos Medellin</t>
  </si>
  <si>
    <t>Med 4.1</t>
  </si>
  <si>
    <t xml:space="preserve">Estudiantes virtuales posgrado nuevos </t>
  </si>
  <si>
    <t>Med 4.2</t>
  </si>
  <si>
    <t>Estudiantes virtuales posgrado antiguos - Medellín</t>
  </si>
  <si>
    <t>Med 5</t>
  </si>
  <si>
    <t>Total Estudiantes virtuales antiguos-Antioquia</t>
  </si>
  <si>
    <t>Med 6</t>
  </si>
  <si>
    <t>Ingresos Educación para la vida</t>
  </si>
  <si>
    <t>Med 7</t>
  </si>
  <si>
    <t>Satisfacción NPS</t>
  </si>
  <si>
    <t>Med 8</t>
  </si>
  <si>
    <t xml:space="preserve">Tasa de permanencia </t>
  </si>
  <si>
    <t>Med 9</t>
  </si>
  <si>
    <t xml:space="preserve">Satisfacción SSI </t>
  </si>
  <si>
    <t>Junio</t>
  </si>
  <si>
    <t>2023-1</t>
  </si>
  <si>
    <t>Diciembre</t>
  </si>
  <si>
    <t>2023-2</t>
  </si>
  <si>
    <t xml:space="preserve">Matriculas antiguos presencial Medellin </t>
  </si>
  <si>
    <t>2021-2</t>
  </si>
  <si>
    <t>100-2021-12-31</t>
  </si>
  <si>
    <t>2022-2</t>
  </si>
  <si>
    <t>100-2022-12-31</t>
  </si>
  <si>
    <t>2025-2</t>
  </si>
  <si>
    <t>100-2025-12-31</t>
  </si>
  <si>
    <t>104-2021-12-31</t>
  </si>
  <si>
    <t>104-2022-12-31</t>
  </si>
  <si>
    <t>104-2025-12-31</t>
  </si>
  <si>
    <t>106-2021-12-31</t>
  </si>
  <si>
    <t>106-2022-12-31</t>
  </si>
  <si>
    <t>106-2025-12-31</t>
  </si>
  <si>
    <t>COMUNICACIÓN Y POSICIONAMIENTO ESTRATÉGICO</t>
  </si>
  <si>
    <t>Octubre</t>
  </si>
  <si>
    <t>109-2023-10-31</t>
  </si>
  <si>
    <t>2024-2</t>
  </si>
  <si>
    <t>109-2024-10-31</t>
  </si>
  <si>
    <t>109-2025-10-31</t>
  </si>
  <si>
    <t>109-2025-12-31</t>
  </si>
  <si>
    <t>Septiembre</t>
  </si>
  <si>
    <t>111-2021-09-30</t>
  </si>
  <si>
    <t>111-2022-09-30</t>
  </si>
  <si>
    <t>111-2025-09-30</t>
  </si>
  <si>
    <t>111-2025-12-31</t>
  </si>
  <si>
    <t>INFRAESTRUCTURA Y SERVICIOS ADMINISTRATIVOS</t>
  </si>
  <si>
    <t>112-2025-10-31</t>
  </si>
  <si>
    <t>112-2025-12-31</t>
  </si>
  <si>
    <t>113-2025-10-31</t>
  </si>
  <si>
    <t>113-2025-12-31</t>
  </si>
  <si>
    <t>114-2025-10-31</t>
  </si>
  <si>
    <t>114-2025-12-31</t>
  </si>
  <si>
    <t>115-2022-10-31</t>
  </si>
  <si>
    <t>115-2024-10-31</t>
  </si>
  <si>
    <t>115-2025-10-31</t>
  </si>
  <si>
    <t>115-2025-12-31</t>
  </si>
  <si>
    <t>116-2021-10-31</t>
  </si>
  <si>
    <t>Febrero</t>
  </si>
  <si>
    <t>2024-1</t>
  </si>
  <si>
    <t>116-2024-02-29</t>
  </si>
  <si>
    <t>Abril</t>
  </si>
  <si>
    <t>116-2024-04-30</t>
  </si>
  <si>
    <t>116-2024-06-30</t>
  </si>
  <si>
    <t>116-2024-10-31</t>
  </si>
  <si>
    <t>116-2024-12-31</t>
  </si>
  <si>
    <t>116-2025-12-31</t>
  </si>
  <si>
    <t>117-2025-10-31</t>
  </si>
  <si>
    <t>117-2025-12-31</t>
  </si>
  <si>
    <t>PLANIFICACIÓN  Y MEJORA DEL SISTEMA INTEGRADO</t>
  </si>
  <si>
    <t>118-2023-10-31</t>
  </si>
  <si>
    <t>118-2024-10-31</t>
  </si>
  <si>
    <t>118-2025-10-31</t>
  </si>
  <si>
    <t>118-2025-12-31</t>
  </si>
  <si>
    <t>Enero</t>
  </si>
  <si>
    <t>2021-1</t>
  </si>
  <si>
    <t>121-2021-01-31</t>
  </si>
  <si>
    <t>121-2021-02-28</t>
  </si>
  <si>
    <t>Marzo</t>
  </si>
  <si>
    <t>121-2021-03-31</t>
  </si>
  <si>
    <t>121-2021-04-30</t>
  </si>
  <si>
    <t>Mayo</t>
  </si>
  <si>
    <t>121-2021-05-31</t>
  </si>
  <si>
    <t>121-2021-06-30</t>
  </si>
  <si>
    <t>Julio</t>
  </si>
  <si>
    <t>121-2021-07-31</t>
  </si>
  <si>
    <t>Agosto</t>
  </si>
  <si>
    <t>121-2021-08-31</t>
  </si>
  <si>
    <t>121-2021-09-30</t>
  </si>
  <si>
    <t>121-2021-10-31</t>
  </si>
  <si>
    <t>Noviembre</t>
  </si>
  <si>
    <t>121-2021-11-30</t>
  </si>
  <si>
    <t>121-2021-12-31</t>
  </si>
  <si>
    <t>121-2025-08-31</t>
  </si>
  <si>
    <t>121-2025-09-30</t>
  </si>
  <si>
    <t>121-2025-10-31</t>
  </si>
  <si>
    <t>121-2025-11-30</t>
  </si>
  <si>
    <t>121-2025-12-31</t>
  </si>
  <si>
    <t>122-2021-02-28</t>
  </si>
  <si>
    <t>2022-1</t>
  </si>
  <si>
    <t>122-2022-02-28</t>
  </si>
  <si>
    <t>122-2022-04-30</t>
  </si>
  <si>
    <t>122-2022-06-30</t>
  </si>
  <si>
    <t>122-2022-07-31</t>
  </si>
  <si>
    <t>122-2022-08-31</t>
  </si>
  <si>
    <t>122-2022-09-30</t>
  </si>
  <si>
    <t>122-2022-10-31</t>
  </si>
  <si>
    <t>122-2022-11-30</t>
  </si>
  <si>
    <t>122-2022-12-31</t>
  </si>
  <si>
    <t>122-2023-01-31</t>
  </si>
  <si>
    <t>122-2023-03-31</t>
  </si>
  <si>
    <t>122-2023-05-31</t>
  </si>
  <si>
    <t>122-2023-07-31</t>
  </si>
  <si>
    <t>122-2023-09-30</t>
  </si>
  <si>
    <t>122-2023-11-30</t>
  </si>
  <si>
    <t>122-2024-01-31</t>
  </si>
  <si>
    <t>122-2024-03-31</t>
  </si>
  <si>
    <t>122-2024-05-31</t>
  </si>
  <si>
    <t>122-2024-07-31</t>
  </si>
  <si>
    <t>122-2024-09-30</t>
  </si>
  <si>
    <t>122-2024-11-30</t>
  </si>
  <si>
    <t>2025-1</t>
  </si>
  <si>
    <t>122-2025-01-31</t>
  </si>
  <si>
    <t>122-2025-03-31</t>
  </si>
  <si>
    <t>122-2025-05-31</t>
  </si>
  <si>
    <t>122-2025-09-30</t>
  </si>
  <si>
    <t>122-2025-10-31</t>
  </si>
  <si>
    <t>122-2025-11-30</t>
  </si>
  <si>
    <t>122-2025-12-31</t>
  </si>
  <si>
    <t>124-2021-01-31</t>
  </si>
  <si>
    <t>124-2021-02-28</t>
  </si>
  <si>
    <t>124-2021-03-31</t>
  </si>
  <si>
    <t>124-2021-04-30</t>
  </si>
  <si>
    <t>124-2021-05-31</t>
  </si>
  <si>
    <t>124-2021-06-30</t>
  </si>
  <si>
    <t>124-2021-07-31</t>
  </si>
  <si>
    <t>124-2021-08-31</t>
  </si>
  <si>
    <t>124-2021-09-30</t>
  </si>
  <si>
    <t>124-2021-10-31</t>
  </si>
  <si>
    <t>124-2021-11-30</t>
  </si>
  <si>
    <t>124-2021-12-31</t>
  </si>
  <si>
    <t>124-2025-08-31</t>
  </si>
  <si>
    <t>124-2025-09-30</t>
  </si>
  <si>
    <t>124-2025-10-31</t>
  </si>
  <si>
    <t>124-2025-11-30</t>
  </si>
  <si>
    <t>124-2025-12-31</t>
  </si>
  <si>
    <t>125-2021-01-31</t>
  </si>
  <si>
    <t>125-2021-02-28</t>
  </si>
  <si>
    <t>125-2021-03-31</t>
  </si>
  <si>
    <t>125-2021-04-30</t>
  </si>
  <si>
    <t>125-2021-05-31</t>
  </si>
  <si>
    <t>125-2021-06-30</t>
  </si>
  <si>
    <t>125-2021-07-31</t>
  </si>
  <si>
    <t>125-2021-08-31</t>
  </si>
  <si>
    <t>125-2021-09-30</t>
  </si>
  <si>
    <t>125-2021-10-31</t>
  </si>
  <si>
    <t>125-2021-11-30</t>
  </si>
  <si>
    <t>125-2021-12-31</t>
  </si>
  <si>
    <t>125-2025-08-31</t>
  </si>
  <si>
    <t>125-2025-09-30</t>
  </si>
  <si>
    <t>125-2025-10-31</t>
  </si>
  <si>
    <t>125-2025-11-30</t>
  </si>
  <si>
    <t>125-2025-12-31</t>
  </si>
  <si>
    <t>126-2021-12-31</t>
  </si>
  <si>
    <t>126-2025-12-31</t>
  </si>
  <si>
    <t>127-2021-12-31</t>
  </si>
  <si>
    <t>127-2025-12-31</t>
  </si>
  <si>
    <t>128-2021-01-31</t>
  </si>
  <si>
    <t>128-2021-02-28</t>
  </si>
  <si>
    <t>128-2021-03-31</t>
  </si>
  <si>
    <t>128-2021-04-30</t>
  </si>
  <si>
    <t>128-2021-05-31</t>
  </si>
  <si>
    <t>128-2021-06-30</t>
  </si>
  <si>
    <t>128-2021-07-31</t>
  </si>
  <si>
    <t>128-2021-08-31</t>
  </si>
  <si>
    <t>128-2021-09-30</t>
  </si>
  <si>
    <t>128-2021-10-31</t>
  </si>
  <si>
    <t>128-2021-11-30</t>
  </si>
  <si>
    <t>128-2021-12-31</t>
  </si>
  <si>
    <t>128-2025-08-31</t>
  </si>
  <si>
    <t>128-2025-09-30</t>
  </si>
  <si>
    <t>128-2025-10-31</t>
  </si>
  <si>
    <t>128-2025-11-30</t>
  </si>
  <si>
    <t>128-2025-12-31</t>
  </si>
  <si>
    <t>133-2023-10-31</t>
  </si>
  <si>
    <t>133-2024-10-31</t>
  </si>
  <si>
    <t>133-2025-10-31</t>
  </si>
  <si>
    <t>133-2025-12-31</t>
  </si>
  <si>
    <t>RECURSOS ACADÉMICOS Y DE INVESTIGACIÓN</t>
  </si>
  <si>
    <t>139-2021-01-31</t>
  </si>
  <si>
    <t>139-2021-02-28</t>
  </si>
  <si>
    <t>139-2021-03-31</t>
  </si>
  <si>
    <t>139-2021-04-30</t>
  </si>
  <si>
    <t>139-2021-05-31</t>
  </si>
  <si>
    <t>139-2021-06-30</t>
  </si>
  <si>
    <t>139-2021-07-31</t>
  </si>
  <si>
    <t>139-2021-08-31</t>
  </si>
  <si>
    <t>139-2021-09-30</t>
  </si>
  <si>
    <t>139-2021-10-31</t>
  </si>
  <si>
    <t>139-2021-11-30</t>
  </si>
  <si>
    <t>139-2021-12-31</t>
  </si>
  <si>
    <t>Proyectos de investigación e innovación- Metrica</t>
  </si>
  <si>
    <t>143-2021-06-30</t>
  </si>
  <si>
    <t>143-2021-12-31</t>
  </si>
  <si>
    <t>143-2022-06-30</t>
  </si>
  <si>
    <t>143-2022-12-31</t>
  </si>
  <si>
    <t>143-2025-12-31</t>
  </si>
  <si>
    <t>144-2021-12-31</t>
  </si>
  <si>
    <t>144-2022-06-30</t>
  </si>
  <si>
    <t>144-2022-12-31</t>
  </si>
  <si>
    <t>144-2025-12-31</t>
  </si>
  <si>
    <t>145-2021-06-30</t>
  </si>
  <si>
    <t>145-2021-12-31</t>
  </si>
  <si>
    <t>145-2022-06-30</t>
  </si>
  <si>
    <t>145-2022-12-31</t>
  </si>
  <si>
    <t>145-2025-12-31</t>
  </si>
  <si>
    <t>146-2021-06-30</t>
  </si>
  <si>
    <t>146-2021-12-31</t>
  </si>
  <si>
    <t>146-2022-06-30</t>
  </si>
  <si>
    <t>146-2022-12-31</t>
  </si>
  <si>
    <t>146-2025-12-31</t>
  </si>
  <si>
    <t>147-2022-12-31</t>
  </si>
  <si>
    <t>147-2025-12-31</t>
  </si>
  <si>
    <t>148-2021-06-30</t>
  </si>
  <si>
    <t>148-2021-12-31</t>
  </si>
  <si>
    <t>148-2022-06-30</t>
  </si>
  <si>
    <t>148-2025-12-31</t>
  </si>
  <si>
    <t>Nivel de Satisfacción Servicios Prestados- Investigación, desarrollo tecnológico, innovación y creación</t>
  </si>
  <si>
    <t>150-2024-10-31</t>
  </si>
  <si>
    <t>151-2022-10-31</t>
  </si>
  <si>
    <t>151-2023-10-31</t>
  </si>
  <si>
    <t>151-2024-10-31</t>
  </si>
  <si>
    <t>151-2025-10-31</t>
  </si>
  <si>
    <t>151-2025-12-31</t>
  </si>
  <si>
    <t>159-2022-06-30</t>
  </si>
  <si>
    <t>159-2022-12-31</t>
  </si>
  <si>
    <t>159-2025-12-31</t>
  </si>
  <si>
    <t>167-2022-03-31</t>
  </si>
  <si>
    <t>167-2022-06-30</t>
  </si>
  <si>
    <t>167-2022-12-31</t>
  </si>
  <si>
    <t>167-2025-12-31</t>
  </si>
  <si>
    <t>172-2022-01-31</t>
  </si>
  <si>
    <t>172-2022-02-28</t>
  </si>
  <si>
    <t>172-2022-03-31</t>
  </si>
  <si>
    <t>172-2022-04-30</t>
  </si>
  <si>
    <t>172-2022-05-31</t>
  </si>
  <si>
    <t>172-2023-01-31</t>
  </si>
  <si>
    <t>172-2024-01-31</t>
  </si>
  <si>
    <t>172-2024-02-29</t>
  </si>
  <si>
    <t>172-2024-03-31</t>
  </si>
  <si>
    <t>172-2025-08-31</t>
  </si>
  <si>
    <t>172-2025-09-30</t>
  </si>
  <si>
    <t>172-2025-10-31</t>
  </si>
  <si>
    <t>172-2025-11-30</t>
  </si>
  <si>
    <t>172-2025-12-31</t>
  </si>
  <si>
    <t>Porcentaje de Cumplimiento del Acuerdo de Nivel de Servicio (ANS)</t>
  </si>
  <si>
    <t>SERVICIO Y PERMANENCIA</t>
  </si>
  <si>
    <t>193-2025-12-31</t>
  </si>
  <si>
    <t>197-2022-03-31</t>
  </si>
  <si>
    <t>197-2022-06-30</t>
  </si>
  <si>
    <t>197-2022-09-30</t>
  </si>
  <si>
    <t>197-2022-12-31</t>
  </si>
  <si>
    <t>197-2025-09-30</t>
  </si>
  <si>
    <t>197-2025-12-31</t>
  </si>
  <si>
    <t>199-2022-03-31</t>
  </si>
  <si>
    <t>199-2022-06-30</t>
  </si>
  <si>
    <t>199-2022-12-31</t>
  </si>
  <si>
    <t>199-2025-06-30</t>
  </si>
  <si>
    <t>199-2025-12-31</t>
  </si>
  <si>
    <t>200-2022-12-31</t>
  </si>
  <si>
    <t>200-2025-12-31</t>
  </si>
  <si>
    <t>202-2024-12-31</t>
  </si>
  <si>
    <t>202-2025-12-31</t>
  </si>
  <si>
    <t>GESTIÓN FINANCIERA</t>
  </si>
  <si>
    <t>203-2022-02-28</t>
  </si>
  <si>
    <t>203-2022-03-31</t>
  </si>
  <si>
    <t>203-2022-11-30</t>
  </si>
  <si>
    <t>203-2025-12-31</t>
  </si>
  <si>
    <t>204-2025-12-31</t>
  </si>
  <si>
    <t>205-2025-12-31</t>
  </si>
  <si>
    <t>206-2025-12-31</t>
  </si>
  <si>
    <t>207-2025-12-31</t>
  </si>
  <si>
    <t>208-2021-01-31</t>
  </si>
  <si>
    <t>208-2021-02-28</t>
  </si>
  <si>
    <t>208-2021-03-31</t>
  </si>
  <si>
    <t>208-2021-04-30</t>
  </si>
  <si>
    <t>208-2021-05-31</t>
  </si>
  <si>
    <t>208-2021-06-30</t>
  </si>
  <si>
    <t>208-2021-07-31</t>
  </si>
  <si>
    <t>208-2021-08-31</t>
  </si>
  <si>
    <t>208-2021-09-30</t>
  </si>
  <si>
    <t>208-2021-10-31</t>
  </si>
  <si>
    <t>208-2021-11-30</t>
  </si>
  <si>
    <t>208-2021-12-31</t>
  </si>
  <si>
    <t>208-2022-01-31</t>
  </si>
  <si>
    <t>208-2022-02-28</t>
  </si>
  <si>
    <t>208-2022-03-31</t>
  </si>
  <si>
    <t>208-2022-04-30</t>
  </si>
  <si>
    <t>208-2022-05-31</t>
  </si>
  <si>
    <t>208-2022-06-30</t>
  </si>
  <si>
    <t>208-2022-07-31</t>
  </si>
  <si>
    <t>208-2022-08-31</t>
  </si>
  <si>
    <t>208-2022-09-30</t>
  </si>
  <si>
    <t>208-2022-10-31</t>
  </si>
  <si>
    <t>208-2022-11-30</t>
  </si>
  <si>
    <t>208-2022-12-31</t>
  </si>
  <si>
    <t>208-2025-07-31</t>
  </si>
  <si>
    <t>208-2025-08-31</t>
  </si>
  <si>
    <t>208-2025-09-30</t>
  </si>
  <si>
    <t>208-2025-10-31</t>
  </si>
  <si>
    <t>208-2025-11-30</t>
  </si>
  <si>
    <t>208-2025-12-31</t>
  </si>
  <si>
    <t>213-2021-03-31</t>
  </si>
  <si>
    <t>213-2021-06-30</t>
  </si>
  <si>
    <t>213-2021-09-30</t>
  </si>
  <si>
    <t>213-2021-12-31</t>
  </si>
  <si>
    <t>213-2022-02-28</t>
  </si>
  <si>
    <t>213-2022-03-31</t>
  </si>
  <si>
    <t>213-2022-04-30</t>
  </si>
  <si>
    <t>213-2022-06-30</t>
  </si>
  <si>
    <t>213-2022-08-31</t>
  </si>
  <si>
    <t>213-2022-09-30</t>
  </si>
  <si>
    <t>213-2022-12-31</t>
  </si>
  <si>
    <t>213-2023-12-31</t>
  </si>
  <si>
    <t>213-2025-03-31</t>
  </si>
  <si>
    <t>213-2025-06-30</t>
  </si>
  <si>
    <t>213-2025-09-30</t>
  </si>
  <si>
    <t>213-2025-12-31</t>
  </si>
  <si>
    <t>214-2021-01-31</t>
  </si>
  <si>
    <t>214-2021-02-28</t>
  </si>
  <si>
    <t>214-2021-03-31</t>
  </si>
  <si>
    <t>214-2021-04-30</t>
  </si>
  <si>
    <t>214-2021-05-31</t>
  </si>
  <si>
    <t>214-2021-07-31</t>
  </si>
  <si>
    <t>214-2021-08-31</t>
  </si>
  <si>
    <t>214-2021-09-30</t>
  </si>
  <si>
    <t>214-2021-10-31</t>
  </si>
  <si>
    <t>214-2021-11-30</t>
  </si>
  <si>
    <t>214-2021-12-31</t>
  </si>
  <si>
    <t>214-2022-01-31</t>
  </si>
  <si>
    <t>214-2022-02-28</t>
  </si>
  <si>
    <t>214-2022-03-31</t>
  </si>
  <si>
    <t>214-2022-04-30</t>
  </si>
  <si>
    <t>214-2022-05-31</t>
  </si>
  <si>
    <t>214-2022-06-30</t>
  </si>
  <si>
    <t>214-2022-07-31</t>
  </si>
  <si>
    <t>214-2022-08-31</t>
  </si>
  <si>
    <t>214-2022-09-30</t>
  </si>
  <si>
    <t>214-2022-10-31</t>
  </si>
  <si>
    <t>214-2022-11-30</t>
  </si>
  <si>
    <t>214-2022-12-31</t>
  </si>
  <si>
    <t>214-2025-07-31</t>
  </si>
  <si>
    <t>214-2025-08-31</t>
  </si>
  <si>
    <t>214-2025-09-30</t>
  </si>
  <si>
    <t>214-2025-10-31</t>
  </si>
  <si>
    <t>214-2025-11-30</t>
  </si>
  <si>
    <t>214-2025-12-31</t>
  </si>
  <si>
    <t>215-2022-02-28</t>
  </si>
  <si>
    <t>215-2022-03-31</t>
  </si>
  <si>
    <t>215-2022-06-30</t>
  </si>
  <si>
    <t>215-2022-12-31</t>
  </si>
  <si>
    <t>215-2023-12-31</t>
  </si>
  <si>
    <t>215-2025-06-30</t>
  </si>
  <si>
    <t>215-2025-12-31</t>
  </si>
  <si>
    <t>216-2021-12-31</t>
  </si>
  <si>
    <t>216-2022-12-31</t>
  </si>
  <si>
    <t>216-2023-12-31</t>
  </si>
  <si>
    <t>216-2025-12-31</t>
  </si>
  <si>
    <t>217-2022-01-31</t>
  </si>
  <si>
    <t>217-2022-02-28</t>
  </si>
  <si>
    <t>217-2022-04-30</t>
  </si>
  <si>
    <t>217-2022-05-31</t>
  </si>
  <si>
    <t>217-2022-06-30</t>
  </si>
  <si>
    <t>217-2022-07-31</t>
  </si>
  <si>
    <t>217-2022-08-31</t>
  </si>
  <si>
    <t>217-2022-09-30</t>
  </si>
  <si>
    <t>217-2022-10-31</t>
  </si>
  <si>
    <t>217-2022-11-30</t>
  </si>
  <si>
    <t>217-2022-12-31</t>
  </si>
  <si>
    <t>217-2025-07-31</t>
  </si>
  <si>
    <t>217-2025-08-31</t>
  </si>
  <si>
    <t>217-2025-09-30</t>
  </si>
  <si>
    <t>217-2025-10-31</t>
  </si>
  <si>
    <t>217-2025-11-30</t>
  </si>
  <si>
    <t>217-2025-12-31</t>
  </si>
  <si>
    <t>218-2021-01-31</t>
  </si>
  <si>
    <t>218-2021-02-28</t>
  </si>
  <si>
    <t>218-2021-03-31</t>
  </si>
  <si>
    <t>218-2021-04-30</t>
  </si>
  <si>
    <t>218-2021-05-31</t>
  </si>
  <si>
    <t>218-2021-06-30</t>
  </si>
  <si>
    <t>218-2021-07-31</t>
  </si>
  <si>
    <t>218-2021-08-31</t>
  </si>
  <si>
    <t>218-2021-09-30</t>
  </si>
  <si>
    <t>218-2021-10-31</t>
  </si>
  <si>
    <t>218-2021-11-30</t>
  </si>
  <si>
    <t>218-2021-12-31</t>
  </si>
  <si>
    <t>218-2022-01-31</t>
  </si>
  <si>
    <t>218-2022-02-28</t>
  </si>
  <si>
    <t>218-2022-03-31</t>
  </si>
  <si>
    <t>218-2022-04-30</t>
  </si>
  <si>
    <t>218-2022-05-31</t>
  </si>
  <si>
    <t>218-2022-06-30</t>
  </si>
  <si>
    <t>218-2022-07-31</t>
  </si>
  <si>
    <t>218-2022-08-31</t>
  </si>
  <si>
    <t>218-2022-09-30</t>
  </si>
  <si>
    <t>218-2022-10-31</t>
  </si>
  <si>
    <t>218-2022-11-30</t>
  </si>
  <si>
    <t>218-2022-12-31</t>
  </si>
  <si>
    <t>218-2025-05-31</t>
  </si>
  <si>
    <t>218-2025-06-30</t>
  </si>
  <si>
    <t>218-2025-07-31</t>
  </si>
  <si>
    <t>218-2025-08-31</t>
  </si>
  <si>
    <t>218-2025-09-30</t>
  </si>
  <si>
    <t>218-2025-10-31</t>
  </si>
  <si>
    <t>218-2025-11-30</t>
  </si>
  <si>
    <t>218-2025-12-31</t>
  </si>
  <si>
    <t>219-2022-06-30</t>
  </si>
  <si>
    <t>219-2022-12-31</t>
  </si>
  <si>
    <t>219-2025-06-30</t>
  </si>
  <si>
    <t>219-2025-12-31</t>
  </si>
  <si>
    <t>220-2022-06-30</t>
  </si>
  <si>
    <t>220-2022-12-31</t>
  </si>
  <si>
    <t>220-2023-12-31</t>
  </si>
  <si>
    <t>220-2025-06-30</t>
  </si>
  <si>
    <t>220-2025-12-31</t>
  </si>
  <si>
    <t>221-2021-12-31</t>
  </si>
  <si>
    <t>221-2022-12-31</t>
  </si>
  <si>
    <t>221-2023-12-31</t>
  </si>
  <si>
    <t>221-2025-12-31</t>
  </si>
  <si>
    <t>222-2021-12-31</t>
  </si>
  <si>
    <t>222-2023-12-31</t>
  </si>
  <si>
    <t>222-2025-12-31</t>
  </si>
  <si>
    <t>223-2021-12-31</t>
  </si>
  <si>
    <t>223-2022-02-28</t>
  </si>
  <si>
    <t>223-2022-03-31</t>
  </si>
  <si>
    <t>223-2022-06-30</t>
  </si>
  <si>
    <t>223-2022-09-30</t>
  </si>
  <si>
    <t>223-2022-12-31</t>
  </si>
  <si>
    <t>223-2023-12-31</t>
  </si>
  <si>
    <t>223-2025-12-31</t>
  </si>
  <si>
    <t>224-2023-12-31</t>
  </si>
  <si>
    <t>224-2025-12-31</t>
  </si>
  <si>
    <t>225-2021-01-31</t>
  </si>
  <si>
    <t>225-2021-02-28</t>
  </si>
  <si>
    <t>225-2021-03-31</t>
  </si>
  <si>
    <t>225-2021-04-30</t>
  </si>
  <si>
    <t>225-2021-05-31</t>
  </si>
  <si>
    <t>225-2021-06-30</t>
  </si>
  <si>
    <t>225-2021-07-31</t>
  </si>
  <si>
    <t>225-2021-08-31</t>
  </si>
  <si>
    <t>225-2021-09-30</t>
  </si>
  <si>
    <t>225-2021-10-31</t>
  </si>
  <si>
    <t>225-2021-11-30</t>
  </si>
  <si>
    <t>225-2021-12-31</t>
  </si>
  <si>
    <t>225-2022-01-31</t>
  </si>
  <si>
    <t>225-2022-02-28</t>
  </si>
  <si>
    <t>225-2022-03-31</t>
  </si>
  <si>
    <t>225-2022-04-30</t>
  </si>
  <si>
    <t>225-2022-05-31</t>
  </si>
  <si>
    <t>225-2022-06-30</t>
  </si>
  <si>
    <t>225-2022-07-31</t>
  </si>
  <si>
    <t>225-2022-08-31</t>
  </si>
  <si>
    <t>225-2022-09-30</t>
  </si>
  <si>
    <t>225-2022-10-31</t>
  </si>
  <si>
    <t>225-2022-11-30</t>
  </si>
  <si>
    <t>225-2022-12-31</t>
  </si>
  <si>
    <t>225-2025-08-31</t>
  </si>
  <si>
    <t>225-2025-09-30</t>
  </si>
  <si>
    <t>225-2025-10-31</t>
  </si>
  <si>
    <t>225-2025-11-30</t>
  </si>
  <si>
    <t>225-2025-12-31</t>
  </si>
  <si>
    <t>226-2021-12-31</t>
  </si>
  <si>
    <t>226-2023-12-31</t>
  </si>
  <si>
    <t>226-2024-12-31</t>
  </si>
  <si>
    <t>226-2025-12-31</t>
  </si>
  <si>
    <t>Generación de Gases de Efecto Invernadero per Cápita</t>
  </si>
  <si>
    <t>227-2021-12-31</t>
  </si>
  <si>
    <t>227-2023-12-31</t>
  </si>
  <si>
    <t>227-2025-12-31</t>
  </si>
  <si>
    <t>228-2021-12-31</t>
  </si>
  <si>
    <t>230-2023-12-31</t>
  </si>
  <si>
    <t>230-2025-06-30</t>
  </si>
  <si>
    <t>230-2025-12-31</t>
  </si>
  <si>
    <t>231-2023-12-31</t>
  </si>
  <si>
    <t>231-2025-06-30</t>
  </si>
  <si>
    <t>231-2025-12-31</t>
  </si>
  <si>
    <t>232-2023-12-31</t>
  </si>
  <si>
    <t>232-2025-06-30</t>
  </si>
  <si>
    <t>232-2025-12-31</t>
  </si>
  <si>
    <t>233-2023-09-30</t>
  </si>
  <si>
    <t>233-2023-12-31</t>
  </si>
  <si>
    <t>233-2024-09-30</t>
  </si>
  <si>
    <t>233-2025-03-31</t>
  </si>
  <si>
    <t>233-2025-06-30</t>
  </si>
  <si>
    <t>233-2025-09-30</t>
  </si>
  <si>
    <t>234-2023-09-30</t>
  </si>
  <si>
    <t>234-2023-12-31</t>
  </si>
  <si>
    <t>234-2024-09-30</t>
  </si>
  <si>
    <t>234-2025-03-31</t>
  </si>
  <si>
    <t>234-2025-06-30</t>
  </si>
  <si>
    <t>234-2025-09-30</t>
  </si>
  <si>
    <t>235-2023-12-31</t>
  </si>
  <si>
    <t>236-2023-12-31</t>
  </si>
  <si>
    <t>236-2025-12-31</t>
  </si>
  <si>
    <t>238-2022-02-28</t>
  </si>
  <si>
    <t>238-2022-03-31</t>
  </si>
  <si>
    <t>238-2022-04-30</t>
  </si>
  <si>
    <t>238-2022-06-30</t>
  </si>
  <si>
    <t>238-2022-08-31</t>
  </si>
  <si>
    <t>238-2022-09-30</t>
  </si>
  <si>
    <t>238-2022-12-31</t>
  </si>
  <si>
    <t>238-2023-12-31</t>
  </si>
  <si>
    <t>238-2024-06-30</t>
  </si>
  <si>
    <t>238-2025-03-31</t>
  </si>
  <si>
    <t>238-2025-06-30</t>
  </si>
  <si>
    <t>238-2025-09-30</t>
  </si>
  <si>
    <t>238-2025-12-31</t>
  </si>
  <si>
    <t>Portafolio de Proyectos - Metrica</t>
  </si>
  <si>
    <t>DIRECCIONAMIENTO ESTRATÉGICO</t>
  </si>
  <si>
    <t>239-2021-01-31</t>
  </si>
  <si>
    <t>239-2021-02-28</t>
  </si>
  <si>
    <t>239-2021-03-31</t>
  </si>
  <si>
    <t>239-2021-04-30</t>
  </si>
  <si>
    <t>239-2021-05-31</t>
  </si>
  <si>
    <t>239-2021-06-30</t>
  </si>
  <si>
    <t>239-2021-07-31</t>
  </si>
  <si>
    <t>239-2021-08-31</t>
  </si>
  <si>
    <t>239-2021-09-30</t>
  </si>
  <si>
    <t>239-2021-10-31</t>
  </si>
  <si>
    <t>239-2021-11-30</t>
  </si>
  <si>
    <t>239-2021-12-31</t>
  </si>
  <si>
    <t>239-2022-01-31</t>
  </si>
  <si>
    <t>239-2022-02-28</t>
  </si>
  <si>
    <t>239-2022-03-31</t>
  </si>
  <si>
    <t>239-2022-04-30</t>
  </si>
  <si>
    <t>239-2022-05-31</t>
  </si>
  <si>
    <t>239-2022-06-30</t>
  </si>
  <si>
    <t>239-2022-07-31</t>
  </si>
  <si>
    <t>239-2022-08-31</t>
  </si>
  <si>
    <t>239-2022-09-30</t>
  </si>
  <si>
    <t>239-2022-10-31</t>
  </si>
  <si>
    <t>239-2022-11-30</t>
  </si>
  <si>
    <t>239-2022-12-31</t>
  </si>
  <si>
    <t>239-2025-09-30</t>
  </si>
  <si>
    <t>239-2025-10-31</t>
  </si>
  <si>
    <t>239-2025-11-30</t>
  </si>
  <si>
    <t>239-2025-12-31</t>
  </si>
  <si>
    <t>240-2025-09-30</t>
  </si>
  <si>
    <t>240-2025-12-31</t>
  </si>
  <si>
    <t>241-2025-05-31</t>
  </si>
  <si>
    <t>241-2025-06-30</t>
  </si>
  <si>
    <t>241-2025-07-31</t>
  </si>
  <si>
    <t>241-2025-08-31</t>
  </si>
  <si>
    <t>241-2025-09-30</t>
  </si>
  <si>
    <t>241-2025-10-31</t>
  </si>
  <si>
    <t>241-2025-11-30</t>
  </si>
  <si>
    <t>241-2025-12-31</t>
  </si>
  <si>
    <t>244-2021-12-31</t>
  </si>
  <si>
    <t>244-2022-12-31</t>
  </si>
  <si>
    <t>244-2023-12-31</t>
  </si>
  <si>
    <t>244-2025-12-31</t>
  </si>
  <si>
    <t>Tasa de Permanencia Intersemestral</t>
  </si>
  <si>
    <t>245-2025-12-31</t>
  </si>
  <si>
    <t>246-2025-12-31</t>
  </si>
  <si>
    <t>Subprocesos Con indicadores definidos</t>
  </si>
  <si>
    <t>251-2024-03-31</t>
  </si>
  <si>
    <t>251-2025-03-31</t>
  </si>
  <si>
    <t>251-2025-09-30</t>
  </si>
  <si>
    <t>251-2025-12-31</t>
  </si>
  <si>
    <t>Tasa de Permanencia Intersemestral de Estudiantes Ingresantes</t>
  </si>
  <si>
    <t>252-2025-12-31</t>
  </si>
  <si>
    <t>254-2023-03-31</t>
  </si>
  <si>
    <t>254-2025-09-30</t>
  </si>
  <si>
    <t>254-2025-12-31</t>
  </si>
  <si>
    <t>Informe anual de índice H</t>
  </si>
  <si>
    <t>255-2022-02-28</t>
  </si>
  <si>
    <t>255-2022-03-31</t>
  </si>
  <si>
    <t>255-2022-09-30</t>
  </si>
  <si>
    <t>255-2022-12-31</t>
  </si>
  <si>
    <t>255-2025-12-31</t>
  </si>
  <si>
    <t>260-2025-12-31</t>
  </si>
  <si>
    <t>261-2025-12-31</t>
  </si>
  <si>
    <t>262-2025-12-31</t>
  </si>
  <si>
    <t>263-2025-09-30</t>
  </si>
  <si>
    <t>263-2025-12-31</t>
  </si>
  <si>
    <t>265-2023-03-31</t>
  </si>
  <si>
    <t>265-2023-09-30</t>
  </si>
  <si>
    <t>265-2024-03-31</t>
  </si>
  <si>
    <t>265-2024-09-30</t>
  </si>
  <si>
    <t>265-2025-03-31</t>
  </si>
  <si>
    <t>265-2025-09-30</t>
  </si>
  <si>
    <t>265-2025-12-31</t>
  </si>
  <si>
    <t>266-2023-03-31</t>
  </si>
  <si>
    <t>266-2023-09-30</t>
  </si>
  <si>
    <t>266-2024-03-31</t>
  </si>
  <si>
    <t>266-2024-09-30</t>
  </si>
  <si>
    <t>266-2025-03-31</t>
  </si>
  <si>
    <t>266-2025-09-30</t>
  </si>
  <si>
    <t>266-2025-12-31</t>
  </si>
  <si>
    <t>Cantidad de usuarios - (Metrica)</t>
  </si>
  <si>
    <t>268-2025-06-30</t>
  </si>
  <si>
    <t>268-2025-12-31</t>
  </si>
  <si>
    <t>N de personas promedio por evento - (Metrica)</t>
  </si>
  <si>
    <t>269-2025-06-30</t>
  </si>
  <si>
    <t>269-2025-12-31</t>
  </si>
  <si>
    <t>N de horas promedio por evento - (Metrica)</t>
  </si>
  <si>
    <t>270-2025-06-30</t>
  </si>
  <si>
    <t>270-2025-12-31</t>
  </si>
  <si>
    <t>N de horas por solicitud - (Metrica)</t>
  </si>
  <si>
    <t>271-2024-12-31</t>
  </si>
  <si>
    <t>271-2025-06-30</t>
  </si>
  <si>
    <t>271-2025-12-31</t>
  </si>
  <si>
    <t>272-2021-12-31</t>
  </si>
  <si>
    <t>272-2022-12-31</t>
  </si>
  <si>
    <t>272-2025-12-31</t>
  </si>
  <si>
    <t>AUTOEVALUACIÓN Y AUTOREGULACIÓN</t>
  </si>
  <si>
    <t>273-2025-12-31</t>
  </si>
  <si>
    <t>274-2022-02-28</t>
  </si>
  <si>
    <t>274-2022-03-31</t>
  </si>
  <si>
    <t>274-2022-11-30</t>
  </si>
  <si>
    <t>274-2025-12-31</t>
  </si>
  <si>
    <t>275-2021-12-31</t>
  </si>
  <si>
    <t>275-2022-02-28</t>
  </si>
  <si>
    <t>275-2022-03-31</t>
  </si>
  <si>
    <t>275-2022-06-30</t>
  </si>
  <si>
    <t>275-2022-09-30</t>
  </si>
  <si>
    <t>275-2022-11-30</t>
  </si>
  <si>
    <t>275-2022-12-31</t>
  </si>
  <si>
    <t>275-2023-01-31</t>
  </si>
  <si>
    <t>275-2023-02-28</t>
  </si>
  <si>
    <t>275-2023-03-31</t>
  </si>
  <si>
    <t>275-2023-04-30</t>
  </si>
  <si>
    <t>275-2023-05-31</t>
  </si>
  <si>
    <t>275-2023-06-30</t>
  </si>
  <si>
    <t>275-2023-07-31</t>
  </si>
  <si>
    <t>275-2023-08-31</t>
  </si>
  <si>
    <t>275-2023-09-30</t>
  </si>
  <si>
    <t>275-2023-10-31</t>
  </si>
  <si>
    <t>275-2023-11-30</t>
  </si>
  <si>
    <t>275-2023-12-31</t>
  </si>
  <si>
    <t>275-2025-12-31</t>
  </si>
  <si>
    <t>DOCENCIA</t>
  </si>
  <si>
    <t>276-2025-12-31</t>
  </si>
  <si>
    <t>Relación estudiante docente TCE (Tiempo Completo Equivalente)</t>
  </si>
  <si>
    <t>277-2025-12-31</t>
  </si>
  <si>
    <t>Docentes contratados - Metrica</t>
  </si>
  <si>
    <t>278-2021-06-30</t>
  </si>
  <si>
    <t>278-2021-12-31</t>
  </si>
  <si>
    <t>278-2022-02-28</t>
  </si>
  <si>
    <t>278-2022-03-31</t>
  </si>
  <si>
    <t>278-2022-06-30</t>
  </si>
  <si>
    <t>278-2022-09-30</t>
  </si>
  <si>
    <t>278-2022-11-30</t>
  </si>
  <si>
    <t>278-2022-12-31</t>
  </si>
  <si>
    <t>278-2025-06-30</t>
  </si>
  <si>
    <t>278-2025-12-31</t>
  </si>
  <si>
    <t>282-2025-12-31</t>
  </si>
  <si>
    <t>283-2025-12-31</t>
  </si>
  <si>
    <t>285-2025-12-31</t>
  </si>
  <si>
    <t>Total docentes por nivel de estudios - Metrica</t>
  </si>
  <si>
    <t>286-2021-06-30</t>
  </si>
  <si>
    <t>286-2021-12-31</t>
  </si>
  <si>
    <t>286-2022-02-28</t>
  </si>
  <si>
    <t>286-2022-03-31</t>
  </si>
  <si>
    <t>286-2022-06-30</t>
  </si>
  <si>
    <t>286-2022-09-30</t>
  </si>
  <si>
    <t>286-2022-11-30</t>
  </si>
  <si>
    <t>286-2022-12-31</t>
  </si>
  <si>
    <t>286-2025-06-30</t>
  </si>
  <si>
    <t>286-2025-12-31</t>
  </si>
  <si>
    <t>288-2024-12-31</t>
  </si>
  <si>
    <t>288-2025-06-30</t>
  </si>
  <si>
    <t>288-2025-12-31</t>
  </si>
  <si>
    <t>290-2022-02-28</t>
  </si>
  <si>
    <t>290-2022-04-30</t>
  </si>
  <si>
    <t>290-2022-06-30</t>
  </si>
  <si>
    <t>290-2022-08-31</t>
  </si>
  <si>
    <t>290-2022-10-31</t>
  </si>
  <si>
    <t>290-2022-12-31</t>
  </si>
  <si>
    <t>290-2025-08-31</t>
  </si>
  <si>
    <t>290-2025-12-31</t>
  </si>
  <si>
    <t>BIENESTAR INSTITUCIONAL</t>
  </si>
  <si>
    <t>292-2022-02-28</t>
  </si>
  <si>
    <t>292-2022-03-31</t>
  </si>
  <si>
    <t>292-2022-06-30</t>
  </si>
  <si>
    <t>292-2022-09-30</t>
  </si>
  <si>
    <t>292-2022-11-30</t>
  </si>
  <si>
    <t>292-2022-12-31</t>
  </si>
  <si>
    <t>292-2025-12-31</t>
  </si>
  <si>
    <t>294-2022-02-28</t>
  </si>
  <si>
    <t>294-2022-03-31</t>
  </si>
  <si>
    <t>294-2022-06-30</t>
  </si>
  <si>
    <t>294-2022-09-30</t>
  </si>
  <si>
    <t>294-2022-11-30</t>
  </si>
  <si>
    <t>294-2022-12-31</t>
  </si>
  <si>
    <t>294-2025-12-31</t>
  </si>
  <si>
    <t>300-2025-09-30</t>
  </si>
  <si>
    <t>300-2025-12-31</t>
  </si>
  <si>
    <t>301-2025-09-30</t>
  </si>
  <si>
    <t>301-2025-12-31</t>
  </si>
  <si>
    <t>N de solicitudes radicadas - (Metrica)</t>
  </si>
  <si>
    <t>302-2021-06-30</t>
  </si>
  <si>
    <t>302-2021-12-31</t>
  </si>
  <si>
    <t>302-2022-02-28</t>
  </si>
  <si>
    <t>302-2022-03-31</t>
  </si>
  <si>
    <t>302-2022-06-30</t>
  </si>
  <si>
    <t>302-2022-09-30</t>
  </si>
  <si>
    <t>302-2022-11-30</t>
  </si>
  <si>
    <t>302-2022-12-31</t>
  </si>
  <si>
    <t>302-2025-06-30</t>
  </si>
  <si>
    <t>302-2025-12-31</t>
  </si>
  <si>
    <t>303-2022-03-31</t>
  </si>
  <si>
    <t>303-2022-06-30</t>
  </si>
  <si>
    <t>303-2022-09-30</t>
  </si>
  <si>
    <t>303-2022-11-30</t>
  </si>
  <si>
    <t>303-2022-12-31</t>
  </si>
  <si>
    <t>303-2025-12-31</t>
  </si>
  <si>
    <t>304-2025-12-31</t>
  </si>
  <si>
    <t>306-2021-03-31</t>
  </si>
  <si>
    <t>306-2021-06-30</t>
  </si>
  <si>
    <t>306-2021-09-30</t>
  </si>
  <si>
    <t>306-2021-12-31</t>
  </si>
  <si>
    <t>306-2022-02-28</t>
  </si>
  <si>
    <t>306-2022-03-31</t>
  </si>
  <si>
    <t>306-2022-04-30</t>
  </si>
  <si>
    <t>306-2022-06-30</t>
  </si>
  <si>
    <t>306-2022-08-31</t>
  </si>
  <si>
    <t>306-2022-09-30</t>
  </si>
  <si>
    <t>306-2022-12-31</t>
  </si>
  <si>
    <t>306-2023-03-31</t>
  </si>
  <si>
    <t>306-2025-03-31</t>
  </si>
  <si>
    <t>306-2025-06-30</t>
  </si>
  <si>
    <t>306-2025-09-30</t>
  </si>
  <si>
    <t>306-2025-12-31</t>
  </si>
  <si>
    <t>318-2025-12-31</t>
  </si>
  <si>
    <t>GESTIÓN DE PORTAFOLIO INSTITUCIONAL</t>
  </si>
  <si>
    <t>323-2025-12-31</t>
  </si>
  <si>
    <t>324-2025-12-31</t>
  </si>
  <si>
    <t>Número de programas nuevos con registro calificado aprobado - Metrica</t>
  </si>
  <si>
    <t>325-2025-12-31</t>
  </si>
  <si>
    <t>Número de informes de autoevaluación con fines de acreditación en alta calidad radicados- Metrica</t>
  </si>
  <si>
    <t>326-2024-12-31</t>
  </si>
  <si>
    <t>326-2025-12-31</t>
  </si>
  <si>
    <t>Número de programas con obtención de acreditación por primera vez- Metrica</t>
  </si>
  <si>
    <t>327-2025-12-31</t>
  </si>
  <si>
    <t>332-2025-12-31</t>
  </si>
  <si>
    <t>334-2025-12-31</t>
  </si>
  <si>
    <t>336-2023-12-31</t>
  </si>
  <si>
    <t>336-2025-12-31</t>
  </si>
  <si>
    <t>Número de programas con renovación de acreditación en alta calidad - Metrica</t>
  </si>
  <si>
    <t>337-2023-06-30</t>
  </si>
  <si>
    <t>337-2024-12-31</t>
  </si>
  <si>
    <t>337-2025-06-30</t>
  </si>
  <si>
    <t>337-2025-12-31</t>
  </si>
  <si>
    <t>Número de programas con condiciones iniciales aprobadas (indicador externo)- Metrica</t>
  </si>
  <si>
    <t>338-2023-12-31</t>
  </si>
  <si>
    <t>338-2024-12-31</t>
  </si>
  <si>
    <t>338-2025-12-31</t>
  </si>
  <si>
    <t>339-2025-12-31</t>
  </si>
  <si>
    <t>Eficiencia en la reducción de costos en la gestión del abastecimiento</t>
  </si>
  <si>
    <t>341-2025-12-31</t>
  </si>
  <si>
    <t>344-2025-12-31</t>
  </si>
  <si>
    <t>346-2025-12-31</t>
  </si>
  <si>
    <t>347-2025-09-30</t>
  </si>
  <si>
    <t>347-2025-12-31</t>
  </si>
  <si>
    <t>348-2025-09-30</t>
  </si>
  <si>
    <t>348-2025-12-31</t>
  </si>
  <si>
    <t>351-2025-09-30</t>
  </si>
  <si>
    <t>352-2025-09-30</t>
  </si>
  <si>
    <t>355-2023-06-30</t>
  </si>
  <si>
    <t>355-2025-12-31</t>
  </si>
  <si>
    <t>356-2025-12-31</t>
  </si>
  <si>
    <t>Nivel de acompañamiento a estudiantes en práctica</t>
  </si>
  <si>
    <t>EXTENSIÓN</t>
  </si>
  <si>
    <t>358-2025-06-30</t>
  </si>
  <si>
    <t>Satisfacción Institucional CSAT</t>
  </si>
  <si>
    <t>359-2024-06-30</t>
  </si>
  <si>
    <t>359-2025-12-31</t>
  </si>
  <si>
    <t>Índice de Inclusión</t>
  </si>
  <si>
    <t>361-2024-12-31</t>
  </si>
  <si>
    <t>361-2025-12-31</t>
  </si>
  <si>
    <t>362-2022-03-31</t>
  </si>
  <si>
    <t>362-2022-06-30</t>
  </si>
  <si>
    <t>362-2022-09-30</t>
  </si>
  <si>
    <t>362-2022-11-30</t>
  </si>
  <si>
    <t>362-2022-12-31</t>
  </si>
  <si>
    <t>362-2023-01-31</t>
  </si>
  <si>
    <t>362-2023-03-31</t>
  </si>
  <si>
    <t>362-2023-05-31</t>
  </si>
  <si>
    <t>362-2023-06-30</t>
  </si>
  <si>
    <t>362-2025-12-31</t>
  </si>
  <si>
    <t>363-2025-06-30</t>
  </si>
  <si>
    <t>363-2025-12-31</t>
  </si>
  <si>
    <t>364-2025-06-30</t>
  </si>
  <si>
    <t>364-2025-12-31</t>
  </si>
  <si>
    <t>366-2025-12-31</t>
  </si>
  <si>
    <t>367-2025-12-31</t>
  </si>
  <si>
    <t>Operación de nuevos negocios y CI</t>
  </si>
  <si>
    <t>368-2025-09-30</t>
  </si>
  <si>
    <t>368-2025-12-31</t>
  </si>
  <si>
    <t>369-2021-06-30</t>
  </si>
  <si>
    <t>369-2021-12-31</t>
  </si>
  <si>
    <t>369-2022-03-31</t>
  </si>
  <si>
    <t>369-2022-06-30</t>
  </si>
  <si>
    <t>369-2022-09-30</t>
  </si>
  <si>
    <t>369-2022-11-30</t>
  </si>
  <si>
    <t>369-2022-12-31</t>
  </si>
  <si>
    <t>369-2025-06-30</t>
  </si>
  <si>
    <t>369-2025-12-31</t>
  </si>
  <si>
    <t>371-2025-12-31</t>
  </si>
  <si>
    <t>372-2025-09-30</t>
  </si>
  <si>
    <t>372-2025-12-31</t>
  </si>
  <si>
    <t>373-2021-03-31</t>
  </si>
  <si>
    <t>373-2021-06-30</t>
  </si>
  <si>
    <t>373-2021-09-30</t>
  </si>
  <si>
    <t>373-2021-12-31</t>
  </si>
  <si>
    <t>373-2022-02-28</t>
  </si>
  <si>
    <t>373-2022-03-31</t>
  </si>
  <si>
    <t>373-2022-04-30</t>
  </si>
  <si>
    <t>373-2022-06-30</t>
  </si>
  <si>
    <t>373-2022-08-31</t>
  </si>
  <si>
    <t>373-2022-09-30</t>
  </si>
  <si>
    <t>373-2022-12-31</t>
  </si>
  <si>
    <t>373-2023-03-31</t>
  </si>
  <si>
    <t>373-2025-03-31</t>
  </si>
  <si>
    <t>373-2025-06-30</t>
  </si>
  <si>
    <t>373-2025-09-30</t>
  </si>
  <si>
    <t>373-2025-12-31</t>
  </si>
  <si>
    <t>375-2021-06-30</t>
  </si>
  <si>
    <t>375-2021-12-31</t>
  </si>
  <si>
    <t>375-2022-03-31</t>
  </si>
  <si>
    <t>375-2022-06-30</t>
  </si>
  <si>
    <t>375-2022-09-30</t>
  </si>
  <si>
    <t>375-2022-11-30</t>
  </si>
  <si>
    <t>375-2022-12-31</t>
  </si>
  <si>
    <t>375-2023-01-31</t>
  </si>
  <si>
    <t>375-2023-03-31</t>
  </si>
  <si>
    <t>375-2023-04-30</t>
  </si>
  <si>
    <t>375-2023-05-31</t>
  </si>
  <si>
    <t>375-2023-06-30</t>
  </si>
  <si>
    <t>375-2025-12-31</t>
  </si>
  <si>
    <t>376-2025-12-31</t>
  </si>
  <si>
    <t>377-2025-12-31</t>
  </si>
  <si>
    <t>MERCADEO, ADMISIONES  Y MATRÍCULA</t>
  </si>
  <si>
    <t>379-2025-12-31</t>
  </si>
  <si>
    <t>381-2025-12-31</t>
  </si>
  <si>
    <t>382-2025-12-31</t>
  </si>
  <si>
    <t>383-2025-12-31</t>
  </si>
  <si>
    <t>384-2025-12-31</t>
  </si>
  <si>
    <t>385-2025-12-31</t>
  </si>
  <si>
    <t>386-2022-03-31</t>
  </si>
  <si>
    <t>386-2022-06-30</t>
  </si>
  <si>
    <t>386-2022-09-30</t>
  </si>
  <si>
    <t>386-2022-11-30</t>
  </si>
  <si>
    <t>386-2022-12-31</t>
  </si>
  <si>
    <t>386-2023-06-30</t>
  </si>
  <si>
    <t>386-2025-12-31</t>
  </si>
  <si>
    <t>389-2021-06-30</t>
  </si>
  <si>
    <t>389-2021-12-31</t>
  </si>
  <si>
    <t>389-2022-03-31</t>
  </si>
  <si>
    <t>389-2022-06-30</t>
  </si>
  <si>
    <t>389-2022-09-30</t>
  </si>
  <si>
    <t>389-2022-11-30</t>
  </si>
  <si>
    <t>389-2022-12-31</t>
  </si>
  <si>
    <t>389-2025-06-30</t>
  </si>
  <si>
    <t>389-2025-12-31</t>
  </si>
  <si>
    <t>390-2021-03-31</t>
  </si>
  <si>
    <t>390-2021-06-30</t>
  </si>
  <si>
    <t>390-2021-09-30</t>
  </si>
  <si>
    <t>390-2021-12-31</t>
  </si>
  <si>
    <t>390-2022-02-28</t>
  </si>
  <si>
    <t>390-2022-03-31</t>
  </si>
  <si>
    <t>390-2022-04-30</t>
  </si>
  <si>
    <t>390-2022-06-30</t>
  </si>
  <si>
    <t>390-2022-08-31</t>
  </si>
  <si>
    <t>390-2022-09-30</t>
  </si>
  <si>
    <t>390-2022-12-31</t>
  </si>
  <si>
    <t>390-2023-03-31</t>
  </si>
  <si>
    <t>390-2025-03-31</t>
  </si>
  <si>
    <t>390-2025-06-30</t>
  </si>
  <si>
    <t>390-2025-09-30</t>
  </si>
  <si>
    <t>390-2025-12-31</t>
  </si>
  <si>
    <t>392-2025-12-31</t>
  </si>
  <si>
    <t>393-2025-12-31</t>
  </si>
  <si>
    <t>394-2023-03-31</t>
  </si>
  <si>
    <t>394-2023-09-30</t>
  </si>
  <si>
    <t>394-2024-03-31</t>
  </si>
  <si>
    <t>394-2024-09-30</t>
  </si>
  <si>
    <t>394-2025-09-30</t>
  </si>
  <si>
    <t>394-2025-12-31</t>
  </si>
  <si>
    <t>395-2023-03-31</t>
  </si>
  <si>
    <t>395-2024-03-31</t>
  </si>
  <si>
    <t>395-2024-09-30</t>
  </si>
  <si>
    <t>395-2025-09-30</t>
  </si>
  <si>
    <t>395-2025-12-31</t>
  </si>
  <si>
    <t>Gestión de casos del Estudio de Grabación Virtual</t>
  </si>
  <si>
    <t>397-2025-12-31</t>
  </si>
  <si>
    <t>398-2025-12-31</t>
  </si>
  <si>
    <t>399-2025-12-31</t>
  </si>
  <si>
    <t>400-2025-12-31</t>
  </si>
  <si>
    <t>401-2025-12-31</t>
  </si>
  <si>
    <t>402-2025-12-31</t>
  </si>
  <si>
    <t>Número de estudiantes que ha realizado la simulación (Metrica)</t>
  </si>
  <si>
    <t>403-2025-12-31</t>
  </si>
  <si>
    <t>408-2022-03-31</t>
  </si>
  <si>
    <t>408-2022-06-30</t>
  </si>
  <si>
    <t>408-2022-09-30</t>
  </si>
  <si>
    <t>408-2022-11-30</t>
  </si>
  <si>
    <t>408-2022-12-31</t>
  </si>
  <si>
    <t>408-2023-06-30</t>
  </si>
  <si>
    <t>408-2024-06-30</t>
  </si>
  <si>
    <t>408-2025-06-30</t>
  </si>
  <si>
    <t>408-2025-12-31</t>
  </si>
  <si>
    <t>409-2022-02-28</t>
  </si>
  <si>
    <t>409-2022-03-31</t>
  </si>
  <si>
    <t>409-2022-04-30</t>
  </si>
  <si>
    <t>409-2022-06-30</t>
  </si>
  <si>
    <t>409-2022-08-31</t>
  </si>
  <si>
    <t>409-2022-09-30</t>
  </si>
  <si>
    <t>409-2022-12-31</t>
  </si>
  <si>
    <t>409-2023-02-28</t>
  </si>
  <si>
    <t>409-2023-03-31</t>
  </si>
  <si>
    <t>409-2023-04-30</t>
  </si>
  <si>
    <t>409-2023-06-30</t>
  </si>
  <si>
    <t>409-2025-03-31</t>
  </si>
  <si>
    <t>409-2025-06-30</t>
  </si>
  <si>
    <t>413-2025-12-31</t>
  </si>
  <si>
    <t>414-2021-03-31</t>
  </si>
  <si>
    <t>414-2021-06-30</t>
  </si>
  <si>
    <t>414-2021-09-30</t>
  </si>
  <si>
    <t>414-2021-12-31</t>
  </si>
  <si>
    <t>414-2022-02-28</t>
  </si>
  <si>
    <t>414-2022-03-31</t>
  </si>
  <si>
    <t>414-2022-04-30</t>
  </si>
  <si>
    <t>414-2022-06-30</t>
  </si>
  <si>
    <t>414-2022-08-31</t>
  </si>
  <si>
    <t>414-2022-09-30</t>
  </si>
  <si>
    <t>414-2022-12-31</t>
  </si>
  <si>
    <t>414-2023-03-31</t>
  </si>
  <si>
    <t>414-2025-03-31</t>
  </si>
  <si>
    <t>414-2025-06-30</t>
  </si>
  <si>
    <t>414-2025-09-30</t>
  </si>
  <si>
    <t>414-2025-12-31</t>
  </si>
  <si>
    <t>415-2021-03-31</t>
  </si>
  <si>
    <t>415-2021-06-30</t>
  </si>
  <si>
    <t>415-2021-09-30</t>
  </si>
  <si>
    <t>415-2021-12-31</t>
  </si>
  <si>
    <t>415-2022-02-28</t>
  </si>
  <si>
    <t>415-2022-03-31</t>
  </si>
  <si>
    <t>415-2022-04-30</t>
  </si>
  <si>
    <t>415-2022-06-30</t>
  </si>
  <si>
    <t>415-2022-08-31</t>
  </si>
  <si>
    <t>415-2022-09-30</t>
  </si>
  <si>
    <t>415-2022-12-31</t>
  </si>
  <si>
    <t>415-2023-03-31</t>
  </si>
  <si>
    <t>415-2025-03-31</t>
  </si>
  <si>
    <t>415-2025-06-30</t>
  </si>
  <si>
    <t>415-2025-09-30</t>
  </si>
  <si>
    <t>415-2025-12-31</t>
  </si>
  <si>
    <t>416-2021-03-31</t>
  </si>
  <si>
    <t>416-2021-06-30</t>
  </si>
  <si>
    <t>416-2021-09-30</t>
  </si>
  <si>
    <t>416-2021-12-31</t>
  </si>
  <si>
    <t>416-2022-02-28</t>
  </si>
  <si>
    <t>416-2022-03-31</t>
  </si>
  <si>
    <t>416-2022-04-30</t>
  </si>
  <si>
    <t>416-2022-06-30</t>
  </si>
  <si>
    <t>416-2022-08-31</t>
  </si>
  <si>
    <t>416-2022-09-30</t>
  </si>
  <si>
    <t>416-2022-12-31</t>
  </si>
  <si>
    <t>416-2023-03-31</t>
  </si>
  <si>
    <t>416-2025-03-31</t>
  </si>
  <si>
    <t>416-2025-06-30</t>
  </si>
  <si>
    <t>416-2025-09-30</t>
  </si>
  <si>
    <t>416-2025-12-31</t>
  </si>
  <si>
    <t>417-2021-03-31</t>
  </si>
  <si>
    <t>417-2021-06-30</t>
  </si>
  <si>
    <t>417-2021-09-30</t>
  </si>
  <si>
    <t>417-2021-12-31</t>
  </si>
  <si>
    <t>417-2022-02-28</t>
  </si>
  <si>
    <t>417-2022-03-31</t>
  </si>
  <si>
    <t>417-2022-04-30</t>
  </si>
  <si>
    <t>417-2022-06-30</t>
  </si>
  <si>
    <t>417-2022-08-31</t>
  </si>
  <si>
    <t>417-2022-09-30</t>
  </si>
  <si>
    <t>417-2022-12-31</t>
  </si>
  <si>
    <t>417-2023-03-31</t>
  </si>
  <si>
    <t>417-2025-03-31</t>
  </si>
  <si>
    <t>417-2025-06-30</t>
  </si>
  <si>
    <t>417-2025-09-30</t>
  </si>
  <si>
    <t>417-2025-12-31</t>
  </si>
  <si>
    <t>418-2021-03-31</t>
  </si>
  <si>
    <t>418-2021-06-30</t>
  </si>
  <si>
    <t>418-2021-09-30</t>
  </si>
  <si>
    <t>418-2021-12-31</t>
  </si>
  <si>
    <t>418-2022-02-28</t>
  </si>
  <si>
    <t>418-2022-03-31</t>
  </si>
  <si>
    <t>418-2022-04-30</t>
  </si>
  <si>
    <t>418-2022-06-30</t>
  </si>
  <si>
    <t>418-2022-08-31</t>
  </si>
  <si>
    <t>418-2022-09-30</t>
  </si>
  <si>
    <t>418-2022-12-31</t>
  </si>
  <si>
    <t>418-2023-03-31</t>
  </si>
  <si>
    <t>418-2025-03-31</t>
  </si>
  <si>
    <t>418-2025-06-30</t>
  </si>
  <si>
    <t>418-2025-09-30</t>
  </si>
  <si>
    <t>418-2025-12-31</t>
  </si>
  <si>
    <t>420-2021-03-31</t>
  </si>
  <si>
    <t>420-2021-06-30</t>
  </si>
  <si>
    <t>420-2021-09-30</t>
  </si>
  <si>
    <t>420-2021-12-31</t>
  </si>
  <si>
    <t>420-2022-02-28</t>
  </si>
  <si>
    <t>420-2022-03-31</t>
  </si>
  <si>
    <t>420-2022-04-30</t>
  </si>
  <si>
    <t>420-2022-06-30</t>
  </si>
  <si>
    <t>420-2022-08-31</t>
  </si>
  <si>
    <t>420-2022-09-30</t>
  </si>
  <si>
    <t>420-2022-12-31</t>
  </si>
  <si>
    <t>420-2023-03-31</t>
  </si>
  <si>
    <t>420-2024-03-31</t>
  </si>
  <si>
    <t>420-2025-03-31</t>
  </si>
  <si>
    <t>420-2025-06-30</t>
  </si>
  <si>
    <t>420-2025-09-30</t>
  </si>
  <si>
    <t>420-2025-12-31</t>
  </si>
  <si>
    <t>422-2025-06-30</t>
  </si>
  <si>
    <t>422-2025-12-31</t>
  </si>
  <si>
    <t>423-2025-12-31</t>
  </si>
  <si>
    <t>Conocimiento espontáneo</t>
  </si>
  <si>
    <t>424-2025-12-31</t>
  </si>
  <si>
    <t>427-2021-06-30</t>
  </si>
  <si>
    <t>427-2021-12-31</t>
  </si>
  <si>
    <t>427-2022-06-30</t>
  </si>
  <si>
    <t>427-2022-12-31</t>
  </si>
  <si>
    <t>427-2025-12-31</t>
  </si>
  <si>
    <t>428-2021-06-30</t>
  </si>
  <si>
    <t>428-2021-12-31</t>
  </si>
  <si>
    <t>428-2022-06-30</t>
  </si>
  <si>
    <t>428-2022-12-31</t>
  </si>
  <si>
    <t>428-2025-12-31</t>
  </si>
  <si>
    <t>429-2022-06-30</t>
  </si>
  <si>
    <t>429-2022-12-31</t>
  </si>
  <si>
    <t>429-2025-12-31</t>
  </si>
  <si>
    <t>430-2022-03-31</t>
  </si>
  <si>
    <t>430-2022-06-30</t>
  </si>
  <si>
    <t>430-2022-09-30</t>
  </si>
  <si>
    <t>430-2022-11-30</t>
  </si>
  <si>
    <t>430-2025-12-31</t>
  </si>
  <si>
    <t>431-2025-09-30</t>
  </si>
  <si>
    <t>431-2025-12-31</t>
  </si>
  <si>
    <t>432-2022-02-28</t>
  </si>
  <si>
    <t>432-2022-03-31</t>
  </si>
  <si>
    <t>432-2022-04-30</t>
  </si>
  <si>
    <t>432-2022-06-30</t>
  </si>
  <si>
    <t>432-2022-08-31</t>
  </si>
  <si>
    <t>432-2022-09-30</t>
  </si>
  <si>
    <t>432-2022-12-31</t>
  </si>
  <si>
    <t>432-2023-02-28</t>
  </si>
  <si>
    <t>432-2023-03-31</t>
  </si>
  <si>
    <t>432-2023-04-30</t>
  </si>
  <si>
    <t>432-2023-06-30</t>
  </si>
  <si>
    <t>432-2025-09-30</t>
  </si>
  <si>
    <t>432-2025-12-31</t>
  </si>
  <si>
    <t>433-2022-06-30</t>
  </si>
  <si>
    <t>433-2025-12-31</t>
  </si>
  <si>
    <t>434-2021-01-31</t>
  </si>
  <si>
    <t>434-2021-02-28</t>
  </si>
  <si>
    <t>434-2021-03-31</t>
  </si>
  <si>
    <t>434-2021-04-30</t>
  </si>
  <si>
    <t>434-2021-05-31</t>
  </si>
  <si>
    <t>434-2021-07-31</t>
  </si>
  <si>
    <t>434-2021-08-31</t>
  </si>
  <si>
    <t>434-2021-09-30</t>
  </si>
  <si>
    <t>434-2021-10-31</t>
  </si>
  <si>
    <t>434-2021-11-30</t>
  </si>
  <si>
    <t>434-2021-12-31</t>
  </si>
  <si>
    <t>434-2022-01-31</t>
  </si>
  <si>
    <t>434-2022-02-28</t>
  </si>
  <si>
    <t>434-2022-03-31</t>
  </si>
  <si>
    <t>434-2022-04-30</t>
  </si>
  <si>
    <t>434-2022-05-31</t>
  </si>
  <si>
    <t>434-2022-06-30</t>
  </si>
  <si>
    <t>434-2022-07-31</t>
  </si>
  <si>
    <t>434-2022-08-31</t>
  </si>
  <si>
    <t>434-2022-09-30</t>
  </si>
  <si>
    <t>434-2022-10-31</t>
  </si>
  <si>
    <t>434-2022-11-30</t>
  </si>
  <si>
    <t>434-2022-12-31</t>
  </si>
  <si>
    <t>434-2023-01-31</t>
  </si>
  <si>
    <t>434-2023-02-28</t>
  </si>
  <si>
    <t>434-2023-03-31</t>
  </si>
  <si>
    <t>434-2023-04-30</t>
  </si>
  <si>
    <t>434-2023-05-31</t>
  </si>
  <si>
    <t>434-2023-06-30</t>
  </si>
  <si>
    <t>434-2023-07-31</t>
  </si>
  <si>
    <t>434-2023-08-31</t>
  </si>
  <si>
    <t>434-2025-07-31</t>
  </si>
  <si>
    <t>434-2025-08-31</t>
  </si>
  <si>
    <t>434-2025-09-30</t>
  </si>
  <si>
    <t>434-2025-10-31</t>
  </si>
  <si>
    <t>434-2025-11-30</t>
  </si>
  <si>
    <t>434-2025-12-31</t>
  </si>
  <si>
    <t>435-2022-03-31</t>
  </si>
  <si>
    <t>435-2022-06-30</t>
  </si>
  <si>
    <t>435-2023-06-30</t>
  </si>
  <si>
    <t>435-2023-12-31</t>
  </si>
  <si>
    <t>435-2025-12-31</t>
  </si>
  <si>
    <t>436-2021-01-31</t>
  </si>
  <si>
    <t>436-2021-02-28</t>
  </si>
  <si>
    <t>436-2021-03-31</t>
  </si>
  <si>
    <t>436-2021-04-30</t>
  </si>
  <si>
    <t>436-2021-05-31</t>
  </si>
  <si>
    <t>436-2021-07-31</t>
  </si>
  <si>
    <t>436-2021-08-31</t>
  </si>
  <si>
    <t>436-2021-09-30</t>
  </si>
  <si>
    <t>436-2021-10-31</t>
  </si>
  <si>
    <t>436-2021-11-30</t>
  </si>
  <si>
    <t>436-2021-12-31</t>
  </si>
  <si>
    <t>436-2022-01-31</t>
  </si>
  <si>
    <t>436-2022-02-28</t>
  </si>
  <si>
    <t>436-2022-03-31</t>
  </si>
  <si>
    <t>436-2022-04-30</t>
  </si>
  <si>
    <t>436-2022-05-31</t>
  </si>
  <si>
    <t>436-2022-06-30</t>
  </si>
  <si>
    <t>436-2022-07-31</t>
  </si>
  <si>
    <t>436-2022-08-31</t>
  </si>
  <si>
    <t>436-2022-09-30</t>
  </si>
  <si>
    <t>436-2022-10-31</t>
  </si>
  <si>
    <t>436-2022-11-30</t>
  </si>
  <si>
    <t>436-2022-12-31</t>
  </si>
  <si>
    <t>436-2023-01-31</t>
  </si>
  <si>
    <t>436-2023-02-28</t>
  </si>
  <si>
    <t>436-2023-03-31</t>
  </si>
  <si>
    <t>436-2023-04-30</t>
  </si>
  <si>
    <t>436-2023-05-31</t>
  </si>
  <si>
    <t>436-2023-06-30</t>
  </si>
  <si>
    <t>436-2025-09-30</t>
  </si>
  <si>
    <t>436-2025-10-31</t>
  </si>
  <si>
    <t>436-2025-11-30</t>
  </si>
  <si>
    <t>436-2025-12-31</t>
  </si>
  <si>
    <t>437-2025-12-31</t>
  </si>
  <si>
    <t>439-2021-06-30</t>
  </si>
  <si>
    <t>439-2021-12-31</t>
  </si>
  <si>
    <t>439-2022-03-31</t>
  </si>
  <si>
    <t>439-2022-06-30</t>
  </si>
  <si>
    <t>439-2022-09-30</t>
  </si>
  <si>
    <t>439-2022-11-30</t>
  </si>
  <si>
    <t>439-2022-12-31</t>
  </si>
  <si>
    <t>439-2023-01-31</t>
  </si>
  <si>
    <t>439-2023-03-31</t>
  </si>
  <si>
    <t>439-2023-04-30</t>
  </si>
  <si>
    <t>439-2023-05-31</t>
  </si>
  <si>
    <t>439-2023-06-30</t>
  </si>
  <si>
    <t>439-2025-12-31</t>
  </si>
  <si>
    <t>440-2022-03-31</t>
  </si>
  <si>
    <t>440-2022-06-30</t>
  </si>
  <si>
    <t>440-2022-09-30</t>
  </si>
  <si>
    <t>440-2022-11-30</t>
  </si>
  <si>
    <t>440-2022-12-31</t>
  </si>
  <si>
    <t>440-2023-01-31</t>
  </si>
  <si>
    <t>440-2023-03-31</t>
  </si>
  <si>
    <t>440-2023-04-30</t>
  </si>
  <si>
    <t>440-2023-05-31</t>
  </si>
  <si>
    <t>440-2023-06-30</t>
  </si>
  <si>
    <t>440-2025-12-31</t>
  </si>
  <si>
    <t>444-2025-12-31</t>
  </si>
  <si>
    <t>445-2025-06-30</t>
  </si>
  <si>
    <t>445-2025-12-31</t>
  </si>
  <si>
    <t>447-2025-12-31</t>
  </si>
  <si>
    <t>448-2025-12-31</t>
  </si>
  <si>
    <t>% de publicaciones con sentimiento positivo</t>
  </si>
  <si>
    <t>451-2025-12-31</t>
  </si>
  <si>
    <t>452-2024-06-30</t>
  </si>
  <si>
    <t>452-2025-06-30</t>
  </si>
  <si>
    <t>452-2025-12-31</t>
  </si>
  <si>
    <t>453-2025-09-30</t>
  </si>
  <si>
    <t>453-2025-12-31</t>
  </si>
  <si>
    <t>455-2025-03-31</t>
  </si>
  <si>
    <t>455-2025-09-30</t>
  </si>
  <si>
    <t>455-2025-12-31</t>
  </si>
  <si>
    <t>456-2022-03-31</t>
  </si>
  <si>
    <t>456-2022-04-30</t>
  </si>
  <si>
    <t>456-2022-06-30</t>
  </si>
  <si>
    <t>456-2022-08-31</t>
  </si>
  <si>
    <t>456-2022-09-30</t>
  </si>
  <si>
    <t>456-2022-12-31</t>
  </si>
  <si>
    <t>456-2023-01-31</t>
  </si>
  <si>
    <t>456-2023-02-28</t>
  </si>
  <si>
    <t>456-2023-03-31</t>
  </si>
  <si>
    <t>456-2023-04-30</t>
  </si>
  <si>
    <t>456-2023-05-31</t>
  </si>
  <si>
    <t>456-2023-06-30</t>
  </si>
  <si>
    <t>456-2023-07-31</t>
  </si>
  <si>
    <t>456-2023-08-31</t>
  </si>
  <si>
    <t>456-2023-09-30</t>
  </si>
  <si>
    <t>456-2023-10-31</t>
  </si>
  <si>
    <t>456-2023-11-30</t>
  </si>
  <si>
    <t>456-2023-12-31</t>
  </si>
  <si>
    <t>456-2024-03-31</t>
  </si>
  <si>
    <t>456-2024-09-30</t>
  </si>
  <si>
    <t>456-2025-09-30</t>
  </si>
  <si>
    <t>456-2025-12-31</t>
  </si>
  <si>
    <t>457-2022-03-31</t>
  </si>
  <si>
    <t>457-2022-04-30</t>
  </si>
  <si>
    <t>457-2022-06-30</t>
  </si>
  <si>
    <t>457-2022-08-31</t>
  </si>
  <si>
    <t>457-2022-09-30</t>
  </si>
  <si>
    <t>457-2022-12-31</t>
  </si>
  <si>
    <t>457-2023-01-31</t>
  </si>
  <si>
    <t>457-2023-02-28</t>
  </si>
  <si>
    <t>457-2023-03-31</t>
  </si>
  <si>
    <t>457-2023-04-30</t>
  </si>
  <si>
    <t>457-2023-05-31</t>
  </si>
  <si>
    <t>457-2023-06-30</t>
  </si>
  <si>
    <t>457-2023-07-31</t>
  </si>
  <si>
    <t>457-2023-08-31</t>
  </si>
  <si>
    <t>457-2023-09-30</t>
  </si>
  <si>
    <t>457-2023-10-31</t>
  </si>
  <si>
    <t>457-2023-11-30</t>
  </si>
  <si>
    <t>457-2023-12-31</t>
  </si>
  <si>
    <t>457-2024-03-31</t>
  </si>
  <si>
    <t>457-2024-09-30</t>
  </si>
  <si>
    <t>457-2025-09-30</t>
  </si>
  <si>
    <t>457-2025-12-31</t>
  </si>
  <si>
    <t>460-2025-12-31</t>
  </si>
  <si>
    <t>466-2025-12-31</t>
  </si>
  <si>
    <t>467-2025-12-31</t>
  </si>
  <si>
    <t>468-2025-12-31</t>
  </si>
  <si>
    <t>469-2022-02-28</t>
  </si>
  <si>
    <t>469-2022-03-31</t>
  </si>
  <si>
    <t>469-2022-04-30</t>
  </si>
  <si>
    <t>469-2022-06-30</t>
  </si>
  <si>
    <t>469-2022-08-31</t>
  </si>
  <si>
    <t>469-2022-09-30</t>
  </si>
  <si>
    <t>469-2022-12-31</t>
  </si>
  <si>
    <t>469-2023-02-28</t>
  </si>
  <si>
    <t>469-2023-03-31</t>
  </si>
  <si>
    <t>469-2023-04-30</t>
  </si>
  <si>
    <t>469-2023-08-31</t>
  </si>
  <si>
    <t>469-2023-09-30</t>
  </si>
  <si>
    <t>469-2023-10-31</t>
  </si>
  <si>
    <t>469-2025-03-31</t>
  </si>
  <si>
    <t>469-2025-06-30</t>
  </si>
  <si>
    <t>469-2025-09-30</t>
  </si>
  <si>
    <t>469-2025-12-31</t>
  </si>
  <si>
    <t>470-2022-02-28</t>
  </si>
  <si>
    <t>470-2022-03-31</t>
  </si>
  <si>
    <t>470-2022-04-30</t>
  </si>
  <si>
    <t>470-2022-06-30</t>
  </si>
  <si>
    <t>470-2022-08-31</t>
  </si>
  <si>
    <t>470-2022-09-30</t>
  </si>
  <si>
    <t>470-2022-12-31</t>
  </si>
  <si>
    <t>470-2023-02-28</t>
  </si>
  <si>
    <t>470-2023-03-31</t>
  </si>
  <si>
    <t>470-2023-04-30</t>
  </si>
  <si>
    <t>470-2023-08-31</t>
  </si>
  <si>
    <t>470-2023-09-30</t>
  </si>
  <si>
    <t>470-2023-10-31</t>
  </si>
  <si>
    <t>470-2023-12-31</t>
  </si>
  <si>
    <t>470-2025-03-31</t>
  </si>
  <si>
    <t>470-2025-06-30</t>
  </si>
  <si>
    <t>470-2025-09-30</t>
  </si>
  <si>
    <t>470-2025-12-31</t>
  </si>
  <si>
    <t>471-2022-02-28</t>
  </si>
  <si>
    <t>471-2022-03-31</t>
  </si>
  <si>
    <t>471-2022-04-30</t>
  </si>
  <si>
    <t>471-2022-06-30</t>
  </si>
  <si>
    <t>471-2022-08-31</t>
  </si>
  <si>
    <t>471-2022-09-30</t>
  </si>
  <si>
    <t>471-2022-12-31</t>
  </si>
  <si>
    <t>471-2023-02-28</t>
  </si>
  <si>
    <t>471-2023-03-31</t>
  </si>
  <si>
    <t>471-2023-04-30</t>
  </si>
  <si>
    <t>471-2023-06-30</t>
  </si>
  <si>
    <t>471-2023-08-31</t>
  </si>
  <si>
    <t>471-2023-09-30</t>
  </si>
  <si>
    <t>471-2023-10-31</t>
  </si>
  <si>
    <t>471-2023-12-31</t>
  </si>
  <si>
    <t>471-2025-03-31</t>
  </si>
  <si>
    <t>471-2025-06-30</t>
  </si>
  <si>
    <t>471-2025-09-30</t>
  </si>
  <si>
    <t>471-2025-12-31</t>
  </si>
  <si>
    <t>473-2021-12-31</t>
  </si>
  <si>
    <t>473-2022-03-31</t>
  </si>
  <si>
    <t>473-2022-06-30</t>
  </si>
  <si>
    <t>473-2022-09-30</t>
  </si>
  <si>
    <t>473-2022-11-30</t>
  </si>
  <si>
    <t>473-2022-12-31</t>
  </si>
  <si>
    <t>473-2023-01-31</t>
  </si>
  <si>
    <t>473-2023-03-31</t>
  </si>
  <si>
    <t>473-2023-04-30</t>
  </si>
  <si>
    <t>473-2023-05-31</t>
  </si>
  <si>
    <t>473-2023-06-30</t>
  </si>
  <si>
    <t>473-2023-07-31</t>
  </si>
  <si>
    <t>473-2023-08-31</t>
  </si>
  <si>
    <t>473-2023-09-30</t>
  </si>
  <si>
    <t>473-2023-10-31</t>
  </si>
  <si>
    <t>473-2023-11-30</t>
  </si>
  <si>
    <t>473-2023-12-31</t>
  </si>
  <si>
    <t>473-2025-12-31</t>
  </si>
  <si>
    <t>474-2022-03-31</t>
  </si>
  <si>
    <t>474-2022-06-30</t>
  </si>
  <si>
    <t>474-2022-09-30</t>
  </si>
  <si>
    <t>474-2022-11-30</t>
  </si>
  <si>
    <t>474-2022-12-31</t>
  </si>
  <si>
    <t>474-2023-01-31</t>
  </si>
  <si>
    <t>474-2023-03-31</t>
  </si>
  <si>
    <t>474-2023-04-30</t>
  </si>
  <si>
    <t>474-2023-05-31</t>
  </si>
  <si>
    <t>474-2023-06-30</t>
  </si>
  <si>
    <t>474-2023-07-31</t>
  </si>
  <si>
    <t>474-2023-08-31</t>
  </si>
  <si>
    <t>474-2023-09-30</t>
  </si>
  <si>
    <t>474-2023-10-31</t>
  </si>
  <si>
    <t>474-2023-11-30</t>
  </si>
  <si>
    <t>474-2023-12-31</t>
  </si>
  <si>
    <t>474-2025-06-30</t>
  </si>
  <si>
    <t>474-2025-12-31</t>
  </si>
  <si>
    <t>475-2024-06-30</t>
  </si>
  <si>
    <t>475-2025-06-30</t>
  </si>
  <si>
    <t>475-2025-12-31</t>
  </si>
  <si>
    <t>476-2021-06-30</t>
  </si>
  <si>
    <t>476-2021-12-31</t>
  </si>
  <si>
    <t>476-2022-03-31</t>
  </si>
  <si>
    <t>476-2022-06-30</t>
  </si>
  <si>
    <t>476-2022-09-30</t>
  </si>
  <si>
    <t>476-2022-11-30</t>
  </si>
  <si>
    <t>476-2022-12-31</t>
  </si>
  <si>
    <t>476-2023-01-31</t>
  </si>
  <si>
    <t>476-2023-03-31</t>
  </si>
  <si>
    <t>476-2023-04-30</t>
  </si>
  <si>
    <t>476-2023-05-31</t>
  </si>
  <si>
    <t>476-2023-06-30</t>
  </si>
  <si>
    <t>476-2023-07-31</t>
  </si>
  <si>
    <t>476-2023-08-31</t>
  </si>
  <si>
    <t>476-2023-09-30</t>
  </si>
  <si>
    <t>476-2023-10-31</t>
  </si>
  <si>
    <t>476-2023-11-30</t>
  </si>
  <si>
    <t>476-2023-12-31</t>
  </si>
  <si>
    <t>476-2025-12-31</t>
  </si>
  <si>
    <t>477-2022-06-30</t>
  </si>
  <si>
    <t>477-2022-09-30</t>
  </si>
  <si>
    <t>477-2022-11-30</t>
  </si>
  <si>
    <t>477-2022-12-31</t>
  </si>
  <si>
    <t>477-2023-01-31</t>
  </si>
  <si>
    <t>477-2023-03-31</t>
  </si>
  <si>
    <t>477-2023-04-30</t>
  </si>
  <si>
    <t>477-2023-05-31</t>
  </si>
  <si>
    <t>477-2023-06-30</t>
  </si>
  <si>
    <t>477-2023-07-31</t>
  </si>
  <si>
    <t>477-2023-08-31</t>
  </si>
  <si>
    <t>477-2023-09-30</t>
  </si>
  <si>
    <t>477-2023-10-31</t>
  </si>
  <si>
    <t>477-2023-11-30</t>
  </si>
  <si>
    <t>477-2023-12-31</t>
  </si>
  <si>
    <t>477-2025-06-30</t>
  </si>
  <si>
    <t>478-2021-06-30</t>
  </si>
  <si>
    <t>478-2021-12-31</t>
  </si>
  <si>
    <t>478-2022-06-30</t>
  </si>
  <si>
    <t>478-2022-09-30</t>
  </si>
  <si>
    <t>478-2022-11-30</t>
  </si>
  <si>
    <t>478-2022-12-31</t>
  </si>
  <si>
    <t>478-2023-01-31</t>
  </si>
  <si>
    <t>478-2023-03-31</t>
  </si>
  <si>
    <t>478-2023-04-30</t>
  </si>
  <si>
    <t>478-2023-05-31</t>
  </si>
  <si>
    <t>478-2023-06-30</t>
  </si>
  <si>
    <t>478-2023-07-31</t>
  </si>
  <si>
    <t>478-2023-08-31</t>
  </si>
  <si>
    <t>478-2023-09-30</t>
  </si>
  <si>
    <t>478-2023-10-31</t>
  </si>
  <si>
    <t>478-2023-11-30</t>
  </si>
  <si>
    <t>478-2023-12-31</t>
  </si>
  <si>
    <t>478-2024-06-30</t>
  </si>
  <si>
    <t>478-2025-06-30</t>
  </si>
  <si>
    <t>478-2025-12-31</t>
  </si>
  <si>
    <t>479-2021-06-30</t>
  </si>
  <si>
    <t>479-2021-12-31</t>
  </si>
  <si>
    <t>479-2022-06-30</t>
  </si>
  <si>
    <t>479-2022-09-30</t>
  </si>
  <si>
    <t>479-2022-11-30</t>
  </si>
  <si>
    <t>479-2022-12-31</t>
  </si>
  <si>
    <t>479-2023-01-31</t>
  </si>
  <si>
    <t>479-2023-03-31</t>
  </si>
  <si>
    <t>479-2023-04-30</t>
  </si>
  <si>
    <t>479-2023-05-31</t>
  </si>
  <si>
    <t>479-2023-06-30</t>
  </si>
  <si>
    <t>479-2023-07-31</t>
  </si>
  <si>
    <t>479-2023-08-31</t>
  </si>
  <si>
    <t>479-2023-09-30</t>
  </si>
  <si>
    <t>479-2023-10-31</t>
  </si>
  <si>
    <t>479-2023-11-30</t>
  </si>
  <si>
    <t>479-2023-12-31</t>
  </si>
  <si>
    <t>479-2025-06-30</t>
  </si>
  <si>
    <t>480-2022-06-30</t>
  </si>
  <si>
    <t>480-2022-09-30</t>
  </si>
  <si>
    <t>480-2022-11-30</t>
  </si>
  <si>
    <t>480-2022-12-31</t>
  </si>
  <si>
    <t>480-2023-01-31</t>
  </si>
  <si>
    <t>480-2023-03-31</t>
  </si>
  <si>
    <t>480-2023-04-30</t>
  </si>
  <si>
    <t>480-2023-05-31</t>
  </si>
  <si>
    <t>480-2023-06-30</t>
  </si>
  <si>
    <t>480-2023-07-31</t>
  </si>
  <si>
    <t>480-2023-08-31</t>
  </si>
  <si>
    <t>480-2023-09-30</t>
  </si>
  <si>
    <t>480-2023-10-31</t>
  </si>
  <si>
    <t>480-2023-11-30</t>
  </si>
  <si>
    <t>480-2023-12-31</t>
  </si>
  <si>
    <t>480-2025-06-30</t>
  </si>
  <si>
    <t>481-2024-12-31</t>
  </si>
  <si>
    <t>481-2025-06-30</t>
  </si>
  <si>
    <t>481-2025-12-31</t>
  </si>
  <si>
    <t>484-2025-09-30</t>
  </si>
  <si>
    <t>484-2025-12-31</t>
  </si>
  <si>
    <t>485-2022-01-31</t>
  </si>
  <si>
    <t>485-2022-02-28</t>
  </si>
  <si>
    <t>485-2022-03-31</t>
  </si>
  <si>
    <t>485-2022-04-30</t>
  </si>
  <si>
    <t>485-2022-05-31</t>
  </si>
  <si>
    <t>485-2022-06-30</t>
  </si>
  <si>
    <t>485-2022-07-31</t>
  </si>
  <si>
    <t>485-2022-08-31</t>
  </si>
  <si>
    <t>485-2022-09-30</t>
  </si>
  <si>
    <t>485-2022-10-31</t>
  </si>
  <si>
    <t>485-2022-11-30</t>
  </si>
  <si>
    <t>485-2022-12-31</t>
  </si>
  <si>
    <t>485-2023-01-31</t>
  </si>
  <si>
    <t>485-2023-02-28</t>
  </si>
  <si>
    <t>485-2023-03-31</t>
  </si>
  <si>
    <t>485-2023-04-30</t>
  </si>
  <si>
    <t>485-2023-05-31</t>
  </si>
  <si>
    <t>485-2023-06-30</t>
  </si>
  <si>
    <t>485-2023-07-31</t>
  </si>
  <si>
    <t>485-2023-08-31</t>
  </si>
  <si>
    <t>485-2023-09-30</t>
  </si>
  <si>
    <t>485-2023-10-31</t>
  </si>
  <si>
    <t>485-2023-11-30</t>
  </si>
  <si>
    <t>485-2023-12-31</t>
  </si>
  <si>
    <t>485-2024-01-31</t>
  </si>
  <si>
    <t>485-2024-02-29</t>
  </si>
  <si>
    <t>485-2024-03-31</t>
  </si>
  <si>
    <t>485-2024-04-30</t>
  </si>
  <si>
    <t>485-2024-05-31</t>
  </si>
  <si>
    <t>485-2024-06-30</t>
  </si>
  <si>
    <t>485-2024-07-31</t>
  </si>
  <si>
    <t>485-2025-08-31</t>
  </si>
  <si>
    <t>485-2025-09-30</t>
  </si>
  <si>
    <t>485-2025-10-31</t>
  </si>
  <si>
    <t>485-2025-11-30</t>
  </si>
  <si>
    <t>485-2025-12-31</t>
  </si>
  <si>
    <t>486-2025-06-30</t>
  </si>
  <si>
    <t>486-2025-12-31</t>
  </si>
  <si>
    <t>Número Impactados Talleres de formación</t>
  </si>
  <si>
    <t>487-2025-12-31</t>
  </si>
  <si>
    <t>488-2022-01-31</t>
  </si>
  <si>
    <t>488-2022-02-28</t>
  </si>
  <si>
    <t>488-2022-03-31</t>
  </si>
  <si>
    <t>488-2022-04-30</t>
  </si>
  <si>
    <t>488-2022-05-31</t>
  </si>
  <si>
    <t>488-2022-06-30</t>
  </si>
  <si>
    <t>488-2022-07-31</t>
  </si>
  <si>
    <t>488-2022-08-31</t>
  </si>
  <si>
    <t>488-2022-09-30</t>
  </si>
  <si>
    <t>488-2022-10-31</t>
  </si>
  <si>
    <t>488-2022-11-30</t>
  </si>
  <si>
    <t>488-2022-12-31</t>
  </si>
  <si>
    <t>488-2023-01-31</t>
  </si>
  <si>
    <t>488-2023-02-28</t>
  </si>
  <si>
    <t>488-2023-03-31</t>
  </si>
  <si>
    <t>488-2023-04-30</t>
  </si>
  <si>
    <t>488-2023-05-31</t>
  </si>
  <si>
    <t>488-2023-06-30</t>
  </si>
  <si>
    <t>488-2023-07-31</t>
  </si>
  <si>
    <t>488-2023-08-31</t>
  </si>
  <si>
    <t>488-2023-09-30</t>
  </si>
  <si>
    <t>488-2023-10-31</t>
  </si>
  <si>
    <t>488-2023-11-30</t>
  </si>
  <si>
    <t>488-2023-12-31</t>
  </si>
  <si>
    <t>488-2024-01-31</t>
  </si>
  <si>
    <t>488-2024-02-29</t>
  </si>
  <si>
    <t>488-2024-03-31</t>
  </si>
  <si>
    <t>488-2024-04-30</t>
  </si>
  <si>
    <t>488-2024-05-31</t>
  </si>
  <si>
    <t>488-2024-06-30</t>
  </si>
  <si>
    <t>488-2024-07-31</t>
  </si>
  <si>
    <t>488-2024-08-31</t>
  </si>
  <si>
    <t>488-2024-09-30</t>
  </si>
  <si>
    <t>488-2025-03-31</t>
  </si>
  <si>
    <t>488-2025-09-30</t>
  </si>
  <si>
    <t>488-2025-10-31</t>
  </si>
  <si>
    <t>488-2025-11-30</t>
  </si>
  <si>
    <t>488-2025-12-31</t>
  </si>
  <si>
    <t>490-2025-12-31</t>
  </si>
  <si>
    <t>491-2025-12-31</t>
  </si>
  <si>
    <t>492-2025-12-31</t>
  </si>
  <si>
    <t>493-2025-12-31</t>
  </si>
  <si>
    <t>494-2025-12-31</t>
  </si>
  <si>
    <t>495-2025-12-31</t>
  </si>
  <si>
    <t>496-2025-12-31</t>
  </si>
  <si>
    <t>498-2025-12-31</t>
  </si>
  <si>
    <t>499-2025-12-31</t>
  </si>
  <si>
    <t>500-2025-12-31</t>
  </si>
  <si>
    <t>501-2025-12-31</t>
  </si>
  <si>
    <t>502-2025-12-31</t>
  </si>
  <si>
    <t>503-2025-12-31</t>
  </si>
  <si>
    <t>504-2025-12-31</t>
  </si>
  <si>
    <t>505-2025-12-31</t>
  </si>
  <si>
    <t>506-2025-06-30</t>
  </si>
  <si>
    <t>506-2025-12-31</t>
  </si>
  <si>
    <t>507-2025-06-30</t>
  </si>
  <si>
    <t>507-2025-12-31</t>
  </si>
  <si>
    <t>508-2025-12-31</t>
  </si>
  <si>
    <t>Cumplimiento a cronograma de proyectos 2025</t>
  </si>
  <si>
    <t>509-2022-01-31</t>
  </si>
  <si>
    <t>509-2022-02-28</t>
  </si>
  <si>
    <t>509-2022-03-31</t>
  </si>
  <si>
    <t>509-2022-04-30</t>
  </si>
  <si>
    <t>509-2022-05-31</t>
  </si>
  <si>
    <t>509-2022-06-30</t>
  </si>
  <si>
    <t>509-2022-07-31</t>
  </si>
  <si>
    <t>509-2022-08-31</t>
  </si>
  <si>
    <t>509-2022-09-30</t>
  </si>
  <si>
    <t>509-2022-10-31</t>
  </si>
  <si>
    <t>509-2022-11-30</t>
  </si>
  <si>
    <t>509-2022-12-31</t>
  </si>
  <si>
    <t>509-2023-01-31</t>
  </si>
  <si>
    <t>509-2023-02-28</t>
  </si>
  <si>
    <t>509-2023-03-31</t>
  </si>
  <si>
    <t>509-2023-04-30</t>
  </si>
  <si>
    <t>509-2023-05-31</t>
  </si>
  <si>
    <t>509-2023-06-30</t>
  </si>
  <si>
    <t>509-2023-07-31</t>
  </si>
  <si>
    <t>509-2023-08-31</t>
  </si>
  <si>
    <t>509-2023-09-30</t>
  </si>
  <si>
    <t>509-2023-10-31</t>
  </si>
  <si>
    <t>509-2023-11-30</t>
  </si>
  <si>
    <t>509-2023-12-31</t>
  </si>
  <si>
    <t>509-2024-01-31</t>
  </si>
  <si>
    <t>509-2024-02-29</t>
  </si>
  <si>
    <t>509-2024-03-31</t>
  </si>
  <si>
    <t>509-2024-04-30</t>
  </si>
  <si>
    <t>509-2024-05-31</t>
  </si>
  <si>
    <t>509-2024-06-30</t>
  </si>
  <si>
    <t>509-2024-07-31</t>
  </si>
  <si>
    <t>509-2024-08-31</t>
  </si>
  <si>
    <t>509-2024-09-30</t>
  </si>
  <si>
    <t>509-2024-10-31</t>
  </si>
  <si>
    <t>509-2024-11-30</t>
  </si>
  <si>
    <t>509-2024-12-31</t>
  </si>
  <si>
    <t>509-2025-01-31</t>
  </si>
  <si>
    <t>509-2025-02-28</t>
  </si>
  <si>
    <t>509-2025-03-31</t>
  </si>
  <si>
    <t>509-2025-04-30</t>
  </si>
  <si>
    <t>509-2025-05-31</t>
  </si>
  <si>
    <t>509-2025-06-30</t>
  </si>
  <si>
    <t>509-2025-07-31</t>
  </si>
  <si>
    <t>509-2025-08-31</t>
  </si>
  <si>
    <t>509-2025-09-30</t>
  </si>
  <si>
    <t>509-2025-11-30</t>
  </si>
  <si>
    <t>509-2025-12-31</t>
  </si>
  <si>
    <t>Frecuencia de incidentes de riesgos</t>
  </si>
  <si>
    <t>510-2022-03-31</t>
  </si>
  <si>
    <t>510-2022-04-30</t>
  </si>
  <si>
    <t>510-2022-06-30</t>
  </si>
  <si>
    <t>510-2022-08-31</t>
  </si>
  <si>
    <t>510-2022-09-30</t>
  </si>
  <si>
    <t>510-2022-12-31</t>
  </si>
  <si>
    <t>510-2023-02-28</t>
  </si>
  <si>
    <t>510-2023-03-31</t>
  </si>
  <si>
    <t>510-2023-08-31</t>
  </si>
  <si>
    <t>510-2023-09-30</t>
  </si>
  <si>
    <t>510-2023-10-31</t>
  </si>
  <si>
    <t>510-2023-12-31</t>
  </si>
  <si>
    <t>510-2024-02-29</t>
  </si>
  <si>
    <t>510-2024-03-31</t>
  </si>
  <si>
    <t>510-2024-04-30</t>
  </si>
  <si>
    <t>510-2024-06-30</t>
  </si>
  <si>
    <t>510-2024-08-31</t>
  </si>
  <si>
    <t>510-2024-10-31</t>
  </si>
  <si>
    <t>510-2024-12-31</t>
  </si>
  <si>
    <t>510-2025-03-31</t>
  </si>
  <si>
    <t>510-2025-06-30</t>
  </si>
  <si>
    <t>510-2025-09-30</t>
  </si>
  <si>
    <t>510-2025-12-31</t>
  </si>
  <si>
    <t>Eficacia de controles</t>
  </si>
  <si>
    <t>511-2022-03-31</t>
  </si>
  <si>
    <t>511-2022-04-30</t>
  </si>
  <si>
    <t>511-2022-06-30</t>
  </si>
  <si>
    <t>511-2022-08-31</t>
  </si>
  <si>
    <t>511-2022-09-30</t>
  </si>
  <si>
    <t>511-2022-12-31</t>
  </si>
  <si>
    <t>511-2023-02-28</t>
  </si>
  <si>
    <t>511-2023-03-31</t>
  </si>
  <si>
    <t>511-2023-08-31</t>
  </si>
  <si>
    <t>511-2023-09-30</t>
  </si>
  <si>
    <t>511-2023-10-31</t>
  </si>
  <si>
    <t>511-2023-12-31</t>
  </si>
  <si>
    <t>511-2024-02-29</t>
  </si>
  <si>
    <t>511-2024-03-31</t>
  </si>
  <si>
    <t>511-2024-04-30</t>
  </si>
  <si>
    <t>511-2024-06-30</t>
  </si>
  <si>
    <t>511-2024-08-31</t>
  </si>
  <si>
    <t>511-2024-09-30</t>
  </si>
  <si>
    <t>511-2024-10-31</t>
  </si>
  <si>
    <t>511-2024-12-31</t>
  </si>
  <si>
    <t>511-2025-03-31</t>
  </si>
  <si>
    <t>511-2025-06-30</t>
  </si>
  <si>
    <t>511-2025-09-30</t>
  </si>
  <si>
    <t>511-2025-12-31</t>
  </si>
  <si>
    <t>Nivel de cumplimiento del plan de seguimiento a controles</t>
  </si>
  <si>
    <t>513-2025-03-31</t>
  </si>
  <si>
    <t>513-2025-06-30</t>
  </si>
  <si>
    <t>513-2025-09-30</t>
  </si>
  <si>
    <t>513-2025-12-31</t>
  </si>
  <si>
    <t>Respuesta ante nuevas necesidades de control</t>
  </si>
  <si>
    <t>514-2025-06-30</t>
  </si>
  <si>
    <t>514-2025-12-31</t>
  </si>
  <si>
    <t>Porcentaje de procesos de control implementados</t>
  </si>
  <si>
    <t>515-2025-12-31</t>
  </si>
  <si>
    <t>Porcentaje de colaboradores formados en ciberseguridad</t>
  </si>
  <si>
    <t>516-2025-12-31</t>
  </si>
  <si>
    <t>518-2025-09-30</t>
  </si>
  <si>
    <t>518-2025-12-31</t>
  </si>
  <si>
    <t>% de publicaciones con sentimiento neutro o negativo</t>
  </si>
  <si>
    <t>519-2022-06-30</t>
  </si>
  <si>
    <t>519-2022-09-30</t>
  </si>
  <si>
    <t>519-2022-11-30</t>
  </si>
  <si>
    <t>519-2022-12-31</t>
  </si>
  <si>
    <t>519-2023-06-30</t>
  </si>
  <si>
    <t>519-2023-10-31</t>
  </si>
  <si>
    <t>519-2023-12-31</t>
  </si>
  <si>
    <t>519-2024-06-30</t>
  </si>
  <si>
    <t>519-2024-08-31</t>
  </si>
  <si>
    <t>519-2024-12-31</t>
  </si>
  <si>
    <t>519-2025-06-30</t>
  </si>
  <si>
    <t>519-2025-12-31</t>
  </si>
  <si>
    <t>Asignaturas o modulos con mecanismos de evaluación implementados</t>
  </si>
  <si>
    <t>522-2025-12-31</t>
  </si>
  <si>
    <t>523-2022-06-30</t>
  </si>
  <si>
    <t>523-2022-09-30</t>
  </si>
  <si>
    <t>523-2022-11-30</t>
  </si>
  <si>
    <t>523-2022-12-31</t>
  </si>
  <si>
    <t>523-2023-06-30</t>
  </si>
  <si>
    <t>523-2023-10-31</t>
  </si>
  <si>
    <t>523-2023-12-31</t>
  </si>
  <si>
    <t>523-2024-06-30</t>
  </si>
  <si>
    <t>523-2024-08-31</t>
  </si>
  <si>
    <t>523-2024-12-31</t>
  </si>
  <si>
    <t>523-2025-06-30</t>
  </si>
  <si>
    <t>523-2025-12-31</t>
  </si>
  <si>
    <t>524-2022-06-30</t>
  </si>
  <si>
    <t>524-2022-09-30</t>
  </si>
  <si>
    <t>524-2022-11-30</t>
  </si>
  <si>
    <t>524-2022-12-31</t>
  </si>
  <si>
    <t>524-2023-06-30</t>
  </si>
  <si>
    <t>524-2023-10-31</t>
  </si>
  <si>
    <t>524-2023-12-31</t>
  </si>
  <si>
    <t>524-2024-06-30</t>
  </si>
  <si>
    <t>524-2024-12-31</t>
  </si>
  <si>
    <t>524-2025-06-30</t>
  </si>
  <si>
    <t>524-2025-12-31</t>
  </si>
  <si>
    <t>Cumplimiento Politica Polisigs</t>
  </si>
  <si>
    <t>526-2025-06-30</t>
  </si>
  <si>
    <t>526-2025-09-30</t>
  </si>
  <si>
    <t>Participación de Grupos de Interés en la construcción del nuevo plan de desarrollo (PDI)</t>
  </si>
  <si>
    <t>527-2025-12-31</t>
  </si>
  <si>
    <t>Participación de la comunidad en la Rendición de Cuentas</t>
  </si>
  <si>
    <t>528-2025-06-30</t>
  </si>
  <si>
    <t>528-2025-12-31</t>
  </si>
  <si>
    <t>Oportunidad en la solución de solicitudes de infraestructura</t>
  </si>
  <si>
    <t>529-2022-03-31</t>
  </si>
  <si>
    <t>529-2022-06-30</t>
  </si>
  <si>
    <t>529-2022-09-30</t>
  </si>
  <si>
    <t>529-2022-12-31</t>
  </si>
  <si>
    <t>529-2023-03-31</t>
  </si>
  <si>
    <t>529-2023-09-30</t>
  </si>
  <si>
    <t>529-2023-10-31</t>
  </si>
  <si>
    <t>529-2023-12-31</t>
  </si>
  <si>
    <t>529-2024-02-29</t>
  </si>
  <si>
    <t>529-2024-03-31</t>
  </si>
  <si>
    <t>529-2024-04-30</t>
  </si>
  <si>
    <t>529-2024-06-30</t>
  </si>
  <si>
    <t>529-2024-08-31</t>
  </si>
  <si>
    <t>529-2024-09-30</t>
  </si>
  <si>
    <t>529-2024-12-31</t>
  </si>
  <si>
    <t>529-2025-02-28</t>
  </si>
  <si>
    <t>529-2025-03-31</t>
  </si>
  <si>
    <t>529-2025-04-30</t>
  </si>
  <si>
    <t>529-2025-06-30</t>
  </si>
  <si>
    <t>529-2025-09-30</t>
  </si>
  <si>
    <t>529-2025-12-31</t>
  </si>
  <si>
    <t>Índice de Cumplimiento del Sprint</t>
  </si>
  <si>
    <t>530-2025-12-31</t>
  </si>
  <si>
    <t>Eficiencia de capacidad instalada</t>
  </si>
  <si>
    <t>531-2025-12-31</t>
  </si>
  <si>
    <t>Actividades de Cooperación en Internacionalización</t>
  </si>
  <si>
    <t>532-2022-06-30</t>
  </si>
  <si>
    <t>532-2022-09-30</t>
  </si>
  <si>
    <t>532-2022-11-30</t>
  </si>
  <si>
    <t>532-2022-12-31</t>
  </si>
  <si>
    <t>532-2023-06-30</t>
  </si>
  <si>
    <t>532-2023-12-31</t>
  </si>
  <si>
    <t>532-2024-06-30</t>
  </si>
  <si>
    <t>532-2024-12-31</t>
  </si>
  <si>
    <t>532-2025-06-30</t>
  </si>
  <si>
    <t>532-2025-12-31</t>
  </si>
  <si>
    <t>Participación de estudiantes externos invitados a actividades de cooperación nacional e internacional</t>
  </si>
  <si>
    <t>533-2022-06-30</t>
  </si>
  <si>
    <t>533-2022-09-30</t>
  </si>
  <si>
    <t>533-2022-11-30</t>
  </si>
  <si>
    <t>533-2022-12-31</t>
  </si>
  <si>
    <t>533-2023-06-30</t>
  </si>
  <si>
    <t>533-2023-10-31</t>
  </si>
  <si>
    <t>533-2023-12-31</t>
  </si>
  <si>
    <t>533-2024-06-30</t>
  </si>
  <si>
    <t>533-2024-12-31</t>
  </si>
  <si>
    <t>533-2025-06-30</t>
  </si>
  <si>
    <t>533-2025-12-31</t>
  </si>
  <si>
    <t>Participación de estudiantes POLI en actividades de cooperación nacional e internacional</t>
  </si>
  <si>
    <t>534-2022-06-30</t>
  </si>
  <si>
    <t>534-2022-09-30</t>
  </si>
  <si>
    <t>534-2022-11-30</t>
  </si>
  <si>
    <t>534-2022-12-31</t>
  </si>
  <si>
    <t>534-2023-06-30</t>
  </si>
  <si>
    <t>534-2023-10-31</t>
  </si>
  <si>
    <t>534-2023-12-31</t>
  </si>
  <si>
    <t>534-2024-06-30</t>
  </si>
  <si>
    <t>534-2024-12-31</t>
  </si>
  <si>
    <t>534-2025-06-30</t>
  </si>
  <si>
    <t>534-2025-12-31</t>
  </si>
  <si>
    <t>Participación de profesores externos invitados a actividades de cooperación nacional e internacional</t>
  </si>
  <si>
    <t>535-2022-06-30</t>
  </si>
  <si>
    <t>535-2022-09-30</t>
  </si>
  <si>
    <t>535-2022-11-30</t>
  </si>
  <si>
    <t>535-2022-12-31</t>
  </si>
  <si>
    <t>535-2023-06-30</t>
  </si>
  <si>
    <t>535-2023-10-31</t>
  </si>
  <si>
    <t>535-2023-12-31</t>
  </si>
  <si>
    <t>535-2024-06-30</t>
  </si>
  <si>
    <t>535-2024-12-31</t>
  </si>
  <si>
    <t>535-2025-06-30</t>
  </si>
  <si>
    <t>535-2025-12-31</t>
  </si>
  <si>
    <t>Participación de profesores POLI en actividades de cooperación nacional e internacional</t>
  </si>
  <si>
    <t>536-2022-06-30</t>
  </si>
  <si>
    <t>536-2022-09-30</t>
  </si>
  <si>
    <t>536-2022-11-30</t>
  </si>
  <si>
    <t>536-2022-12-31</t>
  </si>
  <si>
    <t>536-2023-06-30</t>
  </si>
  <si>
    <t>536-2023-10-31</t>
  </si>
  <si>
    <t>536-2023-12-31</t>
  </si>
  <si>
    <t>536-2024-06-30</t>
  </si>
  <si>
    <t>536-2024-12-31</t>
  </si>
  <si>
    <t>536-2025-06-30</t>
  </si>
  <si>
    <t>536-2025-12-31</t>
  </si>
  <si>
    <t>FCR- Resolución en primer contacto</t>
  </si>
  <si>
    <t>537-2025-06-30</t>
  </si>
  <si>
    <t>537-2025-12-31</t>
  </si>
  <si>
    <t>Cumplimiento de sesiones de socialización de planeación académica</t>
  </si>
  <si>
    <t>538-2025-12-31</t>
  </si>
  <si>
    <t>CES emisión de certificados</t>
  </si>
  <si>
    <t>539-2025-12-31</t>
  </si>
  <si>
    <t>Nivel de Calidad de los Datos Cargados al SNIES</t>
  </si>
  <si>
    <t>540-2025-06-30</t>
  </si>
  <si>
    <t>540-2025-12-31</t>
  </si>
  <si>
    <t>Participación de graduados en actividades de empleabilidad y relacionamiento</t>
  </si>
  <si>
    <t>541-2025-12-31</t>
  </si>
  <si>
    <t>Tasa de cotización del graduado - Metrica</t>
  </si>
  <si>
    <t>542-2022-02-28</t>
  </si>
  <si>
    <t>542-2022-03-31</t>
  </si>
  <si>
    <t>542-2022-04-30</t>
  </si>
  <si>
    <t>542-2022-06-30</t>
  </si>
  <si>
    <t>542-2022-09-30</t>
  </si>
  <si>
    <t>542-2022-12-31</t>
  </si>
  <si>
    <t>542-2023-09-30</t>
  </si>
  <si>
    <t>542-2023-12-31</t>
  </si>
  <si>
    <t>542-2024-12-31</t>
  </si>
  <si>
    <t>542-2025-12-31</t>
  </si>
  <si>
    <t>Tasa de interacción por usuario</t>
  </si>
  <si>
    <t>543-2022-06-30</t>
  </si>
  <si>
    <t>543-2022-09-30</t>
  </si>
  <si>
    <t>543-2022-11-30</t>
  </si>
  <si>
    <t>543-2022-12-31</t>
  </si>
  <si>
    <t>543-2023-06-30</t>
  </si>
  <si>
    <t>543-2023-10-31</t>
  </si>
  <si>
    <t>543-2023-12-31</t>
  </si>
  <si>
    <t>543-2024-06-30</t>
  </si>
  <si>
    <t>543-2024-12-31</t>
  </si>
  <si>
    <t>543-2025-06-30</t>
  </si>
  <si>
    <t>Producción de ambientes inmersivos LEI</t>
  </si>
  <si>
    <t>544-2022-06-30</t>
  </si>
  <si>
    <t>544-2022-09-30</t>
  </si>
  <si>
    <t>544-2022-11-30</t>
  </si>
  <si>
    <t>544-2022-12-31</t>
  </si>
  <si>
    <t>544-2023-06-30</t>
  </si>
  <si>
    <t>544-2023-10-31</t>
  </si>
  <si>
    <t>544-2023-12-31</t>
  </si>
  <si>
    <t>544-2024-06-30</t>
  </si>
  <si>
    <t>544-2024-12-31</t>
  </si>
  <si>
    <t>544-2025-06-30</t>
  </si>
  <si>
    <t>544-2025-12-31</t>
  </si>
  <si>
    <t>Tasa de participación de graduados en instrumentos de seguimiento (M0, M1, M5)</t>
  </si>
  <si>
    <t>546-2022-02-28</t>
  </si>
  <si>
    <t>546-2022-03-31</t>
  </si>
  <si>
    <t>546-2022-04-30</t>
  </si>
  <si>
    <t>546-2022-06-30</t>
  </si>
  <si>
    <t>546-2022-09-30</t>
  </si>
  <si>
    <t>546-2022-12-31</t>
  </si>
  <si>
    <t>546-2023-02-28</t>
  </si>
  <si>
    <t>546-2023-09-30</t>
  </si>
  <si>
    <t>546-2023-10-31</t>
  </si>
  <si>
    <t>546-2023-12-31</t>
  </si>
  <si>
    <t>546-2024-12-31</t>
  </si>
  <si>
    <t>546-2025-12-31</t>
  </si>
  <si>
    <t>Nivel de satisfacción del graduado con la institución</t>
  </si>
  <si>
    <t>547-2025-12-31</t>
  </si>
  <si>
    <t>Nivel de satisfacción con las actividades de formación</t>
  </si>
  <si>
    <t>550-2025-06-30</t>
  </si>
  <si>
    <t>550-2025-12-31</t>
  </si>
  <si>
    <t>Evaluación del desempeño de los mentores</t>
  </si>
  <si>
    <t>551-2024-12-31</t>
  </si>
  <si>
    <t>551-2025-06-30</t>
  </si>
  <si>
    <t>551-2025-12-31</t>
  </si>
  <si>
    <t>Nivel de Satisfacción Servicios Prestados -Gestión de la Responsabilidad Social</t>
  </si>
  <si>
    <t>552-2025-06-30</t>
  </si>
  <si>
    <t>552-2025-12-31</t>
  </si>
  <si>
    <t>Nivel de Satisfacción Servicios Prestados -Inscripción, admisión y matrícula de estudiantes nuevos</t>
  </si>
  <si>
    <t>553-2025-12-31</t>
  </si>
  <si>
    <t>Nivel de Satisfacción Servicios Prestados -Permanencia</t>
  </si>
  <si>
    <t>554-2025-12-31</t>
  </si>
  <si>
    <t>Nivel de Satisfacción Servicios Prestados -Mercadeo y venta de educación para la vida</t>
  </si>
  <si>
    <t>555-2025-12-31</t>
  </si>
  <si>
    <t>Cumplimiento Plan de formación Institucional</t>
  </si>
  <si>
    <t>556-2025-12-31</t>
  </si>
  <si>
    <t>68-2021-06-30</t>
  </si>
  <si>
    <t>68-2021-12-31</t>
  </si>
  <si>
    <t>68-2022-06-30</t>
  </si>
  <si>
    <t>68-2022-12-31</t>
  </si>
  <si>
    <t>68-2025-06-30</t>
  </si>
  <si>
    <t>69-2021-03-31</t>
  </si>
  <si>
    <t>69-2021-06-30</t>
  </si>
  <si>
    <t>69-2021-09-30</t>
  </si>
  <si>
    <t>69-2021-12-31</t>
  </si>
  <si>
    <t>69-2022-03-31</t>
  </si>
  <si>
    <t>69-2022-06-30</t>
  </si>
  <si>
    <t>69-2022-09-30</t>
  </si>
  <si>
    <t>69-2022-12-31</t>
  </si>
  <si>
    <t>69-2025-03-31</t>
  </si>
  <si>
    <t>69-2025-06-30</t>
  </si>
  <si>
    <t>69-2025-09-30</t>
  </si>
  <si>
    <t>69-2025-12-31</t>
  </si>
  <si>
    <t>73-2021-06-30</t>
  </si>
  <si>
    <t>73-2021-12-31</t>
  </si>
  <si>
    <t>73-2022-06-30</t>
  </si>
  <si>
    <t>73-2022-12-31</t>
  </si>
  <si>
    <t>73-2025-06-30</t>
  </si>
  <si>
    <t>73-2025-12-31</t>
  </si>
  <si>
    <t>74-2021-06-30</t>
  </si>
  <si>
    <t>74-2021-12-31</t>
  </si>
  <si>
    <t>74-2022-06-30</t>
  </si>
  <si>
    <t>74-2022-12-31</t>
  </si>
  <si>
    <t>74-2025-06-30</t>
  </si>
  <si>
    <t>74-2025-12-31</t>
  </si>
  <si>
    <t>77-2021-01-31</t>
  </si>
  <si>
    <t>77-2021-02-28</t>
  </si>
  <si>
    <t>77-2021-03-31</t>
  </si>
  <si>
    <t>77-2021-04-30</t>
  </si>
  <si>
    <t>77-2021-05-31</t>
  </si>
  <si>
    <t>77-2021-06-30</t>
  </si>
  <si>
    <t>77-2021-07-31</t>
  </si>
  <si>
    <t>77-2021-08-31</t>
  </si>
  <si>
    <t>77-2021-09-30</t>
  </si>
  <si>
    <t>77-2021-10-31</t>
  </si>
  <si>
    <t>77-2021-11-30</t>
  </si>
  <si>
    <t>77-2021-12-31</t>
  </si>
  <si>
    <t>77-2025-07-31</t>
  </si>
  <si>
    <t>77-2025-08-31</t>
  </si>
  <si>
    <t>77-2025-09-30</t>
  </si>
  <si>
    <t>77-2025-10-31</t>
  </si>
  <si>
    <t>77-2025-11-30</t>
  </si>
  <si>
    <t>77-2025-12-31</t>
  </si>
  <si>
    <t>84-2021-12-31</t>
  </si>
  <si>
    <t>84-2022-12-31</t>
  </si>
  <si>
    <t>84-2025-12-31</t>
  </si>
  <si>
    <t>85-2021-12-31</t>
  </si>
  <si>
    <t>85-2022-12-31</t>
  </si>
  <si>
    <t>85-2025-12-31</t>
  </si>
  <si>
    <t>86-2021-06-30</t>
  </si>
  <si>
    <t>86-2021-12-31</t>
  </si>
  <si>
    <t>86-2022-06-30</t>
  </si>
  <si>
    <t>86-2022-12-31</t>
  </si>
  <si>
    <t>86-2025-12-31</t>
  </si>
  <si>
    <t>87-2021-12-31</t>
  </si>
  <si>
    <t>87-2022-12-31</t>
  </si>
  <si>
    <t>87-2024-12-31</t>
  </si>
  <si>
    <t>87-2025-12-31</t>
  </si>
  <si>
    <t>88-2021-12-31</t>
  </si>
  <si>
    <t>88-2022-12-31</t>
  </si>
  <si>
    <t>88-2025-12-31</t>
  </si>
  <si>
    <t>89-2021-12-31</t>
  </si>
  <si>
    <t>89-2022-12-31</t>
  </si>
  <si>
    <t>89-2025-12-31</t>
  </si>
  <si>
    <t>90-2021-12-31</t>
  </si>
  <si>
    <t>90-2022-12-31</t>
  </si>
  <si>
    <t>90-2025-12-31</t>
  </si>
  <si>
    <t>91-2021-12-31</t>
  </si>
  <si>
    <t>91-2022-12-31</t>
  </si>
  <si>
    <t>91-2025-12-31</t>
  </si>
  <si>
    <t>92-2021-12-31</t>
  </si>
  <si>
    <t>92-2022-12-31</t>
  </si>
  <si>
    <t>92-2025-12-31</t>
  </si>
  <si>
    <t>94-2021-12-31</t>
  </si>
  <si>
    <t>94-2022-12-31</t>
  </si>
  <si>
    <t>94-2025-12-31</t>
  </si>
  <si>
    <t>95-2021-06-30</t>
  </si>
  <si>
    <t>95-2021-12-31</t>
  </si>
  <si>
    <t>95-2022-06-30</t>
  </si>
  <si>
    <t>95-2022-12-31</t>
  </si>
  <si>
    <t>95-2025-12-31</t>
  </si>
  <si>
    <t xml:space="preserve">Escala ID </t>
  </si>
  <si>
    <t>Trimestre</t>
  </si>
  <si>
    <t>% Cumplimiento</t>
  </si>
  <si>
    <t>&lt;60%</t>
  </si>
  <si>
    <t>Valor</t>
  </si>
  <si>
    <t>Periodo</t>
  </si>
  <si>
    <t>Acreditación Institucional Sede Bogotá - Fase II - Condiciones iniciales</t>
  </si>
  <si>
    <t>Creación del Instituto de Educación para el trabajo y el desarrollo humano- Fase I - Aprobaciones legales</t>
  </si>
  <si>
    <t>Operaciones Académica pregrado y posgrado presencial.</t>
  </si>
  <si>
    <t>Plan anual Transformación de experiencia</t>
  </si>
  <si>
    <t>Plan anual Jefatura administrativa</t>
  </si>
  <si>
    <t>Plan anual Jefatura de compras</t>
  </si>
  <si>
    <t>Plan anual FNGS-ADMON Y COMP- ADM DE EMPRESAS</t>
  </si>
  <si>
    <t>Plan anual FIDI-DISEÑO - DISEÑO GRAFICO</t>
  </si>
  <si>
    <t>Plan anual Planeación estrategica</t>
  </si>
  <si>
    <t>Linea base</t>
  </si>
  <si>
    <t>Aporte de los Procesos a los Objetivos de Desarrollo Sostenible</t>
  </si>
  <si>
    <t>Cumplimiento a cronograma de proyectos</t>
  </si>
  <si>
    <t>Satisfacción procesos de Homologaciones</t>
  </si>
  <si>
    <t>Participación en Actividades deportivas presenciales</t>
  </si>
  <si>
    <t>Num de programas con convenios de doble titulación</t>
  </si>
  <si>
    <t>Número de redes de investigación</t>
  </si>
  <si>
    <t>Centros de investigación, ciencia y de apoyo a CTI en consolidación</t>
  </si>
  <si>
    <t>Porcentaje Iniciativas aprobadas</t>
  </si>
  <si>
    <t>Inclusión</t>
  </si>
  <si>
    <t>Operaciones Académica pregrado y posgrado virtual</t>
  </si>
  <si>
    <t>381-2023-06-30</t>
  </si>
  <si>
    <t>382-2023-06-30</t>
  </si>
  <si>
    <t>383-2023-06-30</t>
  </si>
  <si>
    <t>384-2023-06-30</t>
  </si>
  <si>
    <t>Generación de Residuos Peligroso Mensual</t>
  </si>
  <si>
    <t>Ser PRO Fase III</t>
  </si>
  <si>
    <t>14.1-2024-06-30</t>
  </si>
  <si>
    <t>14.1-2024-12-31</t>
  </si>
  <si>
    <t>14.2-2024-06-30</t>
  </si>
  <si>
    <t>14.2-2024-12-31</t>
  </si>
  <si>
    <t>14.3-2024-06-30</t>
  </si>
  <si>
    <t>14.3-2024-12-31</t>
  </si>
  <si>
    <t>14.4-2024-06-30</t>
  </si>
  <si>
    <t>14.4-2024-12-31</t>
  </si>
  <si>
    <t>466-2024-12-31</t>
  </si>
  <si>
    <t>148-2022-12-31</t>
  </si>
  <si>
    <t>224-2022-12-31</t>
  </si>
  <si>
    <t>227-2022-12-31</t>
  </si>
  <si>
    <t>228-2023-12-31</t>
  </si>
  <si>
    <t>275-2025-06-30</t>
  </si>
  <si>
    <t>276-2025-06-30</t>
  </si>
  <si>
    <t>334-2022-12-31</t>
  </si>
  <si>
    <t>344-2025-06-30</t>
  </si>
  <si>
    <t>358-2025-12-31</t>
  </si>
  <si>
    <t>383-2025-06-30</t>
  </si>
  <si>
    <t>427-2025-06-30</t>
  </si>
  <si>
    <t>428-2025-06-30</t>
  </si>
  <si>
    <t>429-2025-06-30</t>
  </si>
  <si>
    <t>430-2025-06-30</t>
  </si>
  <si>
    <t>433-2025-06-30</t>
  </si>
  <si>
    <t>434-2025-06-30</t>
  </si>
  <si>
    <t>435-2025-06-30</t>
  </si>
  <si>
    <t>436-2025-06-30</t>
  </si>
  <si>
    <t>439-2025-06-30</t>
  </si>
  <si>
    <t>440-2025-06-30</t>
  </si>
  <si>
    <t>444-2025-06-30</t>
  </si>
  <si>
    <t>447-2025-06-30</t>
  </si>
  <si>
    <t>448-2025-06-30</t>
  </si>
  <si>
    <t>451-2025-06-30</t>
  </si>
  <si>
    <t>453-2025-06-30</t>
  </si>
  <si>
    <t>455-2025-06-30</t>
  </si>
  <si>
    <t>456-2025-06-30</t>
  </si>
  <si>
    <t>457-2025-06-30</t>
  </si>
  <si>
    <t>466-2025-06-30</t>
  </si>
  <si>
    <t>467-2025-06-30</t>
  </si>
  <si>
    <t>468-2025-06-30</t>
  </si>
  <si>
    <t>469-2023-06-30</t>
  </si>
  <si>
    <t>469-2023-12-31</t>
  </si>
  <si>
    <t>485-2025-06-30</t>
  </si>
  <si>
    <t>488-2025-06-30</t>
  </si>
  <si>
    <t>Clasificación</t>
  </si>
  <si>
    <t>Llave</t>
  </si>
  <si>
    <t>Decimales</t>
  </si>
  <si>
    <t>DecimalesEje</t>
  </si>
  <si>
    <t>Operativo</t>
  </si>
  <si>
    <t>Estratégico</t>
  </si>
  <si>
    <t>Porcentaje de cumplimiento del Acuerdo de Nivel de Servicio (ANS)</t>
  </si>
  <si>
    <t>Monarca - Ecosistema Banner</t>
  </si>
  <si>
    <t>Creación del Instituto de Educación para el trabajo y el desarrollo humano - Stand By</t>
  </si>
  <si>
    <t>Creación del colegio de educación media virtual  - Stand By</t>
  </si>
  <si>
    <t>Nivel de Satisfacción -Comunicaciones internas</t>
  </si>
  <si>
    <t>Inversión en CAPEX de la utilidad anterior (veces)</t>
  </si>
  <si>
    <t>% Programas acreditables acreditados Sede Bogotá</t>
  </si>
  <si>
    <t>Prime</t>
  </si>
  <si>
    <t>Pricing</t>
  </si>
  <si>
    <t>Total Ingresos B2G</t>
  </si>
  <si>
    <t>Productos de investigación, innovación y creación- Parcial</t>
  </si>
  <si>
    <t>Migración modelo de transporte rotativo</t>
  </si>
  <si>
    <t>Hubspot CRM</t>
  </si>
  <si>
    <t>471.1</t>
  </si>
  <si>
    <t>Cumplimiento plan anual Dirección de bienestar y relaciones laborales</t>
  </si>
  <si>
    <t>471.2</t>
  </si>
  <si>
    <t>Cumplimiento plan anual Dirección de formacion y desarrollo</t>
  </si>
  <si>
    <t>471.3</t>
  </si>
  <si>
    <t>Cumplimiento plan anual Dirección de comunicaciones externas Sed Medellín</t>
  </si>
  <si>
    <t>471.4</t>
  </si>
  <si>
    <t>Cumplimiento plan anual Direccción de comunicaciones</t>
  </si>
  <si>
    <t>471.5</t>
  </si>
  <si>
    <t>Cumplimiento plan anual Dirección de admón laboral y compensación</t>
  </si>
  <si>
    <t>471.6</t>
  </si>
  <si>
    <t>Cumplimiento plan anual Dirección de Gestión de talento</t>
  </si>
  <si>
    <t>471.7</t>
  </si>
  <si>
    <t>Cumplimiento plan anual Dirección de relaciones publicas y protocolo</t>
  </si>
  <si>
    <t>Prov-10</t>
  </si>
  <si>
    <t>Diseño del Gobierno de IT</t>
  </si>
  <si>
    <t>Prov-11</t>
  </si>
  <si>
    <t>Arquitectura de Microservicios</t>
  </si>
  <si>
    <t>Prov-12</t>
  </si>
  <si>
    <t>Smart Assistant</t>
  </si>
  <si>
    <t>Prov-13</t>
  </si>
  <si>
    <t>Optimización de procesos del ciclo de vida del estudiante</t>
  </si>
  <si>
    <t>Prov-14</t>
  </si>
  <si>
    <t xml:space="preserve">Cumplimiento proyecto creación del centro de excelencia analítica </t>
  </si>
  <si>
    <t>Prov-15</t>
  </si>
  <si>
    <t>Indice de madurez analítica institucional y  por proceso 2</t>
  </si>
  <si>
    <t>Prov-16</t>
  </si>
  <si>
    <t>Desempeño de Modelos (Machine Learning - IA)</t>
  </si>
  <si>
    <t>Prov-3</t>
  </si>
  <si>
    <t>N° Programas con nuevo modelo evaluativo implementado</t>
  </si>
  <si>
    <t>Prov-5</t>
  </si>
  <si>
    <t>Número de cursos  con microcertificación</t>
  </si>
  <si>
    <t>Prov-7</t>
  </si>
  <si>
    <t>Número de estudiantes matriculados  IEDTH</t>
  </si>
  <si>
    <t>Prov-8</t>
  </si>
  <si>
    <t>Índice de Permanencia Docente (NPS)</t>
  </si>
  <si>
    <t>Prov-9</t>
  </si>
  <si>
    <t>Índice de Permanencia Administrativos (NPS)</t>
  </si>
  <si>
    <t>Avance</t>
  </si>
  <si>
    <t>Centro de Idiomas Fase I - Stand By</t>
  </si>
  <si>
    <t>Prov-1</t>
  </si>
  <si>
    <t xml:space="preserve">Valor académico agregado </t>
  </si>
  <si>
    <t>Prov-2</t>
  </si>
  <si>
    <t>Aporte relativo</t>
  </si>
  <si>
    <t>Acreditación Institucional  Fase III - Etapa de evaluación externa</t>
  </si>
  <si>
    <t>Fortalecimiento de la investigacion, la innovación y la creación</t>
  </si>
  <si>
    <t>Fortalecimiento de planta docente</t>
  </si>
  <si>
    <t>Plataforma de gestión de la información curricular Fase I</t>
  </si>
  <si>
    <t>Actualización de TRD y creación del Plan de gestión documental</t>
  </si>
  <si>
    <t>ADN Poli</t>
  </si>
  <si>
    <t>Gobierno de datos</t>
  </si>
  <si>
    <t>Herramientas de Gestión para el mejoramiento continuo</t>
  </si>
  <si>
    <t>Proyectos Ilumno Self Service S&amp;P</t>
  </si>
  <si>
    <t>Reingenia de aplicaciones</t>
  </si>
  <si>
    <t>SOPHIA Sistema de optimización y programación horaria institucional</t>
  </si>
  <si>
    <t>Proyecto de permanencia institucional</t>
  </si>
  <si>
    <t>Centro Gastronómico</t>
  </si>
  <si>
    <t>Modelo de seguimiento al graduado</t>
  </si>
  <si>
    <t>Nivel de Satisfacción Servicios Prestados - Comunicaciones Internas</t>
  </si>
  <si>
    <t>Total Ingresos B2B</t>
  </si>
  <si>
    <t>Experiencia Institucional - Fase 1</t>
  </si>
  <si>
    <t xml:space="preserve">Creación del colegio de educación media virtual </t>
  </si>
  <si>
    <t>Stand by</t>
  </si>
  <si>
    <t>Reingenieria de aplicaciones</t>
  </si>
  <si>
    <t>Redefinición de Modelo de seguimiento y acompañamiento al Graduado</t>
  </si>
  <si>
    <t>Titulación Autogestionada</t>
  </si>
  <si>
    <t>Cumplimiento de planes de monitoreo en la gestión del riesgo</t>
  </si>
  <si>
    <t>% de profesores (Contrato Indefinido- Fijo) impactados plan de desarrollo docente *</t>
  </si>
  <si>
    <t>525.2</t>
  </si>
  <si>
    <t xml:space="preserve">Total Ingresos B2G </t>
  </si>
  <si>
    <t>Gestión y desarrollo del talento humano</t>
  </si>
  <si>
    <t>Plan anual Dirección nacional de registro y control</t>
  </si>
  <si>
    <t>Cumplimiento Plan Anual Gerencia de matricula</t>
  </si>
  <si>
    <t>Cumplimiento Plan Anual Gerencia de mercadeo</t>
  </si>
  <si>
    <t>Cumplimiento Plan Anual Gerencia de servicios corporativos</t>
  </si>
  <si>
    <t>Cumplimiento Plan Anual Director B2B y B2C</t>
  </si>
  <si>
    <t>Cumplimiento Plan Anual Dirección de desarrollo de mercados</t>
  </si>
  <si>
    <t>Cumplimiento Plan Anual Dirección de marca y desarrollo de canales</t>
  </si>
  <si>
    <t>Cumplimiento Plan Anual Gerencia de planeación y gestión</t>
  </si>
  <si>
    <t>100-2023-12-31</t>
  </si>
  <si>
    <t>100-2024-12-31</t>
  </si>
  <si>
    <t>104-2023-12-31</t>
  </si>
  <si>
    <t>104-2024-12-31</t>
  </si>
  <si>
    <t>106-2023-12-31</t>
  </si>
  <si>
    <t>106-2024-12-31</t>
  </si>
  <si>
    <t>111-2023-12-31</t>
  </si>
  <si>
    <t>111-2024-12-31</t>
  </si>
  <si>
    <t>112-2022-10-31</t>
  </si>
  <si>
    <t>112-2023-10-31</t>
  </si>
  <si>
    <t>112-2024-10-31</t>
  </si>
  <si>
    <t>113-2022-10-31</t>
  </si>
  <si>
    <t>113-2023-10-31</t>
  </si>
  <si>
    <t>113-2024-10-31</t>
  </si>
  <si>
    <t>114-2022-10-31</t>
  </si>
  <si>
    <t>114-2023-10-31</t>
  </si>
  <si>
    <t>114-2024-10-31</t>
  </si>
  <si>
    <t>115-2023-10-31</t>
  </si>
  <si>
    <t>116-2023-12-31</t>
  </si>
  <si>
    <t>117-2022-10-31</t>
  </si>
  <si>
    <t>117-2023-10-31</t>
  </si>
  <si>
    <t>117-2024-10-31</t>
  </si>
  <si>
    <t>118-2022-10-31</t>
  </si>
  <si>
    <t>121-2022-12-31</t>
  </si>
  <si>
    <t>121-2023-12-31</t>
  </si>
  <si>
    <t>121-2024-12-31</t>
  </si>
  <si>
    <t>122-2023-12-31</t>
  </si>
  <si>
    <t>122-2024-12-31</t>
  </si>
  <si>
    <t>124-2022-12-31</t>
  </si>
  <si>
    <t>124-2023-12-31</t>
  </si>
  <si>
    <t>124-2024-12-31</t>
  </si>
  <si>
    <t>125-2022-12-31</t>
  </si>
  <si>
    <t>125-2023-12-31</t>
  </si>
  <si>
    <t>125-2024-12-31</t>
  </si>
  <si>
    <t>126-2022-12-31</t>
  </si>
  <si>
    <t>126-2023-12-31</t>
  </si>
  <si>
    <t>126-2024-12-31</t>
  </si>
  <si>
    <t>127-2022-12-31</t>
  </si>
  <si>
    <t>127-2023-12-31</t>
  </si>
  <si>
    <t>127-2024-12-31</t>
  </si>
  <si>
    <t>128-2022-12-31</t>
  </si>
  <si>
    <t>128-2023-12-31</t>
  </si>
  <si>
    <t>128-2024-12-31</t>
  </si>
  <si>
    <t>133-2022-10-31</t>
  </si>
  <si>
    <t>143-2023-12-31</t>
  </si>
  <si>
    <t>143-2024-12-31</t>
  </si>
  <si>
    <t>144-2023-12-31</t>
  </si>
  <si>
    <t>144-2024-12-31</t>
  </si>
  <si>
    <t>145-2023-12-31</t>
  </si>
  <si>
    <t>145-2024-12-31</t>
  </si>
  <si>
    <t>146-2023-12-31</t>
  </si>
  <si>
    <t>146-2024-12-31</t>
  </si>
  <si>
    <t>147-2023-12-31</t>
  </si>
  <si>
    <t>148-2023-12-31</t>
  </si>
  <si>
    <t>148-2024-12-31</t>
  </si>
  <si>
    <t>150-2022-10-31</t>
  </si>
  <si>
    <t>150-2023-10-31</t>
  </si>
  <si>
    <t>159-2023-12-31</t>
  </si>
  <si>
    <t>159-2024-12-31</t>
  </si>
  <si>
    <t>167-2023-12-31</t>
  </si>
  <si>
    <t>167-2024-12-31</t>
  </si>
  <si>
    <t>172-2022-12-31</t>
  </si>
  <si>
    <t>172-2023-12-31</t>
  </si>
  <si>
    <t>172-2024-12-31</t>
  </si>
  <si>
    <t>193-2023-12-31</t>
  </si>
  <si>
    <t>193-2024-12-31</t>
  </si>
  <si>
    <t>197-2023-12-31</t>
  </si>
  <si>
    <t>197-2024-12-31</t>
  </si>
  <si>
    <t>199-2023-12-31</t>
  </si>
  <si>
    <t>199-2024-12-31</t>
  </si>
  <si>
    <t>200-2023-12-31</t>
  </si>
  <si>
    <t>200-2024-12-31</t>
  </si>
  <si>
    <t>202-2023-12-31</t>
  </si>
  <si>
    <t>203-2022-12-31</t>
  </si>
  <si>
    <t>203-2023-12-31</t>
  </si>
  <si>
    <t>203-2024-12-31</t>
  </si>
  <si>
    <t>204-2023-12-31</t>
  </si>
  <si>
    <t>204-2024-12-31</t>
  </si>
  <si>
    <t>205-2023-12-31</t>
  </si>
  <si>
    <t>205-2024-12-31</t>
  </si>
  <si>
    <t>206-2023-12-31</t>
  </si>
  <si>
    <t>206-2024-12-31</t>
  </si>
  <si>
    <t>207-2023-12-31</t>
  </si>
  <si>
    <t>207-2024-12-31</t>
  </si>
  <si>
    <t>208-2023-12-31</t>
  </si>
  <si>
    <t>208-2024-12-31</t>
  </si>
  <si>
    <t>213-2024-12-31</t>
  </si>
  <si>
    <t>214-2023-12-31</t>
  </si>
  <si>
    <t>214-2024-12-31</t>
  </si>
  <si>
    <t>215-2024-12-31</t>
  </si>
  <si>
    <t>216-2024-12-31</t>
  </si>
  <si>
    <t>217-2023-12-31</t>
  </si>
  <si>
    <t>217-2024-12-31</t>
  </si>
  <si>
    <t>218-2023-12-31</t>
  </si>
  <si>
    <t>218-2024-12-31</t>
  </si>
  <si>
    <t>219-2023-12-31</t>
  </si>
  <si>
    <t>219-2024-12-31</t>
  </si>
  <si>
    <t>220-2024-12-31</t>
  </si>
  <si>
    <t>221-2024-12-31</t>
  </si>
  <si>
    <t>222-2022-12-31</t>
  </si>
  <si>
    <t>222-2024-12-31</t>
  </si>
  <si>
    <t>223-2024-12-31</t>
  </si>
  <si>
    <t>224-2024-12-31</t>
  </si>
  <si>
    <t>225-2023-12-31</t>
  </si>
  <si>
    <t>225-2024-12-31</t>
  </si>
  <si>
    <t>226-2022-12-31</t>
  </si>
  <si>
    <t>227-2024-12-31</t>
  </si>
  <si>
    <t>228-2022-12-31</t>
  </si>
  <si>
    <t>228-2024-12-31</t>
  </si>
  <si>
    <t>230-2024-12-31</t>
  </si>
  <si>
    <t>231-2024-12-31</t>
  </si>
  <si>
    <t>232-2024-12-31</t>
  </si>
  <si>
    <t>233-2024-12-31</t>
  </si>
  <si>
    <t>234-2024-12-31</t>
  </si>
  <si>
    <t>235-2024-12-31</t>
  </si>
  <si>
    <t>236-2024-12-31</t>
  </si>
  <si>
    <t>238-2024-12-31</t>
  </si>
  <si>
    <t>239-2023-12-31</t>
  </si>
  <si>
    <t>239-2024-12-31</t>
  </si>
  <si>
    <t>240-2023-12-31</t>
  </si>
  <si>
    <t>240-2024-12-31</t>
  </si>
  <si>
    <t>241-2023-12-31</t>
  </si>
  <si>
    <t>241-2024-12-31</t>
  </si>
  <si>
    <t>244-2024-12-31</t>
  </si>
  <si>
    <t>245-2023-12-31</t>
  </si>
  <si>
    <t>245-2024-12-31</t>
  </si>
  <si>
    <t>246-2023-12-31</t>
  </si>
  <si>
    <t>246-2024-12-31</t>
  </si>
  <si>
    <t>251-2023-12-31</t>
  </si>
  <si>
    <t>251-2024-12-31</t>
  </si>
  <si>
    <t>252-2023-12-31</t>
  </si>
  <si>
    <t>252-2024-12-31</t>
  </si>
  <si>
    <t>254-2023-12-31</t>
  </si>
  <si>
    <t>254-2024-12-31</t>
  </si>
  <si>
    <t>255-2023-12-31</t>
  </si>
  <si>
    <t>255-2024-12-31</t>
  </si>
  <si>
    <t>256-2023-12-31</t>
  </si>
  <si>
    <t>256-2024-12-31</t>
  </si>
  <si>
    <t>256-2025-06-30</t>
  </si>
  <si>
    <t>260-2023-12-31</t>
  </si>
  <si>
    <t>260-2024-12-31</t>
  </si>
  <si>
    <t>261-2023-12-31</t>
  </si>
  <si>
    <t>261-2024-12-31</t>
  </si>
  <si>
    <t>262-2023-12-31</t>
  </si>
  <si>
    <t>262-2024-12-31</t>
  </si>
  <si>
    <t>263-2023-12-31</t>
  </si>
  <si>
    <t>263-2024-12-31</t>
  </si>
  <si>
    <t>265-2023-12-31</t>
  </si>
  <si>
    <t>265-2024-12-31</t>
  </si>
  <si>
    <t>266-2023-12-31</t>
  </si>
  <si>
    <t>266-2024-12-31</t>
  </si>
  <si>
    <t>268-2023-12-31</t>
  </si>
  <si>
    <t>268-2024-12-31</t>
  </si>
  <si>
    <t>269-2023-12-31</t>
  </si>
  <si>
    <t>269-2024-12-31</t>
  </si>
  <si>
    <t>270-2023-12-31</t>
  </si>
  <si>
    <t>270-2024-12-31</t>
  </si>
  <si>
    <t>271-2023-12-31</t>
  </si>
  <si>
    <t>272-2023-12-31</t>
  </si>
  <si>
    <t>272-2024-12-31</t>
  </si>
  <si>
    <t>273-2023-12-31</t>
  </si>
  <si>
    <t>273-2024-12-31</t>
  </si>
  <si>
    <t>274-2022-12-31</t>
  </si>
  <si>
    <t>274-2023-12-31</t>
  </si>
  <si>
    <t>275-2024-12-31</t>
  </si>
  <si>
    <t>276-2023-12-31</t>
  </si>
  <si>
    <t>276-2024-12-31</t>
  </si>
  <si>
    <t>277-2023-12-31</t>
  </si>
  <si>
    <t>277-2024-12-31</t>
  </si>
  <si>
    <t>278-2023-12-31</t>
  </si>
  <si>
    <t>278-2024-12-31</t>
  </si>
  <si>
    <t>282-2023-12-31</t>
  </si>
  <si>
    <t>282-2024-12-31</t>
  </si>
  <si>
    <t>283-2023-12-31</t>
  </si>
  <si>
    <t>283-2024-12-31</t>
  </si>
  <si>
    <t>285-2023-12-31</t>
  </si>
  <si>
    <t>285-2024-12-31</t>
  </si>
  <si>
    <t>286-2023-12-31</t>
  </si>
  <si>
    <t>286-2024-12-31</t>
  </si>
  <si>
    <t>288-2023-12-31</t>
  </si>
  <si>
    <t>292-2023-12-31</t>
  </si>
  <si>
    <t>292-2024-12-31</t>
  </si>
  <si>
    <t>294-2023-12-31</t>
  </si>
  <si>
    <t>294-2024-12-31</t>
  </si>
  <si>
    <t>300-2023-12-31</t>
  </si>
  <si>
    <t>300-2024-12-31</t>
  </si>
  <si>
    <t>301-2023-12-31</t>
  </si>
  <si>
    <t>301-2024-12-31</t>
  </si>
  <si>
    <t>302-2023-12-31</t>
  </si>
  <si>
    <t>302-2024-12-31</t>
  </si>
  <si>
    <t>303-2023-12-31</t>
  </si>
  <si>
    <t>303-2024-12-31</t>
  </si>
  <si>
    <t>304-2023-12-31</t>
  </si>
  <si>
    <t>304-2024-12-31</t>
  </si>
  <si>
    <t>306-2023-12-31</t>
  </si>
  <si>
    <t>306-2024-12-31</t>
  </si>
  <si>
    <t>318-2023-12-31</t>
  </si>
  <si>
    <t>318-2024-12-31</t>
  </si>
  <si>
    <t>323-2023-12-31</t>
  </si>
  <si>
    <t>323-2024-12-31</t>
  </si>
  <si>
    <t>324-2023-12-31</t>
  </si>
  <si>
    <t>324-2024-12-31</t>
  </si>
  <si>
    <t>325-2023-12-31</t>
  </si>
  <si>
    <t>325-2024-12-31</t>
  </si>
  <si>
    <t>326-2023-12-31</t>
  </si>
  <si>
    <t>327-2023-12-31</t>
  </si>
  <si>
    <t>327-2024-12-31</t>
  </si>
  <si>
    <t>332-2023-12-31</t>
  </si>
  <si>
    <t>332-2024-12-31</t>
  </si>
  <si>
    <t>334-2023-12-31</t>
  </si>
  <si>
    <t>334-2024-12-31</t>
  </si>
  <si>
    <t>336-2024-12-31</t>
  </si>
  <si>
    <t>337-2023-12-31</t>
  </si>
  <si>
    <t>339-2023-12-31</t>
  </si>
  <si>
    <t>339-2024-12-31</t>
  </si>
  <si>
    <t>341-2023-12-31</t>
  </si>
  <si>
    <t>341-2024-12-31</t>
  </si>
  <si>
    <t>344-2023-12-31</t>
  </si>
  <si>
    <t>344-2024-12-31</t>
  </si>
  <si>
    <t>346-2023-12-31</t>
  </si>
  <si>
    <t>346-2024-12-31</t>
  </si>
  <si>
    <t>347-2023-12-31</t>
  </si>
  <si>
    <t>347-2024-12-31</t>
  </si>
  <si>
    <t>348-2023-12-31</t>
  </si>
  <si>
    <t>348-2024-12-31</t>
  </si>
  <si>
    <t>351-2023-12-31</t>
  </si>
  <si>
    <t>351-2024-12-31</t>
  </si>
  <si>
    <t>352-2023-12-31</t>
  </si>
  <si>
    <t>352-2024-12-31</t>
  </si>
  <si>
    <t>355-2023-12-31</t>
  </si>
  <si>
    <t>355-2024-12-31</t>
  </si>
  <si>
    <t>356-2023-12-31</t>
  </si>
  <si>
    <t>356-2024-12-31</t>
  </si>
  <si>
    <t>Cartera - Metrica</t>
  </si>
  <si>
    <t>357-2023-12-31</t>
  </si>
  <si>
    <t>357-2024-12-31</t>
  </si>
  <si>
    <t>357-2025-06-30</t>
  </si>
  <si>
    <t>358-2023-12-31</t>
  </si>
  <si>
    <t>358-2024-12-31</t>
  </si>
  <si>
    <t>359-2024-12-31</t>
  </si>
  <si>
    <t>361-2023-12-31</t>
  </si>
  <si>
    <t>362-2023-12-31</t>
  </si>
  <si>
    <t>362-2024-12-31</t>
  </si>
  <si>
    <t>363-2023-12-31</t>
  </si>
  <si>
    <t>363-2024-12-31</t>
  </si>
  <si>
    <t>364-2023-12-31</t>
  </si>
  <si>
    <t>364-2024-12-31</t>
  </si>
  <si>
    <t>366-2023-12-31</t>
  </si>
  <si>
    <t>366-2024-12-31</t>
  </si>
  <si>
    <t>367-2023-12-31</t>
  </si>
  <si>
    <t>367-2024-12-31</t>
  </si>
  <si>
    <t>368-2023-12-31</t>
  </si>
  <si>
    <t>368-2024-12-31</t>
  </si>
  <si>
    <t>369-2023-12-31</t>
  </si>
  <si>
    <t>369-2024-12-31</t>
  </si>
  <si>
    <t>371-2023-12-31</t>
  </si>
  <si>
    <t>371-2024-12-31</t>
  </si>
  <si>
    <t>372-2023-12-31</t>
  </si>
  <si>
    <t>372-2024-12-31</t>
  </si>
  <si>
    <t>373-2023-12-31</t>
  </si>
  <si>
    <t>373-2024-12-31</t>
  </si>
  <si>
    <t>375-2023-12-31</t>
  </si>
  <si>
    <t>375-2024-12-31</t>
  </si>
  <si>
    <t>376-2023-12-31</t>
  </si>
  <si>
    <t>376-2024-12-31</t>
  </si>
  <si>
    <t>377-2023-12-31</t>
  </si>
  <si>
    <t>377-2024-12-31</t>
  </si>
  <si>
    <t>379-2023-12-31</t>
  </si>
  <si>
    <t>379-2024-12-31</t>
  </si>
  <si>
    <t>381-2023-12-31</t>
  </si>
  <si>
    <t>381-2024-12-31</t>
  </si>
  <si>
    <t>382-2023-12-31</t>
  </si>
  <si>
    <t>382-2024-12-31</t>
  </si>
  <si>
    <t>383-2023-12-31</t>
  </si>
  <si>
    <t>383-2024-12-31</t>
  </si>
  <si>
    <t>384-2023-12-31</t>
  </si>
  <si>
    <t>384-2024-12-31</t>
  </si>
  <si>
    <t>385-2023-12-31</t>
  </si>
  <si>
    <t>385-2024-12-31</t>
  </si>
  <si>
    <t>386-2023-12-31</t>
  </si>
  <si>
    <t>386-2024-12-31</t>
  </si>
  <si>
    <t>389-2023-12-31</t>
  </si>
  <si>
    <t>389-2024-12-31</t>
  </si>
  <si>
    <t>390-2023-12-31</t>
  </si>
  <si>
    <t>390-2024-12-31</t>
  </si>
  <si>
    <t>392-2023-12-31</t>
  </si>
  <si>
    <t>392-2024-12-31</t>
  </si>
  <si>
    <t>393-2023-12-31</t>
  </si>
  <si>
    <t>393-2024-12-31</t>
  </si>
  <si>
    <t>394-2023-12-31</t>
  </si>
  <si>
    <t>394-2024-12-31</t>
  </si>
  <si>
    <t>395-2023-12-31</t>
  </si>
  <si>
    <t>395-2024-12-31</t>
  </si>
  <si>
    <t>397-2023-12-31</t>
  </si>
  <si>
    <t>397-2024-12-31</t>
  </si>
  <si>
    <t>398-2023-12-31</t>
  </si>
  <si>
    <t>398-2024-12-31</t>
  </si>
  <si>
    <t>399-2023-12-31</t>
  </si>
  <si>
    <t>399-2024-12-31</t>
  </si>
  <si>
    <t>400-2023-12-31</t>
  </si>
  <si>
    <t>400-2024-12-31</t>
  </si>
  <si>
    <t>401-2023-12-31</t>
  </si>
  <si>
    <t>401-2024-12-31</t>
  </si>
  <si>
    <t>402-2024-12-31</t>
  </si>
  <si>
    <t>403-2023-12-31</t>
  </si>
  <si>
    <t>403-2024-12-31</t>
  </si>
  <si>
    <t>408-2023-12-31</t>
  </si>
  <si>
    <t>408-2024-12-31</t>
  </si>
  <si>
    <t>409-2023-12-31</t>
  </si>
  <si>
    <t>409-2024-12-31</t>
  </si>
  <si>
    <t>413-2023-12-31</t>
  </si>
  <si>
    <t>413-2024-12-31</t>
  </si>
  <si>
    <t>414-2023-12-31</t>
  </si>
  <si>
    <t>414-2024-12-31</t>
  </si>
  <si>
    <t>415-2023-12-31</t>
  </si>
  <si>
    <t>415-2024-12-31</t>
  </si>
  <si>
    <t>416-2023-12-31</t>
  </si>
  <si>
    <t>416-2024-12-31</t>
  </si>
  <si>
    <t>417-2023-12-31</t>
  </si>
  <si>
    <t>417-2024-12-31</t>
  </si>
  <si>
    <t>418-2023-12-31</t>
  </si>
  <si>
    <t>418-2024-12-31</t>
  </si>
  <si>
    <t>420-2023-12-31</t>
  </si>
  <si>
    <t>420-2024-12-31</t>
  </si>
  <si>
    <t>422-2023-12-31</t>
  </si>
  <si>
    <t>422-2024-12-31</t>
  </si>
  <si>
    <t>423-2023-12-31</t>
  </si>
  <si>
    <t>423-2024-12-31</t>
  </si>
  <si>
    <t>424-2023-12-31</t>
  </si>
  <si>
    <t>424-2024-12-31</t>
  </si>
  <si>
    <t>426-2023-12-31</t>
  </si>
  <si>
    <t>426-2024-12-31</t>
  </si>
  <si>
    <t>427-2023-12-31</t>
  </si>
  <si>
    <t>427-2024-12-31</t>
  </si>
  <si>
    <t>428-2023-12-31</t>
  </si>
  <si>
    <t>428-2024-12-31</t>
  </si>
  <si>
    <t>429-2023-12-31</t>
  </si>
  <si>
    <t>429-2024-12-31</t>
  </si>
  <si>
    <t>430-2023-12-31</t>
  </si>
  <si>
    <t>430-2024-12-31</t>
  </si>
  <si>
    <t>431-2023-12-31</t>
  </si>
  <si>
    <t>431-2024-12-31</t>
  </si>
  <si>
    <t>432-2023-12-31</t>
  </si>
  <si>
    <t>432-2024-12-31</t>
  </si>
  <si>
    <t>433-2023-12-31</t>
  </si>
  <si>
    <t>433-2024-12-31</t>
  </si>
  <si>
    <t>434-2023-12-31</t>
  </si>
  <si>
    <t>434-2024-12-31</t>
  </si>
  <si>
    <t>435-2024-12-31</t>
  </si>
  <si>
    <t>436-2023-12-31</t>
  </si>
  <si>
    <t>436-2024-12-31</t>
  </si>
  <si>
    <t>437-2023-12-31</t>
  </si>
  <si>
    <t>437-2024-12-31</t>
  </si>
  <si>
    <t>439-2023-12-31</t>
  </si>
  <si>
    <t>439-2024-12-31</t>
  </si>
  <si>
    <t>440-2023-12-31</t>
  </si>
  <si>
    <t>440-2024-12-31</t>
  </si>
  <si>
    <t>444-2024-12-31</t>
  </si>
  <si>
    <t>445-2024-12-31</t>
  </si>
  <si>
    <t>447-2024-12-31</t>
  </si>
  <si>
    <t>448-2024-12-31</t>
  </si>
  <si>
    <t>451-2024-12-31</t>
  </si>
  <si>
    <t>452-2024-12-31</t>
  </si>
  <si>
    <t>453-2024-12-31</t>
  </si>
  <si>
    <t>455-2024-12-31</t>
  </si>
  <si>
    <t>456-2024-12-31</t>
  </si>
  <si>
    <t>457-2024-12-31</t>
  </si>
  <si>
    <t>460-2024-12-31</t>
  </si>
  <si>
    <t>467-2024-12-31</t>
  </si>
  <si>
    <t>468-2024-12-31</t>
  </si>
  <si>
    <t>469-2024-12-31</t>
  </si>
  <si>
    <t>470-2024-12-31</t>
  </si>
  <si>
    <t>471-2024-12-31</t>
  </si>
  <si>
    <t>473-2024-12-31</t>
  </si>
  <si>
    <t>474-2024-12-31</t>
  </si>
  <si>
    <t>475-2024-12-31</t>
  </si>
  <si>
    <t>476-2024-12-31</t>
  </si>
  <si>
    <t>477-2024-12-31</t>
  </si>
  <si>
    <t>478-2024-12-31</t>
  </si>
  <si>
    <t>479-2024-12-31</t>
  </si>
  <si>
    <t>480-2024-12-31</t>
  </si>
  <si>
    <t>484-2024-12-31</t>
  </si>
  <si>
    <t>485-2024-12-31</t>
  </si>
  <si>
    <t>486-2024-12-31</t>
  </si>
  <si>
    <t>ND</t>
  </si>
  <si>
    <t>487-2024-12-31</t>
  </si>
  <si>
    <t>488-2024-12-31</t>
  </si>
  <si>
    <t>490-2024-12-31</t>
  </si>
  <si>
    <t>491-2024-12-31</t>
  </si>
  <si>
    <t>492-2024-12-31</t>
  </si>
  <si>
    <t>493-2024-12-31</t>
  </si>
  <si>
    <t>494-2024-12-31</t>
  </si>
  <si>
    <t>495-2024-12-31</t>
  </si>
  <si>
    <t>496-2024-12-31</t>
  </si>
  <si>
    <t>497-2024-12-31</t>
  </si>
  <si>
    <t>498-2024-12-31</t>
  </si>
  <si>
    <t>499-2024-12-31</t>
  </si>
  <si>
    <t>500-2024-12-31</t>
  </si>
  <si>
    <t>501-2024-12-31</t>
  </si>
  <si>
    <t>502-2024-12-31</t>
  </si>
  <si>
    <t>503-2024-12-31</t>
  </si>
  <si>
    <t>504-2024-12-31</t>
  </si>
  <si>
    <t>505-2024-12-31</t>
  </si>
  <si>
    <t>506-2024-12-31</t>
  </si>
  <si>
    <t>507-2024-12-31</t>
  </si>
  <si>
    <t>508-2024-12-31</t>
  </si>
  <si>
    <t>68-2023-12-31</t>
  </si>
  <si>
    <t>68-2024-12-31</t>
  </si>
  <si>
    <t>69-2023-12-31</t>
  </si>
  <si>
    <t>69-2024-12-31</t>
  </si>
  <si>
    <t>73-2023-12-31</t>
  </si>
  <si>
    <t>73-2024-12-31</t>
  </si>
  <si>
    <t>74-2023-12-31</t>
  </si>
  <si>
    <t>74-2024-12-31</t>
  </si>
  <si>
    <t>77-2022-12-31</t>
  </si>
  <si>
    <t>77-2023-12-31</t>
  </si>
  <si>
    <t>77-2024-12-31</t>
  </si>
  <si>
    <t>84-2023-12-31</t>
  </si>
  <si>
    <t>84-2024-12-31</t>
  </si>
  <si>
    <t>85-2023-12-31</t>
  </si>
  <si>
    <t>85-2024-12-31</t>
  </si>
  <si>
    <t>86-2023-12-31</t>
  </si>
  <si>
    <t>86-2024-12-31</t>
  </si>
  <si>
    <t>87-2023-12-31</t>
  </si>
  <si>
    <t>88-2023-12-31</t>
  </si>
  <si>
    <t>88-2024-12-31</t>
  </si>
  <si>
    <t>89-2023-12-31</t>
  </si>
  <si>
    <t>89-2024-12-31</t>
  </si>
  <si>
    <t>90-2023-12-31</t>
  </si>
  <si>
    <t>90-2024-12-31</t>
  </si>
  <si>
    <t>91-2023-12-31</t>
  </si>
  <si>
    <t>91-2024-12-31</t>
  </si>
  <si>
    <t>92-2023-12-31</t>
  </si>
  <si>
    <t>92-2024-12-31</t>
  </si>
  <si>
    <t>94-2023-12-31</t>
  </si>
  <si>
    <t>94-2024-12-31</t>
  </si>
  <si>
    <t>95-2023-12-31</t>
  </si>
  <si>
    <t>95-2024-12-31</t>
  </si>
  <si>
    <t>fecha</t>
  </si>
  <si>
    <t>serie_nombre</t>
  </si>
  <si>
    <t>serie_meta</t>
  </si>
  <si>
    <t>serie_resultado</t>
  </si>
  <si>
    <t>var_M3AGUA2</t>
  </si>
  <si>
    <t>var_KGRA</t>
  </si>
  <si>
    <t>var_KGRNA</t>
  </si>
  <si>
    <t>var_KWHEE</t>
  </si>
  <si>
    <t>var_COLPRS</t>
  </si>
  <si>
    <t>var_DOCPPRES</t>
  </si>
  <si>
    <t>var_ESPRPRES</t>
  </si>
  <si>
    <t>var_ESPRPOSS</t>
  </si>
  <si>
    <t>var_COLPRSA</t>
  </si>
  <si>
    <t>var_DOCPPRESA</t>
  </si>
  <si>
    <t>var_ESPRPRESA</t>
  </si>
  <si>
    <t>var_ESPRPOSSA</t>
  </si>
  <si>
    <t>var_KWHEES</t>
  </si>
  <si>
    <t>var_KWHEESA</t>
  </si>
  <si>
    <t>var_M3S</t>
  </si>
  <si>
    <t>var_M3SA</t>
  </si>
  <si>
    <t>var_TKRAS</t>
  </si>
  <si>
    <t>var_TKRNAS</t>
  </si>
  <si>
    <t>var_KGRPCGPAN</t>
  </si>
  <si>
    <t>var_KGRPCGPAC</t>
  </si>
  <si>
    <t>var_KGRESPELGP</t>
  </si>
  <si>
    <t>var_KGRESPELDP</t>
  </si>
  <si>
    <t>var_PMSRIIRCA</t>
  </si>
  <si>
    <t>var_TPMAP</t>
  </si>
  <si>
    <t>var_PCNPEN</t>
  </si>
  <si>
    <t>var_TPEN</t>
  </si>
  <si>
    <t>var_PCNRPN</t>
  </si>
  <si>
    <t>var_TPM</t>
  </si>
  <si>
    <t>var_tCO2eq</t>
  </si>
  <si>
    <t>var_COLPRE3</t>
  </si>
  <si>
    <t>var_DOCPPRE3</t>
  </si>
  <si>
    <t>var_ESPRPRE3</t>
  </si>
  <si>
    <t>var_ESPRPOS3</t>
  </si>
  <si>
    <t>var_tCO2eqC</t>
  </si>
  <si>
    <t>var_KTGRA</t>
  </si>
  <si>
    <t>var_ACMEFSANE</t>
  </si>
  <si>
    <t>var_NPROY</t>
  </si>
  <si>
    <t>var_KGRP</t>
  </si>
  <si>
    <t>var_TAP</t>
  </si>
  <si>
    <t>var_TAE</t>
  </si>
  <si>
    <t>var_ICPAP</t>
  </si>
  <si>
    <t>var_IAP</t>
  </si>
  <si>
    <t>var_TIPRE</t>
  </si>
  <si>
    <t>var_TIEJE</t>
  </si>
  <si>
    <t>var_TEMS</t>
  </si>
  <si>
    <t>var_TEP</t>
  </si>
  <si>
    <t>var_NDCPT</t>
  </si>
  <si>
    <t>var_NDNF</t>
  </si>
  <si>
    <t>var_PADPSA</t>
  </si>
  <si>
    <t>var_PADPAA</t>
  </si>
  <si>
    <t>var_PACSA</t>
  </si>
  <si>
    <t>var_PACAA</t>
  </si>
  <si>
    <t>var_NAES</t>
  </si>
  <si>
    <t>var_NAPS</t>
  </si>
  <si>
    <t>var_NVP</t>
  </si>
  <si>
    <t>var_NPVPP</t>
  </si>
  <si>
    <t>var_ITEEPV</t>
  </si>
  <si>
    <t>var_ITPEPV</t>
  </si>
  <si>
    <t>var_PPPE</t>
  </si>
  <si>
    <t>var_NPNRPF</t>
  </si>
  <si>
    <t>var_NPNARPF</t>
  </si>
  <si>
    <t>var_TIPR</t>
  </si>
  <si>
    <t>var_TIEJEC</t>
  </si>
  <si>
    <t>var_TKRPS</t>
  </si>
  <si>
    <t>var_KGRPPCGPAN</t>
  </si>
  <si>
    <t>var_KGRPPCGPAC</t>
  </si>
  <si>
    <t>var_PCI</t>
  </si>
  <si>
    <t>var_PAVAN</t>
  </si>
  <si>
    <t>var_PEAVAN</t>
  </si>
  <si>
    <t>var_PAPRE</t>
  </si>
  <si>
    <t>var_PEPRE</t>
  </si>
  <si>
    <t>var_PAVR</t>
  </si>
  <si>
    <t>var_PERE</t>
  </si>
  <si>
    <t>var_PAVE</t>
  </si>
  <si>
    <t>var_PESVE</t>
  </si>
  <si>
    <t>var_PAVC</t>
  </si>
  <si>
    <t>var_PEVE</t>
  </si>
  <si>
    <t>var_PAVF</t>
  </si>
  <si>
    <t>var_PEVF</t>
  </si>
  <si>
    <t>var_PAVA</t>
  </si>
  <si>
    <t>var_PEVA</t>
  </si>
  <si>
    <t>var_PAGE</t>
  </si>
  <si>
    <t>var_PEGE</t>
  </si>
  <si>
    <t>var_PANSSOL</t>
  </si>
  <si>
    <t>var_NERDTE</t>
  </si>
  <si>
    <t>var_NERDP</t>
  </si>
  <si>
    <t>var_TAEPGR</t>
  </si>
  <si>
    <t>var_TAPGR</t>
  </si>
  <si>
    <t>var_NECMA</t>
  </si>
  <si>
    <t>var_NECMFP</t>
  </si>
  <si>
    <t>var_NAA</t>
  </si>
  <si>
    <t>var_TACGB</t>
  </si>
  <si>
    <t>var_NAAV</t>
  </si>
  <si>
    <t>var_TACBV</t>
  </si>
  <si>
    <t>var_NEMAV</t>
  </si>
  <si>
    <t>var_NEMFV</t>
  </si>
  <si>
    <t>var_EPEVRT</t>
  </si>
  <si>
    <t>var_TEPEV</t>
  </si>
  <si>
    <t>var_INDH</t>
  </si>
  <si>
    <t>var_PARM</t>
  </si>
  <si>
    <t>var_PAEM</t>
  </si>
  <si>
    <t>var_PASAE</t>
  </si>
  <si>
    <t>var_PESAE</t>
  </si>
  <si>
    <t>var_PAGTH</t>
  </si>
  <si>
    <t>var_PEGTH</t>
  </si>
  <si>
    <t>var_NSRT</t>
  </si>
  <si>
    <t>var_NPPED</t>
  </si>
  <si>
    <t>var_NPPEP</t>
  </si>
  <si>
    <t>var_NPPEDE</t>
  </si>
  <si>
    <t>var_NPPEPE</t>
  </si>
  <si>
    <t>var_NFRAE</t>
  </si>
  <si>
    <t>var_NFRAP</t>
  </si>
  <si>
    <t>var_NPPED2</t>
  </si>
  <si>
    <t>var_NPEP2</t>
  </si>
  <si>
    <t>var_NPPED3</t>
  </si>
  <si>
    <t>var_NPPEP3</t>
  </si>
  <si>
    <t>var_NFRAE2</t>
  </si>
  <si>
    <t>var_NFRAP2</t>
  </si>
  <si>
    <t>var_PIEG</t>
  </si>
  <si>
    <t>var_PIMR</t>
  </si>
  <si>
    <t>var_PAEME</t>
  </si>
  <si>
    <t>var_PAEMR</t>
  </si>
  <si>
    <t>var_TOMCEP</t>
  </si>
  <si>
    <t>var_TOMPCEP</t>
  </si>
  <si>
    <t>var_NACTE</t>
  </si>
  <si>
    <t>var_TAPP</t>
  </si>
  <si>
    <t>var_SP</t>
  </si>
  <si>
    <t>var_NFRAE3</t>
  </si>
  <si>
    <t>var_NFRA2</t>
  </si>
  <si>
    <t>var_PAEPR</t>
  </si>
  <si>
    <t>var_PARPR</t>
  </si>
  <si>
    <t>var_NRM</t>
  </si>
  <si>
    <t>var_NRD</t>
  </si>
  <si>
    <t>var_NCVNF</t>
  </si>
  <si>
    <t>var_NCE</t>
  </si>
  <si>
    <t>var_PSE</t>
  </si>
  <si>
    <t>var_PSER</t>
  </si>
  <si>
    <t>var_IPE</t>
  </si>
  <si>
    <t>var_IEE</t>
  </si>
  <si>
    <t>var_TOLEADS</t>
  </si>
  <si>
    <t>var_BULEADS</t>
  </si>
  <si>
    <t>var_NARVNI</t>
  </si>
  <si>
    <t>var_NAPP</t>
  </si>
  <si>
    <t>var_NEPI</t>
  </si>
  <si>
    <t>var_NEPA</t>
  </si>
  <si>
    <t>var_NEPACI</t>
  </si>
  <si>
    <t>var_NEPACIN</t>
  </si>
  <si>
    <t>var_NPPAC</t>
  </si>
  <si>
    <t>var_NPPAI</t>
  </si>
  <si>
    <t>var_NPPP</t>
  </si>
  <si>
    <t>var_NPPPACI</t>
  </si>
  <si>
    <t>var_TEE</t>
  </si>
  <si>
    <t>var_NUAC</t>
  </si>
  <si>
    <t>var_NDP</t>
  </si>
  <si>
    <t>var_NSPE</t>
  </si>
  <si>
    <t>var_TSCE</t>
  </si>
  <si>
    <t>var_NSCANS</t>
  </si>
  <si>
    <t>var_NGRI</t>
  </si>
  <si>
    <t>var_NGIC</t>
  </si>
  <si>
    <t>var_NGRIS</t>
  </si>
  <si>
    <t>var_NGM</t>
  </si>
  <si>
    <t>Campus Bogotá</t>
  </si>
  <si>
    <t>Campus-Medellín</t>
  </si>
  <si>
    <t>City Campus</t>
  </si>
  <si>
    <t>Sede Bienestar - Medellín</t>
  </si>
  <si>
    <t>208-2023-01-31</t>
  </si>
  <si>
    <t>Sede Posgrado-Calle 85</t>
  </si>
  <si>
    <t>Consultorio Psicología - Medellin</t>
  </si>
  <si>
    <t>214-2023-01-31</t>
  </si>
  <si>
    <t>217-2023-01-31</t>
  </si>
  <si>
    <t>218-2023-01-31</t>
  </si>
  <si>
    <t>225-2023-01-31</t>
  </si>
  <si>
    <t>239-2023-01-31</t>
  </si>
  <si>
    <t>Planificación</t>
  </si>
  <si>
    <t>Cierre</t>
  </si>
  <si>
    <t>Finalizados</t>
  </si>
  <si>
    <t>208-2023-02-28</t>
  </si>
  <si>
    <t>214-2023-02-28</t>
  </si>
  <si>
    <t>217-2023-02-28</t>
  </si>
  <si>
    <t>218-2023-02-28</t>
  </si>
  <si>
    <t>225-2023-02-28</t>
  </si>
  <si>
    <t>239-2023-02-28</t>
  </si>
  <si>
    <t>208-2023-03-31</t>
  </si>
  <si>
    <t>214-2023-03-31</t>
  </si>
  <si>
    <t>217-2023-03-31</t>
  </si>
  <si>
    <t>218-2023-03-31</t>
  </si>
  <si>
    <t>225-2023-03-31</t>
  </si>
  <si>
    <t>239-2023-03-31</t>
  </si>
  <si>
    <t>213-2023-03-31</t>
  </si>
  <si>
    <t>Programa de Gestión del Ahorro y Uso Eficiente de la Energía</t>
  </si>
  <si>
    <t>Programa de Gestión de la Calidad, Ahorro y Uso Eficiente del Agua</t>
  </si>
  <si>
    <t>Programa de Gestión del la Calidad del Aire,  Ruido Ambiental y Publicidad Exterior Visual</t>
  </si>
  <si>
    <t>Programa Gestión de la Educación y Comunicación Ambiental</t>
  </si>
  <si>
    <t>Actividades de Gestión</t>
  </si>
  <si>
    <t>Plan de Gestión Integral de Residuos</t>
  </si>
  <si>
    <t>238-2023-03-31</t>
  </si>
  <si>
    <t>Cumplimiento del Plan Anual del SGA</t>
  </si>
  <si>
    <t>Cumplimiento Gestión Integral de Residuos</t>
  </si>
  <si>
    <t>Cumplimiento Gestión del Ahorro y Uso Eficiente de Energía</t>
  </si>
  <si>
    <t>Cumplimiento Gestión de la Calidad, Ahorro y Uso Eficiente del Agua</t>
  </si>
  <si>
    <t>Cumplimiento Gestión de Áreas Naturales</t>
  </si>
  <si>
    <t>Cumplimiento Gestión de la Educación y Comunicación Ambiental</t>
  </si>
  <si>
    <t>208-2023-04-30</t>
  </si>
  <si>
    <t>214-2023-04-30</t>
  </si>
  <si>
    <t>217-2023-04-30</t>
  </si>
  <si>
    <t>218-2023-04-30</t>
  </si>
  <si>
    <t>225-2023-04-30</t>
  </si>
  <si>
    <t>239-2023-04-30</t>
  </si>
  <si>
    <t>208-2023-05-31</t>
  </si>
  <si>
    <t>214-2023-05-31</t>
  </si>
  <si>
    <t>217-2023-05-31</t>
  </si>
  <si>
    <t>218-2023-05-31</t>
  </si>
  <si>
    <t>225-2023-05-31</t>
  </si>
  <si>
    <t>239-2023-05-31</t>
  </si>
  <si>
    <t>208-2023-06-30</t>
  </si>
  <si>
    <t>214-2023-06-30</t>
  </si>
  <si>
    <t>217-2023-06-30</t>
  </si>
  <si>
    <t>218-2023-06-30</t>
  </si>
  <si>
    <t>225-2023-06-30</t>
  </si>
  <si>
    <t>239-2023-06-30</t>
  </si>
  <si>
    <t>203-2023-06-30</t>
  </si>
  <si>
    <t>Ingresos por matriculas</t>
  </si>
  <si>
    <t>Programas especiales</t>
  </si>
  <si>
    <t>Otros Ingresos</t>
  </si>
  <si>
    <t>215-2023-06-30</t>
  </si>
  <si>
    <t>219-2023-06-30</t>
  </si>
  <si>
    <t>220-2023-06-30</t>
  </si>
  <si>
    <t>274-2023-06-30</t>
  </si>
  <si>
    <t>Posgrado Presencial</t>
  </si>
  <si>
    <t>Pregrado Presencial</t>
  </si>
  <si>
    <t>Pregrado Virtual</t>
  </si>
  <si>
    <t>Posgrado Virtual</t>
  </si>
  <si>
    <t>278-2023-06-30</t>
  </si>
  <si>
    <t>Tiempo completo</t>
  </si>
  <si>
    <t>Medio tiempo</t>
  </si>
  <si>
    <t>Catedra</t>
  </si>
  <si>
    <t>286-2023-06-30</t>
  </si>
  <si>
    <t>Doctorado</t>
  </si>
  <si>
    <t>Maestría</t>
  </si>
  <si>
    <t>Especialización</t>
  </si>
  <si>
    <t>Pregrado</t>
  </si>
  <si>
    <t>292-2023-06-30</t>
  </si>
  <si>
    <t>Bogotá</t>
  </si>
  <si>
    <t>Medellín</t>
  </si>
  <si>
    <t>Virtual</t>
  </si>
  <si>
    <t>294-2023-06-30</t>
  </si>
  <si>
    <t>303-2023-06-30</t>
  </si>
  <si>
    <t>369-2023-06-30</t>
  </si>
  <si>
    <t>Colaboradores</t>
  </si>
  <si>
    <t>Estudiantes</t>
  </si>
  <si>
    <t>389-2023-06-30</t>
  </si>
  <si>
    <t>ESCUELA DE CIENCIAS BÁSICAS</t>
  </si>
  <si>
    <t>ESCUELA DE  DISEÑO</t>
  </si>
  <si>
    <t>ESCUELA DE OPTIMIZACIÓN, INFRA Y AUTO</t>
  </si>
  <si>
    <t>ESCUELA TIC</t>
  </si>
  <si>
    <t>ESCUELA DE ADMINISTRACIÓN Y COMPETITIVIDAD</t>
  </si>
  <si>
    <t>ESCUELA DE CONTABILIDAD INTERNACIONAL</t>
  </si>
  <si>
    <t>ESCUELA DE NEGOCIOS Y DESARROLLO INTERNACIONAL</t>
  </si>
  <si>
    <t>ESCUELA DE COMUNICACIÓN ARTES VISUALES Y DIGITALES</t>
  </si>
  <si>
    <t>ESCUELA DE EDUCACIÓN E INNOVACIÓN</t>
  </si>
  <si>
    <t>ESCUELA DE DERECHO Y GOBIERNO</t>
  </si>
  <si>
    <t>ESCUELA DE MARKETING Y BRANDING</t>
  </si>
  <si>
    <t>ESCUELA DE PSIC, TALENTO HUM Y SOC</t>
  </si>
  <si>
    <t>Facultad de ingeniera, diseño e innovación</t>
  </si>
  <si>
    <t>Facultad negocios, gestión y sostenibilidad</t>
  </si>
  <si>
    <t>Facultad sociedad cultura y creatividad</t>
  </si>
  <si>
    <t>427-2023-06-30</t>
  </si>
  <si>
    <t>428-2023-06-30</t>
  </si>
  <si>
    <t>429-2023-06-30</t>
  </si>
  <si>
    <t>430-2023-06-30</t>
  </si>
  <si>
    <t>Nuevos presencial</t>
  </si>
  <si>
    <t>Nuevos Virtual</t>
  </si>
  <si>
    <t>Antiguos Presencial</t>
  </si>
  <si>
    <t>Antiguos Virtual</t>
  </si>
  <si>
    <t>433-2023-06-30</t>
  </si>
  <si>
    <t>213-2023-06-30</t>
  </si>
  <si>
    <t>Programa de Gestión de Áreas Naturales</t>
  </si>
  <si>
    <t>Programa de Gestión de la Medición y Compensación de Gases de Efecto Invernadero</t>
  </si>
  <si>
    <t>238-2023-06-30</t>
  </si>
  <si>
    <t>Cumplimiento Gestión del la Calidad del Aire,  Ruido Ambiental y Publicidad Exterior Visual</t>
  </si>
  <si>
    <t>Cumplimiento Gestión de la Medición y Compensación de GEI</t>
  </si>
  <si>
    <t>306-2023-06-30</t>
  </si>
  <si>
    <t>Trasformación Organizacional</t>
  </si>
  <si>
    <t>Educación para toda la vida</t>
  </si>
  <si>
    <t>373-2023-06-30</t>
  </si>
  <si>
    <t>390-2023-06-30</t>
  </si>
  <si>
    <t>414-2023-06-30</t>
  </si>
  <si>
    <t>Vicerrectoría de crecimiento</t>
  </si>
  <si>
    <t>Vicerrectoría del estudiante</t>
  </si>
  <si>
    <t>Vicerrectoría financiera</t>
  </si>
  <si>
    <t>Vicerrectoría académica</t>
  </si>
  <si>
    <t>Gerencia de estrategia</t>
  </si>
  <si>
    <t>Gerencia de  talento humano y desarrollo</t>
  </si>
  <si>
    <t>Gerencia sede Medellín</t>
  </si>
  <si>
    <t>Secretaria general</t>
  </si>
  <si>
    <t>415-2023-06-30</t>
  </si>
  <si>
    <t>Gerencia de operaciones</t>
  </si>
  <si>
    <t>Gerencia de servicio y permanencia</t>
  </si>
  <si>
    <t>Gerencia de tecnología e innovación digital</t>
  </si>
  <si>
    <t>BI y analítica</t>
  </si>
  <si>
    <t>Dirección nacional de registro y control</t>
  </si>
  <si>
    <t>Dirección de Experiencia E Inclusion</t>
  </si>
  <si>
    <t>Direccion bienestar universitario y huella grancolombiana</t>
  </si>
  <si>
    <t>416-2023-06-30</t>
  </si>
  <si>
    <t>Gerencia de matriculas</t>
  </si>
  <si>
    <t>Gerencia de mercadeo</t>
  </si>
  <si>
    <t>417-2023-06-30</t>
  </si>
  <si>
    <t>Dirección de contabilidad</t>
  </si>
  <si>
    <t>Dirección de infraestructura</t>
  </si>
  <si>
    <t>Dirección planeación financiera y tesorería</t>
  </si>
  <si>
    <t>Dirección de relacionamiento de CSU</t>
  </si>
  <si>
    <t>Dirección de servicios administrativos</t>
  </si>
  <si>
    <t>Dirección de compras y abastecimiento</t>
  </si>
  <si>
    <t>418-2023-06-30</t>
  </si>
  <si>
    <t>Dirección aseguramiento de la calidad</t>
  </si>
  <si>
    <t>Dirección investigación innovación y creación</t>
  </si>
  <si>
    <t>Dirección relaciones nacionales e internacionales</t>
  </si>
  <si>
    <t>Secretaria académica y de extensión</t>
  </si>
  <si>
    <t>Dirección de docencia</t>
  </si>
  <si>
    <t>Dirección de currículo presencial y virtual</t>
  </si>
  <si>
    <t>Facultad ingeniería diseño e innovación</t>
  </si>
  <si>
    <t>Facultad negocios gestión y sostenibilidad</t>
  </si>
  <si>
    <t>420-2023-06-30</t>
  </si>
  <si>
    <t>SGC</t>
  </si>
  <si>
    <t>SGA</t>
  </si>
  <si>
    <t>Riesgos</t>
  </si>
  <si>
    <t>Auditoría</t>
  </si>
  <si>
    <t>Planeación estratégica</t>
  </si>
  <si>
    <t>208-2023-07-31</t>
  </si>
  <si>
    <t>214-2023-07-31</t>
  </si>
  <si>
    <t>217-2023-07-31</t>
  </si>
  <si>
    <t>218-2023-07-31</t>
  </si>
  <si>
    <t>225-2023-07-31</t>
  </si>
  <si>
    <t>239-2023-07-31</t>
  </si>
  <si>
    <t>436-2023-07-31</t>
  </si>
  <si>
    <t>Solicitud Documental</t>
  </si>
  <si>
    <t>Flujo de aprobación</t>
  </si>
  <si>
    <t>208-2023-08-31</t>
  </si>
  <si>
    <t>214-2023-08-31</t>
  </si>
  <si>
    <t>217-2023-08-31</t>
  </si>
  <si>
    <t>218-2023-08-31</t>
  </si>
  <si>
    <t>225-2023-08-31</t>
  </si>
  <si>
    <t>436-2023-08-31</t>
  </si>
  <si>
    <t>208-2023-09-30</t>
  </si>
  <si>
    <t>214-2023-09-30</t>
  </si>
  <si>
    <t>217-2023-09-30</t>
  </si>
  <si>
    <t>218-2023-09-30</t>
  </si>
  <si>
    <t>225-2023-09-30</t>
  </si>
  <si>
    <t>434-2023-09-30</t>
  </si>
  <si>
    <t>436-2023-09-30</t>
  </si>
  <si>
    <t>213-2023-09-30</t>
  </si>
  <si>
    <t>238-2023-09-30</t>
  </si>
  <si>
    <t>306-2023-09-30</t>
  </si>
  <si>
    <t>373-2023-09-30</t>
  </si>
  <si>
    <t>390-2023-09-30</t>
  </si>
  <si>
    <t>409-2023-09-30</t>
  </si>
  <si>
    <t>Diplomas</t>
  </si>
  <si>
    <t>Otro Material</t>
  </si>
  <si>
    <t>414-2023-09-30</t>
  </si>
  <si>
    <t>415-2023-09-30</t>
  </si>
  <si>
    <t>416-2023-09-30</t>
  </si>
  <si>
    <t>417-2023-09-30</t>
  </si>
  <si>
    <t>418-2023-09-30</t>
  </si>
  <si>
    <t>420-2023-09-30</t>
  </si>
  <si>
    <t>432-2023-09-30</t>
  </si>
  <si>
    <t>Plan estratégico de seguridad vial</t>
  </si>
  <si>
    <t>Plan de gestión de riesgo psicosocial</t>
  </si>
  <si>
    <t>Plan de gestión osteomuscular</t>
  </si>
  <si>
    <t>Plan de gestión TAR</t>
  </si>
  <si>
    <t>Plan de gestión de riesgo químico</t>
  </si>
  <si>
    <t>Plan de de gestión conservación de la voz</t>
  </si>
  <si>
    <t>Plan de gestión riesgo biológico</t>
  </si>
  <si>
    <t>Plan de gestión Teletrabajadores</t>
  </si>
  <si>
    <t>Plan de gestión inspecciones de seguridad</t>
  </si>
  <si>
    <t>208-2023-10-31</t>
  </si>
  <si>
    <t>214-2023-10-31</t>
  </si>
  <si>
    <t>217-2023-10-31</t>
  </si>
  <si>
    <t>218-2023-10-31</t>
  </si>
  <si>
    <t>225-2023-10-31</t>
  </si>
  <si>
    <t>434-2023-10-31</t>
  </si>
  <si>
    <t>436-2023-10-31</t>
  </si>
  <si>
    <t>208-2023-11-30</t>
  </si>
  <si>
    <t>214-2023-11-30</t>
  </si>
  <si>
    <t>217-2023-11-30</t>
  </si>
  <si>
    <t>218-2023-11-30</t>
  </si>
  <si>
    <t>225-2023-11-30</t>
  </si>
  <si>
    <t>434-2023-11-30</t>
  </si>
  <si>
    <t>436-2023-11-30</t>
  </si>
  <si>
    <t>Director de gobierno digital</t>
  </si>
  <si>
    <t>H5 Libros</t>
  </si>
  <si>
    <t>H10 Libros</t>
  </si>
  <si>
    <t>H1 Revistas</t>
  </si>
  <si>
    <t>H5 Revistas</t>
  </si>
  <si>
    <t>208-2024-01-31</t>
  </si>
  <si>
    <t>214-2024-01-31</t>
  </si>
  <si>
    <t>217-2024-01-31</t>
  </si>
  <si>
    <t>218-2024-01-31</t>
  </si>
  <si>
    <t>225-2024-01-31</t>
  </si>
  <si>
    <t>434-2024-01-31</t>
  </si>
  <si>
    <t>436-2024-01-31</t>
  </si>
  <si>
    <t>208-2024-02-29</t>
  </si>
  <si>
    <t>214-2024-02-29</t>
  </si>
  <si>
    <t>217-2024-02-29</t>
  </si>
  <si>
    <t>218-2024-02-29</t>
  </si>
  <si>
    <t>225-2024-02-29</t>
  </si>
  <si>
    <t>434-2024-02-29</t>
  </si>
  <si>
    <t>436-2024-02-29</t>
  </si>
  <si>
    <t>208-2024-03-31</t>
  </si>
  <si>
    <t>214-2024-03-31</t>
  </si>
  <si>
    <t>217-2024-03-31</t>
  </si>
  <si>
    <t>218-2024-03-31</t>
  </si>
  <si>
    <t>434-2024-03-31</t>
  </si>
  <si>
    <t>436-2024-03-31</t>
  </si>
  <si>
    <t>213-2024-03-31</t>
  </si>
  <si>
    <t>238-2024-03-31</t>
  </si>
  <si>
    <t>373-2024-03-31</t>
  </si>
  <si>
    <t>390-2024-03-31</t>
  </si>
  <si>
    <t>409-2024-03-31</t>
  </si>
  <si>
    <t>414-2024-03-31</t>
  </si>
  <si>
    <t>Gerencia de educación virtual</t>
  </si>
  <si>
    <t>415-2024-03-31</t>
  </si>
  <si>
    <t>Dirección de desarrollo e innovación</t>
  </si>
  <si>
    <t>Director de permanencia</t>
  </si>
  <si>
    <t>Gerente de innovación y producto</t>
  </si>
  <si>
    <t>Director de operaciones integrales</t>
  </si>
  <si>
    <t>Director de servicio</t>
  </si>
  <si>
    <t>Director de operaciones IT</t>
  </si>
  <si>
    <t>416-2024-03-31</t>
  </si>
  <si>
    <t>Director de estrategia marca</t>
  </si>
  <si>
    <t>Gerencia de servicios corporativos</t>
  </si>
  <si>
    <t>Director B2B y B2C</t>
  </si>
  <si>
    <t>Director de producto</t>
  </si>
  <si>
    <t>417-2024-03-31</t>
  </si>
  <si>
    <t>418-2024-03-31</t>
  </si>
  <si>
    <t>432-2024-03-31</t>
  </si>
  <si>
    <t>469-2024-03-31</t>
  </si>
  <si>
    <t>DIRECCIÓN DE MATRÍCULAS</t>
  </si>
  <si>
    <t>FNGS-NEG Y DLLO INTER-NEGOCIOS INTERNACIONALES</t>
  </si>
  <si>
    <t>FIDI-DISEÑO-DISEÑO GRAFICO</t>
  </si>
  <si>
    <t>ADMON DE EMPRESAS</t>
  </si>
  <si>
    <t>FSCC- DERECHO Y GOBIERNO-DERECHO</t>
  </si>
  <si>
    <t>FIDI-CIENCIAS BÁSICAS MED</t>
  </si>
  <si>
    <t>FIDI-OPINA-INGENIERIA INDUSTRIAL</t>
  </si>
  <si>
    <t>FSCC - MARKETING MED</t>
  </si>
  <si>
    <t>FSCC- EST.PSIC,TH Y SOC- PSICOLOGIA</t>
  </si>
  <si>
    <t>FIDI-TIC -INGENIERIA DE SISTEMAS</t>
  </si>
  <si>
    <t>470-2024-03-31</t>
  </si>
  <si>
    <t>DIRECTOR DE GRADUADOS Y PROYECCION EMP.</t>
  </si>
  <si>
    <t>DIRECTOR AGENCIA TROMPO</t>
  </si>
  <si>
    <t>DIRECTOR SISTEMA NACIONAL DE BIBLIOTECAS</t>
  </si>
  <si>
    <t>DIRECTOR EDITORIAL</t>
  </si>
  <si>
    <t>DIRECTOR CENTRO MEDIOS AUDIOVISUALES</t>
  </si>
  <si>
    <t>471-2024-03-31</t>
  </si>
  <si>
    <t>DIRECTOR DE FORMACION Y DESARROLLO</t>
  </si>
  <si>
    <t>DIRECTOR DE ADMON LABORAL Y COMPENSACION</t>
  </si>
  <si>
    <t>DIRECTOR DE BIENESTAR Y RELAC. LABORALES</t>
  </si>
  <si>
    <t>DIRECTOR DE RELACIONES PUBLICAS Y PROTOC</t>
  </si>
  <si>
    <t>DIRECTOR DE COMUNICACIONES</t>
  </si>
  <si>
    <t>DIRECTOR DE COMUN. EXTERNAS SED MEDELLIN</t>
  </si>
  <si>
    <t>DIRECTOR DE GESTION DE TALENTO</t>
  </si>
  <si>
    <t>208-2024-04-30</t>
  </si>
  <si>
    <t>214-2024-04-30</t>
  </si>
  <si>
    <t>217-2024-04-30</t>
  </si>
  <si>
    <t>218-2024-04-30</t>
  </si>
  <si>
    <t>434-2024-04-30</t>
  </si>
  <si>
    <t>436-2024-04-30</t>
  </si>
  <si>
    <t>208-2024-05-31</t>
  </si>
  <si>
    <t>214-2024-05-31</t>
  </si>
  <si>
    <t>217-2024-05-31</t>
  </si>
  <si>
    <t>218-2024-05-31</t>
  </si>
  <si>
    <t>434-2024-05-31</t>
  </si>
  <si>
    <t>436-2024-05-31</t>
  </si>
  <si>
    <t>208-2024-06-30</t>
  </si>
  <si>
    <t>214-2024-06-30</t>
  </si>
  <si>
    <t>217-2024-06-30</t>
  </si>
  <si>
    <t>218-2024-06-30</t>
  </si>
  <si>
    <t>434-2024-06-30</t>
  </si>
  <si>
    <t>436-2024-06-30</t>
  </si>
  <si>
    <t>203-2024-06-30</t>
  </si>
  <si>
    <t>215-2024-06-30</t>
  </si>
  <si>
    <t>219-2024-06-30</t>
  </si>
  <si>
    <t>220-2024-06-30</t>
  </si>
  <si>
    <t>274-2024-06-30</t>
  </si>
  <si>
    <t>278-2024-06-30</t>
  </si>
  <si>
    <t>286-2024-06-30</t>
  </si>
  <si>
    <t>302-2024-06-30</t>
  </si>
  <si>
    <t>Equipos</t>
  </si>
  <si>
    <t>Estudios</t>
  </si>
  <si>
    <t>Eventos</t>
  </si>
  <si>
    <t>Salas de postproducción</t>
  </si>
  <si>
    <t>303-2024-06-30</t>
  </si>
  <si>
    <t>375-2024-06-30</t>
  </si>
  <si>
    <t>386-2024-06-30</t>
  </si>
  <si>
    <t>427-2024-06-30</t>
  </si>
  <si>
    <t>428-2024-06-30</t>
  </si>
  <si>
    <t>429-2024-06-30</t>
  </si>
  <si>
    <t>430-2024-06-30</t>
  </si>
  <si>
    <t>433-2024-06-30</t>
  </si>
  <si>
    <t>435-2024-06-30</t>
  </si>
  <si>
    <t>439-2024-06-30</t>
  </si>
  <si>
    <t>440-2024-06-30</t>
  </si>
  <si>
    <t>473-2024-06-30</t>
  </si>
  <si>
    <t>Nuevos Programas Académicos</t>
  </si>
  <si>
    <t>Programas Renovación, modificación y acreditación</t>
  </si>
  <si>
    <t>474-2024-06-30</t>
  </si>
  <si>
    <t>476-2024-06-30</t>
  </si>
  <si>
    <t>477-2024-06-30</t>
  </si>
  <si>
    <t>479-2024-06-30</t>
  </si>
  <si>
    <t>213-2024-06-30</t>
  </si>
  <si>
    <t>306-2024-06-30</t>
  </si>
  <si>
    <t>373-2024-06-30</t>
  </si>
  <si>
    <t>390-2024-06-30</t>
  </si>
  <si>
    <t>409-2024-06-30</t>
  </si>
  <si>
    <t>414-2024-06-30</t>
  </si>
  <si>
    <t>415-2024-06-30</t>
  </si>
  <si>
    <t>416-2024-06-30</t>
  </si>
  <si>
    <t>417-2024-06-30</t>
  </si>
  <si>
    <t>418-2024-06-30</t>
  </si>
  <si>
    <t>420-2024-06-30</t>
  </si>
  <si>
    <t>432-2024-06-30</t>
  </si>
  <si>
    <t>456-2024-06-30</t>
  </si>
  <si>
    <t>Graduados</t>
  </si>
  <si>
    <t>457-2024-06-30</t>
  </si>
  <si>
    <t>469-2024-06-30</t>
  </si>
  <si>
    <t>470-2024-06-30</t>
  </si>
  <si>
    <t>471-2024-06-30</t>
  </si>
  <si>
    <t>208-2024-07-31</t>
  </si>
  <si>
    <t>214-2024-07-31</t>
  </si>
  <si>
    <t>217-2024-07-31</t>
  </si>
  <si>
    <t>218-2024-07-31</t>
  </si>
  <si>
    <t>225-2024-07-31</t>
  </si>
  <si>
    <t>434-2024-07-31</t>
  </si>
  <si>
    <t>436-2024-07-31</t>
  </si>
  <si>
    <t>208-2024-08-31</t>
  </si>
  <si>
    <t>214-2024-08-31</t>
  </si>
  <si>
    <t>217-2024-08-31</t>
  </si>
  <si>
    <t>218-2024-08-31</t>
  </si>
  <si>
    <t>225-2024-08-31</t>
  </si>
  <si>
    <t>434-2024-08-31</t>
  </si>
  <si>
    <t>436-2024-08-31</t>
  </si>
  <si>
    <t>208-2024-09-30</t>
  </si>
  <si>
    <t>214-2024-09-30</t>
  </si>
  <si>
    <t>217-2024-09-30</t>
  </si>
  <si>
    <t>218-2024-09-30</t>
  </si>
  <si>
    <t>225-2024-09-30</t>
  </si>
  <si>
    <t>434-2024-09-30</t>
  </si>
  <si>
    <t>436-2024-09-30</t>
  </si>
  <si>
    <t>485-2024-09-30</t>
  </si>
  <si>
    <t>Auditoría interna</t>
  </si>
  <si>
    <t>Auditoría externa</t>
  </si>
  <si>
    <t>Indicadores</t>
  </si>
  <si>
    <t>Entes de control</t>
  </si>
  <si>
    <t>Seguimiento y control</t>
  </si>
  <si>
    <t>213-2024-09-30</t>
  </si>
  <si>
    <t>238-2024-09-30</t>
  </si>
  <si>
    <t>373-2024-09-30</t>
  </si>
  <si>
    <t>390-2024-09-30</t>
  </si>
  <si>
    <t>409-2024-09-30</t>
  </si>
  <si>
    <t>414-2024-09-30</t>
  </si>
  <si>
    <t>415-2024-09-30</t>
  </si>
  <si>
    <t>416-2024-09-30</t>
  </si>
  <si>
    <t>417-2024-09-30</t>
  </si>
  <si>
    <t>418-2024-09-30</t>
  </si>
  <si>
    <t>420-2024-09-30</t>
  </si>
  <si>
    <t>469-2024-09-30</t>
  </si>
  <si>
    <t>470-2024-09-30</t>
  </si>
  <si>
    <t>471-2024-09-30</t>
  </si>
  <si>
    <t>208-2024-10-31</t>
  </si>
  <si>
    <t>214-2024-10-31</t>
  </si>
  <si>
    <t>217-2024-10-31</t>
  </si>
  <si>
    <t>218-2024-10-31</t>
  </si>
  <si>
    <t>225-2024-10-31</t>
  </si>
  <si>
    <t>434-2024-10-31</t>
  </si>
  <si>
    <t>436-2024-10-31</t>
  </si>
  <si>
    <t>485-2024-10-31</t>
  </si>
  <si>
    <t>Revisión por la dirección</t>
  </si>
  <si>
    <t>488-2024-10-31</t>
  </si>
  <si>
    <t>208-2024-11-30</t>
  </si>
  <si>
    <t>214-2024-11-30</t>
  </si>
  <si>
    <t>217-2024-11-30</t>
  </si>
  <si>
    <t>218-2024-11-30</t>
  </si>
  <si>
    <t>225-2024-11-30</t>
  </si>
  <si>
    <t>434-2024-11-30</t>
  </si>
  <si>
    <t>436-2024-11-30</t>
  </si>
  <si>
    <t>485-2024-11-30</t>
  </si>
  <si>
    <t>488-2024-11-30</t>
  </si>
  <si>
    <t>Administrativos</t>
  </si>
  <si>
    <t>Docentes</t>
  </si>
  <si>
    <t>Mantenimiento de programas</t>
  </si>
  <si>
    <t>H10 Revistas</t>
  </si>
  <si>
    <t>208-2025-01-31</t>
  </si>
  <si>
    <t>214-2025-01-31</t>
  </si>
  <si>
    <t>217-2025-01-31</t>
  </si>
  <si>
    <t>218-2025-01-31</t>
  </si>
  <si>
    <t>225-2025-01-31</t>
  </si>
  <si>
    <t>434-2025-01-31</t>
  </si>
  <si>
    <t>436-2025-01-31</t>
  </si>
  <si>
    <t>485-2025-01-31</t>
  </si>
  <si>
    <t>488-2025-01-31</t>
  </si>
  <si>
    <t>Acreditación Institucional fase III Etapa de evaluación externa o evaluación por pares</t>
  </si>
  <si>
    <t>Actualización de TRD y creación del Plan de Gestión documental</t>
  </si>
  <si>
    <t>Fortalecimiento de la investigación, la innovación y la creación</t>
  </si>
  <si>
    <t>Proyecto de Permanencia institucional</t>
  </si>
  <si>
    <t>SOPHIA Sistema de Optimización y Programación Horaria Institucional  Académica  I Fase</t>
  </si>
  <si>
    <t>SER PRO Fase II</t>
  </si>
  <si>
    <t>Centro de Idiomas POLI</t>
  </si>
  <si>
    <t>Colegio Virtual</t>
  </si>
  <si>
    <t>Institución de educación para el trabajo y desarrollo humano IETDH</t>
  </si>
  <si>
    <t>Plataforma Tecnologica de Gestión de información Curricular</t>
  </si>
  <si>
    <t>Sistema de medición de resultados de aprendizaje</t>
  </si>
  <si>
    <t>ADN POLI</t>
  </si>
  <si>
    <t>208-2025-02-28</t>
  </si>
  <si>
    <t>214-2025-02-28</t>
  </si>
  <si>
    <t>217-2025-02-28</t>
  </si>
  <si>
    <t>218-2025-02-28</t>
  </si>
  <si>
    <t>225-2025-02-28</t>
  </si>
  <si>
    <t>434-2025-02-28</t>
  </si>
  <si>
    <t>436-2025-02-28</t>
  </si>
  <si>
    <t>485-2025-02-28</t>
  </si>
  <si>
    <t>488-2025-02-28</t>
  </si>
  <si>
    <t>208-2025-03-31</t>
  </si>
  <si>
    <t>214-2025-03-31</t>
  </si>
  <si>
    <t>217-2025-03-31</t>
  </si>
  <si>
    <t>218-2025-03-31</t>
  </si>
  <si>
    <t>225-2025-03-31</t>
  </si>
  <si>
    <t>239-2025-03-31</t>
  </si>
  <si>
    <t>434-2025-03-31</t>
  </si>
  <si>
    <t>436-2025-03-31</t>
  </si>
  <si>
    <t>485-2025-03-31</t>
  </si>
  <si>
    <t>432-2025-03-31</t>
  </si>
  <si>
    <t>456-2025-03-31</t>
  </si>
  <si>
    <t>457-2025-03-31</t>
  </si>
  <si>
    <t>Revisión y asesorías</t>
  </si>
  <si>
    <t>Estratégicos</t>
  </si>
  <si>
    <t>Proyectos</t>
  </si>
  <si>
    <t>Financieros</t>
  </si>
  <si>
    <t>Legal/ Cumplimiento</t>
  </si>
  <si>
    <t>Tecnológico</t>
  </si>
  <si>
    <t>Operativos</t>
  </si>
  <si>
    <t>Reputacionales</t>
  </si>
  <si>
    <t>208-2025-04-30</t>
  </si>
  <si>
    <t>214-2025-04-30</t>
  </si>
  <si>
    <t>217-2025-04-30</t>
  </si>
  <si>
    <t>218-2025-04-30</t>
  </si>
  <si>
    <t>225-2025-04-30</t>
  </si>
  <si>
    <t>239-2025-04-30</t>
  </si>
  <si>
    <t>434-2025-04-30</t>
  </si>
  <si>
    <t>436-2025-04-30</t>
  </si>
  <si>
    <t>485-2025-04-30</t>
  </si>
  <si>
    <t>488-2025-04-30</t>
  </si>
  <si>
    <t>208-2025-05-31</t>
  </si>
  <si>
    <t>214-2025-05-31</t>
  </si>
  <si>
    <t>217-2025-05-31</t>
  </si>
  <si>
    <t>225-2025-05-31</t>
  </si>
  <si>
    <t>239-2025-05-31</t>
  </si>
  <si>
    <t>434-2025-05-31</t>
  </si>
  <si>
    <t>436-2025-05-31</t>
  </si>
  <si>
    <t>485-2025-05-31</t>
  </si>
  <si>
    <t>488-2025-05-31</t>
  </si>
  <si>
    <t>208-2025-06-30</t>
  </si>
  <si>
    <t>214-2025-06-30</t>
  </si>
  <si>
    <t>217-2025-06-30</t>
  </si>
  <si>
    <t>225-2025-06-30</t>
  </si>
  <si>
    <t>239-2025-06-30</t>
  </si>
  <si>
    <t>203-2025-06-30</t>
  </si>
  <si>
    <t>274-2025-06-30</t>
  </si>
  <si>
    <t>292-2025-06-30</t>
  </si>
  <si>
    <t>294-2025-06-30</t>
  </si>
  <si>
    <t>303-2025-06-30</t>
  </si>
  <si>
    <t>362-2025-06-30</t>
  </si>
  <si>
    <t>375-2025-06-30</t>
  </si>
  <si>
    <t>386-2025-06-30</t>
  </si>
  <si>
    <t>473-2025-06-30</t>
  </si>
  <si>
    <t>476-2025-06-30</t>
  </si>
  <si>
    <t>Neutro</t>
  </si>
  <si>
    <t>Opciones de grado</t>
  </si>
  <si>
    <t>B2B- B2C</t>
  </si>
  <si>
    <t>Digital</t>
  </si>
  <si>
    <t>ATL</t>
  </si>
  <si>
    <t>BTL</t>
  </si>
  <si>
    <t>CSU-High School-B2B</t>
  </si>
  <si>
    <t>Whatsapp</t>
  </si>
  <si>
    <t>Inbound</t>
  </si>
  <si>
    <t>Participación estudiantes invitados en eventos académicos virtuales en Poli</t>
  </si>
  <si>
    <t>Participación estudiantes Poli en eventos académicos nacionales e internacionales virtuales</t>
  </si>
  <si>
    <t>Participación docentes invitados en eventos académicos virtuales en Poli</t>
  </si>
  <si>
    <t>Participación docentes Poli en eventos académicos nacionales e internacionales virtuales</t>
  </si>
  <si>
    <t>Catálogo Editorial (Libros)</t>
  </si>
  <si>
    <t>MI-Books (Libros interactivos)</t>
  </si>
  <si>
    <t>Diseño pedagógico</t>
  </si>
  <si>
    <t>Desarrollo</t>
  </si>
  <si>
    <t>Pruebas</t>
  </si>
  <si>
    <t>Implementación</t>
  </si>
  <si>
    <t>432-2025-06-30</t>
  </si>
  <si>
    <t>225-2025-07-31</t>
  </si>
  <si>
    <t>239-2025-07-31</t>
  </si>
  <si>
    <t>436-2025-07-31</t>
  </si>
  <si>
    <t>485-2025-07-31</t>
  </si>
  <si>
    <t>488-2025-07-31</t>
  </si>
  <si>
    <t>239-2025-08-31</t>
  </si>
  <si>
    <t>436-2025-08-31</t>
  </si>
  <si>
    <t>488-2025-08-31</t>
  </si>
  <si>
    <t>Momento 0</t>
  </si>
  <si>
    <t>Momento 1</t>
  </si>
  <si>
    <t>Momento 5</t>
  </si>
  <si>
    <t>Institucional</t>
  </si>
  <si>
    <t>analisis_fecha</t>
  </si>
  <si>
    <t>analisis_autor</t>
  </si>
  <si>
    <t>analisis_texto</t>
  </si>
  <si>
    <t>77-2022-01-31</t>
  </si>
  <si>
    <t>2022-07-06 03:47:26</t>
  </si>
  <si>
    <t>John Jairo Saavedra Barbosa</t>
  </si>
  <si>
    <t>Se mantiene la estabilidad de las aplicaciones e infraestructura tecnológica, que para el caso de Banner, contó con un aumento de recursos de procesamiento y de memoria de parte de Ilumno. Se está trabajando en la consecución de casos en JIRA, con el fin de disminuir los tiempos de respuesta de los mismos, de acuerdo con el ANS acordado con la Institución.</t>
  </si>
  <si>
    <t>121-2022-01-31</t>
  </si>
  <si>
    <t>2022-02-10 10:59:39</t>
  </si>
  <si>
    <t>Monica Avendano Duarte</t>
  </si>
  <si>
    <t>En el caso del gasto encontramos que existe una mayor ejecución explicada por el pago de bonificaciones realizada al ceco de Becas, es de aclarar que este gasto corresponde a una actividad del año 2021, Con relación al gasto de ventas encontramos que tuvo un comportamiento de acuerdo a lo esperado, sin embargo encontramos que el gasto en la parte de planta es inferior corresponde a las vacantes que existe actualmente, por otro lado se evidencia que hubo un incremento en el gasto de comisiones que compensa con el ahorro presentado en vacantes._x000D_
El comportamiento del costo indirecto estuvo de acuerdo a lo esperado en el ejercicio de presupuesto, con relación al costo directo encontramos que pese a que tuvo un comportamiento de acuerdo a lo esperado, en planta directa hubo una menor ejecución explicada por una mayor proyección aprobada en el numero de plazas, por otro lado en el costo encontramos que específicamente en el rubro de tutores existe una mayor ejecución del costo en 100 mm.</t>
  </si>
  <si>
    <t>124-2022-01-31</t>
  </si>
  <si>
    <t>2022-08-03 10:02:53</t>
  </si>
  <si>
    <t>Miguel Alfredo Herrera Molano</t>
  </si>
  <si>
    <t>Según registros de la ARL y del SG SST para el periodo analizado no se registraron AT</t>
  </si>
  <si>
    <t>125-2022-01-31</t>
  </si>
  <si>
    <t>2022-08-03 10:06:32</t>
  </si>
  <si>
    <t>Según información de compensación y desarrollo para el periodo no se registraron días de incapacidad por AT</t>
  </si>
  <si>
    <t>2022-08-19 16:39:24</t>
  </si>
  <si>
    <t>Camilo Arturo Coronel Rico</t>
  </si>
  <si>
    <t>Indicador implementado desde junio de 2022 producto del despliegue del plan estratético 2022 2026</t>
  </si>
  <si>
    <t>77-2022-02-28</t>
  </si>
  <si>
    <t>2022-07-06 03:43:38</t>
  </si>
  <si>
    <t>Se presentan inconvenientes en la resolución de casos en Microinformática, debido a capacidad operativa y derivación de casos, que no fueron solucionados de acuerdo con los ANS acordados a nivel institucional. Por ello la caída del indicador.</t>
  </si>
  <si>
    <t>121-2022-02-28</t>
  </si>
  <si>
    <t>2022-03-29 03:42:34</t>
  </si>
  <si>
    <t>En el gasto administrativos encontramos que hubo una menor ejecución de 103 millones,  explicada por la reversión en las bonificaciones para el 2022, con relación al gasto de ventas encontramos que hubo una menor ejecución explicada por la reversión en provisiones de comisiones y de bonos, por otro lado las plazas que se encuentran vacantes en los cecos de admisiones y servicio._x000D_
El comportamiento del costo indirecto nos muestra que hubo una mayor ejecución explicada por el pago del bono de resultados a diferencia de los gastos este se provisiona en cecos del gasto eso explica la brecha en la ejecución, Con relación al costo directo en nomina tuvo un comportamiento de acuerdo a lo esperado, pero en honorarios encontramos que hubo una mayor ejecución de 283 millones.</t>
  </si>
  <si>
    <t>2022-08-09 05:37:29</t>
  </si>
  <si>
    <t>Jeimy Natalia Fernandez Rodriguez</t>
  </si>
  <si>
    <t>Se generan 10 solicitudes de documentos por medio de la herramienta Kawak, de las cuales solo 2 solicitudes (GH) no se ejecutaron entre enero y febrero se dieron cierre en el mes de abril._x000D_
Nota: No se tiene en cuenta las solicitudes por otros medios (Correo electrónico o Teams)</t>
  </si>
  <si>
    <t>124-2022-02-28</t>
  </si>
  <si>
    <t>2022-08-03 10:04:59</t>
  </si>
  <si>
    <t>En el mes de febrero según los registros se presentó un AT a nivel institucional, con una frecuencia de 0.07 accidentes en un total de 1431 colaboradores.</t>
  </si>
  <si>
    <t>125-2022-02-28</t>
  </si>
  <si>
    <t>2022-08-03 10:10:03</t>
  </si>
  <si>
    <t>Al analizar la información sobre la base de 1431 colaboradores y 3 días de incapacidad generados por AT, se tuvo una frecuencia de 0.21.</t>
  </si>
  <si>
    <t>2022-08-19 16:39:35</t>
  </si>
  <si>
    <t>77-2022-03-31</t>
  </si>
  <si>
    <t>2022-07-06 03:40:37</t>
  </si>
  <si>
    <t>Se presenta caída en las conexiones de MPLS, lo que implica falta de conectividad de los CSUs. Las aplicaciones y resto de servicios de infraestructura tecnológica se mantienen en disponibilidades óptimas.</t>
  </si>
  <si>
    <t>121-2022-03-31</t>
  </si>
  <si>
    <t>2022-04-20 12:18:39</t>
  </si>
  <si>
    <t>Encontramos que el comportamiento del gasto estuvo de acuerdo a lo proyectado en el presupuesto, la desviación corresponde a la provisión realizada por el concepto de bonos, con relación al gasto de ventas encontramos que no se presento una variación significativa la variación que se presenta por concepto de comisiones, corresponde a provisiones causadas por el área financiera, por otro lado el concepto de temporales tiene un incremento en lo proyectado._x000D_
El comportamiento del costo indirecto esta de acuerdo a lo esperado, con relación al costo directo encontramos que prese a que tuvo un comportamiento de acuerdo a lo esperado, en planta directa hubo una menor ejecución explicada por una mayor proyección en el numero de plazas, por otro lado en el costo encontramos que específicamente en el rubro de tutores existe una mayor ejecución del costo.</t>
  </si>
  <si>
    <t>124-2022-03-31</t>
  </si>
  <si>
    <t>2022-08-03 10:02:39</t>
  </si>
  <si>
    <t>125-2022-03-31</t>
  </si>
  <si>
    <t>2022-08-03 10:06:04</t>
  </si>
  <si>
    <t>2022-08-19 16:39:43</t>
  </si>
  <si>
    <t>2022-11-03 03:30:23</t>
  </si>
  <si>
    <t>No aplica periodo de medición, indicador nuevo a partir de noviembre.</t>
  </si>
  <si>
    <t>2022-05-09 15:39:09</t>
  </si>
  <si>
    <t>Juan Carlos Acosta Bohorquez</t>
  </si>
  <si>
    <t>Con los ajustes realizados en tiempos y eficiencias del proceso, se evidencia una notable mejoría en el alcance del indicador, se continuara en el proceso de mejora para lograr y cumplir con las metas establecidas en el año 2022.</t>
  </si>
  <si>
    <t>2022-10-21 06:24:33</t>
  </si>
  <si>
    <t>Este periodo no aplica medición</t>
  </si>
  <si>
    <t>77-2022-04-30</t>
  </si>
  <si>
    <t>2022-07-06 03:31:54</t>
  </si>
  <si>
    <t>Se presenta afectación de servicios por ataques cibernéticos a la infra de Ilumno (motor de virtualización), donde están alojadas las aplicaciones de Poli. Esto hace que todas las aplicaciones que tenemos en Productivo, QA y TRNG queden no disponibles por una (1) semana, mientras se restaura la infraestructura tecnológica. Además, no se contaba con backups actualizados al 100% de parte de ellos.</t>
  </si>
  <si>
    <t>121-2022-04-30</t>
  </si>
  <si>
    <t>2022-05-13 10:40:59</t>
  </si>
  <si>
    <t>Encontramos que en el gasto hubo una menor ejecución explicada por una reversión que se hizo en finanzas de 55 mm, por otro lado se tenia contemplado pagar las comisiones del área de becas pero esta ejecución se realizara en mayo._x000D_
Las desviaciones mas representativas en el gastos de ventas obedecen al ceco de admisiones por vacantes y un menor gasto ejecutado en comisiones, por otro lado hubo una reversión de provisión por valor de 50 mm por parte de financiera_x000D_
Con relación al comportamiento del costo indirecto encontramos que estuvo de acuerdo a lo esperado_x000D_
En el costo directo encontramos que hubo una menor ejecución en los docentes de planta, obedece a una menor contratación a las plazas presupuestadas, por otro lado en la ejecución de otros docentes encontramos que hubo una sobre ejecución de 300 mm.</t>
  </si>
  <si>
    <t>2022-08-09 05:40:50</t>
  </si>
  <si>
    <t>Se generan 6 solicitudes de documentos por medio de la herramienta Kawak, se da cierre en su totalidad._x000D_
Nota: No se tiene en cuenta las solicitudes por otros medios (Correo electrónico o Teams)</t>
  </si>
  <si>
    <t>124-2022-04-30</t>
  </si>
  <si>
    <t>2022-08-03 10:02:27</t>
  </si>
  <si>
    <t>125-2022-04-30</t>
  </si>
  <si>
    <t>2022-08-03 10:05:58</t>
  </si>
  <si>
    <t>2022-08-19 16:40:03</t>
  </si>
  <si>
    <t>77-2022-05-31</t>
  </si>
  <si>
    <t>2022-07-06 03:28:38</t>
  </si>
  <si>
    <t>Se hacen cambios en algunas conexiones de MPLS, con el fin de generar redundancia para asegurar la conectividad de los CSUs. Se sigue trabajando en la recuperación de los servicios afectados por ataques cibernéticos a la infra de Ilumno, donde están alojadas las aplicaciones de Poli</t>
  </si>
  <si>
    <t>121-2022-05-31</t>
  </si>
  <si>
    <t>2022-06-23 06:54:17</t>
  </si>
  <si>
    <t>En el gasto encontramos una mayor ejecución principalmente en el rubro de comisiones ya que se ejecuto el pago de comisiones y del bono por resultados del equipo de becas que se había proyectado para el mes de abril._x000D_
El comportamiento de gasto de ventas presenta un comportamiento de acuerdo a lo esperado; por lo mismo no hay desviaciones representativas._x000D_
En el comportamiento del costo indirecto no hay desviaciones importantes, ya que la ejecución fue lo esperado._x000D_
Con el Costo Directo en planta tuvo una mayor ejecución de 227 millones el cual compensa con la menor ejecución de 240millones de otros rubros no directos de planta; por esto la desviación es mínima.</t>
  </si>
  <si>
    <t>124-2022-05-31</t>
  </si>
  <si>
    <t>2022-06-02 06:27:41</t>
  </si>
  <si>
    <t>Para el periodo se registró un accidente de trabajo en la sede principal</t>
  </si>
  <si>
    <t>125-2022-05-31</t>
  </si>
  <si>
    <t>2022-08-03 10:05:52</t>
  </si>
  <si>
    <t>2022-08-19 16:44:01</t>
  </si>
  <si>
    <t>77-2022-06-30</t>
  </si>
  <si>
    <t>2022-07-26 04:38:29</t>
  </si>
  <si>
    <t>Se presentan mejoras tanto en los indicadores de disponibilidad de aplicaciones y de infraestructura como en los de atención. Se separa la bandeja de Simuladores para gestionar mejor los casos desde Tecnología y desde Experiencias Inmersivas.</t>
  </si>
  <si>
    <t>121-2022-06-30</t>
  </si>
  <si>
    <t>2022-07-15 13:04:23</t>
  </si>
  <si>
    <t>El comportamiento del gasto estuvo de acuerdo a la proyección esperada presentando una menor ejecución por 37 mm para el mes de julio._x000D_
_x000D_
por otro lado en el gasto de ventas encontramos una menor ejecución de 100 millones principalmente por las plazas que se encuentran vacantes en las áreas de servicio y matriculas._x000D_
_x000D_
El comportamiento del costo indirecto estuvo de acuerdo a lo esperado el presupuesto._x000D_
_x000D_
Con relación al costo directo encontramos  que tuvo una mayor ejecución de los profesores diversos (Catedra, honorario, tutores ) de 500 mm sin embargo en el costo de planta hubo una menor ejecución de 281 mm, obedece a las dinámicas que se han planteado en la contratación de los docentes</t>
  </si>
  <si>
    <t>2022-08-24 03:59:43</t>
  </si>
  <si>
    <t>Se generan 21 solicitudes de documentos por medio de la herramienta Kawak, de los cuales 8 son del proceso de SST la causa de no cierre oportuno se dio por una recomendación de consolidación de formatos se encuentren vinculados al MANUAL SST._x000D_
Los 2 restantes (GH- IT) no se rechazaron los documentos cuando se encontraron novedades._x000D_
Nota: No se tiene en cuenta las solicitudes por otros medios (Correo electrónico, Teams o proyectos)</t>
  </si>
  <si>
    <t>124-2022-06-30</t>
  </si>
  <si>
    <t>2022-07-26 09:09:52</t>
  </si>
  <si>
    <t>En el periodo no se registró ningún tipo de accidente de trabajo en el personal de la institución.</t>
  </si>
  <si>
    <t>125-2022-06-30</t>
  </si>
  <si>
    <t>2022-07-26 09:12:44</t>
  </si>
  <si>
    <t>Para el periodo analizado no se registraron días de incapacidad por accidentes de trabajo</t>
  </si>
  <si>
    <t>128-2022-06-30</t>
  </si>
  <si>
    <t>2022-07-26 09:18:50</t>
  </si>
  <si>
    <t>Según el resultado se encuentra que 0.81 días de trabajo se perdieron en el mes, resultado de la base de 1630 colaboradores.</t>
  </si>
  <si>
    <t>172-2022-06-30</t>
  </si>
  <si>
    <t>2022-08-19 16:50:44</t>
  </si>
  <si>
    <t>Se realiza corte del plan anual identificando una desviación en un el seguimiento al proceso de auditoría, pendiente al seguimiento de sus controles, el cual debe ser reprogramado en el plan de trabajo.</t>
  </si>
  <si>
    <t>2022-07-15 04:33:34</t>
  </si>
  <si>
    <t>Evaluación de proveedores para el periodo de Enero a Julio 2022, En este periodo se obtiene un resultado favorable por encima de la meta de cumplimiento, el promedio de las evaluaciones es ochenta y nueve  (89). seguiremos realizando seguimientos para que los proveedores que nos prestan bienes y servicios a la universidad, cada día sean mejor calificados y sus evaluaciones reflejen la calidad y la excelencia como empresa.</t>
  </si>
  <si>
    <t>2022-07-28 09:55:17</t>
  </si>
  <si>
    <t>Leidy Johanna Gordillo Vasquez</t>
  </si>
  <si>
    <t>2022-07-28 09:38:28</t>
  </si>
  <si>
    <t>El resultado para este indicador se obtiene validando la permanencia de seis meses de los ingresos o contrataciones del semestre 2021-2. En este periodo (2021-2) se contrataron 75 colaboradores con contrato a termino indefinido. De estos, se retiraron 9 pasados los seis meses de su ingreso. De esta manera la efectividad en las contrataciones para el semestre fue de 88%</t>
  </si>
  <si>
    <t>2022-07-26 09:05:21</t>
  </si>
  <si>
    <t>En la vigencia se registraron 2 accidentes de trabajo y 2 incidentes; los cuales se investigaron según lo definido en el sistema.</t>
  </si>
  <si>
    <t>2022-08-03 09:15:19</t>
  </si>
  <si>
    <t>Según el resultado del indicador, tenemos un cumplimiento del 100% de las inspecciones programadas en el semestre.</t>
  </si>
  <si>
    <t>2022-08-04 04:21:10</t>
  </si>
  <si>
    <t>David Ricciulli Duarte</t>
  </si>
  <si>
    <t>Avances en el periodo: Se prioriza la participación en convocatorias diferentes a la Convocatoria de financiamiento con participación estudiantil. Se hace la migración al sistema SIGIIP:_x000D_
_x000D_
Análisis: Se recoge el siguiente balance:_x000D_
_x000D_
PROYECTO APROBADO CONVOCATORIA EXTERNA: 3_x000D_
PROYECTO CAPACIDADES INSTALADAS: 59_x000D_
PROYECTO CCAA: 11_x000D_
PROYECTO CIIE: 9_x000D_
PROYECTO DE DESARROLLO TECNOLOGICO: 9_x000D_
PROYECTO GESTIÓN RECURSOS EXTERNOS: 4_x000D_
PROYECTO IA: 34_x000D_
PROYECTO SEMILLERO: 17_x000D_
_x000D_
_x000D_
Acción a emprender: Divulgación del portafolio unificado de convocatorias para 2023, socialización y afianzamiento de la herramienta SIGIIP, apertura de nuevos espacios de investigación, Polinvestiga 2022 en diciembre</t>
  </si>
  <si>
    <t>2022-08-18 21:15:53</t>
  </si>
  <si>
    <t>Maria Alejandra Tequia Guerrero</t>
  </si>
  <si>
    <t>Avances en el periodo: Se abrio nueva convocatoria para el registro de nuevos semilleros, sin embargo, tambien es posible observar el cierre de varios semilleros, que se ve compensado con la apertura de los nuevos semilleros incristos en la plataforma._x000D_
Se genera un catalogo interactivo para que los estudiantes puedan consultar de manera interactiva los semilleros activos, sus tematicas y el líder de cada uno. Adicionalmente, se genera por medio del sistema SIGIIP,  un espacio para que los estudiantes se incriban a los semilleros de manera má sencilla._x000D_
_x000D_
Análisis: Gran parte de los semilleros que estaban activos se mantienen para el año 2022, se firman actas de inicio de 18 proyectos de semillero de la convocatoria 2021, se reciben 87 informes de plan de trabajo quedando pendientes 46 por entrega.</t>
  </si>
  <si>
    <t>2022-08-04 04:10:16</t>
  </si>
  <si>
    <t>Avances realizados: Se elabora la resolución rectoral de descargas de investigación para el primer semestre, con la que se mantiene la meta de 230 docentes vinculados a actividades. _x000D_
_x000D_
Análisis: No se evidencia un cambio significativo teniendo en cuenta que durante el periodo anterior no se abrieron convocatorias nuevas. El resultado refleja la continuidad de las actividades de investigación que venían en marcha y el cierre de de otras._x000D_
_x000D_
Acciones a emprender: Aplicar las acciones contempladas en el análisis de asignación de horas de investigación para asegurar la vinculación, continuidad y permanencia de docentes en actividades de investigación</t>
  </si>
  <si>
    <t>2023-01-16 10:50:33</t>
  </si>
  <si>
    <t>Análisis del Indicador:_x000D_
_x000D_
Se evidencia que el porcentaje de estudiantes que participan en actividades de investigación aún no alcanza el 5% de los estudiantes matriculados en el Politécnico Grancolombiano; esto se debe en gran medida a que las actividades de investigación no forman parte del plan de estudios. Esta situación, denota la necesidad de reestablecer la meta de participación estudiantil en un 2,5% semestral, para alcanzar el 5% anual. _x000D_
_x000D_
Teniendo en cuenta lo anterior, se puede evidnciar que la participación de estudiantes queda definida en las siguientes actividades._x000D_
_x000D_
- Semilleristas 2022-1: 320 Estudiantes_x000D_
- Asistentes de investigación: 18 estudiantes_x000D_
- Estudiantes en trabajos de grado Inv 2022-1: 458 Estudiantes_x000D_
- Jovenes investigadores: 4 estudiantes_x000D_
_x000D_
No se toma en cuenta la participación en eventos, debido a que los estudiantes que participan en estas actividades son los mismos semilleristas, y al sumar esta actividad el valor se duplicaría._x000D_
_x000D_
Teniendo en cuenta lo anterior: _x000D_
_x000D_
- En primer semestre del 2022 hay 51037 estudiantes (48629 Pregrado y 2408 Posgrado) matriculados en el Poli, de los cuales 800 estudiantes participan en actividades de Investigación, logrando el 1.57% de participación._x000D_
_x000D_
Acciones a emprender:_x000D_
_x000D_
*Se busca fortalecer la participación de estudiantes de todos los programas a traves de la estrategia, de Aulas Abiertas, en la que participan docentes de diferentes escuelas para en sesiones de una hora introducir a estudiantes en diferentes temas de investigación._x000D_
* Seguir promoviendo la participación de estudiantes en las actividades tradicionales de investigación: Semilleros, Asistentes y Jóvenes Investigadores, Programa Delfín, etc.</t>
  </si>
  <si>
    <t>2022-07-22 07:10:37</t>
  </si>
  <si>
    <t>Eloina Duran Escobar</t>
  </si>
  <si>
    <t>En el mes de mayo se realizó las actividad del día del profesor y del día de la madre, con un índice de satisfacción entre excelente y bueno de: Día del profesor - 96.98%, Día de la madre - 98.3%</t>
  </si>
  <si>
    <t>2022-11-03 03:30:29</t>
  </si>
  <si>
    <t>2022-07-08 05:36:28</t>
  </si>
  <si>
    <t>2022-10-21 06:25:05</t>
  </si>
  <si>
    <t>2023-09-22 12:06:32</t>
  </si>
  <si>
    <t>Avances en el periodo_x000D_
_x000D_
_x000D_
_x000D_
_x000D_
_x000D_
_x000D_
_x000D_
_x000D_
_x000D_
_x000D_
_x000D_
_x000D_
_x000D_
_x000D_
_x000D_
Apropiación Social del Conocimiento: 135_x000D_
_x000D_
_x000D_
_x000D_
_x000D_
_x000D_
_x000D_
Desarrollo Tecnológico e Innovación: 6_x000D_
_x000D_
_x000D_
_x000D_
_x000D_
_x000D_
_x000D_
_x000D_
Formación de Recurso Humano: 47_x000D_
_x000D_
_x000D_
_x000D_
_x000D_
_x000D_
_x000D_
_x000D_
Generación de Nuevo Conocimiento: 74_x000D_
_x000D_
_x000D_
_x000D_
_x000D_
_x000D_
_x000D_
_x000D_
TOTAL: 262_x000D_
_x000D_
_x000D_
_x000D_
_x000D_
_x000D_
Se toma como base los proyectos que han alcanzado una madruación suficiente como para exigir producción. _x000D_
_x000D_
_x000D_
_x000D_
TOTAL PROYECTOS: 147_x000D_
_x000D_
- 17 DE SEMILLEROS: 130_x000D_
_x000D_
-24 DE APLICADA NUEVOS: _x000D_
_x000D_
_x000D_
_x000D_
PROYECTOS A CONSIDERAR: 106_x000D_
_x000D_
_x000D_
_x000D_
_x000D_
_x000D_
_x000D_
_x000D_
_x000D_
_x000D_
Análisis del indicador: La productividad registrada está asociada a los proyectos de investigación que están activos. Se estima que el indicador aumente cuando los proyectos en desarrollo completen sus cronogramas de trabajo._x000D_
_x000D_
_x000D_
_x000D_
_x000D_
_x000D_
_x000D_
_x000D_
_x000D_
_x000D_
_x000D_
_x000D_
_x000D_
_x000D_
_x000D_
_x000D_
Acciones a realizar: Reforzar las estrategias de seguimiento y reporte de producción intelectual</t>
  </si>
  <si>
    <t>77-2022-07-31</t>
  </si>
  <si>
    <t>2022-08-08 06:03:02</t>
  </si>
  <si>
    <t>Se conserva el indicador por encima del 97%, aunque hubo una disminución en los porcentajes de solución de casos, ya que hubo factores que afectaron dicha solución. En general, los servicios se mantienen estables y con el nivel de disponibilidad esperado.</t>
  </si>
  <si>
    <t>121-2022-07-31</t>
  </si>
  <si>
    <t>2022-08-10 11:44:42</t>
  </si>
  <si>
    <t>En el gasto encontramos que hubo una  mayor ejecución de 183 millones explicado por retiros del área financiera, por otro lado también hubo un gasto causado en el rubro de dotaciones por 73 millones_x000D_
_x000D_
Encontramos que el comportamiento de ventas estuvo de acuerdo a lo esperado con una menor ejecución de 33 millones principalmente por las vacantes que existen en el área de admisiones y servicio._x000D_
_x000D_
El comportamiento del costo indirecto estuco de acuerdo a lo proyectado._x000D_
_x000D_
Con relación al costo académico encontramos dos desviaciones representativas, la primera una menor ejecución de 700 millones en planta sin embargo esta a su vez se compensa con un mayor costo en el segmento de diversos de 673 millones, las desviaciones que se presentan corresponde al dinamismo en la contratación de plazas del costo académico.</t>
  </si>
  <si>
    <t>124-2022-07-31</t>
  </si>
  <si>
    <t>2022-08-03 09:19:37</t>
  </si>
  <si>
    <t>Según la información registrada en la institución y en la ARL, para el periodo de julio no se presentaron accidentes de trabajo.</t>
  </si>
  <si>
    <t>125-2022-07-31</t>
  </si>
  <si>
    <t>2022-08-03 09:20:47</t>
  </si>
  <si>
    <t>128-2022-07-31</t>
  </si>
  <si>
    <t>2022-08-25 07:14:20</t>
  </si>
  <si>
    <t>Según la data reportada para el periodo de julio, se tuvo un resultado de 1.20 para un total de 29203 días programados, es importante tener presente que en el mes hubo dos días festivos y al validar los registros tenemos algunas incapacidades mayores a 20 días, con 7 colaboradores que suman 173 días de incapacidad. Se define no levantar oportunidad de mejora dado que los diagnósticos asociados son variables no intervenibles directamente por SST:</t>
  </si>
  <si>
    <t>172-2022-07-31</t>
  </si>
  <si>
    <t>2022-08-19 16:43:05</t>
  </si>
  <si>
    <t>Se evidencia un cumplimiento del 92%, esto debido a la ejecución de actividades de contratación del proveedor para auditoría externa, aunque se realizaron contactos con el mismo no se ha iniciado esta actividad, por lo tanto se reprogramará para ajustar los tiempos, que depeenderán del resultado de la auditoría interna para la definición del alcance. (evidencia plan detallado del SGC)</t>
  </si>
  <si>
    <t>77-2022-08-31</t>
  </si>
  <si>
    <t>2022-10-31 11:52:43</t>
  </si>
  <si>
    <t>Se conserva el indicador por encima del 97% con una mejora de 2 pp, ya que se presentó estabilidad en todos los sistemas monitoreados.</t>
  </si>
  <si>
    <t>121-2022-08-31</t>
  </si>
  <si>
    <t>2022-09-13 07:58:45</t>
  </si>
  <si>
    <t>En el gasto administrativo encontramos que tuvo un comportamiento de acuerdo  a lo esperado, presentando una menor ejecucion de 92 millones  _x000D_
_x000D_
El comportamiento del gasto de ventas, estuvo de acuerdo a lo esperado no presento variaciones representativas._x000D_
_x000D_
en el costo indirecto encontramos que tuvo un mayor costo, principalmente por el pago de bonos de mera liberalidad en secretaria general_x000D_
_x000D_
Con relacion al costo académico encontramos que en el costo de planta hubo una menor ejecución de 424 mm, sin embargo en el costo diverso 622 de mayor ejecución corresponde a las diferencias presentadas en las plazas presupuestadas del costo.</t>
  </si>
  <si>
    <t>2022-09-05 05:33:38</t>
  </si>
  <si>
    <t>Miguel Angel Lopez Triana</t>
  </si>
  <si>
    <t>Se generan 78 solicitudes de documentos por medio de la herramienta Kawak, donde solo 1 documento se encuentra en pendiente de gestión &amp;quot;Procedimiento COIL&amp;quot;, el cual se encuentra en tiempos para gestionar._x000D_
_x000D_
Nota: No se tiene en cuenta las solicitudes por otros medios (Correo electrónico, Teams o proyectos)</t>
  </si>
  <si>
    <t>124-2022-08-31</t>
  </si>
  <si>
    <t>2022-10-05 06:21:48</t>
  </si>
  <si>
    <t>En el mes de agosto se registraron 3 eventos de accidente de trabajo, dos asociados a caídas a nivel y uno por caída en motocicleta</t>
  </si>
  <si>
    <t>125-2022-08-31</t>
  </si>
  <si>
    <t>2022-10-05 06:38:19</t>
  </si>
  <si>
    <t>Producto de uno de los accidentes por caída se generó incapacidad de 5 días</t>
  </si>
  <si>
    <t>128-2022-08-31</t>
  </si>
  <si>
    <t>2022-10-18 05:38:51</t>
  </si>
  <si>
    <t>El indicador se encuentra dentro de la meta establecida, con un 0.85 días de ausencia según el número de trabajadores y los días hábiles del periodo</t>
  </si>
  <si>
    <t>172-2022-08-31</t>
  </si>
  <si>
    <t>2022-10-14 03:15:44</t>
  </si>
  <si>
    <t>Durante el mes de agosto, hay un incremento considerable de las actividades del sistema de gestión evidenciandose, culminación del seguimiento a los procesos, estrategia de acompañamiento para la gestión de salidas no conformes y ejecución de auditoría interna, desde la planificación se debe evaluara la necesidad de ajustar los picos de trabajo con los procesos.</t>
  </si>
  <si>
    <t>77-2022-09-30</t>
  </si>
  <si>
    <t>2022-10-31 11:55:11</t>
  </si>
  <si>
    <t>El indicador de disponibilidad se mantiene por encima del 97%, aunque se presenta una desmejora de 6 pp en los canales de comunicación de los CSUs, lo que impacta en el indicador global en 0.5 pp. Al finalizar el mes de septiembre, el indicador de disponibilidad es del 98,6%</t>
  </si>
  <si>
    <t>121-2022-09-30</t>
  </si>
  <si>
    <t>2022-10-21 11:51:22</t>
  </si>
  <si>
    <t>El comportamiento del gasto administrativo estuvo de acuerdo a lo esperado, no se presentaron desviaciones representativas._x000D_
_x000D_
en el gasto de ventas encontramos que hubo una menor ejecución, obedece a las principalmente a las vacantes presentadas en el segmento de ventas._x000D_
_x000D_
el costo indirecto presenta una mayor ejecución de 35 mm, explicado por una provisión causada por parte del área financiera para el mismo._x000D_
_x000D_
Con relación al costo académico encontramos que en el costo de planta hubo una menor ejecución de 316 mm, sin embargo en el costo diverso 401 de mayor ejecución corresponde a las diferencias presentadas en las plazas presupuestadas del costo.</t>
  </si>
  <si>
    <t>124-2022-09-30</t>
  </si>
  <si>
    <t>2022-10-05 06:22:03</t>
  </si>
  <si>
    <t>125-2022-09-30</t>
  </si>
  <si>
    <t>2022-10-05 06:38:33</t>
  </si>
  <si>
    <t>Según información de compensación y desarrollo para el periodo no se registraron días de incapacidad por A</t>
  </si>
  <si>
    <t>128-2022-09-30</t>
  </si>
  <si>
    <t>2022-10-18 05:38:18</t>
  </si>
  <si>
    <t>Para el periodo se registró que por cada 100 días programados hubo 0.60 días perdidos por causas médicas; valor que se encuentra dentro de la meta.</t>
  </si>
  <si>
    <t>172-2022-09-30</t>
  </si>
  <si>
    <t>2022-10-14 03:18:18</t>
  </si>
  <si>
    <t>Se evidencia un cumplimiento en el plan, con respecto al periodo anterior, hay menos  actividades planificadas y se inicia el trabajo de actualización de indicadores, actualización de piezas gráficas de posligs.</t>
  </si>
  <si>
    <t>2022-10-10 17:01:53</t>
  </si>
  <si>
    <t>Para el corte 2022-3, y con los ajustes realizados en tiempos y eficiencias del proceso, se evidencia una notable mejoría en el alcance del indicador, se continuara en el proceso de mejora para lograr y cumplir con las metas establecidas para el presente año.</t>
  </si>
  <si>
    <t>2023-01-16 04:24:53</t>
  </si>
  <si>
    <t>1. Las poblaciones encuestadas fueron: ?Adm. Bogotá? (207), ?Adm. Medellín? (70), ?Docentes Bogotá? (104), ?Docentes Medellín? (23) para un total de 404 encuestados, donde el 32% equivalente a (132), hacen uso del proceso Gestión de Abastecimiento._x000D_
_x000D_
2. ?Adm. Bogotá? (207), el 41% equivalente a 85 encuestados hacen uso del proceso concluyendo:_x000D_
_x000D_
	a. Los aspectos ?El cumplimiento en la entrega de productos, materiales, bienes y/o servicios? &amp; 	?La claridad del procedimiento 	a seguir para la adquisición de bienes y servicios?, ambos cuenta con un TTB inferior al 80% con 75% y 77% respectivamente._x000D_
_x000D_
3. ?Adm. Medellín? (70), el 27% equivalente a 19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68% - 73% &amp; 73% 	respectivamente._x000D_
_x000D_
4. ?Docentes Bogotá? (104), el 21% equivalente a 22 encuestados hacen uso del proceso concluyendo:_x000D_
_x000D_
	a. Los aspectos ?El cumplimiento en la entrega de productos, materiales, bienes y/o servicios&amp;quot;; &amp;quot;La claridad del procedimiento 	a 	seguir para la adquisición de bienes y servicios? &amp; ?La idoneidad en la selección del proveedor, en función del cumplimiento 	de los requisitos de los bienes y servicios suministrados?, los tres cuentan con un TTB inferior al 80% con 72% - 72% y 68% 	respectivamente._x000D_
_x000D_
5. ?Docentes  Medellín?;  (23), el 26% equivalente a 6 encuestados hacen uso del proceso concluyendo:_x000D_
_x000D_
	a. Los aspectos &amp;quot;La claridad del procedimiento a seguir para la adquisición de bienes y servicios? &amp; ?La idoneidad en la selección 	del proveedor, en función del cumplimiento de los requisitos de los bienes y servicios suministrados?, los tres cuentan con un TTB 	inferior al 80% ambos con el 66%._x000D_
_x000D_
7. El (36%), equivalente a 48 encuestados y de las poblaciones encuestadas, responden en algunos aspectos ?Indiferente, no usa el servicio?,_x000D_
_x000D_
lo cual es una alerta ya que se deben establecer nuevas estrategias para que se transformen sus percepciones, llevándolos_x000D_
_x000D_
a Satisfecho o Completamente Satisfecho._x000D_
_x000D_
_x000D_
_x000D_
_x000D_
_x000D_
De los 3 aspectos evaluados para el proceso, el 100% (3),  se encuentran por debajo del metal de 80%,  el nivel de insatisfacción es del 13% y el nivel de ?Indiferente? del (15%), lo que se concluye es que para el proceso se deben establecer nuevas estrategias para que está población cambie su percepción._x000D_
_x000D_
_x000D_
_x000D_
_x000D_
_x000D_
Los encuestados consideran que el proceso de Gestión de Abastecimiento, se ubica en oportunidad de mejora ya que su nivel de satisfacción es del 70%, es decir se ubica debajo de la meta establecida para el periodo en medición (80,0%). En ese orden de ideas se incumple con el indicador de satisfacción.</t>
  </si>
  <si>
    <t>2022-11-04 03:56:41</t>
  </si>
  <si>
    <t>Ximena Carolina Pineda Obando</t>
  </si>
  <si>
    <t>Para este periodo se ejecutaron todas la actividades programadas en el cronograma de mantenimiento de equipos.</t>
  </si>
  <si>
    <t>77-2022-10-31</t>
  </si>
  <si>
    <t>2022-11-08 05:01:35</t>
  </si>
  <si>
    <t>El indicador de disponibilidad se mantiene sobre la meta propuesta del año, teniendo una reducción porcentual de 2 pp por eventuales caídas en el Campus Virtual, las cuales fueron solventadas dentro de los tiempos de ANS. En general, el indicador del mes de octubre de 2022 se impacta en 0.3 pp, con lo cual se logra un indicador del 98.3% para el cierre de este período.</t>
  </si>
  <si>
    <t>121-2022-10-31</t>
  </si>
  <si>
    <t>2022-11-22 05:34:32</t>
  </si>
  <si>
    <t>EL comportamiento del gasto administrativo presento una mayor ejecución de 37 mm, explicado por un mayor gasto en comisiones y la provisión de bonos._x000D_
_x000D_
Por otro lado en el gasto de ventas no se presentaron variaciones representativas en el gasto._x000D_
_x000D_
El costo indirecto tiene una mayor ejecución de  190 mm, se evidencia q el mayor costo se genera en la nomina de temporales y en la provisión de Bonos_x000D_
_x000D_
Con relación al costo académico encontramos que a diferencia de los otros meses en planta directa y catedra presenta una mayor ejecución sin embargo esta compenso un poco con la menor ejecución en el rubro de honorarios.</t>
  </si>
  <si>
    <t>2022-11-09 10:04:17</t>
  </si>
  <si>
    <t>Se generan 16 solicitudes de documentos por medio de la herramienta Kawak, donde ningún documento se encuentra pendiente._x000D_
_x000D_
Nota: No se tiene en cuenta las solicitudes por otros medios (Correo electrónico, Teams o proyectos)</t>
  </si>
  <si>
    <t>124-2022-10-31</t>
  </si>
  <si>
    <t>2022-11-03 07:03:31</t>
  </si>
  <si>
    <t>Para el periodo del mes de octubre se registró un accidente de trabajo, asociado a golpe en la cabeza.</t>
  </si>
  <si>
    <t>125-2022-10-31</t>
  </si>
  <si>
    <t>2022-11-03 07:06:19</t>
  </si>
  <si>
    <t>Según la información registrada para los 1812 trabajadores, se tuvo presentaron 0.17 accidentes de trabajo en el periodo</t>
  </si>
  <si>
    <t>128-2022-10-31</t>
  </si>
  <si>
    <t>2022-12-15 05:54:21</t>
  </si>
  <si>
    <t>El indicador se encuentra dentro de la meta establecida, con un 0.75 días de ausencia según el número de trabajadores y los días hábiles del periodo</t>
  </si>
  <si>
    <t>172-2022-10-31</t>
  </si>
  <si>
    <t>2022-11-02 19:00:59</t>
  </si>
  <si>
    <t>El 4 % de desviación evidenciado en el plan de trabajo hace referencia actividades de actualización de logos en los buses, los cuales presentaron contratiempos en la generación de las artes, por otro lado, la gestión de riesgos presentó retrasos debido a la vacante del cargo y finalmente la actividad administrativa de contratación al proveedor de la auditoría de tercera parte. Estas actividades se colocarán al día durante la primera semana del mes de noviembre, con el fin de mantener la meta de gestión.  (evidencia, ver plan de SGC)</t>
  </si>
  <si>
    <t>2022-11-08 05:25:02</t>
  </si>
  <si>
    <t>Los encuestados consideran que el proceso de Gestión de Recursos Tecnológicos, es óptimo con un nivel de satisfacción del 82%, es decir 2 pp por encima de la meta establecida para el periodo en medición (80,0%). En ese orden de ideas se cumple con el indicador de satisfacción._x000D_
_x000D_
De los 5 aspectos evaluados para el proceso, el 60% (3), superan la meta establecida y 40% (2) aspectos se encuentran por debajo del metal de 80%, el nivel de insatisfacción es del 8% y el nivel de ?Indiferente? del (9%), lo que se concluye es que para el proceso se deben establecer nuevas estrategias para que está población cambie su percepción.</t>
  </si>
  <si>
    <t>77-2022-11-30</t>
  </si>
  <si>
    <t>2023-04-19 12:12:12</t>
  </si>
  <si>
    <t>Se conserva el indicador por encima del 97% con una mejora de 0.1 pp, ya que se presentó estabilidad en todos los sistemas monitoreados.El indicador cierra con un porcentaje alcanzado de 98.2% para el mes de noviembre de 2022.</t>
  </si>
  <si>
    <t>121-2022-11-30</t>
  </si>
  <si>
    <t>2022-12-13 15:30:39</t>
  </si>
  <si>
    <t>En el comportamiendo del gasto encontramos que hubo una amyor ejecucion de 649 mm explicado por el concepto de bonos de resutlados 620_x000D_
_x000D_
Por otro lado en el comportamieno del gasto de ventas encontramos que hubo una amyor ejecucion de 138 mm sin embargo hubo una disminucion en el gasto explicado principalmente por las vacantes_x000D_
_x000D_
El costo indirecto tuvo una desviacion negativa de 369 mm obedece al costo por bonos de resultados, salvo la desviacion en bonos el costo indirecto no presenta variaciones significativas_x000D_
_x000D_
En el costo directo encontramos que hubo una menor ejecución de 760 mm explicado por una reversión en las provisiones de 860 mm realizada por el area financiera</t>
  </si>
  <si>
    <t>124-2022-11-30</t>
  </si>
  <si>
    <t>2022-12-15 05:48:24</t>
  </si>
  <si>
    <t>125-2022-11-30</t>
  </si>
  <si>
    <t>2022-12-15 05:49:03</t>
  </si>
  <si>
    <t>128-2022-11-30</t>
  </si>
  <si>
    <t>2022-12-15 05:54:42</t>
  </si>
  <si>
    <t>Para el periodo se registró que por cada 100 días programados hubo 0.92 días perdidos por causas médicas; valor que se encuentra dentro de la meta.</t>
  </si>
  <si>
    <t>2023-04-19 12:04:48</t>
  </si>
  <si>
    <t>El indicador de disponibilidad se mantiene sobre la meta propuesta del año, teniendo una reducción porcentual de 0.7 pp por eventuales caídas en el sistema académico Banner, las cuales fueron solventadas dentro de los tiempos de ANS. En general, el indicador del mes de diciembre de 2022 es de 97.5% para el cierre de este período.</t>
  </si>
  <si>
    <t>2023-01-26 03:23:02</t>
  </si>
  <si>
    <t>Con relacion al comportamiento del gasto encontramos que estuvo de acuerdo a lo espero presentando una mayor ejecucion por 25 mm explicados principalmente por el pago de bonos e indemnizaciones en el gasto._x000D_
_x000D_
El comportamiento del segmento de ventas presenta una menor ejecucion de 111 mm principlamente corresponde al rubro de comisiones vs el que se habia presupuesto._x000D_
_x000D_
En el costo indirecto encontramos que hubo una mayor ejecucion explicada por 316 mm por concepto de indemnizaciones y por otro lado el costo indirecto del personal de outsorcing presenta una desviacion de 254 mm_x000D_
_x000D_
Por otro lado en el costo académico encontramos que hubo una menor ejecución de 1000 mm explicado por la reversión de las provisiones presentadas en este segmento.</t>
  </si>
  <si>
    <t>2023-01-03 05:02:45</t>
  </si>
  <si>
    <t>Se generan 9 solicitudes de documentos por medio de la herramienta Kawak, donde ningún documento se encuentra pendiente._x000D_
_x000D_
Nota: No se tiene en cuenta las solicitudes por otros medios (Correo electrónico, Teams o proyectos)</t>
  </si>
  <si>
    <t>2023-01-10 05:15:25</t>
  </si>
  <si>
    <t>2023-01-27 06:34:21</t>
  </si>
  <si>
    <t>Para el periodo analizado no se registran accidentes de trabajo, ni tampoco días de ausentismo asociado a AT.</t>
  </si>
  <si>
    <t>2023-01-27 06:44:21</t>
  </si>
  <si>
    <t>Según los registros de incapacidad reportados en la institución, por cada 100 días de trabajo programados en el periodo, se presentó 0.80 días de ausencias laborales.</t>
  </si>
  <si>
    <t>2023-02-15 05:59:32</t>
  </si>
  <si>
    <t>Evaluación de proveedores para el periodo de julio  a Diciembre 2022, En este periodo se obtiene un resultado favorable por encima de la meta de cumplimiento, el promedio de las evaluaciones es noventa y tres (93)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</si>
  <si>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2023-06-13 17:20:13</t>
  </si>
  <si>
    <t>Dayana Rojas Duarte</t>
  </si>
  <si>
    <t>Promedio de duración tiempo de selección y contratación: Este indicador, se obtiene promediando el No. de días hábiles de la duración de los procesos de selección indefinidos (se obtiene restando fecha de solicitud y fecha de consecusión de la plaza) para este semestre de 2022-2 se obtiene un promedio de 20 días</t>
  </si>
  <si>
    <t>2023-06-13 17:42:19</t>
  </si>
  <si>
    <t>2023-01-27 05:25:26</t>
  </si>
  <si>
    <t>Según los registros de ARL y del SG SST en la vigencia 2022 se presentaron 6 accidentes de trabajo y 8 incidentes laborales, a los cuales se les dio el tratamiento establecido en la norma y en la institución con un cumplimiento del 100%.</t>
  </si>
  <si>
    <t>2023-01-27 06:12:21</t>
  </si>
  <si>
    <t>Según plan de trabajo, para la vigencia se ejecutó al 100% las inspecciones planeadas a nivel institucional.</t>
  </si>
  <si>
    <t>2023-01-16 10:26:50</t>
  </si>
  <si>
    <t>Avances en el periodo: Se da continuidad a las iniciativas ya iniciadas. La mayoría está en proceso de cierre_x000D_
_x000D_
Análisis: Se recoge el siguiente balance: _x000D_
_x000D_
_x000D_
PROYECTO APROBADO CONVOCATORIA EXTERNA	4_x000D_
PROYECTO CAPACIDADES	68_x000D_
PROYECTO CCA	9_x000D_
PROYECTO CIIE	16_x000D_
PROYECTO DE DESARROLLO TECNOLOGICO	9_x000D_
PROYECTO DE INNOVACION Y EMPRENDIMIENTO	4_x000D_
PROYECTO GESTIÓN RECURSOS EXTERNOS 	2_x000D_
PROYECTO IA	28_x000D_
PROYECTO SEMILLERO	19_x000D_
_x000D_
Acción a emprender: Se adelanta el proceso de revisión y aprobación de los proyectos de las convocatorias IA 2023</t>
  </si>
  <si>
    <t>2023-10-30 14:56:18</t>
  </si>
  <si>
    <t>Gran parte de los semilleros que estaban activos se mantienen para el primer semestre del año 2023, de manera que:_x000D_
- Permanecen 113 semilleros_x000D_
- Se crean 8 semilleros_x000D_
- Se retoman 5 Semilleros_x000D_
- Se cierran 16 Semilleros._x000D_
- Se suspende 1 semillero_x000D_
Se promociona y usa el catalogo interactivo para que los estudiantes puedan consultar de manera interactiva los semilleros activos, sus tematicas y el líder de cada uno, el cuál se puede concultar aquí: https://view.genial.ly/651c0c3bcfbec40011ee1879</t>
  </si>
  <si>
    <t>2023-01-16 10:48:56</t>
  </si>
  <si>
    <t>Avances realizados: Se incrementa la cantidad de docentes vinculados a actividades de investigación, correspondiente con la cantidad de proyectos abiertos/cerrados_x000D_
_x000D_
FIDI	97_x000D_
E. CB	31_x000D_
E. D	16_x000D_
E. OPINA	31_x000D_
E. TIC	19_x000D_
FNGS	66_x000D_
E. AC	33_x000D_
E. CI	10_x000D_
E. NDI	23_x000D_
FSCC	117_x000D_
E. CAVD	16_x000D_
E. DYG	16_x000D_
E. EI	30_x000D_
E. EPTHS	36_x000D_
E. MB	19_x000D_
Total general	280_x000D_
_x000D_
Análisis: No se evidencia un cambio significativo teniendo en cuenta que durante el periodo anterior no se abrieron convocatorias nuevas. El resultado refleja la continuidad de las actividades de investigación que venían en marcha y el cierre de de otras. _x000D_
_x000D_
Acciones a emprender: Aplicar las acciones contempladas en el análisis de asignación de horas de investigación para asegurar la vinculación, continuidad y permanencia de docentes en actividades de investigación</t>
  </si>
  <si>
    <t>2023-01-16 11:19:31</t>
  </si>
  <si>
    <t>Análisis del Indicador:_x000D_
_x000D_
Se evidencia que el porcentaje de estudiantes que participan en actividades de investigación alcanza el 3.09% de los estudiantes matriculados en el Politécnico Grancolombiano, cumpliendo la meta semestral de 2,5%. _x000D_
_x000D_
Teniendo en cuenta lo anterior, se puede evidnciar que la participación de estudiantes queda definida en las siguientes actividades._x000D_
_x000D_
- Semilleristas 2022-2: 472 Estudiantes_x000D_
- Estudiantes en trabajos de grado Inv 2022-2: 442 Estudiantes_x000D_
- Programa delfín: 8 estudiantes_x000D_
- Aulas Abiertas: 632 estudiantes_x000D_
_x000D_
No se toma en cuenta la participación en eventos, debido a que los estudiantes que participan en estas actividades son los mismos semilleristas, y al sumar esta actividad el valor se duplicaría._x000D_
_x000D_
Teniendo en cuenta lo anterior:_x000D_
_x000D_
- En primer semestre del 2022 hay 51037 estudiantes matriculados en el Poli (48629 Pregrado y 2408 Posgrado), de los cuales 800 estudiantes participan en actividades de Investigación, logrando el 1.57% de participación_x000D_
_x000D_
- En segundo semestre del 2022 hay 50295 estudiantes matriculados en el Poli (47675 Pregrado y 2620 Posgrado), de los cuales 1554 estudiantes participan en actividades de Investigación, logrando el 3.09% de participación._x000D_
_x000D_
- El total de estudiantes que participaron en todo el año 2022 en actividades de investigación es de 2354. Si se toma la cantidad de matrículados del primer semestre como el valor anual de estudiantes matriculados en el Poli (por ser el semestre que tiene la mayor cantidad de estudiantes matriculados), se podría decir que de manera anual el 4,61% de los estudiantes participa en actividades de Investigación. Lo que aún no cumpliria la meta anual de 5% de estudiantes, debida a la menor participación del 2022-1; sin embargo, se destaca el aumento en la participación de actividades de investigación, gracias a la implementación de la estrategía de Aulas Abiertas._x000D_
_x000D_
Acciones a emprender:_x000D_
_x000D_
1. Fortalecer la participación de estudiantes de todos los programas a taves de dos nuevas estrategias, las cuales son:_x000D_
_x000D_
* Vocaciones Científicas_x000D_
* Aulas Abiertas, que en su primera versión realizada en 2022-2 genero un impacto positivo, aumentando la participación de estudiantes. Se busca institucionalizar en mayor medida esta estrategía para lograr una mayor participación._x000D_
_x000D_
2. Promover la participación en los 19 MOOCs de investigación, que se encuentran dispuestos en la página de https://conocimientoparatodos.poligran.edu.co/_x000D_
_x000D_
3. Continuar promoviendo la participación de estudiantes en las actividades tradicionales de investigación: Semilleros, Asistentes y Jóvenes Investigadores, Programa Delfín, etc.</t>
  </si>
  <si>
    <t>2023-06-16 09:43:33</t>
  </si>
  <si>
    <t>El nivel de satisfacción de los eventos realizados en el año 2022 es de 96.55% como resultado de la encuesta aplicada a los diferentes eventos realizados en Bogotá y Medellín (Día del profesor, día de la Madre, Taller &amp;quot;camino a una jubilación exitosa&amp;quot;, Fiesta de Fin de año, Fiesta de los niño (Navidad). En esta encuesta se califica la divulgación, puntualidad, calidad de las actividades programadas, logística del evento, calidad de los servicios prestados y cumplimiento de expectativas. Estos resultados los podemos ver el el archivo adjunto.</t>
  </si>
  <si>
    <t>2023-02-15 15:55:38</t>
  </si>
  <si>
    <t>Para el corte 2023-1, El indicador se mantiene por encima de la meta, en algunos proceso se han logrado eficiencias en tiempo y esto permite atender los requerimientos de las áreas en un menor tiempo, seguiremos monitoreando el indicador para realizar los ajustes en el momento que se requiera.</t>
  </si>
  <si>
    <t>2023-02-15 11:04:20</t>
  </si>
  <si>
    <t>2023-01-27 05:18:27</t>
  </si>
  <si>
    <t>Sandra Milena Sanchez Beltran</t>
  </si>
  <si>
    <t>Se llevó acabo para la vigencia las reuniones programadas.</t>
  </si>
  <si>
    <t>2023-01-27 05:20:51</t>
  </si>
  <si>
    <t>Se realizó la actualización de los planes de emergencia de las sedes Campus, City Campus, Colores y Tryp; para los Centros de servicio de llevó a cabo la definición de planes de contingencia.</t>
  </si>
  <si>
    <t>2023-01-27 05:34:03</t>
  </si>
  <si>
    <t>Según diagnóstico realizado por la ARL SURA con fecha 17 de febrero de 2022, el resultado del mismo tuvo un cumplimiento de 99/100.</t>
  </si>
  <si>
    <t>2023-01-27 05:39:06</t>
  </si>
  <si>
    <t>Según el plan de trabajo establecido para la vigencia 2022, se tuvo un cumplimiento del 100% del total de actividades planeadas.</t>
  </si>
  <si>
    <t>2023-01-27 05:41:46</t>
  </si>
  <si>
    <t>Según el plan de capacitación establecido para la vigencia, se tuvo un cumplimiento del 100% de su ejecución, con una participación de 1759 asistencias.</t>
  </si>
  <si>
    <t>2023-01-27 05:48:42</t>
  </si>
  <si>
    <t>Para la vigencia se planearon dos simulacros desde el sistema, el simulacro de evacuación institucional en el mes de octubre con alcance a todas las sedes a nivel nacional y un ejercicio realizado con enfoque a seguridad vial. Se tuvo un cumplimiento del 100%.</t>
  </si>
  <si>
    <t>2023-01-27 05:53:00</t>
  </si>
  <si>
    <t>Se tuvo un cumplimiento del 100% de la ejecución de las capacitaciones planeadas con un total de 56 temas y un total de 1759 asistencias.</t>
  </si>
  <si>
    <t>2023-01-27 06:07:25</t>
  </si>
  <si>
    <t>Para la vigencia se llevaron a cabo 1467 evaluaciones médicas según las necesidades; 859 EMO de ingreso y retiro, periódicos 583 y otros 25.</t>
  </si>
  <si>
    <t>2023-02-08 11:35:27</t>
  </si>
  <si>
    <t>Para la vigencia, se realiza la entrega de los elementos de protección personal para los colaboradores de acuerdo a la matriz de EPP.</t>
  </si>
  <si>
    <t>2023-01-27 06:18:48</t>
  </si>
  <si>
    <t>Según ejercicio de evaluación llevado a cabo con una firma externa y en el marco de lo establecido en la resolución 0312, la institución cumple con un 98.3% de los requisitos, el faltante se enmarca en la no oficialización de la asignación presupuestal al SG SST. En términos generales de la matriz de requisitos de SST no se recibió ningún tipo de observación.</t>
  </si>
  <si>
    <t>2023-01-27 06:28:15</t>
  </si>
  <si>
    <t>La relación del promedio de trabajadores en relación al número de accidentes registrados en la vigencia, presentan una tasa de 0.37 eventos por cada 100 colaboradores.</t>
  </si>
  <si>
    <t>2023-01-27 06:31:07</t>
  </si>
  <si>
    <t>No se registran eventos mortales en la institución</t>
  </si>
  <si>
    <t>2023-01-27 06:37:18</t>
  </si>
  <si>
    <t>Para la vigencia no se reciben nuevas calificaciones de trabajadores con enfermedad laboral.</t>
  </si>
  <si>
    <t>2023-01-27 06:39:16</t>
  </si>
  <si>
    <t>No se registran nuevos casos de enfermedad laboral en la institución</t>
  </si>
  <si>
    <t>2023-09-22 11:50:45</t>
  </si>
  <si>
    <t>Avances en el periodo_x000D_
_x000D_
_x000D_
_x000D_
APROPIACIÓN SOCIAL DEL CONOCIMIENTO	142_x000D_
_x000D_
DESARROLLO TECNOLÓGICO E INNOVACIÓN	14_x000D_
_x000D_
FORMACIÓN DEL RECURSO HUMANO	45_x000D_
_x000D_
GENERACIÓN DE NUEVO CONOCIMIENTO	102_x000D_
_x000D_
_x000D_
_x000D_
Total general 	303_x000D_
_x000D_
_x000D_
_x000D_
PROYECTOS A CONSIDERAR: 159_x000D_
_x000D_
_x000D_
_x000D_
PROYECTO APROBADO CONVOCATORIA EXTERNA	4_x000D_
_x000D_
PROYECTO CAPACIDADES	68_x000D_
_x000D_
PROYECTO CCA	9_x000D_
_x000D_
PROYECTO CIIE	16_x000D_
_x000D_
PROYECTO DE DESARROLLO TECNOLOGICO	9_x000D_
_x000D_
PROYECTO DE INNOVACION Y EMPRENDIMIENTO	4_x000D_
_x000D_
PROYECTO GESTIÓN RECURSOS EXTERNOS 	2_x000D_
_x000D_
PROYECTO IA	28_x000D_
_x000D_
PROYECTO SEMILLERO	19_x000D_
_x000D_
_x000D_
TOTAL 159_x000D_
_x000D_
_x000D_
Análisis del indicador:  Se registra una menor productividad por proyecto._x000D_
_x000D_
_x000D_
Acciones a realizar: Reforzar los proceso de entrega de productos</t>
  </si>
  <si>
    <t>2023-05-09 11:57:51</t>
  </si>
  <si>
    <t>No aplica para este periodo el análisis, a partir del 2023</t>
  </si>
  <si>
    <t>2023-07-10 16:24:30</t>
  </si>
  <si>
    <t>Juan Carlos Castro Vergara</t>
  </si>
  <si>
    <t>Durante el 2022 se generaron 1142.29 kg de Residuos Peligrosos entre las sedes de Bogotá y Medellín, los cuales fueron dispuestos adecuadamente por los gestores de RESPEL autorizados Serviecologico y RAII.</t>
  </si>
  <si>
    <t>2024-02-05 16:02:45</t>
  </si>
  <si>
    <t>Teniendo en cuenta los resultados obtenidos y comparéndolós con (los valores establecidos en el artículo 8 de la Resolución 0631 de 17 de marzo de 2015, emitida por el Ministerio de Ambiente y Desarrollo Sostenible (MADS), de la muestra tomada en el punto CAJA DE INSPECCIÓN RESTAURANTES, la mayoría de las variables analizadas se encuentran dentro de los límites permisibles establecidos por la norma. sin embargo, las variables Demanda Química de Oxigeno DQO y Demanda Biológica de Oxígeno DBO, presentaron valores por encima de lo expresado en la normatividad mencionada,</t>
  </si>
  <si>
    <t>2023-10-30 16:47:16</t>
  </si>
  <si>
    <t>CAMPUS: 26/05/2022 _x000D_
_x000D_
Los puntos P3 y P4, ubicados al costado oriente del campus, registraron niveles de ruido de 65,8 dB(A) y 59,4 dB(A), respectivamente, en el periodo diurno. Estos valores exceden el nivel de ruido permitido para el Sector B. Tranquilidad y ruido moderado, que es de 60 dB(A)._x000D_
_x000D_
El exceso de ruido en estos puntos se debe al impacto generado por el encendido de motores en la zona de parqueo de las rutas de transporte y las actividades comerciales en la zona. El encendido de motores genera un ruido impulsivo de alta intensidad que puede superar los límites permitidos. Las actividades comerciales en la zona también generan ruido, que se suma al ruido generado por el campus._x000D_
_x000D_
En el periodo nocturno, los puntos P3 y P4 registraron niveles de ruido de 59,4 dB(A) y 54,3 dB(A), respectivamente. Estos valores también exceden el nivel de ruido permitido para el Sector B. Tranquilidad y ruido moderado._x000D_
_x000D_
El exceso de ruido en estos puntos se debe al impacto generado por los equipos de amplificación de sonido de las actividades comerciales y paso de vehículos en la zona. Los equipos de amplificación de sonido generan un ruido de alta intensidad que puede superar los límites permitidos. El paso de vehículos en la zona también genera ruido, que se suma al ruido generado por el campus._x000D_
_x000D_
CITY: 2/06/2022_x000D_
_x000D_
Los puntos RA1 y RA2, ubicados al norte de la ciudad, registraron niveles de ruido de 70,5 dB(A) y 71,6 dB(A), respectivamente, en el periodo diurno. Estos valores exceden el nivel de ruido permitido para el Sector B. Tranquilidad y ruido moderado, que es de 60 dB(A)._x000D_
_x000D_
El exceso de ruido en estos puntos se debe al impacto generado por el paso vehicular de la Calle 61 y las actividades comerciales de la zona. El paso vehicular de la Calle 61 es intenso y genera un ruido de alta intensidad que puede superar los límites permitidos. Las actividades comerciales en la zona también generan ruido, que se suma al ruido generado por el campus._x000D_
_x000D_
En el periodo nocturno, los puntos RA1 y RA2 registraron niveles de ruido de 70,0 dB(A) y 69,4 dB(A), respectivamente. Estos valores también exceden el nivel de ruido permitido para el Sector B. Tranquilidad y ruido moderado._x000D_
_x000D_
El exceso de ruido en estos puntos se debe al impacto generado por el paso vehicular sobre la Calle 61 y las actividades comerciales de la zona. El paso vehicular sobre la Calle 61 es intenso y genera un ruido de alta intensidad que puede superar los límites permitidos. Las actividades comerciales en la zona también generan ruido, que se suma al ruido generado por el campus.</t>
  </si>
  <si>
    <t>2023-12-19 09:04:10</t>
  </si>
  <si>
    <t>Edgar Camilo Chacon Matajudios</t>
  </si>
  <si>
    <t>Para la cuantificación de Emisiones de Gases de Efecto Invernadero - GEI se amplió el alcance de la medición a las sedes City Campus, Los Colores y Bienestar Universitario, así mismo se amplió la recolección de datos para cada ítem reportado. Durante el 2022 se generaron 194,10 tCO2e de emisiones directas y 282,38 de emisiones indirectas, para un total de 476,48 tCO2e, distribuidas en las sedes así Campus 268,65 tCO2e, City Campus 105,19 tCO2e, Los Colores 97,82 tCO2e y bienestar universitario 4,83 tCO2e.</t>
  </si>
  <si>
    <t>2023-12-19 15:46:37</t>
  </si>
  <si>
    <t>Como resultado de cuantificación de Emisiones de Gases de Efecto Invernadero - GEI del 2022 se generaron 194,10 tCO2e de emisiones directas y 282,38 de emisiones indirectas, para un total de 476,48 tCO2e, distribuidas en las sedes así Campus 268,65 tCO2e, City Campus 105,19 tCO2e, Los Colores 97,82 tCO2e y bienestar universitario 4,83 tCO2e. _x000D_
_x000D_
Teniendo en cuenta estas emisiones se realizó la neutralización a través de la adquisición de 477 créditos de carbono del Proyecto Forestal CO2Cero Caribe, distribuidos así entre las sedes: Campus 269,16 tCO2e (en este caso se registra un adicional de 0,51 para redondear el total de los créditos adquiridos), City Campus 105,19 tCO2e, Los Colores 97,82 tCO2e y Bienestar Universitario 4,83 tCO2e._x000D_
_x000D_
El Proyecto Forestal CO2Cero Caribe desarrolla dentro de dos instancias administradas por las empresas Faber Castell e Inversiones PAMECA S.A, quienes actúan como participantes del proyecto. El responsable del proyecto es CO2CERO. Los lotes de la plantación se encuentran ubicados en los departamentos de Magdalena y Cesar. El proyecto contempla el establecimiento de 1.159,2 hectáreas con la especie Gmelina arborea. Las plantaciones fueron establecidas a partir del año 2011, sin embargo, se plantaron rodales en los años posteriores: 2012, 2013, 2014 y 2017._x000D_
_x000D_
Además de la generación de lápices para la industria nacional e internacional (Faber Castell) y la producción y comercialización de madera aserrada (PAMECA), el proyecto busca remover gases de efecto invernadero GEI de la atmosfera por medio de la captura de carbono realizada por las plantaciones establecidas por estas dos empresas. Este proyecto contribuirá con la remoción de 178.767 tCO2e equivalentes a 151.952 tCO2e una vez aplicado el descuento de permanencia del 15%. Esta remoción ocurrió dentro de las 974.1 hectáreas identificadas como elegibles, las cuales fueron plantadas entre los años mencionados anteriormente.</t>
  </si>
  <si>
    <t>2023-05-29 17:02:56</t>
  </si>
  <si>
    <t>En 2022 se ocupó el puesto 27 de entre 43 universidades a nivel nacional, con un puntaje de 5805 de 8760 (mayor puntaje nacional. A nivel internacional se ocupó el puesto 535 de 1050 universidades.</t>
  </si>
  <si>
    <t>2023-07-10 16:07:50</t>
  </si>
  <si>
    <t>Para la vigencia 2022 en la institución no se presentaron  accidentes mortales</t>
  </si>
  <si>
    <t>2023-09-06 12:55:10</t>
  </si>
  <si>
    <t>Andrea Carmona Guerra</t>
  </si>
  <si>
    <t>Se construye la linea base del resultado de la primera evaluación 360° institucional aplicada al área administrativa, con un resultado favorable y una participación del 98% de la población.</t>
  </si>
  <si>
    <t>77-2023-01-31</t>
  </si>
  <si>
    <t>2023-04-19 12:02:08</t>
  </si>
  <si>
    <t>e presenta un incremento de 0.1 pp en el indicador, El indicador cierra en un 97.6% de disponibilidad para el mes de enero de 2023.</t>
  </si>
  <si>
    <t>121-2023-01-31</t>
  </si>
  <si>
    <t>2023-04-26 13:55:33</t>
  </si>
  <si>
    <t>El comportamiento del gasto esta de acuerdo al esperado en ppto, presentando una menor ejecucion de 31 millones de pesos._x000D_
_x000D_
Con relacion al gasto de ventas encontramos que hubo una menor ejecucion de explicado por una desviacion en el gasto de comisiones y la carga prestacional de la misma._x000D_
_x000D_
El comportamiento del costo indirecto estuvo de acuerdo a lo esperado en el ejercicio de presupuesto, sin embargo el personal de outsourcing presenta una mayor ejecución de 24 millones._x000D_
_x000D_
Con relación al costo indirecto encontramos que hubo una menor ejecución de 588 mm explicado 383 millones en el rubro de planta por las plazas estimadas que empezaban a partir de enero y por otro lado en el ppto de diversos de 204 millones.</t>
  </si>
  <si>
    <t>124-2023-01-31</t>
  </si>
  <si>
    <t>2023-02-10 04:15:25</t>
  </si>
  <si>
    <t>Para el periodo no se registraron accidentes de trabajo en la institución.</t>
  </si>
  <si>
    <t>125-2023-01-31</t>
  </si>
  <si>
    <t>2023-02-10 04:17:34</t>
  </si>
  <si>
    <t>No se registran días de incapacidad por accidente de trabajo en la institución para la vigencia</t>
  </si>
  <si>
    <t>128-2023-01-31</t>
  </si>
  <si>
    <t>2023-10-10 12:09:33</t>
  </si>
  <si>
    <t>No se consideró hacer apertura de OM pues son variables que no son de alcance y control por la institución</t>
  </si>
  <si>
    <t>2023-05-07 21:14:40</t>
  </si>
  <si>
    <t>Se realiza estructuración del proyecto nuevo POLISIGS y se plantea definición de retos 2023, que serán complementados con la operación del SGC</t>
  </si>
  <si>
    <t>2023-08-25 16:55:29</t>
  </si>
  <si>
    <t>El consumo de agua de la Universidad Politécnico Grancolombiano en el mes de enero fue de 1.019 m3, lo que representa un consumo promedio de 33.9 m3 por día. El consumo total se distribuyó de la siguiente manera:_x000D_
_x000D_
_x000D_
_x000D_
Sede Campus: 617 m3_x000D_
_x000D_
Sede City: 324 m3_x000D_
_x000D_
Sede Los Colores: 78 m3_x000D_
_x000D_
_x000D_
_x000D_
La sede Campus, que es la sede académica más grande de la universidad, concentra la mayor parte del consumo de agua, con un 61% del total. La sede City, que es la sede, representa el 32% del consumo, y la sede Los Colores el 8% del consumo</t>
  </si>
  <si>
    <t>2023-08-25 18:05:37</t>
  </si>
  <si>
    <t>El indicador de Generación de Residuos Sólidos Mensual mide la cantidad de residuos sólidos generados por el Poli en el mes de enero, donde se generaron 1.399,55 kg, lo que equivale a un promedio de 46,65 kg por día._x000D_
_x000D_
La distribución de la generación de residuos por sede es la siguiente:_x000D_
_x000D_
Campus: 978 kg (70,0%)_x000D_
City: 421,55 kg (30,0%)</t>
  </si>
  <si>
    <t>2023-08-25 18:39:16</t>
  </si>
  <si>
    <t>El indicador de Aprovechamiento de Residuos mide la cantidad de residuos sólidos que son reciclados por el gestor autorizado, en relación con la cantidad total de residuos generados. En el mes de enero de 2023, se logró un aprovechamiento del 80,27%, lo que significa que 785 kg de residuos se reciclaron, de un total de 978 kg generados._x000D_
_x000D_
La distribución del aprovechamiento de residuos se establece únicamente por la cantidad de residuos aprovechados en la sede Campus.</t>
  </si>
  <si>
    <t>2023-08-25 10:06:01</t>
  </si>
  <si>
    <t>El consumo de energía eléctrica de la Universidad Politécnico Grancolombiano, en el mes de enero de 2023, fue de 117.609 kWh. Este consumo se distribuyó de la siguiente manera:_x000D_
_x000D_
Sede Campus: 54.265 kWh_x000D_
_x000D_
Sede City: 47.880 kWh_x000D_
_x000D_
Sede Los Colores: 15.464 kWh_x000D_
_x000D_
La sede Campus, que concentra el mayor número de estudiantes y profesores, es la que tiene el mayor consumo de energía, seguida de la sede City. La sede Los Colores, que es la más pequeña, tiene el menor consumo.</t>
  </si>
  <si>
    <t>2023-07-04 16:05:32</t>
  </si>
  <si>
    <t>En el mes de enero se realizaron las siguientes actividades para el mantenimiento de las áreas verdes de la Institución: _x000D_
Campus: _x000D_
1. Riego manual_x000D_
2. Barrida de hojas_x000D_
3. Recorte de setos y poda de plantas_x000D_
4. Eliminación de malezas y basura_x000D_
5. Riego y limpieza de plantas de interior_x000D_
6. Corte de césped_x000D_
City Campus:_x000D_
1. Poda de plantas_x000D_
2. Desyerbe manual_x000D_
3. Riego de plantas internas _x000D_
4. Resiembra de plantas_x000D_
Los Colores _x000D_
1. Poda de césped _x000D_
2. Desmalezada de plantas _x000D_
3. Plateo y marcación de zonas verdes_x000D_
4. Recuperación de plantas y árboles en estado crítico 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 _x000D_
1. Mantenimiento al jardín_x000D_
Consultorio _x000D_
1. Mantenimiento al jardín</t>
  </si>
  <si>
    <t>2023-07-10 09:32:38</t>
  </si>
  <si>
    <t>Ruben Dario Gelvez Gonzalez</t>
  </si>
  <si>
    <t>Proyectos en Ejecución _x000D_
_x000D_
Plan Talento_x000D_
Diseño del modelo de experiencia Fase I_x000D_
Certificación SGA sede los Colores_x000D_
Equidad de Genero_x000D_
PRIME_x000D_
_x000D_
Proyectos en Planeación:_x000D_
_x000D_
NUEVO POLISIGS _x000D_
Innovación curricular - Fase I_x000D_
Catalogo de recursos virtuales_x000D_
Ecosistema Banner_x000D_
_x000D_
Proyectos Finalizados _x000D_
Pricing_x000D_
Eficiencia Institucional</t>
  </si>
  <si>
    <t>241-2023-01-31</t>
  </si>
  <si>
    <t>2023-07-10 09:09:39</t>
  </si>
  <si>
    <t>Proyectos con fase inicio completa_x000D_
_x000D_
Plan Talento_x000D_
PRIME (PROYECTO INTEGRAL DE MADUREZ Y EVOLUCIÓN)_x000D_
Certificación SGA sede los Colores_x000D_
Equidad de Genero_x000D_
Catalogo de recursos virtuales</t>
  </si>
  <si>
    <t>2024-02-19 10:09:21</t>
  </si>
  <si>
    <t>El Politécnico Grancolombiano generó un total de 7 kg de residuos peligrosos en el mes de enero de 2023. De esta cantidad, el 85.71% (6 kg) se generó en Los Colores Medellín y el 14.25% (1 kg) en la sede Campus Bogotá._x000D_
_x000D_
La generación corresponde a Residuos Hospitalarios.</t>
  </si>
  <si>
    <t>77-2023-02-28</t>
  </si>
  <si>
    <t>2023-04-19 12:00:40</t>
  </si>
  <si>
    <t>e presenta un decrecimiento de 0.3 pp en el indicador, por las desmejoras en la atención de los casos de mesa de ayuda, aunque se presenta también una baja en el indicador de disponibilidad de canales MPLS de sedes, ocasionados por pequeñas interrupciones en el servicio por parte del proveedor. El indicador cierra en un 97.2% de disponibilidad para el mes de febrero de 2023.</t>
  </si>
  <si>
    <t>121-2023-02-28</t>
  </si>
  <si>
    <t>2023-04-26 13:56:15</t>
  </si>
  <si>
    <t>En el comportamiento del gasto encontramos que hubo una mayor ejecucion de 167 mm explicada principalmente por una provision de bonos que no se habia tenido en cuenta en el ppto, y por otro lado que en la version incial del ppto no se habia tenido en cuenta los % de incremento finales, siendo este segmento del gasto el que mas personal integral tiene y por lo tanto que presenta mayor variaciones respecto a lo proyectado._x000D_
_x000D_
Con relacion al gasto de ventas encontramos que no hubo una desviacion respresentativa de acuerdo a lo proyectado_x000D_
_x000D_
El comportamiento del costo indirecto obedece principalmente al incremento real que se aplico desde el mes de febrero, por otro lado la provision de bonos tambien en este segmento._x000D_
_x000D_
En el segmento directo encontramos que hubo una desviación negativa que pertenece principalmente a unas provisiones efectuadas desde el área financiera.</t>
  </si>
  <si>
    <t>122-2023-02-28</t>
  </si>
  <si>
    <t>2023-05-08 11:47:28</t>
  </si>
  <si>
    <t>Se generan 9 solicitudes de documentos por medio de la herramienta Kawak, donde ningún documento se encuentra pendiente._x000D_
Se generan 2 rechazos de solicitud de documentos ya que no cumplían con los requisitos de solicitud.</t>
  </si>
  <si>
    <t>124-2023-02-28</t>
  </si>
  <si>
    <t>2023-04-10 10:58:45</t>
  </si>
  <si>
    <t>Durante la vigencia no se registraron accidentes de trabajo en el personal de la institución</t>
  </si>
  <si>
    <t>125-2023-02-28</t>
  </si>
  <si>
    <t>2023-04-12 15:00:06</t>
  </si>
  <si>
    <t>128-2023-02-28</t>
  </si>
  <si>
    <t>2023-07-10 16:59:32</t>
  </si>
  <si>
    <t>En el periodo se evidencia que por cada 100 días de trabajo realizados se perdieron 0.92 días por incapacidad laboral</t>
  </si>
  <si>
    <t>2023-08-25 16:48:34</t>
  </si>
  <si>
    <t>El consumo de agua de la Universidad Politécnico Grancolombiano en el mes de febrero fue de 891 m3, lo que representa un consumo promedio de 29,7 m3 por día. El consumo total se distribuyó de la siguiente manera:_x000D_
_x000D_
Sede Campus: 456 m3_x000D_
Sede City: 324 m3_x000D_
Sede Los Colores: 111 m3_x000D_
_x000D_
La sede Campus, que es la sede académica más grande de la universidad, concentra la mayor parte del consumo de agua, con un 51% del total. La sede City, que es la sede, representa el 36% del consumo, y la sede Los Colores el 13% del consumo.</t>
  </si>
  <si>
    <t>2023-08-25 18:07:21</t>
  </si>
  <si>
    <t>El indicador de Generación de Residuos Sólidos Mensual mide la cantidad de residuos sólidos generados por el Poli en el mes de febrero, donde se generaron 2.255,66 kg, lo que equivale a un promedio de 75,19 kg por día._x000D_
_x000D_
La distribución de la generación de residuos por sede es la siguiente:_x000D_
_x000D_
Campus: 1.004 kg (44,5%)_x000D_
City: 607,86 kg (27,0%)_x000D_
Los Colores: 643,80 kg (28,5%)_x000D_
_x000D_
Se incluyeron los kg de residuos no aprovechables de la sede Los Colores.</t>
  </si>
  <si>
    <t>2023-08-25 18:37:58</t>
  </si>
  <si>
    <t>El indicador de Aprovechamiento de Residuos mide la cantidad de residuos sólidos que son reciclados por el gestor autorizado, en relación con la cantidad total de residuos generados. En el mes de febrero de 2023, se logró un aprovechamiento del 57,67%, lo que significa que 579 kg de residuos se reciclaron, de un total de 1.004 kg generados._x000D_
_x000D_
La distribución del aprovechamiento de residuos se establece únicamente por la cantidad de residuos aprovechados en la sede Campus.</t>
  </si>
  <si>
    <t>2023-08-25 10:04:37</t>
  </si>
  <si>
    <t>El consumo de energía eléctrica de la Universidad Politécnico Grancolombiano, en el mes de febrero de 2023, fue de109.691 kWh. Este consumo se distribuyó de la siguiente manera:_x000D_
_x000D_
Sede Campus: 63.291 kWh_x000D_
_x000D_
Sede City: 37.050 kWh_x000D_
_x000D_
Sede Los Colores: 9.350 kWh_x000D_
_x000D_
La sede Campus, que concentra el mayor número de estudiantes y profesores, es la que tiene el mayor consumo de energía, seguida de la sede City. La sede Los Colores, que es la más pequeña, tiene el menor consumo.</t>
  </si>
  <si>
    <t>2023-07-04 16:10:47</t>
  </si>
  <si>
    <t>En el mes de febrero se realizaron las siguientes actividades para el mantenimiento de las áreas verdes de la Institución:_x000D_
Campus:_x000D_
1. Corte y barrido de césped _x000D_
2. Barrida de hojas_x000D_
3. Limpieza de canales _x000D_
4. Mantenimiento general_x000D_
5. Poda de setos _x000D_
6. Limpieza de maleza y hojas secas _x000D_
City Campus:_x000D_
1. Mantenimiento _x000D_
2. Riego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</si>
  <si>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11:45:21</t>
  </si>
  <si>
    <t>Se dan como finalizados los proyectos de _x000D_
Acreditación institucional fase I, Diseño del modelo de experiencia Institucional Fase I y Eficiencia institucional</t>
  </si>
  <si>
    <t>241-2023-02-28</t>
  </si>
  <si>
    <t>2023-07-10 09:11:18</t>
  </si>
  <si>
    <t>Proyectos con fase de inicio Completa _x000D_
_x000D_
Innovación curricular - Fase I_x000D_
Plan Talento_x000D_
NUEVO POLISIGS _x000D_
Certificación SGA sede los Colores_x000D_
Equidad de Genero_x000D_
Catalogo de recursos virtuales</t>
  </si>
  <si>
    <t>2024-02-19 10:12:08</t>
  </si>
  <si>
    <t>No se generó ningún RESPEL en el mes de febrero.</t>
  </si>
  <si>
    <t>77-2023-03-31</t>
  </si>
  <si>
    <t>2023-04-19 11:14:05</t>
  </si>
  <si>
    <t>Se presenta una mejora de 0.6 pp en el indicador, por las mejoras en la atención de los casos de mesa de ayuda, aunque se presenta una baja en el indicador de disponibilidad de canales de CSUs, ocasionados en algunos instantes por el apagado de los equipos y del FW de comunicaciones de los CSUs. El indicador cierra en un 97.8% de disponibilidad para el mes de marzo de 2023.</t>
  </si>
  <si>
    <t>121-2023-03-31</t>
  </si>
  <si>
    <t>2023-05-23 07:52:59</t>
  </si>
  <si>
    <t>El comportamiento del gasto identificamos que hubo una mayor ejecución de 94 mm explicado por la proyección de incremento que se aprobó en el ppto inicial_x000D_
_x000D_
Se presentaron desviaciones desviaciones positivas en el gasto de ventas debido a unos cambios en los cecos para algunas direcciones_x000D_
_x000D_
El costo indirecto no presenta varia significativas salvo el % real que se aplico de incremento._x000D_
_x000D_
Encontramos que hubo una mayor ejecución de acuerdo a una clasificación de segmentos, por otro lado el porcentaje de incremento que se presupuesto para los mismos</t>
  </si>
  <si>
    <t>124-2023-03-31</t>
  </si>
  <si>
    <t>2023-04-10 11:03:14</t>
  </si>
  <si>
    <t>Durante la vigencia no se registraron eventos de accidente en población institucional</t>
  </si>
  <si>
    <t>125-2023-03-31</t>
  </si>
  <si>
    <t>2023-04-12 15:00:14</t>
  </si>
  <si>
    <t>128-2023-03-31</t>
  </si>
  <si>
    <t>2023-07-10 17:00:48</t>
  </si>
  <si>
    <t>Para el mes de marzo se tuvo un ausentismo laboral por condiciones médicas de 0.76 días por cada 100 días de trabajo ejecutado</t>
  </si>
  <si>
    <t>172-2023-03-31</t>
  </si>
  <si>
    <t>2023-05-07 21:16:34</t>
  </si>
  <si>
    <t>Se realiza una planificación operativa que complementa los retos del sistema, se ejecutan las macroactividades planteadas, relaiconadas a definición del plan detallado, comunicación de política e inicio de actividades documentales, el avance promedio del plan es del 12%</t>
  </si>
  <si>
    <t>2023-08-25 16:45:00</t>
  </si>
  <si>
    <t>El consumo de agua de la Universidad Politécnico Grancolombiano en el mes de marzo fue de 953 m3, lo que representa un consumo promedio de 31,7 m3 por día. El consumo total se distribuyó de la siguiente manera:_x000D_
_x000D_
Sede Campus: 453 m3_x000D_
Sede City: 317 m3_x000D_
Sede Los Colores: 183 m3_x000D_
_x000D_
La sede Campus, que es la sede académica más grande de la universidad, concentra la mayor parte del consumo de agua, con un 48% del total. La sede City, que es la sede, representa el 33% del consumo, y la sede Los Colores el 19% del consumo.</t>
  </si>
  <si>
    <t>2023-08-25 17:34:21</t>
  </si>
  <si>
    <t>El indicador de Generación de Residuos Sólidos Mensual mide la cantidad de residuos sólidos generados por el Poli en el mes de marzo, donde se generaron 2.757 kg, lo que equivale a un promedio de 91,9 kg por día._x000D_
_x000D_
La distribución de la generación de residuos por sede es la siguiente:_x000D_
_x000D_
Campus: 1.330 kg (48,3%)_x000D_
City: 791,4 kg (30%)_x000D_
Los Colores: 472,30 kg (21,7%)</t>
  </si>
  <si>
    <t>2023-08-25 18:36:01</t>
  </si>
  <si>
    <t>El indicador de Aprovechamiento de Residuos mide la cantidad de residuos sólidos que son reciclados por el gestor autorizado, en relación con la cantidad total de residuos generados. En el mes de marzo de 2023, se logró un aprovechamiento del 53,68%, lo que significa que 714 kg de residuos se reciclaron, de un total de 1.330 kg generados._x000D_
_x000D_
La distribución del aprovechamiento de residuos se establece únicamente por la cantidad de residuos aprovechados en la sede Campus.</t>
  </si>
  <si>
    <t>2023-08-25 10:02:14</t>
  </si>
  <si>
    <t>El consumo de energía eléctrica de la Universidad Politécnico Grancolombiano, en el mes de marzo de 2023, fue de 146.827,41 kWh. Este consumo se distribuyó de la siguiente manera:_x000D_
_x000D_
Sede Campus: 72.373,41 kWh_x000D_
_x000D_
Sede City: 54.150 kWh_x000D_
_x000D_
Sede Los Colores: 20.304 kWh_x000D_
_x000D_
La sede Campus, que concentra el mayor número de estudiantes y profesores, es la que tiene el mayor consumo de energía, seguida de la sede City. La sede Los Colores, que es la más pequeña, tiene el menor consumo.</t>
  </si>
  <si>
    <t>2023-07-04 16:22:25</t>
  </si>
  <si>
    <t>En el mes de marzo se realizaron las siguientes actividades para el mantenimiento de las áreas verdes de la Institución:_x000D_
Campus:_x000D_
1. Corte y barrido de césped_x000D_
2. Barrida de hojas_x000D_
3. Limpieza de canales_x000D_
4. Mantenimiento general_x000D_
5. Poda de setos_x000D_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</si>
  <si>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2023-06-28 11:53:37</t>
  </si>
  <si>
    <t>Se promueve a fase de cierre al proyecto PRIME_x000D_
Se Incluyen en planificación los proyectos Portal Universitario, Datalake y Ecosistema Banner</t>
  </si>
  <si>
    <t>241-2023-03-31</t>
  </si>
  <si>
    <t>2023-07-10 09:12:36</t>
  </si>
  <si>
    <t>Proyectos con fase de inicio Completa_x000D_
_x000D_
Innovación curricular - Fase I_x000D_
Plan Talento_x000D_
NUEVO POLISIGS_x000D_
Certificación SGA sede los Colores_x000D_
Equidad de Genero_x000D_
Catalogo de recursos virtuales</t>
  </si>
  <si>
    <t>2024-02-19 10:14:17</t>
  </si>
  <si>
    <t>El Politécnico Grancolombiano generó un total de 1 kg de residuos peligrosos en el mes de marzo de 2023. De esta cantidad, el 100% (1 kg) se generó en la sede Campus Bogotá._x000D_
_x000D_
La generación corresponde a Residuos Hospitalarios.</t>
  </si>
  <si>
    <t>69-2023-03-31</t>
  </si>
  <si>
    <t>2023-05-30 17:01:10</t>
  </si>
  <si>
    <t>Para el corte 2023-2, El indicador continua de manera positiva, se mantiene en linea con la meta, en algunos proceso se han logrado eficiencias en tiempo y esto permite atender los requerimientos de las áreas en un menor tiempo, seguiremos monitoreando el indicador para realizar los ajustes en el momento que se requiera.</t>
  </si>
  <si>
    <t>111-2023-03-31</t>
  </si>
  <si>
    <t>2023-05-05 10:42:02</t>
  </si>
  <si>
    <t>De los datos anteriores se puede concluir que:_x000D_
_x000D_
1. El primer trimestre del año 2023, las poblaciones encuestadas fueron: ?Adm. Bogotá? (29), ?Adm. Medellín? (2), para un total de 31 encuestados, los cuales usaron el servicio de Abastecimiento._x000D_
2. Conclusiones generales:_x000D_
 	a. El aspectos ?Los tiempos de respuesta del proceso de abastecimiento son acodes?, cuenta con un TTB inferior al 80% con 61%_x000D_
_x000D_
_x000D_
De los 6 aspectos evaluados para el proceso, el 17% (1),  se encuentran por debajo del metal de 80%,  el nivel de insatisfacción es del 13%, lo que se concluye es que para el proceso se deben establecer nuevas estrategias para que está población cambie su percepción._x000D_
_x000D_
_x000D_
Los encuestados consideran que el proceso de Gestión de Abastecimiento, se ubica en óptimo ya que su nivel de satisfacción es del 87%, es decir  cumple con la meta establecida para el periodo en medición (80,0%). En ese orden de ideas se incumple con el indicador de satisfacción.</t>
  </si>
  <si>
    <t>197-2023-03-31</t>
  </si>
  <si>
    <t>2023-10-09 14:53:03</t>
  </si>
  <si>
    <t>Se hace el ajuste respectivo al análisis del indicar donde se da cumplimiento a todo lo programado versus lo ejecutado en el trimestre. En este periodo se incluye el mantenimiento de las UPS de todas las sedes.</t>
  </si>
  <si>
    <t>2023-05-09 16:20:29</t>
  </si>
  <si>
    <t>A corte del 31 de marzo de 2023, se ejecutaron 91 de 91 actividades planificadas, enfocadas principalmente a la Gestión Integral de residuos sólidos y peligrosos, Gestión de la Calidad, Ahorro y Uso Eficiente del Agua, Gestión de la Educación y Comunicación Ambiental en las sedes Campus, City Campus y Los Colores: _x000D_
-	Programa Gestión Integral de Residuos 31 actividades ejecutadas de 31 actividades planificadas._x000D_
-	Programa Gestión de la Calidad, Ahorro y Uso Eficiente del Agua 17 actividades ejecutadas de 17 actividades planificadas._x000D_
-	Programa Gestión de la Educación y Comunicación Ambiental 18 actividades ejecutadas de 18 actividades planificadas._x000D_
-	Programa Gestión del Ahorro y Uso Eficiente de la Energía 9 actividades ejecutadas de 9 actividades planificadas._x000D_
-	Programa Gestión de la Calidad del Aire, Ruido Ambiental y Publicidad Exterior Visual 3 actividades ejecutadas de 3 actividades planificadas._x000D_
-	Actividades de Gestión 13 actividades ejecutadas de 13 actividades planificadas._x000D_
-	Programa Gestión de Áreas Naturales 0 actividades ejecutadas de 0 actividades planificadas. Sin embargo, las actividades desde el proceso de Infraestructura en temas de jardinería se levaron a cabo por le proceso. _x000D_
-	Programa Gestión de la Medición y Compensación de GEI 0 actividades ejecutadas de 0 actividades planificadas.</t>
  </si>
  <si>
    <t>233-2023-03-31</t>
  </si>
  <si>
    <t>2024-03-01 10:59:02</t>
  </si>
  <si>
    <t>Diana Valentina Cortes Sierra</t>
  </si>
  <si>
    <t>Durante el primer trimestre de 2023 se realizó 1 comunicación de materia ambiental a través de Correo, enmarcada principalmente en: _x000D_
_x000D_
02/02/2023 - Día sin carro en Bogotá, se celebra el primer jueves de febrero - Yo me muevo en bici</t>
  </si>
  <si>
    <t>234-2023-03-31</t>
  </si>
  <si>
    <t>2024-02-27 11:01:17</t>
  </si>
  <si>
    <t>Durante el primer trimestre de 2023 se realizaron 4 comunicaciones de materia ambiental a través de Instagram, enmarcadas principalmente en: _x000D_
_x000D_
01/02/2023 - Día Nacional del Reciclador y del Reciclaje_x000D_
03/03/2023 - Día Mundial de la Vida Silvestre_x000D_
22/03/2023 - Día Mundial del Agua_x000D_
25/03/2023 - La Hora del Planeta</t>
  </si>
  <si>
    <t>2023-08-28 08:33:56</t>
  </si>
  <si>
    <t>En el primer trimestre del año se cumplieron 17 de 18 indicadores relacionados con los programas ambientales: _x000D_
- Plan Anual 1 de 1. _x000D_
- Gestión Integral de Residuos 5 de 6._x000D_
- Gestión del Ahorro y Uso Eficiente de Energía 3 de 3._x000D_
- Gestión de la Calidad, Ahorro y Uso Eficiente del Agua 3 de 3. _x000D_
- Gestión de la Calidad del Aire, Ruido Ambiental y Publicidad Exterior Visual N.A._x000D_
- Gestión de Áreas Naturales 3 de 3. _x000D_
- Gestión de la Medición y Compensación de GEI - Huella de Carbono N.A._x000D_
- Gestión de la Educación y Comunicación Ambiental 2 de 2.</t>
  </si>
  <si>
    <t>240-2023-03-31</t>
  </si>
  <si>
    <t>2023-07-10 09:36:10</t>
  </si>
  <si>
    <t>Proyectos Finalizados con Evidencias _x000D_
Acreditación Institucional fase I_x000D_
Diseño de Modelo de Experiencia fase I_x000D_
_x000D_
Proyectos Finalizados sin Evidencias _x000D_
Pricing _x000D_
Eficiencia Institucional _x000D_
Prime</t>
  </si>
  <si>
    <t>263-2023-03-31</t>
  </si>
  <si>
    <t>2023-10-12 14:35:59</t>
  </si>
  <si>
    <t>Diana Elizabeth Mendez Campos</t>
  </si>
  <si>
    <t>En la primera pestaña de la base de datos encontrarás los datos de enero a marzo, es preciso tener en cuenta que hay algunos casos que no hay necesidad de dar respuesta por eso en el conteo de los días dice N/A. En la base de enero a junio se contabilizaron los días manera manual, de julio a la fecha los días están contabilizados con fórmula.</t>
  </si>
  <si>
    <t>300-2023-03-31</t>
  </si>
  <si>
    <t>2023-07-07 14:28:41</t>
  </si>
  <si>
    <t>Gustavo Espinel Beltran</t>
  </si>
  <si>
    <t>Se cumplió con la inspección de control al servicio prestado por la empresa G4S SECURE SOLUTIONS COLOMBIA S.A.</t>
  </si>
  <si>
    <t>301-2023-03-31</t>
  </si>
  <si>
    <t>2023-07-08 21:52:44</t>
  </si>
  <si>
    <t>Durante el primer trimestre del 2023 se dio cumplimiento al plan de trabajo con la empresa de vigilancia G4S SECURE SOLUTIONS COLOMBIA S.A. en la sedes de Bogotá, de acuerdo con lo establecido en el contrato. El cumplimiento del plan de trabajo esta relacionado en las minutas de cada puesto del servicio según lo establecido por la SUPERVIGILANCIA. Anexo programación mensual.</t>
  </si>
  <si>
    <t>347-2023-03-31</t>
  </si>
  <si>
    <t>2023-07-11 15:15:09</t>
  </si>
  <si>
    <t>Jeymmy Carolina Diaz Correa</t>
  </si>
  <si>
    <t>Anticipo de proveedores 2 sin legalizar_x000D_
Anticipo de empleados 3 sin legalizar</t>
  </si>
  <si>
    <t>348-2023-03-31</t>
  </si>
  <si>
    <t>2023-07-11 15:26:25</t>
  </si>
  <si>
    <t>351-2023-03-31</t>
  </si>
  <si>
    <t>2023-07-18 13:04:01</t>
  </si>
  <si>
    <t>Se tiene un plan de trabajo para la depuracion de la cuenta que maneja mayor cantidad de partidas conciliatorias correspondiente al Banco Pichincha, especificamente por recaudos de entidades y el Icetex que maneja un gran volumen de recaudos en temporadas de matriculas.</t>
  </si>
  <si>
    <t>352-2023-03-31</t>
  </si>
  <si>
    <t>2023-07-11 16:54:41</t>
  </si>
  <si>
    <t>77-2023-04-30</t>
  </si>
  <si>
    <t>2023-07-11 07:48:20</t>
  </si>
  <si>
    <t>Se presenta una baja sustancial en el indicador de disponibilidad de 2.2 pp, ya que ocurrieron incidentes en los canales de CSU e interrupciones en la prestación del servicio. El indicador de canales MPLS en Bogotá pasó de 95.04% a 69.56% y el de Canales MPLS CSU&amp;#039;s en el resto del país varió de 80% a 17.32%. Para mitigar estos incidentes, se han venido adelantando acciones con los encargados de los CSUs para definir lo más pronto posible, las estrategias para cubrir las necesidades de los CSUs.</t>
  </si>
  <si>
    <t>121-2023-04-30</t>
  </si>
  <si>
    <t>2023-05-23 07:51:45</t>
  </si>
  <si>
    <t>En el comportamiento del gasto encontramos que hubo una mayor ejecucion de 100, explicada por la provision en bonos que no se encuentra contemplada en ppto y el gasto de outsorcing_x000D_
_x000D_
en Ventas se presenta una mayor ejecucion de 160 mm explicado por una reclasificacion que se hizo en el mes de abril de los cecos de Ventas B2B y Ventas V2G_x000D_
_x000D_
En el costo indirecto encontramos que hubo una desviacion negativa de 220 explicada por una provision de bonos, por un mayor valor pagado de comisiones y en el rubro de temporales, por otro lado la reclasificacion que se hizo del costo directo al indirecto_x000D_
_x000D_
En el costo directo encontramos una menor ejecución de 365 mm explicado por la reclasificaciones de ventas y el costo indirecto y una reversión en las provisiones</t>
  </si>
  <si>
    <t>122-2023-04-30</t>
  </si>
  <si>
    <t>2023-05-08 12:02:38</t>
  </si>
  <si>
    <t>Se generan 13 solicitudes de documentos por medio de la herramienta de Kawak, donde ningún documento se encuentra pendiente de cierre._x000D_
De estas 13 solicitudes se generan 2 rechazos ya que no cumplían con los requisitos de solicitud.</t>
  </si>
  <si>
    <t>124-2023-04-30</t>
  </si>
  <si>
    <t>2023-06-09 13:45:56</t>
  </si>
  <si>
    <t>Durante el periodo se registran 3 accidentes de trabajo, relacionados con caídas a nivel y riesgo mecánico</t>
  </si>
  <si>
    <t>125-2023-04-30</t>
  </si>
  <si>
    <t>2023-06-09 13:51:50</t>
  </si>
  <si>
    <t>Se registra un total de 5 días de incapacidad por accidente de trabajo en el periodo</t>
  </si>
  <si>
    <t>128-2023-04-30</t>
  </si>
  <si>
    <t>2023-10-10 12:09:19</t>
  </si>
  <si>
    <t>172-2023-04-30</t>
  </si>
  <si>
    <t>2023-05-07 21:22:15</t>
  </si>
  <si>
    <t>El  promedio de avance del sistema de gestión es del 21%, la desviación del cumplimiento del plan operativo, se debe al cierre de 4 caracterizaciones preliminares que impactan polisigs, las cuales se tenían estimadas la finalización para el mes de abril, se programan las sesiones para su cierre en el mes de mayo, razón por la cual no se requiere abrir una acción correctiva o corrección.</t>
  </si>
  <si>
    <t>2023-08-25 08:00:54</t>
  </si>
  <si>
    <t>El consumo de agua de la Universidad Politécnico Grancolombiano en el mes de abril fue de 948 m3, lo que representa un consumo promedio de 31,6 m3 por día. El consumo total se distribuyó de la siguiente manera:_x000D_
_x000D_
Sede Campus: 453 m3_x000D_
Sede City: 317 m3_x000D_
Sede Los Colores: 178 m3_x000D_
_x000D_
La sede Campus, que es la sede académica más grande de la universidad, concentra la mayor parte del consumo de agua, con un 47.7% del total. La sede City, que es la sede, representa el 33,5% del consumo, y la sede Los Colores el 28.8% del consumo.</t>
  </si>
  <si>
    <t>2023-08-25 11:41:23</t>
  </si>
  <si>
    <t>El indicador de Generación de Residuos Sólidos Mensual mide la cantidad de residuos sólidos generados por el Poli en el mes de abril, donde se generaron 2.313,50 kg, lo que equivale a un promedio de 77,12 kg por día._x000D_
_x000D_
_x000D_
La distribución de la generación de residuos por sede es la siguiente:_x000D_
_x000D_
Campus: 1.124 kg (48,7%)_x000D_
City: 717 kg (31,0%)_x000D_
Los Colores: 472,30 kg (20,3%)</t>
  </si>
  <si>
    <t>2023-08-25 18:28:21</t>
  </si>
  <si>
    <t>El indicador de Aprovechamiento de Residuos mide la cantidad de residuos sólidos que son reciclados por el gestor autorizado, en relación con la cantidad total de residuos generados. En el mes de abril de 2023, se logró un aprovechamiento del 65,3%, lo que significa que 734 kg de residuos se reciclaron, de un total de 1.124 kg generados._x000D_
_x000D_
La distribución del aprovechamiento de residuos se establece únicamente por la cantidad de residuos aprovechados en la sede Campus.</t>
  </si>
  <si>
    <t>2023-08-25 10:00:32</t>
  </si>
  <si>
    <t>El consumo de energía eléctrica de la Universidad Politécnico Grancolombiano, en el mes de abril de 2023, fue de 131.019 kWh. Este consumo se distribuyó de la siguiente manera:_x000D_
_x000D_
Sede Campus: 62.379 kWh_x000D_
_x000D_
Sede City: 43.890 kWh_x000D_
_x000D_
Sede Los Colores: 24.750 kWh_x000D_
_x000D_
La sede Campus, que concentra el mayor número de estudiantes y profesores, es la que tiene el mayor consumo de energía, seguida de la sede City. La sede Los Colores, que es la más pequeña, tiene el menor consumo.</t>
  </si>
  <si>
    <t>2023-07-04 16:21:37</t>
  </si>
  <si>
    <t>En el mes de abril se realizaron las siguientes actividades para el mantenimiento de las áreas verdes de la Institución:_x000D_
Campus:_x000D_
1. Riego manual_x000D_
2. Barrida de hojas_x000D_
3. Recorte de setos y poda de plantas_x000D_
4. Eliminación de malezas y basura_x000D_
5. Riego y limpieza de plantas de interior_x000D_
6. Corte de césped_x000D_
City Campus:_x000D_
1. Mantenimiento_x000D_
2. Riego_x000D_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</si>
  <si>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2023-06-05 08:20:04</t>
  </si>
  <si>
    <t>Se da por finalizado el proyecto PRIME_x000D_
Se incluyen en ejecución los proyectos de Experiencia fase II, Acreditación institucional fase II y Monarca - Banner</t>
  </si>
  <si>
    <t>241-2023-04-30</t>
  </si>
  <si>
    <t>2023-07-10 09:16:05</t>
  </si>
  <si>
    <t>Proyectos que empezaron su ejecución sin fase de inicio completa_x000D_
_x000D_
Diseño de Modelo de Experiencia institucional _x000D_
Ecosistema Banner _x000D_
_x000D_
Proyectos con fase de inicio completa:_x000D_
_x000D_
Innovación curricular - Fase I_x000D_
Plan Talento_x000D_
NUEVO POLISIGS _x000D_
Certificación SGA sede los Colores_x000D_
Equidad de Genero_x000D_
Portal Universitario_x000D_
Data Lake Institucional_x000D_
Catalogo de recursos virtuales_x000D_
Acreditación Institucional Sede Bogotá - Fase II - Condiciones iniciales</t>
  </si>
  <si>
    <t>2024-02-19 10:16:24</t>
  </si>
  <si>
    <t>El Politécnico Grancolombiano generó un total de 0.8 kg de residuos peligrosos en el mes de abril de 2023. De esta cantidad, el 100% (0,8 kg) se generó en la sede Campus Los Colores Medellín_x000D_
_x000D_
La generación corresponde a Residuos Hospitalarios.</t>
  </si>
  <si>
    <t>77-2023-05-31</t>
  </si>
  <si>
    <t>2023-07-11 07:44:27</t>
  </si>
  <si>
    <t>Se presenta un incremento sustancial en el indicador de disponibilidad de 3.8 pp, ya que se cancelaron canales de MPLS para los CSU que dejan de funcionar, además de la estabilidad en la prestación del resto de servicios. El indicador de canales MPLS pasó de 69.56% a 100%</t>
  </si>
  <si>
    <t>121-2023-05-31</t>
  </si>
  <si>
    <t>2023-06-21 18:30:00</t>
  </si>
  <si>
    <t>Encontramos que existe una mayor ejecucion de 95 mm esto obedece a que actualmente se esta comparando con el ppto inicial este tenia un incremento inferior al real ejecutado, por otro lado frente al Forecast 3 + 9 no hay desviaciones representativas salvo la provision de bonos que se esta efectuando y no quedo contemplada en el ppto._x000D_
_x000D_
El comportamiento del gasto de ventas, presenta un compartamiento similar al gasto adminsitrativo _x000D_
_x000D_
Con relacion al costo indirecto encontramos q hubo una mayor ejecucion de 115 mm explicado un mayor costo en los temporales y por otro lado los incrementos._x000D_
_x000D_
Con relacion al costo directo hubo una mayor ejecucionde 493 mm, 346 en el costo de planta y el restante la planta academica diversa.</t>
  </si>
  <si>
    <t>124-2023-05-31</t>
  </si>
  <si>
    <t>2023-06-09 13:46:57</t>
  </si>
  <si>
    <t>En el mes de mayo se presentó un accidente de trabajo relacionado con riesgo mecánico</t>
  </si>
  <si>
    <t>125-2023-05-31</t>
  </si>
  <si>
    <t>2023-06-09 13:52:14</t>
  </si>
  <si>
    <t>No se registraron días de incapacidad por accidente de trabajo en el periodo</t>
  </si>
  <si>
    <t>128-2023-05-31</t>
  </si>
  <si>
    <t>2023-07-10 17:02:30</t>
  </si>
  <si>
    <t>En el mes de mayo se perdieron 0.76 días por ausentismo laboral asociado a temas de salud por cada 100 días de trabajo ejecutados.</t>
  </si>
  <si>
    <t>172-2023-05-31</t>
  </si>
  <si>
    <t>2023-07-04 10:21:11</t>
  </si>
  <si>
    <t>Se avanza en la finalización de las caracterizaciones (preliminares), e inicia estrategia de actualización de indicadores de gestión. La actividad que genera imapacot de vencimiento es la relacionada con el alistamiento de información para el NOSTISIGS julio.</t>
  </si>
  <si>
    <t>2023-08-25 07:52:29</t>
  </si>
  <si>
    <t>El consumo de agua de la Universidad Politécnico Grancolombiano en el mes de mayo fue de 1260,5 m3, lo que representa un consumo promedio de 42,01 m3 por día. El consumo total se distribuyó de la siguiente manera:_x000D_
_x000D_
Sede Campus: 779 m3_x000D_
Sede City: 303,5 m3_x000D_
Sede Los Colores: 178 m3_x000D_
  _x000D_
La sede Campus, que es la sede académica más grande de la universidad, concentra la mayor parte del consumo de agua, con un 61% del total. La sede City, que es la sede, representa el 24% del consumo, y la sede Los Colores el 15% del consumo.</t>
  </si>
  <si>
    <t>2023-08-25 11:40:47</t>
  </si>
  <si>
    <t>El indicador de Generación de Residuos Sólidos Mensual mide la cantidad de residuos sólidos generados por el Poli en el mes de mayo, donde se generaron 2.632,03 kg, lo que equivale a un promedio de 87,20 kg por día._x000D_
_x000D_
_x000D_
_x000D_
La distribución de la generación de residuos por sede es la siguiente:_x000D_
_x000D_
_x000D_
_x000D_
Campus: 1.008 kg (38,3%)_x000D_
_x000D_
City: 1.012,83 kg (38,6%)_x000D_
_x000D_
Los Colores: 611,20 kg (22,1%)_x000D_
_x000D_
_x000D_
_x000D_
Es de resaltan que en este es se ha iniciado con la cuantificación de Residuos Aprovechables en la sede Los Colores.</t>
  </si>
  <si>
    <t>2023-10-09 16:57:18</t>
  </si>
  <si>
    <t>El indicador de Aprovechamiento de Residuos mide la cantidad de residuos sólidos que son reciclados por el gestor autorizado, en relación con la cantidad total de residuos generados. En el caso de la Universidad, en el mes de mayo de 2023, se logró un aprovechamiento del 33.94%, lo que significa que 1.549,6 kg de residuos se reciclaron, de un total de 2.619,2 kg generados._x000D_
_x000D_
La distribución del aprovechamiento de residuos por sede es la siguiente:_x000D_
_x000D_
Campus: 39.38% (397 kg)_x000D_
Los Colores: 24,97% (152,6 kg)_x000D_
_x000D_
Es importante aclarar que, desde el mes de mayo, hemos comenzado a cuantificar los residuos aprovechables en la sede Los Colores.</t>
  </si>
  <si>
    <t>2023-08-25 09:57:45</t>
  </si>
  <si>
    <t>El consumo de energía eléctrica de la Universidad Politécnico Grancolombiano, en el mes de mayo de 2023, fue de 142.579 kWh. Este consumo se distribuyó de la siguiente manera:_x000D_
_x000D_
Sede Campus: 71.125 kWh_x000D_
_x000D_
Sede City: 50.730 kWh_x000D_
_x000D_
Sede Los Colores: 20.734 kWh_x000D_
_x000D_
La sede Campus, que concentra el mayor número de estudiantes y profesores, es la que tiene el mayor consumo de energía, seguida de la sede City. La sede Los Colores, que es la más pequeña, tiene el menor consumo.</t>
  </si>
  <si>
    <t>2023-07-04 16:49:16</t>
  </si>
  <si>
    <t>En el mes de mayo se realizaron las siguientes actividades para el mantenimiento de las áreas verdes de la Institución:_x000D_
Campus:_x000D_
1. Corte y barrido de césped_x000D_
2. Barrida de hojas_x000D_
3. Limpieza de canales_x000D_
4. Mantenimiento general_x000D_
5. Poda de setos_x000D_
6. Limpieza de maleza y hojas secas_x000D_
7. Plateo de Árboles _x000D_
8. Instalación de postes y cuerda _x000D_
9. Siembra de plantas en muro_x000D_
City Campus:_x000D_
1. Mantenimiento_x000D_
2. Eliminación de muro _x000D_
3. Rescate de plantas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</si>
  <si>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2023-06-22 08:05:26</t>
  </si>
  <si>
    <t>Se incluye en etapa de planificación el proyecto Migración al nuevo sistema de transporte_x000D_
Se promueve a etapa de ejecución el proyecto de Creación del IEDTH</t>
  </si>
  <si>
    <t>241-2023-05-31</t>
  </si>
  <si>
    <t>2023-07-10 09:18:15</t>
  </si>
  <si>
    <t>Proyectos que empezaron su ejecución sin fase de inicio completa_x000D_
_x000D_
Creación del IETDH _x000D_
Ecosistema Banner_x000D_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t>
  </si>
  <si>
    <t>2024-02-19 10:20:15</t>
  </si>
  <si>
    <t>El Politécnico Grancolombiano generó un total de 4.6 kg de residuos peligrosos en el mes de mayo de 2023. De esta cantidad, el 100% (4.6 kg) se generó en la sede Campus Los Colores Medellín_x000D_
_x000D_
La generación corresponde a luminarias y Residuos de Hospitalarios.</t>
  </si>
  <si>
    <t>77-2023-06-30</t>
  </si>
  <si>
    <t>2023-07-11 07:40:36</t>
  </si>
  <si>
    <t>Se presenta una baja en el indicador de disponibilidad de 1.5 pp, ya que ocurrieron incidentes con los cambios de CSU de sedes a islas y las interrupciones en la prestación del servicio. El indicador de canales MPLS pasó de 100% a 90.72% y el de Canales de Internet Medellín varió de 100% a 92.51%.</t>
  </si>
  <si>
    <t>121-2023-06-30</t>
  </si>
  <si>
    <t>2023-07-18 12:06:13</t>
  </si>
  <si>
    <t>En el gasto encontramos que hay una mayor ejecución de 92 mm explicado por la provisión que se realiza en bonos y un mayor gasto en temporal-_x000D_
_x000D_
En el gasto de ventas encontramos q hay una mayor ejecución de 62, corresponde a un mayor valor en bonos teniendo en cuenta que esto no esta en Ppto, el resto de cuentas no presentan variaciones significativas_x000D_
_x000D_
Por otro lado en el costo indirecto encontramos q hubo una mayor ejecución de 333 mm explicada por la provisión de bonos y un mayor costo en los temporales._x000D_
_x000D_
En el costo directo encontramos que hubo una desviación negativa de 439 mm, se refleja que existe un mayor costo en planta directa y por el rubro de diversos compensa el costo</t>
  </si>
  <si>
    <t>122-2023-06-30</t>
  </si>
  <si>
    <t>2023-07-04 22:02:40</t>
  </si>
  <si>
    <t>Se generan 16 solicitudes de documentos por medio de la herramienta de Kawak, donde se encuentran 4 pendientes de cierre del mes de junio._x000D_
No se define abrir una acción de mejora, ya que son solicitudes que su NO cierre obedece a situaciones no frecuentes de disponibilidad de tiempo de las áreas solicitantes. Cómo estrategia se debe fortalecer la comunicación para garantizar el avance de los compromisos documentales._x000D_
_x000D_
_x000D_
De estas 16 solicitudes se generan 2 rechazos ya que no cumplían con los requisitos de solicitud.</t>
  </si>
  <si>
    <t>124-2023-06-30</t>
  </si>
  <si>
    <t>2023-07-10 14:40:18</t>
  </si>
  <si>
    <t>Para el mes de junio, no se presentaron accidentes de trabajo en colaboradores directo del Poli</t>
  </si>
  <si>
    <t>125-2023-06-30</t>
  </si>
  <si>
    <t>2023-07-10 14:43:08</t>
  </si>
  <si>
    <t>En el mes de junio no se presentaron accidentes de trabajo, por ende no existe registro de días de incapacidad</t>
  </si>
  <si>
    <t>128-2023-06-30</t>
  </si>
  <si>
    <t>2023-10-10 12:09:02</t>
  </si>
  <si>
    <t>172-2023-06-30</t>
  </si>
  <si>
    <t>2023-07-04 10:54:19</t>
  </si>
  <si>
    <t>Se avanza en la implementación del plan operativo del SGC, encontrando brechas en actividades de, identificación de planes de contingencia para la gestión de riesgo, donde se define estrategia a corte 14 de julio con la evaluación de controles y definición de planes de tratamiento. Por otro lado se realiza análisis de instrumentos institucionales para la medición de satisfación y se prioriza para la primera semana de julio, el análisis de el isntrumento global para impactar la satisfacción de POLISIGS. De esta manera abordar las actividades que presentan desviación.</t>
  </si>
  <si>
    <t>2023-08-25 07:48:03</t>
  </si>
  <si>
    <t>El consumo de agua de la Universidad Politécnico Grancolombiano en el mes de junio fue de 1.448,50 m3, lo que representa un consumo promedio de 48,28 m3 por día. El consumo total se distribuyó de la siguiente manera:_x000D_
_x000D_
Sede Campus: 966 m3 _x000D_
Sede City: 303,5 m3_x000D_
Sede Los Colores: 178 m3 _x000D_
_x000D_
La sede Campus, que es la sede académica más grande de la universidad, concentra la mayor parte del consumo de agua, con un 67% del total. La sede City, que es la sede, representa el 21% del consumo, y la sede Los Colores el 12% del consumo.</t>
  </si>
  <si>
    <t>2023-08-25 11:32:23</t>
  </si>
  <si>
    <t>El indicador de Generación de Residuos Sólidos Mensual mide la cantidad de residuos sólidos generados por el Poli en el mes de junio, donde se generaron 2.295,51 kg, lo que equivale a un promedio de 76,51 kg por día._x000D_
_x000D_
La distribución de la generación de residuos por sede es la siguiente:_x000D_
_x000D_
Campus: 984 kg (43,1%)_x000D_
City: 644,81 kg (28,2%)_x000D_
Los Colores: 666,70 kg (28,7%)_x000D_
_x000D_
Es de resaltan que durante el primer semestre de 2023 se ha iniciado con la cuantificación de Residuos Aprovechables en la sede Los Colores.</t>
  </si>
  <si>
    <t>2023-10-09 16:57:59</t>
  </si>
  <si>
    <t>El indicador de Aprovechamiento de Residuos mide la cantidad de residuos sólidos que son reciclados por el gestor autorizado, en relación con la cantidad total de residuos generados. En el caso de la Universidad, en el mes de junio de 2023, se logró un aprovechamiento del 31.38%, lo que significa que 518 kg de residuos se reciclaron, de un total de 1.650,7 kg generados._x000D_
_x000D_
La distribución del aprovechamiento de residuos por sede es la siguiente:_x000D_
_x000D_
Campus: 45,93% (452 kg)_x000D_
Los Colores: 9,90% (66 kg)_x000D_
_x000D_
Es importante aclarar que desde el mes de Mayo, hemos comenzado a cuantificar los residuos aprovechables en la sede Los Colores.</t>
  </si>
  <si>
    <t>2023-08-25 09:31:02</t>
  </si>
  <si>
    <t>El consumo de energía eléctrica de la Universidad Politécnico Grancolombiano, en el mes de junio de 2023, fue de 138.943 kWh. Este consumo se distribuyó de la siguiente manera:_x000D_
_x000D_
Sede Campus: 57.471 kWh_x000D_
Sede City: 51.870 kWh_x000D_
Sede Los Colores: 25.282 kWh_x000D_
_x000D_
La sede Campus, que concentra el mayor número de estudiantes y profesores, es la que tiene el mayor consumo de energía, seguida de la sede City. La sede Los Colores, que es la más pequeña, tiene el menor consumo.</t>
  </si>
  <si>
    <t>2023-07-04 16:53:52</t>
  </si>
  <si>
    <t>En el mes de junio se realizaron las siguientes actividades para el mantenimiento de las áreas verdes de la Institución:_x000D_
Campus:_x000D_
1. Corte y barrido de césped_x000D_
2. Barrida de hojas_x000D_
3. Riego manual _x000D_
4. Mantenimiento general _x000D_
5. Poda de setos _x000D_
6. Cambio de cuerda _x000D_
City Campus:_x000D_
1. Mantenimiento_x000D_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Bienestar_x000D_
1. Mantenimiento al jardín_x000D_
Consultorio_x000D_
1. Mantenimiento al jardín</t>
  </si>
  <si>
    <t>2023-07-10 09:27:34</t>
  </si>
  <si>
    <t>Proyectos en ejecución: _x000D_
_x000D_
Innovación curricular - Fase I_x000D_
Creación del centro de educación para el trabajo y el desarrollo humano - IEDTH  _x000D_
Plan Talento_x000D_
NUEVO POLISIGS 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 _x000D_
_x000D_
Creación del Colegio Virtual_x000D_
Migración al nuevo sistema de transporte rotativo_x000D_
_x000D_
Proyectos Finalizados _x000D_
_x000D_
Acreditación Institucional Fase I_x000D_
Pricing _x000D_
Prime_x000D_
Eficiencia Institucional_x000D_
Diseño de Modelo de Experiencia Fase I</t>
  </si>
  <si>
    <t>241-2023-06-30</t>
  </si>
  <si>
    <t>2023-07-10 09:19:03</t>
  </si>
  <si>
    <t>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</si>
  <si>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10:23:25</t>
  </si>
  <si>
    <t>El Politécnico Grancolombiano generó un total de 4.9 kg de residuos peligrosos en el mes de junio de 2023. De esta cantidad, el 81.6% (4 kg) se generó en la sede Campus Bogotá y el 18.3% (0.9 kg) se generó en la sede Los Colores Medellín._x000D_
_x000D_
La generación corresponde a Residuos Hospitalarios.</t>
  </si>
  <si>
    <t>68-2023-06-30</t>
  </si>
  <si>
    <t>2023-07-10 17:41:08</t>
  </si>
  <si>
    <t>Evaluación de proveedores para el periodo de Enero a Junio 2023, En este periodo se obtiene un resultado favorable por encima de la meta de cumplimiento, el promedio de las evaluaciones es noventa y uno punto cinco (91.5) puntos. seguiremos realizando seguimientos para que los proveedores que nos prestan bienes y servicios a la universidad, cada día sean mejor calificados y sus evaluaciones reflejen la calidad y la excelencia como empresa. para este periodo los usuarios realizan las evaluaciones de forma objetiva e independiente.</t>
  </si>
  <si>
    <t>73-2023-06-30</t>
  </si>
  <si>
    <t>2023-07-18 16:25:19</t>
  </si>
  <si>
    <t>Durante el semestre 2023-1, se ha calculado un promedio de duración del tiempo de selección y contratación de 19 días hábiles. Este indicador se obtiene mediante el promedio de la cantidad de días hábiles necesarios para completar los procesos de selección indefinidos, los cuales se determinan restando la fecha de solicitud de la fecha de consecución de la plaza.</t>
  </si>
  <si>
    <t>74-2023-06-30</t>
  </si>
  <si>
    <t>2023-07-13 17:22:02</t>
  </si>
  <si>
    <t>86-2023-06-30</t>
  </si>
  <si>
    <t>2023-07-10 14:33:44</t>
  </si>
  <si>
    <t>Durante la vigencia 2023-1 se registraron un total de 4 accidentes de trabajo a los cuales se les adelantó el respectivo proceso de investigación en los términos definidos en la norma</t>
  </si>
  <si>
    <t>95-2023-06-30</t>
  </si>
  <si>
    <t>2023-07-10 14:37:22</t>
  </si>
  <si>
    <t>El indicador nos permite analizar que se llevaron a cabo las inspecciones planeadas en el periodo, con un cumplimiento al 100%</t>
  </si>
  <si>
    <t>143-2023-06-30</t>
  </si>
  <si>
    <t>2023-07-07 20:30:37</t>
  </si>
  <si>
    <t>Avances en el periodo: Se mantienen las actividades de acompañamiento y fortalecimiento a las iniciativas emprendidas en el periodo anterior._x000D_
_x000D_
Análisis: Se recoge el siguiente balance:_x000D_
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Total general	146_x000D_
_x000D_
Acción a emprender: _x000D_
_x000D_
Consolidar estrategias para asegurar la continuidad de actividades de investigación_x000D_
Fomentar la articulación de estas iniciativas con la Política Orientada por Misiones de Minciencias_x000D_
Optimizar las acciones de registro y reporte de proyectos a través de la plataforma SIGIIP</t>
  </si>
  <si>
    <t>145-2023-06-30</t>
  </si>
  <si>
    <t>2023-07-11 00:10:51</t>
  </si>
  <si>
    <t>Gran parte de los semilleros que estaban activos se mantienen para el primer semestre del año 2023, de manera que:_x000D_
- Permanecen 118 semilleros_x000D_
- Se crean 7 semilleros_x000D_
- Se retoman 2 Semilleros_x000D_
- Se cierran 7 Semilleros. _x000D_
Adicionalmente se inicia Gestión para desarrollar estretegía de Semilleros Región, establecida como un proyecto que busca potenciar y creas semilleros de investigación, creación e innovación, en los que participen docentes y estudiantes virtuales del Politécnico Grancolombiano pertenecientes a distintas regiones de Colombia, para generar espacios de socialización y relacionamiento, en donde se propongan y desarrollen proyectos que generen impacto positivo en la región, atendiendo a una perspectiva interdisciplinar y orientada por las &amp;quot;Misiones para la Solución de Grandes Desafíos del País&amp;quot;, establecidas por el Ministerio de Ciencia, Tecnología e Innovación.</t>
  </si>
  <si>
    <t>146-2023-06-30</t>
  </si>
  <si>
    <t>2023-07-07 20:24:07</t>
  </si>
  <si>
    <t>Avances realizados: Se mantiene la cantidad de docentes vinculados a proyectos de investigación. Se adelanta el seguimiento y acompañamiento a proyectos en sus fases iniciales de desarrollo._x000D_
_x000D_
_x000D_
FIDI: 97_x000D_
_x000D_
E. CB	30_x000D_
E. D	14_x000D_
E. OPINA	23_x000D_
E. TIC	30_x000D_
_x000D_
FNGS: 65_x000D_
_x000D_
E. AC	32_x000D_
E. CI	10_x000D_
E. NDI	23_x000D_
E. CAVD	13_x000D_
_x000D_
FSCC: 111_x000D_
_x000D_
E. DyG	21_x000D_
E. EI	24_x000D_
E. EPTHS	36_x000D_
E. MB	17_x000D_
_x000D_
ICC(Dirección de investigación)	3_x000D_
DC (Dirección de currículo)	1_x000D_
VA (Vicerrectoría Académica)	1_x000D_
_x000D_
TOTAL GENERAL : 278_x000D_
_x000D_
Análisis: La cifra refleja el estado incipiente de la mayoría de iniciativas de investigación. Muchos investigadores están en la etapa inicial del desarrollo de sus actividades y dan continuidad a las acciones de 2022._x000D_
_x000D_
Acciones a emprender: Analizar en detalle la relación entre asignación de horas y productividad registrada y asegurar mecanismos administrativos para reforzar el reporte de actividades y coherencia entre las agendas académicas y la resolución rectoral de descargas de investigación.</t>
  </si>
  <si>
    <t>148-2023-06-30</t>
  </si>
  <si>
    <t>2025-07-30 00:30:59</t>
  </si>
  <si>
    <t>Análisis del Indicador:_x000D_
_x000D_
Se evidencia que el porcentaje de estudiantes que participan en actividades de investigación alcanza el 3.57% de los estudiantes matriculados en el Politécnico Grancolombiano, cumpliendo la meta semestral de 2,5%. _x000D_
Teniendo en cuenta lo anterior, se puede evidenciar que la participación de estudiantes queda definida en las siguientes actividades._x000D_
- Semilleristas 2022-1: 490 Estudiantes_x000D_
- Estudiantes en trabajos de grado: 393 Estudiantes_x000D_
- Programa delfín: 9 estudiantes_x000D_
- Jóvenes Investigadores: 8 estudiantes_x000D_
- Aulas Abiertas: 1221 estudiantes_x000D_
_x000D_
_x000D_
No se toma en cuenta la participación en eventos, debido a que los estudiantes que participan en estas actividades son los mismos semilleristas, y al sumar esta actividad el valor se duplicaría.</t>
  </si>
  <si>
    <t>159-2023-06-30</t>
  </si>
  <si>
    <t>2023-10-25 08:45:13</t>
  </si>
  <si>
    <t>Se adjunta presentación oficial de los resultados del primer semestre.</t>
  </si>
  <si>
    <t>167-2023-06-30</t>
  </si>
  <si>
    <t>2023-06-30 17:40:12</t>
  </si>
  <si>
    <t>En el mes de mayo se realizó las actividad del día del profesor y del día de la madre, con un índice de satisfacción entre excelente y bueno de: Día del profesor - 96.51%, Día de la madre - 98.9%</t>
  </si>
  <si>
    <t>193-2023-06-30</t>
  </si>
  <si>
    <t>2023-12-05 20:33:26</t>
  </si>
  <si>
    <t>Adriana Alarcon Torres</t>
  </si>
  <si>
    <t>Para el periodo 2023-1 el resultado del ANS en respuesta a los casos correspondió al 91,9%; 0.1% por debajo de la meta esperada._x000D_
_x000D_
Realizadas las verificaciones pertinentes se evidencia que se debe trabajar en la cultura institucional de respuesta oportuna a los estudiantes, con el fin de que todos los colaboradores nos encontremos sensibilizados en la importancia de gestionar oportunamente los requerimientos de los estudiantes; asimismo el análisis individual de los proceso que les permitan mejorar los procesos de cara a mejorar la experiencia.</t>
  </si>
  <si>
    <t>199-2023-06-30</t>
  </si>
  <si>
    <t>2023-07-18 08:41:14</t>
  </si>
  <si>
    <t>Se anexa resultado indicadores correspondientes al periodo Noviembre 2022 hasta 30 de junio de 2023.</t>
  </si>
  <si>
    <t>2023-09-01 18:27:02</t>
  </si>
  <si>
    <t>Diana Paola Baquero Bernal</t>
  </si>
  <si>
    <t>Los ingresos operacionales del POLI del primer semestre del año 2023 ascendieron a 129.185 millones, por encima del presupuesto en un 5%. El crecimiento se da por  una variación positiva del 5% en ingresos de matriculas, 3% en  programas especiales y un 7% en otros ingresos académicos.</t>
  </si>
  <si>
    <t>204-2023-06-30</t>
  </si>
  <si>
    <t>2023-09-01 18:24:28</t>
  </si>
  <si>
    <t>La caja a junio cerró por encima del presupuesto por una variación positiva en las entradas/recaudo y por ahorros realizados en el CapEx.</t>
  </si>
  <si>
    <t>205-2023-06-30</t>
  </si>
  <si>
    <t>2023-09-01 18:29:34</t>
  </si>
  <si>
    <t>La utilidad neta del primer semestre del año cerró en $4.338 millones, por encima del presupuesto por el mejor nivel de ingresos presentado y optimizaciones en gasto.</t>
  </si>
  <si>
    <t>207-2023-06-30</t>
  </si>
  <si>
    <t>2023-09-01 18:56:42</t>
  </si>
  <si>
    <t>Para el primer semestre del año 2023, se presentaron eficiencias en el Opex, creciendo tan solo un 1,2% frente al presupuesto, con crecimiento de ingreso y con una coyuntura de inflación a dos dígitos.</t>
  </si>
  <si>
    <t>2023-08-25 16:01:32</t>
  </si>
  <si>
    <t>El indicador de Disminución de la Generación de Residuos per Cápita mide la variación en la cantidad de residuos sólidos generados por persona en el semestre. En el primer semestre de 2023, se registró un aumento de la generación de residuos per cápita del 47,67%, a nivel institucional con respecto al segundo semestre de 2022._x000D_
_x000D_
La distribución del aumento en la generación de residuos per cápita por sede es la siguiente:_x000D_
_x000D_
Campus: 12,88%_x000D_
City: 188,57%_x000D_
_x000D_
Estos aumentos se deben a la cuantificación de residuos generados en la sede City y Los Colores en el 2023-1._x000D_
_x000D_
Para el segundo semestre de 2023-2 se espera contar con los registros correspondientes a las sedes incluidas para generar un adecuado análisis de disminución de residuos per Cápita.</t>
  </si>
  <si>
    <t>2023-08-25 10:44:28</t>
  </si>
  <si>
    <t>En el semestre 2023-1, la Universidad Politécnico Grancolombiano registró una disminución del 21,15% en el consumo de energía eléctrica per cápita en comparación con el semestre 2022-2. La sede Campus tuvo la mayor disminución, con un 26,88%, seguida de la sede Los Colores, con un 18,93% y City con un 13,11%._x000D_
_x000D_
Esto se debe a que se han implementado medidas de eficiencia energética, como la instalación de sistemas de iluminación LED en todas las áreas y la realización campañas de concientización sobre el ahorro de energía hacia la comunidad Poli.</t>
  </si>
  <si>
    <t>2023-08-25 10:28:07</t>
  </si>
  <si>
    <t>La disminución del consumo de agua per cápita del primer semestre de 2023 en comparación con el segundo semestre de 2022 fue del 40,68% en promedio para la Universidad. La sede Campus tuvo la mayor disminución, con un 51,59%, seguida de la sede City, con un 20,15%, y la sede Los Colores, con un 26,03%._x000D_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</si>
  <si>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230-2023-06-30</t>
  </si>
  <si>
    <t>2024-02-09 10:14:59</t>
  </si>
  <si>
    <t>Durante el primer semestre de 2023 se realizaron 20 eventos de formación en materia ambiental:_x000D_
_x000D_
_x000D_
_x000D_
1. Socialización Proyecto SGA Los Colores 02 de febrero de 2023	Socialización - 2/02/2023_x000D_
_x000D_
_x000D_
_x000D_
2. Módulo de Inspecciones - Inspecciones Ambientales	Divulgación - 14/03/2023_x000D_
_x000D_
_x000D_
_x000D_
3. Socialización SGA - Concesiones y outsourcing Bogotá	Socialización - 29/03/2023_x000D_
_x000D_
_x000D_
_x000D_
4. Jardines para Polinizadores - ¿Cómo hacer conservación en la ciudad? y desde tu hogar?	Sensibilización - 13/04/2023_x000D_
_x000D_
_x000D_
_x000D_
5. Dialogo de Saberes - Conferencia - 15/04/2023_x000D_
_x000D_
_x000D_
_x000D_
6. Curso Pacto Global - ¿Cómo Articular los ODS con la Estrategia Organizacional? ¿Cómo Realizar la Medición y Reporte de Resultados?	Formación - 18/04/2023_x000D_
_x000D_
_x000D_
_x000D_
7. Socialización SGA - Concesiones y outsourcing Medellín - Socialización - 20/04/2023_x000D_
_x000D_
_x000D_
_x000D_
8. Sesión 1 - Huella Ecológica, Separación y Manejo de Residuos Sólidos - Curso Competencias para el Cuidado y la Conservación del Medio Ambiente - Formación - 4/05/2023_x000D_
_x000D_
_x000D_
_x000D_
9. Socialización Gestión Integral de Residuos Peligrosos - Socialización - 11/05/2023_x000D_
_x000D_
_x000D_
_x000D_
10. Objetivos de Desarrollo Sostenible - Formación - 15/05/2023_x000D_
_x000D_
_x000D_
_x000D_
11. Sesión 2 - Producción y Consumo Sostenible, Estrategias para el Consumo Sostenible del Agua - Curso Competencias para el Cuidado y la Conservación del Medio Ambiente - Formación - 18/05/2023_x000D_
_x000D_
_x000D_
_x000D_
12. Sesión 3 - Cultura Ambiental, Prácticas Sostenibles - Curso Competencias para el Cuidado y la Conservación del Medio Ambiente - Formación - 1/06/2023_x000D_
_x000D_
_x000D_
_x000D_
13. Sesión 4 - Protección y Bienestar Animal, Especies Invasoras, Tráfico Ilegal de Flora y Fauna Silvestre - Curso Competencias para el Cuidado y la Conservación del Medio Ambiente -Formación	 - 15/06/2023_x000D_
_x000D_
_x000D_
_x000D_
14. Sesión 5 - Código Nacional de Policía y Convivencia - Curso Competencias para el Cuidado y la Conservación del Medio Ambiente - Formación - 29/06/2023_x000D_
_x000D_
_x000D_
_x000D_
15. Formación - Capacitación Practica en Manejo de Residuo Hospitalarios - 30/06/2023_x000D_
_x000D_
_x000D_
_x000D_
16. Socialización del Sistema de Gestión Ambiental y del Sistema Integrado de Aseguramiento y Gestión para la Sostenibilidad &amp;quot;POLISIGS&amp;quot; - 13/03/2023_x000D_
_x000D_
_x000D_
_x000D_
17. PGIRHS y Protocolos Medellín - 25/05/2023_x000D_
_x000D_
_x000D_
_x000D_
18. Intégrate con la Naturaleza - 9/05/2023_x000D_
_x000D_
_x000D_
_x000D_
19. Salida Pedagógica Parque Ecológico Matarredonda - 13/03/2023_x000D_
_x000D_
_x000D_
_x000D_
20. Salida Pedagógica Parque Ecológico Matarredonda - 17/03/2023</t>
  </si>
  <si>
    <t>231-2023-06-30</t>
  </si>
  <si>
    <t>2024-02-12 12:16:41</t>
  </si>
  <si>
    <t>Durante el primer semestre de 2023 se tuvo una participación de 1021 personas frente a 2516 citados: _x000D_
_x000D_
_x000D_
_x000D_
_x000D_
_x000D_
_x000D_
_x000D_
- Administrativos 484 de 1013._x000D_
_x000D_
_x000D_
_x000D_
- Docentes 211 de 955._x000D_
_x000D_
_x000D_
_x000D_
- Estudiantes 235 de 353. _x000D_
_x000D_
_x000D_
_x000D_
- Graduados 38 de 125._x000D_
_x000D_
_x000D_
_x000D_
- Terceros proveedores 27 de 35._x000D_
_x000D_
_x000D_
_x000D_
- Terceros comunidad 26 de 35.</t>
  </si>
  <si>
    <t>232-2023-06-30</t>
  </si>
  <si>
    <t>2024-03-01 10:50:26</t>
  </si>
  <si>
    <t>De enero a junio de 2023 se han realizado 21 comunicaciones principales en materia ambiental, enmarcadas principalmente en:_x000D_
_x000D_
1. 26/01/2023 - Día Nacional de la Educación Ambiental_x000D_
2. 28/01/2023 - Día Mundial por la Reducción de las Emisiones de CO2_x000D_
3. 2/02/2023 - Día mundial de los Humedales_x000D_
4. 2/02/2023 - Día sin carro en Bogotá, se celebra el primer jueves de febrero - Yo me muevo en bici_x000D_
5. 1/02/2023 - Día Mundial del Reciclador y del Reciclaje_x000D_
6. 3/03/2023 - Día Mundial de la Vida Silvestre_x000D_
7. 5/03/2023 - Día Mundial de la Eficiencia Energética_x000D_
8. 21/03/2023 - Día Internacional de los Bosques_x000D_
9. 22/03/2023 - Día Mundial del Agua_x000D_
10. 25/03/2023 - La Hora del Planeta_x000D_
11. 27/03/2023 - Política POLISIGS_x000D_
12. 15/04/2023 - Nota Diálogo de Saberes_x000D_
13. 18/04/2023 - Líder Polisostenible_x000D_
14. 22/04/2023 - Día Internacional de La Tierra_x000D_
15. 24/04/2023 - Informe de Sostenibilidad_x000D_
16. 25/05/2023 - Objetivos de Desarrollo Sostenible_x000D_
17. 17/05/2023 - Día Mundial del Reciclaje_x000D_
18. 20/05/2023 - Día Mundial de las abejas_x000D_
19. 22/05/2023 - Día Internacional de la Biodiversidad_x000D_
20. 5/06/2023 - Día Mundial del Medio Ambiente_x000D_
21. 8/06/2026 - Día Mundial de los Océanos</t>
  </si>
  <si>
    <t>245-2023-06-30</t>
  </si>
  <si>
    <t>2023-07-04 12:15:49</t>
  </si>
  <si>
    <t>Diana Leticia Guerrero Pineda</t>
  </si>
  <si>
    <t>La meta no se cumplió debido a que la permanencia de los estudiantes primíparos virtuales  cayo, en 5% con relación al periodo anterior concentrada en razones económicas y personales</t>
  </si>
  <si>
    <t>252-2023-06-30</t>
  </si>
  <si>
    <t>2023-07-04 12:23:31</t>
  </si>
  <si>
    <t>La meta de permanencia en pregrado  presencial primíparos se cumplió, sin embargo en la modalidad virtual se quedo a 5% de lograr la meta, por factores asociados a temas económicos y personales y el crecimiento del target en estratos 1 y 2</t>
  </si>
  <si>
    <t>256-2023-06-30</t>
  </si>
  <si>
    <t>2024-01-24 10:41:45</t>
  </si>
  <si>
    <t>Eduardo Norman Acevedo</t>
  </si>
  <si>
    <t>En el primer semestre del año 2023, la Editorial del Politécnico Grancolombiano ha desarrollado 21 proyectos editoriales con solicitud de ISBN, lo que representa un incremento del 10% con respecto al año anterior. Este aumento se debe a una serie de factores, entre los que se encuentran:_x000D_
_x000D_
La inclusión de la publicación de productos de la colección Mi-Books: esta colección está dirigida a un público más general y busca acercar la lectura a personas de todas las edades._x000D_
La aprobación de las obras en el comité editorial: el comité editorial es un grupo de expertos que evalúa la calidad de las obras propuestas para su publicación._x000D_
El traslado presupuestal de otras dependencias: este traslado ha permitido a la editorial contar con más recursos para el desarrollo de nuevos proyectos._x000D_
El aumento a la coedición: la coedición es una estrategia que permite a la editorial colaborar con otras instituciones para la publicación de obras de interés común._x000D_
El apoyo institucional al proyecto editorial: la institución ha brindado un mayor apoyo al proyecto editorial, lo que ha permitido aumentar la cantidad de proyectos desarrollados._x000D_
Este aumento en la producción editorial es positivo para la institución, ya que refleja un compromiso con la difusión del conocimiento y la cultura. Además, este aumento puede contribuir a mejorar la visibilidad de la institución a nivel nacional e internacional._x000D_
_x000D_
Para continuar con este crecimiento, la editorial podría considerar las siguientes estrategias:_x000D_
_x000D_
Ampliar la cobertura temática de sus publicaciones: la editorial podría incluir temas que sean de interés para un público más amplio._x000D_
Mejorar la difusión de sus publicaciones: la editorial podría utilizar canales de comunicación digitales y tradicionales para promocionar sus publicaciones._x000D_
Desarrollar estrategias para aumentar la visibilidad de sus publicaciones en Google Académico: la visibilidad de las publicaciones en Google Académico es un indicador importante de su impacto.</t>
  </si>
  <si>
    <t>260-2023-06-30</t>
  </si>
  <si>
    <t>2023-07-25 17:18:37</t>
  </si>
  <si>
    <t>Julian Andres Troncoso Arenas</t>
  </si>
  <si>
    <t>261-2023-06-30</t>
  </si>
  <si>
    <t>2023-12-05 20:43:32</t>
  </si>
  <si>
    <t>Para el periodo 2023-1 el proceso de Saber PRO fue evaluado con un 1,98, lo que quiere decir que para los estudiantes, en una calificación de 1 a 5, siendo 1 muy difícil y 5 muy fácil. Esto quiere decir que para los estudiantes resultó un proceso algo difícil._x000D_
_x000D_
En este sentido, debemos trabajar en hacer de manera más sencilla el proceso para que los estudiantes interesados en hacer la inscripción les resulte fácil, ágil y efectivo esta actividad que es trascendental para la obtención de su grado._x000D_
_x000D_
Como actividad realizaremos una validación del proceso ejecutado y determinaremos el punto de dolor a trabajar para mejorar la experiencia.</t>
  </si>
  <si>
    <t>268-2023-06-30</t>
  </si>
  <si>
    <t>2025-07-24 08:41:30</t>
  </si>
  <si>
    <t>Licec Ximena Silva Goyeneche</t>
  </si>
  <si>
    <t>269-2023-06-30</t>
  </si>
  <si>
    <t>2023-07-12 13:58:28</t>
  </si>
  <si>
    <t>Andres Pilonieta Gutt</t>
  </si>
  <si>
    <t>270-2023-06-30</t>
  </si>
  <si>
    <t>2023-07-12 13:58:05</t>
  </si>
  <si>
    <t>271-2023-06-30</t>
  </si>
  <si>
    <t>2023-07-11 13:27:28</t>
  </si>
  <si>
    <t>273-2023-06-30</t>
  </si>
  <si>
    <t>2023-07-07 08:32:53</t>
  </si>
  <si>
    <t>Hector Andres Perez Enciso</t>
  </si>
  <si>
    <t>Informe elaborado de los programas:_x000D_
Tecnología en Gestión Bancaria, Virtual_x000D_
Ingeniería de Sistemas, Medellín_x000D_
Contaduría Pública, Bogotá</t>
  </si>
  <si>
    <t>2023-06-27 11:30:23</t>
  </si>
  <si>
    <t>Durante el periodo 2023-1, logramos alcanzar un cumplimiento global del 98%. Sin embargo, al cierre del semestre, se llevó a cabo un análisis exhaustivo de los estudiantes que no realizaron el pago correspondiente. El objetivo de este análisis fue identificar los motivos específicos que llevaron a dichos estudiantes a no cumplir con su matricula._x000D_
_x000D_
Además, durante este periodo, observamos un incremento en la tasa de deserción de los estudiantes ingresantes, con un aumento del 2.3%. Este dato es preocupante y requiere una atención especial para comprender las causas subyacentes y tomar las medidas necesarias para abordar esta situación.</t>
  </si>
  <si>
    <t>276-2023-06-30</t>
  </si>
  <si>
    <t>2023-08-29 16:55:16</t>
  </si>
  <si>
    <t>Lina Marcela Giraldo Salazar</t>
  </si>
  <si>
    <t>El presente indicador se refiere a la proporción entre el número total de estudiantes matriculados en la institución y el número total de profesores a tiempo completo que están disponibles para enseñar y supervisar a los estudiantes. Este indicador es una medida clave para evaluar la calidad y la capacidad de una institución educativa para brindar una educación efectiva y personalizada.</t>
  </si>
  <si>
    <t>277-2023-06-30</t>
  </si>
  <si>
    <t>2023-08-29 16:13:03</t>
  </si>
  <si>
    <t>El presente indicador se refiere a la proporción entre el número total de estudiantes matriculados en la institución y el número total de docentes a tiempo completo equivalente que están disponibles para enseñar y supervisar a los estudiantes. Este indicador es una medida clave para evaluar la calidad y la capacidad de una institución educativa para brindar una educación efectiva y personalizada. El concepto de docente a tiempo completo equivalente se utiliza para tener en cuenta la carga de trabajo de los docentes que no están contratados a tiempo completo pero que, en conjunto, realizan un trabajo comparable al de un docente a tiempo completo.</t>
  </si>
  <si>
    <t>2023-08-29 11:34:19</t>
  </si>
  <si>
    <t>El indicador &amp;quot;Docentes Contratados&amp;quot; busca generar una métrica por medio de la cual se refleje la composición del cuerpo docente de una institución teniendo en cuenta la diversidad de Experiencia de los profesores, la flexibilidad vista desde los tipos de contratación institucional, el impacto en la relación Estudiante-Docente, la estabilidad y continuidad de los profesores y la gestión y coordinación vista desde la necesidad de cada escuela y facultad.</t>
  </si>
  <si>
    <t>282-2023-06-30</t>
  </si>
  <si>
    <t>2023-08-22 11:38:33</t>
  </si>
  <si>
    <t>Se refiere al número de docentes que han sido valorados bajo la Evaluación de desempeño de profesores 360°, dicha evaluación busca conocer la apreciación del trabajo visto desde los escenarios y los actores que están inmersos en el proceso de desempeño. Esta evaluación puede incluir aspectos relacionados con la gestión de las labores formativas, académicas, docentes, científicas, culturales y de extensión.</t>
  </si>
  <si>
    <t>283-2023-06-30</t>
  </si>
  <si>
    <t>2023-08-22 11:43:33</t>
  </si>
  <si>
    <t>Los resultados obtenidos en las evaluaciones de profesores buscan presentar un mecanismo de evaluación institucionales para determinar desempeño y la calidad de la enseñanza de los docentes, así como su impacto en la experiencia educativa de los estudiantes, dicho indicador ofrece una visión cuantitativa y cualitativa del rendimiento docente, permitiendo al POLI tomar decisiones informadas y continuar mejorando la calidad de la educación.</t>
  </si>
  <si>
    <t>285-2023-06-30</t>
  </si>
  <si>
    <t>2023-08-29 12:16:51</t>
  </si>
  <si>
    <t>De acuerdo con el plan de trabajo asignado se determina la proporción de profesores que tienen un plan de trabajo formalmente establecido y aprobado por las escuelas. Este plan de trabajo generalmente detalla las responsabilidades, objetivos y metas que se esperan de cada docente durante un período específico, como un semestre o un año académico. El objetivo principal de este indicador es asegurar la claridad y el alineamiento de las actividades docentes con los objetivos del Plan de desarrollo Institucional.</t>
  </si>
  <si>
    <t>2023-08-29 12:11:25</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</si>
  <si>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t>
  </si>
  <si>
    <t>2023-07-17 09:15:50</t>
  </si>
  <si>
    <t>Carlos Arturo Reyes Salinas</t>
  </si>
  <si>
    <t>Participación de Actividades Deportivas presenciales 2022-2/2023-1</t>
  </si>
  <si>
    <t>2023-07-17 09:50:54</t>
  </si>
  <si>
    <t>Participación en Actividades Culturales presencial 2022-2 / 2023-1</t>
  </si>
  <si>
    <t>302-2023-06-30</t>
  </si>
  <si>
    <t>2023-07-11 13:29:03</t>
  </si>
  <si>
    <t>Se adjunta la cantidad de horas de uso del cma</t>
  </si>
  <si>
    <t>2023-08-08 10:48:57</t>
  </si>
  <si>
    <t>Elga Juliana Sanchez Amaya</t>
  </si>
  <si>
    <t>Se cumplió con el cronograma de actividades en salud a excepción de la programación del mes de Junio teniendo en cuenta que los estudiantes salían a vacaciones y no había buen público para impactar. El cronograma de salud polivirtual se cumplió al 100 % sin novedad.</t>
  </si>
  <si>
    <t>304-2023-06-30</t>
  </si>
  <si>
    <t>2023-07-11 16:44:12</t>
  </si>
  <si>
    <t>Se lograron 3537 impactos con las actividades de educación en salud incluyendo la Semana Polisaludable del mes de Mayo a nivel general. Los impactos de Bogotá fueron de 2622 y los de Medellín 915.</t>
  </si>
  <si>
    <t>323-2023-06-30</t>
  </si>
  <si>
    <t>2023-07-07 08:14:30</t>
  </si>
  <si>
    <t>324-2023-06-30</t>
  </si>
  <si>
    <t>2023-07-07 08:17:40</t>
  </si>
  <si>
    <t>325-2023-06-30</t>
  </si>
  <si>
    <t>2023-07-07 08:22:22</t>
  </si>
  <si>
    <t>327-2023-06-30</t>
  </si>
  <si>
    <t>2023-07-06 19:01:02</t>
  </si>
  <si>
    <t>Pendiente de recibir acreditación de:_x000D_
Administración de Empresas, Bogotá_x000D_
Ingeniería en Telecomunicaciones, Bogotá</t>
  </si>
  <si>
    <t>332-2023-06-30</t>
  </si>
  <si>
    <t>2023-07-18 18:27:19</t>
  </si>
  <si>
    <t>El 76% de retiros se dieron voluntariamente, siendo la Vicerrectoría del Estudiante con el mayor % (54%). El 69% de los ingresos se generan por reemplazos de cargos vacantes._x000D_
El 100% de retiros se dieron voluntariamente, siendo la Vicerrectoría de Crecimiento con el mayor % (46%). Se generaron 5 retiros de ingresos del mismo mes, 3 de la Gerencia de Matriculas..  El 95%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dado el cierre de algunos CSU, se dio la terminación sin justa causa de contratos de 2 Asesores CSU. Los demás retiros se generaron voluntariamente. El 100% de los ingresos se generan por reemplazos de cargos vacantes._x000D_
Se finalizó el contrato de 1 Asesor CSU y 1 Asesor de Servicio por el cierre de algunos CSU. El 43% de retiros son de la Vicerrectoría del Estudiante. El 80% de los ingresos se generan por reemplazos a cargos vacantes, se aprobó una plaza nueva, el cargo LIDER B2B Y B2C._x000D_
El 43% de retiros se generaron Sin Justa Causa, 1 Asesor CSU y 1 Asesor de Servicio por el cierre de algunos CSU. El 43% de los retiros son de la Vicerrectoría Académica.  El 92% de los ingresos se generan por reemplazos a cargos vacantes, se aprobó una plaza nueva, el cargo PTC AUXILIAR de la Escuela de Derecho y Gobierno.</t>
  </si>
  <si>
    <t>2023-07-07 08:42:00</t>
  </si>
  <si>
    <t>338-2023-06-30</t>
  </si>
  <si>
    <t>2023-07-06 19:02:46</t>
  </si>
  <si>
    <t>Se recibió aprobación de condiciones iniciales de:_x000D_
Maestría en Gerencia Estratégica de Mercadeo, Bogotá_x000D_
Diseño Industrial, Bogotá_x000D_
Comunicación Social, Bogotá_x000D_
Técnica Profesional Judicial, Virtual_x000D_
Profesional en Seguridad Laboral, Virtual</t>
  </si>
  <si>
    <t>341-2023-06-30</t>
  </si>
  <si>
    <t>2023-07-07 12:09:29</t>
  </si>
  <si>
    <t>Se gestionaron ahorros por valor de $743.218.000, de un total propuesto de $1.500.000.000, que corresponde al 50% de la meta.</t>
  </si>
  <si>
    <t>344-2023-06-30</t>
  </si>
  <si>
    <t>2023-07-26 15:33:30</t>
  </si>
  <si>
    <t>En el primer semestre del año 2023 se registraron un total de 172 ingresos en nuestra institución. De estos ingresos, 39 correspondieron a reintegros de personas que previamente habían sido parte de nuestra comunidad. Por lo tanto, el número de nuevos miembros para el primer semestre 2023-1 fue de 133 personas._x000D_
_x000D_
De las 133 personas que se incorporaron en este período, 130 de ellas asistieron a la inducción, lo que representa un porcentaje significativo de participación en este proceso. Sin embargo, quedan pendientes 3 personas que no pudieron asistir a la inducción programada</t>
  </si>
  <si>
    <t>356-2023-06-30</t>
  </si>
  <si>
    <t>2023-09-01 18:59:37</t>
  </si>
  <si>
    <t>El endeudamiento a corte de junio de 2023 cerró en un 49%</t>
  </si>
  <si>
    <t>357-2023-06-30</t>
  </si>
  <si>
    <t>2023-09-01 19:23:04</t>
  </si>
  <si>
    <t>El POLI presenta una cartera sana, para el primer semestre del 2023 la cartera mayor a 360 días es el 3% del total de cartera.</t>
  </si>
  <si>
    <t>358-2023-06-30</t>
  </si>
  <si>
    <t>2023-08-09 08:17:20</t>
  </si>
  <si>
    <t>Luis Miguel Corredor Rojas</t>
  </si>
  <si>
    <t>Se cuenta con una base de estudiantes legalizados clasificada así:_x000D_
776 estudiantes bajo la modalidad de convenio, contrato de aprendizaje, vinculaciones formativas, de la cual, se realizó la visita de seguimiento a 675 estudiantes a lo largo de 2023.1._x000D_
523 estudiantes bajo la modalidad de vinculación laboral, quienes no reciben visita de seguimiento en sitio, dado que cuentan con vinculación laboral formal con el escenario, sin embargo, si reciben acompañamiento académico, así:_x000D_
1. Académicamente en las materias y módulos 1299 estudiantes reciben guia de los tutores académicos en la elaboración de los proyectos o entregables propios de la práctica._x000D_
2. De los 776 estudiantes que fueron presentados como practicantes en los escenarios, desde el área de prácticas, se realiza el acompañamiento en visitas al 87% aproximadamente y se continúa hasta el 30 de julio realizando las correspondinetes visitas, en el entendido que, las vinculaciones de algunos estudinates finalizan durante julio y agosto.</t>
  </si>
  <si>
    <t>364-2023-06-30</t>
  </si>
  <si>
    <t>2023-07-13 08:49:48</t>
  </si>
  <si>
    <t>Juan Carlos Rivera Herrera</t>
  </si>
  <si>
    <t>Se adjunta base de reporte de actividades de responsabilidad social a nivel institucional.</t>
  </si>
  <si>
    <t>2023-07-13 09:28:35</t>
  </si>
  <si>
    <t>Lina Vanessa Gonzalez Duran</t>
  </si>
  <si>
    <t>Para el semestre 2023-1 contamos con un total de 78 voluntarios (9 colaboradores y 69 estudiantes) que apoyaron actividades e iniciativas como el Banco de alimentos, Pintura del salon social del barrio Bosque Calderón, Apoyo a Charlas sobre TCA</t>
  </si>
  <si>
    <t>371-2023-06-30</t>
  </si>
  <si>
    <t>2023-07-13 10:20:07</t>
  </si>
  <si>
    <t>Se relaciona el recaudo en dinero con cierre a 30 de Junio de 2023 el cual esta en $4.331.325.417,00 _x000D_
_x000D_
Adjunto se envía resumen de recaudo Trimestre 1 y Trimestre 2 de 2023</t>
  </si>
  <si>
    <t>376-2023-06-30</t>
  </si>
  <si>
    <t>2023-09-01 19:31:39</t>
  </si>
  <si>
    <t>El Ebitda de la Institución cerró en $13.170 millones, por encima de presupuesto derivado del crecimiento de los ingresos en un 5% y eficiencias en el Opex.</t>
  </si>
  <si>
    <t>379-2023-06-30</t>
  </si>
  <si>
    <t>2023-07-14 15:23:15</t>
  </si>
  <si>
    <t>Carolina Tovar Azuero</t>
  </si>
  <si>
    <t>Cumplimiento de presupuesto de sedes Medellín y Bogotá, resaltando trabajo en Colegios, participación en ferias y seguimiento detallado de leads._x000D_
Medellín con sobrecumplimiento en programas: Psicología, Ingeniería de sistemas, Ingeniería industrial, Administración de empresas y negocios internacionales._x000D_
Participación de Bogotá en convocatoria de Jóvenes a la U.</t>
  </si>
  <si>
    <t>2024-08-14 09:27:01</t>
  </si>
  <si>
    <t>Cumplimiento de Bogotá al 106% y Medellín al 101%. En Bogotá se participó en la convocatoria de jóvenes a la U. En Medellín se recupera posicionamiento de Psicología.</t>
  </si>
  <si>
    <t>2023-07-14 15:33:57</t>
  </si>
  <si>
    <t>Cumplimiento de presupuesto apalancado especialmente por sobre cumplimiento de Derecho. Sobre cumplimiento de Tecnología en guianza turística por participación en convocatoria del Gobierno Colegios amigos del turismo._x000D_
Seguimiento constante de leads y conversión de canales Digital y ATL y generación de oportunidades por canales CSU, B2B y BTL (Participación en ferias, activación de CSU y visita y actividades en empresa, seguimiento de convenios)</t>
  </si>
  <si>
    <t>2023-07-14 15:37:39</t>
  </si>
  <si>
    <t>Acogida en mercado de nuevo programa Maestría en gerencia de proyectos el cual alcanza 150 estudiantes. Buen comportamiento de programas pareto.</t>
  </si>
  <si>
    <t>2023-07-14 15:41:13</t>
  </si>
  <si>
    <t>Buen comportamiento de programas en la mayoría de programas de Bogotá. Medellín logra apertura de las 2 especializaciones ofertadas.</t>
  </si>
  <si>
    <t>2023-09-06 08:36:06</t>
  </si>
  <si>
    <t>El cumplimiento de la meta no se logró, ya que la permanencia de los estudiantes de pregrado virtual primíparos está en un 68,8%; por lo tanto, los esfuerzos estratégicos de cada escuela se debe concentrar en este grupo poblacional._x000D_
_x000D_
Igualmente las razones de no rematrícula se concentran en temas económicos y personales como se puede encontrar en el archivo adjunto.</t>
  </si>
  <si>
    <t>397-2023-06-30</t>
  </si>
  <si>
    <t>2023-07-19 16:42:28</t>
  </si>
  <si>
    <t>Jose Andres Sabogal Patarroyo</t>
  </si>
  <si>
    <t>Se adjunta el reporte de casos gestionados en el periodo 2023-1. Los casos no gestionados aparecen como &amp;quot;No se hará&amp;quot;. Esta tipificación puede deberse a múltiples factores (error en el servicio solicitado, el cliente cancela el servicio, etc).</t>
  </si>
  <si>
    <t>398-2023-06-30</t>
  </si>
  <si>
    <t>2023-07-19 10:00:24</t>
  </si>
  <si>
    <t>Wilinton Javier Ortiz Amador</t>
  </si>
  <si>
    <t>Se adjunta base de datos de participantes en eventos de cultura y formación emprendedora 2023-1</t>
  </si>
  <si>
    <t>399-2023-06-30</t>
  </si>
  <si>
    <t>2023-07-19 10:04:00</t>
  </si>
  <si>
    <t>Se adjunta base de datos de mentorias realizadas en el semestre y la evaluación del proceso</t>
  </si>
  <si>
    <t>400-2023-06-30</t>
  </si>
  <si>
    <t>2023-07-19 10:09:09</t>
  </si>
  <si>
    <t>Se adjunta base de datos con tablero de control que evidencia avances en los proyectos e identificación en puesta en marcha</t>
  </si>
  <si>
    <t>401-2023-06-30</t>
  </si>
  <si>
    <t>2023-07-19 09:12:43</t>
  </si>
  <si>
    <t>Luis Martin Trujillo Florez</t>
  </si>
  <si>
    <t>Se cuenta con 7 de 8 libros proyectados, significa que hay un avance del 70% en la producción, el atraso se debe a que hay en este año demasiados libros con notación y fórmulas matemáticas como: Física 2, Política económica y social, Teoría general del equilibrio. Que requieren un tratamiento especial y demora más la producción. _x000D_
Se hace un llamado especial porque para el segundo semestre, porque vienen los siguientes libros con una fuerte notación matemática que podría generar más retrasos: Programación estocástica, Análisis y Verificación de Algoritmos, Mercados financieros información práctica, parte 1 y 2.</t>
  </si>
  <si>
    <t>403-2023-06-30</t>
  </si>
  <si>
    <t>2023-07-19 09:14:48</t>
  </si>
  <si>
    <t>En el primer semestre de 2023 simularon 14370 estudiantes en los diferentes ambientes inmersivos. Hubo una incidencia de 287 casos de estudiantes. Sólo se evidencia la irregularidad que en el módulo de costos por órdenes y por procesos simularon 15 personas cuando en el histórico la cifra es mayor. También es baja la cifra para riesgos ergonómicos de acuerdo con el histórico.</t>
  </si>
  <si>
    <t>2024-01-15 19:28:37</t>
  </si>
  <si>
    <t>Lina Maria Cardenas Hernandez</t>
  </si>
  <si>
    <t>Se encuentran en proceso la elaboración de los  doce (12) programas nuevos, previstos para ser radicados en el segundo semestre de 2023._x000D_
FIDI _x000D_
FSCC_x000D_
FNGS</t>
  </si>
  <si>
    <t>422-2023-06-30</t>
  </si>
  <si>
    <t>2023-07-21 09:26:47</t>
  </si>
  <si>
    <t>Paula Amado Kattah</t>
  </si>
  <si>
    <t>426-2023-06-30</t>
  </si>
  <si>
    <t>2024-01-29 16:27:25</t>
  </si>
  <si>
    <t>Carolina Lara Cardenas</t>
  </si>
  <si>
    <t>Las solicitudes se desarrollaron de acuerdo a los requerimientos y planeación del plan de comunicación, se seguirá trabajando internamente con las áreas para que realicen todas sus solicitudes por medio de la plataforma. Anexo relación</t>
  </si>
  <si>
    <t>2023-08-25 08:22:08</t>
  </si>
  <si>
    <t>El indicador de consumo de agua per cápita semestral del primer semestre de 2023 muestra que la Universidad consume, en promedio, 0,14 metros cúbicos de agua por persona al semestre. Este valor es ligeramente inferior al promedio nacional, que es de 0,16 metros cúbicos por persona al semestre._x000D_
_x000D_
La sede Campus tiene el mayor consumo de agua, con 0,20 metros cúbicos por persona al semestre. Esto puede deberse a que es la sede más grande de la universidad, con mayor número de estudiantes y personal. La sede City también tiene un consumo alto, con 0,14 metros cúbicos por persona al semestre. Esto puede deberse a que es una sede urbana, con un clima cálido y seco. La sede Los Colores tiene el menor consumo de agua, con 0,07 metros cúbicos por persona al semestre. Esto puede deberse a que es una sede rural, con un clima más templado y húmedo.</t>
  </si>
  <si>
    <t>2023-08-25 10:18:22</t>
  </si>
  <si>
    <t>El consumo de energía eléctrica per cápita semestral de la Universidad Politécnico Grancolombiano, en el semestre 2023-1, fue de 17,59 kWh/persona. Este consumo se distribuyó de la siguiente manera:_x000D_
_x000D_
_x000D_
_x000D_
Sede Campus: 20,57 kWh/persona_x000D_
_x000D_
Sede City: 20,80 kWh/persona_x000D_
_x000D_
Sede Los Colores: 10,27 kWh/persona_x000D_
_x000D_
_x000D_
_x000D_
La sede Campus, que concentra el mayor número de estudiantes y profesores, es la que tiene el mayor consumo de energía per cápita, seguida de la sede City. La sede Los Colores, que es la más pequeña, tiene el menor consumo.</t>
  </si>
  <si>
    <t>2023-08-25 12:00:12</t>
  </si>
  <si>
    <t>El indicador de Generación de Residuos Sólidos per Cápita Semestral mide la cantidad de residuos sólidos generados por persona en el primer semestre 2023, donde se generaron 0,30 kg per cápita._x000D_
_x000D_
La distribución de la generación de residuos por sede es la siguiente:_x000D_
_x000D_
Campus: 0,36 kg per cápita_x000D_
City: 0,31 kg per cápita_x000D_
Los Colores: 0,22 kg per cápita_x000D_
_x000D_
Esta distribución es similar a la que se observa en otros semestres. El Campus es la sede que genera más residuos per cápita, seguido de City y Los Colores.</t>
  </si>
  <si>
    <t>2023-09-01 18:20:31</t>
  </si>
  <si>
    <t>Los ingresos operacionales del POLI a Junio se encuentran un 5% arriba de presupuesto derivado del crecimiento del ingreso por matriculas en 5%, programas especiales encima un 3% y otros ingresos un 7%.</t>
  </si>
  <si>
    <t>2023-08-28 11:14:25</t>
  </si>
  <si>
    <t>La generación de residuos peligrosos per cápita semestral de la institución se encuentra en el valor de 0.02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0.05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0.02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</si>
  <si>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2023-08-28 11:24:51</t>
  </si>
  <si>
    <t>El indicador de Disminución de la Generación de Residuos Peligrosos per Cápita mide la variación en la cantidad de residuos peligrosos generados por persona en el semestre. En el primer semestre de 2023, se registró una disminución de la generación de residuos peligrosos per cápita del 79.53%, a nivel institucional con respecto al segundo semestre de 2022._x000D_
_x000D_
La distribución de la disminución y aumento en la generación de residuos peligroso per cápita por sede es la siguiente:_x000D_
_x000D_
Campus: 18,70%_x000D_
City: -1.766,12%_x000D_
Los Colores: 61.83%_x000D_
_x000D_
Estos aumentos se deben a la cuantificación de residuos generados en la sede City ya que se generaron insumos químicos provenientes del mantenimiento de la PTAL._x000D_
_x000D_
Para el segundo semestre de 2023-2 se espera contar con los registros correspondientes a las sedes incluidas para generar un adecuado análisis de disminución de residuos peligrosos per Cápita.</t>
  </si>
  <si>
    <t>69-2023-06-30</t>
  </si>
  <si>
    <t>2023-07-11 12:36:20</t>
  </si>
  <si>
    <t>Para el corte 2023-2 que corresponde al 1 de abril hasta junio 30, El indicador continua de manera positiva, se mantiene en linea con la meta,  seguiremos monitoreando el indicador para realizar los ajustes en el momento que se requiera.</t>
  </si>
  <si>
    <t>111-2023-06-30</t>
  </si>
  <si>
    <t>2023-07-28 11:11:30</t>
  </si>
  <si>
    <t>De los datos anteriores se puede concluir que:_x000D_
_x000D_
1. El primer trimestre del año 2023, las poblaciones encuestadas fueron: Adm. Bogotá (30), Adm. Medellín (3), para un total de 33 encuestados, los cuales usaron el servicio de Abastecimiento._x000D_
_x000D_
2. Conclusiones generales:_x000D_
_x000D_
a. El aspectos Los tiempos de respuesta del proceso de abastecimiento son acodes, cuenta con un TTB inferior al 80% con 79%, un incremento del 18% respecto a la primera encuesta del 2023._x000D_
seguimos mejorando en la percepción de los tiempos del proceso, algo que recalcamos con los usuarios es la planeación para que estos tiempos no afecten la operación._x000D_
_x000D_
b. Dos aspectos para tener en cuenta son: Los tiempos de respuesta del proceso de abastecimiento son acodes con un 21% de insatisfacción y La idoneidad en la selección del proveedor, en función del cumplimiento de los requisitos de los bienes y servicios suministrados con 12% de insatisfacción, debemos trabajar para disminuir estos porcentajes y dar respuesta a esta percepción._x000D_
_x000D_
Los encuestados para este segundo trimestre consideran que el proceso de Gestión de Abastecimiento, se ubica en óptimo ya que su nivel de satisfacción es del 90%, es decir cumple con la meta establecida para el periodo en medición (80,0%). En ese orden de ideas se cumple con el indicador de satisfacción.</t>
  </si>
  <si>
    <t>197-2023-06-30</t>
  </si>
  <si>
    <t>2023-10-09 14:56:22</t>
  </si>
  <si>
    <t>Se hace el ajuste respectivo al análisis del indicar donde se da cumplimiento a todo lo programado versus lo ejecutado en el trimestre, donde bimensualmente se tiene programado el mantenimiento de los aires acondicionados y mensualmente se tiene programados y ejecutados los mantenimiento de las bombas, asesores, escaleras y pantas eléctricas.</t>
  </si>
  <si>
    <t>2023-07-04 09:36:22</t>
  </si>
  <si>
    <t>En el segundo trimestre de 2023 se ejecutaron 181 actividades de 196 planificadas para el periodo: _x000D_
Gestión Ambiental 41/43_x000D_
Programa Gestión de Áreas Naturales	3/3_x000D_
Programa Gestión de la Calidad, Ahorro y Uso Eficiente del Agua	22/24_x000D_
Programa Gestión de la Educación y Comunicación Ambienta 42/46_x000D_
Programa Gestión de la Medición y Compensación de GEI - Huella de Carbono 2/2_x000D_
Programa Gestión del Ahorro y Uso Eficiente de la Energía	9/9_x000D_
Programa Gestión de la Calidad del Aire, Ruido Ambiental y Publicidad Exterior Visual 12/14_x000D_
Plan Gestión Integral de Residuos 50/55_x000D_
_x000D_
El cierre de las actividades pendientes se esfera realizar en el transcurso del mes de julio.</t>
  </si>
  <si>
    <t>233-2023-06-30</t>
  </si>
  <si>
    <t>2024-02-27 12:16:10</t>
  </si>
  <si>
    <t>Durante el segundo trimestre de 2023 se realizaron 3 comunicaciones de materia ambiental a través de Correo, enmarcadas principalmente en: _x000D_
_x000D_
18/04/2023 - Líder Polisostenible_x000D_
24/04/2023 - Informe de Sostenibilidad_x000D_
17/05/2023 - Día Mundial del Reciclaje</t>
  </si>
  <si>
    <t>234-2023-06-30</t>
  </si>
  <si>
    <t>2024-02-27 11:02:20</t>
  </si>
  <si>
    <t>Durante el segundo trimestre de 2023 se realizaron 6 comunicaciones de materia ambiental a través de Instagram, enmarcadas principalmente en: _x000D_
_x000D_
18/04/2023 - Líder Polisostenible_x000D_
22/04/2023 - Día Internacional de La Tierra_x000D_
17/05/2023 - Día Mundial del Reciclaje_x000D_
22/05/2023 - Día Internacional de la Biodiversidad_x000D_
05/06/2023 - Día Mundial del Medio Ambiente_x000D_
08/06/2023 - Día Mundial de los Océanos</t>
  </si>
  <si>
    <t>2024-09-26 12:59:14</t>
  </si>
  <si>
    <t>En el segundo trimestre del año se cumplieron 22 de 26 indicadores relacionados con los programas ambientales: _x000D_
- Plan Anual 1 de 1. _x000D_
- Gestión Integral de Residuos 8 de 9._x000D_
- Gestión del Ahorro y Uso Eficiente de Energía 5 de 5._x000D_
- Gestión de la Calidad, Ahorro y Uso Eficiente del Agua 5 de 5. _x000D_
- Gestión de la Calidad del Aire, Ruido Ambiental y Publicidad Exterior Visual N.A._x000D_
- Gestión de Áreas Naturales 3 de 3. _x000D_
- Gestión de la Medición y Compensación de GEI - Huella de Carbono N.A._x000D_
- Gestión de la Educación y Comunicación Ambiental 5 de 5. _x000D_
Los indicadores de Generación de Residuos Sólidos Mensual y Impacto de las Comunicaciones en Materia Ambiental a Través de Redes Sociales ? Instagram presentan riesgo de incumplimiento, para evitar la materialización del incumplimiento se realizará un mayo seguimiento a la captura de datos.</t>
  </si>
  <si>
    <t>240-2023-06-30</t>
  </si>
  <si>
    <t>2023-08-15 15:11:44</t>
  </si>
  <si>
    <t>Proyectos Finalizados con Evidencias_x000D_
Acreditación Institucional fase I_x000D_
Diseño de Modelo de Experiencia fase I_x000D_
Prime_x000D_
_x000D_
Proyectos Finalizados sin Evidencias_x000D_
Pricing_x000D_
Eficiencia Institucional</t>
  </si>
  <si>
    <t>251-2023-06-30</t>
  </si>
  <si>
    <t>2023-08-09 11:38:06</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</si>
  <si>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 _x000D_
_x000D_
_x000D_
_x000D_
Del total de subprocesos el 93.88% de los CMI se definieron dentro de los tiempos establecidos._x000D_
_x000D_
Según el análisis realizado se evidencia que la desviación en el cumplimiento se genera por los procesos pendientes de definición de estructura y funciones entre estos se encuentran comunicaciones internas y externas y mercadeo los cuales se redefinieron bajo el proyecto Polisigs.</t>
  </si>
  <si>
    <t>254-2023-06-30</t>
  </si>
  <si>
    <t>2023-09-04 09:14:43</t>
  </si>
  <si>
    <t>Catalina Hernandez Martinez</t>
  </si>
  <si>
    <t>100% de áreas con reporte oportuno de plan anual de retos</t>
  </si>
  <si>
    <t>263-2023-06-30</t>
  </si>
  <si>
    <t>2023-10-12 14:37:30</t>
  </si>
  <si>
    <t>En la segunda pestaña de la base de datos encontrarás los datos de abril a junio, es preciso tener en cuenta que hay algunos casos que no hay necesidad de dar respuesta por eso en el conteo de los días dice N/A. En la base de enero a junio se contabilizaron los días manera manual, de julio a la fecha los días están contabilizados con fórmula. Esta base de datos se refiere a los casos que se radican por Filenet, pues el detalle de  los casos que se radican por CMR los tiene servicio.</t>
  </si>
  <si>
    <t>265-2023-06-30</t>
  </si>
  <si>
    <t>2023-08-10 14:21:20</t>
  </si>
  <si>
    <t>Jorge Armando Devia Rey</t>
  </si>
  <si>
    <t>Los conceptos emitidos con posterioridad al tiempo, ha sido debido a demoras en consecución de la información.</t>
  </si>
  <si>
    <t>266-2023-06-30</t>
  </si>
  <si>
    <t>2023-08-10 14:40:33</t>
  </si>
  <si>
    <t>Se han elaborado un total de 753 contratos al 30 de junio de 2023. El 90% de estos han salido conforme la ANS interna</t>
  </si>
  <si>
    <t>300-2023-06-30</t>
  </si>
  <si>
    <t>2023-07-07 14:30:46</t>
  </si>
  <si>
    <t>301-2023-06-30</t>
  </si>
  <si>
    <t>2023-07-10 07:58:36</t>
  </si>
  <si>
    <t>Durante el segundo trimestre del 2023 se dio cumplimiento al plan de trabajo con la empresa de aseo CASALIMPIA en la sede Campus Principal, de acuerdo con lo establecido en el contrato. Como soporte se anexan las planillas de control de la operación.</t>
  </si>
  <si>
    <t>2023-09-04 09:19:44</t>
  </si>
  <si>
    <t>347-2023-06-30</t>
  </si>
  <si>
    <t>2023-07-18 12:41:52</t>
  </si>
  <si>
    <t>Anticipo de proveedores 1 sin legalizar en proceso_x000D_
Anticipo de empleados 7 sin legalizar del nuevo periodo calificado</t>
  </si>
  <si>
    <t>348-2023-06-30</t>
  </si>
  <si>
    <t>2023-07-18 12:59:45</t>
  </si>
  <si>
    <t>351-2023-06-30</t>
  </si>
  <si>
    <t>2023-08-31 08:36:34</t>
  </si>
  <si>
    <t>Se continua con la depuración de partidas conciliatorias identificables de los periodos anteriores con cierre por compensacion en el periodo que se califica. Se realiza plan de trabajo para el Banco Pichincha y recaudo de resoluciones del Icetex.</t>
  </si>
  <si>
    <t>352-2023-06-30</t>
  </si>
  <si>
    <t>2023-07-11 16:57:27</t>
  </si>
  <si>
    <t>2023-07-17 10:17:09</t>
  </si>
  <si>
    <t>Se realiza el seguimiento teniendo como base el reporte de avance de 55 planes anuales institucionales, con corte a 10 de julio. Fuente Herramienta Retos-Reporte BI</t>
  </si>
  <si>
    <t>2023-07-13 08:54:57</t>
  </si>
  <si>
    <t>Se alimenta el indicador con fecha corte al 30 de junio, de la información diligenciada por cada Director de Escuela, registrada en la herramienta de retos y reportada en el tablero de BI, el avance real esperado se toma con fecha a 13 de julio 2023.</t>
  </si>
  <si>
    <t>394-2023-06-30</t>
  </si>
  <si>
    <t>2023-07-12 07:53:03</t>
  </si>
  <si>
    <t>Laura Ximena Orjuela Naranjo</t>
  </si>
  <si>
    <t>Del 1 de enero al 30 de junio, tuvimos un total de 482 publicaciones en medios tier 1 y tier 2 a nivel nacional. Se destaca una fuerte presencia en Antioquia, Valle del Cauca, Santander y Meta.</t>
  </si>
  <si>
    <t>395-2023-06-30</t>
  </si>
  <si>
    <t>2023-07-12 07:50:43</t>
  </si>
  <si>
    <t>Del 1 de enero al 30 de junio de 2023, tuvimos un total de 50 publicaciones en medios tier 1 y tier 2 de Antioquia. Se destaca la importante presencia en Telemedellín.</t>
  </si>
  <si>
    <t>2023-07-19 11:52:28</t>
  </si>
  <si>
    <t>Se realiza diligenciamiento acorde a los reportes registrados por los líderes correspondientes con fecha de corte a 14 de julio 2023</t>
  </si>
  <si>
    <t>2023-07-19 11:54:13</t>
  </si>
  <si>
    <t>2023-07-19 11:55:14</t>
  </si>
  <si>
    <t>2023-07-19 12:01:44</t>
  </si>
  <si>
    <t>2023-07-19 11:51:09</t>
  </si>
  <si>
    <t>2023-07-24 16:08:41</t>
  </si>
  <si>
    <t>Se realiza diligenciamiento de reporte con fecha a 14 de julio, acorde a la información registrada por cada líder en la herramienta de retos. Adjunto soporte BD</t>
  </si>
  <si>
    <t>206-2023-06-30</t>
  </si>
  <si>
    <t>2023-09-01 18:33:02</t>
  </si>
  <si>
    <t>La utilidad del año anterior se reinvierte 1,2 veces en inversiones de CapEx.</t>
  </si>
  <si>
    <t>288-2023-06-30</t>
  </si>
  <si>
    <t>2023-08-29 12:04:10</t>
  </si>
  <si>
    <t>El indicador de profesores se centra en evaluar su progreso, experiencia y nivel dentro de la jerarquía académica y profesional de una institución educativa. Estos indicadores ayudan a evaluar la contribución y el progreso de los docentes a lo largo de su carrera académica, fomentando el desarrollo profesional y la excelencia en la enseñanza y la investigación.</t>
  </si>
  <si>
    <t>318-2023-06-30</t>
  </si>
  <si>
    <t>2023-07-07 16:29:50</t>
  </si>
  <si>
    <t>Raquel Breton de Schultze-Kraft</t>
  </si>
  <si>
    <t>De los 107 convenios vigentes, 92 están activos.</t>
  </si>
  <si>
    <t>377-2023-06-30</t>
  </si>
  <si>
    <t>2023-09-01 19:40:09</t>
  </si>
  <si>
    <t>La ejecución del Capex ascendió en el primer semestre a $1.607 millones, se han ejecutado los rubros que han sido necesarios para la operación de la Institución.</t>
  </si>
  <si>
    <t>392-2023-06-30</t>
  </si>
  <si>
    <t>2023-07-11 09:23:36</t>
  </si>
  <si>
    <t>Ana Milena Cortes Moncada</t>
  </si>
  <si>
    <t>77-2023-07-31</t>
  </si>
  <si>
    <t>2023-08-25 11:24:54</t>
  </si>
  <si>
    <t>Hola. Se corrige el porcentaje de variación de 1.9 pp a 1 pp (98.6 a 97.6 pp), las explicaciones son las mismas del análisis inicial.</t>
  </si>
  <si>
    <t>121-2023-07-31</t>
  </si>
  <si>
    <t>2023-08-29 09:15:13</t>
  </si>
  <si>
    <t>En el gasto encontramos que no existen desviaciones representativas salvo la provisión en bonos que no encontraba en presupuesto, por otro lado la comparación se hace con el ppto inicial y no por el fore cast 6+6_x000D_
_x000D_
En el gasto de ventas encontramos que existe una menor ejecución de 32 mm , principalmente por una reversión en la provisión de indemnizaciones_x000D_
_x000D_
El costo indirecto estuvo de acuerdo a lo proyectado en ppto._x000D_
_x000D_
El costo directo presenta una mayor ejecución  de 132 mm principalmente en el costo de planta directa, sin embargo este a su vez compensa con una menor ejecución en el costo de diversos.</t>
  </si>
  <si>
    <t>124-2023-07-31</t>
  </si>
  <si>
    <t>2023-08-14 12:23:54</t>
  </si>
  <si>
    <t>Durante la vigencia para un total de 1325 colaboradores directos, se registró 1 accidente de colaborador directo, evento asociado a caída a nivel</t>
  </si>
  <si>
    <t>125-2023-07-31</t>
  </si>
  <si>
    <t>2023-08-14 12:28:42</t>
  </si>
  <si>
    <t>Para el mes de julio se presentó un accidente de trabajo por caída a nivel, generando un total de 14 días de ausentismo médico</t>
  </si>
  <si>
    <t>128-2023-07-31</t>
  </si>
  <si>
    <t>2023-09-21 14:52:28</t>
  </si>
  <si>
    <t>Según la información reportada por el área de compensación en el periodo se registró un total de 331 días de ausentismo por causas médicas, lo cual relacionado con un total de 28175 no genera un resultado de 1.17 días._x000D_
No se consideró acciones pues el resultado no es significativo según la meta</t>
  </si>
  <si>
    <t>172-2023-07-31</t>
  </si>
  <si>
    <t>2023-08-21 22:09:35</t>
  </si>
  <si>
    <t>Para este periodo, se ajustan actividades de comunicación y documentación del sistema de gestión de calidad a nivel institucional. Se evidencia un vencimiento en la actividad de definición del DOFA del sistema integrado de gestión. Esta actividad se alineará al cronograma de definición de la planeación 2024, durante el mes de agosto.</t>
  </si>
  <si>
    <t>2023-10-09 08:33:52</t>
  </si>
  <si>
    <t>El consumo de agua de la Universidad Politécnico Grancolombiano en el mes de julio fue de 1.160 m3, lo que representa un consumo promedio de 38,66 m3 por día. El consumo total se distribuyó de la siguiente manera:_x000D_
_x000D_
Sede Campus: 658 m3 _x000D_
Sede City: 391 m3_x000D_
Sede Los Colores: 100 m3 _x000D_
Sede IPS Punto Clave: 11 m3_x000D_
_x000D_
La sede Campus, que es la sede académica más grande de la universidad, concentra la mayor parte del consumo de agua, con un 56.72% del total. La sede City, que es la sede, representa el 33.7% del consumo, la sede Los Colores el 8.62% del consumo y la sede IPS Punto Clave el 0.94% del consumo._x000D_
_x000D_
Desde el mes de Julio se incluyen los datos de consumo de los Consultorios De Psicología en Medellín - IPS Punto Clave.</t>
  </si>
  <si>
    <t>2023-09-05 16:13:25</t>
  </si>
  <si>
    <t>El indicador de Generación de Residuos Sólidos Mensual mide la cantidad de residuos sólidos generados por el Poli en el mes de julio, donde se generaron 2.157,5 kg, lo que equivale a un promedio de 71,92 kg por día._x000D_
_x000D_
La distribución de la generación de residuos por sede es la siguiente:_x000D_
_x000D_
Campus: 1022.7 kg (47,5%)_x000D_
City: 472.3 kg (21,9%)_x000D_
Los Colores: 662.5 kg (31,6%)_x000D_
_x000D_
Es de resaltan que durante el primer semestre de 2023 se ha iniciado con la cuantificación de Residuos Aprovechables en la sede Los Colores.</t>
  </si>
  <si>
    <t>2023-10-09 16:58:32</t>
  </si>
  <si>
    <t>El indicador de Aprovechamiento de Residuos mide la cantidad de residuos sólidos que son reciclados por el gestor autorizado, en relación con la cantidad total de residuos generados. En el caso de la Universidad, en el mes de julio de 2023, se logró un aprovechamiento del 24.49%, lo que significa que 528,4 kg de residuos se reciclaron, de un total de 2157.5 kg generados._x000D_
_x000D_
La distribución del aprovechamiento de residuos por sede es la siguiente:_x000D_
_x000D_
Campus: 44,88% (459kg)_x000D_
Los Colores: 10,48% (69.4 kg)_x000D_
_x000D_
Es importante aclarar que desde el mes de Mayo, hemos comenzado a cuantificar los residuos aprovechables en la sede Los Colores.</t>
  </si>
  <si>
    <t>2023-09-12 08:00:07</t>
  </si>
  <si>
    <t>El consumo de energía eléctrica de la Universidad Politécnico Grancolombiano, en el mes de julio de 2023, fue de 125.486 kWh. Este consumo se distribuyó de la siguiente manera:_x000D_
_x000D_
Sede Campus: 56.025 kWh_x000D_
Sede City: 41.610 kWh_x000D_
Sede Los Colores: 23.343 kWh_x000D_
Sede Bienestar: 3.240 KWh_x000D_
Consultorio Psicología: 1.268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Incluyen registros de consumo de las sedes Bienestar Universitario y Consultorio de Psicología.</t>
  </si>
  <si>
    <t>2023-08-08 16:39:13</t>
  </si>
  <si>
    <t>En el mes de julio se realizaron las siguientes actividades para el mantenimiento de las áreas verdes de la Institución:_x000D_
_x000D_
Campus:_x000D_
1. Remoción de suelo para aireación de raíces_x000D_
2. Eliminación manual de maleza _x000D_
3. Poda de setos _x000D_
4. Riego manual_x000D_
5. Ampliación de humus _x000D_
_x000D_
City Campus:_x000D_
1. Riego de plantas de interior _x000D_
2. Organización del sistema de riego de la terraza y cambio de mangueras _x000D_
3. Instalación de muro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</si>
  <si>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2023-08-17 09:07:07</t>
  </si>
  <si>
    <t>Proyectos en ejecución:_x000D_
_x000D_
Innovación curricular - Fase I_x000D_
Creación del centro de educación para el trabajo y el desarrollo humano - IEDTH_x000D_
Plan Talento_x000D_
NUEVO POLISIGS_x000D_
Certificación SGA sede los Colores_x000D_
Equidad de Genero_x000D_
Portal Universitario_x000D_
Data Lake Institucional_x000D_
Catalogo de recursos virtuales_x000D_
Ecosistema Banner_x000D_
Diseño del Modelo de Experiencia Institucional - Fase 2_x000D_
Acreditación Institucional Sede Bogotá - Fase II - Condiciones iniciales_x000D_
_x000D_
Proyectos en Planeación_x000D_
_x000D_
Creación del Colegio Virtual_x000D_
_x000D_
Proyectos Finalizados_x000D_
_x000D_
Acreditación Institucional Fase I_x000D_
Pricing_x000D_
Prime_x000D_
Eficiencia Institucional_x000D_
Diseño de Modelo de Experiencia Fase I</t>
  </si>
  <si>
    <t>241-2023-07-31</t>
  </si>
  <si>
    <t>2023-08-17 09:14:25</t>
  </si>
  <si>
    <t>2024-02-19 10:25:41</t>
  </si>
  <si>
    <t>El Politécnico Grancolombiano generó un total de 18.9 kg de residuos peligrosos en el mes de julio de 2023. De esta cantidad, el 100% (18.9 kg) se generó en la sede Campus Los Colores Medellín_x000D_
_x000D_
La generación corresponde a Envases y Solidos Contaminados, y Residuos de Hospitalarios.</t>
  </si>
  <si>
    <t>2023-08-16 10:47:38</t>
  </si>
  <si>
    <t>Se recibieron 13 solicitudes de documentos operativos (manuales y procedimientos) donde se llevó un tiempo promedio de 3.6 días para el cierre de la solicitud._x000D_
_x000D_
Flujo de aprobación: Se implementaron 8 documentos en un tiempo de 8.1 días calendario, los 5 pendientes llevan un tiempo promedio de 29 días, estos se llevarán en medición para el próximo periodo (agosto) o hasta que se genere la implementación.</t>
  </si>
  <si>
    <t>77-2023-08-31</t>
  </si>
  <si>
    <t>2023-10-03 09:41:24</t>
  </si>
  <si>
    <t>Se presenta una variación positiva en el indicador de 1.3 pp debido a las mejoras que han habido en la estabilización de canales de comunicación a nivel de las sedes principales y de los CSU&amp;#039;s. Adicionalmente, se presenta un aumento de 4 pp en los indicadores de microinformática porque la atención de los casos se mejoró por los planes de contingencia que se implementaron con los chicos de Servicio IT. El indicador cierra en 98.0% para el mes de agosto de 2023.</t>
  </si>
  <si>
    <t>121-2023-08-31</t>
  </si>
  <si>
    <t>2023-09-28 17:05:43</t>
  </si>
  <si>
    <t>Con relación al gasto administrativo encontramos que hubo una mayor ejecución, explicado por la provisión causada en el rubro de bonos; por otro lado teniendo en cuenta que se esta comparando con el Ppto inicial no se tiene en cuenta el % real de incremento aplicado en el 2023._x000D_
_x000D_
En el gasto de ventas encontramos que existe una mayor ejecución de 122 mm, explicado por la provisión de bonos que no se tuvo en cuenta en el Ppto inicial por otro lado un mayor gasto en outsourcing y temporales; por otro lado teniendo en cuenta que se esta comparando con el Ppto inicial no se tiene en cuenta el % real de incremento aplicado en el 2023._x000D_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 a pesar  que se esta comparando con el Ppto inicial no se tiene en cuenta el % real de incremento aplicado en el 2023.; por otro lado encontramos que el costo de diversos presenta una mayor ejecución de 465 mm.</t>
  </si>
  <si>
    <t>122-2023-08-31</t>
  </si>
  <si>
    <t>2023-09-04 09:44:24</t>
  </si>
  <si>
    <t>Se generan 40 solicitudes de documentos por medio de la herramienta de Kawak, donde se encuentran 8 pendientes de cierre del mes de Agosto, adicional están pendientes puesto se crearon estas solicitudes con fechas de 30 y 31 de Agosto, estas solicitudes se estiman cerrarlas entre el 14 y 15 de Septiembre 2023._x000D_
_x000D_
No se define abrir una acción de mejora, ya que las solicitudes están dentro los tiempos para dar respuesta y fueron creadas los últimos días del mes de agosto._x000D_
_x000D_
De las 40 solicitudes se generan 2 rechazos ya que no cumplían con los requisitos de solicitud.</t>
  </si>
  <si>
    <t>124-2023-08-31</t>
  </si>
  <si>
    <t>2023-09-02 16:41:00</t>
  </si>
  <si>
    <t>Para el periodo de agosto en la institución se registró un accidente de trabajo, con una frecuencia de 0.06 para un total de 1738 trabajadores</t>
  </si>
  <si>
    <t>125-2023-08-31</t>
  </si>
  <si>
    <t>2023-09-02 16:43:54</t>
  </si>
  <si>
    <t>Para el periodo se cargan 16 días de incapacidad laboral por accidente de trabajo presentado en el mes de julio</t>
  </si>
  <si>
    <t>128-2023-08-31</t>
  </si>
  <si>
    <t>2023-09-21 14:54:07</t>
  </si>
  <si>
    <t>Para un total de 36498 días programados en el periodo y en relación al número de trabajadores, se presentó 0.95 días de ausentismo por cada 1.000 horas proyectadas.</t>
  </si>
  <si>
    <t>172-2023-08-31</t>
  </si>
  <si>
    <t>2023-10-16 23:41:20</t>
  </si>
  <si>
    <t>Para este periodo, se tiene una desviación de 2 actividades para la finalización en la definición de controles de riesgos estratégicos y operativos. Las cuales no se han ejecutado por disponibilidad de agendas de algunos procesos misionales. Por tal razón no se define abrir una oportunidad  de mejora, sin embargo se empieza a realizar seguimiento a las cancelaciones desde la dirección del sistema integrado, para garantizar la ejecución de las actividades.</t>
  </si>
  <si>
    <t>2023-10-09 08:39:36</t>
  </si>
  <si>
    <t>El consumo de agua de la Universidad Politécnico Grancolombiano en el mes de agosto fue de 1.275 m3, lo que representa un consumo promedio de 42.5 m3 por día. El consumo total se distribuyó de la siguiente manera:_x000D_
_x000D_
Sede Campus: 740 m3 _x000D_
Sede City: 391 m3_x000D_
Sede Los Colores: 135 m3 _x000D_
Sede IPS Punto Clave: 9 m3_x000D_
_x000D_
La sede Campus, que es la sede académica más grande de la universidad, concentra la mayor parte del consumo de agua, con un 58% del total. La sede City, que es la sede, representa el 30.6% del consumo, la sede Los Colores el 10.58% del consumo y la sede IPS Punto Clave el 0.7% del consumo._x000D_
_x000D_
Desde el mes de Julio se incluyen los datos de consumo de los Consultorios De Psicología en Medellín - IPS Punto Clave.</t>
  </si>
  <si>
    <t>2023-12-04 15:47:57</t>
  </si>
  <si>
    <t>El indicador de Generación de Residuos Sólidos Mensual mide la cantidad de residuos sólidos generados por el Poli en el mes de agosto, donde se generaron 6540.08 kg, lo que equivale a un promedio de 218 kg por día._x000D_
_x000D_
La distribución de la generación de residuos por sede es la siguiente:_x000D_
_x000D_
Campus: 5026 kg (76.84%)_x000D_
City: 990.18 kg (15.14%)_x000D_
Los Colores: 523.9 kg (8.01%)_x000D_
_x000D_
La generación de residuos No Aprovechables en la sede Campus aumentó significativamente durante el segundo semestre de 2023, debido al aumento de la población estudiantil en la sede.</t>
  </si>
  <si>
    <t>2023-12-04 16:15:52</t>
  </si>
  <si>
    <t>El indicador de Aprovechamiento de Residuos mide la cantidad de residuos sólidos que son reciclados por el gestor autorizado, en relación con la cantidad total de residuos generados. En el caso de la Universidad, en el mes de agosto de 2023, se logró un aprovechamiento del 26.43%, lo que significa que 1728.7 kg de residuos se reciclaron, de un total de 6540.08 kg generados._x000D_
_x000D_
La distribución del aprovechamiento de residuos por sede es la siguiente:_x000D_
_x000D_
Campus: 30.26% (1521kg)_x000D_
Los Colores: 39.64% (207.7 kg)_x000D_
_x000D_
La generación de residuos No Aprovechables en la sede Campus aumentó significativamente durante el segundo semestre de 2023, debido al aumento de la población estudiantil en la sede.</t>
  </si>
  <si>
    <t>2023-09-25 08:12:25</t>
  </si>
  <si>
    <t>El consumo de energía eléctrica de la Universidad Politécnico Grancolombiano, en el mes de agosto de 2023, fue de 143.021,71 kWh. Este consumo se distribuyó de la siguiente manera:_x000D_
_x000D_
Sede Campus: 68.974,71 kWh_x000D_
Sede City: 56.430 kWh_x000D_
Sede Los Colores: 13.730 kWh_x000D_
Sede Bienestar: 2.520 KWh_x000D_
Consultorio Psicología: 1.367 kWh_x000D_
_x000D_
La sede Campus, que concentra el mayor número de estudiantes y profesores, es la que tiene el mayor consumo de energía, seguida de la sede City. Las sedes de Medellín Los Colores, Bienestar y Consultorio son más pequeñas, tienen el menor consumo._x000D_
_x000D_
A partir del mes de Julio se Incluyeron registros de consumo de las sedes Bienestar Universitario y Consultorio de Psicología.</t>
  </si>
  <si>
    <t>2023-08-30 16:52:01</t>
  </si>
  <si>
    <t>En el mes de agosto se realizaron las siguientes actividades para el mantenimiento de las áreas verdes de la Institución:_x000D_
Se realizó aporte de 80 hebes minis para sustituir algunas plantas en la terraza de City y 40 lantanas rastreras para mejorar el ingreso de torniquete1 en campus, 15 azaleas para jardín de bienestar._x000D_
Para City se ha dejado una persona 3 veces por semana para realizar labores de riego interno, riego de muros, para el cual se esta prendiendo todos los días de 20 a 30 min y para el mantenimiento en la zona de la terraza._x000D_
Para Campus por la época seca y de mucho sol, se regará todos los días en diferentes jardines de 6am a 8am, para no interferir con la presión de agua de los baños y cafetería.  _x000D_
Se renovó el jardín de rectoría, mediante resiembra de agapantos, de esta forma alargamos la vida útil de estos._x000D_
_x000D_
Campus:_x000D_
1. Corte barrido de césped _x000D_
2. Barrido de hojas _x000D_
3. Poda de setos_x000D_
4. Cercado e instalación de lazos _x000D_
5. Renovación y siembra de jardín _x000D_
6. Poda de ramas _x000D_
_x000D_
City Campus:_x000D_
1. Mantenimiento de jardín_x000D_
2. Mantenimiento de jardín vertical _x000D_
3. Riego de plantas de interior_x000D_
4. Renovación y siembra de jardín_x000D_
5. Mantenimiento de jardín vertical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</si>
  <si>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239-2023-08-31</t>
  </si>
  <si>
    <t>2023-09-22 15:00:20</t>
  </si>
  <si>
    <t>Proyectos en etapa de planificación: _x000D_
_x000D_
Cultura de una buena docencia 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 _x000D_
Colegio Virtual_x000D_
_x000D_
Proyectos en Cierre:_x000D_
Plan Talento</t>
  </si>
  <si>
    <t>241-2023-08-31</t>
  </si>
  <si>
    <t>2023-09-22 15:02:35</t>
  </si>
  <si>
    <t>Proyectos con Fase de Inicio incompleta_x000D_
_x000D_
Colegio Virtual_x000D_
_x000D_
Proyectos con fase de inicio completa:_x000D_
_x000D_
Innovación curricular - Fase I_x000D_
Plan Talento_x000D_
NUEVO POLISIGS_x000D_
Certificación SGA sede los Colores_x000D_
Equidad de Genero_x000D_
Portal Universitario_x000D_
Data Lake Institucional_x000D_
Catalogo de recursos virtuales_x000D_
Acreditación Institucional Sede Bogotá - Fase II - Condiciones iniciales_x000D_
Diseño del modelo de Experiencia Fase II_x000D_
Creación del IETDH_x000D_
Ecosistema Banner</t>
  </si>
  <si>
    <t>2024-02-19 10:29:51</t>
  </si>
  <si>
    <t>El Politécnico Grancolombiano generó un total de 20.9 kg de residuos peligrosos en el mes de agosto de 2023. De esta cantidad, el 92.3% (19.3 kg) se generó en la sede Los Colores Medellín y el 7.6% (1.6 kg) se generó en la sede City Bogotá._x000D_
_x000D_
La generación corresponde a Envases Contaminados y Residuos Hospitalarios.</t>
  </si>
  <si>
    <t>2023-09-08 14:32:44</t>
  </si>
  <si>
    <t>Se carga evidencia</t>
  </si>
  <si>
    <t>77-2023-09-30</t>
  </si>
  <si>
    <t>2023-10-03 09:36:13</t>
  </si>
  <si>
    <t>Se presenta una variación positiva en el indicador de 0.6 pp debido a las mejoras que han habido en la estabilización de canales de comunicación a nivel de las sedes principales y de los CSU&amp;#039;s. Adicionalmente, se presenta una disminución de 4 pp en los indicadores de microinformática porque la atención de los casos se vió afectada por la salida de la Coordinadora de Servicio IT en Medellín. El indicador cierra en 98.6% para el mes de septiembre de 2023.</t>
  </si>
  <si>
    <t>121-2023-09-30</t>
  </si>
  <si>
    <t>2023-10-30 08:54:36</t>
  </si>
  <si>
    <t>Con relación al gasto administrativo encontramos que hubo una mayor ejecución,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 otro lado la proyección en bonos de resultados._x000D_
_x000D_
En el costo indirecto se presenta una mayor ejecución de 375 explicado al igual que los segmentos anteriores por una provisión en bonos, por otro lado teniendo en cuenta que se esta comparando con el Ppto inicial no se tiene en cuenta el % real de incremento aplicado en el 2023._x000D_
_x000D_
Con relación al costo directo encontramos que hubo una reversión en las provisiones respecto a la planta directa cumpliendo de esta manera con lo proyectado.</t>
  </si>
  <si>
    <t>124-2023-09-30</t>
  </si>
  <si>
    <t>2023-10-04 19:12:47</t>
  </si>
  <si>
    <t>Para el mes de septiembre en la institución no se registraron accidentes de trabajo</t>
  </si>
  <si>
    <t>125-2023-09-30</t>
  </si>
  <si>
    <t>2023-10-04 19:16:07</t>
  </si>
  <si>
    <t>Para el periodo no se registraron accidentes de trabajo en la institución</t>
  </si>
  <si>
    <t>128-2023-09-30</t>
  </si>
  <si>
    <t>2023-10-20 11:15:21</t>
  </si>
  <si>
    <t>Según las estadísticas para el mes de septiembre para la población expuesta en la institución se perdieron 229 días, correspondientes al 0.51.</t>
  </si>
  <si>
    <t>172-2023-09-30</t>
  </si>
  <si>
    <t>2023-10-17 00:01:17</t>
  </si>
  <si>
    <t>Se avanza con la identificaicón de controles a riesgos estratégicos, actividad vencidad del periodo anterior, sin embargo, se mantiene pendiente por disponibilidad de agendas la finalización de controles a proceso operativos. La cual se estima realizar en los meses de octubre y noviembre.</t>
  </si>
  <si>
    <t>2023-12-13 15:44:41</t>
  </si>
  <si>
    <t>El consumo de agua de la Universidad Politécnico Grancolombiano en el mes de septiembre fue de 1453.5 m3, lo que representa un consumo promedio de 48.45 m3 por día. El consumo total se distribuyó de la siguiente manera:_x000D_
_x000D_
Sede Campus: 675 m3 _x000D_
Sede City: 364.5 m3_x000D_
Sede Los Colores: 396 m3 _x000D_
Sede IPS Punto Clave: 18 m3_x000D_
_x000D_
La sede Campus, que es la sede académica más grande de la universidad, concentra la mayor parte del consumo de agua, con un 46.4% del total. La sede City, que es la sede, representa el 25.07% del consumo, la sede Los Colores el 27.2% del consumo y la sede IPS Punto Clave el 1.2% del consumo.</t>
  </si>
  <si>
    <t>2023-12-04 15:52:17</t>
  </si>
  <si>
    <t>El indicador de Generación de Residuos Sólidos Mensual mide la cantidad de residuos sólidos generados por el Poli en el mes de septiembre, donde se generaron 7824.24 kg, lo que equivale a un promedio de 260.8 kg por día._x000D_
_x000D_
La distribución de la generación de residuos por sede es la siguiente:_x000D_
_x000D_
Campus: 6229 kg (79.61%)_x000D_
City: 573.08 kg (7.32%)_x000D_
Los Colores: 1022.16 kg (13.06%)_x000D_
_x000D_
La generación de residuos No Aprovechables en la sede Campus y Los Colores aumentó significativamente durante el segundo semestre de 2023, debido al aumento de la población estudiantil en las sedes.</t>
  </si>
  <si>
    <t>2023-12-04 16:12:06</t>
  </si>
  <si>
    <t>El indicador de Aprovechamiento de Residuos mide la cantidad de residuos sólidos que son reciclados por el gestor autorizado, en relación con la cantidad total de residuos generados. En el caso de la Universidad, en el mes de septiembre de 2023, se logró un aprovechamiento del 24.29%, lo que significa que 1900.7 kg de residuos se reciclaron, de un total de 7824.24 kg generados._x000D_
_x000D_
La distribución del aprovechamiento de residuos por sede es la siguiente:_x000D_
_x000D_
Campus: 28.34% (1765kg)_x000D_
Los Colores: 13.28% (135.7 kg)_x000D_
_x000D_
La generación de residuos No Aprovechables en la sede Campus aumentó significativamente durante el segundo semestre de 2023, debido al aumento de la población estudiantil en la sede.</t>
  </si>
  <si>
    <t>2023-11-22 16:15:14</t>
  </si>
  <si>
    <t>El consumo de energía eléctrica de la Universidad Politécnico Grancolombiano, en el mes de septiembre de 2023, fue de 96.636.99 kWh. Este consumo se distribuyó de la siguiente manera:_x000D_
_x000D_
Sede Campus: 68.786.83 kWh_x000D_
Sede City: 50.160 kWh_x000D_
Sede Los Colores: 21.840 kWh_x000D_
Sede Bienestar: 3.480 KWh_x000D_
Consultorio Psicología: 1.480 kWh_x000D_
_x000D_
La sede Campus, que concentra el mayor número de estudiantes y profesores, es la que tiene el mayor consumo de energía, seguida de la sede City. Las sedes de Medellín Los Colores, Bienestar y Consultorio son más pequeñas, tienen el menor consumo.</t>
  </si>
  <si>
    <t>2023-10-10 14:17:12</t>
  </si>
  <si>
    <t>En el mes de septiembre se realizaron las siguientes actividades para el mantenimiento de las áreas verdes de la Institución:_x000D_
_x000D_
Para el mes de septiembre se realizaron diferentes labores en las dos sedes de la universidad, City y Campus las cuales son: Para la parte de jardinería se realizaron resiembras de agapantos en zona de rectoría y oficina de infraestructura, removida de sustrato para darle aireación a las raíces. Para la zona de plazoleta en campus se colocaron maderos como contención al suelo y se resembraron linos enanos que estaban caídos. Se aportó por parte de la empresa matababosa para aplicar en bergenias. Se aportó materia orgánica sacada de la parte de atrás de campus para mejorar el sustrato de todos los jardines._x000D_
_x000D_
Campus:_x000D_
1. Corte barrido de césped_x000D_
2. Barrido de hojas_x000D_
3. Poda de setos_x000D_
4. Limpieza de maleza y hojas secas _x000D_
5. Riego de plantas de forma manual _x000D_
_x000D_
City Campus:_x000D_
1. Mantenimiento de jardín_x000D_
2. Mantenimiento de jardín vertical_x000D_
3. Riego de plantas de interior_x000D_
4. Riego. 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</si>
  <si>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239-2023-09-30</t>
  </si>
  <si>
    <t>2023-10-05 09:49:52</t>
  </si>
  <si>
    <t>Proyectos en etapa de planificación:_x000D_
_x000D_
Cultura de una buena docencia_x000D_
Habilidades Poderosas_x000D_
Centro Gastronómico Fase I_x000D_
CREA_x000D_
Centro de empleabilidad y emprendimiento E3_x000D_
SABER PRO_x000D_
Centro de Idiomas Fase I_x000D_
Definición modelo de transporte rotativo_x000D_
Plan de crecimiento sede Medellín_x000D_
_x000D_
Proyectos en etapa de ejecución:_x000D_
_x000D_
Nuevo POLISIGS_x000D_
Certificación SGA Sede los Colores_x000D_
Equidad de Genero_x000D_
Portal Universitario_x000D_
Monarca Banner_x000D_
Innovación Curricular_x000D_
Catálogo de Recursos Virtuales_x000D_
Experiencia Fase II_x000D_
Acreditación Institucional Fase II_x000D_
Datalake_x000D_
IETDH_x000D_
Colegio Virtual_x000D_
_x000D_
Proyectos en Cierre:_x000D_
Plan Talento</t>
  </si>
  <si>
    <t>241-2023-09-30</t>
  </si>
  <si>
    <t>2023-10-05 10:58:49</t>
  </si>
  <si>
    <t>2024-02-19 10:36:10</t>
  </si>
  <si>
    <t>El Politécnico Grancolombiano generó un total de 1803.72 kg de residuos peligrosos en el mes de septiembre de 2023. De esta cantidad, el 64.27% (1159.32 kg) se generó en la sede campus de Bogotá, el 34.19% (616.8 kg) en la sede City Bogotá, el 1.51% (27.4) en la sede Los Colores de Medellín y el 0.01% (0.2 kg) en la sede Bienestar de Medellín._x000D_
_x000D_
Este indicador entra en vigencia desde el mes de septiembre de 2023 ya que nos encontramos en el levantamiento de la línea base.</t>
  </si>
  <si>
    <t>2023-10-04 14:40:36</t>
  </si>
  <si>
    <t>Se recibieron 4 solicitudes de documentos operativos (manuales y procedimientos) donde se llevó un tiempo promedio de 5.3 días para el cierre de la solicitud, de los 4 documentos se rechazo 1, el cual es una política y debe pasar por el flujo correspondiente._x000D_
_x000D_
_x000D_
Flujo de aprobación: Se implementaron 3 documentos en un tiempo de 12 días calendario, al flujo se aprobación se realizo seguimiento constante para dar cumplimiento.</t>
  </si>
  <si>
    <t>69-2023-09-30</t>
  </si>
  <si>
    <t>2023-10-17 10:00:15</t>
  </si>
  <si>
    <t>Para el corte 2023-3 que corresponde al 1 de julio hasta el 30 septiembre, El indicador continua de manera positiva (92.9%), se mantiene en linea con la meta, los usuarios sienten una leve mejoría en los tiempos de respuesta, seguiremos monitoreando el indicador para realizar los ajustes necesarios en el momento que se requiera.</t>
  </si>
  <si>
    <t>111-2023-09-30</t>
  </si>
  <si>
    <t>2023-10-31 11:00:00</t>
  </si>
  <si>
    <t>Se adjunta informe del tres trimestres (Acumulado). (90%)</t>
  </si>
  <si>
    <t>197-2023-09-30</t>
  </si>
  <si>
    <t>2023-10-09 15:00:31</t>
  </si>
  <si>
    <t>Para este periodo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</si>
  <si>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2023-10-10 10:09:08</t>
  </si>
  <si>
    <t>En el tercer trimestre de 2023 se ejecutaron 169 actividades de 185 planificadas para el periodo:_x000D_
Gestión Ambiental 19/22_x000D_
Programa Gestión de Áreas Naturales 4/4_x000D_
Programa Gestión de la Calidad, Ahorro y Uso Eficiente del Agua 21/24_x000D_
Programa Gestión de la Educación y Comunicación Ambienta 44/45_x000D_
Programa Gestión de la Medición y Compensación de GEI - Huella de Carbono 3/8_x000D_
Programa Gestión del Ahorro y Uso Eficiente de la Energía 11/11_x000D_
Programa Gestión de la Calidad del Aire, Ruido Ambiental y Publicidad Exterior Visual 12/14_x000D_
Plan Gestión Integral de Residuos 55/57_x000D_
_x000D_
El cierre de las actividades pendientes se esfera realizar en el transcurso del mes de octubre y noviembre.</t>
  </si>
  <si>
    <t>2024-02-27 12:20:17</t>
  </si>
  <si>
    <t>Durante el tercer trimestre de 2023 se realizaron 2 comunicaciones de materia ambiental a través de Correo, enmarcadas principalmente en: _x000D_
_x000D_
24/08/2023 - Nota Sembratón_x000D_
22/09/2023 - Dia Sin Carro y Moto en Bogotá: Yo Me Muevo en Bici</t>
  </si>
  <si>
    <t>2024-02-27 11:03:50</t>
  </si>
  <si>
    <t>Durante el tercer trimestre de 2023 se realizaron 4 comunicaciones de materia ambiental a través de Instagram, enmarcadas principalmente en:  _x000D_
_x000D_
07/07/2023 - Día Internacional de la Conservación del Suelo_x000D_
20/08/2023 - Semana Mundial del Agua_x000D_
29/08/2023 - Día Internacional contra el ruido_x000D_
22/09/2023 - Dia Sin Carro y Moto en Bogotá: Yo Me Muevo en Bici</t>
  </si>
  <si>
    <t>2024-07-11 08:39:15</t>
  </si>
  <si>
    <t>En el tercer trimestre del año se cumplieron 16 de 19 indicadores relacionados con los programas ambientales:_x000D_
- Plan Anual 0 de 1._x000D_
- Gestión Integral de Residuos 5 de 7._x000D_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2 de 2.</t>
  </si>
  <si>
    <t>240-2023-09-30</t>
  </si>
  <si>
    <t>2023-10-27 07:55:57</t>
  </si>
  <si>
    <t>En los proyectos que se finalizaron en 2022, no se completó la fase de cierre correctamente ya que no se tenía un repositorio centralizado de los documentos y evidencias de los proyectos_x000D_
Se implementó la herramienta project Online para consolidar la gestión de los cronogramas, documentos y entregables de los proyectos y se han venido recopilando los documentos para generar el cierre de los proyectos que no lo tenían. _x000D_
Se creo la OM 306 para gestionar la desviación del indicador.</t>
  </si>
  <si>
    <t>251-2023-09-30</t>
  </si>
  <si>
    <t>2023-10-26 17:02:18</t>
  </si>
  <si>
    <t>263-2023-09-30</t>
  </si>
  <si>
    <t>2023-10-12 14:38:47</t>
  </si>
  <si>
    <t>En la tercera pestaña de la base de datos encontrarás los datos de julio a septiembre, es preciso tener en cuenta que hay algunos casos que no hay necesidad de dar respuesta por eso en el conteo de los días dice N/A. Esta base está contabilizada con fórmula. Esta base de datos se refiere a los casos que se radican por Filenet, pues el detalle de los casos que se radican por CMR los tiene servicio.</t>
  </si>
  <si>
    <t>300-2023-09-30</t>
  </si>
  <si>
    <t>2023-10-02 13:43:00</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</si>
  <si>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julio, agosto y septiembre de 2023.</t>
  </si>
  <si>
    <t>301-2023-09-30</t>
  </si>
  <si>
    <t>2023-10-02 07:44:28</t>
  </si>
  <si>
    <t>Durante el tercer trimestre del 2023 se dio cumplimiento al plan de trabajo con la empresa transportadora de acuerdo con lo establecido en el Otrosí No. 13 del contrato. En los meses de julio, agosto y septiembre se presto el servicio con cuatro (4) buses en el mes de julio y con ocho (8) buses en los meses de agosto y septiembre. Como soporte se anexa la base de datos del número de usuarios transportados y numero de recorridos realizados por los buses durante estos periodos.</t>
  </si>
  <si>
    <t>2024-01-09 15:52:53</t>
  </si>
  <si>
    <t>347-2023-09-30</t>
  </si>
  <si>
    <t>2023-10-27 11:38:16</t>
  </si>
  <si>
    <t>348-2023-09-30</t>
  </si>
  <si>
    <t>2023-10-27 11:46:21</t>
  </si>
  <si>
    <t>351-2023-09-30</t>
  </si>
  <si>
    <t>2023-10-27 11:10:40</t>
  </si>
  <si>
    <t>Por lo tanto esta oportunidad de mejora del trimestre anterior se mantiene para este indicador ya que son las mismas acciones que estan en ejecución.</t>
  </si>
  <si>
    <t>352-2023-09-30</t>
  </si>
  <si>
    <t>2024-07-24 14:56:10</t>
  </si>
  <si>
    <t>368-2023-09-30</t>
  </si>
  <si>
    <t>2023-10-09 15:05:26</t>
  </si>
  <si>
    <t>Liliana Esther Penaranda Fritz</t>
  </si>
  <si>
    <t>En el trimestre (julio, agosto, septiembre) del año 2023, los estudiantes que aplicaron la encuesta de satisfacción fueron 615, dando cumplimiento al indicador, ya que obtuvimos un promedio sobre 90% en los ítem de profesor, materiales, programa académico, instalaciones.</t>
  </si>
  <si>
    <t>372-2023-09-30</t>
  </si>
  <si>
    <t>2023-10-09 15:13:01</t>
  </si>
  <si>
    <t>En el trimestre (julio, agosto, septiembre) del año 2023, se obtiene el resultado de la aplicación de la encuesta de satisfacción del cliente corporativo, para los ítem de Programa, modalidad, calidad, calidez que para este trimestre aplicó a tres empresas, dando como resultado un 96% del indicador y así mismo cumpliendo con el mismo</t>
  </si>
  <si>
    <t>2023-11-01 15:12:34</t>
  </si>
  <si>
    <t>Se realiza el seguimiento teniendo como base el reporte de avance de 54 planes anuales institucionales, con corte a octubre. Fuente Herramienta Retos-Reporte BI</t>
  </si>
  <si>
    <t>2023-11-01 14:29:28</t>
  </si>
  <si>
    <t>Se alimenta el indicador con fecha corte a Octubre, de la información diligenciada por cada Director de Escuela, registrada en la herramienta de retos.</t>
  </si>
  <si>
    <t>2024-10-15 08:39:39</t>
  </si>
  <si>
    <t>Jineth Aleidy Verano Fernandez</t>
  </si>
  <si>
    <t>Las diligencias que se realizan a través de nuestros mensajeros, tienen gestión de manera inmediata, dentro de los tiempos se manejan 3 dias en dado caso de tener un volumen algo, pero normalmente las diligencias se realizan el mismo dia que salen, teniendo en cuenta el tiempo que nos confirman diligencia.</t>
  </si>
  <si>
    <t>2023-11-01 14:33:40</t>
  </si>
  <si>
    <t>Se realiza diligenciamiento acorde a los reportes registrados por los líderes correspondientes con fecha de corte a octubre</t>
  </si>
  <si>
    <t>2023-11-01 14:41:30</t>
  </si>
  <si>
    <t>Se realiza diligenciamiento acorde a los reportes registrados por los líderes correspondientes con fecha de corte de octubre 2023</t>
  </si>
  <si>
    <t>2023-11-01 14:44:40</t>
  </si>
  <si>
    <t>Se realiza diligenciamiento acorde a los reportes registrados por los líderes correspondientes con fecha de corte a octubre 2023</t>
  </si>
  <si>
    <t>2023-11-01 14:46:54</t>
  </si>
  <si>
    <t>2023-11-01 14:54:18</t>
  </si>
  <si>
    <t>2023-11-01 15:01:30</t>
  </si>
  <si>
    <t>Se realiza diligenciamiento de reporte  acorde a la información registrada por cada líder en la herramienta de retos con corte a octubre 2023.</t>
  </si>
  <si>
    <t>431-2023-09-30</t>
  </si>
  <si>
    <t>2023-10-04 18:43:48</t>
  </si>
  <si>
    <t>Al corte del 30 de septiembre y en lo corrido del año, se han identificado 43 colaboradores con condiciones de salud específicas en temas de salud física y mental, los cuales han recibido seguimiento y control por parte de la institución.</t>
  </si>
  <si>
    <t>2023-10-04 19:09:38</t>
  </si>
  <si>
    <t>Durante el trimestre se planearon un total de 20 actividades asociadas a los planes de gestión del riesgo de los colaboradores, con un cumplimiento al 100% de las mimas.</t>
  </si>
  <si>
    <t>77-2023-10-31</t>
  </si>
  <si>
    <t>2024-07-15 13:49:18</t>
  </si>
  <si>
    <t>Ivan Antonio Diaz Bohorquez</t>
  </si>
  <si>
    <t>121-2023-10-31</t>
  </si>
  <si>
    <t>2023-11-22 12:51:02</t>
  </si>
  <si>
    <t>Con relación al gasto administrativo encontramos que hubo una mayor ejecución 82 mm, explicado por la provisión causada en el rubro de bonos y en el gasto de temporales._x000D_
_x000D_
El gasto de ventas tuvo un comportamiento de acuerdo a lo esperando sin embargo presenta desviaciones importantes en el gasto de temporales, puntualmente en el servicio  de aseo, poro otro lado la proyección en bonos de resultados._x000D_
_x000D_
En el costo indirecto se presenta una mayor ejecución de 162 explicado al igual que los segmentos anteriores por una provisión en bonos, en el rubro de nomina no hay variaciones representativas por Bonos y comisiones._x000D_
_x000D_
El costo directo encontramos que hay una mayor ejecución de 1582 mm explicado por la mayor contratación de plazas, tanto en el costo directo de planta como en el variable.</t>
  </si>
  <si>
    <t>122-2023-10-31</t>
  </si>
  <si>
    <t>2023-11-07 14:39:41</t>
  </si>
  <si>
    <t>Luisa Fernanda Gil Hernandez</t>
  </si>
  <si>
    <t>En el periodo evaluado se recibieron 28 solicitudes documentales a través de la herramienta Kawak, de las cuales 26 se ejecutaron correctamente y 2 se rechazaron debido a que una presentaba novedad en el contenido y en la otra no se adjunto el editable del documento._x000D_
_x000D_
A la fecha del corte no se evidenciaron solicitudes pendientes por gestión.</t>
  </si>
  <si>
    <t>124-2023-10-31</t>
  </si>
  <si>
    <t>2023-12-20 10:47:59</t>
  </si>
  <si>
    <t>Para el mes de octubre se registró un AT por caída a nivel de un colaborador, generando una indice de frencuencia de 0.05.</t>
  </si>
  <si>
    <t>125-2023-10-31</t>
  </si>
  <si>
    <t>2023-12-20 10:51:59</t>
  </si>
  <si>
    <t>Para el mes de octubre no se registraron días de incapacidad asociados a AT</t>
  </si>
  <si>
    <t>128-2023-10-31</t>
  </si>
  <si>
    <t>2023-12-20 11:03:58</t>
  </si>
  <si>
    <t>Según el indicador por cada 100 días de trabajo programados en el periodo se registró una pérdida de 0.50 días.</t>
  </si>
  <si>
    <t>172-2023-10-31</t>
  </si>
  <si>
    <t>2023-11-26 21:41:40</t>
  </si>
  <si>
    <t>Para el corte de octubre se evidencia que los frentes de trabajo de finalización de caracterizaciones en procesos no críticos, riesgos y controles de otros procesos y Notisigs, presentan una desviación del total de actividades plaificadas para el periodo de corte del 31 de octubre. _x000D_
Para cerrar esta brecha se hacen planes de trabajo para cerrar brechas de caracterizaciones, riesgos y notisigs con lo que se espera cerrar la desviación de las actividades planificadas del sistema.</t>
  </si>
  <si>
    <t>2023-12-13 15:49:47</t>
  </si>
  <si>
    <t>El consumo de agua de la Universidad Politécnico Grancolombiano en el mes de octubre fue de 1575.9 m3, lo que representa un consumo promedio de 52.53 m3 por día. El consumo total se distribuyó de la siguiente manera:_x000D_
_x000D_
Sede Campus: 787 m3_x000D_
Sede City: 364.5 m3_x000D_
Sede Los Colores: 396 m3_x000D_
Sede IPS Punto Clave: 28.4 m3_x000D_
_x000D_
La sede Campus, que es la sede académica más grande de la universidad, concentra la mayor parte del consumo de agua, con un 49.9% del total. La sede Los Colores el 25.12% del consumo, la sede City representa el 23.12% del consumo y la sede IPS Punto Clave el 1.8% del consumo.</t>
  </si>
  <si>
    <t>2023-12-04 16:01:06</t>
  </si>
  <si>
    <t>El indicador de Generación de Residuos Sólidos Mensual mide la cantidad de residuos sólidos generados por el Poli en el mes de octubre, donde se generaron 6165.24 kg, lo que equivale a un promedio de 205.5 kg por día._x000D_
_x000D_
La distribución de la generación de residuos por sede es la siguiente:_x000D_
_x000D_
Campus: 4651 kg (75.43%)_x000D_
City: 927.14 kg (15.03%)_x000D_
Los Colores: 587.1 kg (9.52%)_x000D_
_x000D_
La generación de residuos No Aprovechables en la sede Campus y Los Colores aumentó significativamente durante el segundo semestre de 2023, debido al aumento de la población estudiantil en las sedes.</t>
  </si>
  <si>
    <t>2023-12-04 16:07:32</t>
  </si>
  <si>
    <t>El indicador de Aprovechamiento de Residuos mide la cantidad de residuos sólidos que son reciclados por el gestor autorizado, en relación con la cantidad total de residuos generados. En el caso de la Universidad, en el mes de octubre de 2023, se logró un aprovechamiento del 16.29%, lo que significa que 1004.3 kg de residuos se reciclaron, de un total de 6.165.2 kg generados._x000D_
_x000D_
La distribución del aprovechamiento de residuos por sede es la siguiente:_x000D_
_x000D_
Campus: 19.2% (893 kg)_x000D_
Los Colores: 18.96% (111.3 kg)_x000D_
_x000D_
La generación de residuos No Aprovechables en la sede Campus aumentó significativamente durante el segundo semestre de 2023, debido al aumento de la población estudiantil en la sede.</t>
  </si>
  <si>
    <t>2023-11-22 16:24:11</t>
  </si>
  <si>
    <t>El consumo de energía eléctrica de la Universidad Politécnico Grancolombiano, en el mes de octubre de 2023, fue de 141.458,28 kWh. Este consumo se distribuyó de la siguiente manera:_x000D_
_x000D_
Sede Campus: 69.598.58 kWh_x000D_
Sede City: 54.720 kWh_x000D_
Sede Los Colores: 9984.7 kWh_x000D_
Sede Bienestar: 5400 KWh_x000D_
Consultorio Psicología: 1755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</si>
  <si>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10:50:08</t>
  </si>
  <si>
    <t>En el mes de octubre se realizaron las siguientes actividades para el mantenimiento de las áreas verdes de la Institución:_x000D_
_x000D_
En la sede Campus se realizó poda de setos con cortasetos, corte de césped en las zonas que lo necesitaban, desyerbe manual para retirar maleza y bordeos._x000D_
_x000D_
En la sede City se ha hecho riego manual de plantas en oficina, en terraza se realizó poda de plantas, desyerbe manual y se abrieron válvulas de riego de forma manual._x000D_
Campus:_x000D_
_x000D_
1. Corte y barrido de césped_x000D_
2. Barrido de hojas_x000D_
3. Mantenimiento General, Limpieza de maleza y hojas secas_x000D_
4. Mantenimiento General, Poda de Setos_x000D_
_x000D_
City Campus:_x000D_
1. Riego Manual _x000D_
2. Posa de Plantas_x000D_
3. Desyerbe Manual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</si>
  <si>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239-2023-10-31</t>
  </si>
  <si>
    <t>2023-11-17 08:32:00</t>
  </si>
  <si>
    <t>Se promueve a etapa de cierre los proyectos: _x000D_
_x000D_
Nuevo POLISIGS_x000D_
Certificación SGA Sede los Colores_x000D_
Innovación Curricular_x000D_
Plan Talento</t>
  </si>
  <si>
    <t>241-2023-10-31</t>
  </si>
  <si>
    <t>2023-11-17 08:35:06</t>
  </si>
  <si>
    <t>La fase de inicio del proyecto Colegio Virtual continua incompleta, debido a que se está redefiniendo el alcance del proyecto, ya que el primer intento de inscripción a la secretaria de educación fue rechazado</t>
  </si>
  <si>
    <t>2024-02-19 10:43:50</t>
  </si>
  <si>
    <t>El Politécnico Grancolombiano generó un total de 2.1 kg de residuos peligrosos en el mes de octubre de 2023. De esta cantidad, el 76.1% (1.6 kg) se generó en Los Colores Medellín, el 14.28% (0.3 kg) en la sede Bienestar universitario de Medellín y el 9.5% (0.2 kg) en la sede City de Bogotá._x000D_
_x000D_
_x000D_
La generación corresponde a Luminarias y Residuos Hospitalarios.</t>
  </si>
  <si>
    <t>2023-11-02 12:13:32</t>
  </si>
  <si>
    <t>En el mes de Octubre se recibieron 9 solicitudes de documentos operativos (Manuales y Procedimientos), donde el promedio de respuesta fue del 2,1. _x000D_
_x000D_
_x000D_
_x000D_
En cuanto al flujo de aprobación se implementaron 8 documentos con un promedio de tiempo de 3,0; quedando  pendiente por aprobación al 31 de Octubre el Procedimiento de Creación, Modificación y Eliminación de Indicadores Estratégicos y de Gestión.</t>
  </si>
  <si>
    <t>2023-10-26 10:25:30</t>
  </si>
  <si>
    <t>De los aspectos evaluados para el proceso de Gestión Infraestructura Física: 90% TTB; obtenido los siguientes resultados; el total de encuestados fue de 1.160 personas, de los cuales 673 personas (58%) están ?Completamente Satisfechas? con los aspectos evaluados, 371 personas (32%) ?Satisfechas?, 91 personas (8%) ?Insatisfechas? y 25 personas (3%) ?Completamente Insatisfechas?, tal como se distribuye en la siguiente tabla por población encuestada._x000D_
_x000D_
_x000D_
Para el proceso de Administración de Servicios Generales: 91% TTB, obteniendo los siguientes resultados el aspecto Servicio de seguridad y vigilancia el total de encuestados es de 1.160 personas, de los cuales 871 personas (75%) están ?Completamente Satisfechas?, 244 personas (21%) ?Satisfechas?, 36 personas (3%) ?Insatisfechas? y 9 personas (1%) ?Completamente Insatisfechas?._x000D_
 _x000D_
Del aspecto de parqueaderos, el total de encuestados es de 598, de los cuales 343 personas (57%) están ?Completamente Satisfechas?, 168 personas (28%) ?Satisfechas?, 67 personas (11%) ?Insatisfechas? y 20 personas (3%) ?Completamente Insatisfechas._x000D_
_x000D_
Del aspecto de transporte, el total de encuestados es de 821, de los cuales 520 personas (63%) están ?Completamente Satisfechas?, 232 personas (28%) ?Satisfechas?, 45 personas (5%) ?Insatisfechas? y 24 personas (3%) ?Completamente Insatisfechas._x000D_
_x000D_
Como resultado global tenemos: 90% TTB</t>
  </si>
  <si>
    <t>2023-10-26 10:43:39</t>
  </si>
  <si>
    <t>De los aspectos evaluados para el proceso de Gestión y desarrollo del Talento Humano, el total de encuestados fue de 563 personas, de los cuales 316 personas (56%) están ?Completamente Satisfechas? con los aspectos evaluados, 180 personas (32%) ?Satisfechas?, 56 personas (10%) ?Insatisfechas? y 11 personas (2%) ?Completamente Insatisfechas?, tal como se distribuye en la siguiente tabla por población encuestada._x000D_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</si>
  <si>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2023-10-26 10:08:23</t>
  </si>
  <si>
    <t>De los aspectos evaluados para el proceso de Gestión de la tecnología y la innovación digital, el total de encuestados fue de 2.244 personas, de los cuales 1.189 personas (53%) están ?Completamente Satisfechas? con los aspectos evaluados, 741 personas (33%) ?Satisfechas?, 224 personas (10%) ?Insatisfechas? y 90 personas (4%) ?Completamente Insatisfechas?._x000D_
_x000D_
Los encuestados consideran que el proceso de Gestión de la tecnología y la innovación digital es óptimo con un nivel de satisfacción del 86%, es decir se ubica sobre la meta establecida para el periodo en medición (80,0%). En ese orden de ideas se cumple con el indicador de satisfacción.</t>
  </si>
  <si>
    <t>2023-10-26 10:32:45</t>
  </si>
  <si>
    <t>De los aspectos evaluados para el proceso de Gestión de Seguridad y Salud en el trabajo, el total de encuestados fue de 563 personas, de los cuales 316 personas (56%) están ?Completamente Satisfechas? con los aspectos evaluados, 191 personas (34%) ?Satisfechas?, 45 personas (8%) ?Insatisfechas? y 11 personas (2%) ?Completamente Insatisfechas?._x000D_
_x000D_
Los encuestados consideran que el proceso Gestión de Seguridad y Salud en el trabajo, es óptimo con un nivel de satisfacción del 91%, es decir se ubica sobre la meta establecida para el periodo en medición (80,0%). En ese orden de ideas se cumple con el indicador de satisfacción.</t>
  </si>
  <si>
    <t>2023-10-25 08:49:55</t>
  </si>
  <si>
    <t>el total de encuestados fue de 2.244 personas, de los cuales 1.235 personas (55%) están ?Completamente Satisfechas? con los aspectos evaluados, 786 personas (35%) ?Satisfechas?, 179 personas (8%) ?Insatisfechas? y 44 personas (2%) ?Completamente Insatisfechas?._x000D_
_x000D_
Los encuestados consideran que el Proceso Gestión Ambiental, es óptimo con un nivel de satisfacción del 90%, es decir se ubica 10pp sobre la meta establecida para el periodo en medición (80,0%). En ese orden de ideas se cumple con el indicador de satisfacción.</t>
  </si>
  <si>
    <t>2023-10-26 12:20:20</t>
  </si>
  <si>
    <t>De los aspectos evaluados para el subproceso de Gestión de Calidad, el total de encuestados fue de 179 personas, de los cuales 113 personas (63%) están ?Completamente Satisfechas? con los aspectos evaluados, 56 personas (31%) ?Satisfechas?, 8 personas (4%) ?Insatisfechas? y 2 personas (1%) ?Completamente Insatisfechas?, tal como se distribuye en la siguiente tabla por población encuestada._x000D_
_x000D_
_x000D_
Los encuestados consideran que el subproceso Gestión de Calidad, es óptimo con un nivel de satisfacción del 94%, es decir se ubica sobre la meta establecida para el periodo en medición (80,0%). En ese orden de ideas se cumple con el indicador de satisfacción.</t>
  </si>
  <si>
    <t>2023-10-26 10:11:49</t>
  </si>
  <si>
    <t>De los aspectos evaluados para el proceso de Visibilidad Nacional e Internacional, el total de encuestados fue de 271 personas, de los cuales 173 personas (64%) están ?Completamente Satisfechas? con los aspectos evaluados, 79 personas (29%) ?Satisfechas?, 14 personas (5%) ?Insatisfechas? y 5 personas (2%) ?Completamente Insatisfechas?, tal como se distribuye en la siguiente tabla por población encuestada._x000D_
_x000D_
_x000D_
Los encuestados consideran que el proceso de Visibilidad Nacional e Internacional es óptimo con un nivel de satisfacción del 93%, es decir se ubica sobre la meta establecida para el periodo en medición (80,0%). En ese orden de ideas se cumple con el indicador de satisfacción.</t>
  </si>
  <si>
    <t>2023-10-26 08:06:08</t>
  </si>
  <si>
    <t>Considerando que el proceso se divide en 2 subprocesos, cada uno de ellos aportando los siguientes resultados._x000D_
_x000D_
1. Formación para la investigación, creación e innovación: 94%; 14 pp por encima de la meta institucional (80%), sus resultados fueron el total de encuestados fue de 355 personas, de los cuales 230 personas (43%) ?Completamente Satisfechas?, 99 personas (42%) ?Satisfechas?, 23 personas (11%) ?Insatisfechas? y 3 personas (3%) ?Completamente Insatisfechas?_x000D_
_x000D_
2. Investigación, desarrollo tecnológico, innovación y creación: 94%, 14 pp por encima de la meta institucional (80%); sus resultados fueron, total de encuestados fue de 325 personas, de los cuales 213 personas (45%) ?Completamente Satisfechas?, 90 personas (39%) ?Satisfechas?, 20 personas (13%) ?Insatisfechas? y 2 personas (3%) ?Completamente Insatisfechas?_x000D_
_x000D_
Para un resultado global de 94%</t>
  </si>
  <si>
    <t>2024-07-22 12:12:53</t>
  </si>
  <si>
    <t>Los encuestados consideran que el proceso de Biblioteca Institucional, es óptimo con un nivel de satisfacción del 90,37%, es decir 9,63 pp por encima de la meta establecida para el periodo en medición (80,0%). En ese orden de ideas se cumple con el indicador de satisfacción._x000D_
_x000D_
1. Estudiantes: Aunque tienen una alta satisfacción, es importante confirmar y verificar la cifra exacta._x000D_
2. Docentes y Administrativos: Ambas categorías muestran una alta satisfacción del 94%, lo cual es positivo y sugiere que los servicios de la biblioteca están cumpliendo bien con sus expectativas._x000D_
3. Egresados: Tienen la menor satisfacción con un 81%. Es crucial investigar las razones detrás de esta diferencia y buscar maneras de mejorar la percepción y satisfacción en este grupo.</t>
  </si>
  <si>
    <t>77-2023-11-30</t>
  </si>
  <si>
    <t>2024-07-15 13:49:42</t>
  </si>
  <si>
    <t>121-2023-11-30</t>
  </si>
  <si>
    <t>2023-12-19 16:46:37</t>
  </si>
  <si>
    <t>Con relación al gasto administrativo encontramos que hubo una mayor ejecución 105 mm, explicado por la provisión causada en el rubro de bonos._x000D_
_x000D_
El comportamiento del gasto de ventas esta de acuerdo a lo esperado, hay una menor ejecución por las plazas vacantes y el cumplimiento en las comisiones_x000D_
_x000D_
En el costo indirecto se presenta una mayor ejecución de 121 explicado al igual que los segmentos anteriores por una provisión en bonos._x000D_
_x000D_
El costo directo encontramos que hay una mayor ejecución de 3000 mm explicado por la mayor contratación de plazas, tanto en el costo directo de planta como en el variable, el costo mas representativo es el costo B2G vs el Ppto</t>
  </si>
  <si>
    <t>124-2023-11-30</t>
  </si>
  <si>
    <t>2023-12-20 10:49:35</t>
  </si>
  <si>
    <t>Según los registros institucionales y de la ARl para el mes de noviembre no se registraron AT</t>
  </si>
  <si>
    <t>125-2023-11-30</t>
  </si>
  <si>
    <t>2023-12-20 10:52:59</t>
  </si>
  <si>
    <t>Para el periodo no se registraron accidentes de trabajo, por ende tampoco hay registro de días de ausencia médica asociada</t>
  </si>
  <si>
    <t>128-2023-11-30</t>
  </si>
  <si>
    <t>2023-12-20 11:04:54</t>
  </si>
  <si>
    <t>En el periodo se registró un ausentismo de 0.72 días laborales por cada 100 días programados.</t>
  </si>
  <si>
    <t>172-2023-11-30</t>
  </si>
  <si>
    <t>2023-12-11 12:14:17</t>
  </si>
  <si>
    <t>Para el corte de noviembre, se logran finalizar actividades vencidas relacionadas con finalización de caracterizaciones preliminares, cobertura inicial de riesgos institucional. Además de cumplir con lo programado con auditoría de tercera parte. Se mantiene el vencimiento con la porpuesta del NOTISIGS, el cual se recibe propuesta finalizando noviembre (30) la cual debe ser revisada.</t>
  </si>
  <si>
    <t>2024-02-05 14:57:45</t>
  </si>
  <si>
    <t>El consumo de agua de la Universidad Politécnico Grancolombiano en el mes de noviembre fue de 1380 m3, lo que representa un consumo promedio de 46 m3 por día. El consumo total se distribuyó de la siguiente manera:_x000D_
_x000D_
Sede Campus: 787 m3_x000D_
Sede City: 219 m3_x000D_
Sede Los Colores: 356 m3_x000D_
Sede IPS Punto Clave: 18 m3_x000D_
_x000D_
La sede Campus, que es la sede académica más grande de la universidad, concentra la mayor parte del consumo de agua, con un 57.02% del total. La sede Los Colores el 25.79% del consumo, la sede City representa el 15.86% del consumo y la sede IPS Punto Clave el 1.3% del consumo.</t>
  </si>
  <si>
    <t>2023-12-19 17:11:18</t>
  </si>
  <si>
    <t>El indicador de Generación de Residuos Sólidos Mensual mide la cantidad de residuos sólidos generados por el Poli en el mes de noviembre, donde se generaron 6186,4 kg, lo que equivale a un promedio de 206.2 kg por día._x000D_
_x000D_
La distribución de la generación de residuos por sede es la siguiente:_x000D_
_x000D_
Campus: 3982 kg (64,36%)_x000D_
City: 1026,2 kg (16,58%)_x000D_
Los Colores: 1178,2 kg (19.04%)_x000D_
_x000D_
La generación de residuos No Aprovechables en la sede Campus y Los Colores aumentó significativamente durante el segundo semestre de 2023, debido al aumento de la población estudiantil en las sedes.</t>
  </si>
  <si>
    <t>2023-12-19 17:16:19</t>
  </si>
  <si>
    <t>El indicador de Aprovechamiento de Residuos mide la cantidad de residuos sólidos que son reciclados por el gestor autorizado, en relación con la cantidad total de residuos generados. En el caso de la Universidad, en el mes de noviembre de 2023, se logró un aprovechamiento del 12.74%, lo que significa que 788 kg de residuos se reciclaron, de un total de 6.186.4 kg generados._x000D_
_x000D_
La distribución del aprovechamiento de residuos por sede es la siguiente:_x000D_
_x000D_
Campus: 14.06% (560 kg)_x000D_
City: 14.44% (148,2)_x000D_
Los Colores: 6,77% (79,8 kg)_x000D_
_x000D_
Gracias al Reciclaton realizado en la sede City se logró captar Residuos aprovechables en el mes de noviembre y la generación de residuos No Aprovechables en la sede Campus aumentó significativamente durante el segundo semestre de 2023, debido al aumento de la población estudiantil en la sede.</t>
  </si>
  <si>
    <t>2023-12-26 09:18:29</t>
  </si>
  <si>
    <t>El consumo de energía eléctrica de la Universidad Politécnico Grancolombiano, en el mes de noviembre de 2023, fue de 129.770 kWh. Este consumo se distribuyó de la siguiente manera:_x000D_
_x000D_
Sede Campus: 73.134 kWh_x000D_
Sede City: 43.890 kWh_x000D_
Sede Los Colores: 6.267 kWh_x000D_
Sede Bienestar: 4.920 KWh_x000D_
Consultorio Psicología: 1559 kWh_x000D_
_x000D_
La sede Campus, que concentra el mayor número de estudiantes y profesores, es la que tiene el mayor consumo de energía, seguida de la sede City. Las sedes de Medellín Los Colores, Bienestar y Consultorio son más pequeñas, tienen el menor consumo.</t>
  </si>
  <si>
    <t>2023-11-30 11:09:59</t>
  </si>
  <si>
    <t>En el mes de noviembre se realizaron las siguientes actividades para el mantenimiento de las áreas verdes de la Institución:_x000D_
_x000D_
Iniciamos mes con el corte de pasto a zonas que lo necesitaban, se continuó con el mantenimiento en los diferentes jardines, donde se realizó desyerbe manual, bordeos remoción de sustrato en zonas que afecten la escorrentía del agua. _x000D_
_x000D_
Se realizó poda de setos con corta setos. _x000D_
_x000D_
Se replantearon agapantos._x000D_
_x000D_
1. Corte y barrido de césped_x000D_
2. Barrido de hojas _x000D_
3. Mantenimiento General, Poda de Setos_x000D_
4. Limpieza de Canales _x000D_
_x000D_
City Campus:_x000D_
1. Riego Manual _x000D_
2. Limpieza de árboles artificiales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</si>
  <si>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239-2023-11-30</t>
  </si>
  <si>
    <t>2023-12-13 09:27:48</t>
  </si>
  <si>
    <t>Proyectos en etapa de cierre_x000D_
_x000D_
Nuevo POLISIGS_x000D_
Certificación SGA Sede los Colores_x000D_
Innovación Curricular_x000D_
Catálogo de Recursos virtuales _x000D_
_x000D_
Proyectos en planeación: _x000D_
SaberPro_x000D_
Centro Gastronómico_x000D_
Centro de idiomas_x000D_
Habilidades Poderosas_x000D_
Cultura de Buena docencia_x000D_
Definición sistema de transporte rotativo _x000D_
Plan de Crecimiento sede Medellín _x000D_
CREA_x000D_
E3_x000D_
_x000D_
Proyectos en ejecución: _x000D_
Monarca_x000D_
Portal Universitario_x000D_
Experiencia institucional FASE II_x000D_
Acreditación Institucional FASE II_x000D_
Datalake_x000D_
Equidad de Genero _x000D_
Creación IETDH_x000D_
Creación Colegio Virtual _x000D_
_x000D_
Proyectos Finalizados_x000D_
Acreditación institucional fase I_x000D_
Diseño modelo de Experiencia Fase I_x000D_
Eficiencia Institucional_x000D_
Pricing_x000D_
Prime</t>
  </si>
  <si>
    <t>241-2023-11-30</t>
  </si>
  <si>
    <t>2023-12-15 07:43:03</t>
  </si>
  <si>
    <t>2024-02-19 10:47:38</t>
  </si>
  <si>
    <t>El Politécnico Grancolombiano generó un total de 14.31 kg de residuos peligrosos en el mes de noviembre de 2023. De esta cantidad, el 90.8% (13 kg) se generó en Los Colores Medellín, el 7.7% (1.11 kg) en la sede City Bogotá y el 1.3% (0.2 kg) en la sede Bienestar de Medellín._x000D_
_x000D_
La generación corresponde a Envases Contaminados y Residuos Hospitalarios.</t>
  </si>
  <si>
    <t>2023-12-11 10:35:20</t>
  </si>
  <si>
    <t>En el mes de Noviembre se recibieron 3 solicitudes de actualización y eliminación de documentos operativos (Manuales y Procedimientos) y 1 solicitud que se encontraba pendiente de cierre del mes de Octubre correspondiente al Procedimiento de Creación, Modificación y Eliminación de Indicadores Estratégicos y de Gestión para un total de 4 solicitudes documentales en el periodo evaluado, dado esto el promedio de respuesta fue de 2,25 días. _x000D_
_x000D_
En cuanto al flujo de aprobación, se logró la implementación de 3 documentos con un promedio de tiempo de 8,66; quedando pendiente por aprobación al 30 de Noviembre el Procedimiento de Seguimiento y Castigo de Cartera el cual se encuentra en Kawak pendiente por el el Vo Bo de la persona que revisa y aprueba.</t>
  </si>
  <si>
    <t>2024-07-15 13:49:59</t>
  </si>
  <si>
    <t>2024-02-12 08:33:47</t>
  </si>
  <si>
    <t>Con relación al gasto administrativo encontramos que hubo una mayor ejecución 499 mm, explicado por la provisión causada en el rubro de bonos y el mayor valor de ejecución en temporales._x000D_
_x000D_
El comportamiento del gasto de ventas esta de acuerdo a lo esperado, hay una menor ejecución por la reversión en provisiones de bonos_x000D_
_x000D_
En el costo indirecto se presenta una mayor ejecución de 297 explicado al igual que los segmentos anteriores por una provisión en bonos, por otro lado un mayor costo en la nomina de temporales_x000D_
_x000D_
El costo directo encontramos que hay una mayor ejecución de 1517 mm explicado por la mayor contratación de plazas, tanto en el costo directo de planta como en el variable, los rubros con mayor ejecución fue planta directa y honorarios.</t>
  </si>
  <si>
    <t>2024-01-15 14:47:55</t>
  </si>
  <si>
    <t>En el periodo evaluado se recibieron un total de 11 solicitudes documentales a través de la herramienta Kawak, de las cuales 10 se ejecutaron correctamente y 1 se encuentra en proceso de gestión, esto debido a que al momento en que el usuario realizó la solicitud no asocio el cargo correcto de Analista de Arquitectura y Mejora de Procesos, motivo por el cual no se visualizaba en la bandeja de entrada para su trámite respectivo.</t>
  </si>
  <si>
    <t>2024-01-11 10:27:46</t>
  </si>
  <si>
    <t>Para el periodo de diciembre 2023 y según los registros de la ARL y de la institución no se presentaron AT</t>
  </si>
  <si>
    <t>2024-01-11 10:29:10</t>
  </si>
  <si>
    <t>No se cuenta con registro de días de ausencia en el periodo por temas de accidentes de trabajo</t>
  </si>
  <si>
    <t>2024-01-12 08:16:09</t>
  </si>
  <si>
    <t>Según el indicador se puede apreciar que en el periodo por cada 100 días laborales programados en la institución se perdieron 0.64 días por temas de salud.</t>
  </si>
  <si>
    <t>2024-01-19 13:52:22</t>
  </si>
  <si>
    <t>Al finalizar el periodo 2023, se logra el cumplimiento de todas las actividades operativas planificadas para el sistema, como conclusión se evalua la necesidad de generar cronogramas más detallados para documentación, seguimientos y actividades de comuncación.</t>
  </si>
  <si>
    <t>2024-02-05 15:00:18</t>
  </si>
  <si>
    <t>El consumo de agua de la Universidad Politécnico Grancolombiano en el mes de diciembre fue de 1336 m3, lo que representa un consumo promedio de 444.53 m3 por día. El consumo total se distribuyó de la siguiente manera:_x000D_
_x000D_
Sede Campus: 787 m3_x000D_
Sede City: 219 m3_x000D_
Sede Los Colores: 310 m3_x000D_
Sede IPS Punto Clave: 20 m3_x000D_
_x000D_
La sede Campus, que es la sede académica más grande de la universidad, concentra la mayor parte del consumo de agua, con un 578.9% del total. La sede Los Colores el 23.2% del consumo, la sede City representa el 16.39% del consumo y la sede IPS Punto Clave el 1.49% del consumo.</t>
  </si>
  <si>
    <t>2024-01-17 10:32:57</t>
  </si>
  <si>
    <t>El indicador de Generación de Residuos Sólidos Mensual mide la cantidad de residuos sólidos generados por el Poli en el mes de diciembre, donde se generaron 2129.59 kg, lo que equivale a un promedio de 70.98 kg por día._x000D_
_x000D_
La distribución de la generación de residuos por sede es la siguiente:_x000D_
_x000D_
Campus: 1184 kg (55.6%)_x000D_
City: 449.79 kg (21.12%)_x000D_
Los Colores:495.8 kg (23.28%)_x000D_
_x000D_
La generación de residuos No Aprovechables en la sede Campus y Los Colores aumentó significativamente durante el segundo semestre de 2023, debido al aumento de la población estudiantil en las sedes.</t>
  </si>
  <si>
    <t>2024-01-17 10:42:42</t>
  </si>
  <si>
    <t>El indicador de Aprovechamiento de Residuos mide la cantidad de residuos sólidos que son reciclados por el gestor autorizado, en relación con la cantidad total de residuos generados. En el caso de la Universidad, en el mes de diciembre de 2023, se logró un aprovechamiento del 26.54 %, lo que significa que 565.2 kg de residuos se reciclaron, de un total de 2129.59 kg generados._x000D_
_x000D_
La distribución del aprovechamiento de residuos por sede es la siguiente:_x000D_
_x000D_
Campus: 42.99% (509 kg)_x000D_
Los Colores: 11.34% (56.2kg)_x000D_
_x000D_
la generación de residuos No Aprovechables en la sede Campus aumentó significativamente durante el segundo semestre de 2023, debido al aumento de la población estudiantil en la sede.</t>
  </si>
  <si>
    <t>2024-01-23 16:36:20</t>
  </si>
  <si>
    <t>El consumo de energía eléctrica de la Universidad Politécnico Grancolombiano, en el mes de diciembre de 2023, fue de 109.170 kWh. Este consumo se distribuyó de la siguiente manera:_x000D_
_x000D_
Sede Campus: 53.697 kWh_x000D_
Sede City: 42.750 kWh_x000D_
Sede Los Colores: 6.887 kWh_x000D_
Sede Bienestar: 4.440 KWh_x000D_
Consultorio Psicología: 1.396 kWh_x000D_
_x000D_
La sede Campus, que concentra el mayor número de estudiantes y profesores, es la que tiene el mayor consumo de energía, seguida de la sede City. Las sedes de Medellín Los Colores, Bienestar y Consultorio son más pequeñas, tienen el menor consumo.</t>
  </si>
  <si>
    <t>2024-01-09 14:26:13</t>
  </si>
  <si>
    <t>En el mes de diciembre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Limpieza de Canales_x000D_
4. Plateo de árboles _x000D_
_x000D_
City Campus:_x000D_
1. Riego Manual_x000D_
2. Limpieza de jardines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</si>
  <si>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2024-01-09 14:57:58</t>
  </si>
  <si>
    <t>Proyectos en etapa de cierre_x000D_
_x000D_
Nuevo POLISIGS_x000D_
Certificación SGA Sede los Colores_x000D_
Innovación Curricular_x000D_
Catálogo de Recursos virtuales_x000D_
Plan Talento_x000D_
_x000D_
Proyectos en planeación:_x000D_
SaberPro_x000D_
Centro Gastronómico_x000D_
Cultura de Buena docencia_x000D_
Definición sistema de transporte rotativo_x000D_
CREA_x000D_
_x000D_
Proyectos en ejecución:_x000D_
E3_x000D_
Centro de idiomas_x000D_
Habilidades Poderosas_x000D_
Plan de Crecimiento sede Medellín_x000D_
Monarca_x000D_
Portal Universitario_x000D_
Experiencia institucional FASE II_x000D_
Acreditación Institucional FASE II_x000D_
Datalake_x000D_
Equidad de Genero_x000D_
Creación IETDH_x000D_
Creación Colegio Virtual_x000D_
_x000D_
Proyectos Finalizados_x000D_
Acreditación institucional fase I_x000D_
Diseño modelo de Experiencia Fase I_x000D_
Eficiencia Institucional_x000D_
Pricing_x000D_
Prime</t>
  </si>
  <si>
    <t>2024-01-17 07:45:04</t>
  </si>
  <si>
    <t>2024-02-05 09:47:53</t>
  </si>
  <si>
    <t>El Politécnico Grancolombiano generó un total de 415.7 kg de residuos peligrosos en el mes de diciembre de 2023. De esta cantidad, el 97.4% (404.9 kg) se generó en el campus de Bogotá, el 2.52% (10.5 kg) en la sede Los Colores de Medellín y el 0.14% (0.07 kg) en la sede Bienestar de Medellín._x000D_
_x000D_
Este indicador entra en vigencia desde el mes de septiembre de 2023 ya que nos encontramos en el levantamiento de la línea base.</t>
  </si>
  <si>
    <t>2024-01-15 12:28:07</t>
  </si>
  <si>
    <t>Para el mes de Diciembre se recibieron 4 solicitudes documentales de creación y modificación de documentos operativos y 1 solicitud que a la fecha se encuentra pendiente por aprobación correspondiente al Procedimiento de Seguimiento y Castigo de Cartera, para un total de 5 solicitudes documentales en el periodo evaluado; dado esto el promedio de respuesta fue de 9,2 días. _x000D_
_x000D_
_x000D_
_x000D_
En cuanto al flujo de aprobación, se logro la implementación de 2 documentos con un tiempo promedio de 3,5 días; quedando pendiente por aprobación los siguientes procedimientos: Seguimiento y Castigo de Cartera y Gestión de Solicitudes Estudio de Grabación los cuales se encuentran cargados en Kawak; para el caso del procedimiento de Sensibilización en Ciberseguridad se encuentra en proceso de revisión ya que al momento que el usuario generó la solicitud seleccionó un cargo diferente al de Analista de Arquitectura y Mejora de Procesos.</t>
  </si>
  <si>
    <t>2024-02-02 00:04:22</t>
  </si>
  <si>
    <t>Evaluación de proveedores críticos para el periodo de Julio a diciembre 2023, En este periodo se obtiene un resultado favorable por encima de la meta de cumplimiento, el promedio de las evaluaciones es ochenta y cinco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1.876 proveedores analizados, 269 hacen par de los críticos que corresponden a un 14% . seguiremos examinando su desempeño con el objetivo de impulsar la mejora continua, reducir riesgos y optimizar costos. Para este periodo los usuarios realizan las evaluaciones de forma objetiva e independiente.</t>
  </si>
  <si>
    <t>2024-01-12 20:39:04</t>
  </si>
  <si>
    <t>En el semestre 2023-2, se ha calculado un promedio de duración del tiempo de selección y contratación de 17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</si>
  <si>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2024-01-12 19:33:21</t>
  </si>
  <si>
    <t>El indicador de &amp;quot;efectividad en las contrataciones&amp;quot; para el semestre 2023-2 fue del 95%. Este resultado se basa en la verificación de la consistencia de los ingresos o contrataciones durante un periodo de seis meses. A lo largo de este periodo, se realizaron 56 contrataciones de colaboradores con contratos a término indefinido, de las cuales solo 3 se retiraron antes de cumplir los seis meses desde su ingreso.</t>
  </si>
  <si>
    <t>2024-01-11 09:45:49</t>
  </si>
  <si>
    <t>El indicador nos permite determinar que frente a 4 eventos de accidente que se presentaron durante el segundo semestre 2023 se realizaron los respectivos reportes y las investigación requeridas en términos de la ley</t>
  </si>
  <si>
    <t>2024-01-05 10:49:41</t>
  </si>
  <si>
    <t>2024-01-19 16:35:44</t>
  </si>
  <si>
    <t>Avances en el periodo: Se mantienen las actividades de acompañamiento y fortalecimiento a las iniciativas emprendidas en el periodo anterior._x000D_
_x000D_
Análisis: _x000D_
_x000D_
_x000D_
PROYECTO APROBADO CONVOCATORIA EXTERNA	3_x000D_
PROYECTO CAPACIDADES	68_x000D_
PROYECTO CCA	9_x000D_
PROYECTO CIIE	15_x000D_
PROYECTO DE DESARROLLO TECNOLOGICO	5_x000D_
PROYECTO DE INNOVACION Y EMPRENDIMIENTO	1_x000D_
PROYECTO IA	27_x000D_
PROYECTO SEMILLERO	18_x000D_
_x000D_
TOTAL: 146_x000D_
_x000D_
Acción a emprender:_x000D_
_x000D_
Adelantar el registro oportuno y formalización de proyectos de la modalidad de capacidades instaladas._x000D_
Realizar acompañamiento para el registro de estas actividades en SIGIIP</t>
  </si>
  <si>
    <t>2024-02-29 11:34:38</t>
  </si>
  <si>
    <t>Total semilleros 2023 consolidado: 133</t>
  </si>
  <si>
    <t>2024-02-22 12:05:24</t>
  </si>
  <si>
    <t>337 profesores y 5 administrativos</t>
  </si>
  <si>
    <t>2024-01-19 16:02:43</t>
  </si>
  <si>
    <t>2024-01-29 08:45:46</t>
  </si>
  <si>
    <t>Los encuestados consideran que el proceso de Gestión de Editorial y Visibilidad de Publicaciones, se encuentra en cumplimiento, puesto que su nivel de satisfacción del 100%, es decir 20 pp por encima de la meta establecida para el periodo en medición (80,0%). En ese orden de ideas se cumple con el indicador de satisfacción._x000D_
_x000D_
El rol de autor obtuvo TTB= 100%_x000D_
El rol Docente obtuvo TTB=100%._x000D_
_x000D_
De los 12 aspectos evaluados para el proceso, el 100% (12), superan la meta establecida._x000D_
_x000D_
Observación: Para el segundo periodo del 2023, se incluyo información del autor, y para este periodo no se presentaron evaluación para el rol administrativo.</t>
  </si>
  <si>
    <t>2024-01-15 10:09:43</t>
  </si>
  <si>
    <t>El nivel de satisfacción de las actividades de bienestar realizadas en el año 2023 es de 96.15% como resultado de la encuesta de satisfacción aplicada a los diferentes eventos realizados en Bogotá y Medellín (Día del profesor, día de la Madre, Día de Integración, Fiesta de Fin de año, Fiesta de los niño (Navidad), Café con Juan Fernando, entre otras). En esta encuesta se califica la divulgación, puntualidad, calidad de las actividades programadas, logística del evento, calidad de los servicios prestados y cumplimiento de expectativas. Estos resultados los podemos ver el el archivo adjunto.</t>
  </si>
  <si>
    <t>2024-01-09 15:34:38</t>
  </si>
  <si>
    <t>2024-01-09 16:14:15</t>
  </si>
  <si>
    <t>A cierre del año 2023, se tienen en cuenta los indicadores tomados en cada acción formativa, los cuales contemplan la asistencia, la contribución en el aprendizaje del colaborador y la satisfacción del formador, como resultado se obtiene un promedio de 94%, por encima de la meta del 75% establecida, se adjunta pantallazo del tablero de control del proceso que se lleva internamente.</t>
  </si>
  <si>
    <t>2024-02-12 22:24:02</t>
  </si>
  <si>
    <t>Los ingresos operacionales del POLI a cierre del año 2023 ascendieron a 273.763 millones, por encima del presupuesto en un 3%.</t>
  </si>
  <si>
    <t>2024-02-12 22:31:32</t>
  </si>
  <si>
    <t>La caja cerró por encima del presupuesto por una variación positiva en las entradas/recaudo y por ahorros realizados en el CapEx.</t>
  </si>
  <si>
    <t>2024-02-12 22:14:25</t>
  </si>
  <si>
    <t>La utilidad neta a cierre del año 2023 ascendió a $8.708 millones, por encima del presupuesto por el mejor nivel de ingresos presentado y optimizaciones en gasto. Adicional se presentaron conceptos no operacionales positivos  que aumentaron la utilidad.</t>
  </si>
  <si>
    <t>2024-02-12 22:03:24</t>
  </si>
  <si>
    <t>A cierre del año 2023, se presentaron eficiencias en el Opex, creciendo un 3,6% frente al presupuesto, es una comportamiento directamente relacionado con el crecimiento de ingreso.</t>
  </si>
  <si>
    <t>2024-02-05 09:13:18</t>
  </si>
  <si>
    <t>El indicador de Disminución de la Generación de Residuos per Cápita mide la variación en la cantidad de residuos sólidos generados por persona en el semestre. En el segundo semestre de 2023, se registró un aumento de la generación de residuos per cápita del 185.88%, a nivel institucional con respecto al primer semestre de 2023._x000D_
_x000D_
La distribución del aumento en la generación de residuos per cápita por sede es la siguiente:_x000D_
_x000D_
Campus: 232.44%_x000D_
City: 5.79%_x000D_
_x000D_
Estos aumentos se deben a la cuantificación de residuos generados en la sede City y Los Colores en el 2023._x000D_
_x000D_
Para el primer semestre de 2024-1 se espera contar con los registros correspondientes a las sedes incluidas para generar un adecuado análisis de disminución de residuos per Cápita.</t>
  </si>
  <si>
    <t>2024-07-31 15:38:30</t>
  </si>
  <si>
    <t>En el semestre 2023-2, la Universidad Politécnico Grancolombiano registró u aumento del 5.89% en el consumo de energía eléctrica per cápita en comparación con el semestre 2023-1. La sede City tuvo el mayor aumento, con un 18.98%, seguida de la sede Campus con un 4.26%._x000D_
_x000D_
Por otro lado, Los Colores tuvo una disminución del 27.43%._x000D_
_x000D_
Esto se debe a la distribución de estudiantes respecto ocupación en las sedes de Bogotá._x000D_
_x000D_
Se establecerán estrategias de disminución en el consumo de energía junto con los procesos involucrados.</t>
  </si>
  <si>
    <t>2024-02-05 15:15:01</t>
  </si>
  <si>
    <t>El aumento del consumo de agua per cápita del segundo semestre de 2023 en comparación con el primer semestre de 2023 fue del 38.58% en promedio para la Universidad. La sede Los Colores tuvo el mayor aumento, con un 129.83%, seguida de la sede City, con un 21.13%, y la sede Campus, con un 20.89%._x000D_
_x000D_
Las causas de este aumento son el ingreso de más estudiantes en comparación al semestre pasado y por ende aumenta el consumo per cápita._x000D_
_x000D_
Independientemente de la causa, el aumento del consumo de agua muestra la necesidad de que la Universidad tiene que continuar implementando medidas de conservación del agua para seguir reduciendo su consumo y contribuir a la sostenibilidad ambiental.</t>
  </si>
  <si>
    <t>2024-02-09 11:47:58</t>
  </si>
  <si>
    <t>Durante el segundo semestre de 2023 se realizaron 18 eventos de formación en materia ambiental:_x000D_
_x000D_
1.	Gestión Integral de Residuos_ Fenalco 13 de Julio del 2023 - 13/07/2023_x000D_
_x000D_
2.	Capacitación Practica en Manejo de Residuo Hospitalarios - Practicas seguras PVE y acciones de prevención riesgo Biológico Campus - 14/07/2023_x000D_
_x000D_
3.	Capacitación Practica en Manejo de Residuo Hospitalarios - Practicas seguras PVE y acciones de prevención riesgo Biológico City - 14/07/2023_x000D_
_x000D_
4.	PGIRHS y Protocolos City - 24/07/2023_x000D_
_x000D_
5.	PGIRHS y Protocolos Campus - 25/07/2023_x000D_
_x000D_
6.	Sembratón POLI - 11/08/2023_x000D_
_x000D_
7.	Capacitación Sistema STARD - 1/09/2023_x000D_
_x000D_
8.	Yo me Muevo en Bici - 21/09/2023_x000D_
_x000D_
9.	Salida Pedagógica Bioparque La Reserva - 22/09/2023_x000D_
_x000D_
10.	Separación de Residuos en la Fuente Medellín - Estudiantes de Cultura Ambiental - 25/09/2023_x000D_
_x000D_
11.	Semana Grancolombiana - Cambio climático - 8/11/2023_x000D_
_x000D_
12.	Semana Grancolombiana - Activación Punto ecológico Medellín - Taller más que trapos - 8/11/2023_x000D_
_x000D_
13.	Semana Grancolombiana - Túnel ambiental - 9/11/2023_x000D_
_x000D_
14.	Semana Grancolombiana - Como la moda impacta las ODS - 8/11/2023_x000D_
_x000D_
15.	Semana Grancolombiana - Chapinero cuidador del territorio - 10/11/2023_x000D_
_x000D_
16.	Semana Grancolombiana - Reciclaton Cumple con tu papel recicla ya - 10/11/2023_x000D_
_x000D_
17.	Salida Chorrera Chiflon - 23/11/2023_x000D_
_x000D_
18.	Salida cerro Majuy - 13/12/2023</t>
  </si>
  <si>
    <t>2024-02-09 14:30:43</t>
  </si>
  <si>
    <t>Durante el segundo semestre de 2023 se tuvo una participación de 434 personas frente a 450 citados:_x000D_
_x000D_
_x000D_
_x000D_
- Administrativos 62 de 78._x000D_
_x000D_
- Docentes 48 de 48._x000D_
_x000D_
- Estudiantes 294 de 294._x000D_
_x000D_
- Terceros proveedores 28 de 28._x000D_
_x000D_
- Terceros comunidad 2 de 2.</t>
  </si>
  <si>
    <t>2024-07-30 12:56:19</t>
  </si>
  <si>
    <t>De julio a diciembre de 2023 se han realizado 21 comunicaciones en materia ambiental, enmarcadas principalmente en:_x000D_
_x000D_
1.	3/07/2023 - Día Internacional Libre de Bolsas de Plástico_x000D_
2.	7/07/2023 - Día Internacional de la Conservación del Suelo_x000D_
3.	11/08/2023 - Campaña de participación Sembratón POLI_x000D_
4.	20/08/2023 - Semana Mundial del Agua_x000D_
5.	24/08/2023 - Nota Sembratón_x000D_
6.	29/08/2023 - Día Internacional contra el ruido_x000D_
7.	1/09/2023 - Separación de Residuos Video POLITV_x000D_
8.	7/09/2023 - Día Internacional del Aire Limpio por un cielo azul_x000D_
9.	22/09/2023 - Dia Sin Carro y Moto en Bogotá: Yo Me Muevo en Bici_x000D_
10.	29/09/2023 - Día Internacional de Concienciación sobre la Pérdida y el Desperdicio de Alimentos_x000D_
11.	4/10/2023 - Día Mundial de los Animales_x000D_
12.	5/10/2023 - Adopción de animales_x000D_
13.	8/11/2023 - Semana Grancolombiana Cumple con Tu Papel, Recicla Ya_x000D_
14.	8/11/2023 - Premios Semana Grancolombiana_x000D_
15.	10/11/2023 - Nota Semana Grancolombiana_x000D_
16.	24/11/2023 - Punto Ecológico Medellín ? Recrear_x000D_
17.	24/11/2023 - Separación de Residuos - Helado con atún_x000D_
18.	5/12/2023 - Día Mundial del Suelo_x000D_
19.	5/12/2023 - Día Mundial del Voluntario y Ciudadano Ambiental_x000D_
20.	11/12/2023 - Día Internacional de las Montañas_x000D_
21.	16/12/2023 - Evento Chapinero</t>
  </si>
  <si>
    <t>2023-11-27 08:46:38</t>
  </si>
  <si>
    <t>La meta no se cumplió debido a que los estudiantes de pregrado  virtual  quedo en un 97%  de matriculados; asociado a razones razones económicas y personales.</t>
  </si>
  <si>
    <t>2024-01-17 16:29:06</t>
  </si>
  <si>
    <t>Yeimi Lorena Rincon Gaona</t>
  </si>
  <si>
    <t>61,4</t>
  </si>
  <si>
    <t>2023-11-27 08:53:26</t>
  </si>
  <si>
    <t>La meta se  sobrecumplió debido a los análisis y estrategias implementadas desde Permanencia y rematrícula focalizadas en los estudiantes ingresantes.</t>
  </si>
  <si>
    <t>2024-01-24 11:02:56</t>
  </si>
  <si>
    <t>2024-01-09 11:47:16</t>
  </si>
  <si>
    <t>Resumen de resultados 2023-2_x000D_
https://forms.office.com/Pages/AnalysisPage.aspx?AnalyzerToken=r3B7Btt3109KcuVSS5LhgQs5b2VmRQW0&amp;id=5VtQ3Wns9UeS38qlX-v1-lxVdJ0_6tNIortvccRhGR9UMTFJVjU2MUVQM0xKTUVQSzhERTRGTzhHWC4u</t>
  </si>
  <si>
    <t>2024-01-10 16:20:35</t>
  </si>
  <si>
    <t>Para el periodo 2023-2 los estudiantes que realizaron el proceso de pre-inscripción e inscripción a las pruebas Saber PRO T y T, percibieron que la manera de gestionar el pre-registro de Saber Pro y TYT en el Smart Campus fue fácil, con una calificación del 2,06._x000D_
_x000D_
La medición se realizó de la siguiente manera:_x000D_
1 es muy fácil_x000D_
2 es fácil_x000D_
3 es neutral_x000D_
4 es difícil_x000D_
5 es muy difícil_x000D_
_x000D_
En este sentido el proceso debe continuar en mejora ya que la meta es que los estudiantes que aplican a este proceso puedan realizar su inscripción de manera efectiva.</t>
  </si>
  <si>
    <t>2023-10-12 14:49:32</t>
  </si>
  <si>
    <t>Cuando ingresó el SG teníamos casi 30 procesos en curso y a la fecha solamente tenemos 9 y de los cuales solamente tenemos una sentencia condenatoria.</t>
  </si>
  <si>
    <t>2025-07-24 08:59:23</t>
  </si>
  <si>
    <t>2024-01-15 14:37:32</t>
  </si>
  <si>
    <t>2024-01-15 14:40:04</t>
  </si>
  <si>
    <t>2024-02-09 08:35:28</t>
  </si>
  <si>
    <t>2024-01-16 14:35:58</t>
  </si>
  <si>
    <t>2024-01-09 11:37:26</t>
  </si>
  <si>
    <t>En el segundo periodo de 2023, alcanzamos un cumplimiento global del 97.51%. _x000D_
No obstante, al evaluar el semestre, realizamos un análisis detallado de los estudiantes que no realizaron el pago correspondiente, con el objetivo de identificar las razones específicas detrás de esta situación en la cual se identifico que el motivo con mayor relevancia fue el económico y el incremento en la deserción de los estudiantes ingresantes durante este periodo, lo cual demanda una atención especial, la cual es foco de acompañamiento para el 2024.</t>
  </si>
  <si>
    <t>2024-07-25 08:52:14</t>
  </si>
  <si>
    <t>2024-07-25 09:02:05</t>
  </si>
  <si>
    <t>2024-07-25 09:09:04</t>
  </si>
  <si>
    <t>La presente información permite realizar la presentación de la constitución de la planta de profesores del segundo periodo del 2023.</t>
  </si>
  <si>
    <t>2024-07-25 09:12:27</t>
  </si>
  <si>
    <t>2024-07-25 09:17:50</t>
  </si>
  <si>
    <t>2024-07-25 10:19:46</t>
  </si>
  <si>
    <t>2024-08-08 12:53:56</t>
  </si>
  <si>
    <t>2024-01-10 10:44:49</t>
  </si>
  <si>
    <t>Participación de Actividades Deportivas presenciales 2023-2 2022-2</t>
  </si>
  <si>
    <t>2024-01-11 07:12:57</t>
  </si>
  <si>
    <t>Se puede visualizar un incremento positivo en la participación de las actividades culturales presenciales en Bogotá y Medellin. en la virtualidad no me quedó bien el registro. agradezco su ayuda. para cambiar los datos en virtual 2022-2 fueron 84 impactos y en el periodo 2023-2 fueron 148 impactos.</t>
  </si>
  <si>
    <t>2024-02-09 10:00:40</t>
  </si>
  <si>
    <t>2024-02-12 08:47:25</t>
  </si>
  <si>
    <t>El cronograma de salud para actividades a la comunidad poli en Bogotá y Medellín se cumplió según lo programado, sin embargo hubo 3 actividades que se encontraban agendadas en el mes de diciembre dirigidas al equipo de salud que no se pudieron llevar a cabo ya que no se recibió el apoyo de ARL sura con quien se tenía planeado realizarlas. El cronograma de salud polivirtual no se cumplió en su totalidad por cruce con otras actividades propias del servicio que impidieron la ejecución de las mismas.</t>
  </si>
  <si>
    <t>2024-01-11 15:25:26</t>
  </si>
  <si>
    <t>Se lograron 3285 impactos con las actividades de educación en salud incluyendo la Semana Polisaludable del mes de Julio a Noviembre Mayo a nivel general. Los impactos en Bogotá fueron de 1867 y los de Medellín 1418.</t>
  </si>
  <si>
    <t>2025-09-23 12:04:53</t>
  </si>
  <si>
    <t>Se actualizan cifras 2023-1 y 2023-II a partir de la fecha de resolución</t>
  </si>
  <si>
    <t>2024-01-15 19:03:24</t>
  </si>
  <si>
    <t>Se radicaron doce (12) programas académicos nuevos para enriquecer la oferta educativa. _x000D_
_x000D_
La creación de doce (12) programas académicos que den respuesta a las necesidades del contexto. La meta se cumple porque se realizó un trabajo articulado con todas las áreas que participan del proceso de creación de programas académicos. El impacto para la institución es la ampliación del portafolio de programas académicos.</t>
  </si>
  <si>
    <t>2024-01-23 17:24:12</t>
  </si>
  <si>
    <t>Espera de la aprobación de la creación de 5 programas académicos que den respuesta a las necesidades del contexto. La meta está en proceso  porque la respuesta depende del Ministerio de Educación Nacional. El impacto para la institución es la ampliación del portafolio de programas académicos</t>
  </si>
  <si>
    <t>2024-01-15 19:38:49</t>
  </si>
  <si>
    <t>2024-01-19 16:42:21</t>
  </si>
  <si>
    <t>Para el segundo semestre del año 2023 se desvincularon de la Institución 60 colaboradores. El 68% de los retiros se generaron de manera voluntaria, seguido por el 22% de retiros generados sin justa causa, 8% obedecen a terminaciones con justa causa y el 2% a terminaciones en periodo de prueba. La Vicerrectoría de Crecimiento presenta el mayor número de retiros con el 32%, le sigue la Vicerrectoría Académica con el 28%, posteriormente con un 27% la Vicerrectoría Académica. El menor número de retiros se generaron en la Rectoría y la Vicerrectoría Administrativa y Financiera, cada una con el 7% respectivamente._x000D_
_x000D_
Respecto a los ingresos, se vincularon 56 colaboradores. La Vicerrectoría Académica generó el 32% de los ingresos, seguidos de las Vicerrectorías de Crecimiento y del Estudiante cada una con el 29% de vinculaciones. El menor número de ingresos se presentan en la Rectoría con el 7% y la Vicerrectoría Administrativa y Financiera con el 4%._x000D_
_x000D_
Se evidencia 4 puntos de diferencia entre retiros e ingresos, lo que demuestra la estabilidad de la planta de personal y como un logro a resaltar, la disminución en el indicador de rotación al final del ejercicio del año 2023 comparado al año 2022 que fue del 1,75%.</t>
  </si>
  <si>
    <t>2024-01-15 19:43:20</t>
  </si>
  <si>
    <t>2024-01-15 19:46:04</t>
  </si>
  <si>
    <t>Los resultados de este indicador se presentan con una periodicidad anual, por lo tanto, para el segundo semestre 2023-2 no aplica este reporte.</t>
  </si>
  <si>
    <t>2024-01-11 17:12:51</t>
  </si>
  <si>
    <t>Se gestionaron ahorros por valor de $1.175.172.000, en el segundo semestre 2023, el ahorro total fue de $1.918.389.000, y el % de ahorro acumulado por el año fue de 128%</t>
  </si>
  <si>
    <t>2024-01-12 19:54:21</t>
  </si>
  <si>
    <t>Durante el segundo semestre del año 2023, nuestra institución llevó a cabo un total de 134 ingresos._x000D_
_x000D_
De este grupo, 131 colaboradores participaron de manera activa en el proceso de inducción, demostrando un notable compromiso con esta etapa inicial. Sin embargo, es importante señalar que tres personas no pudieron asistir a la sesión programada. Uno de ellos ya no forma parte activa de nuestra institución, mientras que los otros dos están programados para participar en la sesión de inducción durante la primera semana de enero.</t>
  </si>
  <si>
    <t>2024-02-12 21:56:53</t>
  </si>
  <si>
    <t>El endeudamiento a cierre del año 2023 cerró en un 62%</t>
  </si>
  <si>
    <t>2024-02-12 21:52:35</t>
  </si>
  <si>
    <t>El POLI presenta una cartera sana, para cierre del 2023 la cartera mayor a 360 días es el 4,4% del total de cartera. Importante resaltar que del rubro de total cartera el 46% es cartera sin vencer, es decir, que el monto de cartera efectiva es de $5.905 millones</t>
  </si>
  <si>
    <t>2024-01-15 10:22:09</t>
  </si>
  <si>
    <t>Se cuenta con base de estudiantes legalizados clasificada así:_x000D_
1.793 estudiantes legalizados tanto modalidad presencial como virtual:_x000D_
Contrato de aprendizaje - Convenio: 960 _x000D_
Vinculación laboral: 833_x000D_
A la totalidad de estudiantes (1.793) se les asigna tutor para seguimiento académico._x000D_
De la totalidad de estudiantes de práctica Contrato de Aprendizaje - Convenio (960) se les realizó visita de seguimiento a un total de 912 visitas para un cubrimiento del 95%. posiblmente en lo que queda del mes de enero se realicen las visitas faltantes, esto entendiendo la disponibilidad de agenda de los escenarios,</t>
  </si>
  <si>
    <t>2024-01-19 12:58:21</t>
  </si>
  <si>
    <t>2024-01-12 16:26:23</t>
  </si>
  <si>
    <t>Cesar David Monroy Rodriguez</t>
  </si>
  <si>
    <t>Se asegura la parametrización de las Máster para garantizar la salida a producción de cada una de las cohortes en su asignación de fechas y el funcionamiento de los diferentes enlaces en las asignaturas de las cohortes que se desarrollaron durante el segundo semestre del 2023</t>
  </si>
  <si>
    <t>2024-01-19 11:30:45</t>
  </si>
  <si>
    <t>Impacto de las actividades de Responsabilidad Social a nivel institucional reportada por las diferentes áreas._x000D_
_x000D_
Se adjunta reporte 2023-2 pues ya se había reportado el de semestre anterior</t>
  </si>
  <si>
    <t>2024-01-19 16:28:10</t>
  </si>
  <si>
    <t>96 estudiantes de Jovenes a la U se inscribieron a actividades de responsabilidad social como el GAEE (Grupo de Atención Estudiantil en Emergencias) taller de lenguaje de señas y apoyo al Banco de Alimentos._x000D_
_x000D_
Información que se evidencia en la diapositiva 5 del informe de cierre de Responsabilidad social</t>
  </si>
  <si>
    <t>2024-01-19 11:09:25</t>
  </si>
  <si>
    <t>Se relaciona el recaudo en dinero con cierre a 31 de diciembre de 2023 el cual está en $9.518.852.142,00_x000D_
_x000D_
Adjunto se envía resumen de recaudo anual 2023</t>
  </si>
  <si>
    <t>2024-01-12 10:28:31</t>
  </si>
  <si>
    <t>Francisco Javier Joya Vargas</t>
  </si>
  <si>
    <t>2024-02-12 21:47:26</t>
  </si>
  <si>
    <t>El Ebitda de la Institución cerró en $26.403 millones, por encima de presupuesto derivado del crecimiento de los ingresos en un 3% y eficiencias en el Opex</t>
  </si>
  <si>
    <t>2024-08-14 08:52:37</t>
  </si>
  <si>
    <t>Sobre cumplimiento de presupuesto en pregrado presencial Bogotá y Medellín y posgrado Bogotá y posgrado virtual. Crecimiento del 12% frente al mismo periodo del año anterior. Pregrado Bogotá apalanca su crecimiento con matrículas de jóvenes a la U; en pregrado virtual se presentó buen comportamiento en Derecho virtual.</t>
  </si>
  <si>
    <t>2024-01-22 14:41:02</t>
  </si>
  <si>
    <t>2024-01-22 14:41:37</t>
  </si>
  <si>
    <t>2024-01-22 14:42:08</t>
  </si>
  <si>
    <t>2024-01-22 14:43:12</t>
  </si>
  <si>
    <t>2024-02-06 12:20:35</t>
  </si>
  <si>
    <t>La información corresponde a presupuesto y real de enero a diciembre de 2023</t>
  </si>
  <si>
    <t>2024-02-06 12:34:29</t>
  </si>
  <si>
    <t>B2G presentó cumplimiento del 139% del presupuesto del año y un crecimiento del 86% frente al 2022. Dentro de los convenios y contratos más destacados está, la Comisión Nacional del servicio Civil, la Cámara de comercio de Medellín y el Ministerio de Educación Nacional.B2B logró un excelente resultado con un crecimiento del 311% logrando cierre de negocios importantes como el contrato con diferentes empresas para la formación continua especializada en alianza con el SENA y CAFAM con formación a la medida para población cesante._x000D_
Opciones de grado presencial y virtual presentan crecimiento del 7% frente al año anterior, donde la modalidad presencial alcanzó un 14% de crecimiento y la virtual un 1%.</t>
  </si>
  <si>
    <t>2024-01-09 16:17:05</t>
  </si>
  <si>
    <t>Implementación de la primera versión del modelo de acompañamiento y rematrícula para fortalecer la experiencia de los estudiantes en la modalidad virtual. A través de este enfoque, hemos logrado incrementar la tasa de permanencia para ingresantes.</t>
  </si>
  <si>
    <t>2024-01-11 16:30:17</t>
  </si>
  <si>
    <t>Se adjunta el reporte de casos gestionados en el periodo 2023-2. Los casos no gestionados aparecen como &amp;quot;No se hará&amp;quot;. Esta tipificación puede deberse a múltiples factores (error en el servicio solicitado, el cliente cancela el servicio, etc).</t>
  </si>
  <si>
    <t>2024-01-09 14:32:19</t>
  </si>
  <si>
    <t>Se adjunta base de datos de participantes en eventos de cultura y formación emprendedora 2023-2</t>
  </si>
  <si>
    <t>2024-01-09 14:41:06</t>
  </si>
  <si>
    <t>Se adjunta base de datos de mentorias realizadas en el semestre</t>
  </si>
  <si>
    <t>2024-01-09 14:47:20</t>
  </si>
  <si>
    <t>2024-01-12 12:27:43</t>
  </si>
  <si>
    <t>2024-03-11 00:16:18</t>
  </si>
  <si>
    <t>En el año simularon 28590 estudiantes: 14370 el primer semestre y 14220 el segundo semestre</t>
  </si>
  <si>
    <t>2024-01-16 15:10:37</t>
  </si>
  <si>
    <t>2024-01-18 17:33:02</t>
  </si>
  <si>
    <t>En el 2023-2 se cumple el Budget de matrículas (109%) y leads (140%) con una tasa de conversión real de 7,8.</t>
  </si>
  <si>
    <t>2024-01-29 16:26:27</t>
  </si>
  <si>
    <t>2024-08-08 12:14:41</t>
  </si>
  <si>
    <t>El indicador de consumo de agua per cápita semestral del segundo semestre de 2023 muestra que la Universidad consume, en promedio, 0,19 metros cúbicos de agua por persona al semestre. Este valor es ligeramente inferior al promedio nacional, que es de 0,16 metros cúbicos por persona al semestre._x000D_
_x000D_
La sede Campus tiene el mayor consumo de agua, con 0,24 metros cúbicos por persona al semestre. Esto puede deberse a que es la sede más grande de la universidad, con mayor número de estudiantes y personal. La sede City también tiene un consumo alto, con 0,17 metros cúbicos por persona al semestre. Esto puede deberse a que es una sede urbana, con un clima cálido y seco. La sede Los Colores tiene el menor consumo de agua, con 0,15 metros cúbicos por persona al semestre. Esto puede deberse es una sede con un clima más templado y húmedo.</t>
  </si>
  <si>
    <t>2024-02-05 08:04:51</t>
  </si>
  <si>
    <t>El consumo de energía eléctrica per cápita semestral de la Universidad Politécnico Grancolombiano, en el semestre 2023-2, fue de 17.72 kWh/persona. Este consumo se distribuyó de la siguiente manera:_x000D_
_x000D_
Sede Campus: 21.44 kWh/persona_x000D_
Sede City: 24.75 kWh/persona_x000D_
Sede Los Colores: 7.45 kWh/persona_x000D_
Sede Bienestar Universitario: 6.98 kWh/persona_x000D_
_x000D_
La sede Campus, que concentra el mayor número de estudiantes y profesores, _x000D_
_x000D_
El mayor consumo de energía per Cápita es la sede City, seguida de la sede Campus. La sede Los Colores y Bienestar, son las de menos consumo.</t>
  </si>
  <si>
    <t>2024-02-05 08:59:25</t>
  </si>
  <si>
    <t>El indicador de Generación de Residuos Sólidos per Cápita Semestral mide la cantidad de residuos sólidos generados por persona en el segundo semestre 2023, donde se generaron 0,76 kg per cápita._x000D_
_x000D_
La distribución de la generación de residuos por sede es la siguiente:_x000D_
_x000D_
Campus: 1.21 kg per cápita_x000D_
City: 0,38 kg per cápita_x000D_
Los Colores: 0,41 kg per cápita_x000D_
_x000D_
El Campus es la sede que genera más residuos per cápita, seguido de City y Los Colores.</t>
  </si>
  <si>
    <t>2024-02-12 21:31:15</t>
  </si>
  <si>
    <t>Los ingresos por matriculas a cierre del 2023 ascendieron a  $243.590 millones, un 11% de crecimiento frente al año anterior y con un cumplimiento del presupuesto del 101%. Resultado derivado del comportamiento creciente y satisfactorio del numero de estudiantes/ matriculas.</t>
  </si>
  <si>
    <t>2024-02-05 09:26:47</t>
  </si>
  <si>
    <t>La generación de residuos peligrosos per cápita semestral de la institución se encuentra en el valor de 0.05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0.09 kg per Cápita semestral. Esto se debe a que Campus es la sede más grande de la institución y alberga las actividades de mayor generación de residuos peligrosos, como laboratorios y talleres._x000D_
_x000D_
Las sedes City y Los Colores generan una cantidad muy pequeña de residuos peligrosos per cápita, con un valor de 0.05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</si>
  <si>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2024-02-05 09:37:09</t>
  </si>
  <si>
    <t>El indicador de Disminución de la Generación de Residuos Peligrosos per Cápita mide la variación en la cantidad de residuos peligrosos generados por persona en el semestre. En el segundo semestre de 2023, se registró un aumento de la generación de residuos peligrosos per cápita del 106.51%, a nivel institucional con respecto al primer semestre de 2023._x000D_
_x000D_
La distribución del aumento en la generación de residuos peligroso per cápita por sede es la siguiente:_x000D_
_x000D_
Campus: 80.94%_x000D_
City: 175.43%_x000D_
Los Colores: 652.07%_x000D_
_x000D_
Estos aumentos se deben a la cuantificación de residuos generados en las sedes incluyendo residuos Hospitalarios._x000D_
_x000D_
Para el primer semestre de 2024-1 se espera contar con los registros correspondientes a las sedes incluidas para generar un adecuado análisis de disminución de residuos peligrosos per Cápita.</t>
  </si>
  <si>
    <t>2024-01-12 10:32:36</t>
  </si>
  <si>
    <t>Se realiza la consulta en Banner de acuerdo al reporte de Mallas largo. Se hace el filtro por nivel y modalidad virtual, teniendo en cuenta que hay asignaturas repetidas se deja único registro._x000D_
_x000D_
Anexo evidencia_x000D_
_x000D_
NOTA: Solo se tienen en cuenta la información de asignaturas asociadas a los programas académicos.</t>
  </si>
  <si>
    <t>2024-01-19 12:59:17</t>
  </si>
  <si>
    <t>2024-01-13 16:53:13</t>
  </si>
  <si>
    <t>Para el corte 2023-4 que corresponde del 30 septiembre al 31 de Diciembre, El indicador continua de manera positiva (92.79%), se mantiene la meta, los usuarios sienten el avance en los tiempos de respuesta.</t>
  </si>
  <si>
    <t>2024-01-30 09:45:34</t>
  </si>
  <si>
    <t>Los encuestados consideran que el proceso de Gestión de Abastecimiento, se encuentra en cumplimiento, puesto que su nivel de satisfacción del 96%, es decir 16 pp por encima de la meta establecida para el periodo en medición (80,0%). En ese orden de ideas se cumple con el indicador de satisfacción._x000D_
_x000D_
El rol de Administrativo obtuvo TTB= 96%_x000D_
El rol Docente no tuvo participación._x000D_
_x000D_
De los 6 aspectos evaluados para el proceso, el 100% (6), superan la meta establecida, sin embargo 1 item &amp;quot;Los tiempos de respuesta del proceso de abastecimiento son acodes&amp;quot;, se encuentra en TTB=80%, Por lo cual se debe tener presenta para las acciones y no dejar que este item afecte en mayor proporción el indicador global.</t>
  </si>
  <si>
    <t>2024-01-12 10:19:01</t>
  </si>
  <si>
    <t>Para este ultimo periodo del año 2023 se ejecutaron todas la actividades programadas en el cronograma de mantenimiento de equipos, donde semestralmente se tiene programada el lavado de tanques de agua y trampas de grasa de las sede, bimensualmente se tiene programado el mantenimiento de los aires acondicionados y mensualmente se tiene programados y ejecutados los mantenimiento de las bombas, asesores, escaleras y pantas eléctricas.</t>
  </si>
  <si>
    <t>2024-07-10 15:17:28</t>
  </si>
  <si>
    <t>En el cuarto trimestre de 2023 se ejecutaron 144 actividades de 144 planificadas para el periodo:_x000D_
Gestión Ambiental 19/19_x000D_
Programa Gestión de Áreas Naturales 3/3_x000D_
Programa Gestión de la Calidad, Ahorro y Uso Eficiente del Agua 16/16_x000D_
Programa Gestión de la Educación y Comunicación Ambiental 25/25_x000D_
Programa Gestión de la Medición y Compensación de GEI - Huella de Carbono 3/3_x000D_
Programa Gestión del Ahorro y Uso Eficiente de la Energía 9/9_x000D_
Programa Gestión de la Calidad del Aire, Ruido Ambiental y Publicidad Exterior Visual 3/3_x000D_
Plan Gestión Integral de Residuos 66/66</t>
  </si>
  <si>
    <t>2024-02-27 12:21:56</t>
  </si>
  <si>
    <t>Durante el cuarto trimestre de 2023 se realizó 1 comunicación de materia ambiental a través de Correo, enmarcadas principalmente en: _x000D_
_x000D_
08/11/2023 - Semana Grancolombiana Cumple con Tu Papel, Recicla Ya</t>
  </si>
  <si>
    <t>2024-02-27 11:05:21</t>
  </si>
  <si>
    <t>Durante el cuarto trimestre de 2023 se realizaron 2 comunicaciones de materia ambiental a través de Instagram, enmarcadas principalmente en:  _x000D_
_x000D_
07/11/2023 - Premios Semana Grancolombiana_x000D_
10/11/2023 - Nota Semana Grancolombiana</t>
  </si>
  <si>
    <t>2024-07-11 08:52:19</t>
  </si>
  <si>
    <t>En el cuarto trimestre del año se cumplieron 30 de 40 indicadores relacionados con los programas ambientales:_x000D_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1/2._x000D_
- Gestión de Áreas Naturales 3 de 3._x000D_
- Gestión de la Medición y Compensación de GEI - Huella de Carbono 3/3_x000D_
- Gestión de la Educación y Comunicación Ambiental 4 de 5.</t>
  </si>
  <si>
    <t>2024-01-17 07:43:42</t>
  </si>
  <si>
    <t>Proyectos Finalizados con Evidencias_x000D_
Acreditación Institucional fase I_x000D_
Diseño de Modelo de Experiencia fase I_x000D_
Prime_x000D_
Pricing_x000D_
_x000D_
Proyectos Finalizados sin Evidencias_x000D_
Eficiencia Institucional</t>
  </si>
  <si>
    <t>2024-02-01 16:53:09</t>
  </si>
  <si>
    <t>El proceso de desempeño institucional desde el mes de mayo realizo sesiones con los lideres y equipos de cada uno de los subprocesos de la institución en las cuales se establecieron los indicadores estratégicos y de gestión que integran los CMI, durante las sesiones se definieron las fichas técnicas de cada indicador las cuales incluyen campo como nombre del indicador, descripción, frecuencia, meta, responsable, tipo etc._x000D_
_x000D_
Del total de subprocesos se realizó la definición de indicadores para 51 subprocesos_x000D_
_x000D_
Los procesos aplazados son : Gobierno Institucional , Gestión de Unidades Académicas -Facultades y escuelas, Consultorías y Asesorías, Diseño de contenido virtual se encuentran pendientes por definición de caracterización, documentación o revisión de enfoque.</t>
  </si>
  <si>
    <t>2024-01-17 10:28:43</t>
  </si>
  <si>
    <t>Se reportan 55 áreas con Plan Anual de Retos final para el 2023, corte 10 de enero 2024.</t>
  </si>
  <si>
    <t>2024-01-09 16:29:18</t>
  </si>
  <si>
    <t>Maria Alejandra Padilla Gomez</t>
  </si>
  <si>
    <t>En la Hoja Julio-diciembre se encuentra la base de datos de octubre a diciembre.  De los 195 casos únicamente 36 fueron resueltos en un término superior a 5 días hábiles; lo anterior en razón a la complejidad de los mismos, el terminó otorgado para dar respuesta y el término que tardaron a las áreas en brindar la información.  Sin embargo, ninguno se respondió por fuera del término legal.  Se aclara que los casos trabajados en CRM son reportados por la gerencia de servicios. Así mismo se destaca que algunos radicados son meramente informativos y se registran con fecha de respuesta el mismo día de recepción.</t>
  </si>
  <si>
    <t>2024-01-11 14:57:41</t>
  </si>
  <si>
    <t>Se ha cumplido con la ANS interna. El porcentaje de conceptos con posterioridad al tiempo ha sido debido a demoras en consecución de la información y respuesta de las entidades respectivas.</t>
  </si>
  <si>
    <t>2024-01-11 14:35:51</t>
  </si>
  <si>
    <t>Este es el soporte</t>
  </si>
  <si>
    <t>2024-01-05 19:39:34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</si>
  <si>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2023.</t>
  </si>
  <si>
    <t>2024-01-08 19:37:56</t>
  </si>
  <si>
    <t>Durante el cuarto trimestre del 2023 se dio cumplimiento al plan de trabajo con la empresa transportadora de acuerdo con lo establecido en el Otrosí No. 13 del contrato. En los meses de octubre, noviembre se presto el servicio con ocho (8) buses y con cuatro (4) buses en el mes de diciembre. Como soporte se anexa la base de datos del número de usuarios transportados y numero de recorridos realizados por los buses durante estos periodos.</t>
  </si>
  <si>
    <t>2024-07-31 17:35:14</t>
  </si>
  <si>
    <t>2024-02-29 10:34:20</t>
  </si>
  <si>
    <t>Juan David Sanchez Sanchez</t>
  </si>
  <si>
    <t>Anticipos de proveedores sin legalizar 9: 7 anticipos se encuentran por acuerdo que se legalizaran hasta que se culmine la transacción, las 2 partidas restantes se realizó gestión con los proveedores para que se legalicen en el primer trimestre 2024_x000D_
Anticipo de empleados sin legalizar 0: No se registra anticipos con fecha a 31 de diciembre.</t>
  </si>
  <si>
    <t>2024-02-29 12:44:30</t>
  </si>
  <si>
    <t>2024-02-29 11:21:53</t>
  </si>
  <si>
    <t>2024-07-24 14:53:47</t>
  </si>
  <si>
    <t>2024-01-16 15:13:55</t>
  </si>
  <si>
    <t>En el trimestre (octubre, noviembre, diciembre) del año 2023, los estudiantes que aplicaron la encuesta de satisfacción fueron 434, dando cumplimiento al indicador, ya que obtuvimos un promedio sobre 90% en los ítem de profesor, materiales, programa académico, instalaciones.</t>
  </si>
  <si>
    <t>2024-01-16 15:19:22</t>
  </si>
  <si>
    <t>En el trimestre (octubre, noviembre, diciembre) del año 2023, se obtiene el resultado de la aplicación de la encuesta de satisfacción del cliente corporativo, para los ítem de Programa, modalidad, calidad, calidez que para este trimestre aplicó a tres empresas, dando como resultado un 95% del indicador y así mismo cumpliendo con el mismo</t>
  </si>
  <si>
    <t>2024-01-17 10:19:04</t>
  </si>
  <si>
    <t>Se el realiza registro de 55 planes anuales reportados para el cierre 2023, se toma como fuente el tablero de BI.</t>
  </si>
  <si>
    <t>2024-01-17 10:11:18</t>
  </si>
  <si>
    <t>Se realiza registro de cierre de Planes Anuales 2023, acorde a la información registrada en la herramienta institucional definida.</t>
  </si>
  <si>
    <t>2024-01-05 09:29:01</t>
  </si>
  <si>
    <t>Del 1 de julio al 26 de diciembre de 2023, tuvimos un total de 612 publicaciones en medios tier 1 y tier 2 a nivel nacional. Se destaca una fuerte presencia en Bogotá, Antioquia, Valle del Cauca y Santander.</t>
  </si>
  <si>
    <t>2024-01-05 09:08:27</t>
  </si>
  <si>
    <t>Del 1 de de julio al 19 de enero de 2023, tuvimos un total de 48 publicaciones en medios tier 1 y tier 2 de Antioquia, relacionadas directamente con la institución y con sentimiento positivo o neutro. Se destaca la importante presencia en ADN Medellín, El Colombiano y Telemedellín.</t>
  </si>
  <si>
    <t>2024-02-05 19:30:54</t>
  </si>
  <si>
    <t>LAS DILIGENCIAS PROGRAMADAS A NUESTROS MENSAJEROS QUEDAN OK EN EL TERMINO MAXIMO DE 3 DIAS Y LOS ENVIOS POR CURRIER SE LE REALIZA SEGUIMIENTO PARA QUE SE ENTREGUEN SIN NOVEDAD</t>
  </si>
  <si>
    <t>2024-01-17 09:40:35</t>
  </si>
  <si>
    <t>Se realiza el registro final de cierre de Planes anuales de Retos 2023, acorde a la información registrada en la herramienta institucional definida.</t>
  </si>
  <si>
    <t>2024-01-17 09:43:56</t>
  </si>
  <si>
    <t>2024-01-17 09:45:03</t>
  </si>
  <si>
    <t>2024-01-17 09:47:06</t>
  </si>
  <si>
    <t>2024-01-17 09:50:51</t>
  </si>
  <si>
    <t>2024-01-17 10:06:59</t>
  </si>
  <si>
    <t>2024-01-12 15:36:29</t>
  </si>
  <si>
    <t>Al cierre del 31 de diciembre se identificaron 46 colaboradores con condiciones específicas y de interés en temas de salud, a los cuales se les realizó el respectivo seguimiento</t>
  </si>
  <si>
    <t>2024-06-04 14:51:44</t>
  </si>
  <si>
    <t>Según el indicador nos permite determinar que se ejecutaron las actividades planeadas para el periodo, solamente quedó pendiente una actividad del plan de gestión de riesgos psicosocial</t>
  </si>
  <si>
    <t>2024-01-05 10:35:12</t>
  </si>
  <si>
    <t>2024-01-11 09:43:28</t>
  </si>
  <si>
    <t>El indicador nos permite determinar que se tenía proyectado la actualización de 3 planes de emergencia de las sedes principales, las cuales se llevaron a cabo en un 100%</t>
  </si>
  <si>
    <t>2024-01-10 10:39:41</t>
  </si>
  <si>
    <t>El cumplimiento alcanzado fue del 100% de acuerdo al diagnóstico realizado por ARL SURA EL PASADO 15/03/2023.</t>
  </si>
  <si>
    <t>2024-01-04 21:17:37</t>
  </si>
  <si>
    <t>Se presenta un cumplimiento del 100% de ejecución de las actividades planeadas para la vigencia 2023.</t>
  </si>
  <si>
    <t>2024-01-12 08:44:02</t>
  </si>
  <si>
    <t>Durante la vigencia 2023 se tuvo un cumplimiento del 100% de actividades ejecutadas según el plan, producto de esto se tiene un total de 4314 impactos en temas de SST en la institución.</t>
  </si>
  <si>
    <t>2024-01-05 10:47:18</t>
  </si>
  <si>
    <t>2024-01-04 19:48:50</t>
  </si>
  <si>
    <t>De acuerdo al plan de capacitación se llevaron a cabo 50 temas de capacitación en temas inherentes a SST, resultado 4,314 impactos para la vigencia 2023.</t>
  </si>
  <si>
    <t>2024-01-11 10:11:10</t>
  </si>
  <si>
    <t>Durante la vigencia 2023, se tuvo la necesidad de llevar a cabo 909 evaluación médicas a colaboradores en términos de ingreso, restricciones, manipulación de alimentos y alturas.</t>
  </si>
  <si>
    <t>2024-01-09 08:49:22</t>
  </si>
  <si>
    <t>Se realiza la entrega de elementos de protección personal a 48 colaboradores.</t>
  </si>
  <si>
    <t>2024-03-11 10:35:09</t>
  </si>
  <si>
    <t>Producto del ejercicio de auditoría de evaluación del cumplimiento de requisitos legales en SST por parte de la institución, la firma contratada consideró un cumplimiento del 99% de requisitos aplicables y un 1% de incumplimiento, asociado a la no constitución de la política de acoso laboral establecido en la Resolución 2646 de 2008.</t>
  </si>
  <si>
    <t>2024-01-11 10:23:50</t>
  </si>
  <si>
    <t>Según el indicador nos permite definir que por cada 100 colaboradores de la institución se registraron 0.47 accidentes de trabajo en el periodo 2023.</t>
  </si>
  <si>
    <t>2024-01-11 10:25:32</t>
  </si>
  <si>
    <t>Para la vigencia 2023 no se registraron accidentes mortales en la institución.</t>
  </si>
  <si>
    <t>2024-01-11 10:31:01</t>
  </si>
  <si>
    <t>Según la información del SG SST, ARL u otras instituciones del sistema durante la vigencia 2023 no se registraron casos nuevos de calificación de origen de nuevas EL</t>
  </si>
  <si>
    <t>2024-01-11 10:32:01</t>
  </si>
  <si>
    <t>Durante el periodo no se registraron nuevos casos de EL</t>
  </si>
  <si>
    <t>2023-12-21 11:32:06</t>
  </si>
  <si>
    <t>ANÁLISIS DEL INDICADOR 2023-2 (Acumulado)_x000D_
_x000D_
APROPIACIÓN SOCIAL DEL CONOCIMIENTO 477_x000D_
DESARROLLO TECNOLÓGICO E INNOVACIÓN 33_x000D_
FORMACIÓN DEL RECURSO HUMANO 45 128_x000D_
GENERACIÓN DE NUEVO CONOCIMIENTO  67_x000D_
_x000D_
Total general 705_x000D_
_x000D_
_x000D_
PROYECTOS A CONSIDERAR: 146_x000D_
_x000D_
PROYECTO APROBADO CONVOCATORIA EXTERNA 7_x000D_
PROYECTO CAPACIDADES 65_x000D_
PROYECTO CCA 9_x000D_
PROYECTO CIIE 17_x000D_
PROYECTO DE DESARROLLO TECNOLOGICO 8_x000D_
PROYECTO DE INNOVACION Y EMPRENDIMIENTO 2_x000D_
PROYECTO IA 24_x000D_
PROYECTO SEMILLERO 14_x000D_
_x000D_
TOTAL 146_x000D_
_x000D_
Análisis del indicador: _x000D_
Se cumple la meta de productividad, las acciones de mejora implementadas resultaron en el cumplimiento de este indicador. _x000D_
_x000D_
Se implementa por primera vez un proceso de recolección de información de productividad a través del aplicativo SIGIIP, que recoge la información de manera unificada a partir de la Plataforma Gruplac, esto resulta en una actividad más ágil y con datos más certeros. Se aspira emprender mejoras al sistema y establecer convenciones insitucionales para optimizar la precisión de este reporte. _x000D_
_x000D_
La meta para el sigiuente corte será asegurar la articulación de estos productos con los planes de investigación de escuelas.</t>
  </si>
  <si>
    <t>2024-01-19 16:48:54</t>
  </si>
  <si>
    <t>1.Comunicación Estratégica Y Creativa_x000D_
2. Economía, Negocios Y Desarrollo Internacional_x000D_
3. Psicología, Educación Y Cultura _x000D_
4. Citic_x000D_
5. Mercadeo I+2_x000D_
6. Derecho, Sociedad Y Empresa_x000D_
7. Eicos- Equipo De Investigación En Contabilidad, Organizaciones Y Sociedad_x000D_
8. Narrativas, Creación Y Estéticas_x000D_
9. Optimización, Infraestructura Y Automatización (Opina)_x000D_
10. Gacs- Administración, Competitividad Y Sostenibilidad_x000D_
11. Diseño, Artefacto Y Sociedad_x000D_
12. Educación, Innovación Y Sociedad_x000D_
13. Ciudadanías, Acción Social Y Desarrollo (Ciade) _x000D_
14. Grupo De Investigación En Gestión De Las Organizaciones Laborales Y Seguridad Laboral_x000D_
15. &amp;quot;Grupo Interdisciplinar En Asuntos Públicos&amp;quot;_x000D_
16. &amp;quot;Comunicación, Interacción Y Branding&amp;quot;</t>
  </si>
  <si>
    <t>2024-01-09 16:29:50</t>
  </si>
  <si>
    <t>El indicador de efectividad es valorado por el líder de área quien previamente consulta por la necesidad de una formación que impacte directamente los objetivos de la misma, de esta manera se determina si la capacitación cumplió su meta inicial proyectada y si aportó de forma valiosa al plan anual de ejecución. _x000D_
_x000D_
Se relaciona formulario donde se realizó la evaluación del indicador con los involucrados en el año 2023: https://forms.office.com/Pages/DesignPageV2.aspx?subpage=design&amp;FormId=5VtQ3Wns9UeS38qlX-v1-gnG_H16yANMmK2IwkbBBMdUM0g0MkVRSlg2NTRSVkJTUzhBSFRUMVJIQi4u&amp;Token=4830fc95efab4071b849428ffe6ce37a</t>
  </si>
  <si>
    <t>2023-09-05 12:29:17</t>
  </si>
  <si>
    <t>Sara Maria Araujo Castro</t>
  </si>
  <si>
    <t>la encuesta demuestra que el indice de ambiente laboral mejoró en 3 puntos porcentuales con relación a la medición de 2021. _x000D_
EN algunas áreas el crecimiento fue superior a la expectativa de los 5 puntos. Como en el área de rectoría, vicerrectoría del estudiante y vicerrectoría financiera. _x000D_
EN otras áreas como vicerrectoría de crecimiento- gerencia de matrículas y en la vicerrectoría académica el indice cayó.</t>
  </si>
  <si>
    <t>2024-02-12 22:07:38</t>
  </si>
  <si>
    <t>La utilidad neta del año anterior de $2.605 millones se reinvierte 2,9 veces en inversiones de CapEx ( $7.607 millones en lo corrido del 2023)</t>
  </si>
  <si>
    <t>2024-02-05 09:56:41</t>
  </si>
  <si>
    <t>Durante el 2023 se generaron 2.293,93 kg de Residuos Peligrosos entre las sedes de Bogotá y Medellín, los cuales fueron dispuestos adecuadamente por los gestores de RESPEL autorizados Serviecologico, RAII, Ecocapital y M&amp;V Ambiental.</t>
  </si>
  <si>
    <t>2023-08-02 12:01:19</t>
  </si>
  <si>
    <t>El 11/07/2023 se realizó la toma de muestras de agua potable de la sede City Campus, el 01/08/2023 se generó informe del análisis fisicoquímico y microbiológico de los 4 puntos muestreados dando con resulta del Índice de Riesgo de la Calidad del Agua IRCA de cada punto:_x000D_
_x000D_
1. Tanque Subterráneo1 - Muestra Código 252781 0.0% - Sin riesgo_x000D_
2. Tanque Subterráneo 2 - Muestra Código 252782 1.5% - Sin riesgo_x000D_
3. Café Leyenda - Muestra Código 252780 0.0% - Sin riesgo_x000D_
4. Freshko - Código 252783 1.5% - Sin riesgo_x000D_
_x000D_
Los puntos muestreados no representan riesgo para el consumo humano.</t>
  </si>
  <si>
    <t>2024-06-11 11:44:37</t>
  </si>
  <si>
    <t>El 5/10/23 el laboratorio Analquim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socializará con los procesos involucrados para establecer los planes de acción y se programaran un nuevo monitoreo en marzo/24.</t>
  </si>
  <si>
    <t>2024-01-09 15:10:06</t>
  </si>
  <si>
    <t>Durante el 2023 se planificó y logró la gestión de 16 solicitudes de registros de Publicidad Exterior Visual ? PEV de las sedes Campus en Bogotá ante la SDA, y Los Colores y Bienestar Universitario en Medellín ante la Subsecretaria de Espacio Público, así como la atención de los requerimientos para los avisos de la sede City Campus en Bogotá. _x000D_
_x000D_
Actualmente los 16 elementos PEV cuentan con radicado ante cada autoridad ambiental: _x000D_
_x000D_
Ítem	Tipo PEV	Elemento	No. Radicado	Fecha Trámite_x000D_
1	Vehicular	Bus SZN 850	2023ER284091	1/12/2023_x000D_
2	Vehicular	Bus SXX 077	2023ER284196	1/12/2023_x000D_
3	Vehicular	Bus SZN 848	2023ER284200	1/12/2023_x000D_
4	Vehicular	Bus SZN 851	2023ER284207	1/12/2023_x000D_
5	Vehicular	Bus SZN 849	2023ER284215	1/12/2023_x000D_
6	Vehicular	Bus SZN 845	2023ER284219	1/12/2023_x000D_
7	Vehicular	Bus SZN 843	2023ER284221	1/12/2023_x000D_
8	Vehicular	Bus SZN 846	2023ER284227	1/12/2023_x000D_
9	Vehicular	Bus SZN 852	2023ER284230	1/12/2023_x000D_
10	Aviso Separado de Fachada	Aviso Grande - Campus	2023ER303085	20/12/2023_x000D_
11	Aviso Separado de Fachada	Aviso Pequeño - Campus	2023ER303111	20/12/2023_x000D_
12	Aviso Separado de Fachada	Aviso Banderas - Campus	2023ER303120	20/12/2023_x000D_
13	Aviso Fachada 	Aviso Fachada ? Calle 84	2023ER303138	09/01/2023_x000D_
14	Aviso Fachada	Aviso Fachada ? Los Colores 1	202310421007	22/12/2023_x000D_
15	Aviso Fachada	Aviso Fachada ? Los Colores 2	202310421007	22/12/2023_x000D_
16	Aviso Fachada	Aviso Fachada ? Bienestar U.	202310421066	22/12/2023</t>
  </si>
  <si>
    <t>2024-06-11 12:15:24</t>
  </si>
  <si>
    <t>Se evalúan los resultados de las mediciones de emisión de ruido realizadas en las sedes Campus, City, Los Colores y Bienestar Universitario, en días hábiles (22 y 23 de agosto de 2023) y no hábiles (20 y 21 de agosto de 2023), en horario diurno y nocturno._x000D_
_x000D_
Los resultados de las mediciones fueron los siguientes:_x000D_
_x000D_
- Campus: Se realizaron mediciones en 7 puntos, de los cuales 3 cumplieron con los niveles de emisión de ruido permitidos por la norma, lo que representa un cumplimiento del 42.86%, a causa de los sistemas de extracción de los Bloques B y H. Los puntos que no cumplieron fueron:_x000D_
_x000D_
o	Fuente Interna 4: día no hábil, horario nocturno = 64 dB_x000D_
o	Fuente Interna 5: día hábil, horario diurno = 71,7 dB_x000D_
o	Fuente Interna 6: día hábil, horario diurno = 66,2 dB_x000D_
_x000D_
- City: Se realizó una medición en un punto, el cual cumplió con los niveles de emisión de ruido permitidos por la norma, lo que representa un cumplimiento del 100%._x000D_
_x000D_
- Los Colores: Se realizó una medición en un punto, el cual no cumplió con los niveles de emisión de ruido permitidos por la norma, lo que representa un cumplimiento del 0%, debido a la aglomeración de personas en el pasillo externo._x000D_
_x000D_
o Fuente Interna 1 día hábil horario diurno = 67.1 dB y horario nocturno = 62.3 dB_x000D_
_x000D_
_x000D_
- Bienestar Universitario: Se realizó una medición en un punto, el cual no cumplió con los niveles de emisión de ruido permitidos por la norma, lo que representa un cumplimiento del 0%, debido a la aglomeración de personas en la sede._x000D_
_x000D_
o Fuente Interna 2 día hábil horario diurno = 68 dB y día no hábil horario nocturno = 57.3 dB_x000D_
_x000D_
Los resultados de las mediciones muestran que el nivel de cumplimiento de los niveles de emisión de ruido permitidos por la norma es bajo, lo que representa un riesgo para la salud y el bienestar de las personas que habitan o trabajan en las sedes de la institución._x000D_
_x000D_
Recomendaciones_x000D_
_x000D_
Se recomienda al proceso de gestión de Infraestructura realizar acciones para mejorar el cumplimiento de los niveles de emisión de ruido permitidos por la norma. Estas acciones pueden incluir:_x000D_
_x000D_
1.Identificar las fuentes de ruido que están generando los niveles más altos._x000D_
_x000D_
2. Implementar medidas de control para reducir los niveles de ruido._x000D_
_x000D_
3. Realizar un seguimiento periódico de los niveles de ruido para garantizar que se cumplan los estándares._x000D_
_x000D_
El plan de acción se espera que esté implementado en su totalidad antes de finalizar el año 2023.</t>
  </si>
  <si>
    <t>2024-11-20 10:44:55</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</si>
  <si>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t>
  </si>
  <si>
    <t>2024-11-20 11:42:08</t>
  </si>
  <si>
    <t>Para para el Inventario de Emisiones de Gases de Efecto Invernadero - GEI del 2023 se amplió el alcance de la medición a las sedes Calle 84, así mismo se mejoró la recolección de datos para los tres alcances, incluido el transporte de colaboradores y estudiantes. Durante el 2023 se generaron emisiones de 12,20 tCOe en el alcance uno, 283,63 tCOe en el alcance dos y 326,87 tCOe en el alcance tres, para un total de 622,69 tCOe distribuidas en las sedes así Campus 437,65 tCO2e, City Campus 117,40 tCO2e, Calle 84 10,33 tCO2e, Los Colores 49,78 tCO2e y Bienestar Universitario 7,53 tCO2e._x000D_
_x000D_
A través de Certificados de Energía Renovable (REC) para el año 2023 asociados a ENEL COLOMBIA S.A. E.S.P., la organización adquierióo un REC que representa 772.073,4 KWh en total con el serial 0000-0219-0937-2195.631910 hasta el 0000-0219-0937-2967.705809 emitidos por Ecsim del proyecto Guavio. Pasando así de un dato de actividad de 1.641.357,00 KWh a 869.283,00 KWh y de una generación de 283,63 tCO2e a y 150,21 tCO2e en el alcance 2._x000D_
_x000D_
Teniendo en cuenta esto, se realizó la neutralización de las emisiones restantes a través de la adquisición de 489 créditos de carbono del Planeta Agradecido con el Resguardo Indígena CMARI, seriales COLCX-14-0040-2018-32184-32672._x000D_
_x000D_
https://colcx.com/SistemaRegistro/Content/Certificados/COLCX-14-0040-2018-2024-1419.pdf_x000D_
_x000D_
El proyecto &amp;quot;Planeta agradecido con el Resguardo Indígena CMARI&amp;quot; tiene una vida útil de 40 años, periodo comprendido entre el 1 de enero del año 2018 y el 31 de diciembre del 2057. Este proyecto incluye las actividades REDD+ de reducción de emisiones debidas a la deforestación y reducción de emisiones debidas a la degradación forestal. Ambas actividades contemplan la fuente de GEI dióxido de carbono (C02), y los depósitos de carbono biomasa aérea, biomasa subterránea y carbono orgánico del suelo. La contabilidad de reducción de emisiones se divide en dos de acuerdo al mercado en el cual se realizará la reclamación de los bonos de carbono generados por el proyecto: en el mercado regulado nacional se reclamará la reducción de emisiones debidas a la deforestación y en el mercado voluntario se reclamará la reducción de emisiones debidas a la degradación forestal._x000D_
_x000D_
En el escenario ex ante para el mercado nacional y en consecuencia para la no causación del impuesto al carbono, el proyecto busca la reducción de 99.709.745 tC02e de reducción de emisiones debidas a la deforestación en un periodo total de Cuarenta (40) años de implementación, lo que equivale a un promedio estimado anual de 2.492.744 tC02e de reducción de emisiones debidas a la deforestación. Para el primer periodo crediticio, comprendido entre el periodo 2018 - 2037 en el mercado nacional, se busca la reducción neta de 47.523.765 tC02e de reducción de emisiones debidas a la deforestación, lo que equivale a un promedio anual estimado de 2.376.188 tC02e de reducción de emisiones debidas a la deforestación._x000D_
_x000D_
En el escenario ex ante para el mercado voluntario o internacional el proyecto busca la reducción de 42.783.246 tC02e que anualmente corresponde a 1.069.581 tC02e. Para el primer periodo crediticio, es decir para el periodo 2018 - 2037, para el mercado voluntario se busca la reducción neta de 19.466.345 tC02e de reducción de emisiones debidas a la degradación, lo que equivale a un promedio anual estimado de 973.317 tC02e de reducción de emisiones debidas a la degradación._x000D_
_x000D_
https://colcx.com/SistemaRegistro/Iniciativas/Detalles?id=52</t>
  </si>
  <si>
    <t>2023-07-05 09:24:15</t>
  </si>
  <si>
    <t>- Resolución 1115 de 2012. Art. 6 - RCD_x000D_
- Decreto 586 de 2015 art. 18 - RCD</t>
  </si>
  <si>
    <t>2024-09-10 16:34:54</t>
  </si>
  <si>
    <t>En el 2023 no se presentaron actos administrativos o decisiones judiciales desfavorables en temas ambientales.</t>
  </si>
  <si>
    <t>2024-01-09 15:24:05</t>
  </si>
  <si>
    <t>En el 2023 se ocupó el puesto 24 de entre 45 universidades a nivel nacional, con un puntaje de 6935 de 8835 (mayor puntaje nacional). A nivel internacional se ocupó el puesto 374 de 1183 universidades.</t>
  </si>
  <si>
    <t>2024-01-24 11:31:56</t>
  </si>
  <si>
    <t>El índice H1 es una métrica bibliométrica que mide el impacto de una editorial en función de las citas recibidas por sus publicaciones. Se calcula ordenando las publicaciones de la editorial por número de citas, de mayor a menor, e identificando el último trabajo que ha recibido al menos tantas citas como su número de orden. Por ejemplo, un índice H1 de 10 indica que la editorial tiene 10 publicaciones que han recibido al menos 10 citas cada una._x000D_
En el caso de la editorial que inició el año 2023 con un índice H13, significa que tenía 13 publicaciones que habían recibido al menos 13 citas cada una. Al finalizar el año, su índice H1 había aumentado a 18, lo que indica que había publicado al menos 5 nuevas publicaciones que habían recibido al menos 18 citas cada una._x000D_
La ventana de 5 años de esta evaluación se refiere al período de tiempo durante el cual se consideran las citas para calcular el índice H1. En este caso, las citas recibidas por las publicaciones de la editorial entre el 1 de enero de 2018 y el 31 de diciembre de 2023 se utilizaron para calcular el índice H1.</t>
  </si>
  <si>
    <t>2024-01-11 10:33:13</t>
  </si>
  <si>
    <t>Se aclara que el número de accidentes en el periodo fue de 8</t>
  </si>
  <si>
    <t>2024-07-25 10:32:39</t>
  </si>
  <si>
    <t>2024-01-11 18:07:57</t>
  </si>
  <si>
    <t>Se tienen 132 convenios firmados a diciembre de 2023, de los cuales 12 están inactivos. Lo que representa un 91% de convenios activos.</t>
  </si>
  <si>
    <t>2024-01-16 14:45:28</t>
  </si>
  <si>
    <t>Durante el segundo semestre del 2023-2 se elaboraron los documentos de autoevaluación  con fines de acreditación en alta calidad y fueron radicados  cinco (5) programas académicos_x000D_
MAESTRIA EN GERENCIA ESTRATEGICA DE MERCADEO_x000D_
COMUNICACIÓN SOCIAL - PERIODISMO_x000D_
DISEÑO INDUSTRIAL_x000D_
PROFESIONAL EN GESTION DE LA SEGURIDAD Y LA SALUD LABORAL_x000D_
TECNICA PROFESIONAL JUDICIAL</t>
  </si>
  <si>
    <t>2024-01-09 15:21:26</t>
  </si>
  <si>
    <t>Para el año 2023 se obtuvo una participación del 98% de la población impactada en el resultado de la evaluación 360° la cual tuvo un resultado institucional de 88,39% cumpliendo la meta de aumentar (2) puntos porcentuales._x000D_
_x000D_
Esto denota el impacto del proyecto &amp;quot;Plan Talento&amp;quot; el cual incluía el laboratorio de competencias donde se tuvo gran participación, a su vez el mejoramiento y concientización de las competencias de los colaboradores del área administrativa.</t>
  </si>
  <si>
    <t>2024-08-08 14:41:45</t>
  </si>
  <si>
    <t>Carmen Mercedes Romero Bracho</t>
  </si>
  <si>
    <t>Se inventariaron un total de 45.119 ítems, de un total de 45.919; 800 títulos no fueron encontrados._x000D_
_x000D_
La colección física a la fecha se compone de 44.989 ítems._x000D_
_x000D_
Se adjunta archivo con el inventario actual.</t>
  </si>
  <si>
    <t>2024-04-25 09:19:40</t>
  </si>
  <si>
    <t>Los programas acreditables son 35 y los acreditados son 10 lo que representa el 28.6% del 30% que se requiere para la Acreditación Institucional, lo que significa que estamos a 1 programa acreditado para cumplir el requisito del CNA de cara al proceso institucional. El impacto para la institución está dado en garantizar procesos de calidad y aportar a la ruta de la acreditación institucional.</t>
  </si>
  <si>
    <t>2025-01-14 10:26:33</t>
  </si>
  <si>
    <t>Se impactaron 507 profesores en Bogotá y Medellín (indefinidos, fijos y catedra) en el año 2023, participando en diferentes actividades de bienestar (día de la madre, día del profesor, día de integración, día del niño, fiesta de fin de año, entre otros). Del total, 240 docentes son a termino indefinido.</t>
  </si>
  <si>
    <t>2024-02-12 21:59:07</t>
  </si>
  <si>
    <t>Se obtuvo un índice de liquidez que cumple con el objetivo esperado</t>
  </si>
  <si>
    <t>2024-01-18 15:57:37</t>
  </si>
  <si>
    <t>Carolina Jurado Bernal</t>
  </si>
  <si>
    <t>Se evidencia una mejora continua en las tres mediciones realizadas con la herramienta y el logro de la meta establecida</t>
  </si>
  <si>
    <t>2024-01-15 17:37:46</t>
  </si>
  <si>
    <t>Hilda Rocio Baquero Florez</t>
  </si>
  <si>
    <t>Se Identifico el total de estudiantes que en el año 2022 habían pagado con menor valor debido a la política de pronto pago y al 100% de  estos estudiantes se le realizo el ajuste al valor de matricula del año 2023.</t>
  </si>
  <si>
    <t>2024-02-16 15:30:39</t>
  </si>
  <si>
    <t>3.211 becas otorgadas durante 2023, de las cuales 2.068 se otorgaron para la comunidad virtual y 1.143 para la comunidad presencial (899 en Bogotá y 243 en Medellín); el 64 % de las becas fueron destinadas a mujeres y el 36 % a hombres. La distribución de las becas por facultad es la siguiente: FSCC: 1.445 FNGS: 1.062 FIDI: 704.  _x000D_
_x000D_
_x000D_
_x000D_
https://app.powerbi.com/view?r=eyJrIjoiM2ExOTk4NmItY2RlNi00NTFlLWE2OGMtMTVmZTkwYTgyNDE3IiwidCI6ImRkNTA1YmU1LWVjNjktNDdmNS05MmRmLWNhYTU1ZmViZjVmYSIsImMiOjR9</t>
  </si>
  <si>
    <t>2024-02-12 21:40:40</t>
  </si>
  <si>
    <t>El comportamiento que tuvo su ejecución obedece al ciclo que se planteo en los forecast, en donde, se establecio que de acuerdo con el resultado y/o performance de matriculas se operaba el capex</t>
  </si>
  <si>
    <t>2024-01-10 15:14:23</t>
  </si>
  <si>
    <t>Logramos un sobre cumplimiento de ahorro de $655.863.089 gracias a la optimización de los tiempos que se dio en gran parte a la compra de los equipos de diseño gráfico.</t>
  </si>
  <si>
    <t>2024-02-22 16:50:15</t>
  </si>
  <si>
    <t>402-2023-12-31</t>
  </si>
  <si>
    <t>2024-01-11 14:43:12</t>
  </si>
  <si>
    <t>Se tuvo un total de 520.331 visitantes la página de MI-Book según Google Analityc, en el que se muestra que hay 21000 usuarios asiduos a las publicaciones.</t>
  </si>
  <si>
    <t>2024-01-22 09:44:42</t>
  </si>
  <si>
    <t>Andrea Maria Gutierrez Acuna</t>
  </si>
  <si>
    <t>El City Campus fue sede de la Reunión ordinaria Junta Directiva de ACIET, en la cual se trataron temas de agenda semestral en cuanto a educación y proyectos relacionados con esta. A dicha reunión asistió como representación del Poli el rector Juan Fernando Montañez.</t>
  </si>
  <si>
    <t>2024-01-18 17:41:59</t>
  </si>
  <si>
    <t>El estudio de Poder de Marca mostró un crecimiento pasando de 7,8 a 7,9 de 2022 a 2023. Sin embargo, no se logra la meta propuesta de 8,4._x000D_
El estudio se divide en tres áreas: significancia (Conexión emocional para responder a necesidades del estudiante), saliencia (Rapidez con que la marca viene a la mente de los aspirantes y estudiantes) y diferenciación (ventajas competitivas que nos diferencian de la competencia)_x000D_
_x000D_
El resultado de Significancia en 2022 fue: 96 y en 2023: 93_x000D_
El resultado de Saliencia en 2022 fue 92: y en 2023: 90_x000D_
El resultado de Diferenciación en 2022: 90 y en 2023: 91_x000D_
_x000D_
Como plan de mejora: _x000D_
1. Continuidad en énfasis de nuestra diferenciación como institución, basado en nuestro aporte a la construcción de país y el esfuerzo de llegar cada vez más a municipios y más colombianos._x000D_
2. Aumento de recordación a través de una nueva campaña publicitaría con aumento de inversión en medios masivos._x000D_
3. Aumento de frecuencia de comunicación a través de optimización de presupuestos y selección de nuevos medios; así como medios más enfocados en las regiones.</t>
  </si>
  <si>
    <t>2024-01-18 17:52:23</t>
  </si>
  <si>
    <t>El conocimiento espontaneo evalúa la mención sin ayuda de la categoría educativa. (es la medición más estricta en recordación de marca dentro de la audiencia objetivo)_x000D_
En el estudio se realiza una comparación con: La Javerina, Areandina, CUN, Ibero, Santo Tomas, UNAD, Uniminuto, EAN, UNIR, Asturias, Católica del Norte y Remington._x000D_
El Poli muestra un crecimiento pasando de 5, en 2022 y pasando a 6, en 2023._x000D_
Durante el 2023, únicamente crecen: El Poli, Javeriana y la UNAD</t>
  </si>
  <si>
    <t>2023-10-26 14:38:26</t>
  </si>
  <si>
    <t>Del aspecto evaluado para el Proceso Gestión de Riesgos, el total de encuestados fue de 120 personas, de los cuales 85 personas (75%) ?Completamente Satisfechas?, 30 personas (22%) ?Satisfechas?, 20 personas (4%) ?Insatisfechas? y 1 personas (1%) ?Completamente Insatisfechas?, tal como se distribuye en la siguiente tabla por población encuestada._x000D_
_x000D_
Los encuestados consideran que el Proceso Gestión de Riesgos, es óptimo con un nivel de satisfacción del 96%, es decir se ubica sobre la meta establecida para el periodo en medición (80,0%). En ese orden de ideas se cumple con el indicador de satisfacción.</t>
  </si>
  <si>
    <t>77-2024-01-31</t>
  </si>
  <si>
    <t>2024-07-15 13:57:03</t>
  </si>
  <si>
    <t>Disminuye el indicador por la estabilzación del SA Banner y su salida a producción el 27 diciembre.  El indicador cierra en 97% para el mes de Diciembre de 2023.</t>
  </si>
  <si>
    <t>121-2024-01-31</t>
  </si>
  <si>
    <t>2024-02-13 17:28:00</t>
  </si>
  <si>
    <t>El comportamiento del gasto estuvo de acuerdo a lo esperado, hubo una menor ejecución por valor de 133 obedece en que la versión de ppto se tuvo en cuenta incremento desde enero._x000D_
_x000D_
El comportamiento del gasto de ventas tuvo una menor ejecución de 250 mm explicado al igual que el gasto administrativo por un ahorro en el incremento desde febrero y por otro lado no se ve causación de comisiones en el mismo_x000D_
_x000D_
En el costo indirecto encontramos que hubo una mayor ejecución de 69 mm explicada por movimientos desde los segmentos del gasto._x000D_
_x000D_
Con relación al costo directo de planta hubo una menor ejecución sin embargo en el costo de diversos se presenta una desviación por valor de 250 mm principalmente en B2G Y B2B</t>
  </si>
  <si>
    <t>124-2024-01-31</t>
  </si>
  <si>
    <t>2024-02-20 08:34:11</t>
  </si>
  <si>
    <t>Durante la vigencia no se registraron accidentes de trabajo, razón por la cual tampoco se presentan días de ausencias.</t>
  </si>
  <si>
    <t>125-2024-01-31</t>
  </si>
  <si>
    <t>2024-02-20 08:31:10</t>
  </si>
  <si>
    <t>Según el indicador nos permite determinar que no existe accidentes de trabajo durante el mes de enero.</t>
  </si>
  <si>
    <t>128-2024-01-31</t>
  </si>
  <si>
    <t>2024-02-20 08:48:59</t>
  </si>
  <si>
    <t>El indicador nos permite establecer que por cada 100 días laborales programados para el periodo a nivel institucional, se perdieron 0.70 días asociados a temas de salud.</t>
  </si>
  <si>
    <t>2025-03-18 16:52:25</t>
  </si>
  <si>
    <t>El consumo de agua de la Universidad Politécnico Grancolombiano en el mes de enero fue de 1326 m3, lo que representa un consumo promedio de 43,5 m3 por día. El consumo total se distribuyó de la siguiente manera:_x000D_
_x000D_
Sede Campus: 790 m3_x000D_
Sede City: 341 m3_x000D_
Sede Calle 85: 45 m3_x000D_
Sede Los Colores: 144 m3_x000D_
Sede IPS Punto Clave: 6 m3_x000D_
_x000D_
La sede Campus, que es la sede académica más grande de la universidad, concentra la mayor parte del consumo de agua, con un 57,5% del total, la sede City representa el 24,8% del consumo, la sede de la Calle 85 el 3,3%, la sede Los Colores el 13,8% del consumo y la sede IPS Punto Clave el 0,6% del consumo._x000D_
_x000D_
Desde enero de 2024 se incluyen datos de consumo de Sede posgrado - Calle 85</t>
  </si>
  <si>
    <t>2024-03-19 12:02:05</t>
  </si>
  <si>
    <t>El indicador de Generación de Residuos Sólidos Mensual mide la cantidad de residuos sólidos generados por el Poli en el mes de enero, donde se generaron 3375,7 kg, lo que equivale a un promedio de 108,8 kg por día._x000D_
_x000D_
La distribución de la generación de residuos por sede es la siguiente:_x000D_
_x000D_
Campus: 2491 kg (73,8%)_x000D_
City: 472.2 kg (14%)_x000D_
Los Colores:401.5 kg (11,9%)_x000D_
Consultorio Psicología: 11 kg (0,3%)_x000D_
_x000D_
La generación de residuos en la sede Campus tuvo un aumento notorio durante enero de 2024, debido al incremento de población general en la sede._x000D_
Se inicio registro de residuos en consultorios de psicología - Medellín</t>
  </si>
  <si>
    <t>2024-03-21 16:59:43</t>
  </si>
  <si>
    <t>El indicador de Aprovechamiento de Residuos mide la cantidad de residuos sólidos que son reciclados por el gestor autorizado, en relación con la cantidad total de residuos generados. En el caso de la Universidad, en el mes de enero de 2024, se logró un aprovechamiento del 53,86 %, lo que significa que 1818 kg de residuos se reciclaron, de un total de 3375.7 kg generados._x000D_
_x000D_
La distribución del aprovechamiento de residuos por sede es la siguiente:_x000D_
_x000D_
Campus: 72.94% (1817 kg)_x000D_
Consultorio Psicología: 9,09% (1)_x000D_
_x000D_
La generación de residuos Aprovechables en la sede Campus aumento significativamente en enero de 2024 en comparación a diciembre de 2023.</t>
  </si>
  <si>
    <t>2024-04-15 08:35:55</t>
  </si>
  <si>
    <t>El consumo de energía eléctrica de la Universidad Politécnico Grancolombiano, en el mes de enero de 2024, fue de 117.162,05 kWh. Este consumo se distribuyó de la siguiente manera:_x000D_
_x000D_
Sede Campus: 55.618 kWh_x000D_
Sede City: 39.330 kWh_x000D_
Sede Calle 85: 3.660 kWh_x000D_
Sede Los Colores: 15.736 kWh_x000D_
Sede Bienestar: 1.680 KWh_x000D_
Consultorio Psicología: 1.138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</si>
  <si>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2024-02-06 11:54:44</t>
  </si>
  <si>
    <t>En el mes de enero se realizaron las siguientes actividades para el mantenimiento de las áreas verdes de la Institución:_x000D_
_x000D_
Se realizó poda de césped a zonas que lo necesitaban, como entradas principales, vallado, se continuo con la barrida de hojas todos los lunes del mes, en la entrada de torniquete 1, se establecido que se dejara una capa de hojas para proteger el suelo de la erosión y las raíces expuestas; se aportó materia orgánica del compostaje y se reforzó el riego a los diferentes jardines._x000D_
_x000D_
_x000D_
Campus:_x000D_
_x000D_
1. Corte y barrido de césped_x000D_
2. Barrido de hojas_x000D_
3. Plateo de árboles_x000D_
4. Mantenimiento general_x000D_
5. Limpieza de maleza y hojas secas_x000D_
_x000D_
City Campus:_x000D_
1. Riego Manual_x000D_
2. Limpieza de jardines_x000D_
3. Siembra muro_x000D_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</si>
  <si>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239-2024-01-31</t>
  </si>
  <si>
    <t>2024-03-01 10:23:19</t>
  </si>
  <si>
    <t>Adjunto documento con proyectos por estado</t>
  </si>
  <si>
    <t>241-2024-01-31</t>
  </si>
  <si>
    <t>2024-03-18 09:40:07</t>
  </si>
  <si>
    <t>2024-06-12 09:46:57</t>
  </si>
  <si>
    <t>El Politécnico Grancolombiano generó un total de 9,65 kg de residuos peligrosos en el mes de enero de 2024. Esta cantidad se generó en el campus y City Bogotá. _x000D_
_x000D_
La generación corresponde a residuos de aceite mineral, luminarias y biosanitarios_x000D_
.</t>
  </si>
  <si>
    <t>2024-02-06 14:45:47</t>
  </si>
  <si>
    <t>Para el mes de Enero se recibieron 10 solicitudes documentales de eliminación y modificación de documentos operativos y 3 solicitudes que se encontraban pendientes del mes de Diciembre las cuales fueron aprobados, excepto el Procedimiento Gestión de Solicitudes EDG el cual aún se encuentra en proceso de Vo Bo. El promedio de respuesta para el mes evaluado fue de 4 días. _x000D_
_x000D_
En cuanto al flujo de aprobación, no se realizaron solicitudes documentales que necesitaran aprobación, excepto el procedimiento de becas el cual queda pendiente por gestión.</t>
  </si>
  <si>
    <t>77-2024-02-29</t>
  </si>
  <si>
    <t>2024-07-15 13:58:12</t>
  </si>
  <si>
    <t>Se estabiliza el indicador al promedio de meses anteriores una vez se finaliza etapa de salida en producción de sistema académico. El indicador cierra en 98% para el mes de Febrero de 2024.</t>
  </si>
  <si>
    <t>121-2024-02-29</t>
  </si>
  <si>
    <t>2024-03-15 13:24:51</t>
  </si>
  <si>
    <t>Observaciones	Diferencia total_x000D_
	_x000D_
Con relación al gasto administrativos se presentó una mayor ejecución  de 135 mm explicado por 73 mm en planta por la diferencia en el % de incremento aplicado para el año 2024, por otro lado se presentó una mayor ejecución en temporales del gasto y se causó la provisión de bonos de resultados que no está contemplada en el Ppto.	 (135.109)_x000D_
	_x000D_
en el gasto hubo una mayor ejecución principalmente por bonos y gasto de temporales.	 (94.457)_x000D_
	_x000D_
Con relacion al costo indirecto presentó una menor ejecucion  de 30 mm, de la misma forma q los segmentos anteriores en este se casuso provisión de bonos y un costo de temporal, sin embargo hubo una menor ejecución en planta corresponde a movimiento que se realizaron al ppto del gato.	 30.714 _x000D_
	_x000D_
El costo directo presentó una menor ejecución de 88; sin embargo en el costo de planta directa tiene una mayor ejecución de 101 mm explicado por una mayor contratación en las plazas presupuestadas, por otro lado el costo de diversos compensa esta diferencia.	 88.093</t>
  </si>
  <si>
    <t>122-2024-02-29</t>
  </si>
  <si>
    <t>2024-03-07 11:57:28</t>
  </si>
  <si>
    <t>Para el periodo evaluado se recibieron 60 solicitudes documentales mediante Kawak, de las cuales 58 se gestionaron de acuerdo a solicitud del usuario y 2 fueron rechazadas, estas dos últimas debido a: 1. Se solicito por error la eliminación del Programa de Prevención y Protección Contra Caídas-PPPCC y 2. Se solicito actualización del formato Préstamos Sistemas de Acceso el cual no presentaba cambios._x000D_
_x000D_
Dado lo anterior y de acuerdo a resultado del indicador, no se requiere abrir OM.</t>
  </si>
  <si>
    <t>124-2024-02-29</t>
  </si>
  <si>
    <t>2024-04-26 11:03:40</t>
  </si>
  <si>
    <t>Durante la vigencia no se presentaron accidentes en la institución</t>
  </si>
  <si>
    <t>125-2024-02-29</t>
  </si>
  <si>
    <t>2024-04-26 11:11:59</t>
  </si>
  <si>
    <t>Para el periodo no se registraron incapacidades asociadas a AT</t>
  </si>
  <si>
    <t>128-2024-02-29</t>
  </si>
  <si>
    <t>2024-05-14 16:32:57</t>
  </si>
  <si>
    <t>Según el indicador para el periodo por cada 100 días laborales programados se perdieron 0.90 días por temas de salud</t>
  </si>
  <si>
    <t>2024-04-26 12:29:15</t>
  </si>
  <si>
    <t>El consumo de agua de la Universidad Politécnico Grancolombiano en el mes de febrero fue de 1786 m3, lo que representa un consumo promedio de 61,5 m3 por día. El consumo total se distribuyó de la siguiente manera:_x000D_
_x000D_
Sede Campus: 848 m3_x000D_
Sede City: 341 m3_x000D_
Sede Calle 85: 19 m3_x000D_
Sede Los Colores: 564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</si>
  <si>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2024-06-12 09:05:20</t>
  </si>
  <si>
    <t>El indicador de Generación de Residuos Sólidos Mensual mide la cantidad de residuos sólidos generados por el Poli en el mes de febrero, donde se generaron 6138,60 kg, lo que equivale a un promedio de 211,6 kg por día._x000D_
_x000D_
La distribución de la generación de residuos por sede es la siguiente:_x000D_
_x000D_
Campus: 3354 kg (54,7%)_x000D_
City: 989.4_x000D_
 kg (16%)_x000D_
Los Colores: 1770.5 kg (28,9%)_x000D_
Consultorio Psicología: 25 kg (0,4%)_x000D_
_x000D_
La generación de residuos en la sede Campus Bogotá y Medellín tuvo un aumento notorio durante febrero de 2024, debido al incremento de población estudiantil en la sede._x000D_
_x000D_
Se inicio registro de residuos en consultorios de psicología - Medellín</t>
  </si>
  <si>
    <t>2024-05-09 09:17:57</t>
  </si>
  <si>
    <t>El indicador de Aprovechamiento de Residuos mide la cantidad de residuos sólidos que son reciclados por el gestor autorizado, en relación con la cantidad total de residuos generados. En el caso de la Universidad, en el mes de febrero de 2024, se logró un aprovechamiento del 18,58 %, lo que significa que 1138,3 kg de residuos se reciclaron, de un total de 6127,5 kg generados._x000D_
_x000D_
La distribución del aprovechamiento de residuos por sede es la siguiente:_x000D_
_x000D_
Campus: 29,07% (975 kg)_x000D_
Los Colores: 8,43% (149,3 kg)_x000D_
Consultorios Psicología: 56% (14 kg)_x000D_
_x000D_
Se inicio registro de pesaje en consultorios de psicología - Medellín</t>
  </si>
  <si>
    <t>2024-04-25 12:31:09</t>
  </si>
  <si>
    <t>El consumo de energía eléctrica de la Universidad Politécnico Grancolombiano, en el mes de febrero de 2024, fue de 152.267,99 kWh. Este consumo se distribuyó de la siguiente manera:_x000D_
_x000D_
Sede Campus: 70.094.99 kWh_x000D_
Sede City: 48.450 kWh_x000D_
Sede Calle 85: 4.140 kWh_x000D_
Sede Los Colores: 24.290 kWh_x000D_
Sede Bienestar: 3.840 KWh_x000D_
Consultorio Psicología: 1.453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</si>
  <si>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2024-04-16 12:24:50</t>
  </si>
  <si>
    <t>En el mes de febrero se realizaron las siguientes actividades para el mantenimiento de las áreas verdes de la Institución:_x000D_
_x000D_
Para todos los jardines internos se realizó desyerbe manual, removida de sustrato _x000D_
para darle aireación a las raíces y eliminación de forma manual de hojas y flores _x000D_
secas. Se realizó poda de césped a zonas que lo necesitaban, se continuo con la barrida de hojas todos los lunes del mes, se aportó materia orgánica del compostaje y se reforzó el riego a los diferentes jardines._x000D_
_x000D_
_x000D_
Campus:_x000D_
1. Corte y barrido de césped_x000D_
2. Barrido de hojas_x000D_
4. Poda de setos_x000D_
4. Mantenimiento general_x000D_
5. Limpieza de maleza y hojas secas_x000D_
_x000D_
City Campus:_x000D_
1. Riego Manual_x000D_
2.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Bienestar:_x000D_
1. Mantenimiento al jardín_x000D_
_x000D_
Consultorio:_x000D_
1. Mantenimiento al jardín</t>
  </si>
  <si>
    <t>239-2024-02-29</t>
  </si>
  <si>
    <t>2024-03-18 09:27:32</t>
  </si>
  <si>
    <t>Adjunto archivo con estado de proyectos</t>
  </si>
  <si>
    <t>241-2024-02-29</t>
  </si>
  <si>
    <t>2024-03-18 09:41:02</t>
  </si>
  <si>
    <t>2024-06-12 10:09:57</t>
  </si>
  <si>
    <t>El Politécnico Grancolombiano generó un total de 107.70 kg de residuos peligrosos en el mes de febrero de 2024. De esta cantidad, el 89% (95.85 kg) se generó en el campus, el 1,2% (1.25kg) en la sede City de Bogotá, el 9,6% (10.4 kg) en la sede Los Colores de Medellín y el 0,2% (0.2 kg) en la sede Bienestar de Medellín._x000D_
_x000D_
La generación corresponde a residuos de luminarias, biosanitarios y tintas.</t>
  </si>
  <si>
    <t>2024-03-11 10:55:24</t>
  </si>
  <si>
    <t>Para el mes de Febrero, se recibieron 12 solicitudes documentales (Procedimientos y Manuales) más 1 solicitud que se encontraba pendiente del mes de Diciembre correspondiente al Procedimiento Gestión de Solicitudes EDG, el cual fue aprobado el 27/02/2024. _x000D_
_x000D_
El promedio de respuesta para el mes evaluado es de 6,1 días. _x000D_
_x000D_
En cuanto al flujo de aprobación, el promedio fue de 7,4 días.</t>
  </si>
  <si>
    <t>2024-06-18 16:00:56</t>
  </si>
  <si>
    <t>Magda Julieth Garzon Martinez</t>
  </si>
  <si>
    <t>Para este caso no aplica ya que en los meses de enero y febrero, no se ejecutaron auditorías, se estaba en la planeación del programa.</t>
  </si>
  <si>
    <t>77-2024-03-31</t>
  </si>
  <si>
    <t>2024-07-16 08:26:40</t>
  </si>
  <si>
    <t>Se mejora el indicador versus al  promedio de meses anteriores. El indicador cierra en 989.1% para el mes de Marzo de 2024.</t>
  </si>
  <si>
    <t>121-2024-03-31</t>
  </si>
  <si>
    <t>2024-04-17 17:30:38</t>
  </si>
  <si>
    <t>El gasto administrativo estuvo de acuerdo a lo esperado, las desviaciones mas representativas tienen q ver con la provision de bonos que no se encuentra en el ejercicio de presupuesto y por otro lado hay un mayor valor de temporales para este mes._x000D_
_x000D_
con relacion al gasto de ventas encontramos que presenta una menor ejecucion de 232 con las siguientes consideraciones, en comisiones se presenta una menor ejecucion de 100 sin embargo este valor a su ves se provisiona por bonos, por otro lado en el gasto de nomina la menor ejecucion se debe a las plazas vacantes que actualmente se encuentan_x000D_
_x000D_
El segmento indirecto no presenta una variacion significativa, la desviacion corresponde principalmente a la provision de bonos._x000D_
_x000D_
Con relacion al costo directo encontramos que hay una mayor ejecucion principalmente por un numero mayor de plazas de docentes contratadas vs el presupuesto inicial.</t>
  </si>
  <si>
    <t>124-2024-03-31</t>
  </si>
  <si>
    <t>2024-04-26 11:04:12</t>
  </si>
  <si>
    <t>Para el periodo no se registran eventos asociados a accidentes de trabajo</t>
  </si>
  <si>
    <t>125-2024-03-31</t>
  </si>
  <si>
    <t>2024-04-26 11:12:36</t>
  </si>
  <si>
    <t>Según información para este periodo no se presentaron días de ausencia asociados a AT</t>
  </si>
  <si>
    <t>128-2024-03-31</t>
  </si>
  <si>
    <t>2024-05-14 16:38:52</t>
  </si>
  <si>
    <t>Durante el periodo de marzo el número de días laborales disminuyen a nivel institucional pues se descuenta el total de días de la semana santa, razón por la cual el resultado sobrepasa la meta; no se considera la necesidad de abrir una oportunidad de mejora</t>
  </si>
  <si>
    <t>2024-06-17 12:21:25</t>
  </si>
  <si>
    <t>El consumo de agua de la Universidad Politécnico Grancolombiano en el mes de marzo fue de 1842,5 m3, lo que representa un consumo promedio de 59,4 m3 por día. El consumo total se distribuyó de la siguiente manera:_x000D_
_x000D_
Sede Campus: 850 m3_x000D_
Sede City:  317,5 m3_x000D_
Sede Calle 85: 19 m3_x000D_
Sede Los Colores: 638 m3_x000D_
Sede IPS Punto Clave: 18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</si>
  <si>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2024-04-25 15:37:18</t>
  </si>
  <si>
    <t>El indicador de Generación de Residuos Sólidos Mensual mide la cantidad de residuos sólidos generados por el Poli en el mes de marzo, donde se generaron 5548,44 kg, lo que equivale a un promedio de 178 kg por día._x000D_
_x000D_
La distribución de la generación de residuos por sede es la siguiente:_x000D_
_x000D_
Campus: 3775 kg (68%)_x000D_
City: 1023,84 kg (18,5%)_x000D_
Los Colores: 727,69 kg (13,1%)_x000D_
Consultorio Psicología: 21,91 kg (0,4%)_x000D_
_x000D_
La generación de residuos en la sede Campus Bogotá tuvo un aumento durante marzo de 2024, debido al incremento de población estudiantil en la sede.</t>
  </si>
  <si>
    <t>2024-05-08 15:17:31</t>
  </si>
  <si>
    <t>El indicador de Aprovechamiento de Residuos mide la cantidad de residuos sólidos que son reciclados por el gestor autorizado, en relación con la cantidad total de residuos generados. En el caso de la Universidad, en el mes de marzo de 2024, se logró un aprovechamiento del 18.39 %, lo que significa que 1020.17 kg de residuos se reciclaron, de un total de 5548.44 kg generados._x000D_
_x000D_
La distribución del aprovechamiento de residuos por sede es la siguiente:_x000D_
_x000D_
Campus: 17,56% (663 kg)_x000D_
City: 22,21 % (227.40 kg)_x000D_
Los Colores: 16,56 % (120.49 kg)_x000D_
Consultorios Psicología: 42,36% (9.28kg)_x000D_
_x000D_
Se inicio registro de pesaje en City Campus - Bogotá</t>
  </si>
  <si>
    <t>2024-04-25 13:51:34</t>
  </si>
  <si>
    <t>El consumo de energía eléctrica de la Universidad Politécnico Grancolombiano, en el mes de marzo de 2024, fue de 162.992,73 kWh. Este consumo se distribuyó de la siguiente manera:_x000D_
_x000D_
Sede Campus: 67.615,73 kWh_x000D_
Sede City: 51.870 kWh_x000D_
Sede Calle 85: 4.680 kWh_x000D_
Sede Los Colores: 31.339 kWh_x000D_
Sede Bienestar: 5.880 KWh_x000D_
Consultorio Psicología: 1.608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</si>
  <si>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225-2024-03-31</t>
  </si>
  <si>
    <t>2024-04-16 12:21:26</t>
  </si>
  <si>
    <t>En el mes de marzo se realizaron las siguientes actividades para el mantenimiento de las áreas verdes de la Institución:_x000D_
_x000D_
Para todos los jardines internos se realizó desyerbe manual, removida de sustrato_x000D_
para darle aireación a las raíces y eliminación de forma manual de hojas y flores_x000D_
secas. Se realizó poda de césped a zonas que lo necesitaban, se continuo con la barrida de hojas todos los lunes del mes, se aportó materia orgánica del compostaje y se reforzó el riego a los diferentes jardines._x000D_
_x000D_
_x000D_
Campus:_x000D_
1. Riego manual_x000D_
2. Barrida de hojas_x000D_
3. Recorte de setos y poda de plantas._x000D_
4. Eliminación de malezas y basura_x000D_
5. Riego y limpieza de plantas de interior_x000D_
6. Corte de césped_x000D_
_x000D_
City Campus:_x000D_
1. Poda de plantas_x000D_
2. Riego manual_x000D_
3. Desyerbe manual_x000D_
4. Resiembra de plantas _x000D_
5.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realizó la compra de plantas, materas y tierra abonada.</t>
  </si>
  <si>
    <t>239-2024-03-31</t>
  </si>
  <si>
    <t>2024-04-18 08:41:17</t>
  </si>
  <si>
    <t>Adjunto archivo con detalle de proyectos en los diferentes estados</t>
  </si>
  <si>
    <t>241-2024-03-31</t>
  </si>
  <si>
    <t>2024-04-18 08:46:25</t>
  </si>
  <si>
    <t>Pendiente formalizar el acta de inicio del proyecto Silver, que ya se encuentra en proceso de firmas _x000D_
Pendiente actualizar acta de inicio de proyectos de CAFAM por ajuste de su alcance</t>
  </si>
  <si>
    <t>2024-04-26 12:21:44</t>
  </si>
  <si>
    <t>El Politécnico Grancolombiano generó un total de 22.02 kg de residuos peligrosos en el mes de marzo de 2024. De esta cantidad, el 86,5% (19.05 kg) se generó en el campus, el 7,1% (1.57kg) en la sede City de Bogotá, el 5,4% (1.20 kg) en la sede Los Colores de Medellín y el 0,9% (0.2 kg) en la sede Bienestar de Medellín._x000D_
_x000D_
La generación corresponde a residuos de luminarias, solidos contaminados con químicos, líquidos y biosanitarios.</t>
  </si>
  <si>
    <t>2024-04-05 13:52:18</t>
  </si>
  <si>
    <t>Para el mes de Marzo se recibieron 3 solicitudes de creación y actualización de documentos operativos (Procedimientos - Manuales), las cuales presentaron un promedio de respuesta de 5,6 días. _x000D_
_x000D_
En cuanto al flujo de aprobación, el promedio fue de 10,1 días.</t>
  </si>
  <si>
    <t>69-2024-03-31</t>
  </si>
  <si>
    <t>2024-04-04 14:41:23</t>
  </si>
  <si>
    <t>Para el corte 2024-1 que corresponde al periodo del 1 de enero a 30 de marzo, El indicador continua de manera positiva (91.32%), se mantiene la meta, los usuarios sienten el avance en los tiempos de respuesta.</t>
  </si>
  <si>
    <t>111-2024-03-31</t>
  </si>
  <si>
    <t>2024-04-19 08:38:41</t>
  </si>
  <si>
    <t>Los encuestados consideran que el proceso de Gestión de Abastecimiento, se encuentra en cumplimiento, puesto que su nivel de satisfacción del 94%, es decir 14 pp por encima de la meta establecida para el periodo en medición (80,0%). En ese orden de ideas se cumple con el indicador de satisfacción._x000D_
_x000D_
El rol de Administrativo obtuvo TTB= 94%_x000D_
El rol Docente no tuvo participación._x000D_
_x000D_
De los 6 aspectos evaluados para el proceso, el 100% (6), superan la meta establecida, sin embargo 1 item &amp;quot;Los tiempos de respuesta del proceso de abastecimiento son acodes&amp;quot;, se encuentra en TTB=86%, versus el trimestre No. 4 presento una mejora de 6pp, se deben continuar con las acciones que optimicen los tiempos y evitar que este item afecte en mayor proporción el indicador global.</t>
  </si>
  <si>
    <t>197-2024-03-31</t>
  </si>
  <si>
    <t>2024-04-22 13:00:13</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</si>
  <si>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t>
  </si>
  <si>
    <t>2024-09-11 17:13:21</t>
  </si>
  <si>
    <t>En el primer trimestre de 2024 se ejecutaron 127 actividades de 127 planificadas para el periodo:_x000D_
Gestión Ambiental 15/15_x000D_
Programa Gestión de Áreas Naturales 9/9_x000D_
Programa Gestión de la Calidad, Ahorro y Uso Eficiente del Agua 20/20_x000D_
Programa Gestión de la Educación y Comunicación Ambienta 16/16_x000D_
Programa Gestión de la Medición y Compensación de GEI - Huella de Carbono 0/0_x000D_
Programa Gestión del Ahorro y Uso Eficiente de la Energía 18/18_x000D_
Programa Gestión de la Calidad del Aire, Ruido Ambiental y Publicidad Exterior Visual 4/4_x000D_
Plan Gestión Integral de Residuos 45/45</t>
  </si>
  <si>
    <t>233-2024-03-31</t>
  </si>
  <si>
    <t>2025-02-11 16:54:33</t>
  </si>
  <si>
    <t>Durante el primer trimestre de 2024 se realizó 6 campañas de materia ambiental a través de Correo, enmarcadas principalmente en:_x000D_
_x000D_
Etiquetas de fila	Suma de Abiertos	Suma de Mensajes enviados_x000D_
CHARLA POLIAMBIENTAL: Administrativos	399	878_x000D_
CHARLA POLIAMBIENTAL: Profesores 	377	643_x000D_
DÍA MUNDIAL DEL RECICLAJE: Administrativos	369	645_x000D_
DÍA MUNDIAL DEL RECICLAJE: Profesores	367	899_x000D_
WEBINAR RUMBO A LA COP 16: Administrativos	354	644_x000D_
WEBINAR RUMBO A LA COP 16: Profesores	362	899_x000D_
Total general	2228	4608</t>
  </si>
  <si>
    <t>234-2024-03-31</t>
  </si>
  <si>
    <t>2025-02-11 17:02:22</t>
  </si>
  <si>
    <t>Durante el primer trimestre de 2024 se realizaron 8 comunicaciones de materia ambiental a través de Instagram, enmarcadas principalmente en:_x000D_
_x000D_
Etiquetas de fila	REDES SOCIALES	Total general_x000D_
DÍA INTERNACIONAL DE LA MADRE TIERRA IG POLI	2517	2517_x000D_
DÍA INTERNACIONAL DE LOS BOSQUES IG POLI 	2501	2501_x000D_
DÍA MUNDIAL DE LAS ABEJAS IG POLI	2594	2594_x000D_
DÍA MUNDIAL DE LOS OCÉANOS: IG	2896	2896_x000D_
DÍA MUNDIAL DEL MEDIOAMBIENTE: IG	21	21_x000D_
DÍA MUNDIAL EDUCACIÓN AMBIENTAL: IG	11398	11398_x000D_
DÍA MUNDIAL PARA EL AGUA: AGUA PARA LA PAZ IG POLI	2298	2298_x000D_
WEBINAR RUMBO A LA COP 16: IG	1649	1649</t>
  </si>
  <si>
    <t>2024-10-16 16:43:03</t>
  </si>
  <si>
    <t>En el primer trimestre del año se cumplieron 16 de 21 indicadores relacionados con los programas ambientales:_x000D_
- Plan Anual 1 de 1._x000D_
- Gestión Integral de Residuos 7 de 9._x000D_
- Gestión del Ahorro y Uso Eficiente de Energía 3 de 3._x000D_
- Gestión de la Calidad, Ahorro y Uso Eficiente del Agua 1 de 3._x000D_
- Gestión de la Calidad del Aire, Ruido Ambiental y Publicidad Exterior Visual N/A._x000D_
- Gestión de Áreas Naturales 3 de 3._x000D_
- Gestión de la Medición y Compensación de GEI - Huella de Carbono N/A_x000D_
- Gestión de la Educación y Comunicación Ambiental 1 de 2.</t>
  </si>
  <si>
    <t>240-2024-03-31</t>
  </si>
  <si>
    <t>2024-04-18 08:44:27</t>
  </si>
  <si>
    <t>Recientemente se cerró el proyecto Monarca, se está tramitando el acta de cierre, para dar por completa la documentación de soporte</t>
  </si>
  <si>
    <t>2024-04-22 15:49:39</t>
  </si>
  <si>
    <t>Las sesiones por procesos para la definición de indicadores por Cuadro de mando integral CMI se iniciaron en el mes de abril de acuerdo al cronograma definido por el proceso de desempeño institucional</t>
  </si>
  <si>
    <t>254-2024-03-31</t>
  </si>
  <si>
    <t>2024-07-18 14:25:57</t>
  </si>
  <si>
    <t>Se realiza de 73 áreas con Plan Anual de Retos, para el 2024, corte Abril</t>
  </si>
  <si>
    <t>263-2024-03-31</t>
  </si>
  <si>
    <t>2024-07-15 12:36:17</t>
  </si>
  <si>
    <t>En la base datos Excel se encuentra el número de casos radicados de enero al 30 de marzo de 2024 (234).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</si>
  <si>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300-2024-03-31</t>
  </si>
  <si>
    <t>2024-04-12 12:25:37</t>
  </si>
  <si>
    <t>Se cumplió con la inspección a la concesión PLANET GOURMET CATERING SAS denominada &amp;quot;CUATRO NÓMADES&amp;quot; en la sede Campus Principal durante el periodo febrero de 2024, verificando todos los ítems del formato de control al servicio subcontratado, encontrando todo conforme. La concesión realizó las correcciones a los hallazgos encontrados por la Secretaria Distrital Distrital de Salud, según Acta 151888</t>
  </si>
  <si>
    <t>301-2024-03-31</t>
  </si>
  <si>
    <t>2024-04-12 14:01:39</t>
  </si>
  <si>
    <t>Durante el primer trimestre de 2024 se dio cumplimiento al plan de trabajo con la empresa transportadora de acuerdo con lo establecido en el Otrosí No. 14 del contrato. En el mes de  enero la operación del servicio de transporte funcionó con cuatro (4) buses y durante los meses de febrero y marzo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</si>
  <si>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306-2024-03-31</t>
  </si>
  <si>
    <t>2024-04-22 15:46:56</t>
  </si>
  <si>
    <t>Indicadores asociados al Plan de desarrollo institucional tienen una periodicidad semestral</t>
  </si>
  <si>
    <t>347-2024-03-31</t>
  </si>
  <si>
    <t>2024-07-24 15:38:33</t>
  </si>
  <si>
    <t>Anticipos de proveedores sin legalizar 7: 7 anticipos se encuentran por acuerdo que se legalizaran hasta que se culmine la transacción. Anticipo de empleados sin legalizar 0: No se registran anticipos con vencimiento mayor a 45 dias con corte a 31 de marzo.</t>
  </si>
  <si>
    <t>348-2024-03-31</t>
  </si>
  <si>
    <t>2024-07-24 21:46:21</t>
  </si>
  <si>
    <t>Se concilian los expedientes cargados en filenet vs los contabilizados en SAP con 1 expediente pendiente por validar y contabilizar. Estos quedan registrados en el mes siguiente.</t>
  </si>
  <si>
    <t>351-2024-03-31</t>
  </si>
  <si>
    <t>2024-07-24 15:20:51</t>
  </si>
  <si>
    <t>De las partidas conciliatorias de quedaron a diciembre 31 se realizan depuraciones con reportes de entidades, archivos de facturacion y planilla de bancos, con el fin de aclarar los pagos realizados.</t>
  </si>
  <si>
    <t>352-2024-03-31</t>
  </si>
  <si>
    <t>2024-07-24 14:39:19</t>
  </si>
  <si>
    <t>368-2024-03-31</t>
  </si>
  <si>
    <t>2024-07-04 11:31:11</t>
  </si>
  <si>
    <t>En el trimestre (enero, febrero, marzo) del año 2024, los estudiantes que aplicaron la encuesta de satisfacción fueron 1609, dando cumplimiento al indicador, ya que obtuvimos un promedio sobre 90% en los ítem de profesor, materiales, programa académico, instalaciones.</t>
  </si>
  <si>
    <t>372-2024-03-31</t>
  </si>
  <si>
    <t>2024-07-04 11:23:09</t>
  </si>
  <si>
    <t>En el trimestre (enero, febrero, marzo) del año 2024, se obtiene el resultado de la aplicación de la encuesta de satisfacción del cliente corporativo, para los ítem de Programa, modalidad, calidad, calidez que para este trimestre aplicó a una empresa, dando como resultado un 93% del indicador y así mismo cumpliendo con el mismo</t>
  </si>
  <si>
    <t>2024-06-26 15:11:39</t>
  </si>
  <si>
    <t>Análisis Prueba_x000D_
_x000D_
Se identifica que las líneas de educación y sostenibilidad presentan desviaciones frente al avance estimado, las líneas de transformación organizacional se encuentran en un cumplimiento entre el 80% y 99% y la línea de calidad se encuentra cumpliendo las actividades propuestas a la fecha</t>
  </si>
  <si>
    <t>2024-07-22 14:55:05</t>
  </si>
  <si>
    <t>Se realiza el seguimiento y reporte en la herramienta de retos, con corte al I Semestre 2024, se anexa evidencia de la herramienta de reporte.</t>
  </si>
  <si>
    <t>2024-04-09 14:58:39</t>
  </si>
  <si>
    <t>2024-07-17 14:16:37</t>
  </si>
  <si>
    <t>Se realiza seguimiento y reporte con corte abril 2024</t>
  </si>
  <si>
    <t>2024-07-17 14:53:06</t>
  </si>
  <si>
    <t>Los líderes realizan seguimiento con corte al mes de abril, tomado de la herramienta de retos.</t>
  </si>
  <si>
    <t>2024-07-18 12:30:14</t>
  </si>
  <si>
    <t>Se realiza el seguimiento y reporte en la herramienta de retos, con corte al mes de abril.</t>
  </si>
  <si>
    <t>2024-07-18 14:22:49</t>
  </si>
  <si>
    <t>Se realiza el seguimiento y reporte en la herramienta de retos, con corte al mes de abril, anexa tablero publicado de reporte.</t>
  </si>
  <si>
    <t>2024-07-22 15:10:59</t>
  </si>
  <si>
    <t>Se realiza el seguimiento y reporte en la herramienta de retos, con corte al mes de abril, se anexa tablero publicado de reporte.</t>
  </si>
  <si>
    <t>431-2024-03-31</t>
  </si>
  <si>
    <t>2024-06-07 16:16:14</t>
  </si>
  <si>
    <t>Al cierre del periodo se identificaron 53 casos de colaboradores con temas de salud de interés de seguimiento, se hacen notificaciones y seguimientos a los casos</t>
  </si>
  <si>
    <t>2024-06-04 14:53:52</t>
  </si>
  <si>
    <t>Según la información registrada y documentada en el sistema de Gestión de Seguridad y Salud en el Trabajo, en el periodo se tuvo una ejecución del 100 de las actividades planeadas</t>
  </si>
  <si>
    <t>453-2024-03-31</t>
  </si>
  <si>
    <t>2024-10-11 07:27:10</t>
  </si>
  <si>
    <t>Jonathan Camilo Agudelo Sarmiento</t>
  </si>
  <si>
    <t>Las métricas y tiempos de producción establecidos desde el año 2023, no estaban parametrizadas y los módulos se producían en tiempos bastante holgados, por tal motivo para este primer trimestre se entregaron la mitad de los módulos establecidos,  pero con la proyección de que en lo trimestres que siguen se debe entregar los módulos faltantes.</t>
  </si>
  <si>
    <t>2024-07-22 14:40:37</t>
  </si>
  <si>
    <t>2024-07-22 15:27:34</t>
  </si>
  <si>
    <t>2024-07-22 15:22:08</t>
  </si>
  <si>
    <t>77-2024-04-30</t>
  </si>
  <si>
    <t>2024-07-16 08:27:44</t>
  </si>
  <si>
    <t>Se mantiene promedio de operación y disponibilidad.  El indicador cierra en 98.09% para Abril 2024.</t>
  </si>
  <si>
    <t>122-2024-04-30</t>
  </si>
  <si>
    <t>2024-05-10 11:49:00</t>
  </si>
  <si>
    <t>Para el periodo evaluado se recibieron 43 solicitudes documentales mediante la Herramienta Kawak, de las cuales al corte 1 se encuentra en proceso de gestión debido a que la solicitud fue realizada el día 30 de abril, dicha solicitud corresponde al Procedimiento de Gestión Pruebas Saber Pro. Se estima dar cierre a esta solicitud en las primeras semanas del mes de Mayo._x000D_
_x000D_
Dado lo anterior no se genera OM, entendiendo que se la solicitud que se encuentra pendiente esta dentro de los tiempos de respuesta.</t>
  </si>
  <si>
    <t>124-2024-04-30</t>
  </si>
  <si>
    <t>2024-05-14 16:27:06</t>
  </si>
  <si>
    <t>Según los registros de ARL en el periodo no se presentaron accidentes de trabajo</t>
  </si>
  <si>
    <t>125-2024-04-30</t>
  </si>
  <si>
    <t>2024-05-14 16:28:25</t>
  </si>
  <si>
    <t>Para el mes de abril no se registran días de ausencia asociados a accidentes de trabajo.</t>
  </si>
  <si>
    <t>128-2024-04-30</t>
  </si>
  <si>
    <t>2024-05-14 16:37:19</t>
  </si>
  <si>
    <t>Según el registro, para el periodo se perdieron 0.40 días por cada 100 días de trabajo laborales programados.</t>
  </si>
  <si>
    <t>172-2024-04-30</t>
  </si>
  <si>
    <t>2024-06-06 11:08:27</t>
  </si>
  <si>
    <t>En la planificación operativa del mes de abril, se ve una desviación en la definición de ajuste de mapa de procesos, debido al impacto que esto puede tener, por lo tanto se deberá analizar su impacto y socializarlo.</t>
  </si>
  <si>
    <t>2024-06-17 12:20:01</t>
  </si>
  <si>
    <t>El consumo de agua de la Universidad Politécnico Grancolombiano en el mes de abril fue de 1828 m3, lo que representa un consumo promedio de 60.9 m3 por día. El consumo total se distribuyó de la siguiente manera:_x000D_
_x000D_
Sede Campus: 874 m3_x000D_
Sede City: 317,5 m3_x000D_
Sede Calle 85: 6,5m3_x000D_
Sede Los Colores: 616 m3_x000D_
Sede IPS Punto Clave: 14 m3_x000D_
_x000D_
La sede Campus, que es la sede académica más grande de la universidad, concentra la mayor parte del consumo de agua, con un 47,5% del total, seguida de la sede Los Colores con un 31,6%, la sede City representa el 19,1%, la sede de la Calle 85 el 1,1% y la sede IPS Punto Clave el 0,8% del consumo.</t>
  </si>
  <si>
    <t>2024-06-11 08:35:33</t>
  </si>
  <si>
    <t>El indicador de Generación de Residuos Sólidos Mensual mide la cantidad de residuos sólidos generados por el Poli en el mes de abril, donde se generaron 7543,48 kg, lo que equivale a un promedio de 251 kg por día._x000D_
_x000D_
La distribución de la generación de residuos por sede es la siguiente:_x000D_
_x000D_
Campus: 4508 kg (59,8%)_x000D_
City: 1296,65 kg (17,1%)_x000D_
Los Colores: 1648,44 kg (21.9%)_x000D_
Consultorio Psicología: 90,39 kg (1,2%)_x000D_
_x000D_
La generación de residuos en la sede Campus, City y Los Colores tuvo un aumento durante abril de 2024, debido al incremento de población estudiantil en las sedes. Adicionalmente, hubo un aumento en los residuos aprovechables de consultorios de psicología, debido a la eliminación de papelería que tenían de años pasados.</t>
  </si>
  <si>
    <t>2024-07-19 08:12:06</t>
  </si>
  <si>
    <t>El indicador de Aprovechamiento de Residuos mide la cantidad de residuos sólidos que son reciclados por el gestor autorizado, en relación con la cantidad total de residuos generados. En el caso de la Universidad, en el mes de abril de 2024, se logró un aprovechamiento del 18,60%, lo que significa que 1403,04 kg de residuos se reciclaron, de un total de 7543,48 kg generados._x000D_
_x000D_
La distribución del aprovechamiento de residuos por sede es la siguiente:_x000D_
_x000D_
Campus: 23,74% (1070 kg)_x000D_
City: 15,84% (205.39 kg)_x000D_
Los Colores: 3,06 % (50.44 kg)_x000D_
Consultorios Psicología: 85,42% (77.21kg)_x000D_
_x000D_
La generación de residuos Aprovechables en la sede Campus aumento significativamente en abril en comparación a marzo.</t>
  </si>
  <si>
    <t>2024-05-27 15:07:48</t>
  </si>
  <si>
    <t>El consumo de energía eléctrica de la Universidad Politécnico Grancolombiano, en el mes de abril de 2024, fue de 157.556,39 kWh. Este consumo se distribuyó de la siguiente manera:_x000D_
_x000D_
Sede Campus: 73.332,39 kWh_x000D_
Sede City: 47.880 kWh_x000D_
Sede Calle 85: 4.740 kWh_x000D_
Sede Los Colores: 25.852 kWh_x000D_
Sede Bienestar: 4.320 KWh_x000D_
Consultorio Psicología: 1.432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</si>
  <si>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225-2024-04-30</t>
  </si>
  <si>
    <t>2024-09-25 11:48:26</t>
  </si>
  <si>
    <t>En el mes de abril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jardines._x000D_
_x000D_
_x000D_
Campus:_x000D_
1. Barrida de hojas_x000D_
2. Corte y barrida de césped  _x000D_
3. Limpieza de maleza y hojas secas _x000D_
4. Plateo de arboles_x000D_
_x000D_
City Campus:_x000D_
1. Poda de plantas_x000D_
2. Riego manual_x000D_
3. Desyerbe manual_x000D_
4. Limpieza de jardines_x000D_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suministro la tierra abonada.</t>
  </si>
  <si>
    <t>239-2024-04-30</t>
  </si>
  <si>
    <t>2024-05-22 09:19:31</t>
  </si>
  <si>
    <t>En planeación permanecen los siguientes proyectos sobre los cuales se avanza en construcción de plan de trabajo_x000D_
_x000D_
Fortalecimiento de planta docente_x000D_
HUBSPOT CRM_x000D_
Plataforma E-Learning_x000D_
_x000D_
En fase de ejecución se encuentran los siguientes: 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Y por último los proyectos finalizados son los siguientes 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</si>
  <si>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241-2024-04-30</t>
  </si>
  <si>
    <t>2024-05-22 09:20:56</t>
  </si>
  <si>
    <t>Pendiente actualizar acta de inicio de proyectos de CAFAM por ajuste de su alcance</t>
  </si>
  <si>
    <t>2024-06-06 08:38:28</t>
  </si>
  <si>
    <t>El Politécnico Grancolombiano generó un total de 89.04 kg de residuos peligrosos en el mes de abril de 2024. De esta cantidad, el 95,9% (85.4 kg) se generó en el campus, el 1,2% (1.04kg) en la sede City de Bogotá, el 2,6% (2.30 kg) en la sede Los Colores de Medellín y el 0,3% (0.3 kg) en la sede Bienestar de Medellín._x000D_
_x000D_
La generación corresponde a residuos de luminarias, solidos contaminados con químicos, líquidos y biosanitarios.</t>
  </si>
  <si>
    <t>2024-05-06 08:25:05</t>
  </si>
  <si>
    <t>Para el mes de Abril, se recibieron 20 solicitudes documentales (Procedimientos y Manuales), de las cuales 2 se encuentran en proceso de ejecución correspondiente al Manual Uso de Imágenes y al Procedimiento Gestión de Pruebas Saber Pro.  _x000D_
_x000D_
De igual manera se encuentra pendiente la aprobación del Procedimiento de Re matrícula de Estudiantes Antiguos. _x000D_
_x000D_
El promedio de respuesta para el mes evaluado es de 7 días. En cuanto al flujo de aprobación, el promedio fue de 4,1 días._x000D_
_x000D_
Dado lo anterior y teniendo en cuenta que se cumple con la meta del indicador, se concluye que no se requiere abrir OM.</t>
  </si>
  <si>
    <t>2024-06-18 16:07:01</t>
  </si>
  <si>
    <t>Con las auditorías realizadas no se ha efectuado la encuesta de satisfacción, no aplica.</t>
  </si>
  <si>
    <t>77-2024-05-31</t>
  </si>
  <si>
    <t>2024-07-23 14:05:19</t>
  </si>
  <si>
    <t>Se mantiene promedio de operación y disponibilidad. El indicador cierra en 98.80% para Mayo 2024.</t>
  </si>
  <si>
    <t>121-2024-05-31</t>
  </si>
  <si>
    <t>2024-06-18 08:36:07</t>
  </si>
  <si>
    <t>El comportamiento del gasto esta de acuerdo a lo esperado, sin embargo en el rubro de bonos se genera una reversion lo q ocasiona que presente una menor   ejecucion de 92 mm_x000D_
_x000D_
en el comportamiento de ventas encontramos que tuvo una menor ejecucion de 88 mm explicada por una menor contratacion  en plazas (vacantes),._x000D_
_x000D_
El costo indirecto presento una menor ejecucion de 103 mm_x000D_
_x000D_
el costo directo presenta una mayor ejecución de 457 mm explicada por mayor contratación de plazas de acuerdo a las aprobadas en el presupuesto inicial.</t>
  </si>
  <si>
    <t>124-2024-05-31</t>
  </si>
  <si>
    <t>2024-06-07 16:20:30</t>
  </si>
  <si>
    <t>Para el periodo de análisis se registró un accidente de trabajo por choque de mano contra objeto.</t>
  </si>
  <si>
    <t>125-2024-05-31</t>
  </si>
  <si>
    <t>2024-06-07 16:23:16</t>
  </si>
  <si>
    <t>Según registros en el mes de mayo se presentó un accidente de trabajo, producto del mismo se generaron 5 días de incapacidad laboral.</t>
  </si>
  <si>
    <t>128-2024-05-31</t>
  </si>
  <si>
    <t>2024-06-17 12:27:11</t>
  </si>
  <si>
    <t>Según registro y resultados, para el periodo se tuvo que por cada 100 días de trabajo se perdieron 0.55 días por temas de ausencia por incapacidad laboral</t>
  </si>
  <si>
    <t>172-2024-05-31</t>
  </si>
  <si>
    <t>2024-06-06 10:36:36</t>
  </si>
  <si>
    <t>Dentro de la planificación operativa, se han visto desviaciones relacionadas a la configuración de las salidas no conformes. Esto debido a la priorización de actividades institucionales. Por lo tanto se le dará prioridad en la sensibilización a procesos nuevos en las metodologías de POLISIGS.</t>
  </si>
  <si>
    <t>2024-09-24 17:19:15</t>
  </si>
  <si>
    <t>El consumo de agua de la Universidad Politécnico Grancolombiano en el mes de mayo fue de 1502,5 m3, lo que representa un consumo promedio de 48,4 m3 por día. El consumo total se distribuyó de la siguiente manera:_x000D_
_x000D_
Sede Campus: 976 m3_x000D_
Sede City: 220 m3_x000D_
Sede Calle 85: 6,5 m3_x000D_
Sede Los Colores: 293 m3_x000D_
Sede IPS Punto Clave: 7 m3_x000D_
_x000D_
La sede Campus, que es la sede académica más grande de la universidad, concentra la mayor parte del consumo de agua, con un 65% del total, seguida de la sede Los Colores con un 19,5%, la sede City representa el 14,6%, la sede de la Calle 85 el 0,4% y la sede IPS Punto Clave el 0,5% del consumo.</t>
  </si>
  <si>
    <t>2024-07-15 12:23:53</t>
  </si>
  <si>
    <t>El indicador de Generación de Residuos Sólidos Mensual mide la cantidad de residuos sólidos generados por el Poli en el mes de mayo, donde se generaron 7006.34 kg, lo que equivale a un promedio de 233.5 kg por día._x000D_
_x000D_
La distribución de la generación de residuos por sede es la siguiente:_x000D_
_x000D_
Campus: 4803 kg (68,6%)_x000D_
City: 1021.88 kg (14,2%)_x000D_
Los Colores: 1136.6 kg (16.7%)_x000D_
Consultorio Psicología:  44.86 kg (0,7%)_x000D_
_x000D_
La generación de residuos en la sede Campus, City y Los Colores tuvo un aumento durante mayo de 2024, debido al incremento de población estudiantil en las sedes. Adicionalmente, hubo un aumento en los residuos aprovechables de consultorios de psicología.</t>
  </si>
  <si>
    <t>2024-07-19 08:13:09</t>
  </si>
  <si>
    <t>El indicador de Aprovechamiento de Residuos mide la cantidad de residuos sólidos que son reciclados por el gestor autorizado, en relación con la cantidad total de residuos generados. En el caso de la Universidad, en el mes de mayo de 2024, se logró un aprovechamiento del 28,11%, lo que significa que 1969,68 kg de residuos se reciclaron, de un total de 7006,34 kg generados._x000D_
_x000D_
La distribución del aprovechamiento de residuos por sede es la siguiente:_x000D_
_x000D_
Campus: 32,98% (1584 kg)_x000D_
City: 26,99% (275.82 kg)_x000D_
Los Colores: 6,70 % (76.10 kg)_x000D_
Consultorios Psicología: 75,26% (33.76kg)</t>
  </si>
  <si>
    <t>2024-09-30 16:11:26</t>
  </si>
  <si>
    <t>El consumo de energía eléctrica de la Universidad Politécnico Grancolombiano, en el mes de mayo de 2024, fue de 173.612,14 kWh. Este consumo se distribuyó de la siguiente manera:_x000D_
_x000D_
Sede Campus: 74.045,14 kWh_x000D_
Sede City: 46.740 kWh_x000D_
Sede Calle 85: 4.440 kWh_x000D_
Sede Los Colores: 12.463 kWh_x000D_
Sede Bienestar: 4.440 KWh_x000D_
Consultorio Psicología: 1.484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</si>
  <si>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225-2024-05-31</t>
  </si>
  <si>
    <t>2024-09-25 11:48:50</t>
  </si>
  <si>
    <t>En el mes de mayo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</si>
  <si>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239-2024-05-31</t>
  </si>
  <si>
    <t>2024-06-16 16:19:44</t>
  </si>
  <si>
    <t>En planeación permanecen los siguientes proyectos sobre los cuales se avanza en construcción de plan de trabajo_x000D_
_x000D_
Fortalecimiento de planta docente_x000D_
HUBSPOT CRM_x000D_
Plataforma E-Learning_x000D_
Proyecto Silver: El proyecto tuvo ajuste en el alcance y se está finalizando la planeación_x000D_
_x000D_
En fase de ejecución se encuentran los siguientes:_x000D_
Acreditación Institucional Fase II_x000D_
Centro de Idiomas POLI_x000D_
Colegio Virtual_x000D_
CREA Centro de Recursos y Experiencias para el aprendizaje ? Fase de Adecuación_x000D_
Cultura de una buena Docencia_x000D_
Datalake_x000D_
Ecosistema E3_x000D_
Equidad de Género_x000D_
Experiencia Institucional fase III - Hub de Experiencia y agilismo_x000D_
Habilidades Poderosas_x000D_
Institución de educación para el trabajo y desarrollo humano IETDH_x000D_
Migración modelo de transporte rotativo_x000D_
Portal Web Universitario_x000D_
SER PRO_x000D_
_x000D_
Y por último los proyectos finalizados son los siguientes_x000D_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</si>
  <si>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241-2024-05-31</t>
  </si>
  <si>
    <t>2024-06-16 16:21:11</t>
  </si>
  <si>
    <t>2024-06-06 08:51:51</t>
  </si>
  <si>
    <t>El Politécnico Grancolombiano generó un total de 42.00 kg de residuos peligrosos en el mes de mayo de 2024. De esta cantidad, el 95,4% (40.07 kg) se generó en el campus, el 2,0% (0.83 kg) en la sede City de Bogotá, el 2,1% (0.9 kg) en la sede Los Colores de Medellín y el 0,5% (0.2 kg) en la sede Bienestar de Medellín._x000D_
_x000D_
La generación corresponde a residuos de luminarias, líquidos y biosanitarios</t>
  </si>
  <si>
    <t>2024-06-04 09:53:47</t>
  </si>
  <si>
    <t>En el mes de Mayo se recibieron 11 solicitudes de documentos operativos (Procedimientos y Manuales), de los cuales 5 se encuentran pendiente por cierre, estos se encuentran dentro de los tiempos establecidos. _x000D_
_x000D_
Para el mes evaluado se tuvo un promedio de respuesta de 6,1 días. _x000D_
_x000D_
En cuanto al flujo de aprobación, se logró un tiempo promedio de 4,5 días.</t>
  </si>
  <si>
    <t>77-2024-06-30</t>
  </si>
  <si>
    <t>2024-07-24 11:15:21</t>
  </si>
  <si>
    <t>Se mejora indicador en 0,2% ya que no se presentan incidentes de fallas de canal durante el mes de Junio. El indicador cierra en 99% para Junio 2024%.</t>
  </si>
  <si>
    <t>121-2024-06-30</t>
  </si>
  <si>
    <t>2024-07-23 10:52:06</t>
  </si>
  <si>
    <t>En el comportamiento del gasto estuvo de acuerdo a lo esperado, sin embargo la menor ejecucion que se presenta obedece que no se ejecuto el gasto de dotacion que estaba prevista para el mes de junio._x000D_
_x000D_
El comportamiento de ventas estuvo de acuerdo a lo esperado, hay una menor ejecucion en las plazas presupuestas y en las comisiones de las mismas, se da una ejecucion mayor en el rubro de bonos por los pagos realizados a servicio._x000D_
_x000D_
El costo indirecto presento una menor ejecucion de 103 mm, explicada por pagos de indemnizaciones y de una bonificacion de secretaria que se presento para el mes de junio._x000D_
_x000D_
Hubo una mayor contratacion de plazas de docentes para el mes de junio con relacion a las aprobadas en ppto.</t>
  </si>
  <si>
    <t>122-2024-06-30</t>
  </si>
  <si>
    <t>2024-07-02 14:45:14</t>
  </si>
  <si>
    <t>Para el periodo evaluado se recibieron 60 solicitudes documentales mediante la Herramienta Kawak, de las cuales 57 se ejecutaron de manera eficaz. Por otra parte, 2 solicitudes fueron rechazadas debido a que: 1. el procedimiento de Gestión de Prensa fue revisado, sin embargo, se solicitaron nuevas modificaciones al documento y 2. la solicitud del consentimiento y aceptación seminarios o cursos internacionales virtuales no tenia adjunto. _x000D_
_x000D_
En cuanto a la solicitud que se encuentra en el estado &amp;quot;En trámite&amp;quot; correspondiente al documento &amp;quot;Cero tolerancia a la conducción bajo los efectos del alcohol y sustancias psicoactivas&amp;quot; por error se asigno este estado, sin embargo, ya fue tramitado y se espera poderlo cargar a Kawak para aprobación a más tardar el 3 de Julio. _x000D_
_x000D_
Dado el resultado favorable del indicaron, se concluye que no se requiere la apertura de una OM.</t>
  </si>
  <si>
    <t>124-2024-06-30</t>
  </si>
  <si>
    <t>2024-07-16 11:00:32</t>
  </si>
  <si>
    <t>Para el periodo de junio de 2024, no se registraron accidentes de trabajo en la institución.</t>
  </si>
  <si>
    <t>125-2024-06-30</t>
  </si>
  <si>
    <t>2024-07-16 11:02:10</t>
  </si>
  <si>
    <t>Para el mes de junio no se registran accidentes de trabajo por lo tanto no hay registro tampoco de incapacidades asociadas.</t>
  </si>
  <si>
    <t>128-2024-06-30</t>
  </si>
  <si>
    <t>2024-07-16 11:06:20</t>
  </si>
  <si>
    <t>Según el indicador podemos definir que por cada 100 días de trabajo programadas en el periodo, se perdieron 0.36 días asociados a incapacidades de tipo médico.</t>
  </si>
  <si>
    <t>172-2024-06-30</t>
  </si>
  <si>
    <t>2024-07-19 07:44:00</t>
  </si>
  <si>
    <t>Evidencia</t>
  </si>
  <si>
    <t>2024-10-15 09:43:27</t>
  </si>
  <si>
    <t>El consumo de agua de la Universidad Politécnico Grancolombiano en el mes de junio fue de 1205 m3, lo que representa un consumo promedio de 40 m3 por día. El consumo total se distribuyó de la siguiente manera:_x000D_
_x000D_
Sede Campus: 766 m3_x000D_
Sede City:  220 m3_x000D_
Sede Calle 85: 5 m3_x000D_
Sede Los Colores: 208 m3_x000D_
Sede IPS Punto Clave: 6 m3_x000D_
_x000D_
La sede Campus, que es la sede académica más grande de la universidad, concentra la mayor parte del consumo de agua, con un 63.6% del total, seguida de la sede City con un 18,3%, la sede Los Colores representa el 17,3%, la sede de la Calle 85 el 0,4% y la sede IPS Punto Clave el 0,5% del consumo.</t>
  </si>
  <si>
    <t>2024-10-01 11:40:08</t>
  </si>
  <si>
    <t>El indicador de Generación de Residuos Sólidos Mensual mide la cantidad de residuos sólidos generados por el Poli en el mes de junio, donde se generaron 3200,05 kg, lo que equivale a un promedio de 106.6 kg por día._x000D_
_x000D_
La distribución de la generación de residuos por sede es la siguiente:_x000D_
_x000D_
Campus: 2138.25 kg (66,8 %)_x000D_
City: 556.82 kg (17.4 %)_x000D_
Los Colores: 476.4 kg (14.9 %)_x000D_
Consultorio Psicología: 28.58 kg (0.9 %)</t>
  </si>
  <si>
    <t>2024-07-19 13:39:53</t>
  </si>
  <si>
    <t>El indicador de Aprovechamiento de Residuos mide la cantidad de residuos sólidos que son reciclados por el gestor autorizado, en relación con la cantidad total de residuos generados. En el caso de la Universidad, en el mes de junio de 2024, se logró un aprovechamiento del 17,23%, lo que significa que 551,23 kg de residuos se reciclaron, de un total de 3.200 kg generados._x000D_
_x000D_
La distribución del aprovechamiento de residuos por sede es la siguiente:_x000D_
_x000D_
Campus: 17,74% (379,25 kg)_x000D_
City: 24,67% (133,35kg)_x000D_
Los Colores: 2,88% (13,7 kg)_x000D_
Consultorios Psicología: 73,23% (20,93kg)</t>
  </si>
  <si>
    <t>2024-07-31 14:57:57</t>
  </si>
  <si>
    <t>El consumo de energía eléctrica de la Universidad Politécnico Grancolombiano, en el mes de junio de 2024, fue de 132.538,65 kWh. Este consumo se distribuyó de la siguiente manera:_x000D_
_x000D_
Sede Campus: 57.897,65 kWh_x000D_
Sede City: 45.030 kWh_x000D_
Sede Calle 85: 4.260 kWh_x000D_
Sede Los Colores: 20.721 kWh_x000D_
Sede Bienestar: 3.480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</si>
  <si>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225-2024-06-30</t>
  </si>
  <si>
    <t>2024-09-25 11:47:58</t>
  </si>
  <si>
    <t>En el mes de junio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_x000D_
_x000D_
_x000D_
Campus:_x000D_
1. Barrida de hojas_x000D_
2. Mantenimiento de jardines _x000D_
3. Plateo de arboles_x000D_
4. Poda de conformación de ramas de arboles_x000D_
5. Limpieza de canales_x000D_
6. Aporte de materia orgánica_x000D_
_x000D_
_x000D_
City Campus:_x000D_
1. Poda de plantas_x000D_
2. Riego de plantas internas_x000D_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</si>
  <si>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239-2024-06-30</t>
  </si>
  <si>
    <t>2024-07-15 08:58:19</t>
  </si>
  <si>
    <t>Los proyectos que se encuentran en planeación, definiendo cronograma son los siguientes 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 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</si>
  <si>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241-2024-06-30</t>
  </si>
  <si>
    <t>2024-07-15 09:29:28</t>
  </si>
  <si>
    <t>2024-10-09 11:25:36</t>
  </si>
  <si>
    <t>El Politécnico Grancolombiano generó un total de 3534.6 kg de residuos peligrosos en el mes de junio de 2024. De esta cantidad, el 86,5% (3055.95 kg) se generó en el campus, el 13,5% (477.55 kg) en la sede City de Bogotá, el 0.0% (0.9 kg) en la sede Los Colores de Medellín y el 0.0% (0.2kg) en la sede Bienestar de Medellín._x000D_
_x000D_
La generación corresponde a residuos de luminarias, líquidos, biosanitarios y RAEE._x000D_
_x000D_
El incremento de residuos peligrosos (REPEL) generados en el mes de junio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</si>
  <si>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2024-07-02 14:55:30</t>
  </si>
  <si>
    <t>En el mes de junio se recibieron 7 solicitudes de documentos operativos (Manuales y Procedimientos), de los cuales 2 se encuentran pendientes por aprobación. _x000D_
_x000D_
Para el mes evaluado se evidencia un promedio de respuesta de 6,8 días. _x000D_
_x000D_
En cuanto al flujo de aprobación, se logró un tiempo promedio de 2 días.</t>
  </si>
  <si>
    <t>68-2024-06-30</t>
  </si>
  <si>
    <t>2024-07-25 10:55:52</t>
  </si>
  <si>
    <t>Evaluación de proveedores críticos para el periodo de Enero a junio 2024, En este periodo se obtiene un resultado favorable por encima de la meta de cumplimiento, el promedio de las evaluaciones es ochenta y seis (86) puntos._x000D_
Estas evaluaciones se realizaron bajo la matriz de identificación de proveedores críticos que tiene impactos como (Financiero, Operativo, Financiero, De Suministro y de Prestación del Servicio) y es el soporte para determinar el listado de terceros evaluados, de los 815 proveedores analizados en el primer semestre del 2024, 278 hacen par de los críticos que corresponden a un 34% . seguiremos examinando su desempeño con el objetivo de impulsar la mejora continua, reducir riesgos y optimizar costos. Para este periodo los usuarios realizan las evaluaciones de forma objetiva e independiente.</t>
  </si>
  <si>
    <t>73-2024-06-30</t>
  </si>
  <si>
    <t>2024-07-25 20:44:58</t>
  </si>
  <si>
    <t>En el semestre 2024-1, se ha calculado un promedio de duración del tiempo de selección y contratación de 20 días hábiles. Este indicador se obtiene mediante el promedio de la cantidad de días hábiles necesarios para completar los procesos de selección de colaboradores administrativos indefinidos. La determinación de estos días se realiza restando la fecha de solicitud de la fecha de consecución de la plaza.</t>
  </si>
  <si>
    <t>74-2024-06-30</t>
  </si>
  <si>
    <t>2024-07-23 19:33:37</t>
  </si>
  <si>
    <t>86-2024-06-30</t>
  </si>
  <si>
    <t>2024-07-16 10:52:05</t>
  </si>
  <si>
    <t>Durante el primer periodo se registró un accidente de trabajo el cual fue reportado e investigado dentro de los tiempos establecidos por la normatividad legal vigente</t>
  </si>
  <si>
    <t>95-2024-06-30</t>
  </si>
  <si>
    <t>2024-07-16 10:55:20</t>
  </si>
  <si>
    <t>Según plan de gestión para inspecciones durante el primer periodo 2024 se ejecutaron un total de 49 inspecciones dando cumplimiento al 100% de lo planeado.</t>
  </si>
  <si>
    <t>143-2024-06-30</t>
  </si>
  <si>
    <t>2024-07-08 10:41:09</t>
  </si>
  <si>
    <t>Avances en el periodo: Se asegura la continuidad de los proyectos de investigación, dando cierre a actividades antiguas. Los proyectos se adscriben a convocatorias temáticas específicas adscritas a los centros de investigación._x000D_
_x000D_
_x000D_
Proyecto CAPACIDADES INSTALADAS	47_x000D_
Proyecto FINANCIAMIENTO EXTERNO	4_x000D_
Proyecto CIDES	8_x000D_
Proyecto CIIE	16_x000D_
Proyecto DICIHUB	4_x000D_
Proyecto IA	12_x000D_
Proyecto SEMILLERO	12_x000D_
Proyecto SEMCI	3_x000D_
Proyecto TINKUY	6_x000D_
_x000D_
TOTAL	112_x000D_
_x000D_
Acción a emprender:_x000D_
_x000D_
Se adelanta un proceso de acompañamiento en las convocatorias para asegurar que los proyectos cumplan con los requisitos mínimos de calidad. Se busca coincidir la aprobación de los proyectos con la agenda académica de cada semestre.</t>
  </si>
  <si>
    <t>145-2024-06-30</t>
  </si>
  <si>
    <t>2024-07-25 16:28:36</t>
  </si>
  <si>
    <t>La cantidad de semilleros de investigación, innovación y creación que se encontraban activos en el segundo semestre del año 2023-2, permanecen en el semestre 2024-1, de manera que:_x000D_
- Permanecen 116 semilleros_x000D_
- Se crean 3 semilleros_x000D_
- Se retoman 7 Semilleros_x000D_
- Se inactivan 12 Semilleros._x000D_
De manera que para el primer semestre se cuenta con 126 semilleros de investigación, creación e innovación._x000D_
_x000D_
Adicionalmente, se realizan diferentes acciones para la gestión de semilleros:_x000D_
_x000D_
Se inicia la gestión para desarrollar estrategia de Semilleros Región, establecida como un proyecto que busca potenciar y los semilleros de investigación, creación e innovación, en los que participen docentes y estudiantes virtuales._x000D_
?Para el primer semestre se realizan una actividad de seguimiento a semilleros de investigación, donde de los 126 semilleros, se presentan 87, explicando las actividades que realizan, cantidad de estudiantes, etc. _x000D_
Se plantea para el segundo semestre trabajar con el experto Carlos Bernal para poder realizar un análisis detallado con los semilleros de investigación, para poder potencializar y causar mayor impacto en región a través de los mismos.</t>
  </si>
  <si>
    <t>146-2024-06-30</t>
  </si>
  <si>
    <t>2024-07-08 11:00:33</t>
  </si>
  <si>
    <t>FIDI	87_x000D_
_x000D_
E. CB	24_x000D_
E. D	14_x000D_
E. OPINA	18_x000D_
E. TIC	31_x000D_
_x000D_
FNGS	66_x000D_
_x000D_
E. AC	23_x000D_
E. CF	22_x000D_
E. NDI	21_x000D_
_x000D_
FSCC	176_x000D_
_x000D_
E. CAVD	17_x000D_
E. DyG	58_x000D_
E. EI	26_x000D_
E. EPTHS	50_x000D_
E. MB	25_x000D_
_x000D_
VA	5_x000D_
_x000D_
TOTAL: 334_x000D_
_x000D_
Análisis: La cifra se estabiliza y se mantiene la misma cantidad de docentes en actividades de investigación.</t>
  </si>
  <si>
    <t>148-2024-06-30</t>
  </si>
  <si>
    <t>2025-07-30 00:51:17</t>
  </si>
  <si>
    <t>Análisis del indicador:_x000D_
Del total de estudiantes matriculados en el Politécnico Grancolombiano, se alcanza un 4,3% de participación de los mismos en actividades de investigación, lo que implica estar 0.7% por debajo de la meta semestral de 5%; así mismo se evidencia una disminución en la participación de 1.41 puntos porcentuales frente al porcentaje alcanzado en el segundo semestre del 2023. _x000D_
Se relaciona a continuación la participación de estudiantes de manera detallada en las siguientes actividades._x000D_
- Semilleristas: 535 estudiantes_x000D_
- Estudiantes en trabajos de grado: 175 Estudiantes_x000D_
- Asistentes de Investigación:18 estudiantes_x000D_
- MOOC de Investigación: 337 estudiantes_x000D_
- Delfín: 9 estudiantes_x000D_
- Jóvenes Investigadores: 3 estudiantes_x000D_
- Aulas Abiertas: 1186 estudiantes_x000D_
No se toma en cuenta la participación en eventos, debido a que los estudiantes que participan en estas actividades son los mismos semilleristas, y al sumar esta actividad el valor se duplicaría._x000D_
_x000D_
La baja participación en actividades de investigación, se presenta por diferentes causas, como lo son:_x000D_
_x000D_
1. Baja permeabilidad, poco tiempo disponible o falta de interés en los ejercicios de investigación para los estudiantes _x000D_
2. Desconocimiento por parte de los estudiantes en las estrategias planteadas para las actividades de investigación._x000D_
3. Falta de estrategias que generen motivación para la vinculación de los estudiantes desde los primeros semestres en actividades de Investigación._x000D_
_x000D_
Acciones a emprender:_x000D_
_x000D_
Se abrirá una oportunidad de mejora, en donde se desarrollaran las las siguientes acciones:_x000D_
1. Se busca fortalecer en el segundo semestre la participación de estudiantes de todos los programas Poli, en los diferentes semilleros. Para lo mismo se generado contacto con la oficina de comunicaciones quien nos apoyara con una campaña institucional donde se de mayor visibilidad a los semilleros del Poli, así mismo brinde instrucciones de como realizar una inscripción fácil._x000D_
2. Se emprende trabajo en conjunto con el consultor Carlos Bernal, para trabajar desde dos frentes: _x000D_
- Semilleros región desde la economía azul._x000D_
- Plan de acción para potencializar los semilleros Poli (motivación docente y estudiantil._x000D_
3. Se trabajara con la consultora Beatriz Amador, para potencializar la Ruta de Investigación Formativa en los diferentes programas, identificando actividades micro y meso curriculares, que permitan caracterizar la forma en que se involucran las actividades de investigación desde las diferentes escuelas del Poli y sus respectivos programas académicos.</t>
  </si>
  <si>
    <t>159-2024-06-30</t>
  </si>
  <si>
    <t>2024-07-10 15:25:38</t>
  </si>
  <si>
    <t>Los encuestados consideran que el proceso de Gestión de Editorial y Visibilidad de Publicaciones, se encuentra en cumplimiento, puesto que su nivel de satisfacción del 95%, es decir 15 pp por encima de la meta establecida para el periodo en medición (80,0%). En ese orden de ideas se cumple con el indicador de satisfacción._x000D_
_x000D_
El rol de autor obtuvo TTB= 94%_x000D_
El rol Docente obtuvo TTB=97%._x000D_
El rol Colaborador TTB= 100%_x000D_
_x000D_
De los 12 aspectos evaluados para el proceso, el 100% (12), superan la meta establecida.</t>
  </si>
  <si>
    <t>167-2024-06-30</t>
  </si>
  <si>
    <t>2024-07-09 14:45:48</t>
  </si>
  <si>
    <t>En el mes de mayo se realizó las actividad del día del profesor y el día de la madre y el padre, con un índice de satisfacción entre excelente y bueno de: Día del profesor Bogotá y Medellín - 95.36%, Día de la madre y del padre - 98.36%</t>
  </si>
  <si>
    <t>193-2024-06-30</t>
  </si>
  <si>
    <t>2024-07-16 16:06:22</t>
  </si>
  <si>
    <t>Para el periodo 2024-1 se recibieron un total de 117.439 casos, de los cuales, 106.690, fueron resueltos dentro del ANS establecido, el cual corresponde a 5 días calendario._x000D_
_x000D_
En este sentido fueron resueltas dentro de este ANS el 91,7% de las solicitudes registradas a través del CRM, las cuales provienen de los diferentes canales de atención (virtual, presencial, telefónico)_x000D_
_x000D_
Las siguientes fueron las temáticas con mayor número de casos para la vigencia 2024-1:_x000D_
_x000D_
- Orden de matrícula con 14.234 y un nivel de resolución dentro del ANS del 97.6%_x000D_
- Inscripción de asignaturas con 11.501 casos, de los cuales fueron resueltos dentro del tiempo el 89.7%_x000D_
- Inconvenientes tecnológicos con 6.097 casos, con una respuesta oportuna del 90.8%_x000D_
- Legalización de matrícula con 5.929 registros y un ANS del 91.1%_x000D_
_x000D_
El ANS como indicador estratégico nos permite medir el nivel de oportunidad con el cual damos respuesta a las solicitudes de los estudiantes, el cual evalúa todos los canales de atención. Este resultado nos permite seguir ahondando en las estrategias operativas de cara a facilitar la solución en primer contacto, con el fin de que el estudiante obtenga de manera ágil y con calidad la respuesta a los requerimientos elevados.</t>
  </si>
  <si>
    <t>199-2024-06-30</t>
  </si>
  <si>
    <t>2024-07-16 11:02:39</t>
  </si>
  <si>
    <t>Acorde a las 110 actividades de formación desarrolladas en el 2024-1, arroja un indicador de eficacia del 92.19% teniendo en cuenta los 3 subindicadores asociados, asistencia, contribución y formador. _x000D_
_x000D_
Se evidencia un mejoramiento del indicador frente al semestre anterior, lo cual obedece a la revisión y puesta en marcha de oportunidades de mejora del proceso.</t>
  </si>
  <si>
    <t>2024-07-15 19:39:10</t>
  </si>
  <si>
    <t>Los ingresos operacionales del POLI del primer semestre del año 2024 ascendieron a 145.742 millones, por encima del presupuesto en un 2%. El crecimiento se da por una variación positiva del 2% en ingresos de matriculas, 3% en programas especiales y un 4% en otros ingresos académicos.</t>
  </si>
  <si>
    <t>204-2024-06-30</t>
  </si>
  <si>
    <t>2024-07-15 19:35:27</t>
  </si>
  <si>
    <t>205-2024-06-30</t>
  </si>
  <si>
    <t>2024-07-15 19:43:48</t>
  </si>
  <si>
    <t>La utilidad neta del primer semestre del año cerró en $4.385 millones, por encima del presupuesto por el mejor nivel de ingresos presentado y optimizaciones en gasto.</t>
  </si>
  <si>
    <t>207-2024-06-30</t>
  </si>
  <si>
    <t>2024-07-15 19:48:26</t>
  </si>
  <si>
    <t>Para el primer semestre del año 2023, se presentaron eficiencias en el Opex, creciendo un 2% frente al presupuesto, e presentaron eficiencias en el Opex; se observa un comportamiento directamente relacionado con el crecimiento de ingreso.</t>
  </si>
  <si>
    <t>2024-09-16 15:59:44</t>
  </si>
  <si>
    <t>El indicador de Disminución de la Generación de Residuos per Cápita mide la variación en la cantidad de residuos sólidos generados por persona en el semestre. En el primer semestre de 2024, se registró una disminuyó la generación de residuos per cápita en un 8%, a nivel institucional con respecto al segundo semestre de 2023._x000D_
_x000D_
La distribución de la disminución en la generación de residuos per cápita por sede es la siguiente:_x000D_
_x000D_
Campus: 11.57 %_x000D_
City: 7.89 %_x000D_
Los Colores:  aumentó un 2.44 %_x000D_
_x000D_
Estos aumentos se deben a la cuantificación de residuos generados en la sede Consultorios de Psicología Medellín en el 2024_x000D_
_x000D_
Para el segundo semestre de 2024-2 se espera contar con los registros correspondientes a las sedes incluidas para generar un adecuado análisis de disminución de residuos per Cápita.</t>
  </si>
  <si>
    <t>2024-10-21 15:28:43</t>
  </si>
  <si>
    <t>En el semestre 2024-1, la Universidad Politécnico Grancolombiano registró una disminución 11,94% en el consumo de energía eléctrica per cápita en comparación con el semestre 2023-2. La sede Los Colores Medellín tuvo el mayor aumento, con un -20,26%, seguida de la sede Campus con un 5,27%._x000D_
_x000D_
Por otro lado, City tuvo una disminución del 25.3%._x000D_
_x000D_
Esto se debe a la distribución de estudiantes respecto ocupación en las sedes de Bogotá._x000D_
_x000D_
Se establecerán estrategias de disminución en el consumo de energía junto con los procesos involucrados.</t>
  </si>
  <si>
    <t>2024-10-21 15:34:35</t>
  </si>
  <si>
    <t>La disminución del consumo de agua per cápita del primer semestre de 2024 en comparación con el segundo semestre de 2023 fue del 3.58%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</si>
  <si>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230-2024-06-30</t>
  </si>
  <si>
    <t>2024-07-29 16:42:01</t>
  </si>
  <si>
    <t>Durante el primer semestre de 2024 se realizaron 31 eventos de formación en materia ambiental:_x000D_
_x000D_
1. Cátedra Virtual &amp;quot;ABC de la Biodiversidad para Empresas&amp;quot;	- 14/2/2024_x000D_
_x000D_
2. Sembratón Participativa - Proyecto Restauración Ecológica Participativa Chapinero	- 2/3/2024_x000D_
_x000D_
3. Webinar Acelerador de Ambición Climática 2024 - 5/3/2024_x000D_
_x000D_
4. Caminata Ecológica Participativa Chapinero - 9/3/2024_x000D_
_x000D_
5. Caminata Ecológica Participativa Chapinero - 22/3/2024_x000D_
_x000D_
6. Charla Comunicación Ambiental - City - 4/4/2024_x000D_
_x000D_
7. Gestión de Residuos Hospitalarios - Campus - 5/4/2024_x000D_
_x000D_
8. Charla manejo STARD - 5/4/2024_x000D_
_x000D_
9. Gestion de Residuos Solidos Calle 84 - 10/4/2024_x000D_
_x000D_
10. Gestión de Residuos Hospitalarios - City Campus - 12/4/2024_x000D_
_x000D_
11. Charla PoliAmbiental - Biodiversidad - 12/4/2024_x000D_
_x000D_
12. Charla PoliAmbiental - Biodiversidad - 16/4/2024_x000D_
_x000D_
13. Charla Concesión Cuatro Nomades - 17/4/2024_x000D_
_x000D_
14. Charla Concesión La Banca - 18/4/2024_x000D_
_x000D_
15. Gestión de Residuos Hospitalarios - Medellín - 19/4/2024_x000D_
_x000D_
16. II Toma Pedagógica Ambiental Medellín - 22/4/2024_x000D_
_x000D_
17. Actividad Toma de Muestra de ARD Campus - 23/4/2024_x000D_
_x000D_
18.	Cine Foro Ambiental Medellín - 23/4/2024_x000D_
_x000D_
19. Charla Poli Ambiental: ¡Cuidemos Hasta La Última Gota!  - 30/4/2024_x000D_
_x000D_
20. Charla Poli Ambiental: ¡Cuidemos Hasta La Última Gota!  - 3/5/2024_x000D_
_x000D_
21. Recorrido de interpretación ambiental Humedal Santa Maria del Lago - 7/5/2024_x000D_
_x000D_
22. Charla PoliAmbiental - Cambio Climático - 14/5/2024_x000D_
_x000D_
23. Webinar - Colombia Rumbo a la COP 16: Biodiversidad en Foco - 29/5/2024_x000D_
_x000D_
24. Capacitación Diligenciamiento Etiquetas RESPEL - 5/6/2024_x000D_
_x000D_
25. Estudiantes del POLI en Medellín son reconocidos por su compromiso con la sostenibilidad y el medio ambiente - 14/6/2024_x000D_
_x000D_
26. Mesa Ambiental enero - 30/1/2024_x000D_
_x000D_
27. Mesa Ambiental febrero - 28/2/2024_x000D_
_x000D_
28.  Mesa Ambiental marzo - 19/3/2024_x000D_
_x000D_
29.  Mesa Ambiental abril - 30/4/2024_x000D_
_x000D_
30.  Mesa Ambiental mayo - 30/5/2024_x000D_
_x000D_
31.  Mesa Ambiental junio - 27/6/2024</t>
  </si>
  <si>
    <t>231-2024-06-30</t>
  </si>
  <si>
    <t>2025-02-11 15:56:42</t>
  </si>
  <si>
    <t>Durante el primer semestre de 2024 se tuvo una participación de 983 personas frente a 1016 citados:_x000D_
_x000D_
_x000D_
- Administrativos 200 de 229._x000D_
_x000D_
- Docentes 83 de 87._x000D_
_x000D_
- Estudiantes 343 de 343._x000D_
_x000D_
- Terceros proveedores 70 de 70._x000D_
_x000D_
- Terceros comunidad 287 de 287.</t>
  </si>
  <si>
    <t>232-2024-06-30</t>
  </si>
  <si>
    <t>2024-07-29 16:53:57</t>
  </si>
  <si>
    <t>De enero a junio de 2024 se han realizado 21 comunicaciones principales en materia ambiental, enmarcadas principalmente en:_x000D_
_x000D_
1. 25/1/2024 - Día Mundial de la Educación Ambiental_x000D_
2. 29/1/2024 - Comunidad POLI Prevengamos los Incendios Forestales_x000D_
3. 1/2/2024 - Día sin carro en Bogotá, se celebra el primer jueves de febrero - Yo me muevo en bici_x000D_
4. 13/3/2024 - Contenedores Tapitas X Patitas_x000D_
5. 21/3/2024 - Día Internacional de los Bosques_x000D_
6. 21/3/2024 - COM - Sembratón Participativa - Proyecto Restauración Ecológica Participativa Chapinero_x000D_
7. 22/3/2024 - Día Mundial del Agua_x000D_
8. 22/3/2024 - Descubriendo la belleza de los Cerros Orientales en el Día Internacional de los Bosques_x000D_
9. 23/3/2024 - La Hora del Planeta_x000D_
10. 25/3/2024 - Divulgación de resultados GreenMetric 2023 _x000D_
11. 11/4/2024 - Comunidad POLI ¡Cuidemos hasta la última gota!_x000D_
12. 22/4/2024 - Día Internacional de La Tierra_x000D_
13. 22/4/2024 - II Toma Pedagógica Ambiental Medellín_x000D_
14. 30/4/2024 - Charla Poli Ambiental: ¡Cuidemos Hasta La Última Gota!_x000D_
15. 17/5/2024 - Día Mundial del Reciclaje_x000D_
16. 20/5/2024 - Día Mundial de las abejas_x000D_
17. 22/5/2024 - Día Internacional de la Biodiversidad_x000D_
18. 29/5/2024 - Webinar - Colombia Rumbo a la COP 16: Biodiversidad en Foco_x000D_
19. 5/6/2024 - Día Mundial del Medio Ambiente_x000D_
20. 8/6/2024 - Día Mundial de los Océanos_x000D_
21. 14/6/2024 - Estudiantes del POLI en Medellín son reconocidos por su compromiso con la sostenibilidad y el medio ambiente</t>
  </si>
  <si>
    <t>245-2024-06-30</t>
  </si>
  <si>
    <t>2024-07-17 11:39:55</t>
  </si>
  <si>
    <t>246-2024-06-30</t>
  </si>
  <si>
    <t>2024-07-25 16:37:25</t>
  </si>
  <si>
    <t>Luz Marina Cuellar Trillos</t>
  </si>
  <si>
    <t>Califica tu nivel de satisfacción respecto a los siguientes aspectos:_x000D_
_x000D_
Comunicación hasta el día de la ceremonia	91.7%_x000D_
Día y hora de la ceremonia	90.9%_x000D_
Lugar de la ceremonia	92.9%_x000D_
_x000D_
Qué tan satisfecho estuviste con la ceremonia de grado, con respecto a:_x000D_
_x000D_
Infraestructura del evento (tamaño, iluminación, comodidad)	93.7%_x000D_
Duración del evento	95.2%_x000D_
Ingreso y recepción	92.9%_x000D_
Logística (organización y protocolo)	91.3%_x000D_
_x000D_
En general, qué tan satisfecho estuviste con tu ceremonia de grado_x000D_
_x000D_
Resultado	92.5%_x000D_
_x000D_
Se adjunta resultados</t>
  </si>
  <si>
    <t>252-2024-06-30</t>
  </si>
  <si>
    <t>2024-07-17 11:40:35</t>
  </si>
  <si>
    <t>256-2024-06-30</t>
  </si>
  <si>
    <t>2024-06-25 15:26:10</t>
  </si>
  <si>
    <t>Producción editorial en auge: Se han desarrollado 18 proyectos editoriales con ISBN asignado, superando el 50% de la meta anual. Esto representa un incremento del 10% respecto al mismo periodo del año anterior. Incluyendo dos publicaciones en coedición con Data Factory Argentina, Iniciación científica, Inteligencia artificial para la generación de contenidos en Iberoamérica, Experiencias editoriales en medios de comunicación. ISBN: 978-628-95150-6-0 y con ASICOM el libro: Investigar la comunicación: entre prácticas, organizaciones, territorios y medios ISBN: 978-958-56788-6-6 total, libros publicados 20._x000D_
?	Diversificación de la oferta: La colección Mi-Books acerca la lectura a un público más amplio, mientras que las coediciones con editoriales externas amplían el alcance de las publicaciones. _x000D_
?	Se comienza a trabajar en proyectos de coedición entre nuestra institución y La fundación universitaria Los libertadores e IICAN _x000D_
?	Fortalecimiento de la calidad: El riguroso proceso de evaluación por parte del comité editorial garantiza la excelencia de las obras publicadas._x000D_
Colaboración interdepartamental: El trabajo conjunto con otras áreas de la institución ha permitido la realización de proyectos innovadores. Traslado de recursos, departamento de investigaciones, Centro Tinkuy y Facultad de Sociedad, Cultura y Creatividad._x000D_
Expansión de la red editorial: Se han iniciado coediciones con instituciones de renombre como la Fundación Universitaria Los Libertadores y el IICAN, consolidando la presencia de la Editorial en el panorama editorial nacional e internacional._x000D_
Optimización de indicadores: Se ha revisado y ajustado el sistema de indicadores para una mejor medición del desempeño editorial._x000D_
Este semestre ha sido de gran crecimiento y diversificación para la Editorial del Politécnico Grancolombiano además de su beneficiosa alienación con el proyecto CREA. Nos complace presentar un aumento en la producción editorial, la incorporación de nuevos formatos y públicos, y el fortalecimiento de las relaciones con otras instituciones. Estamos comprometidos con la publicación de obras de alta calidad que contribuyan al desarrollo del conocimiento y la cultura._x000D_
La meta de crecimiento se mantiene, pues el departamento continúa con la misma infraestructura. _x000D_
_x000D_
Eduardo Norman Acevedo</t>
  </si>
  <si>
    <t>260-2024-06-30</t>
  </si>
  <si>
    <t>2024-07-16 15:13:03</t>
  </si>
  <si>
    <t>Resultados 2024-1 e histórico con detalle de respuestas</t>
  </si>
  <si>
    <t>261-2024-06-30</t>
  </si>
  <si>
    <t>2024-07-16 15:41:35</t>
  </si>
  <si>
    <t>Para el periodo 2024-1 los estudiantes que realizaron el proceso de pre-registro a las pruebas Saber Pro y TYT en el Smart Campus, consideraron que el proceso fue -fácil-, obteniendo una calificación del 2,22._x000D_
_x000D_
Es de anotar que en comparación con los dos periodos inmediatamente anteriores (2023-2 y 2023-1), la percepción, si bien continúa considerándose como -fácil-, la calificación ha subido en 0.2 hacia la puntuación neutral._x000D_
_x000D_
Revisado el campo abierto donde los estudiantes manifiestan el motivo de su evaluación, encontramos situaciones que se dan en las plataformas del Icfes; sin embargo también se reflejan oportunidades de mejora directas al alcance del proceso en la Universidad, donde los estudiantes solicitan que la socialización del proceso sea más claro y a su vez sencillo y concreto. Por lo tanto debemos trabajar en una nueva manera de informar del proceso para que los estudiantes lo comprendan adecuadamente._x000D_
_x000D_
La medición se realizó de la siguiente manera:_x000D_
1 es muy fácil_x000D_
2 es fácil_x000D_
3 es neutral_x000D_
4 es difícil_x000D_
5 es muy difícil</t>
  </si>
  <si>
    <t>262-2024-06-30</t>
  </si>
  <si>
    <t>2024-07-15 13:22:31</t>
  </si>
  <si>
    <t>Del último reporte que realizamos en donde había un total de 9 procesos, a la fecha contamos con 6, pues el proceso de BALLCO ya culminó, en el proceso de MARIA TERESA URIBE ya se dio cumplimiento a la sentencia y el proceso de la Alcaldía fue cerrado y no se dio inicio a ninguna acción en contra del Poli._x000D_
_x000D_
Teniendo en cuenta que el Poli participó como operador en los concursos de méritos Territorial 8 y Distrito 5 llevados a cabo por la Comisión Nacional del Servicio Civil, recibimos 17 demandas de nulidad restablecimiento del derecho, mediante el cual se solicita la nulidad del todos los actos administrativos contrarios a la admisión para participar en el concurso se méritos y  el restablecimiento del derecho en el sentido de no proveer el cargo para mantener al demandante en el cargo que ostentaba así como el reconocimiento de los dineros dejados de percibir. En estos procesos hacemos parte por ser operadores del concurso, pero están demandados la CNSC y la entidades en las cuales se encontraban trabajando los demandantes o a la quieren se les otorgue el cargo.</t>
  </si>
  <si>
    <t>268-2024-06-30</t>
  </si>
  <si>
    <t>2024-07-22 14:24:50</t>
  </si>
  <si>
    <t>https://bi.poligran.edu.co/indice.php?r=CMA</t>
  </si>
  <si>
    <t>269-2024-06-30</t>
  </si>
  <si>
    <t>2024-07-22 14:41:32</t>
  </si>
  <si>
    <t>https://poligran-my.sharepoint.com/:x:/r/personal/josejara_poligran_edu_co/_layouts/15/Doc.aspx?sourcedoc=%7B3E5ECAA1-14E7-486E-8B32-1123F0D5739C%7D&amp;file=FORMATO%20DE%20REGISTRO%20SERVICIOS%20CMA%202024.xlsx&amp;wdLOR=c993349C6-F185-F14E-B8E2-C4C7722EB92D&amp;fromShare=true&amp;action=default&amp;mobileredirect=true</t>
  </si>
  <si>
    <t>270-2024-06-30</t>
  </si>
  <si>
    <t>2024-07-22 14:42:09</t>
  </si>
  <si>
    <t>271-2024-06-30</t>
  </si>
  <si>
    <t>2024-07-22 14:26:23</t>
  </si>
  <si>
    <t>273-2024-06-30</t>
  </si>
  <si>
    <t>2024-07-26 08:37:55</t>
  </si>
  <si>
    <t>Se elaboraron y analizaron institucionalmente las condiciones iniciales de tres (3) programas académicos: Contaduría, Sede Bogotá, Diseño de modas, Sede Bogotá y Licenciatura en Educación Infantil, Virtual</t>
  </si>
  <si>
    <t>2024-07-31 10:45:29</t>
  </si>
  <si>
    <t>Durante el periodo 2024-1, logramos alcanzar un sobrecumplimiento global de las metas en las diferentes estrategias metodológicas, estos resultados hacen parte del resultado de las estrategias implementadas durante el semestre como el acompañamiento a los ingresantes y los los beneficios de pronto para incentivar el pago temprano.</t>
  </si>
  <si>
    <t>275-2024-06-30</t>
  </si>
  <si>
    <t>2024-07-22 12:13:59</t>
  </si>
  <si>
    <t>Indicador producto de la mejora del isntrumento de SSI y POLISIGS con participación de 777 estudiantes en una venta de tiempo de 24/04/2024 al 14/06/2024</t>
  </si>
  <si>
    <t>276-2024-06-30</t>
  </si>
  <si>
    <t>2024-07-25 08:54:50</t>
  </si>
  <si>
    <t>El presente cálculo se realiza teniendo en cuenta de manera exclusiva el número de profesores de tiempo completo que se vincularon a la institución durante el primer semestre de 2024.</t>
  </si>
  <si>
    <t>277-2024-06-30</t>
  </si>
  <si>
    <t>2024-07-25 08:58:35</t>
  </si>
  <si>
    <t>El presente cálculo se realiza teniendo en cuenta el número de profesores de tiempo completo equivalentes (2 MT = 1 TC), que se vincularon a la institución durante el primer semestre de 2024.</t>
  </si>
  <si>
    <t>2024-07-25 09:07:36</t>
  </si>
  <si>
    <t>La presente información permite realizar la presentación de la constitución de la planta de profesores del primer periodo del 2024.</t>
  </si>
  <si>
    <t>282-2024-06-30</t>
  </si>
  <si>
    <t>2025-04-01 15:14:13</t>
  </si>
  <si>
    <t>El indicador de Docentes Evaluados para el periodo 2024-1 refleja que, de un total de 1074 profesores personas para el primer semestre de 2024 se logró una cobertura del 97% de los profesores debidamente evaluados.</t>
  </si>
  <si>
    <t>283-2024-06-30</t>
  </si>
  <si>
    <t>2024-07-25 09:16:46</t>
  </si>
  <si>
    <t>Para el primer semestre del 2024 se logra un promedio de evaluación 4.57, superando así la meta estipulada de la institución. Los resultados obtenidos en las evaluaciones de profesores buscan presentar un mecanismo de evaluación institucionales para determinar desempeño y la calidad de la enseñanza de los docentes.</t>
  </si>
  <si>
    <t>285-2024-06-30</t>
  </si>
  <si>
    <t>2024-07-25 10:19:25</t>
  </si>
  <si>
    <t>Para el primer semestre  del 2024 se logra realizar el 100% de la asignación de los planes de trabajo. El objetivo principal de este indicador es asegurar la claridad y el alineamiento de las actividades docentes con los objetivos del Plan de desarrollo Institucional.</t>
  </si>
  <si>
    <t>2025-04-01 15:19:00</t>
  </si>
  <si>
    <t>Se busca presentar la distribución de los profesores de una institución según su nivel educativo más alto alcanzado, logrando evaluar la diversidad y el nivel de experiencia académica del cuerpo docente. Es crucial destacar que la distribución de docentes por nivel de estudios puede variar según el enfoque de la institución, las áreas de estudio y las políticas de contratación. Para la medición de este indicador se tienen en cuenta el número de contratos</t>
  </si>
  <si>
    <t>292-2024-06-30</t>
  </si>
  <si>
    <t>2024-10-11 15:26:37</t>
  </si>
  <si>
    <t>En el reporte de los datos se visualiza una disminución en la participación en cuanto a las asistencias de la modalidad virtual, donde se esta trabando en un plan de mejora para la divulgación y actualización  de los contenidos virtuales.</t>
  </si>
  <si>
    <t>294-2024-06-30</t>
  </si>
  <si>
    <t>2024-07-24 16:51:04</t>
  </si>
  <si>
    <t>Se puede visualizar un incremento en la participación de las actividades culturales presenciales y una disminución en la participación virtual.</t>
  </si>
  <si>
    <t>2024-07-22 14:29:02</t>
  </si>
  <si>
    <t>2024-07-15 15:21:59</t>
  </si>
  <si>
    <t>Se generó un cronograma centralizado en Bogotá, es por esto que para &amp;quot;Medellín&amp;quot; y &amp;quot;Virtual&amp;quot;, no se contemplaron actividades, sin embargo para el 2024-2, si se contemplan sus actividades bajo un cronograma._x000D_
_x000D_
Para el 2024-1 se planearon 14 actividades, las cuales fueron ejecutadas al 100%.</t>
  </si>
  <si>
    <t>304-2024-06-30</t>
  </si>
  <si>
    <t>2024-07-18 10:00:43</t>
  </si>
  <si>
    <t>En el periodo 2024-1 se lograron 3404 impactos con las actividades de educación en salud incluyendo la Semana Polisaludable del mes de Mayo. Los impactos en Bogotá fueron de 2743 y los de Medellín 661.</t>
  </si>
  <si>
    <t>323-2024-06-30</t>
  </si>
  <si>
    <t>2025-01-21 14:03:27</t>
  </si>
  <si>
    <t>324-2024-06-30</t>
  </si>
  <si>
    <t>2024-07-10 22:18:09</t>
  </si>
  <si>
    <t>En 2024 se radicarán seis (6) programas nuevos. Serán radicados en nuevo saces entre noviembre y diciembre de 2024.</t>
  </si>
  <si>
    <t>325-2024-06-30</t>
  </si>
  <si>
    <t>2024-07-10 22:19:39</t>
  </si>
  <si>
    <t>Se recibió el registro calificado de los cinco programas nuevos que se esperaban para el año 2024, a saber:_x000D_
_x000D_
LICENCIATURA EN CIENCIAS NATURALES, VIRTUAL_x000D_
INGENIERÍA EN SEGURIDAD DE LA INFORMACIÓN, VIRTUAL_x000D_
MAESTRÍA EN EDUCACIÓN CON STEM, VIRTUAL_x000D_
MAESTRÍA EN ADMINISTRACIÓN EN SALUD, VIRTUAL_x000D_
MAESTRÍA EN GESTIÓN PÚBLICA, VIRTUAL</t>
  </si>
  <si>
    <t>327-2024-06-30</t>
  </si>
  <si>
    <t>2024-07-10 22:30:11</t>
  </si>
  <si>
    <t>Dados los tiempos del CNA, en 2024 este indicador no se alimentará. Los cinco programas en proceso ante CNA recibirán la acreditación en el transcurso del año 2025.</t>
  </si>
  <si>
    <t>332-2024-06-30</t>
  </si>
  <si>
    <t>2024-07-23 14:04:40</t>
  </si>
  <si>
    <t>Para el primer semestre del año 2024 se desvincularon de la Institución 69 colaboradores. El 55,07% de los retiros se generaron de manera voluntaria, seguido por el 27,64% de retiros generados sin justa causa, 10,14% obedecen a terminaciones con justa causa, el 2,90% respectivamente, a terminaciones en periodo de prueba y jubilación del colaborador (pensionados); finalmente el 1,45% por terminación de Mutuo Acuerdo. La Vicerrectoría del Estudiante presenta el mayor número de retiros con el 40,58%, le sigue la Vicerrectoría de Crecimiento con el 27,54%, posteriormente con un 26,09% la Vicerrectoría Académica. La Rectoría presentó el 4.35% de retiros y el menor número de retiros se generaron la Vicerrectoría Administrativa y Financiera._x000D_
Respecto a los ingresos, se vincularon 59 colaboradores. La Vicerrectoría del Estudiante generó el 50,85% de los ingresos, seguido de las Vicerrectorías de Crecimiento y Académica cada una con el 15,25% de vinculaciones. La Rectoria representa el 11,86% de los ingresos y con el menor número de ingresos esta la Vicerrectoría Administrativa y Financiera con el 6,78%._x000D_
Se evidencia una disminución en el indicador de rotación del 0,09% respecto al primer semestre del año 2023 y 2 puntos con relación a la meta propuesta para este semestre.</t>
  </si>
  <si>
    <t>337-2024-06-30</t>
  </si>
  <si>
    <t>2024-07-26 08:51:36</t>
  </si>
  <si>
    <t>Se recibió la renovación de acreditación en alta calidad del Programa de Diseño Gráfico, Sede Bogotá.</t>
  </si>
  <si>
    <t>338-2024-06-30</t>
  </si>
  <si>
    <t>2024-07-10 22:21:38</t>
  </si>
  <si>
    <t>Se obruvo la aprobación del CNA de los 3 programas esperados para condiciones iniciales, a saber:_x000D_
_x000D_
CONTADURÍA PÚBLICA, SEDE BOGOTÁ_x000D_
DISEÑO DE MODAS, SEDE BOGOTÁ_x000D_
LICENCIATURA EN EDUCACIÓN INFANTIL, VIRTUAL</t>
  </si>
  <si>
    <t>341-2024-06-30</t>
  </si>
  <si>
    <t>2024-07-19 16:26:45</t>
  </si>
  <si>
    <t>Se gestionaron ahorros por valor de $750.000.000, en el primer semestre 2024, el ahorro total proyectado es de $1.500.000.000, y el ahorro para este primer semestre es de $ 750.000.000, el % de ahorro acumulado en el semestre es de 125%</t>
  </si>
  <si>
    <t>344-2024-06-30</t>
  </si>
  <si>
    <t>2024-07-25 20:06:15</t>
  </si>
  <si>
    <t>Durante el 1mer semestre del año 2024, nuestra institución llevó a cabo un total de 188 ingresos._x000D_
_x000D_
De este grupo, 183 colaboradores participaron de manera activa en el proceso de inducción, demostrando un notable compromiso con esta etapa inicial. Sin embargo, es importante señalar que 5 personas no pudieron asistir para el cierre del 30 de junio y se programan para el segundo semestre del año.</t>
  </si>
  <si>
    <t>356-2024-06-30</t>
  </si>
  <si>
    <t>2024-07-15 20:17:43</t>
  </si>
  <si>
    <t>El endeudamiento a cierre del primer semestre del cerró en un 54%</t>
  </si>
  <si>
    <t>357-2024-06-30</t>
  </si>
  <si>
    <t>2024-07-18 20:02:32</t>
  </si>
  <si>
    <t>El POLI presenta una cartera sana, para cierre del primer semestre 2024 la cartera mayor a 360 días es el 4% del total de cartera. Importante resaltar que del rubro de total cartera el 42% es cartera sin vencer, es decir, que el monto de cartera efectiva es de $7.222 millones</t>
  </si>
  <si>
    <t>358-2024-06-30</t>
  </si>
  <si>
    <t>2024-07-24 12:26:00</t>
  </si>
  <si>
    <t>Cristina Forero Rodriguez</t>
  </si>
  <si>
    <t>Se realizó el seguimiento al 97,99% de los estudiantes que requieren seguimiento de la práctica. Dando cumplimiento al indicador.</t>
  </si>
  <si>
    <t>2025-01-07 12:08:46</t>
  </si>
  <si>
    <t>Durante este periodo de tiempo se realizo la estandarización de los instrumentos en la plataforma CX, se genero la integración del instrumento de SSI y POLISISG, así mismo se genero la ampliación en cobertura de procesos  a evaluar pasando de 27 a 35 procesos y subprocesos.</t>
  </si>
  <si>
    <t>362-2024-06-30</t>
  </si>
  <si>
    <t>2024-07-23 15:55:31</t>
  </si>
  <si>
    <t>Noe Wilmar Casallas Bejarano</t>
  </si>
  <si>
    <t>Se genera el reporte y análisis de la cifras del indicador para el periodo 2024-I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mayor % de estudiantes sin matricula académica se encuentra en la modalidad Virtual en estudiantes Antiguos (98), se logra ver una mejora significativa con una disminución del 90% respecto al periodo anterior, en este periodo porcentaje sin inscripción fue del 0.2% del total de población de Pregrado Virtual con 41238 Estudiantes._x000D_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</si>
  <si>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363-2024-06-30</t>
  </si>
  <si>
    <t>2024-07-24 14:30:24</t>
  </si>
  <si>
    <t>Andrea Alfonso Ayala</t>
  </si>
  <si>
    <t>364-2024-06-30</t>
  </si>
  <si>
    <t>2024-07-25 14:40:17</t>
  </si>
  <si>
    <t>369-2024-06-30</t>
  </si>
  <si>
    <t>2024-10-11 12:58:11</t>
  </si>
  <si>
    <t>Se reportan unicamente los voluntarios de actividades lideradas desde Huella, para el siguiente semestre se busca generar una base de voluntarios institucional.</t>
  </si>
  <si>
    <t>371-2024-06-30</t>
  </si>
  <si>
    <t>2024-07-16 21:48:16</t>
  </si>
  <si>
    <t>Se relaciona el recaudo correspondiente a 2024-1 para un total de $928.306.953</t>
  </si>
  <si>
    <t>2024-07-22 17:15:27</t>
  </si>
  <si>
    <t>Se realiza la consulta en Banner de acuerdo al reporte de Mallas largo. Se hace el filtro por nivel y modalidad PRESENCIAL,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</si>
  <si>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376-2024-06-30</t>
  </si>
  <si>
    <t>2024-07-15 19:53:16</t>
  </si>
  <si>
    <t>El Ebitda de la Institución cerró en primer semestre del 2012 en  $14.702 millones, por encima de presupuesto un 4% derivado del crecimiento de los ingresos en un 2% y eficiencias en el Opex.</t>
  </si>
  <si>
    <t>379-2024-06-30</t>
  </si>
  <si>
    <t>2024-07-05 17:18:08</t>
  </si>
  <si>
    <t>Se cierra el 2024.1 con 96% de cumplimiento de presupuesto y 5% de crecimiento frente al mismo periodo del año anterior. Se presenta cumplimiento en pregrado presencial y posgrados presencial y virtual. En pregrado virtual se llega al 94% de presupuesto, sin embargo, se alcanza un crecimiento del 4% frente al mismo periodo del año anterior. 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</si>
  <si>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381-2024-06-30</t>
  </si>
  <si>
    <t>2024-07-05 17:29:31</t>
  </si>
  <si>
    <t>Este nivel modalidad cerró con cumplimiento de presupuesto de 105% y 5% de crecimiento frente al mismo periodo del año anterior. Este crecimiento se apalancó especialmente con la sede Bogotá quien alcanzó un cumplimiento del 111%. Medellín cerró en 96%. _x000D_
En pregrado Bogotá se tuvo un buen comportamiento en general de los programas y adicional se matricularon 123 estudiantes por la convocatoria del Gobierno Jóvenes a la U. _x000D_
Medellín creció 2% frente al año anterior y los programas con mayor impacto en el cumplimiento del presupuesto fueron Diseño gráfico, Ingeniería industrial Ingeniería de sistemas y Negocios internacionales.</t>
  </si>
  <si>
    <t>382-2024-06-30</t>
  </si>
  <si>
    <t>2024-07-05 17:32:16</t>
  </si>
  <si>
    <t>En pregrado virtual se llega al 94% de presupuesto, sin embargo, se alcanza un crecimiento del 4% frente al mismo periodo del año anterior._x000D_
En pregrado virtual se identificaron factores que influyeron como cambio mix captación en canal digital entre landings de captación y CMS, afectando tasa de conversión y presupuesto atomizado en regionales que afectó captación de canal ATL. Adicional impacto en las zonas Bogotá sur y Centro oriente y disminución de 3 puntos porcentuales en la contactabilidad telefónica con los aspirantes.</t>
  </si>
  <si>
    <t>383-2024-06-30</t>
  </si>
  <si>
    <t>2024-07-05 17:40:18</t>
  </si>
  <si>
    <t>Cumplimiento del presupuesto y crecimiento del 10% frente al mismo periodo del año anterior. Buen desempeño en programas: Esp. en gerencia de proyectos en inteligencia de negocios, maestría en administración internacional y Esp. en seguridad de la información. Buen comportamiento de canales digital y CSU + B2B.</t>
  </si>
  <si>
    <t>384-2024-06-30</t>
  </si>
  <si>
    <t>2024-07-05 17:44:29</t>
  </si>
  <si>
    <t>Sobre cumplimiento 2% y crecimiento de 10% frente al año anterior apalancado por la nueva Maestría en contratación estatal.</t>
  </si>
  <si>
    <t>385-2024-06-30</t>
  </si>
  <si>
    <t>2024-07-24 12:12:19</t>
  </si>
  <si>
    <t>Cumplimiento de presupuesto de primer semestre en las 3 líneas de educación para la vida: B2B, B2G y B2C. _x000D_
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</si>
  <si>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2024-07-24 12:13:30</t>
  </si>
  <si>
    <t>Buen comportamiento de opciones de grado apalancado por diplomados y el lanzamiento de la opción de grado Coterminal._x000D_
En Cursos se logra sobrecumplimiento de presupuesto y crecimiento del 94% frente al año anterior. Se destacan el ingreso de leads por pauta digital y la gestión comercial inmediata los mismos. Gran acogida de los cursos: Power BI, Excel + power BI y gestión comercial inmobiliaria._x000D_
Continuidad de contratos de año anterior y firma de nuevos con empresas privadas y de gobierno.</t>
  </si>
  <si>
    <t>389-2024-06-30</t>
  </si>
  <si>
    <t>2024-07-16 15:59:15</t>
  </si>
  <si>
    <t>Se cumplió la meta en algunos programas debido al modelo de acompañamiento y seguimiento para estudiantes nuevos desde la gerencia de servicio y permanencia._x000D_
_x000D_
Se debe hacer foco en las estrategias de programa que impactan en el cumplimiento de meta con la articulación con la coordinación de cada programa</t>
  </si>
  <si>
    <t>397-2024-06-30</t>
  </si>
  <si>
    <t>2024-07-02 15:57:51</t>
  </si>
  <si>
    <t>Se adjunta el reporte de casos gestionados en el periodo 2024-1. De los 303 casos gestionados algunos aparecen en curso porque son solicitados con anterioridad por temas de espacios en el estudio o porque son videos que están en producción a la fecha._x000D_
_x000D_
Los casos no gestionados aparecen como &amp;quot;No se hará&amp;quot;. Esta tipificación puede deberse a múltiples factores (error en el servicio solicitado, el cliente cancela el servicio, etc).</t>
  </si>
  <si>
    <t>398-2024-06-30</t>
  </si>
  <si>
    <t>2024-07-24 16:09:53</t>
  </si>
  <si>
    <t>Se adjunta base de datos de participantes en eventos de cultura y formación emprendedora 2024-1</t>
  </si>
  <si>
    <t>399-2024-06-30</t>
  </si>
  <si>
    <t>2024-07-24 16:16:07</t>
  </si>
  <si>
    <t>Se adjunta base de datos de mentorías realizadas en el semestre</t>
  </si>
  <si>
    <t>400-2024-06-30</t>
  </si>
  <si>
    <t>2024-07-24 16:27:55</t>
  </si>
  <si>
    <t>401-2024-06-30</t>
  </si>
  <si>
    <t>2024-11-20 12:21:27</t>
  </si>
  <si>
    <t>Se ajusta en el archivo la fecha que aparecía en 2023 segundo semestre, por la que corresponde junio 30 de 2024. Para mayor claridad se incluye los dos MI-Book en proceso de finalización, para aclarar, que ya son productos que están cerrándose.</t>
  </si>
  <si>
    <t>403-2024-06-30</t>
  </si>
  <si>
    <t>2024-07-22 15:40:07</t>
  </si>
  <si>
    <t>2024-07-26 08:55:20</t>
  </si>
  <si>
    <t>Durante el segundo semestre del 2024, se radicarán seis programas nuevos, a saber:_x000D_
_x000D_
1.	PROFESIONAL EN FINANZAS_x000D_
2.	TECNOLOGÍA EN REGENCIA DE FARMACIA_x000D_
3.	PROFESIONAL EN GOBIERNO Y RELACIONES INTERNACIONALES_x000D_
4.	PREGRADO EN CIENCIA DE DATOS_x000D_
5.	MAESTRÍA EN DERECHO PROCESAL_x000D_
6.	MAESTRÍA EN PERIODISMO DE DATOS</t>
  </si>
  <si>
    <t>422-2024-06-30</t>
  </si>
  <si>
    <t>2024-07-26 15:07:22</t>
  </si>
  <si>
    <t>Jose Fabricio Gomez Monroy</t>
  </si>
  <si>
    <t>La tasa de conversión real de los leads alcanza fue de 7.36% vs la cantidad de leads reales (177.114). Se identifica la variación en la tasa puesto que en la planeación no se puede definir la variación por arriba o por abajo que se va a tener en la captación. _x000D_
En cuento a los aprendizajes, el Canal de ATL tiene muy buena conversión, lo que significa generar acciones que ayuden a incrementar la captación de leads a través de este canal e incrementar matrículas. _x000D_
Los canales de CSU y B2B, tienes una excelente captación, pero su conversión baja ante la cantidad de leads que no están interesados. Su estrategia de B2B convenios es fundamental en las regiones para replicar lo mismo en Bogotá sur y norte. _x000D_
Inbound es un canal que pierde participación en leads por el comportamiento de usuario, pero garantiza intensión y consideración por parte del aspirante, esto logra tasas de 23.95%_x000D_
Las conversiones por cada canal son: _x000D_
_x000D_
?	ATL: 34.04%_x000D_
?	BTL: 1.44%_x000D_
?	CSU: 10.09%_x000D_
?	B2B: 6.84%_x000D_
?	HS: 0.82% (canal de siembra ? Potenciales de 2025)_x000D_
?	Digital: 5.49%_x000D_
?	Inbound: 23.95%_x000D_
_x000D_
A excepción de ATL, Inbound y Csu, los canales deben mejorar su conversión, es decir generar estrategias que mejoren la calidad del lead y la intensión de estudiar.</t>
  </si>
  <si>
    <t>426-2024-06-30</t>
  </si>
  <si>
    <t>2024-10-11 10:31:57</t>
  </si>
  <si>
    <t>Las solicitudes se relacionan en el archivo anexo. Se debe tener en cuenta que muchas de las no resueltas siguen en procesos para el segundo semestre 2024-2.En el archivo se toma el total de solicitudes realizadas por la plataforma JIra-soluciones Poli y se toman como resolución el estado hecho y listo.</t>
  </si>
  <si>
    <t>2024-08-08 12:17:17</t>
  </si>
  <si>
    <t>El indicador de consumo de agua per cápita semestral del primer semestre de 2024 muestra que la Universidad consume, en promedio, 0,30 metros cúbicos de agua por persona al semestre. Este valor es ligeramente superior al promedio nacional, que es de 0,16 metros cúbicos por persona al semestre._x000D_
_x000D_
Es necesario identificar las causas en el incremento del consumo de agua en cada una de las sedes.</t>
  </si>
  <si>
    <t>2024-10-21 15:37:19</t>
  </si>
  <si>
    <t>El consumo de energía eléctrica per cápita semestral de la Universidad Politécnico Grancolombiano, en el semestre 2024-1, fue de 16.40 kWh/persona. Este consumo se distribuyó de la siguiente manera:_x000D_
_x000D_
Sede Campus: 20.31 kWh/persona_x000D_
Sede City: 18.49 kWh/persona_x000D_
Sede Posgrado-Calle 85: 100.86 kWh/persona_x000D_
Sede Los Colores: 8.96 kWh/persona_x000D_
Sede Bienestar Universitario: 7.74 kWh/persona_x000D_
Sede Consultorios de Psicología: 91.83 kWh/persona_x000D_
_x000D_
_x000D_
El mayor consumo de energía per Cápita es la sede Calle 85, seguida de la sede Consultorios de Psicología. La sede Los Colores y Bienestar, son las de menos consumo.</t>
  </si>
  <si>
    <t>2024-07-18 16:31:21</t>
  </si>
  <si>
    <t>El indicador de Generación de Residuos Sólidos per Cápita Semestral mide la cantidad de residuos sólidos generados por persona en el primer semestre 2024, donde se generaron 0,66 kg per cápita._x000D_
_x000D_
La distribución de la generación de residuos por sede es la siguiente:_x000D_
_x000D_
Campus: 1.07 kg per cápita_x000D_
City: 0,35 kg per cápita_x000D_
Los Colores: 0,42 kg per cápita_x000D_
Consultorios Psicología: 2.46 kg per cápita_x000D_
_x000D_
El Campus es la sede que genera más residuos per cápita.</t>
  </si>
  <si>
    <t>2024-07-15 20:10:18</t>
  </si>
  <si>
    <t>Los ingresos operacionales del POLI a Junio se encuentran un 2% arriba de presupuesto derivado del crecimiento del ingreso por matriculas en 2%, programas especiales encima un 3% y otros ingresos un 4%.</t>
  </si>
  <si>
    <t>2024-07-18 16:46:56</t>
  </si>
  <si>
    <t>La generación de residuos peligrosos per cápita semestral de la institución se encuentra en el valor de 0.07 kg per Cápita semestral. Este valor es relativamente bajo, lo que indica que la institución está generando una cantidad de residuos peligrosos relativamente pequeña._x000D_
_x000D_
La sede que genera la mayor cantidad de residuos peligrosos per cápita es Campus, con un valor de 0.15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0.03 y 0.001 kg per Cápita semestral cada una. Esto se debe a que estas sedes son más pequeñas y albergan actividades de menor generación de residuos peligrosos._x000D_
_x000D_
En general, la institución está generando una cantidad de residuos peligrosos relativamente pequeña. Sin embargo, es importante continuar con las acciones de prevención y minimización de residuos peligrosos para seguir reduciendo la cantidad generada.</t>
  </si>
  <si>
    <t>2024-09-16 16:39:32</t>
  </si>
  <si>
    <t>El indicador de Disminución de la Generación de Residuos Peligrosos per Cápita mide la variación en la cantidad de residuos peligrosos generados por persona en el semestre. En el primer semestre de 2024, se registró un aumento de la generación de residuos peligrosos per cápita del 20.67%, a nivel institucional con respecto al segundo semestre de 2023._x000D_
_x000D_
La distribución del aumento en la generación de residuos peligroso per cápita por sede es la siguiente:_x000D_
_x000D_
Campus: 66.67%_x000D_
City: disminución del 40%_x000D_
Los Colores: disminución del 90%_x000D_
_x000D_
Estos aumentos se deben a la cuantificación de RAEES en las sedes de Bogotá._x000D_
_x000D_
Para el segundo semestre de 2024-2 se espera contar con los registros correspondientes a las sedes incluidas para generar un adecuado análisis de disminución de residuos peligrosos per Cápita.</t>
  </si>
  <si>
    <t>2024-07-22 17:05:27</t>
  </si>
  <si>
    <t>Se realiza la consulta en Banner de acuerdo al reporte de Mallas largo. Se hace el filtro por nivel y modalidad virtual, teniendo en cuenta que hay asignaturas repetidas se deja único registro. esta consulta se realiza 22 de julio de 2024_x000D_
_x000D_
Anexo evidencia_x000D_
_x000D_
NOTA: Solo se tienen en cuenta la información de asignaturas asociadas a los programas académicos. En el mismo archivo están los dos niveles</t>
  </si>
  <si>
    <t>2024-07-23 16:53:12</t>
  </si>
  <si>
    <t>445-2024-06-30</t>
  </si>
  <si>
    <t>2024-07-25 16:41:46</t>
  </si>
  <si>
    <t>Califica tu nivel de satisfacción respecto a los siguientes aspectos:_x000D_
_x000D_
Comunicación hasta el día de la ceremonia	65.5%_x000D_
Día y hora de la ceremonia	51.7%_x000D_
_x000D_
Qué tan satisfecho estuviste con la ceremonia de grado, con respecto a:_x000D_
_x000D_
Organización del evento	51.7%_x000D_
Duración del evento	58.6%_x000D_
Envío de diploma/acta de grado	89.7%_x000D_
Plataforma de conexión (zoom)	44.8%_x000D_
_x000D_
_x000D_
En general, qué tan satisfecho estuviste con tu ceremonia de grado_x000D_
_x000D_
Resultado	55.2%</t>
  </si>
  <si>
    <t>447-2024-06-30</t>
  </si>
  <si>
    <t>2025-01-23 13:15:16</t>
  </si>
  <si>
    <t>La biblioteca este primer semestre del año realizó 14 eventos culturales.</t>
  </si>
  <si>
    <t>448-2024-06-30</t>
  </si>
  <si>
    <t>2025-01-23 13:26:44</t>
  </si>
  <si>
    <t>Durante el primer semestre de 2023 se llevaron a cabo un total de 4,157 capacitaciones, mientras que en el mismo período de 2024 se realizaron 4,944 capacitaciones, lo que representa un incremento de 787 capacitaciones entre ambos años.</t>
  </si>
  <si>
    <t>451-2024-06-30</t>
  </si>
  <si>
    <t>2024-07-05 18:20:07</t>
  </si>
  <si>
    <t>Del primero de enero al 30 de junio de 2024 tuvimos 530 positivas, de un total de 1519. (Se omiten las notas pagas en medios de comunicación).</t>
  </si>
  <si>
    <t>2025-01-16 11:54:42</t>
  </si>
  <si>
    <t>Se realizarón un total de 116 actividades desde el mes de mayo que se tomó el liderazgo de estas. Entre actividades institucionales, académicas, de bienestar colaboradores, bienestar universitario y huella grancolombiana, CSUS y de la sede Medellín.</t>
  </si>
  <si>
    <t>466-2024-06-30</t>
  </si>
  <si>
    <t>2024-07-22 12:16:27</t>
  </si>
  <si>
    <t>Indicador tomado del SSI- POLISIGS con participación de 777 estudiatnes</t>
  </si>
  <si>
    <t>467-2024-06-30</t>
  </si>
  <si>
    <t>2024-07-22 12:18:39</t>
  </si>
  <si>
    <t>iNDICADOR TOMADO DE LA ENCUESTA DE SATISFACCIÓN DE GRADOS PRESENCIALES</t>
  </si>
  <si>
    <t>468-2024-06-30</t>
  </si>
  <si>
    <t>2024-07-22 12:09:10</t>
  </si>
  <si>
    <t>El indicador corresponde al promedio del CES de inscripción de materias y rematrícula con puntuaciones de 3.2 y 2.51 respectivamente. El proceso de inscripción se retomó en comité de experiencia y esta en proceso de mejora</t>
  </si>
  <si>
    <t>2024-08-14 19:58:33</t>
  </si>
  <si>
    <t>Diana Shirley Velasquez Rojas</t>
  </si>
  <si>
    <t>Se reporta avance de indicadores 2024-1</t>
  </si>
  <si>
    <t>2024-08-14 23:03:18</t>
  </si>
  <si>
    <t>Reporte programas nuevos con planes de estudio definidos.</t>
  </si>
  <si>
    <t>2024-07-26 09:12:46</t>
  </si>
  <si>
    <t>Durante 2024, se radicarán siete (7) renovaciones de registro calificado entre los meses de agosto y diciembre.</t>
  </si>
  <si>
    <t>2024-08-14 21:05:33</t>
  </si>
  <si>
    <t>Reporte avance indicador programas con resultados de aprendizaje definidos.</t>
  </si>
  <si>
    <t>2024-08-14 23:09:45</t>
  </si>
  <si>
    <t>Reporte avance indicadores programas por escuela con planes de estudio definidos para renovación, modificación o acreditación.</t>
  </si>
  <si>
    <t>2024-10-09 16:47:09</t>
  </si>
  <si>
    <t>No se tenía proyección para primer semestre de 2024.</t>
  </si>
  <si>
    <t>2024-08-14 22:58:24</t>
  </si>
  <si>
    <t>Reporte avance indicadores programas nuevos con formato de resultados de aprendizaje entregados.</t>
  </si>
  <si>
    <t>480-2024-06-30</t>
  </si>
  <si>
    <t>2024-08-14 22:48:05</t>
  </si>
  <si>
    <t>Reporte avance indicadores escuelas programas con resultados de aprendizaje definidos (renovación, modificación o acreditación).</t>
  </si>
  <si>
    <t>481-2024-06-30</t>
  </si>
  <si>
    <t>2024-08-14 22:28:30</t>
  </si>
  <si>
    <t>Reporte avance indicador solicitudes de documentos 2024 1.</t>
  </si>
  <si>
    <t>486-2024-06-30</t>
  </si>
  <si>
    <t>2024-08-15 12:00:27</t>
  </si>
  <si>
    <t>Se visualiza el tráfico de usuarios de enero a mayo antes del 15 de mayo 3.700.000 y después del 15 que fue el lanzamiento del nuevo portal al 31 de julio 1.200.000 de usuarios en el portal. En este momento solo se mide el tráfico pero se están definiendo métricas y cambios para definir área responsable y métricas finales.</t>
  </si>
  <si>
    <t>69-2024-06-30</t>
  </si>
  <si>
    <t>2024-07-19 16:23:12</t>
  </si>
  <si>
    <t>Para el corte 2024- correspondiente al periodo del 1 de Abril a 30 de Junio, El indicador continua de manera positiva (91.33%), se mantiene la meta, los usuarios sienten el avance en los tiempos de respuesta.</t>
  </si>
  <si>
    <t>111-2024-06-30</t>
  </si>
  <si>
    <t>2024-09-04 08:59:45</t>
  </si>
  <si>
    <t>Los encuestados consideran que el proceso de Gestión de Abastecimiento, se encuentra en cumplimiento, puesto que su nivel de satisfacción del 98%, es decir 18 pp por encima de la meta establecida para el periodo en medición (80,0%). En ese orden de ideas se cumple con el indicador de satisfacción._x000D_
_x000D_
El rol de Administrativo obtuvo TTB= 95%_x000D_
El rol Docente no tuvo participación TTB= 100%_x000D_
_x000D_
De los 6 aspectos evaluados para el proceso, el 100% (6), superan la meta establecida, sin embargo 1 item &amp;quot;Los tiempos de respuesta del proceso de abastecimiento son acodes&amp;quot;, se encuentra en TTB=87%, versus el trimestre No. 1 2024 presento una mejora de 1pp, se deben continuar con las acciones que optimicen los tiempos y evitar que este item afecte en mayor proporción el indicador global.</t>
  </si>
  <si>
    <t>197-2024-06-30</t>
  </si>
  <si>
    <t>2024-07-10 10:56:07</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</si>
  <si>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no se programa UPS</t>
  </si>
  <si>
    <t>2025-02-11 17:36:15</t>
  </si>
  <si>
    <t>En el segundo trimestre de 2024 se ejecutaron 173 actividades de 173 planificadas para el periodo:_x000D_
Gestión Ambiental 13/13_x000D_
Programa Gestión de Áreas Naturales 9/9_x000D_
Programa Gestión de la Calidad, Ahorro y Uso Eficiente del Agua 28/28_x000D_
Programa Gestión de la Educación y Comunicación Ambienta 45/45_x000D_
Programa Gestión de la Medición y Compensación de GEI - Huella de Carbono 2/2_x000D_
Programa Gestión del Ahorro y Uso Eficiente de la Energía 18/18_x000D_
Programa Gestión de la Calidad del Aire, Ruido Ambiental y Publicidad Exterior Visual 13/13_x000D_
Plan Gestión Integral de Residuos 45/45</t>
  </si>
  <si>
    <t>233-2024-06-30</t>
  </si>
  <si>
    <t>2025-02-11 16:54:03</t>
  </si>
  <si>
    <t>Durante el segundo trimestre de 2024 se realizó 7 campañas de materia ambiental a través de Correo, enmarcadas principalmente en:_x000D_
_x000D_
Etiquetas de fila	Suma de Abiertos	Suma de Mensajes enviados_x000D_
CHARLA POLIAMBIENTAL	1306	6536_x000D_
CUIDEMOS HASTA LA ÚLTIMA GOTA	2022	6762_x000D_
DÍA MUNDIAL DEL RECICLAJE	736	1544_x000D_
FERIA EMPRENDIMIENTOS VERDES	486	2731_x000D_
INFORME DE SOSTENIBILIDAD	122214	642805_x000D_
SEMBRATÓN PARTICIPATIVA: BOLETÍN ESTUDIANTES	4785	48036_x000D_
TOMA PEDAGÓGICA AMBIENTAL	486	2731_x000D_
Total general	132035	711145</t>
  </si>
  <si>
    <t>234-2024-06-30</t>
  </si>
  <si>
    <t>2025-02-11 17:04:35</t>
  </si>
  <si>
    <t>Durante el segundo trimestre de 2024 se realizaron 3 comunicaciones de materia ambiental a través de Instagram, enmarcadas principalmente en:_x000D_
_x000D_
Etiquetas de fila	REDES SOCIALES_x000D_
DÍA BOLSAS LIBRES DE PLÁSTICO: IG	2709_x000D_
SEMANA MUNDIAL DEL AGUA: IG POLI	2647_x000D_
TAPITAS X PATITAS: IG	11004_x000D_
Total general	16360</t>
  </si>
  <si>
    <t>2025-02-11 18:16:17</t>
  </si>
  <si>
    <t>En el segundo trimestre del año se cumplieron 23 de 32 indicadores relacionados con los programas ambientales:_x000D_
- Plan Anual 1 de 1._x000D_
- Gestión Integral de Residuos 7 de 13._x000D_
- Gestión del Ahorro y Uso Eficiente de Energía 5 de 5._x000D_
- Gestión de la Calidad, Ahorro y Uso Eficiente del Agua 4 de 5._x000D_
- Gestión de la Calidad del Aire, Ruido Ambiental y Publicidad Exterior Visual N.A._x000D_
- Gestión de Áreas Naturales 3 de 3._x000D_
- Gestión de la Medición y Compensación de GEI - Huella de Carbono N.A._x000D_
- Gestión de la Educación y Comunicación Ambiental 5 de 5._x000D_
Los indicadores de Generación de Residuos Peligrosos se han venido incumpliendo debido a la dada de baja de equipos de tecnología y medios audiovisuales. _x000D_
El indicador de consumo de agua ha venido presentando mejoría en razón a las acciones tomadas por los racionamientos de agua. _x000D_
El indicador de Impacto de las Comunicaciones en Materia Ambiental a Través de Redes Sociales Instagram se ha venido incumpliendo, por lo que se realizará un mayo seguimiento a la publicación de las campañas y la captura de datos.</t>
  </si>
  <si>
    <t>240-2024-06-30</t>
  </si>
  <si>
    <t>2024-07-15 09:01:53</t>
  </si>
  <si>
    <t>Los proyectos finalizados, cuentan con las evidencias correspondientes en la plataforma de PWA_x000D_
https://poligran.sharepoint.com/sites/pwa/projects.aspx</t>
  </si>
  <si>
    <t>251-2024-06-30</t>
  </si>
  <si>
    <t>2024-07-31 01:13:20</t>
  </si>
  <si>
    <t>254-2024-06-30</t>
  </si>
  <si>
    <t>2024-07-18 14:26:48</t>
  </si>
  <si>
    <t>263-2024-06-30</t>
  </si>
  <si>
    <t>2024-07-15 13:02:45</t>
  </si>
  <si>
    <t>En la base datos Excel se encuentra el número de casos radicados de abril al 30 de junio de 2024 (319).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</si>
  <si>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265-2024-06-30</t>
  </si>
  <si>
    <t>2024-07-29 10:16:06</t>
  </si>
  <si>
    <t>Se ha cumplido con la ANS interna.</t>
  </si>
  <si>
    <t>266-2024-06-30</t>
  </si>
  <si>
    <t>2024-07-29 09:57:00</t>
  </si>
  <si>
    <t>Se ha cumplido con la ANS interna, la diferencia del 5% corresponde a solicitudes que fueron devueltas a las áreas solicitantes y no fueron respondidas a tiempo por cada una.</t>
  </si>
  <si>
    <t>300-2024-06-30</t>
  </si>
  <si>
    <t>2024-07-06 13:11:08</t>
  </si>
  <si>
    <t>Se cumplió con la inspección de control al servicio prestado por la empresa CASALIMPIA S.A. para las sedes Campus Principal, City Campus y edificio Calle 84 durante los periodos abril, mayo y junio de 2024. Ítems importantes verificados, soportes de pagos de seguridad social, servicios prestado, dotación y elementos de protección personal (EPP) y cumplimiento de la supervisión de la operación, radicación de facturas y labores de la operación durante los meses de calendario académico.</t>
  </si>
  <si>
    <t>301-2024-06-30</t>
  </si>
  <si>
    <t>2024-07-06 14:01:36</t>
  </si>
  <si>
    <t>Durante el segundo trimestre de 2024 se dio cumplimiento al plan de trabajo con la empresa transportadora de acuerdo con lo establecido en el Otrosí No. 14 del contrato. En el mes de junio la operación del servicio de transporte funcionó con cuatro (4) buses y durante los meses de abril y mayo la operación del servicio de transporte funcionó con ocho (8) buses. Como soporte de las actividades planeadas se anexa la base de datos del número de usuarios transportados y número de recorridos realizados por los buses durante estos tres meses, cumpliendose asi con el transporte de la comunidad universitaria de la sede City Campus a Campus principal y viceversa, pero también cumpliendo con el servicio en los horarios establecidos en el contrato (horario de lunes a sábado).</t>
  </si>
  <si>
    <t>2024-07-31 17:25:27</t>
  </si>
  <si>
    <t>347-2024-06-30</t>
  </si>
  <si>
    <t>2024-07-24 16:53:29</t>
  </si>
  <si>
    <t>Anticipos de proveedores sin legalizar 15: 13 anticipos se encuentran por acuerdo que se legalizaran hasta que se culmine la transacción. las 2 partidas restantes se realizará gestión con los proveedores para que se legalicen en el tercer trimestre 2024. Anticipo de empleados sin legalizar 1: Fueron legalizados en el mes de julio 2024.</t>
  </si>
  <si>
    <t>348-2024-06-30</t>
  </si>
  <si>
    <t>2024-07-24 21:49:49</t>
  </si>
  <si>
    <t>Se concilian los expedientes cargados en filenet vs los contabilizados en SAP con 3 expedientes pendientes por validar y contabilizar. Estos quedan registrados en el mes siguiente.</t>
  </si>
  <si>
    <t>351-2024-06-30</t>
  </si>
  <si>
    <t>2024-07-24 16:03:03</t>
  </si>
  <si>
    <t>352-2024-06-30</t>
  </si>
  <si>
    <t>2024-07-24 14:51:42</t>
  </si>
  <si>
    <t>368-2024-06-30</t>
  </si>
  <si>
    <t>2024-07-04 11:10:59</t>
  </si>
  <si>
    <t>En el trimestre (abril, mayo, junio) del año 2024, los estudiantes que aplicaron la encuesta de satisfacción fueron 2539, dando cumplimiento al indicador, ya que obtuvimos un promedio sobre 90% en los ítem de profesor, materiales, programa académico, instalaciones.</t>
  </si>
  <si>
    <t>372-2024-06-30</t>
  </si>
  <si>
    <t>2024-07-04 11:27:13</t>
  </si>
  <si>
    <t>En el trimestre (abril, mayo junio) del año 2024,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</si>
  <si>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2024-07-31 18:08:12</t>
  </si>
  <si>
    <t>Se realiza el registro del avance por línea estratégica de los retos definidos para el 2024 con corte al primer semestre, de un total de 83 planes anuales.</t>
  </si>
  <si>
    <t>2024-07-22 14:49:47</t>
  </si>
  <si>
    <t>394-2024-06-30</t>
  </si>
  <si>
    <t>2024-07-05 18:03:26</t>
  </si>
  <si>
    <t>Del primero de enero al 30 de junio de 2024 tuvimos 593 publicaciones en medios de comunicación tier 1 y tier 2 a nivel nacional. Adjunto reporte de noticias. (Se omiten noticias indirectas (caso del personero de Medellín y del graduado Carlos Felipe Córdoba). También se omiten las notas pagas en medios de comunicación.</t>
  </si>
  <si>
    <t>395-2024-06-30</t>
  </si>
  <si>
    <t>2024-07-05 18:14:50</t>
  </si>
  <si>
    <t>Del primero de enero al 30 de junio de 2024 tuvimos 99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</si>
  <si>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2024-07-25 18:59:10</t>
  </si>
  <si>
    <t>2024-07-16 08:49:46</t>
  </si>
  <si>
    <t>Se realiza el seguimiento con corte a 30 de Junio, fecha máxima de reporte 12 de Julio en la herramienta de retos. Adjunto evidencia de reporte del equipo directivo.</t>
  </si>
  <si>
    <t>2024-07-17 14:29:28</t>
  </si>
  <si>
    <t>Los líderes realizan el seguimiento con corte a I semestre 2024, en la herramienta de planes anuales.</t>
  </si>
  <si>
    <t>2024-07-18 12:36:03</t>
  </si>
  <si>
    <t>2024-07-18 12:41:20</t>
  </si>
  <si>
    <t>2024-11-21 16:23:07</t>
  </si>
  <si>
    <t>Se realiza seguimiento y reporte en la herramienta definida, del equipo de la vicerrectoría, con corte a 30 de septiembre.</t>
  </si>
  <si>
    <t>2024-07-19 12:59:41</t>
  </si>
  <si>
    <t>431-2024-06-30</t>
  </si>
  <si>
    <t>2024-09-06 15:18:32</t>
  </si>
  <si>
    <t>Para el trimestre se identificaron 12 casos de colaboradores en condiciones de salud especial y que impactan su bienestar y las capacidades de labor, se realiza gestión de acompañamiento y seguimiento a todos los casos.</t>
  </si>
  <si>
    <t>2024-07-16 11:15:59</t>
  </si>
  <si>
    <t>Según los indicadores resultantes se concluye que al cierre del periodo se tuvo un cumplimiento del 100% de las actividades planeadas en cada una de las líneas establecidas.</t>
  </si>
  <si>
    <t>453-2024-06-30</t>
  </si>
  <si>
    <t>2024-07-29 08:41:34</t>
  </si>
  <si>
    <t>Adriana Lucia Angel Cuartas</t>
  </si>
  <si>
    <t>2024-08-15 11:40:21</t>
  </si>
  <si>
    <t>Indicadores del primer semestre 2024-1 y adjunto evidencia.</t>
  </si>
  <si>
    <t>2024-08-14 10:58:07</t>
  </si>
  <si>
    <t>Se realizo cierre del primer semestre y se obtuvo respectivamente en porcentaje por audiencia la apertura. Anexo informe primer semestre de las comunicaciones generales por audiencia y por estrategia interna.</t>
  </si>
  <si>
    <t>2024-07-22 14:34:36</t>
  </si>
  <si>
    <t>2024-07-22 15:25:43</t>
  </si>
  <si>
    <t>2024-07-22 15:18:03</t>
  </si>
  <si>
    <t>484-2024-06-30</t>
  </si>
  <si>
    <t>2024-09-06 15:26:13</t>
  </si>
  <si>
    <t>Para el periodo se llevaron a cabo 18 actividades planeadas desde el plan de gestión de riesgo psicosocial, con un total de 194 impactos en temas de regreso al cole bajo el marco de intervención de stres.</t>
  </si>
  <si>
    <t>2024-07-19 07:24:41</t>
  </si>
  <si>
    <t>En este caso las auditorías han estado más enfocadas a investigaciones por lo tanto, no se han efectuado las encuestas, se revisará con el equipo de la Dirección del Sistema integrado para efectuar la medición de satisfacción de manera automática.</t>
  </si>
  <si>
    <t>288-2024-06-30</t>
  </si>
  <si>
    <t>2024-07-25 10:32:05</t>
  </si>
  <si>
    <t>Para el primer semestre se presenta el donde se habilitaron 26 plazas para escalafonar, no obstante, se hace la asignación de 16 plazas para escalafonar. El indicador de profesores se centra en evaluar su progreso, experiencia y nivel dentro de la jerarquía académica y profesional de una institución educativa.</t>
  </si>
  <si>
    <t>377-2024-06-30</t>
  </si>
  <si>
    <t>2024-07-15 20:06:39</t>
  </si>
  <si>
    <t>La ejecución del Capex ascendió en el primer semestre a $2.155 millones, en linea con la estrategia de esperar el performance de matrículas; se han ejecutado los rubros que han sido necesarios para la operación de la Institución.</t>
  </si>
  <si>
    <t>392-2024-06-30</t>
  </si>
  <si>
    <t>2024-07-31 09:31:12</t>
  </si>
  <si>
    <t>Además se tuvo una disminución del equipo, ya que un monitor ejecutivo se retiró al mes de comenzar el semestre lo que hace mella en esa disminución del $</t>
  </si>
  <si>
    <t>77-2024-07-31</t>
  </si>
  <si>
    <t>2024-09-17 10:43:17</t>
  </si>
  <si>
    <t>Para el mes de Julio el indicador cierra en 97.9%.  Se presenta disminución en el indicador por servicios de Portal Web, ya que durante la estabilización del servicio se presentaron indisponibilidades (que no están dentro del tiempo de SLA).</t>
  </si>
  <si>
    <t>121-2024-07-31</t>
  </si>
  <si>
    <t>2024-09-24 08:57:12</t>
  </si>
  <si>
    <t>En el comportamiento del gasto encontramos que hubo una mayor ejecución de 118 mm , explicada principalmente por la ejecución de la cuenta de dotación._x000D_
_x000D_
Con relación al gasto de ventas evidenciamos que hay una menor ejecución de 172 mm principalmente por menor ejecución en el rubro de comisiones y plazas vacantes en el área de matriculas y servicio._x000D_
_x000D_
El comportamiento del costo indirecto esta de acuerdo a lo esperado._x000D_
_x000D_
Por otro lado el costo directo presento una mayor ejecución de 802 mm, de los cuales 552 corresponden a la desviación en planta directa y el restante a diversos.</t>
  </si>
  <si>
    <t>124-2024-07-31</t>
  </si>
  <si>
    <t>2024-09-05 14:28:19</t>
  </si>
  <si>
    <t>Según el resultado del indicador para el periodo se cumplió la meta pues no hubo registro de eventos.</t>
  </si>
  <si>
    <t>125-2024-07-31</t>
  </si>
  <si>
    <t>2024-09-05 14:30:26</t>
  </si>
  <si>
    <t>128-2024-07-31</t>
  </si>
  <si>
    <t>2024-09-05 14:40:58</t>
  </si>
  <si>
    <t>Según el indicador podemos analizar que por cada 100 días de trabajo programado en la institución se perdieron 0.65 días asociados a ausencias por salud</t>
  </si>
  <si>
    <t>172-2024-07-31</t>
  </si>
  <si>
    <t>2024-08-16 10:03:01</t>
  </si>
  <si>
    <t>Para el corte de julio  el sistema aborda esfuerzo de capacitaciones a procesos nuevos en aspectos documentales, riesgos y auditoría. Así mismo, se inicia el trabajo de auditoría de tercera parte. Por otro lado se avanza con un avance dle 50% la identificación de salidas no conformes y su actualización.  _x000D_
Se espera avanzar y cerrar estos temas durante meses de agosto y septiembre. _x000D_
_x000D_
Como novedad se re programa el instrumento de satisfacción colaboradores para tercera semana de agosto y revisión por la dirección en septiembre.</t>
  </si>
  <si>
    <t>2024-10-15 09:47:26</t>
  </si>
  <si>
    <t>El consumo de agua de la Universidad Politécnico Grancolombiano en el mes de julio fue de 1105m3, lo que representa un consumo promedio de 35,6 m3 por día. El consumo total se distribuyó de la siguiente manera:_x000D_
_x000D_
Sede Campus: 608 m3_x000D_
Sede City:  258 m3_x000D_
Sede Calle 85: 5 m3_x000D_
Sede Los Colores: 231 m3_x000D_
Sede IPS Punto Clave: 3 m3_x000D_
_x000D_
La sede Campus, que es la sede académica más grande de la universidad, concentra la mayor parte del consumo de agua, con un 55% del total, seguida de la sede City con un 23,3%, la sede Los Colores representa el 20,9%, la sede de la Calle 85 el 0,5% y la sede IPS Punto Clave el 0,3% del consumo.</t>
  </si>
  <si>
    <t>2024-10-15 08:03:30</t>
  </si>
  <si>
    <t>El indicador de Generación de Residuos Sólidos Mensual mide la cantidad de residuos sólidos generados por el Poli en el mes de julio, donde se generaron 3056.42 kg, lo que equivale a un promedio de 98.5 kg por día._x000D_
_x000D_
La distribución de la generación de residuos por sede es la siguiente:_x000D_
_x000D_
Campus: 1793 kg (56,9 %)_x000D_
City: 718.88 kg (23.5 %)_x000D_
Los Colores: 535.8 kg (17.5 %)_x000D_
Consultorio Psicología: 8.74 kg (0.3 %)</t>
  </si>
  <si>
    <t>2024-10-16 10:51:33</t>
  </si>
  <si>
    <t>El indicador de Aprovechamiento de Residuos mide la cantidad de residuos sólidos que son reciclados por el gestor autorizado, en relación con la cantidad total de residuos generados. En el caso de la Universidad, en el mes de julio de 2024, se logró un aprovechamiento del 28,31%, lo que significa que 806,38 kg de residuos se reciclaron, de un total de 3056.42 kg generados._x000D_
_x000D_
La distribución del aprovechamiento de residuos por sede es la siguiente:_x000D_
_x000D_
Campus: 36.75% (659 kg)_x000D_
City: 17.07% (122.68kg)_x000D_
Los Colores:15.38% (82.4 kg)_x000D_
Consultorios Psicología: 12,59% (1.10 kg)</t>
  </si>
  <si>
    <t>2024-09-30 16:14:52</t>
  </si>
  <si>
    <t>El consumo de energía eléctrica de la Universidad Politécnico Grancolombiano, en el mes de julio de 2024, fue de 126.157 kWh. Este consumo se distribuyó de la siguiente manera:_x000D_
_x000D_
Sede Campus: 60.232 kWh_x000D_
Sede City: 41.040 kWh_x000D_
Sede Calle 85: 4.320 kWh_x000D_
Sede Los Colores: 17.050 kWh_x000D_
Sede Bienestar: 2.400 KWh_x000D_
Consultorio Psicología: 1.150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</si>
  <si>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11:49:22</t>
  </si>
  <si>
    <t>En el mes de julio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Cada 15 días se está realizando fertilización manual a los 3 muros en City y se empezó a hacer en el muro de Campus._x000D_
_x000D_
_x000D_
Campus:_x000D_
1. Barrida de hojas_x000D_
2. Corte y barrida de césped_x000D_
3. Riego manual_x000D_
4. Limpieza de maleza y hojas secas_x000D_
_x000D_
_x000D_
City Campus:_x000D_
1. Poda de plantas_x000D_
2. Riego de plantas internas_x000D_
3. Desyerbe manual_x000D_
4. Resiembra de plantas_x000D_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clave._x000D_
. Se inicio el proceso de siembra de las plantas y se suministró la tierra abonada.</t>
  </si>
  <si>
    <t>239-2024-07-31</t>
  </si>
  <si>
    <t>2024-09-12 11:52:46</t>
  </si>
  <si>
    <t>Los proyectos que se encuentran en planeación, definiendo cronograma son los siguientes_x000D_
_x000D_
Fortalecimiento de planta docente_x000D_
HUBSPOT CRM_x000D_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_x000D_
En cierre, se encuentra el proyecto de Equidad de Género y finalizados se tienen los siguientes proyectos:_x000D_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</si>
  <si>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241-2024-07-31</t>
  </si>
  <si>
    <t>2024-09-12 14:33:21</t>
  </si>
  <si>
    <t>2024-10-09 11:25:15</t>
  </si>
  <si>
    <t>El Politécnico Grancolombiano generó un total de 1690,86 kg de residuos peligrosos en el mes de julio de 2024. De esta cantidad, el 98.5% (1689.93 kg) se generó en el campus, el 1,5% (0,5kg) en la sede Los Colores de Medellín y_x000D_
_x000D_
La generación corresponde a residuos de luminarias, líquidos, biosanitarios y RAEE._x000D_
_x000D_
El incremento de residuos peligrosos (REPEL) generados en el mes de julio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</si>
  <si>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11:12:34</t>
  </si>
  <si>
    <t>En julio, se recibieron 20 solicitudes de documentos operativos, como manuales y procedimientos. De estas solicitudes, 6 están actualmente en proceso de aprobación y 5 se encuentran en trámite. Ambos casos se están manejando dentro de los plazos establecidos. _x000D_
_x000D_
Para el mes evaluado se evidencia un promedio de respuesta de 6,8 días._x000D_
_x000D_
En cuanto al flujo de aprobación, se logró un tiempo promedio de 2,6 días.</t>
  </si>
  <si>
    <t>77-2024-08-31</t>
  </si>
  <si>
    <t>2024-09-17 10:45:14</t>
  </si>
  <si>
    <t>El Mes de Agosto cierra con un indicador del 95% por dos indisponibilidades presentadas.  En sistema banner presentó indisponibilidad en su servicio de base de datos y sobre esta fue abierta la oportunidad de mejora y plan de acción.  Para el servicio VDI en el indicador se presenta una baja por los mantenimientos correctivos presentados en la herramienta que implicaron baja del servicio durante estos mantenimientos.</t>
  </si>
  <si>
    <t>121-2024-08-31</t>
  </si>
  <si>
    <t>2024-09-24 08:59:57</t>
  </si>
  <si>
    <t>El comportamiento del gasto estuvo de acuerdo a lo esperado, se presenta una ejecución en el rubro de bonos no presupuestada._x000D_
_x000D_
Con relación al gasto de ventas encontramos que hubo una menor ejecución por plazas vacantes._x000D_
_x000D_
El comportamiento indirecto estuvo de acuerdo a lo esperado, presentándose una mayor ejecución en bonos y temporales pero que compensa la menor ejecución de planta _x000D_
_x000D_
Por otro el costo directo presenta una menor ejecución 455 mm principalmente estos ahorros se evidencia en los diversos y programas especiales, el costo de planta esta  de acuerdo a lo presupuestado.</t>
  </si>
  <si>
    <t>122-2024-08-31</t>
  </si>
  <si>
    <t>2024-09-05 08:55:55</t>
  </si>
  <si>
    <t>Durante el período evaluado se recibieron 43 solicitudes documentales. De ellas, 34 fueron gestionadas de manera eficaz. Las 9 solicitudes restantes están en proceso de gestión, ya que fueron recibidas entre el 27 y el 29 de agosto y se encuentran dentro de los plazos establecidos. _x000D_
_x000D_
Dado el resultado del indicador, se concluye que no es necesario abrir una OM.</t>
  </si>
  <si>
    <t>124-2024-08-31</t>
  </si>
  <si>
    <t>2024-09-05 14:28:33</t>
  </si>
  <si>
    <t>125-2024-08-31</t>
  </si>
  <si>
    <t>2024-09-05 14:30:33</t>
  </si>
  <si>
    <t>128-2024-08-31</t>
  </si>
  <si>
    <t>2024-09-05 14:42:04</t>
  </si>
  <si>
    <t>Para el periodo de agosto se tuvo un indicador de 0.51 días perdidos por incapacidades médicas en una relación de 100 días programados para el mismo periodo.</t>
  </si>
  <si>
    <t>172-2024-08-31</t>
  </si>
  <si>
    <t>2024-10-12 07:19:47</t>
  </si>
  <si>
    <t>Para el periodo de agosto se avanza en el lanzamiento y seguimiento del instrumento de satisfacción enfocado a colaboradores y docentes. Así mismo, en estrategias para  mejorar la documentación alineado al resultado de la auditoría interna parte 2. La desviación se mantiene por la cobertura de Salidas no conformes, debido a agendas  institucionales.</t>
  </si>
  <si>
    <t>2024-11-26 16:03:45</t>
  </si>
  <si>
    <t>El consumo de agua de la Universidad Politécnico Grancolombiano en el mes de agosto fue de 1247,5 m3, lo que representa un consumo promedio de 40.2 m3 por día. El consumo total se distribuyó de la siguiente manera:_x000D_
_x000D_
Sede Campus: 782 m3_x000D_
Sede City: 258 m3_x000D_
Sede Calle 85: 7.5 m3_x000D_
Sede Los Colores: 195 m3_x000D_
Sede IPS Punto Clave: 5 m3_x000D_
_x000D_
La sede Campus, que es la sede académica más grande de la universidad, concentra la mayor parte del consumo de agua, con un 62,7% del total, seguida de la sede City con un 20,7%, la sede Los Colores representa el 15,6%, la sede de la Calle 85 el 0,6% y la sede IPS Punto Clave el 0,4%</t>
  </si>
  <si>
    <t>2024-10-15 08:07:41</t>
  </si>
  <si>
    <t>El indicador de Generación de Residuos Sólidos Mensual mide la cantidad de residuos sólidos generados por el Poli en el mes de agosto, donde se generaron 5957.02 kg, lo que equivale a un promedio de 192 kg por día._x000D_
_x000D_
La distribución de la generación de residuos por sede es la siguiente:_x000D_
_x000D_
Campus: 4619 kg (77,5 %)_x000D_
City: 961.96 kg (16,1%)_x000D_
Los Colores: 365.42 kg (6,1%)_x000D_
Consultorio Psicología: 10.64 kg (0,2%)</t>
  </si>
  <si>
    <t>2024-10-16 10:54:47</t>
  </si>
  <si>
    <t>El indicador de Aprovechamiento de Residuos mide la cantidad de residuos sólidos que son reciclados por el gestor autorizado, en relación con la cantidad total de residuos generados. En el caso de la Universidad, en el mes de agosto de 2024, se logró un aprovechamiento del 23,96%, lo que significa que 1427.41 kg de residuos se reciclaron, de un total de 5957,02 kg generados._x000D_
_x000D_
La distribución del aprovechamiento de residuos por sede es la siguiente:_x000D_
_x000D_
Campus: 25,98% (1200 kg)_x000D_
City: 16,91% (162.71 kg)_x000D_
Los Colores: 17,46% (63.8 kg)_x000D_
Consultorios Psicología: 8,46% (0.9 kg)</t>
  </si>
  <si>
    <t>2024-10-15 15:09:08</t>
  </si>
  <si>
    <t>El consumo de energía eléctrica de la Universidad Politécnico Grancolombiano, en el mes de agosto de 2024, fue de 149.988,92 kWh. Este consumo se distribuyó de la siguiente manera:_x000D_
_x000D_
Sede Campus: 70.574,92 kWh_x000D_
Sede City: 46.170 kWh_x000D_
Sede Calle 85: 4.500 kWh_x000D_
Sede Los Colores: 24.149 kWh_x000D_
Sede Bienestar: 3.360 KWh_x000D_
Consultorio Psicología: 1.235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</si>
  <si>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2024-09-25 11:47:35</t>
  </si>
  <si>
    <t>En el mes de agosto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continuo con la barrida de hojas para evitar que se tapen canales y limpieza de los mismos y se reforzó el riego a los diferentes jardines. Para City se realizó fertilización cada 8 días intercalando master 20-20-20 con humus de lombriz y riego y limpieza de hojas ubicadas en las oficinas._x000D_
_x000D_
_x000D_
_x000D_
Campus:_x000D_
1. Barrida de hojas_x000D_
2. Corte y barrida de césped_x000D_
3. Riego manual_x000D_
4. Limpieza de maleza y hojas secas_x000D_
5. Aporte de materia orgánica_x000D_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</si>
  <si>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239-2024-08-31</t>
  </si>
  <si>
    <t>2024-09-17 11:04:12</t>
  </si>
  <si>
    <t>Para este periodo el proyecto centro gastronómico, se incluye como proyecto en ejecución, por lo tanto, el portafolio queda de la siguiente forma_x000D_
 _x000D_
Los proyectos que se encuentran en planeación, definiendo cronograma son los siguientes_x000D_
_x000D_
Fortalecimiento de planta docente_x000D_
Plataforma E-Learning_x000D_
_x000D_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 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</si>
  <si>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241-2024-08-31</t>
  </si>
  <si>
    <t>2024-09-17 12:26:58</t>
  </si>
  <si>
    <t>Pendiente actualizar acta de inicio de proyectos de CAFAM por ajuste de su alcance, _x000D_
Acta de inicio de proyecto Centro gastronómico está en proceso de firmas</t>
  </si>
  <si>
    <t>2024-10-09 11:24:50</t>
  </si>
  <si>
    <t>El Politécnico Grancolombiano generó un total de kg de residuos peligrosos en el mes de junio de 2024. De esta cantidad, el % (kg) se generó en el campus, el % (kg) en la sede City de Bogotá, el % (kg) en la sede Los Colores de Medellín y el % (kg) en la sede Bienestar de Medellín._x000D_
_x000D_
La generación corresponde a residuos de luminarias, líquidos, biosanitarios y RAEE._x000D_
_x000D_
El incremento de residuos peligrosos (REPEL) generados en el mes de agosto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</si>
  <si>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2024-09-05 11:27:04</t>
  </si>
  <si>
    <t>Para el mes de agosto se recibieron 9 solicitudes de documentos operativos. De estas solicitudes 3 se implementaron de manera efectiva, 3 se encuentran en proceso de aprobación y 3 se solicitaron entre el 27 y 29 de agosto, por lo que se encuentran dentro de los tiempos de gestión establecidos. _x000D_
_x000D_
El análisis de los tiempos de respuesta muestra que el promedio de resolución fue de 7,5 días. En términos del flujo de aprobación, se logró un promedio de 1 día.</t>
  </si>
  <si>
    <t>77-2024-09-30</t>
  </si>
  <si>
    <t>2024-10-09 14:27:04</t>
  </si>
  <si>
    <t>Para el mes de Julio el indicador cierra en 97.2%. Se mantiene promedio de operación y disponibilidad</t>
  </si>
  <si>
    <t>121-2024-09-30</t>
  </si>
  <si>
    <t>2024-10-18 15:47:57</t>
  </si>
  <si>
    <t>En el comportamiento del gasto se presento una mayor ejecucion de 283 millones explicada por una provision de 250 causada desde el area financiera y una ejecucion en bonos de 90 _x000D_
_x000D_
Con relación al gasto de ventas encontramos que hubo una menor ejecución por plazas vacantes._x000D_
_x000D_
El comportamiento del costo indirecto no esta presentando variaciones significativas de acuerdo a lo presupuestado._x000D_
_x000D_
Con relación al costo directo hubo una desviación de  4 millones obedece al cruce entre la mayor ejecución de planta directa con la menor ejecución de diversos .</t>
  </si>
  <si>
    <t>124-2024-09-30</t>
  </si>
  <si>
    <t>2024-10-08 16:31:00</t>
  </si>
  <si>
    <t>Según el indicador nos permite concluir que se cumplió la meta establecida para el periodo, en cuyo resultado fu 0 accidentes registrados</t>
  </si>
  <si>
    <t>125-2024-09-30</t>
  </si>
  <si>
    <t>2024-10-08 16:27:17</t>
  </si>
  <si>
    <t>Durante el mes de septiembre en la institución no se registraron días de incapacidad asociados a accidentes de trabajo</t>
  </si>
  <si>
    <t>128-2024-09-30</t>
  </si>
  <si>
    <t>2024-10-09 14:45:45</t>
  </si>
  <si>
    <t>Por cada 100 días de trabajo programados en la institución se perdieron 0.70 días relacionados con ausencias médicas de los colaboradores</t>
  </si>
  <si>
    <t>172-2024-09-30</t>
  </si>
  <si>
    <t>2024-10-12 07:14:29</t>
  </si>
  <si>
    <t>Durante el mes de septiembre se avanzan en actividades importantes como la implementación y cierre de la encuesta de satisfacción,revisión por la dirección y seguimiento a los procesos. Debido a disponibilidad de tiempo de los diferentes líderes de procesos se ve afectada la estrategia de cobertura de salidas no conformes, quienes se avanza en al rededor del 50% de los procesos considerados críticos. abriendo una estrategia en la OM375</t>
  </si>
  <si>
    <t>2024-12-06 10:21:56</t>
  </si>
  <si>
    <t>El consumo de agua de la Universidad Politécnico Grancolombiano en el mes de septiembre fue de 1493 m3, lo que representa un consumo promedio de 49.7 m3 por día. El consumo total se distribuyó de la siguiente manera:_x000D_
_x000D_
Sede Campus: 861 m3_x000D_
Sede City: 397.5 m3_x000D_
Sede Calle 85: 7.5 m3_x000D_
Sede Los Colores: 217 m3_x000D_
Sede IPS Punto Clave: 10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</si>
  <si>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2024-11-27 11:19:54</t>
  </si>
  <si>
    <t>El indicador de Generación de Residuos Sólidos Mensual mide la cantidad de residuos sólidos generados por el Poli en el mes de septiembre, donde se generaron 6171.74 kg, lo que equivale a un promedio de 205 kg por día._x000D_
_x000D_
La distribución de la generación de residuos por sede es la siguiente:_x000D_
_x000D_
Campus:  3675 kg (58,6%)_x000D_
City: 1138.7 kg (18,2%)_x000D_
Los Colores: 1349 kg (23,1%)_x000D_
Consultorio Psicología: 9.04 kg (0,1%)</t>
  </si>
  <si>
    <t>2024-12-06 12:49:34</t>
  </si>
  <si>
    <t>El indicador de Aprovechamiento de Residuos mide la cantidad de residuos sólidos que son reciclados por el gestor autorizado, en relación con la cantidad total de residuos generados. En el caso de la Universidad, en el mes de septiembre de 2024, se logró un aprovechamiento del 16,13%, lo que significa que 995.71 kg de residuos se reciclaron, de un total de 6271.46 kg generados._x000D_
_x000D_
La distribución del aprovechamiento de residuos por sede es la siguiente:_x000D_
_x000D_
Campus: 14,1% (518 kg)_x000D_
City: 22,19% (252.65 kg)_x000D_
Los Colores: 15,42% (223.42 kg)_x000D_
Consultorios Psicología: 18,14% (1.64 kg)</t>
  </si>
  <si>
    <t>2024-11-05 14:12:58</t>
  </si>
  <si>
    <t>El consumo de energía eléctrica de la Universidad Politécnico Grancolombiano, en el mes de septiembre de 2024, fue de 151.469,52 kWh. Este consumo se distribuyó de la siguiente manera:_x000D_
_x000D_
Sede Campus: 66.652,52 kWh_x000D_
Sede City: 45.600 kWh_x000D_
Sede Calle 85: 4.860 kWh_x000D_
Sede Los Colores: 27.921 kWh_x000D_
Sede Bienestar: 4.800 KWh_x000D_
Consultorio Psicología: 1.636 kWh_x000D_
_x000D_
La sede Campus, que concentra el mayor número de estudiantes y profesores, es la que tiene el mayor consumo de energía, seguida de la sede City y Los Colores. Las sedes de Calle 85 Bogotá, Bienestar y Consultorios de Medellín son más pequeñas, y por eso tienen el menor consumo.</t>
  </si>
  <si>
    <t>2024-10-03 17:00:49</t>
  </si>
  <si>
    <t>En el mes de septiembre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se realizó limpieza de canales y se aplicó compostaje a todos los jardines para aportar nutrientes y ayudar a retener la humedad del suelo. Semanalmente se está realizando fertilización foliar con master 20-20-20 a todos los muros verticales en City y campus._x000D_
_x000D_
_x000D_
Campus:_x000D_
1. Barrida de hojas_x000D_
2. Corte y barrida de césped_x000D_
3. Riego manual_x000D_
4. Limpieza de maleza y hojas secas_x000D_
5. Aporte de materia orgánica_x000D_
6.Limpieza de canales_x000D_
_x000D_
City Campus:_x000D_
1. Poda de plantas_x000D_
2. Riego manual en muros verticales y oficinas_x000D_
3. Desyerbe manual_x000D_
4. Limpieza de hojas_x000D_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</si>
  <si>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239-2024-09-30</t>
  </si>
  <si>
    <t>2024-10-11 09:49:00</t>
  </si>
  <si>
    <t>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</si>
  <si>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241-2024-09-30</t>
  </si>
  <si>
    <t>2024-10-11 09:50:53</t>
  </si>
  <si>
    <t>Pendiente actualizar acta de inicio de proyectos de CAFAM por ajuste de su alcance,</t>
  </si>
  <si>
    <t>2024-10-09 11:31:36</t>
  </si>
  <si>
    <t>El Politécnico Grancolombiano generó un total de 16.37 kg de residuos peligrosos en el mes de septiembre de 2024. De esta cantidad, el 91,3% (14.95 kg) se generó en Campus, el 4,4% (0.74 kg) en la sede City y el 3.1% (0.5 kg) en la sede Los Colores._x000D_
_x000D_
La generación corresponde a residuos de biosanitarios, químicos y RAEE</t>
  </si>
  <si>
    <t>2024-10-10 19:24:45</t>
  </si>
  <si>
    <t>Para el mes de septiembre se recibieron 7 solicitudes de documentos operativos. De estas solicitudes 2 se implementaron de manera efectiva, 3 se encuentran en proceso de aprobación y 2 se solicitaron entre el 30 de septiembre, por lo que se encuentran en proceso de gestión dentro de los tiempos establecidos._x000D_
_x000D_
El análisis de los tiempos de respuesta muestra que el promedio de resolución fue de 6,5 días. En términos del flujo de aprobación, se logró un promedio de 4 días.</t>
  </si>
  <si>
    <t>2024-10-12 07:58:57</t>
  </si>
  <si>
    <t>Para e periodo de septiembre se tenía planificado el cierre de una OM, producto de la materialización de una salida no conforme, la cual se ejecutó en los tiempos estbalecidos.</t>
  </si>
  <si>
    <t>69-2024-09-30</t>
  </si>
  <si>
    <t>2024-10-10 21:31:09</t>
  </si>
  <si>
    <t>Para el corte 2024-3 correspondiente al periodo del 1 de Julio al 30 de Septiembre, El indicador continua de manera positiva (91.67%), se mantiene la meta, los usuarios sienten el avance en los tiempos de respuesta, dentro de los procesos de reinducción institucional se recomienda la planeación anticipada para anticiparnos en compras que puedan afectar la operación.</t>
  </si>
  <si>
    <t>111-2024-09-30</t>
  </si>
  <si>
    <t>2024-10-08 23:41:58</t>
  </si>
  <si>
    <t>Los encuestados consideran que el proceso de Gestión de Abastecimiento, se encuentra en cumplimiento, puesto que su nivel de satisfacción del 87%, es decir  7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2- 2024 presento una disminución de 7 pp, se deben continuar con las acciones que optimicen los tiempos y evitar que este item afecte en mayor proporción el indicador global.</t>
  </si>
  <si>
    <t>197-2024-09-30</t>
  </si>
  <si>
    <t>2024-09-30 10:52:26</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</si>
  <si>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UPS y se ejecuta</t>
  </si>
  <si>
    <t>2025-02-11 17:35:07</t>
  </si>
  <si>
    <t>En el segundo trimestre de 2024 se ejecutaron 181 actividades de 181 planificadas para el periodo:_x000D_
Gestión Ambiental 23/23_x000D_
Programa Gestión de Áreas Naturales 9/9_x000D_
Programa Gestión de la Calidad, Ahorro y Uso Eficiente del Agua 31/31_x000D_
Programa Gestión de la Educación y Comunicación Ambienta 33/33_x000D_
Programa Gestión de la Medición y Compensación de GEI - Huella de Carbono 8/8_x000D_
Programa Gestión del Ahorro y Uso Eficiente de la Energía 18/18_x000D_
Programa Gestión de la Calidad del Aire, Ruido Ambiental y Publicidad Exterior Visual 9/9_x000D_
Plan Gestión Integral de Residuos 50/50</t>
  </si>
  <si>
    <t>2025-02-11 17:07:15</t>
  </si>
  <si>
    <t>Para el periodo no se tienen métricas por este canal.</t>
  </si>
  <si>
    <t>2025-02-11 18:20:09</t>
  </si>
  <si>
    <t>En el tercer trimestre del año se cumplieron 16 de 19 indicadores relacionados con los programas ambientales:_x000D_
- Plan Anual 1 de 1._x000D_
- Gestión Integral de Residuos 6 de 9._x000D_
- Gestión del Ahorro y Uso Eficiente de Energía 3 de 3._x000D_
- Gestión de la Calidad, Ahorro y Uso Eficiente del Agua 3 de 3._x000D_
- Gestión de la Calidad del Aire, Ruido Ambiental y Publicidad Exterior Visual N.A._x000D_
- Gestión de Áreas Naturales 3 de 3._x000D_
- Gestión de la Medición y Compensación de GEI - Huella de Carbono N.A._x000D_
- Gestión de la Educación y Comunicación Ambiental N.A.</t>
  </si>
  <si>
    <t>240-2024-09-30</t>
  </si>
  <si>
    <t>2024-10-11 09:52:35</t>
  </si>
  <si>
    <t>251-2024-09-30</t>
  </si>
  <si>
    <t>2024-10-11 12:55:45</t>
  </si>
  <si>
    <t>254-2024-09-30</t>
  </si>
  <si>
    <t>2024-10-15 07:26:48</t>
  </si>
  <si>
    <t>Se realiza de 73 áreas con Plan Anual de Retos, para el 2024, corte septiembre</t>
  </si>
  <si>
    <t>263-2024-09-30</t>
  </si>
  <si>
    <t>2024-10-09 15:54:20</t>
  </si>
  <si>
    <t>En la base datos Excel se encuentra el número de casos radicados del 01 julio al 30 de septiembre de 2024 (315).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Como ya se indicó, los casos trabajados en CRM son reportados por la gerencia de servicios. Así mismo se destaca que algunos radicados son meramente informativos y se registran con fecha de respuesta el mismo día de recepción. Es importante tener en cuenta que, en lo que se refiere a Requerimientos del Men, Traslados del MEN y tutelas son las entidades las que nos indican en número de días que tenemos para brindar la respuesta.</t>
  </si>
  <si>
    <t>300-2024-09-30</t>
  </si>
  <si>
    <t>2024-10-07 11:42:15</t>
  </si>
  <si>
    <t>Se cumplió con la inspección periódica a la concesión FRESHKO en la sede City Campus durante el periodo julio, agosto y septiembre  de 2024, verificando todos los ítems del formato de control al servicio subcontratado, encontrando todo conforme. Se verificó como documentos importantes la realización de la fumigación en el local, planillas de pagos de seguridad social y certificados de manipulación de alimentos entre otros.</t>
  </si>
  <si>
    <t>301-2024-09-30</t>
  </si>
  <si>
    <t>2024-10-01 20:41:14</t>
  </si>
  <si>
    <t>Durante el tercer trimestre de 2024 se dio cumplimiento al plan de trabajo con la empresa de aseo CASALIMPIA S.A. En la sede Campus Politécnico, de acuerdo con lo establecido en el contrato y en el plan de trabajo, las labores de aseo se realizaron en todos los bloques, espacios, áreas comunes, cafetería y oficinas de la sede. Se cumplió con las actividades de la operación de aseo en todas las áreas con veinticuatro (24) auxiliares de aseo. La operación se realizo con tres (3) turnos de servicio (mañana, tarde y noche). Como soporte se anexan las planillas de control de la operación de salones, baños, oficinas, cafeterías y áreas comunes.</t>
  </si>
  <si>
    <t>306-2024-09-30</t>
  </si>
  <si>
    <t>2024-10-22 10:11:00</t>
  </si>
  <si>
    <t>La institución ha demostrado una destacada gestión al lograr un cumplimiento superior al 95% en los indicadores asociados a las líneas estratégicas de Sostenibilidad, Transformación Organizacional, Experiencia, Educación para toda la Vida y Expansión del Plan de Desarrollo Institucional. Es particularmente notable el cumplimiento en la línea de Experiencia, que alcanzó un 117%.</t>
  </si>
  <si>
    <t>347-2024-09-30</t>
  </si>
  <si>
    <t>2024-10-05 07:02:57</t>
  </si>
  <si>
    <t>Anticipos de proveedores sin legalizar 9: 9 anticipos se encuentran por acuerdo que se legalizaran hasta que se culmine la transacción. Anticipo de empleados sin legalizar 0.</t>
  </si>
  <si>
    <t>348-2024-09-30</t>
  </si>
  <si>
    <t>2024-10-05 06:57:35</t>
  </si>
  <si>
    <t>351-2024-09-30</t>
  </si>
  <si>
    <t>2024-10-11 06:12:50</t>
  </si>
  <si>
    <t>352-2024-09-30</t>
  </si>
  <si>
    <t>2024-10-11 06:48:58</t>
  </si>
  <si>
    <t>368-2024-09-30</t>
  </si>
  <si>
    <t>2024-10-07 15:30:42</t>
  </si>
  <si>
    <t>En el trimestre (julio, agosto, septiembre) del año 2024, los estudiantes que aplicaron la encuesta de satisfacción fueron 299, dando cumplimiento al indicador, ya que obtuvimos un promedio sobre 90% en los ítem de profesor, materiales, programa académico, instalaciones.</t>
  </si>
  <si>
    <t>372-2024-09-30</t>
  </si>
  <si>
    <t>2024-10-07 15:44:13</t>
  </si>
  <si>
    <t>2024-11-15 11:06:55</t>
  </si>
  <si>
    <t>Se realiza el registro de avance por línea estratégica, de la contribución de los retos en su gestión, con corte a 30 de septiembre.</t>
  </si>
  <si>
    <t>2024-11-15 11:17:46</t>
  </si>
  <si>
    <t>Se realiza seguimiento y reporte en la herramienta definida, de la totalidad de las escuelas, con corte a 30 de septiembre.</t>
  </si>
  <si>
    <t>2025-01-16 19:56:34</t>
  </si>
  <si>
    <t>2024-11-08 11:19:24</t>
  </si>
  <si>
    <t>Se realiza el seguimiento con corte a 30 de Septiembre, fecha máxima de reporte 16 de octubre en la herramienta de retos. Adjunto evidencia de reporte del equipo directivo.</t>
  </si>
  <si>
    <t>2024-11-15 12:11:47</t>
  </si>
  <si>
    <t>Se realiza reporte de la vicerrectoría acorde a la herramienta de retos, con corte a 30 de septiembre.</t>
  </si>
  <si>
    <t>2024-11-21 16:09:46</t>
  </si>
  <si>
    <t>Se realiza el seguimiento y reporte en la herramienta de retos, con corte a 30 de Septiembre 2024, se anexa evidencia de la herramienta de reporte.</t>
  </si>
  <si>
    <t>2024-11-21 16:16:15</t>
  </si>
  <si>
    <t>2024-11-21 16:25:17</t>
  </si>
  <si>
    <t>2024-11-21 16:28:47</t>
  </si>
  <si>
    <t>Se realiza seguimiento y reporte en la herramienta definida, del equipo, con corte a 30 de septiembre.</t>
  </si>
  <si>
    <t>431-2024-09-30</t>
  </si>
  <si>
    <t>2024-10-09 16:18:21</t>
  </si>
  <si>
    <t>Para el periodo se recibieron 8 casos de interés por condiciones de salud especial de trabajadores, a los cuales se les realizó seguimiento o acompañamiento, con un cumplimiento del 100%.</t>
  </si>
  <si>
    <t>432-2024-09-30</t>
  </si>
  <si>
    <t>2024-10-08 16:39:49</t>
  </si>
  <si>
    <t>Según los indicadores nos permite concluir un cumplimiento de la meta establecida, con un cumplimiento al 100% de las actividades ejecutadas en relación con las planeadas para el periodo.</t>
  </si>
  <si>
    <t>453-2024-09-30</t>
  </si>
  <si>
    <t>2024-10-11 07:32:45</t>
  </si>
  <si>
    <t>En este trimestre, gracias al ejercicio de capitalización de los módulos se lograron entregan a ambientes el 300 % de lo establecido, gracias a la ejecución de los tiempos establecidos para la producción.</t>
  </si>
  <si>
    <t>455-2024-09-30</t>
  </si>
  <si>
    <t>2024-10-11 14:34:55</t>
  </si>
  <si>
    <t>En estos 60 días se entregaron 5 módulos dentro de los tiempos establecidos los cuales corresponden a este trimestre, adicionalmente se realizó el ejercicio de capitalización de los módulos en donde se priorizaron los que estaban parametrizados desde años anteriores y que por diferentes circunstancias no se entregaron en su momento, esto fue una contingencia del proceso, por tal motivo esta medición será la línea base para establecer la meta posteriormente.</t>
  </si>
  <si>
    <t>2025-07-16 00:19:42</t>
  </si>
  <si>
    <t>No Aplica 2024</t>
  </si>
  <si>
    <t>2024-11-21 16:35:49</t>
  </si>
  <si>
    <t>Se realiza seguimiento y reporte en la herramienta definida, del equipo de sede Medellín, con corte a 30 de septiembre.</t>
  </si>
  <si>
    <t>2024-11-21 16:40:07</t>
  </si>
  <si>
    <t>2024-11-21 16:46:03</t>
  </si>
  <si>
    <t>Se realiza seguimiento y reporte en la herramienta definida, del equipo de la Gerencia de RRHH con corte a 30 de septiembre.</t>
  </si>
  <si>
    <t>484-2024-09-30</t>
  </si>
  <si>
    <t>2024-10-09 17:07:59</t>
  </si>
  <si>
    <t>Según el plan de gestión establecido en el periodo se gestionaron 13 actividades planeadas, con un cumplimiento del 100%; bajo la estrategia de regreso al cole se tuvo un impacto en 402 colaboradores.</t>
  </si>
  <si>
    <t>77-2024-10-31</t>
  </si>
  <si>
    <t>2024-11-18 11:05:40</t>
  </si>
  <si>
    <t>Diana Paola Garcia Moreno</t>
  </si>
  <si>
    <t>Para el mes de Julio el indicador cierra en 97.3%. Se mantiene promedio de operación y disponibilidad</t>
  </si>
  <si>
    <t>121-2024-10-31</t>
  </si>
  <si>
    <t>2024-12-12 18:37:43</t>
  </si>
  <si>
    <t>El comportamiento del gasto estuvo de acuerdo a lo esperado, la desviacion de los 250 mm corresponde a una provision efectuada por parte de financiera._x000D_
_x000D_
el comportamiento del gasto de ventas tuvo una menor ejecucion por la menor contratacion de plazas y el cumplimiento de las comisiones, sin embargo al igual que el gasto se causaron unas provisiones._x000D_
_x000D_
El comportamiento del costo indirecto no esta presentando variaciones significativas de acuerdo a lo presupuestado._x000D_
_x000D_
Con relacion al costo directo hubo una menor ejecucion de 394, explicado por la reversion de provsiones anteriores.</t>
  </si>
  <si>
    <t>122-2024-10-31</t>
  </si>
  <si>
    <t>2024-11-05 11:46:45</t>
  </si>
  <si>
    <t>Durante los meses evaluados se recibieron 40 solicitudes documentales, de las cuales 39 se encuentran ejecutadas. _x000D_
_x000D_
Para el caso de la solicitud que se encuentra pendiente, esta se generó el día 30 de Octubre, motivo por el cual se encuentra dentro de los tiempos establecidos y será gestionada durante los primeros días del mes de Noviembre. _x000D_
_x000D_
Dado el resultado favorable obtenido, se concluye que no se requiere la apertura de OM.</t>
  </si>
  <si>
    <t>124-2024-10-31</t>
  </si>
  <si>
    <t>2024-11-19 09:16:14</t>
  </si>
  <si>
    <t>En el periodo no se registraron accidentes</t>
  </si>
  <si>
    <t>125-2024-10-31</t>
  </si>
  <si>
    <t>2024-11-19 09:18:51</t>
  </si>
  <si>
    <t>No se registraron días de incapacidad asociados a accidentes de trabajo</t>
  </si>
  <si>
    <t>128-2024-10-31</t>
  </si>
  <si>
    <t>2024-11-19 09:30:22</t>
  </si>
  <si>
    <t>Según el indicador por cada 100 días de trabajo programados en el mes, se presentó una pérdida de 0.61 días por incapacidad laboral</t>
  </si>
  <si>
    <t>172-2024-10-31</t>
  </si>
  <si>
    <t>2025-01-15 17:09:10</t>
  </si>
  <si>
    <t>Durante el periodo de octubre se ejecuta la actividad de auditoría de tercera parte. Se tiene pendiente finalizar la finalización de la actualización de salidas no conformes. Se atenderá recomendación de adutoría para replantear modelo de salidas no conformes a nivel institucional</t>
  </si>
  <si>
    <t>2024-12-18 16:09:33</t>
  </si>
  <si>
    <t>El consumo de agua de la Universidad Politécnico Grancolombiano en el mes de octubre fue de 1365 m3, lo que representa un consumo promedio de 44 m3 por día. El consumo total se distribuyó de la siguiente manera:_x000D_
_x000D_
Sede Campus: 704 m3_x000D_
Sede City: 397.5 m3_x000D_
Sede Calle 85: 16.5 m3_x000D_
Sede Los Colores: 232 m3_x000D_
Sede IPS Punto Clave: 15 m3_x000D_
_x000D_
La sede Campus, que es la sede académica más grande de la universidad, concentra la mayor parte del consumo de agua, con un % del total, seguida de la sede City con un %, la sede Los Colores representa el %, la sede de la Calle 85 el % y la sede IPS Punto Clave el %</t>
  </si>
  <si>
    <t>2024-12-11 15:45:52</t>
  </si>
  <si>
    <t>El indicador de Generación de Residuos Sólidos Mensual mide la cantidad de residuos sólidos generados por el Poli en el mes de octubre, donde se generaron  kg, lo que equivale a un promedio de  kg por día._x000D_
_x000D_
La distribución de la generación de residuos por sede es la siguiente:_x000D_
_x000D_
Campus: 4230 kg (%)_x000D_
City: 1160.16 kg (%)_x000D_
Los Colores:  kg (%)_x000D_
Consultorio Psicología: 12.9 kg (%)</t>
  </si>
  <si>
    <t>2024-12-06 13:13:32</t>
  </si>
  <si>
    <t>El indicador de Aprovechamiento de Residuos mide la cantidad de residuos sólidos que son reciclados por el gestor autorizado, en relación con la cantidad total de residuos generados. En el caso de la Universidad, en el mes de octubre de 2024, se logró un aprovechamiento del %, lo que significa que  kg de residuos se reciclaron, de un total de  kg generados._x000D_
_x000D_
La distribución del aprovechamiento de residuos por sede es la siguiente:_x000D_
_x000D_
Campus: % (1906 kg)_x000D_
City: % (157.14 kg)_x000D_
Los Colores: % ( kg)_x000D_
Consultorios Psicología: % (2.4 kg)</t>
  </si>
  <si>
    <t>2024-11-26 17:26:14</t>
  </si>
  <si>
    <t>El consumo de energía eléctrica de la Universidad Politécnico Grancolombiano, en el mes de octubre de 2024, fue de 152.808,49 kWh. Este consumo se distribuyó de la siguiente manera:_x000D_
_x000D_
Sede Campus: 69.141,49 kWh_x000D_
Sede City: 49.020 kWh_x000D_
Sede Calle 85: 3.900 kWh_x000D_
Sede Los Colores: 25.277 kWh_x000D_
Sede Bienestar: 4.200 KWh_x000D_
Consultorio Psicología: 1.270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</si>
  <si>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2024-11-08 12:57:40</t>
  </si>
  <si>
    <t>En el mes de octubre se realizaron las siguientes actividades para el mantenimiento de las áreas verdes de la Institución:_x000D_
_x000D_
Para todos los jardines internos se realizó desyerbe manual, eliminación de forma manual de hojas y flores secas. Se realizó poda de césped a zonas que lo necesitaban y se realizó limpieza de canales. _x000D_
_x000D_
Campus:_x000D_
1. Barrida de hojas_x000D_
2. Corte y barrida de césped_x000D_
3. Riego manual_x000D_
4. Limpieza de maleza y hojas secas_x000D_
5.Limpieza de canales_x000D_
_x000D_
City Campus:_x000D_
1. Poda de plantas_x000D_
2. Riego manual en muros verticales y oficinas_x000D_
3. Desyerbe manual_x000D_
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</si>
  <si>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239-2024-10-31</t>
  </si>
  <si>
    <t>2024-11-19 13:20:46</t>
  </si>
  <si>
    <t>Para este periodo se incluye en ejecución el proyecto de Fortalecimiento de planta docente En ejecución se tienen los siguientes proyectos_x000D_
Acreditación Institucional Fase II_x000D_
Centro de Idiomas POLI_x000D_
Colegio Virtual_x000D_
CREA Centro de Recursos y Experiencias para el aprendizaje ? Fase de Adecuación_x000D_
Cultura de una buena Docencia_x000D_
Datalake_x000D_
Ecosistema E3_x000D_
Experiencia Institucional fase III - Hub de Experiencia y agilismo_x000D_
Habilidades Poderosas_x000D_
Institución de educación para el trabajo y desarrollo humano IETDH_x000D_
Migración modelo de transporte rotativo_x000D_
Portal Web Universitario_x000D_
Proyecto Silver_x000D_
SER PRO_x000D_
HUBSPOT CRM_x000D_
Centro Gastronomico_x000D_
Fortalecimiento de planta docente_x000D_
_x000D_
Como finalizados se tienen los siguientes proyectos:_x000D_
_x000D_
Equidad de Género_x000D_
Acreditación Institucional Sede Bogotá-Fase I_x000D_
Catálogo de recursos Virtuales_x000D_
Certificación SGA sede los Colores_x000D_
Experiencia Institucional fase I_x000D_
Experiencia Institucional Fase II_x000D_
Innovación Curricular_x000D_
Monarca - Ecosistema Banner_x000D_
Nuevo POLISIGS_x000D_
Plan Talento_x000D_
PRICING_x000D_
PRIME</t>
  </si>
  <si>
    <t>241-2024-10-31</t>
  </si>
  <si>
    <t>2024-11-19 14:45:09</t>
  </si>
  <si>
    <t>2024-12-13 11:53:11</t>
  </si>
  <si>
    <t>El Politécnico Grancolombiano generó un total de 992.38 kg de residuos peligrosos en el mes de octubre de 2024. De esta cantidad, el 35,8% (355.1 kg) se generó en Campus, el 54,2% (538.08 kg) en la sede City y el 10% (99 kg) en la sede Los Colores._x000D_
_x000D_
La generación corresponde a residuos de biosanitarios, químicos y RAEE_x000D_
_x000D_
El incremento de residuos peligrosos (REPEL) generados en el mes de octubre es debido a la baja de activos fijos que se encontraban almacenados en las áreas de almacenamiento del proceso de Gestión de la Tecnología y la Innovación Digital. En la sede City se presentó un aumento debió a la generación de residuos de hidrocarburo provenientes de la PTALL. Este aumento refleja la necesidad de una gestión más eficiente de los activos y una planificación adecuada para evitar acumulaciones futuras.</t>
  </si>
  <si>
    <t>2024-11-06 09:25:23</t>
  </si>
  <si>
    <t>Durante el mes de octubre, se recibieron un total de 19 solicitudes de documentos operativos. De estas solicitudes, 12 fueron implementadas de manera efectiva, 6 se encuentran actualmente en proceso de aprobación y 1 fue generada el 30 de octubre, por lo que aún está en fase de gestión dentro de los tiempos establecidos._x000D_
_x000D_
En cuanto a los tiempos de respuesta, se obtuvo un promedio de resolución de 5,4 días. En el flujo de aprobación, se logró un tiempo promedio de 2,6 días.</t>
  </si>
  <si>
    <t>2024-11-06 11:14:39</t>
  </si>
  <si>
    <t>Al cierre de Octubre, se tenia programado el cierre de la OM identificada con ID 331 asociada a la fuente de auditoría externa, está fue ejecutada en los tiempos establecidos.</t>
  </si>
  <si>
    <t>2024-12-11 09:58:05</t>
  </si>
  <si>
    <t>Para el periodo evaluado se tenían planificados 365 planes de acción, de los cuales fueron ejecutados en los tiempos 335, obteniendo un resultado favorable del 92%.</t>
  </si>
  <si>
    <t>2024-10-10 10:59:23</t>
  </si>
  <si>
    <t>De acuerdo con los aspectos evaluados, para el proceso de comunicaciones, Los encuestados consideran que el proceso Comunicaciones, es óptimo con un nivel de satisfacción del 85%, es decir se ubica sobre la meta establecida para el periodo en medición (80,0%). En ese orden de ideas se cumple con el indicador de satisfacción.</t>
  </si>
  <si>
    <t>2024-10-08 18:53:30</t>
  </si>
  <si>
    <t>De los aspectos evaluados para el proceso de Gestión Infraestructura Física, se realizaron 2 mediciones en el semestre._x000D_
_x000D_
Estudiantes Presencial y Virtual:?_x000D_
_x000D_
2024-1: 30 Abril ? 20 Junio 2024?_x000D_
_x000D_
2024-2: 4 Septiembre ? 4 Octubre 2024?_x000D_
_x000D_
?_x000D_
_x000D_
Profesores y Administrativos?_x000D_
_x000D_
2024-2: 29 Agosto ? 30 Septiembre 2024?_x000D_
_x000D_
Obteniendo los siguientes resultados._x000D_
_x000D_
Estudiantes 20241: un TTB del 86%_x000D_
_x000D_
Estudiantes 20242: un TTB del 86%_x000D_
Profesores 20242: un TTB del 92%_x000D_
Administrativos 20242: un TTB del 92%_x000D_
_x000D_
Par obtener un resultado global del 90%._x000D_
_x000D_
Los encuestados consideran que el proceso Gestión Infraestructura Física, es óptimo con un nivel de satisfacción del 90%, es decir se ubica sobre la meta establecida para el periodo en medición (80,0%). En ese orden de ideas se cumple con el indicador de satisfacción.?</t>
  </si>
  <si>
    <t>2024-10-07 17:15:41</t>
  </si>
  <si>
    <t>De los aspectos evaluados para el proceso de Gestión y desarrollo del Talento Humano._x000D_
_x000D_
1.	El acompañamiento integral al colaborador mediante la accesibilidad a los servicios y el tiempo y calidad de respuesta, obtuvo TTB 87%, BTB 1% y MB 12%_x000D_
2.	La eficiencia en el proceso de inducción/reinducción a los colaboradores de la Institución, obtuvo TTB 84%, BTB 2% y MB 14%_x000D_
3.	La oportunidad y la efectividad en la contratación de personal, obtuvo TTB 86%, BTB 1% y MB 13%_x000D_
4.	La pertinencia y efectividad  de los programas/planes de capacitación y formación para el colaborador, obtuvo TTB 87%, BTB 2% y MB 11%_x000D_
5.	¿Qué tan satisfecho estás con los beneficios proporcionados por la Cuponera de la Felicidad?, obtuvo TTB 92%, BTB 1% y MB 7%_x000D_
6.	¿Hasta qué punto los beneficios de la Cuponera de la Felicidad han mejorado tu satisfacción general?, obtuvo TTB 90%, BTB 2% y MB 8%_x000D_
_x000D_
Los encuestados consideran que el Gestión y desarrollo del Talento Humano, es óptimo con un nivel de satisfacción del 88%, es decir se ubica sobre la meta establecida para el periodo en medición (80,0%). En ese orden de ideas se cumple con el indicador de satisfacción.</t>
  </si>
  <si>
    <t>2024-10-09 20:05:35</t>
  </si>
  <si>
    <t>Con base a los aspectos evaluados, Los encuestados consideran que el proceso de Gestión de la tecnología y la innovación digital es óptimo con un nivel de satisfacción del 81%, es decir se ubica sobre la meta establecida para el periodo en medición (80,0%). En ese orden de ideas se cumple con el indicador de satisfacción._x000D_
_x000D_
Sin embargo es muy importante tener presente y analizar los dos aspectos que se ubican por debajo de la meta Institucional.</t>
  </si>
  <si>
    <t>2024-10-07 19:10:23</t>
  </si>
  <si>
    <t>De los aspectos evaluados para el proceso de Gestión de Seguridad y Salud en el trabajo._x000D_
_x000D_
1.	Las estrategias de mejoramiento implementadas para la gestión de condiciones en la labor  y el rol de cada colaborador, obtuvo TTB 88%, BTB 2% y MB 10%_x000D_
2.	Las actividades de promoción y prevención para la gestión del riesgo ocupacional, obtuvo TTB 90%, BTB 2% y MB 8%_x000D_
3.	Las acciones establecidas para el control y prevención del riesgo biológico (seguimiento casos, acompañamiento, capacitación, campañas, infraestructura, etc), obtuvo TTB 87%, BTB 2% y MB 11%_x000D_
4.	Las actividades enfocadas a la intervención del riesgo psicosocial (capacitaciones, campañas, seguimientos, equipo élite, batería de riesgo psicosocial), obtuvo TTB 91%, BTB 2% y MB 7%_x000D_
5.	La gestión de Seguridad y Salud en el Trabajo, debido a que me siento cuidado, protegido y seguro en mi entono laboral, obtuvo TTB 91%, BTB 2% y MB 7%._x000D_
_x000D_
Los encuestados consideran que el proceso Gestión de Seguridad y Salud en el trabajo, es óptimo con un nivel de satisfacción del 90%, es decir se ubica sobre la meta establecida para el periodo en medición (80,0%). En ese orden de ideas se cumple con el indicador de satisfacción.</t>
  </si>
  <si>
    <t>2024-10-08 12:35:53</t>
  </si>
  <si>
    <t>Se realizaron dos aplicaciones del instrumento:_x000D_
_x000D_
Estudiantes Presencial y Virtual:_x000D_
2024-1: 30 Abril ? 20 Junio 2024_x000D_
2024-2:  4 Septiembre ? 4 Octubre 2024_x000D_
_x000D_
Profesores y Administrativos_x000D_
2024-2: 29 Agosto ? 30 Septiembre 2024_x000D_
_x000D_
Para el primer semestre se obtuvieron los siguiente resultados:_x000D_
1.	La gestión del Poli hacia la protección del ambiente, obtuvo TTB 85%, BTB 3% y MB 12%_x000D_
2.	La educación y la comunicación ambiental que se brinda. (Actividades, Campañas, Capacitaciones y Sensibilizaciones), obtuvo TTB 82%, BTB 4% y MB 14%_x000D_
_x000D_
Para el segundo semestre, se obtuvieron los siguientes resultados:_x000D_
_x000D_
1.	La gestión del Poli hacia la protección del ambiente, obtuvo TTB 91%, BTB 1% y MB 8%_x000D_
2.	La educación y la comunicación ambiental que se brinda. (Actividades, Campañas, Capacitaciones y Sensibilizaciones), obtuvo TTB 87%, BTB 2% y MB 11%_x000D_
_x000D_
Los encuestados consideran que el Proceso Gestión Ambiental, es óptimo con un nivel de satisfacción del 89%, es decir se ubica 9pp sobre la meta establecida para el periodo en medición (80,0%). En ese orden de ideas se cumple con el indicador de satisfacción.</t>
  </si>
  <si>
    <t>2024-10-07 18:47:08</t>
  </si>
  <si>
    <t>De los aspectos evaluados para el subproceso de Gestión de Calidad._x000D_
_x000D_
1.	El acompañamiento en la creación y actualización de documentos (Procedimientos, formatos, instructivos); obtuvo TTB 85%, BTB 1% y MB 14%_x000D_
2.	La asesoría y seguimiento a los procesos en la definición de acciones para la mejora continua, obtuvo TTB 87%, BTB 2% y MB 11%_x000D_
_x000D_
Los encuestados consideran que el subproceso Gestión de Calidad, es óptimo con un nivel de satisfacción del 86%, es decir se ubica sobre la meta establecida para el periodo en medición (80,0%). En ese orden de ideas se cumple con el indicador de satisfacción.</t>
  </si>
  <si>
    <t>2024-10-09 19:57:21</t>
  </si>
  <si>
    <t>Con base a los aspectos evaluados, Los encuestados consideran que el proceso Visibilidad Nacional e Internacional, es óptimo con un nivel de satisfacción del 91%, es decir se ubica sobre la meta establecida para el periodo en medición (80,0%). En ese orden de ideas se cumple con el indicador de satisfacción</t>
  </si>
  <si>
    <t>2024-10-09 19:53:44</t>
  </si>
  <si>
    <t>De acuerdo con los aspectos evaluados, Los encuestados consideran que el subproceso Investigación, desarrollo tecnológico, innovación y creación, es óptimo con un nivel de satisfacción del 89%, es decir se ubica sobre la meta establecida para el periodo en medición (80,0%). En ese orden de ideas se cumple con el indicador de satisfacción.?</t>
  </si>
  <si>
    <t>2024-11-21 10:45:54</t>
  </si>
  <si>
    <t>Con base a los aspectos evaluados para el proceso de biblioteca Institucional, Los encuestados consideran que el proceso Biblioteca Institucional, es óptimo con un nivel de satisfacción del 80%, es decir se ubica en la meta establecida para el periodo en medición (80,0%). En ese orden de ideas se cumple con el indicador de satisfacción._x000D_
_x000D_
Es muy importante evaluar y analizar los dos aspectos que se ubican por debajo de la meta institucional.</t>
  </si>
  <si>
    <t>77-2024-11-30</t>
  </si>
  <si>
    <t>2025-01-09 09:38:52</t>
  </si>
  <si>
    <t>Para el mes de Noviembre el indicador cierra en 97.8.  Se mejora medio punto porcentual por canales de internet de sedes.</t>
  </si>
  <si>
    <t>121-2024-11-30</t>
  </si>
  <si>
    <t>2024-12-26 19:24:11</t>
  </si>
  <si>
    <t>El comportamiento del gasto estuvo de acuerdo a lo esperado, la desviacion de los 290 mm corresponde a una provision efectuada por parte de financiera._x000D_
_x000D_
el comportamiento del gasto de ventas tuvo una menor ejecucion por la menor contratacion de plazas y el cumplimiento de las comisiones, sin embargo hubo una ejecucion de bonos de meraliberalidad que incrementaron este gasto y una causacion de provisiones._x000D_
_x000D_
El comportamiento del costo indirecto no esta presentando variaciones significativas de acuerdo a lo presupuestado, presenta desviaciones por la causacion de provisiones._x000D_
_x000D_
en el costo directo encontramos una menor ejecucion  de 1200 mm sin embargo esto corresponde a una reversion de provisiones, ya que este sigue presentando mayores costos de acuerdo a lo presupuestado.</t>
  </si>
  <si>
    <t>124-2024-11-30</t>
  </si>
  <si>
    <t>2025-01-16 11:36:46</t>
  </si>
  <si>
    <t>Luz Adriana Alvarez Escobar</t>
  </si>
  <si>
    <t>En el periodo no se registraron accidentes de trabajo</t>
  </si>
  <si>
    <t>125-2024-11-30</t>
  </si>
  <si>
    <t>2025-01-16 11:26:14</t>
  </si>
  <si>
    <t>No se registraron días de incapacidad asociados a accidentes de trabajo.</t>
  </si>
  <si>
    <t>128-2024-11-30</t>
  </si>
  <si>
    <t>2025-07-11 07:50:38</t>
  </si>
  <si>
    <t>Alejandro Cardenas Rodriguez</t>
  </si>
  <si>
    <t>De acuerdo a resultado del indicador: en el mes de noviembre se perdió el 0,96% de días programados de trabajo por incapacidad médica.</t>
  </si>
  <si>
    <t>172-2024-11-30</t>
  </si>
  <si>
    <t>2025-01-15 17:31:31</t>
  </si>
  <si>
    <t>Se define replantear actividades relacionadas con salidas no conformes a nivel institucional para el 2025, dejando un avance del 80% de la estrategia planteada. Así mismo, se cierran actividades planteadas en el mes de noviembre.</t>
  </si>
  <si>
    <t>2025-01-23 11:43:36</t>
  </si>
  <si>
    <t>El consumo de agua de la Universidad Politécnico Grancolombiano en el mes de noviembre fue de 1.061 m3, lo que representa un consumo promedio de 35.4 m3 por día. El consumo total se distribuyó de la siguiente manera:_x000D_
_x000D_
Sede Campus: 633 m3_x000D_
Sede City: 207.5 m3_x000D_
Sede Calle 85: 16.5 m3_x000D_
Sede Los Colores: 192 m3_x000D_
Sede IPS Punto Clave: 12 m3_x000D_
_x000D_
La sede Campus, que es la sede académica más grande de la universidad, concentra la mayor parte del consumo de agua, con un 59.66% del total, seguida de la sede City con un 19.56%, la sede Los Colores representa el 18.10%, la sede de la Calle 85 el 1.56% y la sede IPS Punto Clave el 1.13%</t>
  </si>
  <si>
    <t>2024-12-11 15:45:17</t>
  </si>
  <si>
    <t>El indicador de Generación de Residuos Sólidos Mensual mide la cantidad de residuos sólidos generados por el Poli en el mes de noviembre, donde se generaron kg, lo que equivale a un promedio de kg por día._x000D_
_x000D_
La distribución de la generación de residuos por sede es la siguiente:_x000D_
_x000D_
Campus: 3601 kg (%)_x000D_
City: kg (%)_x000D_
Los Colores: kg (%)_x000D_
Consultorio Psicología: 12.66 kg (%)</t>
  </si>
  <si>
    <t>2024-12-16 12:33:11</t>
  </si>
  <si>
    <t>El indicador de Aprovechamiento de Residuos mide la cantidad de residuos sólidos que son reciclados por el gestor autorizado, en relación con la cantidad total de residuos generados. En el caso de la Universidad, en el mes de noviembre de 2024, se logró un aprovechamiento del %, lo que significa que kg de residuos se reciclaron, de un total de kg generados._x000D_
_x000D_
La distribución del aprovechamiento de residuos por sede es la siguiente:_x000D_
_x000D_
Campus: % (741 kg)_x000D_
City: % (194.25 kg)_x000D_
Los Colores: % ( kg)_x000D_
Consultorios Psicología: % (4.34 kg)</t>
  </si>
  <si>
    <t>2024-12-26 11:11:50</t>
  </si>
  <si>
    <t>El consumo de energía eléctrica de la Universidad Politécnico Grancolombiano, en el mes de noviembre de 2024, fue de 144.203.36 kWh. Este consumo se distribuyó de la siguiente manera:_x000D_
_x000D_
Sede Campus: 69.628,36 kWh_x000D_
Sede City: 42.750 kWh_x000D_
Sede Calle 85: 4.080 kWh_x000D_
Sede Los Colores: 22.720 kWh_x000D_
Sede Bienestar: 4.200 KWh_x000D_
Consultorio Psicología: 4,080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</si>
  <si>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2024-12-11 15:35:29</t>
  </si>
  <si>
    <t>En el mes de noviembre se realizaron las siguientes actividades para el mantenimiento de las áreas verdes de la Institución:_x000D_
_x000D_
Para todos los jardines internos se realizó desyerbe manual, eliminación de forma manual de hojas y flores secas. Se organizó el compostaje, y se empezó a aplicar a diferentes jardines para aportar materia orgánica y mejorar los nutrientes del suelo. _x000D_
_x000D_
Campus:_x000D_
1. Barrida de hojas_x000D_
2. Corte y barrida de césped_x000D_
3. Riego manual_x000D_
4. Limpieza de maleza y hojas secas_x000D_
5.Limpieza de canales_x000D_
6. Aplicación de compostaje _x000D_
_x000D_
City Campus:_x000D_
1. Poda de plantas_x000D_
2. Riego manual en muros verticales y oficinas_x000D_
3. Desyerbe manual_x000D_
4. Fertilización con bomba_x000D_
_x000D_
Los Colores:_x000D_
1. Poda de césped_x000D_
2. Desmalezada de plantas_x000D_
3. Plateo y marcación de zonas verdes_x000D_
4. Recuperación de plantas y árboles en estado crítico_x000D_
5. Erradicaron de plantas en mal estado y seco_x000D_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 Se realizó mantenimiento al jardín de la sede bienestar y CSU Poblado y Punto clave.</t>
  </si>
  <si>
    <t>239-2024-11-30</t>
  </si>
  <si>
    <t>2025-01-13 07:59:30</t>
  </si>
  <si>
    <t>Los proyectos como CREA Centro de Recursos y Experiencias para el aprendizaje, Cultura de una buena Docencia, Datalake, Ecosistema E3, Habilidades Poderosas, HUBSPOT CRM, Proyecto Silver y SER PRO han sido cerrados exitosamente. Actualmente, se encuentran en ejecución el Centro de Idiomas POLI, el Centro Gastronómico, la Experiencia Institucional fase III - Hub de Experiencia y agilismo, el Fortalecimiento de planta docente y la Migración modelo de transporte rotativo. Por otro lado, proyectos como la Acreditación Institucional Fase II, la Acreditación Institucional Sede Bogotá-Fase I, el Catálogo de recursos Virtuales, la Certificación SGA sede los Colores, la Equidad de Género, la Experiencia Institucional fases I y II, la Innovación Curricular, Monarca - Ecosistema Banner, Nuevo POLISIGS, Plan Talento, Portal Web Universitario, PRICING y PRIME han sido finalizados. En la fase de planeación se encuentran la Estrategia de permanencia Institucional, el Gobierno de datos y la Reingeniería de aplicaciones, mientras que el Colegio Virtual y la Institución de educación para el trabajo y desarrollo humano IETDH están en espera de definiciones para avanzar con la ejecución</t>
  </si>
  <si>
    <t>241-2024-11-30</t>
  </si>
  <si>
    <t>2025-01-13 08:04:41</t>
  </si>
  <si>
    <t>Los proyectos relacionados con CAFAM - Colegio e IETDH requieren actualización del acta de inicio del proyecto con las nuevas definiciones</t>
  </si>
  <si>
    <t>2024-12-13 11:58:28</t>
  </si>
  <si>
    <t>El Politécnico Grancolombiano generó un total de 73.88 kg de residuos peligrosos en el mes de noviembre de 2024. De esta cantidad, el 98,5% (72.78 kg) se generó en Campus y el 1,4 % (1 kg) en la sede Los Colores._x000D_
_x000D_
La generación corresponde a residuos de biosanitarios y químicos.</t>
  </si>
  <si>
    <t>2024-12-10 09:25:48</t>
  </si>
  <si>
    <t>Durante el mes de noviembre, se recibió 1 solicitud documental relacionada al Procedimiento Alquiler de Espacios&amp;quot; el cual fue convertido en el Manual Alquiler de Espacios Universidad Politécnico Grancolombiano. _x000D_
_x000D_
En cuanto a los tiempos de respuesta, se obtuvo un promedio de resolución de 8 días. En cuanto al flujo de aprobación, se logró un tiempo promedio de días.</t>
  </si>
  <si>
    <t>2024-12-11 09:39:27</t>
  </si>
  <si>
    <t>Al cierre del mes de Noviembre, se tenia planeado el cierre de la OM 344 asociada a la fuente de evaluación de requisitos legales, esta fue cerrada en los tiempos establecidos.</t>
  </si>
  <si>
    <t>2024-12-11 10:17:49</t>
  </si>
  <si>
    <t>Para el mes de noviembre se tenia planificada la ejecución de 356 planes de acción asociados a las fuentes definidas del indicador, de los cuales se ejecutaron 341, obteniendo un resultado de cumplimiento favorable del 96%.</t>
  </si>
  <si>
    <t>2025-01-09 09:41:12</t>
  </si>
  <si>
    <t>Para el mes de Diciembre el indicador cierra en 98.2%.   Se presenta mejoría en los servicios de Microinformática que aumenta en 0.4 el indicador versus el mes anterior.</t>
  </si>
  <si>
    <t>2025-01-22 13:20:03</t>
  </si>
  <si>
    <t>El comportamiento del gasto estuvo de acuerdo a lo esperado la variación que se presenta corresponde a la provisión de bonos de resultados._x000D_
_x000D_
Con relación al gasto de ventas encontramos que hubo una menor ejecución de 690 mm principalmente por la  reversión en el grupo de bonos._x000D_
_x000D_
El comportamiento del costo indirecto estuvo de acuerdo a lo esperado, se presento una desviación por indemnizaciones._x000D_
_x000D_
El costo directo presento una menor ejecución de 451 por la reversión de provisiones, principalmente en el costo de diversos y programas especiales.</t>
  </si>
  <si>
    <t>2025-01-21 08:53:25</t>
  </si>
  <si>
    <t>Luisa Fernanda Forero Romero</t>
  </si>
  <si>
    <t>Durante los meses evaluados se recibieron 12 solicitudes documentales, las cuales fueron ejecutadas al 100%._x000D_
_x000D_
Dado el resultado obtenido, se concluye que no se requiere la apertura de OM.</t>
  </si>
  <si>
    <t>2025-01-16 11:38:55</t>
  </si>
  <si>
    <t>Para el periodo se presentó un accidente de trabajo, asociado a caída de personas.</t>
  </si>
  <si>
    <t>2025-01-16 12:08:44</t>
  </si>
  <si>
    <t>En el mes de diciembre se generó una incapacidad, producto del  accidente de trabajo de Magda Garzón, esta incapacidad fue de 8 días</t>
  </si>
  <si>
    <t>2025-01-16 15:01:35</t>
  </si>
  <si>
    <t>Según el indicador, en el mes de diciembre por cada 100 días de trabajo programado, se presentó una perdida de 0,78 días por incapacidad medica</t>
  </si>
  <si>
    <t>2025-01-16 17:27:20</t>
  </si>
  <si>
    <t>Para el 2024, se cumple más del 95% de las actividades, teniendo solo pendiente 1 actividad de reestructuración del mapa de procesos. La cual se reprogramara para la planeación operativa del sistema del año 2025, buscando alivianar la gestión del sistema.</t>
  </si>
  <si>
    <t>2025-01-23 17:10:04</t>
  </si>
  <si>
    <t>El consumo de agua de la Universidad Politécnico Grancolombiano en el mes de diciembre fue de 869.5 m3, lo que representa un consumo promedio de 28.9 m3 por día. El consumo total se distribuyó de la siguiente manera:_x000D_
_x000D_
Sede Campus: 500 m3_x000D_
Sede City: 207.5 m3_x000D_
Sede Calle 85: 8 m3_x000D_
Sede Los Colores: 150 m3_x000D_
Sede IPS Punto Clave: 4 m3_x000D_
_x000D_
La sede Campus, que es la sede académica más grande de la universidad, concentra la mayor parte del consumo de agua, con un 62.08% del total, seguida de la sede City con un 21.29%, la sede Los Colores representa el 15.39%, la sede de la Calle 85 el 0.82% y la sede IPS Punto Clave el 0.41%</t>
  </si>
  <si>
    <t>2025-01-27 10:04:56</t>
  </si>
  <si>
    <t>El indicador de Generación de Residuos Sólidos Mensual mide la cantidad de residuos sólidos generados por el Poli en el mes de diciembre, donde se generaron 1950.12 kg, lo que equivale a un promedio de 62.91 kg por día._x000D_
_x000D_
La distribución de la generación de residuos por sede es la siguiente:_x000D_
_x000D_
Campus: 1180 kg (60.51%)_x000D_
City: 453.2 kg (23.24%)_x000D_
Los Colores: 310.2 kg (15.91%)_x000D_
Consultorio Psicología: 6.72 kg (0.34%)</t>
  </si>
  <si>
    <t>2025-01-27 10:38:29</t>
  </si>
  <si>
    <t>El indicador de Aprovechamiento de Residuos mide la cantidad de residuos sólidos que son reciclados por el gestor autorizado, en relación con la cantidad total de residuos generados. En el caso de la Universidad, en el mes de diciembre de 2024, se logró un aprovechamiento del 27.05 %, lo que significa que 527,41 kg de residuos se reciclaron, de un total de 1.950,12 kg generados._x000D_
_x000D_
La distribución del aprovechamiento de residuos por sede es la siguiente:_x000D_
_x000D_
Campus: 89,87 % (474 kg)_x000D_
City: 2,09 % (11 kg)_x000D_
Los Colores: 2,43% (12.8 kg)_x000D_
Consultorios Psicología: 7,65% (40.33 kg)</t>
  </si>
  <si>
    <t>2025-01-23 17:26:47</t>
  </si>
  <si>
    <t>El consumo de energía eléctrica de la Universidad Politécnico Grancolombiano, en el mes de diciembre de 2024, fue de 123150,55 kWh. Este consumo se distribuyó de la siguiente manera:_x000D_
_x000D_
Sede Campus: 53449,55 kWh_x000D_
Sede City: 42180 kWh_x000D_
Sede Calle 85: 3600 kWh_x000D_
Sede Los Colores: 20276 kWh_x000D_
Sede Bienestar: 2400 KWh_x000D_
Consultorio Psicología:1245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</si>
  <si>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15:03:49</t>
  </si>
  <si>
    <t>En el mes de diciembre se realizaron las siguientes actividades para el mantenimiento de las áreas verdes de la Institución:_x000D_
_x000D_
Campus_x000D_
_x000D_
1.Mantenimiento General: El mantenimiento general incluyó barrer hojas todos los lunes, jardinería general en todas las áreas y corte de césped en la &amp;quot;zona ambiental&amp;quot; exterior._x000D_
2.Fertilización del Jardín Vertical: Cada 15 días se aplicó master 20-20-20 al jardín vertical._x000D_
3.Otras tareas: Esto incluyó corte de setos. También se incluyó deshierbe manual y poda de setos, eliminación de maleza en superficies duras, organización de una cerca caída, poda de ramas de árboles en la rectoría y retirada de plantas en un canal de muro._x000D_
_x000D_
_x000D_
City_x000D_
_x000D_
1.Fertilización del Jardín Vertical: Se fertilizó el jardín vertical cada 15 días con master 20-20-202. También se aplicó fertilización con bomba cada dos semanas a los jardines verticales y una vez al mes a todos los jardines. También se aplicó fertilizante líquido._x000D_
2.Riego. Se regaron las plantas internas cada 15 días y los muros verticales se regaron tres veces por semana._x000D_
3.Otras tareas: El informe también menciona el riego de plantas internas._x000D_
_x000D_
_x000D_
Medellín - Los Colores_x000D_
_x000D_
1. Corte de Césped: El césped se cortó aproximadamente cada 20 días, o con mayor frecuencia si era necesario. Esto incluyó el inicio del corte de todas las áreas de césped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 Recuperación de Plantas y Árboles: Se revisaron y organizaron las plantas y los árboles en estado crítico. Las plantas y los árboles mostraron mejoría._x000D_
5. Eliminación de Plantas Secas: Se revisaron y eliminaron si era necesario las plantas en mal estado y las plantas secas. Sin embargo, solo se retiraron las hojas secas._x000D_
6. Rediseño de Zonas Verdes: Las áreas de plantación se organizaron debido al desplazamiento de las piedras, y otras áreas se rediseñaron utilizando piedras._x000D_
7. 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Consultorios.</t>
  </si>
  <si>
    <t>2025-01-21 15:15:08</t>
  </si>
  <si>
    <t>Proyectos en Ejecución_x000D_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actividades._x000D_
_x000D_
Resumen General_x000D_
Ejecución: 3 proyectos_x000D_
Finalizados: 23 proyectos_x000D_
Planeación: 3 proyectos_x000D_
Stand By: 3 proyectos_x000D_
En general, el portafolio muestra un avance significativo con una mayoría de proyectos finalizados, lo que refleja un buen desempeño en la gestión y ejecución de los mismos. Los proyectos en ejecución y planeación indican un flujo continuo de actividades, mientras que los proyectos en stand by podrían necesitar atención para resolver cualquier impedimento y avanzar.</t>
  </si>
  <si>
    <t>2025-01-21 15:36:37</t>
  </si>
  <si>
    <t>Los proyectos relacionados con CAFAM - Colegio e IETDH y el proyecto del Centro de Idiomas requieren actualización del acta de inicio del proyecto con las nuevas definiciones</t>
  </si>
  <si>
    <t>2025-01-27 14:28:02</t>
  </si>
  <si>
    <t>El Politécnico Grancolombiano generó un total de 2364,49 kg de residuos peligrosos en el mes de diciembre de 2024. De esta cantidad, el 99,62% (2355,6 kg) se generó en el campus, el 0,29% (6,9kg) en la sede Los Colores de Medellín, el 0,08% (1,79kg) en la sede City Campus y el 0,01% (0.2 kg) en la sede Bienestar._x000D_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t>
  </si>
  <si>
    <t>2025-01-16 16:19:55</t>
  </si>
  <si>
    <t>Durante el mes de Diciembre, se recibieron un total de 11 solicitudes de documentos operativos. De estas solicitudes, 9 fueron implementadas de manera efectiva, 2 se encuentran actualmente en proceso de aprobación, debido a que el líder de proceso esta validando la pertinencia de los cambios realizados._x000D_
_x000D_
En cuanto a los tiempos de respuesta, se obtuvo un promedio de resolución de 6,09 días. En el flujo de aprobación, se logró un tiempo promedio de 10,88 días._x000D_
_x000D_
En el resultado global se encuentra en zona de amarilla, es importante tener presente que para esta temporada el flujo de aprobación se extendió debido a validaciones dentro del flujo de aprobación por parte de los lideres, se realizo énfasis en los tiempos de respuesta en flujo de aprobación a los casos específicos, de acuerdo a lo anterior no se da apertura a oportunidad de mejora.</t>
  </si>
  <si>
    <t>2025-01-16 18:20:50</t>
  </si>
  <si>
    <t>Se evidencia una desviación en el cierre de las actividades de seguimiento y control, planificadas para cerrar durante el mes de diciembre. DIcha desviación se da por la salida de colaboradores en el cumplimiento de alguans actividades pendientes en periodo de vacaciones. Se fortalecerá el seguimiento durante los meses de enero y febrero para estabilizar los cierres.</t>
  </si>
  <si>
    <t>2025-01-21 11:19:32</t>
  </si>
  <si>
    <t>Para el mes de diciembre se tenia planificada la ejecución de 357 planes de acción asociados a las fuentes definidas del indicador, de los cuales se ejecutaron 326, obteniendo un resultado de cumplimiento favorable del 91,3%.</t>
  </si>
  <si>
    <t>2025-01-16 21:08:31</t>
  </si>
  <si>
    <t>Evaluación de proveedores críticos para el periodo de Julio a Diciembre 2024, En este periodo se obtiene un resultado favorable por encima de la meta de cumplimiento, el promedio de las evaluaciones es ochenta y siete (87) puntos._x000D_
Estas evaluaciones se realizaron bajo la matriz de identificación de proveedores críticos que tiene impactos como (Financiero, Operativo, Financiero, De Suministro y de Prestación del Servicio) y es el soporte para determinar el listado de terceros evaluados, de los 932 proveedores analizados en el segundo semestre del 2024, 279 hacen par de los críticos que corresponden a un 30% . seguiremos examinando su desempeño con el objetivo de impulsar la mejora continua, reducir riesgos y optimizar costos. Para este periodo los usuarios realizan las evaluaciones de forma objetiva e independiente.</t>
  </si>
  <si>
    <t>2025-01-16 16:25:52</t>
  </si>
  <si>
    <t>En el semestre 2024-2, el indicador refleja que el tiempo promedio de selección y contratación de vacantes es de 17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</si>
  <si>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2025-01-16 17:44:34</t>
  </si>
  <si>
    <t>El indicador de efectividad en las contrataciones para el segundo semestre de 2024 alcanzó un 95%. Este resultado se fundamenta en la continuidad de los empleados contratados durante este período._x000D_
_x000D_
En total, se llevaron a cabo 44 contrataciones bajo contratos a término indefinido, de las cuales únicamente 2 colaboradores se retiraron en el transcurso del semestre. Este desempeño está alineado con el indicador de rotación, reflejando un creciente sentido de pertenencia y satisfacción de los colaboradores al formar parte del POLI.</t>
  </si>
  <si>
    <t>2025-01-16 15:36:38</t>
  </si>
  <si>
    <t>Durante el segundo periodo del 2024, se presentó un accidente de trabajo, el cual fue investigado dentro de los tiempos establecidos por la normatividad legal vigente.</t>
  </si>
  <si>
    <t>2025-02-11 12:49:02</t>
  </si>
  <si>
    <t>Según el plan de inspecciones en el segundo semestre del 2024, se programaron y ejecutaron 34 inspecciones de seguridad.</t>
  </si>
  <si>
    <t>2025-01-23 10:00:44</t>
  </si>
  <si>
    <t>Avances en el periodo: Se recogen proyectos de la convocatoria de financiamiento de proyectos de impacto, que atravesó por un proceso riguroso de revisión y aprobación por parte de pares académicos. En este resultado se tienen en cuenta los proyectos de investigación que surgen de iniciativas lideradas que responden a problemáticas de convocatorias por nuestros centros de ciencia._x000D_
_x000D_
Así mismo se desarrollaron 161 proyectos durante el 2024_x000D_
_x000D_
 _x000D_
 _x000D_
Proyectos internos en formulación: 8_x000D_
Proyectos externos en formulación: 6_x000D_
Proyectos CAPACIDADES INSTALADAS: 57_x000D_
Proyectos CONVOCATORIA DESARROLLO TECNOLÓGICO: 1_x000D_
Proyectos CONVOCATORIA DE FINANCIAMIENTO EXTERNO: 7_x000D_
Proyectos CIDES: 8_x000D_
Proyectos CIIE: 5_x000D_
Proyectos DICIHUB: 4_x000D_
Proyectos IA: 21_x000D_
Proyectos de SEMILLEROS: 8_x000D_
Proyectos de SEMILLEROS DE CAPACIDADES INSTALADAS: 7_x000D_
Proyectos del CENTRO DE CIENCIA EN ARTES, TINKUY: 3_x000D_
 _x000D_
TOTAL: 135_x000D_
 _x000D_
Acción a emprender: El indicador reporta un comportamiento esperado, que corresponde a la cantidad de proyectos correspondiente a las iniciativas emergentes de las facultades y su articulación con los procesos de calidad de los programas de la institución.</t>
  </si>
  <si>
    <t>2024-12-12 18:55:21</t>
  </si>
  <si>
    <t>La cantidad de semilleros de investigación, innovación y creación que se encontraba activos en el segundo semestre del año 2024-2, se relaciona en 124 semillero:_x000D_
- Permanecen 118 semilleros_x000D_
- Se crean 4 semilleros_x000D_
- Se retoman 2 Semilleros_x000D_
- Se inactivan 8 Semilleros._x000D_
Adicionalmente, para segundo semestre del año se implementaron aulas virtuales en Canvas para facilitar la interacción entre docentes y estudiantes, eliminando barreras geográficas y ofreciendo flexibilidad horaria. Estas iniciativas buscan aumentar la participación estudiantil y asegurar un impacto significativo en las comunidades locales. Se espera que estas aulas se encuentren totalmente implementadas por los docentes, a partir de febrero del 2025, mejorando con ello la gestión de los semilleros._x000D_
Acciones a emprender:_x000D_
Si bien la cantidad de semilleros activos es satisfactoria, se evidencian posibles mejoras a realizar con respecto a la gestión de los semilleros, ya que se identifican algunas falencias que es posible potenciar a través de diferentes actividades. Por lo anterior:_x000D_
1. Se trabajara en conjunto con el experto Carlos Bernal, durante el primer semestre del año 2025, para desarrollar un plan que permita potencializar los semilleros_x000D_
2. Se desarrollara un manual para la gestión de los mismos, el cuál los docentes puedan utilizar como guía en su liderazgo del semillero._x000D_
3. Se realizara seguimiento a las Aulas en canvas._x000D_
4. Se contara con el apoyo de profesores sobresalientes en la gestión de los semilleros, para que puedan brindar su experiencia a otros docentes._x000D_
5. Se buscara potencializar las habilidades blandas de los líderes de semilleros con el apoyo del Centro de Liderazgo Poli.</t>
  </si>
  <si>
    <t>2024-12-12 12:03:27</t>
  </si>
  <si>
    <t>FIDI (87)_x000D_
_x000D_
E.CB 22_x000D_
E.D 15_x000D_
E. OPINA 22_x000D_
E. TIC 28_x000D_
_x000D_
FNGS (67)_x000D_
_x000D_
E.AC 25_x000D_
E. CF 23_x000D_
E. NDI 19_x000D_
_x000D_
FSCC (179)_x000D_
_x000D_
E. CAVD 19_x000D_
E. DYG 57_x000D_
E. EI 28_x000D_
E. EPTHS 50_x000D_
E. MB 12_x000D_
_x000D_
VA (12)_x000D_
_x000D_
TOTAL: 343_x000D_
_x000D_
Análisis: El indicador se comporta de manera esperada, que corresponde con la cantidad de docentes involucrados en actividades de investigación.</t>
  </si>
  <si>
    <t>2024-12-12 18:37:40</t>
  </si>
  <si>
    <t>Análisis del indicador:_x000D_
Del total de estudiantes matriculados en el Politécnico Grancolombiano, se alcanza por primera vez el 6,3% de participación de los mismos en actividades de investigación, lo que implica estar 2 puntos porcentuales, por encima del porcentaje del semestre inmediatamente anterior (2024-1). Este porcentaje surje como respuesta a diferentes acciones que se desarrollaron para mejorar la participación de estudiantes, debido a que el primer semestre del presente año se conto con un resultado menor que el esperado._x000D_
Dentro de las actividades que se mejoraron, fueron:_x000D_
1. Registro de estudiantes semilleristas: Donde se evidencie no solo el registro de nuevos estudiantes a los semilleros, sino también se tenga relacione el número de estudiantes que se inscriben en semestres anteriores y continúan participando en el semestre actual._x000D_
2. La participación en Aulas Abiertas, para el presente año la estrategía se desarrollo en la sede Medellín, por lo que se conto con mayor participación de estudiantes de la sede. Adicionalmente, contamos con el apoyo de los docentes (Bogotá, Medellín y Virtuales), que invitaban a sus estudiantes a conectarse a las Aulas, logrando llegar así a mayor parte de la comunidad estudiantil._x000D_
3. Promoción de los cursos MOOC para completar créditos de investigación, lo cuál brindo una estrategia diferente y autogestionada, para que los estudiantes podían recurrir para cumplir con los diferentes requisitos y a su vez formarse en investigación-_x000D_
4. Hablemos de Investigación en Región: Una estrategia que se creo en segundo semestre, para acercar a los estudiantes (principalmente virtuales) y promover el desarrollo de proyectos en región._x000D_
5. Relanzamiento del Programa de Jovenes investigadores Poli_x000D_
Se relaciona a continuación la participación de estudiantes de manera detallada en las siguientes actividades._x000D_
- Semilleristas: 687 estudiantes_x000D_
- Estudiantes en trabajos de grado: 310 Estudiantes_x000D_
- Asistentes de Investigación:18 estudiantes_x000D_
- MOOC de Investigación: 364 estudiantes_x000D_
- Jóvenes Investigadores: 18 estudiantes_x000D_
- Aulas Abiertas: 1204 estudiantes_x000D_
- Hablemos de Investigación en Región: 675 estudiantes_x000D_
No se toma en cuenta la participación en eventos, debido a que los estudiantes que participan en estas actividades son los mismos semilleristas, y al sumar esta actividad el valor se duplicaría._x000D_
_x000D_
A pesar de los buenos resultados, se denota una tendencia a que en el primer semestre del año es menor la participación estudiantil, razón por la cual se busca desarrollar acciones y estrategias que permitan  mantener la participación estudiantil para el 2025-1._x000D_
_x000D_
Acciones a emprender:_x000D_
_x000D_
1. Se busca mantener y fortalecer la participación de estudiantes de todos los programas Poli, en las diferentes actividades de investigación. Para lo mismo se generado un grupo de trabajo, con docentes Poli y el área de comunicaciones para desarrollar una campaña institucional que incida en la cultura de investigación, con lo que se busca lograr mayor visibilidad entre los estudiantes._x000D_
2. Se continua el trabajo en conjunto con el consultor Carlos Bernal, para presentar una propuesta de mejoramiento en la gestión de los semilleros del Politécnico Grancolombiano._x000D_
3. Se continua el trabajo en conjunto con la consultora Beatriz Amador, para establecer la Ruta de Investigación Formativa en los diferentes programas. Además se trabajara en conjunto con la dirección de currículo y la gerencia de virtualidad</t>
  </si>
  <si>
    <t>2025-01-27 16:27:43</t>
  </si>
  <si>
    <t>Informe de satisfacción del servicio editorial del segundo semestre de 2024, que incluye la implementación de la herramienta CX LATAM:_x000D_
_x000D_
Resumen general de la satisfacción:_x000D_
_x000D_
El 97.8% de los encuestados calificaron positivamente su experiencia con el proceso o servicio prestado por la editorial en el segundo semestre de 2024. Esta cifra es del 100% en el primer semestre de 2025 (con una muestra mucho menor). La calificación promedio se basa en una escala de 1 a 5._x000D_
Roles de los encuestados:_x000D_
_x000D_
La mayoría de los encuestados en el segundo semestre de 2024 fueron Docentes (60.9%), seguidos de Estudiantes (19.6%), Administrativos (10.9%) y Graduados (8.7%). En el primer semestre de 2025, todos los encuestados fueron Docentes._x000D_
Servicios utilizados:_x000D_
_x000D_
La mayoría de los encuestados en el segundo semestre de 2024 utilizaron el servicio de Publicación de Libros (60.9%), seguido de Divulgación y visibilidad (15.2%), Apoyo CREA (10.9%), Formación (8.7%) y Publicación Revistas (4.3%). En el primer semestre de 2025, el único servicio utilizado fue Proveedores._x000D_
Miembros del equipo que brindaron atención:_x000D_
_x000D_
La mayoría de las personas en el segundo semestre de 2024 fueron atendidas por Eduardo Norman Acevedo (58.7%), seguido de Yhulian Valeria Serna Rey (19.6%), Guillermo Gonzalez Triana (15.2%), y Sara Valentina Segura Becerra (6.5%). En el primer semestre de 2025, todas las personas fueron atendidas por Eduardo Norman Acevedo._x000D_
Calificación de los aspectos del servicio:_x000D_
_x000D_
Todos los aspectos del servicio fueron calificados con 100% de satisfacción por los encuestados en ambos semestres, para Eduardo Norman Acevedo y para todos los demás miembros del equipo, en el segundo semestre de 2024, excepto para aquellos que no recibieron atención en el primer semestre de 2025._x000D_
_x000D_
Necesidades y expectativas:_x000D_
_x000D_
Los encuestados expresaron la necesidad de publicaciones de calidad, asesoría y respuestas oportunas. Se destacó la importancia de la asesoría y el apoyo en los procesos editoriales._x000D_
Implementación de la herramienta CX LATAM:_x000D_
_x000D_
El informe no proporciona detalles específicos sobre la implementación de la herramienta CX LATAM.  Se necesitaría información adicional para comprender cómo esta herramienta se utiliza para mejorar el proceso editorial y la satisfacción del cliente._x000D_
_x000D_
Recomendaciones:_x000D_
_x000D_
Dado el pequeño tamaño de muestra del primer semestre de 2025, es difícil realizar comparaciones significativas con el segundo semestre de 2024. Se recomienda aumentar el tamaño de la muestra futura para obtener resultados más robustos._x000D_
Analizar las respuestas abiertas en la pregunta sobre necesidades y expectativas para identificar áreas específicas de mejora._x000D_
Investigar la implementación y el impacto de la herramienta CX LATAM.</t>
  </si>
  <si>
    <t>2024-12-27 15:32:44</t>
  </si>
  <si>
    <t>El nivel de satisfacción de las actividades de bienestar realizadas en el año 2024 es de 96.8%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</si>
  <si>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2025-02-21 13:20:21</t>
  </si>
  <si>
    <t>ANS Consolidado 92,9%</t>
  </si>
  <si>
    <t>2025-01-10 09:42:24</t>
  </si>
  <si>
    <t>Al cierre del año 2024, se identifica un total de 214 actividades de formación, donde se evidencia un indicador de eficacia de 92,81%, compuesto por 3 factores, asistencia, contribución y evaluación del formador. _x000D_
_x000D_
A resaltar los cortes preventivos que se realizó con el equipo donde se profundizaba en las observaciones cualitativas de los colaboradores, para generar planes de acciones a corto plazo que nos permitieran subir los indicadores en el segundo semestre del año.</t>
  </si>
  <si>
    <t>2025-03-11 10:38:09</t>
  </si>
  <si>
    <t>Los ingresos operacionales del POLI  del año 2024 ascendieron a 297.867 millones, por encima del presupuesto en un 3%. El crecimiento se da por una variación positiva del 3% en ingresos de matriculas y del 23%.</t>
  </si>
  <si>
    <t>2025-03-11 10:42:32</t>
  </si>
  <si>
    <t>La caja cerró por encima del presupuesto por una variación positiva en las entradas/recaudo.</t>
  </si>
  <si>
    <t>2025-03-11 10:55:18</t>
  </si>
  <si>
    <t>La utilidad neta del año 2024 cerró  por encima del presupuesto por el mejor nivel de ingresos presentado y optimizaciones en gasto.</t>
  </si>
  <si>
    <t>2025-03-11 09:42:24</t>
  </si>
  <si>
    <t>Para el año 2024, se presentaron eficiencias en el Opex, creciendo un 2% frente al presupuesto, mientras que el ingreso creció un 3%.; se observa un comportamiento directamente relacionado con el crecimiento de ingreso.</t>
  </si>
  <si>
    <t>2025-01-27 15:20:55</t>
  </si>
  <si>
    <t>El indicador de Disminución de la Generación de Residuos per Cápita mide la variación en la cantidad de residuos sólidos generados por persona en el semestre. En el segundo semestre de 2024, se registró un aumento de la generación de residuos per cápita del 45.65%, a nivel institucional con respecto al primer semestre de 2024._x000D_
_x000D_
La distribución del aumento en la generación de residuos per cápita por sede es la siguiente:_x000D_
Distribución por sede:_x000D_
Campus: Se registró una disminución del 2.8% en la generación de residuos per cápita._x000D_
_x000D_
City: Se presentó un aumento del 28.57% en la generación de residuos per cápita._x000D_
_x000D_
Los Colores: Se evidenció una disminución del 28.57% en la generación de residuos per cápita._x000D_
_x000D_
Estos cambios en la generación de residuos per cápita pueden atribuirse a factores como:_x000D_
_x000D_
- Variaciones en la población estudiantil en cada sede._x000D_
_x000D_
- Cambios en las actividades académicas, administrativas o de bienestar que generan más residuos._x000D_
_x000D_
Para el primer semestre de 2025, se espera contar con los registros completos de todas las sedes, lo que permitirá un análisis más preciso y representativo de la generación de residuos per cápita. Esto facilitará la identificación de tendencias y la implementación de acciones efectivas para reducir la generación de residuos a nivel institucional</t>
  </si>
  <si>
    <t>2025-01-27 16:09:09</t>
  </si>
  <si>
    <t>En el semestre 2024-2, la Universidad Politécnico Grancolombiano registró u aumento del 12.53% en el consumo de energía eléctrica per cápita en comparación con el semestre 2024-1. La sede Los Colores tuvo el mayor aumento, con un 30.9%, seguida de la sede City con un 19.63%, Consultorios de Psicología con 19.24% y Campus con 2.37%._x000D_
_x000D_
Por otro lado, Calle 84 tuvo una disminución del 7.92% y Bienestar Universitario del 7.67%._x000D_
_x000D_
Esto se debe a la distribución de estudiantes respecto ocupación en las sedes de Bogotá._x000D_
_x000D_
Se establecerán estrategias de disminución en el consumo de energía junto con los procesos involucrados.</t>
  </si>
  <si>
    <t>2025-01-27 16:22:17</t>
  </si>
  <si>
    <t>La disminución del consumo de agua per cápita del segundo semestre de 2024 en comparación con el primer semestre de 2024 fue del 13.05% en promedio para la Universidad. _x000D_
_x000D_
Las causas de esta disminución son la implementación de medidas de conservación del agua, como la instalación de dispositivos de ahorro de agua en baños y lavabos, la educación a los estudiantes docentes y colaboradores sobre la importancia de conservar el agua abriendo la posibilidad de generar un cambio en los hábitos de consumo de agua de la comunidad Poli._x000D_
_x000D_
Independientemente de la causa, la disminución del consumo de agua es un logro significativo. La Universidad debería continuar implementando medidas de conservación del agua para seguir reduciendo su consumo y contribuir a la sostenibilidad ambiental.</t>
  </si>
  <si>
    <t>2025-02-11 15:52:51</t>
  </si>
  <si>
    <t>Durante el segundo semestre de 2024 se realizaron 46 eventos de formación en materia ambiental:_x000D_
_x000D_
26	Caminata Ecológica Camino Quebrada La Vieja - PoliVoluntarios_x000D_
27	Taller Objetivos de Desarrollo Sostenible - Priorización de ODS_x000D_
28	Capacitación Gestión de Residuos Medellín_x000D_
29	Socialización Componente Ambiental Medellín_x000D_
30	Socialización GreenMetric 2023 - 2024_x000D_
31	Metodología Cuantificación de Gases de Efecto Invernadero 2023_x000D_
32	Socialización Resultados Análisis Físicoquímico y Microbiológico 2024_x000D_
33	Conciencia Ambiental &amp;quot;Educación Ambiental&amp;quot;_x000D_
34	Charla PoliAmbiental - Análisis de Impactos del Cambio en los Sistemas de Gestión_x000D_
35	Capacitacion manejo STARD Casa Limpia _x000D_
36	Capacitacion manejo STARD Cuatro Nomades_x000D_
37	Actividades 6.a Semana Poliambiental Medellín_x000D_
38	El Poli en SmartCity Expo Bogotá 2024: Explorando el futuro de las ciudades inteligentes_x000D_
39	Paz con la Naturaleza: El Poli le da la bienvenida a la COP16_x000D_
39	Foro 4 de Bioeconomía y Economía Circular. Environmental peace and bioeconomy, case of work in Ciudad Bolivar locality 19, Bogota D.C._x000D_
40	Ponencia Negocios Verdes: Una Mirada Desde la Sostenibilidad, Ciclo de Vida y Economía Circular._x000D_
41	Foro Biodiversidad, Educación Ambiental y Economía Circular para Ciudades Sostenibles._x000D_
42	Foro Diálogos de Innovación y Sostenibilidad en la era digital: retos y oportunidades en el marco de la COP 16._x000D_
43	Seminario Rutas Educativas Ambientales: La Cuenca Hidrográfica como Aula Viva, el Territorio. Experiencias Significativas._x000D_
44	Charla PoliAmbiental No. 1 - Biodiversidad de los Cerros Orientales Camino a la COP 16._x000D_
45	Charla PoliAmbiental No. 2 - Integrando la Biodiversidad: El Futuro de la Sostenibilidad._x000D_
46	Charla PoliAmbiental No. 3. Huella hídrica, el Uso eficiente y Consciente del Agua._x000D_
47	Charla PoliAmbiental No. 4. Los Caminos Históricos de los Cerros Orientales: Conservación del Patrimonio Biocultural de Bogotá._x000D_
48	Charla PoliAmbiental No. 5. Cine Foro - Cine Con-sentido: el Audiovisual Cuenta la Biodiversidad _x000D_
49	Charla PoliAmbiental No. 6. Cine Foro - Cine Con-sentido: el Audiovisual Cuenta la Biodiversidad_x000D_
50	Charla PoliAmbiental No. 7. Zarigüeyas Seres Incomprendidos _x000D_
51	Experiencia EcoAmbiental Parque Mirachuelo _x000D_
52	Experiencia de Turismo Responsable en la Quebrada la Vieja_x000D_
	Conversatorio Del Diálogo a la Acción: Construyendo Alianzas para la Implementación del Marco Global de Biodiversidad_x000D_
53	Experiencia Campus Poli - Recorrido de Reconocimiento del Ecosistema de Nuestro Campus, Avistamiento de Aves e Identificación de Flora._x000D_
54	Experiencia Ambiental - Caminata Cerro El Volador_x000D_
55	Experiencia Ambiental - Jornada de Voluntariado. Limpieza de la Quebrada La Iguaná _x000D_
56	Salida Pedagógica - S1 Reserva Natural Ecoparque Sabana_x000D_
57	Salida Pedagógica - S1 Granja Derracamandaca Integral_x000D_
70	Taller de Educación Ambiental Fundación Colombia Empoderada S2_x000D_
78	Mesa Ambiental julio_x000D_
79	Mesa Ambiental agosto_x000D_
80	Mesa Ambiental septiembre_x000D_
81	Mesa Ambiental octubre_x000D_
82	Mesa Ambiental noviembre</t>
  </si>
  <si>
    <t>2025-07-14 20:15:22</t>
  </si>
  <si>
    <t>Durante el segundo semestre de 2024 se tuvo una participación de 1592 personas frente a 1528 citados:_x000D_
_x000D_
_x000D_
- Administrativos 695 de 650._x000D_
- Docentes 494 de 513._x000D_
- Estudiantes 342 de 372._x000D_
- Graduados 1 de 1_x000D_
- Terceros proveedores 10 de 10._x000D_
- Terceros comunidad 1 de 1.</t>
  </si>
  <si>
    <t>2025-02-11 16:18:15</t>
  </si>
  <si>
    <t>De julio a diciembre de 2024 se han realizado 14 comunicaciones principales en materia ambiental, enmarcadas principalmente en:_x000D_
_x000D_
3/07/2024	julio	Día Internacional Libre de Bolsas de Plástico_x000D_
7/07/2024	julio	Día Internacional de la Conservación del Suelo_x000D_
13/07/2024	julio	Caminata Ecológica Camino Quebrada La Vieja - PoliVoluntarios_x000D_
20/08/2024	agosto	Semana Mundial del Agua_x000D_
29/08/2024	agosto	Día Internacional contra el ruido_x000D_
16/09/2024	septiembre	Socialización Componente Ambiental ? Polisigs_x000D_
4/10/2024	octubre	Día Mundial de los Animales_x000D_
22/10/2024	octubre	 6.a Semana Poliambiental Medellín_x000D_
5/12/2024	diciembre	Día Mundial del Voluntario y Ciudadano Ambiental_x000D_
11/12/2024	diciembre	Día Internacional de las Montañas_x000D_
5/12/2024	diciembre	Día Mundial del Suelo_x000D_
28/11/2024	noviembre	Recibimos un reconocimiento Sello Verde de Verdad_x000D_
5/12/2024	diciembre	Reconocimiento al Voluntariado Ambiental 2024_x000D_
14/11/2024	noviembre	Reconocimiento Techos Verdes y Jardines Verticales</t>
  </si>
  <si>
    <t>2025-01-13 12:13:32</t>
  </si>
  <si>
    <t>2025-01-07 14:30:11</t>
  </si>
  <si>
    <t>Califica tu nivel de satisfacción respecto a los siguientes aspectos:_x000D_
_x000D_
Comunicación hasta el día de la ceremonia 89.8%_x000D_
Día y hora de la ceremonia 89.3%_x000D_
Lugar de la ceremonia 95.1%_x000D_
_x000D_
Qué tan satisfecho estuviste con la ceremonia de grado, con respecto a:_x000D_
_x000D_
Infraestructura del evento (tamaño, iluminación, comodidad) 97%_x000D_
Duración del evento 94%_x000D_
Ingreso y recepción 94%_x000D_
Logística (organización y protocolo) 94%_x000D_
_x000D_
En general, qué tan satisfecho estuviste con tu ceremonia de grado_x000D_
_x000D_
Resultado 94,4%_x000D_
_x000D_
Se adjunta resultados</t>
  </si>
  <si>
    <t>2025-01-13 17:25:10</t>
  </si>
  <si>
    <t>Para el cumplimiento de meta se estuvo a 0.37 puntos para el alcance, ya que el factor económico y personal sigue siendo una condición que nos reta institucionalmente a generar estrategias para la mitigación.</t>
  </si>
  <si>
    <t>2025-01-29 09:07:36</t>
  </si>
  <si>
    <t>El presente análisis evalúa el cumplimiento de la meta establecida para la publicación de títulos durante el año 2024, específicamente en el segundo semestre, considerando los ISBN registrados y las aprobaciones del comité editorial._x000D_
_x000D_
Datos Clave:_x000D_
_x000D_
?	Total, de ISBN registrados en 2024: 78._x000D_
?	Títulos publicados en el segundo semestre: 24 (1 de julio al 31 de diciembre de 2024)._x000D_
?	Títulos publicados en coedición: 2 estos títulos se gestionaron por editoriales externas al Poli de acuerdo con el acuerdo de coedición._x000D_
Total, libros publicados: 26_x000D_
_x000D_
?	Meta semestral: 17 títulos aprobados y publicados._x000D_
_x000D_
Resultados: La meta fue superada con un total de 26 títulos publicados, lo que representa un incremento significativo en comparación con lo esperado._x000D_
_x000D_
Análisis Específico_x000D_
_x000D_
El desempeño editorial en 2024 fue constante y destacable en ambos semestres. Durante el primer semestre se publicaron 20 títulos. En el segundo semestre, los 26 títulos publicados no solo alcanzaron, sino que excedieron ampliamente la meta esperada de 17, superando la meta de 34 para el año. Este alto rendimiento se atribuye, en parte, a las coediciones con editoriales externas y a la optimización de procesos internos y divulgación de las convocatorias._x000D_
Es importante destacar que los ISBN registrados incluyen tanto versiones electrónicas como impresas de los títulos, dependiendo de la naturaleza de cada publicación. En algunos casos, los títulos cuentan con ISBN para ambas versiones; en otros, solo para una. En todos los casos, los proyectos publicados contaron con la aprobación formal del comité editorial, lo que garantiza la calidad y el cumplimiento de los lineamientos institucionales._x000D_
_x000D_
Recomendaciones_x000D_
_x000D_
1. Fortalecer la planificación anual: Es crucial revisar los recursos económicos y humanos asignados a la editorial para garantizar una distribución más equilibrada de publicaciones a lo largo del año._x000D_
2. Impulsar la difusión de convocatorias: Incrementar las estrategias de promoción de las convocatorias puede fomentar una mayor participación de la comunidad académica en la presentación de proyectos._x000D_
3. Estímulos para autores: Implementar incentivos específicos para autores podría fomentar la producción de contenidos de alta calidad y aumentar el número de propuestas al comité editorial._x000D_
4. Monitoreo continuo: Establecer indicadores específicos para evaluar la demanda y el impacto de las publicaciones permitirá un mejor ajuste de las metas a las capacidades editoriales._x000D_
_x000D_
Conclusión_x000D_
_x000D_
El análisis demuestra que en 2024 se superó ampliamente la meta anual de publicación, con un total de 46 títulos publicados durante el año y 78 ISBN registrados en el periodo, y un desempeño, destacado en ambos semestres. Este logro refleja un buen manejo de los recursos y procesos editoriales, así como un impacto positivo de la difusión de las convocatorias. No obstante, se recomienda reforzar la planificación estratégica para garantizar un crecimiento sostenible en el número de publicaciones en años futuros. La clave del éxito radicará en la asignación adecuada de recursos humanos y económicos para lograr un crecimiento sostenido y en la implementación de estrategias que incentiven la participación de la comunidad académica.</t>
  </si>
  <si>
    <t>2025-01-13 16:10:06</t>
  </si>
  <si>
    <t>El resultado del CES para el periodo 2024-2 fue de 2.10, lo que indica que los estudiantes perciben los procesos relacionados con su continuidad académica como más fáciles en comparación con periodos anteriores (2023-1: 2.82, 2023-2: 2.73, 2024-1: 2.51). Este descenso en la puntuación se asocia con la implementación de mejoras en los procesos y una mayor efectividad en el acompañamiento estudiantil.</t>
  </si>
  <si>
    <t>2025-02-21 13:30:39</t>
  </si>
  <si>
    <t>2025-01-09 10:19:10</t>
  </si>
  <si>
    <t>En el último reporte realizado, señalamos que habíamos cerrado tres (3) procesos (BALLCO, MARIA TERESA URIBE y el iniciado por la Alcaldía en contra del Poli) y que igualmente, teniendo en cuenta que el Poli participó como operador en los concursos de méritos denominados Territorial 8 y Distrito 5 llevados a cabo por la Comisión Nacional del Servicio Civil, recibimos 17 demandas de nulidad restablecimiento del derecho. _x000D_
_x000D_
De acuerdo con lo anterior, me permito informar que durante el periodo trascurrido cerramos los siguientes procesos así:_x000D_
_x000D_
1.	ISRAEL AMIN ALFONSO BARRERA._x000D_
2.	CORPORACIÓN AUTÓNOMA REGIONAL DE CUNDINAMARCA ? CAR._x000D_
3.	JORGE EDUARDO FONSECA ECHEVERRY._x000D_
4.	FABIO HERNAN GUALTEROS CASTRO._x000D_
5.	GABRIEL MELO MELO._x000D_
6.	CARLOS AUGUSTO JIMENEZ VARGAS -TERRITORIAL 8 (COMISIÓN NACIONAL DEL SERVICIO CIVIL)._x000D_
7.	ALONSO MURILLO LOPEZ-TERRITORIAL 8 (COMISIÓN NACIONAL DEL SERVICIO CIVIL)._x000D_
8.	LUZ ANDREA VARON GUERRERO-TERRITORIAL 8 (COMISIÓN NACIONAL DEL SERVICIO CIVIL)._x000D_
9.	DARYERI NOREÑA GUTIERREZ-TERRITORIAL 8 (COMISIÓN NACIONAL DEL SERVICIO CIVIL)._x000D_
_x000D_
Así las cosas, de veinticinco (25) procesos que teníamos activos en el año 2024 a la fecha contamos con dieciséis (16), de los cuales la mayoría están relacionados con la participación del Poli como operador en los concursos de méritos Territorial 8 y Distrito 5 llevados a cabo por la Comisión Nacional del Servicio Civil._x000D_
_x000D_
De acuerdo con lo anterior, se evidencia que cumplimos con la meta establecida, pues logramos cerrar más del 20% de los procesos que cursaban en contra del Poli._x000D_
El resultado se presentó, gracias a la defensa técnica, la gestión y acompañamiento de la secretaria general en los procesos._x000D_
El impacto del resultado es muy significativo para la Institución, pues logramos mitigar cualquier riesgo relacionado con acciones u omisiones que tuvieran implicaciones de orden patrimonial o reputacional, pues logramos dar cierre a varios procesos de impacto económico y operativo significativo para la Institución._x000D_
_x000D_
De 25 procesos se realizo el cierre de 9</t>
  </si>
  <si>
    <t>2025-10-30 12:27:29</t>
  </si>
  <si>
    <t>Se evidencia una disminución por efectos de menor cantidad de actividades solicitadas por los docentes</t>
  </si>
  <si>
    <t>2025-10-30 12:29:00</t>
  </si>
  <si>
    <t>se evidencia una reducción por la cantidad de eventos solicitados</t>
  </si>
  <si>
    <t>2025-10-30 12:31:51</t>
  </si>
  <si>
    <t>el incremento de numero de horas es por la apertura de espacios nuevos</t>
  </si>
  <si>
    <t>2025-07-22 13:43:58</t>
  </si>
  <si>
    <t>2025-01-14 09:08:12</t>
  </si>
  <si>
    <t>Monica Lorena Carrillo Salazar</t>
  </si>
  <si>
    <t>Se elaboraron y analizaron institucionalmente las condiciones iniciales de tres (3) programas académicos:_x000D_
1. ADMINISTRACIÓN DE EMPRESAS_x000D_
2. DERECHO _x000D_
3. PSICOLOGÍA</t>
  </si>
  <si>
    <t>274-2024-12-31</t>
  </si>
  <si>
    <t>2025-01-13 18:12:34</t>
  </si>
  <si>
    <t>2025-01-07 12:24:19</t>
  </si>
  <si>
    <t>El desempeño en cada uno de estos grupos refleja un cumplimiento notable de la meta, con un rango de diferencia entre los resultados de 1% a 3%._x000D_
_x000D_
Estudiantes: El grupo estudiantil es el que presentó el porcentaje más alto de satisfacción (89%). Este resultado es un indicador positivo, ya que refleja un nivel alto de conformidad con los servicios y el entorno educativo proporcionado por la institución. Superar la meta en 9 puntos sugiere que las políticas y estrategias implementadas para mejorar la experiencia estudiantil han tenido un impacto efectivo._x000D_
_x000D_
Profesores: Los docentes obtuvieron un 88%, un resultado similar al de los estudiantes y muy cercano al de los administrativos. Este alto porcentaje refleja una apreciación favorable del ambiente laboral, los recursos disponibles para la enseñanza y el apoyo institucional, lo cual es fundamental para el buen desempeño académico._x000D_
_x000D_
Administrativos: Con un resultado de 86%, el personal administrativo también ha mostrado un alto grado de satisfacción. Este porcentaje refleja la efectividad de las condiciones laborales y el apoyo que reciben de la institución. A pesar de estar por debajo de los estudiantes y profesores en términos de porcentaje, sigue siendo un resultado positivo y supera ampliamente la meta institucional, que es del 80%._x000D_
_x000D_
Conclusión: En general, los tres grupos han superado la meta institucional del 80%, lo que muestra un alto nivel de satisfacción general con la gestión de la institución. Estos resultados sugieren que las estrategias y medidas adoptadas para mejorar las condiciones y servicios han tenido éxito. No obstante, siempre es importante seguir evaluando y tomando en cuenta las áreas específicas donde se pueda seguir incrementando la satisfacción en cada grupo, con el fin de mantener y mejorar este desempeño positivo a lo largo del tiempo.</t>
  </si>
  <si>
    <t>2024-12-30 08:42:34</t>
  </si>
  <si>
    <t>El cálculo del indicador de Relación Estudiante-Docente Tiempo Completo, basado en los docentes vinculados durante el primer semestre de 2024, muestra un valor de 83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</si>
  <si>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2024-12-30 08:48:51</t>
  </si>
  <si>
    <t>El cálculo del indicador de Relación Estudiante-Docente Tiempo Completo Equivalente (2 MT = 1 TC), considerando que dos profesores de medio tiempo equivalen a uno de tiempo completo, se basa en los docentes vinculados durante el segundo semestre de 2024. Con un valor resultante de 71 estudiantes por docente equivalente, el indicador cumple de manera satisfactoria la meta institucional establecida para el año 2024.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</si>
  <si>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2024-12-30 09:14:52</t>
  </si>
  <si>
    <t>2025-04-01 15:12:54</t>
  </si>
  <si>
    <t>El indicador de Docentes Evaluados para el periodo 2024-2 refleja que, de un total de 1013 profesores personas (629 de tiempo completo, 202 de medio tiempo y 182 de cátedra), se evaluaron 981 docentes, lo que equivale al 96,8% de la población docente. Este resultado demuestra un alto nivel de participación en los procesos de evaluación, evidenciando el compromiso de la institución con el seguimiento y la mejora continua de la calidad educativa. Este alto porcentaje fortalece la retroalimentación académica y permite implementar estrategias efectivas para el desarrollo profesional de los docentes, consolidando la excelencia y la competitividad del Poli como institución universitaria.</t>
  </si>
  <si>
    <t>2024-12-30 09:12:39</t>
  </si>
  <si>
    <t>El indicador de Resultado de Evaluación Docente para el periodo 2024-2 muestra un promedio institucional de 4,64, lo que refleja un alto nivel de satisfacción con el desempeño docente en toda la institución. Este resultado destaca el compromiso de la institución con la calidad educativa y la mejora continua de los procesos de enseñanza. Un promedio tan positivo refuerza la percepción de excelencia académica y la efectividad de los docentes en su labor, contribuyendo al prestigio y la competitividad del Poli como una institución comprometida con el desarrollo profesional de su equipo académico y con la formación de estudiantes de alto nivel.</t>
  </si>
  <si>
    <t>2024-12-30 09:22:51</t>
  </si>
  <si>
    <t>El indicador de Docentes con Plan de Trabajo Asignado para el periodo 2024-2 muestra que el 100% de los docentes (un total de 688) cuenta con un plan de trabajo asignado. De este total, 629 son profesores de tiempo completo (TC), mientras que el resto corresponde a docentes de medio tiempo (MT). Este resultado refleja el compromiso de la institución con la organización y planificación efectiva de las actividades académicas, garantizando que todos los docentes, independientemente de su dedicación, tengan un plan estructurado que favorezca la calidad educativa y la alineación con los objetivos institucionales, asegurando así un proceso formativo eficiente y de excelencia.</t>
  </si>
  <si>
    <t>2025-04-01 15:18:46</t>
  </si>
  <si>
    <t>El indicador de Total Docentes por Nivel de Estudios para el periodo 2024-2 muestra la siguiente distribución: 79 docentes con doctorado, 761 con maestría, 99 con especialización y 79 con formación universitaria. Este perfil académico de la planta docente refleja un alto nivel de preparación y especialización, con una clara preponderancia de docentes con maestría, lo que subraya el compromiso del Poli con la formación continua y la calidad educativa. La diversidad de niveles de formación contribuye a una enseñanza enriquecida, donde la experiencia y el conocimiento profundo de los docentes impactan positivamente en el proceso de aprendizaje de los estudiantes, alineándose con los estándares de excelencia institucional.  Para la medición de este indicador se tienen en cuenta el número de contratos</t>
  </si>
  <si>
    <t>2025-01-14 12:36:48</t>
  </si>
  <si>
    <t>En el reporte de los datos se visualiza una disminución en la participación en cuanto a las asistencias de la modalidad presencial Medellín, esto debido a la apertura de nuevos horarios académicos que se cruzaron con los espacios otorgados por el Inder de Medellín en convenio sin costo de los coliseos mayores deportivos. Se esta trabando en un plan de mejora acordado con el Inder administrador de los espacios deportivos, un tiempo prudencial para la asignación de los nuevos horarios con el fin de que no se crucen y los estudiantes puedan asistir.</t>
  </si>
  <si>
    <t>2025-01-13 19:02:51</t>
  </si>
  <si>
    <t>En el reporte de datos se puede visualizar una disminución mínima en la participación presencial en actividades culturales Medellín debido al cruce de horarios con las clases académicas. la oportunidad de mejora es que se implementaran nuevos horarios con el fin de asegurar la participación de nuestros estudiantes.</t>
  </si>
  <si>
    <t>2025-10-30 12:35:11</t>
  </si>
  <si>
    <t>El incremento de solicitudes radicadas se debe a las matriculas</t>
  </si>
  <si>
    <t>2025-01-10 14:20:10</t>
  </si>
  <si>
    <t>2025-01-13 13:08:33</t>
  </si>
  <si>
    <t>Durante el periodo 2024-2 se registraron 2841 participaciones en las actividades de educación en salud programadas, incluyendo aquellas realizadas durante la Semana Polisaludable del semestre. De este total, 1443 participaciones se obtuvieron en Bogotá y 1398 participaciones en Medellín._x000D_
_x000D_
Teniendo en cuenta estos datos, se evidencia una disminución en la participación en Bogotá y un aumento en Medellín en comparación con el semestre anterior._x000D_
_x000D_
Bogotá: La disminución en la participación en las campañas de promoción y prevención de la salud puede estar relacionada con un cambio en la metodología de registro implementado durante el semestre. Este cambio consistió en sustituir el registro físico por un formulario digital accesible mediante un código QR._x000D_
Al analizar la situación con el equipo, se concluyó que, probablemente, muchos participantes escaneaban el código pero no completaban el formulario, lo que generó un subregistro en las cifras de participación._x000D_
_x000D_
Medellín: En contraste, el escenario en Medellín fue favorable con un aumento significativo en la participación. Este resultado se asocia con la estrategia implementada para las actividades de educación en salud. Durante el semestre, se logró un mayor respaldo de entidades externas, como la Secretaría de Salud y otras instituciones. Además, las actividades se realizaron principalmente mediante tomas de salones, lo que permitió un mayor alcance y participación. Con base en el análisis del equipo de salud, se identificó que la población tiene una mayor disposición a participar cuando las actividades son lideradas por entidades externas, en lugar del personal de salud de la universidad. También se observó que las tomas de salones generan más interés y asistencia que las actividades realizadas en el formato de stands.</t>
  </si>
  <si>
    <t>2025-01-14 08:27:16</t>
  </si>
  <si>
    <t>No se tramitaron más procesos asociados a renovación porque no habían fechas de vencimiento de Registro Calificado para este periodo.</t>
  </si>
  <si>
    <t>2025-01-14 08:42:51</t>
  </si>
  <si>
    <t>Se radicaron los siguientes programas nuevos:_x000D_
1. Profesional en Finanzas, virtual_x000D_
2. Profesional en Gobierno y Relaciones Internacionales, virtual_x000D_
3. Pregrado en Ciencia de Datos, virtual_x000D_
4. Especialización en Neuropsicología Escolar, virtual_x000D_
5. Maestría en Derecho Procesal, virtual_x000D_
6. Maestría en Inteligencia Artificial y Computación, virtual</t>
  </si>
  <si>
    <t>2025-01-14 08:50:07</t>
  </si>
  <si>
    <t>2025-01-14 09:12:43</t>
  </si>
  <si>
    <t>2025-01-22 13:18:07</t>
  </si>
  <si>
    <t>En el segundo semestre del año 2024 se desvincularon de la Institución 38 colaboradores. El 39,47% de los retiros se generaron en la Vicerrectoría Académica, siendo este el % más alto. Tanto la Vicerrectoría de Crecimiento como la Vicerrectoría del Estudiante presentaron el 21,05% de los retiros, le sigue la Rectoría con el 15,79% y finalmente la Vicerrectoría Financiera y Administrativa con el 2,63%. El 52, 63% de retiros obedecen a renuncia voluntaria, seguido por el 26,32% generados sin justa causa y 21,05 % obedecen a terminaciones con justa causa._x000D_
_x000D_
Respecto a los ingresos, se vincularon 44 colaboradores. La Vicerrectoría de Crecimiento generó el 47,73% de los ingresos, seguido de la Vicerrectoría del Estudiante con el 25%, luego la Vicerrectoría Académica con el 20,45% de vinculaciones. La Rectoria representa el 6,82% de los ingresos y sin ingresos esta la Vicerrectoría Administrativa y Financiera._x000D_
_x000D_
Se evidencia una disminución en el indicador de rotación del 44,6% respecto al primer semestre del año 2024 que equivale 31 personas menos retiradas y 15 personas menos contratadas. Se concluye que para ambos semestres se respeta la meta propuesta, logrando a final del año un indicador acumulado del 1,15%, quedando por debajo de la meta 1.48% y con respecto al año 2023 hubo una mejora 0.15%.</t>
  </si>
  <si>
    <t>2025-01-14 09:13:56</t>
  </si>
  <si>
    <t>Durante el segundo semestre del año 2024 no se recibieron renovaciones de AC.</t>
  </si>
  <si>
    <t>2025-01-14 09:15:04</t>
  </si>
  <si>
    <t>No se tienen pendientes respuestas asociadas con Condiciones Iniciales tramitadas ante el CNA</t>
  </si>
  <si>
    <t>2025-01-16 20:36:46</t>
  </si>
  <si>
    <t>Se gestionaron ahorros por valor de $922.000.000, en el segundo semestre 2024, el ahorro total proyectado es de $1.500.000.000, y el ahorro conseguido fue $1.672.000.000, un 12 % por encima de la meta</t>
  </si>
  <si>
    <t>2025-01-16 17:23:07</t>
  </si>
  <si>
    <t>Durante el segundo semestre de 2024, nuestra institución gestionó un total de 124 ingresos._x000D_
_x000D_
De este grupo, 123 colaboradores participaron activamente en el proceso de inducción, evidenciando un alto nivel de compromiso con esta etapa inicial, fundamental para su integración y alineación con nuestra cultura organizacional.</t>
  </si>
  <si>
    <t>2025-03-11 10:14:00</t>
  </si>
  <si>
    <t>El endeudamiento a cierre del año 2024 cerró en un 65,5%, aumento no exclusivo en deuda, variación importante en ingresos recibidos por anticipado</t>
  </si>
  <si>
    <t>2025-03-11 13:20:30</t>
  </si>
  <si>
    <t>El POLI presenta una cartera sana, para cierre del 2024 la cartera mayor a 360 días es el 1% del total de cartera. Importante resaltar que del rubro de total cartera el 76% es cartera sin vencer, es decir, que el monto de cartera efectiva es de $2.592 millones</t>
  </si>
  <si>
    <t>2025-01-14 20:55:23</t>
  </si>
  <si>
    <t>¿Por qué se presenta el resultado?_x000D_
_x000D_
Gracias al modelo de alertas tempranas implementado, durante el periodo 2024-02 se alcanzó un 100% de la población objetivo, correspondiente a 2.130 estudiantes que realizaron sus prácticas en escenarios externos. Estos estudiantes se clasificaron de la siguiente manera:_x000D_
_x000D_
Modalidad &amp;quot;Mi primera práctica&amp;quot; (contrato de aprendizaje ? vinculación formativa): 1.157 estudiantes vinculados a escenarios públicos y privados._x000D_
Modalidad &amp;quot;Ya tengo trabajo&amp;quot; (vinculación laboral): 973 estudiantes que, en el marco de sus contratos de trabajo o prestación de servicios en el sector público y privado, desarrollaron actividades formativas aprobadas por sus empleadores o contratantes._x000D_
_x000D_
El área de Prácticas ha liderado un proceso integral de acompañamiento conforme al modelo de seguimiento institucional. Este incluye la utilización de herramientas tecnológicas como Teams para facilitar las visitas de acompañamiento por parte de tutores y coordinadores académicos de prácticas de cada facultad. Adicionalmente, se realizaron los dos momentos evaluativos a través de la plataforma institucional, valorando habilidades técnicas y blandas de los futuros profesionales._x000D_
_x000D_
¿Cuál es el impacto de este resultado para la institución?_x000D_
Este resultado permite:_x000D_
1.	Cumplir con los requerimientos legales y académicos del proceso formativo de los estudiantes, asegurando un acompañamiento integral a todos los actores involucrados._x000D_
2.	Fortalecer la posición del Politécnico Grancolombiano como una institución formadora referente a nivel nacional, con capacidad de atender las necesidades de más de 1.700 escenarios de práctica que reciben nuestro talento semestralmente._x000D_
_x000D_
Soporte de resultados obtenidos:_x000D_
El reporte correspondiente a SNIES y el tablero de prácticas actualizado estarán disponibles al finalizar enero y podrán ser consultados en el portal: https://bi.poligran.edu.co/indice.php, sección &amp;quot;Tablero de Prácticas&amp;quot;.</t>
  </si>
  <si>
    <t>2025-01-07 12:14:42</t>
  </si>
  <si>
    <t>Se evaluaron 35 procesos y subprocesos institucionales, obteniendo un resultado general de 86%, estando en un umbral óptimo 6 pp sobre la meta institucional._x000D_
_x000D_
Como parte del análisis se obtiene que 3 subprocesos se encuentran en fuera de meta, los cuales se evalúan de manera independiente para la apertura y generación de oportunidad de mejora.</t>
  </si>
  <si>
    <t>2025-01-16 16:24:10</t>
  </si>
  <si>
    <t>Se genera el reporte y análisis de la cifras del indicador para el periodo 2024-2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99.6 %_x000D_
El % de inscripción logrado en POSGRADO PRESENCIAL fue del 97.7 %_x000D_
_x000D_
Con un porcentaje promedio de cumplimiento del 99.5 %_x000D_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</si>
  <si>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2025-01-03 13:14:46</t>
  </si>
  <si>
    <t>Se asegura la parametrización de las aulas máster garantizando la asignación de fechas como el funcionamiento de los diferentes enlaces en las asignaturas de las cohortes que se desarrollaron durante el segundo semestre del 2024.</t>
  </si>
  <si>
    <t>2025-01-08 10:52:10</t>
  </si>
  <si>
    <t>Se relaciona el impacto de las actividades de Responsabilidad Social del semestre 2024-2 que según el reporte de los lideres de cada actividad alcanza un impacto de 46.635 en el semestre.</t>
  </si>
  <si>
    <t>2025-01-10 12:30:27</t>
  </si>
  <si>
    <t>Se reporta el listado de voluntarios en el semestre 2024-2_x000D_
_x000D_
Es importante resaltar que se están desarrollando estrategias para fortalecer el grupo institucional de voluntarios, así como el reporte del mismo con la participación en acciones institucionales.</t>
  </si>
  <si>
    <t>2025-01-10 12:11:02</t>
  </si>
  <si>
    <t>Se relaciona el resultado correspondiente al cumplimiento de la meta de recaudación del equipo de ejecutivas del área de Huella Grancolombiana, el cual tenía como objetivo recaudar 1.151 millones de pesos en el segundo semestre del año 2024, del cual se recaudó $1.116 millones, llegando así a un cumplimiento de 97% en el semestre. Resaltamos también que la meta anual se sobre cumplió al 115%.</t>
  </si>
  <si>
    <t>2025-01-02 15:12:10</t>
  </si>
  <si>
    <t>Se realiza la consulta en Banner de acuerdo al reporte de Mallas largo. Se hace el filtro por nivel y modalidad PRESENCIAL,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</si>
  <si>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2025-03-11 11:03:35</t>
  </si>
  <si>
    <t>El Ebitda de la Institución en el 2024 cerro en $29.468 millones, por encima de presupuesto un 9% derivado del crecimiento de los ingresos en un 3% y eficiencias en el Opex.</t>
  </si>
  <si>
    <t>2025-01-03 09:54:41</t>
  </si>
  <si>
    <t>Posgrado presencial Bogotá queda al 88% de presupuesto, impactado por los programas especialización en riesgos y seguros, especialización en gerencia de mercadeo y maestría en gerencia estratégica de mercadeo.</t>
  </si>
  <si>
    <t>2025-01-02 17:35:15</t>
  </si>
  <si>
    <t>Pregrado presencial cerró al 89% de presupuesto, la sede Bogotá al 94% con impacto por a menor participación de estudiantes de la convocatoria del Gobierno Jóvenes a la U (39 estudiantes en 2024.2 frente a 290 en 2023.2) y Medellín al 82% con impacto en programas Pareto como Administración de empresas, Contaduría pública, Ingeniería de sistemas, entre otros, y por la matrícula cero que ofrece el Distrito.</t>
  </si>
  <si>
    <t>2025-01-03 09:35:53</t>
  </si>
  <si>
    <t>Pregrado virtual alcanzó el 98% del presupuesto y presentó un crecimiento 3% frente al mismo periodo del año anterior. Los programas con mejor comportamiento fueron Derecho, Ingeniería de software, Ingeniería industrial; Guianza turística tuvo sobrecumplimiento gracias a la participación en la convocatoria de colegios amigos del turismo del MINCIT. El crecimiento también se logró a los nuevos programas Ingeniería en seguridad de la información y Licenciatura en ciencias naturales y educación ambiental.</t>
  </si>
  <si>
    <t>2025-01-07 09:28:35</t>
  </si>
  <si>
    <t>Sobrecumplimiento del 121% del presupuesto. Buen comportamiento general de los programas y acogida de lanzamiento de nuevos programas: Maestría en gestión pública, Maestría en administración en salud y Maestría en educación STEM</t>
  </si>
  <si>
    <t>2025-01-07 09:59:22</t>
  </si>
  <si>
    <t>El cumplimiento del Presupuesto de Posgrado Presencial Bogotá queda al 88%, impactado por los programas especialización en riesgos y seguros, especialización en gerencia de mercadeo y maestría en gerencia estratégica de mercadeo.</t>
  </si>
  <si>
    <t>2025-02-17 11:16:16</t>
  </si>
  <si>
    <t>Sobre cumplimiento en líneas de negocio B2B, B2C y opciones de grado, afectación de cumplimiento por línea B2G._x000D_
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</si>
  <si>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2025-02-17 11:33:16</t>
  </si>
  <si>
    <t>B2B llegó al 135,6% del presupuesto; dentro de los contratos más representativos están la firma con diferentes empresas para la formación continua especializada en alianza con el SENA y el contrato con CAFAM para la capacitación a la población beneficiaria del fondo de protección al cesante - FOSFEC._x000D_
B2C llegó al 151,3% del presupuesto, esto se logró con la ampliación de la oferta de diplomados y a la gestión comercial en la conversión de leads en matrículas._x000D_
Opciones de grado logró un crecimiento del 21% frente al 2023, apalancado en la oferta para estudiantes Poli de Diplomados y en la nueva académica de semestre coterminal._x000D_
B2G cerró al 54% de cumplimiento. La afectación se dio por el aplazamiento de las licitaciones públicas; finalmente se lograron adjudicaciones a finales de año haciendo que el presupuesto quedara para ejecución en el 2026.</t>
  </si>
  <si>
    <t>2025-01-13 17:37:38</t>
  </si>
  <si>
    <t>2025-01-10 17:45:32</t>
  </si>
  <si>
    <t>Se adjunta el reporte de casos gestionados en el periodo 2024-2. De los 430 casos gestionados cuatro (4) aparecen como Pendientes porque son videos que están en etapa de aprobación o ajustes. _x000D_
_x000D_
Los casos no gestionados (22) aparecen como &amp;quot;No se hará&amp;quot;. Esta tipificación puede deberse a múltiples factores (error en el servicio solicitado, el cliente cancela el servicio, etc).</t>
  </si>
  <si>
    <t>2025-01-16 10:44:01</t>
  </si>
  <si>
    <t>Se adjunta base de datos de participantes en eventos de cultura y formación emprendedora 2024-2</t>
  </si>
  <si>
    <t>2025-01-16 11:01:53</t>
  </si>
  <si>
    <t>Se adjunta base de datos que evidencia avances en los proyectos e identificación en puesta en marcha</t>
  </si>
  <si>
    <t>2024-12-27 15:37:15</t>
  </si>
  <si>
    <t>Para el año 2024 la meta era producir 16 MI-Books, en el primer semestre se produjeron 9 y en el segundo 7, debido a que hubo uno con notación matemática y su producción fue más extensa, lo cual estaba previsto en en la planeación anual y se presenta en el informe de gestión del área.</t>
  </si>
  <si>
    <t>2024-12-27 15:57:47</t>
  </si>
  <si>
    <t>Para un total en el año de 29431</t>
  </si>
  <si>
    <t>2025-01-14 09:00:56</t>
  </si>
  <si>
    <t>Se radicaron seis programas distribuidos así:_x000D_
_x000D_
CREACIÓN	GOBIERNO Y RELACIONES INTERNACIONALES	FSCC - FACULTAD DE SOCIEDAD, CULTURA Y CREATIVIDAD RD23005_x000D_
_x000D_
CREACIÓN	PROFESIONAL EN CIENCIA DE DATOS	FIDI - FACULTAD DE INGENIERÍA, DISEÑO E INNOVACIÓN 	RD23004_x000D_
_x000D_
CREACIÓN	MAESTRÍA EN DERECHO PROCESAL	FSCC - FACULTAD DE SOCIEDAD, CULTURA Y CREATIVIDAD 	RD22970_x000D_
_x000D_
CREACIÓN	MAESTRÍA EN INTELIGENCIA ARTIFICIAL Y COMPUTACIÓN	FIDI - FACULTAD DE INGENIERÍA, DISEÑO E INNOVACIÓN 	RD 22969_x000D_
_x000D_
CREACIÓN	FINANZAS	FNGS - FACULTAD DE NEGOCIOS, GESTIÓN Y SOSTENIBILIDAD RD 23063_x000D_
_x000D_
CREACIÓN	ESPECIALIZACIÓN EN NEUROPSICOLOGÍA ESCOLAR	FSCC - FACULTAD DE SOCIEDAD, CULTURA Y CREATIVIDAD	RD21828</t>
  </si>
  <si>
    <t>2025-07-24 12:29:48</t>
  </si>
  <si>
    <t>Laura Rocio Barrera Vargas</t>
  </si>
  <si>
    <t>Se logró un resultado de 340.817 leads con una conversión real del 6.5%, lo que significa que, aunque se cumplió la meta de leads con un 21,6% por encima y 60.448 leads adicionales, en conversión no se cumplió la meta situándose por debajo en -1,5% de acuerdo con la conversión real obtenida. Sin embargo, de acuerdo con el ejercicio inicial el cual se mide con base en el budget de leads, si logramos llegar a la meta que estaba planteada en un 8% y nosotros alcanzamos un 7.91%._x000D_
_x000D_
La conversión real se vio afectada por el incremento de leads en diferentes canales y como resultado de este ejercicio, a mayor cantidad de leads menor conversión. finalMente se presentan lo siguientes resultados de conversión por canal: _x000D_
_x000D_
ATL 18,10%_x000D_
BTL 0,60%_x000D_
CSU 9,20%_x000D_
B2B 6,60%_x000D_
HS 0,30%_x000D_
DIGITAL 4,50%_x000D_
INBOUND 20,40%</t>
  </si>
  <si>
    <t>2025-03-03 14:13:04</t>
  </si>
  <si>
    <t>Se actualizan las solicitudes a cierre de 2024, y quedan las del segundo semestre. El total de las solicitudes son 1.333 por plataforma y resueltas 1.156. Es importante tener en cuenta que las solicitudes de diferencia muchas son duplicadas, canceladas, que no se realizarán o que quedan abiertas para seguir el proceso en 2025. Anexo cuadro de solicitudes generales como evidencia.</t>
  </si>
  <si>
    <t>2025-01-27 11:29:08</t>
  </si>
  <si>
    <t>El indicador de consumo de agua per cápita semestral del segundo semestre de 2024 muestra que la Universidad consume, en promedio, 0,20 metros cúbicos de agua por persona al semestre. Este valor es ligeramente superior al promedio nacional, que es de 0,16 metros cúbicos por persona al semestre.</t>
  </si>
  <si>
    <t>2025-01-27 11:42:16</t>
  </si>
  <si>
    <t>El consumo de energía eléctrica per cápita semestral de la Universidad Politécnico Grancolombiano, en el semestre 2024-2, fue de 18.5 kWh/persona. Este consumo se distribuyó de la siguiente manera:_x000D_
_x000D_
Sede Campus: 20.8 kWh/persona_x000D_
Sede City: 22.12 kWh/persona_x000D_
Sede Posgrado-Calle 85: 92.87 kWh/persona_x000D_
Sede Los Colores: 11.73 kWh/persona_x000D_
Sede Bienestar Universitario: 7.14 kWh/persona_x000D_
Sede Consultorios de Psicología: 109.5 kWh/persona_x000D_
_x000D_
_x000D_
El mayor consumo de energía per Cápita es la sede Calle 85, seguida de la sede Consultorios de Psicología. La sede Los Colores y Bienestar, son las de menos consumo.</t>
  </si>
  <si>
    <t>2025-01-27 12:27:08</t>
  </si>
  <si>
    <t>El indicador de Generación de Residuos Sólidos per Cápita Semestral mide la cantidad de residuos sólidos generados por persona en el segundo semestre 2024, donde se generaron 0,67 kg per cápita._x000D_
_x000D_
La distribución de la generación de residuos por sede es la siguiente:_x000D_
_x000D_
Campus: 1.04 kg per cápita_x000D_
City: 0,45 kg per cápita_x000D_
Los Colores: 0,3 kg per cápita_x000D_
Consultorios Psicología: 0.89 kg per cápita_x000D_
_x000D_
El Campus es la sede que genera más residuos per cápita.</t>
  </si>
  <si>
    <t>2025-03-11 09:36:09</t>
  </si>
  <si>
    <t>Los ingresos operacionales del POLI  del año 2024 ascendieron a 297.867 millones, por encima del presupuesto en un 3%. El crecimiento se da por una variación positiva del 3% en ingresos de matriculas.</t>
  </si>
  <si>
    <t>2025-01-27 14:47:14</t>
  </si>
  <si>
    <t>La generación de residuos peligrosos per cápita semestral de la institución se encuentra en el valor de 0.14 kg per Cápita semestral. _x000D_
_x000D_
La sede que genera la mayor cantidad de residuos peligrosos per cápita es Campus, con un valor de 0.27 kg per Cápita semestral. Esto se debe a que Campus es la sede más grande de la institución y alberga las actividades de mayor generación de residuos peligrosos._x000D_
_x000D_
Las sedes City y Los Colores generan una cantidad muy pequeña de residuos peligrosos per cápita, con un valor de 0.04 y 0.06 kg per Cápita semestral cada una. _x000D_
_x000D_
La generación corresponde a residuos de luminarias, líquidos, biosanitarios y RAEE._x000D_
_x000D_
El incremento de residuos peligrosos (REPEL) generados en el mes de diciembre se debió a la baja de activos fijos que se encontraban almacenados en las áreas de almacenamiento del proceso de Gestión de la Tecnología y la Innovación Digital. Este aumento refleja la necesidad de una gestión más eficiente de los activos y una planificación adecuada para evitar acumulaciones futuras. Es importante continuar con las acciones de prevención y minimización de residuos peligrosos para seguir reduciendo la cantidad generada.</t>
  </si>
  <si>
    <t>2025-01-27 15:36:07</t>
  </si>
  <si>
    <t>El indicador de Disminución de la Generación de Residuos Peligrosos per Cápita mide la variación en la cantidad de residuos peligrosos generados por persona en el semestre. En el segundo semestre de 2024, se registró una disminución en la generación de residuos peligrosos per cápita del 71.09%, a nivel institucional con respecto al primer semestre de 2024._x000D_
_x000D_
La distribución de la disminución en la generación de residuos peligroso per cápita por sede es la siguiente:_x000D_
_x000D_
Campus: Aumento del 80%_x000D_
City: Aumento del 33.3%_x000D_
Bienestar: disminución del 100%_x000D_
_x000D_
Estos aumentos se deben a la cuantificación de RAEES en las sedes de Bogotá._x000D_
_x000D_
Para el primer semestre de 2025-1 se espera contar con los registros correspondientes a las sedes incluidas para generar un adecuado análisis de disminución de residuos peligrosos per Cápita.</t>
  </si>
  <si>
    <t>2025-01-02 15:19:14</t>
  </si>
  <si>
    <t>Se realiza la consulta en Banner de acuerdo al reporte de Mallas largo. Se hace el filtro por nivel y modalidad VIRTUAL, teniendo en cuenta que hay asignaturas repetidas se deja único registro. esta consulta se realiza 02 de enero de 2025_x000D_
_x000D_
Anexo evidencia_x000D_
_x000D_
NOTA: Solo se tienen en cuenta la información de asignaturas asociadas a los programas académicos. En el mismo archivo están los dos niveles</t>
  </si>
  <si>
    <t>2025-01-16 16:50:00</t>
  </si>
  <si>
    <t>Se genera el reporte y análisis de la cifras del indicador para el periodo 2024-2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99.25 %_x000D_
El % de inscripción logrado en POSGRADO VIRTUAL fue del 99.02 %_x000D_
_x000D_
Con un porcentaje promedio de cumplimiento del 99.24 %_x000D_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</si>
  <si>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2025-01-07 14:43:54</t>
  </si>
  <si>
    <t>Proceso de Inscripción: 1.9_x000D_
Actualización de datos: 1.8_x000D_
Obtención de paz y salvos: 1.9_x000D_
Aplicación de encuesta: 2.0_x000D_
Cargue de documentos: 1.8_x000D_
Generación de orden de pago: 1.7_x000D_
Pago de derechos de grado: 1.17</t>
  </si>
  <si>
    <t>2025-01-07 14:35:33</t>
  </si>
  <si>
    <t>Califica tu nivel de satisfacción respecto a los siguientes aspectos:_x000D_
_x000D_
Comunicación hasta el día de la ceremonia 86.5%_x000D_
Día y hora de la ceremonia 91.9%_x000D_
_x000D_
Qué tan satisfecho estuviste con la ceremonia de grado, con respecto a:_x000D_
_x000D_
Organización del evento 89.2%_x000D_
Duración del evento 89.2%_x000D_
Envío de diploma/acta de grado 89.2%_x000D_
Plataforma de conexión (zoom) 91.9%_x000D_
_x000D_
_x000D_
En general, qué tan satisfecho estuviste con tu ceremonia de grado_x000D_
_x000D_
Resultado 86.5%</t>
  </si>
  <si>
    <t>2025-01-23 13:16:28</t>
  </si>
  <si>
    <t>En este segundo semestre se realizaron 18 eventos culturales.</t>
  </si>
  <si>
    <t>2025-01-29 10:21:30</t>
  </si>
  <si>
    <t>En el año 2023 se realizaron un total de 12,764 capacitaciones, mientras que en el año 2024 esta cifra aumentó a 13,954 capacitaciones._x000D_
En total se realizaron 742 talleres y asesorías</t>
  </si>
  <si>
    <t>2025-01-06 12:38:56</t>
  </si>
  <si>
    <t>Del primero de julio al 15 de diciembre de 2024 tuvimos 410 noticias positivas, de un total de 960. (Se omiten las notas pagas en medios de comunicación).</t>
  </si>
  <si>
    <t>2025-01-16 11:59:55</t>
  </si>
  <si>
    <t>Se realizarón un total de 80 actividades desde el mes de mayo que se tomó el liderazgo de estas. Entre actividades institucionales, académicas, de bienestar colaboradores, bienestar universitario y huella grancolombiana, CSUS y de la sede Medellín</t>
  </si>
  <si>
    <t>2025-02-21 13:02:09</t>
  </si>
  <si>
    <t>2025-01-02 07:19:33</t>
  </si>
  <si>
    <t>INDICADOR TOMADO DE LA ENCUESTA DE SATISFACCIÓN DE GRADOS PRESENCIALES Y VIRTUALES</t>
  </si>
  <si>
    <t>2025-01-02 07:18:51</t>
  </si>
  <si>
    <t>El indicador corresponde al CES de los procesos de Saber pro, rematrícula inscripción de asignaturas y proceso de grado</t>
  </si>
  <si>
    <t>2025-01-15 09:21:38</t>
  </si>
  <si>
    <t>Se reporta avance de indicadores 2024-2.</t>
  </si>
  <si>
    <t>2025-01-15 09:28:13</t>
  </si>
  <si>
    <t>Reporte programas con planes de estudio definidos.</t>
  </si>
  <si>
    <t>2025-10-27 11:57:39</t>
  </si>
  <si>
    <t>Se actualiza soporte</t>
  </si>
  <si>
    <t>2025-01-13 16:13:58</t>
  </si>
  <si>
    <t>Se adjunta evidencia del indicador.</t>
  </si>
  <si>
    <t>2025-01-13 17:06:52</t>
  </si>
  <si>
    <t>Evidencias indicador.</t>
  </si>
  <si>
    <t>2025-01-13 16:58:58</t>
  </si>
  <si>
    <t>Evidencia del indicador.</t>
  </si>
  <si>
    <t>2024-12-13 11:56:27</t>
  </si>
  <si>
    <t>Se remite evidencia de los formatos.</t>
  </si>
  <si>
    <t>2025-01-13 17:46:04</t>
  </si>
  <si>
    <t>Evidencia indicadores.</t>
  </si>
  <si>
    <t>2025-01-13 17:51:39</t>
  </si>
  <si>
    <t>Reporte indicador solicitudes de documentos 2024 2.</t>
  </si>
  <si>
    <t>2025-01-31 11:34:18</t>
  </si>
  <si>
    <t>La cifra de tráfico del sitio presenta una disminución y eso se debe al cambio realizado de pasar de una pag web a un portal web. Este cambio realizado en el mes de mayo se presenta por ser un sitio completamente nuevo, con nueva arquitectura, tecnología, desarrollo para otros dispositivos, y nuevas funcionalidades.</t>
  </si>
  <si>
    <t>2024-11-25 11:15:09</t>
  </si>
  <si>
    <t>Con base a los aspectos evaluados para el proceso de prácticas, Los encuestados consideran que el proceso Prácticas, es decir se ubica en un estado de ?Oportunidad de Mejora? con un nivel de satisfacción del 67%, es decir se ubica por debajo la meta establecida para el periodo en medición (80,0%). En ese orden de ideas se incumple con el indicador de satisfacción.?_x000D_
_x000D_
Es importante analizar los aspectos que se ubican por debajo de la meta institucional y evaluar la apertura de oportunidad de mejora.</t>
  </si>
  <si>
    <t>2024-10-10 16:22:22</t>
  </si>
  <si>
    <t>Con base a los aspectos evaluados al proceso de cultura y deporte, Los encuestados consideran que el proceso Cultura y Deporte, es decir se ubica en un estado de ?Oportunidad de Mejora? con un nivel de satisfacción del 77%, es decir se ubica por debajo la meta establecida para el periodo en medición (80,0%). En ese orden de ideas se incumple con el indicador de satisfacción._x000D_
_x000D_
_x000D_
Es importante analizar los aspectos que se ubican por debajo de la meta establecida institucionalmente, se debe considerar la apertura de Oportunidad de mejora</t>
  </si>
  <si>
    <t>2025-01-16 21:45:38</t>
  </si>
  <si>
    <t>Para el corte 2024-4 correspondiente al periodo del 1 de Octubre al 31 de Diciembre, El indicador continua de manera positiva (90.5%), se mantiene la meta, los usuarios sienten el avance en los tiempos de respuesta, dentro de los procesos de reinducción institucional se recomienda la planeación anticipada para optimizar los tiempos en los procesos de compras que puedan afectar la operación.</t>
  </si>
  <si>
    <t>2025-01-16 21:20:59</t>
  </si>
  <si>
    <t>Los encuestados consideran que el proceso de Gestión de Abastecimiento, se encuentra en cumplimiento, puesto que su nivel de satisfacción del 92%, es decir 12 pp por encima de la meta establecida para el periodo en medición (80,0%). En ese orden de ideas se cumple con el indicador de satisfacción._x000D_
_x000D_
De los 6 aspectos evaluados para el proceso, el 80% (5), superan la meta establecida, sin embargo 1 item 20% (1) &amp;quot;Los tiempos de respuesta del proceso de abastecimiento son acodes&amp;quot;, se encuentra en TTB=80%, versus el trimestre No. 3- 2024 presento una disminución de 4 pp, aunque esta linea subió 3 pp respecto a la medición anterior, se deben continuar con las acciones que optimicen los tiempos y evitar que este item afecte en mayor proporción el indicador global.</t>
  </si>
  <si>
    <t>2024-12-30 11:53:58</t>
  </si>
  <si>
    <t>Para este periodo se ejecutaron todas la actividades programadas en el cronograma de mantenimiento de equipos, donde bimensualmente se tiene programado el mantenimiento de los aires acondicionados y mensualmente se tiene programados y ejecutados los mantenimiento de las bombas, asesores, escaleras y pantas eléctricas._x000D_
_x000D_
Para este periodo se programa el lavado de tanques y trampas las cules se ejecuta normalmente</t>
  </si>
  <si>
    <t>2025-02-11 17:35:29</t>
  </si>
  <si>
    <t>En el segundo trimestre de 2024 se ejecutaron 195 actividades de 195 planificadas para el periodo:_x000D_
Gestión Ambiental 26/26_x000D_
Programa Gestión de Áreas Naturales 9/9_x000D_
Programa Gestión de la Calidad, Ahorro y Uso Eficiente del Agua 23/23_x000D_
Programa Gestión de la Educación y Comunicación Ambienta 42/42_x000D_
Programa Gestión de la Medición y Compensación de GEI - Huella de Carbono 3/3Programa Gestión del Ahorro y Uso Eficiente de la Energía 18/18_x000D_
Programa Gestión de la Calidad del Aire, Ruido Ambiental y Publicidad Exterior Visual 4/4_x000D_
Plan Gestión Integral de Residuos 70/70</t>
  </si>
  <si>
    <t>2025-02-11 16:53:38</t>
  </si>
  <si>
    <t>Durante el cuarto trimestre de 2024 se realizó 1 campaña en materia ambiental a través de Correo, enmarcadas principalmente en:_x000D_
_x000D_
Etiquetas de fila	Suma de Abiertos	Suma de Mensajes enviados_x000D_
COP 16 	947	2976_x000D_
Total general	947	2976</t>
  </si>
  <si>
    <t>2025-02-11 17:14:36</t>
  </si>
  <si>
    <t>Durante el segundo trimestre de 2024 se realizaron 4 campañas de materia ambiental a través de Instagram, enmarcadas principalmente en:_x000D_
_x000D_
COP 16	8624	8624_x000D_
COP 16 IG HISTORIA IG	1738	1738_x000D_
COP 16 POST IG	4391	4391_x000D_
DÍA MUNDIAL DE LAS MONTAÑAS: IG POLI		_x000D_
DÍA MUNDIAL DE LOS ANIMALES: IG	2119	2119_x000D_
DÍA MUNDIAL DEL SUELO: IG POLI</t>
  </si>
  <si>
    <t>2025-02-11 18:23:43</t>
  </si>
  <si>
    <t>En el cuarto trimestre del año se cumplieron 32 de 40 indicadores relacionados con los programas ambientales:_x000D_
_x000D_
- Plan Anual 1 de 1._x000D_
- Gestión Integral de Residuos 9 de 14._x000D_
- Gestión del Ahorro y Uso Eficiente de Energía 4 de 5._x000D_
- Gestión de la Calidad, Ahorro y Uso Eficiente del Agua 5 de 7._x000D_
- Gestión de la Calidad del Aire, Ruido Ambiental y Publicidad Exterior Visual 2 de 2._x000D_
- Gestión de Áreas Naturales 3 de 3._x000D_
- Gestión de la Medición y Compensación de GEI - Huella de Carbono 3 de 3._x000D_
- Gestión de la Educación y Comunicación Ambiental 5 de 5.</t>
  </si>
  <si>
    <t>2025-01-21 15:16:32</t>
  </si>
  <si>
    <t>2025-01-15 16:53:26</t>
  </si>
  <si>
    <t>2025-03-18 09:48:26</t>
  </si>
  <si>
    <t>Se realiza el cargue de 73 áreas con Planes Anuales de Retos, para el 2024</t>
  </si>
  <si>
    <t>2025-01-10 11:48:38</t>
  </si>
  <si>
    <t>El indicador refleja el número de casos radicados del 01 octubre al 30 de diciembre de 2024 (223).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 _x000D_
_x000D_
El impacto del resultado para la Institución radica en que evitamos sanciones, llamados de atención para la Institución o nuestros representantes legales.</t>
  </si>
  <si>
    <t>2025-01-13 14:09:03</t>
  </si>
  <si>
    <t>2025-01-10 10:26:42</t>
  </si>
  <si>
    <t>Este es el soporte.</t>
  </si>
  <si>
    <t>2024-12-30 08:28:44</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</si>
  <si>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octubre, noviembre y diciembre de 2024.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cuarto trimestre del año.</t>
  </si>
  <si>
    <t>2025-01-08 17:47:44</t>
  </si>
  <si>
    <t>Durante el cuarto trimestre de 2024 se dio cumplimiento al plan de trabajo con la empresa transportadora de acuerdo con lo establecido en el Otrosí No. 15 del contrato. Durante los meses de octubre y noviembre la operación del servicio de transporte funcionó con ocho (8) buses y durante el mes de diciembre la operación del servicio de transporte funcionó con cuatro (4) buses. Como soporte de las actividades planeadas se anexa la base de datos del número de usuarios transportados y número de recorridos realizados por los buses durante estos tres meses, cumpliéndose así con el transporte de la comunidad universitaria de la sede City Campus a Campus principal y viceversa, pero también cumpliendo con el servicio en los horarios establecidos en el contrato (horario de lunes a sábado).</t>
  </si>
  <si>
    <t>2025-02-28 07:54:13</t>
  </si>
  <si>
    <t>La institución ha demostrado una destacada gestión al lograr un cumplimiento superior al 90% en los indicadores asociados a las líneas estratégicas del Plan de Desarrollo Institucional. Se destaca en cumplimiento de las líneas de expansión con el 108% y Expansión con un 104%. Estos resultados reflejan la dedicación y compromiso de la institución con el mejoramiento continuo, la institución debe enfocarse en el cumplimiento de los proyectos de educación para toda la vida (Cafam y microcertificaciones).</t>
  </si>
  <si>
    <t>2025-03-07 11:51:34</t>
  </si>
  <si>
    <t>Anticipos de proveedores sin legalizar 18: 18 anticipos se encuentran por acuerdo que se legalizaran hasta que se culmine la transacción. Anticipo de empleados sin legalizar 0.</t>
  </si>
  <si>
    <t>2025-03-07 12:28:17</t>
  </si>
  <si>
    <t>2025-03-10 16:06:02</t>
  </si>
  <si>
    <t>2025-03-10 15:57:29</t>
  </si>
  <si>
    <t>2025-01-13 16:15:32</t>
  </si>
  <si>
    <t>En el trimestre (octubre, noviembre, diciembre) del año 2024, los estudiantes que aplicaron la encuesta de satisfacción fueron 1312, dando cumplimiento al indicador, ya que obtuvimos un promedio sobre 90% en los ítem de profesor, materiales, programa académico, instalaciones.</t>
  </si>
  <si>
    <t>2025-01-13 16:19:37</t>
  </si>
  <si>
    <t>En el trimestre (octubre, noviembre, diciembre) del año 2024, se obtiene el resultado de la aplicación de la encuesta de satisfacción del cliente corporativo, para los ítem de Programa, modalidad, calidad, calidez que para este trimestre aplicó a seis empresas, dando como resultado un 93% del indicador y así mismo cumpliendo con el mismo</t>
  </si>
  <si>
    <t>2025-03-14 10:40:26</t>
  </si>
  <si>
    <t>Se realiza el respectivo seguimiento y cargue del reporte evidenciado en el tablero de BI.</t>
  </si>
  <si>
    <t>2025-03-18 09:46:11</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</si>
  <si>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</si>
  <si>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2025-01-06 12:30:48</t>
  </si>
  <si>
    <t>Del primero de enero al 15 de diciembre de 2024 tuvimos 1819 publicaciones en medios de comunicación tier 1 y tier 2 a nivel nacional. Adjunto reporte de noticias. (Se omiten noticias indirectas (caso del personero de Medellín y del graduado Carlos Felipe Córdoba). También se omiten las notas pagas en medios de comunicación.</t>
  </si>
  <si>
    <t>2025-01-06 12:35:07</t>
  </si>
  <si>
    <t>Del primero de julio al 15 de diciembre de 2024 tuvimos 134 publicaciones en medios de comunicación tier 1 y tier 2 (se incluyen medios de Antioquia o de otras ciudades con participación de docentes Poli de la sede de Medellín). Adjunto reporte de noticias. (Se omiten noticias indirectas (caso del personero de Medellín y del graduado Carlos Felipe Córdoba). También se omiten las notas pagas en medios de comunicación.</t>
  </si>
  <si>
    <t>2025-01-16 15:43:09</t>
  </si>
  <si>
    <t>Todos los envíos que se realizan a través de nuestro proveedor y que en el mayor de los casos se realiza para destinos nacionales, tiene un tiempo de entrega de 3 días en ciudades principales y para otros destinos de 5 hasta 10 días hábiles.</t>
  </si>
  <si>
    <t>2025-03-14 10:54:06</t>
  </si>
  <si>
    <t>2025-03-14 11:02:42</t>
  </si>
  <si>
    <t>Se lleva a cabo el cargue del reporte de cierre 2024 en la herramienta de retos, con la participación de cada uno de los líderes responsables del registro de la información. A partir de los datos consolidados, se observa el comportamiento del indicador en relación con las metas establecidas para el año</t>
  </si>
  <si>
    <t>2025-03-14 11:08:46</t>
  </si>
  <si>
    <t>2025-03-14 12:06:47</t>
  </si>
  <si>
    <t>2025-03-18 08:52:15</t>
  </si>
  <si>
    <t>2025-03-18 09:15:40</t>
  </si>
  <si>
    <t>2025-02-11 12:52:16</t>
  </si>
  <si>
    <t>Al cierre del 2024, en el ultimo trimestre se contaba con 41 casos activos por condiciones de salud espacial, los cuales se les realizo el seguimiento correspondiente.</t>
  </si>
  <si>
    <t>2025-02-11 11:29:40</t>
  </si>
  <si>
    <t>Según el cierre de los planes de gestión en el último trimestre del 2024, las actividades programadas en cada una de las líneas, se ejecutaron en un 100%.</t>
  </si>
  <si>
    <t>2024-12-27 16:19:44</t>
  </si>
  <si>
    <t>Acorde a los tiempos planteados y establecidos para la producción, se cumplió con la meta pactada.</t>
  </si>
  <si>
    <t>2025-01-10 16:14:52</t>
  </si>
  <si>
    <t>En estos 60 días se entregaron 20 módulos dentro de los tiempos establecidos los cuales corresponden a este trimestre.</t>
  </si>
  <si>
    <t>2025-01-17 19:02:37</t>
  </si>
  <si>
    <t>Anexo soporte de análisis segundo semestre</t>
  </si>
  <si>
    <t>2025-01-17 19:04:38</t>
  </si>
  <si>
    <t>Anexo informe como evidencia.</t>
  </si>
  <si>
    <t>2025-03-18 09:26:05</t>
  </si>
  <si>
    <t>2025-03-18 09:07:55</t>
  </si>
  <si>
    <t>2025-03-18 09:38:01</t>
  </si>
  <si>
    <t>2025-02-11 11:43:52</t>
  </si>
  <si>
    <t>Según el plan de gestión establecido en el ultimo trimestre del 2024, se programaron y ejecutaron 10 actividades, con un impacto de regreso al cole y de Mi niño interior de 256 colaboradores impactados.</t>
  </si>
  <si>
    <t>2025-01-16 15:15:37</t>
  </si>
  <si>
    <t>Durante el 2024, se ejecutaron mensualmente las reuniones del COPASST de acuerdo a lo planeado para la vigencia.</t>
  </si>
  <si>
    <t>2025-01-16 15:33:05</t>
  </si>
  <si>
    <t>El indicador nos permite determinar que las sedes principales del Politecnico Grancolombiano cuentan con sus respectivos planes de prevención, preparación y respuesta ante emergencias.</t>
  </si>
  <si>
    <t>2025-06-12 10:45:37</t>
  </si>
  <si>
    <t>De acuerdo a autoevaluaciópn llevada a cabo el día 26/02/2025 por parte de la ARL SURA, se generó un cumplimiento del 100% con respecto al cumplimiento de los estándares mínimos del SG-SSST Reso. 0312 del 2019. no obstante, también realizaó el reporte de los Estándares Mínimos ante el Ministerio del Trabajo el 26-03-2025, y también se generó el reporte de cumplimiento del 100%</t>
  </si>
  <si>
    <t>2025-02-04 12:33:40</t>
  </si>
  <si>
    <t>Se presenta un cumplimiento del 100% de ejecución de las actividades planeadas en el plan de trabajo del SGSST para la vigencia 2024.</t>
  </si>
  <si>
    <t>2025-01-16 16:20:27</t>
  </si>
  <si>
    <t>Durante la vigencia 2024 se tuvo un cumplimiento del 100% de actividades ejecutadas según el plan de capacitaciones.</t>
  </si>
  <si>
    <t>2025-02-04 12:36:35</t>
  </si>
  <si>
    <t>Durante el año 2024, se ejecutó de acuerdo a lo definido en los diferentes  planes de gestión, simulacros específicos con enfoque al riesgo químico, seguridad vial, cliente conflictivo, explosión de hornos, riesgo publico por hurto y los simulacros nacional distrital con participación de las sedes y CSU´S y concesión de alimentos.</t>
  </si>
  <si>
    <t>2025-02-04 12:43:52</t>
  </si>
  <si>
    <t>Durante el 2024 se programaron 153 formaciones en temas de interés en materia de SST, las cuales impactaron a un total de 5,348 trabajadores.</t>
  </si>
  <si>
    <t>2025-02-04 14:25:55</t>
  </si>
  <si>
    <t>Durante el año 2024, se realizaron en total 1,052 exámenes médicos ocupacionales como por ejemplo exámenes de ingreso, retiro, periódicos, de alturas , de alimentos y espacios confinados.</t>
  </si>
  <si>
    <t>2025-02-11 12:13:39</t>
  </si>
  <si>
    <t>Durante el 2024 , se realizó entrega de 56 elementos de protección personal a colaboradores.</t>
  </si>
  <si>
    <t>2025-02-11 10:48:38</t>
  </si>
  <si>
    <t>Producto de la auditoria de requisitos legales correspondiente al año 2024, el cumplimiento fue de un 99% en requisitos aplicables y un 1% de incumplimiento, asociado a la notificación de recomendaciones de los exámenes médicos ocupacionales de ingreso.</t>
  </si>
  <si>
    <t>2025-02-04 11:55:35</t>
  </si>
  <si>
    <t>Según el indicador la tasa de accidentalidad se redujo a un 0,11 en comparación del año anterior, esto permite identificar que por cada 100 colaboradores se presento 0,11 accidentes de trabajo en el periodo 2024.</t>
  </si>
  <si>
    <t>2025-02-11 10:50:45</t>
  </si>
  <si>
    <t>Para la vigencia del 2024 no se presentaron accidentes mortales.</t>
  </si>
  <si>
    <t>2025-07-17 16:40:05</t>
  </si>
  <si>
    <t>Se efectúa medición de satisfacción de la auditoría interna a través de xcustomer, al cierre de agosto, aún se encuentra en ejecución, el resultado con este corte es del 80%._x000D_
_x000D_
Se efectúa cierre en el mes de septiembre de la encuesta de satisfacción donde se obtuvo a nivel general una calificación de 88%</t>
  </si>
  <si>
    <t>2025-01-16 15:13:41</t>
  </si>
  <si>
    <t>Según la información del SG-SST, ARL u otras instituciones del sistema, durante la vigencia del 2024, no se registraron nuevos casos de calificación de enfermedades de origen labora EL.</t>
  </si>
  <si>
    <t>2025-02-11 10:57:42</t>
  </si>
  <si>
    <t>Durante el 2024 no se registraron nuevos casos de EL</t>
  </si>
  <si>
    <t>2024-12-12 11:47:11</t>
  </si>
  <si>
    <t>ANÁLISIS DEL INDICADOR 2024-2 (TOTAL)_x000D_
_x000D_
FORMACIÓN DEL RECURSO HUMANO: 97_x000D_
APROPIACIÓN SOCIAL DEL CONOCIMIENTO: 257_x000D_
DESARROLLO TECNOLÓGICO E INNOVACIÓN: 5_x000D_
GENERACIÓN DE NUEVO CONOCIMIENTO: 56_x000D_
_x000D_
TOTAL: 415_x000D_
_x000D_
PROYECTOS A CONSIDERAR: 135_x000D_
_x000D_
El segundo periodo de 2024 coincidió con el cierre de la Convocatoria de Medición de Grupos e Investigadores de Minciencias._x000D_
_x000D_
Se observa que los productos de mayor importancia, los de Generación de Nuevo Conocimiento, son los que menos descienden (16%). Por su parte, se observa un descenso importante en los productos de Desarrollo Tecnológico e Innovación, que descienden un 84%, los productos de Apropiación Social del Conocimiento descienden 46% y los de Formación de Recurso Humano, 24%._x000D_
_x000D_
Se emprenden acciones destinadas a analizar el descenso en la productividad y promover la generación de productos de Nuevo Conocimiento.</t>
  </si>
  <si>
    <t>147-2024-12-31</t>
  </si>
  <si>
    <t>2025-07-03 15:22:30</t>
  </si>
  <si>
    <t>El resultado de la medición de grupos solo estará disponible hasta el segundo semestre de 2025, hasta abril de ese año no se podrá conocer la cantidad de grupos categorizados. Se comparte la relación según la expectativa._x000D_
_x000D_
_x000D_
CATEGORIZADOS_x000D_
_x000D_
CATEGORÍA A_x000D_
_x000D_
1. MI2_x000D_
2. PEC_x000D_
3. CITIC_x000D_
4. DSE_x000D_
5. ENDI_x000D_
_x000D_
CATEGORÍA B_x000D_
_x000D_
6. CEC_x000D_
7.EICOS_x000D_
8. GACS_x000D_
9. EIS_x000D_
10. OPINA_x000D_
_x000D_
CATEGORÍA C_x000D_
_x000D_
11. DAS_x000D_
12. GIAP_x000D_
13. NCE_x000D_
14. CIADE_x000D_
15. CVSSL_x000D_
16.CIB_x000D_
_x000D_
RECONOCIDO_x000D_
_x000D_
17. E-TIC</t>
  </si>
  <si>
    <t>2025-01-30 21:25:24</t>
  </si>
  <si>
    <t>La medición del indicador muestra un impacto significativo en las áreas donde se pudieron desarrollar acciones de formación, encontrando a su vez fortalezas y oportunidades de mejora para aplicar en el 2025.</t>
  </si>
  <si>
    <t>2025-01-10 10:56:37</t>
  </si>
  <si>
    <t>Este indicador se mide bianualmente</t>
  </si>
  <si>
    <t>2025-03-11 11:00:33</t>
  </si>
  <si>
    <t>La utilidad neta del año anterior (2023) fue de $8.708 millones se reinvierte 1,4 veces en inversiones de CapEx 2024.</t>
  </si>
  <si>
    <t>2025-12-23 11:08:48</t>
  </si>
  <si>
    <t>Durante el 2024 se generaron 9.798,09 kg de Residuos Peligrosos entre las sedes de Bogotá y Medellín, los cuales fueron dispuestos adecuadamente por los gestores de RESPEL autorizados Serviecologico, RAII, Ecocapital y M&amp;V Ambiental.</t>
  </si>
  <si>
    <t>2025-01-27 17:37:08</t>
  </si>
  <si>
    <t>El 6/11/2024 se realizó el muestreo de agua potable de las sedes Campus, City y Los Colores dando los siguientes resultados:_x000D_
_x000D_
Campus:_x000D_
-Se analizaron 8 puntos de agua tratada._x000D_
-El 75% de las muestras presentaron un nivel de IRCA de &amp;quot;Riesgo medio&amp;quot;, lo que indica que el agua no es apta para el consumo humano. Esto se debe principalmente a los bajos niveles de cloro residual libre._x000D_
-El 25% restante de las muestras obtuvo un IRCA de cero (0), lo cual señala que el agua es apta para el consumo humano._x000D_
_x000D_
City:_x000D_
-Se analizaron 4 puntos de agua tratada._x000D_
-El 100% de las muestras presentaron un nivel de IRCA de &amp;quot;Riesgo medio&amp;quot;, indicando que el agua no es apta para el consumo humano. Esto se atribuye a los bajos niveles de cloro residual libre. Además, dos de las muestras también mostraron la presencia de coliformes totales._x000D_
_x000D_
Los Colores:_x000D_
-Se analizaron 3 puntos de agua tratada._x000D_
-El 100% de las muestras presentaron un IRCA de 0%, lo que se clasifica como &amp;quot;SIN RIESGO&amp;quot;, indicando que el agua es apta para el consumo humano y que se debe continuar con la vigilancia._x000D_
_x000D_
Se debe establecer la posibilidad de implementar un sistema de dosificación de Cloro en los tanques principales de Campus y City.</t>
  </si>
  <si>
    <t>2025-01-27 17:24:17</t>
  </si>
  <si>
    <t>El 6/6/24 el laboratorio AGQ Labs realizó el monitoreo de agua residual doméstica del punto de monitoreo definido como Caja de inspección externa. Se realizó el análisis de 16 parámetros de los cuales 15 fueron comparados con los parámetros y valores máximos permisibles del artículo 5 (Temperatura del vertimiento) y artículo 8 (Aguas residuales domésticas ? ARD y de las aguas residuales (ARD-ARnD) de los prestadores del servicio público de alcantarillado a cuerpos de aguas superficiales con una carga menor o igual a 625 Kg/día DBO5) de la Resolución 0631/2015 MADS, se determinó que los parámetros pH, Demanda Química de Oxígeno, Demanda Bioquímica de Oxígeno, Sólidos Suspendidos Totales y Grasas y Aceites no cumplen con el rango o límite máximo establecido por la norma, los parámetros restantes comparados se encuentran dentro de los rangos o límites máximos aceptables establecidos para cada uno de ellos._x000D_
Se redefinió la dosificación del STARD y se va a realizar la instalación de una tubería en forma de T en el tanque de externo para mejorar el tiempo tratamiento._x000D_
_x000D_
En el mes de Febrero de 2025 se realizara nuevamente el monitoreo de agua residual doméstica para verficiar la eficiencia del STARD.</t>
  </si>
  <si>
    <t>2025-02-11 11:57:34</t>
  </si>
  <si>
    <t>En 2024 obtuvieron 3 registros de PEV. _x000D_
Item	Tipo PEV	Elemento	No. Radicado	Fecha Radicado	Estado	Fecha respuesta	Actividad_x000D_
13	Aviso en Fachada	Aviso Coworking Calle 84	2023ER303138	20/12/2023	Otorgado_x000D_
SCAAV-00202	1/04/2024	Otorgado vigencia por 4 años_x000D_
14	Aviso en Fachada	Aviso Los Colores	Radicado 202310421007_x000D_
Concepto 202310421007_x000D_
Rectificación 202410086046	26/12/2024	Otorgado_x000D_
Resolución Núm. 202450011774 del 21/02/2024	8/03/2024	ok_x000D_
15	Aviso en Fachada	Aviso Los Colores	Radicado 202310421007_x000D_
Concepto 202310421007_x000D_
Rectificación 202410086046	26/12/2024	Otorgado_x000D_
Resolución Núm. 202450011774 del 21/02/2024	8/03/2024	Ok_x000D_
16	Aviso en Fachada	Bienestar Universitario Medellín	Radicado 202310421066	26/12/2024	Otorgado_x000D_
Resolución Núm. 202450087058 del 01/11/2024	1/11/2024	Ok_x000D_
_x000D_
En 2024 se continuo con la gestión para el registro de PEV Vehicular de los 9 buses, así mismo se gestionaron los registros de los 3 avisos ubicados en la Sede Campus, los cuales fueron devueltos por la SDA, ya que se encuentran en jurisdicción de la CAR. _x000D_
Control Registros PEV_x000D_
Item	Tipo PEV	Elemento	No. Radicado	Fecha Radicado	Estado	Fecha respuesta	Actividad	Requerimiento	Respuesta Requerimiento_x000D_
1	Vehicular	Bus SZN 850	2023ER284091	1/12/2023	Activo	30/01/2024	Atender y asignar la solicitud de registro PEV 	2024EE67925	2024ER135246_x000D_
2	Vehicular	Bus SXX 077	2023ER284196	1/12/2023	Activo	30/01/2024	Atender y asignar la solicitud de registro PEV 	2024EE67927	2024ER135243_x000D_
3	Vehicular	Bus SZN 848	2023ER284200	1/12/2023	Activo	30/01/2024	Atender y asignar la solicitud de registro PEV 	2024EE67930	2024ER135340_x000D_
4	Vehicular	Bus SZN 851	2023ER284207	1/12/2023	Activo	30/01/2024	Atender y asignar la solicitud de registro PEV 	2024EE67887	2024ER135262_x000D_
5	Vehicular	Bus SZN 849	2023ER284215	1/12/2023	Activo	30/01/2024	Atender y asignar la solicitud de registro PEV 	2024EE67889	2024ER135316_x000D_
6	Vehicular	Bus SZN 845	2023ER284219	1/12/2023	Activo	30/01/2024	Atender y asignar la solicitud de registro PEV 	2024EE68244	2024ER135327_x000D_
7	Vehicular	Bus SZN 843	2023ER284221	1/12/2023	Activo	30/01/2024	Atender y asignar la solicitud de registro PEV 	2024EE68245	2024ER135273_x000D_
8	Vehicular	Bus SZN 846	2023ER284227	1/12/2023	Activo	30/01/2024	Atender y asignar la solicitud de registro PEV 	2024EE68024	2024ER135543_x000D_
9	Vehicular	Bus SZN 852	2023ER284230	1/12/2023	Activo	30/01/2024	Atender y asignar la solicitud de registro PEV 	2024EE67932	2024ER135529_x000D_
10	Aviso Separado de Fachada	Aviso Grande -  Campus	2023ER303085	20/12/2023	Cerrado por juridicción CAR	18/02/2024	Cerrado por juridicción cAR	2024EE78921	 _x000D_
11	Aviso Separado de Fachada	Aviso Pequeño -  Campus	2023ER303111	20/12/2023	Cerrado por juridicción CAR	18/02/2024	Cerrado por juridicción cAR	2024EE78925	 _x000D_
12	Aviso Separado de Fachada	Aviso Banderas  -  Campus	2023ER303120	20/12/2023	Cerrado por juridicción CAR	18/02/2024	Cerrado por juridicción cAR	2024EE78918	 _x000D_
13	Aviso en Fachada	Aviso Coworking Calle 84	2023ER303138	20/12/2023	Otorgado_x000D_
SCAAV-00202	1/04/2024	Otorgado vigencia por 4 años	 	 _x000D_
14	Aviso en Fachada	Aviso Los Colores	Radicado 202310421007_x000D_
Concepto 202310421007_x000D_
Rectificación 202410086046	26/12/2024	Otorgado_x000D_
Resolución Núm. 202450011774 del 21/02/2024	8/03/2024	ok	 	 _x000D_
15	Aviso en Fachada	Aviso Los Colores	Radicado 202310421007_x000D_
Concepto 202310421007_x000D_
Rectificación 202410086046	26/12/2024	Otorgado_x000D_
Resolución Núm. 202450011774 del 21/02/2024	8/03/2024	Ok	 	 _x000D_
16	Aviso en Fachada	Bienestar Universitario Medellín	Radicado 202310421066	26/12/2024	Otorgado_x000D_
Resolución Núm. 202450087058 del 01/11/2024	1/11/2024	Ok	 	 _x000D_
17	City Campus	Aviso primer piso</t>
  </si>
  <si>
    <t>2024-10-16 16:41:46</t>
  </si>
  <si>
    <t>Se realizó un monitoreo de ruido en cuatro sedes de la Institución Universitaria Politécnico Grancolombiano: Bienestar Universitario, City, Campus y Los Colores. Los objetivos del estudio fueron evaluar los niveles de emisión de ruido en el área de influencia de cada sede y comparar los resultados con los estándares máximos permisibles establecidos en la Resolución 0627 de 20061234._x000D_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Bloque B, Bloque H, Gimnasio, Parqueadero y Plazoleta Principal._x000D_
Resultados:_x000D_
Bloque B, Bloque H y Gimnasio: Cumplimiento de la norma en periodo diurno y nocturno para días hábiles y no hábiles._x000D_
Parqueadero: Excedencia en periodo diurno del día hábil y en periodo nocturno del día no hábil._x000D_
Plazoleta Principal: Excedencia en periodo diurno del día hábil y en periodo nocturno del día no hábil._x000D_
Justificación:_x000D_
Bloque B, Bloque H y Gimnasio: La ubicación de estos puntos dentro del campus los protege del ruido externo._x000D_
Parqueadero y Plazoleta Principal: Las excedencias se deben al tráfico vehicular, al tránsito de personas, a la fauna silvestre y a actividades urbanas como música proveniente de una discoteca cercana._x000D_
Conclusión: El campus presenta un buen control interno del ruido, pero las áreas más expuestas al exterior como el parqueadero y la plazoleta principal se ven afectadas por fuentes externas._x000D_
_x000D_
Sede City (Bogotá):_x000D_
Puntos de Monitoreo: Terraza y Entrada Vehicular._x000D_
Resultados:_x000D_
Terraza: Cumplimiento de la norma en periodo diurno para días hábiles y no hábiles. Excedencia en el periodo nocturno del día no hábil._x000D_
Entrada Vehicular: Excedencia de la norma en periodo diurno para días hábiles y no hábiles. Excedencia en periodo nocturno para días hábiles y no hábiles._x000D_
Justificación:_x000D_
Terraza: La excedencia en el periodo nocturno del día no hábil puede estar relacionada a actividades de la población cercana al punto de monitoreo._x000D_
Entrada Vehicular: Las excedencias se asocian al flujo vehicular (motocicletas y automóviles) por la Calle 61 y la Carrera 7, al tránsito de personas y a la actividad urbana en las inmediaciones._x000D_
Conclusión: Si bien se observa un mejor control interno del ruido en la terraza, la ubicación de la entrada vehicular la expone a un alto impacto del ruido externo._x000D_
_x000D_
Sede Los Colores (Medellín):_x000D_
Puntos de Monitoreo: Pasillo Concesión de Alimentos y Terraza._x000D_
Resultados:_x000D_
Pasillo Concesión de Alimentos: Excedencia en periodo diurno del día hábil y en periodo nocturno para días hábiles y no hábiles._x000D_
Terraza: Cumplimiento de la norma en periodo diurno del día hábil y en periodo nocturno del día hábil. No se realizó monitoreo en día no hábil por inaccesibilidad._x000D_
Justificación:_x000D_
Pasillo Concesión de Alimentos: Las excedencias se atribuyen al tráfico vehicular, al tránsito de personas y a la actividad urbana en las inmediaciones._x000D_
Terraza: El cumplimiento de la norma se debe probablemente a su ubicación en altura y a la menor actividad en la zona durante la noche._x000D_
Conclusión: La sede presenta un alto impacto del ruido externo en las zonas más expuestas como el pasillo de la concesión de alimentos. La terraza, por su ubicación, muestra un mejor control del ruido._x000D_
_x000D_
Sede Bienestar Universitario (Medellín):_x000D_
Punto de Monitoreo: Entrada Bienestar Universitario._x000D_
Resultados: Se registraron niveles de ruido superiores al límite permisible tanto en el periodo diurno como nocturno, en días hábiles y no hábiles._x000D_
Justificación: Las excedencias se deben principalmente al tráfico vehicular y al tránsito de personas en las vías cercanas al punto de monitoreo._x000D_
Conclusión: Los niveles de ruido en esta sede se ven afectados significativamente por fuentes externas, lo que dificulta el control por parte de la institución.</t>
  </si>
  <si>
    <t>2026-03-06 19:17:44</t>
  </si>
  <si>
    <t>Para el inventario de emisiones de GEI de 2024 se mejoraron las fuentes de emisión y la calidad en la recolección de datos para los tres alcances, incluyendo el transporte de colaboradores y estudiantes. Durante este año, se generaron emisiones de 19,09 tCO?e (toneladas de CO? equivalente) en el alcance uno, 374,17 tCO?e en el alcance dos y 3.137,84 tCO?e  en el alcance tres, para un total de 3.531,11 tCO?e  distribuidas en las sedes así: Campus 1.561,24 tCO?e, City Campus 1.087,22 tCO?e, Calle 84 37,29 tCO?e, Los Colores 570,17 tCO?e, Consultorios tCO?e, 11,23 Bienestar Universitario 19,64 tCO?e, y en categoría general 244,32 tCO?e.</t>
  </si>
  <si>
    <t>2025-02-11 11:48:23</t>
  </si>
  <si>
    <t>Para el año 2024 se evaluaron lo requisitos legales individualmente para las sedes Campus, City Campus y Los colores, dando un total de 576 requisitos evaluados como cumplidos de 626 evaluados para todas las sedes, teniendo en cuenta que en la mayoría el requisito fue evaluado 3 veces. En particular los resultados fueron:_x000D_
_x000D_
- Campus: Requisitos aplicables 233, Requisitos en cumplimiento 210, Cumplimiento parcial o en proceso 11, oportunidades de mejora 7, requisitos en incumplimiento 5._x000D_
_x000D_
- City Campus: Requisitos aplicables 199, Requisitos en cumplimiento 179, Cumplimiento parcial o en proceso 11, oportunidades de mejora 4, requisitos en incumplimiento 5._x000D_
_x000D_
- Los Colores - Medellín: Requisitos aplicables 194, Requisitos en cumplimiento 187, Cumplimiento parcial o en proceso 4, oportunidades de mejora 3, requisitos en incumplimiento 0._x000D_
_x000D_
Los siguientes son los requisitos legales incumplidos, para los cuales se les asocia la OM correspondientes para dar cumplimiento:_x000D_
_x000D_
Ley 140 de 1994 La presente Ley establece las condiciones en que puede realizarse Publicidad Exterior Visual en el Territorio Nacional._x000D_
Decreto 506 de 2003 Por el cual se reglamentan los Acuerdos 01 de 1998 y 12 de 2000, compilados en el Decreto 959 de 2000_x000D_
Resolución 931 de 2008 Por la cual se reglamenta el procedimiento para el registro, el desmonte de elementos de publicidad exterior visual y el procedimiento sancionatorio correspondiente en el Distrito Capital._x000D_
Acuerdo 610 de 2015 POR EL CUAL SE DICTAN DISPOSICIONES GENERALES Y AMBIENTALES SOBRE LA PUBLICIDAD EXTERIOR VISUAL EN EL DISTRITO CAPITAL_x000D_
_x000D_
La organización no cuenta con todos los permisos de publicidad exterior visual por parte de la Secretaria Distrital de Ambiente de Bogotá. _x000D_
_x000D_
EVIDENCIA_x000D_
- Aviso grande Campus. Sin permiso vigente._x000D_
- Aviso pequeño Campus. Sin permiso vigente._x000D_
- Aviso Banderas Campus. Sin permiso vigente._x000D_
- Aviso Primer piso City Campus. Sin permiso vigente.</t>
  </si>
  <si>
    <t>2025-02-11 16:06:14</t>
  </si>
  <si>
    <t>En el 2024 no se presentaron actos administrativos o decisiones judiciales desfavorables en temas ambientales.</t>
  </si>
  <si>
    <t>2025-02-11 16:02:19</t>
  </si>
  <si>
    <t>En 2024, el Poli mejoró en las mediciones de los componentes como infraestructura, transporte y, educación e investigación, logrando avanzar cuarenta y siete posiciones a nivel mundial, pasando del puesto trecientos setenta y cuatro en 2023, al trescientos veintisiete de mil cuatrocientos setenta y siete universidades participantes. _x000D_
_x000D_
Así mismo, el Poli se ubicó en la posición veinte cinco a nivel nacional.</t>
  </si>
  <si>
    <t>2025-01-27 11:13:22</t>
  </si>
  <si>
    <t>Análisis del índice H de los libros publicados por la Editorial del Politécnico Grancolombiano (2020 - 27 de enero de 2025)_x000D_
_x000D_
En el período comprendido entre 2020 y el 27 de enero de 2025, se realizó un análisis basado en el índice H de los libros publicados por la editorial del Politécnico Grancolombiano, utilizando los datos registrados en Google Scholar. Los resultados obtenidos reflejan el impacto académico de las publicaciones de la institución en términos de referencias y citaciones._x000D_
_x000D_
Índice H y H10_x000D_
Índice H: Durante la ventana de análisis de 5 años, el índice H registrado es de 13, lo que indica que al menos 13 libros de la editorial han recibido 13 o más citas cada uno en Google Scholar._x000D_
Índice H10: Al considerar el acumulado de los últimos 10 años, el índice H10 asciende a 17, lo que sugiere un impacto mayor en términos de citaciones para un número más amplio de publicaciones._x000D_
Estos valores indican que, en promedio, los libros editados por la institución han recibido entre 13 y 17 referencias en la plataforma durante el período analizado._x000D_
_x000D_
Referencias Totales_x000D_
En los últimos 5 años, las publicaciones de la editorial acumulan un total de 602 referencias, lo que resalta la presencia de sus obras en el ámbito académico reciente._x000D_
En el acumulado histórico de los últimos 10 años, las referencias ascienden a 1,067, consolidando el reconocimiento y uso continuo de estas publicaciones en trabajos académicos._x000D_
Interpretación del Impacto_x000D_
Estos resultados evidencian que las publicaciones de la Editorial del Politécnico Grancolombiano mantienen una relevancia significativa dentro del ámbito académico, tanto en el corto como en el largo plazo. La relación entre el índice H y H10 sugiere una tendencia de crecimiento sostenido en el impacto de las publicaciones, lo que refleja la calidad de los contenidos editados y la pertinencia de los temas abordados._x000D_
_x000D_
Además, las cifras totales de referencias son un indicador positivo del posicionamiento de los libros en Google Scholar, plataforma que es ampliamente utilizada para medir la visibilidad e impacto de trabajos académicos en diversas áreas del conocimiento._x000D_
_x000D_
Conclusión_x000D_
La editorial del Politécnico Grancolombiano ha logrado consolidarse como un referente académico en el período analizado, con un promedio de citaciones que refuerza su relevancia y el impacto de sus publicaciones. Es importante seguir fortaleciendo las estrategias editoriales, promoviendo investigaciones de alta calidad y mejorando la difusión de los libros, para mantener y aumentar el impacto en los próximos años.</t>
  </si>
  <si>
    <t>2025-02-11 11:10:09</t>
  </si>
  <si>
    <t>Durante el año 2024 se presentaron 2 accidentes de trabajo. Ninguno de estos fue mortal.</t>
  </si>
  <si>
    <t>2024-12-30 09:33:43</t>
  </si>
  <si>
    <t>Este indicador presenta un reporte de tipo anual, por lo cual se toman los datos del periodo del 20241.</t>
  </si>
  <si>
    <t>2025-01-13 15:41:39</t>
  </si>
  <si>
    <t>Se logra contar con el 90% de los convenios activos gracias a las diferentes actividades de cooperación que se trabajan con los aliados: movilidad saliente estudiantes, movilidad saliente docentes, movilidad entrante estudiantes, movilidad entrante docentes, movilidad saliente graduados, movilidad saliente administrativos, participación evento virtual docentes POLI, participación evento virtual estudiantes POLI, participación evento virtual graduados POLI, participación evento virtual administrativos POLI, participación evento virtual POLI estudiantes invitados, participación evento virtual POLI docentes invitados, intercambio virtual estudiantes POLI, intercambio virtual estudiantes externos, clases espejo, COIL, doble titulación, pólizas internacionales.</t>
  </si>
  <si>
    <t>2025-01-14 09:11:56</t>
  </si>
  <si>
    <t>No hay procesos para radicación en este periodo de tiempo debido a los tiempos de los conceptos de las condiciones iniciales.</t>
  </si>
  <si>
    <t>2025-02-03 15:59:43</t>
  </si>
  <si>
    <t>Con una cobertura del 91% de la población, se logra en esta oportunidad un resultado favorable en comparación al año 2023(88,39%), con un puntaje global de 88,84%, 0.45 puntos decimales por encima, lo que denota el impacto de los programas implementados para fortalecimiento de competencias. _x000D_
_x000D_
En cuanto al Top 10 de competencias POLI, se identifica como nuestra mayor fortaleza ?El profesionalismo? el cual está definido como la demostración de comportamientos de nuestros colaboradores de acuerdo con los principios morales y el cumplimiento de las normas tanto en su vida profesional, personal y laboral.</t>
  </si>
  <si>
    <t>2025-02-03 14:08:18</t>
  </si>
  <si>
    <t>Durante el proceso de inventario, se registró un total de 47.021 ítems. Sin embargo, 370 títulos no fueron encontrados, lo que representa una disminución en la colección._x000D_
Como resultado, la colección física actual se compone de 46.051 ítems _x000D_
Se adjunta el archivo de libros perdidos.</t>
  </si>
  <si>
    <t>2025-01-14 09:28:03</t>
  </si>
  <si>
    <t>Los programas acreditables son 33 y los acreditados son 10 lo que representa el 30%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</si>
  <si>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2025-01-14 10:34:59</t>
  </si>
  <si>
    <t>Se impactaron 588 profesores en Bogotá y Medellín en el año 2024 (indefinidos, fijos y catedra), participando en diferentes actividades de bienestar (día de la madre y del padre, día del profesor, día de integración, día del niño, fiesta de fin de año, entre otros). Del total, 249 son profesores a termino indefinido.</t>
  </si>
  <si>
    <t>2025-03-11 10:01:20</t>
  </si>
  <si>
    <t>2025-01-02 07:25:51</t>
  </si>
  <si>
    <t>El indicador no aplica para 2024, la medición del índice de inclusión se realiza cada 2 años, la próxima medición será en 2025</t>
  </si>
  <si>
    <t>2025-01-17 09:01:24</t>
  </si>
  <si>
    <t>Se saco el reporte de los estudiantes que en el periodo 20241 pagaron con menor valor debido  a la politica de pronto pago; al 100% de estos estudiantes se le realizo el ajuste de valor de matricula de primer semestre del año 2024 de acuerdo al valor establecido en la Resolucion de Derechos pecuniarios.</t>
  </si>
  <si>
    <t>2024-12-30 12:32:34</t>
  </si>
  <si>
    <t>Huella Grancolombiana le apuesta a la colaboración conjunta y el trabajo en equipo de un grupo de colaboradores que buscan avivar la esperanza que albergan los jóvenes que presentas dificultades para acceder o permaneces en la educación superior. _x000D_
_x000D_
En 2024, se otorgaron 2.577, 865 en la comunidad presencial y 1712 en virtual. 64% de las becas se otorgaron a mujeres y 36% a hombres. _x000D_
_x000D_
La distribución por facultad fue la siguiente: FSCC 1214 / FNGS 708 / FIDI 655</t>
  </si>
  <si>
    <t>2025-03-11 12:23:57</t>
  </si>
  <si>
    <t>La ejecución del CapEx ascendió  a $11.948 millones, en linea con la estrategia de esperar el performance de matrículas la mayor parte se ejecutó en segundo semestre; se han ejecutado los rubros que han sido necesarios para la operación de la Institución con un sobre cumplimiento del 25%.</t>
  </si>
  <si>
    <t>2025-01-10 10:26:47</t>
  </si>
  <si>
    <t>Se super el monto ahorrado en 2023 en más de 90 millones de pesos</t>
  </si>
  <si>
    <t>2025-01-10 10:45:59</t>
  </si>
  <si>
    <t>Se redujo en 2 días y medio la gestión total de la campaña, incluyendo los tiempos de los clientes, lo que no se estaba contando anteriormente. Aún así, hubo una disminución.</t>
  </si>
  <si>
    <t>2024-12-27 15:50:36</t>
  </si>
  <si>
    <t>En el año 2024 ingresaron 23 mil usuarios nuevos. La consulta de MI-Books en el primer semestre de 2024-1 es de 302.849 visitas a la página. En cambio, para el segundo semestre de 2024-2 es de 250.303. Para un total de 553.152.</t>
  </si>
  <si>
    <t>2025-01-16 11:49:34</t>
  </si>
  <si>
    <t>El Segundo Encuentro de Oficinas de Relaciones Internacionales ? ORIS y Centros de Idiomas de las IES vinculadas a ASCUN fue un exitoso espacio para la socialización de buenas prácticas. El pasado 15 de julio en la Sede de City Campus, gracias al liderazgo de la Oficina de Relaciones Internacionales e Interinstitucionales ? ORII y a la Asociación Colombiana de Universidades ? ASCUN y a la dirección de relaciones públicas y protocolo del Poli.</t>
  </si>
  <si>
    <t>2025-01-14 15:47:45</t>
  </si>
  <si>
    <t>El indicador de Brand Equity mide el posicionamiento que tiene la marca en el mercado de la categoría de Educación Superior en el país, en el año 2024 alcanzamos un deseo de marca del 12,4 (meta de 8,3) evidenciando crecimiento y fortalecimiento de la marca Poli. Crecemos en posicionamiento de marca con respecto al set competitivo (+2 p.p.), con oportunidades de mejora en Antioquia y rango etario de 40 a 45 años.</t>
  </si>
  <si>
    <t>2025-01-14 17:06:22</t>
  </si>
  <si>
    <t>El indicador de conocimiento espontaneo mide el nivel de recordación de las marcas de Instituciones de Educación Superior, obtuvimos en el 2024 un conocimiento espontaneo de 9% (meta de 7%) demostrando mayor conocimiento hacia el Poli. En Bogotá el conocimiento espontaneo es más alto en la mayoría de las IES, o en su defecto, en su principal sede.</t>
  </si>
  <si>
    <t>2024-10-07 18:57:52</t>
  </si>
  <si>
    <t>Del aspecto evaluado para el Proceso Gestión de Riesgos, _x000D_
_x000D_
1.	El acompañamiento en la gestión de riesgos de los procesos (identificación, evaluación, definición de controles y seguimiento, obtuvo TTB 84%, BTB 3% y MB 13%_x000D_
_x000D_
Los encuestados consideran que el Proceso Gestión de Riesgos, es óptimo con un nivel de satisfacción del 84%, es decir se ubica sobre la meta establecida para el periodo en medición (80,0%). En ese orden de ideas se cumple con el indicador de satisfacción.</t>
  </si>
  <si>
    <t>2025-01-13 10:01:16</t>
  </si>
  <si>
    <t>Teniendo en cuenta la nómina de diciembre para el cierre de año 2024, se identifican 257 profesores, 252 término indefinido y 5 término fijo y un impacto de 252 profesores que participaron o fueron impactados en al menos 1 capacitación en el año de análisis.</t>
  </si>
  <si>
    <t>2025-01-24 14:10:23</t>
  </si>
  <si>
    <t>2024-10-08 20:13:34</t>
  </si>
  <si>
    <t>Planeación Estratégica: 88%; 8 pp por encima de la meta institucional (80%), donde el aspecto evaluado &amp;quot;La asesoría, acompañamiento en la construcción y seguimiento de planes anuales de retos&amp;quot;, presenta un TTB de 88%; BTB de 2% y MB+ no aplica del 10%.</t>
  </si>
  <si>
    <t>2024-10-08 20:17:54</t>
  </si>
  <si>
    <t>Gestión de Proyectos: 88%; 8 pp por encima de la meta institucional (80%), donde de los aspectos evaluados. 1 Aspectos; &amp;quot;Asesoría en la Formulación de iniciativas Institucionales&amp;quot;, presenta un TTB de 86%; BTB de 2% y MB+ no aplica del 12%, 2 aspecto; &amp;quot;Acompañamiento en la Gestión de proyectos Institucionales (Diseño, Planificación, Ejecución, Seguimiento y Cierre)&amp;quot;; presenta un TTB de 90%; BTB de 2% y MB+ no aplica del 8%.</t>
  </si>
  <si>
    <t>2024-10-08 20:11:43</t>
  </si>
  <si>
    <t>3. Desempeño Institucional: 83%, 3 pp por encima de la meta institucional (80%), donde de los aspectos evaluados. 1 Aspectos; &amp;quot;Asesoría en la Formulación de indicadores&amp;quot;, presenta un TTB de 82%; BTB de 3% y MB+ no aplica del 15%, 2 aspecto; &amp;quot;Acompañamiento en la Gestión de indicadores institucionales&amp;quot;; presenta un TTB de 84%; BTB de 1% y MB+ no aplica del 15%</t>
  </si>
  <si>
    <t>2024-10-07 19:59:18</t>
  </si>
  <si>
    <t>De acuerdo con los aspectos evaluados, para el proceso de Gestión Jurídica y Normativa, tenemos que:_x000D_
_x000D_
1.	El cumplimiento en la elaboración de contratos, obtuvo TTB 81%, BTB 8% y MB 11%_x000D_
2.	La atención oportuna de la gestión documental (Archivo Institucional), obtuvo TTB 91%, BTB 3% y MB 6%_x000D_
3.	Gestión de conceptos jurídicos, obtuvo TTB 74%, BTB 6% y MB 20%_x000D_
4.	Requerimientos  de autoridades administrativas, procesos judiciales, derechos de petición y tutelas, obtuvo TTB 78%, BTB 6% y MB 16%_x000D_
_x000D_
El resultado a pesar que esta en el umbral es optimo con un resultado del 81%, es importante evaluar los aspectos 3 y 4 que están por debajo de la meta institucional.</t>
  </si>
  <si>
    <t>2024-10-08 19:35:33</t>
  </si>
  <si>
    <t>Con base a los aspectos evaluados para el proceso de Servicios administrativos, se realizaron 2 aplicaciones durante el años 2024._x000D_
_x000D_
Estudiantes Presencial y Virtual:_x000D_
2024-1: 30 Abril ? 20 Junio 2024_x000D_
2024-2:  4 Septiembre ? 4 Octubre 2024_x000D_
_x000D_
Profesores y Administrativos_x000D_
2024-2: 29 Agosto ? 30 Septiembre 2024_x000D_
_x000D_
Obteniendo los siguientes resultados._x000D_
_x000D_
1. Estudiantes 20241: TTB 88%_x000D_
2. Estudiantes 20242: TTB 90%_x000D_
3. Profesores 20242: TTB 89%_x000D_
4. Administrativos 20242: TTB 89%_x000D_
_x000D_
Con base a los datos anteriores, los encuestados consideran que el proceso de servicios administrativos se encuentra en estado Optimo con un nivel de satisfacción del 89%, 9 pp por encima de la meta institucional.</t>
  </si>
  <si>
    <t>2024-10-09 19:31:50</t>
  </si>
  <si>
    <t>Con base a los aspectos evaluados para el proceso de Contabilidad, Los encuestados consideran que el subproceso Contabilidad, se encuentra en ?Optimo? con un nivel de satisfacción del 92%, es decir se ubica por encima la meta establecida que para el periodo en medición (80,0%). En ese orden de ideas se cumple con el indicador de satisfacción.</t>
  </si>
  <si>
    <t>2024-10-09 19:37:18</t>
  </si>
  <si>
    <t>Con base a los aspectos evaluados para el proceso de planeación financiera, Los encuestados consideran que el subproceso Planeación Financiera, se encuentra en ?Óptimo? con un nivel de satisfacción del 88%, es decir se ubica por encima la meta establecida que para el periodo en medición (80,0%). En ese orden de ideas se cumple con el indicador de satisfacción.</t>
  </si>
  <si>
    <t>2024-10-09 19:42:00</t>
  </si>
  <si>
    <t>Con base a los aspectos evaluados en el proceso de Tesorería, Los encuestados consideran que el proceso de Tesorería es óptimo con un nivel de satisfacción del 83%, es decir se ubica sobre la meta establecida para el periodo en medición (80,0%). En ese orden de ideas se cumple con el indicador de satisfacción._x000D_
_x000D_
Sin embargo es muy importante evaluar los aspectos donde se encuentran por debajo de la meta institucional.</t>
  </si>
  <si>
    <t>2024-10-10 09:50:06</t>
  </si>
  <si>
    <t>Con base al aspecto evaluado para el proceso de Centro de medios Audiovisuales, Los encuestados consideran que el proceso Centro de Medios Audiovisuales, es óptimo con un nivel de satisfacción del 92%, es decir se ubica sobre la meta establecida para el periodo en medición (80,0%). En ese orden de ideas se cumple con el indicador de satisfacción.</t>
  </si>
  <si>
    <t>2024-10-10 17:43:14</t>
  </si>
  <si>
    <t>Con base al aspecto evaluado para el proceso de Datos y Analítica, Los encuestados consideran que el proceso Datos y Analítica, es óptimo con un nivel de satisfacción del 87%, es decir se ubica sobre la meta establecida para el periodo en medición (80,0%). En ese orden de ideas se cumple con el indicador de satisfacción.</t>
  </si>
  <si>
    <t>2024-10-10 15:23:05</t>
  </si>
  <si>
    <t>Con base a los aspectos evaluados del proceso de Servicio de Salud, Los encuestados consideran que el proceso Servicio de Salud, es óptimo con un nivel de satisfacción del 89%, es decir se ubica sobre la meta establecida para el periodo en medición (80,0%). En ese orden de ideas se cumple con el indicador de satisfacción.</t>
  </si>
  <si>
    <t>2024-10-10 16:41:19</t>
  </si>
  <si>
    <t>Con base a los aspectos evaluados para el proceso de Gestión, evaluación e innovación curricular, Los encuestados consideran que el proceso Gestión, evaluación e innovación curricular, es óptimo con un nivel de satisfacción del 88%, es decir se ubica sobre la meta establecida para el periodo en medición (80,0%). En ese orden de ideas se cumple con el indicador de satisfacción.</t>
  </si>
  <si>
    <t>2024-10-09 19:49:07</t>
  </si>
  <si>
    <t>Con base a los aspectos evaluados para el proceso Formación para la investigación, creación e innovación, Los encuestados consideran que el subproceso Formación para la investigación, creación e innovación, es óptimo con un nivel de satisfacción del 90%, es decir se ubica sobre la meta establecida para el periodo en medición (80,0%). En ese orden de ideas se cumple con el indicador de satisfacción.?</t>
  </si>
  <si>
    <t>2024-10-10 11:45:17</t>
  </si>
  <si>
    <t>Con base a los aspectos evaluados para el proceso de Gestión de Unidades Académicas, Los encuestados consideran que el proceso Gestión de Unidades Académicas, es óptimo con un nivel de satisfacción del 86%, es decir se ubica sobre la meta establecida para el periodo en medición (80,0%). En ese orden de ideas se cumple con el indicador de satisfacción._x000D_
_x000D_
Es importante evaluar el aspecto que esta por debajo de la meta establecida y considerar las necesidades y expectativas de los estudiantes.</t>
  </si>
  <si>
    <t>2024-10-10 18:00:55</t>
  </si>
  <si>
    <t>Con base al aspecto evaluado para el proceso de Laboratorios de Experiencias Inmersivas (LEI), Los encuestados consideran que el proceso LEI, es óptimo con un nivel de satisfacción del 88%, es decir se ubica sobre la meta establecida para el periodo en medición (80,0%). En ese orden de ideas se cumple con el indicador de satisfacción.</t>
  </si>
  <si>
    <t>2024-10-10 17:03:19</t>
  </si>
  <si>
    <t>Con base a los aspectos evaluados del proceso de mercadeo de programas académicos, Los encuestados consideran que el proceso Mercadeo de Programas Académicos, es óptimo con un nivel de satisfacción del 85%, es decir se ubica sobre la meta establecida para el periodo en medición (80,0%). En ese orden de ideas se cumple con el indicador de satisfacción.</t>
  </si>
  <si>
    <t>2024-10-10 09:21:12</t>
  </si>
  <si>
    <t>Con base al aspecto evaluado para el proceso de Diseño de contenido virtual, Los encuestados consideran que el proceso Diseño de Contenido Virtual, es óptimo con un nivel de satisfacción del 88%, es decir se ubica sobre la meta establecida para el periodo en medición (80,0%). En ese orden de ideas se cumple con el indicador de satisfacción.</t>
  </si>
  <si>
    <t>77-2025-01-31</t>
  </si>
  <si>
    <t>2025-07-14 09:33:56</t>
  </si>
  <si>
    <t>Para el mes de Mayo el indicador cierra en 96%. Se presenta disminución debido al cambio de infraestructura de servicios VDI y la medición del cambio no fue eficiente.</t>
  </si>
  <si>
    <t>121-2025-01-31</t>
  </si>
  <si>
    <t>2025-03-18 19:08:49</t>
  </si>
  <si>
    <t>El comportamiento del gasto estuvo de acuerdo a lo esperado._x000D_
_x000D_
El gasto de ventas presento una menor ejecución 80 mm principalmente por las vacantes que se presentan en gasto._x000D_
_x000D_
el comportamiento del costo indirecto no presento variaciones representativos._x000D_
_x000D_
el costo directo presento una menor ejecución de planta y programas especiales por otro lado en diversos tuvo una mayor ejecución, sin embargo al compensar las dos el costo no presenta una variación representativa</t>
  </si>
  <si>
    <t>124-2025-01-31</t>
  </si>
  <si>
    <t>2025-02-11 10:54:41</t>
  </si>
  <si>
    <t>Para el periodo de enero del 2025 se presento un accidente de trabajo, en la sede Medellin, asociado a golpe con objeto.</t>
  </si>
  <si>
    <t>125-2025-01-31</t>
  </si>
  <si>
    <t>2025-02-11 10:56:21</t>
  </si>
  <si>
    <t>En el mes de enero se generó un accidente de trabajo, el cual presentó 3 días de incapacidad medica.</t>
  </si>
  <si>
    <t>128-2025-01-31</t>
  </si>
  <si>
    <t>2025-07-11 08:20:36</t>
  </si>
  <si>
    <t>De acuerdo a resultados del indicador: en el mes de enero se perdió el 0,86% de días programados de trabajo por incapacidad médica.</t>
  </si>
  <si>
    <t>172-2025-01-31</t>
  </si>
  <si>
    <t>2025-03-06 08:54:34</t>
  </si>
  <si>
    <t>Se tienen un nivel de cumplimiento del 80% por el no avance de la definición metodológica de Salidas no conformes. Lo  anterior por novedades en la planta del sistema de gestión de calidad. Por lo tanto se define un replanteamiento de fechas para los meses de marzo y abril. Con los seguimientos semanales, se controla las capacidades del equipo por lo tanto no se define abrir oportunidad de mejora.</t>
  </si>
  <si>
    <t>2026-02-13 09:16:10</t>
  </si>
  <si>
    <t>Bryan Esteban Vanegas Valencia</t>
  </si>
  <si>
    <t>Distribución del Consumo por Sede:_x000D_
_x000D_
Campus Bogotá: 440,00 m³ (55.1% del total)_x000D_
_x000D_
City Campus: 249,50 m³ (31.2% del total)_x000D_
_x000D_
Sede Posgrado-Calle 85: 22,50 m³ (2.82% del total)_x000D_
_x000D_
Campus-Medellín: 88,00 m³ (11.03% del total)_x000D_
_x000D_
Sede Bienestar - Medellín: 0,00 m³ (0% del total)_x000D_
_x000D_
Consultorio Psicología - Medellín: 0,00 m³ (0% del total)_x000D_
_x000D_
Análisis:_x000D_
El consumo total fue de 798 m³, con un promedio diario de 26.6 m³. El Campus Bogotá sigue siendo la sede que concentra la mayor parte del consumo, con 440 m³ (55.1%). City Campus le sigue con 247,5 m³ (30.97%). La Sede Posgrado-Calle 85 y Campus-Medellín mostraron consumos más bajos, con 22,5 m³ (2.82%) y 88 m³ (11.03%), respectivamente. Las sedes de Bienestar y Consultorio Psicología - Medellín no reportaron consumo de agua este mes.</t>
  </si>
  <si>
    <t>2026-03-06 14:19:35</t>
  </si>
  <si>
    <t>Laura Alejandra Arias Lopéz</t>
  </si>
  <si>
    <t>Durante el mes de enero se registró un total de 2.054,76 kg de residuos, lo que equivale a 68,5 kg diarios en generación de los mismos._x000D_
_x000D_
La participación por sede se encuentra dividida de la siguiente manera:_x000D_
_x000D_
Campus Bogotá: 1,130,9 Kg (55, %)_x000D_
City Campus: 406,56 kg (19,8 %)_x000D_
Sede Posgrados: 0 Kg _x000D_
Campus Medellín: 406,9 kg (19,8 %)_x000D_
Sede Bienestar: 0 k9 Kg _x000D_
Consultorio: 110,4 kg ( 5,4 %)_x000D_
_x000D_
_x000D_
En relación al mes inmediatamente anterior las variaciones fueron las siguientes:_x000D_
_x000D_
Total de residuos generados por el Poli: Aumentó 104,64 Kg (+5%)_x000D_
Campus Bogotá: Decreció 49,06 Kg (-4 %)_x000D_
City Campus: Decreció 46,64 Kg (-10 %)_x000D_
Campus Medellín: Aumentó 96,70 Kg (+ 31 %)_x000D_
Consultorio: Aumentó 103,64 kg (+1542%)</t>
  </si>
  <si>
    <t>2026-03-06 09:28:24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</si>
  <si>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enero, el Poli registró un índice de aprovechamiento del 67,8 %, equivalente a 2.917,78 kg de residuos aprovechados. En contraste el 32,2% restante equivale a 1.383,4 kg de residuos no aprovechados, frente a un total de 4.301,2 kg generados según el consolidado general. Este valor refleja el grado de incorporación de los residuos a procesos de recuperación y tratamiento especializado. _x000D_
La distribución del aprovechamiento por sede se detalla a continuación:_x000D_
	_x000D_
Campus: 82% (2.722,4 kg de 3.320 kg)_x000D_
City: 19,8 % (80,7 kg de 406,6 kg)_x000D_
Sede Posgrado: Sin generación de residuos reportada en el mes. _x000D_
Los Colores: 0 % (0 kg de 406,9 kg)_x000D_
Bienestar: Sin generación de residuos reportada en el mes. _x000D_
Consultorios de Psicología/Jurídicos: 52 % (57,34 kg de 110,4 kg)_x000D_
_x000D_
Los subtipos de residuos aprovechables del mes de enero están relacionados a: papel, cartón, plástico, tetra pack, vidrio, metal, luminarias para programas de posconsumo y orgánicos destinados a abono.</t>
  </si>
  <si>
    <t>2025-04-22 16:22:55</t>
  </si>
  <si>
    <t>El consumo de energía eléctrica de la Universidad Politécnico Grancolombiano, en el mes de enero, fue de 113.367 kWh. Este consumo se distribuyó de la siguiente manera:_x000D_
_x000D_
Sede Campus:  54.500 kWh_x000D_
Sede City:  42.180 kWh_x000D_
Sede Calle 85: 3600 kWh_x000D_
Sede Los Colores:  10.775 kWh_x000D_
Sede Bienestar:  600 KWh_x000D_
Consultorio Psicología: 1.712 kWh_x000D_
_x000D_
La sede Campus, que concentra el mayor número de estudiantes y profesores, es la que tiene el mayor consumo de energía, seguida de la sede City y Los Colores. Las sedes de Bienestar, Calle 85 Bogotá y Consultorios de Medellín son más pequeñas, y por eso tienen el menor consumo.</t>
  </si>
  <si>
    <t>2025-02-04 15:02:38</t>
  </si>
  <si>
    <t>En el mes de enero se realizaron las siguientes actividades para el mantenimiento de las áreas verdes de la Institución:_x000D_
_x000D_
Campus_x000D_
1. Jardinería General: Las actividades incluyeron bordes, poda con cortasetos, eliminación manual de maleza y riego manual._x000D_
2. Cuidado del Césped: Se cortó el césped en todas las áreas de la universidad. Esto implica el Campus, así como otras ubicaciones._x000D_
3. Jardín de la Cafetería: Se limpió el jardín frente a la cafetería, incluyendo trabajos en altura. Se replantaron plantas en el muro vertical, y se fertilizaron los muros en City y Campus cada 15 días._x000D_
4. Mantenimiento General: El documento incluye una lista de actividades descritas como mantenimiento general, que incluía barrer hojas y cortar y barrer el césped._x000D_
5. Fertilización: Los muros del Campus fueron fertilizados cada 15 días._x000D_
6. Otras Tareas: El informe también incluye otras tareas como la limpieza de maleza y hojas secas como parte del mantenimiento general._x000D_
_x000D_
City_x000D_
1. Fertilización: Los muros de la sede City fueron fertilizados cada 15 días._x000D_
2. Mantenimiento General: El informe menciona el mantenimiento general que incluía barrer hojas, cortar y barrer el césped, mantener el jardín de la terraza, limpiar maleza y hojas secas y podar setos._x000D_
3. Muros Verticales: El mantenimiento incluyó la siembra de plantas en el muro vertical._x000D_
4. Otras Tareas: El informe también incluye la limpieza de maleza y hojas secas como parte del mantenimiento general._x000D_
_x000D_
Medellín - Los Colores_x000D_
_x000D_
1.Corte de Césped: El césped se cortó aproximadamente cada 20 días, o con mayor frecuencia si era necesario. El corte de todas las áreas de césped se inició esta semana._x000D_
2. Desmalezado: El desmalezado de las plantas se realizó una vez por semana o con mayor frecuencia si era necesario, dondequiera que se evidenciaran malezas._x000D_
3. Plateo y Marcación de Zonas Verdes: Esto se hizo semanalmente o según fuera necesario. Durante el mes, se organizó el plateo y la marcación, y se instalaron más cercas temporales para proteger el jardín de las mascotas y las personas._x000D_
4.Recuperación de Plantas y Árboles: Se revisaron y organizaron las plantas y los árboles en estado crítico. Las plantas y los árboles mostraron mejoría._x000D_
5.Eliminación de Plantas Secas: Se revisaron y eliminaron las plantas en mal estado y las plantas secas, si era necesario. Sin embargo, solo se retiraron las hojas secas._x000D_
6.Rediseño de Zonas Verdes: Las áreas de plantación se organizaron debido al desplazamiento de las piedras, y otras áreas se rediseñaron utilizando piedras._x000D_
7.Poda de Árboles Exteriores: Los árboles fueron podados por sectores según fuera necesario._x000D_
8. Fertilización y Fumigación: Se aplicaron fertilizantes foliares y edáficos e insecticidas cada 15 días._x000D_
9. Riego: El jardín se regó todos los días a primera hora, día por medio._x000D_
10. Recolección de Residuos: La recolección y disposición final de residuos orgánicos, inorgánicos, de madera y vegetales se realizó según fuera necesario, para evitar tener residuos en el PGC._x000D_
11. Mantenimiento: Se realizó mantenimiento en el jardín de la sede de bienestar y psicología</t>
  </si>
  <si>
    <t>239-2025-01-31</t>
  </si>
  <si>
    <t>2025-02-20 16:55:43</t>
  </si>
  <si>
    <t>Proyectos en Ejecución_x000D_
Acreditación Institucional fase III, este proyecto se incluye en el portafolio en enero _x000D_
Centro Gastronómico_x000D_
Fortalecimiento de planta docente_x000D_
Migración modelo de transporte rotativo_x000D_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Estrategia de permanencia Institucional_x000D_
Gobierno de datos_x000D_
Reingenieria de aplicaciones_x000D_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</si>
  <si>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241-2025-01-31</t>
  </si>
  <si>
    <t>2025-02-20 16:54:04</t>
  </si>
  <si>
    <t>Los proyectos relacionados con CAFAM - Colegio e IETDH y el proyecto del Centro de Idiomas requieren actualización del acta de inicio del proyecto con las nuevas definiciones._x000D_
El nuevo proyecto es el de Acreditación institucional que ya tiene acta de inicio</t>
  </si>
  <si>
    <t>2026-03-06 14:52:46</t>
  </si>
  <si>
    <t>Durante el mes reportado, el Poli registró una generación total consolidada de 2.072,47 kg. Estos residuos corresponden al material gestionado por sede y requieren los controles establecidos por la normatividad ambiental vigente, de acuerdo con su naturaleza y manejo operativo._x000D_
_x000D_
La generación se distribuyó de la siguiente forma:_x000D_
Campus Bogotá: 2.071,72_x000D_
City Campus: 0,75_x000D_
Sede Posgrado ? Calle 85: : Sin datos de generación reportados_x000D_
Campus Medellín: : Sin datos de generación reportados_x000D_
Sede Bienestar ? Medellín: : Sin datos de generación reportados_x000D_
Consultorios de Psicología / Jurídicos ? Medellín: Sin datos de generación reportados_x000D_
_x000D_
Observación: en la sede Campus Bogotá se evidencia un incremento en la generación de residuos sólidos debido al almacenamiento de RAEE</t>
  </si>
  <si>
    <t>2025-02-06 08:35:30</t>
  </si>
  <si>
    <t>Durante el mes de enero se recibieron 13 solicitudes documentales asociadas a documentos operativos (Manuales y Procedimientos). De estas solicitudes 11 fueron implementadas de manera efectiva y 2 se encuentran en proceso de aprobación. _x000D_
_x000D_
El tiempo de respuesta que se obtuvo para el periodo evaluado fue de 6,1 días en promedio, en cuanto al flujo de aprobación se logró un promedio de 3,1 días. Dado lo anterior, no se requiera realizar la apertura de oportunidad de mejora.</t>
  </si>
  <si>
    <t>2025-02-13 16:28:15</t>
  </si>
  <si>
    <t>Se tenia planeado el cierre de 4 oportunidades de mejora de las fuentes definidas para el indicador, las cuales cuales fueron cerradas eficazmente.</t>
  </si>
  <si>
    <t>2025-02-13 16:49:21</t>
  </si>
  <si>
    <t>A corte de enero se tenia planificada la ejecución de 346 planes de acción asociados a las fuentes definidas del indicador, de los cuales se ejecutaron 329, obteniendo un resultado favorable del 95%.</t>
  </si>
  <si>
    <t>77-2025-02-28</t>
  </si>
  <si>
    <t>2025-07-14 09:34:25</t>
  </si>
  <si>
    <t>Para el mes de Junio el indicador cierra en 94%. Se presenta disminución debido al cambio de infraestructura de servicios VDI y la medición del cambio no fue eficiente.</t>
  </si>
  <si>
    <t>121-2025-02-28</t>
  </si>
  <si>
    <t>2025-03-18 19:09:27</t>
  </si>
  <si>
    <t>El comportamiento del gasto estuvo de acuerdo a lo esperado._x000D_
_x000D_
El gasto de ventas presento una Mayor ejecución de 187 mm principalmente en el gasto del ceco de admisiones, servicio y mercadeo, y por el rubro de comisiones _x000D_
_x000D_
el comportamiento del costo indirecto presento una mayor ejecución e 84 mm por las variaciones en salario mínimo presupuestado y por plazas nuevas aprobadas._x000D_
_x000D_
El costo directo presenta una mayor ejecucion de 687 mm, de los cuales planta directa representa 300 mm, diversos 263 y programas especiales 125 mm , algunas corresponden a provisiones causadas por financiera y otro a mayor de contratacion de plazas de este segmento</t>
  </si>
  <si>
    <t>122-2025-02-28</t>
  </si>
  <si>
    <t>2025-03-05 09:01:08</t>
  </si>
  <si>
    <t>Análisis por Periodo_x000D_
Enero: Se gestionaron 20 solicitudes documentales, con un énfasis en la creación de nuevos documentos (10 solicitudes, 50%), seguido por actualizaciones (6 solicitudes, 30%) y eliminaciones (4 solicitudes, 20%)._x000D_
_x000D_
Febrero: Se observó un incremento del 35% en el volumen total de solicitudes, alcanzando 27 documentos. En este mes, la creación de nuevos documentos disminuyó a solo 1 solicitud (4%), mientras que se incrementaron significativamente las eliminaciones (13 solicitudes, 48%) y las actualizaciones (13 solicitudes, 48%)._x000D_
_x000D_
Durante los meses evaluados se recibieron 47 solicitudes documentales, las cuales fueron ejecutadas al 100%._x000D_
_x000D_
_x000D_
Dado el resultado obtenido, se concluye que no se requiere la apertura de OM.</t>
  </si>
  <si>
    <t>124-2025-02-28</t>
  </si>
  <si>
    <t>2025-03-26 18:25:14</t>
  </si>
  <si>
    <t>Para el periodo del mes de febrero del 2025, no se presentaron accidentes de trabajo.</t>
  </si>
  <si>
    <t>125-2025-02-28</t>
  </si>
  <si>
    <t>2025-06-16 07:57:00</t>
  </si>
  <si>
    <t>Durante el me sde febrero, no se presentaron días perdidos por accidentes de trabajo.</t>
  </si>
  <si>
    <t>128-2025-02-28</t>
  </si>
  <si>
    <t>2025-07-11 08:43:21</t>
  </si>
  <si>
    <t>De acuerdo a resultados del indicador: en el mes de marzo se perdió el 0,99% días programados de trabajo por incapacidad médica.</t>
  </si>
  <si>
    <t>2025-11-26 08:33:30</t>
  </si>
  <si>
    <t>Distribución del Consumo por Sede:_x000D_
_x000D_
Campus Bogotá: 632,00 m³ (56.4% del total)_x000D_
_x000D_
City Campus: 249,50 m³ (22.2% del total)_x000D_
_x000D_
Sede Posgrado-Calle 85: 13,50 m³ (1.2% del total)_x000D_
_x000D_
Campus-Medellín: 228,00 m³ (20.3% del total)_x000D_
_x000D_
Sede Bienestar - Medellín: 0,00 m³ (0% del total)_x000D_
_x000D_
Consultorio Psicología - Medellín: 0,00 m³ (0% del total)_x000D_
_x000D_
Análisis:_x000D_
En febrero de 2025, el consumo total aumentó a 1.121 m³, con un promedio diario de 37,4 m³. El Campus Bogotá sigue siendo la sede con el mayor consumo, con 632 m³ (56.4%). City Campus registró un consumo de 247,5 m³ (22.1%), mientras que Campus-Medellín representó el 20.3% del total con 228 m³. Las sedes Bienestar y Consultorio Psicología - Medellín no registraron consumo de agua.</t>
  </si>
  <si>
    <t>2026-02-25 16:37:44</t>
  </si>
  <si>
    <t>Durante el mes de febrero se registró un total de 5.016,8 kg de residuos, lo que equivale a 167,2 kg diarios en generación de los mismos._x000D_
_x000D_
La participación por sede se encuentra dividida de la siguiente manera:_x000D_
_x000D_
Campus Bogotá: 3.092,35 kg ( 61,6 %)_x000D_
City Campus: 1.009,26 kg (20,1 %)_x000D_
Sede Posgrados: 0 kg_x000D_
Campus Medellín: 886,8 kg (17,7 %)_x000D_
Sede Bienestar: 0 k9 kg_x000D_
Consultorio: 28,42 kg ( 0,6 %)_x000D_
_x000D_
_x000D_
En relación al mes inmediatamente anterior las variaciones fueron las siguientes:_x000D_
_x000D_
Total de residuos generados por el Poli: Aumentó 2.988,33 kg (+147%)_x000D_
Campus Bogotá: Aumentó 1961,41 kg (+173 %)_x000D_
City Campus: Aumentó 602,70 kg (+148 %)_x000D_
Campus Medellín: Aumentó 479,90 kg (+118 %)_x000D_
Consultorio: Decreció 55,68 kg (- 66%)</t>
  </si>
  <si>
    <t>2026-03-06 09:29:55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</si>
  <si>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febrero, el Poli registró un índice de aprovechamiento del 36,6 %, equivalente a 2.151,61 kg de residuos aprovechados. En contraste el 63,4% restante equivale a 3.731,9 kg de residuos no aprovechados, frente a un total de 5.883,5 kg generados según el consolidado general. Este valor refleja el grado de incorporación de los residuos a procesos de recuperación y tratamiento especializado. _x000D_
_x000D_
La distribución del aprovechamiento por sede se detalla a continuación:_x000D_
Campus: 47,9% (1,895,54 kg de 3.959 kg)_x000D_
City: 10,1 % (102,11 kg de 1.009,3 kg)_x000D_
Sede Posgrado: Sin generación de residuos reportada en el mes. _x000D_
Los Colores: 16,8 % (148,9 kg de 886,8 kg)_x000D_
Bienestar: Sin generación de residuos reportada en el mes. _x000D_
Consultorios de Psicología/Jurídicos: 17,8 % (5,06 kg de 28,4 kg)_x000D_
_x000D_
Los subtipos de residuos aprovechables del mes de febrero están relacionados a: papel, cartón, plástico, tetra pack, vidrio, metal, luminarias para programas de posconsumo y orgánicos destinados a abono.</t>
  </si>
  <si>
    <t>2026-02-24 09:26:08</t>
  </si>
  <si>
    <t>Esta fue la distribución del Consumo por Sede:_x000D_
_x000D_
Campus Bogotá: 66.782,39 kWh (50% del total)_x000D_
_x000D_
City Campus: 42.100,00 kWh (31%)_x000D_
_x000D_
Sede Posgrado - Calle 85: 3.660,00 kWh (2.6%)_x000D_
_x000D_
Campus Medellín: 20,253,00 kWh (15%)_x000D_
_x000D_
Sede Bienestar - Medellín: 120,00 kWh (0.1%)_x000D_
_x000D_
Consultorio Psicología - Medellín: 2.723,00 kWh (1.9%)</t>
  </si>
  <si>
    <t>2025-05-23 09:38:38</t>
  </si>
  <si>
    <t>Estas fueron las actividades que se realizaron en el mes de febrero para el mantenimiento de áreas verdes:_x000D_
_x000D_
Campus:_x000D_
_x000D_
1. Poda de césped en todas las áreas._x000D_
_x000D_
2. Barrido de hojas y limpieza de canales todos los lunes._x000D_
_x000D_
3. Desyerbe manual y poda de setos._x000D_
_x000D_
4. Organización y aplicación de compostaje en jardines._x000D_
_x000D_
5. Siembra y pintura de materas en dos nuevos espacios (pintura solicitada a mantenimiento, no a cargo de la empresa)._x000D_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Esta semana se inició poda general._x000D_
_x000D_
2. Desmalezado de plantas una vez a la semana o antes si se requiere._x000D_
_x000D_
3. Plateo y marcación de zonas verdes, incluyendo instalación de cercas provisionales para proteger de tránsito de personas y mascotas._x000D_
_x000D_
4. Recuperación de plantas y árboles en estado crítico, con mejoras evidentes._x000D_
_x000D_
5. Erradicación de plantas y hojas en mal estado, aunque no ha sido necesaria extracción completa de plantas._x000D_
_x000D_
6.Rediseño de figuras e islas en zonas verdes, incluyendo organización de plateos y reubicación de piedras._x000D_
_x000D_
7. Poda de árboles exteriores según necesidad, por sectores._x000D_
_x000D_
8. Aplicación de fertilizantes foliares, edáficos e insecticidas (fumigación) cada 15 días._x000D_
_x000D_
9. Riego del jardín día de por medio, a primera hora del día laboral._x000D_
_x000D_
10. Recolección y disposición final de residuos orgánicos, inorgánicos, maderables y vegetales, de manera continua para evitar acumulación._x000D_
_x000D_
11. Mantenimiento al jardín de la sede de Bienestar y Psicología.</t>
  </si>
  <si>
    <t>239-2025-02-28</t>
  </si>
  <si>
    <t>2025-03-31 13:10:59</t>
  </si>
  <si>
    <t>Cierre_x000D_
Centro Gastronómico_x000D_
Ejecución_x000D_
Acreditación Institucional fase III ? Etapa de evaluación externa o evaluación por pares_x000D_
Actualización de TRD y creación del Plan de Gestión documental_x000D_
Ecosistema E3_x000D_
Fortalecimiento de planta docente_x000D_
Gobierno de datos_x000D_
Migración modelo de transporte rotativo_x000D_
Proyecto de Permanencia institucional_x000D_
Reingenieria de aplicaciones_x000D_
Self Service_x000D_
SOPHIA Sistema de Optimización y Programación Horaria Institucional Académica I Fase_x000D_
Finalizado_x000D_
Acreditación Institucional Fase II_x000D_
Acreditación Institucional Sede Bogotá-Fase I_x000D_
Catálogo de recursos Virtuales_x000D_
Certificación SGA sede los Colores_x000D_
CREA Centro de Recursos y Experiencias para el aprendizaje ? Fase de Adecuación_x000D_
Cultura de una buena Docencia_x000D_
Datalake_x000D_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Planeación_x000D_
Actualización del sistema de Educación Virtual_x000D_
ADN POLI_x000D_
Fortalecimiento de la investigación, la innovación y la creación_x000D_
Herramientas de Gestión para el mejoramiento continuo_x000D_
Modelo de seguimiento al graduado_x000D_
SER PRO Fase II_x000D_
Stand by_x000D_
Centro de Idiomas POLI_x000D_
Colegio Virtual_x000D_
Institución de educación para el trabajo y desarrollo humano IETDH</t>
  </si>
  <si>
    <t>241-2025-02-28</t>
  </si>
  <si>
    <t>2025-05-28 08:38:01</t>
  </si>
  <si>
    <t>Los proyectos relacionados con CAFAM - Colegio e IETDH y el proyecto del Centro de Idiomas requieren actualización del acta de inicio del proyecto con las nuevas definiciones, 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</si>
  <si>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23:08:39</t>
  </si>
  <si>
    <t>Durante el mes reportado, el Poli registró una generación total consolidada de 71,68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Campus Bogotá: 58,71 kg (81,9%)_x000D_
City Campus: 1,17 kg (1,6%)_x000D_
Sede Posgrado ? Calle 85: Sin datos de generación reportados_x000D_
Campus Medellín: 11,80 kg (16,5%)_x000D_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2072,47 kg a 71,68 kg, es decir, decreció 2000,79 kg (-97%)_x000D_
Campus Bogotá: Decreció 2013,01 kg (-97%)_x000D_
Campus Medellín: Aumentó 11,80 kg (+100%)_x000D_
City Campus: Aumentó 0,42 kg (+56%)_x000D_
Sede Bienestar Medellín:  0%</t>
  </si>
  <si>
    <t>2025-03-05 09:30:20</t>
  </si>
  <si>
    <t>n febrero, se gestionaron 27 solicitudes documentales, con un tiempo promedio de 1,93 días para el trámite y 1,41 días para la implementación en Kawak, representando una reducción del 72% y 80% respectivamente frente a la meta de 7 días. Esto refleja un proceso altamente eficiente y optimizado, asegurando una gestión documental ágil. Se recomienda mantener este desempeño y monitorear su sostenibilidad en futuros periodos</t>
  </si>
  <si>
    <t>2025-03-05 11:26:57</t>
  </si>
  <si>
    <t>En febrero, la oportunidad de cierre de acciones correctivas, preventivas y de mejora alcanzó un 50% a nivel global._x000D_
_x000D_
Auditoría interna: Se planificaron 3 acciones para cierre, logrando cerrar 2, con un cumplimiento del 66,67%._x000D_
Seguimiento y control: Se planificó 1 acción, pero no se logró cerrar, obteniendo un 0% de cumplimiento._x000D_
El resultado general refleja un avance parcial en el cierre de acciones de mejora, con un desempeño sólido en auditoría interna, pero oportunidades de mejora en seguimiento y control. Se recomienda fortalecer el seguimiento de las acciones pendientes para optimizar el cumplimiento en futuros periodos.</t>
  </si>
  <si>
    <t>2025-03-25 23:17:41</t>
  </si>
  <si>
    <t>Se identifica debilidades en el seguimiento de las acciones próximas a cerrar de auditoría interna y auditoría externa. Débido a los diferentes frentes que se abordan desde el sistema de gestión de calidad, se debe diseñar un seguimiento más periódico para alertar a los procesos y evitar el vencimiento de las acciones de mejora.</t>
  </si>
  <si>
    <t>77-2025-03-31</t>
  </si>
  <si>
    <t>2025-07-14 09:35:04</t>
  </si>
  <si>
    <t>121-2025-03-31</t>
  </si>
  <si>
    <t>2025-04-15 18:45:44</t>
  </si>
  <si>
    <t>El comportamiento del gasto estuvo de acuerdo a lo presupuestado_x000D_
_x000D_
El gasto de ventas presento una mayor ejecucion principalmente en los rubros de comisiones y temporales _x000D_
_x000D_
el costo indirecto presenta una mayor ejecucion de 110 mm _x000D_
_x000D_
El costo directo presenta una mayor ejecucion de 530 mm  de los cuales 338 pertenecen al segmento de diversos  y 155 a planta directa</t>
  </si>
  <si>
    <t>124-2025-03-31</t>
  </si>
  <si>
    <t>2025-06-18 08:13:53</t>
  </si>
  <si>
    <t>Para el periodo de marzo del 2025 se presentó (1) accidente de trabajo, en la sede de  Bogotá CAMPUS, asociado a torcedura en el tobillo izquierdo</t>
  </si>
  <si>
    <t>125-2025-03-31</t>
  </si>
  <si>
    <t>2025-06-16 08:42:03</t>
  </si>
  <si>
    <t>Por cada cien (100) trabajadores que laboraron en el mes, se perdieron 0,45 días por accidente de trabajo, producto de un accidente de trabajo con la colaboradora ANGELA MARÍA RAMIREZ ROZO, el cual ocasiono una &amp;quot;torcedura de tobillo&amp;quot; en el pie izquierdo, dejando 7 días de incapacidad por orígen laboral.</t>
  </si>
  <si>
    <t>128-2025-03-31</t>
  </si>
  <si>
    <t>2025-06-13 10:43:22</t>
  </si>
  <si>
    <t>De acuerdo a resultados del indicador: en el mes de marzo se perdió el 0,96% días programados de trabajo por incapacidad médica.</t>
  </si>
  <si>
    <t>172-2025-03-31</t>
  </si>
  <si>
    <t>2025-07-10 18:34:25</t>
  </si>
  <si>
    <t>Se  ve un incumplimiento en actividades planificadas para este periodo por ajuste en otras prioridades. El equipo del sistema de gestión de calidad define actividades que impactan el reto de mejoramiento continuo y mantenimiento del sistema de gestión de calidad. Se mantienen pendiente los esfuerzos de salidas no conformes y comunicaciones. _x000D_
Las cuales se reprogramarán para el mes de mayo</t>
  </si>
  <si>
    <t>2025-11-19 12:13:52</t>
  </si>
  <si>
    <t>Distribución del Consumo por Sede:_x000D_
_x000D_
Campus Bogotá: 721,00 m³ (55.1% del total)_x000D_
_x000D_
City Campus: 371,00 m³ (28.3% del total)_x000D_
_x000D_
Sede Posgrado-Calle 85: 13,50 m³ (1% del total)_x000D_
_x000D_
Campus-Medellín: 204,00 m³ (15.6% del total)_x000D_
_x000D_
Sede Bienestar - Medellín: 0,00 m³ (0% del total)_x000D_
_x000D_
Consultorio Psicología - Medellín: 0,00 m³ (0% del total)_x000D_
_x000D_
Análisis:_x000D_
En marzo, el consumo de agua aumentó a 1.309,50 m³, con un promedio de 44 m³ por día. El Campus Bogotá sigue siendo el mayor consumidor, con 721 m³ (55.1%). City Campus y Campus-Medellín consumieron 371 m³ (28.3%) y 204 m³ (15.6%), respectivamente. Las sedes de Bienestar y Consultorio Psicología - Medellín no reportaron consumo.</t>
  </si>
  <si>
    <t>2026-02-25 16:58:28</t>
  </si>
  <si>
    <t>Durante el mes de marzo se registró un total de 6.477,26 kg de residuos, lo que equivale a 215,9 kg diarios en generación de los mismos._x000D_
_x000D_
La participación por sede se encuentra dividida de la siguiente manera:_x000D_
_x000D_
Campus Bogotá: 3.844,31 Kg (59,4 %)_x000D_
City Campus: 1.286,89 kg (19,9 %)_x000D_
Sede Posgrados: 37,71 kg (0,6%)_x000D_
Campus Medellín: 1,257,77 kg (19,4 %)_x000D_
Sede Bienestar: 0 kg _x000D_
Consultorio: 50,58 kg ( 0,8 %)_x000D_
_x000D_
_x000D_
En relación al mes inmediatamente anterior las variaciones fueron las siguientes:_x000D_
_x000D_
Total de residuos generados por el Poli: Aumentó 1460,43 kg (+29%)_x000D_
Campus Bogotá: Aumentó 751,96 kg (+ 24,3 %)_x000D_
City Campus: Aumentó 277,63 kg (+ 27,5 %)_x000D_
Sede de Posgrados: Aumentó 37,71 kg ( +100%) _x000D_
Campus Medellín: Aumentó 370,97 Kg (+ 41,8) %)_x000D_
Consultorio: Aumentó 22,16 kg (+ 78%)</t>
  </si>
  <si>
    <t>2026-03-06 13:28:59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</si>
  <si>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marzo, el Poli registró un índice de aprovechamiento del 23,9 %, equivalente a 1.785,9 kg de residuos aprovechados. En contraste el 76,1% restante equivale a 5.674,2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Campus: 29,1% (1.405,91 kg de 4.826,9 kg)_x000D_
City: 16,4% (210,69 kg de 1.286,9 kg)_x000D_
Sede Posgrado: 60,3% (22,73 kg de 37,7 kg)_x000D_
Los colores: 9,6% (120,47 kg de 1.257,8 kg)_x000D_
Bienestar: Sin generación de residuos reportada en el mes._x000D_
Consultorios de Psicología/Jurídicos: 51,0% (25,82 kg de 50,6 kg)_x000D_
_x000D_
Los subtipos de residuos aprovechables del mes de marzo están relacionados a: papel, cartón, plástico, tetra pack, vidrio, metal, luminarias para programas de posconsumo y orgánicos destinados a abono.</t>
  </si>
  <si>
    <t>2025-09-25 14:47:08</t>
  </si>
  <si>
    <t>Esta fue la distribución del Consumo por Sede:_x000D_
_x000D_
Campus Bogotá: 76.546,46 kWh (49.0% del total)_x000D_
_x000D_
City Campus: 49.020,00 kWh (31.4%)_x000D_
_x000D_
Sede Posgrado - Calle 85: 4.260,00 kWh (2.7%)_x000D_
_x000D_
Campus Medellín: 24.510,00 kWh (15.7%)_x000D_
_x000D_
Sede Bienestar - Medellín: 120,00 kWh (0.1%)_x000D_
_x000D_
Consultorio Psicología - Medellín: 1.647,00 kWh (1.1%)</t>
  </si>
  <si>
    <t>2025-05-23 10:12:03</t>
  </si>
  <si>
    <t>Se realizaron las siguientes actividades en el mes de marzo para el mantenimiento de áreas verdes:_x000D_
_x000D_
Campus:_x000D_
_x000D_
1. Corte de césped en todas las zonas de la universidad._x000D_
_x000D_
2. Barrido y disposición del césped cortado en los lugares destinados para esta labor._x000D_
_x000D_
3. Desyerbe en jardineras con crecimiento excesivo debido a lluvias._x000D_
_x000D_
4. Riego semanal a materas internas._x000D_
_x000D_
5. Poda de ramas de árbol en parqueadero 1._x000D_
_x000D_
City_x000D_
_x000D_
1. Desyerbe manual y poda de jardín en la terraza._x000D_
_x000D_
2. Aplicación de fertilizante foliar y riego manual tres veces por semana en muros verticales._x000D_
_x000D_
3. Riego, limpieza de hojas y resiembra de plantas de interior, con plantas aportadas por la empresa._x000D_
_x000D_
Medellín - Los Colores_x000D_
_x000D_
1. Poda del césped (guadañada) cada 20 días o antes si es necesario; se inició poda general esta semana._x000D_
_x000D_
2. Desmalezado de plantas semanalmente o antes según necesidad._x000D_
_x000D_
3. Plateo y marcación de zonas verdes, con instalación de cercas provisionales para proteger los jardines del tránsito de personas y mascotas._x000D_
_x000D_
4. Recuperación de plantas y árboles en estado crítico, con mejoras visibles._x000D_
_x000D_
5. Extracción de hojas en mal estado; no se ha requerido erradicación de plantas completas._x000D_
_x000D_
6. Rediseño de figuras e islas con reorganización de plateos y piedras._x000D_
_x000D_
7. Poda de árboles exteriores por sectores, según necesidad._x000D_
_x000D_
8. Aplicación quincenal de fertilizantes foliares, edáficos e insecticidas._x000D_
_x000D_
9. Riego del jardín día de por medio, a primera hora de la jornada laboral._x000D_
_x000D_
10. Recolección y disposición final de residuos orgánicos, inorgánicos, maderables y vegetales, realizada de forma continua._x000D_
_x000D_
11. Mantenimiento al jardín de la sede de Bienestar y Psicología._x000D_
_x000D_
12. Compra de plantas y elementos para organizar el jardín de la nueva sede de Bienestar.</t>
  </si>
  <si>
    <t>2025-05-28 08:34:02</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</si>
  <si>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II_x000D_
_x000D_
Estos proyectos están en la fase de planeación, lo que implica que se están definiendo los objetivos, alcances y recursos necesarios antes de iniciar la ejecución._x000D_
_x000D_
Proyectos en Stand By_x000D_
Centro de Idiomas POLI_x000D_
Colegio Virtual_x000D_
Institución de educación para el trabajo y desarrollo humano IETDH_x000D_
Estos proyectos están en pausa, lo que puede deberse a diversas razones como la espera de recursos, decisiones estratégicas o repriorización de actividades.</t>
  </si>
  <si>
    <t>241-2025-03-31</t>
  </si>
  <si>
    <t>2025-05-28 08:43:54</t>
  </si>
  <si>
    <t>Los proyectos relacionados con CAFAM - Colegio e IETDH y el proyecto del Centro de Idiomas requieren actualización del acta de inicio del proyecto con las nuevas definiciones,_x000D_
Los siguientes proyectos cuentan con acta de inicio: Acreditación Institucional fase III ? Etapa de evaluación externa o evaluación por pares_x000D_
Actualización de TRD y creación del Plan de Gestión documental_x000D_
Ecosistema E3_x000D_
Fortalecimiento de la investigación, la innovación y la creación_x000D_
Fortalecimiento de planta docente_x000D_
Gobierno de datos_x000D_
Herramientas de Gestión para el mejoramiento continuo_x000D_
Migración modelo de transporte rotativo_x000D_
Proyecto de Permanencia institucional_x000D_
Proyectos Ilumno Self Service S&amp;P_x000D_
Reingenieria de aplicaciones</t>
  </si>
  <si>
    <t>2026-03-06 23:11:25</t>
  </si>
  <si>
    <t>Durante el mes reportado, el Poli registró una generación total consolidada de 53,29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50,05 kg (93,9%)_x000D_
City Campus: 1,84 kg (3,5%)_x000D_
Sede Posgrado ? Calle 85: Sin datos de generación reportados_x000D_
Campus Medellín: 1,40 kg (2,6%)_x000D_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71,68 kg a 53,29 kg, es decir, decreció 18,39 kg (-26%)_x000D_
Campus Bogotá: Decreció 8,66 kg (-15%)_x000D_
Campus Medellín: Decreció 10,40 kg (-88%)_x000D_
City Campus: Aumentó 0,67 kg (57%)_x000D_
Sede Bienestar Medellín: Sin variación (0%)</t>
  </si>
  <si>
    <t>2025-04-07 13:57:32</t>
  </si>
  <si>
    <t>En Marzo, se gestionaron 15 solicitudes documentales, con un tiempo promedio de6,67 días para el trámite y 3,93 días para la implementación en Kawak, Esto refleja un proceso altamente eficiente asegurando una gestión documental ágil. Se recomienda mantener este desempeño y monitorear su sostenibilidad en futuros periodos</t>
  </si>
  <si>
    <t>2025-04-22 11:18:21</t>
  </si>
  <si>
    <t>En febrero, la oportunidad de cierre de acciones correctivas, preventivas y de mejora alcanzó un 100% a nivel global._x000D_
_x000D_
Auditoría interna: Se planificaron 2 acciones para cierre, logrando cerrar 2, con un cumplimiento del 100%._x000D_
_x000D_
El resultado general refleja un avance parcial en el cierre de acciones de mejora, con un desempeño sólido en auditoría interna._x000D_
_x000D_
Se recomienda fortalecer el seguimiento de las acciones pendientes para optimizar el cumplimiento en futuros periodos.</t>
  </si>
  <si>
    <t>2025-03-27 15:14:59</t>
  </si>
  <si>
    <t>Para el corte Trimestral 2025-1 correspondiente al periodo del 1 de Enero al 31 de Marzo, El indicador continua de manera positiva (90.7%), se mantiene la meta, los usuarios sienten el avance en los tiempos de respuesta, dentro de los procesos de reinducción institucional se recomienda la planeación anticipada para optimizar los tiempos en los procesos de compras que puedan afectar la operación.</t>
  </si>
  <si>
    <t>111-2025-03-31</t>
  </si>
  <si>
    <t>2025-04-09 14:52:58</t>
  </si>
  <si>
    <t>Los encuestados consideran que el proceso de Gestión de Abastecimiento, se encuentra en cumplimiento, puesto que su nivel de satisfacción del 92,9%, es decir 12 pp por encima de la meta establecida para el periodo en medición (80,0%). En ese orden de ideas se cumple con el indicador de satisfacción._x000D_
_x000D_
De los 6 aspectos evaluados para el proceso, todos superan la meta establecida, el ítem de &amp;quot;Los tiempos de respuesta del proceso de abastecimiento son acodes&amp;quot;, se encuentra en TTB=92%, versus el trimestre No. 4- 2024 presento un aumento de 12 pp,  se deben continuar con las acciones que optimicen los tiempos y evitar que este ítem afecte en mayor proporción el indicador global.</t>
  </si>
  <si>
    <t>197-2025-03-31</t>
  </si>
  <si>
    <t>2025-10-28 15:28:55</t>
  </si>
  <si>
    <t>Durante el periodo evaluado, en la sede Medellín Colores se planificaron 14 actividades de mantenimiento correspondientes a los sistemas de aire acondicionado, bombas hidráulicas, red contra incendios, tanques de agua, ascensores y UPS._x000D_
_x000D_
Las actividades se programaron de manera mensual, con excepción de las UPS y los tanques de agua, los cuales cuentan con una periodicidad diferente:_x000D_
_x000D_
UPS: mantenimiento planeado y ejecutado en el mes de febrero._x000D_
_x000D_
Tanques de agua: mantenimiento planeado y ejecutado en el mes de marzo._x000D_
_x000D_
El resto de los equipos (aires, bombas, red contra incendios y ascensores) se programaron y ejecutaron según el cronograma establecido, cumpliendo a cabalidad con las fechas definidas._x000D_
_x000D_
En total, se registraron 14 actividades planificadas y 14 ejecutadas, lo que representa un cumplimiento del 100% en la ejecución del indicador, evidenciando una gestión efectiva de la programación y seguimiento de los mantenimientos preventivos en la sede.</t>
  </si>
  <si>
    <t>2025-09-25 14:20:16</t>
  </si>
  <si>
    <t>En el primer trimestre de 2025 se ejecutaron 131 actividades de 131 planificadas para el periodo:_x000D_
Gestión Ambiental 24/24_x000D_
Programa Gestión de Áreas Naturales 10/10_x000D_
Programa Gestión de la Calidad, Ahorro y Uso Eficiente del Agua 19/19_x000D_
Programa Gestión de la Educación y Comunicación Ambienta 10/10_x000D_
Programa Gestión de la Medición y Compensación de GEI - Huella de Carbono 2/2 Programa Gestión del Ahorro y Uso Eficiente de la Energía 9/9_x000D_
Programa Gestión de la Calidad del Aire, Ruido Ambiental y Publicidad Exterior Visual 6/6_x000D_
Plan Gestión Integral de Residuos 51/51</t>
  </si>
  <si>
    <t>2025-09-25 16:38:58</t>
  </si>
  <si>
    <t>En el primer trimestre del año se cumplieron 39 de 41 indicadores relacionados con los programas ambientales:_x000D_
_x000D_
- Plan Anual 20 de 21._x000D_
- Gestión Integral de Residuos 8 de 9._x000D_
- Gestión del Ahorro y Uso Eficiente de Energía 3 de 3._x000D_
- Gestión de la Calidad, Ahorro y Uso Eficiente del Agua 3 de 3._x000D_
- Gestión de Áreas Naturales 3 de 3._x000D_
- Gestión de la Educación y Comunicación Ambiental 2 de 2.</t>
  </si>
  <si>
    <t>240-2025-03-31</t>
  </si>
  <si>
    <t>2025-05-28 08:36:28</t>
  </si>
  <si>
    <t>2025-07-14 07:53:14</t>
  </si>
  <si>
    <t>Las sesiones por procesos para la definición de indicadores se iniciaron en el mes de junio de acuerdo al cronograma definido por el proceso de desempeño institucional</t>
  </si>
  <si>
    <t>254-2025-03-31</t>
  </si>
  <si>
    <t>2025-07-11 13:21:24</t>
  </si>
  <si>
    <t>Se realiza el cargue de 84 planea anuales, definidos para el primer corte del año 2025.</t>
  </si>
  <si>
    <t>263-2025-03-31</t>
  </si>
  <si>
    <t>2025-07-18 12:28:21</t>
  </si>
  <si>
    <t>El indicador refleja el número de casos radicados del 01 enero al 31 de marzo de 2025 (256). En el área de PQRS brindamos respuesta dentro de los términos legales que establece la norma (Ley 1755 de 2015), es decir 15 días hábiles días siguientes a su recepción o 10 días hábiles siguientes a su recepción si la solicitud se refiere a solicitud de documentos o información. En algunas ocasiones tomamos la totalidad del plazo que nos otorga la norma, en razón a la complejidad de los mismos y el término que tardaron a las áreas en brindar la información. En algunas ocasiones damos respuesta en un término menor, sin embargo, ninguno se respondió por fuera del término legal, es decir que si cumplimos la meta._x000D_
_x000D_
Es importante tener en cuenta que, en lo que se refiere a Requerimientos del Men, Traslados del MEN y tutelas son las entidades las que nos indican en número de días que tenemos para brindar la respuesta._x000D_
_x000D_
El resultado se presenta porque tenemos sumo cuidado con los plazos para dar respuesta, razón por la cual, elaboramos internamente una tabla de Excel que nos alerta la fecha de vencimiento de cada una de las solicitudes._x000D_
_x000D_
El impacto del resultado para la Institución radica en que evitamos sanciones, llamados de atención para la Institución o nuestros representantes legales.</t>
  </si>
  <si>
    <t>2025-07-22 22:44:13</t>
  </si>
  <si>
    <t>El reporte trimestral de este indicador empezará a gestionarse desde 2025-2.</t>
  </si>
  <si>
    <t>2025-07-22 14:59:01</t>
  </si>
  <si>
    <t>La periodicidad trimestal empezará a partir del segundo semestre del 2025</t>
  </si>
  <si>
    <t>300-2025-03-31</t>
  </si>
  <si>
    <t>2025-04-03 13:26:28</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</si>
  <si>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enero, febrero y marzo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primer trimestre del año 2025.</t>
  </si>
  <si>
    <t>301-2025-03-31</t>
  </si>
  <si>
    <t>2025-04-02 20:32:56</t>
  </si>
  <si>
    <t>Durante el primer trimestre de 2025 se dio cumplimiento al plan de trabajo con la empresa transportadora de acuerdo con lo establecido en el Contrato. Durante el mes de enero de 2025 la operación del servicio de transporte funcionó con cuatro (4) buses y durante los meses de febrero y marzo de 2025 la operación del servicio de transporte funcionó con ocho (8)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</si>
  <si>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2025-07-14 07:32:26</t>
  </si>
  <si>
    <t>347-2025-03-31</t>
  </si>
  <si>
    <t>2025-05-19 09:57:35</t>
  </si>
  <si>
    <t>Anticipos de proveedores sin legalizar 18: 18 anticipos se encuentran por acuerdo que se legalizaran hasta que se culmine la transacción. Anticipo de empleados sin legalizar 1, La colaboradora Daniela legalizo en abril 2025.</t>
  </si>
  <si>
    <t>348-2025-03-31</t>
  </si>
  <si>
    <t>2025-05-19 10:26:34</t>
  </si>
  <si>
    <t>351-2025-03-31</t>
  </si>
  <si>
    <t>2025-07-14 15:27:34</t>
  </si>
  <si>
    <t>De acuerdo con el plan de trabajo ejecutado se depuran partidas de meses anteriores y se realiza gestion de identificacion con las que no se han logrado identificar.</t>
  </si>
  <si>
    <t>352-2025-03-31</t>
  </si>
  <si>
    <t>2025-07-02 11:52:11</t>
  </si>
  <si>
    <t>368-2025-03-31</t>
  </si>
  <si>
    <t>2025-04-08 15:34:32</t>
  </si>
  <si>
    <t>En el trimestre (enero, febrero, marzo) del año 2025, los estudiantes que aplicaron la encuesta de satisfacción fueron 603, dando cumplimiento al indicador, ya que obtuvimos un promedio sobre 90% en los ítem de profesor, materiales, programa académico, instalaciones.</t>
  </si>
  <si>
    <t>372-2025-03-31</t>
  </si>
  <si>
    <t>2025-04-08 15:39:05</t>
  </si>
  <si>
    <t>En el trimestre (enero, febrero, marzo) del año 2025, se obtiene el resultado de la aplicación de la encuesta de satisfacción del cliente corporativo, para los ítem de Programa, modalidad, calidad, calidez que para este trimestre aplicó a dos empresas, dando como resultado un 98% del indicador y así mismo cumpliendo con el mismo</t>
  </si>
  <si>
    <t>2025-07-13 20:46:48</t>
  </si>
  <si>
    <t>Se lleva a cabo el cargue del reporte con corte a marzo de 2025 en la herramienta de retos, con la participación de cada uno de los directores de escuela del registro de la información. A partir de los datos consolidados, se observa el comportamiento del indicador en relación con las metas establecidas para el año.</t>
  </si>
  <si>
    <t>394-2025-03-31</t>
  </si>
  <si>
    <t>2025-07-14 13:45:02</t>
  </si>
  <si>
    <t>Del 16 de diciembre al 31 de marzo de 2025 tuvimos 395 publicaciones en medios de comunicación tier 1 y tier 2 a nivel nacional. Adjunto reporte de noticias. Se omiten noticias indirectas y las notas pagas en medios de comunicación.</t>
  </si>
  <si>
    <t>395-2025-03-31</t>
  </si>
  <si>
    <t>2025-07-14 13:58:58</t>
  </si>
  <si>
    <t>Del 16 de diciembre de 2024 al 31 de marzo de 2025 tuvimos 102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</si>
  <si>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2025-07-23 10:03:18</t>
  </si>
  <si>
    <t>Se realizan diferentes envios a traves de nuestro proveedor servientrega, pero no todo es diplomas, aunque es el volumen mas grande, dentro de los tiempos y envios realizando cumplimiento</t>
  </si>
  <si>
    <t>2025-07-13 21:51:00</t>
  </si>
  <si>
    <t>Se lleva a cabo el cargue del reporte al primer trimestre del 2025 en la herramienta de retos, con la participación de cada uno de los líderes responsables del registro de la información. A partir de los datos consolidados, se observa el comportamiento del indicador en relación con las metas establecidas a la fecha de corte</t>
  </si>
  <si>
    <t>2025-07-13 21:08:39</t>
  </si>
  <si>
    <t>2025-07-13 21:12:57</t>
  </si>
  <si>
    <t>2025-07-13 21:16:25</t>
  </si>
  <si>
    <t>431-2025-03-31</t>
  </si>
  <si>
    <t>2025-06-24 14:48:05</t>
  </si>
  <si>
    <t>Para el primer trimestre del año se identificaron 54 casos de interés por condiciones de salud especial de trabajadores, a los cuales se les realizó seguimiento o acompañamiento, con un cumplimiento del 100%.</t>
  </si>
  <si>
    <t>453-2025-03-31</t>
  </si>
  <si>
    <t>2025-07-22 14:31:02</t>
  </si>
  <si>
    <t>2025-07-25 11:15:26</t>
  </si>
  <si>
    <t>En estos 90 días se diseñaron 8 cursos virtuales los cuales corresponden a los cursos que se tenían pendientes de producciones anteriores.</t>
  </si>
  <si>
    <t>2025-07-18 11:08:15</t>
  </si>
  <si>
    <t>La apertura de las comunicaciones durante el Q1, tuvo un buen comportamiento con respecto a la métrica promedio del año 2024.</t>
  </si>
  <si>
    <t>2025-07-18 11:23:03</t>
  </si>
  <si>
    <t>Anexo evidencia del comportamiento del clic en SMS durante el primer trimestre, notando un buen comportamiento en el segmento de estudiantes y colaboradores.</t>
  </si>
  <si>
    <t>2025-07-13 22:19:11</t>
  </si>
  <si>
    <t>2025-07-13 22:18:26</t>
  </si>
  <si>
    <t>2025-07-13 22:28:01</t>
  </si>
  <si>
    <t>484-2025-03-31</t>
  </si>
  <si>
    <t>2025-07-11 17:12:05</t>
  </si>
  <si>
    <t>Para el periodo se llevaron a cabo 7 actividades planeadas desde el plan de gestión de riesgo psicosocial, con intervención a la prevención de la salud mental</t>
  </si>
  <si>
    <t>2025-07-14 08:57:49</t>
  </si>
  <si>
    <t>Andres David Marta Diaz</t>
  </si>
  <si>
    <t>Ver documento adjunto</t>
  </si>
  <si>
    <t>2025-07-13 21:15:57</t>
  </si>
  <si>
    <t>Ver reto 2025</t>
  </si>
  <si>
    <t>2025-07-14 08:34:56</t>
  </si>
  <si>
    <t>518-2025-03-31</t>
  </si>
  <si>
    <t>2025-07-17 17:12:48</t>
  </si>
  <si>
    <t>Se finalizan dos ejercicios de los planeados. En el caso de una de las auditorías está en ejecución, pero se encuentra programada con cierre el mes de abril, lo cual afecta el resultado ya que se tienen en cuenta las auditorías cerradas.</t>
  </si>
  <si>
    <t>77-2025-04-30</t>
  </si>
  <si>
    <t>2025-10-16 09:18:14</t>
  </si>
  <si>
    <t>Para el mes de Abril el indicador cierra en 87,7%. Se presenta disminución debido al cambio de infraestructura de servicios VDI y la medición del cambio no fue eficiente.</t>
  </si>
  <si>
    <t>121-2025-04-30</t>
  </si>
  <si>
    <t>2025-05-16 20:30:43</t>
  </si>
  <si>
    <t>El gasto no esta presentando variaciones representativas vs el presupuesto inicial_x000D_
_x000D_
El gasto  de ventas  presenta una menor ejecución de 195 mm, principalmente por la reversión que se realizo desde financiera en el rubro de comisiones_x000D_
_x000D_
El costo indirecto presenta una mayor ejecución de 66 explicado por la causación de provision de bonos de resultados principalmente_x000D_
_x000D_
El costo presenta una  mayor ejecución de 684 de los cuales 493 corresponde a planta directa y el restante a diversos, obedece la mayor contratación de plazas de profesores.</t>
  </si>
  <si>
    <t>122-2025-04-30</t>
  </si>
  <si>
    <t>2025-05-12 10:19:21</t>
  </si>
  <si>
    <t>Análisis por Periodo_x000D_
Marzo: Se gestionaron 15 solicitudes documentales, con un énfasis en la actualización documentos ( 10 solicitudes, 66%), seguido por creaciones documentales (5 solicitudes, 33%)._x000D_
_x000D_
Abril: Se observó un incremento del 160% en el volumen total de solicitudes, alcanzando 24 documentos. En este mes de abril, la creación de nuevos documentos fue de 14 que representan 36%, mientras que las actualizaciones fueron de13 que representa 33% y las eliminaciones fueron de 12 que representa el  31%)_x000D_
_x000D_
Durante los meses evaluados se recibieron 54 solicitudes documentales, las cuales fueron ejecutadas al 100%._x000D_
_x000D_
_x000D_
Dado el resultado obtenido, se concluye que no se requiere la apertura de OM.</t>
  </si>
  <si>
    <t>124-2025-04-30</t>
  </si>
  <si>
    <t>2025-06-24 15:45:32</t>
  </si>
  <si>
    <t>Para el periodo del mes de abril del 2025, no se presentaron accidentes de trabajo.</t>
  </si>
  <si>
    <t>125-2025-04-30</t>
  </si>
  <si>
    <t>2025-06-16 09:08:24</t>
  </si>
  <si>
    <t>Durante el mes de abril del 2025, no se presentaron días perdidos por accidente de trabajo.</t>
  </si>
  <si>
    <t>128-2025-04-30</t>
  </si>
  <si>
    <t>2025-06-16 11:34:31</t>
  </si>
  <si>
    <t>De acuerdo a resultados del indicador: en el mes de abril se perdió el 0,94% de días programados de trabajo por incapacidad médica.</t>
  </si>
  <si>
    <t>172-2025-04-30</t>
  </si>
  <si>
    <t>2025-07-10 18:44:45</t>
  </si>
  <si>
    <t>A pesar de las novedades de recursos en el sistema, de priorizan actividades de mantenimiento del sistema de gestión de calidad y el proyecto de mejoramiento. Para este corte se ven afectadas actividades planificadas hacia la definición de la metodología integrada de revisión por la dirección. DIcha actividad se trabajará para el mes de julio. en el marco del proyecto de mejoramiento continuo</t>
  </si>
  <si>
    <t>2025-11-19 12:09:58</t>
  </si>
  <si>
    <t>Distribución del Consumo por Sede:_x000D_
_x000D_
Campus Bogotá: 653,00 m³ (51.4% del total)_x000D_
_x000D_
City Campus: 371,00 m³ (29.2% del total)_x000D_
_x000D_
Sede Posgrado-Calle 85: 20,00 m³ (1.6% del total)_x000D_
_x000D_
Campus-Medellín: 211,00 m³ (16.6% del total)_x000D_
_x000D_
Sede Bienestar - Medellín: 0,00 m³ (0% del total)_x000D_
_x000D_
Consultorio Psicología - Medellín: 16,00 m³ (1.3% del total)_x000D_
_x000D_
Análisis:_x000D_
El consumo total de agua en abril fue de 1.271 m³, con un promedio de 38,1 m³ por día. Campus Bogotá sigue siendo la sede con el mayor consumo (653 m³, 51.4%), seguido de City Campus con 371 m³ (29.2%). Campus-Medellín y Sede Posgrado-Calle 85 también contribuyen, pero en menor medida con 211 m³ (16.6%) y 20 m³ (1.6%), respectivamente. Las sedes Bienestar y Consultorio Psicología - Medellín no tuvieron consumo.</t>
  </si>
  <si>
    <t>2026-03-06 14:16:36</t>
  </si>
  <si>
    <t>Durante el mes de abril se registró un total de 5.312,6 kg de residuos, lo que equivale a 177,1 kg diarios en generación de los mismos._x000D_
_x000D_
La participación por sede se encuentra dividida de la siguiente manera:_x000D_
_x000D_
Campus Bogotá: 3.516,79 Kg (66,2 %)_x000D_
City Campus: 998,43 kg (18,8 %)_x000D_
Sede Posgrados: 110,98 kg (2,1 %)_x000D_
Campus Medellín: 649,54 kg (12,2 %)_x000D_
Sede Bienestar: 0 kg_x000D_
Consultorio: 36,94 kg ( 0,7 %)_x000D_
_x000D_
_x000D_
En relación al mes inmediatamente anterior las variaciones fueron las siguientes:_x000D_
_x000D_
Total de residuos generados por el Poli: Decreció 1164,58 kg (-18%)_x000D_
Campus Bogotá: Decreció 327,52 kg (-9 %)_x000D_
City Campus: Decreció 288,46 kg (- 22 %)_x000D_
Sede de Posgrados: Aumentó 73,27 kg ( +194 %)_x000D_
Campus Medellín: Decreció 608,27 Kg (- 48 %)_x000D_
Consultorio: Decreció 13,64 kg (- 27 %)</t>
  </si>
  <si>
    <t>2026-03-06 13:31:03</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</si>
  <si>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abril, el Poli registró un índice de aprovechamiento del 37,6 %, equivalente a 2.049,13 kg de residuos aprovechados. En contraste el 62,4% restante equivale a 4,005,8 kg de residuos no aprovechados, frente a un total de 7.459,9 kg generados según el consolidado general. Este valor refleja el grado de incorporación de los residuos a procesos de recuperación y tratamiento especializado. _x000D_
_x000D_
La distribución del aprovechamiento por sede se detalla a continuación:_x000D_
? Campus: 45,9% (2.119,58 kg de 4.619,0 kg)_x000D_
? City: 17,7% (176,66 kg de 998,4 kg)_x000D_
? Sede Posgrado: 43% (47,69 kg de 111,0 kg)_x000D_
? Los Colores: 7,8% (50,4 kg de 649,5 kg)_x000D_
? Bienestar: Sin generación de residuos reportada en el mes._x000D_
? Consultorios de Psicología/Jurídicos: 40,1% (14,8 kg de 36,9 kg)_x000D_
_x000D_
Los subtipos de residuos aprovechables del mes de abril están relacionados a: papel, cartón, plástico, tetra pack, vidrio, metal, luminarias para programas de posconsumo y orgánicos destinados a abono.</t>
  </si>
  <si>
    <t>2025-09-25 14:44:41</t>
  </si>
  <si>
    <t>Esta fue la distribución del Consumo por Sede:_x000D_
_x000D_
Campus Bogotá: 64.284,85 kWh (46.1% del total)_x000D_
_x000D_
City Campus: 47.880,00 kWh (34.3%)_x000D_
_x000D_
Sede Posgrado - Calle 85: 4.020,00 kWh (2.9%)_x000D_
_x000D_
Campus Medellín: 20.556,00 kWh (14.7%)_x000D_
_x000D_
Sede Bienestar - Medellín: 120,00 kWh (0.1%)_x000D_
_x000D_
Consultorio Psicología - Medellín: 2.609,00 kWh (1.9%)</t>
  </si>
  <si>
    <t>2025-05-23 10:10:47</t>
  </si>
  <si>
    <t>Estas fueron las actividades de cuidado de áreas verdes realizadas:_x000D_
_x000D_
Campus:_x000D_
_x000D_
1. Supervisión general por parte del director técnico y supervisor general._x000D_
_x000D_
2. Aumento en la frecuencia de poda de pasto por temporada de lluvias._x000D_
_x000D_
3. Aporte de abono orgánico._x000D_
_x000D_
4. Preparación de compostaje con adición de nutrientes._x000D_
_x000D_
5. Plateos generales en zonas verdes._x000D_
_x000D_
6. Fertilización foliar al muro vegetal._x000D_
_x000D_
7. Poda general de setos._x000D_
_x000D_
8. Aporte de compostaje (promedio de 300 lonas)._x000D_
_x000D_
City:_x000D_
_x000D_
1. Control de riego._x000D_
_x000D_
2. Inspección de controladores de riego._x000D_
_x000D_
3. Mantenimiento de plantas de interior._x000D_
_x000D_
4. Poda general de setos._x000D_
_x000D_
5. Aporte de compostaje (promedio de 300 lonas)._x000D_
_x000D_
Medellín - Los Colores_x000D_
_x000D_
1. Poda del césped (guadañada) cada 20 días o antes si es necesario; se inició poda general esta semana._x000D_
_x000D_
2. Desmalezado de plantas semanalmente o antes si se requiere._x000D_
_x000D_
3. Plateo y marcación de zonas verdes, con instalación de cercas provisionales para proteger las áreas verdes del tránsito de personas y mascotas._x000D_
_x000D_
4. Recuperación de plantas y árboles en estado crítico, con mejoría visible._x000D_
_x000D_
5. Extracción de hojas en mal estado, sin necesidad de erradicación completa de plantas._x000D_
_x000D_
6. Rediseño de figuras e islas de zonas verdes, incluyendo reorganización de plateos y piedras._x000D_
_x000D_
7. Poda de árboles exteriores por sectores, según necesidad._x000D_
_x000D_
8. Aplicación quincenal de fertilizantes foliares, edáficos e insecticidas (fumigación)._x000D_
_x000D_
9. Riego del jardín día de por medio, a primera hora del día laboral._x000D_
_x000D_
10. Recolección y disposición final de residuos (orgánicos, inorgánicos, maderables y vegetales), realizada según necesidad._x000D_
_x000D_
11. Mantenimiento del jardín de la sede de Bienestar y Psicología._x000D_
_x000D_
12. Organización del jardín de la nueva sede de Bienestar.</t>
  </si>
  <si>
    <t>2025-05-28 08:34:30</t>
  </si>
  <si>
    <t>Proyectos en Ejecución_x000D_
Acreditación Institucional fase III, este proyecto se incluye en el portafolio en enero_x000D_
Fortalecimiento de planta docente_x000D_
Migración modelo de transporte rotativo_x000D_
Estrategia de permanencia Institucional_x000D_
Gobierno de datos_x000D_
Reingenieria de aplicaciones_x000D_
Sophia_x000D_
Self Services_x000D_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</si>
  <si>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241-2025-04-30</t>
  </si>
  <si>
    <t>2025-05-28 08:45:17</t>
  </si>
  <si>
    <t>2026-03-06 23:13:20</t>
  </si>
  <si>
    <t>Durante el mes reportado, el Poli registró una generación total consolidada de 126,54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118,96 kg (94,0%)_x000D_
City Campus: 1,18 kg (0,9%)_x000D_
Sede Posgrado ? Calle 85: Sin datos de generación reportados_x000D_
Campus Medellín: 6,40 kg (5,1%)_x000D_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53,29 kg a 126,54 kg, es decir, aumentó 73,25 kg (137%)_x000D_
Campus Bogotá: Aumentó 68,91 kg (138%)_x000D_
Campus Medellín: Aumentó 5,00 kg (357%)_x000D_
City Campus: Decreció 0,66 kg (-36%)_x000D_
Sede Bienestar Medellín: Sin variación (0%)</t>
  </si>
  <si>
    <t>2025-05-12 09:56:49</t>
  </si>
  <si>
    <t>En Abril, se gestionaron 39 solicitudes documentales, con un tiempo promedio de 3,72 días para el trámite y 2,68 días para la implementación en Kawak, sin embargo existen 5 documentos en flujo de aprobación, es decir no se han implementado, para estos casos generaremos contacto con los lideres encargados y darle avance en la implementación.</t>
  </si>
  <si>
    <t>2025-07-11 13:38:09</t>
  </si>
  <si>
    <t>Para el periodo se cierran 4 OM, relacionadas a la fuente de auditoria, las cuales movilizaban acciones de mejora en el marco de la validación de controles identificadas en la auditoría 2024. Por otro lado, se cerró una OM que no se finalizó por decisión institucional de cambio de estrategia. Lo anterior en el marco de la gestión de riesgos, para abordar la ley 2300</t>
  </si>
  <si>
    <t>2025-07-10 23:22:28</t>
  </si>
  <si>
    <t>Desde el mes de marzo se identifica que el proceso del SGC pierde trazabilidad de seguimiento. Se define iniciar con un análisis para entender el comportamiento de las OM  e iniciar estrategias de depuración sobre los meses de mayo y junio. Donde los principales afectados son las fuentes de auditoría interna y externa.</t>
  </si>
  <si>
    <t>77-2025-05-31</t>
  </si>
  <si>
    <t>2025-07-17 07:50:46</t>
  </si>
  <si>
    <t>Para el mes de Mayo el indicador cierra en 97%. Se presenta disminución debido al cambio de infraestructura de servicios VDI y la medición del cambio no fue eficiente.</t>
  </si>
  <si>
    <t>121-2025-05-31</t>
  </si>
  <si>
    <t>2025-06-16 17:53:49</t>
  </si>
  <si>
    <t>El gasto no esta presentando variaciones respresentativas vs el presupuesto inicial_x000D_
_x000D_
El gasto  de ventas  presenta una menor ejecucion de 195 mm, principalmente por la reversion que se realizo desde financiera en el rubro de comisiones_x000D_
_x000D_
El costo indirecto presenta una mayor ejecucion de 66 explicado por la causacion de provision de bonos de resultados principalmente_x000D_
_x000D_
El costo presenta una  mayor ejecucion de 684 de los cuales 493 corresponde a planta directa y el restante a diversos, obedece la mayor contracion de plazas de profesores.</t>
  </si>
  <si>
    <t>124-2025-05-31</t>
  </si>
  <si>
    <t>2025-06-18 08:27:21</t>
  </si>
  <si>
    <t>Para el periodo de mayo del 2025 se presentó (1) accidente de trabajo, en la sede de Bogotá CAMPUS en el CMA (Centro de Medios Audiovisuales), asociado a mamipulación de carga, ocasionando dolor en region externa de brazo y hombro derecho.</t>
  </si>
  <si>
    <t>125-2025-05-31</t>
  </si>
  <si>
    <t>2025-06-16 09:52:29</t>
  </si>
  <si>
    <t>Durante el mes de mayo, se perdieron 0,24 días por accidente de trabajo, producto de un accidente de trabajo con la colaboradora YARIS DERLY VALENCIA MILLAN, el cual ocasiono &amp;quot;dolor en hombro derecho&amp;quot;, dejando 4 días de incapacidad por orígen laboral.</t>
  </si>
  <si>
    <t>128-2025-05-31</t>
  </si>
  <si>
    <t>2025-06-16 11:35:37</t>
  </si>
  <si>
    <t>De acuerdo a resultados del indicador: en el mes de abril se perdió el 0,88% de días programados de trabajo por incapacidad de origen común y laboral.</t>
  </si>
  <si>
    <t>172-2025-05-31</t>
  </si>
  <si>
    <t>2025-07-10 18:49:34</t>
  </si>
  <si>
    <t>Para este periodo y con la nueva planificación del sistema se nivela la operación, sin embargo no se logra avanzar en frentes como mantenimiento al proceso de gesitón de unidades académicas, por disponibildiad de agendas.</t>
  </si>
  <si>
    <t>2025-11-19 11:54:35</t>
  </si>
  <si>
    <t>Distribución del Consumo por Sede:_x000D_
_x000D_
Campus Bogotá: 687,00 m³ (47.7% del total)_x000D_
_x000D_
City Campus: 518,00 m³ (36.0% del total)_x000D_
_x000D_
Sede Posgrado-Calle 85: 20,00 m³ (1.4% del total)_x000D_
_x000D_
Campus-Medellín: 190,00 m³ (13.2% del total)_x000D_
_x000D_
Sede Bienestar - Medellín: 0,00 m³ (0% del total)_x000D_
_x000D_
Consultorio Psicología - Medellín: 26,00 m³ (1.8% del total)_x000D_
_x000D_
Análisis:_x000D_
En mayo de 2025, el consumo total de agua fue de 1.441 m³, lo que resulta en un promedio diario de 48 m³. El Campus Bogotá sigue siendo la sede con el mayor consumo, alcanzando 687 m³ (47.7% del total). City Campus también presenta un consumo significativo con 518 m³ (36.0%). El Campus-Medellín representó el 13.2% del consumo total con 190 m³, mientras que Sede Posgrado-Calle 85 tuvo un consumo de 20 m³ (1.4%). Por último, Consultorio Psicología - Medellín reportó 26 m³ (1.8%), pero Sede Bienestar - Medellín no tuvo consumo registrado.</t>
  </si>
  <si>
    <t>2026-03-06 14:22:35</t>
  </si>
  <si>
    <t>Durante el mes de mayo se registró un total de 5.499,51 kg de residuos, lo que equivale a 183,3 kg diarios en generación de los mismos._x000D_
_x000D_
La participación por sede se encuentra dividida de la siguiente manera:_x000D_
_x000D_
Campus Bogotá: 3.065,13 Kg (55,7 %)_x000D_
City Campus: 1.181,58 kg (21,5 %)_x000D_
Sede Posgrados: 30,01 kg (0,5 %)_x000D_
Campus Medellín: 944,20 kg (17,2 %)_x000D_
Sede Bienestar: 242,25 kg (4,4%)_x000D_
Consultorio: 36,3 kg ( 0,7 %)_x000D_
_x000D_
_x000D_
En relación al mes inmediatamente anterior las variaciones fueron las siguientes:_x000D_
_x000D_
Total de residuos generados por el Poli: Aumentó 186,87 kg (+ 4%)_x000D_
Campus Bogotá: Decreció 451,66 kg (-13%)_x000D_
City Campus: Aumentó 183,15 kg (+ 18 %)_x000D_
Sede de Posgrados: Decreció 80,90 kg ( -73 %)_x000D_
Campus Medellín: Decreció 294,70 Kg (+ 45 %)_x000D_
Sede Bienestar: Aumentó 242,25 kg (+ 100%)_x000D_
Consultorio: Decreció 0,67 kg (- 2 %)</t>
  </si>
  <si>
    <t>2026-03-06 13:31:57</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</si>
  <si>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mayo, el Poli registró un índice de aprovechamiento del 25,2 %, equivalente a 1.638,66 kg de residuos aprovechados. En contraste el 74,8% restante equivale a 4,864,6 kg de residuos no aprovechados, frente a un total de 6.503,2 kg generados según el consolidado general. Este valor refleja el grado de incorporación de los residuos a procesos de recuperación y tratamiento especializado. _x000D_
_x000D_
La distribución del aprovechamiento por sede se detalla a continuación:_x000D_
Campus: 34,5% (1.403,83 kg de 4.068,8 kg)_x000D_
City: 9,1% (107,87 kg de 1.181,6 kg)_x000D_
Sede Posgrado: 26,8% (8,06 kg de 30,1 kg)_x000D_
Los Colores: 8,1% (76,1 kg de 944,2 kg)_x000D_
Bienestar: 14,5% (35,14 kg de 242,3 kg)_x000D_
Consultorios de Psicología/Jurídicos: 21,1% (7,66 kg de 36,3 kg)_x000D_
_x000D_
Los subtipos de residuos aprovechables del mes de mayo están relacionados a: papel, cartón, plástico, tetra pack, vidrio, metal, luminarias para programas de posconsumo y orgánicos destinados a abono.</t>
  </si>
  <si>
    <t>2025-09-17 14:36:49</t>
  </si>
  <si>
    <t>Distribución del Consumo por Sede:_x000D_
_x000D_
Campus Bogotá: 71.249,63 kWh (48.7% del total)_x000D_
_x000D_
City Campus: 46.740,00 kWh (31.9% del total)_x000D_
_x000D_
Sede Posgrado-Calle 85: 4.080,00 kWh (2.8% del total)_x000D_
_x000D_
Campus-Medellín: 21.705,00 kWh (14.8% del total)_x000D_
_x000D_
Sede Bienestar - Medellín: 0,00 kWh (0% del total)_x000D_
_x000D_
Consultorio Psicología - Medellín: 2.553,00 kWh (1.7% del total)</t>
  </si>
  <si>
    <t>2025-07-09 17:31:36</t>
  </si>
  <si>
    <t>Campus_x000D_
_x000D_
1. Supervisión general realizada por el área técnica y el supervisor encargado._x000D_
2. Barrida y recolección de pasto y hojas secas._x000D_
3. Poda de lirios para renovar la planta y favorecer nueva floración y brotes._x000D_
4. Plateos de árboles en todas las zonas del campus._x000D_
5. Mantenimiento de jardinería: remoción de tierra y limpieza general._x000D_
6. Fertilización de los muros verticales con abono especializado._x000D_
7. Poda y realce del árbol del bloque?E._x000D_
8. Resiembra de bergenias y replantación de agapantos._x000D_
9. Corte de césped en todas las zonas verdes del campus._x000D_
10. Aporte de compostaje en áreas ajardinadas._x000D_
11. Revisión y mantenimiento de muros para la contención de jardineras._x000D_
_x000D_
City Campus:_x000D_
_x000D_
1. Corte y mantenimiento del césped en áreas exteriores._x000D_
2. Podas generales de plantas y setos._x000D_
Jardinería exterior urbana incluyendo plateos._x000D_
3. Aporte de compostaje en las zonas verdes._x000D_
4. Supervisión técnica de mantenimiento general para asegurar calidad y salud vegetal._x000D_
_x000D_
Medellín:_x000D_
_x000D_
1. Poda del césped (guadañada) cada 20 días o antes si es necesario; se inició poda general esta semana._x000D_
2. Desmalezado de plantas semanalmente o antes si se requiere, en áreas donde se ha evidenciado presencia de maleza._x000D_
3. Plateo y marcación de zonas verdes, con instalación de cercas provisionales para proteger las áreas del tránsito de personas y mascotas._x000D_
4. Recuperación de plantas y árboles en estado crítico, con revisiones durante las jornadas laborales y mejora progresiva de las especies._x000D_
5. Extracción de hojas en mal estado, sin necesidad de erradicación completa de plantas o árboles._x000D_
6. Rediseño de figuras e islas de zonas verdes, incluyendo reorganización de plateos por desplazamiento de piedras y rediseño de espacios con nuevos arreglos._x000D_
7. Poda de árboles exteriores por sectores, según necesidad observada durante cada jornada de trabajo._x000D_
8. Aplicación quincenal de fertilizantes foliares, edáficos e insecticidas (fumigación), realizada según cronograma establecido._x000D_
9. Riego del jardín día de por medio, a primera hora del día laboral, cumpliendo con la programación._x000D_
10. Recolección y disposición final de residuos (orgánicos, inorgánicos, maderables y vegetales), realizada oportunamente para mantener el orden en el PGC._x000D_
11. Mantenimiento del jardín de la sede de Bienestar y Psicología, ejecutado según planificación._x000D_
12. Organización del jardín de la nueva sede de Bienestar, como parte del embellecimiento y adecuación del espacio.</t>
  </si>
  <si>
    <t>2025-07-13 21:40:18</t>
  </si>
  <si>
    <t>Proyectos en Ejecución_x000D_
Acreditación Institucional fase III, _x000D_
Fortalecimiento de planta docente_x000D_
Migración modelo de transporte rotativo_x000D_
Estrategia de permanencia Institucional_x000D_
Gobierno de datos_x000D_
Reingenieria de aplicaciones_x000D_
Sophia_x000D_
Self Services_x000D_
_x000D_
Se incluyen en ejecución los proyectos ADN POLI y Modelo de seguimiento al graduado_x000D_
_x000D_
Estos proyectos están actualmente en marcha, lo que indica que se están llevando a cabo las actividades planificadas para alcanzar los objetivos establecidos._x000D_
_x000D_
Proyectos Finalizados_x000D_
Acreditación Institucional Fase II_x000D_
Acreditación Institucional Sede Bogotá-Fase I_x000D_
Catálogo de recursos Virtuales_x000D_
Certificación SGA sede los Colores_x000D_
CREA Centro de Recursos y Experiencias para el aprendizaje Fase de Adecuación_x000D_
Cultura de una buena Docencia_x000D_
Datalake_x000D_
Ecosistema E3_x000D_
Equidad de Género_x000D_
Experiencia Institucional fase I_x000D_
Experiencia Institucional Fase II_x000D_
Experiencia Institucional fase III - Hub de Experiencia y agilismo_x000D_
Habilidades Poderosas_x000D_
HUBSPOT CRM_x000D_
Innovación Curricular_x000D_
Monarca - Ecosistema Banner_x000D_
Nuevo POLISIGS_x000D_
Plan Talento_x000D_
Portal Web Universitario_x000D_
PRICING_x000D_
PRIME_x000D_
Proyecto Silver_x000D_
SER PRO_x000D_
Estos proyectos han sido completados exitosamente, lo que sugiere que se han alcanzado los objetivos y entregables definidos._x000D_
_x000D_
Proyectos en Planeación_x000D_
ADN POLI_x000D_
Sistema de medición de resultados de aprendizaje_x000D_
SERPRO fase II</t>
  </si>
  <si>
    <t>2025-10-23 21:27:21</t>
  </si>
  <si>
    <t>Los proyectos relacionados con CAFAM - Colegio e IETDH y el proyecto del Centro de Idiomas requieren actualización del acta de inicio del proyecto con las nuevas definiciones,</t>
  </si>
  <si>
    <t>2026-03-06 23:15:36</t>
  </si>
  <si>
    <t>Durante el mes reportado, el Poli registró una generación total consolidada de 12,50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9,82 kg (78,6%)_x000D_
City Campus: 1,08 kg (8,6%)_x000D_
Sede Posgrado ? Calle 85: Sin datos de generación reportados_x000D_
Campus Medellín: 1,60 kg (12,8%)_x000D_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126,54 kg a 12,50 kg, es decir, decreció 114,04 kg (-90%)_x000D_
Campus Bogotá: Decreció 109,14 kg (-92%)_x000D_
Campus Medellín: Decreció 4,80 kg (-75%)_x000D_
City Campus: Decreció 0,10 kg (-8%)_x000D_
Sede Bienestar Medellín: Sin variación (0%)</t>
  </si>
  <si>
    <t>2025-06-09 09:44:26</t>
  </si>
  <si>
    <t>En Mayo, se gestionaron 26 solicitudes documentales, con un tiempo promedio de 4,69 días para el trámite y 5,48 días para la implementación en Kawak, sin embargo existe 1 documento en flujo de aprobación, es decir no se ha implementado, para este caso generaremos contacto con los lideres encargados y darle avance en la implementación, adicional se creo 1 solicitud el día 30 de mayo PROCEDIMIENTO GESTIÓN DE PROYECTOS, el cual de acuerdo a los ANS se encuentra vigente en días para dar respuesta.</t>
  </si>
  <si>
    <t>2025-07-11 13:32:04</t>
  </si>
  <si>
    <t>Las OM cerradas para este periodo de la fuente de auditoría corresponden a acciones identificadas producto del seguimiento a controles. Las cuales se cerraron de acuerdo a lo planeado.</t>
  </si>
  <si>
    <t>2025-07-11 00:09:59</t>
  </si>
  <si>
    <t>Se continua con el análisis de seguimiento y depuración de OM, para el mes de mayo se mejora dos puntos con respecto al periodo anterior, sin embargo aún no es suficiente. Por lo tanto se establece abrir una acción de seguimiento constante a las fuentes de auditoría interna y externa, junto con la depuración de las otras OM abiertas u obsoletas.</t>
  </si>
  <si>
    <t>77-2025-06-30</t>
  </si>
  <si>
    <t>2025-07-17 07:50:02</t>
  </si>
  <si>
    <t>121-2025-06-30</t>
  </si>
  <si>
    <t>2025-07-16 10:53:56</t>
  </si>
  <si>
    <t>El comportamiento del gasto presentan una mayor ejecución de 247 mm explicados por una provisión en el rubro de bonos de resultados y por una mayor ejecución en el gasto de dotación_x000D_
_x000D_
El gasto de ventas presenta una mayor ejecución de 236mm explicado por la provision de bonos y mayor ejecucion en el gasto de temporales._x000D_
_x000D_
El comportamiento del costo presta una mayor ejecución por la provisión en bonos de resultados_x000D_
_x000D_
El costo presenta una menor ejecución de 40 mm obedece a la reversión de provisiones efectuada desde el área financiera.</t>
  </si>
  <si>
    <t>122-2025-06-30</t>
  </si>
  <si>
    <t>2025-07-14 10:12:59</t>
  </si>
  <si>
    <t>Mayo en el mes de mayo se recibieron 26 solicitudes y se implementaron 	15 documentos obtenido un nivel de eficacia del 58%, en el mes de junio se recibieron 43, se implementaron 15 documentos obteniendo un nivel de eficacia del 35%. _x000D_
_x000D_
En general el total de solicitudes son de 69 documentos y se implementaron de manera correcta en los meses de mayo y junio un total de 30 documento lo que se concluye que el nivel de eficacia es del  43%._x000D_
_x000D_
Aunque el número total de solicitudes y documentos gestionados aumentó significativamente en junio (+17), la eficiencia en implementación bajó el porcentaje de documentos implementados cayó del 58% al 35%._x000D_
Los documentos sin implementar aumentaron drásticamente de 1 a 17, lo que representa un incremento del 36% en no implementación._x000D_
La cantidad de documentos implementados del siguiente mes se mantuvo relativamente estable, con un leve aumento._x000D_
_x000D_
Observaciones de comportamiento de los meses evaluados._x000D_
 _x000D_
1. El crecimiento en las solicitudes en Junio tuvo un aumento del 65% en solicitudes y documentos gestionados respecto a mayo._x000D_
_x000D_
2. Disminución en la eficiencia: A pesar del aumento en volumen, la proporción de documentos implementados bajó, lo que sugiere cuellos de botella en el flujo de aprobación._x000D_
_x000D_
3. Acumulación de pendientes: El aumento en documentos sin implementar indica una acumulación que podría afectar la gestión futura, se sugiere generar abrir OM.</t>
  </si>
  <si>
    <t>124-2025-06-30</t>
  </si>
  <si>
    <t>2025-07-11 07:53:19</t>
  </si>
  <si>
    <t>Para el periodo del mes de junio del 2025, no se presentaron accidentes de trabajo.</t>
  </si>
  <si>
    <t>125-2025-06-30</t>
  </si>
  <si>
    <t>2025-07-11 07:58:07</t>
  </si>
  <si>
    <t>Durante el mes de junio del 2025, no se presentaron días perdidos por accidente de trabajo.</t>
  </si>
  <si>
    <t>128-2025-06-30</t>
  </si>
  <si>
    <t>2025-07-10 18:09:29</t>
  </si>
  <si>
    <t>De acuerdo a resultados del indicador: en el mes de abril se perdió el 0,97% de días programados de trabajo por incapacidad médica.</t>
  </si>
  <si>
    <t>172-2025-06-30</t>
  </si>
  <si>
    <t>2025-07-10 21:49:11</t>
  </si>
  <si>
    <t>Para el mes de junio la operación se mantiene limitada del sgc, donde no se avanzan en temas de metodología de SNC, así mismo debido a la gran cantidad de instrumentos para medir la experiencia, no se ha logrado cerrar la medición por proceso. Se define una estrategia para definirlos durante el mes de julio y consolidar información del primer semestre.</t>
  </si>
  <si>
    <t>2025-09-17 14:26:04</t>
  </si>
  <si>
    <t>Distribución del Consumo por Sede:_x000D_
_x000D_
Campus Bogotá: 716,00 m³ (50.8% del total)_x000D_
_x000D_
City Campus: 518,00 m³ (36.8% del total)_x000D_
_x000D_
Sede Posgrado-Calle 85: 13,00 m³ (0.9% del total)_x000D_
_x000D_
Campus-Medellín: 153,00 m³ (10.9% del total)_x000D_
_x000D_
Sede Bienestar - Medellín: 0,00 m³ (0% del total)_x000D_
_x000D_
Consultorio Psicología - Medellín: 9,00 m³ (0.6% del total)_x000D_
_x000D_
Análisis:_x000D_
En junio de 2025, el consumo total fue de 1.409 m³, con un consumo promedio diario de 46,9 m³. El Campus Bogotá sigue liderando con 716 m³ (50.8%), seguido por City Campus con 518 m³ (36.8%). El Campus-Medellín consumió 153 m³ (10.9%), mientras que Sede Posgrado-Calle 85 reportó 13 m³ (0.9%). Consultorio Psicología - Medellín también tuvo un pequeño consumo de 9 m³ (0.6%), mientras que la Sede Bienestar - Medellín nuevamente no registró consumo.</t>
  </si>
  <si>
    <t>2026-02-25 16:56:51</t>
  </si>
  <si>
    <t>Durante el mes de junio se registró un total de 2.630,2 kg de residuos, lo que equivale a 87,7 kg diarios en generación de los mismos._x000D_
_x000D_
La participación por sede se encuentra dividida de la siguiente manera:_x000D_
_x000D_
Campus Bogotá: 1.264,5 Kg (48,1 %)_x000D_
City Campus: 681,9 kg (25,9 %)_x000D_
Sede Posgrados: 49,9 kg (1,9 %)_x000D_
Campus Medellín: 492,8 kg (18,7 %)_x000D_
Sede Bienestar: 116,9 kg (4,4%)_x000D_
Consultorio: 24,2 kg ( 0,9 %)_x000D_
_x000D_
_x000D_
En relación al mes inmediatamente anterior las variaciones fueron las siguientes:_x000D_
_x000D_
Total de residuos generados por el Poli: Decreció 2.868,31 kg (-52 %)_x000D_
Campus Bogotá: Decreció 1.800,66 kg (-59%)_x000D_
City Campus: Decreció 499,69 kg (- 42 %)_x000D_
Sede de Posgrados: Aumentó 19,84 kg (+ 66 %)_x000D_
Campus Medellín: Decreció 451,40 Kg (-48 %)_x000D_
Sede Bienestar: Decreció 125,33 kg (- 52%)_x000D_
Consultorio: Decreció 11,07 kg (- 31 %)</t>
  </si>
  <si>
    <t>2026-03-06 13:32:38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</si>
  <si>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junio, el Poli registró un índice de aprovechamiento del 36,6 %, equivalente a 1.248,31 kg de residuos aprovechados. En contraste el 63,4% restante equivale a 2.160,9 kg de residuos no aprovechados, frente a un total de 3.409,2 kg generados según el consolidado general. Este valor refleja el grado de incorporación de los residuos a procesos de recuperación y tratamiento especializado. _x000D_
_x000D_
La distribución del aprovechamiento por sede se detalla a continuación:_x000D_
Campus: 53.9% (1.065,99 kg de 1.976,5 kg)_x000D_
City: 18,2% (136,01 kg de 748,9 kg)_x000D_
Posgrados: 30,2% (15,06 kg de 49,9 kg)_x000D_
Los Colores: 2,8% (13,7 kg de 492,8 kg)_x000D_
Bienestar: 7,3% (8,55 kg de 116,9 kg)_x000D_
Consultorios de Psicología/Jurídicos: 37,3% (9 kg de 24,2 kg)_x000D_
_x000D_
Los subtipos de residuos aprovechables del mes de junio están relacionados a: papel, cartón, plástico, tetra pack, vidrio, metal, luminarias y RAEE para programas de posconsumo, además de orgánicos destinados a abono.</t>
  </si>
  <si>
    <t>2026-02-16 08:50:10</t>
  </si>
  <si>
    <t>En Junio de 2025 este fue el consumo de energía por sedes:_x000D_
_x000D_
Consumo total: 118.108,88 kWh_x000D_
_x000D_
Campus Bogotá: 57.969,88 (44.4%)_x000D_
_x000D_
City Campus: 46.740,00 (35,8%)_x000D_
_x000D_
Sede Posgrado - Calle 85: 4.380,00 (3.4%)_x000D_
_x000D_
Campus Medellín: 18.604 (14,3%)_x000D_
_x000D_
Sede Bienestar - Medellín: 0,00 (0.0%)_x000D_
_x000D_
Consultorio Psicología - Medellín: 2.835,00 (2.2%)</t>
  </si>
  <si>
    <t>2025-09-17 14:43:02</t>
  </si>
  <si>
    <t>Estas fueron las actividades de Cuidado de areas naturales realizadas en el mes de junio _x000D_
_x000D_
Campus:_x000D_
_x000D_
1. Supervisión general por parte del director técnico y supervisor general._x000D_
2. Aumento en la frecuencia de poda de pasto por temporada de lluvias (dos cortes realizados)._x000D_
3. Aporte de abono orgánico y fertilización general a plantas y muros verticales._x000D_
3. Preparación de compostaje con adición de material vegetal recolectado._x000D_
4. Recuperación de plantas en jardineras mediante bloqueo y resiembra por separación._x000D_
5. Control de malezas en parqueadero._x000D_
6. Poda de ramas y podas de conformación en general._x000D_
7. Resiembra de especies ornamentales (bergenias y agapantos)._x000D_
8. Bloqueo y recuperación de árbol caído._x000D_
9. Retiro de árboles muertos._x000D_
_x000D_
City:_x000D_
_x000D_
1. Riego general de plantas._x000D_
2. Control de plagas y limpieza de hojas en plantas de interior._x000D_
3. Rotación de plantas en espacios interiores._x000D_
4. Poda de conformación y mantenimiento general._x000D_
5. Aporte de compostaje._x000D_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</si>
  <si>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2025-08-04 11:02:25</t>
  </si>
  <si>
    <t>Análisis del Avance del Portafolio de Proyectos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 _x000D_
Fortalecimiento de la Investigación, la Innovación y la Creación _x000D_
Herramientas de Gestión para el Mejoramiento Continuo _x000D_
_x000D_
?? Proyectos en Stand By (Total: 3)_x000D_
Colegio Virtual_x000D_
Institución de Educación para el Trabajo y el Desarrollo Humano (IETDH)_x000D_
Centro de Idiomas POLI_x000D_
? Observaciones:_x000D_
_x000D_
Estos proyectos están en reestructuración de plan de trabajo_x000D_
_x000D_
? Proyectos Finalizados (Total: 23)_x000D_
Se mantienen los 23 proyectos previamente finalizados, sin cambios en esta categoría.</t>
  </si>
  <si>
    <t>2025-10-23 21:28:34</t>
  </si>
  <si>
    <t>2026-03-06 23:16:37</t>
  </si>
  <si>
    <t>Durante el mes reportado, el Poli registró una generación total consolidada de 130,58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18,83 kg (14,4%)_x000D_
City Campus: 111,75 kg (85,6%)_x000D_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12,50 kg a 130,58 kg, es decir, aumentó 118,08 kg (945%)_x000D_
Campus Bogotá: Aumentó 9,01 kg (92%)_x000D_
Campus Medellín: Decreció 1,60 kg (-100%)_x000D_
City Campus: Aumentó 110,67 kg (10247%)_x000D_
Sede Bienestar Medellín: Sin variación (0%)</t>
  </si>
  <si>
    <t>2025-07-08 15:30:22</t>
  </si>
  <si>
    <t>En Junio, se gestionaron 43 solicitudes documentales, las cuales se gestionaron al 100% con un tiempo promedio de 5,05 días para el trámite._x000D_
_x000D_
En cuanto al flujo de aprobación para el mes de los 43 documentos se implementaron 15 lo que corresponde al 35%, el tiempo de implementación es de 4,25, los 29 documentos en tramite corresponden al 67%, y al corte del mes en promedio han transcurrido en promedio 9,50 días en flujo de aprobación, es decir no se han implementado, contemplando los escenarios (documentos implementados + documentos en tramites), tenemos un resultado de 6,88 días._x000D_
_x000D_
Para los casos donde no se han implementado los documentos generaremos contacto con los lideres encargados y darle avance en la implementación.</t>
  </si>
  <si>
    <t>2025-07-11 14:06:12</t>
  </si>
  <si>
    <t>Para el mes de junio se debieron cerrar 3 oportunidades, se cerraron 2, teniendo una desviación desde la fuente de indicadores. Se mantendrá el seguimiento desde la acción correctiva establecida a la oportunidad de los planes de acción.</t>
  </si>
  <si>
    <t>2025-07-13 19:46:10</t>
  </si>
  <si>
    <t>Se mantiene el indicador por debajo de la meta, con las acciones de depuración se mejora 4 puntos_x000D_
 sobre el periodo anterior. Manteniendo críticas las acciones  fuente de auditoría interna y de tercera parte. Por lo tanto se define abrir acción correctiva para fortalecer el proyecto de herramientas de mejora continua, para generar mayor cultura en la gesitón de acciones de mejora.</t>
  </si>
  <si>
    <t>2026-02-21 21:51:42</t>
  </si>
  <si>
    <t>Evaluación de proveedores críticos para el periodo de Diciembre a Junio 2025, En este periodo se obtiene un resultado favorable por encima de la meta de cumplimiento, el promedio de las evaluaciones es ochenta y cinco (85) puntos._x000D_
Estas evaluaciones se realizaron bajo la matriz de identificación de proveedores críticos que tiene impactos como (Financiero, Operativo, Financiero, De Suministro y de Prestación del Servicio) y es el soporte para determinar el listado de terceros evaluados, de los 1.127 proveedores analizados en el primer semestre del 2025, 263 hacen parte de los críticos que corresponden a un 25% . seguiremos examinando su desempeño con el objetivo de impulsar la mejora continua, reducir riesgos y optimizar costos. Para este periodo los usuarios realizan las evaluaciones de forma objetiva e independiente.</t>
  </si>
  <si>
    <t>2025-07-11 19:03:59</t>
  </si>
  <si>
    <t>En el semestre 2025-1, el indicador refleja que el tiempo promedio de selección y contratación de vacantes es de 19 días hábiles, cumpliendo con la meta propuesta. Este resultado garantiza al POLI la cobertura oportuna de las plazas requeridas por las áreas internas, asegurando el correcto funcionamiento de los procesos relacionados con los colaboradores administrativos con contrato indefinido</t>
  </si>
  <si>
    <t>2025-07-11 19:26:22</t>
  </si>
  <si>
    <t>Durante el semestre 2025-1, se alcanzó una efectividad del 91% en las contrataciones, resultado que se explica por la permanencia de los empleados vinculados en este periodo._x000D_
_x000D_
En total, se formalizaron 47 contrataciones bajo la modalidad de contrato a término indefinido, y 4 colaboradores se retiraron durante el semestre. Este comportamiento está en concordancia con el indicador de rotación, evidenciando un mayor sentido de pertenencia y satisfacción.</t>
  </si>
  <si>
    <t>86-2025-06-30</t>
  </si>
  <si>
    <t>2025-07-11 08:15:25</t>
  </si>
  <si>
    <t>Durante el primer semestre del 2025, se presentaron 3 Accidentes de Trabajo y 2 incidentes, los cuales fueron investigados en su totalidad, dentro de los tiempos establecidos de acuerdo a normatividad legal vigente.</t>
  </si>
  <si>
    <t>95-2025-06-30</t>
  </si>
  <si>
    <t>2025-07-10 18:13:23</t>
  </si>
  <si>
    <t>Según el plan de inspecciones en el primer semestres del 2025, se programaron y ejecutaron 43 inspecciones de seguridad.</t>
  </si>
  <si>
    <t>143-2025-06-30</t>
  </si>
  <si>
    <t>2026-01-23 17:31:10</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</si>
  <si>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191_x000D_
TOTAL: 191</t>
  </si>
  <si>
    <t>145-2025-06-30</t>
  </si>
  <si>
    <t>2025-06-29 18:45:09</t>
  </si>
  <si>
    <t>La cantidad de semilleros de investigación, innovación y creación que se encontraban activos en el segundo semestre del año 2024-2, varia frente el semestre 2025-1, de manera que:_x000D_
- Permanecen 95 semilleros_x000D_
- Se crean 3 semilleros_x000D_
- Se retoman 2 Semilleros_x000D_
- Se inactivan 15 Semilleros._x000D_
De manera que para el primer semestre se cuenta con 115 semilleros de investigación, creación e innovación._x000D_
Adicionalmente, se realizan diferentes acciones para la gestión de semilleros:_x000D_
1. Se genera el manual de semilleros._x000D_
2. Con relación a la resolución de horas se actualiza el catálogo de semilleros en la página web y las aulas canvas, se identifican 115 semilleros activos para 2025-1_x000D_
3. Se socializa el uso de Aulas canvas con los directores de escuela, se identifican 15 semilleros que hacen uso efectivo de las aulas activas, de 113 semilleros que deberián tener Aulas activas. Se solicita apoyo a los directores de escuela para promover el uso de las Aulas con los líderes de semilleros de sus escuelas._x000D_
4. Se convoca a docentes para generar la Red de semilleros región y así en conjunto planear la estrategia de investigación en Región, establecida como un proyecto que busca potenciar y los semilleros de investigación, creación e innovación, en los que participen docentes y estudiantes virtuales.</t>
  </si>
  <si>
    <t>146-2025-06-30</t>
  </si>
  <si>
    <t>2025-07-10 17:52:14</t>
  </si>
  <si>
    <t>FIDI (68)_x000D_
_x000D_
E. CB: 19_x000D_
E. D: 16_x000D_
E. OPINA: 19_x000D_
E. TIC: 14_x000D_
_x000D_
FNGS (65)_x000D_
_x000D_
E. AC: 23_x000D_
E. CF: 23_x000D_
E. NDI: 19_x000D_
_x000D_
FSCC (177)_x000D_
	_x000D_
E. CAVD: 18_x000D_
E. DyG: 56_x000D_
E. EI: 36_x000D_
E. EPTHS: 45_x000D_
E. MB: 22_x000D_
_x000D_
VA (11)_x000D_
	_x000D_
VA: 11_x000D_
_x000D_
TOTAL: 321_x000D_
_x000D_
Análisis: El indicador se comporta de manera regular.</t>
  </si>
  <si>
    <t>148-2025-06-30</t>
  </si>
  <si>
    <t>2025-07-17 18:42:24</t>
  </si>
  <si>
    <t>Del total de estudiantes matriculados en el Politécnico Grancolombiano, se alcanza el 4.08% de participación de los mismos en actividades de investigación, si bien disminuye el valor con respecto al semestre inmediatamente anterior, este es un valor parcial, ya que aún se debe alimentar el indicador con dos ítems: Estudiantes que realizan trabajo de grado y estudiantes que participan en actividades de investigación lideradas por las escuelas. Se relaciona a continuación la participación de estudiantes de manera detallada en las diferentes actividades._x000D_
Estudiantes que participaron en Aulas Abiertas de Investigación (AAI): 251_x000D_
Estudiantes que participaron en MOOC de Investigación: 773_x000D_
Estudiantes Semilleristas: 521_x000D_
Estudiantes que son Jóvenes Investigadores: 11_x000D_
Estudiantes que participaron en el programa Delfín: 14_x000D_
Estudiantes que participaron en Hablemos de Investigación en Región: 225_x000D_
Estudiantes que participaron en los Jueves de Investigación y otras actividades lideradas por las escuelas: 227 (Resultado Parcial)_x000D_
Estudiantes que hicieron Trabajo de Grado Investigación (TGI): 274_x000D_
Estudiantes que son Asistentes de Investigación: 8._x000D_
Para un total de 2304 estudiantes vinculados a actividades de investigación para el primer semestre de 2025-1_x000D_
No se toma en cuenta la participación en eventos, debido a que los estudiantes que participan en estas actividades son los mismos semilleristas, y al sumar esta actividad el valor se duplicaría._x000D_
Este porcentaje surge como respuesta a diferentes acciones que se desarrollan para mejorar la participación de estudiantes. Dentro de las actividades que se mejoraron, fueron:_x000D_
 Promoción de los cursos MOOC para completar créditos de investigación, este trabajo se hizo con apoyo del equipo de Teams para atención al estudiante y por medio de la promoción en la página Web: https://www.poli.edu.co/reconocimiento-de-creditos_x000D_
Jueves de Investigación: Desde la Dirección de Investigación, Innovación y Creación, se crean los Jueves de Investigación, un espacio que tiene como objetivo acercar a los estudiantes al mundo de la investigación por medio de talleres, conferencias, debates, conversatorios y proyectos de investigación; estas actividades les permiten desarrollar su pensamiento crítico, relacionarse con expertos y abrir puertas, tanto en el ámbito laboral como académico. En el marco de los jueves se plantean actividades lideradas por las escuelas, generando una programación anual diversa para promover la participación estudiantil: https://www.poli.edu.co/eventos/los-jueves-de-investigacion-han-llegado-al-poli_x000D_
A pesar de los buenos resultados, se denota una tendencia a que en el primer semestre del año es menor la participación estudiantil, razón por la cual se busca desarrollar acciones y estrategias que permitan mantener la participación estudiantil para el 2025-2._x000D_
Acciones a emprender:_x000D_
Se continúan las actividades de jueves de investigación, además de la promoción de registro de participación estudiantil en actividades lideradas por las escuelas._x000D_
Se continua el trabajo en conjunto con el consultor Carlos Bernal, para presentar una propuesta de mejoramiento en la gestión de los semilleros del Politécnico Grancolombiano con enfoque en Región._x000D_
Se continua el trabajo en conjunto con la consultora Beatriz Amador, y con la dirección de currículo y la gerencia de virtualidad</t>
  </si>
  <si>
    <t>159-2025-06-30</t>
  </si>
  <si>
    <t>2025-07-04 16:33:18</t>
  </si>
  <si>
    <t>Informe de Indicador 159 ? Nivel de Satisfacción de Servicios Prestados_x000D_
Editorial Politécnico Grancolombiano ? Segundo Trimestre 2025_x000D_
_x000D_
1. Introducción_x000D_
El indicador 159 evalúa el nivel de satisfacción de los usuarios frente a los servicios ofrecidos por la Editorial del Politécnico Grancolombiano, de acuerdo con los datos recogidos por la plataforma de experiencia del cliente CX LATAM._x000D_
_x000D_
2. Resultados Generales_x000D_
Durante el segundo trimestre de 2025, la satisfacción general reportada por los usuarios de los servicios editoriales alcanzó un 100% de satisfacción positiva, manteniéndose estable frente al primer trimestre del año._x000D_
_x000D_
3. Resultados por Tipo de Usuario_x000D_
Los docentes fueron los principales usuarios encuestados, con un nivel de satisfacción del 94.4%, mientras que los administrativos mostraron una mejora del 4.5% al 5.6%. Estudiantes, graduados y externos no registraron respuestas en este periodo._x000D_
_x000D_
4. Resultados por Tipo de Servicio_x000D_
Los servicios mejor valorados fueron:_x000D_
_x000D_
Publicación de libros (procesos, asesoría, comunicación): 33.3% de los usuarios._x000D_
_x000D_
Promoción (eventos, inducción, difusión): 11.1%._x000D_
_x000D_
Apoyo (ODS, herramientas, gamificación, producción gráfica): 11.1%._x000D_
_x000D_
Otros servicios no recibieron evaluaciones en este corte._x000D_
_x000D_
5. Evaluación del Equipo Editorial_x000D_
El equipo liderado por la profesional encargada de la guía de normas y apoyo editorial recibió una calificación del 100% de satisfacción en todos los aspectos evaluados: claridad de la información, tiempo de respuesta, acompañamiento y cumplimiento de expectativas._x000D_
_x000D_
6. Observaciones Cualitativas_x000D_
Los usuarios expresaron necesidades específicas relacionadas con:_x000D_
_x000D_
Publicar resultados de investigación._x000D_
_x000D_
Crear juegos asociados a estrategias pedagógicas._x000D_
_x000D_
Apoyar visibilidad institucional con productos editoriales digitales._x000D_
_x000D_
7. Conclusión_x000D_
Los resultados reflejan un alto nivel de satisfacción y percepción positiva sobre el servicio editorial, especialmente en atención, calidad de la información y tiempos de respuesta. La continuidad de esta tendencia indica una adecuada alineación entre los servicios ofrecidos y las expectativas de la comunidad institucional.</t>
  </si>
  <si>
    <t>167-2025-06-30</t>
  </si>
  <si>
    <t>2025-07-17 08:36:03</t>
  </si>
  <si>
    <t>En el mes de mayo se realizaron las actividad del día del profesor y el día de la madre y el padre, con un índice de satisfacción entre excelente y bueno de: Día del profesor Bogotá y Medellín ? 90 %, Día de la madre y del padre ? 97.5%, para un total  de 96.6% de satisfacción en las actividades realizadas a junio de 2025.</t>
  </si>
  <si>
    <t>193-2025-06-30</t>
  </si>
  <si>
    <t>2025-07-28 07:38:14</t>
  </si>
  <si>
    <t>Para el periodo 2025-1 se obtuvo un ANS del 96.2%._x000D_
_x000D_
Esto debido a que actualmente, a través de hubspot se visualiza ya no sólo las interacciones de segundo nivel (casos creados) sino las interacciones que se resuelven en primer nivel (primer contacto). Dado esto también evidenciamos un aumento en el registro de interacciones._x000D_
_x000D_
En primer lugar se encuentra la tipología de Orden de Matrícula, con un total de 24.783 solicitudes de estudiantes que se comunicaron con la Universidad a través de sus diversos canales para solicitar ajustes en sus órdenes de pago. El 99.1% de estos requerimientos cumplieron con el ANS establecido con un tiempo promedio de respuesta de 0,59 días._x000D_
_x000D_
En un segundo lugar, tenemos el título de Inscripción de Asignaturas, con un total de 18.403 solicitudes, resueltas en promedio en 0.95 días, respondiendo dentro del ANS establecido el 96.8% de las mismas. _x000D_
_x000D_
Información general del proceso de grado, ocupa el tercer lugar, con 7.042 solicitudes, resueltas en un 98% dentro del tiempo, de manera casi inmediata._x000D_
_x000D_
El proceso de Servicio viene trabajando en responder no sólo oportunamente a los estudiantes, sino que sus respuestas sean de calidad, minimizando el recontacto por parte de los estos.</t>
  </si>
  <si>
    <t>2025-09-17 17:28:07</t>
  </si>
  <si>
    <t>El indicador global refleja un desempeño muy superior a la meta planteada, con resultados sobresalientes en impacto y satisfacción. El único aspecto a reforzar es la participación, ya que aumentar el alcance de los programas permitirá maximizar aún más la contribución al desarrollo organizacional.</t>
  </si>
  <si>
    <t>2025-10-27 20:54:45</t>
  </si>
  <si>
    <t>Los ingresos operacionales del POLI del primer semestre del año 2025 ascendieron a 167.595 millones, por encima del presupuesto en un 12%. El crecimiento se da por una variación positiva del 11% en ingresos de matriculas, 26% en programas especiales y un 18% en otros ingresos académicos.</t>
  </si>
  <si>
    <t>204-2025-06-30</t>
  </si>
  <si>
    <t>2025-10-27 20:56:34</t>
  </si>
  <si>
    <t>Caja positiva a Junio del 2025. Leve desviación frente a presupuesto. No hay alerta frente al resultado, caja totalmente liquida y operativa</t>
  </si>
  <si>
    <t>205-2025-06-30</t>
  </si>
  <si>
    <t>2025-08-06 09:27:55</t>
  </si>
  <si>
    <t>Natalia Jiseth Jimenez Martinez</t>
  </si>
  <si>
    <t>La utilidad neta del primer semestre del año cerró en $8.976 millones, por encima del presupuesto, debido al mejor nivel de ingresos presentado por un ingreso de estudiantes superior al esperado y optimizaciones en gasto.</t>
  </si>
  <si>
    <t>207-2025-06-30</t>
  </si>
  <si>
    <t>2025-08-06 09:38:23</t>
  </si>
  <si>
    <t>Durante el primer semestre de 2025, el Opex presenta un crecimiento del 11% en comparación con el presupuesto, alineado con el aumento de los ingresos y mostrando una eficiencia del 1% respecto a estos.</t>
  </si>
  <si>
    <t>2025-09-15 16:31:08</t>
  </si>
  <si>
    <t>En el semestre 2025-1, la Universidad Politécnico Grancolombiano registró un aumento del 114,55 % en la generación de residuos sólidos per cápita institucional, en comparación con el semestre 2024-2. Este incremento evidencia un desafío importante en la gestión de residuos y la necesidad de reforzar las estrategias de reducción, separación en la fuente y aprovechamiento._x000D_
_x000D_
Por sedes, el Campus mantuvo su nivel de generación sin variaciones (0 %), mientras que la sede City presentó un aumento del 22,22 % y el Campus Medellín reportó un incremento del 16,67 %. El caso más crítico corresponde a los Consultorios de Psicología, que experimentaron un aumento del 255,06 %, lo que los convierte en el mayor aportante a la variación institucional._x000D_
_x000D_
Estos resultados pueden asociarse a un mayor dinamismo en las actividades académicas y de atención presencial, así como a la concentración de usuarios en espacios específicos que generan una alta demanda de recursos y, en consecuencia, más residuos._x000D_
_x000D_
En conclusión, aunque algunas sedes muestran incrementos moderados, el aumento considerable en los Consultorios de Psicología eleva de manera significativa el promedio institucional. Este escenario refuerza la necesidad de implementar planes de acción focalizados, como campañas de reducción en la fuente, fortalecimiento del reciclaje y acompañamiento a las áreas con mayor generación, con el objetivo de revertir la tendencia y avanzar hacia una gestión integral de residuos más sostenible.</t>
  </si>
  <si>
    <t>2025-09-15 15:36:21</t>
  </si>
  <si>
    <t>En el semestre 2025-1, la Universidad Politécnico Grancolombiano registró una disminución del 18,4 % en el consumo de energía eléctrica per cápita en comparación con el semestre 2024-2, reflejando avances en la eficiencia y en las estrategias de optimización de uso energético._x000D_
_x000D_
Por sedes, el Campus Medellín presentó la mayor disminución, con un 38,19 %, seguido por la sede City con 20,48 %, Calle 84 con 7,04 %, el Campus con 2,57 % y Bienestar Universitario con una reducción significativa del 96,45 %, atribuida principalmente a la baja ocupación y optimización de recursos en esta dependencia._x000D_
_x000D_
En contraste, los Consultorios de Psicología registraron un aumento del 54,95 %, asociado al incremento en la demanda de servicios y la mayor presencialidad en estas instalaciones._x000D_
_x000D_
Este comportamiento evidencia que, en general, la institución ha logrado reducir su consumo energético, aunque es necesario reforzar acciones específicas en espacios con mayor demanda operativa. Para el siguiente semestre se priorizarán estrategias de sensibilización, control de equipos y monitoreo continuo, con el fin de consolidar la tendencia de disminución institucional y equilibrar los consumos en todas las sedes.</t>
  </si>
  <si>
    <t>2025-09-15 15:53:50</t>
  </si>
  <si>
    <t>En el semestre 2025-1, la Universidad Politécnico Grancolombiano presentó una disminución del 33,98 % en el consumo de agua per cápita institucional frente al semestre 2024-2, lo que refleja un avance significativo en la gestión responsable del recurso hídrico._x000D_
_x000D_
Por sedes, el Campus Medellín registró la mayor reducción, con un 64,71 %, seguido por los Consultorios de Psicología con un 98,76 %, y el Campus con 26,83 %. Estos resultados se asocian a una mejor eficiencia en el uso de los recursos, la optimización de los espacios y el control de consumos no esenciales._x000D_
_x000D_
En contraste, la sede City reportó un aumento del 0,78 %, mientras que Calle 84 presentó un incremento más notable del 37,38 %, comportamiento que puede estar vinculado al incremento de actividades académicas y administrativas en estas sedes._x000D_
_x000D_
En términos generales, los resultados consolidan una tendencia positiva hacia la reducción del consumo institucional, aunque se identifican sedes con incrementos que requieren atención específica. Para el próximo semestre se fortalecerán las estrategias de sensibilización, mantenimiento preventivo y monitoreo en tiempo real, con el fin de garantizar un uso más eficiente del recurso hídrico en todos los espacios de la institución.</t>
  </si>
  <si>
    <t>2026-03-10 16:17:45</t>
  </si>
  <si>
    <t>Durante el primer semestre de 2025 se ejecutaron 30 de eventos relacionados con la gestión ambiental de 31 planificados, los cuales fueron promovidos mediante el trabajo en equipos de procesos como Gestión de Unidades Académicos (escuelas, programas, centros y semilleros), Responsabilidad Social y Gestión Ambiental:_x000D_
_x000D_
Actividad	- 4_x000D_
Actividad - Voluntariado - 14_x000D_
Formación - 3_x000D_
Sensibilización - 1_x000D_
Socialización - 8</t>
  </si>
  <si>
    <t>2026-03-10 16:25:01</t>
  </si>
  <si>
    <t>En el primer semestre de 2025 se contó con 902 participaciones en los eventos ambientales:_x000D_
_x000D_
- Administrativos 108._x000D_
- Docentes 127._x000D_
- Estudiantes 408._x000D_
- Graduados 1 de 1._x000D_
- Terceros proveedores 4._x000D_
- Terceros comunidad 254.</t>
  </si>
  <si>
    <t>2026-03-10 17:30:45</t>
  </si>
  <si>
    <t>El Poli de enero a Junio de 2025 realizó 12 comunicaciones principales en materia ambiental, enmarcadas principalmente en: _x000D_
_x000D_
25/01/2025	Día Mundial de la Educación Ambiental_x000D_
6/02/2025	Día sin carro y moto Bogotá_x000D_
21/03/2025	Día Internacional de los Bosques_x000D_
22/03/2025	Día Mundial del Agua_x000D_
23/03/2025	La Hora del Planeta_x000D_
22/04/2025	Día Internacional de La Tierra_x000D_
17/05/2025	Día Mundial del Reciclaje_x000D_
20/05/2025	Día Mundial de las abejas_x000D_
22/05/2025	Día Internacional de la diversidad biológica_x000D_
17/05/2025	Polivoluntariado Ambiental - Reconocimiento territorial, ciudadanía, participación y acercamiento a la observación de aves por la Quebrada Las Delicias._x000D_
30/04/2025	Rescate y Reubicación de Abejas_x000D_
24/02/2025	Encuesta de Movilidad 2025</t>
  </si>
  <si>
    <t>245-2025-06-30</t>
  </si>
  <si>
    <t>2025-07-22 09:58:07</t>
  </si>
  <si>
    <t>Se implementó la estrategia de acompañamiento a estudiantes ingresantes, incorporando un nuevo canal HSM como herramienta para el seguimiento académico, fortaleciendo así la comunicación personalizada y oportuna con esta población.</t>
  </si>
  <si>
    <t>246-2025-06-30</t>
  </si>
  <si>
    <t>2025-07-28 12:44:43</t>
  </si>
  <si>
    <t>Los resultados de la encuesta reflejan un alto nivel de satisfacción por parte de los graduandos frente a la organización y desarrollo de la ceremonia de grado._x000D_
 _x000D_
Se destacan especialmente aspectos como la comunicación previa, el lugar del evento, la infraestructura y la logística general, los cuales recibieron valoraciones muy positivas._x000D_
 _x000D_
Como oportunidades de mejora, los participantes sugieren aumentar el número de invitaciones disponibles, optimizar el servicio de fotografía y ofrecer mayor flexibilidad en los horarios de las ceremonias._x000D_
 _x000D_
Estos insumos serán considerados para seguir fortaleciendo la experiencia de los graduandos en próximas ediciones del evento.</t>
  </si>
  <si>
    <t>252-2025-06-30</t>
  </si>
  <si>
    <t>2025-07-23 11:33:01</t>
  </si>
  <si>
    <t>Para el cumplimiento de meta se estuvo a 0.3 puntos para el alcance, ya que el factor económico y personal sigue siendo una condición que nos reta institucionalmente a generar estrategias para la mitigación.</t>
  </si>
  <si>
    <t>2025-07-04 17:06:56</t>
  </si>
  <si>
    <t>Informe del Indicador 256 ? Publicaciones Editadas por la Editorial_x000D_
_x000D_
Editorial del Politécnico Grancolombiano ? Primer Semestre 2025_x000D_
_x000D_
1. Objetivo del Indicador_x000D_
_x000D_
Registrar y monitorear el número de publicaciones cerradas editorialmente por el Politécnico Grancolombiano, con ISBN registrado ante la Cámara Colombiana del Libro._x000D_
_x000D_
2. Fuente de Verificación_x000D_
_x000D_
Los datos de este informe se validan a través del sistema oficial de registro ISBN de la Cámara Colombiana del Libro, consultado en:https://isbn.camlibro.com.co/user.php?mode=listado_titulosY complementado con el archivo oficial ?Catálogo primer semestre 2025? de la Cámara del Libro._x000D_
_x000D_
3. Resultado Primer Semestre 2025_x000D_
_x000D_
Según el registro oficial, a corte del primer semestre de 2025, la Editorial del Politécnico Grancolombiano ha cerrado un total de 17 publicaciones con ISBN asignado._x000D_
_x000D_
A continuación, se debe incluir el detalle de las publicaciones registradas conforme al catálogo oficial:_x000D_
_x000D_
[Inserte aquí la tabla proporcionada desde el archivo Excel &amp;quot;Catálogo primer semestre 2025&amp;quot;]_x000D_
_x000D_
4. Observaciones_x000D_
_x000D_
El cumplimiento parcial de la meta proyectada para el año representa un avance positivo del 50%, en línea con el Plan Anual de Publicaciones (PAP)._x000D_
_x000D_
Se destaca la diversidad de autores participantes, incluyendo docentes, graduados y aliados institucionales._x000D_
_x000D_
5. Conclusión_x000D_
_x000D_
El indicador 256 muestra un avance sólido en la producción editorial institucional, con 17 publicaciones cerradas y registradas oficialmente, lo que refleja el dinamismo y compromiso del Poli con la generación de conocimiento y la visibilidad académica.</t>
  </si>
  <si>
    <t>260-2025-06-30</t>
  </si>
  <si>
    <t>2025-07-28 14:10:49</t>
  </si>
  <si>
    <t>El resultado del CES 2025-1 fue de 1,9, frente a una meta establecida de 2,2. Este resultado refleja un avance importante en la mejora de la experiencia de los estudiantes durante el proceso de rematrícula, ya que las acciones implementadas permitieron optimizar la atención, simplificar los trámites y brindar un acompañamiento más cercano y personalizado.</t>
  </si>
  <si>
    <t>261-2025-06-30</t>
  </si>
  <si>
    <t>2025-07-28 08:45:04</t>
  </si>
  <si>
    <t>Para la vigencia 2025-1, tuvimos un resultado del 2.3 en CES para el proceso de inscripción a las pruebas Saber Pro y TyT, disminuyendo 0.1 puntos con relación al semestre anterior._x000D_
_x000D_
Analizando la información entregada por lo estudiantes, encontramos que la mayoría de estos tuvieron novedad en el proceso de actualización del correo electrónico en Prisma. Validando las situaciones presentadas, encontramos que el Sena cambió su dominio de acceso al correo electrónico y dada esta situación, los estudiantes que tenían su registro con correo Sena, no lograban acceder a la plataforma y tuvieron que hacer proceso de actualización ante el Icfes. Cabe informar que este proceso no podía hacerse desde la Universidad, teniendo en cuenta que corresponde a un dato personal. _x000D_
_x000D_
Por otro lado encontramos que los estudiantes manifestaron que requieren más información. De este modo para la campaña 2025-2, estamos trabajando en la actualización de la información, haciéndola de manera más dinámica para su fácil comprensión, así como llegar a través de diferentes medios (videos, mensajes; portal web) haciendo más accesible la información.</t>
  </si>
  <si>
    <t>262-2025-06-30</t>
  </si>
  <si>
    <t>2025-07-18 12:04:54</t>
  </si>
  <si>
    <t>En el último reporte realizado, con corte al 30 de diciembre de 2024, informamos el cierre de nueve (9) procesos judiciales, correspondientes a los siguientes demandantes: Israel Amin Alfonso Barrera, Corporación Autónoma Regional de Cundinamarca (CAR), Jorge Eduardo Fonseca Echeverry, Fabio Hernán Gualteros Castro, Gabriel Melo Melo, Carlos Augusto Jiménez Vargas (Territorial 8), Alonso Murillo López (Territorial 8), Luz Andrea Varón Guerrero (Territorial 8) y Daryeri Noreña Gutiérrez (Territorial 8)._x000D_
Asimismo, se indicó que, dado que el Poli participó como operador en los concursos de méritos denominados Territorial 8 y Distrito 5, adelantados por la Comisión Nacional del Servicio Civil, se recibieron un total de diecisiete (17) demandas de nulidad y restablecimiento del derecho. No obstante, es importante señalar que varias de estas demandas ya han sido cerradas._x000D_
_x000D_
De acuerdo con lo anterior, me permito informar que durante el periodo trascurrido se cerraron los siguientes procesos: _x000D_
1.	SANDRA LILIANA SALINAS CARDONA-TERRITORIAL 8._x000D_
2.	EDILMA LOZANO QUIMBAYO-TERRITORIAL 8._x000D_
3.	GLORIA AMPARO JIMENEZ CAICEDO-TERRITORIAL 8._x000D_
4.	PAOLA ANDREA TOBAR BERNAL-TERRITORIAL 8._x000D_
5.	CLAUDIA YAMILY TORRES MONCALEAÑO-TERRITORIAL 8._x000D_
6.	WILSON JAVIER GONZALEZ BARRAGAN-TERRITORIAL 8._x000D_
7.	LUISA FERNANDA LASERNA SALINAS-TERRITORIAL 8._x000D_
8.	LUZ ANGELA MENDOZA ACEVEDO-TERRITORIAL 8._x000D_
9.	NORMA CONSTANZA VERGARA BARRIOS-TERRITORIAL 8_x000D_
A la fecha, de los veinticinco (25) procesos activos con los que contábamos al inicio del año 2024, actualmente se mantienen únicamente seis (6). La mayoría de estos están relacionados con la participación del Poli como operador en los concursos de méritos Territorial 8 y Distrito 5, adelantados por la Comisión Nacional del Servicio Civil._x000D_
Este resultado refleja el cumplimiento de la meta establecida, al lograr el cierre de más del 20% de los procesos que cursaban en contra de la Institución. Este logro fue posible gracias a la defensa técnica, la gestión y el acompañamiento permanente de la Secretaría General en cada uno de los casos._x000D_
El impacto de este avance es altamente significativo para el Poli, en la medida en que se logró mitigar el riesgo derivado de posibles acciones u omisiones con implicaciones patrimoniales o reputacionales. Asimismo, se dio cierre a procesos con alto impacto económico y operativo, lo que fortalece la posición institucional y contribuye a una gestión jurídica más eficiente y estratégica.</t>
  </si>
  <si>
    <t>2025-10-30 12:25:54</t>
  </si>
  <si>
    <t>Se evidencia un crecimiento por mayor cantidad de actividades generadas por los docentes</t>
  </si>
  <si>
    <t>2025-10-30 12:30:17</t>
  </si>
  <si>
    <t>se evidencia un incremento por la cantidad de eventos solicitados y por la apertura de mas espacios abiertos para eventos</t>
  </si>
  <si>
    <t>2025-10-30 12:32:39</t>
  </si>
  <si>
    <t>el incremento de las horas de eventos se debe a mas eventos realizados por la academia</t>
  </si>
  <si>
    <t>2025-07-22 15:34:01</t>
  </si>
  <si>
    <t>El incremento de las solicitudes y horas de uso se debe al incremento de estudiantes matriculados y al incremento de actividades dentro y fuera de clase</t>
  </si>
  <si>
    <t>273-2025-06-30</t>
  </si>
  <si>
    <t>2025-07-22 12:12:26</t>
  </si>
  <si>
    <t>Brayan Sebastian Diaz Gomez</t>
  </si>
  <si>
    <t>2025-07-28 12:15:58</t>
  </si>
  <si>
    <t>Durante el cierre del periodo 2025-1, los resultados generales muestran un cumplimiento global del 105,8%, superando la meta proyectada para este semestre. Este desempeño refleja la efectividad de las estrategias implementadas en la mayoría de las líneas académicas, especialmente en los programas de Pregrado Virtual, que presentaron el mayor crecimiento porcentual frente a lo presupuestado. _x000D_
_x000D_
En posgrados implementaremos un desarrollo para marcar a los estudiantes según su fecha de ingreso para generar sus cargos en las fechas que les corresponde mejorando su experiencia.</t>
  </si>
  <si>
    <t>2025-11-04 20:25:05</t>
  </si>
  <si>
    <t>Se adjunta evidencia del tablero consolidado de experiencia institucional de la herramienta NOVUS</t>
  </si>
  <si>
    <t>2025-07-17 11:25:34</t>
  </si>
  <si>
    <t>Angela Maria Ramirez Rozo</t>
  </si>
  <si>
    <t>El cálculo del indicador de Relación Estudiante-Docente Tiempo Completo, basado en los docentes vinculados durante el primer semestre de 2025, muestra un valor de 84 estudiantes por docente, reflejando el nivel de cobertura alcanzado en dicho periodo. Este resultado tiene un impacto significativo para el Poli, ya que una relación elevada puede afectar la calidad educativa, la atención personalizada y la percepción institucional. Es esencial fortalecer la planta docente y optimizar recursos para garantizar una formación de alta calidad y mantener la competitividad universitaria.</t>
  </si>
  <si>
    <t>277-2025-06-30</t>
  </si>
  <si>
    <t>2025-07-17 11:34:46</t>
  </si>
  <si>
    <t>El cálculo del indicador de Relación Estudiante-Docente Tiempo Completo Equivalente (2 MT = 1 TC), considerando que dos profesores de medio tiempo equivalen a uno de tiempo completo, se basa en los docentes vinculados durante el primera semestre de 2025.  Con un valor resultante de 69.4 estudiantes por docente equivalente. Este resultado refleja una adecuada planificación y distribución de la planta docente, permitiendo garantizar un equilibrio entre la cantidad de estudiantes y los recursos académicos disponibles, fortaleciendo así la calidad educativa y alineándose con los estándares de competitividad del Poli como institución universitaria.</t>
  </si>
  <si>
    <t>2025-07-17 11:37:45</t>
  </si>
  <si>
    <t>La presente información permite realizar la presentación de la constitución de la planta de profesores correspondiente al primer periodo académico del año 2025, detallando tanto el número como la tipología de los docentes vinculados, y permitiendo el análisis comparativo frente a periodos anteriores.</t>
  </si>
  <si>
    <t>282-2025-06-30</t>
  </si>
  <si>
    <t>2025-07-17 11:46:52</t>
  </si>
  <si>
    <t>Durante el periodo 2025-1, la planta docente del Poli estuvo conformada por 1.099 profesores. Es importante aclara que este es el único indicador que no se calcula por # de contratos sino por el # personas que estuvieron en docencia en el 20251 las cuales fueron 1083 de los cuales se evaluaron 1.055 docentes, lo que representa un cumplimiento del 97,4% en el indicador de evaluación docente. Este resultado refleja un alto nivel de participación, evidencia el compromiso institucional con la mejora continua de la calidad educativa y fortalece los procesos de retroalimentación académica, permitiendo implementar estrategias efectivas para el desarrollo profesional del cuerpo docente.</t>
  </si>
  <si>
    <t>283-2025-06-30</t>
  </si>
  <si>
    <t>2025-07-17 11:49:13</t>
  </si>
  <si>
    <t>El indicador de Resultado de Evaluación Docente para el periodo 2025-1 muestra un promedio institucional de 4,66, lo que evidencia un alto nivel de satisfacción con el desempeño del cuerpo docente y resalta el compromiso del Poli con la calidad educativa y la mejora continua. Este resultado fortalece la percepción de excelencia académica y refleja la efectividad de los procesos de enseñanza, contribuyendo al prestigio y la competitividad de la institución, así como al desarrollo profesional de sus docentes y la formación de estudiantes de alto nivel.</t>
  </si>
  <si>
    <t>285-2025-06-30</t>
  </si>
  <si>
    <t>2025-07-17 11:54:20</t>
  </si>
  <si>
    <t>Durante el periodo 2025-1, la planta docente del Poli estuvo conformada por 1.099 profesores personas: 671 de tiempo completo y 286 de medio tiempo. El 100% de los docentes con vinculación de tiempo completo y medio tiempo (un total de 754) contó con un plan de trabajo asignado, lo que evidencia una gestión organizada y alineada con los objetivos institucionales, asegurando la planificación efectiva de las actividades académicas y el fortalecimiento de la calidad educativa.</t>
  </si>
  <si>
    <t>2025-07-17 11:59:36</t>
  </si>
  <si>
    <t>El indicador de Total Docentes por Nivel de Estudios para el periodo 2025-1 muestra la siguiente distribución: 94 docentes con doctorado, 846 con maestría, 90 con especialización y 69 con formación universitaria. Esta información, basada en el número de contratos registrados, evidencia un perfil académico altamente cualificado, con una marcada presencia de docentes con formación de maestría, lo que reafirma el compromiso del Poli con la formación continua y la calidad educativa. La diversidad en los niveles de formación enriquece los procesos de enseñanza, permitiendo una transmisión del conocimiento más sólida y especializada, alineada con los estándares de excelencia institucional.</t>
  </si>
  <si>
    <t>2025-10-31 11:48:09</t>
  </si>
  <si>
    <t>Se observa una ligera disminución en la participación en Bogotá, atribuida a la cancelación de clases durante la temporada de lluvias, considerando que la mayoría de los espacios deportivos son al aire libre. En Medellín se presentó una disminución en la participación debido a la falta de espacios físicos para el desarrollo de las actividades deportivas, como el gimnasio, durante casi dos meses, mientras se adelantaba la apertura de la nueva sede a finales de marzo._x000D_
_x000D_
Se ejecuto el plan de búsqueda de nuevos espacios de manera temporal para la ejecución de actividades en deportes con el gimnasio._x000D_
Se realizó una alianza con el centro de combate academia wrestlers y se acondiciono el espacio para el gimnasio realizando actividades de tipo funcional.</t>
  </si>
  <si>
    <t>2025-10-31 12:38:43</t>
  </si>
  <si>
    <t>Se notó una leve disminución en la participación en Bogotá, posiblemente asociada a la rotación de grupos y a ajustes en la programación de actividades. En Medellín (modalidad presencial) también se evidenció una reducción, debido a la falta de espacios culturales durante el proceso de traslado y apertura de la nueva sede, que tuvo lugar a finales del mes de marzo. En la modalidad virtual, se realizaron cambios en los horarios con el objetivo de aumentar la participación; sin embargo, los resultados no fueron los esperados._x000D_
 _x000D_
Se ejecutó un plan de búsqueda de nuevos espacios temporales para el desarrollo de las actividades culturales, específicamente las clases de baile y música._x000D_
Como resultado, se estableció una alianza con la Casa de la Cultura del barrio Colores, administrada por el INDER de Medellín. En contraprestación por el uso del espacio, se ofrecieron clases a la comunidad, lo que ha permitido fortalecer el vínculo con el grupo de adultos mayores. Actualmente, este grupo realiza presentaciones musicales en diversos escenarios culturales y en otras instituciones de educación superior.</t>
  </si>
  <si>
    <t>2025-07-22 13:46:03</t>
  </si>
  <si>
    <t>2025-07-10 17:17:13</t>
  </si>
  <si>
    <t>Se realizó cronograma de actividades en salud para las sedes de Bogotá y Medellín._x000D_
En Bogotá se planearon 17 actividades en el cronograma, de las cuales 3 jornadas de tamizajes de ITS programados con la secretaria de salud no se pudieron cumplir debido a desabastecimiento de las pruebas. _x000D_
En Medellín se planearon 14 actividades en el cronograma de las cuales se ejecutaron al 100%.</t>
  </si>
  <si>
    <t>304-2025-06-30</t>
  </si>
  <si>
    <t>2025-07-10 16:36:07</t>
  </si>
  <si>
    <t>Durante el periodo 2025-1 se registraron 3348 participaciones en las actividades de educación en salud programadas, incluyendo aquellas realizadas durante la Semana Polisaludable del semestre. De este total, 2052 participaciones se obtuvieron en Bogotá y 1296 participaciones en Medellín.</t>
  </si>
  <si>
    <t>323-2025-06-30</t>
  </si>
  <si>
    <t>2025-07-22 12:29:07</t>
  </si>
  <si>
    <t>Se recibió la renovación de registro calificado del programa de Derecho, Bogotá por el término de siete (7) años.</t>
  </si>
  <si>
    <t>324-2025-06-30</t>
  </si>
  <si>
    <t>2025-07-22 12:32:10</t>
  </si>
  <si>
    <t>Se han radicado dos programas: _x000D_
1. Maestría en Periodismo de Datos, Virtual_x000D_
2. Técnico Profesional en Entrenamiento de Futbol Formativo, Virtual</t>
  </si>
  <si>
    <t>325-2025-06-30</t>
  </si>
  <si>
    <t>2025-07-22 11:35:21</t>
  </si>
  <si>
    <t>Se recibió el registro calificado de los siguientes programas:_x000D_
1. Administración en Salud , Virtual_x000D_
2. Trabajo Social, Virtual _x000D_
3. Especialización en Gobernanza de Datos, Virtual_x000D_
4. Maestría en Arquitectura de Software, Virtual_x000D_
5. Maestría en Auditoría y Aseguramiento de la Información Financiera, Virtual_x000D_
6. Maestría en Comportamiento del Consumidor e Investigación de Mercados, Virtual_x000D_
7. Maestría en Derecho Administrativo, Virtual _x000D_
8. Maestría en Dirección Tributaría, Virtual</t>
  </si>
  <si>
    <t>327-2025-06-30</t>
  </si>
  <si>
    <t>2025-07-22 12:17:24</t>
  </si>
  <si>
    <t>Se recibió acreditación en alta calidad del programa Técnica Profesional Judicial por 6 años en modalidad virtual</t>
  </si>
  <si>
    <t>332-2025-06-30</t>
  </si>
  <si>
    <t>2025-07-16 18:12:20</t>
  </si>
  <si>
    <t>En el primer semestre del año 2025 se desvincularon de la Institución 39 colaboradores. Tanto la Vicerrectoría Académica como la Vicerrectoría de Crecimiento presentaron los mayores retiros, cada una con el 30,77%, le sigue la Vicerrectoría del Estudiante con el 23,08%, la Rectoría con el 10,26% y, por último, la Vicerrectoría Financiera y Administrativa con el 5,12%. El 69,23% de retiros obedecen a renuncia voluntaria, seguido por el 15,38% generados sin justa causa, el 12,82 % obedecen a terminaciones con justa causa y el 2,56% por mutuo acuerdo._x000D_
_x000D_
Respecto a los ingresos, se vincularon 31 colaboradores. La Vicerrectoría del Estudiante generó el 32,26% de los ingresos, seguido de la Vicerrectoría de Crecimiento con el 29,03%, luego la Vicerrectoría Académica con el 19,35% de vinculaciones. La Rectoria representa el 16,13% de los ingresos y se vincularon 3, 23% en la Vicerrectoría Administrativa y Financiera._x000D_
_x000D_
Se evidencia un aumento en el indicador de rotación del 0,03% respecto al segundo semestre del año 2024 que equivale 1 persona de más retirada y 13 personas de más contratadas. El indicador semestre acumulado es del 0,85%.</t>
  </si>
  <si>
    <t>2025-07-22 12:18:13</t>
  </si>
  <si>
    <t>Durante el primer semestre del año 2025 no se recibieron renovaciones de AC.</t>
  </si>
  <si>
    <t>338-2025-06-30</t>
  </si>
  <si>
    <t>2025-07-22 12:22:39</t>
  </si>
  <si>
    <t>Se recibieron las condiciones aprobadas del programa Psicología Medellín</t>
  </si>
  <si>
    <t>341-2025-06-30</t>
  </si>
  <si>
    <t>2025-06-30 00:54:53</t>
  </si>
  <si>
    <t>Se gestionaron ahorros por valor de $920.265.122 en el primer semestre 2025, la meta de ahorro para el 2025-1 es de $ 900.000.000 y el total proyectado es de $1.800.000.000, el cumplimiento es del 102% para la meta definida. un 2% por encima de la meta.</t>
  </si>
  <si>
    <t>2025-07-14 12:15:17</t>
  </si>
  <si>
    <t>Durante el semestre 20251 nuestra institución gestionó un total de 175 ingresos._x000D_
_x000D_
De este grupo, 174 colaboradores participaron activamente en el proceso de inducción, evidenciando un alto nivel de compromiso con esta etapa inicial, fundamental para su integración y alineación con nuestra cultura organizacional.</t>
  </si>
  <si>
    <t>356-2025-06-30</t>
  </si>
  <si>
    <t>2025-10-27 20:58:23</t>
  </si>
  <si>
    <t>El endeudamiento a cierre del primer semestre del 2025 cerró en un 49%</t>
  </si>
  <si>
    <t>2025-08-22 21:51:03</t>
  </si>
  <si>
    <t>El POLI presenta una cartera sana, para cierre del primer semestre 2025 la cartera mayor a 360 días es el 0,8% del total de cartera. Importante resaltar que del rubro de total cartera el 64% es cartera sin vencer, es decir, que el monto de cartera efectiva es de $3.073 millones</t>
  </si>
  <si>
    <t>2025-07-29 11:08:34</t>
  </si>
  <si>
    <t>Seguimiento 2025.1 ? Impacto del Modelo Institucional de Prácticas_x000D_
_x000D_
Con la implementación del modelo institucional de prácticas y al sistema de alertas tempranas, durante el periodo 2025-1 se logró un impacto del 100% sobre la población objetivo, correspondiente a 2.027 estudiantes que desarrollaron su etapa formativa en escenarios externos, distribuidos así:_x000D_
_x000D_
Modalidad &amp;quot;Mi Primera Práctica&amp;quot; (contrato de aprendizaje o vinculación formativa): 1.099 estudiantes participaron en prácticas en entidades del sector público y privado._x000D_
_x000D_
Modalidad &amp;quot;Ya Tengo Trabajo&amp;quot; (vinculación laboral): 928 estudiantes realizaron actividades formativas aprobadas por sus empleadores o contratantes, en el marco de contratos laborales (fijos, indefinidos, obra o labor) o de prestación de servicios._x000D_
_x000D_
Este resultado fue posible gracias al proceso integral de acompañamiento liderado por el área de Prácticas, que articula la gestión de legalización, la inscripción académica, el seguimiento institucional al escenario y la interacción directa entre los tutores académicos y los jefes inmediatos de los practicantes. Todo ello garantiza un ejercicio 360° en el desarrollo de competencias profesionales del estudiante._x000D_
_x000D_
El modelo de seguimiento incluye el uso de herramientas tecnológicas como Microsoft Teams para la realización de visitas de acompañamiento por parte de tutores y coordinadores académicos de prácticas de cada facultad. Asimismo, se desarrollaron los dos momentos evaluativos a través de la plataforma institucional (Acces), valorando tanto competencias técnicas como habilidades blandas._x000D_
_x000D_
¿Cuál es el impacto de este resultado para la institución?_x000D_
Cumplimiento académico y legal: Se asegura la formalización y trazabilidad del proceso formativo de los estudiantes, con un acompañamiento efectivo a todos los actores involucrados._x000D_
_x000D_
Reconocimiento institucional: Se fortalece el posicionamiento del Politécnico Grancolombiano como institución referente en la formación práctica a nivel nacional. _x000D_
_x000D_
Soporte y trazabilidad de resultados:_x000D_
_x000D_
La información consolidada alimenta el Tablero de Prácticas, disponible en la plataforma Novus, como herramienta de consulta institucional. Además, el reporte para SNIES.</t>
  </si>
  <si>
    <t>359-2025-06-30</t>
  </si>
  <si>
    <t>2025-11-04 20:27:23</t>
  </si>
  <si>
    <t>Se adjutna evidencia del tablero consolidado de experiencia institucional de la herramienta novus donde se evidencia un cumplimiento del indicador, con mejoría frente al periodo anterior que evidencia una mejora en la percepción de satisfacción de los diferentes stake holders institucionales y congruente con la estabilización del modelo de experiencia institucional con el que estamos trabajando</t>
  </si>
  <si>
    <t>2025-07-04 09:07:00</t>
  </si>
  <si>
    <t>genera el reporte y análisis de la cifras del indicador para el periodo 2025-1 PRESENCIAL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99.7 %_x000D_
El % de inscripción logrado en POSGRADO PRESENCIAL fue del 98.6 %_x000D_
_x000D_
Con un porcentaje promedio de cumplimiento del 99.6 %_x000D_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</si>
  <si>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2025-07-04 16:44:02</t>
  </si>
  <si>
    <t>Se asegura la parametrización de las aulas máster garantizando la asignación de fechas como el funcionamiento de los diferentes enlaces en las asignaturas de las cohortes que se desarrollaron durante el primer semestre del 2025.</t>
  </si>
  <si>
    <t>2025-10-15 11:34:10</t>
  </si>
  <si>
    <t>Se relaciona el impacto de las actividades de responsabilidad social reportadas por las diferentes áreas académicas y administrativas desarrolladas durante el semestre 2025-1, Se destacan espacios de difusión para el cuidado de la salud física y mental, acciones en región y comunidades vulnerables como tomas, capacitaciones, talleres, acompañamiento entre otros.</t>
  </si>
  <si>
    <t>2025-07-28 15:08:24</t>
  </si>
  <si>
    <t>Durante 2025-1 se realizó una encuesta para conocer las actividades en las que a nuestra comunidad le gustaría realizar horas como voluntarios Poli, de igual forma se reporta el número de estudiantes que participaron de las diferentes actividades realizadas durante el semestre.</t>
  </si>
  <si>
    <t>371-2025-06-30</t>
  </si>
  <si>
    <t>2025-07-10 15:48:44</t>
  </si>
  <si>
    <t>Se relaciona el resultado correspondiente al trimestre 1 y 2, no se dio el cumplimiento de la meta pues el enfoque principal para el recaudo se apuntó a nuevos convenios, y se logró matricula de 12 estudiantes por 3 nuevos convenios para el primer semestre. Por convenios antiguos se mide la meta por % de permanencia, buscando que este quedé por encima del % institucional, para los convenios antiguos el % cerró al 109% que corresponden a $230.273.185.</t>
  </si>
  <si>
    <t>2025-06-25 14:18:27</t>
  </si>
  <si>
    <t>Se realiza la consulta en Banner de acuerdo al reporte de Mallas largo. Se hace el filtro por nivel y modalidad PRESENCIAL,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</si>
  <si>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376-2025-06-30</t>
  </si>
  <si>
    <t>2025-08-06 09:31:04</t>
  </si>
  <si>
    <t>El Ebitda de la Institución cerró en primer semestre alcanza un valor de $22.048 millones, por encima de presupuesto un 17% derivado del crecimiento de los ingresos en un 12% y eficiencias en el Opex.</t>
  </si>
  <si>
    <t>379-2025-06-30</t>
  </si>
  <si>
    <t>2025-07-15 11:47:47</t>
  </si>
  <si>
    <t>381-2025-06-30</t>
  </si>
  <si>
    <t>2025-07-15 16:51:50</t>
  </si>
  <si>
    <t>382-2025-06-30</t>
  </si>
  <si>
    <t>2025-07-15 14:57:33</t>
  </si>
  <si>
    <t>2025-07-15 17:29:31</t>
  </si>
  <si>
    <t>384-2025-06-30</t>
  </si>
  <si>
    <t>2025-07-16 09:51:05</t>
  </si>
  <si>
    <t>Sobre cumplimiento con 12 matrículas adicionales. Los programas con mejor cumplimiento especialización en gerencia tributaria, especialización en logística y gestión de la cadena de abastecimiento y gerencia de riesgos y seguros. Se logró mejora en la tasa de conversión, alcanzando un 9,6% sobre una proyección de 8,6%.</t>
  </si>
  <si>
    <t>385-2025-06-30</t>
  </si>
  <si>
    <t>2025-08-08 17:36:11</t>
  </si>
  <si>
    <t>Se cierre el primer semestre del año con sobre cumplimiento de presupuesto en todas las líneas de negocio: B2B (116,8%), B2G (126,5%), B2C (11,1%) y opciones de grado (112,8%)._x000D_
En B2B se destaca el buen comportamiento del convenio con Cafam y la consecución de varios contratos con empresas de diferentes sectores como: Homecenter, Incocrédito, centro comercial Plaza Imperial, Lactalis, entre otras._x000D_
B2G logró el cierre de contratos destacados, siendo los más representativos los logrados con la Comisión Nacional._x000D_
B2C cerró con 593 matrículas de las cuales el casi 60% están en 3 programas de gran acogida: curso de Power BI, Curso gestión comercial inmobiliaria, curso integrado de excel + introducción a power BI._x000D_
Opciones de grado se sigue fortaleciendo con la oferta de Coterminales y el mantenimiento de la oferta de diplomados.</t>
  </si>
  <si>
    <t>2025-08-08 17:57:37</t>
  </si>
  <si>
    <t>397-2025-06-30</t>
  </si>
  <si>
    <t>2025-07-11 15:33:46</t>
  </si>
  <si>
    <t>Alejandro Guerrero</t>
  </si>
  <si>
    <t>Se adjunta el reporte de casos gestionados en el periodo 2025-1. De los 232 casos gestionados cuatro (3) aparecen como Pendientes porque son videos que están en etapa de aprobación o ajustes. Asimismo aparecen dos (2) casos en estado En Curso porque son productos audiovisuales robustos y que requieren más tiempo de producción. En conclusión, de los 232 casos solicitados se gestionaron 221 casos exceptuando los dos que continúan En Curso._x000D_
_x000D_
Los casos no gestionados (9) aparecen como &amp;quot;No se hará&amp;quot;. Esta tipificación puede deberse a múltiples factores (error en el servicio solicitado, el cliente cancela el servicio, etc).</t>
  </si>
  <si>
    <t>398-2025-06-30</t>
  </si>
  <si>
    <t>2025-07-03 15:32:06</t>
  </si>
  <si>
    <t>Se adjunta base de datos de participantes en eventos de cultura y formación emprendedora 2025-1</t>
  </si>
  <si>
    <t>399-2025-06-30</t>
  </si>
  <si>
    <t>2025-07-03 15:42:53</t>
  </si>
  <si>
    <t>400-2025-06-30</t>
  </si>
  <si>
    <t>2025-07-03 15:57:51</t>
  </si>
  <si>
    <t>401-2025-06-30</t>
  </si>
  <si>
    <t>2026-02-19 18:08:15</t>
  </si>
  <si>
    <t>403-2025-06-30</t>
  </si>
  <si>
    <t>2025-08-14 15:19:50</t>
  </si>
  <si>
    <t>En el primer semestre simularon 14410 estudiantes. Hubo una reducción debido a que los simuladores de Física 3 no se enlazaron en las aulas. El simulador de Costos por órdenes y por procesos no fueron utilizados por los docentes. Y el simulador de Ergonomía y de Riesgos naturales no se emplearon porque no alcanzaron a salir con la nueva arquitectura _x000D_
de software a los estudiantes.</t>
  </si>
  <si>
    <t>2025-07-22 12:41:56</t>
  </si>
  <si>
    <t>Documento radicado de la maestría en periodismo de datos.</t>
  </si>
  <si>
    <t>2025-07-24 14:26:50</t>
  </si>
  <si>
    <t>Natalia Andrea Rincon Parra</t>
  </si>
  <si>
    <t>Los canales con mayor participación en el sobrecumplimiento fueron: _x000D_
_x000D_
1.	Whatsapp ? TC: 42,3%_x000D_
2.	Remarketing - TC: 26,5%_x000D_
3.	Inbound - 	TC:  23,5%</t>
  </si>
  <si>
    <t>2025-09-15 09:20:01</t>
  </si>
  <si>
    <t>El indicador de consumo de agua per cápita correspondiente al primer semestre de 2025 muestra que la Universidad registró un promedio de 0,14 metros cúbicos de agua por persona al semestre. Este valor representa una disminución respecto al semestre anterior (0,20 m³/persona) y se encuentra por debajo del promedio nacional estimado en 0,16 m³/persona por semestre. La reducción observada evidencia un avance en el uso eficiente del recurso hídrico dentro de la institución, lo cual puede atribuirse a las acciones de sensibilización y gestión implementadas, así como a una mayor conciencia en la comunidad universitaria sobre la importancia del ahorro de agua.</t>
  </si>
  <si>
    <t>2025-09-15 15:39:38</t>
  </si>
  <si>
    <t>El consumo de energía eléctrica per cápita semestral de la Universidad Politécnico Grancolombiano, en el primer semestre de 2025, fue de 15,12 kWh/persona, lo que refleja una disminución significativa frente al semestre anterior (18,5 kWh/persona). Este consumo se distribuyó de la siguiente manera:_x000D_
_x000D_
- Sede Campus: 20,26 kWh/persona_x000D_
- Sede City: 17,59 kWh/persona_x000D_
- Sede Calle 84: 86,33 kWh/persona_x000D_
- Sede Campus Medellín: 7,27 kWh/persona_x000D_
- Sede Bienestar Universitario: 0,27 kWh/persona_x000D_
- Sede Consultorios de Psicología: 171,7 kWh/persona_x000D_
_x000D_
El mayor consumo de energía per cápita continúa registrándose en los Consultorios de Psicología, seguido de la sede Calle 84. Por su parte, las sedes con menor consumo corresponden a Bienestar Universitario y Campus Medellín. La reducción global en el indicador institucional evidencia un uso más eficiente de la energía en comparación con el semestre anterior, aunque persisten diferencias marcadas entre las sedes debido a la naturaleza de sus actividades y servicios.</t>
  </si>
  <si>
    <t>2025-09-15 16:12:30</t>
  </si>
  <si>
    <t>En el semestre 2025-1, la Universidad Politécnico Grancolombiano reportó una generación institucional de residuos sólidos de 0,59 kg per cápita, lo que representa una ligera disminución frente al semestre 2024-2 (0,67 kg per cápita)._x000D_
_x000D_
Al analizar la distribución por sedes, el Campus mantuvo el nivel más alto de generación, con 1,04 kg per cápita, seguido por los Consultorios de Psicología, que presentaron un aumento considerable alcanzando 3,16 kg per cápita, lo que evidencia un incremento significativo respecto al periodo anterior. Otras sedes mostraron valores más bajos: Calle 84 con 0,82 kg, City con 0,35 kg, Campus Medellín con 0,35 kg, y Bienestar Universitario con 0,03 kg._x000D_
_x000D_
Los resultados reflejan una tendencia institucional a la disminución en la generación de residuos per cápita; sin embargo, se identifican focos de incremento importantes, especialmente en los Consultorios de Psicología, que requieren estrategias puntuales de control, separación en la fuente y programas de sensibilización ambiental._x000D_
_x000D_
En conclusión, aunque la institución avanza en la reducción global de residuos, se hace necesario implementar planes de acción diferenciados por sede, con especial énfasis en aquellas que presentan mayores aportes al indicador.</t>
  </si>
  <si>
    <t>2025-10-27 20:53:20</t>
  </si>
  <si>
    <t>Los ingresos operacionales del POLI a Junio 2025 se encuentran un 11% arriba de presupuesto derivado del crecimiento del ingreso por matriculas  de estudiantes nuevos un 30%, matriculas estudiantes antiguos 6%</t>
  </si>
  <si>
    <t>2025-09-15 16:57:13</t>
  </si>
  <si>
    <t>En el semestre 2025-1, la Universidad Politécnico Grancolombiano reportó una generación institucional de residuos peligrosos de 0,02 kg per cápita, lo que representa una disminución significativa respecto al valor registrado en el semestre 2024-2 (0,14 kg per cápita)._x000D_
_x000D_
Por sedes, el Campus concentró la mayor generación, con 0,05 kg per cápita, seguido por la sede City y el Campus Medellín, ambos con 0,001 kg per cápita, y Bienestar Universitario con un valor mínimo de 0,0001 kg per cápita._x000D_
_x000D_
Los residuos peligrosos generados provienen principalmente de atención en salud, laboratorios de procesos industriales, actividades de fotografía, labores de mantenimiento y la gestión de Residuos de Aparatos Eléctricos y Electrónicos (RAEE)._x000D_
_x000D_
La marcada reducción institucional evidencia una mejora en la gestión de residuos peligrosos, atribuida tanto a un mayor control en los procesos de generación como a la optimización de actividades que implican este tipo de desechos. Sin embargo, dado el impacto ambiental y normativo asociado a este tipo de residuos, resulta fundamental mantener e intensificar las acciones de prevención, segregación en la fuente, capacitación y disposición adecuada, con el fin de garantizar el cumplimiento de la normatividad vigente y avanzar hacia una gestión integral más sostenible.</t>
  </si>
  <si>
    <t>2025-09-16 12:31:21</t>
  </si>
  <si>
    <t>Durante el primer semestre de 2025 se reportó una disminución institucional del 96,09 % en la generación de residuos peligrosos per cápita. La distribución por sede fue la siguiente:_x000D_
_x000D_
Campus: disminución del 66,67 %._x000D_
_x000D_
City, Los Colores y Bienestar Universitario: se mantiene una disminución del 100 %._x000D_
_x000D_
Esta tendencia refleja un avance significativo en la gestión institucional de los residuos peligrosos, destacando la eliminación total de generación en algunas sedes y la mejora sustancial en Campus.</t>
  </si>
  <si>
    <t>2025-06-25 14:31:08</t>
  </si>
  <si>
    <t>Se realiza la consulta en Banner de acuerdo al reporte de Mallas largo. Se hace el filtro por nivel y modalidad VIRTUAL, teniendo en cuenta que hay asignaturas repetidas se deja único registro. esta consulta se realiza 25 de junio de 2025_x000D_
_x000D_
Anexo evidencia_x000D_
_x000D_
NOTA: Solo se tienen en cuenta la información de asignaturas asociadas a los programas académicos. En el mismo archivo están los dos niveles</t>
  </si>
  <si>
    <t>2025-07-04 10:12:03</t>
  </si>
  <si>
    <t>Se genera el reporte y análisis de la cifras del indicador para el periodo 2025-1 VIRTUAL a partir del reporte de MatriculadosCantidadMaterias (reportesbanner.poligran.edu.co)._x000D_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99.81 %_x000D_
El % de inscripción logrado en POSGRADO VIRTUAL fue del 99.25 %_x000D_
_x000D_
Con un porcentaje promedio de cumplimiento del 99.77 %_x000D_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</si>
  <si>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2025-07-28 12:45:23</t>
  </si>
  <si>
    <t>Los resultados del CES para el proceso de inscripción a grados reflejan un desempeño positivo, con puntajes por debajo del indicador base de 2.5, lo cual indica que los estudiantes percibieron el proceso como ágil y de bajo esfuerzo._x000D_
 _x000D_
Las etapas de inscripción, obtención de paz y salvos, aplicación de la encuesta y generación de la orden de pago obtuvieron un puntaje de 1.6, mientras que la actualización de datos y el cargue de documentos alcanzaron un 1.5._x000D_
 _x000D_
Estos valores sugieren que, en general, los procedimientos fueron claros, accesibles y con una buena experiencia para el usuario. No obstante, se pueden explorar oportunidades de mejora en los puntos ligeramente más bajos, como el cargue de documentos, para seguir facilitando la gestión por parte de los estudiantes._x000D_
 _x000D_
En conclusión, el proceso muestra una tendencia favorable, alineada con la meta institucional de ofrecer trámites simples, eficientes y centrados en el usuario.</t>
  </si>
  <si>
    <t>2025-07-28 12:45:58</t>
  </si>
  <si>
    <t>Los resultados muestran una satisfacción general positiva con la ceremonia de grado virtual, especialmente en lo relacionado con el envío oportuno del diploma y acta de grado, así como la funcionalidad de la plataforma de conexión._x000D_
 _x000D_
También se identifican oportunidades de mejora en la comunicación previa a la ceremonia para evitar que se presenten ausencias y desconexiones durante el acto._x000D_
 _x000D_
Estos hallazgos serán clave para fortalecer la experiencia en futuras ceremonias virtuales, garantizando una comunicación más clara y a tiempo para todos los participantes.</t>
  </si>
  <si>
    <t>2025-06-27 12:45:51</t>
  </si>
  <si>
    <t>En el marco de las actividades culturales, la participación pasó de 3.639 personas en el semestre 2024-I a 4.241 en el semestre 2025-I, lo que representa una diferencia neta de 602 participantes y un crecimiento del 16 % frente al mismo periodo del año anterior._x000D_
Este resultado evidencia el cumplimiento de la meta establecida para el periodo._x000D_
Durante el primer semestre de 2025, la Biblioteca llevó a cabo un total de 35 eventos culturales.</t>
  </si>
  <si>
    <t>2026-01-20 14:52:02</t>
  </si>
  <si>
    <t>Durante el primer semestre de 2025 se evidenció un crecimiento significativo en el número de personas capacitadas, alcanzando un total de 6.903 participantes. Esta cifra representa un incremento de 1.959 personas frente al mismo periodo de 2024, en el que se capacitaron 4.944 individuos. Este incremento equivale a una variación del 39,6 %, superando de manera significativa la meta del 9,5 %, lo que evidencia un resultado ampliamente favorable frente a lo proyectado. En el 2025-I se realizaron un total de 411 talleres deformación</t>
  </si>
  <si>
    <t>2025-07-16 10:27:31</t>
  </si>
  <si>
    <t>Del 16 de diciembre de 2024 hasta el 30 de junio de 2025 tuvimos un 59,75% de publicaciones con sentimiento positivo (907 de 1518 publicaciones. Se omiten las notas pagas en medios de comunicación y las notas indirectas.</t>
  </si>
  <si>
    <t>2025-08-05 20:12:54</t>
  </si>
  <si>
    <t>Está pendiente la medición de NPS mediante polisigs para el segundo semestre del año</t>
  </si>
  <si>
    <t>2025-11-04 20:36:44</t>
  </si>
  <si>
    <t>Se adjunta evidencia</t>
  </si>
  <si>
    <t>2025-11-04 20:45:50</t>
  </si>
  <si>
    <t>Se Adjunta evidencia actualizada con mejoría de 0,1 pp en la medición de acuerdo con la actualización del tablero integrando las nuevas mediciones producto de la rearquitectura que se ha realizado institucionalmente a la medición de los indicadores que en general evidencia una mejoría institucional en el CES ubicándonos 0,2pp por debajo de la meta institucional establecida</t>
  </si>
  <si>
    <t>2025-08-06 15:12:23</t>
  </si>
  <si>
    <t>Se reporta avance de indicadores 2025-1</t>
  </si>
  <si>
    <t>2025-10-27 12:00:53</t>
  </si>
  <si>
    <t>Durante 2025-II, se radicarán cinco (5) renovaciones de registro calificado entre julio y diciembre</t>
  </si>
  <si>
    <t>2025-08-06 12:50:25</t>
  </si>
  <si>
    <t>2025-11-24 11:48:33</t>
  </si>
  <si>
    <t>Se realiza el análisis de las visitas al sitio y se ve un aumento en este año, después de realizar el cambio del portal en el 2024. Ha logrado el sitio tomar presencia en internet y en buscadores, pero se sigue trabajando para mejorar su posicionamiento.</t>
  </si>
  <si>
    <t>2025-07-29 11:27:55</t>
  </si>
  <si>
    <t>Con base en la comparación entre los resultados obtenidos en el periodo 2024-2, en contraste con el semestre 2025-1, evidenciamos una mejora importante en la percepción general del proceso de prácticas. Mientras que en 2024-2 el nivel de satisfacción general fue del 67%, por debajo de la meta institucional del 80% y clasificado como una ?Oportunidad de mejora?, en 2025-1 recibimos una calificación de nivel de satisfacción positiva alcanzando el 93%, reflejando un avance considerable en términos de satisfacción y percepción de calidad del proceso. Esta mejora se ve reflejada en la alta valoración por parte de nuestros estudiantes, así: escenario de práctica (93,8%), el jefe directo (94,7%) y el acompañamiento por parte del coordinador de prácticas (87,5%)., como área continuaremos desarrollando ejercicios de mejora continua en nuestros procesos a partir de implementar estrategias de comunicación, acompañamiento y simplificación de trámites para alcanzar una mejora integral y sostenida del modelo institucional del área de prácticas.</t>
  </si>
  <si>
    <t>2025-07-28 15:15:41</t>
  </si>
  <si>
    <t>Con base a los aspectos evaluados al proceso de cultura y deporte, Los encuestados consideran que la calidad y disponibilidad de los equipos, maquinas o materiales utilizados son buenos al igual que la limpieza y mantenimiento. La puntualidad, amabilidad y trato a la comunidad universitaria  junto con la capacidad para motivar y mantener el interés durante la clase por parte de los docentes hacen un factor diferenciador que ha sido altamente calificado.</t>
  </si>
  <si>
    <t>2025-07-13 22:11:59</t>
  </si>
  <si>
    <t>Ver adjunto</t>
  </si>
  <si>
    <t>2025-07-16 17:37:56</t>
  </si>
  <si>
    <t>Del 16 de diciembre de 2024 hasta el 30 de junio de 2025 tuvimos un 39,86% de publicaciones con sentimiento neutro (605 de 1518 publicaciones) y un 0,40% de publicaciones con sentimiento negativo (6 de 1518 publicaciones). Se omiten las notas pagas en medios de comunicación y las notas indirectas.</t>
  </si>
  <si>
    <t>2025-10-27 20:37:04</t>
  </si>
  <si>
    <t>A junio 2026.1 acumulado, ingreso de programas especiales con resultado positivo en cada linea, B2B al 115%, B2G al 126% y Op grado al 137%</t>
  </si>
  <si>
    <t>2025-07-24 14:19:15</t>
  </si>
  <si>
    <t>ara el periodo 2025-1 logramos un cumplimiento del 100% del presupuesto total de leads. (172.853)_x000D_
Los canales con mayor participación en el resultado fueron:_x000D_
?	Digital con un 62%_x000D_
?	Seguido por canal CSU con un 24% _x000D_
?	y ATL con un 9%. _x000D_
_x000D_
Respecto a nivel y modalidad, estos fueron los resultados: _x000D_
?	Pregrado presencial: 27.511_x000D_
?	Pregrado virtual: 124.891_x000D_
?	Posgrado virtual: 16.369_x000D_
?	Posgrado presencial: 4.082</t>
  </si>
  <si>
    <t>2025-07-21 19:26:02</t>
  </si>
  <si>
    <t>La meta de 181 actividades de cooperación nacional e internacional se cumple satisfactoriamente con 241 actividades conformadas por 66 escenarios de visibilidad nacional e internacional, 136 Clases Espejo, 6 cursos cortos y seminarios internacionales virtuales y 33 asignaturas con implementación COIL. Este logro obedece a la articulación entre las áreas académicas y la ORII, lo cual demuestra la gestión y compromiso en aumento por parte de los directores de escuela y sus  profesores.</t>
  </si>
  <si>
    <t>2025-07-21 19:33:55</t>
  </si>
  <si>
    <t>Durante 2025-1 contamos con 1099 estudiantes externos a nivel nacional e internacional, superando la meta de 880. La participación se dio con 83 en movilidad física, 222 en participación en eventos virtuales organizados por el POLI, 740 en COIL y 54 en intercambio virtual. Se logra este resultado gracias a la divulgación que desde la ORII se viene haciendo hacia afuera con las universidades aliadas para invitarlas a participar en los eventos institucionales y de movilidad física y virtual.</t>
  </si>
  <si>
    <t>2025-07-21 19:29:21</t>
  </si>
  <si>
    <t>La meta de 1100 estudiantes del POLI participando en actividades de cooperación nacional e internacional se cumple satisfactoriamente con 1475 estudiantes, de los cuales 103 realizaron movilidad física nacional e internacional, 221 participaron en eventos externos de manera virtual, 748 participaron en sus clases en la implementación de COIL, 308 realizaron intercambio virtual y 94 participaron de la oferta de doble titulación. Este resultado se debe principalmente al éxito que ha tenido, entre estudiantes y profesores del POLI, la metodología COIL por su dinámica de trabajo colaborativo. Este ejercicio de COIL ha venido en aumento en los últimos años.</t>
  </si>
  <si>
    <t>2025-07-21 19:35:11</t>
  </si>
  <si>
    <t>En 2025-1 contamos con la participación de 199 profesores externos invitados a diferentes tipos de actividades de cooperación nacional e internacional, logrando la meta propuesta. La participación de profeores estuvo centrada en 78 en movilidad física, 88 en participación en eventos externos  virtuales y 33 en participación COIL.  Se logra la meta gracias al aumento en presupuesto para apoyar a los profesores invitados y al relacionamiento de la ORII y áreas académicas con otras IES.</t>
  </si>
  <si>
    <t>2025-07-21 19:31:34</t>
  </si>
  <si>
    <t>En 2025-1 contamos con la participación de 164 profesores del POLI en diferentes tipos de actividades de cooperación nacional e internacional, logrando la meta planteada. La participación de profesores estuvo centrada en 78 en movilidad física, 53 en participación en eventos externos  virtuales y 33 en participación COIL.  Se logra la meta gracias al aumento en presupuesto para apoyar a los profesores y al relacionamiento de estos con pares externos.</t>
  </si>
  <si>
    <t>2025-07-28 07:48:47</t>
  </si>
  <si>
    <t>El FCR (Resolución en primer contacto) inicia su proceso de medición para la vigencia 2025-1, donde obtenemos un resultado del 58,9%. Lo que se traduce que de cada 100 solicitudes recibidas a través de los diferentes canales de atención. 58,9 de ellas se resuelven en ese primer acercamiento que tiene el estudiante con la Universidad, el restante (41.1%) deben crear una solicitud de segundo nivel (derivación) para que sea resuelta a través de nuestros canales PG (FW - Equipo Teams)._x000D_
_x000D_
Este resultado nos conlleva a tomar acciones de mejora específicas que se enfocan en dos sentidos principalmente: 1. Ampliar el nivel de conocimiento y permisos de nuestros canales, en especial del Telefónico, que representa el 35% del total de interacciones ingresantes y donde para el 2025-1 tenemos un nivel de resolución del 53.7%, de los más bajos con relación a los demás canales y el volumen de solicitudes que ingresan por éste. Por otro lado 2. Ampliar y mejorar el nivel de conocimiento y formación de los asesores, analistas, expertos que están en primera línea con el estudiante y por último, 3. Retroalimentar a los procesos back sobre las diferentes solicitudes que llegan, para que éstas sean input de la mejora continua de sus procesos.</t>
  </si>
  <si>
    <t>2025-10-30 08:55:41</t>
  </si>
  <si>
    <t>Maylor Steven Sabio Rios</t>
  </si>
  <si>
    <t>¿Qué dice el indicador?: Que seguimos cumpliendo sobre el promedio_x000D_
¿Cumple o no cumple la meta?: Si cumple_x000D_
¿por qué se presenta el resultado?: Por un trabajo de auditoria anual del MEN_x000D_
¿cuál es el impacto de este resultado para la institución?: Que se mantiene la calidad de datos que hay actualmente</t>
  </si>
  <si>
    <t>2025-07-23 10:14:37</t>
  </si>
  <si>
    <t>Análisis para Indicador del Proceso Editorial: Consumo Digital del Catálogo de Libros y MI-Books_x000D_
Periodo Evaluado: Enero ? Junio 2025_x000D_
Fuente de datos: Google Analytics ? Integración OJS desde marzo 2025_x000D_
_x000D_
Nombre sugerido del indicador:_x000D_
Interacción Digital con Productos Editoriales del POLI_x000D_
Porcentaje de crecimiento y uso efectivo de libros y recursos interactivos del catálogo editorial institucional en plataformas digitales._x000D_
_x000D_
Comportamiento del consumo digital (Q1?Q2 2025):_x000D_
Usuarios activos totales:_x000D_
Libros PDF: 5.000_x000D_
MI-Books (interactivos): 1.300_x000D_
Eventos registrados (clics, descargas, navegación):_x000D_
Libros: 37.000 eventos_x000D_
MI-Books: 8.900 eventos_x000D_
Tiempo medio de interacción:_x000D_
Libros: 48 segundos_x000D_
MI-Books: 42 segundos_x000D_
Tasa de rebote:_x000D_
Libros: 31,2%_x000D_
MI-Books: 15,2%_x000D_
_x000D_
Interpretación: Aunque los libros tradicionales reciben mayor volumen de tráfico, los MI-Books presentan mayor calidad en la interacción, reflejando mayor interés en los contenidos interactivos._x000D_
Principales ciudades de acceso:_x000D_
Bogotá, Medellín, Cali, Barranquilla y Quito (Ecuador)_x000D_
_x000D_
Análisis para el Indicador:_x000D_
El catálogo editorial del Poli está siendo consumido activamente por al menos 6.300 usuarios únicos durante el primer semestre del año._x000D_
_x000D_
La implementación de métricas a partir de marzo en OJS ha mejorado la trazabilidad y confiabilidad del dato._x000D_
_x000D_
La combinación de volumen (libros) e intensidad de uso (MI-Books) permite proyectar estrategias diferenciadas por tipo de producto y audiencia._x000D_
_x000D_
La tasa de rebote de los MI-Books demuestra una experiencia de usuario más significativa, lo que es un argumento clave para futuras convocatorias y proyectos CREA.</t>
  </si>
  <si>
    <t>2025-08-14 15:27:26</t>
  </si>
  <si>
    <t>Se retomó la producción de ambientes inmersivos, por lo tanto, ya se encuentran 2 listos para las pruebas piloto con estudiantes los simuladores de: Riesgos naturales y ergonómicos. De igual manera, se cuenta con 2 proyectos nuevos para piloto: Comunicación estratégica, Decisiones fiscales en _x000D_
el sector público y Operaciones aeroportuarias. _x000D_
Se inició la programación de 4 nuevos simuladores y en este momento están en desarrollo. _x000D_
Se publicaron todas las prácticas para el Laboratorio de realidad mixta para operaciones _x000D_
aeronáuticas que quedan listas para el trabajo de los estudiantes en las aulas presenciales _x000D_
de aerolíneas. Para este proyecto se realizaron 11 desarrollos, además de 15 videos en _x000D_
animación en 3D recreando todo el aeropuerto</t>
  </si>
  <si>
    <t>2025-06-29 23:58:12</t>
  </si>
  <si>
    <t>Para el corte Trimestral 2025-2 correspondiente al periodo del 31 de marzo al 29 de junio, El indicador sigue de manera positiva (90.8%), se mantiene la meta, los usuarios sienten el avance en los tiempos de respuesta, dentro de los procesos de reinducción institucional se recomienda la planeación anticipada para optimizar los tiempos en los procesos de compras que puedan afectar la operación.</t>
  </si>
  <si>
    <t>111-2025-06-30</t>
  </si>
  <si>
    <t>2025-07-10 15:04:59</t>
  </si>
  <si>
    <t>Por ajustes en la métrica la encuesta de Satisfacción del 2do trimestre no aplica, solo 2 colaboradores contestaron las preguntas, el resultado es un 100%, para la próxima medición se reevaluarán los tiempos y seguimientos a la encuesta.</t>
  </si>
  <si>
    <t>197-2025-06-30</t>
  </si>
  <si>
    <t>2025-10-28 15:32:09</t>
  </si>
  <si>
    <t>Durante el tercer trimestre del año 2025, en la sede Medellín Colores se planificaron 13 actividades de mantenimiento correspondientes a los sistemas de aire acondicionado, bombas hidráulicas, red contra incendios, ascensores, tanques de agua y UPS._x000D_
_x000D_
Las actividades se programan de forma mensual, con excepción de las UPS y los tanques de grasa, que tienen una periodicidad distinta. En este periodo:_x000D_
_x000D_
UPS: mantenimiento planeado y ejecutado en el mes de junio._x000D_
_x000D_
Tanques de agua: no se tenía programado realizar lavado durante este trimestre._x000D_
_x000D_
El resto de los equipos (aires acondicionados, bombas, red contra incendios y ascensores) fueron planificados y ejecutados conforme al cronograma, cumpliendo las fechas establecidas._x000D_
_x000D_
En total, se registraron 13 actividades planeadas y 13 ejecutadas, lo que representa un cumplimiento del 100% en la ejecución del indicador. Este resultado evidencia una adecuada planeación y control en la gestión de los mantenimientos preventivos, asegurando la continuidad operativa y el buen estado de los equipos en la sede.</t>
  </si>
  <si>
    <t>2025-09-25 14:26:51</t>
  </si>
  <si>
    <t>En el segundo trimestre de 2025 se ejecutaron 127 actividades de 136 planificadas para el periodo:_x000D_
Gestión Ambiental 16/18_x000D_
Programa Gestión de Áreas Naturales 10/10_x000D_
Programa Gestión de la Calidad, Ahorro y Uso Eficiente del Agua 25/25_x000D_
Programa Gestión de la Educación y Comunicación Ambienta 15/19_x000D_
Programa Gestión de la Medición y Compensación de GEI - Huella de Carbono 0/0 Programa Gestión del Ahorro y Uso Eficiente de la Energía 6/6_x000D_
Programa Gestión de la Calidad del Aire, Ruido Ambiental y Publicidad Exterior Visual 3/3_x000D_
Plan Gestión Integral de Residuos 52/55</t>
  </si>
  <si>
    <t>2025-09-25 16:42:14</t>
  </si>
  <si>
    <t>En el segundo trimestre del año se cumplieron 57 de 63 indicadores relacionados con los programas ambientales:_x000D_
_x000D_
- Plan Anual 29 de 32._x000D_
- Gestión Integral de Residuos 12 de 13._x000D_
- Gestión del Ahorro y Uso Eficiente de Energía 5 de 5._x000D_
- Gestión de la Calidad, Ahorro y Uso Eficiente del Agua 5 de 5._x000D_
- Gestión de Áreas Naturales 3 de 3._x000D_
- Gestión de la Educación y Comunicación Ambiental 3 de 5.</t>
  </si>
  <si>
    <t>240-2025-06-30</t>
  </si>
  <si>
    <t>2025-09-11 12:10:39</t>
  </si>
  <si>
    <t>251-2025-06-30</t>
  </si>
  <si>
    <t>2025-07-14 07:56:04</t>
  </si>
  <si>
    <t>254-2025-06-30</t>
  </si>
  <si>
    <t>2025-10-31 12:42:04</t>
  </si>
  <si>
    <t>263-2025-06-30</t>
  </si>
  <si>
    <t>2025-07-22 18:07:07</t>
  </si>
  <si>
    <t>Informe sobre el cumplimiento de términos en la atención de casos radicados entre el 1 de abril y el 30 de junio de 2025_x000D_
Durante el periodo comprendido entre el 1 de abril y el 30 de junio de 2025, se radicaron un total de 206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Es importante señalar que, en el caso de Requerimientos del MEN, Traslados del MEN y tutelas, los plazos de respuesta son definidos directamente por dichas entidades, y se da cumplimiento estricto a los mismos._x000D_
El resultado positivo alcanzado obedece al riguroso control interno que implementamos a través de una tabla de seguimiento en Excel, la cual permite identificar y alertar oportunamente las fechas de vencimiento de cada solicitud.</t>
  </si>
  <si>
    <t>265-2025-06-30</t>
  </si>
  <si>
    <t>2025-07-22 22:48:23</t>
  </si>
  <si>
    <t>266-2025-06-30</t>
  </si>
  <si>
    <t>2025-07-22 15:02:43</t>
  </si>
  <si>
    <t>Durante el primer semestre del 2025 se cumplió la ANS en un 53%. El no cumplimiento corresponde a una situación interna del área de falta de personal, el cual se estará solucionando para el 2do semestre.</t>
  </si>
  <si>
    <t>300-2025-06-30</t>
  </si>
  <si>
    <t>2025-07-07 07:46:49</t>
  </si>
  <si>
    <t>Se cumplió con la inspección de control al servicio prestado por la empresa G4S SECURE SOLUTIONS COLOMBIA S.A. en la sede Campus Principal y City Campus, según los documentos registrados y variables a evaluar en el formato de control de servicios subcontratados periodos abril, mayo y junio de 2025. Se verificó como Ítems importante que todos los vigilantes se encontrarán acreditados por la Supervigilancia, soportes de pagos de seguridad social, presentación personal, resolución emitida por la Supervigilancia, minutas de control en cada puesto de seguridad y servicio prestado durante el segundo trimestre del año 2025.</t>
  </si>
  <si>
    <t>301-2025-06-30</t>
  </si>
  <si>
    <t>2025-07-02 13:25:43</t>
  </si>
  <si>
    <t>Durante el segundo trimestre de 2025 se dio cumplimiento al plan de trabajo con la empresa transportadora de acuerdo con lo establecido en el Contrato. Durante los meses de abril y mayo de 2025 la operación del servicio de transporte funcionó con ocho (8) buses y durante el mes de junio de 2025 la operación del servicio de transporte funcionó con cuatro (4) buses.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</si>
  <si>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2025-10-29 11:12:49</t>
  </si>
  <si>
    <t>La institución ha demostrado una destacada gestión al lograr un cumplimiento superior al 90% en los indicadores asociados a las líneas estratégicas del Plan de Desarrollo Institucional. Se destaca en cumplimiento de las líneas de Eduvida con el 127% y expansión con el 110%. Estos resultados reflejan la dedicación y compromiso de la institución con el mejoramiento continuo, la institución debe enfocarse en el cumplimiento de los proyectos de educación para toda la vida (Cafam y microcertificaciones).</t>
  </si>
  <si>
    <t>347-2025-06-30</t>
  </si>
  <si>
    <t>2025-07-14 15:27:44</t>
  </si>
  <si>
    <t>Anticipos de proveedores sin legalizar 38: 38 anticipos se encuentran por acuerdo que se legalizaran hasta que se culmine la transacción. Anticipo de proveedores sin legalizar 1.</t>
  </si>
  <si>
    <t>348-2025-06-30</t>
  </si>
  <si>
    <t>2025-07-14 15:19:20</t>
  </si>
  <si>
    <t>351-2025-06-30</t>
  </si>
  <si>
    <t>2025-07-14 16:34:31</t>
  </si>
  <si>
    <t>Se realizan las depuraciones de partidas dentro del semestre y de manera mensual con el fin de aplicar los valores gestionados.</t>
  </si>
  <si>
    <t>352-2025-06-30</t>
  </si>
  <si>
    <t>2025-07-14 15:20:01</t>
  </si>
  <si>
    <t>368-2025-06-30</t>
  </si>
  <si>
    <t>2025-07-17 09:47:52</t>
  </si>
  <si>
    <t>En el trimestre (abril, mayo, junio) del año 2025, los estudiantes que aplicaron la encuesta de satisfacción fueron 1037, dando cumplimiento al indicador, ya que obtuvimos un promedio sobre 93% en los ítem de profesor, materiales, programa académico, instalaciones.</t>
  </si>
  <si>
    <t>372-2025-06-30</t>
  </si>
  <si>
    <t>2025-07-17 14:18:52</t>
  </si>
  <si>
    <t>En el trimestre (abril, mayo, junio) del año 2025, se obtiene el resultado de la aplicación de la encuesta de satisfacción del cliente corporativo, para los ítem de Programa, modalidad, calidad, calidez que para este trimestre aplicó a tres empresas, dando como resultado un 90% del indicador y así mismo cumpliendo con el mismo</t>
  </si>
  <si>
    <t>394-2025-06-30</t>
  </si>
  <si>
    <t>2025-07-14 13:55:31</t>
  </si>
  <si>
    <t>Del 1 de abril al 30 de junio 2025 tuvimos 339 publicaciones en medios de comunicación tier 1 y tier 2 a nivel nacional. Adjunto reporte de noticias. Se omiten noticias indirectas y las notas pagas en medios de comunicación.</t>
  </si>
  <si>
    <t>395-2025-06-30</t>
  </si>
  <si>
    <t>2025-07-14 13:59:47</t>
  </si>
  <si>
    <t>Del 1 de abril al 30 de junio de 2025 tuvimos 89 publicaciones en medios de comunicación relacionadas con Antioquia (se incluyen medios de Antioquia o de otras ciudades con participación de docentes Poli de la sede de Medellín). Adjunto reporte de noticias. Se omiten noticias indirectas y las notas pagas en medios de comunicación.</t>
  </si>
  <si>
    <t>431-2025-06-30</t>
  </si>
  <si>
    <t>2025-06-24 14:49:08</t>
  </si>
  <si>
    <t>Para el primer trimestre del año se identificaron 54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</si>
  <si>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2025-07-22 14:45:11</t>
  </si>
  <si>
    <t>2025-07-25 11:12:12</t>
  </si>
  <si>
    <t>En estos 90 días se entregaron 11 módulos dentro de los tiempos establecidos, los cuales corresponden a este trimestre, esto corresponde a lo esperado para este periodo, ya que se debe cumplir con la oferta académica planteada</t>
  </si>
  <si>
    <t>2025-07-18 11:17:38</t>
  </si>
  <si>
    <t>Durante el Q2 se evidencio un punto por debajo de aperturas, de acuerdo a lo proyectado. Pero se debe tener en cuenta que el numero de impactos se aumento sobre este trimestre.</t>
  </si>
  <si>
    <t>2025-07-18 16:04:21</t>
  </si>
  <si>
    <t>Anexo resumen de indicadores de SMS. Se evidencia una baja apertura de links en la audiencia de graduados, de acuerdo con lo proyectado.</t>
  </si>
  <si>
    <t>484-2025-06-30</t>
  </si>
  <si>
    <t>2025-07-11 17:15:42</t>
  </si>
  <si>
    <t>Según el plan de gestión establecido en el segundo trimestre del 2025, se programaron y ejecutaron 16 actividades, en prevención de riesgo psicosocial.</t>
  </si>
  <si>
    <t>2025-07-14 10:44:26</t>
  </si>
  <si>
    <t>2025-07-13 21:15:23</t>
  </si>
  <si>
    <t>Validar el documento adjunto</t>
  </si>
  <si>
    <t>2025-07-14 08:45:41</t>
  </si>
  <si>
    <t>518-2025-06-30</t>
  </si>
  <si>
    <t>2025-07-17 17:35:22</t>
  </si>
  <si>
    <t>Se cumple con el programa de auditoría, pero se solicito una auditoría que no se encontraba planeada, y se encuentra en ejecución.</t>
  </si>
  <si>
    <t>2025-07-17 12:02:01</t>
  </si>
  <si>
    <t>Para el primer semestre de 2025 se habilitaron y asignaron un total de 17 plazas para escalafón docente, distribuidas de la siguiente manera: 2 plazas para la categoría de Titular, 3 para Asociado, 11 para Asistente y 1 para Auxiliar. Esta asignación responde a la proyección institucional de fortalecer la carrera profesoral y reconocer el mérito académico y profesional del cuerpo docente, en coherencia con las políticas de desarrollo y permanencia del talento humano.</t>
  </si>
  <si>
    <t>2025-07-11 13:26:54</t>
  </si>
  <si>
    <t>Se contó con la visualización de más de 1384 views, asistencia de 200 colaboradores presencial, diligenciamiento de 630 encuestas.</t>
  </si>
  <si>
    <t>2025-10-21 12:50:13</t>
  </si>
  <si>
    <t>Durante el periodo evaluado (1 de enero 2025 al  30 de septiembre de 2025), se aplicó instrumento de medición asociados al proceso Gestión de la Responsabilidad Social en https://www.xcustomer360app.com/poligran?u=clientlogin , con el propósito de identificar la percepción de los usuarios frente al servicio recibido y su experiencia general._x000D_
_x000D_
Nivel de satisfacción Estudiante presencial: 89%_x000D_
_x000D_
Nivel de satisfacción Estudiante Virtual: 92%_x000D_
_x000D_
Nivel de satisfacción Profesor: 100%_x000D_
_x000D_
Nivel de satisfacción Administrativo: 99%_x000D_
_x000D_
Nivel de satisfacción Graduado: 96%_x000D_
_x000D_
Nivel de satisfacción Proveedores: 100%_x000D_
_x000D_
Nivel de satisfacción Externos: 98%_x000D_
_x000D_
Resultado General: 92%_x000D_
_x000D_
_x000D_
El proceso obtuvo un resultado general de satisfacción de 92%, lo que refleja que el proceso se ubica +12pp por encima de la meta institucional 80%._x000D_
_x000D_
Finalmente se realizó el análisis de las necesidades y expectativas expresadas por las partes interesadas que interactúan con el proceso y se identifican los siguientes aspectos relevantes, ver adjunto.</t>
  </si>
  <si>
    <t>2025-10-16 10:06:03</t>
  </si>
  <si>
    <t>121-2025-07-31</t>
  </si>
  <si>
    <t>2025-08-21 18:07:52</t>
  </si>
  <si>
    <t>El comportamiento del gasto presenta una mayor ejecución de 98 mm, pricipalmente por una provision en bonos de resultados._x000D_
_x000D_
El gasto de ventas no presenta variaciones._x000D_
_x000D_
El comportamiento del costo indirecto esta de acuerdo a lo presupuestado._x000D_
_x000D_
El costo presenta una Mayor ejecución de 1,487 la mayor variación se presenta en el rubro de programas especiales alrededor de 1000 y por otro lado la contratación en la planta administrativa</t>
  </si>
  <si>
    <t>122-2025-07-31</t>
  </si>
  <si>
    <t>2025-08-14 14:44:01</t>
  </si>
  <si>
    <t>En Julio, se recibieron 25 solicitudes documentales, las cuales se gestionaron al 88% que corresponden a 22 documentos, donde 3 solicitudes (12%), están en tramite y a tiempo._x000D_
_x000D_
En cuanto al flujo de aprobación para el mes de los 22 documentos se implementaron 18, 2 eliminados, 2 en flujo de aprobación._x000D_
_x000D_
Para la eficacia No se contempla los documentos eliminados, en ese orden de ideas para el mes el total de soliicides recibidas para crear, o modificar es de 23 documentos, de los cuales se implementaron 18 documentos en en el mes, lo que corresponde al 78%, el 22% son documentos que están en tramite. (En gestión y en flujo de aprobación)._x000D_
_x000D_
Nota. Con base al mes anterior se tienen 17 documentos en flujo se aprobación y se les dio tramite correspondiente, implementándolos al 100%.</t>
  </si>
  <si>
    <t>124-2025-07-31</t>
  </si>
  <si>
    <t>2025-08-31 17:05:46</t>
  </si>
  <si>
    <t>Para el periodo de julio del 2025 se presento un accidente de trabajo, en el CSU Cali, asociado a caída.</t>
  </si>
  <si>
    <t>125-2025-07-31</t>
  </si>
  <si>
    <t>2025-09-03 09:47:34</t>
  </si>
  <si>
    <t>Durante el mes de julio, se perdieron 0,25 días por accidente de trabajo, producto de un accidente de trabajo con la colaboradora PALOMINO BENITEZ LAURA TATIANA, el cual ocasiono &amp;quot;una caída desde escaleras&amp;quot;, dejando 3 días de incapacidad por orígen laboral.</t>
  </si>
  <si>
    <t>128-2025-07-31</t>
  </si>
  <si>
    <t>2025-09-17 10:30:19</t>
  </si>
  <si>
    <t>De acuerdo a resultados del indicador: en el mes de julio se perdió el 0,98% de días programados de trabajo por incapacidad médica.</t>
  </si>
  <si>
    <t>172-2025-07-31</t>
  </si>
  <si>
    <t>2025-08-11 18:35:05</t>
  </si>
  <si>
    <t>Para este periodo, se ven impactadas actividades como actualizaciones documentales de caracterizaciones de procesos como gestión de unidades académicas, actividades de comunicación y e inicio de la estructuración de la revisión por la dirección. _x000D_
_x000D_
Para lo anterior se plantean estrategias de dejar un canal de comunicación institucional notisigs, el cual saldrá con su primera versión en agosto, para la documentación se priorizarán comentarios del subproceso de gestión de unidades académicas durante el mes de septiembre. Así mismo, se busca completar el equipo durante el mes de agosto para abordar tareas relegadas. _x000D_
_x000D_
https://poligran.sharepoint.com/:x:/r/sites/PLANEACINESTRATGICA505/_layouts/15/Doc.aspx?sourcedoc=%7B8638D2EF-BA8F-40D0-A92E-64B049D901B7%7D&amp;file=Planificaci%C3%B3n%20SGC%202025.xlsx&amp;action=default&amp;mobileredirect=true_x000D_
(link del seguimiento)</t>
  </si>
  <si>
    <t>2025-11-19 11:50:17</t>
  </si>
  <si>
    <t>Distribución del Consumo por Sede:_x000D_
_x000D_
Campus Bogotá: 484,00 m³ (46.3% del total)_x000D_
_x000D_
City Campus: 410,00 m³ (39.2% del total)_x000D_
_x000D_
Sede Posgrado-Calle 85: 13,00 m³ (1.2% del total)_x000D_
_x000D_
Campus-Medellín: 123,00 m³ (11,7% del total)_x000D_
_x000D_
Sede Bienestar - Medellín: 0,00 m³ (0% del total)_x000D_
_x000D_
Consultorio Psicología - Medellín: 14,00 m³ (1.3% del total)_x000D_
_x000D_
Análisis:_x000D_
El consumo total de agua en julio de 2025 fue de 1.044 m³, con un promedio diario de 34,8 m³. Campus Bogotá sigue siendo la sede principal, con 484 m³ (46.3%), lo que refleja el tamaño y la actividad de la sede. City Campus también tuvo un consumo considerable de 410 m³ (39.2%).Sede Calle 84 tuvo un consumo de 13m³ (1,2) Campus-Medellín consumió 123 m³ (11,7%), y Consultorio Psicología - Medellín reportó 14 m³ (1.3%). Las sedes Sede Posgrado-Calle 85 y Sede Bienestar - Medellín no registraron consumos significativos durante este mes.</t>
  </si>
  <si>
    <t>2026-03-06 14:24:59</t>
  </si>
  <si>
    <t>Durante el mes de Julio registró un total de 2.456,83 kg de residuos, lo que equivale a 81,9 kg diarios en generación de los mismos._x000D_
_x000D_
La participación por sede se encuentra dividida de la siguiente manera:_x000D_
_x000D_
Campus Bogotá: 812,35 kg (33,1%)_x000D_
City Campus: 992,48 kg (40,4 %)_x000D_
Sede Posgrados: 3,64 kg (0,1%)_x000D_
Campus Medellín: 496,10 kg (20,2%)_x000D_
Sede Bienestar: 103,27 kg (4,2%)_x000D_
Consultorio: 49 kg (2%)_x000D_
_x000D_
En relación al mes inmediatamente anterior las variaciones fueron las siguientes:_x000D_
_x000D_
Total de residuos generados por el Poli: Decreció 173,33 kg (-7 %)_x000D_
Campus Bogotá: Decreció 452,12 kg (-36%)_x000D_
City Campus: Aumentó 310,59 kg (+ 46 %)_x000D_
Sede de Posgrados: Decreció 46,28 kg (- 93 %)_x000D_
Campus Medellín: Aumentó 3,30 Kg (+ 1 %)_x000D_
Sede Bienestar: Decreció 13,61 kg (- 12 %)_x000D_
Consultorio: Aumentó 24,79 kg (+ 103 %)</t>
  </si>
  <si>
    <t>2026-03-06 13:33:54</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</si>
  <si>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julio, el Poli registró un índice de aprovechamiento del 38,7 %, equivalente a 1.240,66 kg de residuos aprovechados. En contraste el 61,3% restante equivale a 1.969,2 kg de residuos no aprovechados, frente a un total de 3.209,8 kg generados según el consolidado general. Este valor refleja el grado de incorporación de los residuos a procesos de recuperación y tratamiento especializado. _x000D_
_x000D_
La distribución del aprovechamiento por sede se detalla a continuación:_x000D_
Campus: 60,5% (947,75 kg de 1.565,4 kg)_x000D_
City: 23,9% (237,25 kg de 992,5 kg)_x000D_
Posgrados: 0% (0 kg de 3,6 kg)_x000D_
Los Colores: 4,8% (23,6 kg de 496,1 kg)_x000D_
Bienestar: 9,6% (9,91 kg de 103,3 kg)_x000D_
Consultorios de Psicología/Jurídicos: 45,3% (22,15 kg de 49,0 kg)_x000D_
_x000D_
Los subtipos de residuos aprovechables del mes de julio están relacionados a: papel, cartón, plástico, tetra pack, vidrio, metal y orgánicos destinados a abono.</t>
  </si>
  <si>
    <t>2026-02-16 09:53:22</t>
  </si>
  <si>
    <t>En Julio de 2025 este fue el consumo por sede:_x000D_
_x000D_
Consumo total: 126.472 kWh _x000D_
_x000D_
Campus Bogotá: 60.392 kWh (47,8%)_x000D_
_x000D_
City Campus: 39.900 kWh (31.5%)_x000D_
_x000D_
Sede Posgrado - Calle 85: 3.960 kWh (3.1%)_x000D_
_x000D_
Campus Medellín: 15.532 kWh(12.3%)_x000D_
_x000D_
Sede Bienestar - Medellín: 4.290 kWh (3,4%)_x000D_
_x000D_
Consultorio Psicología - Medellín: 2.398 kWh(1.9%)</t>
  </si>
  <si>
    <t>2025-09-17 14:46:26</t>
  </si>
  <si>
    <t>Estas fueron las actividades de Cuidado de areas naturales realizadas en el mes de junio_x000D_
_x000D_
Campus:_x000D_
_x000D_
1. Poda de pasto_x000D_
2. Despeje de ramas inclinadas_x000D_
3. Se detectaron plagas de babosa y se solicitó un suministro de productos de fertilización_x000D_
4. Se renovaron las plantas con separación de las mismas _x000D_
5. Se realizaron resiembras_x000D_
6. Se aportaron plantas para los muros_x000D_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</si>
  <si>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10:40:58</t>
  </si>
  <si>
    <t>Análisis del Avance del Portafolio de Proyectos_x000D_
_x000D_
- Proyectos en Ejecución (Total: 14)_x000D_
Acreditación Institucional Fase III_x000D_
Fortalecimiento de Planta Docente_x000D_
Migración Modelo de Transporte Rotativo_x000D_
Estrategia de Permanencia Institucional_x000D_
Gobierno de Datos_x000D_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documental_x000D_
_x000D_
- Proyectos en Stand By (Total: 3)_x000D_
Colegio Virtual_x000D_
Institución de Educación para el Trabajo y el Desarrollo Humano (IETDH)_x000D_
Centro de Idiomas POLI_x000D_
_x000D_
Estos proyectos están en reestructuración de plan de trabajo_x000D_
_x000D_
- Proyectos Finalizados (Total: 23)_x000D_
Se mantienen los 23 proyectos previamente finalizados, sin cambios en esta categoría.</t>
  </si>
  <si>
    <t>2025-10-23 21:29:15</t>
  </si>
  <si>
    <t>2026-03-06 23:17:58</t>
  </si>
  <si>
    <t>Durante el mes reportado, el Poli registró una generación total consolidada de 312,11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310,4 kg (99,5%)_x000D_
City Campus: 1,71 kg (0,5%)_x000D_
Sede Posgrado ? Calle 85: Sin datos de generación reportados_x000D_
Campus Medellín: 0 kg (0,0%)_x000D_
Sede Bienestar ? Medellín: Sin datos de generación reportados_x000D_
Consultorios de Psicología / Jurídicos ? Medellín: Sin datos de generación reportados_x000D_
_x000D_
En comparación con el mes anterior se obtuvieron las siguientes cifras:_x000D_
_x000D_
Total de Residuos Peligrosos Mensual: Pasó de 130,58 kg a 312,11 kg, es decir, aumentó 181,53 kg (139%)_x000D_
Campus Bogotá: Aumentó 291,57 kg (1548%)_x000D_
Campus Medellín: Sin variación (0%)_x000D_
City Campus: Decreció 110,04 kg (-98%)_x000D_
Sede Bienestar Medellín: Sin variación (0%)</t>
  </si>
  <si>
    <t>2025-08-05 08:12:54</t>
  </si>
  <si>
    <t>En Julio, se recibieron 25 solicitudes documentales,las cuales se gestionaron al 88% que corresponden a 22 documentos, donde 3 solicitudes (12%), estan en tramite y a tiempo de darles tramite._x000D_
_x000D_
En cuanto al tiempo  promedio de gestión documental es de 4,59 días para el trámite._x000D_
_x000D_
En cuanto al flujo de aprobación para el mes de los 22 documentos se implementaron 18 lo que corresponde al 82%, se eliminaron 2 documentos, el tiempo de implementación del mes es de 8,82._x000D_
_x000D_
Con base al mes anterior se tienen 17 documentos en flujo se aprobación y se les dio tramite correspondiente, implementandolos al 100%, el tiempo desde el cierre de la solicitud en promedio fue 12,88 días._x000D_
_x000D_
De las solicudes gestionadas quedan pendiente de aprobación 2 documentos que corresponden al 9%, y el tiempo promedio a la fecha de cortes 31/07/2025 el promedio es es 6,5 días, es decir no se han implementado,contemplando los escenarios (documentos implementados + documentos en tramites), tenemos un resultado de 8,82 días._x000D_
_x000D_
Para los casos donde no se han implementado los documentos generaremos contacto con los lideres encargados y darle avance en la implementación.</t>
  </si>
  <si>
    <t>2025-08-11 22:26:58</t>
  </si>
  <si>
    <t>Para el mes de julio se cerraron 2 OM, de las 3 que se tenían planificadas, generando una desviación de oportunidad de cierre en  una acción de mejora proveniente de la fuente de seguimiento  y control.  Con el seguimiento periódico y evolución del indicador de cierre oportuno de los planes de acción se espera nivelar el cierre de las OM.  A sí mismo, durante este periodo producto del seguimiento se cierran 2 om las cuales se plantean en estratégias más alineadas a la situación de cada proceso.</t>
  </si>
  <si>
    <t>2025-08-11 18:26:20</t>
  </si>
  <si>
    <t>Se evidencia un crecimiento en 13 pp entre un periodo a otro. Donde el incremento  de cumplimiento se da producto del seguimiento continuo a los diferentes procesos. _x000D_
_x000D_
Las fuentes con mayor criticidad son las de auditoría interna, la cual se ve afectada por dos actividades desde el proceso de desempeño, para lo anterior se propone una estrategia de ajuste e implementación durante los meses de agosto y septiembre (ver acta_ 2498).  Por el lado de la fuente auditoría externa se realizan seguimientos con los procesos que lideran las OM abiertas generando un plan de seguimiento para cerrarlas durante los meses de agosto y septiembre. De igual manera se ve un avance entre periodos con actividades vencidas de esta fuente.   Se espera seguir trabajando de acuerdo con la om abierta en esta fuente.</t>
  </si>
  <si>
    <t>2025-10-16 10:03:30</t>
  </si>
  <si>
    <t>2025-10-28 17:53:11</t>
  </si>
  <si>
    <t>El comportamiento del gasto presenta una mayor ejecución por indemnización de tecnología y provisione en bonos._x000D_
_x000D_
El comportamiento del gasto presenta una mayor ejecución de 200 mm en los rubros de temporales, comisiones y provisión de bonos._x000D_
_x000D_
El costo indirecto presenta una mayor ejecución de 115 explicado por bonos y temporales._x000D_
_x000D_
El costo directo no presenta variaciones representativas, desde financiera se aplica una reversión de provisiones.</t>
  </si>
  <si>
    <t>122-2025-08-31</t>
  </si>
  <si>
    <t>2025-09-09 08:36:20</t>
  </si>
  <si>
    <t>En Agosto, se recibieron 22 solicitudes documentales, las cuales se gestionaron al 77% que corresponden a 17 documentos, donde 5 solicitudes (23%), están en tramite y a tiempo de gestionar, se presentaron 8 documentos del proceso de proyectos y de sst), de los cuales tardamos mas tiempo del esperado, afectando la eficacia general._x000D_
_x000D_
En cuanto al flujo de aprobación para el mes de los 17 documentos se implementaron 11 lo que corresponde al 65% y 6 documentos que corresponden al 35%, están en tramite para aprobar._x000D_
_x000D_
Nota. Con base al mes anterior se tienen 3 documentos en gestión a los cuales se les dio tramite al 100% y fueron implementados 5 documentos  al 100%.</t>
  </si>
  <si>
    <t>2025-09-17 10:40:32</t>
  </si>
  <si>
    <t>Para el periodo del mes de agosto del 2025, no se presentaron accidentes de trabajo.</t>
  </si>
  <si>
    <t>2025-09-17 10:39:30</t>
  </si>
  <si>
    <t>Durante el mes de agosto del 2025, no se presentaron días perdidos por accidente de trabajo.</t>
  </si>
  <si>
    <t>2025-09-17 10:25:54</t>
  </si>
  <si>
    <t>De acuerdo a resultados del indicador: en el mes de agosto se perdió el 0,97% de días programados de trabajo por incapacidad médica.</t>
  </si>
  <si>
    <t>2025-09-18 17:20:15</t>
  </si>
  <si>
    <t>Durante el mes de agosto se avanzan en actividades seguimiento y mejora, informe de auditoría interna y definición de acciones correctivas. Se mantiene el pendiente de actualización metodológica de SNC, las cuales se reprogramas para trabajar durante septiembre y octubre.</t>
  </si>
  <si>
    <t>2025-11-19 12:50:45</t>
  </si>
  <si>
    <t>En agosto de 2025 el consumo institucional ascendió a 1.261 m³, con un promedio diario de 42,05 m³, lo que representa un incremento de 217 m³ frente a julio (+20,79% respecto a los 217 m³ reportados). La participación por sede se mantiene concentrada en Campus Bogotá (52,3%) y City Campus (32,5%), que en conjunto explican 84,8% del consumo mensual._x000D_
_x000D_
Por sedes, comparado con julio:_x000D_
_x000D_
Campus Bogotá: sube de 484 a 659 m³ (+175 m³; +36,2%), siendo el principal driver del aumento institucional._x000D_
_x000D_
City Campus: Se mantuvo con un consumo del 410m³, siendo el segundo aporte al crecimiento._x000D_
_x000D_
Campus Medellín: de 123 a 169 m³ (+46 m³; +37,4%), tercer aporte relevante._x000D_
_x000D_
Consultorio Psicología Medellín: de 14 a 18 m³ (+4 m³; +28,6%), impacto menor en el total._x000D_
_x000D_
Sede Posgrado Calle 85: baja de 13 a 5,5 m³ (-7,5 m³; -57,7%)._x000D_
_x000D_
Sede Bienestar Medellín: se mantiene en 0 m³.</t>
  </si>
  <si>
    <t>2026-03-06 14:26:52</t>
  </si>
  <si>
    <t>Durante el mes de agosto registró un total de 5.120,88 kg de residuos, lo que equivale a 170,8 kg diarios en generación de los mismos._x000D_
_x000D_
La participación por sede se encuentra dividida de la siguiente manera:_x000D_
_x000D_
Campus Bogotá: 2.743,51 kg (53,6 %)_x000D_
City Campus: 1.181,77 kg (23,1 %)_x000D_
Sede de Posgrados: 18,7 kg (0,4 %)_x000D_
Campus Medellín: 984,0 kg (19,2 %)_x000D_
Sede Bienestar: 167,65 kg (3,3 %)_x000D_
Consultorio: 25,3 Kg (0,5 %)_x000D_
_x000D_
_x000D_
En relación al mes inmediatamente anterior las variaciones fueron las siguientes: _x000D_
_x000D_
Total de residuos generados por el Poli: Aumentó 2665,50 kg (+ 108 %)   _x000D_
Campus Bogotá: Aumentó 1.931,16 kg (+ 238 %)_x000D_
City Campus: Aumentó 189,29 kg (+19 %)_x000D_
Sede Posgrados: Aumentó 15,13 kg (+ 416%)_x000D_
Campus Medellín: Aumentó 488,60 kg (+ 98 %)_x000D_
Sede Bienestar: Aumentó 64,38 kg (+ 62 %)_x000D_
Consultorio: Decreció 23,06 kg (- 47%)</t>
  </si>
  <si>
    <t>2026-03-06 13:34:25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</si>
  <si>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agosto, el Poli registró un índice de aprovechamiento del 23,3%, equivalente a 1.404,78 kg de residuos aprovechados. En contraste el 76,7% restante equivale a 4.627,7 kg de residuos no aprovechados, frente a un total de 6.032,5 kg generados según el consolidado general. Este valor refleja el grado de incorporación de los residuos a procesos de recuperación y tratamiento especializado. _x000D_
La distribución del aprovechamiento por sede se detalla a continuación:_x000D_
_x000D_
Campus: 28,8% (1.050,91 kg de 3.655,2 kg)_x000D_
City: 21,3% (251,79 kg de 1.181,7 kg)_x000D_
Posgrados: 56,8% (10,6 kg de 18,7 kg)_x000D_
Los Colores: 6,4% (63,08 kg de 984,0 kg)_x000D_
Bienestar: 14,0% (23,52 kg de 167,7 kg)_x000D_
Consultorios de Psicología/Jurídicos: 19,3% (4,88 kg de 25,3 kg)_x000D_
_x000D_
Los subtipos de residuos aprovechables del mes de agosto están relacionados a: papel, cartón, plástico, tetra pack, vidrio, metal, luminarias para programas de posconsumo y orgánicos destinados a abono.</t>
  </si>
  <si>
    <t>2025-09-18 15:09:33</t>
  </si>
  <si>
    <t>En agosto de 2025, este fue el consumo de energía por sede: _x000D_
_x000D_
Consumo total: 142.618,62 kWh_x000D_
_x000D_
Campus Bogotá: 66.504,62 (46.7%)_x000D_
_x000D_
City Campus: 42.180,00 (29.6%)_x000D_
_x000D_
Sede Posgrado - Calle 85: 3.900,00 (2.7%)_x000D_
_x000D_
Campus Medellín: 20.638,00 (14.5%)_x000D_
_x000D_
Sede Bienestar - Medellín: 6.874,00 (4.8%)_x000D_
_x000D_
Consultorio Psicología - Medellín: 2.522,00 (1.8%)</t>
  </si>
  <si>
    <t>2025-09-17 15:00:31</t>
  </si>
  <si>
    <t>Estas son las acciones en bogotá y medellín del mas de Agosto:_x000D_
_x000D_
Sede: Campus_x000D_
_x000D_
1.Visitas de supervisión_x000D_
2. Mantenimiento general de zonas verdes_x000D_
3. Cuidado de plantas de exterior_x000D_
4. Poda del césped_x000D_
5. Entrega de insumos agrícolas_x000D_
_x000D_
Sede: Los Colores_x000D_
_x000D_
1. Poda del césped (guadañada)_x000D_
2. Desmalezada de las plantas_x000D_
3. Plateo y marcación de zonas verdes_x000D_
4. Recuperación de plantas y árboles en estado crítico_x000D_
5. Erradicación de plantas en mal estado o secas_x000D_
6. Rediseño de figuras e islas de zonas verdes_x000D_
7. Poda de árboles exteriores_x000D_
8. Aplicación de fertilizantes foliares y edáficos e insecticidas (fumigación)_x000D_
9. Riego de jardín_x000D_
10. Recolecta y disposición final de residuos orgánicos, inorgánicos, maderables y vegetales_x000D_
_x000D_
Sede: Bienestar_x000D_
_x000D_
1. Mantenimiento de jardín_x000D_
_x000D_
Sede: Psicología_x000D_
_x000D_
1. Mantenimiento de jardín</t>
  </si>
  <si>
    <t>2025-09-11 10:44:50</t>
  </si>
  <si>
    <t>2025-10-23 21:30:09</t>
  </si>
  <si>
    <t>2026-03-06 23:19:15</t>
  </si>
  <si>
    <t>Durante el mes reportado, el Poli registró una generación total consolidada de 84,75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63,91 kg (75,4%)_x000D_
City Campus: 1,34 kg (1,6%)_x000D_
Sede Posgrado ? Calle 85: Sin datos de generación reportados_x000D_
Campus Medellín: 19 kg (22,4%)_x000D_
Sede Bienestar ? Medellín: 0,50 kg (0,0%)_x000D_
Consultorios de Psicología / Jurídicos ? Medellín: Sin datos de generación reportados_x000D_
_x000D_
En comparación con el mes anterior se obtuvieron las siguientes cifras:_x000D_
_x000D_
Total de Residuos Peligrosos Mensual: Pasó de 312,11 kg a 84,75 kg, es decir, decreció 227,36 kg (-73%)_x000D_
Campus Bogotá: Decreció 246,49 kg (-79%)_x000D_
Campus Medellín: Aumentó 19,00 kg (100%)_x000D_
City Campus: Decreció 0,37 kg (-22%)_x000D_
Sede Bienestar Medellín: Aumentó 0,50 kg (100%)</t>
  </si>
  <si>
    <t>2025-09-03 08:50:27</t>
  </si>
  <si>
    <t>En Agosto, se recibieron 22 solicitudes documentales, las cuales se gestionaron al 77% que corresponden a 17 documentos, donde 5 solicitudes (23%), están en tramite y a tiempo de gestionar._x000D_
_x000D_
En cuanto al tiempo  promedio de gestión documental es de 5,95 días para el trámite._x000D_
_x000D_
En cuanto al flujo de aprobación para el mes de los 17 documentos se implementaron 11 lo que corresponde al 65%._x000D_
_x000D_
Con base al mes anterior se tuvo 5 documentos en tramite, los cuales se gestionaron en un tiempo promedio de 8 días y y se presentaron 5 documentos en  flujo se aprobación a los cuales se les dio tramite correspondiente, implementándolos al 100%, ahora bien el tiempo desde el cierre de la solicitud hasta la implementación de esos 5 documentos en promedio fue 10 días._x000D_
_x000D_
De las solicitudes gestionadas quedan pendiente de aprobación 6 documentos que corresponden al 35%, y el tiempo promedio a la fecha de cortes 31/07/2025 el promedio es es 6 días, es decir no se han implementado ,contemplando los escenarios (documentos implementados + documentos en tramites), tenemos un resultado de 8,22 días._x000D_
_x000D_
Para los casos donde no se han implementado los documentos generaremos contacto con los lideres encargados y darle avance en la implementación.</t>
  </si>
  <si>
    <t>2025-10-06 13:05:57</t>
  </si>
  <si>
    <t>Para el periodo de agosto, se cerraron 4 OM Donde las las OM fuente de adutiría externa se cerraron de manera  no oportuna.  Lo anterior debido a  la estrategia de cierre planteada desde el comité POLISIGS de cerrar las pendientes durante el periodo siguiente (septiembre). Por lo anterior no se pantéa  abrir acción correctiva para este periodo.</t>
  </si>
  <si>
    <t>2025-10-16 09:56:21</t>
  </si>
  <si>
    <t>2025-10-28 17:53:48</t>
  </si>
  <si>
    <t>El gasto administrativo presenta una mayor ejecución de 44 mm en  el rubro de nomina por una provisión en bonos_x000D_
_x000D_
El comportamiento de ventas presenta una mayor ejecución de 30 mm de la misma manera que el segmento anterior por provisiones causadas _x000D_
_x000D_
El costo indirecto presenta una mayor ejecución de 67 MM explicada por un mayor valor en bonos y gasto de temporales_x000D_
_x000D_
El costo directo presenta una menor de 672 obedece a una reversión de provisiones en el costo de diversos programas especiales los costos asociados a nomina siguen presentando una mayor ejecución</t>
  </si>
  <si>
    <t>2025-10-09 16:14:50</t>
  </si>
  <si>
    <t>Maria Paula Pinzon Hernandez</t>
  </si>
  <si>
    <t>En Septiembre, se recibieron 35 solicitudes documentales, las cuales se gestionaron al 100%, donde 2 solicitudes fueron rechazadas debido a que ya se habían gestionado anteriormente, adicional, 6 solicitudes (17%), están en trámite._x000D_
_x000D_
En cuanto al flujo de aprobación para el mes de los 33 documentos se implementaron 27 lo que corresponde al 82% y 6 documentos que corresponden al 18%, estan en trámite para aprobar._x000D_
_x000D_
Nota. Con base al mes anterior se tienen 5 documentos en gestión a los cuales se les dio tramite al 100% y fueron implementados 4 documentos (80%).</t>
  </si>
  <si>
    <t>2025-10-24 22:21:10</t>
  </si>
  <si>
    <t>Para el periodo del mes de septiembre del 2025, no se presentaron accidentes de trabajo.</t>
  </si>
  <si>
    <t>2025-10-24 22:22:17</t>
  </si>
  <si>
    <t>Durante el mes de septiembre del 2025, no se presentaron días perdidos por accidente de trabajo.</t>
  </si>
  <si>
    <t>2025-10-24 22:29:13</t>
  </si>
  <si>
    <t>De acuerdo a resultados del indicador: en el mes de septiembre se perdió el 0,72% de días programados de trabajo por incapacidad médica.</t>
  </si>
  <si>
    <t>2025-10-06 18:04:25</t>
  </si>
  <si>
    <t>Se avanzan en actividades planteadas para el mes de septiembre, se mantiene pendiente el frente de SNC, el cual se trabajará con una estrategia temporal para el mes de octubre. Con la contratación de un recurso para el SGC, se abordarán temas pendientes, así mismo se cerrarán hitos que se ajustan por definiciones institucionales, la revisión por la dirección.</t>
  </si>
  <si>
    <t>2026-02-13 09:24:35</t>
  </si>
  <si>
    <t>Durante en mes de septiembre de 2025 el consumo institucional ascendió a 1.325 m³, con un promedio diario de 44,2 m³, lo que representa un incremento de 91 m³ frente al mes de agosto; es decir, aumento el 7,2% correspondiente a los 91m³ reportados. _x000D_
La participación por sede se mantiene concentrada en Campus Bogotá (56%) y City Campus (26,5%), que en conjunto explican 82,5% del consumo mensual._x000D_
_x000D_
Por sedes, comparado con agosto:_x000D_
_x000D_
Campus Bogotá: Incrementó de 659 m³ a 757m³ (+98m³; +15%), siendo el principal del aumento institucional._x000D_
_x000D_
City Campus: Decreció  el consumo de 410m³ a 358,5m³ (- 51.5m³, -12%), siendo el segundo aporte al crecimiento._x000D_
_x000D_
Campus Medellín: Incrementó de 169 m³ a 210m³ (+41 m³; +24%), siendo el tercer aporte relevante._x000D_
_x000D_
Consultorio Psicología Medellín: Incrementó de 18m³ a 21m³  (+3 m³; + 17%), impacto menor en el total._x000D_
_x000D_
Sede Posgrado Calle 85: Mantiene el consumo de 5,5 m³ (0.40%)._x000D_
_x000D_
Sede Bienestar Medellín: se mantiene en 0 m³.</t>
  </si>
  <si>
    <t>2026-03-06 14:14:41</t>
  </si>
  <si>
    <t>Durante el mes de septiembre registró un total de 5.321,59 kg de residuos, lo que equivale a 177,4 kg diarios en generación de los mismos._x000D_
_x000D_
La participación por sede se encuentra dividida de la siguiente manera:_x000D_
_x000D_
Campus Bogotá: 2.462 kg (46,3 %)_x000D_
City Campus: 1.334 kg (25,1 %)_x000D_
Sede Posgrados: 84,3 kg (1,6%)_x000D_
Campus Medellín:  1,165,1 kg (21,9 %)_x000D_
Sede Bienestar: 240 kg (4,5 %)_x000D_
Consultorio: 35,7 Kg ( 0,7 %)_x000D_
_x000D_
_x000D_
En relación al mes inmediatamente anterior las variaciones fueron las siguientes:_x000D_
_x000D_
Total de residuos generados por el Poli: Aumentó 200,81 kg (+ 4%)_x000D_
Campus Bogotá: Decreció 281,47 kg (- 10 %)_x000D_
City Campus: Aumentó 152,26 kg (+ 13 %)_x000D_
Sede de Posgrados: Aumentó 65,63 kg ( + 352%)_x000D_
Campus Medellín: Aumentó 181,12 kg (+ 18 %)_x000D_
Sede Bienestar: Aumentó 72,75 kg (+ 43 %)_x000D_
Consultorio: Aumentó 10,42 kg (+ 41 %)</t>
  </si>
  <si>
    <t>2026-03-06 13:35:05</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</si>
  <si>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septiembre, el Poli registró un índice de aprovechamiento del 31,2%, equivalente a 2.099,51 kg de residuos aprovechados. En contraste el 68,8% restante equivale a 4.635,6 kg de residuos no aprovechados, frente a un total de 6.735,1 kg generados según el consolidado general. Este valor refleja el grado de incorporación de los residuos a procesos de recuperación y tratamiento especializado. _x000D_
_x000D_
La distribución del aprovechamiento por sede se detalla a continuación:_x000D_
Campus: 38,1% (1.476,23 kg de 3.875,6 kg)_x000D_
City: 24,7% (329,69 kg de 1.334,0 kg)_x000D_
Posgrados: 32,0% (26,97 kg de 84,3 kg)_x000D_
Los Colores: 20% (233,40 kg de 813,7 kg)_x000D_
Bienestar: 10,1% (24,4 kg de 240,4 kg)_x000D_
Consultorios de Psicología/Jurídicos: 24,7% (8,82 kg de 35,7 kg)_x000D_
_x000D_
Los subtipos de residuos aprovechables del mes de septiembre están relacionados a: papel, cartón, plástico, tetra pack, vidrio, metal, luminarias para programas de posconsumo y orgánicos destinados a abono.</t>
  </si>
  <si>
    <t>2026-02-16 10:19:26</t>
  </si>
  <si>
    <t>El consumo total de energía en septiembre fue de 154.602,00 kWh. Siendo Campus con el (45,2%) y City Campus con el (30,2%) las sedes donde se encuentra el mayor consumo energético mensual, aportando el (75,5%) del consumo total. _x000D_
_x000D_
En cuanto a la distribución por sedes, comparada con el mes de agosto se obtuvieron las siguientes cifras:_x000D_
_x000D_
Campus Bogotá: Aumento de 66.504,62kWh a 69.944,59kWh (+3.440 kWh, +5,0%)_x000D_
City Campus: Aumento de 42.180,00 kWh a 47.310,00 kWh ( +11%, +4.560 kWh), _x000D_
Sede Posgrado - Calle 85:Aumento de 3.900,00 kWh a 4.620,00 kWh (+18%, +720kWh)_x000D_
Campus Medellín: Aumento de 20.638,00 kWh a  21.654 kWh (+5% +1.016kWh)_x000D_
Sede Bienestar - Medellín: Aumento de 6.874,00 kWh a 8.843 kWh (+29%, +1.969kWh)_x000D_
Consultorio Psicología - Medellín: Aumento de 2.522,00 kWh a 2.800kWh (+11% +278kWh)</t>
  </si>
  <si>
    <t>2025-10-17 12:31:38</t>
  </si>
  <si>
    <t>Durante el mes de septiembre de 2025, se ejecutaron diferentes labores de jardinería y mantenimiento general de zonas verdes, con el objetivo de conservar en óptimas condiciones los espacios naturales y ornamentales del campus._x000D_
_x000D_
Entre las principales acciones desarrolladas se encuentran:_x000D_
_x000D_
1. Renovación parcial de cerca perimetral de jardines (lazos), con el fin de reforzar la delimitación y protección de las áreas verdes._x000D_
_x000D_
2. Mantenimiento general de jardinerías y zonas verdes exteriores, incluyendo la poda de setos y la poda de césped, realizada de forma programada._x000D_
_x000D_
3. Fertilización edáfica mediante la aplicación de compostaje, fertilizante 15-15-15 (nitrógeno, fósforo y potasio) y humus, garantizando la adecuada nutrición de las plantas y la mejora del suelo._x000D_
_x000D_
4. Recolección de material vegetal y hojas secas, asegurando la limpieza de las zonas intervenidas._x000D_
_x000D_
5. Plateo de árboles, con el propósito de mejorar la aireación y la absorción de nutrientes._x000D_
_x000D_
6. Riego manual constante para mantener la humedad del suelo y la vitalidad de las especies._x000D_
_x000D_
7. Suministro e instalación de bomba sumergible, según cotización 06525, realizada el día 18 de septiembre de 2025, con el fin de optimizar el sistema de riego del área._x000D_
_x000D_
Estas fueron las actividades de jardinería y mantenimiento de áreas verdes que se realizaron en el mes de septiembre en la sede Campus Medellín:_x000D_
_x000D_
Sede Colores_x000D_
_x000D_
1. Poda del césped (guadañada): Cada 20 días o antes si es necesario. Esta semana se inició la poda de todo el césped._x000D_
_x000D_
2. Desmalezada de las plantas: Una vez a la semana o antes si es necesario. Se ha realizado donde se evidenció presencia de maleza._x000D_
_x000D_
3. Plateo y marcación de zonas verdes: Una vez a la semana o cuando sea necesario. Durante este mes se organizó el plateo, la marcación y se instalaron cercas provisionales para proteger el jardín por la circulación de mascotas y personas._x000D_
_x000D_
4. Recuperación de plantas y árboles en estado crítico: Los días que se labora se revisa y organiza. Cada vez se observan más recuperadas las plantas y árboles._x000D_
_x000D_
5. Erradicación de plantas en mal estado o secas: Se revisa durante las jornadas laborales. No ha sido necesario realizar erradicaciones, solo se extrajeron hojas en mal estado._x000D_
_x000D_
6. Rediseño de figuras e islas de zonas verdes: Se ejecuta cada vez que se requiere. Se reorganizaron plateos y se rediseñaron algunos espacios con piedras._x000D_
_x000D_
7. Poda de árboles exteriores: Se revisa y poda por sectores según las necesidades detectadas._x000D_
_x000D_
8. Aplicación de fertilizantes foliares y edáficos e insecticidas (fumigación): Cada 15 días. Se aplicaron los fertilizantes e insecticidas correspondientes._x000D_
_x000D_
9. Riego del jardín: Se realiza día de por medio a primera hora, cumpliendo la labor a cabalidad._x000D_
_x000D_
10. Recolecta y disposición final de residuos orgánicos, inorgánicos, maderables y vegetales: Se realiza constantemente para evitar acumulación de residuos en el PGC._x000D_
_x000D_
Sede bienestar y sede Psicología: _x000D_
_x000D_
1. Se realizó mantenimiento a los jardines.</t>
  </si>
  <si>
    <t>2025-10-23 21:15:37</t>
  </si>
  <si>
    <t>Etapa: Ejecución (Total: 12 proyectos)_x000D_
Actualmente hay 12 proyectos en ejecución. Se ajustó el total tras excluir los proyectos que pasaron a etapa de cierre y se corrigió el nombre del proyecto ?Plataforma de Gestión Documental? por ?Plataforma de Gestión Curricular?._x000D_
Listado de proyectos:_x000D_
_x000D_
Acreditación Institucional Fase III_x000D_
Fortalecimiento de Planta Docente_x000D_
Estrategia de Permanencia Institucional_x000D_
Reingeniería de Aplicaciones_x000D_
Sophia_x000D_
Self Services_x000D_
ADN POLI_x000D_
Modelo de Seguimiento al Graduado_x000D_
Actualización de TRD y Plan de Gestión Documental_x000D_
Fortalecimiento de la Investigación, la Innovación y la Creación_x000D_
Herramientas de Gestión para el Mejoramiento Continuo_x000D_
Plataforma de Gestión Curricular_x000D_
_x000D_
_x000D_
Etapa: Planeación (Total: 1 proyecto)_x000D_
Se incorpora un nuevo proyecto en etapa de planeación, correspondiente al Reforzamiento Curricular, que está en proceso de estructuración antes de iniciar su ejecución._x000D_
Listado de proyectos:_x000D_
_x000D_
Reforzamiento Curricular_x000D_
_x000D_
_x000D_
Etapa: Cierre (Total: 2 proyectos)_x000D_
Se crea esta categoría para reflejar los proyectos que han finalizado sus actividades operativas, pero se encuentran en proceso de evaluación de impacto y cierre formal._x000D_
Listado de proyectos:_x000D_
_x000D_
Ecosistema de Empleabilidad y Emprendimiento E3_x000D_
Migración Modelo de Transporte Rotativo_x000D_
_x000D_
_x000D_
Etapa: Stand By (Total: 4 proyectos)_x000D_
Actualmente hay 4 proyectos en estado Stand By, incluyendo el proyecto Gobierno de Datos, que se encuentra en pausa hasta que se defina su nuevo líder._x000D_
Listado de proyectos:_x000D_
_x000D_
Colegio Virtual_x000D_
Institución de Educación para el Trabajo y el Desarrollo Humano (IETDH)_x000D_
Centro de Idiomas POLI_x000D_
Gobierno de Datos_x000D_
_x000D_
_x000D_
Etapa: Finalizados (Total: 23 proyectos)_x000D_
Se mantienen los 23 proyectos previamente finalizados, sin cambios en esta categoría._x000D_
Listado disponible bajo solicitud.</t>
  </si>
  <si>
    <t>2025-10-23 21:31:41</t>
  </si>
  <si>
    <t>2026-03-06 23:20:56</t>
  </si>
  <si>
    <t>Durante el mes reportado, el Poli registró una generación total consolidada de 109,73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83,72 kg (76,3%)_x000D_
City Campus: 2,51 kg (2,3%)_x000D_
Sede Posgrado ? Calle 85: Sin datos de generación reportados_x000D_
Campus Medellín: 23,40 kg (21,3%)_x000D_
Sede Bienestar ? Medellín: 0,10 kg (0,1%)_x000D_
Consultorios de Psicología / Jurídicos ? Medellín: Sin datos de generación reportados_x000D_
_x000D_
En comparación con el mes anterior se obtuvieron las siguientes cifras:_x000D_
_x000D_
Total de Residuos Peligrosos Mensual: Pasó de 84,75 kg a 109,73 kg, es decir, aumentó 24,98 kg (29%)_x000D_
Campus Bogotá: Aumentó 19,81 kg (31%)_x000D_
Campus Medellín: Aumentó 4,40 kg (23%)_x000D_
City Campus: Aumentó 1,17 kg (87%)_x000D_
Sede Bienestar Medellín: Decreció 0,40 kg (-80%)</t>
  </si>
  <si>
    <t>2025-10-09 16:08:09</t>
  </si>
  <si>
    <t>En Septiembre, se recibieron 35 solicitudes documentales, las cuales se gestionaron al 100%, donde 2 solicitudes fueron rechazadas debido a que ya se habían gestionado anteriormente, adicional, 6 solicitudes (17%), están en trámite._x000D_
_x000D_
En cuanto al tiempo promedio de gestión documental es de 3,53 días para el trámite._x000D_
_x000D_
En cuanto al flujo de aprobación para el mes de los 33 documentos se implementaron 27 lo que corresponde al 82%._x000D_
_x000D_
Con base al mes anterior se tuvo 5 documentos en tramite, los cuales se gestionaron en un tiempo promedio de 9,8 días y se presentan 11 documentos en flujo se aprobación (6 pendientes del mes anterior y 5 gestionados este mes) a los cuales se les dio tramite correspondiente, implementandolos al 91%, ahora bien el tiempo desde el cierre de la solicitud hasta la implementación de esos 10 documentos en promedio fue 7,54 días._x000D_
_x000D_
De las solicitudes gestionadas quedan pendientes de aprobación 6 documentos que corresponden al 18%, y el tiempo promedio a la fecha de corte 30/09/2025 el promedio es es 11 días, es decir no se han implementado,contemplando los escenarios (documentos implementados + documentos en tramites), tenemos un resultado de 3,55 días._x000D_
_x000D_
Para los casos donde no se han implementado los documentos generaremos contacto con los lideres encargados y darle avance en la implementación.</t>
  </si>
  <si>
    <t>2025-10-13 16:01:18</t>
  </si>
  <si>
    <t>Se identifica un aumento en las acciones de mejora para este corte. Lo anterior producto de la definición de acciones correctivas producto de la auditoría interna. Para este corte ya se evidencia una desviación de 5 actividades de esta fuenre de los procesos de gestión ambiental y calidad. Relacionadas a documentación y actualización de matriz de aspectos e impactos ambientales. _x000D_
_x000D_
Por otro lado la fuente de seguimiento y control  tiene una desviación de 8 actividades. Enmarcadas a la implementación de requisitos legales desde el SGA. Se hace seguimiento con el proceso jurídico para avanzar en la aprobación de la matriz de requisitos legales. _x000D_
_x000D_
La fuente de gestión de riesgos, se ve impactada por la ejecución de actividades debido a los eventos de impacto institucional, que obligan a dar prioridad a otros frentes de la Institución.</t>
  </si>
  <si>
    <t>2025-10-22 22:03:43</t>
  </si>
  <si>
    <t>Para el corte Trimestral 2025-3 correspondiente al periodo del 30 de junio al 30 de septiembre, El indicador sigue de manera positiva (90.2%), se mantiene la meta, los usuarios sienten el avance en los tiempos de respuesta, dentro de los procesos de reinducción institucional se recomienda la planeación anticipada para optimizar los tiempos en los procesos de compras que puedan afectar la operación.</t>
  </si>
  <si>
    <t>2025-10-19 20:02:13</t>
  </si>
  <si>
    <t>Los encuestados consideran que el proceso de Gestión de Abastecimiento se encuentra en cumplimiento, puesto que su nivel de satisfacción del 92,5%, es decir 12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2- 2025 presento un aumento disminución de 0.05 % se deben continuar con las acciones que optimicen los tiempos y evitar que este ítem afecte en mayor proporción el indicador global.</t>
  </si>
  <si>
    <t>2025-10-28 15:42:21</t>
  </si>
  <si>
    <t>Durante el tercer trimestre del año 2025, en la sede Medellín Colores se planificaron 14 actividades de mantenimiento preventivo, correspondientes a los sistemas de aire acondicionado, bombas hidráulicas, red contra incendios, tanques de agua, ascensores y UPS._x000D_
_x000D_
Las actividades se programan de forma mensual, con excepción de las UPS y los tanques de agua, que tienen una periodicidad diferente. En este periodo:_x000D_
_x000D_
UPS: mantenimiento planeado y ejecutado en el mes de septiembre._x000D_
Tanques de agua: mantenimiento programado y ejecutado en el mes de julio._x000D_
_x000D_
Los demás equipos (aires acondicionados, bombas, red contra incendios y ascensores) fueron planificados y ejecutados conforme al cronograma establecido, cumpliendo las fechas previstas._x000D_
_x000D_
En total, se registraron 14 actividades planeadas y 14 ejecutadas, alcanzando un 100% de cumplimiento del indicador. Este resultado refleja una gestión eficaz en la programación y ejecución de los mantenimientos, garantizando la operatividad, seguridad y continuidad de los servicios en la sede.</t>
  </si>
  <si>
    <t>2026-03-06 16:22:45</t>
  </si>
  <si>
    <t>En el tercer trimestre de 2025 se ejecutaron 197 actividades de 197 planificadas para el periodo, alcanzando un cumplimiento del 100% en todos los programas del Sistema de Gestión Ambiental. A continuación, se detalla el comportamiento por programa:_x000D_
_x000D_
Actividades de Gestión Ambiental: 30/30_x000D_
Plan de Gestión Integral de Residuos: 63/63_x000D_
Programa de Gestión del Ahorro y Uso Eficiente de la Energía: 6/6_x000D_
Programa de Gestión de la Calidad, Ahorro y Uso Eficiente del Agua: 35/35_x000D_
Programa de Gestión de la Calidad del Aire, Ruido Ambiental y Publicidad Exterior Visual: 20/20_x000D_
Programa de Gestión de Áreas Naturales: 10/10_x000D_
Programa de Gestión de la Medición y Compensación de Gases de Efecto Invernadero: 3/3_x000D_
Programa de Gestión de la Educación y Comunicación Ambiental: 30/30</t>
  </si>
  <si>
    <t>2026-03-09 11:08:28</t>
  </si>
  <si>
    <t>En el tercer trimestre de 2025 el indicador de Cumplimiento de la Protección del Medio Ambiente alcanzó un resultado de 94,59%, superando la meta establecida del 90% y evidenciando un desempeño favorable en la gestión ambiental institucional. Este resultado representa una mejora frente al segundo trimestre, en el cual se registró un 90,48%._x000D_
Al analizar el comportamiento por programa, el Cumplimiento del Plan Anual del SGA alcanzó 94,74% (18 de 19 indicadores cumplidos), la Gestión Integral de Residuos registró 88,89% (8 de 9), siendo el único programa que no alcanzó la meta trimestral, mientras que la Gestión del Ahorro y Uso Eficiente de Energía, la Gestión de la Calidad, Ahorro y Uso Eficiente del Agua, y la Gestión de Áreas Naturales lograron un 100% de cumplimiento. Los programas de Gestión de la Calidad del Aire, Ruido Ambiental y Publicidad Exterior Visual, Medición y Compensación de GEI, y Educación y Comunicación Ambiental no presentaron indicadores programados para el trimestre, por lo que no aplica su medición en este periodo.</t>
  </si>
  <si>
    <t>2025-10-23 21:26:11</t>
  </si>
  <si>
    <t>2025-10-29 11:21:12</t>
  </si>
  <si>
    <t>2025-10-31 13:48:29</t>
  </si>
  <si>
    <t>2025-10-31 14:34:45</t>
  </si>
  <si>
    <t>Informe sobre el cumplimiento de términos en la atención de casos radicados entre el 1 de julio y el 30 de septiembre de 2025._x000D_
Durante el periodo comprendido entre el 1 de julio y el 30 de septiembre de 2025, se radicaron un total de 296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</si>
  <si>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2025-10-28 10:01:24</t>
  </si>
  <si>
    <t>2025-10-28 10:11:24</t>
  </si>
  <si>
    <t>Durante el Q3 se cumplió la ANS en un 80%, en la cual se observa una mejoría del reporte anterior. Dicha situación se ejecutó debido a la completitud del personal que estuvo en solo 2 meses de lo que le corresponde al Q3. Para el último reporte del año se continuará mejorando la situación para cumplir con la meta.</t>
  </si>
  <si>
    <t>2025-10-06 06:52:15</t>
  </si>
  <si>
    <t>Se cumplió con la inspección de los documentos de la empresa Transportes Escolares SAS y el servicio prestado, verificando todos los ítems del formato de control al servicio contratado para los meses de julio, agosto y septiembre de 2025. Como dato importante se verificó que la empresa presentará toda la documentación legal que deben portar y tener los vehículos inscritos como servicio público de transporte automotor especial.</t>
  </si>
  <si>
    <t>2025-10-02 14:07:03</t>
  </si>
  <si>
    <t>Durante el tercer trimestre de 2025 se dio cumplimiento al plan de trabajo con la empresa de aseo CASALIMPIA S.A. En la sede Campus Politécnico, de acuerdo con lo establecido en el contrato y en el plan de trabajo, las labores de aseo se realizaron en todos los bloques, espacios, baños, áreas comunes, cafetería y oficinas de la sede. Se cumplió con las actividades de la operación de aseo en todas las áreas con veinticinco (25) auxiliares de aseo. La operación se realizó con tres (3) turnos de servicio (mañana, tarde y noche). Como soporte se anexan las planillas de control de la operación de salones, baños, oficinas, cafeterías y áreas comunes.</t>
  </si>
  <si>
    <t>2025-11-04 08:33:46</t>
  </si>
  <si>
    <t>2025-10-16 11:23:57</t>
  </si>
  <si>
    <t>2025-10-16 14:23:42</t>
  </si>
  <si>
    <t>2025-10-28 11:32:13</t>
  </si>
  <si>
    <t>Durante el periodo se realiza plan de depuración de las partidas pendientes con gestión para los no identificables.</t>
  </si>
  <si>
    <t>2025-10-28 11:04:23</t>
  </si>
  <si>
    <t>2025-10-20 08:49:11</t>
  </si>
  <si>
    <t>2025-10-20 08:46:42</t>
  </si>
  <si>
    <t>En el trimestre (julio, agosto, septiembre) del año 2025, se obtiene el resultado de la aplicación de la encuesta de satisfacción del cliente corporativo, para los ítem de Programa, modalidad, calidad, calidez que para este trimestre se obtuvo de ocho empresas, dando como resultado un 97% del indicador y así mismo cumpliendo con el mismo</t>
  </si>
  <si>
    <t>2025-10-31 13:52:54</t>
  </si>
  <si>
    <t>Se realiza el respectivo cargue y reporte de los retos asociados por línea estratégica y registro de avances porcentuales reales y esperado respecto a la fecha corte.</t>
  </si>
  <si>
    <t>2025-10-31 14:08:38</t>
  </si>
  <si>
    <t>Se realizó el reporte de seguimiento correspondiente a cada una de las direcciones de escuela de la institución, con corte al 25 de octubre.</t>
  </si>
  <si>
    <t>2025-10-30 08:23:55</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</si>
  <si>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No. Sin embargo, aunque no se alcanzó el objetivo total, el resultado representa un 91.7% de cumplimiento,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</si>
  <si>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2025-10-29 11:36:32</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</si>
  <si>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julio a septiembre se lograron 103 publicaciones, frente a una meta de 55._x000D_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</si>
  <si>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2025-10-31 14:17:37</t>
  </si>
  <si>
    <t>Se efectuó el cargue del reporte con corte al 25 de octubre en la herramienta de retos, con base en la información suministrada por los miembros del equipo de Rectoría. Este proceso permitió visibilizar el nivel de cumplimiento en la gestión de retos correspondiente al tercer seguimiento, así como los avances porcentuales reales y esperados frente a las metas definidas.</t>
  </si>
  <si>
    <t>2025-10-31 14:24:44</t>
  </si>
  <si>
    <t>Se efectuó el cargue del reporte con corte al 25 de octubre en la herramienta de retos, con base en la información suministrada por los miembros del equipo de la Vicerrectoría del Estudiante. Este proceso permitió visibilizar el nivel de cumplimiento en la gestión de retos correspondiente al tercer seguimiento, así como los avances porcentuales reales y esperados frente a las metas definidas.</t>
  </si>
  <si>
    <t>2025-10-31 14:34:19</t>
  </si>
  <si>
    <t>Se efectuó el cargue del reporte con corte al 25 de octubre en la herramienta de retos, con base en la información suministrada por los miembros del equipo de la Vicerrectoría de Crecimiento. Este proceso permitió visibilizar el nivel de cumplimiento en la gestión de retos correspondiente al tercer seguimiento, así como los avances porcentuales reales y esperados frente a las metas definidas.</t>
  </si>
  <si>
    <t>2025-10-31 14:36:11</t>
  </si>
  <si>
    <t>Se efectuó el cargue del reporte con corte al 25 de octubre en la herramienta de retos, con base en la información suministrada por los miembros del equipo de la Vicerrectoría Financiera. Este proceso permitió visibilizar el nivel de cumplimiento en la gestión de retos correspondiente al tercer seguimiento, así como los avances porcentuales reales y esperados frente a las metas definidas.</t>
  </si>
  <si>
    <t>2025-10-31 14:40:18</t>
  </si>
  <si>
    <t>Se efectuó el cargue del reporte con corte al 25 de octubre en la herramienta de retos, con base en la información suministrada por los miembros del equipo de la Vice Académica. Este proceso permitió visibilizar el nivel de cumplimiento en la gestión de retos correspondiente al tercer seguimiento, así como los avances porcentuales reales y esperados frente a las metas definidas.</t>
  </si>
  <si>
    <t>2025-10-31 14:44:02</t>
  </si>
  <si>
    <t>Se efectuó el cargue del reporte con corte al 25 de octubre en la herramienta de retos, con base en la información suministrada por los miembros del equipo de la Gerencia. Este proceso permitió visibilizar el nivel de cumplimiento en la gestión de retos correspondiente al tercer seguimiento, así como los avances porcentuales reales y esperados frente a las metas definidas.</t>
  </si>
  <si>
    <t>2025-10-31 09:10:58</t>
  </si>
  <si>
    <t>De acuerdo a validación de seguimientos de casos de salud, se identificaron las siguientes observaciones:_x000D_
_x000D_
Para el primer trimestre del año se identificaron 50 casos de interés por condiciones de salud especial de trabajadores, a los cuales se les realizó seguimiento o acompañamiento, con un cumplimiento del 100%., en el cual se validó la posible actualización de mejoras o actualización de recomendaciones generadas a los casos de salud especial.</t>
  </si>
  <si>
    <t>2025-10-28 11:27:06</t>
  </si>
  <si>
    <t>En este trimestre, se lograron entregan a ambientes el 100 % de lo establecido, gracias a la ejecución de los tiempos establecidos para la producción._x000D_
_x000D_
https://lookerstudio.google.com/u/0/reporting/cd6782f3-5139-4c34-be83-f7e3c5d530af/page/p_goah32mqvd</t>
  </si>
  <si>
    <t>2025-10-28 11:06:42</t>
  </si>
  <si>
    <t>En estos 90 días se entregaron 15 módulos dentro de los tiempos establecidos, los cuales corresponden a este trimestre, esto corresponde a lo esperado para este periodo, ya que se debe cumplir con la oferta académica planteada</t>
  </si>
  <si>
    <t>2026-03-09 15:43:23</t>
  </si>
  <si>
    <t>El comportamiento de la apertura del Q3 se ve con un buen comportamiento e incremento en el segmento de estudiantes. Como objetivo en el plan de mejoramiento del 2025, permite ve que las acciones realizadas en comunicación han ayudado a incrementar su uso en este segmento.</t>
  </si>
  <si>
    <t>2026-03-09 15:50:51</t>
  </si>
  <si>
    <t>En los clic dentro de los mensajes de texto en lo enviado es importante evidenciar dentro de los estudiantes una bajo apertura.</t>
  </si>
  <si>
    <t>2025-10-31 17:13:42</t>
  </si>
  <si>
    <t>Se efectuó el cargue del reporte con corte al 25 de octubre en la herramienta de retos, con base en la información suministrada por los miembros del equipo de la sede. Este proceso permitió visibilizar el nivel de cumplimiento en la gestión de retos correspondiente al tercer seguimiento, así como los avances porcentuales reales y esperados frente a las metas definidas.</t>
  </si>
  <si>
    <t>2025-10-31 17:03:57</t>
  </si>
  <si>
    <t>2025-10-31 17:19:26</t>
  </si>
  <si>
    <t>2025-10-24 23:14:03</t>
  </si>
  <si>
    <t>Según el plan de gestión establecido en el tercer trimestre del 2025, se programaron y ejecutaron 7 actividades, en prevención de riesgo psicosocial.</t>
  </si>
  <si>
    <t>2025-10-07 10:13:39</t>
  </si>
  <si>
    <t>Ver documento.</t>
  </si>
  <si>
    <t>2025-10-07 10:52:35</t>
  </si>
  <si>
    <t>Ver documento</t>
  </si>
  <si>
    <t>2025-10-07 11:11:27</t>
  </si>
  <si>
    <t>2025-09-30 11:46:02</t>
  </si>
  <si>
    <t>Se tenían programadas 5 auditorías, las cuáles se encontraban planeadas. Pero se solicitó en el comité de auditoría una auditoría adicional por eso este resultado supera la meta establecida.</t>
  </si>
  <si>
    <t>2025-10-14 10:42:52</t>
  </si>
  <si>
    <t>Para este corte se obtuvo los siguientes resultados: 1. Objetivo ODS: 89.46  Donde el indicador clave afectado es la disminución de residuos per capita. 2.Objetivo SIAC: 99.53% El indicador en estado de alerta, es la relación estudiante docente TPC. 3. Objetivo  SGC. 96.8% Indicador en alerta, oportunidad de cierre de planes de mejora. 4. Objetivo SST nivel de cumplimiento del 100%. 5. Objetivo SGA 100%. 6. Objetivo 93.75% requisitos legales.   No se define abrir alguna acción de mejora desde el seguimiento al cumplimiento de la política, Los diferentes Procesos trabajan en estrategias para fortalecer el cumplimiento de los indicadores claves.</t>
  </si>
  <si>
    <t>2025-10-31 12:32:16</t>
  </si>
  <si>
    <t>Durante el periodo analizado se registró un total de 95 reportes generados a través del código QR en Medellín. La totalidad de estos casos, es decir, el 100%, fueron atendidos y cerrados dentro del tiempo establecido._x000D_
_x000D_
Este resultado refleja un desempeño operativo óptimo, sin retrasos ni rezagos, y demuestra la efectividad del proceso de atención de novedades en infraestructura. El indicador evidencia un riesgo operativo nulo respecto al cumplimiento de tiempos, reforzando la confiabilidad del sistema de reporte y la capacidad de respuesta del equipo._x000D_
_x000D_
Conclusión: La gestión de reportes QR alcanzó un cumplimiento del 100%, consolidándose como un proceso completamente controlado y con un impacto positivo en la continuidad operativa, cabe resaltar que estos reportes son del área de Mantenimiento.</t>
  </si>
  <si>
    <t>2025-11-04 16:31:09</t>
  </si>
  <si>
    <t>Para el mes de Septiembre el indicador cierra en 97,7%. Se presenta disminución en los servicios de funcionalidades de Microinformática. Se cumple con indicador de meta.</t>
  </si>
  <si>
    <t>2025-11-12 17:26:44</t>
  </si>
  <si>
    <t>El gasto administrativo presenta una mayor ejecución de 103 mm en  el rubro de nomina por una provisión en bonos_x000D_
_x000D_
El comportamiento del gasto de ventas no presenta variaciones significativas._x000D_
_x000D_
con relación al costo indirecto encontramos que hubo una mayor ejecución de 89 mm, las diferencias principales se encuentran en bonos y temporales _x000D_
_x000D_
En el costo directo hubo una menor ejecución de 612 mm, los segmentos que presentan menos ejecución  son diversos y programas especiales con relación al costo asociado a nomina presenta una mayor ejecución , por la mayor contratación de plazas</t>
  </si>
  <si>
    <t>2025-11-10 09:42:14</t>
  </si>
  <si>
    <t>En Octubre, se recibieron 27 solicitudes documentales, las cuales se gestionaron al 100%._x000D_
_x000D_
En cuanto al flujo de aprobación para el mes de los 27 documentos se implementaron 24 lo que corresponde al 89% y 3 documentos que corresponden al 11%, están en en flujo de aprobación._x000D_
_x000D_
Nota. Con base al mes anterior se tienen 7 documentos en gestión a los cuales se les dio tramite al 100% y fueron implementados 7 documentos  al 100%.</t>
  </si>
  <si>
    <t>2025-11-12 15:36:31</t>
  </si>
  <si>
    <t>Para el periodo del mes de octubre del 2025, no se presentaron accidentes de trabajo.</t>
  </si>
  <si>
    <t>2025-12-05 15:45:17</t>
  </si>
  <si>
    <t>Durante el mes de octubre del 2025, no se presentaron días perdidos por accidente de trabajo.</t>
  </si>
  <si>
    <t>2025-11-12 15:34:02</t>
  </si>
  <si>
    <t>De acuerdo a resultados del indicador: en el mes de septiembre se perdió el 0,69% de días programados de trabajo por incapacidad médica.</t>
  </si>
  <si>
    <t>2025-12-17 09:54:06</t>
  </si>
  <si>
    <t>Para este corte, se  tiene un incumplimiento en las actividades programadas para la implementación del proceso de unidades académicas. Lo anterior por disponibildiad de los equipos en la visita de pares con fines de acreditación. Se trabajan con líderes de proceso académicos, aspectos de control operacional y documentación  desde otros frentes.</t>
  </si>
  <si>
    <t>2026-02-12 18:26:57</t>
  </si>
  <si>
    <t>Durante en mes de octubre de 2025 el consumo institucional fue de 1.260,5 m³, con un promedio diario de 40,02 m³, lo que representa un decrecimiento de 91,5 m³ frente al mes de septiembre; es decir, disminuyó el 6,8% correspondiente a los 91m³ reportados._x000D_
_x000D_
La participación por sede se mantiene concentrada en Campus Bogotá (54,4%) y City Campus (28,4%), que en conjunto explican 82,2% del consumo mensual._x000D_
_x000D_
Por sedes, comparado con septiembre:_x000D_
_x000D_
Campus Bogotá: Decreció, paso de 757m³ a 686m³ (-71m³; -9,4%), siendo el principal del aumento institucional._x000D_
_x000D_
City Campus: El consumo se mantuvo en 358,5m³ siendo el segundo aporte al crecimiento._x000D_
_x000D_
Campus Medellín: Decreció, paso de 210m³ a 194m³ (-16m³; -7,6%), siendo el tercer aporte relevante._x000D_
_x000D_
Consultorio Psicología Medellín: Decreció, paso de 21m³ a 18m³ (-3 m³; -14,3%), impacto menor en el total._x000D_
_x000D_
Sede Posgrado Calle 85: Decreció, paso de 5,5m³ a 4m³ (-1,5m³, -27,3%)._x000D_
_x000D_
Sede Bienestar Medellín: se mantiene en 0 m³.</t>
  </si>
  <si>
    <t>2026-03-06 14:09:00</t>
  </si>
  <si>
    <t>Durante el mes de octubre registró un total de 4.008,57 kg de residuos, lo que equivale a 133,6 kg diarios en generación de los mismos._x000D_
_x000D_
La participación por sede se encuentra dividida de la siguiente manera:_x000D_
_x000D_
Campus Bogotá: 1,781,7 kg (44,6 %)_x000D_
City Campus: 1.201,6 kg (30,1 %)_x000D_
Sede Posgrados: 72,4 kg (1,8 %)_x000D_
Campus Medellín: 734,2 kg (18,3 %)_x000D_
Sede Bienestar: 176,3 kg (4,4 %)_x000D_
Consultorio: 32,4 kg (0,8 %)_x000D_
_x000D_
_x000D_
En relación al mes inmediatamente anterior las variaciones fueron las siguientes:_x000D_
_x000D_
Total de residuos generados por el Poli: Decreció 1.300,66 kg (-24 %)_x000D_
Campus Bogotá: Decreció 680,35 kg (- 28 %)_x000D_
City Campus: Decreció 132,43 kg (- 10 %)_x000D_
Sede Posgrados: Decreció 11,87 kg (- 14 %)_x000D_
Campus Medellín: Decreció 430,90 kg (- 37 %)_x000D_
Sede Bienestar: Decreció 64,11 kg (- 27 %)_x000D_
Consultorio: Decreció 3,36 kg (- 9 %)</t>
  </si>
  <si>
    <t>2026-03-06 13:38:08</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</si>
  <si>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octubre, el Poli registró un índice de aprovechamiento del 63,4%, equivalente a 5.938,03 kg de residuos aprovechados. En contraste, el 36,6% restante corresponde a 3.433,7 kg de residuos no aprovechados, frente a un total de 9.371,8 kg generados según el consolidado general. Este valor refleja el grado de incorporación de los residuos a procesos de recuperación y tratamiento especializado._x000D_
_x000D_
La distribución del aprovechamiento por sede se detalla a continuación:_x000D_
Campus: 77,1% (5.213,65 kg de 6.759,9 kg)_x000D_
City: 41,9% (669,45 kg de 1.596,6 kg)_x000D_
Posgrados: 31,4% (22,73 kg de 72,4 kg)_x000D_
Los Colores: 0,0% (0 kg de 734,2 kg)_x000D_
Bienestar: 13,4% (23,54 kg de 176,3 kg)_x000D_
Consultorios de Psicología/Jurídicos: 26,8% (8,66 kg de 32,4 kg)_x000D_
_x000D_
Los subtipos de residuos aprovechables del mes de octubre están relacionados a: papel, cartón, plástico, tetra pack, vidrio, metal, luminarias, RAEE y computadores y/o periféricos para programas de posconsumo, además de orgánicos destinados a abono.</t>
  </si>
  <si>
    <t>2026-02-16 12:02:25</t>
  </si>
  <si>
    <t>Durante el mes de octubre el consumo total fue de 150.485,75 kWh, con un promedio diario de 5.017 kWh, distribuidos de la siguiente manera:_x000D_
  _x000D_
Campus Bogotá: 71.285,75 kWh (47.8%)_x000D_
City Campus: 47.310 kWh (31,4%)_x000D_
Sede Posgrado - Calle 85:4.620 kWh (3.1%)_x000D_
Campus Medellín: 16.956 kWh (11.3%)_x000D_
Sede Bienestar - Medellín: 2.566 kWh (1.7%)_x000D_
Consultorio Psicología - Medellín: 7.748 kWh (5.1%)_x000D_
_x000D_
_x000D_
En cuanto a la distribución por sedes, comparada  con el mes de septiembre se obtuvieron las siguientes cifras: _x000D_
_x000D_
Campus Bogotá: Aumentó 1.341,2 kWh (+1,9%)_x000D_
City Campus: Aumentó 507kWh (+1,2%)_x000D_
Sede Posgrado - Calle 84: Se mantuvo en 4.620 kWh _x000D_
Campus Medellín: Decreció 4.698 (-21,70%)_x000D_
Sede Bienestar - Medellín: Decreció 1.095 kWh (-12.4%)_x000D_
Consultorio Psicología - Medellín: Decreció 234 kWh (-8,4%)</t>
  </si>
  <si>
    <t>2026-03-09 16:27:23</t>
  </si>
  <si>
    <t>Durante el mes de octubre de 2025 en Campus y City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Se adelantarán las gestiones necesarias con el proveedor para garantizar la entrega oportuna de los reportes en los periodos subsiguientes._x000D_
_x000D_
Sede Medellín:_x000D_
Poda del césped (guadañada). Cada 20 días o antes si es necesario, realizando _x000D_
periódicamente podas donde se requiera. Esta semana se inició la poda de todo el_x000D_
césped._x000D_
Desmalezada de las plantas. Una vez a la semana o antes si es necesario. Se ha _x000D_
realizado donde se ha evidenciado que hay maleza._x000D_
Plateo y marcación de zonas verdes. Una vez a la semana o cuando sea necesario. _x000D_
Durante este mes se organizó el plateo, marcación donde se requirió y se instalaron _x000D_
más cercas provisionales para la protección del jardín por la circulación de mascotas y _x000D_
personas por esas zonas_x000D_
Recuperación de plantas y árboles en estado crítico. Los días que labora debe revisar _x000D_
y organizar. Cada vez se ven más recuperadas las plantas y arboles_x000D_
Erradicaron de plantas en mal estado y seco. Los días que labora revisa y erradica _x000D_
si es necesario. No ha sido necesario, solo se extraen las hojas en mal estado._x000D_
Rediseño de figuras e islas de zonas verdes. Cada vez que se requiera. Se han _x000D_
organizado los plateos por desplazamiento de piedras y se han rediseñado otros _x000D_
espacios con piedras. _x000D_
Poda de árboles exteriores. Cada día que labora revisa y va podando por sectores. _x000D_
Se ha realizado según las necesidades_x000D_
Aplicación de fertilizantes foliares y edáficos e insecticidas (fumigación). Cada 15 días. _x000D_
Se aplicaron los fertilizantes e insecticidas._x000D_
Riego de jardín. Todos los días que se labora, a primera hora se realiza el riego, _x000D_
día de por medio, Esta labor se ha cumplido a cabalidad._x000D_
Recolecta y disposición final de residuos orgánicos, inorgánicos, maderables y _x000D_
vegetales. Cada vez que se requiera se realiza para evitar tener residuos en el PGC. _x000D_
Se cumple a cabalidad._x000D_
Se realizó mantenimiento al jardín de la sede bienestar y psicologí</t>
  </si>
  <si>
    <t>2026-01-22 15:04:12</t>
  </si>
  <si>
    <t>Se cuentan 12 proyectos activos en ejecución._x000D_
Listado de proyectos:_x000D_
_x000D_
Acreditación Institucional Fase III_x000D_
Fortalecimiento de Planta Docente_x000D_
Migración Modelo de Transporte Rotativo_x000D_
Estrategia de Permanencia Institucional_x000D_
Reingeniería de Aplicaciones_x000D_
Sophia_x000D_
Self Services_x000D_
ADN POLI_x000D_
Modelo de Seguimiento al Graduado_x000D_
Ecosistema de Empleabilidad y Emprendimiento E3_x000D_
Actualización de TRD y Plan de Gestión Documental_x000D_
Fortalecimiento de la Investigación, la Innovación y la Creación_x000D_
Herramientas de Gestión para el Mejoramiento Continuo_x000D_
Plataforma de Gestión Curricular_x000D_
_x000D_
_x000D_
Proyectos en Stand By (Total: 4)_x000D_
En proceso de reestructuración de su plan de trabajo, se encuentran los siguientes _x000D_
_x000D_
Colegio Virtual_x000D_
Institución de Educación para el Trabajo y el Desarrollo Humano (IETDH)_x000D_
Centro de Idiomas POLI_x000D_
Gobierno de Datos_x000D_
_x000D_
_x000D_
Proyectos Finalizados (Total: 23)_x000D_
Se mantienen 23 proyectos finalizados, sin cambios en esta categoría.</t>
  </si>
  <si>
    <t>2026-03-09 09:19:18</t>
  </si>
  <si>
    <t>2026-03-06 23:22:10</t>
  </si>
  <si>
    <t>Durante el mes reportado, el Poli registró una generación total consolidada de 4524,46 kg de Residuos Peligrosos (RESPEL). Estos residuos corresponden a las siguientes tipologías: reactivos de laboratorio, residuos de tintas, colorantes, pinturas, lacas o barnices, residuos biosanitarios, arcillas contaminadas y luminarias. Todos estos materiales requieren manejo especializado según la normatividad ambiental vigente para residuos peligrosos, dado su potencial riesgo para la salud humana y el ambiente._x000D_
_x000D_
La generación se distribuyó de la siguiente forma:_x000D_
_x000D_
Campus Bogotá: 4006,2 kg (88,5%)_x000D_
City Campus: 68,46 kg (1,5%)_x000D_
Sede Posgrado ? Calle 85: Sin datos de generación reportados_x000D_
Campus Medellín: 449,7 kg (9,9%)_x000D_
Sede Bienestar ? Medellín: 0,10 kg (0,0%)_x000D_
Consultorios de Psicología / Jurídicos ? Medellín: Sin datos de generación reportados_x000D_
_x000D_
En comparación con el mes anterior se obtuvieron las siguientes cifras:_x000D_
_x000D_
Total de Residuos Peligrosos Mensual: Pasó de 109,73 kg a 4524,46 kg, es decir, aumentó 4414,73 kg (4023%)_x000D_
Campus Bogotá: Aumentó 3922,48 kg (4685%)_x000D_
Campus Medellín: Aumentó 426,30 kg (1822%)_x000D_
City Campus: Aumentó 65,95 kg (2627%)_x000D_
Sede Bienestar Medellín: Sin variación (0%)</t>
  </si>
  <si>
    <t>2025-11-10 09:38:51</t>
  </si>
  <si>
    <t>En Octubre, se recibieron 27 solicitudes documentales al corte del 25 de Octubre, las cuales se gestionaron al 100%._x000D_
_x000D_
En cuanto al tiempo promedio de gestión documental es de 4,74 días para el trámite._x000D_
_x000D_
En cuanto al flujo de aprobación para el mes de los 27 documentos se implementaron 24 lo que corresponde al 89%._x000D_
_x000D_
Con base al mes anterior  se tenían 7 documentos en flujo de aprobación, los cuales se gestionaron en un tiempo promedio de 30,42 días._x000D_
_x000D_
De las solicitudes gestionadas quedan pendientes de aprobación 3 documentos que corresponden al 11%, y el tiempo promedio a la fecha de corte 25/10/2025 el promedio es es 6,66 días, es decir no se han implementado, contemplando los escenarios (documentos implementados + documentos en tramites), tenemos un resultado de 10,75 días._x000D_
_x000D_
Para los casos donde no se han implementado los documentos generaremos contacto con los lideres encargados y darle avance en la implementación.</t>
  </si>
  <si>
    <t>2026-01-20 10:08:16</t>
  </si>
  <si>
    <t>Para el periodo de Octubre se cierra OM en seguimiento de auditoría de tercera parte e Indicadores.  De acuerdo con lo planificado</t>
  </si>
  <si>
    <t>2025-10-14 14:47:12</t>
  </si>
  <si>
    <t>Durante el periodo evaluado (1 de enero 2025 al  30 de septiembre de 2025), se aplicó instrumento de medición asociados al proceso Comunicaciones y posicionamiento estratégico en https://www.xcustomer360app.com/poligran?u=clientlogin , con el propósito de identificar la percepción de los usuarios frente al servicio recibido y su experiencia general._x000D_
_x000D_
Nivel de satisfacción Estudiante presencial: 92%_x000D_
_x000D_
Nivel de satisfacción Estudiante Virtual: 83%_x000D_
_x000D_
Nivel de satisfacción Profesor: 92%_x000D_
_x000D_
Nivel de satisfacción Administrativo: 94%_x000D_
_x000D_
Resultado General: 94%_x000D_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</si>
  <si>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12:30:12</t>
  </si>
  <si>
    <t>Durante el periodo evaluado (1 de enero 2025 al  30 de septiembre de 2025), se aplicó instrumento de medición asociados al proceso Gestión de Infraestructura Física en https://www.xcustomer360app.com/poligran?u=clientlogin , con el propósito de identificar la percepción de los usuarios frente al servicio recibido y su experiencia general._x000D_
_x000D_
Nivel de satisfacción Estudiante presencial: 84%_x000D_
_x000D_
Nivel de satisfacción Estudiante Virtual: 91%_x000D_
_x000D_
Nivel de satisfacción Profesor: 97%_x000D_
_x000D_
Nivel de satisfacción Administrativo: 91%_x000D_
_x000D_
Resultado General: 90%_x000D_
_x000D_
El proceso obtuvo un resultado general de satisfacción de 90%, lo que refleja que el proceso se ubica +10pp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</si>
  <si>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14:29:15</t>
  </si>
  <si>
    <t>Durante el periodo evaluado (1 de enero 2025 al  30 de septiembre de 2025), se aplicó instrumento de medición asociados al proceso Gestión y Desarrollo del Talento Humano en https://www.xcustomer360app.com/poligran?u=clientlogin , con el propósito de identificar la percepción de los usuarios frente al servicio recibido y su experiencia general._x000D_
_x000D_
Nivel de satisfacción Profesor: 95%_x000D_
_x000D_
Nivel de satisfacción Administrativo: 97%_x000D_
_x000D_
Nivel de satisfacción Externo: 100%_x000D_
_x000D_
Resultado General: 94%_x000D_
_x000D_
El proceso obtuvo un resultado general de satisfacción de 94%, lo que refleja que el proceso se ubica +14pp por encima de la meta institucional 80%._x000D_
Finalmente se realizó el análisis de las necesidades y expectativas expresadas por las partes interesadas que interactúan con el proceso y se identifican los siguientes aspectos relevantes, ver adjunto.</t>
  </si>
  <si>
    <t>2025-10-22 13:44:52</t>
  </si>
  <si>
    <t>Durante el periodo evaluado (1 de enero 2025 al  30 de septiembre de 2025), se aplicó instrumento de medición asociados al proceso Gestión de la Tecnología y la Innovación Digital en https://www.xcustomer360app.com/poligran?u=clientlogin , con el propósito de identificar la percepción de los usuarios frente al servicio recibido y su experiencia general._x000D_
_x000D_
Nivel de satisfacción Estudiante Presencial: 76%_x000D_
_x000D_
Nivel de satisfacción Estudiante Virtual: 78%_x000D_
_x000D_
Nivel de satisfacción Profesor: 65%_x000D_
_x000D_
Nivel de satisfacción Administrativo: 74%_x000D_
_x000D_
Resultado General: 74%_x000D_
_x000D_
El proceso obtuvo un resultado general de satisfacción de 74%, Lo que refleja que el proceso se ubica 6pp por debajo de la meta institucional 80%, lo cual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</si>
  <si>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2025-10-21 12:59:29</t>
  </si>
  <si>
    <t>Durante el periodo evaluado (1 de enero 2025 al  30 de septiembre de 2025), se aplicó instrumento de medición asociados al proceso Gestión de Seguridad y Salud en el Trabajo en https://www.xcustomer360app.com/poligran?u=clientlogin , con el propósito de identificar la percepción de los usuarios frente al servicio recibido y su experiencia general._x000D_
_x000D_
Nivel de satisfacción Profesor: 90%_x000D_
_x000D_
Nivel de satisfacción Administrativo: 89%_x000D_
_x000D_
Resultado General: 89%_x000D_
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</si>
  <si>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09:48:29</t>
  </si>
  <si>
    <t>Durante el periodo evaluado (1 de enero 2025 al  30 de septiembre de 2025), se aplicó instrumento de medición asociados al proceso Gestión de Ambiental en https://www.xcustomer360app.com/poligran?u=clientlogin , con el propósito de identificar la percepción de los usuarios frente al servicio recibido y su experiencia general._x000D_
_x000D_
Nivel de satisfacción Estudiante Virtual: 100%_x000D_
_x000D_
Nivel de satisfacción Estudiante Presencial: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</si>
  <si>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08:58:57</t>
  </si>
  <si>
    <t>Durante el periodo evaluado (1 de enero 2025 al  30 de septiembre de 2025), se aplico instrumento de medición asociados al proceso Gestión de Calidad en https://www.xcustomer360app.com/poligran?u=clientlogin , con el propósito de identificar la percepción de los usuarios frente al servicio recibido y su experiencia general._x000D_
_x000D_
Nivel de satisfacción Profesor: 100%_x000D_
_x000D_
Nivel de satisfacción Administrativo: 97%_x000D_
_x000D_
Resultado General: 98%_x000D_
_x000D_
_x000D_
El proceso obtuvo un resultado general de satisfacción de 98%,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</si>
  <si>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2025-10-22 12:21:10</t>
  </si>
  <si>
    <t>Durante el periodo evaluado (1 de enero 2025 al  30 de septiembre de 2025), se aplicó instrumento de medición asociados al proceso Visibilidad Nacional e Internacional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98%_x000D_
_x000D_
Nivel de satisfacción Profesor: 98%_x000D_
_x000D_
Nivel de satisfacción Graduado: 50%_x000D_
_x000D_
Resultado General: 96%_x000D_
_x000D_
El proceso obtuvo un resultado general de satisfacción de 96%, lo que refleja que el proceso se ubica +16pp por encima de la meta institucional 80%._x000D_
_x000D_
Finalmente se realizó el análisis de las necesidades y expectativas expresadas por las partes interesadas que interactúan con el proceso y se identifican los siguientes aspectos relevantes, ver adjunto.</t>
  </si>
  <si>
    <t>2025-10-14 12:27:02</t>
  </si>
  <si>
    <t>Durante el periodo evaluado (1 de enero 2025 al  30 de septiembre de 2025), se aplicó instrumento de medición asociados al proceso Biblioteca Institucional en https://www.xcustomer360app.com/poligran?u=clientlogin , con el propósito de identificar la percepción de los usuarios frente al servicio recibido y su experiencia general._x000D_
_x000D_
Nivel de satisfacción Estudiante presencial: 98%_x000D_
_x000D_
Nivel de satisfacción Estudiante Virtual: 95%_x000D_
_x000D_
Nivel de satisfacción Profesor: 100%_x000D_
_x000D_
Nivel de satisfacción Administrativo: 100%_x000D_
_x000D_
Nivel de satisfacción Graduado: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</si>
  <si>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2025-12-30 12:06:05</t>
  </si>
  <si>
    <t>Noviembre cierra con indicador en 93.4 debido a fallas de canales de comunicación MPLS.   SI bien el servicio no se afectó , el indicador es bajo proque el servicio principal no estuvo disponible.  Se operó con el canal backup durante el. mes.</t>
  </si>
  <si>
    <t>2026-01-23 12:33:14</t>
  </si>
  <si>
    <t>El gasto administrativo presenta una mayor ejecución de 173 mm en  el rubro de nomina por una provisión en bonos de 127 y un gasto en dotacion de 20 mm_x000D_
_x000D_
El comportamiento del gasto de ventas presenta una mayor ejecucionde 326 mm principalmente en el rubro de bonos por otro lañdo el gasto de nomina no presenta variaciones_x000D_
_x000D_
el costo indirecto presenta una mayor ejecucion de 290 de la misma manera q los segmentos anteriores por la provision en el rubro de bonos _x000D_
_x000D_
El costo directo presenta una menor ejecucion de 1,044 principalmente por las reversiones q se habian causado en el año, principalmente en el costo de diversos que presenta 717 mm menos de ejecucion.</t>
  </si>
  <si>
    <t>2025-12-10 16:08:31</t>
  </si>
  <si>
    <t>En Noviembre, se recibieron 15 solicitudes documentales a corte del 25/11/2025, las cuales se gestionaron al 67%, mientras que 5 solicitudes (33%), están en trámite y a tiempo._x000D_
_x000D_
En cuanto al flujo de aprobación para el mes de los 10 documentos gestionados, se implementaron 9 lo que corresponde al 90% y 1 documento que corresponde al 10%, está en en flujo de aprobación._x000D_
_x000D_
Nota. Con base al mes anterior se tienen 10 documentos en gestión a los cuales se les dio trámite al 100% y fueron implementados 8 documentos de 13 que se tenían pendientes del mes pasado.</t>
  </si>
  <si>
    <t>2025-12-10 16:09:42</t>
  </si>
  <si>
    <t>Para el periodo del mes de noviembre del 2025, no se presentaron accidentes de trabajo.</t>
  </si>
  <si>
    <t>2025-12-10 16:11:21</t>
  </si>
  <si>
    <t>Durante el mes de noviembre del 2025, no se presentaron días perdidos por accidente de trabajo.</t>
  </si>
  <si>
    <t>2025-12-10 16:07:55</t>
  </si>
  <si>
    <t>De acuerdo a resultados del indicador: en el mes de noviembre se perdió el 0,95% de días programados de trabajo por incapacidad médica.</t>
  </si>
  <si>
    <t>2025-12-17 10:10:08</t>
  </si>
  <si>
    <t>Para el corte de noviembre, se tiene desviación de la implementación del proceso de unidades académicas y la actividad de comunicación de notisigs. Los cuales se evaluará su replanteamiento para implementarlo en el 2026. Así mismo, durante el mes de noviembre se abordó la auditoría externa a nivel nacional, donde se trabajaron con procesos académicos yadministrativos.</t>
  </si>
  <si>
    <t>2026-02-12 18:26:30</t>
  </si>
  <si>
    <t>Durante en mes de noviembre de 2025 el consumo institucional fue de 1.126 m³, con un promedio diario de 37,5 m³, lo que representa una disminución de 134,5 m³ frente al mes de octubre; es decir, disminuyó el 10,7% correspondiente a los 134,5m³ reportados._x000D_
_x000D_
La participación por sede se mantiene concentrada en Campus Bogotá (59,6%) y City Campus (23,6%), que en conjunto explican 83,2% del consumo mensual._x000D_
_x000D_
Por sedes, comparado con octubre:_x000D_
_x000D_
Campus Bogotá: Decreció, paso de 686m³ a 671m³ (-15m³; -2,2%), siendo el principal del aumento institucional._x000D_
_x000D_
City Campus: Decreció, paso de 358,5m³ a 266m³ (-92,5m³, -25,8%) siendo el segundo aporte al crecimiento._x000D_
_x000D_
Campus Medellín: Decreció, paso de 194m³ a 168m³ (-26m³; -13,4%), siendo el tercer aporte relevante._x000D_
_x000D_
Consultorio Psicología Medellín: Decreció, paso de 18m³ a 17m³ (-1m³; -5,6%), impacto menor en el total._x000D_
_x000D_
Sede Posgrado Calle 85: Mantuvo el consumo en 4m³_x000D_
_x000D_
Sede Bienestar Medellín: se mantiene en 0 m³.</t>
  </si>
  <si>
    <t>2026-03-06 14:15:19</t>
  </si>
  <si>
    <t>Durante el mes de noviembre registró un total de 5,264 kg de residuos, lo que equivale a 175,5 kg diarios en generación de los mismos._x000D_
_x000D_
La participación por sede se encuentra dividida de la siguiente manera:_x000D_
_x000D_
Campus Bogotá: 2.866,4 kg (54,5 %)_x000D_
City Campus: 1.181,40,4 kg (21,2 %)_x000D_
Sede Posgrados: 49 kg (0,9 %)_x000D_
Campus Medellín: 1.052,30 kg (20 %)_x000D_
Sede Bienestar: 146,8 kg (2,8 %)_x000D_
Consultorio: 31,1 kg (0,6 %)_x000D_
_x000D_
_x000D_
En relación al mes inmediatamente anterior las variaciones fueron las siguientes:_x000D_
_x000D_
Total de residuos generados por el Poli: Aumentó 1.265,43 kg (+ 32 %)_x000D_
Campus Bogotá: Aumentó 1.084,69 kg (+ 61 %)_x000D_
City Campus: Decreció 83,20 kg (- 7 %)_x000D_
Sede Posgrados: Decreció 23,45 kg (- 32 %)_x000D_
Campus Medellín: Aumentó 318,10 kg (+ 43 %)_x000D_
Sede Bienestar: Decreció 29,46 kg (- 17 %)_x000D_
Consultorio: Decreció 1.30 kg (- 4 %)</t>
  </si>
  <si>
    <t>2026-03-06 13:38:59</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</si>
  <si>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noviembre, el Poli registró un índice de aprovechamiento del 75,1%, equivalente a 12.056,68 kg de residuos aprovechados. En contraste, el 24,9% restante corresponde a 4.006,1 kg de residuos no aprovechados, frente a un total de 16.062,8 kg generados según el consolidado general. Este valor refleja el grado de incorporación de los residuos a procesos de recuperación y tratamiento especializado._x000D_
_x000D_
La distribución del aprovechamiento por sede se detalla a continuación:_x000D_
Campus: 86,7% (11.742,36 kg de 13.537,3 kg)_x000D_
City: 21,6% (265,26 kg de 1.230,1 kg)_x000D_
Posgrados: 5,9% (2,9 kg de 49,0 kg)_x000D_
Los Colores: 1,5% (16,2 kg de 1.068,5 kg)_x000D_
Bienestar: 13,8% (20,3 kg de 146,9 kg)_x000D_
Consultorios de Psicología/Jurídicos: 31,1% (9,66 kg de 31,1 kg)_x000D_
_x000D_
Los subtipos de residuos aprovechables del mes de noviembre están relacionados a: papel, cartón, plástico, tetra pack, vidrio, metal, luminarias y RAEE para programas de posconsumo, además de orgánicos destinados a abono y RDC?s como resultado de la de la actual obra en Campus.</t>
  </si>
  <si>
    <t>2026-02-16 12:00:43</t>
  </si>
  <si>
    <t>Durante el mes de noviembre el consumo total fue de 143.420 kWh, con un promedio diario de 4.781 kWh, distribuidos de la siguiente manera:_x000D_
_x000D_
Campus Bogotá: 67.491 kWh (47.1%)_x000D_
City Campus: 43.320 kWh (30,2%)_x000D_
Sede Posgrado - Calle 85:4.920 kWh (3.4%)_x000D_
Campus Medellín: 17.697 kWh (12.3%)_x000D_
Sede Bienestar - Medellín: 7.642 kWh (5.3%)_x000D_
Consultorio Psicología - Medellín: 2.350 kWh (1,6%)_x000D_
_x000D_
_x000D_
En cuanto a la distribución por sedes, comparada con el mes de octubre se obtuvieron las siguientes cifras:_x000D_
_x000D_
Campus Bogotá: Decreció -3.795 kWh (-5,3%)_x000D_
City Campus: Decreció 3.990 kWh (-8,4%)_x000D_
Sede Posgrado - Calle 84: Aumentó 300 kWh (+6,5%)_x000D_
Campus Medellín: Aumentó 741 kWh (-21,70%)_x000D_
Sede Bienestar - Medellín: Decreció 106 kWh (-1.4%)_x000D_
Consultorio Psicología - Medellín: Decreció 216  kWh (-8,4%)</t>
  </si>
  <si>
    <t>2026-02-16 15:00:03</t>
  </si>
  <si>
    <t>Durante el mes de noviembre las actividades por sede para el manteniendo de la zonas verdes de la institución fueron:_x000D_
_x000D_
El día 12 de noviembre se realizó una capacitación por_x000D_
parte de la ARL Sura sobre daños mecánico a los colaboradores adscritos al activo Politécnico_x000D_
_x000D_
_x000D_
Campus: _x000D_
1. Limpieza general de jardinería exterior_x000D_
2.Corte césped_x000D_
3.Bordeo: Setos y árboles_x000D_
4. Aplicación de compostaje_x000D_
5. Limpieza y retiro de hojas secas_x000D_
6. Riego de jardinería internas_x000D_
7. Riego de jardinería exterior_x000D_
8. Bordeo: Jardinería exterior_x000D_
_x000D_
City:_x000D_
1.Bordeo: Setos y árboles_x000D_
2. Limpieza y retiro de hojas secas_x000D_
3. Riego de jardinería internas_x000D_
4. Riego de jardinería exterior_x000D_
5. Bordeo: Jardinería exterior_x000D_
_x000D_
_x000D_
_x000D_
Campus Medellín:_x000D_
1.Poda del césped (guadañada). Cada 20 días o antes si es necesario, realizando_x000D_
periódicamente podas donde se requiera. Esta semana se inició la poda de todo el_x000D_
césped._x000D_
2. Desmalezada de las plantas. Una vez a la semana o antes si es necesario. Se ha_x000D_
realizado donde se ha evidenciado que hay maleza._x000D_
3. Plateo y marcación de zonas verdes. Una vez a la semana o cuando sea necesario._x000D_
Durante este mes se organizó el plateo, marcación donde se requirió y se instalaron_x000D_
más cercas provisionales para la protección del jardín por la circulación de mascotas y_x000D_
personas por esas zonas_x000D_
4. Recuperación de plantas y árboles en estado crítico. Los días que labora debe revisar_x000D_
y organizar. Cada vez se ven más recuperadas las plantas y arboles_x000D_
5. Erradicaron de plantas en mal estado y seco. Los días que labora revisa y erradica_x000D_
si es necesario. No ha sido necesario, solo se extraen las hojas en mal estado._x000D_
6. Rediseño de figuras e islas de zonas verdes. Cada vez que se requiera. Se han_x000D_
organizado los plateos por desplazamiento de piedras y se han rediseñado otros_x000D_
espacios con piedras._x000D_
7. Poda de árboles exteriores. Cada día que labora revisa y va podando por sectores._x000D_
Se ha realizado según las necesidades_x000D_
8. Aplicación de fertilizantes foliares y edáficos e insecticidas (fumigación). Cada 15 días._x000D_
Se aplicaron los fertilizantes e insecticidas._x000D_
9. Riego de jardín. Todos los días que se labora, a primera hora se realiza el riego,_x000D_
día de por medio, Esta labor se ha cumplido a cabalidad._x000D_
10. Recolecta y disposición final de residuos orgánicos, inorgánicos, maderables y_x000D_
vegetales. Cada vez que se requiera se realiza para evitar tener residuos en el PGC._x000D_
Se cumple a cabalidad._x000D_
11. Se realizó mantenimiento al jardín de la sede bienestar y psicología_x000D_
12.Se autoriza la compra de plantas</t>
  </si>
  <si>
    <t>2026-03-05 10:02:47</t>
  </si>
  <si>
    <t>El portafolio de proyectos mantiene una estabilidad general frente al mes anterior, conservando los 12 proyectos en ejecución y los 23 finalizados, lo que refleja continuidad y control en la operación del portafolio. En el estado actual se evidencian además 3 proyectos en etapa de Cierre y 2 en Planeación, lo que indica un flujo saludable tanto hacia la finalización formal de iniciativas como hacia la incorporación de nuevos proyectos en fases tempranas. Este comportamiento muestra un portafolio equilibrado, con movimiento en todas las etapas del ciclo de vida y una dinámica que combina avance, cierre administrativo y consolidación de nuevas iniciativas para los próximos periodos</t>
  </si>
  <si>
    <t>2026-03-09 09:19:49</t>
  </si>
  <si>
    <t>2026-03-06 23:26:43</t>
  </si>
  <si>
    <t>Durante el mes reportado, el Poli registró una generación total consolidada de 285,15 kg de Residuos Peligrosos (RESPEL). Estos residuos corresponden a las siguientes tipologías: biosanitario, luminarias, residuos solidos con hidrocarburos, chatarra-bombas, aire acondicionado, luminarias, arcilla, RAEE y cortopunzantes de riesgo biológico. Todos estos materiales requieren manejo especializado según la normatividad ambiental vigente para residuos peligrosos, dado su potencial riesgo para la salud humana y el ambiente._x000D_
_x000D_
La generación se distribuyó de la siguiente forma:_x000D_
_x000D_
Campus Bogotá: 125,39 kg (44,0%)_x000D_
City Campus: 142,26 kg (49,9%)_x000D_
Sede Posgrado ? Calle 85: Sin datos de generación reportados_x000D_
Campus Medellín: 17,30 kg (6,1%)_x000D_
Sede Bienestar ? Medellín: 0,20 kg (0,1%)_x000D_
Consultorios de Psicología / Jurídicos ? Medellín: Sin datos de generación reportados_x000D_
_x000D_
En comparación con el mes anterior se obtuvieron las siguientes cifras:_x000D_
_x000D_
Total de Residuos Peligrosos Mensual: Pasó de 4524,46 kg a 285,15 kg, es decir, decreció 4239,31 kg (-94%)_x000D_
Campus Bogotá: Decreció 3880,81 kg (-97%)_x000D_
Campus Medellín: Decreció 432,40 kg (-96%)_x000D_
City Campus: Aumentó 73,80 kg (108%)_x000D_
Sede Bienestar Medellín: Aumentó 0,10 kg (100%)</t>
  </si>
  <si>
    <t>2025-12-10 16:03:29</t>
  </si>
  <si>
    <t>En Noviembre, se recibieron 15 solicitudes documentales al corte del 25 de Noviembre, las cuales se gestionaron al 67% y el restante que son 5 solicitudes documentales (33%) están en trámite y a tiempo._x000D_
_x000D_
En cuanto al tiempo promedio de gestión documental es de 4 días para el trámite._x000D_
_x000D_
En cuanto al flujo de aprobación para el mes de los 10 documentos se implementaron 9 lo que corresponde al 90%._x000D_
_x000D_
Con base al mes anterior se tenían 10 solicitudes pendientes por gestionar, las cuales se gestionaron al 100% y en cuanto al flujo de aprobación, se implementaron 8 documentos de 13 que se tenían pendientes, los cuales se gestionaron en un tiempo promedio de 1,88 días._x000D_
_x000D_
De las solicitudes gestionadas quedan pendientes de aprobación 1 documento que corresponden al 10%, y el tiempo transcurrido a la fecha de corte 25/11/2025 es de 8 días, es decir no se han implementado, contemplando los escenarios (documentos implementados + documentos en tramites), tenemos un tiempo promedio de 4,12 días._x000D_
_x000D_
Para los casos donde no se han implementado los documentos generaremos contacto con los lideres encargados y darle avance en la implementación.</t>
  </si>
  <si>
    <t>2026-01-20 11:23:36</t>
  </si>
  <si>
    <t>Para el corte de noviembre , se tenía planificado el cierre de  7 OM, teniendo aún ejecución una OM por la fuente de actividades de gestión del cambio. Por la implementaciónde la resolución  del manejo integral de residuos. Se validará la estrategia para ajuste de fechas.</t>
  </si>
  <si>
    <t>2025-12-22 09:23:00</t>
  </si>
  <si>
    <t>Para el corte de noviembre, se identifican 100 acciones de mejora abiertas.  Donde se identifican las fuentes de auditoría interna, riesgos, seguimiento y control.   Como estrategia se plantea  avanzar en las actividades más antiguas y plantear seguimiento durante los meses de diciembre y enero, debido a las vacaciones Institucionales de muchos líderes de proceso evaluar replantear algunas fechas.</t>
  </si>
  <si>
    <t>2026-03-11 07:50:38</t>
  </si>
  <si>
    <t>El avance general de los proyectos es positivo, con la mayoría cumpliendo los niveles de ejecución previstos. No obstante, se presentan desviaciones puntuales en tres iniciativas: Plataforma de Gestión Curricular, Modelo de Seguimiento al Graduado y Actualización de TRD, donde las brechas oscilan entre 5 y 8 puntos porcentuales. Estas desviaciones, aunque manejables, requieren seguimiento focalizado para evitar acumulación de retrasos en los próximos hitos._x000D_
Las causas principales están asociadas a limitaciones de disponibilidad de recursos clave (como en el desarrollo de la Plataforma Curricular), dependencias externas en la culminación de módulos tecnológicos (caso del Modelo de Seguimiento al Graduado) y tiempos prolongados de validación por parte de las áreas involucradas (TRD y Plan de Gestión Documental). En conjunto, estos factores explican las desviaciones actuales y orientan dónde concentrar acciones correctivas para asegurar el cierre oportuno del portafolio.</t>
  </si>
  <si>
    <t>2026-01-21 15:18:29</t>
  </si>
  <si>
    <t>2026-01-23 12:33:38</t>
  </si>
  <si>
    <t>El gasto administrativo presento una mayor ejecucion de 522 , la mayor participacion obedece a un  incremento en la cuenta de bonos por valor de 422, que corresponden a ejecucion y a provision de los mismos._x000D_
_x000D_
El gasto de ventas presento una menor ejecucion de 319, se hizo una reversion en la provision de bonos de ventas y en la planta se ejecuto de acuerdo a lo esperado_x000D_
_x000D_
Con relacion al costo indirecto presento una mayor ejecucion de 61 mm, principalmente en el rubro de empresas de servicios temporales._x000D_
_x000D_
El costo directo presenta una menor ejecucion de 1,142 principalmente por las reversiones que se habian causado en el año, en el costo de diversos es donde mas se evidencia la eficiencia.</t>
  </si>
  <si>
    <t>2026-01-14 10:17:00</t>
  </si>
  <si>
    <t>En Diciembre, se recibio 1 solicitud documental, la cual se gestionaron al 100%._x000D_
_x000D_
En cuanto al flujo de aprobación para el mes de Diciembre de documentos gestionados, se implemento 1 lo que corresponde al 100% y 1 documento está en en flujo de aprobación desde el mes de Octubre 2025, para este caso se enviara correo notificando la acción a seguir._x000D_
_x000D_
Nota. Con base a meses anteriores se tienen 11 documentos en gestión a los cuales se les dio trámite al 100% y fueron implementados 10 documentos de 11 que se tenían pendientes de mes anteriores.</t>
  </si>
  <si>
    <t>2026-01-15 08:35:26</t>
  </si>
  <si>
    <t>Para el periodo del mes de diciembre del 2025, no se presentaron accidentes de trabajo.</t>
  </si>
  <si>
    <t>2026-01-15 08:52:37</t>
  </si>
  <si>
    <t>Durante el mes de diciembrebre del 2025, no se presentaron días perdidos por accidente de trabajo.</t>
  </si>
  <si>
    <t>2026-01-15 08:51:09</t>
  </si>
  <si>
    <t>De acuerdo a resultados del indicador: en el mes de noviembre se perdió el 0,97% de días programados de trabajo por incapacidad médica.</t>
  </si>
  <si>
    <t>2026-01-20 09:56:05</t>
  </si>
  <si>
    <t>Se cierra el año del SGC, con un cumplimiento del 98%.  En el cierre del año queda pendiente abordar la estructuración e implementación de las unidades académicas y la estrategia de salidas no conformes.</t>
  </si>
  <si>
    <t>2026-02-12 18:36:55</t>
  </si>
  <si>
    <t>Durante en mes de diciembre de 2025 el consumo institucional fue de 1.059 m³, con un promedio diario de 35,3 m³, lo que representa una disminución de 67m³ frente al mes de noviembre; es decir, disminuyó el 6% correspondiente a los 67m³ reportados._x000D_
_x000D_
La participación por sede se mantiene concentrada en Campus Bogotá (54,4%) y City Campus (28,4%), que en conjunto explican 82,2% del consumo mensual._x000D_
_x000D_
Por sedes, comparado con septiembre:_x000D_
_x000D_
Campus Bogotá: Decreció, paso de 671m³ a 643m³ (-28m³; -4,2%), siendo el principal del aumento institucional._x000D_
_x000D_
City Campus: El consumo se mantuvo en 266m³ siendo el segundo aporte al crecimiento._x000D_
_x000D_
Campus Medellín: Decreció, paso de 168m³ a 124m³ (-44m³; -26,2%), siendo el tercer aporte relevante._x000D_
_x000D_
Consultorio Psicología Medellín: Decreció, paso de 17m³ a 12m³ (-5m³; -29,4%), impacto menor en el total._x000D_
_x000D_
Sede Posgrado Calle 85: Aumento de 4m³ a 14m³ (+10m³, +25%)._x000D_
_x000D_
Sede Bienestar Medellín: se mantiene en 0 m³.</t>
  </si>
  <si>
    <t>2026-02-25 17:42:21</t>
  </si>
  <si>
    <t>Durante el mes de diciembre registró un total de 2,169,54 kg de residuos, lo que equivale a 72,3 kg diarios en generación de los mismos._x000D_
_x000D_
La participación por sede se encuentra dividida de la siguiente manera:_x000D_
_x000D_
Campus Bogotá: 1.243,9 kg (57,3 %)_x000D_
City Campus: 162,2 kg (7,5 %)_x000D_
Sede Posgrados: 26,4 kg (1,2 %)_x000D_
Campus Medellín: 697,9 kg (32,2 %)_x000D_
Sede Bienestar: 27,8 kg (1,3 %)_x000D_
Consultorio: 11,4 kg (0,5 %)_x000D_
_x000D_
_x000D_
En relación al mes inmediatamente anterior las variaciones fueron las siguientes:_x000D_
_x000D_
Total de residuos generados por el Poli: Decreció  3..064,41 kg (- 59 %)_x000D_
Campus Bogotá: Decreció 1.622,48 kg (- 57%)_x000D_
City Campus: Decreció 926,22 kg (- 85 %)_x000D_
Sede Posgrados: Decreció 22,61 kg (- 46 %)_x000D_
Campus Medellín: Decreció 354,44 kg (- 34 %)_x000D_
Sede Bienestar: Decreció 119,04 kg (- 81 %)_x000D_
Consultorio: Decreció 19,62 kg (- 63 %)</t>
  </si>
  <si>
    <t>2026-03-06 13:40:11</t>
  </si>
  <si>
    <t>El Indicador de Aprovechamiento de Residuos constituye una métrica que permite evaluar la proporción de residuos sólidos que son aprovechados por el gestor autorizado, en relación con la cantidad total de residuos generados en la institución._x000D_
Durante el mes de diciembre, el Poli registró un índice de aprovechamiento del 36,6%, equivalente a 1.815,7 kg de residuos aprovechados. En contraste, el 63,4% restante corresponde a 1.123 kg de residuos no aprovechados, frente a un total de 2.864,5 kg generados según el consolidado general. Este valor refleja el grado de incorporación de los residuos a procesos de recuperación y tratamiento especializado._x000D_
_x000D_
La distribución del aprovechamiento por sede se detalla a continuación:_x000D_
Campus: 51,9% (1.000,38 kg de 1.928,9 kg)_x000D_
City: 17,6% (28,62 kg de 162,2 kg)_x000D_
Posgrados: 31,0% (8,18 kg de 26,4 kg)_x000D_
Los Colores: 57,2% (10 kg de 17,5 kg)_x000D_
Bienestar: 0,0% (0 kg de 27,8 kg)_x000D_
Consultorios de Psicología/Jurídicos: 18,3% (1,68 kg de 9,2 kg)_x000D_
_x000D_
Los subtipos de residuos aprovechables del mes de diciembre están relacionados a: papel, cartón, plástico, tetra pack, vidrio, metal, RAEE para programas de posconsumo y orgánicos destinados a abono.</t>
  </si>
  <si>
    <t>2026-02-16 12:21:07</t>
  </si>
  <si>
    <t>Durante el mes de diciembre el consumo total fue de 123,820 kWh, con un promedio diario de 4.127 kWh, distribuidos de la siguiente manera:_x000D_
_x000D_
Campus Bogotá: 53.458 kWh (43,2%)_x000D_
City Campus: 46.170 kWh (37.3%)_x000D_
Sede Posgrado - Calle 85: 4.080 kWh (3.3%)_x000D_
Campus Medellín: 11.717 kWh (9.5%)_x000D_
Sede Bienestar - Medellín: 6.243 kWh (5%)_x000D_
Consultorio Psicología - Medellín: 2.152 kWh (1,7%)_x000D_
_x000D_
_x000D_
En cuanto a la distribución por sedes, comparada con el mes de diciembre se obtuvieron las siguientes cifras:_x000D_
_x000D_
Campus Bogotá: Decreció -14.032 kWh (-20,8%)_x000D_
City Campus: Aumentó 2.850 kWh (6,6%)_x000D_
Sede Posgrado - Calle 84: Decreció 840 kWh (-17,1%)_x000D_
Campus Medellín: Decreció 5.980 kWh (-33,8%)_x000D_
Sede Bienestar - Medellín: Decreció 1.399 kWh (-18.3%)_x000D_
Consultorio Psicología - Medellín: Decreció 198 kWh (-8,4%)</t>
  </si>
  <si>
    <t>2026-03-06 18:19:54</t>
  </si>
  <si>
    <t>Durante el mes de diciembre de 2025 no fue posible consolidar el registro de actividades correspondientes al indicador de cuidado y mantenimiento de especies de flora y suelo de las áreas naturales, debido a que el proveedor encargado de la ejecución de dichas labores no remitió el informe de actividades del periodo. En consecuencia, no se cuenta con la información suficiente para realizar el análisis cuantitativo y cualitativo de las intervenciones realizadas en cada sede. Se adelantarán las gestiones necesarias con el proveedor para garantizar la entrega oportuna y completa de los reportes requeridos para el seguimiento del indicador.</t>
  </si>
  <si>
    <t>2026-03-05 12:09:38</t>
  </si>
  <si>
    <t>El portafolio de proyectos mantiene una estabilidad general frente al mes anterior, conservando 12 proyectos en ejecución y 23 finalizados, lo que evidencia continuidad en la operación. Para diciembre se registra un total de 45 proyectos (uno más que el mes previo), con 4 proyectos en etapa de Cierre (antes 3), y sin variaciones en Stand by (3) ni en Planeación (2). En conjunto, el comportamiento del mes muestra un portafolio estable, con un ligero crecimiento del inventario y movimiento específico en la etapa de Cierre, mientras el resto de categorías se mantienen sin cambios.</t>
  </si>
  <si>
    <t>2026-03-09 09:22:28</t>
  </si>
  <si>
    <t>El proyecto de Titulación autogestionada inició sin la gestión de inicio de proyectos_x000D_
_x000D_
Los proyectos en Standby se mantienen con necesidad de actualización</t>
  </si>
  <si>
    <t>2026-03-06 16:58:20</t>
  </si>
  <si>
    <t>En diciembre de 2025 el Politécnico Colombiano generó 150,13 kg de Residuos Peligrosos, cifra que se mantiene por debajo de la meta institucional de 200 kg mensuales. Por sede, la distribución fue la siguiente: Campus Bogotá aportó el mayor volumen con 139,15 kg (92,7% del total), seguido de Campus Medellín con 10,40 kg (6,9%), Sede Bienestar Medellín con 0,10 kg (0,07%), y City Campus con 0,48 kg (0,3%). Las sedes Posgrado-Calle 85 y Consultorio Psicología Medellín no reportaron generación durante el mes._x000D_
En comparación con noviembre, el total institucional decreció 134,02 kg (-47,3%), pasando de 285,15 kg a 150,13 kg, lo que representa una reducción significativa. Por sede:_x000D_
_x000D_
Campus Bogotá: Aumentó 13,76 kg (+11%), pasando de 125,39 kg a 139,15 kg._x000D_
City Campus: Decreció 141,78 kg (-99,6%), pasando de 142,26 kg a 0,48 kg._x000D_
Campus Medellín: Decreció 6,90 kg (-39,9%), pasando de 17,30 kg a 10,40 kg._x000D_
Sede Bienestar Medellín: Disminuyó en un 0,10 kg, frente al mes anterior.</t>
  </si>
  <si>
    <t>2026-01-14 10:15:06</t>
  </si>
  <si>
    <t>En Diciembre, se recibio 1 solicitud documental al corte del 25 de Diciembre, la cual se gestionó al 100%._x000D_
_x000D_
En cuanto al tiempo promedio de gestión documental es de 1 día para el trámite._x000D_
_x000D_
En cuanto al flujo de aprobación para el mes de Diciembre el documento se implemento al 90%._x000D_
_x000D_
Con base al mes anterior no se tenían solicitudes pendientes por gestionar, y en cuanto al flujo de aprobación, se implementaron 10 documentos de 11 que se tenían pendientes, los cuales se gestionaron en un tiempo promedio de 6,60 días._x000D_
_x000D_
De las solicitudes gestionadas quedan pendientes de aprobación 1 documento, es decir no se han implementado, contemplando los escenarios (documentos implementados + documentos en tramites), tenemos un tiempo promedio de 11,85 días._x000D_
_x000D_
Para los casos donde no se han implementado los documentos generaremos contacto con los lideres encargados y darle avance en la implementación.</t>
  </si>
  <si>
    <t>2026-01-20 11:30:31</t>
  </si>
  <si>
    <t>Para el corte de diciembre 2025, no se tienen planificados cierres de OM</t>
  </si>
  <si>
    <t>2026-01-20 09:33:44</t>
  </si>
  <si>
    <t>Para el periodo de cierre del 2025, se logró un nivel de cumplimiento en los planes de acciónd el 75%. _x000D_
Donde las fuentes de mejora más críticas fueron las de auditoría interna, indicadores, seguimiento y control._x000D_
Auditoría Interna: Desde el SGA, se tiene pendiente acciones relacionadas  la actualizaciónde procedimiento y matriz de aspectos e impactos ambientales. El SGC realiza seguimiento con comunicaciones para la socialización pendiente relacionada con comunicación de lineamientos documentales. _x000D_
Seguimiento y Control: Se tiene pendiente actividades relacionadas con implementación de normativa de manejo de residuos. Se hace seguimiento con el SGA._x000D_
Indicadores: Se realliza seguimiento a las actividades de bienestar, pendientes. _x000D_
_x000D_
Durante los meses de diciembre y enero, la Institución entra en periodo de vacaciones, por lo tanto se hara seguimiento y evaluará cuando aplique ajuste de algunas fechas.</t>
  </si>
  <si>
    <t>2026-01-23 16:16:17</t>
  </si>
  <si>
    <t>Durante el semestre 2025-2, el indicador evidencia que el tiempo promedio de selección y contratación de vacantes fue de 20 días hábiles, cumpliendo con la meta establecida. Este resultado permite al POLI asegurar la cobertura oportuna de las posiciones requeridas por las áreas internas, garantizando el adecuado desarrollo de los procesos asociados a los colaboradores administrativos vinculados mediante contrato a término indefinido.</t>
  </si>
  <si>
    <t>2026-01-07 15:46:58</t>
  </si>
  <si>
    <t>Durante el semestre 2025-2, el indicador de efectividad en las contrataciones alcanzó el 90%, principalmente debido a la continuidad del personal vinculado durante este periodo._x000D_
_x000D_
En este tiempo, se realizaron 31 contrataciones bajo la modalidad de contrato a término indefinido y se registraron 3 retiros. Este resultado es coherente con el indicador de rotación y refleja un mayor nivel de permanencia, compromiso y satisfacción de los colaboradores.</t>
  </si>
  <si>
    <t>2026-01-14 09:04:29</t>
  </si>
  <si>
    <t>Durante el año 2025, se presentaron 4 Accidentes de Trabajo, los cuales fueron investigados en su totalidad, dentro de los tiempos establecidos de acuerdo a normatividad legal vigente, realizando los reportes tanto a ARL como a EPS</t>
  </si>
  <si>
    <t>2026-01-14 10:00:22</t>
  </si>
  <si>
    <t>Según el plan de inspecciones durante en el transcurso del año, se ejecutaron 69 inspecciones, no obstante en el segundo semestre, se evidencia una ejecución de 35 inspecciones de seguridad.</t>
  </si>
  <si>
    <t>2026-01-23 17:35:21</t>
  </si>
  <si>
    <t>En el segundo periodo de 2025 inician su gestión nuevos que fueron aprobados a mitad del año. Se identifica un crecimiento en el número de proyectos de capacidades instaladas. También comienzan los proyectos de la convocatoria de innovación._x000D_
_x000D_
Formulación de proyecto: 23_x000D_
Formulación de proyecto de semillero: 1_x000D_
Formulación de proyecto de financiación externo: 2_x000D_
Proyecto CAP: 57_x000D_
Proyecto CFE: 8_x000D_
Proyecto CIDES: 8_x000D_
Proyecto CIIE: 6_x000D_
Proyecto DICIHUB: 4_x000D_
Proyecto IA: 37_x000D_
Proyecto Innovación: 8_x000D_
Proyecto SEM: 23_x000D_
Proyecto SEMCI: 10_x000D_
Proyecto TINKUY: 4_x000D_
_x000D_
TOTAL: 191</t>
  </si>
  <si>
    <t>2025-12-15 21:15:58</t>
  </si>
  <si>
    <t>La cantidad de semilleros activos presentó variaciones entre el primer y segundo semestre del año 2025. Es así que para 2025-2, se tiene que:_x000D_
- Permanecen activos: 113 semilleros_x000D_
- Se crean: 7 semilleros_x000D_
- Se retoman: 3 semilleros_x000D_
- Se inactivan: 2 semillero_x000D_
_x000D_
De esta manera, para el segundo semestre se cuenta con 123 semilleros de investigación, innovación y creación, de los cuales 31 semilleros pertenecen a la FIDI, 28 semilleros pertenecen a la FNGS y 63 semilleros pertenecen a la FSCC._x000D_
_x000D_
Acciones implementadas en 2025-2 para la gestión de semilleros:_x000D_
1. Elaboración de la cartilla de semilleros para estudiantes, en conjunto con la agencia Trompo, disponible en versión impresa y digital en la página web del Poli (sección Semilleros)._x000D_
2. Creación de un grupo de Teams con todos los líderes de semilleros para comunicación directa y difusión de información._x000D_
3. Publicación en el canal de YouTube de la Dirección de Investigación de una lista de reproducción con video-tutoriales para apoyar la gestión de semilleros por parte de los docentes._x000D_
4. Realización de la reunión semestral con líderes de semilleros, donde se brindaron lineamientos de gestión._x000D_
5. Envío de correos recordatorios para el seguimiento y adecuada gestión de semilleros._x000D_
_x000D_
Retos y acciones a emprender en 2026:_x000D_
_x000D_
Si bien se evidencia estabilidad en el número de semilleros, se identifican oportunidades de mejora en la gestión y reporte de estudiantes, dado que 8 de los 123 semilleros no cuentan con registro de estudiantes y aproximadamente el 50% no indica el estado (activo/inactivo) de los estudiantes._x000D_
_x000D_
Para el año 2026 se proyecta:_x000D_
1. Mejorar el reporte de estudiantes activos, mediante planes de seguimiento e involucrando a las direcciones de escuela para garantizar información actualizada._x000D_
2. Consolidar la estrategia de Semilleros Región, estableciendo la Red de Semilleros a partir de la convocatoria que se lanzará en 2026.</t>
  </si>
  <si>
    <t>2026-01-23 16:55:23</t>
  </si>
  <si>
    <t>FIDI [110]_x000D_
_x000D_
E.CB: 27_x000D_
E. TIC: 18_x000D_
E. D: 20_x000D_
E. OPINA: 45_x000D_
_x000D_
FNGS [88]_x000D_
_x000D_
E. CFG: 26_x000D_
E. AC: 33_x000D_
E.NDI: 29_x000D_
_x000D_
FSCC [192]_x000D_
_x000D_
E.CAVD: 21_x000D_
E DYG: 63_x000D_
E.EI: 38_x000D_
E. EPTHS: 47_x000D_
E. MB: 23_x000D_
_x000D_
VA [9]_x000D_
_x000D_
TOTAL: 399_x000D_
_x000D_
_x000D_
Análisis: El indicador presenta un comportamiento esperado; no se requiere incrementar en cantidad.</t>
  </si>
  <si>
    <t>2026-01-22 14:19:34</t>
  </si>
  <si>
    <t>CIFRAS 2025-2_x000D_
_x000D_
Del total de estudiantes matriculados en el Politécnico Grancolombiano, el 6,78% participó en actividades de investigación durante el semestre 2025-2. Este resultado representa un incremento significativo frente al semestre anterior (2025-1), donde la participación fue del 4,08%, y además supera la meta semestral establecida del 5%._x000D_
Este aumento se logró gracias a la implementación de diversas acciones orientadas a fortalecer la participación estudiantil en investigación, dado que en el primer semestre del año el resultado fue inferior a lo esperado._x000D_
Acciones Implementadas_x000D_
1. Estrategia ?Jueves de Investigación?: Espacio semanal diseñado para acercar a los estudiantes a la investigación mediante talleres, conferencias, debates y conversatorios. Estas actividades fomentan el pensamiento crítico y las habilidades investigativas, además de propiciar el intercambio con expertos. Dentro de esta estrategia se integraron iniciativas como Aulas Abiertas, Hablemos de Investigación y conversatorios especializados, generando una programación anual diversa para promover la participación estudiantil._x000D_
2. Reporte oportuno de actividades lideradas por las 12 escuelas del Poli: Estas actividades evidencian el vínculo de los programas académicos con la investigación y fomentan la interdisciplinariedad._x000D_
_x000D_
Participación Estudiantil Detallada:_x000D_
_x000D_
- Estudiantes Semilleristas: 680 estudiantes_x000D_
- Jóvenes Investigadores: 10 estudiantes_x000D_
- Asistentes de Investigación: 5 estudiantes_x000D_
- Trabajo de Grado en Investigación (TGI): 243 estudiantes_x000D_
- Jueves de Investigación (compuesto por 3 actividades): _x000D_
 - Hablemos de Investigación en Región: 211 estudiantes_x000D_
 - Aulas Abiertas de Investigación (AAI): 422 estudiantes_x000D_
 - Conversatorios con expertos externos: 394 estudiantes_x000D_
- Actividades lideradas por Escuelas: 1.889 estudiantes_x000D_
_x000D_
Total estudiantes vinculados 2025-2: 3.857_x000D_
_x000D_
Para este reporte no se incluyó:_x000D_
? Participación en eventos (para evitar duplicidad con semilleristas)._x000D_
? Programa Delfín (reportado en 2025-1)._x000D_
? Cursos MOOC de investigación (no ofertados por ajustes en la plataforma tecnológica)._x000D_
_x000D_
Se observa una tendencia a menor participación en el primer semestre del año, por lo que se proyectan acciones para mantener y potenciar la vinculación estudiantil en 2026-1._x000D_
_x000D_
Acciones a Emprender_x000D_
_x000D_
? Continuar y fortalecer la estrategia Jueves de Investigación, revisando su estructura con las escuelas._x000D_
? Relanzar los cursos MOOC en enero, ofreciendo espacios asincrónicos para el desarrollo de habilidades investigativas._x000D_
? Avanzar en la propuesta de mejora en la gestión de semilleros con enfoque regional, en conjunto con el consultor Carlos Bernal._x000D_
? Continuar el trabajo articulado con la consultora Beatriz Amador, la Dirección de Currículo y la Gerencia de Virtualidad._x000D_
_x000D_
RESUMEN ANUAL DEL INDICADOR PARA 2025_x000D_
_x000D_
Para el reporte anual, no es posible sumar directamente los estudiantes de los semestres 2025-1 y 2025-2, ya que esto generaría duplicidad de valores, dado que un mismo estudiante puede haber participado en ambos periodos. Por ello, se presenta a continuación el total de estudiantes únicos que participaron en actividades de investigación durante el año 2025:_x000D_
_x000D_
? Estudiantes Semilleristas: 865_x000D_
? Estudiantes Jóvenes Investigadores: 20_x000D_
? Estudiantes Asistentes de Investigación: 13_x000D_
? Estudiantes que realizaron Trabajo de Grado en Investigación (TGI): 517_x000D_
? Estudiantes que participaron en el Programa Delfín 2025: 14_x000D_
? Estudiantes que participaron en cursos MOOC de Investigación: 773_x000D_
? Estudiantes que participaron en actividades lideradas por Escuelas: 2.024_x000D_
? Jueves de Investigación:_x000D_
  - Estudiantes en Hablemos de Investigación en Región: 431_x000D_
  - Estudiantes en Aulas Abiertas de Investigación (AAI): 657_x000D_
  - Estudiantes en Conversatorios con expertos: 434_x000D_
_x000D_
Total estudiantes vinculados en 2025: 5.748_x000D_
De este total, se destaca la distribución por facultades:_x000D_
? FIDI: 1.295 estudiantes_x000D_
? FNGS: 1.749 estudiantes_x000D_
? FSCC: 2.704 estudiantes</t>
  </si>
  <si>
    <t>2025-10-21 08:31:15</t>
  </si>
  <si>
    <t>Durante el periodo evaluado (1 de enero 2025 al  30 de septiembre de 2025), se aplicó instrumento de medición asociados al proceso Editorial y Publicaciones en https://www.xcustomer360app.com/poligran?u=clientlogin , con el propósito de identificar la percepción de los usuarios frente al servicio recibido y su experiencia general._x000D_
_x000D_
Nivel de satisfacción Estudiante Virtual: 100%_x000D_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Finalmente se realizó el análisis de las necesidades y expectativas expresadas por las partes interesadas que interactúan con el proceso y se identifican los siguientes aspectos relevantes, ver adjunto.</t>
  </si>
  <si>
    <t>2026-01-22 11:57:04</t>
  </si>
  <si>
    <t>El nivel de satisfacción de las actividades de bienestar realizadas en el año 2025 es de 94% como resultado de la encuesta de satisfacción aplicada a los diferentes eventos realizados en Bogotá y Medellín (Día del profesor, día de la Madre y del padre, Día de Integración (tarde de talentos), Fiesta de Fin de año, Fiesta de los niño (Navidad), Taller camino a una jubilación exitosa). En esta encuesta se califica la divulgación, puntualidad, calidad de las actividades programadas, logística del evento, calidad de los servicios prestados y cumplimiento de expectativas.</t>
  </si>
  <si>
    <t>2026-01-05 16:32:52</t>
  </si>
  <si>
    <t>Para el 2025-2, logramos obtener un ANS del 95%, que si bien está por encima de la meta proyectada (94%), está 1.2 puntos porcentuales por debajo del resultado obtenido en el periodo 2025-1._x000D_
_x000D_
Esto nos da cuenta, que de cada 100 solicitudes que recibimos de los estudiantes, 95 de ellas se resuelven dentro de los siguientes 5 días calendario a su recepción, teniendo un promedio de resolución de tickets en 1,14 días en general y para los tickets de segundo nivel de atención (derivación) un promedio de tiempo de respuesta de 2,37 días._x000D_
_x000D_
Es importante mencionar que el indicador de ANS ha venido mejorando y seguramente podría tener mejoras en cuanto al tiempo de resolución, sin embargo, la meta institucional debe enfocarse en la generación de servicios sencillos y eficientes que conlleven al estudiante al acceso de estos sin novedades._x000D_
_x000D_
La experiencia está dado no solo a resolver rápidamente las novedades identificadas, sino a que los procesos trabajemos para minimizar las situaciones que podrían presentarse.</t>
  </si>
  <si>
    <t>2026-01-30 10:30:17</t>
  </si>
  <si>
    <t>2026-02-20 09:41:58</t>
  </si>
  <si>
    <t>Los ingresos operacionales del POLI del año 2025 ascendieron a 344.352 millones, por encima del presupuesto en un 11,3%. El crecimiento se da por una variación positiva del 11.3% en ingresos de matriculas</t>
  </si>
  <si>
    <t>2026-02-20 10:21:01</t>
  </si>
  <si>
    <t>2026-02-20 10:39:22</t>
  </si>
  <si>
    <t>La utilidad neta del año 2025 cerró por encima del presupuesto por el mejor nivel de ingresos presentado y optimizaciones en gasto.</t>
  </si>
  <si>
    <t>2026-02-20 10:24:18</t>
  </si>
  <si>
    <t>En el año 2025 el Opex presenta un comportamiento directamente relacionado con el crecimiento de ingreso.</t>
  </si>
  <si>
    <t>2026-03-06 17:16:34</t>
  </si>
  <si>
    <t>En el segundo semestre de 2025 (2025-2), la Universidad Politécnico Grancolombiano registró un aumento del 6,43% en la generación de residuos sólidos per cápita institucional en comparación con el primer semestre de 2025 (2025-1). Este incremento representa un resultado desfavorable frente al indicador, cuyo objetivo es precisamente la reducción progresiva de la generación per cápita entre periodos._x000D_
Al analizar el comportamiento por sedes, se identifican dinámicas diferenciadas. La única sede que mostró una mejora fue Campus Bogotá, con una reducción del 39,42%, pasando de 1,04 a 0,63 kg per cápita, siendo el resultado más destacado del semestre. En contraste, las demás sedes presentaron incrementos: Sede Posgrado-Calle 85 aumentó un 39,02% (de 0,82 a 1,14 kg per cápita), City Campus un 37,14% (de 0,35 a 0,48 kg per cápita), Campus Medellín un 20,00% (de 0,35 a 0,42 kg per cápita) y Consultorio Psicología Medellín un 1,27% (de 3,16 a 3,20 kg per cápita), manteniéndose como la sede con el valor más alto del indicador. El caso más crítico corresponde a la Sede Bienestar Medellín, que experimentó un incremento del 733,33%, pasando de 0,03 a 0,25 kg per cápita, lo que la convierte en el mayor aportante a la variación negativa del semestre._x000D_
En conclusión, aunque Campus Bogotá demuestra una gestión eficiente con una reducción significativa, el aumento generalizado en las demás sedes eleva el indicador institucional. Este escenario refuerza la necesidad de implementar planes de acción focalizados en la Sede Bienestar Medellín, Sede Posgrado-Calle 85 y Consultorio Psicología Medellín, priorizando estrategias de reducción en la fuente, separación y aprovechamiento de residuos para revertir la tendencia en el siguiente periodo.</t>
  </si>
  <si>
    <t>2026-02-19 16:16:26</t>
  </si>
  <si>
    <t>En el semestre 2025-2, la Universidad Politécnico Grancolombiano registró un aumento del 18,28 % en el consumo de energía eléctrica per cápita en comparación con el semestre 2025-1, lo que representa un cambio de tendencia frente a la reducción alcanzada en el periodo anterior. Este comportamiento sugiere una mayor demanda energética asociada a factores operativos propios del semestre, como el incremento de la presencialidad, mayor uso de infraestructura, ampliación de horarios, uso intensivo de equipos eléctricos y/o requerimientos de climatización e iluminación._x000D_
_x000D_
Al analizar por sedes, el incremento se concentra especialmente en aquellas con mayor carga operativa o servicios especializados. En particular, los Consultorios de Psicología continúan siendo el punto de mayor consumo per cápita, y junto con Posgrado ? Calle 85 se constituyen como los principales focos de atención por sus valores significativamente superiores al promedio institucional. De forma complementaria, sedes como City y Campus Bogotá se ubicaron por encima de la meta definida para el periodo, lo que evidencia la necesidad de fortalecer medidas de control en estas instalaciones. Por su parte, Campus Medellín mantiene un consumo per cápita relativamente bajo, reflejando un desempeño comparativamente más eficiente dentro de la institución.</t>
  </si>
  <si>
    <t>2026-02-19 14:33:42</t>
  </si>
  <si>
    <t>En el semestre 2025-2, la Universidad Politécnico Grancolombiano presentó un aumento del 10,18 % en el consumo de agua per cápita institucional frente al semestre 2025-1, lo que indica un retroceso en la tendencia de reducción evidenciada previamente y sugiere la necesidad de reforzar medidas de control y eficiencia en el uso del recurso hídrico._x000D_
_x000D_
Por sedes, se identificaron incrementos en la mayoría de los espacios evaluados. El mayor aumento se registró en City con 13,84 %, seguido por Los Colores con 8,23 % y el Campus con 3,87 %. Este comportamiento podría estar asociado a variaciones en la ocupación, aumento de actividades académicas y administrativas, mayor uso de instalaciones, o consumos no esenciales que requieren verificación y seguimiento._x000D_
_x000D_
En contraste, la sede Calle 84 mostró una disminución significativa del 44,3 %, evidenciando un avance importante en eficiencia y control del consumo en este punto. Este resultado puede relacionarse con acciones puntuales de gestión, ajustes operativos o mejoras en mantenimiento y reducción de pérdidas, lo cual constituye una práctica a analizar y, de ser posible, replicar en otras sedes._x000D_
_x000D_
Para Bienestar y Consultorios no se cuenta con información en este periodo, por lo que no fue posible incluirlos en el comparativo. Se recomienda fortalecer la disponibilidad y consistencia del dato para asegurar un análisis institucional completo y oportuno.</t>
  </si>
  <si>
    <t>2026-03-10 16:20:37</t>
  </si>
  <si>
    <t>Durante el segundo semestre de 2025 se ejecutaron 59 de eventos relacionados con la gestión ambiental de 61 planificados, los cuales fueron promovidos mediante el trabajo en equipos de procesos como Gestión de Unidades Académicos (escuelas, programas, centros y semilleros), Responsabilidad Social y Gestión Ambiental:_x000D_
_x000D_
Actividad	- 28_x000D_
Actividad - Voluntariado - 13_x000D_
Conferencia - 1_x000D_
Divulgación - 1_x000D_
Formación - 3_x000D_
Sensibilización - 9_x000D_
Socialización - 4</t>
  </si>
  <si>
    <t>2026-03-10 16:29:26</t>
  </si>
  <si>
    <t>En el segundo semestre de 2025 se contó con 7.933 participaciones en los eventos ambientales:_x000D_
_x000D_
- Administrativos 98._x000D_
- Docentes 84._x000D_
- Estudiantes 1.369._x000D_
- Graduados 126._x000D_
- Terceros proveedores 10._x000D_
- Terceros comunidad 6.246.</t>
  </si>
  <si>
    <t>2026-03-10 17:32:46</t>
  </si>
  <si>
    <t>El Poli de julio a diciembre de 2025 realizó 38 comunicaciones principales en materia ambiental, enmarcadas principalmente en:_x000D_
_x000D_
12/12/2025	El POLI participó en la COP30 con una ponencia sobre ecosistemas estratégicos y bioeconomía_x000D_
16/12/2025	Estudiantes y profesores POLI participaron en el II Congreso Internacional de Escasez Hídrica y Recursos Energéticos_x000D_
15/12/2025	Profesor del POLI recibió reconocimiento de Colpsic por su aporte a la sostenibilidad_x000D_
12/12/2025	Ganadores del 1er Desafio PoliAmbiental_x000D_
12/12/2025	Articulación académica sobre resiliencia y gestión del riesgo en Colombia_x000D_
13/11/2025	Sema PoliAmbiental Med_x000D_
13/11/2025	Sema PoliAmbiental Med_x000D_
13/11/2025	Sema PoliAmbiental Med_x000D_
11/11/2025	Sema PoliAmbiental Med_x000D_
11/11/2025	Sema PoliAmbiental Med_x000D_
10/11/2025	Sema PoliAmbiental Med_x000D_
10/11/2025	Sema PoliAmbiental Med_x000D_
10/11/2025	Sema PoliAmbiental Med_x000D_
20/08/2025	Semana Mundial del Agua_x000D_
10/11/2025	1er Desafio PoliAmbiental Med_x000D_
14/11/2025	Sema PoliAmbiental Bog_x000D_
14/11/2025	Sema PoliAmbiental Bog_x000D_
13/11/2025	Sema PoliAmbiental Bog_x000D_
13/11/2025	Sema PoliAmbiental Bog_x000D_
13/11/2025	Sema PoliAmbiental Bog_x000D_
13/11/2025	Sema PoliAmbiental Bog_x000D_
13/11/2025	Sema PoliAmbiental Bog_x000D_
18/09/2025	 II Toma Pedagógica Ambiental Medellín_x000D_
12/11/2025	Sema PoliAmbiental Bog_x000D_
12/11/2025	Sema PoliAmbiental Bog_x000D_
12/11/2025	Sema PoliAmbiental Bog_x000D_
12/11/2025	Sema PoliAmbiental Bog_x000D_
12/11/2025	Sema PoliAmbiental Bog_x000D_
12/11/2025	Sema PoliAmbiental Bog_x000D_
12/11/2025	Sema PoliAmbiental Bog_x000D_
11/11/2025	Sema PoliAmbiental Bog_x000D_
11/11/2025	Sema PoliAmbiental Bog_x000D_
8/07/2025	Sembratón por la acreditación la alta calidad 2025_x000D_
7/10/2025	Cierre de los proyectos Chapinero Restaurador y Cuidador del Territorio, y Reverdece Chapinero de la Alcaldía Local de Chapinero_x000D_
10/11/2025	1er Desafio PoliAmbiental Bog_x000D_
9/08/2025	Visita de la senadora, revisión de caninos_x000D_
18/09/2025	Cumbre Internacional de sostenibilidad e innovacion ambiental CAR - 9-11_x000D_
29/09/2025	Semana de la Biodiversidad Cali</t>
  </si>
  <si>
    <t>2025-12-29 19:29:01</t>
  </si>
  <si>
    <t>Se implemento el proyecto de permanencia institucional.</t>
  </si>
  <si>
    <t>2025-12-30 09:27:00</t>
  </si>
  <si>
    <t>La ceremonia presencial del periodo 2025-2 registró un 92.7% de satisfacción general, evidenciando una experiencia altamente positiva para los asistentes. La infraestructura del evento fue el aspecto mejor valorado (95.2%), seguida del ingreso y recepción (93.5%) y la duración del evento (92.5%). La logística general alcanzó un 91.4%, manteniéndose en niveles sobresalientes._x000D_
_x000D_
Los resultados confirman una ejecución sólida y bien organizada de la ceremonia, con altos estándares de calidad y oportunidades de mejora focalizadas en detalles operativos para fortalecer la experiencia en futuras ediciones.</t>
  </si>
  <si>
    <t>2026-03-10 15:47:52</t>
  </si>
  <si>
    <t>Se actualiza el dato con corte del 28 de febrero</t>
  </si>
  <si>
    <t>2026-01-05 15:43:14</t>
  </si>
  <si>
    <t>El resultado del CES en el periodo 2025-2 fue de 1,9, manteniéndose igual al obtenido en 2025-1. Este resultado evidencia el sobrecumplimiento del objetivo, reflejando la efectividad de las acciones implementadas para optimizar el proceso de rematrícula, mejorar la atención y fortalecer el acompañamiento al estudiante.</t>
  </si>
  <si>
    <t>2026-01-05 15:46:34</t>
  </si>
  <si>
    <t>Para la segunda campaña (2025-2) del proceso de inscripción a las Pruebas Saber Pro y Saber TyT, logramos llegar a un nivel del esfuerzo del 2.1, lo que representa una mejora con relación a la primera campaña de la vigencia 2025._x000D_
_x000D_
El proceso trabajó para tener la información lo más clara posible en el espacio web del Poli; asimismo ha venido realizando una campaña de la no inscripción de manera individual a las pruebas, ya que esto afecta el proceso de presentación de la misma, así como del proceso del inscripción a grados._x000D_
_x000D_
Informamos oportunamente a los estudiantes del proceso de actualización del correo electrónico para minimizar las afectaciones por esta casuística. _x000D_
_x000D_
Para la siguiente medición esperamos mejorar, ya que hemos tenido en cuenta las observaciones de los estudiantes en las encuestas de medición.</t>
  </si>
  <si>
    <t>2026-01-09 10:09:40</t>
  </si>
  <si>
    <t>Con corte al 30 de junio de 2025, se reportó el cierre de nueve (9) procesos judiciales asociados al concurso de méritos Territorial 8, correspondientes a los siguientes demandantes: Sandra Liliana Salinas Cardona, Edilma Lozano Quimbayo, Gloria Amparo Jiménez Caicedo, Paola Andrea Tobar Bernal, Claudia Yamily Torres Moncaleaño, Wilson Javier González Barragán, Luisa Fernanda Laserna Salinas, Luz Ángela Mendoza Acevedo y Norma Constanza Vergara Barrios._x000D_
En el marco de la participación del Politécnico Grancolombiano como operador de los concursos de méritos Territorial 8 y Distrito 5, adelantados por la Comisión Nacional del Servicio Civil, se recibieron inicialmente diecisiete (17) demandas de nulidad y restablecimiento del derecho. A la fecha del presente informe, varias de estas acciones judiciales han sido concluidas, encontrándose únicamente cuatro (4) procesos en trámite._x000D_
De manera consolidada, se destaca que, de los veinticinco (25) procesos judiciales activos con los que contaba la Institución al inicio del año, actualmente permanecen en curso solo seis (6). La mayoría de estos se derivan de la participación institucional como operador en los mencionados concursos de méritos._x000D_
Este resultado evidencia el cumplimiento de la meta establecida en el plan de gestión, al lograrse el cierre de más del veinte por ciento (20%) de los procesos judiciales que cursaban en contra de la Institución durante el periodo evaluado. Este avance fue posible gracias a la defensa técnica especializada, la gestión oportuna y el acompañamiento permanente ejercido por la Secretaría General en cada uno de los casos._x000D_
El impacto de esta gestión es altamente significativo para el Politécnico Grancolombiano, en la medida en que se mitigaron riesgos jurídicos con posibles efectos patrimoniales y reputacionales, y se logró el cierre de procesos de alto impacto económico y operativo. Lo anterior fortalece la posición institucional y contribuye a una gestión jurídica más eficiente, estratégica y orientada a la prevención del riesgo.</t>
  </si>
  <si>
    <t>2026-01-21 11:30:12</t>
  </si>
  <si>
    <t>Se ve un incremento el la cantidad de usuarios esto se debe al crecimiento en matriculas</t>
  </si>
  <si>
    <t>2026-01-21 11:44:25</t>
  </si>
  <si>
    <t>este incremento se da por la activación de la academia sus eventos y la apertura del nuevo espacio en Medellin</t>
  </si>
  <si>
    <t>2026-01-21 11:47:29</t>
  </si>
  <si>
    <t>este incremento se debe al la cantidad de eventos realizados por la academia y la apertura del nuevo espacio en Medellin</t>
  </si>
  <si>
    <t>2026-01-21 11:40:31</t>
  </si>
  <si>
    <t>este incremento se da por el crecimiento de las actividades académicas</t>
  </si>
  <si>
    <t>2026-01-21 09:50:27</t>
  </si>
  <si>
    <t>Se elaboraron y analizaron institucionalmente las condiciones iniciales del programa Administración Pública, Virtual</t>
  </si>
  <si>
    <t>2026-01-14 16:23:52</t>
  </si>
  <si>
    <t>Durante el seguimiento del periodo 2025-2, los resultados generales evidencian un sobrecumplimiento  sobre la meta proyectada para el semestre. Este resultado confirma la estabilidad del proceso de matrícula y la efectividad de las acciones implementadas para la captación y retención de estudiantes._x000D_
_x000D_
El desempeño más destacado se presenta en Posgrado, tanto en modalidad Presencial como Virtual, donde se registran cumplimientos superiores al 110%, reflejando una demanda sostenida y una adecuada ejecución de las estrategias comerciales y académicas. En Pregrado Virtual también se alcanza un resultado positivo, superando la meta establecida, mientras que Pregrado Presencial se mantiene cercano al objetivo, evidenciando un comportamiento estable frente a lo presupuestado.</t>
  </si>
  <si>
    <t>2026-01-15 10:53:25</t>
  </si>
  <si>
    <t>Se adjunta evidencia de la satisfacción de administrativos</t>
  </si>
  <si>
    <t>2025-12-15 16:10:36</t>
  </si>
  <si>
    <t>El indicador de Relación Estudiante?Docente de Tiempo Completo, calculado con base en los docentes vinculados en el segundo semestre de 2025, registra 83 estudiantes por docente, lo que evidencia el nivel de cobertura del periodo. Este valor representa un reto para el Poli, ya que una relación elevada puede incidir en la calidad académica, la atención a los estudiantes y la percepción institucional. Por ello, se hace necesario fortalecer la planta docente y optimizar los recursos para garantizar una formación de calidad y mantener la competitividad universitaria.</t>
  </si>
  <si>
    <t>2025-12-15 16:15:50</t>
  </si>
  <si>
    <t>El indicador de Relación Estudiante?Docente Tiempo Completo Equivalente (2 MT = 1 TC), calculado con base en los docentes vinculados en el segundo semestre de 2025, presenta un valor de 68,4 estudiantes por docente equivalente. Este resultado evidencia una adecuada planificación y distribución de la planta docente, favoreciendo el equilibrio entre estudiantes y recursos académicos, y contribuyendo al fortalecimiento de la calidad educativa y la competitividad del Poli como institución universitaria.</t>
  </si>
  <si>
    <t>2025-12-15 16:22:03</t>
  </si>
  <si>
    <t>La información presentada permite exponer la conformación de la planta profesoral correspondiente al segundo periodo académico de 2025, detallando el número y la tipología de los docentes vinculados, así como facilitar el análisis comparativo con periodos anteriores.</t>
  </si>
  <si>
    <t>2025-12-15 16:30:13</t>
  </si>
  <si>
    <t>Durante el periodo 2025-2, la planta docente del Poli estuvo conformada por 1.071 profesores. Es importante aclarar que este es el único indicador que se calcula con base en el número de personas y no en el número de contratos. De este total, 1.067 docentes tuvieron asignación académica y, de ellos, fueron evaluados 1.041, lo que corresponde a un cumplimiento del 97,6 % en el indicador de evaluación docente. Este resultado evidencia un alto nivel de participación, refleja el compromiso institucional con la mejora continua de la calidad educativa y fortalece los procesos de retroalimentación académica, facilitando la implementación de estrategias para el desarrollo profesional del cuerpo docente.</t>
  </si>
  <si>
    <t>2026-01-05 22:25:44</t>
  </si>
  <si>
    <t>El indicador de Resultado de Evaluación Docente correspondiente al periodo 2025-2 registra un promedio institucional de 4,67, lo que evidencia un alto nivel de satisfacción con el desempeño del cuerpo docente. Este resultado resalta el compromiso del Poli con la calidad educativa y la mejora continua, fortalece la percepción de excelencia académica y refleja la efectividad de los procesos de enseñanza. Asimismo, contribuye al prestigio y la competitividad de la institución, al tiempo que impulsa el desarrollo profesional de los docentes y la formación integral de estudiantes de alto nivel.</t>
  </si>
  <si>
    <t>2025-12-16 09:48:37</t>
  </si>
  <si>
    <t>Durante el periodo 2025-2, la planta docente del Poli estuvo conformada por 1.071 profesores. De este total, 741 docentes contaron con plan de trabajo, logrando un cumplimiento del 100 % en la asignación y gestión adecuada de dichos planes de trabajo para los profesores que presentan estas características.</t>
  </si>
  <si>
    <t>2025-12-16 09:52:33</t>
  </si>
  <si>
    <t>El indicador de Total de Docentes por Nivel de Estudios para el periodo 2025-2 muestra la siguiente distribución: 90 docentes con doctorado, 817 con maestría, 100 con especialización y 64 con formación universitaria. Con base en los contratos registrados, esta composición evidencia un perfil académico altamente cualificado, con predominio de docentes con formación de maestría, lo que reafirma el compromiso del Poli con la calidad educativa y la formación continua. La diversidad de niveles formativos fortalece los procesos de enseñanza y se alinea con los estándares de excelencia institucional.</t>
  </si>
  <si>
    <t>2026-01-21 11:38:36</t>
  </si>
  <si>
    <t>la cantidad evento se incremento gracias a las actividades propuesta por la academia</t>
  </si>
  <si>
    <t>2026-01-23 13:23:53</t>
  </si>
  <si>
    <t>Durante el semestre 2025-2 se elaboró y ejecutó el cronograma de actividades en salud para las sedes de Bogotá y Medellín. Adicionalmente, se implementó un cronograma específico para sesiones y talleres en modalidad virtual._x000D_
_x000D_
En la sede Bogotá se planificaron 11 actividades, las cuales fueron ejecutadas en su totalidad, alcanzando un cumplimiento del 100%._x000D_
_x000D_
En la sede Medellín se programaron 25 actividades, las cuales igualmente se ejecutaron al 100%, evidenciando el cumplimiento total del cronograma establecido._x000D_
_x000D_
En cuanto a la modalidad virtual, se programaron 18 sesiones y talleres, desarrollados con el apoyo de entidades externas como Colsanitas, Star Bien, Emermédica y SURA, entre otras. Estas de igual forma fueron ejecutadas en su totalidad, alcanzando un cumplimiento del 100%.</t>
  </si>
  <si>
    <t>2026-01-26 10:07:23</t>
  </si>
  <si>
    <t>Durante el período 2025-2 se registraron 3.947 participaciones en las actividades de educación en salud programadas, las cuales incluyeron tanto las actividades contempladas en el cronograma semestral como aquellas desarrolladas en el marco de la Semana Polisaludable del semestre y los talleres dirigidos a la modalidad virtual. _x000D_
_x000D_
Estas actividades estuvieron dirigidas a toda la comunidad Poli (docentes, administrativos y estudiantes); no obstante, las actividades realizadas en modalidad virtual contaron exclusivamente con la participación de estudiantes. _x000D_
_x000D_
Del total de participaciones, 2.382 correspondieron a la sede Bogotá, 1.501 a la sede Medellín y 64 a talleres virtuales.</t>
  </si>
  <si>
    <t>2026-01-21 09:12:22</t>
  </si>
  <si>
    <t>Se obtuvo la renovación de registro calificado de seis (6) programas académicos, a saber:_x000D_
_x000D_
- Especialización en Neuropsicología Escolar, Modalidad Presencial, Sede Bogotá_x000D_
- Especialización en Gerencia de Proyectos en Inteligencia de Negocios, Modalidad Virtual_x000D_
- Diseño Gráfico, Modalidad Presencial, Sede Medellín_x000D_
- Diseño Industrial, Modalidad Presencial, Sede Bogotá_x000D_
- Especialización en Gerencia Tributaria, Modalidad Presencial, Sede Bogotá_x000D_
- Tecnología en Desarrollo de Software, Modalidad Presencial, Sede Bogotá</t>
  </si>
  <si>
    <t>2026-01-21 09:52:18</t>
  </si>
  <si>
    <t>Se radicaron dos programas al nuevo MEN, asociados a la eventual Escuela de Deportes: Tecnología en Futbol de Alto Rendimiento y el Profesional en Dirección Técnica de Futbol, ambos en modalidad virtual.</t>
  </si>
  <si>
    <t>2026-01-21 09:18:19</t>
  </si>
  <si>
    <t>2026-01-21 09:22:39</t>
  </si>
  <si>
    <t>Se recibió acreditación en alta calidad del programa Comunicación Social - Periodismo, Modalidad Presencial, Sede Bogotá</t>
  </si>
  <si>
    <t>2026-01-22 10:53:32</t>
  </si>
  <si>
    <t>Durante el segundo semestre del año 2025, la Institución registró la vinculación de 31 colaboradores, concentrándose principalmente en la Vicerrectoría del Estudiante, la cual aportó el 45,16% de los ingresos. En segundo lugar, la Vicerrectoría de Crecimiento representó el 32,26% de las vinculaciones. Por su parte, la Rectoría concentró el 12,90% de los nuevos ingresos, seguida de la Vicerrectoría Financiera con el 6,45%, y finalmente la Vicerrectoría Académica, que registró el menor nivel de contratación con el 3,23%._x000D_
_x000D_
En contraste, durante el mismo semestre se presentó la desvinculación de 42 colaboradores, superando el número de ingresos. La Vicerrectoría Académica fue la dependencia con el mayor porcentaje de retiros, representando el 30,95%, le siguen la Vicerrectoría del Estudiante con el 21,43% y la Vicerrectoría de Crecimiento con el 19,05%. Tanto la Rectoría como la Vicerrectoría Financiera registraron un 14,29% cada una sobre el total de desvinculaciones._x000D_
_x000D_
Respecto a las causales de retiro, se identifica que el 40,48% de las desvinculaciones correspondieron a renuncias voluntarias, lo que constituye el principal motivo. En segundo lugar, el 33,33% de los retiros se generaron sin justa causa. Adicionalmente, el 19,05% de las desvinculaciones obedecieron a terminaciones con justa causa, mientras que el 2,38% corresponde a finalizaciones por mutuo acuerdo, período de prueba y fallecimiento del colaborador, respectivamente. Como resultado de estos movimientos, se evidencia un aumento de 0,08 puntos porcentuales en el indicador de rotación frente al primer semestre de 2025. Este incremento equivale a 3 personas adicionales desvinculadas. _x000D_
_x000D_
El indicador de rotación correspondiente al primer semestre de 2025 fue del 0,85%, mientras que en el segundo semestre se ubicó en 0,93%. Como resultado, el indicador anual consolidado cerró en 0,89%, reflejando una variación controlada a lo largo del año. Este desempeño evidencia que, frente a la meta institucional del 1,18%, la Institución obtuvo resultados sobresalientes, manteniendo el nivel de rotación por debajo del objetivo establecido. Lo anterior demuestra una gestión efectiva del talento humano, así como la estabilidad general de la planta de personal, aun en un contexto de movimientos relevantes de vinculación y desvinculación durante el período evaluado</t>
  </si>
  <si>
    <t>2026-01-21 09:39:28</t>
  </si>
  <si>
    <t>Por fechas, en 2025 no hubo programas con renovación de acreditación en alta calidad.</t>
  </si>
  <si>
    <t>2026-01-21 09:28:51</t>
  </si>
  <si>
    <t>Se obtuvo la aprobación de las condiciones iniciales de dos programas de la Sede Medellín: Ingeniería de Sistemas e Ingeniería Industrial.</t>
  </si>
  <si>
    <t>2026-01-22 22:17:39</t>
  </si>
  <si>
    <t>Se gestionaron ahorros por valor de $923.878.000 en el segundo semestre 2025, la meta de ahorro para el 2025-2 es de $ 900.000.000 y el total proyectado es de $1.800.000.000, el cumplimiento es del 102% para la meta definida. un 2% por encima de la meta.</t>
  </si>
  <si>
    <t>2026-01-09 11:32:26</t>
  </si>
  <si>
    <t>De los 103 ingresos registrados en el periodo 2025-2, se evidenció una participación total, teniendo en cuenta que la asistencia incluye tanto los espacios de inducción como de reinducción. Asimismo, aunque el indicador contempla al personal administrativo, se observa una mayor participación del cuerpo docente en las jornadas de reinducción realizadas durante este segundo semestre.</t>
  </si>
  <si>
    <t>2026-01-20 10:53:04</t>
  </si>
  <si>
    <t>Para 2025, a partir del modelo institucional de prácticas y el sistema de alertas tempranas desde el área se realizó el acompañamiento a 1.190 estudiantes en modalidad Mi Primera Práctica y a 1.014 estudiantes en modalidad Ya Tengo Trabajo para un total de 2.202 estudiantes, quienes en un ejercicio integral recibieron acompañamiento administrativo y académico desde el proceso de selección hasta el momento de cierre del semestre._x000D_
 _x000D_
El acompañamiento se realizó mediante Microsoft Teams para el acompañamiento remoto por parte de los docentes y coordinadores académicos de prácticas, adicionalmente, desde las coordinaciones académicas de prácticas se remitieron los enlaces de evaluación a escenarios de prácticas en dos momentos evaluativos en los cuales se valoran competencias propias del saber y también habilidades blandas._x000D_
_x000D_
El seguimiento adelantado a estudiantes da cumplimiento al acompañamiento obligatorio de esta etapa formativa y permite un mayor acercamiento y posicionamiento de la institución con los escenarios de práctica a nivel nacional. Adicionalmente, la data recopilada facilita la toma de decisiones y la implementación de planes de mejora desde las escuelas._x000D_
_x000D_
La información de estudiantes y escenarios de prácticas reposa tanto en el informe Snies como también en el tablero dispuesto en la plataforma Novus, en donde permite al usuario realizar el análisis de la información. _x000D_
_x000D_
Semestralmente la gestión del área se registra en el portal NOVUS en la sección Tablero de Prácticas.</t>
  </si>
  <si>
    <t>2026-01-15 10:54:50</t>
  </si>
  <si>
    <t>Indicador tomado del promedio de mediciones de los diferentes procesos incluyendo todos los grupos de interés (Docentes, estudiantes, administrativos, proveedores y graduados) el resultado supera en 4,9 puntos la meta institucional reflejando el mantenimiento del indicador de acuerdo con la meta institucional</t>
  </si>
  <si>
    <t>2026-01-19 17:49:04</t>
  </si>
  <si>
    <t>Se genera el reporte y análisis de la cifras del indicador para el periodo 2025-2 PRESENCIAL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PRESENCIAL fue del 99.83 %_x000D_
El % de inscripción logrado en POSGRADO PRESENCIAL fue del 98.02 %_x000D_
_x000D_
Con un porcentaje promedio de cumplimiento del 99.7 %</t>
  </si>
  <si>
    <t>2026-01-06 09:05:13</t>
  </si>
  <si>
    <t>Se asegura la parametrización de las aulas máster garantizando la asignación de fechas como el funcionamiento de los diferentes enlaces en las asignaturas de las cohortes que se desarrollaron durante el segundo semestre del 2025.</t>
  </si>
  <si>
    <t>2026-01-05 11:19:41</t>
  </si>
  <si>
    <t>Si bien los impactos bajan con respecto a la meta estimada, esto se debe a que se realiza un análisis de las actividades reportadas, filtrando aquellas cuya participación si corresponde a actividades de responsabilidad y proyección social, y cuyas soportes, noticias y registros permiten corroborar el impacto de las acciones realizadas a nivel institucional.</t>
  </si>
  <si>
    <t>2026-01-13 11:31:47</t>
  </si>
  <si>
    <t>Durante el semestre 2025-2 se desarrollaron diferentes acciones que permitieron el involucramiento de estudiantes y colaboradores como voluntarios, las actividades se desarrollan principalmente con el centro de liderazgo lo cual ha permitido llegar a fundaciones y comunidades con necesidades particulares como capacitación en habilidades blandas mediante experiencias pedagógicas significativas. Durante el semestre logramos la vinculación de 94 estudiantes y 24 administrativos como voluntarios.</t>
  </si>
  <si>
    <t>2026-01-05 11:41:56</t>
  </si>
  <si>
    <t>Durante el semestre 2025-2 logramos un 83,4% del cumplimiento de la meta de recaudo establecida, la estrategia de recaudo que mas aporto al semestre fue Aportes voluntarios y Eventos con mas de 157 millones de pesos, sin embargo, la meta establecida para activaciones y arrendamientos no se alcanzó, lo cual no permitió lograr la meta general del semestre.</t>
  </si>
  <si>
    <t>2026-01-06 12:19:14</t>
  </si>
  <si>
    <t>2026-02-20 10:16:40</t>
  </si>
  <si>
    <t>El Ebitda de la Institución en el 2025 cerro en $37.751 millones, por encima de presupuesto un 18% derivado del crecimiento de los ingresos en un 11% y eficiencias en el Opex.</t>
  </si>
  <si>
    <t>2025-12-30 17:39:33</t>
  </si>
  <si>
    <t>El 2025 finalizó de manera positiva, alcanzando un 102% de cumplimiento del presupuesto y un crecimiento del 6% frente al mismo periodo del año anterior. Este resultado se logró a través de: ampliación de portafolio (lanzamiento de 13 programas nuevos durante el año), mejora de posicionamiento de marca alcanzando un valor de marca del 15,1%, 2,7 puntos porcentuales más que el 2024, presencia en regiones y fortalecimiento de los CSU, consolidación del modelo de seguimiento comercial y estabilización de CRM Hubspot y seguimiento semanal detallado que permite identificar desviaciones y tomar acciones pertinentes.</t>
  </si>
  <si>
    <t>2025-12-30 17:08:18</t>
  </si>
  <si>
    <t>2025-12-30 18:14:29</t>
  </si>
  <si>
    <t>Pregrado virtual llegó al 97% de presupuesto y un 3% de crecimiento frente al 2024, creciendo en 204 matrículas. Presentó afectación en el cumplimiento del convenio SENA quedando al 85% y en programas Pareto. A pesar de las afectaciones nombradas, hay programas con buen comportamiento que apalancaron el resultado: ingeniería industrial, tecnología en recursos humanos, guianza turística, ingeniería en seguridad de la información y licenciatura en ciencias naturales. También, gracias al nuevo portafolio, 3 nuevos programas: licenciatura en lenguas extranjeras, trabajo social y administración en salud, se lograron 618 matrículas.</t>
  </si>
  <si>
    <t>2025-12-30 18:19:46</t>
  </si>
  <si>
    <t>Posgrado virtual presentó un muy buen cierre quedando al 128% del presupuesto y alcanzando un crecimiento el 26% frente al mismo periodo del año anterior. Este gran resultado está apalancado en el nuevo portafolio con 8 nuevos programas que impactaron este periodo con 480 matrículas.</t>
  </si>
  <si>
    <t>2025-12-30 18:21:50</t>
  </si>
  <si>
    <t>Posgrado presencial Bogotá logró sobre cumplir el presupuesto con 2 matrículas adicionales, presentó buen comportamiento en la mayoría de programas.</t>
  </si>
  <si>
    <t>2026-02-05 17:51:04</t>
  </si>
  <si>
    <t>Cierre de año 2025 con sobre cumplimiento de presupuesto del 108,9% y crecimiento del 35,2% frente al 2024. El cierre de cada línea de negocio frente al presupuesto fue: B2B 107.4%, B2C 131,8%, B2G 92% y OG 132,6%._x000D_
En B2B se cerraron contratos con empresas de diferentes sectores, se continuó con el desarrollo del contrato de CAFAM y en el segundo semestre del año, se inició la ejecución del proyecto de formación continua especializada Sena._x000D_
B2G desarrollo importantes contratos con la Cámara de comercio de Medellín, Comfama, Comisión nacional de servicio civil y con el Fondo nacional del turismo FONTUR. _x000D_
B2C cerró el año con 969 matrículas, de las cuales el 55% corresponden a los programas: Microcertificación en power BI, curso integrado de excel + introducción al power BI y curso de gestión inmobiliaria. Adicional, se dio apertura al curso de barismo y cultura cafetera y se amplió la oferta académica con microcertificaciones._x000D_
Opciones de grado presentó un excelente comportamiento. La opción coterminal continuó posicionándose cerrando el año con 709 matrículas, 273 matrículas más que 2024. Diplomados también se destacó por alcanzar un cumplimiento de presupuesto del 132% y un crecimiento del 32,5% frente al 2024.</t>
  </si>
  <si>
    <t>2026-02-05 17:34:19</t>
  </si>
  <si>
    <t>Se cumple presupuesto comercial de 2026 al 106,5%, apalancado especialmente por las líneas de Opciones de grado (129,4%), B2B (106,1%) y B2C (129,4%).</t>
  </si>
  <si>
    <t>2026-01-05 12:31:42</t>
  </si>
  <si>
    <t>Se adjunta el reporte de casos gestionados en el periodo 2025-1. En este periodo se presenta algo particular y es que aparecen 14 casos duplicados por error en el sistema Jira y que van desde el caso EST-2170 hasta el EST-2183, situación que ya fue reportada al área de Tecnología para poder revisar._x000D_
_x000D_
Para los demás casos tenemos: _x000D_
_x000D_
224 casos gestionados (incluidos 4 casos que están en producción y 6 casos pendientes por parte del cliente para aprobación o ajustes)._x000D_
_x000D_
9 casos no gestionados y que aparecen como &amp;quot;No se hará&amp;quot;. Esta tipificación se debe a múltiples situaciones (error en el servicio solicitado, el cliente cancela el servicio, etc)._x000D_
_x000D_
14 casos duplicados (error sistema Jira)._x000D_
_x000D_
Comparado con el año anterior mismo periodo podemos observar que aunque la cantidad de casos (solicitados y gestionados) disminuyó la meta se sigue manteniendo por encima del 90% y además teniendo en cuenta que la meta aumentó desde el año 2024._x000D_
_x000D_
Mil gracias.</t>
  </si>
  <si>
    <t>2026-01-13 14:05:28</t>
  </si>
  <si>
    <t>Se adjunta base de datos de participantes en actividades de cultura y formación emprendedora 2025-2. Sobresale la participación de estudiantes en Cursos MOOC ofertados en tres diferentes cohortes, luego sobresale la participación de estudiantes en los talleres virtuales de los jueves de emprendimiento y también la estrategia de emprendimiento en el aula que selecciona a los mejores modelos de negocios diseñados por estudiantes de algunas asignaturas.</t>
  </si>
  <si>
    <t>2026-01-13 14:22:42</t>
  </si>
  <si>
    <t>Se adjunta base de datos de mentorías realizadas en el semestre a emprendedores vinculados con el Centro de Emprendimiento. Sobresale el acompañamiento a 30 emprendedores de la Universidad del Valle en el marco de la alianza de colaboración con el programa de formación en mentores de emprendimiento</t>
  </si>
  <si>
    <t>2026-01-13 14:30:44</t>
  </si>
  <si>
    <t>Se adjunta base de datos que evidencia avances en los proyectos e identificación en puesta en marcha. Estos proyectos corresponden a los acompañados a través de mentorías y formación en emprendimiento.</t>
  </si>
  <si>
    <t>2026-02-19 18:10:41</t>
  </si>
  <si>
    <t>Se cumplieron las metas proyectadas con la producción de 16 MI-Books en 2025</t>
  </si>
  <si>
    <t>2026-02-19 18:20:58</t>
  </si>
  <si>
    <t>2026-01-21 09:38:04</t>
  </si>
  <si>
    <t>2026-01-08 12:51:27</t>
  </si>
  <si>
    <t>Nestor Ivan Moreno Jimenez</t>
  </si>
  <si>
    <t>Para el periodo 25-2, teniendo en cuenta el total budget, se presentó un sobre cumplimiento de la meta de conversión resultado de los esfuerzos realizados en cada canal de captación para mejorar la calidad de los leads, lo anterior,  sumado a la optimización de los procesos comerciales de acompañamiento y cierre realizado por el equipo de Ilumno._x000D_
Este indicador es resultado de un sobre cumplimento de la meta de leads en 106% contrastado con un 102% de cumplimiento de matriculas._x000D_
Anexo comparto la tabla de resultados por canal.</t>
  </si>
  <si>
    <t>2026-02-19 12:18:13</t>
  </si>
  <si>
    <t>El indicador de consumo de agua per cápita correspondiente al segundo semestre de 2025 muestra que la Universidad registró un promedio de 0,15 m³/persona por semestre. Este valor representa un ligero incremento frente al primer semestre de 2025 (0,14 m³/persona), lo que sugiere una pérdida marginal en el desempeño de uso eficiente del recurso hídrico respecto al periodo inmediatamente anterior._x000D_
_x000D_
Aun así, el resultado del segundo semestre se mantiene por debajo del promedio nacional estimado (0,16 m³/persona por semestre), lo que indica que la institución continúa mostrando un comportamiento favorable en comparación con el referente externo y sostiene avances en la gestión del consumo de agua._x000D_
_x000D_
El aumento observado puede estar asociado a variaciones operativas o contextuales propias del semestre (por ejemplo, cambios en la ocupación y afluencia al campus, mayor intensidad de actividades académicas/administrativas, condiciones climáticas o requerimientos de mantenimiento).</t>
  </si>
  <si>
    <t>2026-02-19 16:06:52</t>
  </si>
  <si>
    <t>El consumo de energía eléctrica per cápita semestral de la Universidad Politécnico Grancolombiano para 2025-2 fue de 17.88 kWh/persona, lo que evidencia un aumento frente al primer semestre de 2025 (14.99 kWh/persona). Este comportamiento sugiere una mayor demanda energética en el segundo semestre (por mayor ocupación, intensificación de actividades, operación de equipos y climatización, o ampliación de horarios), por lo cual es clave reforzar el control operativo y las acciones de eficiencia para retomar la tendencia de reducción observada previamente._x000D_
_x000D_
A pesar del incremento, el resultado institucional de 18,01 kWh/persona se mantiene por debajo de la meta global (20 kWh/persona), lo que indica que, en términos agregados, la institución aún se encuentra dentro del rango esperado; sin embargo, persisten diferencias relevantes entre sedes que impactan el desempeño global._x000D_
_x000D_
Distribución 2025-2 por sedes (kWh/persona)_x000D_
_x000D_
Campus Bogotá: 20,65_x000D_
_x000D_
City Campus: 21,44_x000D_
_x000D_
Sede Posgrado ? Calle 85: 116,52_x000D_
_x000D_
Campus Medellín: 8,63_x000D_
_x000D_
Bienestar ? Medellín: 12,01_x000D_
_x000D_
Consultorios de Psicología ? Medellín: 254,97_x000D_
_x000D_
El mayor consumo per cápita continúa concentrándose en Consultorios de Psicología, seguido por Posgrado ? Calle 85, lo cual es consistente con sedes donde la operación depende más de equipos, condiciones de confort (climatización/iluminación), y mayor demanda por la naturaleza del servicio. En contraste, Campus Medellín mantiene el menor consumo relativo, reflejando un mejor desempeño comparativo en eficiencia energética.</t>
  </si>
  <si>
    <t>2026-03-06 17:12:33</t>
  </si>
  <si>
    <t>En el segundo semestre de 2025 (2025-2), la Universidad Politécnico Grancolombiano reportó una generación institucional de residuos sólidos de 0,52 kg per cápita, resultado que se ubica por debajo de la meta global establecida de 0,76 kg per cápita, evidenciando un desempeño favorable frente al indicador. Este resultado representa una reducción de 0,07 kg per cápita (-11,9%) frente al primer semestre de 2025, en el que se registraron 0,59 kg per cápita, consolidando una tendencia positiva de disminución en la generación de residuos a lo largo del año._x000D_
Al analizar la distribución por sedes, los resultados fueron los siguientes: Campus Bogotá registró 0,63 kg per cápita, City Campus 0,48 kg per cápita, Campus Medellín 0,42 kg per cápita y Sede Bienestar Medellín 0,25 kg per cápita. Las sedes que superaron la meta de 0,76 kg per cápita fueron la Sede Posgrado-Calle 85 con 1,14 kg per cápita y el Consultorio Psicología Medellín con 3,20 kg per cápita, siendo este último el valor más alto registrado en el semestre y un foco de atención prioritaria que requiere estrategias urgentes de separación en la fuente y programas de sensibilización ambiental focalizados._x000D_
En conclusión, el cierre del año 2025 refleja una tendencia institucional favorable hacia la reducción de residuos sólidos per cápita, manteniéndose el resultado global dentro de la meta establecida. No obstante, se recomienda implementar planes de acción diferenciados por sede, con énfasis particular en el Consultorio Psicología Medellín y la Sede Posgrado-Calle 85, que presentan los mayores desvíos frente al indicador.</t>
  </si>
  <si>
    <t>2026-02-20 10:32:51</t>
  </si>
  <si>
    <t>Los ingresos operacionales del POLI del año 2025 ascendieron a 3.43.245 millones, por encima del presupuesto en un 11.3%. El crecimiento se da por una variación positiva del 11.3% en ingresos de matriculas.</t>
  </si>
  <si>
    <t>2026-02-20 13:35:16</t>
  </si>
  <si>
    <t>En el semestre 2025-2, la Universidad Politécnico Grancolombiano reportó una generación institucional de residuos peligrosos de 0,17 kg per cápita, lo que representa un incremento significativo frente al semestre 2025-1 (0,02 kg per cápita). Este cambio evidencia un aumento en actividades o procesos que implican generación de residuos peligrosos y resalta la necesidad de reforzar los controles de prevención, segregación y gestión integral para evitar impactos ambientales y garantizar el cumplimiento normativo._x000D_
_x000D_
Por sedes, la generación se concentró principalmente en Campus, con 0,37 kg per cápita, seguida por Los Colores con 0,04 kg per cápita y City con 0,03 kg per cápita. Estos resultados sugieren que durante el semestre se presentaron mayores volúmenes asociados a actividades específicas (por ejemplo, mantenimiento, gestión de RAEE, procesos en laboratorios o servicios con insumos peligrosos), especialmente en las sedes donde se registró el mayor valor per cápita._x000D_
_x000D_
En contraste, las demás sedes reportaron valor 0, lo cual indica que no se generaron residuos peligrosos durante el semestre 2025-2 en dichos espacios, o que las actividades realizadas no implicaron producción de este tipo de residuos.</t>
  </si>
  <si>
    <t>2026-02-20 13:34:08</t>
  </si>
  <si>
    <t>Durante el segundo semestre de 2025 (2025-2), la Universidad Politécnico Grancolombiano no presentó una disminución en la generación de residuos peligrosos per cápita; por el contrario, se registró un aumento institucional del 732,08 % en comparación con el semestre 2025-1. Este resultado representa un cambio drástico de tendencia frente al periodo anterior, en el que se evidenciaban avances importantes en la reducción y control de este tipo de residuos._x000D_
_x000D_
El incremento sugiere una mayor activación de actividades generadoras de residuos peligrosos (por ejemplo, procesos de mantenimiento, gestión de RAEE, labores técnicas, uso de insumos en laboratorios o atención en salud), así como una posible variación en la intensidad operativa de ciertas sedes durante el semestre. Dado que los residuos peligrosos tienen implicaciones ambientales y normativas relevantes, este comportamiento requiere atención prioritaria para identificar las causas específicas y evitar que el aumento se consolide como una tendencia.</t>
  </si>
  <si>
    <t>2026-01-06 12:24:52</t>
  </si>
  <si>
    <t>Se realiza la consulta en Banner de acuerdo al reporte de Mallas largo. Se hace el filtro por nivel y modalidad VIRTUAL, teniendo en cuenta que hay asignaturas repetidas se deja único registro. esta consulta se realiza 05 de enero de 2026_x000D_
_x000D_
Anexo evidencia_x000D_
_x000D_
NOTA: Solo se tienen en cuenta la información de asignaturas asociadas a los programas académicos. En el mismo archivo están los dos niveles</t>
  </si>
  <si>
    <t>2026-01-19 17:57:30</t>
  </si>
  <si>
    <t>Se genera el reporte y análisis de la cifras del indicador para el periodo 2025-2 VIRTUAL a partir del reporte de MatriculadosCantidadMaterias (https://novus.poligran.edu.co/reports/home)._x000D_
_x000D_
Del cual se genera una tabla dinámica que permite visualizar la cifra y porcentaje de estudiantes matriculados con y sin carga académica por Modalidad y Nivel (Presencial-virtual) y (Pregrado-Posgrado)_x000D_
_x000D_
De los estudiantes sin carga académica (MATRICULA ACADÉMICA-NO MATRICULADO) se genera el análisis y se relaciona como una observación las diferentes causas o condiciones de los estudiantes por lo cual no tuvieron su carga académica._x000D_
_x000D_
los motivos encontrados o analizados son:_x000D_
_x000D_
-Estds. posiblemente sin oferta por apertura o re-programación_x000D_
-Estudiante Media MDMT posiblemente sin oferta_x000D_
-Estudiante ULMT posiblemente sin oferta_x000D_
-Estudiante Antiguo no Inscribió (autogestionan)_x000D_
-Ests posiblemente matriculados tarde_x000D_
_x000D_
El % de inscripción logrado en PREGRADO VIRTUAL fue del 99.77 %_x000D_
El % de inscripción logrado en POSGRADO VIRTUAL fue del 99.43 %_x000D_
_x000D_
Con un porcentaje promedio de cumplimiento del 99.74 %_x000D_
_x000D_
Por el volumen de estudiantes se categorizó el motivo de la no asignación a partir de la caracterización del estudiante, de momento no se cuenta con un sistema o proceso de seguimiento detallado del motivo por el cual no hicieron su proceso de inscripción o las novedades que presentaron que se lo impidiera.</t>
  </si>
  <si>
    <t>2025-12-29 16:58:13</t>
  </si>
  <si>
    <t>En el periodo 2025-2, el CES del proceso de grados presentó un leve aumento de 1.6 a 1.7 frente al periodo anterior. A pesar de este incremento, el resultado se mantiene dentro de un rango positivo, al continuar por debajo del umbral de referencia de 2.5, lo que indica una percepción favorable del esfuerzo por parte de los estudiantes._x000D_
_x000D_
El aumento en la participación (de 17.5K a 32.2K respuestas) fortalece la representatividad de los resultados. A nivel de ítems, se observan incrementos moderados en etapas como aplicación de encuesta, obtención de paz y salvos, cargue de documentos y generación de orden de pago, mientras que el proceso de inscripción y la actualización de datos se mantienen estables._x000D_
_x000D_
En conclusión, el proceso de grados continúa siendo percibido como ágil y manejable, con oportunidades puntuales de mejora para evitar incrementos futuros en el esfuerzo percibido y seguir fortaleciendo la experiencia del estudiante.</t>
  </si>
  <si>
    <t>2025-12-30 09:34:16</t>
  </si>
  <si>
    <t>La ceremonia de grado virtual presentó una mejora significativa en la satisfacción general, pasando de 75.7% a 85.3% en comparación con el periodo anterior, lo que evidencia avances en la experiencia ofrecida a los graduandos._x000D_
_x000D_
A nivel de aspectos específicos, el envío de diploma y acta de grado fue el mejor valorado (97.1%), destacándose por su oportunidad y claridad. La organización del evento y la duración obtuvieron 79.4%, mientras que la plataforma de conexión (Zoom) alcanzó un 76.5%, manteniéndose como el aspecto con mayor oportunidad de mejora._x000D_
_x000D_
Los resultados confirman una evolución positiva del proceso, con mejoras visibles frente al periodo anterior. Se identifican oportunidades para seguir fortaleciendo la experiencia, especialmente en la estabilidad de la conexión y la comunicación previa al evento, con el fin de consolidar niveles de satisfacción aún más altos en futuras ceremonias virtuales.</t>
  </si>
  <si>
    <t>2025-12-16 12:26:24</t>
  </si>
  <si>
    <t>En el año 2025 se evidenció un incremento significativo tanto en la oferta cultural como en la participación ciudadana. En este periodo participaron 7.524 personas, lo que representa un aumento de 982 participantes en comparación con 2024. Este crecimiento equivale a un incremento del 15,01 %._x000D_
Asimismo, la biblioteca aumentó el número de eventos culturales de 32 en 2024 a 44 en 2025, lo que corresponde a un incremento del 37,5 %, y las actividades culturales pasaron de 57 a 73, reflejando una mayor diversidad y alcance de la programación. En cuanto al segundo semestre, los eventos realizados aumentaron de 18 en 2024 a 24 en 2025, evidenciando un crecimiento del 33,3 %, lo que demuestra una intensificación de la oferta cultural en la segunda mitad del año.</t>
  </si>
  <si>
    <t>2026-01-20 15:16:22</t>
  </si>
  <si>
    <t>Entre 2024 y 2025, se evidenció un incremento de 8.283 participaciones en actividades de capacitación y asesoría, lo que representa un crecimiento del 59,4 %. Este resultado refleja una mayor participación de los usuarios en las actividades de formación ofrecidas por la biblioteca y supera ampliamente la meta establecida del 17 %, evidenciando un cumplimiento favorable del indicador._x000D_
_x000D_
Asimismo, se observa un aumento en la cantidad de talleres y asesorías realizadas, las cuales pasaron de 742 en 2024 a 867 en 2025, lo que equivale a 125 actividades adicionales. Este comportamiento da cuenta de un fortalecimiento en la planificación, ejecución y gestión del proceso de capacitación durante el periodo evaluado._x000D_
_x000D_
El resultado obtenido genera un impacto positivo en el proceso, al contribuir de manera directa al fortalecimiento de las capacidades y la formación de los usuarios, promoviendo su autonomía en el uso y aprovechamiento de los recursos y servicios que ofrece la biblioteca.</t>
  </si>
  <si>
    <t>2026-01-06 14:04:58</t>
  </si>
  <si>
    <t>¿Qué indica el resultado y cómo se interpreta frente al periodo evaluado?_x000D_
El resultado indica que casi dos terceras partes de la visibilidad mediática del Politécnico Grancolombiano durante el segundo semestre de 2025 estuvo asociada a un tratamiento positivo en medios de comunicación, lo que refleja una percepción favorable de la institución en la agenda mediática._x000D_
_x000D_
¿El indicador cumple o no cumple la meta establecida?_x000D_
Cumple la meta, siempre que la meta institucional esté fijada en ? 50 % de publicaciones con sentimiento positivo. El resultado de 65,4 % supera ese umbral y demuestra un desempeño consistente y favorable del proceso de comunicaciones._x000D_
_x000D_
Principales causas que explican el resultado obtenido: Entre los factores que contribuyeron al resultado se destacan:_x000D_
_x000D_
- Enfoque estratégico en contenidos de valor social y académico, especialmente en temas de salud mental, educación._x000D_
- Cobertura amplia en medios regionales y nacionales._x000D_
- Cobertura inevitable de temas coyunturales o de análisis crítico, que, aunque necesarios, tienden a clasificarse como neutros o mixtos y afectan el porcentaje final._x000D_
_x000D_
Impacto del resultado en el logro de los objetivos del proceso y en el desempeño del proceso:_x000D_
El resultado tiene un impacto positivo directo en el cumplimiento de los objetivos del proceso de la Jefatura de Prensa, al contribuir al fortalecimiento de la reputación institucional, respaldar el posicionamiento del Politécnico Grancolombiano como referente académico y de opinión experta, favorecer una relación sostenida y de confianza con los medios de comunicación y apoyar los objetivos estratégicos del Poli en términos de visibilidad, impacto público y liderazgo académico.</t>
  </si>
  <si>
    <t>2026-03-10 13:47:38</t>
  </si>
  <si>
    <t>Se realizaron un total de 100 actividades desde el mes de febrero en el que se iniciaron con actividades y eventos institucionales, académicas, de bienestar colaboradores, bienestar universitario y huella grancolombiana, sede Medellín y regiones.</t>
  </si>
  <si>
    <t>2025-11-04 20:30:23</t>
  </si>
  <si>
    <t>Se evidenvia para la medición del 2025 una mejoría en 5 pp con respecto a la medición anterior, superando en 3 pp la meta establecida para el año 2025. dicho indicador refleja una mejora en el indicador de recomendación institucional producto de la experiencia que estan percibiendo nuestros estudiantes frente al servicio educativo que se ofrece en la institución y que es una fuente importante de nuevos ingresos</t>
  </si>
  <si>
    <t>2025-11-04 20:42:28</t>
  </si>
  <si>
    <t>2026-02-02 14:36:51</t>
  </si>
  <si>
    <t>Indicador tomado de la herramienta Xcustomer 360 que reúne todos los procesos institucionales donde se mide el esfuerzo de la comunidad para poder realizar solicitudes y llevar a cabo procesos administrativos y académicos. Se envidencia una mejoría de 0.3 puntos frente a la medición del periodo anterior y una medición 4 puntos por debajo de la meta institucional, reflejado mejoras derivadas de una medición mas amplia y acertiva de procesos así como la implementación de acciones para mitigar dolores recogiendo el feedback recibido de los diferentes instrumentos</t>
  </si>
  <si>
    <t>2026-01-09 15:28:51</t>
  </si>
  <si>
    <t>Se reporta que para el segundo semestre no se definieron programas con planes de estudio.</t>
  </si>
  <si>
    <t>2026-01-21 09:48:45</t>
  </si>
  <si>
    <t>Se radicaron las renovaciones de registro calificado de los siguientes programas:_x000D_
_x000D_
1. Comunicación Digital, Medellín_x000D_
2. Comunicación Social, Virtual_x000D_
3. Negocios Internacionales, Medellín_x000D_
4. Derecho, Medellín_x000D_
5. Ingeniería Industrial, Medellín_x000D_
6. Licenciatura en Ciencias Sociales, Virtual_x000D_
7. Especialización en Logística y Gestión de la Cadena de Abastecimiento, Bogotá</t>
  </si>
  <si>
    <t>2026-01-09 15:21:12</t>
  </si>
  <si>
    <t>2026-01-09 15:29:30</t>
  </si>
  <si>
    <t>Se reporta que para el segundo semestre no se hicieron solicitudes documentales.</t>
  </si>
  <si>
    <t>2026-03-09 15:38:02</t>
  </si>
  <si>
    <t>En total de usuarios activos en el portal seguimos manteniendo el comportamiento dentro del portal. Durante el 2025 el portal se consolidó como un canal estratégico, alcanzando aproximadamente 36.192.117 vistas, 26.983.143 sesiones y 4.878.539 usuarios activos. Para el 2026 se sigue trabajando en el performance del sitio con su contenido orgánico.</t>
  </si>
  <si>
    <t>2026-01-20 12:12:32</t>
  </si>
  <si>
    <t>A partir de 684 respuestas obtenidas este semestre, el indicador de satisfacción presentó una leve variación en la medición, sin embargo, se mantuvo sobre la meta institucional del 80%. Esta variación podría sustentarse en un mayor número de respuestas con respecto al semestre anterior en donde se incluyeron percepciones más diversas asociadas a procesos administrativos, tiempos de legalización y claridad en la información suministrada. No obstante, es importante reconocer que, los comentarios cualitativos evidencian una mayor y mejor percepción respecto al acompañamiento, la experiencia formativa y la gestión del área. Redundando en la estabilidad del indicador y la consolidación sostenida de un índice alto de satisfacción del proceso.</t>
  </si>
  <si>
    <t>2025-10-21 08:07:29</t>
  </si>
  <si>
    <t>Durante el periodo evaluado (1 de enero 2025 al  30 de septiembre de 2025), se aplicó instrumento de medición asociados al proceso Cultura y deporte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99%_x000D_
_x000D_
Nivel de satisfacción Profesor: 94%_x000D_
_x000D_
Nivel de satisfacción Administrativo: 100%_x000D_
_x000D_
Nivel de satisfacción Graduado: 100%_x000D_
_x000D_
Resultado General: 99%_x000D_
El proceso obtuvo un resultado general de satisfacción de 99%, lo que refleja que el proceso se ubica +19pp por encima de la meta institucional 80%._x000D_
_x000D_
Finalmente se realizó el análisis de las necesidades y expectativas expresadas por las partes interesadas que interactúan con el proceso y se identifican los siguientes aspectos relevantes, ver adjunto.</t>
  </si>
  <si>
    <t>2026-01-16 14:16:49</t>
  </si>
  <si>
    <t>Qué dice el indicador: El indicador mide la capacidad institucional para responder a nuevas necesidades de control mediante la implementación de controles que atiendan las causas identificadas en los procesos. Para el último semestre de 2025, se implementaron controles en 131 causas de un total de 285 causas identificadas con necesidad de nuevos controles, lo que equivale a un nivel de respuesta del 45,96 %. Este resultado no cumple la meta definida del 70 % y se explica por avances desiguales entre procesos, con estancamiento en algunos de carácter estratégico. El impacto para la organización es relevante, ya que las brechas de control no cerradas incrementan la exposición al riesgo y limitan la capacidad institucional de respuesta oportuna._x000D_
_x000D_
El indicador evidencia que, si bien existe una capacidad metodológica y técnica para implementar nuevos controles, su ejecución no ha sido homogénea. Los procesos que presentan estancamiento son Gestión, Evaluación e Innovación Curricular, Formación para la Investigación, Creación e Innovación, Investigación, Desarrollo Tecnológico, Innovación y Creación, Desempeño Institucional y Gestión Ambiental, los cuales concentran 24 riesgos asociados a 154 causas que aún no cuentan con controles implementados, principalmente por agendas y prioridades institucionales. Esta falta de avance contrasta con el desempeño de otros procesos que sí han venido documentando e implementando controles, y explica de manera directa el bajo resultado global del indicador, afectando la solidez del sistema de control del riesgo._x000D_
_x000D_
El impacto para el POLI es mixto. Por un lado, se confirma que la institución cuenta con un marco claro para identificar e implementar controles cuando los procesos priorizan la gestión del riesgo; por otro, el estancamiento en procesos clave prolonga brechas de control, aumenta la probabilidad de eventos no gestionados y debilita la percepción de madurez y coherencia del Sistema Integrado de Gestión de Riesgos. Esta situación puede tener efectos en la toma de decisiones estratégicas y en ejercicios de evaluación institucional._x000D_
_x000D_
Recomendación: elevar el tema a nivel directivo para priorizar el cierre de las 154 causas pendientes en los procesos con estancamiento, definiendo responsables, plazos y mecanismos de seguimiento claros. Se recomienda integrar la implementación de nuevos controles en la planeación operativa de estos procesos y establecer hitos de avance trimestrales que permitan recuperar el desempeño del indicador, alcanzar la meta del 70 % y fortalecer la capacidad preventiva y adaptativa del POLI frente a sus riesgos institucionales._x000D_
_x000D_
NOTA: Cada uno de estos procesos cuenta con OM documentada para dar seguimiento y apoyo a los procesos.</t>
  </si>
  <si>
    <t>2026-02-27 17:26:22</t>
  </si>
  <si>
    <t>Dentro de los controles implementados a final de año para mejorar la postura de seguridad en la Institución; se incorpora al SOC el monitoreo de los servicios de office365 y de adquiere la herramienta de mail protection de buzones (administrativos), este último con el fin de evitar el phising</t>
  </si>
  <si>
    <t>2026-02-27 17:32:48</t>
  </si>
  <si>
    <t>Se realiza formación en PROTECCION DE DATOS PERSONALES a las personas de la Institución</t>
  </si>
  <si>
    <t>2026-01-06 14:43:33</t>
  </si>
  <si>
    <t>¿Qué indica el resultado y cómo se interpreta frente al periodo evaluado?_x000D_
_x000D_
El balance del semestre estuvo mayoritariamente favorable, con una proporción moderada de contenidos neutros y una fracción acotada de negativos. En términos de reputación y posicionamiento, un 33,3 % neutral y un 1,35 % negativo indica que la exposición no positiva está controlada pero susceptible de optimización, en especial moviendo piezas neutras hacia positivas y conteniendo los picos de negativas (por ejemplo, coberturas críticas coyunturales). Entre las causas de negatividad del semestre se registraron episodios puntuales, como las irregularidades en concurso territorial en Cali y la polémica por afiches sobre perros deambulantes con replicación en portales y redes._x000D_
_x000D_
¿El indicador cumple o no cumple la meta establecida?_x000D_
_x000D_
Sí, el indicador cumple la meta establecida._x000D_
El resultado del indicador fue 33,3 % en neutro sobre la meta de 38 % y de 1,35 % sobre la meta de estar por debajo del 2%. Se considera cumplido. _x000D_
_x000D_
Principales causas que explican el resultado obtenido:_x000D_
_x000D_
- Predominio de contenidos informativos (dólar, normativas laborales/tributarias, análisis coyuntural), que tienden a clasificarse como neutras por su tono didáctico y no valorativo._x000D_
- Episodios puntuales de cobertura crítica que elevaron el bloque negativo (p. ej., irregularidades en concurso territorial y la polémica de afiches sobre perros deambulantes que se amplificó en portales y redes), generando picos de notas con sesgo desfavorable aun cuando fueron acotados en el tiempo._x000D_
- Alta participación en medios regionales y nacionales con enfoque de análisis y contexto (economía, política pública, educación), que los algoritmos editoriales suelen calificar como neutro por balance de fuentes y ausencia de juicio._x000D_
_x000D_
Impacto del resultado en el logro de los objetivos del proceso y en el desempeño del proceso:_x000D_
_x000D_
Mantener el 34,6 % contribuye a proteger la reputación (al contener la negatividad) pero deja margen de mejora para elevar el share positivo._x000D_
La mezcla actual favorece el posicionamiento como fuente confiable (por el gran volumen de notas informativas y expertas), aunque la neutralidad reduce el impacto emocional y la asociación de la reputación si no se equilibra con historias de logro. _x000D_
El proceso demuestra capacidad de reacción ante coyunturas (contención de negativos concentrados en ventanas específicas), y constancia de vocerías expertas que sostienen el tono neutro-informativo._x000D_
Para optimizar el indicador (bajarlo), conviene priorizar ángulos con beneficio directo a públicos (casos de éxito, impacto social, innovación aplicada) y protocolos de crisis para mitigar réplicas negativas.</t>
  </si>
  <si>
    <t>2026-01-07 14:23:11</t>
  </si>
  <si>
    <t>Se evidencia una disminución del 7% en la generación de leads versus 2024-1; sin embargo, esta variación responde a una meta de leads menor para el periodo. Aun así, se logró un sobrecumplimiento del 6% frente al Budget, junto con una mejora en la tasa de conversión respecto al año anterior (PY), que pasó de 6,5% a 7,5%._x000D_
 _x000D_
El canal digital concentró el 57% del total de leads y presentó un incremento significativo en su tasa de conversión, pasando de 4,3% a 5,8%. Esto permitió alcanzar un crecimiento del 14% en matrículas versus PY, pese a contar con una menor cantidad de leads.</t>
  </si>
  <si>
    <t>2026-03-04 00:38:02</t>
  </si>
  <si>
    <t>Vicente Antonio Villada Trejos</t>
  </si>
  <si>
    <t>Este indicador refleja la atención de HU respecto a la nueva arquitectura implementada desde la definición de metodología ágil SCRUM, en implementaciones clave del proceso de reingeniería que fueron: el nuevo sistema de seguridad Poliaccess e Idiomas. Si bien hay una ligera desviación entre las HU completadas o listas para QA, contra las HU que presentaron algun tipo de inconsistencia y las que fueron declinadas. Como plan de acción seguimos los respectivos refinamientos de HU, criterios de aceptación, y cumplimiento de la HU hasta su estado completado y aceptado funcionalmente</t>
  </si>
  <si>
    <t>2026-03-04 00:24:09</t>
  </si>
  <si>
    <t>Este indicador muestra una corresponsabilidad entre las necesidades de las áreas y la priorización por parte del comité digital respecto al presupuesto a la capacidad técnica instalada, sin embargo, es necesario poder establecer una ruta de atención procedimental, la cual está en construcción de manera conjunta con el área de planeación institucional.</t>
  </si>
  <si>
    <t>2026-01-16 11:34:30</t>
  </si>
  <si>
    <t>La meta de 161 actividades de cooperación nacional e internacional para 2025-2 se cumple satisfactoriamente con 217 actividades, conformadas por 70 escenarios de visibilidad nacional e internacional, 109 Clases Espejo, 9 cursos cortos y seminarios internacionales virtuales y 29 asignaturas con implementación COIL. Este logro obedece a la articulación entre las áreas académicas y la ORII, en especial con la Escuela de Contabilidad y Finanzas Globales para el desarrollo de varios de los cursos cortos internacionales, y a la gestión de nuevos convenios. Lo anterior demuestra la gestión y compromiso en aumento por parte de los directores de escuela y sus  profesores.</t>
  </si>
  <si>
    <t>2026-01-16 11:43:19</t>
  </si>
  <si>
    <t>Durante 2025-2 contamos con 1566 estudiantes externos a nivel nacional e internacional, superando la meta de 880. La participación se dio con 197 en movilidad física, 738 en participación en eventos virtuales organizados por el POLI, 548 en COIL y 83 en intercambio virtual. Se logra este resultado gracias a la divulgación que desde la ORII se viene haciendo hacia afuera con las universidades aliadas para invitarlas a participar en los eventos institucionales y de movilidad física y virtual, y a la participación en el programa PILA de ASCUN.</t>
  </si>
  <si>
    <t>2026-01-16 11:37:43</t>
  </si>
  <si>
    <t>La meta de 1170 para 2025-2 de estudiantes del POLI participando en actividades de cooperación nacional e internacional se cumple satisfactoriamente con 1574 estudiantes, de los cuales 281 realizaron movilidad física nacional e internacional, 288 participaron en eventos externos de manera virtual, 679 participaron en sus clases en la implementación de COIL, 251 realizaron intercambio virtual y 75 participaron de la oferta de doble titulación. Este resultado se debe principalmente a nuestra vinculación al programa PILA de ASCUN, al beneficio recibido tras la postulación ante ICETEX, al nuevo convenio con Florida Global University para doble titulación, y al apoyo económico de la ORII para salidas a Ecuador (campamento UISEK), Malta (curso de inglés), España (semestre de intercambio).</t>
  </si>
  <si>
    <t>2026-01-16 11:45:33</t>
  </si>
  <si>
    <t>En 2025-2 contamos con la participación de 283 profesores externos invitados a diferentes tipos de actividades de cooperación nacional e internacional, superando la meta propuesta. La participación de profesores estuvo centrada en 85 en movilidad física, 165 en participación en eventos  virtuales del POLI y 33 en participación COIL.  Se logra la meta gracias al aumento en presupuesto para apoyar a los profesores invitados y al relacionamiento de la ORII y áreas académicas con otras IES.</t>
  </si>
  <si>
    <t>2026-01-16 11:40:41</t>
  </si>
  <si>
    <t>En 2025-2 contamos con la participación de 279 profesores del POLI en diferentes tipos de actividades de cooperación nacional e internacional, superando la meta planteada. La participación de profesores estuvo centrada en 136 en movilidad física, 113 en participación en eventos externos  virtuales y 30 en participación COIL.  Se supera la meta gracias al aumento en presupuesto para apoyar a los profesores, al relacionamiento de estos con pares externos y al apoyo de la ORII para participar en becas como la de IBS (EEUU), el curso de EMI (EEUU) y la participación en el Real Cup 2025 (Brasil).</t>
  </si>
  <si>
    <t>2026-01-05 15:36:08</t>
  </si>
  <si>
    <t>Para el segundo periodo del 2025, logramos llegar aun FCR (Resolución en primer contacto) del 64,3%, teniendo como meta el 65%. _x000D_
_x000D_
Si bien no logramos la meta, es muy positivo el avance de este indicador, en el cual, el proceso de Servicio empieza a enfocarse en la vigencia 2025. _x000D_
_x000D_
Para llegar a este resultado, el proceso tuvo un cambio estructural y de proceso desde inicios de 2025 y ha pasado por la ampliación de su alcance, así como amplificar el alcance y autonomía de los canales de atención. _x000D_
_x000D_
Teniendo aún un camino importante qué recorrer, este indicador conlleva a que el proceso sea más disciplinado y constante en sus mejoras continuas. _x000D_
_x000D_
Canales de atención como los presenciales y canal virtual (teams) conllevan al cumplimiento de la meta, por lo que el foco para el siguiente periodo se concentra en los canales de Formulario web, telefónico y whatsapp, que corresponden a los 3 canales de atención con mayor número de interacciones y donde se presenta el reto de resolver en primer contacto el requerimiento del estudiante.</t>
  </si>
  <si>
    <t>2025-12-29 16:41:25</t>
  </si>
  <si>
    <t>Se llevó a cabo la capacitación sobre el calendario institucional dirigida a las áreas de Matrícula, Servicio y Académica, segmentada por las tres facultades, dando cumplimiento al total de las sesiones programadas y contando con la participación de los equipos correspondientes.</t>
  </si>
  <si>
    <t>2025-12-31 09:46:31</t>
  </si>
  <si>
    <t>Durante el periodo 2025-2 se realizó por primera vez la medición del CES para el proceso de solicitud de certificados, obteniendo un resultado general de 2.5, lo que indica un nivel medio de esfuerzo percibido por parte de los estudiantes._x000D_
_x000D_
La medición contó con 870 respuestas, lo que permite una lectura inicial representativa del proceso. A nivel de ítems, los mayores niveles de favorabilidad se presentan en la claridad de los requisitos e instrucciones (67.8%) y la facilidad para navegar y utilizar el sistema (63.8%)._x000D_
Por su parte, los resultados más bajos se concentran en la descarga del certificado posterior al pago (56.3%) y en la claridad sobre los tiempos estimados de entrega (59.2%), lo que sugiere oportunidades de mejora en la comunicación del proceso y en la experiencia posterior al pago._x000D_
_x000D_
Al tratarse de una primera medición, estos resultados constituyen una línea base para el seguimiento del CES en futuros periodos. Si bien el proceso muestra aspectos positivos, se identifican oportunidades claras para simplificar la experiencia del usuario, especialmente en la etapa final del trámite, con el objetivo de reducir el esfuerzo percibido y mejorar la satisfacción estudiantil.</t>
  </si>
  <si>
    <t>2026-02-24 09:57:53</t>
  </si>
  <si>
    <t>Se puede mejorar si mejora la calidad de información que se tiene desde la admisión de los estudiantes.</t>
  </si>
  <si>
    <t>2026-02-19 18:24:59</t>
  </si>
  <si>
    <t>En 2025-1 se ajustaron los simuladores de riesgos que faltaban para el proyecto de reingeniería y quedaron listos en aula, el único nuevo en aula es el recorrido de: Producción pecuaria. _x000D_
En 2025-2 se hicieron las pruebas piloto con estudiantes de los simuladores de: Riesgos naturales y ergonómicos, Decisiones fiscales en el sector público y Mercado de capitales. De los proyectos nuevos se probó: Comunicación estratégica, y Operaciones aeroportuarias.</t>
  </si>
  <si>
    <t>2026-01-13 14:52:11</t>
  </si>
  <si>
    <t>Se adjunta PDF arrojado por el portal https://www.xcustomer360app.com/poligran/reports/?id=5143 que nos ayuda a medir el nivel de satisfacción de los participantes con los talleres de formación en emprendimiento 2025-2</t>
  </si>
  <si>
    <t>2026-01-13 14:56:08</t>
  </si>
  <si>
    <t>Se adjunta los resultados de la evaluación a los mentores de emprendimiento 2025-2</t>
  </si>
  <si>
    <t>2025-10-22 11:43:05</t>
  </si>
  <si>
    <t>Durante el periodo evaluado (1 de enero 2025 al  30 de septiembre de 2025), se aplicó instrumento de medición asociados al proceso Permanencia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95%_x000D_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</si>
  <si>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2026-03-03 15:07:06</t>
  </si>
  <si>
    <t>Sandra Jeanet Davila Suarez</t>
  </si>
  <si>
    <t>El indicador establecido para medir la satisfacción de Mercadeo y Venta de Educación para la Vida se estableció en 80%.  Para el segundo periodo del año 2025 logramos un resultado del 100% en el indicador de satisfacción de nuestras empresas, superando ampliamente la meta establecida.  este resultado refleja la solidez de nuestro proceso de venta consultiva, basado en la escucha activa, el entendimiento profundo de las necesidades organizacionales y la construcción de propuestas de valor, alineadas con los objetivos estratégicos de cada empresa.  Más allá del resultado cuantitativo, este logro evidencia:_x000D_
-Coherencia entre la promesa comercial y la experiencia entregada_x000D_
- La capacidad del equipo de generar confianza y credibilidad en cada interacción_x000D_
-Un acompañamiento cercano, oportuno y orientado a soluciones_x000D_
- Un enfoque centrado en relaciones de largo aliento, no solo en cierres comerciales_x000D_
Alcanzar el 100% de satisfacción no solo supera la meta; consolida nuestro posicionamiento como un aliado estratégico para el desarrollo del talento en las organizaciones y fortalece la fidelización y recompra.  Este resultado nos reta a mantener el estándar alcanzado y a seguir elevando la experiencia empresarial en cada etapa del proceso. No hay acciones de mejora propuestas.</t>
  </si>
  <si>
    <t>2026-01-22 15:59:12</t>
  </si>
  <si>
    <t>Para el corte Trimestral 2025-4 correspondiente al periodo del 30 de septiembre al 30 de diciembre, El indicador sigue de manera positiva (91.5%), se mantiene la meta, los usuarios sienten el avance en los tiempos de respuesta, dentro de los procesos de reinducción institucional se recomienda la planeación anticipada para optimizar los tiempos en los procesos de compras que puedan afectar la operación.</t>
  </si>
  <si>
    <t>2026-01-22 22:35:50</t>
  </si>
  <si>
    <t>Los encuestados consideran que el proceso de Gestión de Abastecimiento se encuentra en cumplimiento, puesto que su nivel de satisfacción del 96.6%, es decir 16 pp por encima de la meta establecida para el periodo en medición (80,0%). En ese orden de ideas se cumple con el indicador de satisfacción._x000D_
De los 6 aspectos evaluados para el proceso, todos superan la meta establecida, el ítem de &amp;quot;Los tiempos de respuesta del proceso de abastecimiento son acodes&amp;quot;, se encuentra en TTB=92%, versus el trimestre No. 3- 2025 presento un aumento 0.4 % se deben continuar con las acciones que optimicen los tiempos y evitar que este ítem afecte en mayor proporción el indicador global.</t>
  </si>
  <si>
    <t>2026-02-02 15:11:42</t>
  </si>
  <si>
    <t>Durante el último trimestre del año 2025 se ejecutaron las actividades programadas en el cronograma de mantenimiento de equipos._x000D_
_x000D_
En el mes de octubre se realizaron los lavados de los tanques en todas las sedes. Así mismo, durante los meses de octubre y diciembre se llevaron a cabo los mantenimientos preventivos programados de los sistemas de aire acondicionado en la totalidad de las sedes._x000D_
_x000D_
Adicionalmente, en los meses de octubre, noviembre y diciembre se programaron y ejecutaron al 100 % los mantenimientos correspondientes a los equipos de bombas hidráulicas, escaleras y ascensores y plantas eléctricas, con una excepción de los ascensores y escaleras del City Campus. Esta novedad se presentó debido a inconvenientes del proveedor Estilo con la documentación requerida, lo que impidió el ingreso del personal técnico en el mes de noviembre, por parte del área de SST del Poli. Una vez subsanada la situación, en la primera semana de diciembre se ejecutaron los mantenimientos correspondientes a noviembre y, posteriormente, a finales de diciembre, se realizaron los mantenimientos programados para ese mes, garantizando la continuidad del plan de mantenimiento._x000D_
_x000D_
En cuanto a las UPS, los mantenimientos se ejecutaron con normalidad en el mes de diciembre.</t>
  </si>
  <si>
    <t>2026-03-06 16:25:59</t>
  </si>
  <si>
    <t>Con los datos de la imagen, el cuarto trimestre muestra:_x000D_
_x000D_
Plan Gestión Integral de Residuos: 75/75_x000D_
Programa Gestión del Ahorro y Uso Eficiente de la Energía: 6/6_x000D_
Programa Gestión de la Calidad, Ahorro y Uso Eficiente del Agua: 22/22_x000D_
Programa Gestión de la Calidad del Aire, Ruido Ambiental y Publicidad Exterior Visual: 4/4_x000D_
Programa Gestión de Áreas Naturales: 9/9_x000D_
Programa Gestión de la Medición y Compensación de GEI: 5/5_x000D_
Programa Gestión de la Educación y Comunicación Ambiental: 26/26_x000D_
Actividades de Gestión: 38/38_x000D_
_x000D_
Total: 185 actividades ejecutadas de 185 planificadas ? cumplimiento del 100%_x000D_
_x000D_
Cumplimiento del Plan Anual del Sistema de Gestión Ambiental ? Cuarto Trimestre de 2025_x000D_
En el cuarto trimestre de 2025 se ejecutaron 185 actividades de 185 planificadas para el periodo, logrando un cumplimiento del 100% en la totalidad de los programas del Sistema de Gestión Ambiental, consolidando así el desempeño alcanzado en el trimestre anterior. A continuación, se detalla el comportamiento por programa:_x000D_
_x000D_
Actividades de Gestión Ambiental: 38/38_x000D_
Plan de Gestión Integral de Residuos: 75/75_x000D_
Programa de Gestión del Ahorro y Uso Eficiente de la Energía: 6/6_x000D_
Programa de Gestión de la Calidad, Ahorro y Uso Eficiente del Agua: 22/22_x000D_
Programa de Gestión de la Calidad del Aire, Ruido Ambiental y Publicidad Exterior Visual: 4/4_x000D_
Programa de Gestión de Áreas Naturales: 9/9_x000D_
Programa de Gestión de la Medición y Compensación de Gases de Efecto Invernadero: 5/5_x000D_
Programa de Gestión de la Educación y Comunicación Ambiental: 26/26</t>
  </si>
  <si>
    <t>2026-03-09 11:09:16</t>
  </si>
  <si>
    <t>En el cuarto trimestre de 2025 el indicador de Cumplimiento de la Protección del Medio Ambiente registró un resultado de 68,00%, cifra que se ubica por debajo de la meta establecida del 90%, representando el resultado más bajo del año y una disminución significativa frente al tercer trimestre, en el que se alcanzó el 94,59%._x000D_
Al analizar el comportamiento por programa, los únicos que lograron la meta fueron la Gestión de la Medición y Compensación de GEI con 100% (3 de 3) y la Gestión de la Educación y Comunicación Ambiental con 100% (3 de 3). Los demás programas presentaron resultados por debajo del 90%: el Cumplimiento del Plan Anual del SGA alcanzó 68,42% (26 de 38), la Gestión Integral de Residuos 64,29% (9 de 14), la Gestión del Ahorro y Uso Eficiente de Energía 80,00% (4 de 5), la Gestión de la Calidad, Ahorro y Uso Eficiente del Agua 57,14% (4 de 7), la Gestión de la Calidad del Aire, Ruido Ambiental y Publicidad Exterior Visual 50,00% (1 de 2), y la Gestión de Áreas Naturales 33,33% (1 de 3), siendo este último el resultado más crítico del trimestre._x000D_
La caída en el indicador global durante el cuarto trimestre puede asociarse al incremento en el número de indicadores programados para el cierre del año, lo que exige una mayor capacidad de respuesta operativa en todos los programas de manera simultánea. Se recomienda revisar la planificación de actividades del último trimestre para distribuir de manera más equilibrada la carga operativa a lo largo del año, y fortalecer especialmente el seguimiento a los programas de Gestión de Áreas Naturales, Calidad del Aire y Uso Eficiente del Agua, que presentaron los mayores rezagos en este periodo.</t>
  </si>
  <si>
    <t>2026-03-09 09:17:10</t>
  </si>
  <si>
    <t>2026-02-10 12:07:48</t>
  </si>
  <si>
    <t>El proceso de desempeño institucional desde el mes de marzo realizo sesiones con los lideres y equipos de cada uno de los subprocesos de la institución en las cuales se revisaron los indicadores estratégicos y de gestión del 2024 y se evaluó si estos indicadores se mantienen, modifican, eliminan o si es necesario crear indicadores nuevos indicadores para el 2025, a partir de estas sesiones se crearon o ajustaron las fichas técnicas de los indicadores en Kawak._x000D_
_x000D_
Del total de subprocesos se realizó la definición de indicadores para 49 subprocesos._x000D_
_x000D_
En el cuarto trimestre del año, se implementaron ajustes adicionales a algunos indicadores previamente definidos y se evaluó la incorporación de nuevos indicadores para ciertos procesos, atendiendo a las necesidades emergentes y los cambios en las prioridades institucionales.</t>
  </si>
  <si>
    <t>2026-01-09 09:15:05</t>
  </si>
  <si>
    <t>Informe sobre el cumplimiento de términos en la atención de casos radicados entre el 1 de octubre y el 30 de octubre de 2025._x000D_
Durante el periodo comprendido entre el 1 de octubre y el 30 de octubre de 2025, se radicaron un total de 198 casos. Desde el área de PQRS, se garantizó el cumplimiento de los términos legales establecidos por la Ley 1755 de 2015, la cual determina que las respuestas deben ser emitidas en un plazo de 15 días hábiles siguientes a la recepción de la solicitud, o 10 días hábiles cuando se trata de solicitudes de documentos o información._x000D_
_x000D_
En algunos casos, fue necesario agotar la totalidad del plazo legal debido a la complejidad del requerimiento y al tiempo requerido por otras áreas para emitir la información necesaria. No obstante, también se presentaron situaciones en las que la respuesta se dio en un término inferior al establecido. En ningún caso se superó el plazo legal, por lo que se cumplió satisfactoriamente con la meta trazada._x000D_
_x000D_
Es importante señalar que, en el caso de Requerimientos del MEN, Traslados del MEN y tutelas, los plazos de respuesta son definidos directamente por dichas entidades, y se da cumplimiento estricto a los mismos._x000D_
_x000D_
El resultado positivo alcanzado obedece al riguroso control interno que implementamos a través de una tabla de seguimiento en Excel, la cual permite identificar y alertar oportunamente las fechas de vencimiento de cada solicitud.</t>
  </si>
  <si>
    <t>2026-03-03 13:15:59</t>
  </si>
  <si>
    <t>2026-03-03 12:06:12</t>
  </si>
  <si>
    <t>Durante el Q4 se cumplió la ANS en un 96,2%. Dando cumplimiento a la meta propuesta.</t>
  </si>
  <si>
    <t>2025-12-23 17:57:50</t>
  </si>
  <si>
    <t>Se cumplió con la inspección de los documentos de la empresa Transportes Escolares SAS y el servicio prestado, verificando todos los ítems del formato de control al servicio contratado para los meses de octubre, noviembre y diciembre de 2025. Como dato importante se verificó que la empresa presentará toda la documentación legal que deben portar y tener los vehículos inscritos como servicio público de transporte automotor especial. Iniciamos en este trimestre con buses Euro VI</t>
  </si>
  <si>
    <t>2026-01-10 15:15:03</t>
  </si>
  <si>
    <t>Durante el cuarto trimestre de 2025 se dio cumplimiento al plan de trabajo con la empresa transportadora de acuerdo con lo establecido en el Contrato. Durante los meses de octubre, noviembre y diciembre de 2025 la operación del servicio de transporte funcionó con ocho  (8) buses en el mes de octubre y noviembre y durante el mes de diciembre de 2025 la operación del servicio de transporte funcionó con tres (3) buses. En la hora pico 6:30 a.m. a 8:30 a.m. de lunes a viernes el servicio se refuerza con cuatro (4) vehículos mas en los meses de octubre y noviembre. Como soporte de las actividades planeadas se anexa la base de datos del número de usuarios transportados y número de recorridos realizados por los buses durante estos tres meses, cumpliéndose así con la operación del servicio de transporte rotativo de la comunidad universitaria de la sede City Campus a Campus principal y viceversa, pero también cumpliendo con el servicio en los horarios establecidos en el contrato (horario de lunes a sábado).</t>
  </si>
  <si>
    <t>2026-01-15 07:11:44</t>
  </si>
  <si>
    <t>Anticipos de proveedores sin legalizar 37: de los cuales 36 anticipos se encuentran por acuerdo que se legalizaran hasta que se culmine la transacción y 1 anticipos se encuentran vencidos se solicita a los usuarios se puedan legalizar. No hay anticipos de empleados pendientes de legalizar.</t>
  </si>
  <si>
    <t>2026-01-15 07:35:37</t>
  </si>
  <si>
    <t>2026-01-19 11:00:25</t>
  </si>
  <si>
    <t>En el trimestre (octubre, noviembre y diciembre) del año 2025, los estudiantes que aplicaron la encuesta de satisfacción fueron 565, dando cumplimiento al indicador, ya que obtuvimos un promedio sobre 93% en los ítem de profesor, materiales, programa académico, instalaciones.</t>
  </si>
  <si>
    <t>2026-01-19 11:08:33</t>
  </si>
  <si>
    <t>En el trimestre (octubre, noviembre y diciembre) del año 2025, se sube el mismo resultado del trimestre anterior, de la aplicación de la encuesta de satisfacción del cliente corporativo, para los ítem de Programa, modalidad, calidad, calidez ya que en este trimestre no tenemos datos adicionales, se obtuvo de ocho empresas, dando como resultado un 97% del indicador y así mismo cumpliendo con el mismo</t>
  </si>
  <si>
    <t>2026-03-05 09:08:07</t>
  </si>
  <si>
    <t>Se realiza el respectivo cargue de reporte de planes de retos por línea estratégica, con corte a 30 de noviembre 2025.</t>
  </si>
  <si>
    <t>2026-01-06 13:47:04</t>
  </si>
  <si>
    <t>¿Qué dice el indicador?_x000D_
El indicador mide el número de publicaciones realizadas por el Politécnico Grancolombiano en medios de comunicación clasificados como Tier 1 y Tier 2, es decir, aquellos con alta y media relevancia en el ecosistema informativo nacional y regional._x000D_
_x000D_
¿Cumple o no cumple la meta?_x000D_
Sí, lo que refleja una gestión sólida y una presencia constante en medios de alta relevancia para la institución._x000D_
_x000D_
¿Por qué se presenta este resultado?_x000D_
El resultado se debe a una estrategia de comunicación efectiva, con contenidos relevantes y oportunos que han sido bien recibidos por los medios. Además, el fortalecimiento de relaciones con periodistas y medios clave, así como el enfoque en temas de interés público como educación, salud mental, innovación y emprendimiento, han contribuido a una mayor visibilidad institucional._x000D_
_x000D_
¿Cuál es el impacto de este resultado para la institución?_x000D_
Este desempeño fortalece la reputación del Politécnico Grancolombiano, posicionándolo como un actor activo en el debate público y en la generación de conocimiento. La presencia en medios Tier 1 y Tier 2 mejora la percepción de calidad académica, liderazgo institucional y compromiso con temas sociales, lo que puede traducirse en mayor reconocimiento, atracción de estudiantes y alianzas estratégicas.</t>
  </si>
  <si>
    <t>2026-01-06 13:52:15</t>
  </si>
  <si>
    <t>¿Qué dice el indicador?_x000D_
El indicador mide la cantidad de apariciones en medios regionales que visibilizan iniciativas, proyectos, investigaciones y actividades generadas desde la sede Medellín del Politécnico Grancolombiano. No se trata simplemente de aparecer en medios de Antioquia, sino de lograr que las acciones originadas en esta sede tengan eco y relevancia en el ecosistema mediático nacional._x000D_
_x000D_
¿Cumple o no cumple la meta?_x000D_
Sí, el indicador no solo cumple, sino que supera ampliamente la meta establecida. Durante el periodo de octubre a diciembre se lograron 62 publicaciones, frente a una meta de 35._x000D_
_x000D_
¿Por qué se presenta el resultado?_x000D_
Este resultado se debe a una estrategia de comunicación bien estructurada que ha logrado conectar los contenidos generados en Medellín con los medios de comunicación locales. La participación activa de docentes, investigadores y líderes académicos en temas de interés regional ha sido clave. Además, se ha aprovechado una diversidad de canales (prensa, radio, televisión, redes sociales e internet) para amplificar el alcance de los mensajes._x000D_
_x000D_
¿Cuál es el impacto de este resultado para la institución?_x000D_
El impacto es altamente positivo para el posicionamiento de la sede Medellín. Este nivel de visibilidad fortalece la identidad regional del Politécnico Grancolombiano, proyecta su capacidad académica y social, y lo consolida como un actor relevante en el desarrollo de Antioquia. Asimismo, contribuye a la atracción de nuevos estudiantes, al fortalecimiento de alianzas estratégicas y al reconocimiento institucional en el ámbito local.</t>
  </si>
  <si>
    <t>2026-01-15 09:45:37</t>
  </si>
  <si>
    <t>De acuerdo a validación de seguimientos de casos de salud, se identificaron las siguientes observaciones:_x000D_
_x000D_
Para el cuarto trimestre del año se identificaron 55 casos de interés por condiciones de salud especial de trabajadores, a los cuales se les realizó acompañamiento, con un cumplimiento del 100%, en el cual se realizó la socialización de recomendaciones de salud</t>
  </si>
  <si>
    <t>2026-01-15 11:23:35</t>
  </si>
  <si>
    <t>Con base a validación, y de acuerdo al cierre de los planes de gestión en el último trimestre del 2025, las actividades programadas en cada una de los Planes, se ejecutaron en un 100%, dano cumplimiento en su totalidad a los mismos.</t>
  </si>
  <si>
    <t>2025-12-31 08:03:25</t>
  </si>
  <si>
    <t>Jonathan Camilo Agudelo Sarmiento_x000D_
28/10/2025   _x000D_
En este trimestre, se lograron entregan a ambientes el 100 % de lo establecido, gracias a la ejecución de los tiempos establecidos para la producción._x000D_
_x000D_
https://lookerstudio.google.com/u/0/reporting/cd6782f3-5139-4c34-be83-f7e3c5d530af/page/p_goah32mqvd</t>
  </si>
  <si>
    <t>2026-02-20 21:41:20</t>
  </si>
  <si>
    <t>En estos 90 días se entregaron 25 módulos dentro de los tiempos establecidos, los cuales corresponden a este trimestre; esto corresponde a lo esperado para este periodo, ya que se debe cumplir con la oferta académica planteada</t>
  </si>
  <si>
    <t>2026-03-09 15:44:17</t>
  </si>
  <si>
    <t>Es importante evidenciar que el fin de año trae un incremento de apertura en los tres segmentos. Y permite tener un cierre optimo en el impacto de las comunicaciones en los tres segmentos.</t>
  </si>
  <si>
    <t>2026-03-09 15:52:30</t>
  </si>
  <si>
    <t>Dentro de las acciones de invitar a realizar el clic desde el SMS, es importante revisar que muchas personas pueden leer la información pero no dan clic. Seguiremos trabajando en llamar la atención para que lean o profundicen la información que se les envía.</t>
  </si>
  <si>
    <t>2026-01-19 11:47:38</t>
  </si>
  <si>
    <t>Según el plan de gestión establecido en el cuarto trimestre del 2025, se programaron y ejecutaron 7 actividades, en prevención de riesgo psicosocial, las cuales permitieron realizar la aplicación de la batería de riesgo psicosocial, y del mismo modo, permitió ejecutar otras actividades para socializar con el personal colaborador..</t>
  </si>
  <si>
    <t>2026-01-16 12:13:23</t>
  </si>
  <si>
    <t>2026-01-16 13:14:04</t>
  </si>
  <si>
    <t>Qué dice el indicador: El indicador de eficacia de controles muestra que al cierre del último trimestre de 2025 el 84,76 % de los controles evaluados se encuentran en nivel de solidez fuerte, sin una meta definida para su comparación formal. Este resultado se explica por la efectividad de las actividades de mantenimiento de riesgos desarrolladas en los procesos, que permitieron fortalecer el diseño e implementación de controles, especialmente en riesgos estratégicos, financieros, tecnológicos y reputacionales. El impacto para la organización es positivo y relevante, ya que evidencia un sistema de control robusto en la mayoría de los frentes críticos, incrementando la capacidad de prevención, la estabilidad operativa y la confianza gerencial en la gestión del riesgo institucional._x000D_
_x000D_
El indicador refleja un desempeño sólido y consistente del proceso de Gestión de Riesgos, con resultados sobresalientes en categorías como proyectos, financieros, tecnológicos y reputacionales, donde se alcanza una eficacia del 100 %, y un comportamiento alto en riesgos legales y de cumplimiento con 93,33 %. En riesgos estratégicos y operativos, aunque el nivel fuerte supera el 70 % y el 80 % respectivamente, se evidencian oportunidades de mejora asociadas principalmente a la homogeneidad en el diseño y la documentación de controles, así como a la estandarización de su frecuencia y evidencia. Este resultado confirma que el esfuerzo sostenido en mantenimiento preventivo ha sido efectivo, pero también señala la necesidad de profundizar en los controles que aún no alcanzan el nivel de solidez esperado, para evitar brechas que puedan escalar en escenarios de mayor presión operativa.</t>
  </si>
  <si>
    <t>2026-01-16 13:23:21</t>
  </si>
  <si>
    <t>Qué dice el indicador: El indicador de nivel de cumplimiento del plan de seguimiento a controles presenta un resultado de 0 % en el último trimestre de 2025, debido a que no se programaron ni ejecutaron actividades formales de seguimiento como resultado del plan de trabajo y la capacidad disponible del talento humano del proceso. Este resultado se explica porque el enfoque del periodo se orientó a la gestión preventiva y al mantenimiento de riesgos, materializado en la atención de 18 oportunidades de mejora en 19 subprocesos y el cierre efectivo de 8 oportunidades al finalizar el año. El impacto para la organización es positivo en términos cualitativos, ya que, aunque el indicador no refleja ejecución formal del plan, las acciones desarrolladas fortalecieron el control preventivo, la estabilidad operativa y la cultura de autocontrol en procesos clave del POLI._x000D_
_x000D_
El indicador evidencia que el valor numérico cero no corresponde a inactividad ni a debilidad del proceso, sino a una decisión técnica y estratégica de priorización. Durante el periodo, la Gestión de Riesgos concentró sus esfuerzos en acompañar procesos críticos mediante acciones de mantenimiento y mejora, logrando cierres efectivos en subprocesos como Gestión de la Tecnología e Innovación Digital, Gestión Docente, Registro y Control, Gestión de la Responsabilidad Social, Planificación y Mejora del Sistema Integrado, Comunicaciones Externas, Contabilidad y Gestión de Graduados. No obstante, la ausencia de programación formal limita la trazabilidad cuantitativa del seguimiento a controles y reduce la capacidad del indicador para reflejar integralmente el esfuerzo realizado, lo que puede afectar la lectura gerencial y comparativa del desempeño en periodos futuros.</t>
  </si>
  <si>
    <t>2026-02-04 17:47:11</t>
  </si>
  <si>
    <t>Se tenia en total planeadas 8 auditorías y al finalizar el 2025 se efectuaron 11, alcanzando un cumplimiento del 137.5, superando la meta. Pero de las auditorías programadas no se logro efectuar la correspondiente a las leyes 2300 y 1581.</t>
  </si>
  <si>
    <t>2026-03-02 17:02:09</t>
  </si>
  <si>
    <t>Durante el trimestre (octubre - noviembre - diciembre) en la sede Medellín, el indicador de Infraestructura y Mantenimiento presenta un desempeño altamente satisfactorio, con un 98,99% de casos cerrados y solo un 1,01% en proceso. _x000D_
El cumplimiento en tiempos es sobresaliente, con 97,98% de los casos gestionados a tiempo y únicamente un 1,01% fuera del plazo establecido. _x000D_
En general, el comportamiento del indicador es excelente, evidenciando control, oportunidad en la gestión y mínimo nivel de reprocesos o retrasos.</t>
  </si>
  <si>
    <t>2026-01-14 08:58:32</t>
  </si>
  <si>
    <t>En el transcurso del año 2025, se llevaron a cabo la ejecución de las reuniones mensualmente del COPASST de acuerdo a lo planeado para la vigencia.</t>
  </si>
  <si>
    <t>2026-01-15 09:02:40</t>
  </si>
  <si>
    <t>Con base a la actualización de los Planes de Emergencia y cobertura de los centros de trabajo, los mismos dan cobertura a las principales sedes del Politecnico Grancolombiano, evidenciando una preparación de respuesta ante emergencias.</t>
  </si>
  <si>
    <t>2026-01-14 09:10:47</t>
  </si>
  <si>
    <t>De acuerdo a autoevaluación llevada a cabo el día 26/02/2025 por parte de la ARL SURA, se generó un cumplimiento del 100% con respecto al cumplimiento de los estándares mínimos del SG-SSST Reso. 0312 del 2019. no obstante, también realizó el reporte de los Estándares Mínimos ante el Ministerio del Trabajo el 26-03-2025, y también se generó el reporte de cumplimiento del 100%</t>
  </si>
  <si>
    <t>2026-01-14 09:19:49</t>
  </si>
  <si>
    <t>De acuerdo al Plan de Trabajo, se identificó un cumplimiento del 100% de ejecución de las actividades planeadas en el plan de trabajo del SGSST para la vigencia 2025.</t>
  </si>
  <si>
    <t>2026-01-14 09:24:05</t>
  </si>
  <si>
    <t>En el transcurso del año 2025 se dió un cumplimiento del 100% de actividades ejecutadas según el plan de capacitaciones.</t>
  </si>
  <si>
    <t>2026-01-14 09:30:13</t>
  </si>
  <si>
    <t>Durante el año 2025, se ejecutó de acuerdo a lo definido en los diferentes planes de gestión, simulacros específicos con enfoque al riesgo químico, seguridad vial, conteción de ACPM, derrame de Thiner, y los simulacros nacional distrital con participación de las sedes y CSU´S y concesión de alimentos.</t>
  </si>
  <si>
    <t>2026-01-19 11:43:19</t>
  </si>
  <si>
    <t>En el transcurso del año 2025, se programaron 135 formaciones en temas de interés en materia de SST, las cuales impactaron a un total de 3,574 trabajadores</t>
  </si>
  <si>
    <t>2026-01-14 09:46:29</t>
  </si>
  <si>
    <t>En el transcurso del año 2025, se realizaron en total 783 exámenes médicos ocupacionales como por ejemplo exámenes de ingreso, retiro, periódicos, de alturas y de alimentos.</t>
  </si>
  <si>
    <t>2026-01-15 08:06:51</t>
  </si>
  <si>
    <t>En el transcurso del año 2025 , se realizó entrega de 223 elementos de protección personal a 54 colaboradores.</t>
  </si>
  <si>
    <t>2026-01-14 10:11:25</t>
  </si>
  <si>
    <t>Con base a la auditoria de requisitos legales correspondiente al año 2025, la cual se ejecutó en dicimebre del periodo en mención, se obtuvo un cumplimiento fue de 100% de los requisitos, en normativa vigente, ne materia de SST, y está fue llevada a cabo a través del intermediario de CORRECOL.</t>
  </si>
  <si>
    <t>2026-01-15 08:27:54</t>
  </si>
  <si>
    <t>Para el periodo evaluado con corte al 31 de diciembre de 2025, la organización presentó una tasa de accidentalidad de 0,21, la cual se encuentra significativamente por debajo de la meta establecida de 2,14. Durante este periodo, por cada 100 colaboradores se presento 0,21 accidentes de trabajo para el periodo 2025.</t>
  </si>
  <si>
    <t>2026-01-14 10:13:35</t>
  </si>
  <si>
    <t>Para la vigencia del año 2025 no se presentaron accidentes mortales en la institución.</t>
  </si>
  <si>
    <t>2025-10-14 09:58:38</t>
  </si>
  <si>
    <t>Durante el periodo evaluado (1 de enero 2025 al  30 de septiembre de 2025), se aplicó instrumento de medición asociados al proceso de Auditoría en https://www.xcustomer360app.com/poligran?u=clientlogin , con el propósito de identificar la percepción de los usuarios frente al servicio recibido y su experiencia general._x000D_
_x000D_
Nivel de satisfacción Profesor: 100%_x000D_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</si>
  <si>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2026-01-19 12:32:39</t>
  </si>
  <si>
    <t>Por cada 100 trabajadores existen 0,16 casos de enfermedad laboral en el periodo 2025.</t>
  </si>
  <si>
    <t>2026-01-15 08:57:40</t>
  </si>
  <si>
    <t>Durante el 2025 no se registraron nuevos casos de EL (enfermedad Laboral).</t>
  </si>
  <si>
    <t>2026-01-23 17:21:02</t>
  </si>
  <si>
    <t>ANÁLISIS DEL INDICADOR 2025-2_x000D_
_x000D_
FORMACIÓN DEL RECURSO HUMANO: 19_x000D_
APROPIACIÓN SOCIAL DEL CONOCIMIENTO: 110_x000D_
DESARROLLO TECNOLÓGICO E INNOVACIÓN: 10_x000D_
GENERACIÓN DE NUEVO CONOCIMIENTO: 81_x000D_
DIVULGACIÓN PÚBLICA DE LA CIENCIA: 153_x000D_
_x000D_
TOTAL: 373_x000D_
_x000D_
PROYECTOS A CONSIDERAR: 158</t>
  </si>
  <si>
    <t>2026-01-23 17:43:46</t>
  </si>
  <si>
    <t>CATEGORIZADOS_x000D_
_x000D_
Facultad de Sociedad Cultura y Creatividad_x000D_
_x000D_
Categoría A1:_x000D_
_x000D_
Psicología, Educación y Cultura (PEC)._x000D_
Líder: Laura Milena Segovia Nieto._x000D_
_x000D_
Categoría A:_x000D_
_x000D_
Mercadeo 1 + 2._x000D_
Líder: Lina Astrid Carvajal Prieto._x000D_
_x000D_
Derecho, Sociedad y Empresa (DSE)._x000D_
Líder: José Saul Trujillo._x000D_
_x000D_
Categoría B:_x000D_
_x000D_
Educación, Innovación y Sociedad (EIS)._x000D_
Líder: Camila Suárez Acevedo._x000D_
_x000D_
Categoría C:_x000D_
_x000D_
Ciudadanías, Acción Social y Desarrollo (CIADE)._x000D_
Líder: Derly Zamora Romero._x000D_
_x000D_
Calidad de Vida, Salud y Seguridad Laboral (CVSSL)._x000D_
Líder: Yury Estefanía Perdomo Jurado._x000D_
_x000D_
Comunicación, Interacción y Branding (CIB)._x000D_
Líder: Pedro Elías Ochoa Daza._x000D_
_x000D_
Comunicación Estratégica y Creativa (CEC)_x000D_
Líder: Mireya Barón Pulido._x000D_
_x000D_
Narrativas, Creación y Estéticas (NCE)_x000D_
Líder: Juan David Cárdenas Maldonado._x000D_
_x000D_
_x000D_
Facultad de Ingeniería, Diseño e Innovación_x000D_
_x000D_
Categoría A:_x000D_
_x000D_
(CITIC)_x000D_
Líder: Óscar Leonardo Acevedo Pabón._x000D_
_x000D_
Categoría B:_x000D_
_x000D_
Optimización, Infraestructura y Automatización (OPINA)_x000D_
Líder: Jairo Enrique Parra Herrera._x000D_
_x000D_
Categoría C:_x000D_
_x000D_
Diseño, Artefacto y Sociedad (DAS)_x000D_
Líder: Victoria Peters Rada_x000D_
_x000D_
Grupo nuevo reconocido:_x000D_
E-TIC_x000D_
Líder: Giovanny Piedrahita Solórzano_x000D_
_x000D_
_x000D_
FACULTAD DE NEGOCIOS, GESTIÓN Y SOSTENIBILIDAD_x000D_
_x000D_
_x000D_
Categoría A:_x000D_
_x000D_
Economía, Negocios y Desarrollo Internacional (ENDI)_x000D_
Líder: María Alejandra Pineda Escobar_x000D_
_x000D_
Categoría B:_x000D_
_x000D_
Equipo de Investigación en Contabilidad, Organizaciones y Sociedad (EICOS)._x000D_
Líder: Edel Rocío Lasso Silva_x000D_
_x000D_
Administración, Competitividad y Sostenibilidad (GACS)._x000D_
Líder: Carlos Salcedo Pérez_x000D_
_x000D_
Categoría B:_x000D_
_x000D_
Grupo Interdisciplinar en Asuntos Públicos (GIAP)._x000D_
Líder: Jaime Wilches Tinjaca</t>
  </si>
  <si>
    <t>2026-01-30 10:45:09</t>
  </si>
  <si>
    <t>El 90,85 % resulta del promedio de los indicadores de efectividad de cada acción formativa, vinculadas a objetivos específicos de área. _x000D_
_x000D_
Evidencias textuales recurrentes:_x000D_
_x000D_
- Aplicación en la vida personal y profesional._x000D_
_x000D_
-Uso directo en docencia, acompañamiento académico, liderazgo, gestión de proyectos, operaciones, analítica, BI, desarrollo de software y seguridad de la información._x000D_
_x000D_
-Incrementos medibles posteriores a la formación (ej.: +38 % de usuarios activos, 6106 documentos cargados, reducción de brechas de uso).Los comentarios cualitativos corresponden a evidencias de resultado, impacto y limitaciones operativas reportadas por los líderes._x000D_
_x000D_
La efectividad no se limita a satisfacción, sino que se manifiesta en uso sostenido, mejora de desempeño y resultados operativos, lo que respalda un cumplimiento alto del indicador.Las acciones formativas están alineadas con objetivos estratégicos de las áreas, lo que justifica que el indicador consolide un promedio alto (90,85).Las desviaciones del 100 % no obedecen a la calidad ni a la pertinencia de la formación, sino a condiciones estructurales de disponibilidad, lo cual explica un cumplimiento alto pero no perfecto._x000D_
_x000D_
Algunas acciones generan impacto inicial, pero requieren procesos formativos encadenados para maximizar su efecto, lo cual incide razonablemente en el promedio final.</t>
  </si>
  <si>
    <t>2025-07-16 15:37:38</t>
  </si>
  <si>
    <t>2026-02-20 10:11:54</t>
  </si>
  <si>
    <t>La utilidad neta del año anterior (2024) fue de $5.141 millones se reinvierte 2,1 veces en inversiones de CapEx 2025.</t>
  </si>
  <si>
    <t>2025-12-23 11:43:29</t>
  </si>
  <si>
    <t>Durante le periodo 2025 el Poli generó 9.815 kg de Residuos Peligrosos en las sedes de Bogotá y Medellín, la disposición fue realizada por los gestores de RESPEL autorizados: Ecoindustria, Ecocapital, Matt y M&amp;V Ambiental._x000D_
_x000D_
_x000D_
En cuanto a la distribución por sedes: _x000D_
_x000D_
Campus Bogotá: 9.001,27 kg (91,71%)_x000D_
Campus Medellín: 541,00 kg (5,51%)_x000D_
City Campus: 271,68 kg  (2,77%)_x000D_
Sede Bienestar ? Medellín: 1,30 kg (0,013%)</t>
  </si>
  <si>
    <t>2026-03-06 17:57:43</t>
  </si>
  <si>
    <t>Durante el año 2025 se realizó el seguimiento al indicador ambiental Riesgo de la Calidad del Agua para Consumo Humano (IRCA) en las diferentes sedes del Politécnico Grancolombiano, mediante la revisión de los informes de caracterización de agua tratada elaborados por laboratorio acreditado. Dichos análisis se desarrollaron conforme a los lineamientos establecidos en la Resolución 2115 de 2007, que regula los criterios de vigilancia y control de la calidad del agua potable en Colombia. _x000D_
_x000D_
El monitoreo contempló la evaluación de parámetros fisicoquímicos y microbiológicos en puntos representativos de cada sede, permitiendo determinar el nivel de riesgo asociado a la calidad del agua suministrada para consumo humano_x000D_
Sede Campus ? Bogotá_x000D_
_x000D_
En la sede Campus se analizaron 10 puntos de agua tratada ubicados en tanques de almacenamiento y puntos de consumo dentro de la institución._x000D_
_x000D_
Los resultados evidenciaron que:_x000D_
_x000D_
1 punto (10%) cumplió con los parámetros establecidos, obteniendo un IRCA de 0%, clasificado como ?Sin riesgo?, lo que indica que el agua es apta para consumo humano._x000D_
_x000D_
9 puntos (90%) presentaron resultados que no cumplen con los criterios de calidad, ubicándose en categorías de riesgo según el IRCA._x000D_
_x000D_
Estos resultados evidencian que, aunque el agua proviene del sistema de acueducto, las condiciones de almacenamiento y distribución interna pueden influir en la disminución de la calidad del agua, principalmente por niveles insuficientes de cloro residual libre, parámetro clave para garantizar la desinfección._x000D_
_x000D_
Sede City ? Bogotá_x000D_
_x000D_
En esta sede se evaluaron 5 puntos de agua tratada correspondientes a tanques de almacenamiento y puntos de consumo._x000D_
_x000D_
Los resultados indicaron que:_x000D_
_x000D_
Ninguno de los puntos evaluados presentó cumplimiento con los parámetros de calidad del agua potable._x000D_
_x000D_
El 100% de las muestras presentó valores de IRCA que indican riesgo, lo que significa que el agua evaluada no cumple con las condiciones de aptitud para consumo humano._x000D_
_x000D_
Las posibles causas asociadas a estos resultados se relacionan con bajos niveles de cloro residual libre y posibles contaminaciones microbiológicas, lo que evidencia la necesidad de fortalecer los controles sanitarios en el almacenamiento y distribución del agua._x000D_
_x000D_
Sede Calle 84 ? Bogotá_x000D_
_x000D_
En la sede Calle 84 se analizaron 2 puntos de agua tratada, correspondientes al tanque de almacenamiento y a un dispensador de agua._x000D_
_x000D_
Los resultados evidenciaron que:_x000D_
_x000D_
Ninguno de los puntos evaluados cumplió con los parámetros establecidos para agua potable._x000D_
_x000D_
Las muestras presentaron valores de IRCA que indican riesgo en la calidad del agua, por lo que no se considera apta para consumo humano bajo las condiciones evaluadas._x000D_
_x000D_
Estos resultados sugieren que las condiciones del sistema interno de almacenamiento o distribución pueden afectar la calidad del agua suministrada dentro de la sede._x000D_
_x000D_
Sede Los Colores ? Medellín_x000D_
_x000D_
En esta sede se analizaron 3 puntos de agua tratada._x000D_
_x000D_
Los resultados indicaron que:_x000D_
_x000D_
El 100 % de las muestras obtuvo un IRCA de 0 %, lo cual corresponde a la categoría ?Sin riesgo?._x000D_
_x000D_
Esto indica que el agua cumple con los parámetros establecidos por la normativa colombiana para consumo humano._x000D_
_x000D_
Los resultados evidencian condiciones adecuadas en los sistemas de almacenamiento y manejo del agua, por lo cual se recomienda mantener los controles y el monitoreo periódico para garantizar la continuidad de esta condición.</t>
  </si>
  <si>
    <t>2026-03-06 17:54:58</t>
  </si>
  <si>
    <t>El 27 de agosto de 2025 el laboratorio AGQ Colombia S.A.S. realizó el monitoreo de aguas residuales domésticas en el punto denominado STARD Concesiones del Campus de la Institución Universitaria Politécnico Grancolombiano, con el fin de evaluar el cumplimiento de los parámetros establecidos en la Resolución 0631 de 2015 del Ministerio de Ambiente y Desarrollo Sostenible. _x000D_
_x000D_
Durante la caracterización se analizaron parámetros fisicoquímicos, microbiológicos e in situ, obtenidos mediante un monitoreo compuesto realizado durante ocho horas. Los resultados permitieron identificar el comportamiento de los vertimientos generados en el campus y su comparación frente a los límites máximos permisibles establecidos para aguas residuales domésticas con carga menor o igual a 625 kg/día de DBO?. _x000D_
_x000D_
En relación con los parámetros medidos in situ, se registró un caudal promedio de 0,0363 L/s, una temperatura promedio de 15,6 °C, con valores máximos de 17,0 °C y mínimos de 14,7 °C, cumpliendo con el límite establecido en el artículo 5 de la Resolución 0631 de 2015. El pH presentó valores entre 5,74 y 8,96, evidenciando algunas mediciones por debajo del límite mínimo permitido (6,0), lo cual representa incumplimientos puntuales del artículo 8 de la norma. _x000D_
_x000D_
En cuanto a los parámetros fisicoquímicos, se evidenció que varios indicadores superan los valores máximos permisibles establecidos por la normativa ambiental. La Demanda Bioquímica de Oxígeno (DBO?) registró una concentración de 879 mg/L y la Demanda Química de Oxígeno (DQO) de 951 mg/L, valores significativamente superiores a los límites de 90 mg/L y 180 mg/L respectivamente, lo que evidencia una alta carga orgánica en el vertimiento. Asimismo, los Sólidos Suspendidos Totales (168 mg/L) superan el límite permitido de 90 mg/L, y los aceites y grasas (28,49 mg/L) exceden el valor máximo permisible de 20 mg/L. _x000D_
_x000D_
Otros parámetros como nitrógeno total, nitrógeno amoniacal, ortofosfatos, fósforo total, nitratos, nitritos, SAAM e hidrocarburos fueron analizados y reportados conforme a lo establecido en la normativa; sin embargo, estos no cuentan con límites máximos específicos en la Resolución 0631 de 2015, por lo que no se emite juicio de cumplimiento para dichos parámetros. Igualmente, se registró una concentración de coliformes fecales de 4,90 × 10? NMP/100 mL, valor típico en aguas residuales domésticas, sin límite normativo de comparación. _x000D_
_x000D_
En conclusión, los resultados del monitoreo evidencian incumplimiento en algunos parámetros clave de calidad del vertimiento, principalmente en DBO?, DQO, sólidos suspendidos totales, aceites y grasas y mediciones puntuales de pH, lo que indica la necesidad de fortalecer las medidas de operación y mantenimiento del sistema de tratamiento de aguas residuales domésticas (STARD) con el fin de mejorar la eficiencia del tratamiento y asegurar el cumplimiento de la normativa ambiental vigente.</t>
  </si>
  <si>
    <t>2026-03-09 10:04:31</t>
  </si>
  <si>
    <t>En las sedes de Medellín se cuenta con 2 registros de PVE, de los cuales el de la sede Bienestar Universitario se planificará para que sea cancelado y generar el trámite del uno completamente para la nueva sede. _x000D_
En las sedes de Bogotá se cuenta con 9 nueve elementos PEV que requieren registro, de los cuales 1 corresponde a la sede de la Calle 84 y cuenta con registro desde el año 2023; 8 corresponden a la nueva flota de buses y se encuentran pendientes de respuesta por parte de la SDA. 1 correspondiente a la sede Campus Principal no cuenta con registro, ya que fue devuelta la solicitud por parte de la SDA. 1 corresponde a la sede City, pero se encuentra pendiente de definición del trámite por parte de la Institución. 2 de los registros de la sede Campus no requerirían de registro debido a los ajustes del nuevo gobierno del Distrito, por estar por debajo de los 8m2.</t>
  </si>
  <si>
    <t>2026-03-06 18:14:43</t>
  </si>
  <si>
    <t>Se realizó el monitoreo de emisión de ruido en las sedes Campus y City en Bogotá y en las sedes Los Colores, Bienestar Universitario y Terraza/Parqueadero en Medellín, con el fin de evaluar los niveles de presión sonora en horario diurno y nocturno, en días hábiles/ordinarios y no hábiles/dominicales, y compararlos con los estándares máximos permisibles establecidos en la Resolución 0627 de 2006 para el Sector B ? Tranquilidad y Ruido Moderado, Subsector Universidades, colegios, escuelas, centros de estudio e investigación. En este sector, el límite máximo permisible corresponde a 65 dB en jornada diurna y 55 dB en jornada nocturna para Bogotá, y en el informe de Medellín la comparación normativa reporta 65 dB en el día y 50 dB en la noche para los puntos evaluados._x000D_
_x000D_
A continuación, se presenta un análisis por sede de los puntos monitoreados y su cumplimiento o incumplimiento, con especial atención a las fuentes externas a la institución que influyen en los resultados._x000D_
_x000D_
Sede Campus Bogotá:_x000D_
Puntos de monitoreo: Plazoleta Principal, Bloque H, Gimnasio y Bloque B._x000D_
Resultados: En términos generales, la sede presenta cumplimiento en la mayoría de los puntos monitoreados. El punto Plazoleta Principal registró incumplimiento únicamente en la jornada diurna hábil, mientras que en la jornada diurna no hábil y en las jornadas nocturnas hábil y no hábil se mantuvo por debajo de los límites permisibles. Los puntos Bloque H, Gimnasio y Bloque B presentaron cumplimiento en las cuatro jornadas evaluadas, manteniéndose por debajo de los límites normativos._x000D_
Justificación: Los resultados se relacionan con actividades propias de la sede, tránsito de personas, flujo vehicular por las vías de acceso y presencia de fauna local; sin embargo, los puntos internos o con mayor resguardo presentan mejor control del ruido. _x000D_
_x000D_
Conclusión: La sede Campus Bogotá presenta cumplimiento general del indicador en la mayoría de sus puntos, con una afectación puntual en la plazoleta principal durante el periodo diurno hábil por influencia de fuentes externas y dinámica de acceso al campus._x000D_
_x000D_
Sede City Bogotá:_x000D_
Punto de monitoreo: City Campus._x000D_
Resultados: El punto evaluado presentó cumplimiento en las jornadas diurna no hábil y nocturna no hábil, pero incumplimiento en las jornadas diurna hábil y nocturna hábil, al superar los límites permisibles establecidos por la norma._x000D_
Justificación: El punto se encuentra influenciado por la Calle 61, la Carrera 7ª, el alto flujo de vehículos livianos, pesados y motocicletas, así como la dinámica urbana del sector y el movimiento interno asociado al campus._x000D_
Conclusión: La sede City presenta cumplimiento parcial, dado que controla adecuadamente el ruido en jornadas no hábiles, pero en jornadas hábiles se ve afectada por el entorno vial y urbano externo, lo que genera sobrepasos normativos._x000D_
_x000D_
Sedes Medellín:_x000D_
Puntos de monitoreo: Terraza, Parqueadero y Bienestar Universitario._x000D_
Resultados: De las 12 mediciones realizadas, 10 superaron los niveles permisibles, equivalente a un 83,3 % de incumplimiento. El único punto que presentó cumplimiento fue Terraza en horario diurno, tanto en día dominical como en día ordinario. En contraste, Parqueadero y Bienestar Universitario presentaron incumplimiento en todas las jornadas evaluadas, y la Terraza presentó incumplimiento en horario nocturno._x000D_
Justificación: Los mayores niveles de ruido se asocian a la localización de los puntos sobre vías terciarias conectadas con corredores principales, la circulación de transporte público, vehículos y peatones, así como a ruidos ambientales propios del entorno urbano, los cuales inciden directamente en los niveles registrados._x000D_
Conclusión: En Medellín no se evidencia cumplimiento general del indicador, salvo cumplimiento parcial en el punto Terraza en horario diurno. Las sedes evaluadas presentan afectación importante por fuentes externas de ruido, especialmente tránsito vehicular y dinámica urbana circundante.</t>
  </si>
  <si>
    <t>2026-03-10 14:13:26</t>
  </si>
  <si>
    <t>En el 2025 no se presentaron actos administrativos o decisiones judiciales desfavorables para la Institución en temas ambientales.</t>
  </si>
  <si>
    <t>2026-03-06 19:14:25</t>
  </si>
  <si>
    <t>En 2025, el Poli pasó del puesto 327 al 219, ascendiendo 108 posiciones en el ranking mundial según los resultados oficiales de UI GreenMetric. Este avance refleja un esfuerzo institucional articulado que integra infraestructura sostenible, gestión eficiente de recursos, movilidad responsable, educación ambiental y la generación de nuevo conocimiento en torno al desarrollo sostenible._x000D_
_x000D_
El progreso se evidencia en los movimientos por categoría:_x000D_
_x000D_
Movimientos por categoría ? Ranking internacional (2024 ? 2025)_x000D_
_x000D_
?	Entorno e infraestructura: 559 ? 537 (?22 posiciones)_x000D_
?	Energía y cambio climático: 324 ? 87 (?237 posiciones)_x000D_
?	Residuos: 289 ? 125 (?164 posiciones)_x000D_
?	Agua: 207 ? 199 (?8 posiciones)_x000D_
?	Transporte: 533 ? 398 (?135 posiciones)_x000D_
?	Educación e investigación: 489 ? 558 (?69 posiciones)_x000D_
_x000D_
El impacto también se reflejó en el contexto colombiano. Entre 58 universidades participantes del país, el Poli avanzó del puesto 25 al 13, escalando 12 posiciones, según los registros oficiales del ranking 2025. Este crecimiento confirma el trabajo coordinado entre sedes, facultades, escuelas y dependencias administrativas para fortalecer la cultura sostenible del Multicampus._x000D_
_x000D_
Movimientos por categoría ? Ranking nacional (2024 ? 2025)_x000D_
_x000D_
?	Entorno e infraestructura: 28 ? 22 (?6 posiciones)_x000D_
?	Energía y cambio climático: 22 ? 12 (?10 posiciones)_x000D_
?	Residuos: 20 ? 7 (?13 posiciones)_x000D_
?	Agua: 22 ? 19 (?3 posiciones)_x000D_
?	Transporte: 26 ? 16 (?10 posiciones)_x000D_
?	Educación e investigación: 27 ? 19 (?8 posiciones)</t>
  </si>
  <si>
    <t>2026-01-15 08:59:21</t>
  </si>
  <si>
    <t>Durante el año 2025 se presentaron 4 accidentes de trabajo leves. No osbtante, ningún accidente estuvo asociado con eventos mortales.</t>
  </si>
  <si>
    <t>2026-01-21 13:00:08</t>
  </si>
  <si>
    <t>Al cierre de 2025-2 se contó con 159 convenios vigentes o en proceso de renovación. De estos, 137 han tenido resultados en los últimos 5 años con participación de comunidad académica de una o de las dos partes. Cabe resaltar que a los convenios firmados en el último año la planeación de actividades durante el mismo se cuenta como activo.</t>
  </si>
  <si>
    <t>2026-01-21 09:32:47</t>
  </si>
  <si>
    <t>2026-01-30 12:38:07</t>
  </si>
  <si>
    <t>Se logra un resultado satisfactorio en la evaluación 360°, logrando de forma anticipada la meta trazada en el PDI para 2026 que correspondía al 90%, esto se debe a: _x000D_
- Un laboratorio de competencias en 2025 personalizado, donde cada colaborador pudo escoger la metodología de su preferencia. _x000D_
- Se realizaron cambios oportunos según los resultados de indicadores de las formaciones de competencias, donde se evidenciaban oportunidades de mejora. _x000D_
- Una campaña de sensibilización a los colaboradores para mejorar la forma de calificación y que esta logrará ser mas objetiva. _x000D_
- Un esquema de coaching personalizado enfocado y práctico según las competencias con mayor oportunidad de mejora. _x000D_
- Una metodologia asincronica virtual con rutas puntuales y practicas segun las competencias con oportunidad de mejora.</t>
  </si>
  <si>
    <t>2026-02-10 15:38:01</t>
  </si>
  <si>
    <t>Para el proceso de inventario se consideró una base de 46.843 ítems. Como resultado de la verificación física, se identificó que 168 títulos no fueron localizados._x000D_
_x000D_
Este desvío equivale aproximadamente al 0,36% del total inventariado, porcentaje que se sitúa muy por debajo de la meta establecida del 2%. En consecuencia, el desempeño del indicador evidencia un alto nivel de control, trazabilidad y confiabilidad en la gestión del inventario. Se adjunta listado de libros perdidos 2025</t>
  </si>
  <si>
    <t>2026-01-21 09:34:06</t>
  </si>
  <si>
    <t>Los programas acreditables son 34 y los acreditados son 12 lo que representa el 34% del 30% que se requiere para la Acreditación Institucional, lo que significa que se cumple con el requisito del CNA de cara al proceso institucional. El impacto para la institución está dado en garantizar procesos de calidad y aportar a la ruta de la acreditación institucional.</t>
  </si>
  <si>
    <t>2026-01-21 08:33:34</t>
  </si>
  <si>
    <t>Se impactaron 678 profesores en Bogotá y Medellín en el año 2025 (indefinidos, fijos y catedra), participando en diferentes actividades de bienestar (día de la madre y del padre, día del profesor, día de integración, día del niño, fiesta de fin de año, detalles de cumpleaños, entre otros). Del total de impactados, 250 son profesores a termino indefinido.</t>
  </si>
  <si>
    <t>2025-09-09 09:32:04</t>
  </si>
  <si>
    <t>Se evidencia una mejora de 0.22 puntos con respecto a la medición de 2023 con mejoría en todos los factores que explora el instumento y mejoría en la percepción de todos los estamentos evaluados</t>
  </si>
  <si>
    <t>2026-01-14 17:23:52</t>
  </si>
  <si>
    <t>Con el  reporte de los estudiantes que en el periodo 20251 pagaron con menor valor debido a la politica de pronto pago; al 100% de estos estudiantes se le realizo el ajuste de valor de matricula de primer semestre del año 2025 de acuerdo al valor establecido en la Resolucion de Derechos pecuniarios.</t>
  </si>
  <si>
    <t>2026-01-05 11:14:57</t>
  </si>
  <si>
    <t>Desde el área de Huella Grancolombiana acompañamos los sueños de los estudiantes y aspirantes con dificultades que ponen en riesgo su acceso o permanencia a la educación superior, mediante el programa de becas con tipologías como beca especial (apoyo a problemas económicos) inclusión, pódium para deportistas de alto rendimiento, avanza para personas mayores de 60 años, excelencia académica, logros deportivos, de investigación y de representación cerramos el 2025 con 2.172 becas otorgadas, 812 en la comunidad presencial y 1.360 en virtual. 62% de las becas se otorgaron a mujeres y 38% a hombres._x000D_
_x000D_
La distribución por facultad fue la siguiente: FSCC 1027 / FIDI 617 / FNGS 528, con becas otorgadas en 29 de los 32 departamentos del país._x000D_
Las becas otorgadas son menores que en el año 2024 principalmente debido a que se retiró la categoría de Monitorias del programa de becas.</t>
  </si>
  <si>
    <t>2026-02-20 10:27:14</t>
  </si>
  <si>
    <t>La ejecución del CapEx ascendió a $11.016 millones, generando una reinversion de la utilidad del año anterior del 2.1 veces, y cumpliendo con los requerimientos de la estrategia institucional en las áreas de infraestructura tecnologica y fisica, contenido virtuales, medios y biblioteca</t>
  </si>
  <si>
    <t>2026-01-20 16:54:11</t>
  </si>
  <si>
    <t>Se logró un ahorro del 100,78% contra el presupuestado</t>
  </si>
  <si>
    <t>2026-01-20 16:59:34</t>
  </si>
  <si>
    <t>2026-02-19 18:26:27</t>
  </si>
  <si>
    <t>La consulta de MI-Books en el primer semestre de 2025-1 es de 386.321 visitas a la página y registra 14 mil nuevos usuarios en el 2025-1; y registra 11 mil usuarios nuevos en 2025-2, para un total de 25.000 en 2025. Fuente Google Analitycs.</t>
  </si>
  <si>
    <t>2026-03-10 14:25:22</t>
  </si>
  <si>
    <t>El Congreso Internacional de Vulnerabilidades Psicosociales y Suicidio se llevará a cabo los días 11, 12 y 13 de septiembre de 2025, en el Auditorio del City Campus del Poli. Este evento se realizó prestando el apoyo a la escuela Escuela de Sentido y Transformación SAS.</t>
  </si>
  <si>
    <t>2026-01-07 12:09:43</t>
  </si>
  <si>
    <t>El indicador de Brand Equity mide el nivel de posicionamiento y fortaleza de la marca en el mercado de la Educación Superior en Colombia. Durante 2025, el Poli alcanzó un deseo de marca de 15,1, superando la meta establecida para el año (12,3), lo que representa un crecimiento superior a dos puntos porcentuales frente al año anterior._x000D_
_x000D_
Este resultado evidencia un fortalecimiento sostenido de la marca a nivel nacional, especialmente en regiones distintas a Bogotá, donde históricamente se concentraba el mayor reconocimiento. De igual forma, se registró un incremento de +2 puntos porcentuales en posicionamiento de marca frente al set competitivo, con oportunidades de mejora identificadas en las regiones de Sur Occidente y Centro Oriente._x000D_
_x000D_
Adicionalmente, se observó una mejoría significativa en indicadores clave de construcción de marca, como top of mind y consideración. En este último, el Poli pasó de 23% a 40%, reflejando un avance relevante en la preferencia de los potenciales estudiantes._x000D_
_x000D_
En regiones como Antioquia y la Costa Caribe, donde se realizó un análisis específico del conocimiento de marca, se evidenció una mejora importante frente a años anteriores, atribuible a los planes de medios implementados durante el año. En estos territorios se concentró hasta el 30% del presupuesto del canal ATL, priorizando la exposición de marca en puntos de alto tráfico, como estaciones de metro en Medellín y flotas de buses intermunicipales en la región Caribe.</t>
  </si>
  <si>
    <t>2026-01-07 12:47:09</t>
  </si>
  <si>
    <t>El indicador de Conocimiento Espontáneo mide el nivel de recordación inmediata de la marca en el mercado de la Educación Superior en Colombia. Durante 2025, el Poli alcanzó un conocimiento espontáneo del 11%, superando la meta establecida para el año (9%), lo que representa un crecimiento de dos puntos porcentuales frente al año anterior._x000D_
_x000D_
Este resultado evidencia un fortalecimiento del reconocimiento de marca a nivel nacional, manteniendo a Bogotá como la región con mayores niveles de recordación espontánea dentro del sector; no obstante, se destacan avances relevantes en otras regiones del país para el Poli. En Antioquia, el conocimiento espontáneo presentó un incremento significativo, pasando de 13% en 2024 a 25% en 2025, mientras que en la región Caribe se registró un aumento de un punto porcentual, al pasar de 7% a 8%._x000D_
_x000D_
Por segmentos etarios, el mayor crecimiento del indicador se concentró en el grupo de 18 a 24 años, donde el conocimiento espontáneo pasó de 9% a 24%, reflejando el impacto positivo de la diversificación de la inversión publicitaria en el canal digital, con la incursión en nuevas plataformas como TikTok, así como el refuerzo del plan de medios en regiones estratégicas, priorizando zonas de alto tráfico para la exposición de marca._x000D_
_x000D_
Como oportunidad de mejora, se identifica un decrecimiento del conocimiento espontáneo en el rango etario de 35 a 39 años, que pasó de 27% en 2024 a 16% en 2025, lo cual orienta la necesidad de ajustar mensajes, canales y tácticas para este segmento en el próximo periodo, en coherencia con la estrategia de fortalecimiento de marca.</t>
  </si>
  <si>
    <t>2025-10-14 09:14:33</t>
  </si>
  <si>
    <t>Durante el periodo evaluado (1 de enero 2025 al  30 de septiembre de 2025), se aplicó instrumento de medición asociados al proceso Gestión de Riesgos en https://www.xcustomer360app.com/poligran?u=clientlogin , con el propósito de identificar la percepción de los usuarios frente al servicio recibido y su experiencia general._x000D_
_x000D_
Nivel de satisfacción Profesor: 100%_x000D_
Nivel de satisfacción Administrativo: 99%_x000D_
Resultado General: 99%_x000D_
_x000D_
El proceso obtuvo un resultado general de satisfacción de 98%, lo que refleja que el proceso se ubica +19pp por encima de la meta institucional 80%._x000D_
Finalmente se realizó el análisis de las necesidades y expectativas expresadas por las partes interesadas que interactúan con el proceso y se identifican los siguientes aspectos relevantes, ver adjunto.</t>
  </si>
  <si>
    <t>2026-01-30 11:32:31</t>
  </si>
  <si>
    <t>2025-10-31 09:29:24</t>
  </si>
  <si>
    <t>El incremento de impactos se da por la buena gestión en la comunicación de los talleres llegando a mayor cantidad de estudiantes, los estudiantes ven estos talleres una formación integral para sus carreras._x000D_
Durante el periodo evaluado, se impactaron 205 estudiantes a través de talleres de producción audiovisual, superando un crecimiento del 20% de estudiantes.</t>
  </si>
  <si>
    <t>2025-10-14 11:04:57</t>
  </si>
  <si>
    <t>Durante el periodo evaluado (1 de enero 2025 al  30 de septiembre de 2025), se aplicó instrumento de medición asociados al proceso Planeación Estratégica en https://www.xcustomer360app.com/poligran?u=clientlogin , con el propósito de identificar la percepción de los usuarios frente al servicio recibido y su experiencia general._x000D_
_x000D_
Nivel de satisfacción Estudiante presencial: 100%_x000D_
_x000D_
Nivel de satisfacción Profesor: 100%_x000D_
_x000D_
Nivel de satisfacción Administrativo: 99%_x000D_
_x000D_
Nivel de satisfacción Proveedor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</si>
  <si>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09:34:08</t>
  </si>
  <si>
    <t>Durante el periodo evaluado (1 de enero 2025 al  30 de septiembre de 2025), se aplicó instrumento de medición asociados al proceso Gestión de Proyectos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</si>
  <si>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11:23:02</t>
  </si>
  <si>
    <t>Durante el periodo evaluado (1 de enero 2025 al  30 de septiembre de 2025), se aplicó instrumento de medición asociados al proceso Desempeño Institucional en https://www.xcustomer360app.com/poligran?u=clientlogin , con el propósito de identificar la percepción de los usuarios frente al servicio recibido y su experiencia general._x000D_
_x000D_
Nivel de satisfacción Administrativo: 95%_x000D_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</si>
  <si>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2025-10-22 14:15:33</t>
  </si>
  <si>
    <t>Durante el periodo evaluado (1 de enero 2025 al  30 de septiembre de 2025), se aplicó instrumento de medición asociados al proceso Gestión Jurídica y Normativa en https://www.xcustomer360app.com/poligran?u=clientlogin , con el propósito de identificar la percepción de los usuarios frente al servicio recibido y su experiencia general._x000D_
_x000D_
Nivel de satisfacción Profesor: 85%_x000D_
_x000D_
Nivel de satisfacción Administrativo: 76%_x000D_
_x000D_
Resultado General: 77%_x000D_
_x000D_
El proceso obtuvo un resultado general de satisfacción de 77%, Lo que refleja que el proceso se ubica 3pp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</si>
  <si>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2025-10-14 11:40:40</t>
  </si>
  <si>
    <t>Durante el periodo evaluado (1 de enero 2025 al  30 de septiembre de 2025), se aplicó instrumento de medición asociados al proceso Administración de Servicios Generales en https://www.xcustomer360app.com/poligran?u=clientlogin , con el propósito de identificar la percepción de los usuarios frente al servicio recibido y su experiencia general._x000D_
_x000D_
Nivel de satisfacción Estudiante presencial: 91%_x000D_
_x000D_
Nivel de satisfacción Estudiante Virtual: 83%_x000D_
_x000D_
Nivel de satisfacción Profesor: 96%_x000D_
_x000D_
Nivel de satisfacción Administrativo: 96%_x000D_
_x000D_
Resultado General: 93%_x000D_
_x000D_
El proceso obtuvo un resultado general de satisfacción de 93%, lo que refleja que el proceso se ubica +13pp por encima de la meta institucional 80%._x000D_
_x000D_
Finalmente se realizó el análisis de las necesidades y expectativas expresadas por las partes interesadas que interactúan con el proceso y se identifican los siguientes aspectos relevantes, ver adjunto.</t>
  </si>
  <si>
    <t>2025-10-29 12:09:44</t>
  </si>
  <si>
    <t>Durante el periodo evaluado (1 de enero 2025 al  30 de septiembre de 2025), se aplicó instrumento de medición asociados al proceso de Contabilidad en https://www.xcustomer360app.com/poligran?u=clientlogin , con el propósito de identificar la percepción de los usuarios frente al servicio recibido y su experiencia general._x000D_
_x000D_
Nivel de satisfacción Estudiante Presencial: 75%_x000D_
_x000D_
Nivel de satisfacción Estudiante Virtual: 61%_x000D_
_x000D_
Resultado General: 63%_x000D_
_x000D_
El proceso obtuvo un resultado general de satisfacción de 63%, Lo que refleja que el proceso se ubica 17pp por debajo de la meta institucional 80%, el proceso se ubica en zona de alerta por lo cual se debe evaluar si amerita abrir oportunidad de mejora, de acuerdo con el procedimiento creación, modificación y eliminación de indicadores estratégicos y de gestión_x000D_
_x000D_
Finalmente se realizó el análisis de las necesidades y expectativas expresadas por las partes interesadas que interactúan con el proceso y se identifican los siguientes aspectos relevantes, ver adjunto.</t>
  </si>
  <si>
    <t>2025-10-22 09:12:06</t>
  </si>
  <si>
    <t>Durante el periodo evaluado (1 de enero 2025 al  30 de septiembre de 2025), se aplicó instrumento de medición asociados al proceso Planeación Financiera en https://www.xcustomer360app.com/poligran?u=clientlogin , con el propósito de identificar la percepción de los usuarios frente al servicio recibido y su experiencia general._x000D_
_x000D_
Nivel de satisfacción Administrativo: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</si>
  <si>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2025-10-14 14:21:55</t>
  </si>
  <si>
    <t>Durante el periodo evaluado (1 de enero 2025 al  30 de septiembre de 2025), se aplicó instrumento de medición asociados al proceso Centro de Medios Audiovisuales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100%_x000D_
_x000D_
Nivel de satisfacción Profesor: 100%_x000D_
_x000D_
Nivel de satisfacción Administrativo: 100%_x000D_
_x000D_
Resultado General: 95%_x000D_
_x000D_
El proceso obtuvo un resultado general de satisfacción de 95%, lo que refleja que el proceso se ubica +15pp por encima de la meta institucional 80%._x000D_
_x000D_
Finalmente se realizó el análisis de las necesidades y expectativas expresadas por las partes interesadas que interactúan con el proceso y se identifican los siguientes aspectos relevantes, ver adjunto.</t>
  </si>
  <si>
    <t>2026-03-10 00:10:25</t>
  </si>
  <si>
    <t>Por reestructuración del proceso no se realizo medición de indicador de satisfacción en 2025</t>
  </si>
  <si>
    <t>2025-10-22 12:01:54</t>
  </si>
  <si>
    <t>Durante el periodo evaluado (1 de enero 2025 al  30 de septiembre de 2025), se aplicó instrumento de medición asociados al proceso Servicio de Salud en https://www.xcustomer360app.com/poligran?u=clientlogin , con el propósito de identificar la percepción de los usuarios frente al servicio recibido y su experiencia general._x000D_
_x000D_
Nivel de satisfacción Estudiante Presencial: 100%_x000D_
_x000D_
Nivel de satisfacción Estudiante Virtual: 100%_x000D_
_x000D_
Nivel de satisfacción Profesor: 100%_x000D_
_x000D_
Nivel de satisfacción Administrativo: 100%_x000D_
_x000D_
Nivel de satisfacción Externo: 100%_x000D_
_x000D_
Resultado General: 100%_x000D_
_x000D_
El proceso obtuvo un resultado general de satisfacción de 100%, lo que refleja que el proceso se ubica +20pp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</si>
  <si>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14:42:13</t>
  </si>
  <si>
    <t>Durante el periodo evaluado (1 de enero 2025 al  30 de septiembre de 2025), se aplicó instrumento de medición asociados al proceso Gestión, evaluación e innovación curricular en https://www.xcustomer360app.com/poligran?u=clientlogin , con el propósito de identificar la percepción de los usuarios frente al servicio recibido y su experiencia general._x000D_
_x000D_
Nivel de satisfacción Profesor: 100%_x000D_
_x000D_
Resultado General: 100%_x000D_
_x000D_
El proceso obtuvo un resultado general de satisfacción de 100%, lo que refleja que el proceso se ubica +18pp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</si>
  <si>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08:55:36</t>
  </si>
  <si>
    <t>Durante el periodo evaluado (1 de enero 2025 al  30 de septiembre de 2025), se aplicó instrumento de medición asociados al proceso Investigación, innovación y creación en https://www.xcustomer360app.com/poligran?u=clientlogin , con el propósito de identificar la percepción de los usuarios frente al servicio recibido y su experiencia general._x000D_
_x000D_
Nivel de satisfacción Estudiante presencial: 97%_x000D_
_x000D_
Nivel de satisfacción Estudiante Virtual: 97%_x000D_
_x000D_
Nivel de satisfacción Profesor: 93%_x000D_
_x000D_
Nivel de satisfacción Administrativo: 100%_x000D_
_x000D_
Resultado General: 97%_x000D_
_x000D_
El proceso obtuvo un resultado general de satisfacción de 97%, lo que refleja que el proceso se ubica +17pp por encima de la meta institucional 80%._x000D_
_x000D_
Finalmente se realizó el análisis de las necesidades y expectativas expresadas por las partes interesadas que interactúan con el proceso y se identifican los siguientes aspectos relevantes, ver adjunto.</t>
  </si>
  <si>
    <t>2025-10-21 14:15:16</t>
  </si>
  <si>
    <t>Durante el periodo evaluado (1 de enero 2025 al  30 de septiembre de 2025), se aplicó instrumento de medición asociados al proceso Gestión de Unidades Académicas en https://www.xcustomer360app.com/poligran?u=clientlogin , con el propósito de identificar la percepción de los usuarios frente al servicio recibido y su experiencia general._x000D_
_x000D_
Nivel de satisfacción Estudiante Presencial: 95%_x000D_
_x000D_
Nivel de satisfacción Estudiante Virtual: 87%_x000D_
_x000D_
Resultado General: 94%_x000D_
_x000D_
_x000D_
El proceso obtuvo un resultado general de satisfacción de 94%, lo que refleja que el proceso se ubica +14pp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</si>
  <si>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15:48:19</t>
  </si>
  <si>
    <t>Durante el periodo evaluado (1 de enero 2025 al  30 de septiembre de 2025), se aplicó instrumento de medición asociados al proceso Laboratorios de Experiencias Inmersivas (LEI)  en https://www.xcustomer360app.com/poligran?u=clientlogin , con el propósito de identificar la percepción de los usuarios frente al servicio recibido y su experiencia general._x000D_
_x000D_
Nivel de satisfacción Estudiante Virtual: 88%_x000D_
_x000D_
Resultado General: 88%_x000D_
_x000D_
El proceso obtuvo un resultado general de satisfacción de 88%, lo que refleja que el proceso se ubica +8pp por encima de la meta institucional 80%._x000D_
_x000D_
Finalmente se realizó el análisis de las necesidades y expectativas expresadas por las partes interesadas que interactúan con el proceso y se identifican los siguientes aspectos relevantes, ver adjunto.</t>
  </si>
  <si>
    <t>2025-10-21 15:57:00</t>
  </si>
  <si>
    <t>Durante el periodo evaluado (1 de enero 2025 al  30 de septiembre de 2025), se aplicó instrumento de medición asociados al proceso Mercadeo de Programas Académicos en https://www.xcustomer360app.com/poligran?u=clientlogin , con el propósito de identificar la percepción de los usuarios frente al servicio recibido y su experiencia general._x000D_
_x000D_
Nivel de satisfacción Presencial: 88%_x000D_
_x000D_
Nivel de satisfacción Virtual: 84%_x000D_
_x000D_
Resultado General: 86%_x000D_
_x000D_
El proceso obtuvo un resultado general de satisfacción de 86%, lo que refleja que el proceso se ubica +6pp por encima de la meta institucional 80%._x000D_
_x000D_
Finalmente se realizó el análisis de las necesidades y expectativas expresadas por las partes interesadas que interactúan con el proceso y se identifican los siguientes aspectos relevantes, ver adjunto.</t>
  </si>
  <si>
    <t>2025-10-21 08:16:01</t>
  </si>
  <si>
    <t>Durante el periodo evaluado (1 de enero 2025 al  30 de septiembre de 2025), se aplicó instrumento de medición asociados al proceso Diseño de contenido virtual en https://www.xcustomer360app.com/poligran?u=clientlogin , con el propósito de identificar la percepción de los usuarios frente al servicio recibido y su experiencia general._x000D_
_x000D_
Nivel de satisfacción Estudiante presencial: 94%_x000D_
_x000D_
Nivel de satisfacción Estudiante Virtual: 87%_x000D_
_x000D_
Resultado General: 89%_x000D_
_x000D_
El proceso obtuvo un resultado general de satisfacción de 89%, lo que refleja que el proceso se ubica +9pp por encima de la meta institucional 80%._x000D_
_x000D_
Finalmente se realizó el análisis de las necesidades y expectativas expresadas por las partes interesadas que interactúan con el proceso y se identifican los siguientes aspectos relevantes, ver adjunto.</t>
  </si>
  <si>
    <t>2026-01-09 15:27:17</t>
  </si>
  <si>
    <t>Se adjunta evidencia.</t>
  </si>
  <si>
    <t>2026-03-09 08:32:39</t>
  </si>
  <si>
    <t>Se llevó a cabo la construcción de la estrategia mediante un proceso participativo que contó con la asistencia de diferentes actores de la comunidad institucional en diversas actividades. En total participaron 6.898 asistentes en encuestas, 115 en el espacio ?Historias que transforman?, 55 en jornadas de estrategia, 216 en focus group y 20 en entrevistas realizadas al equipo directivo, representantes y miembros del consejo, lo que permitió recoger múltiples perspectivas para fortalecer la formulación de la estrategia institucional.</t>
  </si>
  <si>
    <t>2026-01-28 11:58:44</t>
  </si>
  <si>
    <t>En 2025, la comunidad de graduados del Politécnico Grancolombiano alcanzó una participación importante, consolidando una red institucional de alto impacto. Gracias a la articulación estratégica entre la Secretaría Académica y de Docencia, la Dirección de Graduados y el equipo se fortalecieron las estrategias de empleabilidad, fidelización y formación, logrando la participación activa de 9.879 graduados, fortaleciendo la oferta institucional y participación de Graduados en un 142% más, en comparación al año anterior (4.076 participantes) y un 2% por encima de la meta propuesta para 2025._x000D_
_x000D_
Se toma como base del indicador la cifra de graduados (141.246 del 14/1/2026)</t>
  </si>
  <si>
    <t>2026-01-20 16:43:19</t>
  </si>
  <si>
    <t>En el marco de la implementación y consolidación del Modelo Institucional de Seguimiento al Graduado, y a través de la aplicación de las encuestas M0, M1 y M5, durante 2025 se alcanzaron resultados sobresalientes en los niveles de empleabilidad de los graduados participantes. Los indicadores reflejan una tendencia positiva y sostenida en la inserción laboral de los graduados del Poli._x000D_
_x000D_
M0: 80% de empleabilidad_x000D_
M1: 81% de empleabilidad_x000D_
M5: 84% de empleabilidad_x000D_
_x000D_
Estos resultados fueron posibles gracias a una participación amplia e histórica de los graduados en las encuestas de seguimiento, impulsada por la articulación estratégica de las acciones lideradas por la Oficina de Graduados, lo que fortaleció de manera significativa los indicadores institucionales.</t>
  </si>
  <si>
    <t>2026-01-20 16:28:33</t>
  </si>
  <si>
    <t>En 2025, gracias a la articulación estratégica entre la Secretaría Académica y de Docencia y la Dirección de Graduados, se fortalecieron de manera integral las estrategias de vinculación, seguimiento e incentivos para la participación en encuestas, lo que permitió alcanzar una participación de graduados sin precedentes en los instrumentos institucionales aplicados en los distintos momentos de su trayectoria._x000D_
_x000D_
Como resultado, se logró el cumplimiento y superación de los indicadores de participación establecidos para el Modelo de Seguimiento al Graduado, con desempeños destacados en cada momento de medición:_x000D_
_x000D_
M0:109%_x000D_
M1: 100%_x000D_
M5: 171%_x000D_
_x000D_
Estos resultados fortalecieron de manera significativa la gestión estratégica de la unidad,  los indicadores institucionales y consolidaron la toma de decisiones basada en datos, aportando información clave para la mejora continua y la pertinencia de las estrategias académicas y de relacionamiento con los graduados</t>
  </si>
  <si>
    <t>2026-01-22 12:07:48</t>
  </si>
  <si>
    <t>Durante 2025, se evidencia un alto nivel de satisfacción de los graduados frente a la institución. Los indicadores reflejan:_x000D_
_x000D_
M0:     90%_x000D_
M1:     94%_x000D_
M5:     91%_x000D_
_x000D_
Lo que demuestra una valoración positiva y consistente de la experiencia formativa, tanto al momento del grado como en el mediano y largo plazo._x000D_
_x000D_
Estos resultados confirman la pertinencia académica, la calidad del acompañamiento institucional y la efectividad de los servicios ofrecidos a los graduados, aportando evidencia clave para la mejora continua, el aseguramiento de la calidad y la toma de decisiones basada en datos.</t>
  </si>
  <si>
    <t>2025-10-21 16:39:05</t>
  </si>
  <si>
    <t>Durante el periodo evaluado (1 de enero 2025 al  30 de septiembre de 2025), se aplicó instrumento de medición asociados al proceso Inscripción, admisión y matricula de estudiantes nuevos en https://www.xcustomer360app.com/poligran?u=clientlogin , con el propósito de identificar la percepción de los usuarios frente al servicio recibido y su experiencia general._x000D_
_x000D_
Nivel de satisfacción Presencial: 90%_x000D_
_x000D_
Nivel de satisfacción Virtual: 82%_x000D_
_x000D_
Resultado General: 83%_x000D_
_x000D_
El proceso obtuvo un resultado general de satisfacción de 83%, lo que refleja que el proceso se ubica +3pp por encima de la meta institucional 80%._x000D_
_x000D_
Finalmente se realizó el análisis de las necesidades y expectativas expresadas por las partes interesadas que interactúan con el proceso y se identifican los siguientes aspectos relevantes, ver adjunto.</t>
  </si>
  <si>
    <t>2026-01-30 12:02:08</t>
  </si>
  <si>
    <t>Se logra un 91% en la completitud de acciones formativas planteadas al 2025, las desviaciones nacen de factores externos a nuestra área, como disponibilidad de los colaboradores, aplazamiento a 2026, entre otros. _x000D_
_x000D_
Se implementó en el 2025 el uso de project para mejorar el seguimiento, ejecución y control de las acciones formativas, lo que denota el resultado obtenido, a su vez la comunicación constante con lideres de area´</t>
  </si>
  <si>
    <t>Clasificacion</t>
  </si>
  <si>
    <t>Tipo_API</t>
  </si>
  <si>
    <t>Estado</t>
  </si>
  <si>
    <t>Fuente</t>
  </si>
  <si>
    <t>TipoCalculo</t>
  </si>
  <si>
    <t>Asociacion</t>
  </si>
  <si>
    <t>Formato_Valores</t>
  </si>
  <si>
    <t>Historico</t>
  </si>
  <si>
    <t>Porcentaje</t>
  </si>
  <si>
    <t>Monarca-Ecosistema Banner</t>
  </si>
  <si>
    <t>Acreditación Institucional - Fase I</t>
  </si>
  <si>
    <t>Número de programas registrados en la SED</t>
  </si>
  <si>
    <t>Serie Unica</t>
  </si>
  <si>
    <t>Activo</t>
  </si>
  <si>
    <t>API</t>
  </si>
  <si>
    <t>Nivel de Satisfacción Servicios Prestados - Formación para la investigación, creación e innovación</t>
  </si>
  <si>
    <t>Nivel de Satisfacción Servicios Prestados - Registro y Control</t>
  </si>
  <si>
    <t>Nivel de Satisfacción Servicios Prestados - Datos y Analítica</t>
  </si>
  <si>
    <t>Nivel de Satisfacción Servicios Prestados - Servicio de Salud</t>
  </si>
  <si>
    <t>Nivel de Satisfacción Servicios Prestados - Administración de Servicios Generales</t>
  </si>
  <si>
    <t>Nivel de Satisfacción Servicios Prestados - Gestión jurídica y normativa</t>
  </si>
  <si>
    <t>Nivel de Satisfacción Servicios Prestados - Gestión de Proyectos</t>
  </si>
  <si>
    <t>ANS documentos operativos_Inactivo</t>
  </si>
  <si>
    <t>Multiserie</t>
  </si>
  <si>
    <t>Sumar las variables de las series y luego a aplicar la fórmula</t>
  </si>
  <si>
    <t>Aplicar la fórmula a cada serie y luego promediar los resultados</t>
  </si>
  <si>
    <t>Promediar las variables de las sereies y luego a aplicar la fórmula</t>
  </si>
  <si>
    <t>Aplicar la fórmula a cada serie y luego sumar los resultados</t>
  </si>
  <si>
    <t>Cumplimiento de planes de supervisión y monitoreo en la gestión del riesgo</t>
  </si>
  <si>
    <t>N de riesgos intervenidos</t>
  </si>
  <si>
    <t>Seguimiento de asignación docente a NRC Pregrado-Posgrado</t>
  </si>
  <si>
    <t>None</t>
  </si>
  <si>
    <t>Cumplimiento Plan Anual Áreas sede Medellín 2023</t>
  </si>
  <si>
    <t>Visitas a Pagina Web</t>
  </si>
  <si>
    <t>Total estudiantes nuevos presencial Medellin</t>
  </si>
  <si>
    <t>Estudiantes antiguos presencial Medellin</t>
  </si>
  <si>
    <t>Ejecución Presupuestal</t>
  </si>
  <si>
    <t>Total Estudiantes Pregrado nuevos y antiguos Medellín</t>
  </si>
  <si>
    <t>Estudiantes virtuales pregrado nuevos</t>
  </si>
  <si>
    <t>Estudiantes virtuales posgrado nuevos</t>
  </si>
  <si>
    <t>Tasa de permanencia</t>
  </si>
  <si>
    <t>Satisfacción SSI</t>
  </si>
  <si>
    <t>resultado</t>
  </si>
  <si>
    <t>meta</t>
  </si>
  <si>
    <t>128-2022-01-31</t>
  </si>
  <si>
    <t>128-2022-02-28</t>
  </si>
  <si>
    <t>128-2022-03-31</t>
  </si>
  <si>
    <t>128-2022-04-30</t>
  </si>
  <si>
    <t>128-2022-05-31</t>
  </si>
  <si>
    <t>203-2022-06-30</t>
  </si>
  <si>
    <t>274-2022-06-30</t>
  </si>
  <si>
    <t>172-2022-11-30</t>
  </si>
  <si>
    <t>116-2023-04-30</t>
  </si>
  <si>
    <t>262-2023-06-30</t>
  </si>
  <si>
    <t>385-2023-06-30</t>
  </si>
  <si>
    <t>116-2023-06-30</t>
  </si>
  <si>
    <t>116-2023-08-31</t>
  </si>
  <si>
    <t>254-2023-09-30</t>
  </si>
  <si>
    <t>116-2023-10-31</t>
  </si>
  <si>
    <t>121-2024-04-30</t>
  </si>
  <si>
    <t>116-2024-08-31</t>
  </si>
  <si>
    <t>172-2025-02-28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</si>
</sst>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6" formatCode="&quot;$&quot;\ #,##0;[Red]\-&quot;$&quot;\ #,##0"/>
    <numFmt numFmtId="44" formatCode="_-&quot;$&quot;\ * #,##0.00_-;\-&quot;$&quot;\ * #,##0.00_-;_-&quot;$&quot;\ * &quot;-&quot;??_-;_-@_-"/>
    <numFmt numFmtId="43" formatCode="_-* #,##0.00_-;\-* #,##0.00_-;_-* &quot;-&quot;??_-;_-@_-"/>
    <numFmt numFmtId="164" formatCode="0.0"/>
    <numFmt numFmtId="165" formatCode="_-* #,##0_-;\-* #,##0_-;_-* &quot;-&quot;??_-;_-@_-"/>
    <numFmt numFmtId="166" formatCode="0.0%"/>
    <numFmt numFmtId="167" formatCode="0.000"/>
    <numFmt numFmtId="168" formatCode="_-&quot;$&quot;\ * #,##0_-;\-&quot;$&quot;\ * #,##0_-;_-&quot;$&quot;\ * &quot;-&quot;??_-;_-@_-"/>
    <numFmt numFmtId="169" formatCode="_-* #,##0.0_-;\-* #,##0.0_-;_-* &quot;-&quot;??_-;_-@_-"/>
    <numFmt numFmtId="170" formatCode="0.000000%"/>
    <numFmt numFmtId="171" formatCode="0.0000"/>
    <numFmt numFmtId="172" formatCode="yyyy\-mm\-dd"/>
  </numFmts>
  <fonts count="8" x14ac:knownFonts="1">
    <font>
      <sz val="11"/>
      <color theme="1"/>
      <name val="Calibri"/>
      <family val="2"/>
      <scheme val="minor"/>
    </font>
    <font>
      <sz val="11"/>
      <color theme="1"/>
      <name val="Calibri"/>
      <family val="2"/>
      <scheme val="minor"/>
    </font>
    <font>
      <b/>
      <sz val="11"/>
      <color indexed="8"/>
      <name val="Calibri"/>
      <family val="2"/>
    </font>
    <font>
      <b/>
      <sz val="11"/>
      <color theme="0"/>
      <name val="Calibri"/>
      <family val="2"/>
    </font>
    <font>
      <sz val="11"/>
      <color indexed="8"/>
      <name val="Calibri"/>
      <family val="2"/>
    </font>
    <font>
      <b/>
      <sz val="11"/>
      <color theme="1"/>
      <name val="Calibri"/>
      <family val="2"/>
      <scheme val="minor"/>
    </font>
    <font>
      <sz val="11"/>
      <color rgb="FF000000"/>
      <name val="Calibri"/>
      <family val="2"/>
      <scheme val="minor"/>
    </font>
    <font>
      <strike/>
      <sz val="11"/>
      <color theme="1"/>
      <name val="Calibri"/>
      <family val="2"/>
      <scheme val="minor"/>
    </font>
  </fonts>
  <fills count="14">
    <fill>
      <patternFill patternType="none"/>
    </fill>
    <fill>
      <patternFill patternType="gray125"/>
    </fill>
    <fill>
      <patternFill patternType="solid">
        <fgColor rgb="FF002060"/>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59999389629810485"/>
        <bgColor indexed="64"/>
      </patternFill>
    </fill>
    <fill>
      <patternFill patternType="solid">
        <fgColor rgb="FF0070C0"/>
        <bgColor indexed="64"/>
      </patternFill>
    </fill>
    <fill>
      <patternFill patternType="solid">
        <fgColor rgb="FF00B050"/>
        <bgColor indexed="64"/>
      </patternFill>
    </fill>
    <fill>
      <patternFill patternType="solid">
        <fgColor rgb="FF7030A0"/>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rgb="FFFAD6A0"/>
        <bgColor indexed="64"/>
      </patternFill>
    </fill>
    <fill>
      <patternFill patternType="solid">
        <fgColor rgb="FFFFC000"/>
        <bgColor indexed="64"/>
      </patternFill>
    </fill>
    <fill>
      <patternFill patternType="solid">
        <fgColor theme="9" tint="0.39997558519241921"/>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002060"/>
      </left>
      <right style="thin">
        <color rgb="FF002060"/>
      </right>
      <top style="thin">
        <color rgb="FF002060"/>
      </top>
      <bottom style="thin">
        <color rgb="FF002060"/>
      </bottom>
      <diagonal/>
    </border>
  </borders>
  <cellStyleXfs count="6">
    <xf numFmtId="0" fontId="0" fillId="0" borderId="0"/>
    <xf numFmtId="43" fontId="1" fillId="0" borderId="0"/>
    <xf numFmtId="9" fontId="1" fillId="0" borderId="0"/>
    <xf numFmtId="44" fontId="1" fillId="0" borderId="0"/>
    <xf numFmtId="44" fontId="1" fillId="0" borderId="0"/>
    <xf numFmtId="0" fontId="4" fillId="0" borderId="0"/>
  </cellStyleXfs>
  <cellXfs count="108">
    <xf numFmtId="0" fontId="0" fillId="0" borderId="0" xfId="0"/>
    <xf numFmtId="0" fontId="3" fillId="2" borderId="1" xfId="0" applyFont="1" applyFill="1" applyBorder="1" applyAlignment="1">
      <alignment horizontal="center" vertical="center" wrapText="1"/>
    </xf>
    <xf numFmtId="0" fontId="0" fillId="4" borderId="0" xfId="0" applyFill="1"/>
    <xf numFmtId="0" fontId="5" fillId="0" borderId="1" xfId="0" applyFont="1" applyBorder="1"/>
    <xf numFmtId="0" fontId="3" fillId="2" borderId="1" xfId="0" applyFont="1" applyFill="1" applyBorder="1" applyAlignment="1">
      <alignment horizontal="center" vertical="center"/>
    </xf>
    <xf numFmtId="0" fontId="0" fillId="0" borderId="1" xfId="0" applyBorder="1"/>
    <xf numFmtId="14" fontId="0" fillId="0" borderId="1" xfId="0" applyNumberFormat="1" applyBorder="1"/>
    <xf numFmtId="164" fontId="0" fillId="0" borderId="1" xfId="0" applyNumberFormat="1" applyBorder="1"/>
    <xf numFmtId="9" fontId="0" fillId="0" borderId="1" xfId="2" applyFont="1" applyBorder="1"/>
    <xf numFmtId="165" fontId="0" fillId="0" borderId="1" xfId="1" applyNumberFormat="1" applyFont="1" applyBorder="1"/>
    <xf numFmtId="2" fontId="0" fillId="0" borderId="1" xfId="0" applyNumberFormat="1" applyBorder="1"/>
    <xf numFmtId="4" fontId="0" fillId="0" borderId="1" xfId="0" applyNumberFormat="1" applyBorder="1"/>
    <xf numFmtId="43" fontId="0" fillId="0" borderId="1" xfId="1" applyFont="1" applyBorder="1"/>
    <xf numFmtId="0" fontId="0" fillId="4" borderId="1" xfId="0" applyFill="1" applyBorder="1"/>
    <xf numFmtId="14" fontId="0" fillId="4" borderId="1" xfId="0" applyNumberFormat="1" applyFill="1" applyBorder="1"/>
    <xf numFmtId="10" fontId="0" fillId="0" borderId="1" xfId="2" applyNumberFormat="1" applyFont="1" applyBorder="1"/>
    <xf numFmtId="1" fontId="0" fillId="0" borderId="1" xfId="0" applyNumberFormat="1" applyBorder="1"/>
    <xf numFmtId="14" fontId="4" fillId="0" borderId="1" xfId="0" applyNumberFormat="1" applyFont="1" applyBorder="1"/>
    <xf numFmtId="0" fontId="0" fillId="3" borderId="1" xfId="0" applyFill="1" applyBorder="1"/>
    <xf numFmtId="14" fontId="4" fillId="3" borderId="1" xfId="0" applyNumberFormat="1" applyFont="1" applyFill="1" applyBorder="1"/>
    <xf numFmtId="10" fontId="0" fillId="0" borderId="1" xfId="0" applyNumberFormat="1" applyBorder="1"/>
    <xf numFmtId="166" fontId="0" fillId="4" borderId="1" xfId="2" applyNumberFormat="1" applyFont="1" applyFill="1" applyBorder="1"/>
    <xf numFmtId="166" fontId="0" fillId="0" borderId="1" xfId="2" applyNumberFormat="1" applyFont="1" applyBorder="1"/>
    <xf numFmtId="0" fontId="4" fillId="0" borderId="1" xfId="0" applyFont="1" applyBorder="1"/>
    <xf numFmtId="1" fontId="0" fillId="0" borderId="1" xfId="0" applyNumberFormat="1" applyBorder="1" applyAlignment="1">
      <alignment horizontal="right"/>
    </xf>
    <xf numFmtId="0" fontId="0" fillId="0" borderId="1" xfId="0" applyBorder="1" applyAlignment="1">
      <alignment horizontal="right"/>
    </xf>
    <xf numFmtId="9" fontId="0" fillId="0" borderId="1" xfId="2" applyFont="1" applyBorder="1" applyAlignment="1">
      <alignment wrapText="1"/>
    </xf>
    <xf numFmtId="0" fontId="0" fillId="5" borderId="1" xfId="0" applyFill="1" applyBorder="1"/>
    <xf numFmtId="0" fontId="4" fillId="5" borderId="1" xfId="0" applyFont="1" applyFill="1" applyBorder="1"/>
    <xf numFmtId="14" fontId="0" fillId="5" borderId="1" xfId="0" applyNumberFormat="1" applyFill="1" applyBorder="1"/>
    <xf numFmtId="166" fontId="0" fillId="5" borderId="1" xfId="2" applyNumberFormat="1" applyFont="1" applyFill="1" applyBorder="1"/>
    <xf numFmtId="0" fontId="0" fillId="5" borderId="0" xfId="0" applyFill="1"/>
    <xf numFmtId="3" fontId="0" fillId="0" borderId="1" xfId="0" applyNumberFormat="1" applyBorder="1"/>
    <xf numFmtId="0" fontId="0" fillId="3" borderId="1" xfId="0" applyFill="1" applyBorder="1" applyAlignment="1">
      <alignment horizontal="right"/>
    </xf>
    <xf numFmtId="0" fontId="0" fillId="5" borderId="1" xfId="0" applyFill="1" applyBorder="1" applyAlignment="1">
      <alignment horizontal="right"/>
    </xf>
    <xf numFmtId="0" fontId="0" fillId="4" borderId="1" xfId="0" applyFill="1" applyBorder="1" applyAlignment="1">
      <alignment horizontal="right"/>
    </xf>
    <xf numFmtId="0" fontId="3" fillId="6" borderId="1" xfId="0" applyFont="1" applyFill="1" applyBorder="1" applyAlignment="1">
      <alignment horizontal="center" vertical="center"/>
    </xf>
    <xf numFmtId="0" fontId="0" fillId="6" borderId="1" xfId="0" applyFill="1" applyBorder="1"/>
    <xf numFmtId="3" fontId="6" fillId="0" borderId="1" xfId="0" applyNumberFormat="1" applyFont="1" applyBorder="1"/>
    <xf numFmtId="14" fontId="0" fillId="0" borderId="1" xfId="0" quotePrefix="1" applyNumberFormat="1" applyBorder="1"/>
    <xf numFmtId="165" fontId="0" fillId="4" borderId="1" xfId="1" applyNumberFormat="1" applyFont="1" applyFill="1" applyBorder="1"/>
    <xf numFmtId="0" fontId="0" fillId="7" borderId="1" xfId="0" applyFill="1" applyBorder="1"/>
    <xf numFmtId="1" fontId="0" fillId="0" borderId="1" xfId="2" applyNumberFormat="1" applyFont="1" applyBorder="1"/>
    <xf numFmtId="0" fontId="3" fillId="9" borderId="1" xfId="0" applyFont="1" applyFill="1" applyBorder="1" applyAlignment="1">
      <alignment horizontal="center" vertical="center"/>
    </xf>
    <xf numFmtId="10" fontId="0" fillId="9" borderId="1" xfId="2" applyNumberFormat="1" applyFont="1" applyFill="1" applyBorder="1"/>
    <xf numFmtId="0" fontId="0" fillId="9" borderId="1" xfId="0" applyFill="1" applyBorder="1"/>
    <xf numFmtId="0" fontId="5" fillId="0" borderId="0" xfId="0" applyFont="1"/>
    <xf numFmtId="0" fontId="2" fillId="0" borderId="1" xfId="0" applyFont="1" applyBorder="1" applyAlignment="1">
      <alignment horizontal="center" vertical="center"/>
    </xf>
    <xf numFmtId="0" fontId="0" fillId="10" borderId="1" xfId="0" applyFill="1" applyBorder="1"/>
    <xf numFmtId="14" fontId="0" fillId="10" borderId="1" xfId="0" applyNumberFormat="1" applyFill="1" applyBorder="1"/>
    <xf numFmtId="1" fontId="0" fillId="10" borderId="1" xfId="0" applyNumberFormat="1" applyFill="1" applyBorder="1"/>
    <xf numFmtId="0" fontId="2" fillId="0" borderId="1" xfId="0" applyFont="1" applyBorder="1"/>
    <xf numFmtId="0" fontId="0" fillId="8" borderId="1" xfId="0" applyFill="1" applyBorder="1"/>
    <xf numFmtId="49" fontId="3" fillId="2" borderId="1" xfId="0" applyNumberFormat="1" applyFont="1" applyFill="1" applyBorder="1" applyAlignment="1">
      <alignment horizontal="center" vertical="center" wrapText="1"/>
    </xf>
    <xf numFmtId="1" fontId="3" fillId="2" borderId="1" xfId="0" applyNumberFormat="1" applyFont="1" applyFill="1" applyBorder="1" applyAlignment="1">
      <alignment horizontal="center" vertical="center" wrapText="1"/>
    </xf>
    <xf numFmtId="0" fontId="0" fillId="0" borderId="3" xfId="0" applyBorder="1"/>
    <xf numFmtId="0" fontId="7" fillId="0" borderId="1" xfId="0" applyFont="1" applyBorder="1"/>
    <xf numFmtId="4" fontId="0" fillId="0" borderId="0" xfId="0" applyNumberFormat="1"/>
    <xf numFmtId="9" fontId="0" fillId="0" borderId="0" xfId="0" applyNumberFormat="1"/>
    <xf numFmtId="10" fontId="0" fillId="0" borderId="0" xfId="0" applyNumberFormat="1"/>
    <xf numFmtId="10" fontId="3" fillId="2" borderId="1" xfId="0" applyNumberFormat="1" applyFont="1" applyFill="1" applyBorder="1" applyAlignment="1">
      <alignment horizontal="center" vertical="center"/>
    </xf>
    <xf numFmtId="165" fontId="0" fillId="11" borderId="1" xfId="1" applyNumberFormat="1" applyFont="1" applyFill="1" applyBorder="1"/>
    <xf numFmtId="0" fontId="0" fillId="0" borderId="2" xfId="0" applyBorder="1"/>
    <xf numFmtId="10" fontId="0" fillId="0" borderId="2" xfId="2" applyNumberFormat="1" applyFont="1" applyBorder="1"/>
    <xf numFmtId="167" fontId="0" fillId="0" borderId="0" xfId="0" applyNumberFormat="1"/>
    <xf numFmtId="2" fontId="0" fillId="0" borderId="1" xfId="1" applyNumberFormat="1" applyFont="1" applyBorder="1"/>
    <xf numFmtId="6" fontId="0" fillId="0" borderId="1" xfId="0" applyNumberFormat="1" applyBorder="1"/>
    <xf numFmtId="14" fontId="0" fillId="0" borderId="0" xfId="0" applyNumberFormat="1"/>
    <xf numFmtId="168" fontId="0" fillId="0" borderId="1" xfId="4" applyNumberFormat="1" applyFont="1" applyBorder="1"/>
    <xf numFmtId="0" fontId="0" fillId="12" borderId="1" xfId="0" applyFill="1" applyBorder="1" applyAlignment="1">
      <alignment horizontal="right"/>
    </xf>
    <xf numFmtId="0" fontId="0" fillId="12" borderId="1" xfId="0" applyFill="1" applyBorder="1"/>
    <xf numFmtId="14" fontId="0" fillId="12" borderId="1" xfId="0" applyNumberFormat="1" applyFill="1" applyBorder="1"/>
    <xf numFmtId="2" fontId="0" fillId="12" borderId="1" xfId="0" applyNumberFormat="1" applyFill="1" applyBorder="1"/>
    <xf numFmtId="10" fontId="0" fillId="12" borderId="1" xfId="2" applyNumberFormat="1" applyFont="1" applyFill="1" applyBorder="1"/>
    <xf numFmtId="1" fontId="0" fillId="12" borderId="1" xfId="0" applyNumberFormat="1" applyFill="1" applyBorder="1"/>
    <xf numFmtId="165" fontId="0" fillId="0" borderId="0" xfId="1" applyNumberFormat="1" applyFont="1"/>
    <xf numFmtId="169" fontId="0" fillId="0" borderId="1" xfId="1" applyNumberFormat="1" applyFont="1" applyBorder="1"/>
    <xf numFmtId="10" fontId="1" fillId="0" borderId="1" xfId="2" applyNumberFormat="1" applyBorder="1"/>
    <xf numFmtId="170" fontId="0" fillId="0" borderId="1" xfId="2" applyNumberFormat="1" applyFont="1" applyBorder="1"/>
    <xf numFmtId="10" fontId="0" fillId="0" borderId="1" xfId="2" quotePrefix="1" applyNumberFormat="1" applyFont="1" applyBorder="1"/>
    <xf numFmtId="43" fontId="5" fillId="0" borderId="1" xfId="1" applyFont="1" applyBorder="1"/>
    <xf numFmtId="4" fontId="5" fillId="0" borderId="1" xfId="0" applyNumberFormat="1" applyFont="1" applyBorder="1"/>
    <xf numFmtId="165" fontId="5" fillId="0" borderId="1" xfId="1" applyNumberFormat="1" applyFont="1" applyBorder="1"/>
    <xf numFmtId="165" fontId="1" fillId="0" borderId="1" xfId="1" applyNumberFormat="1" applyBorder="1"/>
    <xf numFmtId="4" fontId="0" fillId="0" borderId="4" xfId="0" applyNumberFormat="1" applyBorder="1"/>
    <xf numFmtId="14" fontId="4" fillId="0" borderId="0" xfId="0" applyNumberFormat="1" applyFont="1"/>
    <xf numFmtId="0" fontId="0" fillId="0" borderId="4" xfId="0" applyBorder="1"/>
    <xf numFmtId="3" fontId="0" fillId="0" borderId="1" xfId="1" applyNumberFormat="1" applyFont="1" applyBorder="1"/>
    <xf numFmtId="165" fontId="0" fillId="0" borderId="1" xfId="0" applyNumberFormat="1" applyBorder="1"/>
    <xf numFmtId="171" fontId="0" fillId="0" borderId="1" xfId="1" applyNumberFormat="1" applyFont="1" applyBorder="1"/>
    <xf numFmtId="171" fontId="0" fillId="0" borderId="1" xfId="0" applyNumberFormat="1" applyBorder="1"/>
    <xf numFmtId="0" fontId="0" fillId="4" borderId="3" xfId="0" applyFill="1" applyBorder="1" applyAlignment="1">
      <alignment horizontal="right"/>
    </xf>
    <xf numFmtId="0" fontId="0" fillId="4" borderId="3" xfId="0" applyFill="1" applyBorder="1"/>
    <xf numFmtId="14" fontId="0" fillId="4" borderId="3" xfId="0" applyNumberFormat="1" applyFill="1" applyBorder="1"/>
    <xf numFmtId="10" fontId="0" fillId="0" borderId="3" xfId="2" applyNumberFormat="1" applyFont="1" applyBorder="1"/>
    <xf numFmtId="14" fontId="0" fillId="0" borderId="3" xfId="0" applyNumberFormat="1" applyBorder="1"/>
    <xf numFmtId="1" fontId="0" fillId="0" borderId="3" xfId="0" applyNumberFormat="1" applyBorder="1"/>
    <xf numFmtId="0" fontId="0" fillId="0" borderId="3" xfId="0" applyBorder="1" applyAlignment="1">
      <alignment horizontal="right"/>
    </xf>
    <xf numFmtId="14" fontId="4" fillId="0" borderId="3" xfId="0" applyNumberFormat="1" applyFont="1" applyBorder="1"/>
    <xf numFmtId="165" fontId="0" fillId="0" borderId="3" xfId="1" applyNumberFormat="1" applyFont="1" applyBorder="1"/>
    <xf numFmtId="167" fontId="0" fillId="0" borderId="1" xfId="0" applyNumberFormat="1" applyBorder="1"/>
    <xf numFmtId="10" fontId="0" fillId="0" borderId="0" xfId="2" applyNumberFormat="1" applyFont="1"/>
    <xf numFmtId="0" fontId="4" fillId="0" borderId="1" xfId="0" applyFont="1" applyBorder="1" applyAlignment="1">
      <alignment horizontal="right"/>
    </xf>
    <xf numFmtId="0" fontId="4" fillId="0" borderId="1" xfId="5" applyBorder="1"/>
    <xf numFmtId="2" fontId="5" fillId="0" borderId="1" xfId="0" applyNumberFormat="1" applyFont="1" applyBorder="1"/>
    <xf numFmtId="0" fontId="0" fillId="13" borderId="1" xfId="0" applyFill="1" applyBorder="1"/>
    <xf numFmtId="43" fontId="0" fillId="0" borderId="1" xfId="0" applyNumberFormat="1" applyBorder="1"/>
    <xf numFmtId="172" fontId="0" fillId="0" borderId="0" xfId="0" applyNumberFormat="1"/>
  </cellXfs>
  <cellStyles count="6">
    <cellStyle name="Millares" xfId="1" builtinId="3"/>
    <cellStyle name="Moneda" xfId="4" builtinId="4"/>
    <cellStyle name="Moneda 2" xfId="3" xr:uid="{00000000-0005-0000-0000-000003000000}"/>
    <cellStyle name="Normal" xfId="0" builtinId="0"/>
    <cellStyle name="Normal 2" xfId="5" xr:uid="{00000000-0005-0000-0000-000005000000}"/>
    <cellStyle name="Porcentaje" xfId="2" builtinId="5"/>
  </cellStyles>
  <dxfs count="15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1" defaultTableStyle="TableStyleMedium2" defaultPivotStyle="PivotStyleLight16">
    <tableStyle name="Invisible" pivot="0" table="0" count="0" xr9:uid="{00000000-0011-0000-FFFF-FFFF00000000}"/>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I44"/>
  <sheetViews>
    <sheetView workbookViewId="0">
      <selection activeCell="G1" sqref="G1"/>
    </sheetView>
  </sheetViews>
  <sheetFormatPr baseColWidth="10" defaultRowHeight="14.4" x14ac:dyDescent="0.3"/>
  <sheetData>
    <row r="1" spans="1:9" x14ac:dyDescent="0.3">
      <c r="A1" t="s">
        <v>2644</v>
      </c>
      <c r="B1">
        <v>347</v>
      </c>
    </row>
    <row r="2" spans="1:9" x14ac:dyDescent="0.3">
      <c r="A2" t="s">
        <v>2645</v>
      </c>
      <c r="B2" t="s">
        <v>14</v>
      </c>
      <c r="D2" s="57" t="s">
        <v>2646</v>
      </c>
    </row>
    <row r="3" spans="1:9" x14ac:dyDescent="0.3">
      <c r="A3">
        <v>0</v>
      </c>
      <c r="B3">
        <v>0</v>
      </c>
      <c r="C3">
        <v>0</v>
      </c>
      <c r="D3" s="58">
        <v>1</v>
      </c>
    </row>
    <row r="4" spans="1:9" x14ac:dyDescent="0.3">
      <c r="A4">
        <v>5</v>
      </c>
      <c r="B4">
        <v>10</v>
      </c>
      <c r="C4">
        <v>20</v>
      </c>
      <c r="D4" s="58">
        <v>0.9</v>
      </c>
      <c r="E4">
        <v>12.5</v>
      </c>
      <c r="F4">
        <v>13</v>
      </c>
      <c r="G4" s="59">
        <v>0.875</v>
      </c>
      <c r="H4">
        <v>87</v>
      </c>
      <c r="I4">
        <v>25</v>
      </c>
    </row>
    <row r="5" spans="1:9" x14ac:dyDescent="0.3">
      <c r="A5">
        <v>10</v>
      </c>
      <c r="B5">
        <v>20</v>
      </c>
      <c r="C5">
        <v>40</v>
      </c>
      <c r="D5" s="58">
        <v>0.8</v>
      </c>
      <c r="E5">
        <v>15</v>
      </c>
      <c r="F5" s="58">
        <v>0.85</v>
      </c>
      <c r="H5" s="58">
        <v>0.85</v>
      </c>
      <c r="I5">
        <v>30</v>
      </c>
    </row>
    <row r="6" spans="1:9" x14ac:dyDescent="0.3">
      <c r="A6">
        <v>12</v>
      </c>
      <c r="B6">
        <v>24</v>
      </c>
      <c r="C6">
        <v>48</v>
      </c>
      <c r="D6" s="58">
        <v>0.7</v>
      </c>
    </row>
    <row r="7" spans="1:9" x14ac:dyDescent="0.3">
      <c r="A7">
        <v>15</v>
      </c>
      <c r="B7">
        <v>30</v>
      </c>
      <c r="C7">
        <v>60</v>
      </c>
      <c r="D7" s="58" t="s">
        <v>2647</v>
      </c>
    </row>
    <row r="11" spans="1:9" x14ac:dyDescent="0.3">
      <c r="A11" t="s">
        <v>2644</v>
      </c>
      <c r="B11">
        <v>351</v>
      </c>
    </row>
    <row r="12" spans="1:9" x14ac:dyDescent="0.3">
      <c r="A12" t="s">
        <v>2645</v>
      </c>
      <c r="B12" t="s">
        <v>14</v>
      </c>
      <c r="D12" s="57" t="s">
        <v>2646</v>
      </c>
    </row>
    <row r="13" spans="1:9" x14ac:dyDescent="0.3">
      <c r="A13">
        <v>5</v>
      </c>
      <c r="B13">
        <v>0</v>
      </c>
      <c r="C13">
        <v>0</v>
      </c>
      <c r="D13" s="58">
        <v>1</v>
      </c>
      <c r="E13">
        <f>(2.5/2)+10</f>
        <v>11.25</v>
      </c>
    </row>
    <row r="14" spans="1:9" x14ac:dyDescent="0.3">
      <c r="A14">
        <v>10</v>
      </c>
      <c r="B14">
        <v>6</v>
      </c>
      <c r="C14">
        <v>12</v>
      </c>
      <c r="D14" s="58">
        <v>0.9</v>
      </c>
      <c r="E14">
        <v>12.5</v>
      </c>
      <c r="F14" s="58">
        <v>0.85</v>
      </c>
      <c r="G14" s="59"/>
    </row>
    <row r="15" spans="1:9" x14ac:dyDescent="0.3">
      <c r="A15">
        <v>15</v>
      </c>
      <c r="B15">
        <v>10</v>
      </c>
      <c r="D15" s="58">
        <v>0.8</v>
      </c>
      <c r="F15" s="58"/>
      <c r="H15" s="58"/>
    </row>
    <row r="16" spans="1:9" x14ac:dyDescent="0.3">
      <c r="A16">
        <v>20</v>
      </c>
      <c r="B16">
        <v>16</v>
      </c>
      <c r="C16">
        <v>32</v>
      </c>
      <c r="D16" s="58">
        <v>0.7</v>
      </c>
    </row>
    <row r="17" spans="1:4" x14ac:dyDescent="0.3">
      <c r="A17">
        <v>25</v>
      </c>
      <c r="B17">
        <v>30</v>
      </c>
      <c r="C17">
        <v>60</v>
      </c>
      <c r="D17" s="58" t="s">
        <v>2647</v>
      </c>
    </row>
    <row r="19" spans="1:4" x14ac:dyDescent="0.3">
      <c r="A19">
        <v>0</v>
      </c>
      <c r="B19" s="58">
        <v>1.05</v>
      </c>
    </row>
    <row r="20" spans="1:4" x14ac:dyDescent="0.3">
      <c r="A20">
        <v>2.5</v>
      </c>
      <c r="B20" s="59">
        <v>1.0249999999999999</v>
      </c>
    </row>
    <row r="21" spans="1:4" x14ac:dyDescent="0.3">
      <c r="A21">
        <f>+A20+1.25</f>
        <v>3.75</v>
      </c>
    </row>
    <row r="23" spans="1:4" x14ac:dyDescent="0.3">
      <c r="A23">
        <f>A14-7.5</f>
        <v>2.5</v>
      </c>
      <c r="B23">
        <f>A13+A23+1.25</f>
        <v>8.75</v>
      </c>
    </row>
    <row r="28" spans="1:4" x14ac:dyDescent="0.3">
      <c r="A28" t="s">
        <v>2644</v>
      </c>
      <c r="B28">
        <v>351</v>
      </c>
    </row>
    <row r="29" spans="1:4" x14ac:dyDescent="0.3">
      <c r="A29" t="s">
        <v>2645</v>
      </c>
      <c r="B29" s="57" t="s">
        <v>2646</v>
      </c>
    </row>
    <row r="30" spans="1:4" x14ac:dyDescent="0.3">
      <c r="A30">
        <v>0</v>
      </c>
      <c r="B30" s="59">
        <v>1.3</v>
      </c>
    </row>
    <row r="31" spans="1:4" x14ac:dyDescent="0.3">
      <c r="A31">
        <v>5</v>
      </c>
      <c r="B31" s="59">
        <v>1</v>
      </c>
    </row>
    <row r="32" spans="1:4" x14ac:dyDescent="0.3">
      <c r="A32">
        <v>10</v>
      </c>
      <c r="B32" s="59">
        <v>0.9</v>
      </c>
    </row>
    <row r="33" spans="1:2" x14ac:dyDescent="0.3">
      <c r="A33">
        <v>15</v>
      </c>
      <c r="B33" s="59">
        <v>0.8</v>
      </c>
    </row>
    <row r="37" spans="1:2" x14ac:dyDescent="0.3">
      <c r="A37" t="s">
        <v>2644</v>
      </c>
      <c r="B37">
        <v>352</v>
      </c>
    </row>
    <row r="38" spans="1:2" x14ac:dyDescent="0.3">
      <c r="A38" t="s">
        <v>2648</v>
      </c>
      <c r="B38" t="s">
        <v>8</v>
      </c>
    </row>
    <row r="39" spans="1:2" x14ac:dyDescent="0.3">
      <c r="A39">
        <v>0</v>
      </c>
      <c r="B39" s="58">
        <v>1</v>
      </c>
    </row>
    <row r="40" spans="1:2" x14ac:dyDescent="0.3">
      <c r="A40" s="64">
        <f>+A42/2</f>
        <v>4.3749999999999997E-2</v>
      </c>
      <c r="B40" s="58">
        <v>0.97</v>
      </c>
    </row>
    <row r="41" spans="1:2" x14ac:dyDescent="0.3">
      <c r="A41" s="64">
        <v>6.5624999999999989E-2</v>
      </c>
      <c r="B41" s="58">
        <v>0.96</v>
      </c>
    </row>
    <row r="42" spans="1:2" x14ac:dyDescent="0.3">
      <c r="A42" s="64">
        <f>+A43/2</f>
        <v>8.7499999999999994E-2</v>
      </c>
      <c r="B42" s="58">
        <v>0.95</v>
      </c>
    </row>
    <row r="43" spans="1:2" x14ac:dyDescent="0.3">
      <c r="A43" s="64">
        <f>+A44/2</f>
        <v>0.17499999999999999</v>
      </c>
      <c r="B43" s="58">
        <v>0.9</v>
      </c>
    </row>
    <row r="44" spans="1:2" x14ac:dyDescent="0.3">
      <c r="A44" s="64">
        <v>0.35</v>
      </c>
      <c r="B44" s="58">
        <v>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V4347"/>
  <sheetViews>
    <sheetView showGridLines="0" tabSelected="1" zoomScale="75" zoomScaleNormal="75" workbookViewId="0">
      <selection activeCell="H2716" sqref="H2716"/>
    </sheetView>
  </sheetViews>
  <sheetFormatPr baseColWidth="10" defaultRowHeight="14.4" x14ac:dyDescent="0.3"/>
  <cols>
    <col min="2" max="2" width="48.109375" customWidth="1"/>
    <col min="3" max="3" width="51.77734375" bestFit="1" customWidth="1"/>
    <col min="4" max="6" width="11.5546875" customWidth="1"/>
    <col min="7" max="8" width="20" bestFit="1" customWidth="1"/>
    <col min="9" max="9" width="11.5546875" customWidth="1"/>
    <col min="11" max="14" width="20" customWidth="1"/>
    <col min="17" max="17" width="10.44140625" bestFit="1" customWidth="1"/>
  </cols>
  <sheetData>
    <row r="1" spans="1:22" ht="28.8" customHeight="1" x14ac:dyDescent="0.3">
      <c r="A1" s="43" t="s">
        <v>0</v>
      </c>
      <c r="B1" s="36" t="s">
        <v>1</v>
      </c>
      <c r="C1" s="36" t="s">
        <v>2</v>
      </c>
      <c r="D1" s="36" t="s">
        <v>3</v>
      </c>
      <c r="E1" s="36" t="s">
        <v>4</v>
      </c>
      <c r="F1" s="36" t="s">
        <v>5</v>
      </c>
      <c r="G1" s="1" t="s">
        <v>6</v>
      </c>
      <c r="H1" s="1" t="s">
        <v>7</v>
      </c>
      <c r="I1" s="4" t="s">
        <v>8</v>
      </c>
      <c r="J1" s="1" t="s">
        <v>9</v>
      </c>
      <c r="K1" s="1" t="s">
        <v>10</v>
      </c>
      <c r="L1" s="1" t="s">
        <v>11</v>
      </c>
      <c r="M1" s="1" t="s">
        <v>12</v>
      </c>
      <c r="N1" s="1" t="s">
        <v>13</v>
      </c>
      <c r="O1" s="53" t="s">
        <v>14</v>
      </c>
      <c r="P1" s="54" t="s">
        <v>15</v>
      </c>
      <c r="Q1" s="54" t="s">
        <v>16</v>
      </c>
      <c r="R1" s="1" t="s">
        <v>17</v>
      </c>
      <c r="S1" s="1" t="s">
        <v>18</v>
      </c>
      <c r="T1" s="1" t="s">
        <v>19</v>
      </c>
      <c r="V1" t="s">
        <v>20</v>
      </c>
    </row>
    <row r="2" spans="1:22" x14ac:dyDescent="0.3">
      <c r="A2" s="91">
        <v>1</v>
      </c>
      <c r="B2" s="92" t="s">
        <v>21</v>
      </c>
      <c r="C2" s="92" t="s">
        <v>22</v>
      </c>
      <c r="D2" s="92" t="s">
        <v>23</v>
      </c>
      <c r="E2" s="92" t="s">
        <v>24</v>
      </c>
      <c r="F2" s="93">
        <v>44957</v>
      </c>
      <c r="G2" s="92">
        <v>3</v>
      </c>
      <c r="H2" s="92">
        <v>4</v>
      </c>
      <c r="I2" s="94">
        <f t="shared" ref="I2:I13" si="0">IFERROR(IF((H2/G2)&gt;1.3,1.3,H2/G2),"")</f>
        <v>1.3</v>
      </c>
      <c r="J2" s="94">
        <f t="shared" ref="J2:J13" si="1">IFERROR(IF((H2/G2)&gt;H2/G2,1.3,H2/G2),"")</f>
        <v>1.3333333333333333</v>
      </c>
      <c r="K2" s="92" t="s">
        <v>25</v>
      </c>
      <c r="L2" s="92" t="s">
        <v>25</v>
      </c>
      <c r="M2" s="55">
        <f t="shared" ref="M2:M65" si="2">YEAR(F2)</f>
        <v>2023</v>
      </c>
      <c r="N2" s="55" t="str">
        <f t="shared" ref="N2:N65" si="3">PROPER(TEXT(F2,"mmmm"))</f>
        <v>Enero</v>
      </c>
      <c r="O2" s="95" t="str">
        <f t="shared" ref="O2:O65" si="4">IF(OR(N2="Enero",N2="Febrero",N2="Marzo",N2="Abril",N2="Mayo",N2="Junio"),M2&amp;"-1",IF(OR(N2="Julio",N2="Agosto",N2="Septiembre",N2="Octubre",N2="Noviembre",N2="Diciembre"),M2&amp;"-2"))</f>
        <v>2023-1</v>
      </c>
      <c r="P2" s="96">
        <v>0</v>
      </c>
      <c r="Q2" s="96">
        <v>0</v>
      </c>
      <c r="R2" s="55">
        <v>1</v>
      </c>
      <c r="S2" s="55" t="s">
        <v>26</v>
      </c>
      <c r="T2" s="55" t="str">
        <f t="shared" ref="T2:T65" si="5">A2&amp;"-"&amp;YEAR(F2)&amp;"-"&amp;IF(LEN(MONTH(F2))=1,"0"&amp;MONTH(F2),MONTH(F2))&amp;"-"&amp;DAY(F2)</f>
        <v>1-2023-01-31</v>
      </c>
    </row>
    <row r="3" spans="1:22" x14ac:dyDescent="0.3">
      <c r="A3" s="35">
        <v>1</v>
      </c>
      <c r="B3" s="13" t="s">
        <v>21</v>
      </c>
      <c r="C3" s="13" t="s">
        <v>22</v>
      </c>
      <c r="D3" s="13" t="s">
        <v>23</v>
      </c>
      <c r="E3" s="13" t="s">
        <v>24</v>
      </c>
      <c r="F3" s="14">
        <v>44985</v>
      </c>
      <c r="G3" s="13">
        <v>33</v>
      </c>
      <c r="H3" s="13">
        <v>4</v>
      </c>
      <c r="I3" s="15">
        <f t="shared" si="0"/>
        <v>0.12121212121212122</v>
      </c>
      <c r="J3" s="15">
        <f t="shared" si="1"/>
        <v>0.12121212121212122</v>
      </c>
      <c r="K3" s="13" t="s">
        <v>25</v>
      </c>
      <c r="L3" s="13" t="s">
        <v>25</v>
      </c>
      <c r="M3" s="5">
        <f t="shared" si="2"/>
        <v>2023</v>
      </c>
      <c r="N3" s="5" t="str">
        <f t="shared" si="3"/>
        <v>Febrero</v>
      </c>
      <c r="O3" s="6" t="str">
        <f t="shared" si="4"/>
        <v>2023-1</v>
      </c>
      <c r="P3" s="16">
        <v>0</v>
      </c>
      <c r="Q3" s="16">
        <v>0</v>
      </c>
      <c r="R3" s="5">
        <v>1</v>
      </c>
      <c r="S3" s="5" t="s">
        <v>26</v>
      </c>
      <c r="T3" s="5" t="str">
        <f t="shared" si="5"/>
        <v>1-2023-02-28</v>
      </c>
    </row>
    <row r="4" spans="1:22" x14ac:dyDescent="0.3">
      <c r="A4" s="35">
        <v>1</v>
      </c>
      <c r="B4" s="13" t="s">
        <v>21</v>
      </c>
      <c r="C4" s="13" t="s">
        <v>22</v>
      </c>
      <c r="D4" s="13" t="s">
        <v>23</v>
      </c>
      <c r="E4" s="13" t="s">
        <v>24</v>
      </c>
      <c r="F4" s="14">
        <v>45016</v>
      </c>
      <c r="G4" s="13">
        <v>33</v>
      </c>
      <c r="H4" s="13">
        <v>43</v>
      </c>
      <c r="I4" s="15">
        <f t="shared" si="0"/>
        <v>1.3</v>
      </c>
      <c r="J4" s="15">
        <f t="shared" si="1"/>
        <v>1.303030303030303</v>
      </c>
      <c r="K4" s="13" t="s">
        <v>25</v>
      </c>
      <c r="L4" s="13" t="s">
        <v>25</v>
      </c>
      <c r="M4" s="5">
        <f t="shared" si="2"/>
        <v>2023</v>
      </c>
      <c r="N4" s="5" t="str">
        <f t="shared" si="3"/>
        <v>Marzo</v>
      </c>
      <c r="O4" s="6" t="str">
        <f t="shared" si="4"/>
        <v>2023-1</v>
      </c>
      <c r="P4" s="16">
        <v>0</v>
      </c>
      <c r="Q4" s="16">
        <v>0</v>
      </c>
      <c r="R4" s="5">
        <v>1</v>
      </c>
      <c r="S4" s="5" t="s">
        <v>26</v>
      </c>
      <c r="T4" s="5" t="str">
        <f t="shared" si="5"/>
        <v>1-2023-03-31</v>
      </c>
    </row>
    <row r="5" spans="1:22" x14ac:dyDescent="0.3">
      <c r="A5" s="35">
        <v>1</v>
      </c>
      <c r="B5" s="13" t="s">
        <v>21</v>
      </c>
      <c r="C5" s="13" t="s">
        <v>22</v>
      </c>
      <c r="D5" s="13" t="s">
        <v>23</v>
      </c>
      <c r="E5" s="13" t="s">
        <v>24</v>
      </c>
      <c r="F5" s="14">
        <v>45046</v>
      </c>
      <c r="G5" s="13">
        <v>77</v>
      </c>
      <c r="H5" s="13">
        <v>60</v>
      </c>
      <c r="I5" s="15">
        <f t="shared" si="0"/>
        <v>0.77922077922077926</v>
      </c>
      <c r="J5" s="15">
        <f t="shared" si="1"/>
        <v>0.77922077922077926</v>
      </c>
      <c r="K5" s="13" t="s">
        <v>25</v>
      </c>
      <c r="L5" s="13" t="s">
        <v>25</v>
      </c>
      <c r="M5" s="5">
        <f t="shared" si="2"/>
        <v>2023</v>
      </c>
      <c r="N5" s="5" t="str">
        <f t="shared" si="3"/>
        <v>Abril</v>
      </c>
      <c r="O5" s="6" t="str">
        <f t="shared" si="4"/>
        <v>2023-1</v>
      </c>
      <c r="P5" s="16">
        <v>0</v>
      </c>
      <c r="Q5" s="16">
        <v>0</v>
      </c>
      <c r="R5" s="5">
        <v>1</v>
      </c>
      <c r="S5" s="5" t="s">
        <v>26</v>
      </c>
      <c r="T5" s="5" t="str">
        <f t="shared" si="5"/>
        <v>1-2023-04-30</v>
      </c>
    </row>
    <row r="6" spans="1:22" x14ac:dyDescent="0.3">
      <c r="A6" s="35">
        <v>1</v>
      </c>
      <c r="B6" s="13" t="s">
        <v>21</v>
      </c>
      <c r="C6" s="13" t="s">
        <v>22</v>
      </c>
      <c r="D6" s="13" t="s">
        <v>23</v>
      </c>
      <c r="E6" s="13" t="s">
        <v>24</v>
      </c>
      <c r="F6" s="14">
        <v>45077</v>
      </c>
      <c r="G6" s="13">
        <v>84</v>
      </c>
      <c r="H6" s="13">
        <v>90</v>
      </c>
      <c r="I6" s="15">
        <f t="shared" si="0"/>
        <v>1.0714285714285714</v>
      </c>
      <c r="J6" s="15">
        <f t="shared" si="1"/>
        <v>1.0714285714285714</v>
      </c>
      <c r="K6" s="13" t="s">
        <v>25</v>
      </c>
      <c r="L6" s="13" t="s">
        <v>25</v>
      </c>
      <c r="M6" s="5">
        <f t="shared" si="2"/>
        <v>2023</v>
      </c>
      <c r="N6" s="5" t="str">
        <f t="shared" si="3"/>
        <v>Mayo</v>
      </c>
      <c r="O6" s="6" t="str">
        <f t="shared" si="4"/>
        <v>2023-1</v>
      </c>
      <c r="P6" s="16">
        <v>0</v>
      </c>
      <c r="Q6" s="16">
        <v>0</v>
      </c>
      <c r="R6" s="5">
        <v>1</v>
      </c>
      <c r="S6" s="5" t="s">
        <v>26</v>
      </c>
      <c r="T6" s="5" t="str">
        <f t="shared" si="5"/>
        <v>1-2023-05-31</v>
      </c>
    </row>
    <row r="7" spans="1:22" x14ac:dyDescent="0.3">
      <c r="A7" s="35">
        <v>1</v>
      </c>
      <c r="B7" s="13" t="s">
        <v>21</v>
      </c>
      <c r="C7" s="13" t="s">
        <v>22</v>
      </c>
      <c r="D7" s="13" t="s">
        <v>23</v>
      </c>
      <c r="E7" s="13" t="s">
        <v>24</v>
      </c>
      <c r="F7" s="14">
        <v>45107</v>
      </c>
      <c r="G7" s="13">
        <v>93</v>
      </c>
      <c r="H7" s="13">
        <v>95</v>
      </c>
      <c r="I7" s="15">
        <f t="shared" si="0"/>
        <v>1.021505376344086</v>
      </c>
      <c r="J7" s="15">
        <f t="shared" si="1"/>
        <v>1.021505376344086</v>
      </c>
      <c r="K7" s="13" t="s">
        <v>25</v>
      </c>
      <c r="L7" s="13" t="s">
        <v>25</v>
      </c>
      <c r="M7" s="5">
        <f t="shared" si="2"/>
        <v>2023</v>
      </c>
      <c r="N7" s="5" t="str">
        <f t="shared" si="3"/>
        <v>Junio</v>
      </c>
      <c r="O7" s="6" t="str">
        <f t="shared" si="4"/>
        <v>2023-1</v>
      </c>
      <c r="P7" s="16">
        <v>0</v>
      </c>
      <c r="Q7" s="16">
        <v>0</v>
      </c>
      <c r="R7" s="5">
        <v>1</v>
      </c>
      <c r="S7" s="5" t="s">
        <v>26</v>
      </c>
      <c r="T7" s="5" t="str">
        <f t="shared" si="5"/>
        <v>1-2023-06-30</v>
      </c>
    </row>
    <row r="8" spans="1:22" x14ac:dyDescent="0.3">
      <c r="A8" s="35">
        <v>1</v>
      </c>
      <c r="B8" s="13" t="s">
        <v>21</v>
      </c>
      <c r="C8" s="13" t="s">
        <v>22</v>
      </c>
      <c r="D8" s="13" t="s">
        <v>23</v>
      </c>
      <c r="E8" s="13" t="s">
        <v>24</v>
      </c>
      <c r="F8" s="14">
        <v>45138</v>
      </c>
      <c r="G8" s="13">
        <v>99</v>
      </c>
      <c r="H8" s="13">
        <v>98</v>
      </c>
      <c r="I8" s="15">
        <f t="shared" si="0"/>
        <v>0.98989898989898994</v>
      </c>
      <c r="J8" s="15">
        <f t="shared" si="1"/>
        <v>0.98989898989898994</v>
      </c>
      <c r="K8" s="13" t="s">
        <v>25</v>
      </c>
      <c r="L8" s="13" t="s">
        <v>25</v>
      </c>
      <c r="M8" s="5">
        <f t="shared" si="2"/>
        <v>2023</v>
      </c>
      <c r="N8" s="5" t="str">
        <f t="shared" si="3"/>
        <v>Julio</v>
      </c>
      <c r="O8" s="6" t="str">
        <f t="shared" si="4"/>
        <v>2023-2</v>
      </c>
      <c r="P8" s="16">
        <v>0</v>
      </c>
      <c r="Q8" s="16">
        <v>0</v>
      </c>
      <c r="R8" s="5">
        <v>1</v>
      </c>
      <c r="S8" s="5" t="s">
        <v>26</v>
      </c>
      <c r="T8" s="5" t="str">
        <f t="shared" si="5"/>
        <v>1-2023-07-31</v>
      </c>
    </row>
    <row r="9" spans="1:22" x14ac:dyDescent="0.3">
      <c r="A9" s="35">
        <v>1</v>
      </c>
      <c r="B9" s="13" t="s">
        <v>21</v>
      </c>
      <c r="C9" s="13" t="s">
        <v>22</v>
      </c>
      <c r="D9" s="13" t="s">
        <v>23</v>
      </c>
      <c r="E9" s="13" t="s">
        <v>24</v>
      </c>
      <c r="F9" s="14">
        <v>45169</v>
      </c>
      <c r="G9" s="13">
        <v>100</v>
      </c>
      <c r="H9" s="13">
        <v>99</v>
      </c>
      <c r="I9" s="15">
        <f t="shared" si="0"/>
        <v>0.99</v>
      </c>
      <c r="J9" s="15">
        <f t="shared" si="1"/>
        <v>0.99</v>
      </c>
      <c r="K9" s="13" t="s">
        <v>25</v>
      </c>
      <c r="L9" s="13" t="s">
        <v>25</v>
      </c>
      <c r="M9" s="5">
        <f t="shared" si="2"/>
        <v>2023</v>
      </c>
      <c r="N9" s="5" t="str">
        <f t="shared" si="3"/>
        <v>Agosto</v>
      </c>
      <c r="O9" s="6" t="str">
        <f t="shared" si="4"/>
        <v>2023-2</v>
      </c>
      <c r="P9" s="16">
        <v>0</v>
      </c>
      <c r="Q9" s="16">
        <v>0</v>
      </c>
      <c r="R9" s="5">
        <v>1</v>
      </c>
      <c r="S9" s="5" t="s">
        <v>26</v>
      </c>
      <c r="T9" s="5" t="str">
        <f t="shared" si="5"/>
        <v>1-2023-08-31</v>
      </c>
    </row>
    <row r="10" spans="1:22" x14ac:dyDescent="0.3">
      <c r="A10" s="35">
        <v>1</v>
      </c>
      <c r="B10" s="13" t="s">
        <v>21</v>
      </c>
      <c r="C10" s="13" t="s">
        <v>22</v>
      </c>
      <c r="D10" s="13" t="s">
        <v>23</v>
      </c>
      <c r="E10" s="13" t="s">
        <v>24</v>
      </c>
      <c r="F10" s="14">
        <v>45199</v>
      </c>
      <c r="G10" s="13">
        <v>100</v>
      </c>
      <c r="H10" s="13">
        <v>99</v>
      </c>
      <c r="I10" s="15">
        <f t="shared" si="0"/>
        <v>0.99</v>
      </c>
      <c r="J10" s="15">
        <f t="shared" si="1"/>
        <v>0.99</v>
      </c>
      <c r="K10" s="13" t="s">
        <v>25</v>
      </c>
      <c r="L10" s="13" t="s">
        <v>25</v>
      </c>
      <c r="M10" s="5">
        <f t="shared" si="2"/>
        <v>2023</v>
      </c>
      <c r="N10" s="5" t="str">
        <f t="shared" si="3"/>
        <v>Septiembre</v>
      </c>
      <c r="O10" s="6" t="str">
        <f t="shared" si="4"/>
        <v>2023-2</v>
      </c>
      <c r="P10" s="16">
        <v>0</v>
      </c>
      <c r="Q10" s="16">
        <v>0</v>
      </c>
      <c r="R10" s="5">
        <v>1</v>
      </c>
      <c r="S10" s="5" t="s">
        <v>26</v>
      </c>
      <c r="T10" s="5" t="str">
        <f t="shared" si="5"/>
        <v>1-2023-09-30</v>
      </c>
    </row>
    <row r="11" spans="1:22" x14ac:dyDescent="0.3">
      <c r="A11" s="35">
        <v>1</v>
      </c>
      <c r="B11" s="13" t="s">
        <v>21</v>
      </c>
      <c r="C11" s="13" t="s">
        <v>22</v>
      </c>
      <c r="D11" s="13" t="s">
        <v>23</v>
      </c>
      <c r="E11" s="13" t="s">
        <v>24</v>
      </c>
      <c r="F11" s="14">
        <v>45230</v>
      </c>
      <c r="G11" s="13">
        <v>100</v>
      </c>
      <c r="H11" s="13">
        <v>98</v>
      </c>
      <c r="I11" s="15">
        <f t="shared" si="0"/>
        <v>0.98</v>
      </c>
      <c r="J11" s="15">
        <f t="shared" si="1"/>
        <v>0.98</v>
      </c>
      <c r="K11" s="13" t="s">
        <v>25</v>
      </c>
      <c r="L11" s="13" t="s">
        <v>25</v>
      </c>
      <c r="M11" s="5">
        <f t="shared" si="2"/>
        <v>2023</v>
      </c>
      <c r="N11" s="5" t="str">
        <f t="shared" si="3"/>
        <v>Octubre</v>
      </c>
      <c r="O11" s="6" t="str">
        <f t="shared" si="4"/>
        <v>2023-2</v>
      </c>
      <c r="P11" s="16">
        <v>0</v>
      </c>
      <c r="Q11" s="16">
        <v>0</v>
      </c>
      <c r="R11" s="5">
        <v>1</v>
      </c>
      <c r="S11" s="5" t="s">
        <v>26</v>
      </c>
      <c r="T11" s="5" t="str">
        <f t="shared" si="5"/>
        <v>1-2023-10-31</v>
      </c>
    </row>
    <row r="12" spans="1:22" x14ac:dyDescent="0.3">
      <c r="A12" s="35">
        <v>1</v>
      </c>
      <c r="B12" s="13" t="s">
        <v>21</v>
      </c>
      <c r="C12" s="13" t="s">
        <v>22</v>
      </c>
      <c r="D12" s="13" t="s">
        <v>23</v>
      </c>
      <c r="E12" s="13" t="s">
        <v>24</v>
      </c>
      <c r="F12" s="14">
        <v>45260</v>
      </c>
      <c r="G12" s="13">
        <v>100</v>
      </c>
      <c r="H12" s="13">
        <v>99</v>
      </c>
      <c r="I12" s="15">
        <f t="shared" si="0"/>
        <v>0.99</v>
      </c>
      <c r="J12" s="15">
        <f t="shared" si="1"/>
        <v>0.99</v>
      </c>
      <c r="K12" s="13" t="s">
        <v>25</v>
      </c>
      <c r="L12" s="13" t="s">
        <v>25</v>
      </c>
      <c r="M12" s="5">
        <f t="shared" si="2"/>
        <v>2023</v>
      </c>
      <c r="N12" s="5" t="str">
        <f t="shared" si="3"/>
        <v>Noviembre</v>
      </c>
      <c r="O12" s="6" t="str">
        <f t="shared" si="4"/>
        <v>2023-2</v>
      </c>
      <c r="P12" s="16">
        <v>0</v>
      </c>
      <c r="Q12" s="16">
        <v>0</v>
      </c>
      <c r="R12" s="5">
        <v>1</v>
      </c>
      <c r="S12" s="5" t="s">
        <v>26</v>
      </c>
      <c r="T12" s="5" t="str">
        <f t="shared" si="5"/>
        <v>1-2023-11-30</v>
      </c>
    </row>
    <row r="13" spans="1:22" x14ac:dyDescent="0.3">
      <c r="A13" s="35">
        <v>1</v>
      </c>
      <c r="B13" s="13" t="s">
        <v>21</v>
      </c>
      <c r="C13" s="13" t="s">
        <v>22</v>
      </c>
      <c r="D13" s="13" t="s">
        <v>23</v>
      </c>
      <c r="E13" s="13" t="s">
        <v>24</v>
      </c>
      <c r="F13" s="14">
        <v>45291</v>
      </c>
      <c r="G13" s="13">
        <v>100</v>
      </c>
      <c r="H13" s="13">
        <v>100</v>
      </c>
      <c r="I13" s="15">
        <f t="shared" si="0"/>
        <v>1</v>
      </c>
      <c r="J13" s="15">
        <f t="shared" si="1"/>
        <v>1</v>
      </c>
      <c r="K13" s="13" t="s">
        <v>25</v>
      </c>
      <c r="L13" s="13" t="s">
        <v>25</v>
      </c>
      <c r="M13" s="5">
        <f t="shared" si="2"/>
        <v>2023</v>
      </c>
      <c r="N13" s="5" t="str">
        <f t="shared" si="3"/>
        <v>Diciembre</v>
      </c>
      <c r="O13" s="6" t="str">
        <f t="shared" si="4"/>
        <v>2023-2</v>
      </c>
      <c r="P13" s="16">
        <v>0</v>
      </c>
      <c r="Q13" s="16">
        <v>0</v>
      </c>
      <c r="R13" s="5">
        <v>1</v>
      </c>
      <c r="S13" s="5" t="s">
        <v>26</v>
      </c>
      <c r="T13" s="5" t="str">
        <f t="shared" si="5"/>
        <v>1-2023-12-31</v>
      </c>
    </row>
    <row r="14" spans="1:22" x14ac:dyDescent="0.3">
      <c r="A14" s="5">
        <v>2</v>
      </c>
      <c r="B14" s="5" t="s">
        <v>27</v>
      </c>
      <c r="C14" s="5" t="s">
        <v>28</v>
      </c>
      <c r="D14" s="5" t="s">
        <v>23</v>
      </c>
      <c r="E14" s="5" t="s">
        <v>24</v>
      </c>
      <c r="F14" s="6">
        <v>44742</v>
      </c>
      <c r="G14" s="5">
        <v>33</v>
      </c>
      <c r="H14" s="5">
        <v>33</v>
      </c>
      <c r="I14" s="15">
        <v>1</v>
      </c>
      <c r="J14" s="15">
        <v>1</v>
      </c>
      <c r="K14" s="5" t="s">
        <v>25</v>
      </c>
      <c r="L14" s="5" t="s">
        <v>25</v>
      </c>
      <c r="M14" s="5">
        <f t="shared" si="2"/>
        <v>2022</v>
      </c>
      <c r="N14" s="5" t="str">
        <f t="shared" si="3"/>
        <v>Junio</v>
      </c>
      <c r="O14" s="6" t="str">
        <f t="shared" si="4"/>
        <v>2022-1</v>
      </c>
      <c r="P14" s="5">
        <v>0</v>
      </c>
      <c r="Q14" s="5">
        <v>0</v>
      </c>
      <c r="R14" s="5">
        <v>0</v>
      </c>
      <c r="S14" s="5" t="s">
        <v>26</v>
      </c>
      <c r="T14" s="5" t="str">
        <f t="shared" si="5"/>
        <v>2-2022-06-30</v>
      </c>
    </row>
    <row r="15" spans="1:22" x14ac:dyDescent="0.3">
      <c r="A15" s="5">
        <v>2</v>
      </c>
      <c r="B15" s="5" t="s">
        <v>27</v>
      </c>
      <c r="C15" s="5" t="s">
        <v>28</v>
      </c>
      <c r="D15" s="5" t="s">
        <v>23</v>
      </c>
      <c r="E15" s="5" t="s">
        <v>24</v>
      </c>
      <c r="F15" s="6">
        <v>44926</v>
      </c>
      <c r="G15" s="5">
        <v>66</v>
      </c>
      <c r="H15" s="5">
        <v>69</v>
      </c>
      <c r="I15" s="15">
        <v>1.045454545454545</v>
      </c>
      <c r="J15" s="15">
        <v>1.0454545454545501</v>
      </c>
      <c r="K15" s="5" t="s">
        <v>25</v>
      </c>
      <c r="L15" s="5" t="s">
        <v>25</v>
      </c>
      <c r="M15" s="5">
        <f t="shared" si="2"/>
        <v>2022</v>
      </c>
      <c r="N15" s="5" t="str">
        <f t="shared" si="3"/>
        <v>Diciembre</v>
      </c>
      <c r="O15" s="6" t="str">
        <f t="shared" si="4"/>
        <v>2022-2</v>
      </c>
      <c r="P15" s="5">
        <v>0</v>
      </c>
      <c r="Q15" s="5">
        <v>0</v>
      </c>
      <c r="R15" s="5">
        <v>0</v>
      </c>
      <c r="S15" s="5" t="s">
        <v>26</v>
      </c>
      <c r="T15" s="5" t="str">
        <f t="shared" si="5"/>
        <v>2-2022-12-31</v>
      </c>
    </row>
    <row r="16" spans="1:22" x14ac:dyDescent="0.3">
      <c r="A16" s="5">
        <v>2</v>
      </c>
      <c r="B16" s="5" t="s">
        <v>27</v>
      </c>
      <c r="C16" s="5" t="s">
        <v>28</v>
      </c>
      <c r="D16" s="5" t="s">
        <v>23</v>
      </c>
      <c r="E16" s="5" t="s">
        <v>24</v>
      </c>
      <c r="F16" s="6">
        <v>44957</v>
      </c>
      <c r="G16" s="5">
        <v>77</v>
      </c>
      <c r="H16" s="5">
        <v>79</v>
      </c>
      <c r="I16" s="15">
        <f t="shared" ref="I16:I27" si="6">IFERROR(IF((H16/G16)&gt;1.3,1.3,H16/G16),"")</f>
        <v>1.025974025974026</v>
      </c>
      <c r="J16" s="15">
        <f t="shared" ref="J16:J41" si="7">IFERROR(IF((H16/G16)&gt;H16/G16,1.3,H16/G16),"")</f>
        <v>1.025974025974026</v>
      </c>
      <c r="K16" s="5" t="s">
        <v>25</v>
      </c>
      <c r="L16" s="5" t="s">
        <v>25</v>
      </c>
      <c r="M16" s="5">
        <f t="shared" si="2"/>
        <v>2023</v>
      </c>
      <c r="N16" s="5" t="str">
        <f t="shared" si="3"/>
        <v>Enero</v>
      </c>
      <c r="O16" s="6" t="str">
        <f t="shared" si="4"/>
        <v>2023-1</v>
      </c>
      <c r="P16" s="5">
        <v>0</v>
      </c>
      <c r="Q16" s="5">
        <v>0</v>
      </c>
      <c r="R16" s="5">
        <v>0</v>
      </c>
      <c r="S16" s="5" t="s">
        <v>26</v>
      </c>
      <c r="T16" s="5" t="str">
        <f t="shared" si="5"/>
        <v>2-2023-01-31</v>
      </c>
    </row>
    <row r="17" spans="1:20" x14ac:dyDescent="0.3">
      <c r="A17" s="5">
        <v>2</v>
      </c>
      <c r="B17" s="5" t="s">
        <v>27</v>
      </c>
      <c r="C17" s="5" t="s">
        <v>28</v>
      </c>
      <c r="D17" s="5" t="s">
        <v>23</v>
      </c>
      <c r="E17" s="5" t="s">
        <v>24</v>
      </c>
      <c r="F17" s="6">
        <v>44985</v>
      </c>
      <c r="G17" s="5">
        <v>84</v>
      </c>
      <c r="H17" s="5">
        <v>82</v>
      </c>
      <c r="I17" s="15">
        <f t="shared" si="6"/>
        <v>0.97619047619047616</v>
      </c>
      <c r="J17" s="15">
        <f t="shared" si="7"/>
        <v>0.97619047619047616</v>
      </c>
      <c r="K17" s="5" t="s">
        <v>25</v>
      </c>
      <c r="L17" s="5" t="s">
        <v>25</v>
      </c>
      <c r="M17" s="5">
        <f t="shared" si="2"/>
        <v>2023</v>
      </c>
      <c r="N17" s="5" t="str">
        <f t="shared" si="3"/>
        <v>Febrero</v>
      </c>
      <c r="O17" s="6" t="str">
        <f t="shared" si="4"/>
        <v>2023-1</v>
      </c>
      <c r="P17" s="5">
        <v>0</v>
      </c>
      <c r="Q17" s="5">
        <v>0</v>
      </c>
      <c r="R17" s="5">
        <v>0</v>
      </c>
      <c r="S17" s="5" t="s">
        <v>26</v>
      </c>
      <c r="T17" s="5" t="str">
        <f t="shared" si="5"/>
        <v>2-2023-02-28</v>
      </c>
    </row>
    <row r="18" spans="1:20" x14ac:dyDescent="0.3">
      <c r="A18" s="5">
        <v>2</v>
      </c>
      <c r="B18" s="5" t="s">
        <v>27</v>
      </c>
      <c r="C18" s="5" t="s">
        <v>28</v>
      </c>
      <c r="D18" s="5" t="s">
        <v>23</v>
      </c>
      <c r="E18" s="5" t="s">
        <v>24</v>
      </c>
      <c r="F18" s="6">
        <v>45016</v>
      </c>
      <c r="G18" s="5">
        <v>84</v>
      </c>
      <c r="H18" s="5">
        <v>88</v>
      </c>
      <c r="I18" s="15">
        <f t="shared" si="6"/>
        <v>1.0476190476190477</v>
      </c>
      <c r="J18" s="15">
        <f t="shared" si="7"/>
        <v>1.0476190476190477</v>
      </c>
      <c r="K18" s="5" t="s">
        <v>25</v>
      </c>
      <c r="L18" s="5" t="s">
        <v>25</v>
      </c>
      <c r="M18" s="5">
        <f t="shared" si="2"/>
        <v>2023</v>
      </c>
      <c r="N18" s="5" t="str">
        <f t="shared" si="3"/>
        <v>Marzo</v>
      </c>
      <c r="O18" s="6" t="str">
        <f t="shared" si="4"/>
        <v>2023-1</v>
      </c>
      <c r="P18" s="5">
        <v>0</v>
      </c>
      <c r="Q18" s="5">
        <v>0</v>
      </c>
      <c r="R18" s="5">
        <v>0</v>
      </c>
      <c r="S18" s="5" t="s">
        <v>26</v>
      </c>
      <c r="T18" s="5" t="str">
        <f t="shared" si="5"/>
        <v>2-2023-03-31</v>
      </c>
    </row>
    <row r="19" spans="1:20" x14ac:dyDescent="0.3">
      <c r="A19" s="5">
        <v>2</v>
      </c>
      <c r="B19" s="5" t="s">
        <v>27</v>
      </c>
      <c r="C19" s="5" t="s">
        <v>28</v>
      </c>
      <c r="D19" s="5" t="s">
        <v>23</v>
      </c>
      <c r="E19" s="5" t="s">
        <v>24</v>
      </c>
      <c r="F19" s="6">
        <v>45046</v>
      </c>
      <c r="G19" s="5">
        <v>91</v>
      </c>
      <c r="H19" s="5">
        <v>89</v>
      </c>
      <c r="I19" s="15">
        <f t="shared" si="6"/>
        <v>0.97802197802197799</v>
      </c>
      <c r="J19" s="15">
        <f t="shared" si="7"/>
        <v>0.97802197802197799</v>
      </c>
      <c r="K19" s="5" t="s">
        <v>25</v>
      </c>
      <c r="L19" s="5" t="s">
        <v>25</v>
      </c>
      <c r="M19" s="5">
        <f t="shared" si="2"/>
        <v>2023</v>
      </c>
      <c r="N19" s="5" t="str">
        <f t="shared" si="3"/>
        <v>Abril</v>
      </c>
      <c r="O19" s="6" t="str">
        <f t="shared" si="4"/>
        <v>2023-1</v>
      </c>
      <c r="P19" s="5">
        <v>0</v>
      </c>
      <c r="Q19" s="5">
        <v>0</v>
      </c>
      <c r="R19" s="5">
        <v>0</v>
      </c>
      <c r="S19" s="5" t="s">
        <v>26</v>
      </c>
      <c r="T19" s="5" t="str">
        <f t="shared" si="5"/>
        <v>2-2023-04-30</v>
      </c>
    </row>
    <row r="20" spans="1:20" x14ac:dyDescent="0.3">
      <c r="A20" s="5">
        <v>2</v>
      </c>
      <c r="B20" s="5" t="s">
        <v>27</v>
      </c>
      <c r="C20" s="5" t="s">
        <v>28</v>
      </c>
      <c r="D20" s="5" t="s">
        <v>23</v>
      </c>
      <c r="E20" s="5" t="s">
        <v>24</v>
      </c>
      <c r="F20" s="6">
        <v>45077</v>
      </c>
      <c r="G20" s="5">
        <v>97</v>
      </c>
      <c r="H20" s="5">
        <v>91</v>
      </c>
      <c r="I20" s="15">
        <f t="shared" si="6"/>
        <v>0.93814432989690721</v>
      </c>
      <c r="J20" s="15">
        <f t="shared" si="7"/>
        <v>0.93814432989690721</v>
      </c>
      <c r="K20" s="5" t="s">
        <v>25</v>
      </c>
      <c r="L20" s="5" t="s">
        <v>25</v>
      </c>
      <c r="M20" s="5">
        <f t="shared" si="2"/>
        <v>2023</v>
      </c>
      <c r="N20" s="5" t="str">
        <f t="shared" si="3"/>
        <v>Mayo</v>
      </c>
      <c r="O20" s="6" t="str">
        <f t="shared" si="4"/>
        <v>2023-1</v>
      </c>
      <c r="P20" s="5">
        <v>0</v>
      </c>
      <c r="Q20" s="5">
        <v>0</v>
      </c>
      <c r="R20" s="5">
        <v>0</v>
      </c>
      <c r="S20" s="5" t="s">
        <v>26</v>
      </c>
      <c r="T20" s="5" t="str">
        <f t="shared" si="5"/>
        <v>2-2023-05-31</v>
      </c>
    </row>
    <row r="21" spans="1:20" x14ac:dyDescent="0.3">
      <c r="A21" s="5">
        <v>2</v>
      </c>
      <c r="B21" s="5" t="s">
        <v>27</v>
      </c>
      <c r="C21" s="5" t="s">
        <v>28</v>
      </c>
      <c r="D21" s="5" t="s">
        <v>23</v>
      </c>
      <c r="E21" s="5" t="s">
        <v>24</v>
      </c>
      <c r="F21" s="6">
        <v>45107</v>
      </c>
      <c r="G21" s="5">
        <v>97</v>
      </c>
      <c r="H21" s="5">
        <v>94</v>
      </c>
      <c r="I21" s="15">
        <f t="shared" si="6"/>
        <v>0.96907216494845361</v>
      </c>
      <c r="J21" s="15">
        <f t="shared" si="7"/>
        <v>0.96907216494845361</v>
      </c>
      <c r="K21" s="5" t="s">
        <v>25</v>
      </c>
      <c r="L21" s="5" t="s">
        <v>25</v>
      </c>
      <c r="M21" s="5">
        <f t="shared" si="2"/>
        <v>2023</v>
      </c>
      <c r="N21" s="5" t="str">
        <f t="shared" si="3"/>
        <v>Junio</v>
      </c>
      <c r="O21" s="6" t="str">
        <f t="shared" si="4"/>
        <v>2023-1</v>
      </c>
      <c r="P21" s="5">
        <v>0</v>
      </c>
      <c r="Q21" s="5">
        <v>0</v>
      </c>
      <c r="R21" s="5">
        <v>0</v>
      </c>
      <c r="S21" s="5" t="s">
        <v>26</v>
      </c>
      <c r="T21" s="5" t="str">
        <f t="shared" si="5"/>
        <v>2-2023-06-30</v>
      </c>
    </row>
    <row r="22" spans="1:20" x14ac:dyDescent="0.3">
      <c r="A22" s="5">
        <v>2</v>
      </c>
      <c r="B22" s="5" t="s">
        <v>27</v>
      </c>
      <c r="C22" s="5" t="s">
        <v>28</v>
      </c>
      <c r="D22" s="5" t="s">
        <v>23</v>
      </c>
      <c r="E22" s="5" t="s">
        <v>24</v>
      </c>
      <c r="F22" s="6">
        <v>45138</v>
      </c>
      <c r="G22" s="5">
        <v>100</v>
      </c>
      <c r="H22" s="5">
        <v>98</v>
      </c>
      <c r="I22" s="15">
        <f t="shared" si="6"/>
        <v>0.98</v>
      </c>
      <c r="J22" s="15">
        <f t="shared" si="7"/>
        <v>0.98</v>
      </c>
      <c r="K22" s="5" t="s">
        <v>25</v>
      </c>
      <c r="L22" s="5" t="s">
        <v>25</v>
      </c>
      <c r="M22" s="5">
        <f t="shared" si="2"/>
        <v>2023</v>
      </c>
      <c r="N22" s="5" t="str">
        <f t="shared" si="3"/>
        <v>Julio</v>
      </c>
      <c r="O22" s="6" t="str">
        <f t="shared" si="4"/>
        <v>2023-2</v>
      </c>
      <c r="P22" s="5">
        <v>0</v>
      </c>
      <c r="Q22" s="5">
        <v>0</v>
      </c>
      <c r="R22" s="5">
        <v>0</v>
      </c>
      <c r="S22" s="5" t="s">
        <v>26</v>
      </c>
      <c r="T22" s="5" t="str">
        <f t="shared" si="5"/>
        <v>2-2023-07-31</v>
      </c>
    </row>
    <row r="23" spans="1:20" x14ac:dyDescent="0.3">
      <c r="A23" s="5">
        <v>2</v>
      </c>
      <c r="B23" s="5" t="s">
        <v>27</v>
      </c>
      <c r="C23" s="5" t="s">
        <v>28</v>
      </c>
      <c r="D23" s="5" t="s">
        <v>23</v>
      </c>
      <c r="E23" s="5" t="s">
        <v>24</v>
      </c>
      <c r="F23" s="6">
        <v>45169</v>
      </c>
      <c r="G23" s="5">
        <v>100</v>
      </c>
      <c r="H23" s="5">
        <v>99</v>
      </c>
      <c r="I23" s="15">
        <f t="shared" si="6"/>
        <v>0.99</v>
      </c>
      <c r="J23" s="15">
        <f t="shared" si="7"/>
        <v>0.99</v>
      </c>
      <c r="K23" s="5" t="s">
        <v>25</v>
      </c>
      <c r="L23" s="5" t="s">
        <v>25</v>
      </c>
      <c r="M23" s="5">
        <f t="shared" si="2"/>
        <v>2023</v>
      </c>
      <c r="N23" s="5" t="str">
        <f t="shared" si="3"/>
        <v>Agosto</v>
      </c>
      <c r="O23" s="6" t="str">
        <f t="shared" si="4"/>
        <v>2023-2</v>
      </c>
      <c r="P23" s="5">
        <v>0</v>
      </c>
      <c r="Q23" s="5">
        <v>0</v>
      </c>
      <c r="R23" s="5">
        <v>0</v>
      </c>
      <c r="S23" s="5" t="s">
        <v>26</v>
      </c>
      <c r="T23" s="5" t="str">
        <f t="shared" si="5"/>
        <v>2-2023-08-31</v>
      </c>
    </row>
    <row r="24" spans="1:20" x14ac:dyDescent="0.3">
      <c r="A24" s="5">
        <v>2</v>
      </c>
      <c r="B24" s="5" t="s">
        <v>27</v>
      </c>
      <c r="C24" s="5" t="s">
        <v>28</v>
      </c>
      <c r="D24" s="5" t="s">
        <v>23</v>
      </c>
      <c r="E24" s="5" t="s">
        <v>24</v>
      </c>
      <c r="F24" s="6">
        <v>45199</v>
      </c>
      <c r="G24" s="5">
        <v>100</v>
      </c>
      <c r="H24" s="5">
        <v>98</v>
      </c>
      <c r="I24" s="15">
        <f t="shared" si="6"/>
        <v>0.98</v>
      </c>
      <c r="J24" s="15">
        <f t="shared" si="7"/>
        <v>0.98</v>
      </c>
      <c r="K24" s="5" t="s">
        <v>25</v>
      </c>
      <c r="L24" s="5" t="s">
        <v>25</v>
      </c>
      <c r="M24" s="5">
        <f t="shared" si="2"/>
        <v>2023</v>
      </c>
      <c r="N24" s="5" t="str">
        <f t="shared" si="3"/>
        <v>Septiembre</v>
      </c>
      <c r="O24" s="6" t="str">
        <f t="shared" si="4"/>
        <v>2023-2</v>
      </c>
      <c r="P24" s="5">
        <v>0</v>
      </c>
      <c r="Q24" s="5">
        <v>0</v>
      </c>
      <c r="R24" s="5">
        <v>0</v>
      </c>
      <c r="S24" s="5" t="s">
        <v>26</v>
      </c>
      <c r="T24" s="5" t="str">
        <f t="shared" si="5"/>
        <v>2-2023-09-30</v>
      </c>
    </row>
    <row r="25" spans="1:20" x14ac:dyDescent="0.3">
      <c r="A25" s="5">
        <v>2</v>
      </c>
      <c r="B25" s="5" t="s">
        <v>27</v>
      </c>
      <c r="C25" s="5" t="s">
        <v>28</v>
      </c>
      <c r="D25" s="5" t="s">
        <v>23</v>
      </c>
      <c r="E25" s="5" t="s">
        <v>24</v>
      </c>
      <c r="F25" s="6">
        <v>45230</v>
      </c>
      <c r="G25" s="5">
        <v>100</v>
      </c>
      <c r="H25" s="5">
        <v>99</v>
      </c>
      <c r="I25" s="15">
        <f t="shared" si="6"/>
        <v>0.99</v>
      </c>
      <c r="J25" s="15">
        <f t="shared" si="7"/>
        <v>0.99</v>
      </c>
      <c r="K25" s="5" t="s">
        <v>25</v>
      </c>
      <c r="L25" s="5" t="s">
        <v>25</v>
      </c>
      <c r="M25" s="5">
        <f t="shared" si="2"/>
        <v>2023</v>
      </c>
      <c r="N25" s="5" t="str">
        <f t="shared" si="3"/>
        <v>Octubre</v>
      </c>
      <c r="O25" s="6" t="str">
        <f t="shared" si="4"/>
        <v>2023-2</v>
      </c>
      <c r="P25" s="5">
        <v>0</v>
      </c>
      <c r="Q25" s="5">
        <v>0</v>
      </c>
      <c r="R25" s="5">
        <v>0</v>
      </c>
      <c r="S25" s="5" t="s">
        <v>26</v>
      </c>
      <c r="T25" s="5" t="str">
        <f t="shared" si="5"/>
        <v>2-2023-10-31</v>
      </c>
    </row>
    <row r="26" spans="1:20" x14ac:dyDescent="0.3">
      <c r="A26" s="5">
        <v>2</v>
      </c>
      <c r="B26" s="5" t="s">
        <v>27</v>
      </c>
      <c r="C26" s="5" t="s">
        <v>28</v>
      </c>
      <c r="D26" s="5" t="s">
        <v>23</v>
      </c>
      <c r="E26" s="5" t="s">
        <v>24</v>
      </c>
      <c r="F26" s="6">
        <v>45260</v>
      </c>
      <c r="G26" s="5">
        <v>100</v>
      </c>
      <c r="H26" s="5">
        <v>99</v>
      </c>
      <c r="I26" s="15">
        <f t="shared" si="6"/>
        <v>0.99</v>
      </c>
      <c r="J26" s="15">
        <f t="shared" si="7"/>
        <v>0.99</v>
      </c>
      <c r="K26" s="5" t="s">
        <v>25</v>
      </c>
      <c r="L26" s="5" t="s">
        <v>25</v>
      </c>
      <c r="M26" s="5">
        <f t="shared" si="2"/>
        <v>2023</v>
      </c>
      <c r="N26" s="5" t="str">
        <f t="shared" si="3"/>
        <v>Noviembre</v>
      </c>
      <c r="O26" s="6" t="str">
        <f t="shared" si="4"/>
        <v>2023-2</v>
      </c>
      <c r="P26" s="5">
        <v>0</v>
      </c>
      <c r="Q26" s="5">
        <v>0</v>
      </c>
      <c r="R26" s="5">
        <v>0</v>
      </c>
      <c r="S26" s="5" t="s">
        <v>26</v>
      </c>
      <c r="T26" s="5" t="str">
        <f t="shared" si="5"/>
        <v>2-2023-11-30</v>
      </c>
    </row>
    <row r="27" spans="1:20" x14ac:dyDescent="0.3">
      <c r="A27" s="35">
        <v>2</v>
      </c>
      <c r="B27" s="13" t="s">
        <v>27</v>
      </c>
      <c r="C27" s="5" t="s">
        <v>28</v>
      </c>
      <c r="D27" s="13" t="s">
        <v>23</v>
      </c>
      <c r="E27" s="13" t="s">
        <v>24</v>
      </c>
      <c r="F27" s="14">
        <v>45291</v>
      </c>
      <c r="G27" s="13">
        <v>100</v>
      </c>
      <c r="H27" s="13">
        <v>100</v>
      </c>
      <c r="I27" s="15">
        <f t="shared" si="6"/>
        <v>1</v>
      </c>
      <c r="J27" s="15">
        <f t="shared" si="7"/>
        <v>1</v>
      </c>
      <c r="K27" s="13" t="s">
        <v>25</v>
      </c>
      <c r="L27" s="13" t="s">
        <v>25</v>
      </c>
      <c r="M27" s="5">
        <f t="shared" si="2"/>
        <v>2023</v>
      </c>
      <c r="N27" s="5" t="str">
        <f t="shared" si="3"/>
        <v>Diciembre</v>
      </c>
      <c r="O27" s="6" t="str">
        <f t="shared" si="4"/>
        <v>2023-2</v>
      </c>
      <c r="P27" s="16">
        <v>0</v>
      </c>
      <c r="Q27" s="16">
        <v>0</v>
      </c>
      <c r="R27" s="5">
        <v>1</v>
      </c>
      <c r="S27" s="5" t="s">
        <v>29</v>
      </c>
      <c r="T27" s="5" t="str">
        <f t="shared" si="5"/>
        <v>2-2023-12-31</v>
      </c>
    </row>
    <row r="28" spans="1:20" x14ac:dyDescent="0.3">
      <c r="A28" s="35">
        <v>3</v>
      </c>
      <c r="B28" s="13" t="s">
        <v>30</v>
      </c>
      <c r="C28" s="5" t="s">
        <v>31</v>
      </c>
      <c r="D28" s="5" t="s">
        <v>23</v>
      </c>
      <c r="E28" s="5" t="s">
        <v>24</v>
      </c>
      <c r="F28" s="6">
        <v>44957</v>
      </c>
      <c r="G28" s="5">
        <v>8</v>
      </c>
      <c r="H28" s="9">
        <v>8</v>
      </c>
      <c r="I28" s="8">
        <f t="shared" ref="I28:I33" si="8">IFERROR(H28/G28,"")</f>
        <v>1</v>
      </c>
      <c r="J28" s="15">
        <f t="shared" si="7"/>
        <v>1</v>
      </c>
      <c r="K28" s="5" t="s">
        <v>25</v>
      </c>
      <c r="L28" s="5" t="s">
        <v>25</v>
      </c>
      <c r="M28" s="5">
        <f t="shared" si="2"/>
        <v>2023</v>
      </c>
      <c r="N28" s="5" t="str">
        <f t="shared" si="3"/>
        <v>Enero</v>
      </c>
      <c r="O28" s="6" t="str">
        <f t="shared" si="4"/>
        <v>2023-1</v>
      </c>
      <c r="P28" s="16">
        <v>0</v>
      </c>
      <c r="Q28" s="16">
        <v>0</v>
      </c>
      <c r="R28" s="5">
        <v>0</v>
      </c>
      <c r="S28" s="5" t="s">
        <v>29</v>
      </c>
      <c r="T28" s="5" t="str">
        <f t="shared" si="5"/>
        <v>3-2023-01-31</v>
      </c>
    </row>
    <row r="29" spans="1:20" x14ac:dyDescent="0.3">
      <c r="A29" s="35">
        <v>3</v>
      </c>
      <c r="B29" s="13" t="s">
        <v>30</v>
      </c>
      <c r="C29" s="5" t="s">
        <v>31</v>
      </c>
      <c r="D29" s="5" t="s">
        <v>23</v>
      </c>
      <c r="E29" s="5" t="s">
        <v>24</v>
      </c>
      <c r="F29" s="17">
        <v>44985</v>
      </c>
      <c r="G29" s="5">
        <v>26</v>
      </c>
      <c r="H29" s="9">
        <v>26</v>
      </c>
      <c r="I29" s="8">
        <f t="shared" si="8"/>
        <v>1</v>
      </c>
      <c r="J29" s="15">
        <f t="shared" si="7"/>
        <v>1</v>
      </c>
      <c r="K29" s="5" t="s">
        <v>25</v>
      </c>
      <c r="L29" s="5" t="s">
        <v>25</v>
      </c>
      <c r="M29" s="5">
        <f t="shared" si="2"/>
        <v>2023</v>
      </c>
      <c r="N29" s="5" t="str">
        <f t="shared" si="3"/>
        <v>Febrero</v>
      </c>
      <c r="O29" s="6" t="str">
        <f t="shared" si="4"/>
        <v>2023-1</v>
      </c>
      <c r="P29" s="16">
        <v>0</v>
      </c>
      <c r="Q29" s="16">
        <v>0</v>
      </c>
      <c r="R29" s="5">
        <v>0</v>
      </c>
      <c r="S29" s="5" t="s">
        <v>29</v>
      </c>
      <c r="T29" s="5" t="str">
        <f t="shared" si="5"/>
        <v>3-2023-02-28</v>
      </c>
    </row>
    <row r="30" spans="1:20" x14ac:dyDescent="0.3">
      <c r="A30" s="35">
        <v>3</v>
      </c>
      <c r="B30" s="13" t="s">
        <v>30</v>
      </c>
      <c r="C30" s="5" t="s">
        <v>31</v>
      </c>
      <c r="D30" s="5" t="s">
        <v>23</v>
      </c>
      <c r="E30" s="5" t="s">
        <v>24</v>
      </c>
      <c r="F30" s="6">
        <v>45016</v>
      </c>
      <c r="G30" s="5">
        <v>25</v>
      </c>
      <c r="H30" s="9">
        <v>33</v>
      </c>
      <c r="I30" s="8">
        <f t="shared" si="8"/>
        <v>1.32</v>
      </c>
      <c r="J30" s="15">
        <f t="shared" si="7"/>
        <v>1.32</v>
      </c>
      <c r="K30" s="5" t="s">
        <v>25</v>
      </c>
      <c r="L30" s="5" t="s">
        <v>25</v>
      </c>
      <c r="M30" s="5">
        <f t="shared" si="2"/>
        <v>2023</v>
      </c>
      <c r="N30" s="5" t="str">
        <f t="shared" si="3"/>
        <v>Marzo</v>
      </c>
      <c r="O30" s="6" t="str">
        <f t="shared" si="4"/>
        <v>2023-1</v>
      </c>
      <c r="P30" s="16">
        <v>0</v>
      </c>
      <c r="Q30" s="16">
        <v>0</v>
      </c>
      <c r="R30" s="5">
        <v>0</v>
      </c>
      <c r="S30" s="5" t="s">
        <v>29</v>
      </c>
      <c r="T30" s="5" t="str">
        <f t="shared" si="5"/>
        <v>3-2023-03-31</v>
      </c>
    </row>
    <row r="31" spans="1:20" x14ac:dyDescent="0.3">
      <c r="A31" s="35">
        <v>3</v>
      </c>
      <c r="B31" s="13" t="s">
        <v>30</v>
      </c>
      <c r="C31" s="5" t="s">
        <v>31</v>
      </c>
      <c r="D31" s="5" t="s">
        <v>23</v>
      </c>
      <c r="E31" s="5" t="s">
        <v>24</v>
      </c>
      <c r="F31" s="6">
        <v>45046</v>
      </c>
      <c r="G31" s="5">
        <v>44</v>
      </c>
      <c r="H31" s="9">
        <v>46</v>
      </c>
      <c r="I31" s="8">
        <f t="shared" si="8"/>
        <v>1.0454545454545454</v>
      </c>
      <c r="J31" s="15">
        <f t="shared" si="7"/>
        <v>1.0454545454545454</v>
      </c>
      <c r="K31" s="5" t="s">
        <v>25</v>
      </c>
      <c r="L31" s="5" t="s">
        <v>25</v>
      </c>
      <c r="M31" s="5">
        <f t="shared" si="2"/>
        <v>2023</v>
      </c>
      <c r="N31" s="5" t="str">
        <f t="shared" si="3"/>
        <v>Abril</v>
      </c>
      <c r="O31" s="6" t="str">
        <f t="shared" si="4"/>
        <v>2023-1</v>
      </c>
      <c r="P31" s="16">
        <v>0</v>
      </c>
      <c r="Q31" s="16">
        <v>0</v>
      </c>
      <c r="R31" s="5">
        <v>0</v>
      </c>
      <c r="S31" s="5" t="s">
        <v>29</v>
      </c>
      <c r="T31" s="5" t="str">
        <f t="shared" si="5"/>
        <v>3-2023-04-30</v>
      </c>
    </row>
    <row r="32" spans="1:20" x14ac:dyDescent="0.3">
      <c r="A32" s="35">
        <v>3</v>
      </c>
      <c r="B32" s="13" t="s">
        <v>30</v>
      </c>
      <c r="C32" s="5" t="s">
        <v>31</v>
      </c>
      <c r="D32" s="5" t="s">
        <v>23</v>
      </c>
      <c r="E32" s="5" t="s">
        <v>24</v>
      </c>
      <c r="F32" s="6">
        <v>45077</v>
      </c>
      <c r="G32" s="5">
        <v>57</v>
      </c>
      <c r="H32" s="9">
        <v>60</v>
      </c>
      <c r="I32" s="8">
        <f t="shared" si="8"/>
        <v>1.0526315789473684</v>
      </c>
      <c r="J32" s="15">
        <f t="shared" si="7"/>
        <v>1.0526315789473684</v>
      </c>
      <c r="K32" s="5" t="s">
        <v>25</v>
      </c>
      <c r="L32" s="5" t="s">
        <v>25</v>
      </c>
      <c r="M32" s="5">
        <f t="shared" si="2"/>
        <v>2023</v>
      </c>
      <c r="N32" s="5" t="str">
        <f t="shared" si="3"/>
        <v>Mayo</v>
      </c>
      <c r="O32" s="6" t="str">
        <f t="shared" si="4"/>
        <v>2023-1</v>
      </c>
      <c r="P32" s="16">
        <v>0</v>
      </c>
      <c r="Q32" s="16">
        <v>0</v>
      </c>
      <c r="R32" s="5">
        <v>0</v>
      </c>
      <c r="S32" s="5" t="s">
        <v>29</v>
      </c>
      <c r="T32" s="5" t="str">
        <f t="shared" si="5"/>
        <v>3-2023-05-31</v>
      </c>
    </row>
    <row r="33" spans="1:20" x14ac:dyDescent="0.3">
      <c r="A33" s="35">
        <v>3</v>
      </c>
      <c r="B33" s="13" t="s">
        <v>30</v>
      </c>
      <c r="C33" s="5" t="s">
        <v>31</v>
      </c>
      <c r="D33" s="5" t="s">
        <v>23</v>
      </c>
      <c r="E33" s="5" t="s">
        <v>24</v>
      </c>
      <c r="F33" s="6">
        <v>45107</v>
      </c>
      <c r="G33" s="5">
        <v>69</v>
      </c>
      <c r="H33" s="9">
        <v>71</v>
      </c>
      <c r="I33" s="8">
        <f t="shared" si="8"/>
        <v>1.0289855072463767</v>
      </c>
      <c r="J33" s="15">
        <f t="shared" si="7"/>
        <v>1.0289855072463767</v>
      </c>
      <c r="K33" s="5" t="s">
        <v>25</v>
      </c>
      <c r="L33" s="5" t="s">
        <v>25</v>
      </c>
      <c r="M33" s="5">
        <f t="shared" si="2"/>
        <v>2023</v>
      </c>
      <c r="N33" s="5" t="str">
        <f t="shared" si="3"/>
        <v>Junio</v>
      </c>
      <c r="O33" s="6" t="str">
        <f t="shared" si="4"/>
        <v>2023-1</v>
      </c>
      <c r="P33" s="16">
        <v>0</v>
      </c>
      <c r="Q33" s="16">
        <v>0</v>
      </c>
      <c r="R33" s="5">
        <v>0</v>
      </c>
      <c r="S33" s="5" t="s">
        <v>29</v>
      </c>
      <c r="T33" s="5" t="str">
        <f t="shared" si="5"/>
        <v>3-2023-06-30</v>
      </c>
    </row>
    <row r="34" spans="1:20" x14ac:dyDescent="0.3">
      <c r="A34" s="35">
        <v>3</v>
      </c>
      <c r="B34" s="13" t="s">
        <v>30</v>
      </c>
      <c r="C34" s="5" t="s">
        <v>31</v>
      </c>
      <c r="D34" s="5" t="s">
        <v>23</v>
      </c>
      <c r="E34" s="5" t="s">
        <v>24</v>
      </c>
      <c r="F34" s="6">
        <v>45138</v>
      </c>
      <c r="G34" s="5">
        <v>80</v>
      </c>
      <c r="H34" s="9">
        <v>81</v>
      </c>
      <c r="I34" s="15">
        <f t="shared" ref="I34:I41" si="9">IFERROR(IF((H34/G34)&gt;1.3,1.3,H34/G34),"")</f>
        <v>1.0125</v>
      </c>
      <c r="J34" s="15">
        <f t="shared" si="7"/>
        <v>1.0125</v>
      </c>
      <c r="K34" s="5" t="s">
        <v>25</v>
      </c>
      <c r="L34" s="5" t="s">
        <v>25</v>
      </c>
      <c r="M34" s="5">
        <f t="shared" si="2"/>
        <v>2023</v>
      </c>
      <c r="N34" s="5" t="str">
        <f t="shared" si="3"/>
        <v>Julio</v>
      </c>
      <c r="O34" s="6" t="str">
        <f t="shared" si="4"/>
        <v>2023-2</v>
      </c>
      <c r="P34" s="16">
        <v>0</v>
      </c>
      <c r="Q34" s="16">
        <v>0</v>
      </c>
      <c r="R34" s="5">
        <v>0</v>
      </c>
      <c r="S34" s="5" t="s">
        <v>29</v>
      </c>
      <c r="T34" s="5" t="str">
        <f t="shared" si="5"/>
        <v>3-2023-07-31</v>
      </c>
    </row>
    <row r="35" spans="1:20" x14ac:dyDescent="0.3">
      <c r="A35" s="35">
        <v>3</v>
      </c>
      <c r="B35" s="13" t="s">
        <v>30</v>
      </c>
      <c r="C35" s="5" t="s">
        <v>31</v>
      </c>
      <c r="D35" s="5" t="s">
        <v>23</v>
      </c>
      <c r="E35" s="5" t="s">
        <v>24</v>
      </c>
      <c r="F35" s="6">
        <v>45169</v>
      </c>
      <c r="G35" s="5">
        <v>92</v>
      </c>
      <c r="H35" s="9">
        <v>88</v>
      </c>
      <c r="I35" s="15">
        <f t="shared" si="9"/>
        <v>0.95652173913043481</v>
      </c>
      <c r="J35" s="15">
        <f t="shared" si="7"/>
        <v>0.95652173913043481</v>
      </c>
      <c r="K35" s="5" t="s">
        <v>25</v>
      </c>
      <c r="L35" s="5" t="s">
        <v>25</v>
      </c>
      <c r="M35" s="5">
        <f t="shared" si="2"/>
        <v>2023</v>
      </c>
      <c r="N35" s="5" t="str">
        <f t="shared" si="3"/>
        <v>Agosto</v>
      </c>
      <c r="O35" s="6" t="str">
        <f t="shared" si="4"/>
        <v>2023-2</v>
      </c>
      <c r="P35" s="16">
        <v>0</v>
      </c>
      <c r="Q35" s="16">
        <v>0</v>
      </c>
      <c r="R35" s="5">
        <v>0</v>
      </c>
      <c r="S35" s="5" t="s">
        <v>29</v>
      </c>
      <c r="T35" s="5" t="str">
        <f t="shared" si="5"/>
        <v>3-2023-08-31</v>
      </c>
    </row>
    <row r="36" spans="1:20" x14ac:dyDescent="0.3">
      <c r="A36" s="35">
        <v>3</v>
      </c>
      <c r="B36" s="13" t="s">
        <v>30</v>
      </c>
      <c r="C36" s="5" t="s">
        <v>31</v>
      </c>
      <c r="D36" s="5" t="s">
        <v>23</v>
      </c>
      <c r="E36" s="5" t="s">
        <v>24</v>
      </c>
      <c r="F36" s="6">
        <v>45199</v>
      </c>
      <c r="G36" s="5">
        <v>97</v>
      </c>
      <c r="H36" s="9">
        <v>94</v>
      </c>
      <c r="I36" s="15">
        <f t="shared" si="9"/>
        <v>0.96907216494845361</v>
      </c>
      <c r="J36" s="15">
        <f t="shared" si="7"/>
        <v>0.96907216494845361</v>
      </c>
      <c r="K36" s="5" t="s">
        <v>25</v>
      </c>
      <c r="L36" s="5" t="s">
        <v>25</v>
      </c>
      <c r="M36" s="5">
        <f t="shared" si="2"/>
        <v>2023</v>
      </c>
      <c r="N36" s="5" t="str">
        <f t="shared" si="3"/>
        <v>Septiembre</v>
      </c>
      <c r="O36" s="6" t="str">
        <f t="shared" si="4"/>
        <v>2023-2</v>
      </c>
      <c r="P36" s="16">
        <v>0</v>
      </c>
      <c r="Q36" s="16">
        <v>0</v>
      </c>
      <c r="R36" s="5">
        <v>0</v>
      </c>
      <c r="S36" s="5" t="s">
        <v>29</v>
      </c>
      <c r="T36" s="5" t="str">
        <f t="shared" si="5"/>
        <v>3-2023-09-30</v>
      </c>
    </row>
    <row r="37" spans="1:20" x14ac:dyDescent="0.3">
      <c r="A37" s="35">
        <v>3</v>
      </c>
      <c r="B37" s="13" t="s">
        <v>30</v>
      </c>
      <c r="C37" s="5" t="s">
        <v>31</v>
      </c>
      <c r="D37" s="5" t="s">
        <v>23</v>
      </c>
      <c r="E37" s="5" t="s">
        <v>24</v>
      </c>
      <c r="F37" s="6">
        <v>45230</v>
      </c>
      <c r="G37" s="5">
        <v>99</v>
      </c>
      <c r="H37" s="9">
        <v>96</v>
      </c>
      <c r="I37" s="15">
        <f t="shared" si="9"/>
        <v>0.96969696969696972</v>
      </c>
      <c r="J37" s="15">
        <f t="shared" si="7"/>
        <v>0.96969696969696972</v>
      </c>
      <c r="K37" s="5" t="s">
        <v>25</v>
      </c>
      <c r="L37" s="5" t="s">
        <v>25</v>
      </c>
      <c r="M37" s="5">
        <f t="shared" si="2"/>
        <v>2023</v>
      </c>
      <c r="N37" s="5" t="str">
        <f t="shared" si="3"/>
        <v>Octubre</v>
      </c>
      <c r="O37" s="6" t="str">
        <f t="shared" si="4"/>
        <v>2023-2</v>
      </c>
      <c r="P37" s="16">
        <v>0</v>
      </c>
      <c r="Q37" s="16">
        <v>0</v>
      </c>
      <c r="R37" s="5">
        <v>0</v>
      </c>
      <c r="S37" s="5" t="s">
        <v>29</v>
      </c>
      <c r="T37" s="5" t="str">
        <f t="shared" si="5"/>
        <v>3-2023-10-31</v>
      </c>
    </row>
    <row r="38" spans="1:20" x14ac:dyDescent="0.3">
      <c r="A38" s="35">
        <v>3</v>
      </c>
      <c r="B38" s="13" t="s">
        <v>30</v>
      </c>
      <c r="C38" s="5" t="s">
        <v>31</v>
      </c>
      <c r="D38" s="5" t="s">
        <v>23</v>
      </c>
      <c r="E38" s="5" t="s">
        <v>24</v>
      </c>
      <c r="F38" s="6">
        <v>45260</v>
      </c>
      <c r="G38" s="5">
        <v>100</v>
      </c>
      <c r="H38" s="9">
        <v>99</v>
      </c>
      <c r="I38" s="15">
        <f t="shared" si="9"/>
        <v>0.99</v>
      </c>
      <c r="J38" s="15">
        <f t="shared" si="7"/>
        <v>0.99</v>
      </c>
      <c r="K38" s="5" t="s">
        <v>25</v>
      </c>
      <c r="L38" s="5" t="s">
        <v>25</v>
      </c>
      <c r="M38" s="5">
        <f t="shared" si="2"/>
        <v>2023</v>
      </c>
      <c r="N38" s="5" t="str">
        <f t="shared" si="3"/>
        <v>Noviembre</v>
      </c>
      <c r="O38" s="6" t="str">
        <f t="shared" si="4"/>
        <v>2023-2</v>
      </c>
      <c r="P38" s="16">
        <v>0</v>
      </c>
      <c r="Q38" s="16">
        <v>0</v>
      </c>
      <c r="R38" s="5">
        <v>0</v>
      </c>
      <c r="S38" s="5" t="s">
        <v>29</v>
      </c>
      <c r="T38" s="5" t="str">
        <f t="shared" si="5"/>
        <v>3-2023-11-30</v>
      </c>
    </row>
    <row r="39" spans="1:20" x14ac:dyDescent="0.3">
      <c r="A39" s="35">
        <v>3</v>
      </c>
      <c r="B39" s="13" t="s">
        <v>30</v>
      </c>
      <c r="C39" s="5" t="s">
        <v>31</v>
      </c>
      <c r="D39" s="13" t="s">
        <v>23</v>
      </c>
      <c r="E39" s="13" t="s">
        <v>24</v>
      </c>
      <c r="F39" s="14">
        <v>45291</v>
      </c>
      <c r="G39" s="13">
        <v>100</v>
      </c>
      <c r="H39" s="13">
        <v>99</v>
      </c>
      <c r="I39" s="15">
        <f t="shared" si="9"/>
        <v>0.99</v>
      </c>
      <c r="J39" s="15">
        <f t="shared" si="7"/>
        <v>0.99</v>
      </c>
      <c r="K39" s="13" t="s">
        <v>25</v>
      </c>
      <c r="L39" s="13" t="s">
        <v>25</v>
      </c>
      <c r="M39" s="5">
        <f t="shared" si="2"/>
        <v>2023</v>
      </c>
      <c r="N39" s="5" t="str">
        <f t="shared" si="3"/>
        <v>Diciembre</v>
      </c>
      <c r="O39" s="6" t="str">
        <f t="shared" si="4"/>
        <v>2023-2</v>
      </c>
      <c r="P39" s="16">
        <v>0</v>
      </c>
      <c r="Q39" s="16">
        <v>0</v>
      </c>
      <c r="R39" s="5">
        <v>1</v>
      </c>
      <c r="S39" s="5" t="s">
        <v>29</v>
      </c>
      <c r="T39" s="5" t="str">
        <f t="shared" si="5"/>
        <v>3-2023-12-31</v>
      </c>
    </row>
    <row r="40" spans="1:20" x14ac:dyDescent="0.3">
      <c r="A40" s="35">
        <v>3</v>
      </c>
      <c r="B40" s="13" t="s">
        <v>30</v>
      </c>
      <c r="C40" s="5" t="s">
        <v>31</v>
      </c>
      <c r="D40" s="13" t="s">
        <v>23</v>
      </c>
      <c r="E40" s="13" t="s">
        <v>24</v>
      </c>
      <c r="F40" s="14">
        <v>45322</v>
      </c>
      <c r="G40" s="13">
        <v>100</v>
      </c>
      <c r="H40" s="13">
        <v>99</v>
      </c>
      <c r="I40" s="15">
        <f t="shared" si="9"/>
        <v>0.99</v>
      </c>
      <c r="J40" s="15">
        <f t="shared" si="7"/>
        <v>0.99</v>
      </c>
      <c r="K40" s="13" t="s">
        <v>25</v>
      </c>
      <c r="L40" s="13" t="s">
        <v>25</v>
      </c>
      <c r="M40" s="5">
        <f t="shared" si="2"/>
        <v>2024</v>
      </c>
      <c r="N40" s="5" t="str">
        <f t="shared" si="3"/>
        <v>Enero</v>
      </c>
      <c r="O40" s="6" t="str">
        <f t="shared" si="4"/>
        <v>2024-1</v>
      </c>
      <c r="P40" s="16">
        <v>0</v>
      </c>
      <c r="Q40" s="16">
        <v>0</v>
      </c>
      <c r="R40" s="5">
        <v>1</v>
      </c>
      <c r="S40" s="5" t="s">
        <v>29</v>
      </c>
      <c r="T40" s="5" t="str">
        <f t="shared" si="5"/>
        <v>3-2024-01-31</v>
      </c>
    </row>
    <row r="41" spans="1:20" x14ac:dyDescent="0.3">
      <c r="A41" s="35">
        <v>3</v>
      </c>
      <c r="B41" s="13" t="s">
        <v>30</v>
      </c>
      <c r="C41" s="5" t="s">
        <v>31</v>
      </c>
      <c r="D41" s="13" t="s">
        <v>23</v>
      </c>
      <c r="E41" s="13" t="s">
        <v>24</v>
      </c>
      <c r="F41" s="14">
        <v>45351</v>
      </c>
      <c r="G41" s="13">
        <v>100</v>
      </c>
      <c r="H41" s="13">
        <v>100</v>
      </c>
      <c r="I41" s="15">
        <f t="shared" si="9"/>
        <v>1</v>
      </c>
      <c r="J41" s="15">
        <f t="shared" si="7"/>
        <v>1</v>
      </c>
      <c r="K41" s="13" t="s">
        <v>25</v>
      </c>
      <c r="L41" s="13" t="s">
        <v>25</v>
      </c>
      <c r="M41" s="5">
        <f t="shared" si="2"/>
        <v>2024</v>
      </c>
      <c r="N41" s="5" t="str">
        <f t="shared" si="3"/>
        <v>Febrero</v>
      </c>
      <c r="O41" s="6" t="str">
        <f t="shared" si="4"/>
        <v>2024-1</v>
      </c>
      <c r="P41" s="16">
        <v>0</v>
      </c>
      <c r="Q41" s="16">
        <v>0</v>
      </c>
      <c r="R41" s="5">
        <v>1</v>
      </c>
      <c r="S41" s="5" t="s">
        <v>29</v>
      </c>
      <c r="T41" s="5" t="str">
        <f t="shared" si="5"/>
        <v>3-2024-02-29</v>
      </c>
    </row>
    <row r="42" spans="1:20" x14ac:dyDescent="0.3">
      <c r="A42" s="5">
        <v>4</v>
      </c>
      <c r="B42" s="5" t="s">
        <v>32</v>
      </c>
      <c r="C42" s="5" t="s">
        <v>33</v>
      </c>
      <c r="D42" s="5" t="s">
        <v>23</v>
      </c>
      <c r="E42" s="5" t="s">
        <v>24</v>
      </c>
      <c r="F42" s="6">
        <v>44926</v>
      </c>
      <c r="G42" s="5">
        <v>39</v>
      </c>
      <c r="H42" s="5">
        <v>37</v>
      </c>
      <c r="I42" s="15">
        <v>0.94871794871794868</v>
      </c>
      <c r="J42" s="15">
        <v>0.94871794871794868</v>
      </c>
      <c r="K42" s="5" t="s">
        <v>25</v>
      </c>
      <c r="L42" s="5" t="s">
        <v>25</v>
      </c>
      <c r="M42" s="5">
        <f t="shared" si="2"/>
        <v>2022</v>
      </c>
      <c r="N42" s="5" t="str">
        <f t="shared" si="3"/>
        <v>Diciembre</v>
      </c>
      <c r="O42" s="6" t="str">
        <f t="shared" si="4"/>
        <v>2022-2</v>
      </c>
      <c r="P42" s="5">
        <v>0</v>
      </c>
      <c r="Q42" s="5">
        <v>0</v>
      </c>
      <c r="R42" s="5">
        <v>0</v>
      </c>
      <c r="S42" s="5" t="s">
        <v>34</v>
      </c>
      <c r="T42" s="5" t="str">
        <f t="shared" si="5"/>
        <v>4-2022-12-31</v>
      </c>
    </row>
    <row r="43" spans="1:20" x14ac:dyDescent="0.3">
      <c r="A43" s="35">
        <v>4</v>
      </c>
      <c r="B43" s="13" t="s">
        <v>32</v>
      </c>
      <c r="C43" s="13" t="s">
        <v>35</v>
      </c>
      <c r="D43" s="13" t="s">
        <v>23</v>
      </c>
      <c r="E43" s="13" t="s">
        <v>24</v>
      </c>
      <c r="F43" s="14">
        <v>44957</v>
      </c>
      <c r="G43" s="13">
        <v>62</v>
      </c>
      <c r="H43" s="13">
        <v>57</v>
      </c>
      <c r="I43" s="15">
        <f t="shared" ref="I43:I74" si="10">IFERROR(IF((H43/G43)&gt;1.3,1.3,H43/G43),"")</f>
        <v>0.91935483870967738</v>
      </c>
      <c r="J43" s="15">
        <f t="shared" ref="J43:J74" si="11">IFERROR(IF((H43/G43)&gt;H43/G43,1.3,H43/G43),"")</f>
        <v>0.91935483870967738</v>
      </c>
      <c r="K43" s="13" t="s">
        <v>25</v>
      </c>
      <c r="L43" s="13" t="s">
        <v>25</v>
      </c>
      <c r="M43" s="5">
        <f t="shared" si="2"/>
        <v>2023</v>
      </c>
      <c r="N43" s="5" t="str">
        <f t="shared" si="3"/>
        <v>Enero</v>
      </c>
      <c r="O43" s="6" t="str">
        <f t="shared" si="4"/>
        <v>2023-1</v>
      </c>
      <c r="P43" s="16">
        <v>0</v>
      </c>
      <c r="Q43" s="16">
        <v>0</v>
      </c>
      <c r="R43" s="5">
        <v>1</v>
      </c>
      <c r="S43" s="5" t="s">
        <v>34</v>
      </c>
      <c r="T43" s="5" t="str">
        <f t="shared" si="5"/>
        <v>4-2023-01-31</v>
      </c>
    </row>
    <row r="44" spans="1:20" x14ac:dyDescent="0.3">
      <c r="A44" s="35">
        <v>4</v>
      </c>
      <c r="B44" s="13" t="s">
        <v>32</v>
      </c>
      <c r="C44" s="13" t="s">
        <v>35</v>
      </c>
      <c r="D44" s="13" t="s">
        <v>23</v>
      </c>
      <c r="E44" s="13" t="s">
        <v>24</v>
      </c>
      <c r="F44" s="14">
        <v>44985</v>
      </c>
      <c r="G44" s="13">
        <v>76</v>
      </c>
      <c r="H44" s="13">
        <v>75</v>
      </c>
      <c r="I44" s="15">
        <f t="shared" si="10"/>
        <v>0.98684210526315785</v>
      </c>
      <c r="J44" s="15">
        <f t="shared" si="11"/>
        <v>0.98684210526315785</v>
      </c>
      <c r="K44" s="13" t="s">
        <v>25</v>
      </c>
      <c r="L44" s="13" t="s">
        <v>25</v>
      </c>
      <c r="M44" s="5">
        <f t="shared" si="2"/>
        <v>2023</v>
      </c>
      <c r="N44" s="5" t="str">
        <f t="shared" si="3"/>
        <v>Febrero</v>
      </c>
      <c r="O44" s="6" t="str">
        <f t="shared" si="4"/>
        <v>2023-1</v>
      </c>
      <c r="P44" s="16">
        <v>0</v>
      </c>
      <c r="Q44" s="16">
        <v>0</v>
      </c>
      <c r="R44" s="5">
        <v>1</v>
      </c>
      <c r="S44" s="5" t="s">
        <v>34</v>
      </c>
      <c r="T44" s="5" t="str">
        <f t="shared" si="5"/>
        <v>4-2023-02-28</v>
      </c>
    </row>
    <row r="45" spans="1:20" x14ac:dyDescent="0.3">
      <c r="A45" s="35">
        <v>4</v>
      </c>
      <c r="B45" s="13" t="s">
        <v>32</v>
      </c>
      <c r="C45" s="13" t="s">
        <v>35</v>
      </c>
      <c r="D45" s="13" t="s">
        <v>23</v>
      </c>
      <c r="E45" s="13" t="s">
        <v>24</v>
      </c>
      <c r="F45" s="14">
        <v>45016</v>
      </c>
      <c r="G45" s="13">
        <v>62</v>
      </c>
      <c r="H45" s="13">
        <v>76</v>
      </c>
      <c r="I45" s="15">
        <f t="shared" si="10"/>
        <v>1.2258064516129032</v>
      </c>
      <c r="J45" s="15">
        <f t="shared" si="11"/>
        <v>1.2258064516129032</v>
      </c>
      <c r="K45" s="13" t="s">
        <v>25</v>
      </c>
      <c r="L45" s="13" t="s">
        <v>25</v>
      </c>
      <c r="M45" s="5">
        <f t="shared" si="2"/>
        <v>2023</v>
      </c>
      <c r="N45" s="5" t="str">
        <f t="shared" si="3"/>
        <v>Marzo</v>
      </c>
      <c r="O45" s="6" t="str">
        <f t="shared" si="4"/>
        <v>2023-1</v>
      </c>
      <c r="P45" s="16">
        <v>0</v>
      </c>
      <c r="Q45" s="16">
        <v>0</v>
      </c>
      <c r="R45" s="5">
        <v>1</v>
      </c>
      <c r="S45" s="5" t="s">
        <v>34</v>
      </c>
      <c r="T45" s="5" t="str">
        <f t="shared" si="5"/>
        <v>4-2023-03-31</v>
      </c>
    </row>
    <row r="46" spans="1:20" x14ac:dyDescent="0.3">
      <c r="A46" s="35">
        <v>4</v>
      </c>
      <c r="B46" s="13" t="s">
        <v>32</v>
      </c>
      <c r="C46" s="13" t="s">
        <v>35</v>
      </c>
      <c r="D46" s="13" t="s">
        <v>23</v>
      </c>
      <c r="E46" s="13" t="s">
        <v>24</v>
      </c>
      <c r="F46" s="14">
        <v>45046</v>
      </c>
      <c r="G46" s="13">
        <v>87</v>
      </c>
      <c r="H46" s="13">
        <v>89</v>
      </c>
      <c r="I46" s="15">
        <f t="shared" si="10"/>
        <v>1.0229885057471264</v>
      </c>
      <c r="J46" s="15">
        <f t="shared" si="11"/>
        <v>1.0229885057471264</v>
      </c>
      <c r="K46" s="13" t="s">
        <v>25</v>
      </c>
      <c r="L46" s="13" t="s">
        <v>25</v>
      </c>
      <c r="M46" s="5">
        <f t="shared" si="2"/>
        <v>2023</v>
      </c>
      <c r="N46" s="5" t="str">
        <f t="shared" si="3"/>
        <v>Abril</v>
      </c>
      <c r="O46" s="6" t="str">
        <f t="shared" si="4"/>
        <v>2023-1</v>
      </c>
      <c r="P46" s="16">
        <v>0</v>
      </c>
      <c r="Q46" s="16">
        <v>0</v>
      </c>
      <c r="R46" s="5">
        <v>1</v>
      </c>
      <c r="S46" s="5" t="s">
        <v>34</v>
      </c>
      <c r="T46" s="5" t="str">
        <f t="shared" si="5"/>
        <v>4-2023-04-30</v>
      </c>
    </row>
    <row r="47" spans="1:20" x14ac:dyDescent="0.3">
      <c r="A47" s="35">
        <v>4</v>
      </c>
      <c r="B47" s="13" t="s">
        <v>32</v>
      </c>
      <c r="C47" s="13" t="s">
        <v>35</v>
      </c>
      <c r="D47" s="13" t="s">
        <v>23</v>
      </c>
      <c r="E47" s="13" t="s">
        <v>24</v>
      </c>
      <c r="F47" s="14">
        <v>45077</v>
      </c>
      <c r="G47" s="13">
        <v>95</v>
      </c>
      <c r="H47" s="13">
        <v>93</v>
      </c>
      <c r="I47" s="15">
        <f t="shared" si="10"/>
        <v>0.97894736842105268</v>
      </c>
      <c r="J47" s="15">
        <f t="shared" si="11"/>
        <v>0.97894736842105268</v>
      </c>
      <c r="K47" s="13" t="s">
        <v>25</v>
      </c>
      <c r="L47" s="13" t="s">
        <v>25</v>
      </c>
      <c r="M47" s="5">
        <f t="shared" si="2"/>
        <v>2023</v>
      </c>
      <c r="N47" s="5" t="str">
        <f t="shared" si="3"/>
        <v>Mayo</v>
      </c>
      <c r="O47" s="6" t="str">
        <f t="shared" si="4"/>
        <v>2023-1</v>
      </c>
      <c r="P47" s="16">
        <v>0</v>
      </c>
      <c r="Q47" s="16">
        <v>0</v>
      </c>
      <c r="R47" s="5">
        <v>1</v>
      </c>
      <c r="S47" s="5" t="s">
        <v>34</v>
      </c>
      <c r="T47" s="5" t="str">
        <f t="shared" si="5"/>
        <v>4-2023-05-31</v>
      </c>
    </row>
    <row r="48" spans="1:20" x14ac:dyDescent="0.3">
      <c r="A48" s="35">
        <v>4</v>
      </c>
      <c r="B48" s="13" t="s">
        <v>32</v>
      </c>
      <c r="C48" s="13" t="s">
        <v>35</v>
      </c>
      <c r="D48" s="13" t="s">
        <v>23</v>
      </c>
      <c r="E48" s="13" t="s">
        <v>24</v>
      </c>
      <c r="F48" s="14">
        <v>45107</v>
      </c>
      <c r="G48" s="13">
        <v>95</v>
      </c>
      <c r="H48" s="13">
        <v>93</v>
      </c>
      <c r="I48" s="15">
        <f t="shared" si="10"/>
        <v>0.97894736842105268</v>
      </c>
      <c r="J48" s="15">
        <f t="shared" si="11"/>
        <v>0.97894736842105268</v>
      </c>
      <c r="K48" s="13" t="s">
        <v>25</v>
      </c>
      <c r="L48" s="13" t="s">
        <v>25</v>
      </c>
      <c r="M48" s="5">
        <f t="shared" si="2"/>
        <v>2023</v>
      </c>
      <c r="N48" s="5" t="str">
        <f t="shared" si="3"/>
        <v>Junio</v>
      </c>
      <c r="O48" s="6" t="str">
        <f t="shared" si="4"/>
        <v>2023-1</v>
      </c>
      <c r="P48" s="16">
        <v>0</v>
      </c>
      <c r="Q48" s="16">
        <v>0</v>
      </c>
      <c r="R48" s="5">
        <v>1</v>
      </c>
      <c r="S48" s="5" t="s">
        <v>34</v>
      </c>
      <c r="T48" s="5" t="str">
        <f t="shared" si="5"/>
        <v>4-2023-06-30</v>
      </c>
    </row>
    <row r="49" spans="1:20" x14ac:dyDescent="0.3">
      <c r="A49" s="35">
        <v>4</v>
      </c>
      <c r="B49" s="13" t="s">
        <v>32</v>
      </c>
      <c r="C49" s="13" t="s">
        <v>35</v>
      </c>
      <c r="D49" s="13" t="s">
        <v>23</v>
      </c>
      <c r="E49" s="13" t="s">
        <v>24</v>
      </c>
      <c r="F49" s="14">
        <v>45138</v>
      </c>
      <c r="G49" s="13">
        <v>96</v>
      </c>
      <c r="H49" s="13">
        <v>93</v>
      </c>
      <c r="I49" s="15">
        <f t="shared" si="10"/>
        <v>0.96875</v>
      </c>
      <c r="J49" s="15">
        <f t="shared" si="11"/>
        <v>0.96875</v>
      </c>
      <c r="K49" s="13" t="s">
        <v>25</v>
      </c>
      <c r="L49" s="13" t="s">
        <v>25</v>
      </c>
      <c r="M49" s="5">
        <f t="shared" si="2"/>
        <v>2023</v>
      </c>
      <c r="N49" s="5" t="str">
        <f t="shared" si="3"/>
        <v>Julio</v>
      </c>
      <c r="O49" s="6" t="str">
        <f t="shared" si="4"/>
        <v>2023-2</v>
      </c>
      <c r="P49" s="16">
        <v>0</v>
      </c>
      <c r="Q49" s="16">
        <v>0</v>
      </c>
      <c r="R49" s="5">
        <v>1</v>
      </c>
      <c r="S49" s="5" t="s">
        <v>34</v>
      </c>
      <c r="T49" s="5" t="str">
        <f t="shared" si="5"/>
        <v>4-2023-07-31</v>
      </c>
    </row>
    <row r="50" spans="1:20" x14ac:dyDescent="0.3">
      <c r="A50" s="35">
        <v>4</v>
      </c>
      <c r="B50" s="13" t="s">
        <v>32</v>
      </c>
      <c r="C50" s="13" t="s">
        <v>35</v>
      </c>
      <c r="D50" s="13" t="s">
        <v>23</v>
      </c>
      <c r="E50" s="13" t="s">
        <v>24</v>
      </c>
      <c r="F50" s="14">
        <v>45169</v>
      </c>
      <c r="G50" s="13">
        <v>97</v>
      </c>
      <c r="H50" s="13">
        <v>96</v>
      </c>
      <c r="I50" s="15">
        <f t="shared" si="10"/>
        <v>0.98969072164948457</v>
      </c>
      <c r="J50" s="15">
        <f t="shared" si="11"/>
        <v>0.98969072164948457</v>
      </c>
      <c r="K50" s="13" t="s">
        <v>25</v>
      </c>
      <c r="L50" s="13" t="s">
        <v>25</v>
      </c>
      <c r="M50" s="5">
        <f t="shared" si="2"/>
        <v>2023</v>
      </c>
      <c r="N50" s="5" t="str">
        <f t="shared" si="3"/>
        <v>Agosto</v>
      </c>
      <c r="O50" s="6" t="str">
        <f t="shared" si="4"/>
        <v>2023-2</v>
      </c>
      <c r="P50" s="16">
        <v>0</v>
      </c>
      <c r="Q50" s="16">
        <v>0</v>
      </c>
      <c r="R50" s="5">
        <v>1</v>
      </c>
      <c r="S50" s="5" t="s">
        <v>34</v>
      </c>
      <c r="T50" s="5" t="str">
        <f t="shared" si="5"/>
        <v>4-2023-08-31</v>
      </c>
    </row>
    <row r="51" spans="1:20" x14ac:dyDescent="0.3">
      <c r="A51" s="35">
        <v>4</v>
      </c>
      <c r="B51" s="13" t="s">
        <v>32</v>
      </c>
      <c r="C51" s="13" t="s">
        <v>35</v>
      </c>
      <c r="D51" s="13" t="s">
        <v>23</v>
      </c>
      <c r="E51" s="13" t="s">
        <v>24</v>
      </c>
      <c r="F51" s="14">
        <v>45199</v>
      </c>
      <c r="G51" s="13">
        <v>96</v>
      </c>
      <c r="H51" s="13">
        <v>97</v>
      </c>
      <c r="I51" s="15">
        <f t="shared" si="10"/>
        <v>1.0104166666666667</v>
      </c>
      <c r="J51" s="15">
        <f t="shared" si="11"/>
        <v>1.0104166666666667</v>
      </c>
      <c r="K51" s="13" t="s">
        <v>25</v>
      </c>
      <c r="L51" s="13" t="s">
        <v>25</v>
      </c>
      <c r="M51" s="5">
        <f t="shared" si="2"/>
        <v>2023</v>
      </c>
      <c r="N51" s="5" t="str">
        <f t="shared" si="3"/>
        <v>Septiembre</v>
      </c>
      <c r="O51" s="6" t="str">
        <f t="shared" si="4"/>
        <v>2023-2</v>
      </c>
      <c r="P51" s="16">
        <v>0</v>
      </c>
      <c r="Q51" s="16">
        <v>0</v>
      </c>
      <c r="R51" s="5">
        <v>1</v>
      </c>
      <c r="S51" s="5" t="s">
        <v>34</v>
      </c>
      <c r="T51" s="5" t="str">
        <f t="shared" si="5"/>
        <v>4-2023-09-30</v>
      </c>
    </row>
    <row r="52" spans="1:20" x14ac:dyDescent="0.3">
      <c r="A52" s="35">
        <v>4</v>
      </c>
      <c r="B52" s="13" t="s">
        <v>32</v>
      </c>
      <c r="C52" s="13" t="s">
        <v>35</v>
      </c>
      <c r="D52" s="13" t="s">
        <v>23</v>
      </c>
      <c r="E52" s="13" t="s">
        <v>24</v>
      </c>
      <c r="F52" s="14">
        <v>45230</v>
      </c>
      <c r="G52" s="13">
        <v>97</v>
      </c>
      <c r="H52" s="13">
        <v>97</v>
      </c>
      <c r="I52" s="15">
        <f t="shared" si="10"/>
        <v>1</v>
      </c>
      <c r="J52" s="15">
        <f t="shared" si="11"/>
        <v>1</v>
      </c>
      <c r="K52" s="13" t="s">
        <v>25</v>
      </c>
      <c r="L52" s="13" t="s">
        <v>25</v>
      </c>
      <c r="M52" s="5">
        <f t="shared" si="2"/>
        <v>2023</v>
      </c>
      <c r="N52" s="5" t="str">
        <f t="shared" si="3"/>
        <v>Octubre</v>
      </c>
      <c r="O52" s="6" t="str">
        <f t="shared" si="4"/>
        <v>2023-2</v>
      </c>
      <c r="P52" s="16">
        <v>0</v>
      </c>
      <c r="Q52" s="16">
        <v>0</v>
      </c>
      <c r="R52" s="5">
        <v>1</v>
      </c>
      <c r="S52" s="5" t="s">
        <v>34</v>
      </c>
      <c r="T52" s="5" t="str">
        <f t="shared" si="5"/>
        <v>4-2023-10-31</v>
      </c>
    </row>
    <row r="53" spans="1:20" x14ac:dyDescent="0.3">
      <c r="A53" s="35">
        <v>4</v>
      </c>
      <c r="B53" s="13" t="s">
        <v>32</v>
      </c>
      <c r="C53" s="13" t="s">
        <v>35</v>
      </c>
      <c r="D53" s="13" t="s">
        <v>23</v>
      </c>
      <c r="E53" s="13" t="s">
        <v>24</v>
      </c>
      <c r="F53" s="14">
        <v>45260</v>
      </c>
      <c r="G53" s="13">
        <v>100</v>
      </c>
      <c r="H53" s="13">
        <v>99</v>
      </c>
      <c r="I53" s="15">
        <f t="shared" si="10"/>
        <v>0.99</v>
      </c>
      <c r="J53" s="15">
        <f t="shared" si="11"/>
        <v>0.99</v>
      </c>
      <c r="K53" s="13" t="s">
        <v>25</v>
      </c>
      <c r="L53" s="13" t="s">
        <v>25</v>
      </c>
      <c r="M53" s="5">
        <f t="shared" si="2"/>
        <v>2023</v>
      </c>
      <c r="N53" s="5" t="str">
        <f t="shared" si="3"/>
        <v>Noviembre</v>
      </c>
      <c r="O53" s="6" t="str">
        <f t="shared" si="4"/>
        <v>2023-2</v>
      </c>
      <c r="P53" s="16">
        <v>0</v>
      </c>
      <c r="Q53" s="16">
        <v>0</v>
      </c>
      <c r="R53" s="5">
        <v>1</v>
      </c>
      <c r="S53" s="5" t="s">
        <v>34</v>
      </c>
      <c r="T53" s="5" t="str">
        <f t="shared" si="5"/>
        <v>4-2023-11-30</v>
      </c>
    </row>
    <row r="54" spans="1:20" x14ac:dyDescent="0.3">
      <c r="A54" s="35">
        <v>4</v>
      </c>
      <c r="B54" s="13" t="s">
        <v>32</v>
      </c>
      <c r="C54" s="13" t="s">
        <v>35</v>
      </c>
      <c r="D54" s="13" t="s">
        <v>23</v>
      </c>
      <c r="E54" s="13" t="s">
        <v>24</v>
      </c>
      <c r="F54" s="14">
        <v>45291</v>
      </c>
      <c r="G54" s="13">
        <v>100</v>
      </c>
      <c r="H54" s="13">
        <v>100</v>
      </c>
      <c r="I54" s="15">
        <f t="shared" si="10"/>
        <v>1</v>
      </c>
      <c r="J54" s="15">
        <f t="shared" si="11"/>
        <v>1</v>
      </c>
      <c r="K54" s="13" t="s">
        <v>25</v>
      </c>
      <c r="L54" s="13" t="s">
        <v>25</v>
      </c>
      <c r="M54" s="5">
        <f t="shared" si="2"/>
        <v>2023</v>
      </c>
      <c r="N54" s="5" t="str">
        <f t="shared" si="3"/>
        <v>Diciembre</v>
      </c>
      <c r="O54" s="6" t="str">
        <f t="shared" si="4"/>
        <v>2023-2</v>
      </c>
      <c r="P54" s="16">
        <v>0</v>
      </c>
      <c r="Q54" s="16">
        <v>0</v>
      </c>
      <c r="R54" s="5">
        <v>1</v>
      </c>
      <c r="S54" s="5" t="s">
        <v>34</v>
      </c>
      <c r="T54" s="5" t="str">
        <f t="shared" si="5"/>
        <v>4-2023-12-31</v>
      </c>
    </row>
    <row r="55" spans="1:20" x14ac:dyDescent="0.3">
      <c r="A55" s="35">
        <v>5</v>
      </c>
      <c r="B55" s="13" t="s">
        <v>36</v>
      </c>
      <c r="C55" s="13" t="s">
        <v>37</v>
      </c>
      <c r="D55" s="13" t="s">
        <v>23</v>
      </c>
      <c r="E55" s="13" t="s">
        <v>24</v>
      </c>
      <c r="F55" s="14">
        <v>44957</v>
      </c>
      <c r="G55" s="13">
        <v>36</v>
      </c>
      <c r="H55" s="13">
        <v>40</v>
      </c>
      <c r="I55" s="15">
        <f t="shared" si="10"/>
        <v>1.1111111111111112</v>
      </c>
      <c r="J55" s="15">
        <f t="shared" si="11"/>
        <v>1.1111111111111112</v>
      </c>
      <c r="K55" s="13" t="s">
        <v>25</v>
      </c>
      <c r="L55" s="13" t="s">
        <v>25</v>
      </c>
      <c r="M55" s="5">
        <f t="shared" si="2"/>
        <v>2023</v>
      </c>
      <c r="N55" s="5" t="str">
        <f t="shared" si="3"/>
        <v>Enero</v>
      </c>
      <c r="O55" s="6" t="str">
        <f t="shared" si="4"/>
        <v>2023-1</v>
      </c>
      <c r="P55" s="16">
        <v>0</v>
      </c>
      <c r="Q55" s="16">
        <v>0</v>
      </c>
      <c r="R55" s="5">
        <v>0</v>
      </c>
      <c r="S55" s="5" t="s">
        <v>34</v>
      </c>
      <c r="T55" s="5" t="str">
        <f t="shared" si="5"/>
        <v>5-2023-01-31</v>
      </c>
    </row>
    <row r="56" spans="1:20" x14ac:dyDescent="0.3">
      <c r="A56" s="35">
        <v>5</v>
      </c>
      <c r="B56" s="13" t="s">
        <v>36</v>
      </c>
      <c r="C56" s="13" t="s">
        <v>37</v>
      </c>
      <c r="D56" s="13" t="s">
        <v>23</v>
      </c>
      <c r="E56" s="13" t="s">
        <v>24</v>
      </c>
      <c r="F56" s="14">
        <v>44985</v>
      </c>
      <c r="G56" s="13">
        <v>42</v>
      </c>
      <c r="H56" s="13">
        <v>42</v>
      </c>
      <c r="I56" s="15">
        <f t="shared" si="10"/>
        <v>1</v>
      </c>
      <c r="J56" s="15">
        <f t="shared" si="11"/>
        <v>1</v>
      </c>
      <c r="K56" s="13" t="s">
        <v>25</v>
      </c>
      <c r="L56" s="13" t="s">
        <v>25</v>
      </c>
      <c r="M56" s="5">
        <f t="shared" si="2"/>
        <v>2023</v>
      </c>
      <c r="N56" s="5" t="str">
        <f t="shared" si="3"/>
        <v>Febrero</v>
      </c>
      <c r="O56" s="6" t="str">
        <f t="shared" si="4"/>
        <v>2023-1</v>
      </c>
      <c r="P56" s="16">
        <v>0</v>
      </c>
      <c r="Q56" s="16">
        <v>0</v>
      </c>
      <c r="R56" s="5">
        <v>0</v>
      </c>
      <c r="S56" s="5" t="s">
        <v>34</v>
      </c>
      <c r="T56" s="5" t="str">
        <f t="shared" si="5"/>
        <v>5-2023-02-28</v>
      </c>
    </row>
    <row r="57" spans="1:20" x14ac:dyDescent="0.3">
      <c r="A57" s="35">
        <v>5</v>
      </c>
      <c r="B57" s="13" t="s">
        <v>36</v>
      </c>
      <c r="C57" s="13" t="s">
        <v>37</v>
      </c>
      <c r="D57" s="13" t="s">
        <v>23</v>
      </c>
      <c r="E57" s="13" t="s">
        <v>24</v>
      </c>
      <c r="F57" s="14">
        <v>45016</v>
      </c>
      <c r="G57" s="13">
        <v>50</v>
      </c>
      <c r="H57" s="13">
        <v>54</v>
      </c>
      <c r="I57" s="15">
        <f t="shared" si="10"/>
        <v>1.08</v>
      </c>
      <c r="J57" s="15">
        <f t="shared" si="11"/>
        <v>1.08</v>
      </c>
      <c r="K57" s="13" t="s">
        <v>25</v>
      </c>
      <c r="L57" s="13" t="s">
        <v>25</v>
      </c>
      <c r="M57" s="5">
        <f t="shared" si="2"/>
        <v>2023</v>
      </c>
      <c r="N57" s="5" t="str">
        <f t="shared" si="3"/>
        <v>Marzo</v>
      </c>
      <c r="O57" s="6" t="str">
        <f t="shared" si="4"/>
        <v>2023-1</v>
      </c>
      <c r="P57" s="16">
        <v>0</v>
      </c>
      <c r="Q57" s="16">
        <v>0</v>
      </c>
      <c r="R57" s="5">
        <v>0</v>
      </c>
      <c r="S57" s="5" t="s">
        <v>34</v>
      </c>
      <c r="T57" s="5" t="str">
        <f t="shared" si="5"/>
        <v>5-2023-03-31</v>
      </c>
    </row>
    <row r="58" spans="1:20" x14ac:dyDescent="0.3">
      <c r="A58" s="35">
        <v>5</v>
      </c>
      <c r="B58" s="13" t="s">
        <v>36</v>
      </c>
      <c r="C58" s="13" t="s">
        <v>37</v>
      </c>
      <c r="D58" s="13" t="s">
        <v>23</v>
      </c>
      <c r="E58" s="13" t="s">
        <v>24</v>
      </c>
      <c r="F58" s="14">
        <v>45046</v>
      </c>
      <c r="G58" s="13">
        <v>53</v>
      </c>
      <c r="H58" s="13">
        <v>55</v>
      </c>
      <c r="I58" s="15">
        <f t="shared" si="10"/>
        <v>1.0377358490566038</v>
      </c>
      <c r="J58" s="15">
        <f t="shared" si="11"/>
        <v>1.0377358490566038</v>
      </c>
      <c r="K58" s="13" t="s">
        <v>25</v>
      </c>
      <c r="L58" s="13" t="s">
        <v>25</v>
      </c>
      <c r="M58" s="5">
        <f t="shared" si="2"/>
        <v>2023</v>
      </c>
      <c r="N58" s="5" t="str">
        <f t="shared" si="3"/>
        <v>Abril</v>
      </c>
      <c r="O58" s="6" t="str">
        <f t="shared" si="4"/>
        <v>2023-1</v>
      </c>
      <c r="P58" s="16">
        <v>0</v>
      </c>
      <c r="Q58" s="16">
        <v>0</v>
      </c>
      <c r="R58" s="5">
        <v>0</v>
      </c>
      <c r="S58" s="5" t="s">
        <v>34</v>
      </c>
      <c r="T58" s="5" t="str">
        <f t="shared" si="5"/>
        <v>5-2023-04-30</v>
      </c>
    </row>
    <row r="59" spans="1:20" x14ac:dyDescent="0.3">
      <c r="A59" s="35">
        <v>5</v>
      </c>
      <c r="B59" s="13" t="s">
        <v>36</v>
      </c>
      <c r="C59" s="13" t="s">
        <v>37</v>
      </c>
      <c r="D59" s="13" t="s">
        <v>23</v>
      </c>
      <c r="E59" s="13" t="s">
        <v>24</v>
      </c>
      <c r="F59" s="14">
        <v>45077</v>
      </c>
      <c r="G59" s="13">
        <v>58</v>
      </c>
      <c r="H59" s="13">
        <v>59</v>
      </c>
      <c r="I59" s="15">
        <f t="shared" si="10"/>
        <v>1.0172413793103448</v>
      </c>
      <c r="J59" s="15">
        <f t="shared" si="11"/>
        <v>1.0172413793103448</v>
      </c>
      <c r="K59" s="13" t="s">
        <v>25</v>
      </c>
      <c r="L59" s="13" t="s">
        <v>25</v>
      </c>
      <c r="M59" s="5">
        <f t="shared" si="2"/>
        <v>2023</v>
      </c>
      <c r="N59" s="5" t="str">
        <f t="shared" si="3"/>
        <v>Mayo</v>
      </c>
      <c r="O59" s="6" t="str">
        <f t="shared" si="4"/>
        <v>2023-1</v>
      </c>
      <c r="P59" s="16">
        <v>0</v>
      </c>
      <c r="Q59" s="16">
        <v>0</v>
      </c>
      <c r="R59" s="5">
        <v>0</v>
      </c>
      <c r="S59" s="5" t="s">
        <v>34</v>
      </c>
      <c r="T59" s="5" t="str">
        <f t="shared" si="5"/>
        <v>5-2023-05-31</v>
      </c>
    </row>
    <row r="60" spans="1:20" x14ac:dyDescent="0.3">
      <c r="A60" s="35">
        <v>5</v>
      </c>
      <c r="B60" s="13" t="s">
        <v>36</v>
      </c>
      <c r="C60" s="13" t="s">
        <v>37</v>
      </c>
      <c r="D60" s="13" t="s">
        <v>23</v>
      </c>
      <c r="E60" s="13" t="s">
        <v>24</v>
      </c>
      <c r="F60" s="14">
        <v>45107</v>
      </c>
      <c r="G60" s="13">
        <v>64</v>
      </c>
      <c r="H60" s="13">
        <v>64</v>
      </c>
      <c r="I60" s="15">
        <f t="shared" si="10"/>
        <v>1</v>
      </c>
      <c r="J60" s="15">
        <f t="shared" si="11"/>
        <v>1</v>
      </c>
      <c r="K60" s="13" t="s">
        <v>25</v>
      </c>
      <c r="L60" s="13" t="s">
        <v>25</v>
      </c>
      <c r="M60" s="5">
        <f t="shared" si="2"/>
        <v>2023</v>
      </c>
      <c r="N60" s="5" t="str">
        <f t="shared" si="3"/>
        <v>Junio</v>
      </c>
      <c r="O60" s="6" t="str">
        <f t="shared" si="4"/>
        <v>2023-1</v>
      </c>
      <c r="P60" s="16">
        <v>0</v>
      </c>
      <c r="Q60" s="16">
        <v>0</v>
      </c>
      <c r="R60" s="5">
        <v>0</v>
      </c>
      <c r="S60" s="5" t="s">
        <v>34</v>
      </c>
      <c r="T60" s="5" t="str">
        <f t="shared" si="5"/>
        <v>5-2023-06-30</v>
      </c>
    </row>
    <row r="61" spans="1:20" x14ac:dyDescent="0.3">
      <c r="A61" s="35">
        <v>5</v>
      </c>
      <c r="B61" s="13" t="s">
        <v>36</v>
      </c>
      <c r="C61" s="13" t="s">
        <v>37</v>
      </c>
      <c r="D61" s="13" t="s">
        <v>23</v>
      </c>
      <c r="E61" s="13" t="s">
        <v>24</v>
      </c>
      <c r="F61" s="14">
        <v>45138</v>
      </c>
      <c r="G61" s="13">
        <v>69</v>
      </c>
      <c r="H61" s="13">
        <v>66</v>
      </c>
      <c r="I61" s="15">
        <f t="shared" si="10"/>
        <v>0.95652173913043481</v>
      </c>
      <c r="J61" s="15">
        <f t="shared" si="11"/>
        <v>0.95652173913043481</v>
      </c>
      <c r="K61" s="13" t="s">
        <v>25</v>
      </c>
      <c r="L61" s="13" t="s">
        <v>25</v>
      </c>
      <c r="M61" s="5">
        <f t="shared" si="2"/>
        <v>2023</v>
      </c>
      <c r="N61" s="5" t="str">
        <f t="shared" si="3"/>
        <v>Julio</v>
      </c>
      <c r="O61" s="6" t="str">
        <f t="shared" si="4"/>
        <v>2023-2</v>
      </c>
      <c r="P61" s="16">
        <v>0</v>
      </c>
      <c r="Q61" s="16">
        <v>0</v>
      </c>
      <c r="R61" s="5">
        <v>0</v>
      </c>
      <c r="S61" s="5" t="s">
        <v>34</v>
      </c>
      <c r="T61" s="5" t="str">
        <f t="shared" si="5"/>
        <v>5-2023-07-31</v>
      </c>
    </row>
    <row r="62" spans="1:20" x14ac:dyDescent="0.3">
      <c r="A62" s="35">
        <v>5</v>
      </c>
      <c r="B62" s="13" t="s">
        <v>36</v>
      </c>
      <c r="C62" s="13" t="s">
        <v>37</v>
      </c>
      <c r="D62" s="13" t="s">
        <v>23</v>
      </c>
      <c r="E62" s="13" t="s">
        <v>24</v>
      </c>
      <c r="F62" s="14">
        <v>45169</v>
      </c>
      <c r="G62" s="13">
        <v>75</v>
      </c>
      <c r="H62" s="13">
        <v>80</v>
      </c>
      <c r="I62" s="15">
        <f t="shared" si="10"/>
        <v>1.0666666666666667</v>
      </c>
      <c r="J62" s="15">
        <f t="shared" si="11"/>
        <v>1.0666666666666667</v>
      </c>
      <c r="K62" s="13" t="s">
        <v>25</v>
      </c>
      <c r="L62" s="13" t="s">
        <v>25</v>
      </c>
      <c r="M62" s="5">
        <f t="shared" si="2"/>
        <v>2023</v>
      </c>
      <c r="N62" s="5" t="str">
        <f t="shared" si="3"/>
        <v>Agosto</v>
      </c>
      <c r="O62" s="6" t="str">
        <f t="shared" si="4"/>
        <v>2023-2</v>
      </c>
      <c r="P62" s="16">
        <v>0</v>
      </c>
      <c r="Q62" s="16">
        <v>0</v>
      </c>
      <c r="R62" s="5">
        <v>0</v>
      </c>
      <c r="S62" s="5" t="s">
        <v>34</v>
      </c>
      <c r="T62" s="5" t="str">
        <f t="shared" si="5"/>
        <v>5-2023-08-31</v>
      </c>
    </row>
    <row r="63" spans="1:20" x14ac:dyDescent="0.3">
      <c r="A63" s="35">
        <v>5</v>
      </c>
      <c r="B63" s="13" t="s">
        <v>36</v>
      </c>
      <c r="C63" s="13" t="s">
        <v>37</v>
      </c>
      <c r="D63" s="13" t="s">
        <v>23</v>
      </c>
      <c r="E63" s="13" t="s">
        <v>24</v>
      </c>
      <c r="F63" s="14">
        <v>45199</v>
      </c>
      <c r="G63" s="13">
        <v>75</v>
      </c>
      <c r="H63" s="13">
        <v>80</v>
      </c>
      <c r="I63" s="15">
        <f t="shared" si="10"/>
        <v>1.0666666666666667</v>
      </c>
      <c r="J63" s="15">
        <f t="shared" si="11"/>
        <v>1.0666666666666667</v>
      </c>
      <c r="K63" s="13" t="s">
        <v>25</v>
      </c>
      <c r="L63" s="13" t="s">
        <v>25</v>
      </c>
      <c r="M63" s="5">
        <f t="shared" si="2"/>
        <v>2023</v>
      </c>
      <c r="N63" s="5" t="str">
        <f t="shared" si="3"/>
        <v>Septiembre</v>
      </c>
      <c r="O63" s="6" t="str">
        <f t="shared" si="4"/>
        <v>2023-2</v>
      </c>
      <c r="P63" s="16">
        <v>0</v>
      </c>
      <c r="Q63" s="16">
        <v>0</v>
      </c>
      <c r="R63" s="5">
        <v>0</v>
      </c>
      <c r="S63" s="5" t="s">
        <v>34</v>
      </c>
      <c r="T63" s="5" t="str">
        <f t="shared" si="5"/>
        <v>5-2023-09-30</v>
      </c>
    </row>
    <row r="64" spans="1:20" x14ac:dyDescent="0.3">
      <c r="A64" s="35">
        <v>5</v>
      </c>
      <c r="B64" s="13" t="s">
        <v>36</v>
      </c>
      <c r="C64" s="13" t="s">
        <v>37</v>
      </c>
      <c r="D64" s="13" t="s">
        <v>23</v>
      </c>
      <c r="E64" s="13" t="s">
        <v>24</v>
      </c>
      <c r="F64" s="14">
        <v>45230</v>
      </c>
      <c r="G64" s="13">
        <v>91</v>
      </c>
      <c r="H64" s="13">
        <v>84</v>
      </c>
      <c r="I64" s="15">
        <f t="shared" si="10"/>
        <v>0.92307692307692313</v>
      </c>
      <c r="J64" s="15">
        <f t="shared" si="11"/>
        <v>0.92307692307692313</v>
      </c>
      <c r="K64" s="13" t="s">
        <v>25</v>
      </c>
      <c r="L64" s="13" t="s">
        <v>25</v>
      </c>
      <c r="M64" s="5">
        <f t="shared" si="2"/>
        <v>2023</v>
      </c>
      <c r="N64" s="5" t="str">
        <f t="shared" si="3"/>
        <v>Octubre</v>
      </c>
      <c r="O64" s="6" t="str">
        <f t="shared" si="4"/>
        <v>2023-2</v>
      </c>
      <c r="P64" s="16">
        <v>0</v>
      </c>
      <c r="Q64" s="16">
        <v>0</v>
      </c>
      <c r="R64" s="5">
        <v>0</v>
      </c>
      <c r="S64" s="5" t="s">
        <v>34</v>
      </c>
      <c r="T64" s="5" t="str">
        <f t="shared" si="5"/>
        <v>5-2023-10-31</v>
      </c>
    </row>
    <row r="65" spans="1:20" x14ac:dyDescent="0.3">
      <c r="A65" s="35">
        <v>5</v>
      </c>
      <c r="B65" s="13" t="s">
        <v>36</v>
      </c>
      <c r="C65" s="13" t="s">
        <v>37</v>
      </c>
      <c r="D65" s="13" t="s">
        <v>23</v>
      </c>
      <c r="E65" s="13" t="s">
        <v>24</v>
      </c>
      <c r="F65" s="14">
        <v>45260</v>
      </c>
      <c r="G65" s="13">
        <v>92</v>
      </c>
      <c r="H65" s="13">
        <v>85</v>
      </c>
      <c r="I65" s="15">
        <f t="shared" si="10"/>
        <v>0.92391304347826086</v>
      </c>
      <c r="J65" s="15">
        <f t="shared" si="11"/>
        <v>0.92391304347826086</v>
      </c>
      <c r="K65" s="13" t="s">
        <v>25</v>
      </c>
      <c r="L65" s="13" t="s">
        <v>25</v>
      </c>
      <c r="M65" s="5">
        <f t="shared" si="2"/>
        <v>2023</v>
      </c>
      <c r="N65" s="5" t="str">
        <f t="shared" si="3"/>
        <v>Noviembre</v>
      </c>
      <c r="O65" s="6" t="str">
        <f t="shared" si="4"/>
        <v>2023-2</v>
      </c>
      <c r="P65" s="16">
        <v>0</v>
      </c>
      <c r="Q65" s="16">
        <v>0</v>
      </c>
      <c r="R65" s="5">
        <v>0</v>
      </c>
      <c r="S65" s="5" t="s">
        <v>34</v>
      </c>
      <c r="T65" s="5" t="str">
        <f t="shared" si="5"/>
        <v>5-2023-11-30</v>
      </c>
    </row>
    <row r="66" spans="1:20" x14ac:dyDescent="0.3">
      <c r="A66" s="35">
        <v>5</v>
      </c>
      <c r="B66" s="13" t="s">
        <v>36</v>
      </c>
      <c r="C66" s="13" t="s">
        <v>37</v>
      </c>
      <c r="D66" s="13" t="s">
        <v>23</v>
      </c>
      <c r="E66" s="13" t="s">
        <v>24</v>
      </c>
      <c r="F66" s="14">
        <v>45291</v>
      </c>
      <c r="G66" s="13">
        <v>78</v>
      </c>
      <c r="H66" s="13">
        <v>74</v>
      </c>
      <c r="I66" s="15">
        <f t="shared" si="10"/>
        <v>0.94871794871794868</v>
      </c>
      <c r="J66" s="15">
        <f t="shared" si="11"/>
        <v>0.94871794871794868</v>
      </c>
      <c r="K66" s="13" t="s">
        <v>25</v>
      </c>
      <c r="L66" s="13" t="s">
        <v>25</v>
      </c>
      <c r="M66" s="5">
        <f t="shared" ref="M66:M129" si="12">YEAR(F66)</f>
        <v>2023</v>
      </c>
      <c r="N66" s="5" t="str">
        <f t="shared" ref="N66:N129" si="13">PROPER(TEXT(F66,"mmmm"))</f>
        <v>Diciembre</v>
      </c>
      <c r="O66" s="6" t="str">
        <f t="shared" ref="O66:O129" si="14">IF(OR(N66="Enero",N66="Febrero",N66="Marzo",N66="Abril",N66="Mayo",N66="Junio"),M66&amp;"-1",IF(OR(N66="Julio",N66="Agosto",N66="Septiembre",N66="Octubre",N66="Noviembre",N66="Diciembre"),M66&amp;"-2"))</f>
        <v>2023-2</v>
      </c>
      <c r="P66" s="16">
        <v>0</v>
      </c>
      <c r="Q66" s="16">
        <v>0</v>
      </c>
      <c r="R66" s="5">
        <v>0</v>
      </c>
      <c r="S66" s="5" t="s">
        <v>34</v>
      </c>
      <c r="T66" s="5" t="str">
        <f t="shared" ref="T66:T129" si="15">A66&amp;"-"&amp;YEAR(F66)&amp;"-"&amp;IF(LEN(MONTH(F66))=1,"0"&amp;MONTH(F66),MONTH(F66))&amp;"-"&amp;DAY(F66)</f>
        <v>5-2023-12-31</v>
      </c>
    </row>
    <row r="67" spans="1:20" x14ac:dyDescent="0.3">
      <c r="A67" s="35">
        <v>5</v>
      </c>
      <c r="B67" s="13" t="s">
        <v>36</v>
      </c>
      <c r="C67" s="13" t="s">
        <v>37</v>
      </c>
      <c r="D67" s="13" t="s">
        <v>23</v>
      </c>
      <c r="E67" s="13" t="s">
        <v>24</v>
      </c>
      <c r="F67" s="14">
        <v>45322</v>
      </c>
      <c r="G67" s="5">
        <v>74</v>
      </c>
      <c r="H67" s="5">
        <v>78</v>
      </c>
      <c r="I67" s="15">
        <f t="shared" si="10"/>
        <v>1.0540540540540539</v>
      </c>
      <c r="J67" s="15">
        <f t="shared" si="11"/>
        <v>1.0540540540540539</v>
      </c>
      <c r="K67" s="13" t="s">
        <v>25</v>
      </c>
      <c r="L67" s="13" t="s">
        <v>25</v>
      </c>
      <c r="M67" s="5">
        <f t="shared" si="12"/>
        <v>2024</v>
      </c>
      <c r="N67" s="5" t="str">
        <f t="shared" si="13"/>
        <v>Enero</v>
      </c>
      <c r="O67" s="6" t="str">
        <f t="shared" si="14"/>
        <v>2024-1</v>
      </c>
      <c r="P67" s="16">
        <v>0</v>
      </c>
      <c r="Q67" s="16">
        <v>0</v>
      </c>
      <c r="R67" s="5">
        <v>0</v>
      </c>
      <c r="S67" s="5" t="s">
        <v>34</v>
      </c>
      <c r="T67" s="5" t="str">
        <f t="shared" si="15"/>
        <v>5-2024-01-31</v>
      </c>
    </row>
    <row r="68" spans="1:20" x14ac:dyDescent="0.3">
      <c r="A68" s="35">
        <v>5</v>
      </c>
      <c r="B68" s="13" t="s">
        <v>36</v>
      </c>
      <c r="C68" s="13" t="s">
        <v>37</v>
      </c>
      <c r="D68" s="13" t="s">
        <v>23</v>
      </c>
      <c r="E68" s="13" t="s">
        <v>24</v>
      </c>
      <c r="F68" s="14">
        <v>45351</v>
      </c>
      <c r="G68" s="5">
        <v>78</v>
      </c>
      <c r="H68" s="5">
        <v>74</v>
      </c>
      <c r="I68" s="15">
        <f t="shared" si="10"/>
        <v>0.94871794871794868</v>
      </c>
      <c r="J68" s="15">
        <f t="shared" si="11"/>
        <v>0.94871794871794868</v>
      </c>
      <c r="K68" s="13" t="s">
        <v>25</v>
      </c>
      <c r="L68" s="13" t="s">
        <v>25</v>
      </c>
      <c r="M68" s="5">
        <f t="shared" si="12"/>
        <v>2024</v>
      </c>
      <c r="N68" s="5" t="str">
        <f t="shared" si="13"/>
        <v>Febrero</v>
      </c>
      <c r="O68" s="6" t="str">
        <f t="shared" si="14"/>
        <v>2024-1</v>
      </c>
      <c r="P68" s="16">
        <v>0</v>
      </c>
      <c r="Q68" s="16">
        <v>0</v>
      </c>
      <c r="R68" s="5">
        <v>0</v>
      </c>
      <c r="S68" s="5" t="s">
        <v>34</v>
      </c>
      <c r="T68" s="5" t="str">
        <f t="shared" si="15"/>
        <v>5-2024-02-29</v>
      </c>
    </row>
    <row r="69" spans="1:20" x14ac:dyDescent="0.3">
      <c r="A69" s="35">
        <v>5</v>
      </c>
      <c r="B69" s="13" t="s">
        <v>36</v>
      </c>
      <c r="C69" s="13" t="s">
        <v>37</v>
      </c>
      <c r="D69" s="13" t="s">
        <v>23</v>
      </c>
      <c r="E69" s="13" t="s">
        <v>24</v>
      </c>
      <c r="F69" s="14">
        <v>45382</v>
      </c>
      <c r="G69" s="5">
        <v>100</v>
      </c>
      <c r="H69" s="5">
        <v>98</v>
      </c>
      <c r="I69" s="15">
        <f t="shared" si="10"/>
        <v>0.98</v>
      </c>
      <c r="J69" s="15">
        <f t="shared" si="11"/>
        <v>0.98</v>
      </c>
      <c r="K69" s="13" t="s">
        <v>25</v>
      </c>
      <c r="L69" s="13" t="s">
        <v>25</v>
      </c>
      <c r="M69" s="5">
        <f t="shared" si="12"/>
        <v>2024</v>
      </c>
      <c r="N69" s="5" t="str">
        <f t="shared" si="13"/>
        <v>Marzo</v>
      </c>
      <c r="O69" s="6" t="str">
        <f t="shared" si="14"/>
        <v>2024-1</v>
      </c>
      <c r="P69" s="16">
        <v>0</v>
      </c>
      <c r="Q69" s="16">
        <v>0</v>
      </c>
      <c r="R69" s="5">
        <v>0</v>
      </c>
      <c r="S69" s="5" t="s">
        <v>34</v>
      </c>
      <c r="T69" s="5" t="str">
        <f t="shared" si="15"/>
        <v>5-2024-03-31</v>
      </c>
    </row>
    <row r="70" spans="1:20" x14ac:dyDescent="0.3">
      <c r="A70" s="35">
        <v>5</v>
      </c>
      <c r="B70" s="13" t="s">
        <v>36</v>
      </c>
      <c r="C70" s="13" t="s">
        <v>37</v>
      </c>
      <c r="D70" s="13" t="s">
        <v>23</v>
      </c>
      <c r="E70" s="13" t="s">
        <v>24</v>
      </c>
      <c r="F70" s="14">
        <v>45412</v>
      </c>
      <c r="G70" s="5">
        <v>100</v>
      </c>
      <c r="H70" s="5">
        <v>98</v>
      </c>
      <c r="I70" s="15">
        <f t="shared" si="10"/>
        <v>0.98</v>
      </c>
      <c r="J70" s="15">
        <f t="shared" si="11"/>
        <v>0.98</v>
      </c>
      <c r="K70" s="13" t="s">
        <v>25</v>
      </c>
      <c r="L70" s="13" t="s">
        <v>25</v>
      </c>
      <c r="M70" s="5">
        <f t="shared" si="12"/>
        <v>2024</v>
      </c>
      <c r="N70" s="5" t="str">
        <f t="shared" si="13"/>
        <v>Abril</v>
      </c>
      <c r="O70" s="6" t="str">
        <f t="shared" si="14"/>
        <v>2024-1</v>
      </c>
      <c r="P70" s="16">
        <v>0</v>
      </c>
      <c r="Q70" s="16">
        <v>0</v>
      </c>
      <c r="R70" s="5">
        <v>0</v>
      </c>
      <c r="S70" s="5" t="s">
        <v>34</v>
      </c>
      <c r="T70" s="5" t="str">
        <f t="shared" si="15"/>
        <v>5-2024-04-30</v>
      </c>
    </row>
    <row r="71" spans="1:20" x14ac:dyDescent="0.3">
      <c r="A71" s="35">
        <v>5</v>
      </c>
      <c r="B71" s="13" t="s">
        <v>36</v>
      </c>
      <c r="C71" s="13" t="s">
        <v>37</v>
      </c>
      <c r="D71" s="13" t="s">
        <v>23</v>
      </c>
      <c r="E71" s="13" t="s">
        <v>24</v>
      </c>
      <c r="F71" s="14">
        <v>45443</v>
      </c>
      <c r="G71" s="5">
        <v>100</v>
      </c>
      <c r="H71" s="5">
        <v>98</v>
      </c>
      <c r="I71" s="15">
        <f t="shared" si="10"/>
        <v>0.98</v>
      </c>
      <c r="J71" s="15">
        <f t="shared" si="11"/>
        <v>0.98</v>
      </c>
      <c r="K71" s="13" t="s">
        <v>25</v>
      </c>
      <c r="L71" s="13" t="s">
        <v>25</v>
      </c>
      <c r="M71" s="5">
        <f t="shared" si="12"/>
        <v>2024</v>
      </c>
      <c r="N71" s="5" t="str">
        <f t="shared" si="13"/>
        <v>Mayo</v>
      </c>
      <c r="O71" s="6" t="str">
        <f t="shared" si="14"/>
        <v>2024-1</v>
      </c>
      <c r="P71" s="16">
        <v>0</v>
      </c>
      <c r="Q71" s="16">
        <v>0</v>
      </c>
      <c r="R71" s="5">
        <v>0</v>
      </c>
      <c r="S71" s="5" t="s">
        <v>34</v>
      </c>
      <c r="T71" s="5" t="str">
        <f t="shared" si="15"/>
        <v>5-2024-05-31</v>
      </c>
    </row>
    <row r="72" spans="1:20" x14ac:dyDescent="0.3">
      <c r="A72" s="35">
        <v>5</v>
      </c>
      <c r="B72" s="13" t="s">
        <v>36</v>
      </c>
      <c r="C72" s="13" t="s">
        <v>37</v>
      </c>
      <c r="D72" s="13" t="s">
        <v>23</v>
      </c>
      <c r="E72" s="13" t="s">
        <v>24</v>
      </c>
      <c r="F72" s="14">
        <v>45473</v>
      </c>
      <c r="G72" s="5">
        <v>100</v>
      </c>
      <c r="H72" s="5">
        <v>100</v>
      </c>
      <c r="I72" s="15">
        <f t="shared" si="10"/>
        <v>1</v>
      </c>
      <c r="J72" s="15">
        <f t="shared" si="11"/>
        <v>1</v>
      </c>
      <c r="K72" s="13" t="s">
        <v>25</v>
      </c>
      <c r="L72" s="13" t="s">
        <v>25</v>
      </c>
      <c r="M72" s="5">
        <f t="shared" si="12"/>
        <v>2024</v>
      </c>
      <c r="N72" s="5" t="str">
        <f t="shared" si="13"/>
        <v>Junio</v>
      </c>
      <c r="O72" s="6" t="str">
        <f t="shared" si="14"/>
        <v>2024-1</v>
      </c>
      <c r="P72" s="16">
        <v>0</v>
      </c>
      <c r="Q72" s="16">
        <v>0</v>
      </c>
      <c r="R72" s="5">
        <v>0</v>
      </c>
      <c r="S72" s="5" t="s">
        <v>34</v>
      </c>
      <c r="T72" s="5" t="str">
        <f t="shared" si="15"/>
        <v>5-2024-06-30</v>
      </c>
    </row>
    <row r="73" spans="1:20" x14ac:dyDescent="0.3">
      <c r="A73" s="35">
        <v>5</v>
      </c>
      <c r="B73" s="13" t="s">
        <v>36</v>
      </c>
      <c r="C73" s="13" t="s">
        <v>37</v>
      </c>
      <c r="D73" s="13" t="s">
        <v>23</v>
      </c>
      <c r="E73" s="13" t="s">
        <v>24</v>
      </c>
      <c r="F73" s="14">
        <v>45504</v>
      </c>
      <c r="G73" s="5">
        <v>100</v>
      </c>
      <c r="H73" s="5">
        <v>99</v>
      </c>
      <c r="I73" s="15">
        <f t="shared" si="10"/>
        <v>0.99</v>
      </c>
      <c r="J73" s="15">
        <f t="shared" si="11"/>
        <v>0.99</v>
      </c>
      <c r="K73" s="13" t="s">
        <v>25</v>
      </c>
      <c r="L73" s="13" t="s">
        <v>25</v>
      </c>
      <c r="M73" s="5">
        <f t="shared" si="12"/>
        <v>2024</v>
      </c>
      <c r="N73" s="5" t="str">
        <f t="shared" si="13"/>
        <v>Julio</v>
      </c>
      <c r="O73" s="6" t="str">
        <f t="shared" si="14"/>
        <v>2024-2</v>
      </c>
      <c r="P73" s="16">
        <v>0</v>
      </c>
      <c r="Q73" s="16">
        <v>0</v>
      </c>
      <c r="R73" s="5">
        <v>0</v>
      </c>
      <c r="S73" s="5" t="s">
        <v>34</v>
      </c>
      <c r="T73" s="5" t="str">
        <f t="shared" si="15"/>
        <v>5-2024-07-31</v>
      </c>
    </row>
    <row r="74" spans="1:20" x14ac:dyDescent="0.3">
      <c r="A74" s="35">
        <v>5</v>
      </c>
      <c r="B74" s="13" t="s">
        <v>36</v>
      </c>
      <c r="C74" s="13" t="s">
        <v>37</v>
      </c>
      <c r="D74" s="13" t="s">
        <v>23</v>
      </c>
      <c r="E74" s="13" t="s">
        <v>24</v>
      </c>
      <c r="F74" s="14">
        <v>45535</v>
      </c>
      <c r="G74" s="5">
        <v>100</v>
      </c>
      <c r="H74" s="5">
        <v>100</v>
      </c>
      <c r="I74" s="15">
        <f t="shared" si="10"/>
        <v>1</v>
      </c>
      <c r="J74" s="15">
        <f t="shared" si="11"/>
        <v>1</v>
      </c>
      <c r="K74" s="13" t="s">
        <v>25</v>
      </c>
      <c r="L74" s="13" t="s">
        <v>25</v>
      </c>
      <c r="M74" s="5">
        <f t="shared" si="12"/>
        <v>2024</v>
      </c>
      <c r="N74" s="5" t="str">
        <f t="shared" si="13"/>
        <v>Agosto</v>
      </c>
      <c r="O74" s="6" t="str">
        <f t="shared" si="14"/>
        <v>2024-2</v>
      </c>
      <c r="P74" s="16">
        <v>0</v>
      </c>
      <c r="Q74" s="16">
        <v>0</v>
      </c>
      <c r="R74" s="5">
        <v>0</v>
      </c>
      <c r="S74" s="5" t="s">
        <v>34</v>
      </c>
      <c r="T74" s="5" t="str">
        <f t="shared" si="15"/>
        <v>5-2024-08-31</v>
      </c>
    </row>
    <row r="75" spans="1:20" x14ac:dyDescent="0.3">
      <c r="A75" s="35">
        <v>5</v>
      </c>
      <c r="B75" s="13" t="s">
        <v>36</v>
      </c>
      <c r="C75" s="13" t="s">
        <v>37</v>
      </c>
      <c r="D75" s="13" t="s">
        <v>23</v>
      </c>
      <c r="E75" s="13" t="s">
        <v>24</v>
      </c>
      <c r="F75" s="14">
        <v>45565</v>
      </c>
      <c r="G75" s="5">
        <v>100</v>
      </c>
      <c r="H75" s="5">
        <v>100</v>
      </c>
      <c r="I75" s="15">
        <f t="shared" ref="I75:I106" si="16">IFERROR(IF((H75/G75)&gt;1.3,1.3,H75/G75),"")</f>
        <v>1</v>
      </c>
      <c r="J75" s="15">
        <f t="shared" ref="J75:J106" si="17">IFERROR(IF((H75/G75)&gt;H75/G75,1.3,H75/G75),"")</f>
        <v>1</v>
      </c>
      <c r="K75" s="13" t="s">
        <v>25</v>
      </c>
      <c r="L75" s="13" t="s">
        <v>25</v>
      </c>
      <c r="M75" s="5">
        <f t="shared" si="12"/>
        <v>2024</v>
      </c>
      <c r="N75" s="5" t="str">
        <f t="shared" si="13"/>
        <v>Septiembre</v>
      </c>
      <c r="O75" s="6" t="str">
        <f t="shared" si="14"/>
        <v>2024-2</v>
      </c>
      <c r="P75" s="16">
        <v>0</v>
      </c>
      <c r="Q75" s="16">
        <v>0</v>
      </c>
      <c r="R75" s="5">
        <v>0</v>
      </c>
      <c r="S75" s="5" t="s">
        <v>34</v>
      </c>
      <c r="T75" s="5" t="str">
        <f t="shared" si="15"/>
        <v>5-2024-09-30</v>
      </c>
    </row>
    <row r="76" spans="1:20" x14ac:dyDescent="0.3">
      <c r="A76" s="35">
        <v>5</v>
      </c>
      <c r="B76" s="13" t="s">
        <v>36</v>
      </c>
      <c r="C76" s="13" t="s">
        <v>37</v>
      </c>
      <c r="D76" s="13" t="s">
        <v>23</v>
      </c>
      <c r="E76" s="13" t="s">
        <v>24</v>
      </c>
      <c r="F76" s="14">
        <v>45596</v>
      </c>
      <c r="G76" s="5">
        <v>100</v>
      </c>
      <c r="H76" s="5">
        <v>100</v>
      </c>
      <c r="I76" s="15">
        <f t="shared" si="16"/>
        <v>1</v>
      </c>
      <c r="J76" s="15">
        <f t="shared" si="17"/>
        <v>1</v>
      </c>
      <c r="K76" s="13" t="s">
        <v>25</v>
      </c>
      <c r="L76" s="13" t="s">
        <v>25</v>
      </c>
      <c r="M76" s="5">
        <f t="shared" si="12"/>
        <v>2024</v>
      </c>
      <c r="N76" s="5" t="str">
        <f t="shared" si="13"/>
        <v>Octubre</v>
      </c>
      <c r="O76" s="6" t="str">
        <f t="shared" si="14"/>
        <v>2024-2</v>
      </c>
      <c r="P76" s="16">
        <v>0</v>
      </c>
      <c r="Q76" s="16">
        <v>0</v>
      </c>
      <c r="R76" s="5">
        <v>0</v>
      </c>
      <c r="S76" s="5" t="s">
        <v>34</v>
      </c>
      <c r="T76" s="5" t="str">
        <f t="shared" si="15"/>
        <v>5-2024-10-31</v>
      </c>
    </row>
    <row r="77" spans="1:20" x14ac:dyDescent="0.3">
      <c r="A77" s="35">
        <v>5</v>
      </c>
      <c r="B77" s="13" t="s">
        <v>36</v>
      </c>
      <c r="C77" s="13" t="s">
        <v>37</v>
      </c>
      <c r="D77" s="13" t="s">
        <v>23</v>
      </c>
      <c r="E77" s="13" t="s">
        <v>24</v>
      </c>
      <c r="F77" s="14">
        <v>45626</v>
      </c>
      <c r="G77" s="5">
        <v>100</v>
      </c>
      <c r="H77" s="5">
        <v>100</v>
      </c>
      <c r="I77" s="15">
        <f t="shared" si="16"/>
        <v>1</v>
      </c>
      <c r="J77" s="15">
        <f t="shared" si="17"/>
        <v>1</v>
      </c>
      <c r="K77" s="13" t="s">
        <v>25</v>
      </c>
      <c r="L77" s="13" t="s">
        <v>25</v>
      </c>
      <c r="M77" s="5">
        <f t="shared" si="12"/>
        <v>2024</v>
      </c>
      <c r="N77" s="5" t="str">
        <f t="shared" si="13"/>
        <v>Noviembre</v>
      </c>
      <c r="O77" s="6" t="str">
        <f t="shared" si="14"/>
        <v>2024-2</v>
      </c>
      <c r="P77" s="16">
        <v>0</v>
      </c>
      <c r="Q77" s="16">
        <v>0</v>
      </c>
      <c r="R77" s="5">
        <v>0</v>
      </c>
      <c r="S77" s="5" t="s">
        <v>34</v>
      </c>
      <c r="T77" s="5" t="str">
        <f t="shared" si="15"/>
        <v>5-2024-11-30</v>
      </c>
    </row>
    <row r="78" spans="1:20" x14ac:dyDescent="0.3">
      <c r="A78" s="35">
        <v>5</v>
      </c>
      <c r="B78" s="13" t="s">
        <v>36</v>
      </c>
      <c r="C78" s="13" t="s">
        <v>37</v>
      </c>
      <c r="D78" s="13" t="s">
        <v>23</v>
      </c>
      <c r="E78" s="13" t="s">
        <v>24</v>
      </c>
      <c r="F78" s="14">
        <v>45657</v>
      </c>
      <c r="G78" s="5">
        <v>100</v>
      </c>
      <c r="H78" s="5">
        <v>100</v>
      </c>
      <c r="I78" s="15">
        <f t="shared" si="16"/>
        <v>1</v>
      </c>
      <c r="J78" s="15">
        <f t="shared" si="17"/>
        <v>1</v>
      </c>
      <c r="K78" s="13" t="s">
        <v>25</v>
      </c>
      <c r="L78" s="13" t="s">
        <v>25</v>
      </c>
      <c r="M78" s="5">
        <f t="shared" si="12"/>
        <v>2024</v>
      </c>
      <c r="N78" s="5" t="str">
        <f t="shared" si="13"/>
        <v>Diciembre</v>
      </c>
      <c r="O78" s="6" t="str">
        <f t="shared" si="14"/>
        <v>2024-2</v>
      </c>
      <c r="P78" s="16">
        <v>0</v>
      </c>
      <c r="Q78" s="16">
        <v>0</v>
      </c>
      <c r="R78" s="5">
        <v>0</v>
      </c>
      <c r="S78" s="5" t="s">
        <v>34</v>
      </c>
      <c r="T78" s="5" t="str">
        <f t="shared" si="15"/>
        <v>5-2024-12-31</v>
      </c>
    </row>
    <row r="79" spans="1:20" x14ac:dyDescent="0.3">
      <c r="A79" s="35">
        <v>6</v>
      </c>
      <c r="B79" s="13" t="s">
        <v>38</v>
      </c>
      <c r="C79" s="5" t="s">
        <v>39</v>
      </c>
      <c r="D79" s="13" t="s">
        <v>23</v>
      </c>
      <c r="E79" s="13" t="s">
        <v>24</v>
      </c>
      <c r="F79" s="14">
        <v>45046</v>
      </c>
      <c r="G79" s="13">
        <v>5</v>
      </c>
      <c r="H79" s="13">
        <v>4</v>
      </c>
      <c r="I79" s="15">
        <f t="shared" si="16"/>
        <v>0.8</v>
      </c>
      <c r="J79" s="15">
        <f t="shared" si="17"/>
        <v>0.8</v>
      </c>
      <c r="K79" s="13" t="s">
        <v>25</v>
      </c>
      <c r="L79" s="13" t="s">
        <v>25</v>
      </c>
      <c r="M79" s="5">
        <f t="shared" si="12"/>
        <v>2023</v>
      </c>
      <c r="N79" s="5" t="str">
        <f t="shared" si="13"/>
        <v>Abril</v>
      </c>
      <c r="O79" s="6" t="str">
        <f t="shared" si="14"/>
        <v>2023-1</v>
      </c>
      <c r="P79" s="16">
        <v>0</v>
      </c>
      <c r="Q79" s="16">
        <v>0</v>
      </c>
      <c r="R79" s="5">
        <v>1</v>
      </c>
      <c r="S79" s="5" t="s">
        <v>29</v>
      </c>
      <c r="T79" s="5" t="str">
        <f t="shared" si="15"/>
        <v>6-2023-04-30</v>
      </c>
    </row>
    <row r="80" spans="1:20" x14ac:dyDescent="0.3">
      <c r="A80" s="35">
        <v>6</v>
      </c>
      <c r="B80" s="13" t="s">
        <v>38</v>
      </c>
      <c r="C80" s="5" t="s">
        <v>39</v>
      </c>
      <c r="D80" s="13" t="s">
        <v>23</v>
      </c>
      <c r="E80" s="13" t="s">
        <v>24</v>
      </c>
      <c r="F80" s="14">
        <v>45077</v>
      </c>
      <c r="G80" s="13">
        <v>9</v>
      </c>
      <c r="H80" s="13">
        <v>5</v>
      </c>
      <c r="I80" s="15">
        <f t="shared" si="16"/>
        <v>0.55555555555555558</v>
      </c>
      <c r="J80" s="15">
        <f t="shared" si="17"/>
        <v>0.55555555555555558</v>
      </c>
      <c r="K80" s="13" t="s">
        <v>25</v>
      </c>
      <c r="L80" s="13" t="s">
        <v>25</v>
      </c>
      <c r="M80" s="5">
        <f t="shared" si="12"/>
        <v>2023</v>
      </c>
      <c r="N80" s="5" t="str">
        <f t="shared" si="13"/>
        <v>Mayo</v>
      </c>
      <c r="O80" s="6" t="str">
        <f t="shared" si="14"/>
        <v>2023-1</v>
      </c>
      <c r="P80" s="16">
        <v>0</v>
      </c>
      <c r="Q80" s="16">
        <v>0</v>
      </c>
      <c r="R80" s="5">
        <v>1</v>
      </c>
      <c r="S80" s="5" t="s">
        <v>29</v>
      </c>
      <c r="T80" s="5" t="str">
        <f t="shared" si="15"/>
        <v>6-2023-05-31</v>
      </c>
    </row>
    <row r="81" spans="1:20" x14ac:dyDescent="0.3">
      <c r="A81" s="35">
        <v>6</v>
      </c>
      <c r="B81" s="13" t="s">
        <v>38</v>
      </c>
      <c r="C81" s="5" t="s">
        <v>39</v>
      </c>
      <c r="D81" s="13" t="s">
        <v>23</v>
      </c>
      <c r="E81" s="13" t="s">
        <v>24</v>
      </c>
      <c r="F81" s="14">
        <v>45107</v>
      </c>
      <c r="G81" s="13">
        <v>20</v>
      </c>
      <c r="H81" s="13">
        <v>11</v>
      </c>
      <c r="I81" s="15">
        <f t="shared" si="16"/>
        <v>0.55000000000000004</v>
      </c>
      <c r="J81" s="15">
        <f t="shared" si="17"/>
        <v>0.55000000000000004</v>
      </c>
      <c r="K81" s="13" t="s">
        <v>25</v>
      </c>
      <c r="L81" s="13" t="s">
        <v>25</v>
      </c>
      <c r="M81" s="5">
        <f t="shared" si="12"/>
        <v>2023</v>
      </c>
      <c r="N81" s="5" t="str">
        <f t="shared" si="13"/>
        <v>Junio</v>
      </c>
      <c r="O81" s="6" t="str">
        <f t="shared" si="14"/>
        <v>2023-1</v>
      </c>
      <c r="P81" s="16">
        <v>0</v>
      </c>
      <c r="Q81" s="16">
        <v>0</v>
      </c>
      <c r="R81" s="5">
        <v>1</v>
      </c>
      <c r="S81" s="5" t="s">
        <v>29</v>
      </c>
      <c r="T81" s="5" t="str">
        <f t="shared" si="15"/>
        <v>6-2023-06-30</v>
      </c>
    </row>
    <row r="82" spans="1:20" x14ac:dyDescent="0.3">
      <c r="A82" s="35">
        <v>6</v>
      </c>
      <c r="B82" s="13" t="s">
        <v>38</v>
      </c>
      <c r="C82" s="5" t="s">
        <v>39</v>
      </c>
      <c r="D82" s="13" t="s">
        <v>23</v>
      </c>
      <c r="E82" s="13" t="s">
        <v>24</v>
      </c>
      <c r="F82" s="14">
        <v>45138</v>
      </c>
      <c r="G82" s="13">
        <v>23</v>
      </c>
      <c r="H82" s="13">
        <v>22</v>
      </c>
      <c r="I82" s="15">
        <f t="shared" si="16"/>
        <v>0.95652173913043481</v>
      </c>
      <c r="J82" s="15">
        <f t="shared" si="17"/>
        <v>0.95652173913043481</v>
      </c>
      <c r="K82" s="13" t="s">
        <v>25</v>
      </c>
      <c r="L82" s="13" t="s">
        <v>25</v>
      </c>
      <c r="M82" s="5">
        <f t="shared" si="12"/>
        <v>2023</v>
      </c>
      <c r="N82" s="5" t="str">
        <f t="shared" si="13"/>
        <v>Julio</v>
      </c>
      <c r="O82" s="6" t="str">
        <f t="shared" si="14"/>
        <v>2023-2</v>
      </c>
      <c r="P82" s="16">
        <v>0</v>
      </c>
      <c r="Q82" s="16">
        <v>0</v>
      </c>
      <c r="R82" s="5">
        <v>1</v>
      </c>
      <c r="S82" s="5" t="s">
        <v>29</v>
      </c>
      <c r="T82" s="5" t="str">
        <f t="shared" si="15"/>
        <v>6-2023-07-31</v>
      </c>
    </row>
    <row r="83" spans="1:20" x14ac:dyDescent="0.3">
      <c r="A83" s="35">
        <v>6</v>
      </c>
      <c r="B83" s="13" t="s">
        <v>38</v>
      </c>
      <c r="C83" s="5" t="s">
        <v>39</v>
      </c>
      <c r="D83" s="13" t="s">
        <v>23</v>
      </c>
      <c r="E83" s="13" t="s">
        <v>24</v>
      </c>
      <c r="F83" s="14">
        <v>45169</v>
      </c>
      <c r="G83" s="13">
        <v>47</v>
      </c>
      <c r="H83" s="13">
        <v>42</v>
      </c>
      <c r="I83" s="15">
        <f t="shared" si="16"/>
        <v>0.8936170212765957</v>
      </c>
      <c r="J83" s="15">
        <f t="shared" si="17"/>
        <v>0.8936170212765957</v>
      </c>
      <c r="K83" s="13" t="s">
        <v>25</v>
      </c>
      <c r="L83" s="13" t="s">
        <v>25</v>
      </c>
      <c r="M83" s="5">
        <f t="shared" si="12"/>
        <v>2023</v>
      </c>
      <c r="N83" s="5" t="str">
        <f t="shared" si="13"/>
        <v>Agosto</v>
      </c>
      <c r="O83" s="6" t="str">
        <f t="shared" si="14"/>
        <v>2023-2</v>
      </c>
      <c r="P83" s="16">
        <v>0</v>
      </c>
      <c r="Q83" s="16">
        <v>0</v>
      </c>
      <c r="R83" s="5">
        <v>1</v>
      </c>
      <c r="S83" s="5" t="s">
        <v>29</v>
      </c>
      <c r="T83" s="5" t="str">
        <f t="shared" si="15"/>
        <v>6-2023-08-31</v>
      </c>
    </row>
    <row r="84" spans="1:20" x14ac:dyDescent="0.3">
      <c r="A84" s="35">
        <v>6</v>
      </c>
      <c r="B84" s="13" t="s">
        <v>38</v>
      </c>
      <c r="C84" s="5" t="s">
        <v>39</v>
      </c>
      <c r="D84" s="13" t="s">
        <v>23</v>
      </c>
      <c r="E84" s="13" t="s">
        <v>24</v>
      </c>
      <c r="F84" s="14">
        <v>45199</v>
      </c>
      <c r="G84" s="13">
        <v>60</v>
      </c>
      <c r="H84" s="13">
        <v>60</v>
      </c>
      <c r="I84" s="15">
        <f t="shared" si="16"/>
        <v>1</v>
      </c>
      <c r="J84" s="15">
        <f t="shared" si="17"/>
        <v>1</v>
      </c>
      <c r="K84" s="13" t="s">
        <v>25</v>
      </c>
      <c r="L84" s="13" t="s">
        <v>25</v>
      </c>
      <c r="M84" s="5">
        <f t="shared" si="12"/>
        <v>2023</v>
      </c>
      <c r="N84" s="5" t="str">
        <f t="shared" si="13"/>
        <v>Septiembre</v>
      </c>
      <c r="O84" s="6" t="str">
        <f t="shared" si="14"/>
        <v>2023-2</v>
      </c>
      <c r="P84" s="16">
        <v>0</v>
      </c>
      <c r="Q84" s="16">
        <v>0</v>
      </c>
      <c r="R84" s="5">
        <v>1</v>
      </c>
      <c r="S84" s="5" t="s">
        <v>29</v>
      </c>
      <c r="T84" s="5" t="str">
        <f t="shared" si="15"/>
        <v>6-2023-09-30</v>
      </c>
    </row>
    <row r="85" spans="1:20" x14ac:dyDescent="0.3">
      <c r="A85" s="35">
        <v>6</v>
      </c>
      <c r="B85" s="13" t="s">
        <v>38</v>
      </c>
      <c r="C85" s="5" t="s">
        <v>39</v>
      </c>
      <c r="D85" s="13" t="s">
        <v>23</v>
      </c>
      <c r="E85" s="13" t="s">
        <v>24</v>
      </c>
      <c r="F85" s="14">
        <v>45230</v>
      </c>
      <c r="G85" s="13">
        <v>81</v>
      </c>
      <c r="H85" s="13">
        <v>81</v>
      </c>
      <c r="I85" s="15">
        <f t="shared" si="16"/>
        <v>1</v>
      </c>
      <c r="J85" s="15">
        <f t="shared" si="17"/>
        <v>1</v>
      </c>
      <c r="K85" s="13" t="s">
        <v>25</v>
      </c>
      <c r="L85" s="13" t="s">
        <v>25</v>
      </c>
      <c r="M85" s="5">
        <f t="shared" si="12"/>
        <v>2023</v>
      </c>
      <c r="N85" s="5" t="str">
        <f t="shared" si="13"/>
        <v>Octubre</v>
      </c>
      <c r="O85" s="6" t="str">
        <f t="shared" si="14"/>
        <v>2023-2</v>
      </c>
      <c r="P85" s="16">
        <v>0</v>
      </c>
      <c r="Q85" s="16">
        <v>0</v>
      </c>
      <c r="R85" s="5">
        <v>1</v>
      </c>
      <c r="S85" s="5" t="s">
        <v>29</v>
      </c>
      <c r="T85" s="5" t="str">
        <f t="shared" si="15"/>
        <v>6-2023-10-31</v>
      </c>
    </row>
    <row r="86" spans="1:20" x14ac:dyDescent="0.3">
      <c r="A86" s="35">
        <v>6</v>
      </c>
      <c r="B86" s="13" t="s">
        <v>38</v>
      </c>
      <c r="C86" s="5" t="s">
        <v>39</v>
      </c>
      <c r="D86" s="13" t="s">
        <v>23</v>
      </c>
      <c r="E86" s="13" t="s">
        <v>24</v>
      </c>
      <c r="F86" s="14">
        <v>45260</v>
      </c>
      <c r="G86" s="13">
        <v>98</v>
      </c>
      <c r="H86" s="13">
        <v>92</v>
      </c>
      <c r="I86" s="15">
        <f t="shared" si="16"/>
        <v>0.93877551020408168</v>
      </c>
      <c r="J86" s="15">
        <f t="shared" si="17"/>
        <v>0.93877551020408168</v>
      </c>
      <c r="K86" s="13" t="s">
        <v>25</v>
      </c>
      <c r="L86" s="13" t="s">
        <v>25</v>
      </c>
      <c r="M86" s="5">
        <f t="shared" si="12"/>
        <v>2023</v>
      </c>
      <c r="N86" s="5" t="str">
        <f t="shared" si="13"/>
        <v>Noviembre</v>
      </c>
      <c r="O86" s="6" t="str">
        <f t="shared" si="14"/>
        <v>2023-2</v>
      </c>
      <c r="P86" s="16">
        <v>0</v>
      </c>
      <c r="Q86" s="16">
        <v>0</v>
      </c>
      <c r="R86" s="5">
        <v>1</v>
      </c>
      <c r="S86" s="5" t="s">
        <v>29</v>
      </c>
      <c r="T86" s="5" t="str">
        <f t="shared" si="15"/>
        <v>6-2023-11-30</v>
      </c>
    </row>
    <row r="87" spans="1:20" x14ac:dyDescent="0.3">
      <c r="A87" s="35">
        <v>6</v>
      </c>
      <c r="B87" s="13" t="s">
        <v>38</v>
      </c>
      <c r="C87" s="5" t="s">
        <v>39</v>
      </c>
      <c r="D87" s="13" t="s">
        <v>23</v>
      </c>
      <c r="E87" s="13" t="s">
        <v>24</v>
      </c>
      <c r="F87" s="14">
        <v>45291</v>
      </c>
      <c r="G87" s="13">
        <v>98</v>
      </c>
      <c r="H87" s="13">
        <v>95</v>
      </c>
      <c r="I87" s="15">
        <f t="shared" si="16"/>
        <v>0.96938775510204078</v>
      </c>
      <c r="J87" s="15">
        <f t="shared" si="17"/>
        <v>0.96938775510204078</v>
      </c>
      <c r="K87" s="13" t="s">
        <v>25</v>
      </c>
      <c r="L87" s="13" t="s">
        <v>25</v>
      </c>
      <c r="M87" s="5">
        <f t="shared" si="12"/>
        <v>2023</v>
      </c>
      <c r="N87" s="5" t="str">
        <f t="shared" si="13"/>
        <v>Diciembre</v>
      </c>
      <c r="O87" s="6" t="str">
        <f t="shared" si="14"/>
        <v>2023-2</v>
      </c>
      <c r="P87" s="16">
        <v>0</v>
      </c>
      <c r="Q87" s="16">
        <v>0</v>
      </c>
      <c r="R87" s="5">
        <v>1</v>
      </c>
      <c r="S87" s="5" t="s">
        <v>29</v>
      </c>
      <c r="T87" s="5" t="str">
        <f t="shared" si="15"/>
        <v>6-2023-12-31</v>
      </c>
    </row>
    <row r="88" spans="1:20" x14ac:dyDescent="0.3">
      <c r="A88" s="35">
        <v>6</v>
      </c>
      <c r="B88" s="13" t="s">
        <v>38</v>
      </c>
      <c r="C88" s="5" t="s">
        <v>39</v>
      </c>
      <c r="D88" s="13" t="s">
        <v>23</v>
      </c>
      <c r="E88" s="13" t="s">
        <v>24</v>
      </c>
      <c r="F88" s="14">
        <v>45322</v>
      </c>
      <c r="G88" s="13">
        <v>90</v>
      </c>
      <c r="H88" s="13">
        <v>82</v>
      </c>
      <c r="I88" s="15">
        <f t="shared" si="16"/>
        <v>0.91111111111111109</v>
      </c>
      <c r="J88" s="15">
        <f t="shared" si="17"/>
        <v>0.91111111111111109</v>
      </c>
      <c r="K88" s="13" t="s">
        <v>25</v>
      </c>
      <c r="L88" s="13" t="s">
        <v>25</v>
      </c>
      <c r="M88" s="5">
        <f t="shared" si="12"/>
        <v>2024</v>
      </c>
      <c r="N88" s="5" t="str">
        <f t="shared" si="13"/>
        <v>Enero</v>
      </c>
      <c r="O88" s="6" t="str">
        <f t="shared" si="14"/>
        <v>2024-1</v>
      </c>
      <c r="P88" s="16">
        <v>0</v>
      </c>
      <c r="Q88" s="16">
        <v>0</v>
      </c>
      <c r="R88" s="5">
        <v>1</v>
      </c>
      <c r="S88" s="5" t="s">
        <v>29</v>
      </c>
      <c r="T88" s="5" t="str">
        <f t="shared" si="15"/>
        <v>6-2024-01-31</v>
      </c>
    </row>
    <row r="89" spans="1:20" x14ac:dyDescent="0.3">
      <c r="A89" s="35">
        <v>6</v>
      </c>
      <c r="B89" s="13" t="s">
        <v>38</v>
      </c>
      <c r="C89" s="5" t="s">
        <v>39</v>
      </c>
      <c r="D89" s="13" t="s">
        <v>23</v>
      </c>
      <c r="E89" s="13" t="s">
        <v>24</v>
      </c>
      <c r="F89" s="14">
        <v>45351</v>
      </c>
      <c r="G89" s="13">
        <v>90</v>
      </c>
      <c r="H89" s="13">
        <v>83</v>
      </c>
      <c r="I89" s="15">
        <f t="shared" si="16"/>
        <v>0.92222222222222228</v>
      </c>
      <c r="J89" s="15">
        <f t="shared" si="17"/>
        <v>0.92222222222222228</v>
      </c>
      <c r="K89" s="13" t="s">
        <v>25</v>
      </c>
      <c r="L89" s="13" t="s">
        <v>25</v>
      </c>
      <c r="M89" s="5">
        <f t="shared" si="12"/>
        <v>2024</v>
      </c>
      <c r="N89" s="5" t="str">
        <f t="shared" si="13"/>
        <v>Febrero</v>
      </c>
      <c r="O89" s="6" t="str">
        <f t="shared" si="14"/>
        <v>2024-1</v>
      </c>
      <c r="P89" s="16">
        <v>0</v>
      </c>
      <c r="Q89" s="16">
        <v>0</v>
      </c>
      <c r="R89" s="5">
        <v>1</v>
      </c>
      <c r="S89" s="5" t="s">
        <v>29</v>
      </c>
      <c r="T89" s="5" t="str">
        <f t="shared" si="15"/>
        <v>6-2024-02-29</v>
      </c>
    </row>
    <row r="90" spans="1:20" x14ac:dyDescent="0.3">
      <c r="A90" s="35">
        <v>6</v>
      </c>
      <c r="B90" s="13" t="s">
        <v>38</v>
      </c>
      <c r="C90" s="5" t="s">
        <v>39</v>
      </c>
      <c r="D90" s="13" t="s">
        <v>23</v>
      </c>
      <c r="E90" s="13" t="s">
        <v>24</v>
      </c>
      <c r="F90" s="14">
        <v>45382</v>
      </c>
      <c r="G90" s="13">
        <v>93</v>
      </c>
      <c r="H90" s="13">
        <v>89</v>
      </c>
      <c r="I90" s="15">
        <f t="shared" si="16"/>
        <v>0.956989247311828</v>
      </c>
      <c r="J90" s="15">
        <f t="shared" si="17"/>
        <v>0.956989247311828</v>
      </c>
      <c r="K90" s="13" t="s">
        <v>25</v>
      </c>
      <c r="L90" s="13" t="s">
        <v>25</v>
      </c>
      <c r="M90" s="5">
        <f t="shared" si="12"/>
        <v>2024</v>
      </c>
      <c r="N90" s="5" t="str">
        <f t="shared" si="13"/>
        <v>Marzo</v>
      </c>
      <c r="O90" s="6" t="str">
        <f t="shared" si="14"/>
        <v>2024-1</v>
      </c>
      <c r="P90" s="16">
        <v>0</v>
      </c>
      <c r="Q90" s="16">
        <v>0</v>
      </c>
      <c r="R90" s="5">
        <v>1</v>
      </c>
      <c r="S90" s="5" t="s">
        <v>29</v>
      </c>
      <c r="T90" s="5" t="str">
        <f t="shared" si="15"/>
        <v>6-2024-03-31</v>
      </c>
    </row>
    <row r="91" spans="1:20" x14ac:dyDescent="0.3">
      <c r="A91" s="35">
        <v>6</v>
      </c>
      <c r="B91" s="13" t="s">
        <v>38</v>
      </c>
      <c r="C91" s="5" t="s">
        <v>39</v>
      </c>
      <c r="D91" s="13" t="s">
        <v>23</v>
      </c>
      <c r="E91" s="13" t="s">
        <v>24</v>
      </c>
      <c r="F91" s="14">
        <v>45412</v>
      </c>
      <c r="G91" s="13">
        <v>97</v>
      </c>
      <c r="H91" s="13">
        <v>89</v>
      </c>
      <c r="I91" s="15">
        <f t="shared" si="16"/>
        <v>0.91752577319587625</v>
      </c>
      <c r="J91" s="15">
        <f t="shared" si="17"/>
        <v>0.91752577319587625</v>
      </c>
      <c r="K91" s="13" t="s">
        <v>25</v>
      </c>
      <c r="L91" s="13" t="s">
        <v>25</v>
      </c>
      <c r="M91" s="5">
        <f t="shared" si="12"/>
        <v>2024</v>
      </c>
      <c r="N91" s="5" t="str">
        <f t="shared" si="13"/>
        <v>Abril</v>
      </c>
      <c r="O91" s="6" t="str">
        <f t="shared" si="14"/>
        <v>2024-1</v>
      </c>
      <c r="P91" s="16">
        <v>0</v>
      </c>
      <c r="Q91" s="16">
        <v>0</v>
      </c>
      <c r="R91" s="5">
        <v>1</v>
      </c>
      <c r="S91" s="5" t="s">
        <v>29</v>
      </c>
      <c r="T91" s="5" t="str">
        <f t="shared" si="15"/>
        <v>6-2024-04-30</v>
      </c>
    </row>
    <row r="92" spans="1:20" x14ac:dyDescent="0.3">
      <c r="A92" s="35">
        <v>6</v>
      </c>
      <c r="B92" s="13" t="s">
        <v>38</v>
      </c>
      <c r="C92" s="5" t="s">
        <v>39</v>
      </c>
      <c r="D92" s="13" t="s">
        <v>23</v>
      </c>
      <c r="E92" s="13" t="s">
        <v>24</v>
      </c>
      <c r="F92" s="14">
        <v>45443</v>
      </c>
      <c r="G92" s="13">
        <v>99</v>
      </c>
      <c r="H92" s="13">
        <v>99</v>
      </c>
      <c r="I92" s="15">
        <f t="shared" si="16"/>
        <v>1</v>
      </c>
      <c r="J92" s="15">
        <f t="shared" si="17"/>
        <v>1</v>
      </c>
      <c r="K92" s="13" t="s">
        <v>25</v>
      </c>
      <c r="L92" s="13" t="s">
        <v>25</v>
      </c>
      <c r="M92" s="5">
        <f t="shared" si="12"/>
        <v>2024</v>
      </c>
      <c r="N92" s="5" t="str">
        <f t="shared" si="13"/>
        <v>Mayo</v>
      </c>
      <c r="O92" s="6" t="str">
        <f t="shared" si="14"/>
        <v>2024-1</v>
      </c>
      <c r="P92" s="16">
        <v>0</v>
      </c>
      <c r="Q92" s="16">
        <v>0</v>
      </c>
      <c r="R92" s="5">
        <v>1</v>
      </c>
      <c r="S92" s="5" t="s">
        <v>29</v>
      </c>
      <c r="T92" s="5" t="str">
        <f t="shared" si="15"/>
        <v>6-2024-05-31</v>
      </c>
    </row>
    <row r="93" spans="1:20" x14ac:dyDescent="0.3">
      <c r="A93" s="35">
        <v>6</v>
      </c>
      <c r="B93" s="13" t="s">
        <v>38</v>
      </c>
      <c r="C93" s="5" t="s">
        <v>39</v>
      </c>
      <c r="D93" s="13" t="s">
        <v>23</v>
      </c>
      <c r="E93" s="13" t="s">
        <v>24</v>
      </c>
      <c r="F93" s="14">
        <v>45473</v>
      </c>
      <c r="G93" s="13">
        <v>100</v>
      </c>
      <c r="H93" s="13">
        <v>99</v>
      </c>
      <c r="I93" s="15">
        <f t="shared" si="16"/>
        <v>0.99</v>
      </c>
      <c r="J93" s="15">
        <f t="shared" si="17"/>
        <v>0.99</v>
      </c>
      <c r="K93" s="13" t="s">
        <v>25</v>
      </c>
      <c r="L93" s="13" t="s">
        <v>25</v>
      </c>
      <c r="M93" s="5">
        <f t="shared" si="12"/>
        <v>2024</v>
      </c>
      <c r="N93" s="5" t="str">
        <f t="shared" si="13"/>
        <v>Junio</v>
      </c>
      <c r="O93" s="6" t="str">
        <f t="shared" si="14"/>
        <v>2024-1</v>
      </c>
      <c r="P93" s="16">
        <v>0</v>
      </c>
      <c r="Q93" s="16">
        <v>0</v>
      </c>
      <c r="R93" s="5">
        <v>1</v>
      </c>
      <c r="S93" s="5" t="s">
        <v>29</v>
      </c>
      <c r="T93" s="5" t="str">
        <f t="shared" si="15"/>
        <v>6-2024-06-30</v>
      </c>
    </row>
    <row r="94" spans="1:20" x14ac:dyDescent="0.3">
      <c r="A94" s="35">
        <v>6</v>
      </c>
      <c r="B94" s="13" t="s">
        <v>38</v>
      </c>
      <c r="C94" s="5" t="s">
        <v>39</v>
      </c>
      <c r="D94" s="13" t="s">
        <v>23</v>
      </c>
      <c r="E94" s="13" t="s">
        <v>24</v>
      </c>
      <c r="F94" s="14">
        <v>45504</v>
      </c>
      <c r="G94" s="13">
        <v>100</v>
      </c>
      <c r="H94" s="13">
        <v>100</v>
      </c>
      <c r="I94" s="15">
        <f t="shared" si="16"/>
        <v>1</v>
      </c>
      <c r="J94" s="15">
        <f t="shared" si="17"/>
        <v>1</v>
      </c>
      <c r="K94" s="13" t="s">
        <v>25</v>
      </c>
      <c r="L94" s="13" t="s">
        <v>25</v>
      </c>
      <c r="M94" s="5">
        <f t="shared" si="12"/>
        <v>2024</v>
      </c>
      <c r="N94" s="5" t="str">
        <f t="shared" si="13"/>
        <v>Julio</v>
      </c>
      <c r="O94" s="6" t="str">
        <f t="shared" si="14"/>
        <v>2024-2</v>
      </c>
      <c r="P94" s="16">
        <v>0</v>
      </c>
      <c r="Q94" s="16">
        <v>0</v>
      </c>
      <c r="R94" s="5">
        <v>1</v>
      </c>
      <c r="S94" s="5" t="s">
        <v>29</v>
      </c>
      <c r="T94" s="5" t="str">
        <f t="shared" si="15"/>
        <v>6-2024-07-31</v>
      </c>
    </row>
    <row r="95" spans="1:20" x14ac:dyDescent="0.3">
      <c r="A95" s="35">
        <v>7</v>
      </c>
      <c r="B95" s="13" t="s">
        <v>40</v>
      </c>
      <c r="C95" s="5" t="s">
        <v>39</v>
      </c>
      <c r="D95" s="13" t="s">
        <v>23</v>
      </c>
      <c r="E95" s="13" t="s">
        <v>24</v>
      </c>
      <c r="F95" s="14">
        <v>45046</v>
      </c>
      <c r="G95" s="13">
        <v>38</v>
      </c>
      <c r="H95" s="13">
        <v>35</v>
      </c>
      <c r="I95" s="15">
        <f t="shared" si="16"/>
        <v>0.92105263157894735</v>
      </c>
      <c r="J95" s="15">
        <f t="shared" si="17"/>
        <v>0.92105263157894735</v>
      </c>
      <c r="K95" s="13" t="s">
        <v>25</v>
      </c>
      <c r="L95" s="13" t="s">
        <v>25</v>
      </c>
      <c r="M95" s="5">
        <f t="shared" si="12"/>
        <v>2023</v>
      </c>
      <c r="N95" s="5" t="str">
        <f t="shared" si="13"/>
        <v>Abril</v>
      </c>
      <c r="O95" s="6" t="str">
        <f t="shared" si="14"/>
        <v>2023-1</v>
      </c>
      <c r="P95" s="16">
        <v>0</v>
      </c>
      <c r="Q95" s="16">
        <v>0</v>
      </c>
      <c r="R95" s="5">
        <v>1</v>
      </c>
      <c r="S95" s="5" t="s">
        <v>29</v>
      </c>
      <c r="T95" s="5" t="str">
        <f t="shared" si="15"/>
        <v>7-2023-04-30</v>
      </c>
    </row>
    <row r="96" spans="1:20" x14ac:dyDescent="0.3">
      <c r="A96" s="35">
        <v>7</v>
      </c>
      <c r="B96" s="13" t="s">
        <v>40</v>
      </c>
      <c r="C96" s="5" t="s">
        <v>39</v>
      </c>
      <c r="D96" s="13" t="s">
        <v>23</v>
      </c>
      <c r="E96" s="13" t="s">
        <v>24</v>
      </c>
      <c r="F96" s="14">
        <v>45077</v>
      </c>
      <c r="G96" s="13">
        <v>66</v>
      </c>
      <c r="H96" s="13">
        <v>58</v>
      </c>
      <c r="I96" s="15">
        <f t="shared" si="16"/>
        <v>0.87878787878787878</v>
      </c>
      <c r="J96" s="15">
        <f t="shared" si="17"/>
        <v>0.87878787878787878</v>
      </c>
      <c r="K96" s="13" t="s">
        <v>25</v>
      </c>
      <c r="L96" s="13" t="s">
        <v>25</v>
      </c>
      <c r="M96" s="5">
        <f t="shared" si="12"/>
        <v>2023</v>
      </c>
      <c r="N96" s="5" t="str">
        <f t="shared" si="13"/>
        <v>Mayo</v>
      </c>
      <c r="O96" s="6" t="str">
        <f t="shared" si="14"/>
        <v>2023-1</v>
      </c>
      <c r="P96" s="16">
        <v>0</v>
      </c>
      <c r="Q96" s="16">
        <v>0</v>
      </c>
      <c r="R96" s="5">
        <v>1</v>
      </c>
      <c r="S96" s="5" t="s">
        <v>29</v>
      </c>
      <c r="T96" s="5" t="str">
        <f t="shared" si="15"/>
        <v>7-2023-05-31</v>
      </c>
    </row>
    <row r="97" spans="1:20" x14ac:dyDescent="0.3">
      <c r="A97" s="35">
        <v>7</v>
      </c>
      <c r="B97" s="13" t="s">
        <v>40</v>
      </c>
      <c r="C97" s="5" t="s">
        <v>39</v>
      </c>
      <c r="D97" s="13" t="s">
        <v>23</v>
      </c>
      <c r="E97" s="13" t="s">
        <v>24</v>
      </c>
      <c r="F97" s="14">
        <v>45107</v>
      </c>
      <c r="G97" s="13">
        <v>81</v>
      </c>
      <c r="H97" s="13">
        <v>70</v>
      </c>
      <c r="I97" s="15">
        <f t="shared" si="16"/>
        <v>0.86419753086419748</v>
      </c>
      <c r="J97" s="15">
        <f t="shared" si="17"/>
        <v>0.86419753086419748</v>
      </c>
      <c r="K97" s="13" t="s">
        <v>25</v>
      </c>
      <c r="L97" s="13" t="s">
        <v>25</v>
      </c>
      <c r="M97" s="5">
        <f t="shared" si="12"/>
        <v>2023</v>
      </c>
      <c r="N97" s="5" t="str">
        <f t="shared" si="13"/>
        <v>Junio</v>
      </c>
      <c r="O97" s="6" t="str">
        <f t="shared" si="14"/>
        <v>2023-1</v>
      </c>
      <c r="P97" s="16">
        <v>0</v>
      </c>
      <c r="Q97" s="16">
        <v>0</v>
      </c>
      <c r="R97" s="5">
        <v>1</v>
      </c>
      <c r="S97" s="5" t="s">
        <v>29</v>
      </c>
      <c r="T97" s="5" t="str">
        <f t="shared" si="15"/>
        <v>7-2023-06-30</v>
      </c>
    </row>
    <row r="98" spans="1:20" x14ac:dyDescent="0.3">
      <c r="A98" s="35">
        <v>7</v>
      </c>
      <c r="B98" s="13" t="s">
        <v>40</v>
      </c>
      <c r="C98" s="5" t="s">
        <v>39</v>
      </c>
      <c r="D98" s="13" t="s">
        <v>23</v>
      </c>
      <c r="E98" s="13" t="s">
        <v>24</v>
      </c>
      <c r="F98" s="14">
        <v>45138</v>
      </c>
      <c r="G98" s="13">
        <v>96</v>
      </c>
      <c r="H98" s="13">
        <v>74</v>
      </c>
      <c r="I98" s="15">
        <f t="shared" si="16"/>
        <v>0.77083333333333337</v>
      </c>
      <c r="J98" s="15">
        <f t="shared" si="17"/>
        <v>0.77083333333333337</v>
      </c>
      <c r="K98" s="13" t="s">
        <v>25</v>
      </c>
      <c r="L98" s="13" t="s">
        <v>25</v>
      </c>
      <c r="M98" s="5">
        <f t="shared" si="12"/>
        <v>2023</v>
      </c>
      <c r="N98" s="5" t="str">
        <f t="shared" si="13"/>
        <v>Julio</v>
      </c>
      <c r="O98" s="6" t="str">
        <f t="shared" si="14"/>
        <v>2023-2</v>
      </c>
      <c r="P98" s="16">
        <v>0</v>
      </c>
      <c r="Q98" s="16">
        <v>0</v>
      </c>
      <c r="R98" s="5">
        <v>1</v>
      </c>
      <c r="S98" s="5" t="s">
        <v>29</v>
      </c>
      <c r="T98" s="5" t="str">
        <f t="shared" si="15"/>
        <v>7-2023-07-31</v>
      </c>
    </row>
    <row r="99" spans="1:20" x14ac:dyDescent="0.3">
      <c r="A99" s="35">
        <v>7</v>
      </c>
      <c r="B99" s="13" t="s">
        <v>40</v>
      </c>
      <c r="C99" s="5" t="s">
        <v>39</v>
      </c>
      <c r="D99" s="13" t="s">
        <v>23</v>
      </c>
      <c r="E99" s="13" t="s">
        <v>24</v>
      </c>
      <c r="F99" s="14">
        <v>45169</v>
      </c>
      <c r="G99" s="13">
        <v>60</v>
      </c>
      <c r="H99" s="13">
        <v>62</v>
      </c>
      <c r="I99" s="15">
        <f t="shared" si="16"/>
        <v>1.0333333333333334</v>
      </c>
      <c r="J99" s="15">
        <f t="shared" si="17"/>
        <v>1.0333333333333334</v>
      </c>
      <c r="K99" s="13" t="s">
        <v>25</v>
      </c>
      <c r="L99" s="13" t="s">
        <v>25</v>
      </c>
      <c r="M99" s="5">
        <f t="shared" si="12"/>
        <v>2023</v>
      </c>
      <c r="N99" s="5" t="str">
        <f t="shared" si="13"/>
        <v>Agosto</v>
      </c>
      <c r="O99" s="6" t="str">
        <f t="shared" si="14"/>
        <v>2023-2</v>
      </c>
      <c r="P99" s="16">
        <v>0</v>
      </c>
      <c r="Q99" s="16">
        <v>0</v>
      </c>
      <c r="R99" s="5">
        <v>1</v>
      </c>
      <c r="S99" s="5" t="s">
        <v>29</v>
      </c>
      <c r="T99" s="5" t="str">
        <f t="shared" si="15"/>
        <v>7-2023-08-31</v>
      </c>
    </row>
    <row r="100" spans="1:20" x14ac:dyDescent="0.3">
      <c r="A100" s="35">
        <v>7</v>
      </c>
      <c r="B100" s="13" t="s">
        <v>40</v>
      </c>
      <c r="C100" s="5" t="s">
        <v>39</v>
      </c>
      <c r="D100" s="13" t="s">
        <v>23</v>
      </c>
      <c r="E100" s="13" t="s">
        <v>24</v>
      </c>
      <c r="F100" s="14">
        <v>45199</v>
      </c>
      <c r="G100" s="13">
        <v>74</v>
      </c>
      <c r="H100" s="13">
        <v>71</v>
      </c>
      <c r="I100" s="15">
        <f t="shared" si="16"/>
        <v>0.95945945945945943</v>
      </c>
      <c r="J100" s="15">
        <f t="shared" si="17"/>
        <v>0.95945945945945943</v>
      </c>
      <c r="K100" s="13" t="s">
        <v>25</v>
      </c>
      <c r="L100" s="13" t="s">
        <v>25</v>
      </c>
      <c r="M100" s="5">
        <f t="shared" si="12"/>
        <v>2023</v>
      </c>
      <c r="N100" s="5" t="str">
        <f t="shared" si="13"/>
        <v>Septiembre</v>
      </c>
      <c r="O100" s="6" t="str">
        <f t="shared" si="14"/>
        <v>2023-2</v>
      </c>
      <c r="P100" s="16">
        <v>0</v>
      </c>
      <c r="Q100" s="16">
        <v>0</v>
      </c>
      <c r="R100" s="5">
        <v>1</v>
      </c>
      <c r="S100" s="5" t="s">
        <v>29</v>
      </c>
      <c r="T100" s="5" t="str">
        <f t="shared" si="15"/>
        <v>7-2023-09-30</v>
      </c>
    </row>
    <row r="101" spans="1:20" x14ac:dyDescent="0.3">
      <c r="A101" s="35">
        <v>7</v>
      </c>
      <c r="B101" s="13" t="s">
        <v>40</v>
      </c>
      <c r="C101" s="5" t="s">
        <v>39</v>
      </c>
      <c r="D101" s="13" t="s">
        <v>23</v>
      </c>
      <c r="E101" s="13" t="s">
        <v>24</v>
      </c>
      <c r="F101" s="14">
        <v>45230</v>
      </c>
      <c r="G101" s="13">
        <v>88</v>
      </c>
      <c r="H101" s="13">
        <v>78</v>
      </c>
      <c r="I101" s="15">
        <f t="shared" si="16"/>
        <v>0.88636363636363635</v>
      </c>
      <c r="J101" s="15">
        <f t="shared" si="17"/>
        <v>0.88636363636363635</v>
      </c>
      <c r="K101" s="13" t="s">
        <v>25</v>
      </c>
      <c r="L101" s="13" t="s">
        <v>25</v>
      </c>
      <c r="M101" s="5">
        <f t="shared" si="12"/>
        <v>2023</v>
      </c>
      <c r="N101" s="5" t="str">
        <f t="shared" si="13"/>
        <v>Octubre</v>
      </c>
      <c r="O101" s="6" t="str">
        <f t="shared" si="14"/>
        <v>2023-2</v>
      </c>
      <c r="P101" s="16">
        <v>0</v>
      </c>
      <c r="Q101" s="16">
        <v>0</v>
      </c>
      <c r="R101" s="5">
        <v>1</v>
      </c>
      <c r="S101" s="5" t="s">
        <v>29</v>
      </c>
      <c r="T101" s="5" t="str">
        <f t="shared" si="15"/>
        <v>7-2023-10-31</v>
      </c>
    </row>
    <row r="102" spans="1:20" x14ac:dyDescent="0.3">
      <c r="A102" s="35">
        <v>7</v>
      </c>
      <c r="B102" s="13" t="s">
        <v>40</v>
      </c>
      <c r="C102" s="5" t="s">
        <v>39</v>
      </c>
      <c r="D102" s="13" t="s">
        <v>23</v>
      </c>
      <c r="E102" s="13" t="s">
        <v>24</v>
      </c>
      <c r="F102" s="14">
        <v>45260</v>
      </c>
      <c r="G102" s="13">
        <v>98</v>
      </c>
      <c r="H102" s="13">
        <v>84</v>
      </c>
      <c r="I102" s="15">
        <f t="shared" si="16"/>
        <v>0.8571428571428571</v>
      </c>
      <c r="J102" s="15">
        <f t="shared" si="17"/>
        <v>0.8571428571428571</v>
      </c>
      <c r="K102" s="13" t="s">
        <v>25</v>
      </c>
      <c r="L102" s="13" t="s">
        <v>25</v>
      </c>
      <c r="M102" s="5">
        <f t="shared" si="12"/>
        <v>2023</v>
      </c>
      <c r="N102" s="5" t="str">
        <f t="shared" si="13"/>
        <v>Noviembre</v>
      </c>
      <c r="O102" s="6" t="str">
        <f t="shared" si="14"/>
        <v>2023-2</v>
      </c>
      <c r="P102" s="16">
        <v>0</v>
      </c>
      <c r="Q102" s="16">
        <v>0</v>
      </c>
      <c r="R102" s="5">
        <v>1</v>
      </c>
      <c r="S102" s="5" t="s">
        <v>29</v>
      </c>
      <c r="T102" s="5" t="str">
        <f t="shared" si="15"/>
        <v>7-2023-11-30</v>
      </c>
    </row>
    <row r="103" spans="1:20" x14ac:dyDescent="0.3">
      <c r="A103" s="35">
        <v>7</v>
      </c>
      <c r="B103" s="13" t="s">
        <v>40</v>
      </c>
      <c r="C103" s="5" t="s">
        <v>39</v>
      </c>
      <c r="D103" s="13" t="s">
        <v>23</v>
      </c>
      <c r="E103" s="13" t="s">
        <v>24</v>
      </c>
      <c r="F103" s="14">
        <v>45291</v>
      </c>
      <c r="G103" s="13">
        <v>98</v>
      </c>
      <c r="H103" s="13">
        <v>84</v>
      </c>
      <c r="I103" s="15">
        <f t="shared" si="16"/>
        <v>0.8571428571428571</v>
      </c>
      <c r="J103" s="15">
        <f t="shared" si="17"/>
        <v>0.8571428571428571</v>
      </c>
      <c r="K103" s="13" t="s">
        <v>25</v>
      </c>
      <c r="L103" s="13" t="s">
        <v>25</v>
      </c>
      <c r="M103" s="5">
        <f t="shared" si="12"/>
        <v>2023</v>
      </c>
      <c r="N103" s="5" t="str">
        <f t="shared" si="13"/>
        <v>Diciembre</v>
      </c>
      <c r="O103" s="6" t="str">
        <f t="shared" si="14"/>
        <v>2023-2</v>
      </c>
      <c r="P103" s="16">
        <v>0</v>
      </c>
      <c r="Q103" s="16">
        <v>0</v>
      </c>
      <c r="R103" s="5">
        <v>1</v>
      </c>
      <c r="S103" s="5" t="s">
        <v>29</v>
      </c>
      <c r="T103" s="5" t="str">
        <f t="shared" si="15"/>
        <v>7-2023-12-31</v>
      </c>
    </row>
    <row r="104" spans="1:20" x14ac:dyDescent="0.3">
      <c r="A104" s="35">
        <v>7</v>
      </c>
      <c r="B104" s="13" t="s">
        <v>40</v>
      </c>
      <c r="C104" s="5" t="s">
        <v>39</v>
      </c>
      <c r="D104" s="13" t="s">
        <v>23</v>
      </c>
      <c r="E104" s="13" t="s">
        <v>24</v>
      </c>
      <c r="F104" s="14">
        <v>45322</v>
      </c>
      <c r="G104" s="13">
        <v>100</v>
      </c>
      <c r="H104" s="13">
        <v>84</v>
      </c>
      <c r="I104" s="15">
        <f t="shared" si="16"/>
        <v>0.84</v>
      </c>
      <c r="J104" s="15">
        <f t="shared" si="17"/>
        <v>0.84</v>
      </c>
      <c r="K104" s="13" t="s">
        <v>25</v>
      </c>
      <c r="L104" s="13" t="s">
        <v>25</v>
      </c>
      <c r="M104" s="5">
        <f t="shared" si="12"/>
        <v>2024</v>
      </c>
      <c r="N104" s="5" t="str">
        <f t="shared" si="13"/>
        <v>Enero</v>
      </c>
      <c r="O104" s="6" t="str">
        <f t="shared" si="14"/>
        <v>2024-1</v>
      </c>
      <c r="P104" s="16">
        <v>0</v>
      </c>
      <c r="Q104" s="16">
        <v>0</v>
      </c>
      <c r="R104" s="5">
        <v>1</v>
      </c>
      <c r="S104" s="5" t="s">
        <v>29</v>
      </c>
      <c r="T104" s="5" t="str">
        <f t="shared" si="15"/>
        <v>7-2024-01-31</v>
      </c>
    </row>
    <row r="105" spans="1:20" x14ac:dyDescent="0.3">
      <c r="A105" s="35">
        <v>7</v>
      </c>
      <c r="B105" s="13" t="s">
        <v>40</v>
      </c>
      <c r="C105" s="5" t="s">
        <v>39</v>
      </c>
      <c r="D105" s="13" t="s">
        <v>23</v>
      </c>
      <c r="E105" s="13" t="s">
        <v>24</v>
      </c>
      <c r="F105" s="14">
        <v>45351</v>
      </c>
      <c r="G105" s="13">
        <v>100</v>
      </c>
      <c r="H105" s="13">
        <v>84</v>
      </c>
      <c r="I105" s="15">
        <f t="shared" si="16"/>
        <v>0.84</v>
      </c>
      <c r="J105" s="15">
        <f t="shared" si="17"/>
        <v>0.84</v>
      </c>
      <c r="K105" s="13" t="s">
        <v>25</v>
      </c>
      <c r="L105" s="13" t="s">
        <v>25</v>
      </c>
      <c r="M105" s="5">
        <f t="shared" si="12"/>
        <v>2024</v>
      </c>
      <c r="N105" s="5" t="str">
        <f t="shared" si="13"/>
        <v>Febrero</v>
      </c>
      <c r="O105" s="6" t="str">
        <f t="shared" si="14"/>
        <v>2024-1</v>
      </c>
      <c r="P105" s="16">
        <v>0</v>
      </c>
      <c r="Q105" s="16">
        <v>0</v>
      </c>
      <c r="R105" s="5">
        <v>1</v>
      </c>
      <c r="S105" s="5" t="s">
        <v>29</v>
      </c>
      <c r="T105" s="5" t="str">
        <f t="shared" si="15"/>
        <v>7-2024-02-29</v>
      </c>
    </row>
    <row r="106" spans="1:20" x14ac:dyDescent="0.3">
      <c r="A106" s="35">
        <v>7</v>
      </c>
      <c r="B106" s="13" t="s">
        <v>40</v>
      </c>
      <c r="C106" s="5" t="s">
        <v>39</v>
      </c>
      <c r="D106" s="13" t="s">
        <v>23</v>
      </c>
      <c r="E106" s="13" t="s">
        <v>24</v>
      </c>
      <c r="F106" s="14">
        <v>45382</v>
      </c>
      <c r="G106" s="13">
        <v>100</v>
      </c>
      <c r="H106" s="13">
        <v>83</v>
      </c>
      <c r="I106" s="15">
        <f t="shared" si="16"/>
        <v>0.83</v>
      </c>
      <c r="J106" s="15">
        <f t="shared" si="17"/>
        <v>0.83</v>
      </c>
      <c r="K106" s="13" t="s">
        <v>25</v>
      </c>
      <c r="L106" s="13" t="s">
        <v>25</v>
      </c>
      <c r="M106" s="5">
        <f t="shared" si="12"/>
        <v>2024</v>
      </c>
      <c r="N106" s="5" t="str">
        <f t="shared" si="13"/>
        <v>Marzo</v>
      </c>
      <c r="O106" s="6" t="str">
        <f t="shared" si="14"/>
        <v>2024-1</v>
      </c>
      <c r="P106" s="16">
        <v>0</v>
      </c>
      <c r="Q106" s="16">
        <v>0</v>
      </c>
      <c r="R106" s="5">
        <v>1</v>
      </c>
      <c r="S106" s="5" t="s">
        <v>29</v>
      </c>
      <c r="T106" s="5" t="str">
        <f t="shared" si="15"/>
        <v>7-2024-03-31</v>
      </c>
    </row>
    <row r="107" spans="1:20" x14ac:dyDescent="0.3">
      <c r="A107" s="35">
        <v>7</v>
      </c>
      <c r="B107" s="13" t="s">
        <v>40</v>
      </c>
      <c r="C107" s="5" t="s">
        <v>39</v>
      </c>
      <c r="D107" s="13" t="s">
        <v>23</v>
      </c>
      <c r="E107" s="13" t="s">
        <v>24</v>
      </c>
      <c r="F107" s="14">
        <v>45412</v>
      </c>
      <c r="G107" s="13">
        <v>100</v>
      </c>
      <c r="H107" s="13">
        <v>83</v>
      </c>
      <c r="I107" s="15">
        <f t="shared" ref="I107:I138" si="18">IFERROR(IF((H107/G107)&gt;1.3,1.3,H107/G107),"")</f>
        <v>0.83</v>
      </c>
      <c r="J107" s="15">
        <f t="shared" ref="J107:J138" si="19">IFERROR(IF((H107/G107)&gt;H107/G107,1.3,H107/G107),"")</f>
        <v>0.83</v>
      </c>
      <c r="K107" s="13" t="s">
        <v>25</v>
      </c>
      <c r="L107" s="13" t="s">
        <v>25</v>
      </c>
      <c r="M107" s="5">
        <f t="shared" si="12"/>
        <v>2024</v>
      </c>
      <c r="N107" s="5" t="str">
        <f t="shared" si="13"/>
        <v>Abril</v>
      </c>
      <c r="O107" s="6" t="str">
        <f t="shared" si="14"/>
        <v>2024-1</v>
      </c>
      <c r="P107" s="16">
        <v>0</v>
      </c>
      <c r="Q107" s="16">
        <v>0</v>
      </c>
      <c r="R107" s="5">
        <v>1</v>
      </c>
      <c r="S107" s="5" t="s">
        <v>29</v>
      </c>
      <c r="T107" s="5" t="str">
        <f t="shared" si="15"/>
        <v>7-2024-04-30</v>
      </c>
    </row>
    <row r="108" spans="1:20" x14ac:dyDescent="0.3">
      <c r="A108" s="35">
        <v>7</v>
      </c>
      <c r="B108" s="13" t="s">
        <v>40</v>
      </c>
      <c r="C108" s="5" t="s">
        <v>39</v>
      </c>
      <c r="D108" s="13" t="s">
        <v>23</v>
      </c>
      <c r="E108" s="13" t="s">
        <v>24</v>
      </c>
      <c r="F108" s="14">
        <v>45443</v>
      </c>
      <c r="G108" s="13">
        <v>100</v>
      </c>
      <c r="H108" s="13">
        <v>91</v>
      </c>
      <c r="I108" s="15">
        <f t="shared" si="18"/>
        <v>0.91</v>
      </c>
      <c r="J108" s="15">
        <f t="shared" si="19"/>
        <v>0.91</v>
      </c>
      <c r="K108" s="13" t="s">
        <v>25</v>
      </c>
      <c r="L108" s="13" t="s">
        <v>25</v>
      </c>
      <c r="M108" s="5">
        <f t="shared" si="12"/>
        <v>2024</v>
      </c>
      <c r="N108" s="5" t="str">
        <f t="shared" si="13"/>
        <v>Mayo</v>
      </c>
      <c r="O108" s="6" t="str">
        <f t="shared" si="14"/>
        <v>2024-1</v>
      </c>
      <c r="P108" s="16">
        <v>0</v>
      </c>
      <c r="Q108" s="16">
        <v>0</v>
      </c>
      <c r="R108" s="5">
        <v>1</v>
      </c>
      <c r="S108" s="5" t="s">
        <v>29</v>
      </c>
      <c r="T108" s="5" t="str">
        <f t="shared" si="15"/>
        <v>7-2024-05-31</v>
      </c>
    </row>
    <row r="109" spans="1:20" x14ac:dyDescent="0.3">
      <c r="A109" s="35">
        <v>7</v>
      </c>
      <c r="B109" s="13" t="s">
        <v>40</v>
      </c>
      <c r="C109" s="5" t="s">
        <v>39</v>
      </c>
      <c r="D109" s="13" t="s">
        <v>23</v>
      </c>
      <c r="E109" s="13" t="s">
        <v>24</v>
      </c>
      <c r="F109" s="14">
        <v>45473</v>
      </c>
      <c r="G109" s="13">
        <v>100</v>
      </c>
      <c r="H109" s="13">
        <v>91</v>
      </c>
      <c r="I109" s="15">
        <f t="shared" si="18"/>
        <v>0.91</v>
      </c>
      <c r="J109" s="15">
        <f t="shared" si="19"/>
        <v>0.91</v>
      </c>
      <c r="K109" s="13" t="s">
        <v>25</v>
      </c>
      <c r="L109" s="13" t="s">
        <v>25</v>
      </c>
      <c r="M109" s="5">
        <f t="shared" si="12"/>
        <v>2024</v>
      </c>
      <c r="N109" s="5" t="str">
        <f t="shared" si="13"/>
        <v>Junio</v>
      </c>
      <c r="O109" s="6" t="str">
        <f t="shared" si="14"/>
        <v>2024-1</v>
      </c>
      <c r="P109" s="16">
        <v>0</v>
      </c>
      <c r="Q109" s="16">
        <v>0</v>
      </c>
      <c r="R109" s="5">
        <v>1</v>
      </c>
      <c r="S109" s="5" t="s">
        <v>29</v>
      </c>
      <c r="T109" s="5" t="str">
        <f t="shared" si="15"/>
        <v>7-2024-06-30</v>
      </c>
    </row>
    <row r="110" spans="1:20" x14ac:dyDescent="0.3">
      <c r="A110" s="35">
        <v>7</v>
      </c>
      <c r="B110" s="13" t="s">
        <v>40</v>
      </c>
      <c r="C110" s="5" t="s">
        <v>39</v>
      </c>
      <c r="D110" s="13" t="s">
        <v>23</v>
      </c>
      <c r="E110" s="13" t="s">
        <v>24</v>
      </c>
      <c r="F110" s="14">
        <v>45504</v>
      </c>
      <c r="G110" s="13">
        <v>100</v>
      </c>
      <c r="H110" s="13">
        <v>91</v>
      </c>
      <c r="I110" s="15">
        <f t="shared" si="18"/>
        <v>0.91</v>
      </c>
      <c r="J110" s="15">
        <f t="shared" si="19"/>
        <v>0.91</v>
      </c>
      <c r="K110" s="13" t="s">
        <v>25</v>
      </c>
      <c r="L110" s="13" t="s">
        <v>25</v>
      </c>
      <c r="M110" s="5">
        <f t="shared" si="12"/>
        <v>2024</v>
      </c>
      <c r="N110" s="5" t="str">
        <f t="shared" si="13"/>
        <v>Julio</v>
      </c>
      <c r="O110" s="6" t="str">
        <f t="shared" si="14"/>
        <v>2024-2</v>
      </c>
      <c r="P110" s="16">
        <v>0</v>
      </c>
      <c r="Q110" s="16">
        <v>0</v>
      </c>
      <c r="R110" s="5">
        <v>1</v>
      </c>
      <c r="S110" s="5" t="s">
        <v>29</v>
      </c>
      <c r="T110" s="5" t="str">
        <f t="shared" si="15"/>
        <v>7-2024-07-31</v>
      </c>
    </row>
    <row r="111" spans="1:20" x14ac:dyDescent="0.3">
      <c r="A111" s="35">
        <v>7</v>
      </c>
      <c r="B111" s="13" t="s">
        <v>40</v>
      </c>
      <c r="C111" s="5" t="s">
        <v>39</v>
      </c>
      <c r="D111" s="13" t="s">
        <v>23</v>
      </c>
      <c r="E111" s="13" t="s">
        <v>24</v>
      </c>
      <c r="F111" s="14">
        <v>45535</v>
      </c>
      <c r="G111" s="13">
        <v>100</v>
      </c>
      <c r="H111" s="13">
        <v>95</v>
      </c>
      <c r="I111" s="15">
        <f t="shared" si="18"/>
        <v>0.95</v>
      </c>
      <c r="J111" s="15">
        <f t="shared" si="19"/>
        <v>0.95</v>
      </c>
      <c r="K111" s="13" t="s">
        <v>25</v>
      </c>
      <c r="L111" s="13" t="s">
        <v>25</v>
      </c>
      <c r="M111" s="5">
        <f t="shared" si="12"/>
        <v>2024</v>
      </c>
      <c r="N111" s="5" t="str">
        <f t="shared" si="13"/>
        <v>Agosto</v>
      </c>
      <c r="O111" s="6" t="str">
        <f t="shared" si="14"/>
        <v>2024-2</v>
      </c>
      <c r="P111" s="16">
        <v>0</v>
      </c>
      <c r="Q111" s="16">
        <v>0</v>
      </c>
      <c r="R111" s="5">
        <v>1</v>
      </c>
      <c r="S111" s="5" t="s">
        <v>29</v>
      </c>
      <c r="T111" s="5" t="str">
        <f t="shared" si="15"/>
        <v>7-2024-08-31</v>
      </c>
    </row>
    <row r="112" spans="1:20" x14ac:dyDescent="0.3">
      <c r="A112" s="35">
        <v>7</v>
      </c>
      <c r="B112" s="13" t="s">
        <v>40</v>
      </c>
      <c r="C112" s="5" t="s">
        <v>39</v>
      </c>
      <c r="D112" s="13" t="s">
        <v>23</v>
      </c>
      <c r="E112" s="13" t="s">
        <v>24</v>
      </c>
      <c r="F112" s="14">
        <v>45565</v>
      </c>
      <c r="G112" s="13">
        <v>100</v>
      </c>
      <c r="H112" s="13">
        <v>95</v>
      </c>
      <c r="I112" s="15">
        <f t="shared" si="18"/>
        <v>0.95</v>
      </c>
      <c r="J112" s="15">
        <f t="shared" si="19"/>
        <v>0.95</v>
      </c>
      <c r="K112" s="13" t="s">
        <v>25</v>
      </c>
      <c r="L112" s="13" t="s">
        <v>25</v>
      </c>
      <c r="M112" s="5">
        <f t="shared" si="12"/>
        <v>2024</v>
      </c>
      <c r="N112" s="5" t="str">
        <f t="shared" si="13"/>
        <v>Septiembre</v>
      </c>
      <c r="O112" s="6" t="str">
        <f t="shared" si="14"/>
        <v>2024-2</v>
      </c>
      <c r="P112" s="16">
        <v>0</v>
      </c>
      <c r="Q112" s="16">
        <v>0</v>
      </c>
      <c r="R112" s="5">
        <v>1</v>
      </c>
      <c r="S112" s="5" t="s">
        <v>29</v>
      </c>
      <c r="T112" s="5" t="str">
        <f t="shared" si="15"/>
        <v>7-2024-09-30</v>
      </c>
    </row>
    <row r="113" spans="1:20" x14ac:dyDescent="0.3">
      <c r="A113" s="35">
        <v>7</v>
      </c>
      <c r="B113" s="13" t="s">
        <v>40</v>
      </c>
      <c r="C113" s="5" t="s">
        <v>39</v>
      </c>
      <c r="D113" s="13" t="s">
        <v>23</v>
      </c>
      <c r="E113" s="13" t="s">
        <v>24</v>
      </c>
      <c r="F113" s="14">
        <v>45596</v>
      </c>
      <c r="G113" s="13">
        <v>100</v>
      </c>
      <c r="H113" s="13">
        <v>99</v>
      </c>
      <c r="I113" s="15">
        <f t="shared" si="18"/>
        <v>0.99</v>
      </c>
      <c r="J113" s="15">
        <f t="shared" si="19"/>
        <v>0.99</v>
      </c>
      <c r="K113" s="13" t="s">
        <v>25</v>
      </c>
      <c r="L113" s="13" t="s">
        <v>25</v>
      </c>
      <c r="M113" s="5">
        <f t="shared" si="12"/>
        <v>2024</v>
      </c>
      <c r="N113" s="5" t="str">
        <f t="shared" si="13"/>
        <v>Octubre</v>
      </c>
      <c r="O113" s="6" t="str">
        <f t="shared" si="14"/>
        <v>2024-2</v>
      </c>
      <c r="P113" s="16">
        <v>0</v>
      </c>
      <c r="Q113" s="16">
        <v>0</v>
      </c>
      <c r="R113" s="5">
        <v>1</v>
      </c>
      <c r="S113" s="5" t="s">
        <v>29</v>
      </c>
      <c r="T113" s="5" t="str">
        <f t="shared" si="15"/>
        <v>7-2024-10-31</v>
      </c>
    </row>
    <row r="114" spans="1:20" x14ac:dyDescent="0.3">
      <c r="A114" s="35">
        <v>7</v>
      </c>
      <c r="B114" s="13" t="s">
        <v>40</v>
      </c>
      <c r="C114" s="5" t="s">
        <v>39</v>
      </c>
      <c r="D114" s="13" t="s">
        <v>23</v>
      </c>
      <c r="E114" s="13" t="s">
        <v>24</v>
      </c>
      <c r="F114" s="14">
        <v>45626</v>
      </c>
      <c r="G114" s="13">
        <v>100</v>
      </c>
      <c r="H114" s="13">
        <v>99</v>
      </c>
      <c r="I114" s="15">
        <f t="shared" si="18"/>
        <v>0.99</v>
      </c>
      <c r="J114" s="15">
        <f t="shared" si="19"/>
        <v>0.99</v>
      </c>
      <c r="K114" s="13" t="s">
        <v>25</v>
      </c>
      <c r="L114" s="13" t="s">
        <v>25</v>
      </c>
      <c r="M114" s="5">
        <f t="shared" si="12"/>
        <v>2024</v>
      </c>
      <c r="N114" s="5" t="str">
        <f t="shared" si="13"/>
        <v>Noviembre</v>
      </c>
      <c r="O114" s="6" t="str">
        <f t="shared" si="14"/>
        <v>2024-2</v>
      </c>
      <c r="P114" s="16">
        <v>0</v>
      </c>
      <c r="Q114" s="16">
        <v>0</v>
      </c>
      <c r="R114" s="5">
        <v>1</v>
      </c>
      <c r="S114" s="5" t="s">
        <v>29</v>
      </c>
      <c r="T114" s="5" t="str">
        <f t="shared" si="15"/>
        <v>7-2024-11-30</v>
      </c>
    </row>
    <row r="115" spans="1:20" x14ac:dyDescent="0.3">
      <c r="A115" s="35">
        <v>7</v>
      </c>
      <c r="B115" s="13" t="s">
        <v>40</v>
      </c>
      <c r="C115" s="5" t="s">
        <v>39</v>
      </c>
      <c r="D115" s="13" t="s">
        <v>23</v>
      </c>
      <c r="E115" s="13" t="s">
        <v>24</v>
      </c>
      <c r="F115" s="14">
        <v>45657</v>
      </c>
      <c r="G115" s="13">
        <v>100</v>
      </c>
      <c r="H115" s="13">
        <v>100</v>
      </c>
      <c r="I115" s="15">
        <f t="shared" si="18"/>
        <v>1</v>
      </c>
      <c r="J115" s="15">
        <f t="shared" si="19"/>
        <v>1</v>
      </c>
      <c r="K115" s="13" t="s">
        <v>25</v>
      </c>
      <c r="L115" s="13" t="s">
        <v>25</v>
      </c>
      <c r="M115" s="5">
        <f t="shared" si="12"/>
        <v>2024</v>
      </c>
      <c r="N115" s="5" t="str">
        <f t="shared" si="13"/>
        <v>Diciembre</v>
      </c>
      <c r="O115" s="6" t="str">
        <f t="shared" si="14"/>
        <v>2024-2</v>
      </c>
      <c r="P115" s="16">
        <v>0</v>
      </c>
      <c r="Q115" s="16">
        <v>0</v>
      </c>
      <c r="R115" s="5">
        <v>1</v>
      </c>
      <c r="S115" s="5" t="s">
        <v>29</v>
      </c>
      <c r="T115" s="5" t="str">
        <f t="shared" si="15"/>
        <v>7-2024-12-31</v>
      </c>
    </row>
    <row r="116" spans="1:20" x14ac:dyDescent="0.3">
      <c r="A116" s="35">
        <v>8</v>
      </c>
      <c r="B116" s="13" t="s">
        <v>41</v>
      </c>
      <c r="C116" s="13" t="s">
        <v>22</v>
      </c>
      <c r="D116" s="13" t="s">
        <v>23</v>
      </c>
      <c r="E116" s="13" t="s">
        <v>24</v>
      </c>
      <c r="F116" s="14">
        <v>44957</v>
      </c>
      <c r="G116" s="13">
        <v>21</v>
      </c>
      <c r="H116" s="13">
        <v>21</v>
      </c>
      <c r="I116" s="15">
        <f t="shared" si="18"/>
        <v>1</v>
      </c>
      <c r="J116" s="15">
        <f t="shared" si="19"/>
        <v>1</v>
      </c>
      <c r="K116" s="13" t="s">
        <v>25</v>
      </c>
      <c r="L116" s="13" t="s">
        <v>25</v>
      </c>
      <c r="M116" s="5">
        <f t="shared" si="12"/>
        <v>2023</v>
      </c>
      <c r="N116" s="5" t="str">
        <f t="shared" si="13"/>
        <v>Enero</v>
      </c>
      <c r="O116" s="6" t="str">
        <f t="shared" si="14"/>
        <v>2023-1</v>
      </c>
      <c r="P116" s="16">
        <v>0</v>
      </c>
      <c r="Q116" s="16">
        <v>0</v>
      </c>
      <c r="R116" s="5">
        <v>0</v>
      </c>
      <c r="S116" s="5" t="s">
        <v>26</v>
      </c>
      <c r="T116" s="5" t="str">
        <f t="shared" si="15"/>
        <v>8-2023-01-31</v>
      </c>
    </row>
    <row r="117" spans="1:20" x14ac:dyDescent="0.3">
      <c r="A117" s="35">
        <v>8</v>
      </c>
      <c r="B117" s="13" t="s">
        <v>41</v>
      </c>
      <c r="C117" s="13" t="s">
        <v>22</v>
      </c>
      <c r="D117" s="13" t="s">
        <v>23</v>
      </c>
      <c r="E117" s="13" t="s">
        <v>24</v>
      </c>
      <c r="F117" s="14">
        <v>44985</v>
      </c>
      <c r="G117" s="13">
        <v>29</v>
      </c>
      <c r="H117" s="13">
        <v>27</v>
      </c>
      <c r="I117" s="15">
        <f t="shared" si="18"/>
        <v>0.93103448275862066</v>
      </c>
      <c r="J117" s="15">
        <f t="shared" si="19"/>
        <v>0.93103448275862066</v>
      </c>
      <c r="K117" s="13" t="s">
        <v>25</v>
      </c>
      <c r="L117" s="13" t="s">
        <v>25</v>
      </c>
      <c r="M117" s="5">
        <f t="shared" si="12"/>
        <v>2023</v>
      </c>
      <c r="N117" s="5" t="str">
        <f t="shared" si="13"/>
        <v>Febrero</v>
      </c>
      <c r="O117" s="6" t="str">
        <f t="shared" si="14"/>
        <v>2023-1</v>
      </c>
      <c r="P117" s="16">
        <v>0</v>
      </c>
      <c r="Q117" s="16">
        <v>0</v>
      </c>
      <c r="R117" s="5">
        <v>0</v>
      </c>
      <c r="S117" s="5" t="s">
        <v>26</v>
      </c>
      <c r="T117" s="5" t="str">
        <f t="shared" si="15"/>
        <v>8-2023-02-28</v>
      </c>
    </row>
    <row r="118" spans="1:20" x14ac:dyDescent="0.3">
      <c r="A118" s="35">
        <v>8</v>
      </c>
      <c r="B118" s="13" t="s">
        <v>41</v>
      </c>
      <c r="C118" s="13" t="s">
        <v>22</v>
      </c>
      <c r="D118" s="13" t="s">
        <v>23</v>
      </c>
      <c r="E118" s="13" t="s">
        <v>24</v>
      </c>
      <c r="F118" s="14">
        <v>45016</v>
      </c>
      <c r="G118" s="13">
        <v>38</v>
      </c>
      <c r="H118" s="13">
        <v>35</v>
      </c>
      <c r="I118" s="15">
        <f t="shared" si="18"/>
        <v>0.92105263157894735</v>
      </c>
      <c r="J118" s="15">
        <f t="shared" si="19"/>
        <v>0.92105263157894735</v>
      </c>
      <c r="K118" s="13" t="s">
        <v>25</v>
      </c>
      <c r="L118" s="13" t="s">
        <v>25</v>
      </c>
      <c r="M118" s="5">
        <f t="shared" si="12"/>
        <v>2023</v>
      </c>
      <c r="N118" s="5" t="str">
        <f t="shared" si="13"/>
        <v>Marzo</v>
      </c>
      <c r="O118" s="6" t="str">
        <f t="shared" si="14"/>
        <v>2023-1</v>
      </c>
      <c r="P118" s="16">
        <v>0</v>
      </c>
      <c r="Q118" s="16">
        <v>0</v>
      </c>
      <c r="R118" s="5">
        <v>0</v>
      </c>
      <c r="S118" s="5" t="s">
        <v>26</v>
      </c>
      <c r="T118" s="5" t="str">
        <f t="shared" si="15"/>
        <v>8-2023-03-31</v>
      </c>
    </row>
    <row r="119" spans="1:20" x14ac:dyDescent="0.3">
      <c r="A119" s="35">
        <v>8</v>
      </c>
      <c r="B119" s="13" t="s">
        <v>41</v>
      </c>
      <c r="C119" s="13" t="s">
        <v>22</v>
      </c>
      <c r="D119" s="13" t="s">
        <v>23</v>
      </c>
      <c r="E119" s="13" t="s">
        <v>24</v>
      </c>
      <c r="F119" s="14">
        <v>45046</v>
      </c>
      <c r="G119" s="13">
        <v>46</v>
      </c>
      <c r="H119" s="13">
        <v>44</v>
      </c>
      <c r="I119" s="15">
        <f t="shared" si="18"/>
        <v>0.95652173913043481</v>
      </c>
      <c r="J119" s="15">
        <f t="shared" si="19"/>
        <v>0.95652173913043481</v>
      </c>
      <c r="K119" s="13" t="s">
        <v>25</v>
      </c>
      <c r="L119" s="13" t="s">
        <v>25</v>
      </c>
      <c r="M119" s="5">
        <f t="shared" si="12"/>
        <v>2023</v>
      </c>
      <c r="N119" s="5" t="str">
        <f t="shared" si="13"/>
        <v>Abril</v>
      </c>
      <c r="O119" s="6" t="str">
        <f t="shared" si="14"/>
        <v>2023-1</v>
      </c>
      <c r="P119" s="16">
        <v>0</v>
      </c>
      <c r="Q119" s="16">
        <v>0</v>
      </c>
      <c r="R119" s="5">
        <v>0</v>
      </c>
      <c r="S119" s="5" t="s">
        <v>26</v>
      </c>
      <c r="T119" s="5" t="str">
        <f t="shared" si="15"/>
        <v>8-2023-04-30</v>
      </c>
    </row>
    <row r="120" spans="1:20" x14ac:dyDescent="0.3">
      <c r="A120" s="35">
        <v>8</v>
      </c>
      <c r="B120" s="13" t="s">
        <v>41</v>
      </c>
      <c r="C120" s="13" t="s">
        <v>22</v>
      </c>
      <c r="D120" s="13" t="s">
        <v>23</v>
      </c>
      <c r="E120" s="13" t="s">
        <v>24</v>
      </c>
      <c r="F120" s="14">
        <v>45077</v>
      </c>
      <c r="G120" s="13">
        <v>57</v>
      </c>
      <c r="H120" s="13">
        <v>58</v>
      </c>
      <c r="I120" s="15">
        <f t="shared" si="18"/>
        <v>1.0175438596491229</v>
      </c>
      <c r="J120" s="15">
        <f t="shared" si="19"/>
        <v>1.0175438596491229</v>
      </c>
      <c r="K120" s="13" t="s">
        <v>25</v>
      </c>
      <c r="L120" s="13" t="s">
        <v>25</v>
      </c>
      <c r="M120" s="5">
        <f t="shared" si="12"/>
        <v>2023</v>
      </c>
      <c r="N120" s="5" t="str">
        <f t="shared" si="13"/>
        <v>Mayo</v>
      </c>
      <c r="O120" s="6" t="str">
        <f t="shared" si="14"/>
        <v>2023-1</v>
      </c>
      <c r="P120" s="16">
        <v>0</v>
      </c>
      <c r="Q120" s="16">
        <v>0</v>
      </c>
      <c r="R120" s="5">
        <v>0</v>
      </c>
      <c r="S120" s="5" t="s">
        <v>26</v>
      </c>
      <c r="T120" s="5" t="str">
        <f t="shared" si="15"/>
        <v>8-2023-05-31</v>
      </c>
    </row>
    <row r="121" spans="1:20" x14ac:dyDescent="0.3">
      <c r="A121" s="35">
        <v>8</v>
      </c>
      <c r="B121" s="13" t="s">
        <v>41</v>
      </c>
      <c r="C121" s="13" t="s">
        <v>22</v>
      </c>
      <c r="D121" s="13" t="s">
        <v>23</v>
      </c>
      <c r="E121" s="13" t="s">
        <v>24</v>
      </c>
      <c r="F121" s="14">
        <v>45107</v>
      </c>
      <c r="G121" s="13">
        <v>65</v>
      </c>
      <c r="H121" s="13">
        <v>75</v>
      </c>
      <c r="I121" s="15">
        <f t="shared" si="18"/>
        <v>1.1538461538461537</v>
      </c>
      <c r="J121" s="15">
        <f t="shared" si="19"/>
        <v>1.1538461538461537</v>
      </c>
      <c r="K121" s="13" t="s">
        <v>25</v>
      </c>
      <c r="L121" s="13" t="s">
        <v>25</v>
      </c>
      <c r="M121" s="5">
        <f t="shared" si="12"/>
        <v>2023</v>
      </c>
      <c r="N121" s="5" t="str">
        <f t="shared" si="13"/>
        <v>Junio</v>
      </c>
      <c r="O121" s="6" t="str">
        <f t="shared" si="14"/>
        <v>2023-1</v>
      </c>
      <c r="P121" s="16">
        <v>0</v>
      </c>
      <c r="Q121" s="16">
        <v>0</v>
      </c>
      <c r="R121" s="5">
        <v>0</v>
      </c>
      <c r="S121" s="5" t="s">
        <v>26</v>
      </c>
      <c r="T121" s="5" t="str">
        <f t="shared" si="15"/>
        <v>8-2023-06-30</v>
      </c>
    </row>
    <row r="122" spans="1:20" x14ac:dyDescent="0.3">
      <c r="A122" s="35">
        <v>8</v>
      </c>
      <c r="B122" s="13" t="s">
        <v>41</v>
      </c>
      <c r="C122" s="13" t="s">
        <v>22</v>
      </c>
      <c r="D122" s="13" t="s">
        <v>23</v>
      </c>
      <c r="E122" s="13" t="s">
        <v>24</v>
      </c>
      <c r="F122" s="14">
        <v>45138</v>
      </c>
      <c r="G122" s="13">
        <v>78</v>
      </c>
      <c r="H122" s="13">
        <v>74</v>
      </c>
      <c r="I122" s="15">
        <f t="shared" si="18"/>
        <v>0.94871794871794868</v>
      </c>
      <c r="J122" s="15">
        <f t="shared" si="19"/>
        <v>0.94871794871794868</v>
      </c>
      <c r="K122" s="13" t="s">
        <v>25</v>
      </c>
      <c r="L122" s="13" t="s">
        <v>25</v>
      </c>
      <c r="M122" s="5">
        <f t="shared" si="12"/>
        <v>2023</v>
      </c>
      <c r="N122" s="5" t="str">
        <f t="shared" si="13"/>
        <v>Julio</v>
      </c>
      <c r="O122" s="6" t="str">
        <f t="shared" si="14"/>
        <v>2023-2</v>
      </c>
      <c r="P122" s="16">
        <v>0</v>
      </c>
      <c r="Q122" s="16">
        <v>0</v>
      </c>
      <c r="R122" s="5">
        <v>0</v>
      </c>
      <c r="S122" s="5" t="s">
        <v>26</v>
      </c>
      <c r="T122" s="5" t="str">
        <f t="shared" si="15"/>
        <v>8-2023-07-31</v>
      </c>
    </row>
    <row r="123" spans="1:20" x14ac:dyDescent="0.3">
      <c r="A123" s="35">
        <v>8</v>
      </c>
      <c r="B123" s="13" t="s">
        <v>41</v>
      </c>
      <c r="C123" s="13" t="s">
        <v>22</v>
      </c>
      <c r="D123" s="13" t="s">
        <v>23</v>
      </c>
      <c r="E123" s="13" t="s">
        <v>24</v>
      </c>
      <c r="F123" s="14">
        <v>45169</v>
      </c>
      <c r="G123" s="13">
        <v>78</v>
      </c>
      <c r="H123" s="13">
        <v>78</v>
      </c>
      <c r="I123" s="15">
        <f t="shared" si="18"/>
        <v>1</v>
      </c>
      <c r="J123" s="15">
        <f t="shared" si="19"/>
        <v>1</v>
      </c>
      <c r="K123" s="13" t="s">
        <v>25</v>
      </c>
      <c r="L123" s="13" t="s">
        <v>25</v>
      </c>
      <c r="M123" s="5">
        <f t="shared" si="12"/>
        <v>2023</v>
      </c>
      <c r="N123" s="5" t="str">
        <f t="shared" si="13"/>
        <v>Agosto</v>
      </c>
      <c r="O123" s="6" t="str">
        <f t="shared" si="14"/>
        <v>2023-2</v>
      </c>
      <c r="P123" s="16">
        <v>0</v>
      </c>
      <c r="Q123" s="16">
        <v>0</v>
      </c>
      <c r="R123" s="5">
        <v>0</v>
      </c>
      <c r="S123" s="5" t="s">
        <v>26</v>
      </c>
      <c r="T123" s="5" t="str">
        <f t="shared" si="15"/>
        <v>8-2023-08-31</v>
      </c>
    </row>
    <row r="124" spans="1:20" x14ac:dyDescent="0.3">
      <c r="A124" s="35">
        <v>8</v>
      </c>
      <c r="B124" s="13" t="s">
        <v>41</v>
      </c>
      <c r="C124" s="13" t="s">
        <v>22</v>
      </c>
      <c r="D124" s="13" t="s">
        <v>23</v>
      </c>
      <c r="E124" s="13" t="s">
        <v>24</v>
      </c>
      <c r="F124" s="14">
        <v>45199</v>
      </c>
      <c r="G124" s="13">
        <v>83</v>
      </c>
      <c r="H124" s="13">
        <v>81</v>
      </c>
      <c r="I124" s="15">
        <f t="shared" si="18"/>
        <v>0.97590361445783136</v>
      </c>
      <c r="J124" s="15">
        <f t="shared" si="19"/>
        <v>0.97590361445783136</v>
      </c>
      <c r="K124" s="13" t="s">
        <v>25</v>
      </c>
      <c r="L124" s="13" t="s">
        <v>25</v>
      </c>
      <c r="M124" s="5">
        <f t="shared" si="12"/>
        <v>2023</v>
      </c>
      <c r="N124" s="5" t="str">
        <f t="shared" si="13"/>
        <v>Septiembre</v>
      </c>
      <c r="O124" s="6" t="str">
        <f t="shared" si="14"/>
        <v>2023-2</v>
      </c>
      <c r="P124" s="16">
        <v>0</v>
      </c>
      <c r="Q124" s="16">
        <v>0</v>
      </c>
      <c r="R124" s="5">
        <v>0</v>
      </c>
      <c r="S124" s="5" t="s">
        <v>26</v>
      </c>
      <c r="T124" s="5" t="str">
        <f t="shared" si="15"/>
        <v>8-2023-09-30</v>
      </c>
    </row>
    <row r="125" spans="1:20" x14ac:dyDescent="0.3">
      <c r="A125" s="35">
        <v>8</v>
      </c>
      <c r="B125" s="13" t="s">
        <v>41</v>
      </c>
      <c r="C125" s="13" t="s">
        <v>22</v>
      </c>
      <c r="D125" s="13" t="s">
        <v>23</v>
      </c>
      <c r="E125" s="13" t="s">
        <v>24</v>
      </c>
      <c r="F125" s="14">
        <v>45230</v>
      </c>
      <c r="G125" s="13">
        <v>94</v>
      </c>
      <c r="H125" s="13">
        <v>90</v>
      </c>
      <c r="I125" s="15">
        <f t="shared" si="18"/>
        <v>0.95744680851063835</v>
      </c>
      <c r="J125" s="15">
        <f t="shared" si="19"/>
        <v>0.95744680851063835</v>
      </c>
      <c r="K125" s="13" t="s">
        <v>25</v>
      </c>
      <c r="L125" s="13" t="s">
        <v>25</v>
      </c>
      <c r="M125" s="5">
        <f t="shared" si="12"/>
        <v>2023</v>
      </c>
      <c r="N125" s="5" t="str">
        <f t="shared" si="13"/>
        <v>Octubre</v>
      </c>
      <c r="O125" s="6" t="str">
        <f t="shared" si="14"/>
        <v>2023-2</v>
      </c>
      <c r="P125" s="16">
        <v>0</v>
      </c>
      <c r="Q125" s="16">
        <v>0</v>
      </c>
      <c r="R125" s="5">
        <v>0</v>
      </c>
      <c r="S125" s="5" t="s">
        <v>26</v>
      </c>
      <c r="T125" s="5" t="str">
        <f t="shared" si="15"/>
        <v>8-2023-10-31</v>
      </c>
    </row>
    <row r="126" spans="1:20" x14ac:dyDescent="0.3">
      <c r="A126" s="35">
        <v>8</v>
      </c>
      <c r="B126" s="13" t="s">
        <v>41</v>
      </c>
      <c r="C126" s="13" t="s">
        <v>22</v>
      </c>
      <c r="D126" s="13" t="s">
        <v>23</v>
      </c>
      <c r="E126" s="13" t="s">
        <v>24</v>
      </c>
      <c r="F126" s="14">
        <v>45260</v>
      </c>
      <c r="G126" s="13">
        <v>99</v>
      </c>
      <c r="H126" s="13">
        <v>99</v>
      </c>
      <c r="I126" s="15">
        <f t="shared" si="18"/>
        <v>1</v>
      </c>
      <c r="J126" s="15">
        <f t="shared" si="19"/>
        <v>1</v>
      </c>
      <c r="K126" s="13" t="s">
        <v>25</v>
      </c>
      <c r="L126" s="13" t="s">
        <v>25</v>
      </c>
      <c r="M126" s="5">
        <f t="shared" si="12"/>
        <v>2023</v>
      </c>
      <c r="N126" s="5" t="str">
        <f t="shared" si="13"/>
        <v>Noviembre</v>
      </c>
      <c r="O126" s="6" t="str">
        <f t="shared" si="14"/>
        <v>2023-2</v>
      </c>
      <c r="P126" s="16">
        <v>0</v>
      </c>
      <c r="Q126" s="16">
        <v>0</v>
      </c>
      <c r="R126" s="5">
        <v>0</v>
      </c>
      <c r="S126" s="5" t="s">
        <v>26</v>
      </c>
      <c r="T126" s="5" t="str">
        <f t="shared" si="15"/>
        <v>8-2023-11-30</v>
      </c>
    </row>
    <row r="127" spans="1:20" x14ac:dyDescent="0.3">
      <c r="A127" s="35">
        <v>8</v>
      </c>
      <c r="B127" s="13" t="s">
        <v>41</v>
      </c>
      <c r="C127" s="13" t="s">
        <v>22</v>
      </c>
      <c r="D127" s="13" t="s">
        <v>23</v>
      </c>
      <c r="E127" s="13" t="s">
        <v>24</v>
      </c>
      <c r="F127" s="14">
        <v>45291</v>
      </c>
      <c r="G127" s="13">
        <v>100</v>
      </c>
      <c r="H127" s="13">
        <v>100</v>
      </c>
      <c r="I127" s="15">
        <f t="shared" si="18"/>
        <v>1</v>
      </c>
      <c r="J127" s="15">
        <f t="shared" si="19"/>
        <v>1</v>
      </c>
      <c r="K127" s="13" t="s">
        <v>25</v>
      </c>
      <c r="L127" s="13" t="s">
        <v>25</v>
      </c>
      <c r="M127" s="5">
        <f t="shared" si="12"/>
        <v>2023</v>
      </c>
      <c r="N127" s="5" t="str">
        <f t="shared" si="13"/>
        <v>Diciembre</v>
      </c>
      <c r="O127" s="6" t="str">
        <f t="shared" si="14"/>
        <v>2023-2</v>
      </c>
      <c r="P127" s="16">
        <v>0</v>
      </c>
      <c r="Q127" s="16">
        <v>0</v>
      </c>
      <c r="R127" s="5">
        <v>0</v>
      </c>
      <c r="S127" s="5" t="s">
        <v>26</v>
      </c>
      <c r="T127" s="5" t="str">
        <f t="shared" si="15"/>
        <v>8-2023-12-31</v>
      </c>
    </row>
    <row r="128" spans="1:20" x14ac:dyDescent="0.3">
      <c r="A128" s="35">
        <v>9</v>
      </c>
      <c r="B128" s="13" t="s">
        <v>42</v>
      </c>
      <c r="C128" s="5" t="s">
        <v>39</v>
      </c>
      <c r="D128" s="13" t="s">
        <v>23</v>
      </c>
      <c r="E128" s="13" t="s">
        <v>24</v>
      </c>
      <c r="F128" s="14">
        <v>45046</v>
      </c>
      <c r="G128" s="13">
        <v>18</v>
      </c>
      <c r="H128" s="13">
        <v>13</v>
      </c>
      <c r="I128" s="15">
        <f t="shared" si="18"/>
        <v>0.72222222222222221</v>
      </c>
      <c r="J128" s="15">
        <f t="shared" si="19"/>
        <v>0.72222222222222221</v>
      </c>
      <c r="K128" s="13" t="s">
        <v>25</v>
      </c>
      <c r="L128" s="13" t="s">
        <v>25</v>
      </c>
      <c r="M128" s="5">
        <f t="shared" si="12"/>
        <v>2023</v>
      </c>
      <c r="N128" s="5" t="str">
        <f t="shared" si="13"/>
        <v>Abril</v>
      </c>
      <c r="O128" s="6" t="str">
        <f t="shared" si="14"/>
        <v>2023-1</v>
      </c>
      <c r="P128" s="16">
        <v>0</v>
      </c>
      <c r="Q128" s="16">
        <v>0</v>
      </c>
      <c r="R128" s="5">
        <v>1</v>
      </c>
      <c r="S128" s="5" t="s">
        <v>29</v>
      </c>
      <c r="T128" s="5" t="str">
        <f t="shared" si="15"/>
        <v>9-2023-04-30</v>
      </c>
    </row>
    <row r="129" spans="1:20" x14ac:dyDescent="0.3">
      <c r="A129" s="35">
        <v>9</v>
      </c>
      <c r="B129" s="13" t="s">
        <v>42</v>
      </c>
      <c r="C129" s="5" t="s">
        <v>39</v>
      </c>
      <c r="D129" s="13" t="s">
        <v>23</v>
      </c>
      <c r="E129" s="13" t="s">
        <v>24</v>
      </c>
      <c r="F129" s="14">
        <v>45077</v>
      </c>
      <c r="G129" s="13">
        <v>30</v>
      </c>
      <c r="H129" s="13">
        <v>17</v>
      </c>
      <c r="I129" s="15">
        <f t="shared" si="18"/>
        <v>0.56666666666666665</v>
      </c>
      <c r="J129" s="15">
        <f t="shared" si="19"/>
        <v>0.56666666666666665</v>
      </c>
      <c r="K129" s="13" t="s">
        <v>25</v>
      </c>
      <c r="L129" s="13" t="s">
        <v>25</v>
      </c>
      <c r="M129" s="5">
        <f t="shared" si="12"/>
        <v>2023</v>
      </c>
      <c r="N129" s="5" t="str">
        <f t="shared" si="13"/>
        <v>Mayo</v>
      </c>
      <c r="O129" s="6" t="str">
        <f t="shared" si="14"/>
        <v>2023-1</v>
      </c>
      <c r="P129" s="16">
        <v>0</v>
      </c>
      <c r="Q129" s="16">
        <v>0</v>
      </c>
      <c r="R129" s="5">
        <v>1</v>
      </c>
      <c r="S129" s="5" t="s">
        <v>29</v>
      </c>
      <c r="T129" s="5" t="str">
        <f t="shared" si="15"/>
        <v>9-2023-05-31</v>
      </c>
    </row>
    <row r="130" spans="1:20" x14ac:dyDescent="0.3">
      <c r="A130" s="35">
        <v>9</v>
      </c>
      <c r="B130" s="13" t="s">
        <v>42</v>
      </c>
      <c r="C130" s="5" t="s">
        <v>39</v>
      </c>
      <c r="D130" s="13" t="s">
        <v>23</v>
      </c>
      <c r="E130" s="13" t="s">
        <v>24</v>
      </c>
      <c r="F130" s="14">
        <v>45107</v>
      </c>
      <c r="G130" s="13">
        <v>50</v>
      </c>
      <c r="H130" s="13">
        <v>36</v>
      </c>
      <c r="I130" s="15">
        <f t="shared" si="18"/>
        <v>0.72</v>
      </c>
      <c r="J130" s="15">
        <f t="shared" si="19"/>
        <v>0.72</v>
      </c>
      <c r="K130" s="13" t="s">
        <v>25</v>
      </c>
      <c r="L130" s="13" t="s">
        <v>25</v>
      </c>
      <c r="M130" s="5">
        <f t="shared" ref="M130:M193" si="20">YEAR(F130)</f>
        <v>2023</v>
      </c>
      <c r="N130" s="5" t="str">
        <f t="shared" ref="N130:N193" si="21">PROPER(TEXT(F130,"mmmm"))</f>
        <v>Junio</v>
      </c>
      <c r="O130" s="6" t="str">
        <f t="shared" ref="O130:O193" si="22">IF(OR(N130="Enero",N130="Febrero",N130="Marzo",N130="Abril",N130="Mayo",N130="Junio"),M130&amp;"-1",IF(OR(N130="Julio",N130="Agosto",N130="Septiembre",N130="Octubre",N130="Noviembre",N130="Diciembre"),M130&amp;"-2"))</f>
        <v>2023-1</v>
      </c>
      <c r="P130" s="16">
        <v>0</v>
      </c>
      <c r="Q130" s="16">
        <v>0</v>
      </c>
      <c r="R130" s="5">
        <v>1</v>
      </c>
      <c r="S130" s="5" t="s">
        <v>29</v>
      </c>
      <c r="T130" s="5" t="str">
        <f t="shared" ref="T130:T193" si="23">A130&amp;"-"&amp;YEAR(F130)&amp;"-"&amp;IF(LEN(MONTH(F130))=1,"0"&amp;MONTH(F130),MONTH(F130))&amp;"-"&amp;DAY(F130)</f>
        <v>9-2023-06-30</v>
      </c>
    </row>
    <row r="131" spans="1:20" x14ac:dyDescent="0.3">
      <c r="A131" s="35">
        <v>9</v>
      </c>
      <c r="B131" s="13" t="s">
        <v>42</v>
      </c>
      <c r="C131" s="5" t="s">
        <v>39</v>
      </c>
      <c r="D131" s="13" t="s">
        <v>23</v>
      </c>
      <c r="E131" s="13" t="s">
        <v>24</v>
      </c>
      <c r="F131" s="14">
        <v>45138</v>
      </c>
      <c r="G131" s="13">
        <v>44</v>
      </c>
      <c r="H131" s="13">
        <v>40</v>
      </c>
      <c r="I131" s="15">
        <f t="shared" si="18"/>
        <v>0.90909090909090906</v>
      </c>
      <c r="J131" s="15">
        <f t="shared" si="19"/>
        <v>0.90909090909090906</v>
      </c>
      <c r="K131" s="13" t="s">
        <v>25</v>
      </c>
      <c r="L131" s="13" t="s">
        <v>25</v>
      </c>
      <c r="M131" s="5">
        <f t="shared" si="20"/>
        <v>2023</v>
      </c>
      <c r="N131" s="5" t="str">
        <f t="shared" si="21"/>
        <v>Julio</v>
      </c>
      <c r="O131" s="6" t="str">
        <f t="shared" si="22"/>
        <v>2023-2</v>
      </c>
      <c r="P131" s="16">
        <v>0</v>
      </c>
      <c r="Q131" s="16">
        <v>0</v>
      </c>
      <c r="R131" s="5">
        <v>1</v>
      </c>
      <c r="S131" s="5" t="s">
        <v>29</v>
      </c>
      <c r="T131" s="5" t="str">
        <f t="shared" si="23"/>
        <v>9-2023-07-31</v>
      </c>
    </row>
    <row r="132" spans="1:20" x14ac:dyDescent="0.3">
      <c r="A132" s="35">
        <v>9</v>
      </c>
      <c r="B132" s="13" t="s">
        <v>42</v>
      </c>
      <c r="C132" s="5" t="s">
        <v>39</v>
      </c>
      <c r="D132" s="13" t="s">
        <v>23</v>
      </c>
      <c r="E132" s="13" t="s">
        <v>24</v>
      </c>
      <c r="F132" s="14">
        <v>45169</v>
      </c>
      <c r="G132" s="13">
        <v>71</v>
      </c>
      <c r="H132" s="13">
        <v>65</v>
      </c>
      <c r="I132" s="15">
        <f t="shared" si="18"/>
        <v>0.91549295774647887</v>
      </c>
      <c r="J132" s="15">
        <f t="shared" si="19"/>
        <v>0.91549295774647887</v>
      </c>
      <c r="K132" s="13" t="s">
        <v>25</v>
      </c>
      <c r="L132" s="13" t="s">
        <v>25</v>
      </c>
      <c r="M132" s="5">
        <f t="shared" si="20"/>
        <v>2023</v>
      </c>
      <c r="N132" s="5" t="str">
        <f t="shared" si="21"/>
        <v>Agosto</v>
      </c>
      <c r="O132" s="6" t="str">
        <f t="shared" si="22"/>
        <v>2023-2</v>
      </c>
      <c r="P132" s="16">
        <v>0</v>
      </c>
      <c r="Q132" s="16">
        <v>0</v>
      </c>
      <c r="R132" s="5">
        <v>1</v>
      </c>
      <c r="S132" s="5" t="s">
        <v>29</v>
      </c>
      <c r="T132" s="5" t="str">
        <f t="shared" si="23"/>
        <v>9-2023-08-31</v>
      </c>
    </row>
    <row r="133" spans="1:20" x14ac:dyDescent="0.3">
      <c r="A133" s="35">
        <v>9</v>
      </c>
      <c r="B133" s="13" t="s">
        <v>42</v>
      </c>
      <c r="C133" s="5" t="s">
        <v>39</v>
      </c>
      <c r="D133" s="13" t="s">
        <v>23</v>
      </c>
      <c r="E133" s="13" t="s">
        <v>24</v>
      </c>
      <c r="F133" s="14">
        <v>45199</v>
      </c>
      <c r="G133" s="13">
        <v>77</v>
      </c>
      <c r="H133" s="13">
        <v>74</v>
      </c>
      <c r="I133" s="15">
        <f t="shared" si="18"/>
        <v>0.96103896103896103</v>
      </c>
      <c r="J133" s="15">
        <f t="shared" si="19"/>
        <v>0.96103896103896103</v>
      </c>
      <c r="K133" s="13" t="s">
        <v>25</v>
      </c>
      <c r="L133" s="13" t="s">
        <v>25</v>
      </c>
      <c r="M133" s="5">
        <f t="shared" si="20"/>
        <v>2023</v>
      </c>
      <c r="N133" s="5" t="str">
        <f t="shared" si="21"/>
        <v>Septiembre</v>
      </c>
      <c r="O133" s="6" t="str">
        <f t="shared" si="22"/>
        <v>2023-2</v>
      </c>
      <c r="P133" s="16">
        <v>0</v>
      </c>
      <c r="Q133" s="16">
        <v>0</v>
      </c>
      <c r="R133" s="5">
        <v>1</v>
      </c>
      <c r="S133" s="5" t="s">
        <v>29</v>
      </c>
      <c r="T133" s="5" t="str">
        <f t="shared" si="23"/>
        <v>9-2023-09-30</v>
      </c>
    </row>
    <row r="134" spans="1:20" x14ac:dyDescent="0.3">
      <c r="A134" s="35">
        <v>9</v>
      </c>
      <c r="B134" s="13" t="s">
        <v>42</v>
      </c>
      <c r="C134" s="5" t="s">
        <v>39</v>
      </c>
      <c r="D134" s="13" t="s">
        <v>23</v>
      </c>
      <c r="E134" s="13" t="s">
        <v>24</v>
      </c>
      <c r="F134" s="14">
        <v>45230</v>
      </c>
      <c r="G134" s="13">
        <v>92</v>
      </c>
      <c r="H134" s="13">
        <v>86</v>
      </c>
      <c r="I134" s="15">
        <f t="shared" si="18"/>
        <v>0.93478260869565222</v>
      </c>
      <c r="J134" s="15">
        <f t="shared" si="19"/>
        <v>0.93478260869565222</v>
      </c>
      <c r="K134" s="13" t="s">
        <v>25</v>
      </c>
      <c r="L134" s="13" t="s">
        <v>25</v>
      </c>
      <c r="M134" s="5">
        <f t="shared" si="20"/>
        <v>2023</v>
      </c>
      <c r="N134" s="5" t="str">
        <f t="shared" si="21"/>
        <v>Octubre</v>
      </c>
      <c r="O134" s="6" t="str">
        <f t="shared" si="22"/>
        <v>2023-2</v>
      </c>
      <c r="P134" s="16">
        <v>0</v>
      </c>
      <c r="Q134" s="16">
        <v>0</v>
      </c>
      <c r="R134" s="5">
        <v>1</v>
      </c>
      <c r="S134" s="5" t="s">
        <v>29</v>
      </c>
      <c r="T134" s="5" t="str">
        <f t="shared" si="23"/>
        <v>9-2023-10-31</v>
      </c>
    </row>
    <row r="135" spans="1:20" x14ac:dyDescent="0.3">
      <c r="A135" s="35">
        <v>9</v>
      </c>
      <c r="B135" s="13" t="s">
        <v>42</v>
      </c>
      <c r="C135" s="5" t="s">
        <v>39</v>
      </c>
      <c r="D135" s="13" t="s">
        <v>23</v>
      </c>
      <c r="E135" s="13" t="s">
        <v>24</v>
      </c>
      <c r="F135" s="14">
        <v>45260</v>
      </c>
      <c r="G135" s="13">
        <v>97</v>
      </c>
      <c r="H135" s="13">
        <v>91</v>
      </c>
      <c r="I135" s="15">
        <f t="shared" si="18"/>
        <v>0.93814432989690721</v>
      </c>
      <c r="J135" s="15">
        <f t="shared" si="19"/>
        <v>0.93814432989690721</v>
      </c>
      <c r="K135" s="13" t="s">
        <v>25</v>
      </c>
      <c r="L135" s="13" t="s">
        <v>25</v>
      </c>
      <c r="M135" s="5">
        <f t="shared" si="20"/>
        <v>2023</v>
      </c>
      <c r="N135" s="5" t="str">
        <f t="shared" si="21"/>
        <v>Noviembre</v>
      </c>
      <c r="O135" s="6" t="str">
        <f t="shared" si="22"/>
        <v>2023-2</v>
      </c>
      <c r="P135" s="16">
        <v>0</v>
      </c>
      <c r="Q135" s="16">
        <v>0</v>
      </c>
      <c r="R135" s="5">
        <v>1</v>
      </c>
      <c r="S135" s="5" t="s">
        <v>29</v>
      </c>
      <c r="T135" s="5" t="str">
        <f t="shared" si="23"/>
        <v>9-2023-11-30</v>
      </c>
    </row>
    <row r="136" spans="1:20" x14ac:dyDescent="0.3">
      <c r="A136" s="35">
        <v>9</v>
      </c>
      <c r="B136" s="13" t="s">
        <v>42</v>
      </c>
      <c r="C136" s="5" t="s">
        <v>39</v>
      </c>
      <c r="D136" s="13" t="s">
        <v>23</v>
      </c>
      <c r="E136" s="13" t="s">
        <v>24</v>
      </c>
      <c r="F136" s="14">
        <v>45291</v>
      </c>
      <c r="G136" s="13">
        <v>98</v>
      </c>
      <c r="H136" s="13">
        <v>95</v>
      </c>
      <c r="I136" s="15">
        <f t="shared" si="18"/>
        <v>0.96938775510204078</v>
      </c>
      <c r="J136" s="15">
        <f t="shared" si="19"/>
        <v>0.96938775510204078</v>
      </c>
      <c r="K136" s="13" t="s">
        <v>25</v>
      </c>
      <c r="L136" s="13" t="s">
        <v>25</v>
      </c>
      <c r="M136" s="5">
        <f t="shared" si="20"/>
        <v>2023</v>
      </c>
      <c r="N136" s="5" t="str">
        <f t="shared" si="21"/>
        <v>Diciembre</v>
      </c>
      <c r="O136" s="6" t="str">
        <f t="shared" si="22"/>
        <v>2023-2</v>
      </c>
      <c r="P136" s="16">
        <v>0</v>
      </c>
      <c r="Q136" s="16">
        <v>0</v>
      </c>
      <c r="R136" s="5">
        <v>1</v>
      </c>
      <c r="S136" s="5" t="s">
        <v>29</v>
      </c>
      <c r="T136" s="5" t="str">
        <f t="shared" si="23"/>
        <v>9-2023-12-31</v>
      </c>
    </row>
    <row r="137" spans="1:20" x14ac:dyDescent="0.3">
      <c r="A137" s="35">
        <v>9</v>
      </c>
      <c r="B137" s="13" t="s">
        <v>42</v>
      </c>
      <c r="C137" s="5" t="s">
        <v>39</v>
      </c>
      <c r="D137" s="13" t="s">
        <v>23</v>
      </c>
      <c r="E137" s="13" t="s">
        <v>24</v>
      </c>
      <c r="F137" s="14">
        <v>45322</v>
      </c>
      <c r="G137" s="13">
        <v>98</v>
      </c>
      <c r="H137" s="13">
        <v>95</v>
      </c>
      <c r="I137" s="15">
        <f t="shared" si="18"/>
        <v>0.96938775510204078</v>
      </c>
      <c r="J137" s="15">
        <f t="shared" si="19"/>
        <v>0.96938775510204078</v>
      </c>
      <c r="K137" s="13" t="s">
        <v>25</v>
      </c>
      <c r="L137" s="13" t="s">
        <v>25</v>
      </c>
      <c r="M137" s="5">
        <f t="shared" si="20"/>
        <v>2024</v>
      </c>
      <c r="N137" s="5" t="str">
        <f t="shared" si="21"/>
        <v>Enero</v>
      </c>
      <c r="O137" s="6" t="str">
        <f t="shared" si="22"/>
        <v>2024-1</v>
      </c>
      <c r="P137" s="16">
        <v>0</v>
      </c>
      <c r="Q137" s="16">
        <v>0</v>
      </c>
      <c r="R137" s="5">
        <v>1</v>
      </c>
      <c r="S137" s="5" t="s">
        <v>29</v>
      </c>
      <c r="T137" s="5" t="str">
        <f t="shared" si="23"/>
        <v>9-2024-01-31</v>
      </c>
    </row>
    <row r="138" spans="1:20" x14ac:dyDescent="0.3">
      <c r="A138" s="35">
        <v>9</v>
      </c>
      <c r="B138" s="13" t="s">
        <v>42</v>
      </c>
      <c r="C138" s="5" t="s">
        <v>39</v>
      </c>
      <c r="D138" s="13" t="s">
        <v>23</v>
      </c>
      <c r="E138" s="13" t="s">
        <v>24</v>
      </c>
      <c r="F138" s="14">
        <v>45351</v>
      </c>
      <c r="G138" s="13">
        <v>98</v>
      </c>
      <c r="H138" s="13">
        <v>95</v>
      </c>
      <c r="I138" s="15">
        <f t="shared" si="18"/>
        <v>0.96938775510204078</v>
      </c>
      <c r="J138" s="15">
        <f t="shared" si="19"/>
        <v>0.96938775510204078</v>
      </c>
      <c r="K138" s="13" t="s">
        <v>25</v>
      </c>
      <c r="L138" s="13" t="s">
        <v>25</v>
      </c>
      <c r="M138" s="5">
        <f t="shared" si="20"/>
        <v>2024</v>
      </c>
      <c r="N138" s="5" t="str">
        <f t="shared" si="21"/>
        <v>Febrero</v>
      </c>
      <c r="O138" s="6" t="str">
        <f t="shared" si="22"/>
        <v>2024-1</v>
      </c>
      <c r="P138" s="16">
        <v>0</v>
      </c>
      <c r="Q138" s="16">
        <v>0</v>
      </c>
      <c r="R138" s="5">
        <v>1</v>
      </c>
      <c r="S138" s="5" t="s">
        <v>29</v>
      </c>
      <c r="T138" s="5" t="str">
        <f t="shared" si="23"/>
        <v>9-2024-02-29</v>
      </c>
    </row>
    <row r="139" spans="1:20" x14ac:dyDescent="0.3">
      <c r="A139" s="35">
        <v>9</v>
      </c>
      <c r="B139" s="13" t="s">
        <v>42</v>
      </c>
      <c r="C139" s="5" t="s">
        <v>39</v>
      </c>
      <c r="D139" s="13" t="s">
        <v>23</v>
      </c>
      <c r="E139" s="13" t="s">
        <v>24</v>
      </c>
      <c r="F139" s="14">
        <v>45382</v>
      </c>
      <c r="G139" s="13">
        <v>100</v>
      </c>
      <c r="H139" s="13">
        <v>99</v>
      </c>
      <c r="I139" s="15">
        <f t="shared" ref="I139:I170" si="24">IFERROR(IF((H139/G139)&gt;1.3,1.3,H139/G139),"")</f>
        <v>0.99</v>
      </c>
      <c r="J139" s="15">
        <f t="shared" ref="J139:J170" si="25">IFERROR(IF((H139/G139)&gt;H139/G139,1.3,H139/G139),"")</f>
        <v>0.99</v>
      </c>
      <c r="K139" s="13" t="s">
        <v>25</v>
      </c>
      <c r="L139" s="13" t="s">
        <v>25</v>
      </c>
      <c r="M139" s="5">
        <f t="shared" si="20"/>
        <v>2024</v>
      </c>
      <c r="N139" s="5" t="str">
        <f t="shared" si="21"/>
        <v>Marzo</v>
      </c>
      <c r="O139" s="6" t="str">
        <f t="shared" si="22"/>
        <v>2024-1</v>
      </c>
      <c r="P139" s="16">
        <v>0</v>
      </c>
      <c r="Q139" s="16">
        <v>0</v>
      </c>
      <c r="R139" s="5">
        <v>1</v>
      </c>
      <c r="S139" s="5" t="s">
        <v>29</v>
      </c>
      <c r="T139" s="5" t="str">
        <f t="shared" si="23"/>
        <v>9-2024-03-31</v>
      </c>
    </row>
    <row r="140" spans="1:20" x14ac:dyDescent="0.3">
      <c r="A140" s="35">
        <v>9</v>
      </c>
      <c r="B140" s="13" t="s">
        <v>42</v>
      </c>
      <c r="C140" s="5" t="s">
        <v>39</v>
      </c>
      <c r="D140" s="13" t="s">
        <v>23</v>
      </c>
      <c r="E140" s="13" t="s">
        <v>24</v>
      </c>
      <c r="F140" s="14">
        <v>45412</v>
      </c>
      <c r="G140" s="13">
        <v>100</v>
      </c>
      <c r="H140" s="13">
        <v>100</v>
      </c>
      <c r="I140" s="15">
        <f t="shared" si="24"/>
        <v>1</v>
      </c>
      <c r="J140" s="15">
        <f t="shared" si="25"/>
        <v>1</v>
      </c>
      <c r="K140" s="13" t="s">
        <v>25</v>
      </c>
      <c r="L140" s="13" t="s">
        <v>25</v>
      </c>
      <c r="M140" s="5">
        <f t="shared" si="20"/>
        <v>2024</v>
      </c>
      <c r="N140" s="5" t="str">
        <f t="shared" si="21"/>
        <v>Abril</v>
      </c>
      <c r="O140" s="6" t="str">
        <f t="shared" si="22"/>
        <v>2024-1</v>
      </c>
      <c r="P140" s="16">
        <v>0</v>
      </c>
      <c r="Q140" s="16">
        <v>0</v>
      </c>
      <c r="R140" s="5">
        <v>1</v>
      </c>
      <c r="S140" s="5" t="s">
        <v>29</v>
      </c>
      <c r="T140" s="5" t="str">
        <f t="shared" si="23"/>
        <v>9-2024-04-30</v>
      </c>
    </row>
    <row r="141" spans="1:20" x14ac:dyDescent="0.3">
      <c r="A141" s="35">
        <v>9</v>
      </c>
      <c r="B141" s="13" t="s">
        <v>42</v>
      </c>
      <c r="C141" s="5" t="s">
        <v>39</v>
      </c>
      <c r="D141" s="13" t="s">
        <v>23</v>
      </c>
      <c r="E141" s="13" t="s">
        <v>24</v>
      </c>
      <c r="F141" s="14">
        <v>45443</v>
      </c>
      <c r="G141" s="13">
        <v>100</v>
      </c>
      <c r="H141" s="13">
        <v>100</v>
      </c>
      <c r="I141" s="15">
        <f t="shared" si="24"/>
        <v>1</v>
      </c>
      <c r="J141" s="15">
        <f t="shared" si="25"/>
        <v>1</v>
      </c>
      <c r="K141" s="13" t="s">
        <v>25</v>
      </c>
      <c r="L141" s="13" t="s">
        <v>25</v>
      </c>
      <c r="M141" s="5">
        <f t="shared" si="20"/>
        <v>2024</v>
      </c>
      <c r="N141" s="5" t="str">
        <f t="shared" si="21"/>
        <v>Mayo</v>
      </c>
      <c r="O141" s="6" t="str">
        <f t="shared" si="22"/>
        <v>2024-1</v>
      </c>
      <c r="P141" s="16">
        <v>0</v>
      </c>
      <c r="Q141" s="16">
        <v>0</v>
      </c>
      <c r="R141" s="5">
        <v>1</v>
      </c>
      <c r="S141" s="5" t="s">
        <v>29</v>
      </c>
      <c r="T141" s="5" t="str">
        <f t="shared" si="23"/>
        <v>9-2024-05-31</v>
      </c>
    </row>
    <row r="142" spans="1:20" x14ac:dyDescent="0.3">
      <c r="A142" s="35">
        <v>9</v>
      </c>
      <c r="B142" s="13" t="s">
        <v>42</v>
      </c>
      <c r="C142" s="5" t="s">
        <v>39</v>
      </c>
      <c r="D142" s="13" t="s">
        <v>23</v>
      </c>
      <c r="E142" s="13" t="s">
        <v>24</v>
      </c>
      <c r="F142" s="14">
        <v>45473</v>
      </c>
      <c r="G142" s="13">
        <v>100</v>
      </c>
      <c r="H142" s="13">
        <v>100</v>
      </c>
      <c r="I142" s="15">
        <f t="shared" si="24"/>
        <v>1</v>
      </c>
      <c r="J142" s="15">
        <f t="shared" si="25"/>
        <v>1</v>
      </c>
      <c r="K142" s="13" t="s">
        <v>25</v>
      </c>
      <c r="L142" s="13" t="s">
        <v>25</v>
      </c>
      <c r="M142" s="5">
        <f t="shared" si="20"/>
        <v>2024</v>
      </c>
      <c r="N142" s="5" t="str">
        <f t="shared" si="21"/>
        <v>Junio</v>
      </c>
      <c r="O142" s="6" t="str">
        <f t="shared" si="22"/>
        <v>2024-1</v>
      </c>
      <c r="P142" s="16">
        <v>0</v>
      </c>
      <c r="Q142" s="16">
        <v>0</v>
      </c>
      <c r="R142" s="5">
        <v>1</v>
      </c>
      <c r="S142" s="5" t="s">
        <v>29</v>
      </c>
      <c r="T142" s="5" t="str">
        <f t="shared" si="23"/>
        <v>9-2024-06-30</v>
      </c>
    </row>
    <row r="143" spans="1:20" x14ac:dyDescent="0.3">
      <c r="A143" s="35">
        <v>10</v>
      </c>
      <c r="B143" s="13" t="s">
        <v>43</v>
      </c>
      <c r="C143" s="13" t="s">
        <v>44</v>
      </c>
      <c r="D143" s="13" t="s">
        <v>23</v>
      </c>
      <c r="E143" s="13" t="s">
        <v>24</v>
      </c>
      <c r="F143" s="14">
        <v>45046</v>
      </c>
      <c r="G143" s="13">
        <v>12</v>
      </c>
      <c r="H143" s="13">
        <v>12</v>
      </c>
      <c r="I143" s="15">
        <f t="shared" si="24"/>
        <v>1</v>
      </c>
      <c r="J143" s="15">
        <f t="shared" si="25"/>
        <v>1</v>
      </c>
      <c r="K143" s="13" t="s">
        <v>25</v>
      </c>
      <c r="L143" s="13" t="s">
        <v>25</v>
      </c>
      <c r="M143" s="5">
        <f t="shared" si="20"/>
        <v>2023</v>
      </c>
      <c r="N143" s="5" t="str">
        <f t="shared" si="21"/>
        <v>Abril</v>
      </c>
      <c r="O143" s="6" t="str">
        <f t="shared" si="22"/>
        <v>2023-1</v>
      </c>
      <c r="P143" s="16">
        <v>0</v>
      </c>
      <c r="Q143" s="16">
        <v>0</v>
      </c>
      <c r="R143" s="5">
        <v>1</v>
      </c>
      <c r="S143" s="5" t="s">
        <v>26</v>
      </c>
      <c r="T143" s="5" t="str">
        <f t="shared" si="23"/>
        <v>10-2023-04-30</v>
      </c>
    </row>
    <row r="144" spans="1:20" x14ac:dyDescent="0.3">
      <c r="A144" s="35">
        <v>10</v>
      </c>
      <c r="B144" s="13" t="s">
        <v>43</v>
      </c>
      <c r="C144" s="13" t="s">
        <v>44</v>
      </c>
      <c r="D144" s="13" t="s">
        <v>23</v>
      </c>
      <c r="E144" s="13" t="s">
        <v>24</v>
      </c>
      <c r="F144" s="14">
        <v>45077</v>
      </c>
      <c r="G144" s="13">
        <v>22</v>
      </c>
      <c r="H144" s="13">
        <v>24</v>
      </c>
      <c r="I144" s="15">
        <f t="shared" si="24"/>
        <v>1.0909090909090908</v>
      </c>
      <c r="J144" s="15">
        <f t="shared" si="25"/>
        <v>1.0909090909090908</v>
      </c>
      <c r="K144" s="13" t="s">
        <v>25</v>
      </c>
      <c r="L144" s="13" t="s">
        <v>25</v>
      </c>
      <c r="M144" s="5">
        <f t="shared" si="20"/>
        <v>2023</v>
      </c>
      <c r="N144" s="5" t="str">
        <f t="shared" si="21"/>
        <v>Mayo</v>
      </c>
      <c r="O144" s="6" t="str">
        <f t="shared" si="22"/>
        <v>2023-1</v>
      </c>
      <c r="P144" s="16">
        <v>0</v>
      </c>
      <c r="Q144" s="16">
        <v>0</v>
      </c>
      <c r="R144" s="5">
        <v>1</v>
      </c>
      <c r="S144" s="5" t="s">
        <v>26</v>
      </c>
      <c r="T144" s="5" t="str">
        <f t="shared" si="23"/>
        <v>10-2023-05-31</v>
      </c>
    </row>
    <row r="145" spans="1:20" x14ac:dyDescent="0.3">
      <c r="A145" s="35">
        <v>10</v>
      </c>
      <c r="B145" s="13" t="s">
        <v>43</v>
      </c>
      <c r="C145" s="13" t="s">
        <v>44</v>
      </c>
      <c r="D145" s="13" t="s">
        <v>23</v>
      </c>
      <c r="E145" s="13" t="s">
        <v>24</v>
      </c>
      <c r="F145" s="14">
        <v>45107</v>
      </c>
      <c r="G145" s="13">
        <v>32</v>
      </c>
      <c r="H145" s="13">
        <v>35</v>
      </c>
      <c r="I145" s="15">
        <f t="shared" si="24"/>
        <v>1.09375</v>
      </c>
      <c r="J145" s="15">
        <f t="shared" si="25"/>
        <v>1.09375</v>
      </c>
      <c r="K145" s="13" t="s">
        <v>25</v>
      </c>
      <c r="L145" s="13" t="s">
        <v>25</v>
      </c>
      <c r="M145" s="5">
        <f t="shared" si="20"/>
        <v>2023</v>
      </c>
      <c r="N145" s="5" t="str">
        <f t="shared" si="21"/>
        <v>Junio</v>
      </c>
      <c r="O145" s="6" t="str">
        <f t="shared" si="22"/>
        <v>2023-1</v>
      </c>
      <c r="P145" s="16">
        <v>0</v>
      </c>
      <c r="Q145" s="16">
        <v>0</v>
      </c>
      <c r="R145" s="5">
        <v>1</v>
      </c>
      <c r="S145" s="5" t="s">
        <v>26</v>
      </c>
      <c r="T145" s="5" t="str">
        <f t="shared" si="23"/>
        <v>10-2023-06-30</v>
      </c>
    </row>
    <row r="146" spans="1:20" x14ac:dyDescent="0.3">
      <c r="A146" s="35">
        <v>10</v>
      </c>
      <c r="B146" s="13" t="s">
        <v>43</v>
      </c>
      <c r="C146" s="13" t="s">
        <v>44</v>
      </c>
      <c r="D146" s="13" t="s">
        <v>23</v>
      </c>
      <c r="E146" s="13" t="s">
        <v>24</v>
      </c>
      <c r="F146" s="14">
        <v>45138</v>
      </c>
      <c r="G146" s="13">
        <v>35</v>
      </c>
      <c r="H146" s="13">
        <v>40</v>
      </c>
      <c r="I146" s="15">
        <f t="shared" si="24"/>
        <v>1.1428571428571428</v>
      </c>
      <c r="J146" s="15">
        <f t="shared" si="25"/>
        <v>1.1428571428571428</v>
      </c>
      <c r="K146" s="13" t="s">
        <v>25</v>
      </c>
      <c r="L146" s="13" t="s">
        <v>25</v>
      </c>
      <c r="M146" s="5">
        <f t="shared" si="20"/>
        <v>2023</v>
      </c>
      <c r="N146" s="5" t="str">
        <f t="shared" si="21"/>
        <v>Julio</v>
      </c>
      <c r="O146" s="6" t="str">
        <f t="shared" si="22"/>
        <v>2023-2</v>
      </c>
      <c r="P146" s="16">
        <v>0</v>
      </c>
      <c r="Q146" s="16">
        <v>0</v>
      </c>
      <c r="R146" s="5">
        <v>1</v>
      </c>
      <c r="S146" s="5" t="s">
        <v>26</v>
      </c>
      <c r="T146" s="5" t="str">
        <f t="shared" si="23"/>
        <v>10-2023-07-31</v>
      </c>
    </row>
    <row r="147" spans="1:20" x14ac:dyDescent="0.3">
      <c r="A147" s="35">
        <v>10</v>
      </c>
      <c r="B147" s="13" t="s">
        <v>43</v>
      </c>
      <c r="C147" s="13" t="s">
        <v>44</v>
      </c>
      <c r="D147" s="13" t="s">
        <v>23</v>
      </c>
      <c r="E147" s="13" t="s">
        <v>24</v>
      </c>
      <c r="F147" s="14">
        <v>45169</v>
      </c>
      <c r="G147" s="13">
        <v>36</v>
      </c>
      <c r="H147" s="13">
        <v>46</v>
      </c>
      <c r="I147" s="15">
        <f t="shared" si="24"/>
        <v>1.2777777777777777</v>
      </c>
      <c r="J147" s="15">
        <f t="shared" si="25"/>
        <v>1.2777777777777777</v>
      </c>
      <c r="K147" s="13" t="s">
        <v>25</v>
      </c>
      <c r="L147" s="13" t="s">
        <v>25</v>
      </c>
      <c r="M147" s="5">
        <f t="shared" si="20"/>
        <v>2023</v>
      </c>
      <c r="N147" s="5" t="str">
        <f t="shared" si="21"/>
        <v>Agosto</v>
      </c>
      <c r="O147" s="6" t="str">
        <f t="shared" si="22"/>
        <v>2023-2</v>
      </c>
      <c r="P147" s="16">
        <v>0</v>
      </c>
      <c r="Q147" s="16">
        <v>0</v>
      </c>
      <c r="R147" s="5">
        <v>1</v>
      </c>
      <c r="S147" s="5" t="s">
        <v>26</v>
      </c>
      <c r="T147" s="5" t="str">
        <f t="shared" si="23"/>
        <v>10-2023-08-31</v>
      </c>
    </row>
    <row r="148" spans="1:20" x14ac:dyDescent="0.3">
      <c r="A148" s="35">
        <v>10</v>
      </c>
      <c r="B148" s="13" t="s">
        <v>43</v>
      </c>
      <c r="C148" s="13" t="s">
        <v>44</v>
      </c>
      <c r="D148" s="13" t="s">
        <v>23</v>
      </c>
      <c r="E148" s="13" t="s">
        <v>24</v>
      </c>
      <c r="F148" s="14">
        <v>45199</v>
      </c>
      <c r="G148" s="13">
        <v>39</v>
      </c>
      <c r="H148" s="13">
        <v>39</v>
      </c>
      <c r="I148" s="15">
        <f t="shared" si="24"/>
        <v>1</v>
      </c>
      <c r="J148" s="15">
        <f t="shared" si="25"/>
        <v>1</v>
      </c>
      <c r="K148" s="13" t="s">
        <v>25</v>
      </c>
      <c r="L148" s="13" t="s">
        <v>25</v>
      </c>
      <c r="M148" s="5">
        <f t="shared" si="20"/>
        <v>2023</v>
      </c>
      <c r="N148" s="5" t="str">
        <f t="shared" si="21"/>
        <v>Septiembre</v>
      </c>
      <c r="O148" s="6" t="str">
        <f t="shared" si="22"/>
        <v>2023-2</v>
      </c>
      <c r="P148" s="16">
        <v>0</v>
      </c>
      <c r="Q148" s="16">
        <v>0</v>
      </c>
      <c r="R148" s="5">
        <v>1</v>
      </c>
      <c r="S148" s="5" t="s">
        <v>26</v>
      </c>
      <c r="T148" s="5" t="str">
        <f t="shared" si="23"/>
        <v>10-2023-09-30</v>
      </c>
    </row>
    <row r="149" spans="1:20" x14ac:dyDescent="0.3">
      <c r="A149" s="35">
        <v>10</v>
      </c>
      <c r="B149" s="13" t="s">
        <v>43</v>
      </c>
      <c r="C149" s="13" t="s">
        <v>44</v>
      </c>
      <c r="D149" s="13" t="s">
        <v>23</v>
      </c>
      <c r="E149" s="13" t="s">
        <v>24</v>
      </c>
      <c r="F149" s="14">
        <v>45230</v>
      </c>
      <c r="G149" s="13">
        <v>43</v>
      </c>
      <c r="H149" s="13">
        <v>44</v>
      </c>
      <c r="I149" s="15">
        <f t="shared" si="24"/>
        <v>1.0232558139534884</v>
      </c>
      <c r="J149" s="15">
        <f t="shared" si="25"/>
        <v>1.0232558139534884</v>
      </c>
      <c r="K149" s="13" t="s">
        <v>25</v>
      </c>
      <c r="L149" s="13" t="s">
        <v>25</v>
      </c>
      <c r="M149" s="5">
        <f t="shared" si="20"/>
        <v>2023</v>
      </c>
      <c r="N149" s="5" t="str">
        <f t="shared" si="21"/>
        <v>Octubre</v>
      </c>
      <c r="O149" s="6" t="str">
        <f t="shared" si="22"/>
        <v>2023-2</v>
      </c>
      <c r="P149" s="16">
        <v>0</v>
      </c>
      <c r="Q149" s="16">
        <v>0</v>
      </c>
      <c r="R149" s="5">
        <v>1</v>
      </c>
      <c r="S149" s="5" t="s">
        <v>26</v>
      </c>
      <c r="T149" s="5" t="str">
        <f t="shared" si="23"/>
        <v>10-2023-10-31</v>
      </c>
    </row>
    <row r="150" spans="1:20" x14ac:dyDescent="0.3">
      <c r="A150" s="35">
        <v>10</v>
      </c>
      <c r="B150" s="13" t="s">
        <v>43</v>
      </c>
      <c r="C150" s="13" t="s">
        <v>44</v>
      </c>
      <c r="D150" s="13" t="s">
        <v>23</v>
      </c>
      <c r="E150" s="13" t="s">
        <v>24</v>
      </c>
      <c r="F150" s="14">
        <v>45260</v>
      </c>
      <c r="G150" s="13">
        <v>47</v>
      </c>
      <c r="H150" s="13">
        <v>47</v>
      </c>
      <c r="I150" s="15">
        <f t="shared" si="24"/>
        <v>1</v>
      </c>
      <c r="J150" s="15">
        <f t="shared" si="25"/>
        <v>1</v>
      </c>
      <c r="K150" s="13" t="s">
        <v>25</v>
      </c>
      <c r="L150" s="13" t="s">
        <v>25</v>
      </c>
      <c r="M150" s="5">
        <f t="shared" si="20"/>
        <v>2023</v>
      </c>
      <c r="N150" s="5" t="str">
        <f t="shared" si="21"/>
        <v>Noviembre</v>
      </c>
      <c r="O150" s="6" t="str">
        <f t="shared" si="22"/>
        <v>2023-2</v>
      </c>
      <c r="P150" s="16">
        <v>0</v>
      </c>
      <c r="Q150" s="16">
        <v>0</v>
      </c>
      <c r="R150" s="5">
        <v>1</v>
      </c>
      <c r="S150" s="5" t="s">
        <v>26</v>
      </c>
      <c r="T150" s="5" t="str">
        <f t="shared" si="23"/>
        <v>10-2023-11-30</v>
      </c>
    </row>
    <row r="151" spans="1:20" x14ac:dyDescent="0.3">
      <c r="A151" s="35">
        <v>10</v>
      </c>
      <c r="B151" s="13" t="s">
        <v>43</v>
      </c>
      <c r="C151" s="13" t="s">
        <v>44</v>
      </c>
      <c r="D151" s="13" t="s">
        <v>23</v>
      </c>
      <c r="E151" s="13" t="s">
        <v>24</v>
      </c>
      <c r="F151" s="14">
        <v>45291</v>
      </c>
      <c r="G151" s="13">
        <v>47</v>
      </c>
      <c r="H151" s="13">
        <v>47</v>
      </c>
      <c r="I151" s="15">
        <f t="shared" si="24"/>
        <v>1</v>
      </c>
      <c r="J151" s="15">
        <f t="shared" si="25"/>
        <v>1</v>
      </c>
      <c r="K151" s="13" t="s">
        <v>25</v>
      </c>
      <c r="L151" s="13" t="s">
        <v>25</v>
      </c>
      <c r="M151" s="5">
        <f t="shared" si="20"/>
        <v>2023</v>
      </c>
      <c r="N151" s="5" t="str">
        <f t="shared" si="21"/>
        <v>Diciembre</v>
      </c>
      <c r="O151" s="6" t="str">
        <f t="shared" si="22"/>
        <v>2023-2</v>
      </c>
      <c r="P151" s="16">
        <v>0</v>
      </c>
      <c r="Q151" s="16">
        <v>0</v>
      </c>
      <c r="R151" s="5">
        <v>1</v>
      </c>
      <c r="S151" s="5" t="s">
        <v>26</v>
      </c>
      <c r="T151" s="5" t="str">
        <f t="shared" si="23"/>
        <v>10-2023-12-31</v>
      </c>
    </row>
    <row r="152" spans="1:20" x14ac:dyDescent="0.3">
      <c r="A152" s="35">
        <v>10</v>
      </c>
      <c r="B152" s="13" t="s">
        <v>43</v>
      </c>
      <c r="C152" s="13" t="s">
        <v>44</v>
      </c>
      <c r="D152" s="13" t="s">
        <v>23</v>
      </c>
      <c r="E152" s="13" t="s">
        <v>24</v>
      </c>
      <c r="F152" s="14">
        <v>45322</v>
      </c>
      <c r="G152" s="13">
        <v>38</v>
      </c>
      <c r="H152" s="13">
        <v>34</v>
      </c>
      <c r="I152" s="15">
        <f t="shared" si="24"/>
        <v>0.89473684210526316</v>
      </c>
      <c r="J152" s="15">
        <f t="shared" si="25"/>
        <v>0.89473684210526316</v>
      </c>
      <c r="K152" s="13" t="s">
        <v>25</v>
      </c>
      <c r="L152" s="13" t="s">
        <v>25</v>
      </c>
      <c r="M152" s="5">
        <f t="shared" si="20"/>
        <v>2024</v>
      </c>
      <c r="N152" s="5" t="str">
        <f t="shared" si="21"/>
        <v>Enero</v>
      </c>
      <c r="O152" s="6" t="str">
        <f t="shared" si="22"/>
        <v>2024-1</v>
      </c>
      <c r="P152" s="16">
        <v>0</v>
      </c>
      <c r="Q152" s="16">
        <v>0</v>
      </c>
      <c r="R152" s="5">
        <v>1</v>
      </c>
      <c r="S152" s="5" t="s">
        <v>26</v>
      </c>
      <c r="T152" s="5" t="str">
        <f t="shared" si="23"/>
        <v>10-2024-01-31</v>
      </c>
    </row>
    <row r="153" spans="1:20" x14ac:dyDescent="0.3">
      <c r="A153" s="35">
        <v>10</v>
      </c>
      <c r="B153" s="13" t="s">
        <v>43</v>
      </c>
      <c r="C153" s="13" t="s">
        <v>44</v>
      </c>
      <c r="D153" s="13" t="s">
        <v>23</v>
      </c>
      <c r="E153" s="13" t="s">
        <v>24</v>
      </c>
      <c r="F153" s="14">
        <v>45351</v>
      </c>
      <c r="G153" s="13">
        <v>37</v>
      </c>
      <c r="H153" s="13">
        <v>34</v>
      </c>
      <c r="I153" s="15">
        <f t="shared" si="24"/>
        <v>0.91891891891891897</v>
      </c>
      <c r="J153" s="15">
        <f t="shared" si="25"/>
        <v>0.91891891891891897</v>
      </c>
      <c r="K153" s="13" t="s">
        <v>25</v>
      </c>
      <c r="L153" s="13" t="s">
        <v>25</v>
      </c>
      <c r="M153" s="5">
        <f t="shared" si="20"/>
        <v>2024</v>
      </c>
      <c r="N153" s="5" t="str">
        <f t="shared" si="21"/>
        <v>Febrero</v>
      </c>
      <c r="O153" s="6" t="str">
        <f t="shared" si="22"/>
        <v>2024-1</v>
      </c>
      <c r="P153" s="16">
        <v>0</v>
      </c>
      <c r="Q153" s="16">
        <v>0</v>
      </c>
      <c r="R153" s="5">
        <v>1</v>
      </c>
      <c r="S153" s="5" t="s">
        <v>26</v>
      </c>
      <c r="T153" s="5" t="str">
        <f t="shared" si="23"/>
        <v>10-2024-02-29</v>
      </c>
    </row>
    <row r="154" spans="1:20" x14ac:dyDescent="0.3">
      <c r="A154" s="35">
        <v>10</v>
      </c>
      <c r="B154" s="13" t="s">
        <v>43</v>
      </c>
      <c r="C154" s="13" t="s">
        <v>44</v>
      </c>
      <c r="D154" s="13" t="s">
        <v>23</v>
      </c>
      <c r="E154" s="13" t="s">
        <v>24</v>
      </c>
      <c r="F154" s="14">
        <v>45382</v>
      </c>
      <c r="G154" s="13">
        <v>52</v>
      </c>
      <c r="H154" s="13">
        <v>48</v>
      </c>
      <c r="I154" s="15">
        <f t="shared" si="24"/>
        <v>0.92307692307692313</v>
      </c>
      <c r="J154" s="15">
        <f t="shared" si="25"/>
        <v>0.92307692307692313</v>
      </c>
      <c r="K154" s="13" t="s">
        <v>25</v>
      </c>
      <c r="L154" s="13" t="s">
        <v>25</v>
      </c>
      <c r="M154" s="5">
        <f t="shared" si="20"/>
        <v>2024</v>
      </c>
      <c r="N154" s="5" t="str">
        <f t="shared" si="21"/>
        <v>Marzo</v>
      </c>
      <c r="O154" s="6" t="str">
        <f t="shared" si="22"/>
        <v>2024-1</v>
      </c>
      <c r="P154" s="16">
        <v>0</v>
      </c>
      <c r="Q154" s="16">
        <v>0</v>
      </c>
      <c r="R154" s="5">
        <v>1</v>
      </c>
      <c r="S154" s="5" t="s">
        <v>26</v>
      </c>
      <c r="T154" s="5" t="str">
        <f t="shared" si="23"/>
        <v>10-2024-03-31</v>
      </c>
    </row>
    <row r="155" spans="1:20" x14ac:dyDescent="0.3">
      <c r="A155" s="35">
        <v>10</v>
      </c>
      <c r="B155" s="13" t="s">
        <v>43</v>
      </c>
      <c r="C155" s="13" t="s">
        <v>44</v>
      </c>
      <c r="D155" s="13" t="s">
        <v>23</v>
      </c>
      <c r="E155" s="13" t="s">
        <v>24</v>
      </c>
      <c r="F155" s="14">
        <v>45412</v>
      </c>
      <c r="G155" s="13">
        <v>61</v>
      </c>
      <c r="H155" s="13">
        <v>59</v>
      </c>
      <c r="I155" s="15">
        <f t="shared" si="24"/>
        <v>0.96721311475409832</v>
      </c>
      <c r="J155" s="15">
        <f t="shared" si="25"/>
        <v>0.96721311475409832</v>
      </c>
      <c r="K155" s="13" t="s">
        <v>25</v>
      </c>
      <c r="L155" s="13" t="s">
        <v>25</v>
      </c>
      <c r="M155" s="5">
        <f t="shared" si="20"/>
        <v>2024</v>
      </c>
      <c r="N155" s="5" t="str">
        <f t="shared" si="21"/>
        <v>Abril</v>
      </c>
      <c r="O155" s="6" t="str">
        <f t="shared" si="22"/>
        <v>2024-1</v>
      </c>
      <c r="P155" s="16">
        <v>0</v>
      </c>
      <c r="Q155" s="16">
        <v>0</v>
      </c>
      <c r="R155" s="5">
        <v>1</v>
      </c>
      <c r="S155" s="5" t="s">
        <v>26</v>
      </c>
      <c r="T155" s="5" t="str">
        <f t="shared" si="23"/>
        <v>10-2024-04-30</v>
      </c>
    </row>
    <row r="156" spans="1:20" x14ac:dyDescent="0.3">
      <c r="A156" s="35">
        <v>10</v>
      </c>
      <c r="B156" s="13" t="s">
        <v>43</v>
      </c>
      <c r="C156" s="13" t="s">
        <v>44</v>
      </c>
      <c r="D156" s="13" t="s">
        <v>23</v>
      </c>
      <c r="E156" s="13" t="s">
        <v>24</v>
      </c>
      <c r="F156" s="14">
        <v>45443</v>
      </c>
      <c r="G156" s="13">
        <v>65</v>
      </c>
      <c r="H156" s="13">
        <v>64</v>
      </c>
      <c r="I156" s="15">
        <f t="shared" si="24"/>
        <v>0.98461538461538467</v>
      </c>
      <c r="J156" s="15">
        <f t="shared" si="25"/>
        <v>0.98461538461538467</v>
      </c>
      <c r="K156" s="13" t="s">
        <v>25</v>
      </c>
      <c r="L156" s="13" t="s">
        <v>25</v>
      </c>
      <c r="M156" s="5">
        <f t="shared" si="20"/>
        <v>2024</v>
      </c>
      <c r="N156" s="5" t="str">
        <f t="shared" si="21"/>
        <v>Mayo</v>
      </c>
      <c r="O156" s="6" t="str">
        <f t="shared" si="22"/>
        <v>2024-1</v>
      </c>
      <c r="P156" s="16">
        <v>0</v>
      </c>
      <c r="Q156" s="16">
        <v>0</v>
      </c>
      <c r="R156" s="5">
        <v>1</v>
      </c>
      <c r="S156" s="5" t="s">
        <v>26</v>
      </c>
      <c r="T156" s="5" t="str">
        <f t="shared" si="23"/>
        <v>10-2024-05-31</v>
      </c>
    </row>
    <row r="157" spans="1:20" x14ac:dyDescent="0.3">
      <c r="A157" s="35">
        <v>10</v>
      </c>
      <c r="B157" s="13" t="s">
        <v>43</v>
      </c>
      <c r="C157" s="13" t="s">
        <v>44</v>
      </c>
      <c r="D157" s="13" t="s">
        <v>23</v>
      </c>
      <c r="E157" s="13" t="s">
        <v>24</v>
      </c>
      <c r="F157" s="14">
        <v>45473</v>
      </c>
      <c r="G157" s="13">
        <v>69</v>
      </c>
      <c r="H157" s="13">
        <v>69</v>
      </c>
      <c r="I157" s="15">
        <f t="shared" si="24"/>
        <v>1</v>
      </c>
      <c r="J157" s="15">
        <f t="shared" si="25"/>
        <v>1</v>
      </c>
      <c r="K157" s="13" t="s">
        <v>25</v>
      </c>
      <c r="L157" s="13" t="s">
        <v>25</v>
      </c>
      <c r="M157" s="5">
        <f t="shared" si="20"/>
        <v>2024</v>
      </c>
      <c r="N157" s="5" t="str">
        <f t="shared" si="21"/>
        <v>Junio</v>
      </c>
      <c r="O157" s="6" t="str">
        <f t="shared" si="22"/>
        <v>2024-1</v>
      </c>
      <c r="P157" s="16">
        <v>0</v>
      </c>
      <c r="Q157" s="16">
        <v>0</v>
      </c>
      <c r="R157" s="5">
        <v>1</v>
      </c>
      <c r="S157" s="5" t="s">
        <v>26</v>
      </c>
      <c r="T157" s="5" t="str">
        <f t="shared" si="23"/>
        <v>10-2024-06-30</v>
      </c>
    </row>
    <row r="158" spans="1:20" x14ac:dyDescent="0.3">
      <c r="A158" s="35">
        <v>10</v>
      </c>
      <c r="B158" s="13" t="s">
        <v>43</v>
      </c>
      <c r="C158" s="13" t="s">
        <v>44</v>
      </c>
      <c r="D158" s="13" t="s">
        <v>23</v>
      </c>
      <c r="E158" s="13" t="s">
        <v>24</v>
      </c>
      <c r="F158" s="14">
        <v>45504</v>
      </c>
      <c r="G158" s="13">
        <v>74</v>
      </c>
      <c r="H158" s="13">
        <v>69</v>
      </c>
      <c r="I158" s="15">
        <f t="shared" si="24"/>
        <v>0.93243243243243246</v>
      </c>
      <c r="J158" s="15">
        <f t="shared" si="25"/>
        <v>0.93243243243243246</v>
      </c>
      <c r="K158" s="13" t="s">
        <v>25</v>
      </c>
      <c r="L158" s="13" t="s">
        <v>25</v>
      </c>
      <c r="M158" s="5">
        <f t="shared" si="20"/>
        <v>2024</v>
      </c>
      <c r="N158" s="5" t="str">
        <f t="shared" si="21"/>
        <v>Julio</v>
      </c>
      <c r="O158" s="6" t="str">
        <f t="shared" si="22"/>
        <v>2024-2</v>
      </c>
      <c r="P158" s="16">
        <v>0</v>
      </c>
      <c r="Q158" s="16">
        <v>0</v>
      </c>
      <c r="R158" s="5">
        <v>1</v>
      </c>
      <c r="S158" s="5" t="s">
        <v>26</v>
      </c>
      <c r="T158" s="5" t="str">
        <f t="shared" si="23"/>
        <v>10-2024-07-31</v>
      </c>
    </row>
    <row r="159" spans="1:20" x14ac:dyDescent="0.3">
      <c r="A159" s="35">
        <v>10</v>
      </c>
      <c r="B159" s="13" t="s">
        <v>43</v>
      </c>
      <c r="C159" s="13" t="s">
        <v>44</v>
      </c>
      <c r="D159" s="13" t="s">
        <v>23</v>
      </c>
      <c r="E159" s="13" t="s">
        <v>24</v>
      </c>
      <c r="F159" s="14">
        <v>45535</v>
      </c>
      <c r="G159" s="13">
        <v>78</v>
      </c>
      <c r="H159" s="13">
        <v>77</v>
      </c>
      <c r="I159" s="15">
        <f t="shared" si="24"/>
        <v>0.98717948717948723</v>
      </c>
      <c r="J159" s="15">
        <f t="shared" si="25"/>
        <v>0.98717948717948723</v>
      </c>
      <c r="K159" s="13" t="s">
        <v>25</v>
      </c>
      <c r="L159" s="13" t="s">
        <v>25</v>
      </c>
      <c r="M159" s="5">
        <f t="shared" si="20"/>
        <v>2024</v>
      </c>
      <c r="N159" s="5" t="str">
        <f t="shared" si="21"/>
        <v>Agosto</v>
      </c>
      <c r="O159" s="6" t="str">
        <f t="shared" si="22"/>
        <v>2024-2</v>
      </c>
      <c r="P159" s="16">
        <v>0</v>
      </c>
      <c r="Q159" s="16">
        <v>0</v>
      </c>
      <c r="R159" s="5">
        <v>1</v>
      </c>
      <c r="S159" s="5" t="s">
        <v>26</v>
      </c>
      <c r="T159" s="5" t="str">
        <f t="shared" si="23"/>
        <v>10-2024-08-31</v>
      </c>
    </row>
    <row r="160" spans="1:20" x14ac:dyDescent="0.3">
      <c r="A160" s="35">
        <v>10</v>
      </c>
      <c r="B160" s="13" t="s">
        <v>43</v>
      </c>
      <c r="C160" s="13" t="s">
        <v>44</v>
      </c>
      <c r="D160" s="13" t="s">
        <v>23</v>
      </c>
      <c r="E160" s="13" t="s">
        <v>24</v>
      </c>
      <c r="F160" s="14">
        <v>45565</v>
      </c>
      <c r="G160" s="13">
        <v>83</v>
      </c>
      <c r="H160" s="13">
        <v>83</v>
      </c>
      <c r="I160" s="15">
        <f t="shared" si="24"/>
        <v>1</v>
      </c>
      <c r="J160" s="15">
        <f t="shared" si="25"/>
        <v>1</v>
      </c>
      <c r="K160" s="13" t="s">
        <v>25</v>
      </c>
      <c r="L160" s="13" t="s">
        <v>25</v>
      </c>
      <c r="M160" s="5">
        <f t="shared" si="20"/>
        <v>2024</v>
      </c>
      <c r="N160" s="5" t="str">
        <f t="shared" si="21"/>
        <v>Septiembre</v>
      </c>
      <c r="O160" s="6" t="str">
        <f t="shared" si="22"/>
        <v>2024-2</v>
      </c>
      <c r="P160" s="16">
        <v>0</v>
      </c>
      <c r="Q160" s="16">
        <v>0</v>
      </c>
      <c r="R160" s="5">
        <v>1</v>
      </c>
      <c r="S160" s="5" t="s">
        <v>26</v>
      </c>
      <c r="T160" s="5" t="str">
        <f t="shared" si="23"/>
        <v>10-2024-09-30</v>
      </c>
    </row>
    <row r="161" spans="1:20" x14ac:dyDescent="0.3">
      <c r="A161" s="35">
        <v>10</v>
      </c>
      <c r="B161" s="13" t="s">
        <v>43</v>
      </c>
      <c r="C161" s="13" t="s">
        <v>44</v>
      </c>
      <c r="D161" s="13" t="s">
        <v>23</v>
      </c>
      <c r="E161" s="13" t="s">
        <v>24</v>
      </c>
      <c r="F161" s="14">
        <v>45596</v>
      </c>
      <c r="G161" s="13">
        <v>92</v>
      </c>
      <c r="H161" s="13">
        <v>92</v>
      </c>
      <c r="I161" s="15">
        <f t="shared" si="24"/>
        <v>1</v>
      </c>
      <c r="J161" s="15">
        <f t="shared" si="25"/>
        <v>1</v>
      </c>
      <c r="K161" s="13" t="s">
        <v>25</v>
      </c>
      <c r="L161" s="13" t="s">
        <v>25</v>
      </c>
      <c r="M161" s="5">
        <f t="shared" si="20"/>
        <v>2024</v>
      </c>
      <c r="N161" s="5" t="str">
        <f t="shared" si="21"/>
        <v>Octubre</v>
      </c>
      <c r="O161" s="6" t="str">
        <f t="shared" si="22"/>
        <v>2024-2</v>
      </c>
      <c r="P161" s="16">
        <v>0</v>
      </c>
      <c r="Q161" s="16">
        <v>0</v>
      </c>
      <c r="R161" s="5">
        <v>1</v>
      </c>
      <c r="S161" s="5" t="s">
        <v>26</v>
      </c>
      <c r="T161" s="5" t="str">
        <f t="shared" si="23"/>
        <v>10-2024-10-31</v>
      </c>
    </row>
    <row r="162" spans="1:20" x14ac:dyDescent="0.3">
      <c r="A162" s="35">
        <v>10</v>
      </c>
      <c r="B162" s="13" t="s">
        <v>43</v>
      </c>
      <c r="C162" s="13" t="s">
        <v>44</v>
      </c>
      <c r="D162" s="13" t="s">
        <v>23</v>
      </c>
      <c r="E162" s="13" t="s">
        <v>24</v>
      </c>
      <c r="F162" s="14">
        <v>45626</v>
      </c>
      <c r="G162" s="13">
        <v>100</v>
      </c>
      <c r="H162" s="13">
        <v>100</v>
      </c>
      <c r="I162" s="15">
        <f t="shared" si="24"/>
        <v>1</v>
      </c>
      <c r="J162" s="15">
        <f t="shared" si="25"/>
        <v>1</v>
      </c>
      <c r="K162" s="13" t="s">
        <v>25</v>
      </c>
      <c r="L162" s="13" t="s">
        <v>25</v>
      </c>
      <c r="M162" s="5">
        <f t="shared" si="20"/>
        <v>2024</v>
      </c>
      <c r="N162" s="5" t="str">
        <f t="shared" si="21"/>
        <v>Noviembre</v>
      </c>
      <c r="O162" s="6" t="str">
        <f t="shared" si="22"/>
        <v>2024-2</v>
      </c>
      <c r="P162" s="16">
        <v>0</v>
      </c>
      <c r="Q162" s="16">
        <v>0</v>
      </c>
      <c r="R162" s="5">
        <v>1</v>
      </c>
      <c r="S162" s="5" t="s">
        <v>26</v>
      </c>
      <c r="T162" s="5" t="str">
        <f t="shared" si="23"/>
        <v>10-2024-11-30</v>
      </c>
    </row>
    <row r="163" spans="1:20" x14ac:dyDescent="0.3">
      <c r="A163" s="35">
        <v>10</v>
      </c>
      <c r="B163" s="13" t="s">
        <v>43</v>
      </c>
      <c r="C163" s="13" t="s">
        <v>44</v>
      </c>
      <c r="D163" s="13" t="s">
        <v>23</v>
      </c>
      <c r="E163" s="13" t="s">
        <v>24</v>
      </c>
      <c r="F163" s="14">
        <v>45657</v>
      </c>
      <c r="G163" s="13">
        <v>100</v>
      </c>
      <c r="H163" s="13">
        <v>100</v>
      </c>
      <c r="I163" s="15">
        <f t="shared" si="24"/>
        <v>1</v>
      </c>
      <c r="J163" s="15">
        <f t="shared" si="25"/>
        <v>1</v>
      </c>
      <c r="K163" s="13" t="s">
        <v>25</v>
      </c>
      <c r="L163" s="13" t="s">
        <v>25</v>
      </c>
      <c r="M163" s="5">
        <f t="shared" si="20"/>
        <v>2024</v>
      </c>
      <c r="N163" s="5" t="str">
        <f t="shared" si="21"/>
        <v>Diciembre</v>
      </c>
      <c r="O163" s="6" t="str">
        <f t="shared" si="22"/>
        <v>2024-2</v>
      </c>
      <c r="P163" s="16">
        <v>0</v>
      </c>
      <c r="Q163" s="16">
        <v>0</v>
      </c>
      <c r="R163" s="5">
        <v>1</v>
      </c>
      <c r="S163" s="5" t="s">
        <v>26</v>
      </c>
      <c r="T163" s="5" t="str">
        <f t="shared" si="23"/>
        <v>10-2024-12-31</v>
      </c>
    </row>
    <row r="164" spans="1:20" x14ac:dyDescent="0.3">
      <c r="A164" s="35">
        <v>11</v>
      </c>
      <c r="B164" s="13" t="s">
        <v>45</v>
      </c>
      <c r="C164" s="13" t="s">
        <v>46</v>
      </c>
      <c r="D164" s="13" t="s">
        <v>23</v>
      </c>
      <c r="E164" s="13" t="s">
        <v>24</v>
      </c>
      <c r="F164" s="14">
        <v>45077</v>
      </c>
      <c r="G164" s="13">
        <v>47</v>
      </c>
      <c r="H164" s="13">
        <v>36</v>
      </c>
      <c r="I164" s="15">
        <f t="shared" si="24"/>
        <v>0.76595744680851063</v>
      </c>
      <c r="J164" s="15">
        <f t="shared" si="25"/>
        <v>0.76595744680851063</v>
      </c>
      <c r="K164" s="13" t="s">
        <v>25</v>
      </c>
      <c r="L164" s="13" t="s">
        <v>25</v>
      </c>
      <c r="M164" s="5">
        <f t="shared" si="20"/>
        <v>2023</v>
      </c>
      <c r="N164" s="5" t="str">
        <f t="shared" si="21"/>
        <v>Mayo</v>
      </c>
      <c r="O164" s="6" t="str">
        <f t="shared" si="22"/>
        <v>2023-1</v>
      </c>
      <c r="P164" s="16">
        <v>0</v>
      </c>
      <c r="Q164" s="16">
        <v>0</v>
      </c>
      <c r="R164" s="5">
        <v>1</v>
      </c>
      <c r="S164" s="5" t="s">
        <v>47</v>
      </c>
      <c r="T164" s="5" t="str">
        <f t="shared" si="23"/>
        <v>11-2023-05-31</v>
      </c>
    </row>
    <row r="165" spans="1:20" x14ac:dyDescent="0.3">
      <c r="A165" s="35">
        <v>11</v>
      </c>
      <c r="B165" s="13" t="s">
        <v>45</v>
      </c>
      <c r="C165" s="13" t="s">
        <v>46</v>
      </c>
      <c r="D165" s="13" t="s">
        <v>23</v>
      </c>
      <c r="E165" s="13" t="s">
        <v>24</v>
      </c>
      <c r="F165" s="14">
        <v>45107</v>
      </c>
      <c r="G165" s="13">
        <v>67</v>
      </c>
      <c r="H165" s="13">
        <v>58</v>
      </c>
      <c r="I165" s="15">
        <f t="shared" si="24"/>
        <v>0.86567164179104472</v>
      </c>
      <c r="J165" s="15">
        <f t="shared" si="25"/>
        <v>0.86567164179104472</v>
      </c>
      <c r="K165" s="13" t="s">
        <v>25</v>
      </c>
      <c r="L165" s="13" t="s">
        <v>25</v>
      </c>
      <c r="M165" s="5">
        <f t="shared" si="20"/>
        <v>2023</v>
      </c>
      <c r="N165" s="5" t="str">
        <f t="shared" si="21"/>
        <v>Junio</v>
      </c>
      <c r="O165" s="6" t="str">
        <f t="shared" si="22"/>
        <v>2023-1</v>
      </c>
      <c r="P165" s="16">
        <v>0</v>
      </c>
      <c r="Q165" s="16">
        <v>0</v>
      </c>
      <c r="R165" s="5">
        <v>1</v>
      </c>
      <c r="S165" s="5" t="s">
        <v>47</v>
      </c>
      <c r="T165" s="5" t="str">
        <f t="shared" si="23"/>
        <v>11-2023-06-30</v>
      </c>
    </row>
    <row r="166" spans="1:20" x14ac:dyDescent="0.3">
      <c r="A166" s="35">
        <v>11</v>
      </c>
      <c r="B166" s="13" t="s">
        <v>45</v>
      </c>
      <c r="C166" s="13" t="s">
        <v>46</v>
      </c>
      <c r="D166" s="13" t="s">
        <v>23</v>
      </c>
      <c r="E166" s="13" t="s">
        <v>24</v>
      </c>
      <c r="F166" s="14">
        <v>45138</v>
      </c>
      <c r="G166" s="13">
        <v>72</v>
      </c>
      <c r="H166" s="13">
        <v>64</v>
      </c>
      <c r="I166" s="15">
        <f t="shared" si="24"/>
        <v>0.88888888888888884</v>
      </c>
      <c r="J166" s="15">
        <f t="shared" si="25"/>
        <v>0.88888888888888884</v>
      </c>
      <c r="K166" s="13" t="s">
        <v>25</v>
      </c>
      <c r="L166" s="13" t="s">
        <v>25</v>
      </c>
      <c r="M166" s="5">
        <f t="shared" si="20"/>
        <v>2023</v>
      </c>
      <c r="N166" s="5" t="str">
        <f t="shared" si="21"/>
        <v>Julio</v>
      </c>
      <c r="O166" s="6" t="str">
        <f t="shared" si="22"/>
        <v>2023-2</v>
      </c>
      <c r="P166" s="16">
        <v>0</v>
      </c>
      <c r="Q166" s="16">
        <v>0</v>
      </c>
      <c r="R166" s="5">
        <v>1</v>
      </c>
      <c r="S166" s="5" t="s">
        <v>47</v>
      </c>
      <c r="T166" s="5" t="str">
        <f t="shared" si="23"/>
        <v>11-2023-07-31</v>
      </c>
    </row>
    <row r="167" spans="1:20" x14ac:dyDescent="0.3">
      <c r="A167" s="35">
        <v>11</v>
      </c>
      <c r="B167" s="13" t="s">
        <v>45</v>
      </c>
      <c r="C167" s="13" t="s">
        <v>46</v>
      </c>
      <c r="D167" s="13" t="s">
        <v>23</v>
      </c>
      <c r="E167" s="13" t="s">
        <v>24</v>
      </c>
      <c r="F167" s="14">
        <v>45169</v>
      </c>
      <c r="G167" s="13">
        <v>78</v>
      </c>
      <c r="H167" s="13">
        <v>68</v>
      </c>
      <c r="I167" s="15">
        <f t="shared" si="24"/>
        <v>0.87179487179487181</v>
      </c>
      <c r="J167" s="15">
        <f t="shared" si="25"/>
        <v>0.87179487179487181</v>
      </c>
      <c r="K167" s="13" t="s">
        <v>25</v>
      </c>
      <c r="L167" s="13" t="s">
        <v>25</v>
      </c>
      <c r="M167" s="5">
        <f t="shared" si="20"/>
        <v>2023</v>
      </c>
      <c r="N167" s="5" t="str">
        <f t="shared" si="21"/>
        <v>Agosto</v>
      </c>
      <c r="O167" s="6" t="str">
        <f t="shared" si="22"/>
        <v>2023-2</v>
      </c>
      <c r="P167" s="16">
        <v>0</v>
      </c>
      <c r="Q167" s="16">
        <v>0</v>
      </c>
      <c r="R167" s="5">
        <v>1</v>
      </c>
      <c r="S167" s="5" t="s">
        <v>47</v>
      </c>
      <c r="T167" s="5" t="str">
        <f t="shared" si="23"/>
        <v>11-2023-08-31</v>
      </c>
    </row>
    <row r="168" spans="1:20" x14ac:dyDescent="0.3">
      <c r="A168" s="35">
        <v>11</v>
      </c>
      <c r="B168" s="13" t="s">
        <v>45</v>
      </c>
      <c r="C168" s="13" t="s">
        <v>46</v>
      </c>
      <c r="D168" s="13" t="s">
        <v>23</v>
      </c>
      <c r="E168" s="13" t="s">
        <v>24</v>
      </c>
      <c r="F168" s="14">
        <v>45199</v>
      </c>
      <c r="G168" s="13">
        <v>81</v>
      </c>
      <c r="H168" s="13">
        <v>67</v>
      </c>
      <c r="I168" s="15">
        <f t="shared" si="24"/>
        <v>0.8271604938271605</v>
      </c>
      <c r="J168" s="15">
        <f t="shared" si="25"/>
        <v>0.8271604938271605</v>
      </c>
      <c r="K168" s="13" t="s">
        <v>25</v>
      </c>
      <c r="L168" s="13" t="s">
        <v>25</v>
      </c>
      <c r="M168" s="5">
        <f t="shared" si="20"/>
        <v>2023</v>
      </c>
      <c r="N168" s="5" t="str">
        <f t="shared" si="21"/>
        <v>Septiembre</v>
      </c>
      <c r="O168" s="6" t="str">
        <f t="shared" si="22"/>
        <v>2023-2</v>
      </c>
      <c r="P168" s="16">
        <v>0</v>
      </c>
      <c r="Q168" s="16">
        <v>0</v>
      </c>
      <c r="R168" s="5">
        <v>1</v>
      </c>
      <c r="S168" s="5" t="s">
        <v>47</v>
      </c>
      <c r="T168" s="5" t="str">
        <f t="shared" si="23"/>
        <v>11-2023-09-30</v>
      </c>
    </row>
    <row r="169" spans="1:20" x14ac:dyDescent="0.3">
      <c r="A169" s="35">
        <v>11</v>
      </c>
      <c r="B169" s="13" t="s">
        <v>45</v>
      </c>
      <c r="C169" s="13" t="s">
        <v>46</v>
      </c>
      <c r="D169" s="13" t="s">
        <v>23</v>
      </c>
      <c r="E169" s="13" t="s">
        <v>24</v>
      </c>
      <c r="F169" s="14">
        <v>45230</v>
      </c>
      <c r="G169" s="13">
        <v>81</v>
      </c>
      <c r="H169" s="13">
        <v>67</v>
      </c>
      <c r="I169" s="15">
        <f t="shared" si="24"/>
        <v>0.8271604938271605</v>
      </c>
      <c r="J169" s="15">
        <f t="shared" si="25"/>
        <v>0.8271604938271605</v>
      </c>
      <c r="K169" s="13" t="s">
        <v>25</v>
      </c>
      <c r="L169" s="13" t="s">
        <v>25</v>
      </c>
      <c r="M169" s="5">
        <f t="shared" si="20"/>
        <v>2023</v>
      </c>
      <c r="N169" s="5" t="str">
        <f t="shared" si="21"/>
        <v>Octubre</v>
      </c>
      <c r="O169" s="6" t="str">
        <f t="shared" si="22"/>
        <v>2023-2</v>
      </c>
      <c r="P169" s="16">
        <v>0</v>
      </c>
      <c r="Q169" s="16">
        <v>0</v>
      </c>
      <c r="R169" s="5">
        <v>1</v>
      </c>
      <c r="S169" s="5" t="s">
        <v>47</v>
      </c>
      <c r="T169" s="5" t="str">
        <f t="shared" si="23"/>
        <v>11-2023-10-31</v>
      </c>
    </row>
    <row r="170" spans="1:20" x14ac:dyDescent="0.3">
      <c r="A170" s="35">
        <v>11</v>
      </c>
      <c r="B170" s="13" t="s">
        <v>45</v>
      </c>
      <c r="C170" s="13" t="s">
        <v>46</v>
      </c>
      <c r="D170" s="13" t="s">
        <v>23</v>
      </c>
      <c r="E170" s="13" t="s">
        <v>24</v>
      </c>
      <c r="F170" s="14">
        <v>45260</v>
      </c>
      <c r="G170" s="13">
        <v>81</v>
      </c>
      <c r="H170" s="13">
        <v>67</v>
      </c>
      <c r="I170" s="15">
        <f t="shared" si="24"/>
        <v>0.8271604938271605</v>
      </c>
      <c r="J170" s="15">
        <f t="shared" si="25"/>
        <v>0.8271604938271605</v>
      </c>
      <c r="K170" s="13" t="s">
        <v>25</v>
      </c>
      <c r="L170" s="13" t="s">
        <v>25</v>
      </c>
      <c r="M170" s="5">
        <f t="shared" si="20"/>
        <v>2023</v>
      </c>
      <c r="N170" s="5" t="str">
        <f t="shared" si="21"/>
        <v>Noviembre</v>
      </c>
      <c r="O170" s="6" t="str">
        <f t="shared" si="22"/>
        <v>2023-2</v>
      </c>
      <c r="P170" s="16">
        <v>0</v>
      </c>
      <c r="Q170" s="16">
        <v>0</v>
      </c>
      <c r="R170" s="5">
        <v>1</v>
      </c>
      <c r="S170" s="5" t="s">
        <v>47</v>
      </c>
      <c r="T170" s="5" t="str">
        <f t="shared" si="23"/>
        <v>11-2023-11-30</v>
      </c>
    </row>
    <row r="171" spans="1:20" x14ac:dyDescent="0.3">
      <c r="A171" s="35">
        <v>11</v>
      </c>
      <c r="B171" s="13" t="s">
        <v>45</v>
      </c>
      <c r="C171" s="13" t="s">
        <v>46</v>
      </c>
      <c r="D171" s="13" t="s">
        <v>23</v>
      </c>
      <c r="E171" s="13" t="s">
        <v>24</v>
      </c>
      <c r="F171" s="14">
        <v>45291</v>
      </c>
      <c r="G171" s="13">
        <v>81</v>
      </c>
      <c r="H171" s="13">
        <v>67</v>
      </c>
      <c r="I171" s="15">
        <f t="shared" ref="I171:I202" si="26">IFERROR(IF((H171/G171)&gt;1.3,1.3,H171/G171),"")</f>
        <v>0.8271604938271605</v>
      </c>
      <c r="J171" s="15">
        <f t="shared" ref="J171:J204" si="27">IFERROR(IF((H171/G171)&gt;H171/G171,1.3,H171/G171),"")</f>
        <v>0.8271604938271605</v>
      </c>
      <c r="K171" s="13" t="s">
        <v>25</v>
      </c>
      <c r="L171" s="13" t="s">
        <v>25</v>
      </c>
      <c r="M171" s="5">
        <f t="shared" si="20"/>
        <v>2023</v>
      </c>
      <c r="N171" s="5" t="str">
        <f t="shared" si="21"/>
        <v>Diciembre</v>
      </c>
      <c r="O171" s="6" t="str">
        <f t="shared" si="22"/>
        <v>2023-2</v>
      </c>
      <c r="P171" s="16">
        <v>0</v>
      </c>
      <c r="Q171" s="16">
        <v>0</v>
      </c>
      <c r="R171" s="5">
        <v>1</v>
      </c>
      <c r="S171" s="5" t="s">
        <v>47</v>
      </c>
      <c r="T171" s="5" t="str">
        <f t="shared" si="23"/>
        <v>11-2023-12-31</v>
      </c>
    </row>
    <row r="172" spans="1:20" x14ac:dyDescent="0.3">
      <c r="A172" s="35">
        <v>11</v>
      </c>
      <c r="B172" s="13" t="s">
        <v>45</v>
      </c>
      <c r="C172" s="13" t="s">
        <v>46</v>
      </c>
      <c r="D172" s="13" t="s">
        <v>23</v>
      </c>
      <c r="E172" s="13" t="s">
        <v>24</v>
      </c>
      <c r="F172" s="14">
        <v>45322</v>
      </c>
      <c r="G172" s="13">
        <v>85</v>
      </c>
      <c r="H172" s="13">
        <v>67</v>
      </c>
      <c r="I172" s="15">
        <f t="shared" si="26"/>
        <v>0.78823529411764703</v>
      </c>
      <c r="J172" s="15">
        <f t="shared" si="27"/>
        <v>0.78823529411764703</v>
      </c>
      <c r="K172" s="13" t="s">
        <v>25</v>
      </c>
      <c r="L172" s="13" t="s">
        <v>25</v>
      </c>
      <c r="M172" s="5">
        <f t="shared" si="20"/>
        <v>2024</v>
      </c>
      <c r="N172" s="5" t="str">
        <f t="shared" si="21"/>
        <v>Enero</v>
      </c>
      <c r="O172" s="6" t="str">
        <f t="shared" si="22"/>
        <v>2024-1</v>
      </c>
      <c r="P172" s="16">
        <v>0</v>
      </c>
      <c r="Q172" s="16">
        <v>0</v>
      </c>
      <c r="R172" s="5">
        <v>1</v>
      </c>
      <c r="S172" s="5" t="s">
        <v>47</v>
      </c>
      <c r="T172" s="5" t="str">
        <f t="shared" si="23"/>
        <v>11-2024-01-31</v>
      </c>
    </row>
    <row r="173" spans="1:20" x14ac:dyDescent="0.3">
      <c r="A173" s="35">
        <v>11</v>
      </c>
      <c r="B173" s="13" t="s">
        <v>45</v>
      </c>
      <c r="C173" s="13" t="s">
        <v>46</v>
      </c>
      <c r="D173" s="13" t="s">
        <v>23</v>
      </c>
      <c r="E173" s="13" t="s">
        <v>24</v>
      </c>
      <c r="F173" s="14">
        <v>45351</v>
      </c>
      <c r="G173" s="13">
        <v>85</v>
      </c>
      <c r="H173" s="13">
        <v>67</v>
      </c>
      <c r="I173" s="15">
        <f t="shared" si="26"/>
        <v>0.78823529411764703</v>
      </c>
      <c r="J173" s="15">
        <f t="shared" si="27"/>
        <v>0.78823529411764703</v>
      </c>
      <c r="K173" s="13" t="s">
        <v>25</v>
      </c>
      <c r="L173" s="13" t="s">
        <v>25</v>
      </c>
      <c r="M173" s="5">
        <f t="shared" si="20"/>
        <v>2024</v>
      </c>
      <c r="N173" s="5" t="str">
        <f t="shared" si="21"/>
        <v>Febrero</v>
      </c>
      <c r="O173" s="6" t="str">
        <f t="shared" si="22"/>
        <v>2024-1</v>
      </c>
      <c r="P173" s="16">
        <v>0</v>
      </c>
      <c r="Q173" s="16">
        <v>0</v>
      </c>
      <c r="R173" s="5">
        <v>1</v>
      </c>
      <c r="S173" s="5" t="s">
        <v>47</v>
      </c>
      <c r="T173" s="5" t="str">
        <f t="shared" si="23"/>
        <v>11-2024-02-29</v>
      </c>
    </row>
    <row r="174" spans="1:20" x14ac:dyDescent="0.3">
      <c r="A174" s="35">
        <v>11</v>
      </c>
      <c r="B174" s="13" t="s">
        <v>45</v>
      </c>
      <c r="C174" s="13" t="s">
        <v>46</v>
      </c>
      <c r="D174" s="13" t="s">
        <v>23</v>
      </c>
      <c r="E174" s="13" t="s">
        <v>24</v>
      </c>
      <c r="F174" s="14">
        <v>45382</v>
      </c>
      <c r="G174" s="13">
        <v>85</v>
      </c>
      <c r="H174" s="13">
        <v>67</v>
      </c>
      <c r="I174" s="15">
        <f t="shared" si="26"/>
        <v>0.78823529411764703</v>
      </c>
      <c r="J174" s="15">
        <f t="shared" si="27"/>
        <v>0.78823529411764703</v>
      </c>
      <c r="K174" s="13" t="s">
        <v>25</v>
      </c>
      <c r="L174" s="13" t="s">
        <v>25</v>
      </c>
      <c r="M174" s="5">
        <f t="shared" si="20"/>
        <v>2024</v>
      </c>
      <c r="N174" s="5" t="str">
        <f t="shared" si="21"/>
        <v>Marzo</v>
      </c>
      <c r="O174" s="6" t="str">
        <f t="shared" si="22"/>
        <v>2024-1</v>
      </c>
      <c r="P174" s="16">
        <v>0</v>
      </c>
      <c r="Q174" s="16">
        <v>0</v>
      </c>
      <c r="R174" s="5">
        <v>1</v>
      </c>
      <c r="S174" s="5" t="s">
        <v>47</v>
      </c>
      <c r="T174" s="5" t="str">
        <f t="shared" si="23"/>
        <v>11-2024-03-31</v>
      </c>
    </row>
    <row r="175" spans="1:20" x14ac:dyDescent="0.3">
      <c r="A175" s="35">
        <v>11</v>
      </c>
      <c r="B175" s="13" t="s">
        <v>45</v>
      </c>
      <c r="C175" s="13" t="s">
        <v>46</v>
      </c>
      <c r="D175" s="13" t="s">
        <v>23</v>
      </c>
      <c r="E175" s="13" t="s">
        <v>24</v>
      </c>
      <c r="F175" s="14">
        <v>45412</v>
      </c>
      <c r="G175" s="13">
        <v>60</v>
      </c>
      <c r="H175" s="13">
        <v>59</v>
      </c>
      <c r="I175" s="15">
        <f t="shared" si="26"/>
        <v>0.98333333333333328</v>
      </c>
      <c r="J175" s="15">
        <f t="shared" si="27"/>
        <v>0.98333333333333328</v>
      </c>
      <c r="K175" s="13" t="s">
        <v>25</v>
      </c>
      <c r="L175" s="13" t="s">
        <v>25</v>
      </c>
      <c r="M175" s="5">
        <f t="shared" si="20"/>
        <v>2024</v>
      </c>
      <c r="N175" s="5" t="str">
        <f t="shared" si="21"/>
        <v>Abril</v>
      </c>
      <c r="O175" s="6" t="str">
        <f t="shared" si="22"/>
        <v>2024-1</v>
      </c>
      <c r="P175" s="16">
        <v>0</v>
      </c>
      <c r="Q175" s="16">
        <v>0</v>
      </c>
      <c r="R175" s="5">
        <v>1</v>
      </c>
      <c r="S175" s="5" t="s">
        <v>47</v>
      </c>
      <c r="T175" s="5" t="str">
        <f t="shared" si="23"/>
        <v>11-2024-04-30</v>
      </c>
    </row>
    <row r="176" spans="1:20" x14ac:dyDescent="0.3">
      <c r="A176" s="35">
        <v>11</v>
      </c>
      <c r="B176" s="13" t="s">
        <v>45</v>
      </c>
      <c r="C176" s="13" t="s">
        <v>46</v>
      </c>
      <c r="D176" s="13" t="s">
        <v>23</v>
      </c>
      <c r="E176" s="13" t="s">
        <v>24</v>
      </c>
      <c r="F176" s="14">
        <v>45443</v>
      </c>
      <c r="G176" s="13">
        <v>60</v>
      </c>
      <c r="H176" s="13">
        <v>59</v>
      </c>
      <c r="I176" s="15">
        <f t="shared" si="26"/>
        <v>0.98333333333333328</v>
      </c>
      <c r="J176" s="15">
        <f t="shared" si="27"/>
        <v>0.98333333333333328</v>
      </c>
      <c r="K176" s="13" t="s">
        <v>25</v>
      </c>
      <c r="L176" s="13" t="s">
        <v>25</v>
      </c>
      <c r="M176" s="5">
        <f t="shared" si="20"/>
        <v>2024</v>
      </c>
      <c r="N176" s="5" t="str">
        <f t="shared" si="21"/>
        <v>Mayo</v>
      </c>
      <c r="O176" s="6" t="str">
        <f t="shared" si="22"/>
        <v>2024-1</v>
      </c>
      <c r="P176" s="16">
        <v>0</v>
      </c>
      <c r="Q176" s="16">
        <v>0</v>
      </c>
      <c r="R176" s="5">
        <v>1</v>
      </c>
      <c r="S176" s="5" t="s">
        <v>47</v>
      </c>
      <c r="T176" s="5" t="str">
        <f t="shared" si="23"/>
        <v>11-2024-05-31</v>
      </c>
    </row>
    <row r="177" spans="1:20" x14ac:dyDescent="0.3">
      <c r="A177" s="35">
        <v>11</v>
      </c>
      <c r="B177" s="13" t="s">
        <v>45</v>
      </c>
      <c r="C177" s="13" t="s">
        <v>46</v>
      </c>
      <c r="D177" s="13" t="s">
        <v>23</v>
      </c>
      <c r="E177" s="13" t="s">
        <v>24</v>
      </c>
      <c r="F177" s="14">
        <v>45473</v>
      </c>
      <c r="G177" s="13">
        <v>97</v>
      </c>
      <c r="H177" s="13">
        <v>93</v>
      </c>
      <c r="I177" s="15">
        <f t="shared" si="26"/>
        <v>0.95876288659793818</v>
      </c>
      <c r="J177" s="15">
        <f t="shared" si="27"/>
        <v>0.95876288659793818</v>
      </c>
      <c r="K177" s="13" t="s">
        <v>25</v>
      </c>
      <c r="L177" s="13" t="s">
        <v>25</v>
      </c>
      <c r="M177" s="5">
        <f t="shared" si="20"/>
        <v>2024</v>
      </c>
      <c r="N177" s="5" t="str">
        <f t="shared" si="21"/>
        <v>Junio</v>
      </c>
      <c r="O177" s="6" t="str">
        <f t="shared" si="22"/>
        <v>2024-1</v>
      </c>
      <c r="P177" s="16">
        <v>0</v>
      </c>
      <c r="Q177" s="16">
        <v>0</v>
      </c>
      <c r="R177" s="5">
        <v>1</v>
      </c>
      <c r="S177" s="5" t="s">
        <v>47</v>
      </c>
      <c r="T177" s="5" t="str">
        <f t="shared" si="23"/>
        <v>11-2024-06-30</v>
      </c>
    </row>
    <row r="178" spans="1:20" x14ac:dyDescent="0.3">
      <c r="A178" s="35">
        <v>11</v>
      </c>
      <c r="B178" s="13" t="s">
        <v>45</v>
      </c>
      <c r="C178" s="13" t="s">
        <v>46</v>
      </c>
      <c r="D178" s="13" t="s">
        <v>23</v>
      </c>
      <c r="E178" s="13" t="s">
        <v>24</v>
      </c>
      <c r="F178" s="14">
        <v>45504</v>
      </c>
      <c r="G178" s="13">
        <v>60</v>
      </c>
      <c r="H178" s="13">
        <v>59</v>
      </c>
      <c r="I178" s="15">
        <f t="shared" si="26"/>
        <v>0.98333333333333328</v>
      </c>
      <c r="J178" s="15">
        <f t="shared" si="27"/>
        <v>0.98333333333333328</v>
      </c>
      <c r="K178" s="13" t="s">
        <v>25</v>
      </c>
      <c r="L178" s="13" t="s">
        <v>25</v>
      </c>
      <c r="M178" s="5">
        <f t="shared" si="20"/>
        <v>2024</v>
      </c>
      <c r="N178" s="5" t="str">
        <f t="shared" si="21"/>
        <v>Julio</v>
      </c>
      <c r="O178" s="6" t="str">
        <f t="shared" si="22"/>
        <v>2024-2</v>
      </c>
      <c r="P178" s="16">
        <v>0</v>
      </c>
      <c r="Q178" s="16">
        <v>0</v>
      </c>
      <c r="R178" s="5">
        <v>1</v>
      </c>
      <c r="S178" s="5" t="s">
        <v>47</v>
      </c>
      <c r="T178" s="5" t="str">
        <f t="shared" si="23"/>
        <v>11-2024-07-31</v>
      </c>
    </row>
    <row r="179" spans="1:20" x14ac:dyDescent="0.3">
      <c r="A179" s="35">
        <v>11</v>
      </c>
      <c r="B179" s="13" t="s">
        <v>45</v>
      </c>
      <c r="C179" s="13" t="s">
        <v>46</v>
      </c>
      <c r="D179" s="13" t="s">
        <v>23</v>
      </c>
      <c r="E179" s="13" t="s">
        <v>24</v>
      </c>
      <c r="F179" s="14">
        <v>45535</v>
      </c>
      <c r="G179" s="13">
        <v>60</v>
      </c>
      <c r="H179" s="13">
        <v>59</v>
      </c>
      <c r="I179" s="15">
        <f t="shared" si="26"/>
        <v>0.98333333333333328</v>
      </c>
      <c r="J179" s="15">
        <f t="shared" si="27"/>
        <v>0.98333333333333328</v>
      </c>
      <c r="K179" s="13" t="s">
        <v>25</v>
      </c>
      <c r="L179" s="13" t="s">
        <v>25</v>
      </c>
      <c r="M179" s="5">
        <f t="shared" si="20"/>
        <v>2024</v>
      </c>
      <c r="N179" s="5" t="str">
        <f t="shared" si="21"/>
        <v>Agosto</v>
      </c>
      <c r="O179" s="6" t="str">
        <f t="shared" si="22"/>
        <v>2024-2</v>
      </c>
      <c r="P179" s="16">
        <v>0</v>
      </c>
      <c r="Q179" s="16">
        <v>0</v>
      </c>
      <c r="R179" s="5">
        <v>1</v>
      </c>
      <c r="S179" s="5" t="s">
        <v>47</v>
      </c>
      <c r="T179" s="5" t="str">
        <f t="shared" si="23"/>
        <v>11-2024-08-31</v>
      </c>
    </row>
    <row r="180" spans="1:20" x14ac:dyDescent="0.3">
      <c r="A180" s="35">
        <v>11</v>
      </c>
      <c r="B180" s="13" t="s">
        <v>45</v>
      </c>
      <c r="C180" s="13" t="s">
        <v>46</v>
      </c>
      <c r="D180" s="13" t="s">
        <v>23</v>
      </c>
      <c r="E180" s="13" t="s">
        <v>24</v>
      </c>
      <c r="F180" s="14">
        <v>45596</v>
      </c>
      <c r="G180" s="13">
        <v>77</v>
      </c>
      <c r="H180" s="13">
        <v>59</v>
      </c>
      <c r="I180" s="15">
        <f t="shared" si="26"/>
        <v>0.76623376623376627</v>
      </c>
      <c r="J180" s="15">
        <f t="shared" si="27"/>
        <v>0.76623376623376627</v>
      </c>
      <c r="K180" s="13" t="s">
        <v>25</v>
      </c>
      <c r="L180" s="13" t="s">
        <v>25</v>
      </c>
      <c r="M180" s="5">
        <f t="shared" si="20"/>
        <v>2024</v>
      </c>
      <c r="N180" s="5" t="str">
        <f t="shared" si="21"/>
        <v>Octubre</v>
      </c>
      <c r="O180" s="6" t="str">
        <f t="shared" si="22"/>
        <v>2024-2</v>
      </c>
      <c r="P180" s="16">
        <v>0</v>
      </c>
      <c r="Q180" s="16">
        <v>0</v>
      </c>
      <c r="R180" s="5">
        <v>1</v>
      </c>
      <c r="S180" s="5" t="s">
        <v>47</v>
      </c>
      <c r="T180" s="5" t="str">
        <f t="shared" si="23"/>
        <v>11-2024-10-31</v>
      </c>
    </row>
    <row r="181" spans="1:20" x14ac:dyDescent="0.3">
      <c r="A181" s="35">
        <v>11</v>
      </c>
      <c r="B181" s="13" t="s">
        <v>45</v>
      </c>
      <c r="C181" s="13" t="s">
        <v>46</v>
      </c>
      <c r="D181" s="13" t="s">
        <v>23</v>
      </c>
      <c r="E181" s="13" t="s">
        <v>24</v>
      </c>
      <c r="F181" s="14">
        <v>45626</v>
      </c>
      <c r="G181" s="13">
        <v>56</v>
      </c>
      <c r="H181" s="13">
        <v>56</v>
      </c>
      <c r="I181" s="15">
        <f t="shared" si="26"/>
        <v>1</v>
      </c>
      <c r="J181" s="15">
        <f t="shared" si="27"/>
        <v>1</v>
      </c>
      <c r="K181" s="13" t="s">
        <v>25</v>
      </c>
      <c r="L181" s="13" t="s">
        <v>25</v>
      </c>
      <c r="M181" s="5">
        <f t="shared" si="20"/>
        <v>2024</v>
      </c>
      <c r="N181" s="5" t="str">
        <f t="shared" si="21"/>
        <v>Noviembre</v>
      </c>
      <c r="O181" s="6" t="str">
        <f t="shared" si="22"/>
        <v>2024-2</v>
      </c>
      <c r="P181" s="16">
        <v>0</v>
      </c>
      <c r="Q181" s="16">
        <v>0</v>
      </c>
      <c r="R181" s="5">
        <v>1</v>
      </c>
      <c r="S181" s="5" t="s">
        <v>47</v>
      </c>
      <c r="T181" s="5" t="str">
        <f t="shared" si="23"/>
        <v>11-2024-11-30</v>
      </c>
    </row>
    <row r="182" spans="1:20" x14ac:dyDescent="0.3">
      <c r="A182" s="35">
        <v>12</v>
      </c>
      <c r="B182" s="13" t="s">
        <v>48</v>
      </c>
      <c r="C182" s="13" t="s">
        <v>46</v>
      </c>
      <c r="D182" s="13" t="s">
        <v>23</v>
      </c>
      <c r="E182" s="13" t="s">
        <v>24</v>
      </c>
      <c r="F182" s="14">
        <v>45169</v>
      </c>
      <c r="G182" s="13">
        <v>51</v>
      </c>
      <c r="H182" s="13">
        <v>51</v>
      </c>
      <c r="I182" s="15">
        <f t="shared" si="26"/>
        <v>1</v>
      </c>
      <c r="J182" s="15">
        <f t="shared" si="27"/>
        <v>1</v>
      </c>
      <c r="K182" s="13" t="s">
        <v>25</v>
      </c>
      <c r="L182" s="13" t="s">
        <v>25</v>
      </c>
      <c r="M182" s="5">
        <f t="shared" si="20"/>
        <v>2023</v>
      </c>
      <c r="N182" s="5" t="str">
        <f t="shared" si="21"/>
        <v>Agosto</v>
      </c>
      <c r="O182" s="6" t="str">
        <f t="shared" si="22"/>
        <v>2023-2</v>
      </c>
      <c r="P182" s="16">
        <v>0</v>
      </c>
      <c r="Q182" s="16">
        <v>0</v>
      </c>
      <c r="R182" s="5">
        <v>1</v>
      </c>
      <c r="S182" s="5" t="s">
        <v>47</v>
      </c>
      <c r="T182" s="5" t="str">
        <f t="shared" si="23"/>
        <v>12-2023-08-31</v>
      </c>
    </row>
    <row r="183" spans="1:20" x14ac:dyDescent="0.3">
      <c r="A183" s="35">
        <v>12</v>
      </c>
      <c r="B183" s="13" t="s">
        <v>48</v>
      </c>
      <c r="C183" s="13" t="s">
        <v>46</v>
      </c>
      <c r="D183" s="13" t="s">
        <v>23</v>
      </c>
      <c r="E183" s="13" t="s">
        <v>24</v>
      </c>
      <c r="F183" s="14">
        <v>45199</v>
      </c>
      <c r="G183" s="13">
        <v>56</v>
      </c>
      <c r="H183" s="13">
        <v>51</v>
      </c>
      <c r="I183" s="15">
        <f t="shared" si="26"/>
        <v>0.9107142857142857</v>
      </c>
      <c r="J183" s="15">
        <f t="shared" si="27"/>
        <v>0.9107142857142857</v>
      </c>
      <c r="K183" s="13" t="s">
        <v>25</v>
      </c>
      <c r="L183" s="13" t="s">
        <v>25</v>
      </c>
      <c r="M183" s="5">
        <f t="shared" si="20"/>
        <v>2023</v>
      </c>
      <c r="N183" s="5" t="str">
        <f t="shared" si="21"/>
        <v>Septiembre</v>
      </c>
      <c r="O183" s="6" t="str">
        <f t="shared" si="22"/>
        <v>2023-2</v>
      </c>
      <c r="P183" s="16">
        <v>0</v>
      </c>
      <c r="Q183" s="16">
        <v>0</v>
      </c>
      <c r="R183" s="5">
        <v>1</v>
      </c>
      <c r="S183" s="5" t="s">
        <v>47</v>
      </c>
      <c r="T183" s="5" t="str">
        <f t="shared" si="23"/>
        <v>12-2023-09-30</v>
      </c>
    </row>
    <row r="184" spans="1:20" x14ac:dyDescent="0.3">
      <c r="A184" s="35">
        <v>12</v>
      </c>
      <c r="B184" s="13" t="s">
        <v>48</v>
      </c>
      <c r="C184" s="13" t="s">
        <v>46</v>
      </c>
      <c r="D184" s="13" t="s">
        <v>23</v>
      </c>
      <c r="E184" s="13" t="s">
        <v>24</v>
      </c>
      <c r="F184" s="14">
        <v>45230</v>
      </c>
      <c r="G184" s="13">
        <v>65</v>
      </c>
      <c r="H184" s="13">
        <v>51</v>
      </c>
      <c r="I184" s="15">
        <f t="shared" si="26"/>
        <v>0.7846153846153846</v>
      </c>
      <c r="J184" s="15">
        <f t="shared" si="27"/>
        <v>0.7846153846153846</v>
      </c>
      <c r="K184" s="13" t="s">
        <v>25</v>
      </c>
      <c r="L184" s="13" t="s">
        <v>25</v>
      </c>
      <c r="M184" s="5">
        <f t="shared" si="20"/>
        <v>2023</v>
      </c>
      <c r="N184" s="5" t="str">
        <f t="shared" si="21"/>
        <v>Octubre</v>
      </c>
      <c r="O184" s="6" t="str">
        <f t="shared" si="22"/>
        <v>2023-2</v>
      </c>
      <c r="P184" s="16">
        <v>0</v>
      </c>
      <c r="Q184" s="16">
        <v>0</v>
      </c>
      <c r="R184" s="5">
        <v>1</v>
      </c>
      <c r="S184" s="5" t="s">
        <v>47</v>
      </c>
      <c r="T184" s="5" t="str">
        <f t="shared" si="23"/>
        <v>12-2023-10-31</v>
      </c>
    </row>
    <row r="185" spans="1:20" x14ac:dyDescent="0.3">
      <c r="A185" s="35">
        <v>12</v>
      </c>
      <c r="B185" s="13" t="s">
        <v>48</v>
      </c>
      <c r="C185" s="13" t="s">
        <v>46</v>
      </c>
      <c r="D185" s="13" t="s">
        <v>23</v>
      </c>
      <c r="E185" s="13" t="s">
        <v>24</v>
      </c>
      <c r="F185" s="14">
        <v>45260</v>
      </c>
      <c r="G185" s="13">
        <v>65</v>
      </c>
      <c r="H185" s="13">
        <v>51</v>
      </c>
      <c r="I185" s="15">
        <f t="shared" si="26"/>
        <v>0.7846153846153846</v>
      </c>
      <c r="J185" s="15">
        <f t="shared" si="27"/>
        <v>0.7846153846153846</v>
      </c>
      <c r="K185" s="13" t="s">
        <v>25</v>
      </c>
      <c r="L185" s="13" t="s">
        <v>25</v>
      </c>
      <c r="M185" s="5">
        <f t="shared" si="20"/>
        <v>2023</v>
      </c>
      <c r="N185" s="5" t="str">
        <f t="shared" si="21"/>
        <v>Noviembre</v>
      </c>
      <c r="O185" s="6" t="str">
        <f t="shared" si="22"/>
        <v>2023-2</v>
      </c>
      <c r="P185" s="16">
        <v>0</v>
      </c>
      <c r="Q185" s="16">
        <v>0</v>
      </c>
      <c r="R185" s="5">
        <v>1</v>
      </c>
      <c r="S185" s="5" t="s">
        <v>47</v>
      </c>
      <c r="T185" s="5" t="str">
        <f t="shared" si="23"/>
        <v>12-2023-11-30</v>
      </c>
    </row>
    <row r="186" spans="1:20" x14ac:dyDescent="0.3">
      <c r="A186" s="35">
        <v>12</v>
      </c>
      <c r="B186" s="13" t="s">
        <v>48</v>
      </c>
      <c r="C186" s="13" t="s">
        <v>46</v>
      </c>
      <c r="D186" s="13" t="s">
        <v>23</v>
      </c>
      <c r="E186" s="13" t="s">
        <v>24</v>
      </c>
      <c r="F186" s="14">
        <v>45291</v>
      </c>
      <c r="G186" s="13">
        <v>65</v>
      </c>
      <c r="H186" s="13">
        <v>51</v>
      </c>
      <c r="I186" s="15">
        <f t="shared" si="26"/>
        <v>0.7846153846153846</v>
      </c>
      <c r="J186" s="15">
        <f t="shared" si="27"/>
        <v>0.7846153846153846</v>
      </c>
      <c r="K186" s="13" t="s">
        <v>25</v>
      </c>
      <c r="L186" s="13" t="s">
        <v>25</v>
      </c>
      <c r="M186" s="5">
        <f t="shared" si="20"/>
        <v>2023</v>
      </c>
      <c r="N186" s="5" t="str">
        <f t="shared" si="21"/>
        <v>Diciembre</v>
      </c>
      <c r="O186" s="6" t="str">
        <f t="shared" si="22"/>
        <v>2023-2</v>
      </c>
      <c r="P186" s="16">
        <v>0</v>
      </c>
      <c r="Q186" s="16">
        <v>0</v>
      </c>
      <c r="R186" s="5">
        <v>1</v>
      </c>
      <c r="S186" s="5" t="s">
        <v>47</v>
      </c>
      <c r="T186" s="5" t="str">
        <f t="shared" si="23"/>
        <v>12-2023-12-31</v>
      </c>
    </row>
    <row r="187" spans="1:20" x14ac:dyDescent="0.3">
      <c r="A187" s="35">
        <v>12</v>
      </c>
      <c r="B187" s="13" t="s">
        <v>48</v>
      </c>
      <c r="C187" s="13" t="s">
        <v>46</v>
      </c>
      <c r="D187" s="13" t="s">
        <v>23</v>
      </c>
      <c r="E187" s="13" t="s">
        <v>24</v>
      </c>
      <c r="F187" s="14">
        <v>45322</v>
      </c>
      <c r="G187" s="13">
        <v>65</v>
      </c>
      <c r="H187" s="13">
        <v>51</v>
      </c>
      <c r="I187" s="15">
        <f t="shared" si="26"/>
        <v>0.7846153846153846</v>
      </c>
      <c r="J187" s="15">
        <f t="shared" si="27"/>
        <v>0.7846153846153846</v>
      </c>
      <c r="K187" s="13" t="s">
        <v>25</v>
      </c>
      <c r="L187" s="13" t="s">
        <v>25</v>
      </c>
      <c r="M187" s="5">
        <f t="shared" si="20"/>
        <v>2024</v>
      </c>
      <c r="N187" s="5" t="str">
        <f t="shared" si="21"/>
        <v>Enero</v>
      </c>
      <c r="O187" s="6" t="str">
        <f t="shared" si="22"/>
        <v>2024-1</v>
      </c>
      <c r="P187" s="16">
        <v>0</v>
      </c>
      <c r="Q187" s="16">
        <v>0</v>
      </c>
      <c r="R187" s="5">
        <v>1</v>
      </c>
      <c r="S187" s="5" t="s">
        <v>47</v>
      </c>
      <c r="T187" s="5" t="str">
        <f t="shared" si="23"/>
        <v>12-2024-01-31</v>
      </c>
    </row>
    <row r="188" spans="1:20" x14ac:dyDescent="0.3">
      <c r="A188" s="35">
        <v>12</v>
      </c>
      <c r="B188" s="13" t="s">
        <v>48</v>
      </c>
      <c r="C188" s="13" t="s">
        <v>46</v>
      </c>
      <c r="D188" s="13" t="s">
        <v>23</v>
      </c>
      <c r="E188" s="13" t="s">
        <v>24</v>
      </c>
      <c r="F188" s="14">
        <v>45351</v>
      </c>
      <c r="G188" s="13">
        <v>65</v>
      </c>
      <c r="H188" s="13">
        <v>51</v>
      </c>
      <c r="I188" s="15">
        <f t="shared" si="26"/>
        <v>0.7846153846153846</v>
      </c>
      <c r="J188" s="15">
        <f t="shared" si="27"/>
        <v>0.7846153846153846</v>
      </c>
      <c r="K188" s="13" t="s">
        <v>25</v>
      </c>
      <c r="L188" s="13" t="s">
        <v>25</v>
      </c>
      <c r="M188" s="5">
        <f t="shared" si="20"/>
        <v>2024</v>
      </c>
      <c r="N188" s="5" t="str">
        <f t="shared" si="21"/>
        <v>Febrero</v>
      </c>
      <c r="O188" s="6" t="str">
        <f t="shared" si="22"/>
        <v>2024-1</v>
      </c>
      <c r="P188" s="16">
        <v>0</v>
      </c>
      <c r="Q188" s="16">
        <v>0</v>
      </c>
      <c r="R188" s="5">
        <v>1</v>
      </c>
      <c r="S188" s="5" t="s">
        <v>47</v>
      </c>
      <c r="T188" s="5" t="str">
        <f t="shared" si="23"/>
        <v>12-2024-02-29</v>
      </c>
    </row>
    <row r="189" spans="1:20" x14ac:dyDescent="0.3">
      <c r="A189" s="35">
        <v>12</v>
      </c>
      <c r="B189" s="13" t="s">
        <v>48</v>
      </c>
      <c r="C189" s="13" t="s">
        <v>46</v>
      </c>
      <c r="D189" s="13" t="s">
        <v>23</v>
      </c>
      <c r="E189" s="13" t="s">
        <v>24</v>
      </c>
      <c r="F189" s="14">
        <v>45382</v>
      </c>
      <c r="G189" s="13">
        <v>65</v>
      </c>
      <c r="H189" s="13">
        <v>51</v>
      </c>
      <c r="I189" s="15">
        <f t="shared" si="26"/>
        <v>0.7846153846153846</v>
      </c>
      <c r="J189" s="15">
        <f t="shared" si="27"/>
        <v>0.7846153846153846</v>
      </c>
      <c r="K189" s="13" t="s">
        <v>25</v>
      </c>
      <c r="L189" s="13" t="s">
        <v>25</v>
      </c>
      <c r="M189" s="5">
        <f t="shared" si="20"/>
        <v>2024</v>
      </c>
      <c r="N189" s="5" t="str">
        <f t="shared" si="21"/>
        <v>Marzo</v>
      </c>
      <c r="O189" s="6" t="str">
        <f t="shared" si="22"/>
        <v>2024-1</v>
      </c>
      <c r="P189" s="16">
        <v>0</v>
      </c>
      <c r="Q189" s="16">
        <v>0</v>
      </c>
      <c r="R189" s="5">
        <v>1</v>
      </c>
      <c r="S189" s="5" t="s">
        <v>47</v>
      </c>
      <c r="T189" s="5" t="str">
        <f t="shared" si="23"/>
        <v>12-2024-03-31</v>
      </c>
    </row>
    <row r="190" spans="1:20" x14ac:dyDescent="0.3">
      <c r="A190" s="35">
        <v>12</v>
      </c>
      <c r="B190" s="13" t="s">
        <v>48</v>
      </c>
      <c r="C190" s="13" t="s">
        <v>46</v>
      </c>
      <c r="D190" s="13" t="s">
        <v>23</v>
      </c>
      <c r="E190" s="13" t="s">
        <v>24</v>
      </c>
      <c r="F190" s="14">
        <v>45412</v>
      </c>
      <c r="G190" s="13">
        <v>64</v>
      </c>
      <c r="H190" s="13">
        <v>64</v>
      </c>
      <c r="I190" s="15">
        <f t="shared" si="26"/>
        <v>1</v>
      </c>
      <c r="J190" s="15">
        <f t="shared" si="27"/>
        <v>1</v>
      </c>
      <c r="K190" s="13" t="s">
        <v>25</v>
      </c>
      <c r="L190" s="13" t="s">
        <v>25</v>
      </c>
      <c r="M190" s="5">
        <f t="shared" si="20"/>
        <v>2024</v>
      </c>
      <c r="N190" s="5" t="str">
        <f t="shared" si="21"/>
        <v>Abril</v>
      </c>
      <c r="O190" s="6" t="str">
        <f t="shared" si="22"/>
        <v>2024-1</v>
      </c>
      <c r="P190" s="16">
        <v>0</v>
      </c>
      <c r="Q190" s="16">
        <v>0</v>
      </c>
      <c r="R190" s="5">
        <v>1</v>
      </c>
      <c r="S190" s="5" t="s">
        <v>47</v>
      </c>
      <c r="T190" s="5" t="str">
        <f t="shared" si="23"/>
        <v>12-2024-04-30</v>
      </c>
    </row>
    <row r="191" spans="1:20" x14ac:dyDescent="0.3">
      <c r="A191" s="35">
        <v>12</v>
      </c>
      <c r="B191" s="13" t="s">
        <v>48</v>
      </c>
      <c r="C191" s="13" t="s">
        <v>46</v>
      </c>
      <c r="D191" s="13" t="s">
        <v>23</v>
      </c>
      <c r="E191" s="13" t="s">
        <v>24</v>
      </c>
      <c r="F191" s="14">
        <v>45443</v>
      </c>
      <c r="G191" s="13">
        <v>53</v>
      </c>
      <c r="H191" s="13">
        <v>48</v>
      </c>
      <c r="I191" s="15">
        <f t="shared" si="26"/>
        <v>0.90566037735849059</v>
      </c>
      <c r="J191" s="15">
        <f t="shared" si="27"/>
        <v>0.90566037735849059</v>
      </c>
      <c r="K191" s="13" t="s">
        <v>25</v>
      </c>
      <c r="L191" s="13" t="s">
        <v>25</v>
      </c>
      <c r="M191" s="5">
        <f t="shared" si="20"/>
        <v>2024</v>
      </c>
      <c r="N191" s="5" t="str">
        <f t="shared" si="21"/>
        <v>Mayo</v>
      </c>
      <c r="O191" s="6" t="str">
        <f t="shared" si="22"/>
        <v>2024-1</v>
      </c>
      <c r="P191" s="16">
        <v>0</v>
      </c>
      <c r="Q191" s="16">
        <v>0</v>
      </c>
      <c r="R191" s="5">
        <v>1</v>
      </c>
      <c r="S191" s="5" t="s">
        <v>47</v>
      </c>
      <c r="T191" s="5" t="str">
        <f t="shared" si="23"/>
        <v>12-2024-05-31</v>
      </c>
    </row>
    <row r="192" spans="1:20" x14ac:dyDescent="0.3">
      <c r="A192" s="35">
        <v>12</v>
      </c>
      <c r="B192" s="13" t="s">
        <v>48</v>
      </c>
      <c r="C192" s="13" t="s">
        <v>46</v>
      </c>
      <c r="D192" s="13" t="s">
        <v>23</v>
      </c>
      <c r="E192" s="13" t="s">
        <v>24</v>
      </c>
      <c r="F192" s="14">
        <v>45473</v>
      </c>
      <c r="G192" s="13">
        <v>89</v>
      </c>
      <c r="H192" s="13">
        <v>91</v>
      </c>
      <c r="I192" s="15">
        <f t="shared" si="26"/>
        <v>1.0224719101123596</v>
      </c>
      <c r="J192" s="15">
        <f t="shared" si="27"/>
        <v>1.0224719101123596</v>
      </c>
      <c r="K192" s="13" t="s">
        <v>25</v>
      </c>
      <c r="L192" s="13" t="s">
        <v>25</v>
      </c>
      <c r="M192" s="5">
        <f t="shared" si="20"/>
        <v>2024</v>
      </c>
      <c r="N192" s="5" t="str">
        <f t="shared" si="21"/>
        <v>Junio</v>
      </c>
      <c r="O192" s="6" t="str">
        <f t="shared" si="22"/>
        <v>2024-1</v>
      </c>
      <c r="P192" s="16">
        <v>0</v>
      </c>
      <c r="Q192" s="16">
        <v>0</v>
      </c>
      <c r="R192" s="5">
        <v>1</v>
      </c>
      <c r="S192" s="5" t="s">
        <v>47</v>
      </c>
      <c r="T192" s="5" t="str">
        <f t="shared" si="23"/>
        <v>12-2024-06-30</v>
      </c>
    </row>
    <row r="193" spans="1:20" x14ac:dyDescent="0.3">
      <c r="A193" s="35">
        <v>12</v>
      </c>
      <c r="B193" s="13" t="s">
        <v>48</v>
      </c>
      <c r="C193" s="13" t="s">
        <v>46</v>
      </c>
      <c r="D193" s="13" t="s">
        <v>23</v>
      </c>
      <c r="E193" s="13" t="s">
        <v>24</v>
      </c>
      <c r="F193" s="14">
        <v>45504</v>
      </c>
      <c r="G193" s="13">
        <v>64</v>
      </c>
      <c r="H193" s="13">
        <v>54</v>
      </c>
      <c r="I193" s="15">
        <f t="shared" si="26"/>
        <v>0.84375</v>
      </c>
      <c r="J193" s="15">
        <f t="shared" si="27"/>
        <v>0.84375</v>
      </c>
      <c r="K193" s="13" t="s">
        <v>25</v>
      </c>
      <c r="L193" s="13" t="s">
        <v>25</v>
      </c>
      <c r="M193" s="5">
        <f t="shared" si="20"/>
        <v>2024</v>
      </c>
      <c r="N193" s="5" t="str">
        <f t="shared" si="21"/>
        <v>Julio</v>
      </c>
      <c r="O193" s="6" t="str">
        <f t="shared" si="22"/>
        <v>2024-2</v>
      </c>
      <c r="P193" s="16">
        <v>0</v>
      </c>
      <c r="Q193" s="16">
        <v>0</v>
      </c>
      <c r="R193" s="5">
        <v>1</v>
      </c>
      <c r="S193" s="5" t="s">
        <v>47</v>
      </c>
      <c r="T193" s="5" t="str">
        <f t="shared" si="23"/>
        <v>12-2024-07-31</v>
      </c>
    </row>
    <row r="194" spans="1:20" x14ac:dyDescent="0.3">
      <c r="A194" s="35">
        <v>12</v>
      </c>
      <c r="B194" s="13" t="s">
        <v>48</v>
      </c>
      <c r="C194" s="13" t="s">
        <v>46</v>
      </c>
      <c r="D194" s="13" t="s">
        <v>23</v>
      </c>
      <c r="E194" s="13" t="s">
        <v>24</v>
      </c>
      <c r="F194" s="14">
        <v>45535</v>
      </c>
      <c r="G194" s="13">
        <v>64</v>
      </c>
      <c r="H194" s="13">
        <v>54</v>
      </c>
      <c r="I194" s="15">
        <f t="shared" si="26"/>
        <v>0.84375</v>
      </c>
      <c r="J194" s="15">
        <f t="shared" si="27"/>
        <v>0.84375</v>
      </c>
      <c r="K194" s="13" t="s">
        <v>25</v>
      </c>
      <c r="L194" s="13" t="s">
        <v>25</v>
      </c>
      <c r="M194" s="5">
        <f t="shared" ref="M194:M257" si="28">YEAR(F194)</f>
        <v>2024</v>
      </c>
      <c r="N194" s="5" t="str">
        <f t="shared" ref="N194:N257" si="29">PROPER(TEXT(F194,"mmmm"))</f>
        <v>Agosto</v>
      </c>
      <c r="O194" s="6" t="str">
        <f t="shared" ref="O194:O257" si="30">IF(OR(N194="Enero",N194="Febrero",N194="Marzo",N194="Abril",N194="Mayo",N194="Junio"),M194&amp;"-1",IF(OR(N194="Julio",N194="Agosto",N194="Septiembre",N194="Octubre",N194="Noviembre",N194="Diciembre"),M194&amp;"-2"))</f>
        <v>2024-2</v>
      </c>
      <c r="P194" s="16">
        <v>0</v>
      </c>
      <c r="Q194" s="16">
        <v>0</v>
      </c>
      <c r="R194" s="5">
        <v>1</v>
      </c>
      <c r="S194" s="5" t="s">
        <v>47</v>
      </c>
      <c r="T194" s="5" t="str">
        <f t="shared" ref="T194:T257" si="31">A194&amp;"-"&amp;YEAR(F194)&amp;"-"&amp;IF(LEN(MONTH(F194))=1,"0"&amp;MONTH(F194),MONTH(F194))&amp;"-"&amp;DAY(F194)</f>
        <v>12-2024-08-31</v>
      </c>
    </row>
    <row r="195" spans="1:20" x14ac:dyDescent="0.3">
      <c r="A195" s="35">
        <v>12</v>
      </c>
      <c r="B195" s="13" t="s">
        <v>48</v>
      </c>
      <c r="C195" s="13" t="s">
        <v>46</v>
      </c>
      <c r="D195" s="13" t="s">
        <v>23</v>
      </c>
      <c r="E195" s="13" t="s">
        <v>24</v>
      </c>
      <c r="F195" s="14">
        <v>45596</v>
      </c>
      <c r="G195" s="13">
        <v>64</v>
      </c>
      <c r="H195" s="13">
        <v>54</v>
      </c>
      <c r="I195" s="15">
        <f t="shared" si="26"/>
        <v>0.84375</v>
      </c>
      <c r="J195" s="15">
        <f t="shared" si="27"/>
        <v>0.84375</v>
      </c>
      <c r="K195" s="13" t="s">
        <v>25</v>
      </c>
      <c r="L195" s="13" t="s">
        <v>25</v>
      </c>
      <c r="M195" s="5">
        <f t="shared" si="28"/>
        <v>2024</v>
      </c>
      <c r="N195" s="5" t="str">
        <f t="shared" si="29"/>
        <v>Octubre</v>
      </c>
      <c r="O195" s="6" t="str">
        <f t="shared" si="30"/>
        <v>2024-2</v>
      </c>
      <c r="P195" s="16">
        <v>0</v>
      </c>
      <c r="Q195" s="16">
        <v>0</v>
      </c>
      <c r="R195" s="5">
        <v>1</v>
      </c>
      <c r="S195" s="5" t="s">
        <v>47</v>
      </c>
      <c r="T195" s="5" t="str">
        <f t="shared" si="31"/>
        <v>12-2024-10-31</v>
      </c>
    </row>
    <row r="196" spans="1:20" x14ac:dyDescent="0.3">
      <c r="A196" s="35">
        <v>12</v>
      </c>
      <c r="B196" s="13" t="s">
        <v>48</v>
      </c>
      <c r="C196" s="13" t="s">
        <v>46</v>
      </c>
      <c r="D196" s="13" t="s">
        <v>23</v>
      </c>
      <c r="E196" s="13" t="s">
        <v>24</v>
      </c>
      <c r="F196" s="14">
        <v>45626</v>
      </c>
      <c r="G196" s="13">
        <v>76</v>
      </c>
      <c r="H196" s="13">
        <v>56</v>
      </c>
      <c r="I196" s="15">
        <f t="shared" si="26"/>
        <v>0.73684210526315785</v>
      </c>
      <c r="J196" s="15">
        <f t="shared" si="27"/>
        <v>0.73684210526315785</v>
      </c>
      <c r="K196" s="13" t="s">
        <v>25</v>
      </c>
      <c r="L196" s="13" t="s">
        <v>25</v>
      </c>
      <c r="M196" s="5">
        <f t="shared" si="28"/>
        <v>2024</v>
      </c>
      <c r="N196" s="5" t="str">
        <f t="shared" si="29"/>
        <v>Noviembre</v>
      </c>
      <c r="O196" s="6" t="str">
        <f t="shared" si="30"/>
        <v>2024-2</v>
      </c>
      <c r="P196" s="16">
        <v>0</v>
      </c>
      <c r="Q196" s="16">
        <v>0</v>
      </c>
      <c r="R196" s="5">
        <v>1</v>
      </c>
      <c r="S196" s="5" t="s">
        <v>47</v>
      </c>
      <c r="T196" s="5" t="str">
        <f t="shared" si="31"/>
        <v>12-2024-11-30</v>
      </c>
    </row>
    <row r="197" spans="1:20" x14ac:dyDescent="0.3">
      <c r="A197" s="35">
        <v>13</v>
      </c>
      <c r="B197" s="13" t="s">
        <v>49</v>
      </c>
      <c r="C197" s="13" t="s">
        <v>50</v>
      </c>
      <c r="D197" s="13" t="s">
        <v>23</v>
      </c>
      <c r="E197" s="13" t="s">
        <v>24</v>
      </c>
      <c r="F197" s="14">
        <v>45107</v>
      </c>
      <c r="G197" s="13">
        <v>22</v>
      </c>
      <c r="H197" s="13">
        <v>20</v>
      </c>
      <c r="I197" s="15">
        <f t="shared" si="26"/>
        <v>0.90909090909090906</v>
      </c>
      <c r="J197" s="15">
        <f t="shared" si="27"/>
        <v>0.90909090909090906</v>
      </c>
      <c r="K197" s="13" t="s">
        <v>25</v>
      </c>
      <c r="L197" s="13" t="s">
        <v>25</v>
      </c>
      <c r="M197" s="5">
        <f t="shared" si="28"/>
        <v>2023</v>
      </c>
      <c r="N197" s="5" t="str">
        <f t="shared" si="29"/>
        <v>Junio</v>
      </c>
      <c r="O197" s="6" t="str">
        <f t="shared" si="30"/>
        <v>2023-1</v>
      </c>
      <c r="P197" s="16">
        <v>0</v>
      </c>
      <c r="Q197" s="16">
        <v>0</v>
      </c>
      <c r="R197" s="5">
        <v>1</v>
      </c>
      <c r="S197" s="5" t="s">
        <v>51</v>
      </c>
      <c r="T197" s="5" t="str">
        <f t="shared" si="31"/>
        <v>13-2023-06-30</v>
      </c>
    </row>
    <row r="198" spans="1:20" x14ac:dyDescent="0.3">
      <c r="A198" s="35">
        <v>13</v>
      </c>
      <c r="B198" s="13" t="s">
        <v>49</v>
      </c>
      <c r="C198" s="13" t="s">
        <v>50</v>
      </c>
      <c r="D198" s="13" t="s">
        <v>23</v>
      </c>
      <c r="E198" s="13" t="s">
        <v>24</v>
      </c>
      <c r="F198" s="14">
        <v>45138</v>
      </c>
      <c r="G198" s="13">
        <v>41</v>
      </c>
      <c r="H198" s="13">
        <v>25</v>
      </c>
      <c r="I198" s="15">
        <f t="shared" si="26"/>
        <v>0.6097560975609756</v>
      </c>
      <c r="J198" s="15">
        <f t="shared" si="27"/>
        <v>0.6097560975609756</v>
      </c>
      <c r="K198" s="13" t="s">
        <v>25</v>
      </c>
      <c r="L198" s="13" t="s">
        <v>25</v>
      </c>
      <c r="M198" s="5">
        <f t="shared" si="28"/>
        <v>2023</v>
      </c>
      <c r="N198" s="5" t="str">
        <f t="shared" si="29"/>
        <v>Julio</v>
      </c>
      <c r="O198" s="6" t="str">
        <f t="shared" si="30"/>
        <v>2023-2</v>
      </c>
      <c r="P198" s="16">
        <v>0</v>
      </c>
      <c r="Q198" s="16">
        <v>0</v>
      </c>
      <c r="R198" s="5">
        <v>1</v>
      </c>
      <c r="S198" s="5" t="s">
        <v>51</v>
      </c>
      <c r="T198" s="5" t="str">
        <f t="shared" si="31"/>
        <v>13-2023-07-31</v>
      </c>
    </row>
    <row r="199" spans="1:20" x14ac:dyDescent="0.3">
      <c r="A199" s="35">
        <v>13</v>
      </c>
      <c r="B199" s="13" t="s">
        <v>49</v>
      </c>
      <c r="C199" s="13" t="s">
        <v>50</v>
      </c>
      <c r="D199" s="13" t="s">
        <v>23</v>
      </c>
      <c r="E199" s="13" t="s">
        <v>24</v>
      </c>
      <c r="F199" s="14">
        <v>45169</v>
      </c>
      <c r="G199" s="13">
        <v>59</v>
      </c>
      <c r="H199" s="13">
        <v>47</v>
      </c>
      <c r="I199" s="15">
        <f t="shared" si="26"/>
        <v>0.79661016949152541</v>
      </c>
      <c r="J199" s="15">
        <f t="shared" si="27"/>
        <v>0.79661016949152541</v>
      </c>
      <c r="K199" s="13" t="s">
        <v>25</v>
      </c>
      <c r="L199" s="13" t="s">
        <v>25</v>
      </c>
      <c r="M199" s="5">
        <f t="shared" si="28"/>
        <v>2023</v>
      </c>
      <c r="N199" s="5" t="str">
        <f t="shared" si="29"/>
        <v>Agosto</v>
      </c>
      <c r="O199" s="6" t="str">
        <f t="shared" si="30"/>
        <v>2023-2</v>
      </c>
      <c r="P199" s="16">
        <v>0</v>
      </c>
      <c r="Q199" s="16">
        <v>0</v>
      </c>
      <c r="R199" s="5">
        <v>1</v>
      </c>
      <c r="S199" s="5" t="s">
        <v>51</v>
      </c>
      <c r="T199" s="5" t="str">
        <f t="shared" si="31"/>
        <v>13-2023-08-31</v>
      </c>
    </row>
    <row r="200" spans="1:20" x14ac:dyDescent="0.3">
      <c r="A200" s="35">
        <v>13</v>
      </c>
      <c r="B200" s="13" t="s">
        <v>49</v>
      </c>
      <c r="C200" s="13" t="s">
        <v>50</v>
      </c>
      <c r="D200" s="13" t="s">
        <v>23</v>
      </c>
      <c r="E200" s="13" t="s">
        <v>24</v>
      </c>
      <c r="F200" s="14">
        <v>45199</v>
      </c>
      <c r="G200" s="13">
        <v>64</v>
      </c>
      <c r="H200" s="13">
        <v>63</v>
      </c>
      <c r="I200" s="15">
        <f t="shared" si="26"/>
        <v>0.984375</v>
      </c>
      <c r="J200" s="15">
        <f t="shared" si="27"/>
        <v>0.984375</v>
      </c>
      <c r="K200" s="13" t="s">
        <v>25</v>
      </c>
      <c r="L200" s="13" t="s">
        <v>25</v>
      </c>
      <c r="M200" s="5">
        <f t="shared" si="28"/>
        <v>2023</v>
      </c>
      <c r="N200" s="5" t="str">
        <f t="shared" si="29"/>
        <v>Septiembre</v>
      </c>
      <c r="O200" s="6" t="str">
        <f t="shared" si="30"/>
        <v>2023-2</v>
      </c>
      <c r="P200" s="16">
        <v>0</v>
      </c>
      <c r="Q200" s="16">
        <v>0</v>
      </c>
      <c r="R200" s="5">
        <v>1</v>
      </c>
      <c r="S200" s="5" t="s">
        <v>51</v>
      </c>
      <c r="T200" s="5" t="str">
        <f t="shared" si="31"/>
        <v>13-2023-09-30</v>
      </c>
    </row>
    <row r="201" spans="1:20" x14ac:dyDescent="0.3">
      <c r="A201" s="35">
        <v>13</v>
      </c>
      <c r="B201" s="13" t="s">
        <v>49</v>
      </c>
      <c r="C201" s="13" t="s">
        <v>50</v>
      </c>
      <c r="D201" s="13" t="s">
        <v>23</v>
      </c>
      <c r="E201" s="13" t="s">
        <v>24</v>
      </c>
      <c r="F201" s="14">
        <v>45230</v>
      </c>
      <c r="G201" s="13">
        <v>77</v>
      </c>
      <c r="H201" s="13">
        <v>74</v>
      </c>
      <c r="I201" s="15">
        <f t="shared" si="26"/>
        <v>0.96103896103896103</v>
      </c>
      <c r="J201" s="15">
        <f t="shared" si="27"/>
        <v>0.96103896103896103</v>
      </c>
      <c r="K201" s="13" t="s">
        <v>25</v>
      </c>
      <c r="L201" s="13" t="s">
        <v>25</v>
      </c>
      <c r="M201" s="5">
        <f t="shared" si="28"/>
        <v>2023</v>
      </c>
      <c r="N201" s="5" t="str">
        <f t="shared" si="29"/>
        <v>Octubre</v>
      </c>
      <c r="O201" s="6" t="str">
        <f t="shared" si="30"/>
        <v>2023-2</v>
      </c>
      <c r="P201" s="16">
        <v>0</v>
      </c>
      <c r="Q201" s="16">
        <v>0</v>
      </c>
      <c r="R201" s="5">
        <v>1</v>
      </c>
      <c r="S201" s="5" t="s">
        <v>51</v>
      </c>
      <c r="T201" s="5" t="str">
        <f t="shared" si="31"/>
        <v>13-2023-10-31</v>
      </c>
    </row>
    <row r="202" spans="1:20" x14ac:dyDescent="0.3">
      <c r="A202" s="35">
        <v>13</v>
      </c>
      <c r="B202" s="13" t="s">
        <v>49</v>
      </c>
      <c r="C202" s="13" t="s">
        <v>50</v>
      </c>
      <c r="D202" s="13" t="s">
        <v>23</v>
      </c>
      <c r="E202" s="13" t="s">
        <v>24</v>
      </c>
      <c r="F202" s="14">
        <v>45260</v>
      </c>
      <c r="G202" s="13">
        <v>81</v>
      </c>
      <c r="H202" s="13">
        <v>62</v>
      </c>
      <c r="I202" s="15">
        <f t="shared" si="26"/>
        <v>0.76543209876543206</v>
      </c>
      <c r="J202" s="15">
        <f t="shared" si="27"/>
        <v>0.76543209876543206</v>
      </c>
      <c r="K202" s="13" t="s">
        <v>25</v>
      </c>
      <c r="L202" s="13" t="s">
        <v>25</v>
      </c>
      <c r="M202" s="5">
        <f t="shared" si="28"/>
        <v>2023</v>
      </c>
      <c r="N202" s="5" t="str">
        <f t="shared" si="29"/>
        <v>Noviembre</v>
      </c>
      <c r="O202" s="6" t="str">
        <f t="shared" si="30"/>
        <v>2023-2</v>
      </c>
      <c r="P202" s="16">
        <v>0</v>
      </c>
      <c r="Q202" s="16">
        <v>0</v>
      </c>
      <c r="R202" s="5">
        <v>1</v>
      </c>
      <c r="S202" s="5" t="s">
        <v>51</v>
      </c>
      <c r="T202" s="5" t="str">
        <f t="shared" si="31"/>
        <v>13-2023-11-30</v>
      </c>
    </row>
    <row r="203" spans="1:20" x14ac:dyDescent="0.3">
      <c r="A203" s="35">
        <v>13</v>
      </c>
      <c r="B203" s="13" t="s">
        <v>49</v>
      </c>
      <c r="C203" s="13" t="s">
        <v>50</v>
      </c>
      <c r="D203" s="13" t="s">
        <v>23</v>
      </c>
      <c r="E203" s="13" t="s">
        <v>24</v>
      </c>
      <c r="F203" s="14">
        <v>45291</v>
      </c>
      <c r="G203" s="13">
        <v>100</v>
      </c>
      <c r="H203" s="13">
        <v>99</v>
      </c>
      <c r="I203" s="15">
        <f t="shared" ref="I203:I234" si="32">IFERROR(IF((H203/G203)&gt;1.3,1.3,H203/G203),"")</f>
        <v>0.99</v>
      </c>
      <c r="J203" s="15">
        <f t="shared" si="27"/>
        <v>0.99</v>
      </c>
      <c r="K203" s="13" t="s">
        <v>25</v>
      </c>
      <c r="L203" s="13" t="s">
        <v>25</v>
      </c>
      <c r="M203" s="5">
        <f t="shared" si="28"/>
        <v>2023</v>
      </c>
      <c r="N203" s="5" t="str">
        <f t="shared" si="29"/>
        <v>Diciembre</v>
      </c>
      <c r="O203" s="6" t="str">
        <f t="shared" si="30"/>
        <v>2023-2</v>
      </c>
      <c r="P203" s="16">
        <v>0</v>
      </c>
      <c r="Q203" s="16">
        <v>0</v>
      </c>
      <c r="R203" s="5">
        <v>1</v>
      </c>
      <c r="S203" s="5" t="s">
        <v>51</v>
      </c>
      <c r="T203" s="5" t="str">
        <f t="shared" si="31"/>
        <v>13-2023-12-31</v>
      </c>
    </row>
    <row r="204" spans="1:20" x14ac:dyDescent="0.3">
      <c r="A204" s="35">
        <v>13</v>
      </c>
      <c r="B204" s="13" t="s">
        <v>49</v>
      </c>
      <c r="C204" s="13" t="s">
        <v>50</v>
      </c>
      <c r="D204" s="13" t="s">
        <v>23</v>
      </c>
      <c r="E204" s="13" t="s">
        <v>24</v>
      </c>
      <c r="F204" s="14">
        <v>45322</v>
      </c>
      <c r="G204" s="13">
        <v>100</v>
      </c>
      <c r="H204" s="13">
        <v>100</v>
      </c>
      <c r="I204" s="15">
        <f t="shared" si="32"/>
        <v>1</v>
      </c>
      <c r="J204" s="15">
        <f t="shared" si="27"/>
        <v>1</v>
      </c>
      <c r="K204" s="13" t="s">
        <v>25</v>
      </c>
      <c r="L204" s="13" t="s">
        <v>25</v>
      </c>
      <c r="M204" s="5">
        <f t="shared" si="28"/>
        <v>2024</v>
      </c>
      <c r="N204" s="5" t="str">
        <f t="shared" si="29"/>
        <v>Enero</v>
      </c>
      <c r="O204" s="6" t="str">
        <f t="shared" si="30"/>
        <v>2024-1</v>
      </c>
      <c r="P204" s="16">
        <v>0</v>
      </c>
      <c r="Q204" s="16">
        <v>0</v>
      </c>
      <c r="R204" s="5">
        <v>1</v>
      </c>
      <c r="S204" s="5" t="s">
        <v>51</v>
      </c>
      <c r="T204" s="5" t="str">
        <f t="shared" si="31"/>
        <v>13-2024-01-31</v>
      </c>
    </row>
    <row r="205" spans="1:20" x14ac:dyDescent="0.3">
      <c r="A205" s="5">
        <v>14</v>
      </c>
      <c r="B205" s="5" t="s">
        <v>52</v>
      </c>
      <c r="C205" s="5" t="s">
        <v>53</v>
      </c>
      <c r="D205" s="5" t="s">
        <v>54</v>
      </c>
      <c r="E205" s="5" t="s">
        <v>24</v>
      </c>
      <c r="F205" s="6">
        <v>44742</v>
      </c>
      <c r="G205" s="9">
        <v>49004</v>
      </c>
      <c r="H205" s="61">
        <v>51010</v>
      </c>
      <c r="I205" s="15">
        <v>1.040935433842135</v>
      </c>
      <c r="J205" s="15">
        <v>1.040935433842135</v>
      </c>
      <c r="K205" s="5" t="s">
        <v>55</v>
      </c>
      <c r="L205" s="5" t="s">
        <v>55</v>
      </c>
      <c r="M205" s="5">
        <f t="shared" si="28"/>
        <v>2022</v>
      </c>
      <c r="N205" s="5" t="str">
        <f t="shared" si="29"/>
        <v>Junio</v>
      </c>
      <c r="O205" s="6" t="str">
        <f t="shared" si="30"/>
        <v>2022-1</v>
      </c>
      <c r="P205" s="5">
        <v>0</v>
      </c>
      <c r="Q205" s="5">
        <v>0</v>
      </c>
      <c r="R205" s="5">
        <v>1</v>
      </c>
      <c r="S205" s="5" t="s">
        <v>56</v>
      </c>
      <c r="T205" s="5" t="str">
        <f t="shared" si="31"/>
        <v>14-2022-06-30</v>
      </c>
    </row>
    <row r="206" spans="1:20" x14ac:dyDescent="0.3">
      <c r="A206" s="5">
        <v>14</v>
      </c>
      <c r="B206" s="5" t="s">
        <v>52</v>
      </c>
      <c r="C206" s="5" t="s">
        <v>53</v>
      </c>
      <c r="D206" s="5" t="s">
        <v>54</v>
      </c>
      <c r="E206" s="5" t="s">
        <v>24</v>
      </c>
      <c r="F206" s="17">
        <v>44926</v>
      </c>
      <c r="G206" s="9">
        <v>50430</v>
      </c>
      <c r="H206" s="9">
        <v>50238</v>
      </c>
      <c r="I206" s="15">
        <v>0.99619274241522904</v>
      </c>
      <c r="J206" s="15">
        <v>0.99619274241522904</v>
      </c>
      <c r="K206" s="5" t="s">
        <v>55</v>
      </c>
      <c r="L206" s="5" t="s">
        <v>55</v>
      </c>
      <c r="M206" s="5">
        <f t="shared" si="28"/>
        <v>2022</v>
      </c>
      <c r="N206" s="5" t="str">
        <f t="shared" si="29"/>
        <v>Diciembre</v>
      </c>
      <c r="O206" s="6" t="str">
        <f t="shared" si="30"/>
        <v>2022-2</v>
      </c>
      <c r="P206" s="5">
        <v>0</v>
      </c>
      <c r="Q206" s="5">
        <v>0</v>
      </c>
      <c r="R206" s="5">
        <v>1</v>
      </c>
      <c r="S206" s="5" t="s">
        <v>56</v>
      </c>
      <c r="T206" s="5" t="str">
        <f t="shared" si="31"/>
        <v>14-2022-12-31</v>
      </c>
    </row>
    <row r="207" spans="1:20" x14ac:dyDescent="0.3">
      <c r="A207" s="25">
        <v>14</v>
      </c>
      <c r="B207" s="5" t="s">
        <v>52</v>
      </c>
      <c r="C207" s="5" t="s">
        <v>53</v>
      </c>
      <c r="D207" s="5" t="s">
        <v>54</v>
      </c>
      <c r="E207" s="5" t="s">
        <v>24</v>
      </c>
      <c r="F207" s="6">
        <v>45107</v>
      </c>
      <c r="G207" s="11">
        <v>52177</v>
      </c>
      <c r="H207" s="11">
        <v>51473</v>
      </c>
      <c r="I207" s="15">
        <f>IFERROR(IF((H207/G207)&gt;1.3,1.3,H207/G207),"")</f>
        <v>0.98650746497498898</v>
      </c>
      <c r="J207" s="15">
        <f t="shared" ref="J207:J212" si="33">IFERROR(IF((H207/G207)&gt;H207/G207,1.3,H207/G207),"")</f>
        <v>0.98650746497498898</v>
      </c>
      <c r="K207" s="5" t="s">
        <v>55</v>
      </c>
      <c r="L207" s="5" t="s">
        <v>55</v>
      </c>
      <c r="M207" s="5">
        <f t="shared" si="28"/>
        <v>2023</v>
      </c>
      <c r="N207" s="5" t="str">
        <f t="shared" si="29"/>
        <v>Junio</v>
      </c>
      <c r="O207" s="6" t="str">
        <f t="shared" si="30"/>
        <v>2023-1</v>
      </c>
      <c r="P207" s="16">
        <v>0</v>
      </c>
      <c r="Q207" s="16">
        <v>0</v>
      </c>
      <c r="R207" s="5">
        <v>1</v>
      </c>
      <c r="S207" s="5" t="s">
        <v>56</v>
      </c>
      <c r="T207" s="5" t="str">
        <f t="shared" si="31"/>
        <v>14-2023-06-30</v>
      </c>
    </row>
    <row r="208" spans="1:20" x14ac:dyDescent="0.3">
      <c r="A208" s="25">
        <v>14</v>
      </c>
      <c r="B208" s="5" t="s">
        <v>52</v>
      </c>
      <c r="C208" s="5" t="s">
        <v>53</v>
      </c>
      <c r="D208" s="5" t="s">
        <v>54</v>
      </c>
      <c r="E208" s="5" t="s">
        <v>24</v>
      </c>
      <c r="F208" s="6">
        <v>45291</v>
      </c>
      <c r="G208" s="11">
        <v>51687</v>
      </c>
      <c r="H208" s="10">
        <v>51375</v>
      </c>
      <c r="I208" s="15">
        <f>IFERROR(IF((H208/G208)&gt;1.3,1.3,H208/G208),"")</f>
        <v>0.99396366591212493</v>
      </c>
      <c r="J208" s="15">
        <f t="shared" si="33"/>
        <v>0.99396366591212493</v>
      </c>
      <c r="K208" s="5" t="s">
        <v>55</v>
      </c>
      <c r="L208" s="5" t="s">
        <v>55</v>
      </c>
      <c r="M208" s="5">
        <f t="shared" si="28"/>
        <v>2023</v>
      </c>
      <c r="N208" s="5" t="str">
        <f t="shared" si="29"/>
        <v>Diciembre</v>
      </c>
      <c r="O208" s="6" t="str">
        <f t="shared" si="30"/>
        <v>2023-2</v>
      </c>
      <c r="P208" s="16">
        <v>0</v>
      </c>
      <c r="Q208" s="16">
        <v>0</v>
      </c>
      <c r="R208" s="5">
        <v>1</v>
      </c>
      <c r="S208" s="5" t="s">
        <v>56</v>
      </c>
      <c r="T208" s="5" t="str">
        <f t="shared" si="31"/>
        <v>14-2023-12-31</v>
      </c>
    </row>
    <row r="209" spans="1:20" x14ac:dyDescent="0.3">
      <c r="A209" s="25">
        <v>14</v>
      </c>
      <c r="B209" s="5" t="s">
        <v>52</v>
      </c>
      <c r="C209" s="5" t="s">
        <v>53</v>
      </c>
      <c r="D209" s="5" t="s">
        <v>54</v>
      </c>
      <c r="E209" s="5" t="s">
        <v>24</v>
      </c>
      <c r="F209" s="6">
        <v>45473</v>
      </c>
      <c r="G209" s="9">
        <v>52403.186118801452</v>
      </c>
      <c r="H209" s="9">
        <v>52585</v>
      </c>
      <c r="I209" s="15">
        <f>IFERROR(IF((H209/G209)&gt;1.3,1.3,H209/G209),"")</f>
        <v>1.0034695195972696</v>
      </c>
      <c r="J209" s="15">
        <f t="shared" si="33"/>
        <v>1.0034695195972696</v>
      </c>
      <c r="K209" s="5" t="s">
        <v>55</v>
      </c>
      <c r="L209" s="5" t="s">
        <v>55</v>
      </c>
      <c r="M209" s="5">
        <f t="shared" si="28"/>
        <v>2024</v>
      </c>
      <c r="N209" s="5" t="str">
        <f t="shared" si="29"/>
        <v>Junio</v>
      </c>
      <c r="O209" s="6" t="str">
        <f t="shared" si="30"/>
        <v>2024-1</v>
      </c>
      <c r="P209" s="16">
        <v>0</v>
      </c>
      <c r="Q209" s="16">
        <v>0</v>
      </c>
      <c r="R209" s="5">
        <v>1</v>
      </c>
      <c r="S209" s="5" t="s">
        <v>56</v>
      </c>
      <c r="T209" s="5" t="str">
        <f t="shared" si="31"/>
        <v>14-2024-06-30</v>
      </c>
    </row>
    <row r="210" spans="1:20" x14ac:dyDescent="0.3">
      <c r="A210" s="25">
        <v>14</v>
      </c>
      <c r="B210" s="5" t="s">
        <v>52</v>
      </c>
      <c r="C210" s="5" t="s">
        <v>53</v>
      </c>
      <c r="D210" s="5" t="s">
        <v>54</v>
      </c>
      <c r="E210" s="5" t="s">
        <v>24</v>
      </c>
      <c r="F210" s="6">
        <v>45657</v>
      </c>
      <c r="G210" s="83">
        <v>51116.334115206948</v>
      </c>
      <c r="H210" s="9">
        <v>52005</v>
      </c>
      <c r="I210" s="15">
        <f>IFERROR(IF((H210/G210)&gt;1.3,1.3,H210/G210),"")</f>
        <v>1.0173851646479608</v>
      </c>
      <c r="J210" s="15">
        <f t="shared" si="33"/>
        <v>1.0173851646479608</v>
      </c>
      <c r="K210" s="5" t="s">
        <v>55</v>
      </c>
      <c r="L210" s="5" t="s">
        <v>55</v>
      </c>
      <c r="M210" s="5">
        <f t="shared" si="28"/>
        <v>2024</v>
      </c>
      <c r="N210" s="5" t="str">
        <f t="shared" si="29"/>
        <v>Diciembre</v>
      </c>
      <c r="O210" s="6" t="str">
        <f t="shared" si="30"/>
        <v>2024-2</v>
      </c>
      <c r="P210" s="16">
        <v>0</v>
      </c>
      <c r="Q210" s="16">
        <v>0</v>
      </c>
      <c r="R210" s="5">
        <v>1</v>
      </c>
      <c r="S210" s="5" t="s">
        <v>56</v>
      </c>
      <c r="T210" s="5" t="str">
        <f t="shared" si="31"/>
        <v>14-2024-12-31</v>
      </c>
    </row>
    <row r="211" spans="1:20" x14ac:dyDescent="0.3">
      <c r="A211" s="25">
        <v>68</v>
      </c>
      <c r="B211" s="5" t="s">
        <v>57</v>
      </c>
      <c r="C211" s="5" t="s">
        <v>58</v>
      </c>
      <c r="D211" s="5" t="s">
        <v>54</v>
      </c>
      <c r="E211" s="5" t="s">
        <v>24</v>
      </c>
      <c r="F211" s="17">
        <v>45107</v>
      </c>
      <c r="G211" s="5">
        <v>80</v>
      </c>
      <c r="H211" s="5">
        <v>91.5</v>
      </c>
      <c r="I211" s="8">
        <f>IFERROR(H211/G211,"")</f>
        <v>1.14375</v>
      </c>
      <c r="J211" s="15">
        <f t="shared" si="33"/>
        <v>1.14375</v>
      </c>
      <c r="K211" s="5" t="s">
        <v>25</v>
      </c>
      <c r="L211" s="5" t="s">
        <v>25</v>
      </c>
      <c r="M211" s="5">
        <f t="shared" si="28"/>
        <v>2023</v>
      </c>
      <c r="N211" s="5" t="str">
        <f t="shared" si="29"/>
        <v>Junio</v>
      </c>
      <c r="O211" s="6" t="str">
        <f t="shared" si="30"/>
        <v>2023-1</v>
      </c>
      <c r="P211" s="16">
        <v>1</v>
      </c>
      <c r="Q211" s="16">
        <v>1</v>
      </c>
      <c r="R211" s="5">
        <v>0</v>
      </c>
      <c r="S211" s="5" t="s">
        <v>29</v>
      </c>
      <c r="T211" s="5" t="str">
        <f t="shared" si="31"/>
        <v>68-2023-06-30</v>
      </c>
    </row>
    <row r="212" spans="1:20" x14ac:dyDescent="0.3">
      <c r="A212" s="37">
        <v>68</v>
      </c>
      <c r="B212" s="5" t="s">
        <v>57</v>
      </c>
      <c r="C212" s="5" t="s">
        <v>58</v>
      </c>
      <c r="D212" s="5" t="s">
        <v>54</v>
      </c>
      <c r="E212" s="5" t="s">
        <v>24</v>
      </c>
      <c r="F212" s="6">
        <v>45291</v>
      </c>
      <c r="G212" s="5">
        <v>80</v>
      </c>
      <c r="H212" s="5">
        <v>85</v>
      </c>
      <c r="I212" s="8">
        <f>IFERROR(H212/G212,"")</f>
        <v>1.0625</v>
      </c>
      <c r="J212" s="15">
        <f t="shared" si="33"/>
        <v>1.0625</v>
      </c>
      <c r="K212" s="5" t="s">
        <v>25</v>
      </c>
      <c r="L212" s="5" t="s">
        <v>25</v>
      </c>
      <c r="M212" s="5">
        <f t="shared" si="28"/>
        <v>2023</v>
      </c>
      <c r="N212" s="5" t="str">
        <f t="shared" si="29"/>
        <v>Diciembre</v>
      </c>
      <c r="O212" s="6" t="str">
        <f t="shared" si="30"/>
        <v>2023-2</v>
      </c>
      <c r="P212" s="16">
        <v>0</v>
      </c>
      <c r="Q212" s="16">
        <v>0</v>
      </c>
      <c r="R212" s="5">
        <v>0</v>
      </c>
      <c r="S212" s="5" t="s">
        <v>29</v>
      </c>
      <c r="T212" s="5" t="str">
        <f t="shared" si="31"/>
        <v>68-2023-12-31</v>
      </c>
    </row>
    <row r="213" spans="1:20" x14ac:dyDescent="0.3">
      <c r="A213" s="5">
        <v>68</v>
      </c>
      <c r="B213" s="5" t="s">
        <v>57</v>
      </c>
      <c r="C213" s="5" t="s">
        <v>58</v>
      </c>
      <c r="D213" s="5" t="s">
        <v>54</v>
      </c>
      <c r="E213" s="5" t="s">
        <v>24</v>
      </c>
      <c r="F213" s="6">
        <v>45473</v>
      </c>
      <c r="G213" s="5">
        <v>80</v>
      </c>
      <c r="H213" s="5">
        <v>86</v>
      </c>
      <c r="I213" s="15">
        <v>1.075</v>
      </c>
      <c r="J213" s="15">
        <v>1.075</v>
      </c>
      <c r="K213" s="5" t="s">
        <v>25</v>
      </c>
      <c r="L213" s="5" t="s">
        <v>25</v>
      </c>
      <c r="M213" s="5">
        <f t="shared" si="28"/>
        <v>2024</v>
      </c>
      <c r="N213" s="5" t="str">
        <f t="shared" si="29"/>
        <v>Junio</v>
      </c>
      <c r="O213" s="6" t="str">
        <f t="shared" si="30"/>
        <v>2024-1</v>
      </c>
      <c r="P213" s="5">
        <v>1</v>
      </c>
      <c r="Q213" s="5">
        <v>1</v>
      </c>
      <c r="R213" s="5">
        <v>0</v>
      </c>
      <c r="S213" s="5" t="s">
        <v>29</v>
      </c>
      <c r="T213" s="5" t="str">
        <f t="shared" si="31"/>
        <v>68-2024-06-30</v>
      </c>
    </row>
    <row r="214" spans="1:20" x14ac:dyDescent="0.3">
      <c r="A214" s="25">
        <v>68</v>
      </c>
      <c r="B214" s="5" t="s">
        <v>57</v>
      </c>
      <c r="C214" s="5" t="s">
        <v>58</v>
      </c>
      <c r="D214" s="5" t="s">
        <v>54</v>
      </c>
      <c r="E214" s="5" t="s">
        <v>24</v>
      </c>
      <c r="F214" s="6">
        <v>45657</v>
      </c>
      <c r="G214" s="5">
        <v>80</v>
      </c>
      <c r="H214" s="10">
        <v>87.5</v>
      </c>
      <c r="I214" s="15">
        <f>IFERROR(IF((H214/G214)&gt;1.3,1.3,H214/G214),"")</f>
        <v>1.09375</v>
      </c>
      <c r="J214" s="15">
        <f t="shared" ref="J214:J219" si="34">IFERROR(IF((H214/G214)&gt;H214/G214,1.3,H214/G214),"")</f>
        <v>1.09375</v>
      </c>
      <c r="K214" s="5" t="s">
        <v>25</v>
      </c>
      <c r="L214" s="5" t="s">
        <v>25</v>
      </c>
      <c r="M214" s="5">
        <f t="shared" si="28"/>
        <v>2024</v>
      </c>
      <c r="N214" s="5" t="str">
        <f t="shared" si="29"/>
        <v>Diciembre</v>
      </c>
      <c r="O214" s="6" t="str">
        <f t="shared" si="30"/>
        <v>2024-2</v>
      </c>
      <c r="P214" s="16">
        <v>1</v>
      </c>
      <c r="Q214" s="16">
        <v>1</v>
      </c>
      <c r="R214" s="5">
        <v>0</v>
      </c>
      <c r="S214" s="5" t="s">
        <v>29</v>
      </c>
      <c r="T214" s="5" t="str">
        <f t="shared" si="31"/>
        <v>68-2024-12-31</v>
      </c>
    </row>
    <row r="215" spans="1:20" x14ac:dyDescent="0.3">
      <c r="A215" s="25">
        <v>69</v>
      </c>
      <c r="B215" s="5" t="s">
        <v>59</v>
      </c>
      <c r="C215" s="5" t="s">
        <v>58</v>
      </c>
      <c r="D215" s="5" t="s">
        <v>60</v>
      </c>
      <c r="E215" s="5" t="s">
        <v>24</v>
      </c>
      <c r="F215" s="6">
        <v>45016</v>
      </c>
      <c r="G215" s="5">
        <v>90</v>
      </c>
      <c r="H215" s="5">
        <v>90.541781450872406</v>
      </c>
      <c r="I215" s="8">
        <f>IFERROR(H215/G215,"")</f>
        <v>1.0060197938985822</v>
      </c>
      <c r="J215" s="15">
        <f t="shared" si="34"/>
        <v>1.0060197938985822</v>
      </c>
      <c r="K215" s="5" t="s">
        <v>25</v>
      </c>
      <c r="L215" s="5" t="s">
        <v>25</v>
      </c>
      <c r="M215" s="5">
        <f t="shared" si="28"/>
        <v>2023</v>
      </c>
      <c r="N215" s="5" t="str">
        <f t="shared" si="29"/>
        <v>Marzo</v>
      </c>
      <c r="O215" s="6" t="str">
        <f t="shared" si="30"/>
        <v>2023-1</v>
      </c>
      <c r="P215" s="16">
        <v>0</v>
      </c>
      <c r="Q215" s="16">
        <v>0</v>
      </c>
      <c r="R215" s="5">
        <v>0</v>
      </c>
      <c r="S215" s="5" t="s">
        <v>29</v>
      </c>
      <c r="T215" s="5" t="str">
        <f t="shared" si="31"/>
        <v>69-2023-03-31</v>
      </c>
    </row>
    <row r="216" spans="1:20" x14ac:dyDescent="0.3">
      <c r="A216" s="25">
        <v>69</v>
      </c>
      <c r="B216" s="5" t="s">
        <v>59</v>
      </c>
      <c r="C216" s="5" t="s">
        <v>58</v>
      </c>
      <c r="D216" s="5" t="s">
        <v>60</v>
      </c>
      <c r="E216" s="5" t="s">
        <v>24</v>
      </c>
      <c r="F216" s="6">
        <v>45107</v>
      </c>
      <c r="G216" s="5">
        <v>90</v>
      </c>
      <c r="H216" s="5">
        <v>90.397672162948595</v>
      </c>
      <c r="I216" s="8">
        <f>IFERROR(H216/G216,"")</f>
        <v>1.0044185795883178</v>
      </c>
      <c r="J216" s="15">
        <f t="shared" si="34"/>
        <v>1.0044185795883178</v>
      </c>
      <c r="K216" s="5" t="s">
        <v>25</v>
      </c>
      <c r="L216" s="5" t="s">
        <v>25</v>
      </c>
      <c r="M216" s="5">
        <f t="shared" si="28"/>
        <v>2023</v>
      </c>
      <c r="N216" s="5" t="str">
        <f t="shared" si="29"/>
        <v>Junio</v>
      </c>
      <c r="O216" s="6" t="str">
        <f t="shared" si="30"/>
        <v>2023-1</v>
      </c>
      <c r="P216" s="16">
        <v>0</v>
      </c>
      <c r="Q216" s="16">
        <v>0</v>
      </c>
      <c r="R216" s="5">
        <v>0</v>
      </c>
      <c r="S216" s="5" t="s">
        <v>29</v>
      </c>
      <c r="T216" s="5" t="str">
        <f t="shared" si="31"/>
        <v>69-2023-06-30</v>
      </c>
    </row>
    <row r="217" spans="1:20" x14ac:dyDescent="0.3">
      <c r="A217" s="41">
        <v>69</v>
      </c>
      <c r="B217" s="5" t="s">
        <v>59</v>
      </c>
      <c r="C217" s="5" t="s">
        <v>58</v>
      </c>
      <c r="D217" s="5" t="s">
        <v>60</v>
      </c>
      <c r="E217" s="5" t="s">
        <v>24</v>
      </c>
      <c r="F217" s="6">
        <v>45199</v>
      </c>
      <c r="G217" s="5">
        <v>90</v>
      </c>
      <c r="H217" s="5">
        <v>92.89</v>
      </c>
      <c r="I217" s="8">
        <f>IFERROR(H217/G217,"")</f>
        <v>1.0321111111111112</v>
      </c>
      <c r="J217" s="15">
        <f t="shared" si="34"/>
        <v>1.0321111111111112</v>
      </c>
      <c r="K217" s="5" t="s">
        <v>25</v>
      </c>
      <c r="L217" s="5" t="s">
        <v>25</v>
      </c>
      <c r="M217" s="5">
        <f t="shared" si="28"/>
        <v>2023</v>
      </c>
      <c r="N217" s="5" t="str">
        <f t="shared" si="29"/>
        <v>Septiembre</v>
      </c>
      <c r="O217" s="6" t="str">
        <f t="shared" si="30"/>
        <v>2023-2</v>
      </c>
      <c r="P217" s="16">
        <v>0</v>
      </c>
      <c r="Q217" s="16">
        <v>0</v>
      </c>
      <c r="R217" s="5">
        <v>0</v>
      </c>
      <c r="S217" s="5" t="s">
        <v>29</v>
      </c>
      <c r="T217" s="5" t="str">
        <f t="shared" si="31"/>
        <v>69-2023-09-30</v>
      </c>
    </row>
    <row r="218" spans="1:20" x14ac:dyDescent="0.3">
      <c r="A218" s="37">
        <v>69</v>
      </c>
      <c r="B218" s="5" t="s">
        <v>59</v>
      </c>
      <c r="C218" s="5" t="s">
        <v>58</v>
      </c>
      <c r="D218" s="5" t="s">
        <v>60</v>
      </c>
      <c r="E218" s="5" t="s">
        <v>24</v>
      </c>
      <c r="F218" s="6">
        <v>45291</v>
      </c>
      <c r="G218" s="5">
        <v>90</v>
      </c>
      <c r="H218" s="5">
        <v>92.79</v>
      </c>
      <c r="I218" s="8">
        <f>IFERROR(H218/G218,"")</f>
        <v>1.0310000000000001</v>
      </c>
      <c r="J218" s="15">
        <f t="shared" si="34"/>
        <v>1.0310000000000001</v>
      </c>
      <c r="K218" s="5" t="s">
        <v>25</v>
      </c>
      <c r="L218" s="5" t="s">
        <v>25</v>
      </c>
      <c r="M218" s="5">
        <f t="shared" si="28"/>
        <v>2023</v>
      </c>
      <c r="N218" s="5" t="str">
        <f t="shared" si="29"/>
        <v>Diciembre</v>
      </c>
      <c r="O218" s="6" t="str">
        <f t="shared" si="30"/>
        <v>2023-2</v>
      </c>
      <c r="P218" s="16">
        <v>0</v>
      </c>
      <c r="Q218" s="16">
        <v>0</v>
      </c>
      <c r="R218" s="5">
        <v>0</v>
      </c>
      <c r="S218" s="5" t="s">
        <v>29</v>
      </c>
      <c r="T218" s="5" t="str">
        <f t="shared" si="31"/>
        <v>69-2023-12-31</v>
      </c>
    </row>
    <row r="219" spans="1:20" x14ac:dyDescent="0.3">
      <c r="A219" s="25">
        <v>69</v>
      </c>
      <c r="B219" s="5" t="s">
        <v>59</v>
      </c>
      <c r="C219" s="5" t="s">
        <v>58</v>
      </c>
      <c r="D219" s="5" t="s">
        <v>60</v>
      </c>
      <c r="E219" s="5" t="s">
        <v>24</v>
      </c>
      <c r="F219" s="6">
        <v>45382</v>
      </c>
      <c r="G219" s="5">
        <v>90</v>
      </c>
      <c r="H219" s="10">
        <v>91.32</v>
      </c>
      <c r="I219" s="15">
        <f>IFERROR(IF((H219/G219)&gt;1.3,1.3,H219/G219),"")</f>
        <v>1.0146666666666666</v>
      </c>
      <c r="J219" s="15">
        <f t="shared" si="34"/>
        <v>1.0146666666666666</v>
      </c>
      <c r="K219" s="5" t="s">
        <v>25</v>
      </c>
      <c r="L219" s="5" t="s">
        <v>25</v>
      </c>
      <c r="M219" s="5">
        <f t="shared" si="28"/>
        <v>2024</v>
      </c>
      <c r="N219" s="5" t="str">
        <f t="shared" si="29"/>
        <v>Marzo</v>
      </c>
      <c r="O219" s="6" t="str">
        <f t="shared" si="30"/>
        <v>2024-1</v>
      </c>
      <c r="P219" s="16">
        <v>0</v>
      </c>
      <c r="Q219" s="16">
        <v>0</v>
      </c>
      <c r="R219" s="5">
        <v>0</v>
      </c>
      <c r="S219" s="5" t="s">
        <v>29</v>
      </c>
      <c r="T219" s="5" t="str">
        <f t="shared" si="31"/>
        <v>69-2024-03-31</v>
      </c>
    </row>
    <row r="220" spans="1:20" x14ac:dyDescent="0.3">
      <c r="A220" s="5">
        <v>69</v>
      </c>
      <c r="B220" s="5" t="s">
        <v>59</v>
      </c>
      <c r="C220" s="5" t="s">
        <v>58</v>
      </c>
      <c r="D220" s="5" t="s">
        <v>60</v>
      </c>
      <c r="E220" s="5" t="s">
        <v>24</v>
      </c>
      <c r="F220" s="6">
        <v>45473</v>
      </c>
      <c r="G220" s="5">
        <v>90</v>
      </c>
      <c r="H220" s="5">
        <v>91.33</v>
      </c>
      <c r="I220" s="15">
        <v>1.014777777777778</v>
      </c>
      <c r="J220" s="15">
        <v>1.014777777777778</v>
      </c>
      <c r="K220" s="5" t="s">
        <v>25</v>
      </c>
      <c r="L220" s="5" t="s">
        <v>25</v>
      </c>
      <c r="M220" s="5">
        <f t="shared" si="28"/>
        <v>2024</v>
      </c>
      <c r="N220" s="5" t="str">
        <f t="shared" si="29"/>
        <v>Junio</v>
      </c>
      <c r="O220" s="6" t="str">
        <f t="shared" si="30"/>
        <v>2024-1</v>
      </c>
      <c r="P220" s="5">
        <v>0</v>
      </c>
      <c r="Q220" s="5">
        <v>0</v>
      </c>
      <c r="R220" s="5">
        <v>0</v>
      </c>
      <c r="S220" s="5" t="s">
        <v>29</v>
      </c>
      <c r="T220" s="5" t="str">
        <f t="shared" si="31"/>
        <v>69-2024-06-30</v>
      </c>
    </row>
    <row r="221" spans="1:20" x14ac:dyDescent="0.3">
      <c r="A221" s="25">
        <v>69</v>
      </c>
      <c r="B221" s="5" t="s">
        <v>59</v>
      </c>
      <c r="C221" s="5" t="s">
        <v>58</v>
      </c>
      <c r="D221" s="5" t="s">
        <v>60</v>
      </c>
      <c r="E221" s="5" t="s">
        <v>24</v>
      </c>
      <c r="F221" s="6">
        <v>45565</v>
      </c>
      <c r="G221" s="5">
        <v>90</v>
      </c>
      <c r="H221" s="10">
        <v>91.67</v>
      </c>
      <c r="I221" s="15">
        <f>IFERROR(IF((H221/G221)&gt;1.3,1.3,H221/G221),"")</f>
        <v>1.0185555555555557</v>
      </c>
      <c r="J221" s="15">
        <f>IFERROR(IF((H221/G221)&gt;H221/G221,1.3,H221/G221),"")</f>
        <v>1.0185555555555557</v>
      </c>
      <c r="K221" s="5" t="s">
        <v>25</v>
      </c>
      <c r="L221" s="5" t="s">
        <v>25</v>
      </c>
      <c r="M221" s="5">
        <f t="shared" si="28"/>
        <v>2024</v>
      </c>
      <c r="N221" s="5" t="str">
        <f t="shared" si="29"/>
        <v>Septiembre</v>
      </c>
      <c r="O221" s="6" t="str">
        <f t="shared" si="30"/>
        <v>2024-2</v>
      </c>
      <c r="P221" s="16">
        <v>0</v>
      </c>
      <c r="Q221" s="16">
        <v>0</v>
      </c>
      <c r="R221" s="5">
        <v>0</v>
      </c>
      <c r="S221" s="5" t="s">
        <v>29</v>
      </c>
      <c r="T221" s="5" t="str">
        <f t="shared" si="31"/>
        <v>69-2024-09-30</v>
      </c>
    </row>
    <row r="222" spans="1:20" x14ac:dyDescent="0.3">
      <c r="A222" s="25">
        <v>69</v>
      </c>
      <c r="B222" s="5" t="s">
        <v>59</v>
      </c>
      <c r="C222" s="5" t="s">
        <v>58</v>
      </c>
      <c r="D222" s="5" t="s">
        <v>60</v>
      </c>
      <c r="E222" s="5" t="s">
        <v>24</v>
      </c>
      <c r="F222" s="6">
        <v>45657</v>
      </c>
      <c r="G222" s="5">
        <v>90</v>
      </c>
      <c r="H222" s="10">
        <v>90.5</v>
      </c>
      <c r="I222" s="15">
        <f>IFERROR(IF((H222/G222)&gt;1.3,1.3,H222/G222),"")</f>
        <v>1.0055555555555555</v>
      </c>
      <c r="J222" s="15">
        <f>IFERROR(IF((H222/G222)&gt;H222/G222,1.3,H222/G222),"")</f>
        <v>1.0055555555555555</v>
      </c>
      <c r="K222" s="5" t="s">
        <v>25</v>
      </c>
      <c r="L222" s="5" t="s">
        <v>25</v>
      </c>
      <c r="M222" s="5">
        <f t="shared" si="28"/>
        <v>2024</v>
      </c>
      <c r="N222" s="5" t="str">
        <f t="shared" si="29"/>
        <v>Diciembre</v>
      </c>
      <c r="O222" s="6" t="str">
        <f t="shared" si="30"/>
        <v>2024-2</v>
      </c>
      <c r="P222" s="16">
        <v>0</v>
      </c>
      <c r="Q222" s="16">
        <v>0</v>
      </c>
      <c r="R222" s="5">
        <v>0</v>
      </c>
      <c r="S222" s="5" t="s">
        <v>29</v>
      </c>
      <c r="T222" s="5" t="str">
        <f t="shared" si="31"/>
        <v>69-2024-12-31</v>
      </c>
    </row>
    <row r="223" spans="1:20" x14ac:dyDescent="0.3">
      <c r="A223" s="25">
        <v>73</v>
      </c>
      <c r="B223" s="5" t="s">
        <v>61</v>
      </c>
      <c r="C223" s="5" t="s">
        <v>28</v>
      </c>
      <c r="D223" s="5" t="s">
        <v>54</v>
      </c>
      <c r="E223" s="5" t="s">
        <v>62</v>
      </c>
      <c r="F223" s="17">
        <v>45107</v>
      </c>
      <c r="G223" s="5">
        <v>20</v>
      </c>
      <c r="H223" s="5">
        <v>19</v>
      </c>
      <c r="I223" s="8">
        <f>IFERROR(G223/H223,"")</f>
        <v>1.0526315789473684</v>
      </c>
      <c r="J223" s="8">
        <f>IFERROR(G223/H223,"")</f>
        <v>1.0526315789473684</v>
      </c>
      <c r="K223" s="8" t="s">
        <v>63</v>
      </c>
      <c r="L223" s="8" t="s">
        <v>63</v>
      </c>
      <c r="M223" s="5">
        <f t="shared" si="28"/>
        <v>2023</v>
      </c>
      <c r="N223" s="5" t="str">
        <f t="shared" si="29"/>
        <v>Junio</v>
      </c>
      <c r="O223" s="6" t="str">
        <f t="shared" si="30"/>
        <v>2023-1</v>
      </c>
      <c r="P223" s="16">
        <v>0</v>
      </c>
      <c r="Q223" s="16">
        <v>0</v>
      </c>
      <c r="R223" s="5">
        <v>0</v>
      </c>
      <c r="S223" s="5" t="s">
        <v>29</v>
      </c>
      <c r="T223" s="5" t="str">
        <f t="shared" si="31"/>
        <v>73-2023-06-30</v>
      </c>
    </row>
    <row r="224" spans="1:20" x14ac:dyDescent="0.3">
      <c r="A224" s="37">
        <v>73</v>
      </c>
      <c r="B224" s="5" t="s">
        <v>61</v>
      </c>
      <c r="C224" s="5" t="s">
        <v>28</v>
      </c>
      <c r="D224" s="5" t="s">
        <v>54</v>
      </c>
      <c r="E224" s="5" t="s">
        <v>62</v>
      </c>
      <c r="F224" s="6">
        <v>45291</v>
      </c>
      <c r="G224" s="5">
        <v>20</v>
      </c>
      <c r="H224" s="5">
        <v>17</v>
      </c>
      <c r="I224" s="8">
        <f>IFERROR(G224/H224,"")</f>
        <v>1.1764705882352942</v>
      </c>
      <c r="J224" s="8">
        <f>IFERROR(G224/H224,"")</f>
        <v>1.1764705882352942</v>
      </c>
      <c r="K224" s="8" t="s">
        <v>63</v>
      </c>
      <c r="L224" s="8" t="s">
        <v>63</v>
      </c>
      <c r="M224" s="5">
        <f t="shared" si="28"/>
        <v>2023</v>
      </c>
      <c r="N224" s="5" t="str">
        <f t="shared" si="29"/>
        <v>Diciembre</v>
      </c>
      <c r="O224" s="6" t="str">
        <f t="shared" si="30"/>
        <v>2023-2</v>
      </c>
      <c r="P224" s="16">
        <v>0</v>
      </c>
      <c r="Q224" s="16">
        <v>0</v>
      </c>
      <c r="R224" s="5">
        <v>0</v>
      </c>
      <c r="S224" s="5" t="s">
        <v>29</v>
      </c>
      <c r="T224" s="5" t="str">
        <f t="shared" si="31"/>
        <v>73-2023-12-31</v>
      </c>
    </row>
    <row r="225" spans="1:20" x14ac:dyDescent="0.3">
      <c r="A225" s="5">
        <v>73</v>
      </c>
      <c r="B225" s="5" t="s">
        <v>61</v>
      </c>
      <c r="C225" s="5" t="s">
        <v>28</v>
      </c>
      <c r="D225" s="5" t="s">
        <v>54</v>
      </c>
      <c r="E225" s="5" t="s">
        <v>62</v>
      </c>
      <c r="F225" s="6">
        <v>45473</v>
      </c>
      <c r="G225" s="5">
        <v>20</v>
      </c>
      <c r="H225" s="5">
        <v>20</v>
      </c>
      <c r="I225" s="15">
        <v>1</v>
      </c>
      <c r="J225" s="15">
        <v>1</v>
      </c>
      <c r="K225" s="5" t="s">
        <v>63</v>
      </c>
      <c r="L225" s="5" t="s">
        <v>63</v>
      </c>
      <c r="M225" s="5">
        <f t="shared" si="28"/>
        <v>2024</v>
      </c>
      <c r="N225" s="5" t="str">
        <f t="shared" si="29"/>
        <v>Junio</v>
      </c>
      <c r="O225" s="6" t="str">
        <f t="shared" si="30"/>
        <v>2024-1</v>
      </c>
      <c r="P225" s="5">
        <v>0</v>
      </c>
      <c r="Q225" s="5">
        <v>0</v>
      </c>
      <c r="R225" s="5">
        <v>0</v>
      </c>
      <c r="S225" s="5" t="s">
        <v>29</v>
      </c>
      <c r="T225" s="5" t="str">
        <f t="shared" si="31"/>
        <v>73-2024-06-30</v>
      </c>
    </row>
    <row r="226" spans="1:20" x14ac:dyDescent="0.3">
      <c r="A226" s="25">
        <v>73</v>
      </c>
      <c r="B226" s="5" t="s">
        <v>61</v>
      </c>
      <c r="C226" s="5" t="s">
        <v>28</v>
      </c>
      <c r="D226" s="5" t="s">
        <v>54</v>
      </c>
      <c r="E226" s="5" t="s">
        <v>62</v>
      </c>
      <c r="F226" s="6">
        <v>45657</v>
      </c>
      <c r="G226" s="5">
        <v>20</v>
      </c>
      <c r="H226" s="10">
        <v>17</v>
      </c>
      <c r="I226" s="15">
        <f>IFERROR(IF((H226/G226)&gt;1.3,1.3,H226/G226),"")</f>
        <v>0.85</v>
      </c>
      <c r="J226" s="15">
        <f>IFERROR(IF((H226/G226)&gt;H226/G226,1.3,H226/G226),"")</f>
        <v>0.85</v>
      </c>
      <c r="K226" s="5" t="s">
        <v>63</v>
      </c>
      <c r="L226" s="5" t="s">
        <v>63</v>
      </c>
      <c r="M226" s="5">
        <f t="shared" si="28"/>
        <v>2024</v>
      </c>
      <c r="N226" s="5" t="str">
        <f t="shared" si="29"/>
        <v>Diciembre</v>
      </c>
      <c r="O226" s="6" t="str">
        <f t="shared" si="30"/>
        <v>2024-2</v>
      </c>
      <c r="P226" s="16">
        <v>0</v>
      </c>
      <c r="Q226" s="16">
        <v>0</v>
      </c>
      <c r="R226" s="5">
        <v>0</v>
      </c>
      <c r="S226" s="5" t="s">
        <v>29</v>
      </c>
      <c r="T226" s="5" t="str">
        <f t="shared" si="31"/>
        <v>73-2024-12-31</v>
      </c>
    </row>
    <row r="227" spans="1:20" x14ac:dyDescent="0.3">
      <c r="A227" s="25">
        <v>74</v>
      </c>
      <c r="B227" s="5" t="s">
        <v>64</v>
      </c>
      <c r="C227" s="5" t="s">
        <v>28</v>
      </c>
      <c r="D227" s="5" t="s">
        <v>54</v>
      </c>
      <c r="E227" s="5" t="s">
        <v>24</v>
      </c>
      <c r="F227" s="17">
        <v>45107</v>
      </c>
      <c r="G227" s="5">
        <v>80</v>
      </c>
      <c r="H227" s="5">
        <v>87.179487179486998</v>
      </c>
      <c r="I227" s="8">
        <f>IFERROR(H227/G227,"")</f>
        <v>1.0897435897435874</v>
      </c>
      <c r="J227" s="15">
        <f>IFERROR(IF((H227/G227)&gt;H227/G227,1.3,H227/G227),"")</f>
        <v>1.0897435897435874</v>
      </c>
      <c r="K227" s="5" t="s">
        <v>25</v>
      </c>
      <c r="L227" s="5" t="s">
        <v>25</v>
      </c>
      <c r="M227" s="5">
        <f t="shared" si="28"/>
        <v>2023</v>
      </c>
      <c r="N227" s="5" t="str">
        <f t="shared" si="29"/>
        <v>Junio</v>
      </c>
      <c r="O227" s="6" t="str">
        <f t="shared" si="30"/>
        <v>2023-1</v>
      </c>
      <c r="P227" s="16">
        <v>0</v>
      </c>
      <c r="Q227" s="16">
        <v>0</v>
      </c>
      <c r="R227" s="5">
        <v>0</v>
      </c>
      <c r="S227" s="5" t="s">
        <v>29</v>
      </c>
      <c r="T227" s="5" t="str">
        <f t="shared" si="31"/>
        <v>74-2023-06-30</v>
      </c>
    </row>
    <row r="228" spans="1:20" x14ac:dyDescent="0.3">
      <c r="A228" s="37">
        <v>74</v>
      </c>
      <c r="B228" s="5" t="s">
        <v>64</v>
      </c>
      <c r="C228" s="5" t="s">
        <v>28</v>
      </c>
      <c r="D228" s="5" t="s">
        <v>54</v>
      </c>
      <c r="E228" s="5" t="s">
        <v>24</v>
      </c>
      <c r="F228" s="6">
        <v>45291</v>
      </c>
      <c r="G228" s="5">
        <v>80</v>
      </c>
      <c r="H228" s="5">
        <v>94.64</v>
      </c>
      <c r="I228" s="8">
        <f>IFERROR(H228/G228,"")</f>
        <v>1.1830000000000001</v>
      </c>
      <c r="J228" s="15">
        <f>IFERROR(IF((H228/G228)&gt;H228/G228,1.3,H228/G228),"")</f>
        <v>1.1830000000000001</v>
      </c>
      <c r="K228" s="5" t="s">
        <v>25</v>
      </c>
      <c r="L228" s="5" t="s">
        <v>25</v>
      </c>
      <c r="M228" s="5">
        <f t="shared" si="28"/>
        <v>2023</v>
      </c>
      <c r="N228" s="5" t="str">
        <f t="shared" si="29"/>
        <v>Diciembre</v>
      </c>
      <c r="O228" s="6" t="str">
        <f t="shared" si="30"/>
        <v>2023-2</v>
      </c>
      <c r="P228" s="16">
        <v>0</v>
      </c>
      <c r="Q228" s="16">
        <v>0</v>
      </c>
      <c r="R228" s="5">
        <v>0</v>
      </c>
      <c r="S228" s="5" t="s">
        <v>29</v>
      </c>
      <c r="T228" s="5" t="str">
        <f t="shared" si="31"/>
        <v>74-2023-12-31</v>
      </c>
    </row>
    <row r="229" spans="1:20" x14ac:dyDescent="0.3">
      <c r="A229" s="5">
        <v>74</v>
      </c>
      <c r="B229" s="5" t="s">
        <v>64</v>
      </c>
      <c r="C229" s="5" t="s">
        <v>28</v>
      </c>
      <c r="D229" s="5" t="s">
        <v>54</v>
      </c>
      <c r="E229" s="5" t="s">
        <v>24</v>
      </c>
      <c r="F229" s="6">
        <v>45473</v>
      </c>
      <c r="G229" s="5">
        <v>80</v>
      </c>
      <c r="H229" s="5">
        <v>91.53</v>
      </c>
      <c r="I229" s="15">
        <v>1.1441250000000001</v>
      </c>
      <c r="J229" s="15">
        <v>1.1441250000000001</v>
      </c>
      <c r="K229" s="5" t="s">
        <v>25</v>
      </c>
      <c r="L229" s="5" t="s">
        <v>25</v>
      </c>
      <c r="M229" s="5">
        <f t="shared" si="28"/>
        <v>2024</v>
      </c>
      <c r="N229" s="5" t="str">
        <f t="shared" si="29"/>
        <v>Junio</v>
      </c>
      <c r="O229" s="6" t="str">
        <f t="shared" si="30"/>
        <v>2024-1</v>
      </c>
      <c r="P229" s="5">
        <v>0</v>
      </c>
      <c r="Q229" s="5">
        <v>0</v>
      </c>
      <c r="R229" s="5">
        <v>0</v>
      </c>
      <c r="S229" s="5" t="s">
        <v>29</v>
      </c>
      <c r="T229" s="5" t="str">
        <f t="shared" si="31"/>
        <v>74-2024-06-30</v>
      </c>
    </row>
    <row r="230" spans="1:20" x14ac:dyDescent="0.3">
      <c r="A230" s="25">
        <v>74</v>
      </c>
      <c r="B230" s="5" t="s">
        <v>64</v>
      </c>
      <c r="C230" s="5" t="s">
        <v>28</v>
      </c>
      <c r="D230" s="5" t="s">
        <v>54</v>
      </c>
      <c r="E230" s="5" t="s">
        <v>24</v>
      </c>
      <c r="F230" s="6">
        <v>45657</v>
      </c>
      <c r="G230" s="5">
        <v>80</v>
      </c>
      <c r="H230" s="10">
        <v>95.45</v>
      </c>
      <c r="I230" s="15">
        <f>IFERROR(IF((H230/G230)&gt;1.3,1.3,H230/G230),"")</f>
        <v>1.193125</v>
      </c>
      <c r="J230" s="15">
        <f>IFERROR(IF((H230/G230)&gt;H230/G230,1.3,H230/G230),"")</f>
        <v>1.193125</v>
      </c>
      <c r="K230" s="5" t="s">
        <v>25</v>
      </c>
      <c r="L230" s="5" t="s">
        <v>25</v>
      </c>
      <c r="M230" s="5">
        <f t="shared" si="28"/>
        <v>2024</v>
      </c>
      <c r="N230" s="5" t="str">
        <f t="shared" si="29"/>
        <v>Diciembre</v>
      </c>
      <c r="O230" s="6" t="str">
        <f t="shared" si="30"/>
        <v>2024-2</v>
      </c>
      <c r="P230" s="16">
        <v>0</v>
      </c>
      <c r="Q230" s="16">
        <v>0</v>
      </c>
      <c r="R230" s="5">
        <v>0</v>
      </c>
      <c r="S230" s="5" t="s">
        <v>29</v>
      </c>
      <c r="T230" s="5" t="str">
        <f t="shared" si="31"/>
        <v>74-2024-12-31</v>
      </c>
    </row>
    <row r="231" spans="1:20" x14ac:dyDescent="0.3">
      <c r="A231" s="5">
        <v>77</v>
      </c>
      <c r="B231" s="5" t="s">
        <v>65</v>
      </c>
      <c r="C231" s="5" t="s">
        <v>66</v>
      </c>
      <c r="D231" s="5" t="s">
        <v>23</v>
      </c>
      <c r="E231" s="5" t="s">
        <v>24</v>
      </c>
      <c r="F231" s="6">
        <v>44592</v>
      </c>
      <c r="G231" s="5">
        <v>97</v>
      </c>
      <c r="H231" s="5">
        <v>98.2</v>
      </c>
      <c r="I231" s="15">
        <v>1.012371134020619</v>
      </c>
      <c r="J231" s="15">
        <v>1.012371134020619</v>
      </c>
      <c r="K231" s="5" t="s">
        <v>25</v>
      </c>
      <c r="L231" s="5" t="s">
        <v>25</v>
      </c>
      <c r="M231" s="5">
        <f t="shared" si="28"/>
        <v>2022</v>
      </c>
      <c r="N231" s="5" t="str">
        <f t="shared" si="29"/>
        <v>Enero</v>
      </c>
      <c r="O231" s="6" t="str">
        <f t="shared" si="30"/>
        <v>2022-1</v>
      </c>
      <c r="P231" s="5">
        <v>1</v>
      </c>
      <c r="Q231" s="5">
        <v>1</v>
      </c>
      <c r="R231" s="5">
        <v>1</v>
      </c>
      <c r="S231" s="5" t="s">
        <v>29</v>
      </c>
      <c r="T231" s="5" t="str">
        <f t="shared" si="31"/>
        <v>77-2022-01-31</v>
      </c>
    </row>
    <row r="232" spans="1:20" x14ac:dyDescent="0.3">
      <c r="A232" s="5">
        <v>77</v>
      </c>
      <c r="B232" s="5" t="s">
        <v>65</v>
      </c>
      <c r="C232" s="5" t="s">
        <v>66</v>
      </c>
      <c r="D232" s="5" t="s">
        <v>23</v>
      </c>
      <c r="E232" s="5" t="s">
        <v>24</v>
      </c>
      <c r="F232" s="6">
        <v>44620</v>
      </c>
      <c r="G232" s="5">
        <v>97</v>
      </c>
      <c r="H232" s="5">
        <v>96.1</v>
      </c>
      <c r="I232" s="15">
        <v>0.990721649484536</v>
      </c>
      <c r="J232" s="15">
        <v>0.990721649484536</v>
      </c>
      <c r="K232" s="5" t="s">
        <v>25</v>
      </c>
      <c r="L232" s="5" t="s">
        <v>25</v>
      </c>
      <c r="M232" s="5">
        <f t="shared" si="28"/>
        <v>2022</v>
      </c>
      <c r="N232" s="5" t="str">
        <f t="shared" si="29"/>
        <v>Febrero</v>
      </c>
      <c r="O232" s="6" t="str">
        <f t="shared" si="30"/>
        <v>2022-1</v>
      </c>
      <c r="P232" s="5">
        <v>1</v>
      </c>
      <c r="Q232" s="5">
        <v>1</v>
      </c>
      <c r="R232" s="5">
        <v>1</v>
      </c>
      <c r="S232" s="5" t="s">
        <v>29</v>
      </c>
      <c r="T232" s="5" t="str">
        <f t="shared" si="31"/>
        <v>77-2022-02-28</v>
      </c>
    </row>
    <row r="233" spans="1:20" x14ac:dyDescent="0.3">
      <c r="A233" s="5">
        <v>77</v>
      </c>
      <c r="B233" s="5" t="s">
        <v>65</v>
      </c>
      <c r="C233" s="5" t="s">
        <v>66</v>
      </c>
      <c r="D233" s="5" t="s">
        <v>23</v>
      </c>
      <c r="E233" s="5" t="s">
        <v>24</v>
      </c>
      <c r="F233" s="6">
        <v>44651</v>
      </c>
      <c r="G233" s="5">
        <v>97</v>
      </c>
      <c r="H233" s="5">
        <v>99.1</v>
      </c>
      <c r="I233" s="15">
        <v>1.021649484536082</v>
      </c>
      <c r="J233" s="15">
        <v>1.021649484536082</v>
      </c>
      <c r="K233" s="5" t="s">
        <v>25</v>
      </c>
      <c r="L233" s="5" t="s">
        <v>25</v>
      </c>
      <c r="M233" s="5">
        <f t="shared" si="28"/>
        <v>2022</v>
      </c>
      <c r="N233" s="5" t="str">
        <f t="shared" si="29"/>
        <v>Marzo</v>
      </c>
      <c r="O233" s="6" t="str">
        <f t="shared" si="30"/>
        <v>2022-1</v>
      </c>
      <c r="P233" s="5">
        <v>1</v>
      </c>
      <c r="Q233" s="5">
        <v>1</v>
      </c>
      <c r="R233" s="5">
        <v>1</v>
      </c>
      <c r="S233" s="5" t="s">
        <v>29</v>
      </c>
      <c r="T233" s="5" t="str">
        <f t="shared" si="31"/>
        <v>77-2022-03-31</v>
      </c>
    </row>
    <row r="234" spans="1:20" x14ac:dyDescent="0.3">
      <c r="A234" s="5">
        <v>77</v>
      </c>
      <c r="B234" s="5" t="s">
        <v>65</v>
      </c>
      <c r="C234" s="5" t="s">
        <v>66</v>
      </c>
      <c r="D234" s="5" t="s">
        <v>23</v>
      </c>
      <c r="E234" s="5" t="s">
        <v>24</v>
      </c>
      <c r="F234" s="6">
        <v>44681</v>
      </c>
      <c r="G234" s="5">
        <v>97</v>
      </c>
      <c r="H234" s="5">
        <v>96.5</v>
      </c>
      <c r="I234" s="15">
        <v>0.99484536082474229</v>
      </c>
      <c r="J234" s="15">
        <v>0.99484536082474229</v>
      </c>
      <c r="K234" s="5" t="s">
        <v>25</v>
      </c>
      <c r="L234" s="5" t="s">
        <v>25</v>
      </c>
      <c r="M234" s="5">
        <f t="shared" si="28"/>
        <v>2022</v>
      </c>
      <c r="N234" s="5" t="str">
        <f t="shared" si="29"/>
        <v>Abril</v>
      </c>
      <c r="O234" s="6" t="str">
        <f t="shared" si="30"/>
        <v>2022-1</v>
      </c>
      <c r="P234" s="5">
        <v>1</v>
      </c>
      <c r="Q234" s="5">
        <v>1</v>
      </c>
      <c r="R234" s="5">
        <v>1</v>
      </c>
      <c r="S234" s="5" t="s">
        <v>29</v>
      </c>
      <c r="T234" s="5" t="str">
        <f t="shared" si="31"/>
        <v>77-2022-04-30</v>
      </c>
    </row>
    <row r="235" spans="1:20" x14ac:dyDescent="0.3">
      <c r="A235" s="5">
        <v>77</v>
      </c>
      <c r="B235" s="5" t="s">
        <v>65</v>
      </c>
      <c r="C235" s="5" t="s">
        <v>66</v>
      </c>
      <c r="D235" s="5" t="s">
        <v>23</v>
      </c>
      <c r="E235" s="5" t="s">
        <v>24</v>
      </c>
      <c r="F235" s="6">
        <v>44712</v>
      </c>
      <c r="G235" s="5">
        <v>97</v>
      </c>
      <c r="H235" s="5">
        <v>97.4</v>
      </c>
      <c r="I235" s="15">
        <v>1.0041237113402059</v>
      </c>
      <c r="J235" s="15">
        <v>1.0041237113402059</v>
      </c>
      <c r="K235" s="5" t="s">
        <v>25</v>
      </c>
      <c r="L235" s="5" t="s">
        <v>25</v>
      </c>
      <c r="M235" s="5">
        <f t="shared" si="28"/>
        <v>2022</v>
      </c>
      <c r="N235" s="5" t="str">
        <f t="shared" si="29"/>
        <v>Mayo</v>
      </c>
      <c r="O235" s="6" t="str">
        <f t="shared" si="30"/>
        <v>2022-1</v>
      </c>
      <c r="P235" s="5">
        <v>1</v>
      </c>
      <c r="Q235" s="5">
        <v>1</v>
      </c>
      <c r="R235" s="5">
        <v>1</v>
      </c>
      <c r="S235" s="5" t="s">
        <v>29</v>
      </c>
      <c r="T235" s="5" t="str">
        <f t="shared" si="31"/>
        <v>77-2022-05-31</v>
      </c>
    </row>
    <row r="236" spans="1:20" x14ac:dyDescent="0.3">
      <c r="A236" s="5">
        <v>77</v>
      </c>
      <c r="B236" s="5" t="s">
        <v>65</v>
      </c>
      <c r="C236" s="5" t="s">
        <v>66</v>
      </c>
      <c r="D236" s="5" t="s">
        <v>23</v>
      </c>
      <c r="E236" s="5" t="s">
        <v>24</v>
      </c>
      <c r="F236" s="6">
        <v>44742</v>
      </c>
      <c r="G236" s="5">
        <v>97</v>
      </c>
      <c r="H236" s="5">
        <v>98.8</v>
      </c>
      <c r="I236" s="15">
        <v>1.018556701030928</v>
      </c>
      <c r="J236" s="15">
        <v>1.018556701030928</v>
      </c>
      <c r="K236" s="5" t="s">
        <v>25</v>
      </c>
      <c r="L236" s="5" t="s">
        <v>25</v>
      </c>
      <c r="M236" s="5">
        <f t="shared" si="28"/>
        <v>2022</v>
      </c>
      <c r="N236" s="5" t="str">
        <f t="shared" si="29"/>
        <v>Junio</v>
      </c>
      <c r="O236" s="6" t="str">
        <f t="shared" si="30"/>
        <v>2022-1</v>
      </c>
      <c r="P236" s="5">
        <v>1</v>
      </c>
      <c r="Q236" s="5">
        <v>1</v>
      </c>
      <c r="R236" s="5">
        <v>1</v>
      </c>
      <c r="S236" s="5" t="s">
        <v>29</v>
      </c>
      <c r="T236" s="5" t="str">
        <f t="shared" si="31"/>
        <v>77-2022-06-30</v>
      </c>
    </row>
    <row r="237" spans="1:20" x14ac:dyDescent="0.3">
      <c r="A237" s="5">
        <v>77</v>
      </c>
      <c r="B237" s="5" t="s">
        <v>65</v>
      </c>
      <c r="C237" s="5" t="s">
        <v>66</v>
      </c>
      <c r="D237" s="5" t="s">
        <v>23</v>
      </c>
      <c r="E237" s="5" t="s">
        <v>24</v>
      </c>
      <c r="F237" s="6">
        <v>44773</v>
      </c>
      <c r="G237" s="5">
        <v>97</v>
      </c>
      <c r="H237" s="5">
        <v>97.09</v>
      </c>
      <c r="I237" s="15">
        <v>1.000927835051546</v>
      </c>
      <c r="J237" s="15">
        <v>1.000927835051546</v>
      </c>
      <c r="K237" s="5" t="s">
        <v>25</v>
      </c>
      <c r="L237" s="5" t="s">
        <v>25</v>
      </c>
      <c r="M237" s="5">
        <f t="shared" si="28"/>
        <v>2022</v>
      </c>
      <c r="N237" s="5" t="str">
        <f t="shared" si="29"/>
        <v>Julio</v>
      </c>
      <c r="O237" s="6" t="str">
        <f t="shared" si="30"/>
        <v>2022-2</v>
      </c>
      <c r="P237" s="5">
        <v>1</v>
      </c>
      <c r="Q237" s="5">
        <v>1</v>
      </c>
      <c r="R237" s="5">
        <v>1</v>
      </c>
      <c r="S237" s="5" t="s">
        <v>29</v>
      </c>
      <c r="T237" s="5" t="str">
        <f t="shared" si="31"/>
        <v>77-2022-07-31</v>
      </c>
    </row>
    <row r="238" spans="1:20" x14ac:dyDescent="0.3">
      <c r="A238" s="5">
        <v>77</v>
      </c>
      <c r="B238" s="5" t="s">
        <v>65</v>
      </c>
      <c r="C238" s="5" t="s">
        <v>66</v>
      </c>
      <c r="D238" s="5" t="s">
        <v>23</v>
      </c>
      <c r="E238" s="5" t="s">
        <v>24</v>
      </c>
      <c r="F238" s="6">
        <v>44804</v>
      </c>
      <c r="G238" s="5">
        <v>97</v>
      </c>
      <c r="H238" s="5">
        <v>99.01</v>
      </c>
      <c r="I238" s="15">
        <v>1.0207216494845359</v>
      </c>
      <c r="J238" s="15">
        <v>1.0207216494845359</v>
      </c>
      <c r="K238" s="5" t="s">
        <v>25</v>
      </c>
      <c r="L238" s="5" t="s">
        <v>25</v>
      </c>
      <c r="M238" s="5">
        <f t="shared" si="28"/>
        <v>2022</v>
      </c>
      <c r="N238" s="5" t="str">
        <f t="shared" si="29"/>
        <v>Agosto</v>
      </c>
      <c r="O238" s="6" t="str">
        <f t="shared" si="30"/>
        <v>2022-2</v>
      </c>
      <c r="P238" s="5">
        <v>1</v>
      </c>
      <c r="Q238" s="5">
        <v>1</v>
      </c>
      <c r="R238" s="5">
        <v>1</v>
      </c>
      <c r="S238" s="5" t="s">
        <v>29</v>
      </c>
      <c r="T238" s="5" t="str">
        <f t="shared" si="31"/>
        <v>77-2022-08-31</v>
      </c>
    </row>
    <row r="239" spans="1:20" x14ac:dyDescent="0.3">
      <c r="A239" s="5">
        <v>77</v>
      </c>
      <c r="B239" s="5" t="s">
        <v>65</v>
      </c>
      <c r="C239" s="5" t="s">
        <v>66</v>
      </c>
      <c r="D239" s="5" t="s">
        <v>23</v>
      </c>
      <c r="E239" s="5" t="s">
        <v>24</v>
      </c>
      <c r="F239" s="6">
        <v>44834</v>
      </c>
      <c r="G239" s="5">
        <v>97</v>
      </c>
      <c r="H239" s="5">
        <v>98.6</v>
      </c>
      <c r="I239" s="15">
        <v>1.0164948453608249</v>
      </c>
      <c r="J239" s="15">
        <v>1.0164948453608249</v>
      </c>
      <c r="K239" s="5" t="s">
        <v>25</v>
      </c>
      <c r="L239" s="5" t="s">
        <v>25</v>
      </c>
      <c r="M239" s="5">
        <f t="shared" si="28"/>
        <v>2022</v>
      </c>
      <c r="N239" s="5" t="str">
        <f t="shared" si="29"/>
        <v>Septiembre</v>
      </c>
      <c r="O239" s="6" t="str">
        <f t="shared" si="30"/>
        <v>2022-2</v>
      </c>
      <c r="P239" s="5">
        <v>1</v>
      </c>
      <c r="Q239" s="5">
        <v>1</v>
      </c>
      <c r="R239" s="5">
        <v>1</v>
      </c>
      <c r="S239" s="5" t="s">
        <v>29</v>
      </c>
      <c r="T239" s="5" t="str">
        <f t="shared" si="31"/>
        <v>77-2022-09-30</v>
      </c>
    </row>
    <row r="240" spans="1:20" x14ac:dyDescent="0.3">
      <c r="A240" s="5">
        <v>77</v>
      </c>
      <c r="B240" s="5" t="s">
        <v>65</v>
      </c>
      <c r="C240" s="5" t="s">
        <v>66</v>
      </c>
      <c r="D240" s="5" t="s">
        <v>23</v>
      </c>
      <c r="E240" s="5" t="s">
        <v>24</v>
      </c>
      <c r="F240" s="6">
        <v>44865</v>
      </c>
      <c r="G240" s="5">
        <v>97</v>
      </c>
      <c r="H240" s="5">
        <v>98.3</v>
      </c>
      <c r="I240" s="15">
        <v>1.0134020618556701</v>
      </c>
      <c r="J240" s="15">
        <v>1.0134020618556701</v>
      </c>
      <c r="K240" s="5" t="s">
        <v>25</v>
      </c>
      <c r="L240" s="5" t="s">
        <v>25</v>
      </c>
      <c r="M240" s="5">
        <f t="shared" si="28"/>
        <v>2022</v>
      </c>
      <c r="N240" s="5" t="str">
        <f t="shared" si="29"/>
        <v>Octubre</v>
      </c>
      <c r="O240" s="6" t="str">
        <f t="shared" si="30"/>
        <v>2022-2</v>
      </c>
      <c r="P240" s="5">
        <v>1</v>
      </c>
      <c r="Q240" s="5">
        <v>1</v>
      </c>
      <c r="R240" s="5">
        <v>1</v>
      </c>
      <c r="S240" s="5" t="s">
        <v>29</v>
      </c>
      <c r="T240" s="5" t="str">
        <f t="shared" si="31"/>
        <v>77-2022-10-31</v>
      </c>
    </row>
    <row r="241" spans="1:20" x14ac:dyDescent="0.3">
      <c r="A241" s="5">
        <v>77</v>
      </c>
      <c r="B241" s="5" t="s">
        <v>65</v>
      </c>
      <c r="C241" s="5" t="s">
        <v>66</v>
      </c>
      <c r="D241" s="5" t="s">
        <v>23</v>
      </c>
      <c r="E241" s="5" t="s">
        <v>24</v>
      </c>
      <c r="F241" s="6">
        <v>44895</v>
      </c>
      <c r="G241" s="5">
        <v>97</v>
      </c>
      <c r="H241" s="5">
        <v>98.2</v>
      </c>
      <c r="I241" s="15">
        <v>1.012371134020619</v>
      </c>
      <c r="J241" s="15">
        <v>1.012371134020619</v>
      </c>
      <c r="K241" s="5" t="s">
        <v>25</v>
      </c>
      <c r="L241" s="5" t="s">
        <v>25</v>
      </c>
      <c r="M241" s="5">
        <f t="shared" si="28"/>
        <v>2022</v>
      </c>
      <c r="N241" s="5" t="str">
        <f t="shared" si="29"/>
        <v>Noviembre</v>
      </c>
      <c r="O241" s="6" t="str">
        <f t="shared" si="30"/>
        <v>2022-2</v>
      </c>
      <c r="P241" s="5">
        <v>1</v>
      </c>
      <c r="Q241" s="5">
        <v>1</v>
      </c>
      <c r="R241" s="5">
        <v>1</v>
      </c>
      <c r="S241" s="5" t="s">
        <v>29</v>
      </c>
      <c r="T241" s="5" t="str">
        <f t="shared" si="31"/>
        <v>77-2022-11-30</v>
      </c>
    </row>
    <row r="242" spans="1:20" x14ac:dyDescent="0.3">
      <c r="A242" s="5">
        <v>77</v>
      </c>
      <c r="B242" s="5" t="s">
        <v>65</v>
      </c>
      <c r="C242" s="5" t="s">
        <v>66</v>
      </c>
      <c r="D242" s="5" t="s">
        <v>23</v>
      </c>
      <c r="E242" s="5" t="s">
        <v>24</v>
      </c>
      <c r="F242" s="6">
        <v>44926</v>
      </c>
      <c r="G242" s="5">
        <v>97</v>
      </c>
      <c r="H242" s="5">
        <v>97.5</v>
      </c>
      <c r="I242" s="15">
        <v>1.0051546391752579</v>
      </c>
      <c r="J242" s="15">
        <v>1.0051546391752579</v>
      </c>
      <c r="K242" s="5" t="s">
        <v>25</v>
      </c>
      <c r="L242" s="5" t="s">
        <v>25</v>
      </c>
      <c r="M242" s="5">
        <f t="shared" si="28"/>
        <v>2022</v>
      </c>
      <c r="N242" s="5" t="str">
        <f t="shared" si="29"/>
        <v>Diciembre</v>
      </c>
      <c r="O242" s="6" t="str">
        <f t="shared" si="30"/>
        <v>2022-2</v>
      </c>
      <c r="P242" s="5">
        <v>1</v>
      </c>
      <c r="Q242" s="5">
        <v>1</v>
      </c>
      <c r="R242" s="5">
        <v>1</v>
      </c>
      <c r="S242" s="5" t="s">
        <v>29</v>
      </c>
      <c r="T242" s="5" t="str">
        <f t="shared" si="31"/>
        <v>77-2022-12-31</v>
      </c>
    </row>
    <row r="243" spans="1:20" x14ac:dyDescent="0.3">
      <c r="A243" s="25">
        <v>77</v>
      </c>
      <c r="B243" s="5" t="s">
        <v>65</v>
      </c>
      <c r="C243" s="5" t="s">
        <v>39</v>
      </c>
      <c r="D243" s="5" t="s">
        <v>23</v>
      </c>
      <c r="E243" s="5" t="s">
        <v>24</v>
      </c>
      <c r="F243" s="6">
        <v>44957</v>
      </c>
      <c r="G243" s="5">
        <v>97</v>
      </c>
      <c r="H243" s="10">
        <v>97.5</v>
      </c>
      <c r="I243" s="15">
        <f t="shared" ref="I243:I266" si="35">IFERROR(IF((H243/G243)&gt;1.3,1.3,H243/G243),"")</f>
        <v>1.0051546391752577</v>
      </c>
      <c r="J243" s="15">
        <f t="shared" ref="J243:J272" si="36">IFERROR(IF((H243/G243)&gt;H243/G243,1.3,H243/G243),"")</f>
        <v>1.0051546391752577</v>
      </c>
      <c r="K243" s="5" t="s">
        <v>25</v>
      </c>
      <c r="L243" s="5" t="s">
        <v>25</v>
      </c>
      <c r="M243" s="5">
        <f t="shared" si="28"/>
        <v>2023</v>
      </c>
      <c r="N243" s="5" t="str">
        <f t="shared" si="29"/>
        <v>Enero</v>
      </c>
      <c r="O243" s="6" t="str">
        <f t="shared" si="30"/>
        <v>2023-1</v>
      </c>
      <c r="P243" s="16">
        <v>1</v>
      </c>
      <c r="Q243" s="16">
        <v>1</v>
      </c>
      <c r="R243" s="5">
        <v>1</v>
      </c>
      <c r="S243" s="5" t="s">
        <v>29</v>
      </c>
      <c r="T243" s="5" t="str">
        <f t="shared" si="31"/>
        <v>77-2023-01-31</v>
      </c>
    </row>
    <row r="244" spans="1:20" x14ac:dyDescent="0.3">
      <c r="A244" s="25">
        <v>77</v>
      </c>
      <c r="B244" s="5" t="s">
        <v>65</v>
      </c>
      <c r="C244" s="5" t="s">
        <v>39</v>
      </c>
      <c r="D244" s="5" t="s">
        <v>23</v>
      </c>
      <c r="E244" s="5" t="s">
        <v>24</v>
      </c>
      <c r="F244" s="17">
        <v>44985</v>
      </c>
      <c r="G244" s="5">
        <v>97</v>
      </c>
      <c r="H244" s="10">
        <v>97.2</v>
      </c>
      <c r="I244" s="15">
        <f t="shared" si="35"/>
        <v>1.0020618556701031</v>
      </c>
      <c r="J244" s="15">
        <f t="shared" si="36"/>
        <v>1.0020618556701031</v>
      </c>
      <c r="K244" s="5" t="s">
        <v>25</v>
      </c>
      <c r="L244" s="5" t="s">
        <v>25</v>
      </c>
      <c r="M244" s="5">
        <f t="shared" si="28"/>
        <v>2023</v>
      </c>
      <c r="N244" s="5" t="str">
        <f t="shared" si="29"/>
        <v>Febrero</v>
      </c>
      <c r="O244" s="6" t="str">
        <f t="shared" si="30"/>
        <v>2023-1</v>
      </c>
      <c r="P244" s="16">
        <v>1</v>
      </c>
      <c r="Q244" s="16">
        <v>1</v>
      </c>
      <c r="R244" s="5">
        <v>1</v>
      </c>
      <c r="S244" s="5" t="s">
        <v>29</v>
      </c>
      <c r="T244" s="5" t="str">
        <f t="shared" si="31"/>
        <v>77-2023-02-28</v>
      </c>
    </row>
    <row r="245" spans="1:20" x14ac:dyDescent="0.3">
      <c r="A245" s="25">
        <v>77</v>
      </c>
      <c r="B245" s="5" t="s">
        <v>65</v>
      </c>
      <c r="C245" s="5" t="s">
        <v>39</v>
      </c>
      <c r="D245" s="5" t="s">
        <v>23</v>
      </c>
      <c r="E245" s="5" t="s">
        <v>24</v>
      </c>
      <c r="F245" s="6">
        <v>45016</v>
      </c>
      <c r="G245" s="5">
        <v>97</v>
      </c>
      <c r="H245" s="10">
        <v>97.8</v>
      </c>
      <c r="I245" s="15">
        <f t="shared" si="35"/>
        <v>1.0082474226804123</v>
      </c>
      <c r="J245" s="15">
        <f t="shared" si="36"/>
        <v>1.0082474226804123</v>
      </c>
      <c r="K245" s="5" t="s">
        <v>25</v>
      </c>
      <c r="L245" s="5" t="s">
        <v>25</v>
      </c>
      <c r="M245" s="5">
        <f t="shared" si="28"/>
        <v>2023</v>
      </c>
      <c r="N245" s="5" t="str">
        <f t="shared" si="29"/>
        <v>Marzo</v>
      </c>
      <c r="O245" s="6" t="str">
        <f t="shared" si="30"/>
        <v>2023-1</v>
      </c>
      <c r="P245" s="16">
        <v>1</v>
      </c>
      <c r="Q245" s="16">
        <v>1</v>
      </c>
      <c r="R245" s="5">
        <v>1</v>
      </c>
      <c r="S245" s="5" t="s">
        <v>29</v>
      </c>
      <c r="T245" s="5" t="str">
        <f t="shared" si="31"/>
        <v>77-2023-03-31</v>
      </c>
    </row>
    <row r="246" spans="1:20" x14ac:dyDescent="0.3">
      <c r="A246" s="25">
        <v>77</v>
      </c>
      <c r="B246" s="5" t="s">
        <v>65</v>
      </c>
      <c r="C246" s="5" t="s">
        <v>39</v>
      </c>
      <c r="D246" s="5" t="s">
        <v>23</v>
      </c>
      <c r="E246" s="5" t="s">
        <v>24</v>
      </c>
      <c r="F246" s="6">
        <v>45046</v>
      </c>
      <c r="G246" s="5">
        <v>97</v>
      </c>
      <c r="H246" s="10">
        <v>95.6</v>
      </c>
      <c r="I246" s="15">
        <f t="shared" si="35"/>
        <v>0.98556701030927829</v>
      </c>
      <c r="J246" s="15">
        <f t="shared" si="36"/>
        <v>0.98556701030927829</v>
      </c>
      <c r="K246" s="5" t="s">
        <v>25</v>
      </c>
      <c r="L246" s="5" t="s">
        <v>25</v>
      </c>
      <c r="M246" s="5">
        <f t="shared" si="28"/>
        <v>2023</v>
      </c>
      <c r="N246" s="5" t="str">
        <f t="shared" si="29"/>
        <v>Abril</v>
      </c>
      <c r="O246" s="6" t="str">
        <f t="shared" si="30"/>
        <v>2023-1</v>
      </c>
      <c r="P246" s="16">
        <v>1</v>
      </c>
      <c r="Q246" s="16">
        <v>1</v>
      </c>
      <c r="R246" s="5">
        <v>1</v>
      </c>
      <c r="S246" s="5" t="s">
        <v>29</v>
      </c>
      <c r="T246" s="5" t="str">
        <f t="shared" si="31"/>
        <v>77-2023-04-30</v>
      </c>
    </row>
    <row r="247" spans="1:20" x14ac:dyDescent="0.3">
      <c r="A247" s="25">
        <v>77</v>
      </c>
      <c r="B247" s="5" t="s">
        <v>65</v>
      </c>
      <c r="C247" s="5" t="s">
        <v>39</v>
      </c>
      <c r="D247" s="5" t="s">
        <v>23</v>
      </c>
      <c r="E247" s="5" t="s">
        <v>24</v>
      </c>
      <c r="F247" s="6">
        <v>45077</v>
      </c>
      <c r="G247" s="5">
        <v>97</v>
      </c>
      <c r="H247" s="10">
        <v>99.4</v>
      </c>
      <c r="I247" s="15">
        <f t="shared" si="35"/>
        <v>1.0247422680412372</v>
      </c>
      <c r="J247" s="15">
        <f t="shared" si="36"/>
        <v>1.0247422680412372</v>
      </c>
      <c r="K247" s="5" t="s">
        <v>25</v>
      </c>
      <c r="L247" s="5" t="s">
        <v>25</v>
      </c>
      <c r="M247" s="5">
        <f t="shared" si="28"/>
        <v>2023</v>
      </c>
      <c r="N247" s="5" t="str">
        <f t="shared" si="29"/>
        <v>Mayo</v>
      </c>
      <c r="O247" s="6" t="str">
        <f t="shared" si="30"/>
        <v>2023-1</v>
      </c>
      <c r="P247" s="16">
        <v>1</v>
      </c>
      <c r="Q247" s="16">
        <v>1</v>
      </c>
      <c r="R247" s="5">
        <v>1</v>
      </c>
      <c r="S247" s="5" t="s">
        <v>29</v>
      </c>
      <c r="T247" s="5" t="str">
        <f t="shared" si="31"/>
        <v>77-2023-05-31</v>
      </c>
    </row>
    <row r="248" spans="1:20" x14ac:dyDescent="0.3">
      <c r="A248" s="25">
        <v>77</v>
      </c>
      <c r="B248" s="5" t="s">
        <v>65</v>
      </c>
      <c r="C248" s="5" t="s">
        <v>39</v>
      </c>
      <c r="D248" s="5" t="s">
        <v>23</v>
      </c>
      <c r="E248" s="5" t="s">
        <v>24</v>
      </c>
      <c r="F248" s="6">
        <v>45107</v>
      </c>
      <c r="G248" s="5">
        <v>97</v>
      </c>
      <c r="H248" s="10">
        <v>98.6</v>
      </c>
      <c r="I248" s="15">
        <f t="shared" si="35"/>
        <v>1.0164948453608247</v>
      </c>
      <c r="J248" s="15">
        <f t="shared" si="36"/>
        <v>1.0164948453608247</v>
      </c>
      <c r="K248" s="5" t="s">
        <v>25</v>
      </c>
      <c r="L248" s="5" t="s">
        <v>25</v>
      </c>
      <c r="M248" s="5">
        <f t="shared" si="28"/>
        <v>2023</v>
      </c>
      <c r="N248" s="5" t="str">
        <f t="shared" si="29"/>
        <v>Junio</v>
      </c>
      <c r="O248" s="6" t="str">
        <f t="shared" si="30"/>
        <v>2023-1</v>
      </c>
      <c r="P248" s="16">
        <v>1</v>
      </c>
      <c r="Q248" s="16">
        <v>1</v>
      </c>
      <c r="R248" s="5">
        <v>1</v>
      </c>
      <c r="S248" s="5" t="s">
        <v>29</v>
      </c>
      <c r="T248" s="5" t="str">
        <f t="shared" si="31"/>
        <v>77-2023-06-30</v>
      </c>
    </row>
    <row r="249" spans="1:20" x14ac:dyDescent="0.3">
      <c r="A249" s="25">
        <v>77</v>
      </c>
      <c r="B249" s="5" t="s">
        <v>65</v>
      </c>
      <c r="C249" s="5" t="s">
        <v>39</v>
      </c>
      <c r="D249" s="5" t="s">
        <v>23</v>
      </c>
      <c r="E249" s="5" t="s">
        <v>24</v>
      </c>
      <c r="F249" s="6">
        <v>45138</v>
      </c>
      <c r="G249" s="5">
        <v>97</v>
      </c>
      <c r="H249" s="10">
        <v>96.7</v>
      </c>
      <c r="I249" s="15">
        <f t="shared" si="35"/>
        <v>0.99690721649484537</v>
      </c>
      <c r="J249" s="15">
        <f t="shared" si="36"/>
        <v>0.99690721649484537</v>
      </c>
      <c r="K249" s="5" t="s">
        <v>25</v>
      </c>
      <c r="L249" s="5" t="s">
        <v>25</v>
      </c>
      <c r="M249" s="5">
        <f t="shared" si="28"/>
        <v>2023</v>
      </c>
      <c r="N249" s="5" t="str">
        <f t="shared" si="29"/>
        <v>Julio</v>
      </c>
      <c r="O249" s="6" t="str">
        <f t="shared" si="30"/>
        <v>2023-2</v>
      </c>
      <c r="P249" s="16">
        <v>1</v>
      </c>
      <c r="Q249" s="16">
        <v>1</v>
      </c>
      <c r="R249" s="5">
        <v>1</v>
      </c>
      <c r="S249" s="5" t="s">
        <v>29</v>
      </c>
      <c r="T249" s="5" t="str">
        <f t="shared" si="31"/>
        <v>77-2023-07-31</v>
      </c>
    </row>
    <row r="250" spans="1:20" x14ac:dyDescent="0.3">
      <c r="A250" s="25">
        <v>77</v>
      </c>
      <c r="B250" s="5" t="s">
        <v>65</v>
      </c>
      <c r="C250" s="5" t="s">
        <v>39</v>
      </c>
      <c r="D250" s="5" t="s">
        <v>23</v>
      </c>
      <c r="E250" s="5" t="s">
        <v>24</v>
      </c>
      <c r="F250" s="6">
        <v>45169</v>
      </c>
      <c r="G250" s="5">
        <v>97</v>
      </c>
      <c r="H250" s="10">
        <v>98</v>
      </c>
      <c r="I250" s="15">
        <f t="shared" si="35"/>
        <v>1.0103092783505154</v>
      </c>
      <c r="J250" s="15">
        <f t="shared" si="36"/>
        <v>1.0103092783505154</v>
      </c>
      <c r="K250" s="5" t="s">
        <v>25</v>
      </c>
      <c r="L250" s="5" t="s">
        <v>25</v>
      </c>
      <c r="M250" s="5">
        <f t="shared" si="28"/>
        <v>2023</v>
      </c>
      <c r="N250" s="5" t="str">
        <f t="shared" si="29"/>
        <v>Agosto</v>
      </c>
      <c r="O250" s="6" t="str">
        <f t="shared" si="30"/>
        <v>2023-2</v>
      </c>
      <c r="P250" s="16">
        <v>0</v>
      </c>
      <c r="Q250" s="16">
        <v>0</v>
      </c>
      <c r="R250" s="5">
        <v>1</v>
      </c>
      <c r="S250" s="5" t="s">
        <v>29</v>
      </c>
      <c r="T250" s="5" t="str">
        <f t="shared" si="31"/>
        <v>77-2023-08-31</v>
      </c>
    </row>
    <row r="251" spans="1:20" x14ac:dyDescent="0.3">
      <c r="A251" s="25">
        <v>77</v>
      </c>
      <c r="B251" s="5" t="s">
        <v>65</v>
      </c>
      <c r="C251" s="5" t="s">
        <v>39</v>
      </c>
      <c r="D251" s="5" t="s">
        <v>23</v>
      </c>
      <c r="E251" s="5" t="s">
        <v>24</v>
      </c>
      <c r="F251" s="6">
        <v>45199</v>
      </c>
      <c r="G251" s="5">
        <v>97</v>
      </c>
      <c r="H251" s="10">
        <v>97.4</v>
      </c>
      <c r="I251" s="15">
        <f t="shared" si="35"/>
        <v>1.0041237113402062</v>
      </c>
      <c r="J251" s="15">
        <f t="shared" si="36"/>
        <v>1.0041237113402062</v>
      </c>
      <c r="K251" s="5" t="s">
        <v>25</v>
      </c>
      <c r="L251" s="5" t="s">
        <v>25</v>
      </c>
      <c r="M251" s="5">
        <f t="shared" si="28"/>
        <v>2023</v>
      </c>
      <c r="N251" s="5" t="str">
        <f t="shared" si="29"/>
        <v>Septiembre</v>
      </c>
      <c r="O251" s="6" t="str">
        <f t="shared" si="30"/>
        <v>2023-2</v>
      </c>
      <c r="P251" s="16">
        <v>1</v>
      </c>
      <c r="Q251" s="16">
        <v>1</v>
      </c>
      <c r="R251" s="5">
        <v>1</v>
      </c>
      <c r="S251" s="5" t="s">
        <v>29</v>
      </c>
      <c r="T251" s="5" t="str">
        <f t="shared" si="31"/>
        <v>77-2023-09-30</v>
      </c>
    </row>
    <row r="252" spans="1:20" x14ac:dyDescent="0.3">
      <c r="A252" s="25">
        <v>77</v>
      </c>
      <c r="B252" s="5" t="s">
        <v>65</v>
      </c>
      <c r="C252" s="5" t="s">
        <v>39</v>
      </c>
      <c r="D252" s="5" t="s">
        <v>23</v>
      </c>
      <c r="E252" s="5" t="s">
        <v>24</v>
      </c>
      <c r="F252" s="6">
        <v>45230</v>
      </c>
      <c r="G252" s="5">
        <v>97</v>
      </c>
      <c r="H252" s="10">
        <v>97.5</v>
      </c>
      <c r="I252" s="15">
        <f t="shared" si="35"/>
        <v>1.0051546391752577</v>
      </c>
      <c r="J252" s="15">
        <f t="shared" si="36"/>
        <v>1.0051546391752577</v>
      </c>
      <c r="K252" s="5" t="s">
        <v>25</v>
      </c>
      <c r="L252" s="5" t="s">
        <v>25</v>
      </c>
      <c r="M252" s="5">
        <f t="shared" si="28"/>
        <v>2023</v>
      </c>
      <c r="N252" s="5" t="str">
        <f t="shared" si="29"/>
        <v>Octubre</v>
      </c>
      <c r="O252" s="6" t="str">
        <f t="shared" si="30"/>
        <v>2023-2</v>
      </c>
      <c r="P252" s="16">
        <v>1</v>
      </c>
      <c r="Q252" s="16">
        <v>1</v>
      </c>
      <c r="R252" s="5">
        <v>1</v>
      </c>
      <c r="S252" s="5" t="s">
        <v>29</v>
      </c>
      <c r="T252" s="5" t="str">
        <f t="shared" si="31"/>
        <v>77-2023-10-31</v>
      </c>
    </row>
    <row r="253" spans="1:20" x14ac:dyDescent="0.3">
      <c r="A253" s="25">
        <v>77</v>
      </c>
      <c r="B253" s="5" t="s">
        <v>65</v>
      </c>
      <c r="C253" s="5" t="s">
        <v>39</v>
      </c>
      <c r="D253" s="5" t="s">
        <v>23</v>
      </c>
      <c r="E253" s="5" t="s">
        <v>24</v>
      </c>
      <c r="F253" s="6">
        <v>45260</v>
      </c>
      <c r="G253" s="5">
        <v>97</v>
      </c>
      <c r="H253" s="10">
        <v>97.3</v>
      </c>
      <c r="I253" s="15">
        <f t="shared" si="35"/>
        <v>1.0030927835051546</v>
      </c>
      <c r="J253" s="15">
        <f t="shared" si="36"/>
        <v>1.0030927835051546</v>
      </c>
      <c r="K253" s="5" t="s">
        <v>25</v>
      </c>
      <c r="L253" s="5" t="s">
        <v>25</v>
      </c>
      <c r="M253" s="5">
        <f t="shared" si="28"/>
        <v>2023</v>
      </c>
      <c r="N253" s="5" t="str">
        <f t="shared" si="29"/>
        <v>Noviembre</v>
      </c>
      <c r="O253" s="6" t="str">
        <f t="shared" si="30"/>
        <v>2023-2</v>
      </c>
      <c r="P253" s="16">
        <v>1</v>
      </c>
      <c r="Q253" s="16">
        <v>1</v>
      </c>
      <c r="R253" s="5">
        <v>1</v>
      </c>
      <c r="S253" s="5" t="s">
        <v>29</v>
      </c>
      <c r="T253" s="5" t="str">
        <f t="shared" si="31"/>
        <v>77-2023-11-30</v>
      </c>
    </row>
    <row r="254" spans="1:20" x14ac:dyDescent="0.3">
      <c r="A254" s="37">
        <v>77</v>
      </c>
      <c r="B254" s="5" t="s">
        <v>65</v>
      </c>
      <c r="C254" s="5" t="s">
        <v>39</v>
      </c>
      <c r="D254" s="5" t="s">
        <v>23</v>
      </c>
      <c r="E254" s="5" t="s">
        <v>24</v>
      </c>
      <c r="F254" s="6">
        <v>45291</v>
      </c>
      <c r="G254" s="5">
        <v>97</v>
      </c>
      <c r="H254" s="10">
        <v>98.6</v>
      </c>
      <c r="I254" s="15">
        <f t="shared" si="35"/>
        <v>1.0164948453608247</v>
      </c>
      <c r="J254" s="15">
        <f t="shared" si="36"/>
        <v>1.0164948453608247</v>
      </c>
      <c r="K254" s="5" t="s">
        <v>25</v>
      </c>
      <c r="L254" s="5" t="s">
        <v>25</v>
      </c>
      <c r="M254" s="5">
        <f t="shared" si="28"/>
        <v>2023</v>
      </c>
      <c r="N254" s="5" t="str">
        <f t="shared" si="29"/>
        <v>Diciembre</v>
      </c>
      <c r="O254" s="6" t="str">
        <f t="shared" si="30"/>
        <v>2023-2</v>
      </c>
      <c r="P254" s="16">
        <v>1</v>
      </c>
      <c r="Q254" s="16">
        <v>1</v>
      </c>
      <c r="R254" s="5">
        <v>1</v>
      </c>
      <c r="S254" s="5" t="s">
        <v>29</v>
      </c>
      <c r="T254" s="5" t="str">
        <f t="shared" si="31"/>
        <v>77-2023-12-31</v>
      </c>
    </row>
    <row r="255" spans="1:20" x14ac:dyDescent="0.3">
      <c r="A255" s="25">
        <v>77</v>
      </c>
      <c r="B255" s="5" t="s">
        <v>65</v>
      </c>
      <c r="C255" s="5" t="s">
        <v>39</v>
      </c>
      <c r="D255" s="5" t="s">
        <v>23</v>
      </c>
      <c r="E255" s="5" t="s">
        <v>24</v>
      </c>
      <c r="F255" s="6">
        <v>45322</v>
      </c>
      <c r="G255" s="5">
        <v>97</v>
      </c>
      <c r="H255" s="10">
        <v>97</v>
      </c>
      <c r="I255" s="15">
        <f t="shared" si="35"/>
        <v>1</v>
      </c>
      <c r="J255" s="15">
        <f t="shared" si="36"/>
        <v>1</v>
      </c>
      <c r="K255" s="5" t="s">
        <v>25</v>
      </c>
      <c r="L255" s="5" t="s">
        <v>25</v>
      </c>
      <c r="M255" s="5">
        <f t="shared" si="28"/>
        <v>2024</v>
      </c>
      <c r="N255" s="5" t="str">
        <f t="shared" si="29"/>
        <v>Enero</v>
      </c>
      <c r="O255" s="6" t="str">
        <f t="shared" si="30"/>
        <v>2024-1</v>
      </c>
      <c r="P255" s="16">
        <v>1</v>
      </c>
      <c r="Q255" s="16">
        <v>1</v>
      </c>
      <c r="R255" s="5">
        <v>1</v>
      </c>
      <c r="S255" s="5" t="s">
        <v>29</v>
      </c>
      <c r="T255" s="5" t="str">
        <f t="shared" si="31"/>
        <v>77-2024-01-31</v>
      </c>
    </row>
    <row r="256" spans="1:20" x14ac:dyDescent="0.3">
      <c r="A256" s="25">
        <v>77</v>
      </c>
      <c r="B256" s="5" t="s">
        <v>65</v>
      </c>
      <c r="C256" s="5" t="s">
        <v>66</v>
      </c>
      <c r="D256" s="5" t="s">
        <v>23</v>
      </c>
      <c r="E256" s="5" t="s">
        <v>24</v>
      </c>
      <c r="F256" s="6">
        <v>45351</v>
      </c>
      <c r="G256" s="5">
        <v>97</v>
      </c>
      <c r="H256" s="10">
        <v>98</v>
      </c>
      <c r="I256" s="15">
        <f t="shared" si="35"/>
        <v>1.0103092783505154</v>
      </c>
      <c r="J256" s="15">
        <f t="shared" si="36"/>
        <v>1.0103092783505154</v>
      </c>
      <c r="K256" s="5" t="s">
        <v>25</v>
      </c>
      <c r="L256" s="5" t="s">
        <v>25</v>
      </c>
      <c r="M256" s="5">
        <f t="shared" si="28"/>
        <v>2024</v>
      </c>
      <c r="N256" s="5" t="str">
        <f t="shared" si="29"/>
        <v>Febrero</v>
      </c>
      <c r="O256" s="6" t="str">
        <f t="shared" si="30"/>
        <v>2024-1</v>
      </c>
      <c r="P256" s="16">
        <v>1</v>
      </c>
      <c r="Q256" s="16">
        <v>1</v>
      </c>
      <c r="R256" s="5">
        <v>0</v>
      </c>
      <c r="S256" s="5" t="s">
        <v>29</v>
      </c>
      <c r="T256" s="5" t="str">
        <f t="shared" si="31"/>
        <v>77-2024-02-29</v>
      </c>
    </row>
    <row r="257" spans="1:20" x14ac:dyDescent="0.3">
      <c r="A257" s="25">
        <v>77</v>
      </c>
      <c r="B257" s="5" t="s">
        <v>65</v>
      </c>
      <c r="C257" s="5" t="s">
        <v>39</v>
      </c>
      <c r="D257" s="5" t="s">
        <v>23</v>
      </c>
      <c r="E257" s="5" t="s">
        <v>24</v>
      </c>
      <c r="F257" s="6">
        <v>45382</v>
      </c>
      <c r="G257" s="5">
        <v>97</v>
      </c>
      <c r="H257" s="10">
        <v>99.1</v>
      </c>
      <c r="I257" s="15">
        <f t="shared" si="35"/>
        <v>1.0216494845360824</v>
      </c>
      <c r="J257" s="15">
        <f t="shared" si="36"/>
        <v>1.0216494845360824</v>
      </c>
      <c r="K257" s="5" t="s">
        <v>25</v>
      </c>
      <c r="L257" s="5" t="s">
        <v>25</v>
      </c>
      <c r="M257" s="5">
        <f t="shared" si="28"/>
        <v>2024</v>
      </c>
      <c r="N257" s="5" t="str">
        <f t="shared" si="29"/>
        <v>Marzo</v>
      </c>
      <c r="O257" s="6" t="str">
        <f t="shared" si="30"/>
        <v>2024-1</v>
      </c>
      <c r="P257" s="16">
        <v>1</v>
      </c>
      <c r="Q257" s="16">
        <v>1</v>
      </c>
      <c r="R257" s="5">
        <v>1</v>
      </c>
      <c r="S257" s="5" t="s">
        <v>29</v>
      </c>
      <c r="T257" s="5" t="str">
        <f t="shared" si="31"/>
        <v>77-2024-03-31</v>
      </c>
    </row>
    <row r="258" spans="1:20" x14ac:dyDescent="0.3">
      <c r="A258" s="25">
        <v>77</v>
      </c>
      <c r="B258" s="5" t="s">
        <v>65</v>
      </c>
      <c r="C258" s="5" t="s">
        <v>39</v>
      </c>
      <c r="D258" s="5" t="s">
        <v>23</v>
      </c>
      <c r="E258" s="5" t="s">
        <v>24</v>
      </c>
      <c r="F258" s="6">
        <v>45412</v>
      </c>
      <c r="G258" s="5">
        <v>97</v>
      </c>
      <c r="H258" s="10">
        <v>98.09</v>
      </c>
      <c r="I258" s="15">
        <f t="shared" si="35"/>
        <v>1.0112371134020619</v>
      </c>
      <c r="J258" s="15">
        <f t="shared" si="36"/>
        <v>1.0112371134020619</v>
      </c>
      <c r="K258" s="5" t="s">
        <v>25</v>
      </c>
      <c r="L258" s="5" t="s">
        <v>25</v>
      </c>
      <c r="M258" s="5">
        <f t="shared" ref="M258:M321" si="37">YEAR(F258)</f>
        <v>2024</v>
      </c>
      <c r="N258" s="5" t="str">
        <f t="shared" ref="N258:N321" si="38">PROPER(TEXT(F258,"mmmm"))</f>
        <v>Abril</v>
      </c>
      <c r="O258" s="6" t="str">
        <f t="shared" ref="O258:O321" si="39">IF(OR(N258="Enero",N258="Febrero",N258="Marzo",N258="Abril",N258="Mayo",N258="Junio"),M258&amp;"-1",IF(OR(N258="Julio",N258="Agosto",N258="Septiembre",N258="Octubre",N258="Noviembre",N258="Diciembre"),M258&amp;"-2"))</f>
        <v>2024-1</v>
      </c>
      <c r="P258" s="16">
        <v>1</v>
      </c>
      <c r="Q258" s="16">
        <v>1</v>
      </c>
      <c r="R258" s="5">
        <v>1</v>
      </c>
      <c r="S258" s="5" t="s">
        <v>29</v>
      </c>
      <c r="T258" s="5" t="str">
        <f t="shared" ref="T258:T321" si="40">A258&amp;"-"&amp;YEAR(F258)&amp;"-"&amp;IF(LEN(MONTH(F258))=1,"0"&amp;MONTH(F258),MONTH(F258))&amp;"-"&amp;DAY(F258)</f>
        <v>77-2024-04-30</v>
      </c>
    </row>
    <row r="259" spans="1:20" x14ac:dyDescent="0.3">
      <c r="A259" s="25">
        <v>77</v>
      </c>
      <c r="B259" s="5" t="s">
        <v>65</v>
      </c>
      <c r="C259" s="5" t="s">
        <v>39</v>
      </c>
      <c r="D259" s="5" t="s">
        <v>23</v>
      </c>
      <c r="E259" s="5" t="s">
        <v>24</v>
      </c>
      <c r="F259" s="6">
        <v>45443</v>
      </c>
      <c r="G259" s="5">
        <v>97</v>
      </c>
      <c r="H259" s="10">
        <v>98.8</v>
      </c>
      <c r="I259" s="15">
        <f t="shared" si="35"/>
        <v>1.0185567010309278</v>
      </c>
      <c r="J259" s="15">
        <f t="shared" si="36"/>
        <v>1.0185567010309278</v>
      </c>
      <c r="K259" s="5" t="s">
        <v>25</v>
      </c>
      <c r="L259" s="5" t="s">
        <v>25</v>
      </c>
      <c r="M259" s="5">
        <f t="shared" si="37"/>
        <v>2024</v>
      </c>
      <c r="N259" s="5" t="str">
        <f t="shared" si="38"/>
        <v>Mayo</v>
      </c>
      <c r="O259" s="6" t="str">
        <f t="shared" si="39"/>
        <v>2024-1</v>
      </c>
      <c r="P259" s="16">
        <v>1</v>
      </c>
      <c r="Q259" s="16">
        <v>1</v>
      </c>
      <c r="R259" s="5">
        <v>1</v>
      </c>
      <c r="S259" s="5" t="s">
        <v>29</v>
      </c>
      <c r="T259" s="5" t="str">
        <f t="shared" si="40"/>
        <v>77-2024-05-31</v>
      </c>
    </row>
    <row r="260" spans="1:20" x14ac:dyDescent="0.3">
      <c r="A260" s="25">
        <v>77</v>
      </c>
      <c r="B260" s="5" t="s">
        <v>65</v>
      </c>
      <c r="C260" s="5" t="s">
        <v>39</v>
      </c>
      <c r="D260" s="5" t="s">
        <v>23</v>
      </c>
      <c r="E260" s="5" t="s">
        <v>24</v>
      </c>
      <c r="F260" s="6">
        <v>45473</v>
      </c>
      <c r="G260" s="5">
        <v>97</v>
      </c>
      <c r="H260" s="10">
        <v>99</v>
      </c>
      <c r="I260" s="15">
        <f t="shared" si="35"/>
        <v>1.0206185567010309</v>
      </c>
      <c r="J260" s="15">
        <f t="shared" si="36"/>
        <v>1.0206185567010309</v>
      </c>
      <c r="K260" s="5" t="s">
        <v>25</v>
      </c>
      <c r="L260" s="5" t="s">
        <v>25</v>
      </c>
      <c r="M260" s="5">
        <f t="shared" si="37"/>
        <v>2024</v>
      </c>
      <c r="N260" s="5" t="str">
        <f t="shared" si="38"/>
        <v>Junio</v>
      </c>
      <c r="O260" s="6" t="str">
        <f t="shared" si="39"/>
        <v>2024-1</v>
      </c>
      <c r="P260" s="16">
        <v>1</v>
      </c>
      <c r="Q260" s="16">
        <v>1</v>
      </c>
      <c r="R260" s="5">
        <v>1</v>
      </c>
      <c r="S260" s="5" t="s">
        <v>29</v>
      </c>
      <c r="T260" s="5" t="str">
        <f t="shared" si="40"/>
        <v>77-2024-06-30</v>
      </c>
    </row>
    <row r="261" spans="1:20" x14ac:dyDescent="0.3">
      <c r="A261" s="25">
        <v>77</v>
      </c>
      <c r="B261" s="5" t="s">
        <v>65</v>
      </c>
      <c r="C261" s="5" t="s">
        <v>39</v>
      </c>
      <c r="D261" s="5" t="s">
        <v>23</v>
      </c>
      <c r="E261" s="5" t="s">
        <v>24</v>
      </c>
      <c r="F261" s="6">
        <v>45504</v>
      </c>
      <c r="G261" s="5">
        <v>97</v>
      </c>
      <c r="H261" s="10">
        <v>97</v>
      </c>
      <c r="I261" s="15">
        <f t="shared" si="35"/>
        <v>1</v>
      </c>
      <c r="J261" s="15">
        <f t="shared" si="36"/>
        <v>1</v>
      </c>
      <c r="K261" s="5" t="s">
        <v>25</v>
      </c>
      <c r="L261" s="5" t="s">
        <v>25</v>
      </c>
      <c r="M261" s="5">
        <f t="shared" si="37"/>
        <v>2024</v>
      </c>
      <c r="N261" s="5" t="str">
        <f t="shared" si="38"/>
        <v>Julio</v>
      </c>
      <c r="O261" s="6" t="str">
        <f t="shared" si="39"/>
        <v>2024-2</v>
      </c>
      <c r="P261" s="16">
        <v>1</v>
      </c>
      <c r="Q261" s="16">
        <v>1</v>
      </c>
      <c r="R261" s="5">
        <v>1</v>
      </c>
      <c r="S261" s="5" t="s">
        <v>29</v>
      </c>
      <c r="T261" s="5" t="str">
        <f t="shared" si="40"/>
        <v>77-2024-07-31</v>
      </c>
    </row>
    <row r="262" spans="1:20" x14ac:dyDescent="0.3">
      <c r="A262" s="25">
        <v>77</v>
      </c>
      <c r="B262" s="5" t="s">
        <v>65</v>
      </c>
      <c r="C262" s="5" t="s">
        <v>39</v>
      </c>
      <c r="D262" s="5" t="s">
        <v>23</v>
      </c>
      <c r="E262" s="5" t="s">
        <v>24</v>
      </c>
      <c r="F262" s="6">
        <v>45535</v>
      </c>
      <c r="G262" s="5">
        <v>97</v>
      </c>
      <c r="H262" s="10">
        <v>92.7</v>
      </c>
      <c r="I262" s="15">
        <f t="shared" si="35"/>
        <v>0.95567010309278355</v>
      </c>
      <c r="J262" s="15">
        <f t="shared" si="36"/>
        <v>0.95567010309278355</v>
      </c>
      <c r="K262" s="5" t="s">
        <v>25</v>
      </c>
      <c r="L262" s="5" t="s">
        <v>25</v>
      </c>
      <c r="M262" s="5">
        <f t="shared" si="37"/>
        <v>2024</v>
      </c>
      <c r="N262" s="5" t="str">
        <f t="shared" si="38"/>
        <v>Agosto</v>
      </c>
      <c r="O262" s="6" t="str">
        <f t="shared" si="39"/>
        <v>2024-2</v>
      </c>
      <c r="P262" s="16">
        <v>1</v>
      </c>
      <c r="Q262" s="16">
        <v>1</v>
      </c>
      <c r="R262" s="5">
        <v>1</v>
      </c>
      <c r="S262" s="5" t="s">
        <v>29</v>
      </c>
      <c r="T262" s="5" t="str">
        <f t="shared" si="40"/>
        <v>77-2024-08-31</v>
      </c>
    </row>
    <row r="263" spans="1:20" x14ac:dyDescent="0.3">
      <c r="A263" s="25">
        <v>77</v>
      </c>
      <c r="B263" s="5" t="s">
        <v>65</v>
      </c>
      <c r="C263" s="5" t="s">
        <v>39</v>
      </c>
      <c r="D263" s="5" t="s">
        <v>23</v>
      </c>
      <c r="E263" s="5" t="s">
        <v>24</v>
      </c>
      <c r="F263" s="6">
        <v>45565</v>
      </c>
      <c r="G263" s="5">
        <v>97</v>
      </c>
      <c r="H263" s="10">
        <v>97</v>
      </c>
      <c r="I263" s="15">
        <f t="shared" si="35"/>
        <v>1</v>
      </c>
      <c r="J263" s="15">
        <f t="shared" si="36"/>
        <v>1</v>
      </c>
      <c r="K263" s="5" t="s">
        <v>25</v>
      </c>
      <c r="L263" s="5" t="s">
        <v>25</v>
      </c>
      <c r="M263" s="5">
        <f t="shared" si="37"/>
        <v>2024</v>
      </c>
      <c r="N263" s="5" t="str">
        <f t="shared" si="38"/>
        <v>Septiembre</v>
      </c>
      <c r="O263" s="6" t="str">
        <f t="shared" si="39"/>
        <v>2024-2</v>
      </c>
      <c r="P263" s="16">
        <v>1</v>
      </c>
      <c r="Q263" s="16">
        <v>1</v>
      </c>
      <c r="R263" s="5">
        <v>1</v>
      </c>
      <c r="S263" s="5" t="s">
        <v>29</v>
      </c>
      <c r="T263" s="5" t="str">
        <f t="shared" si="40"/>
        <v>77-2024-09-30</v>
      </c>
    </row>
    <row r="264" spans="1:20" x14ac:dyDescent="0.3">
      <c r="A264" s="25">
        <v>77</v>
      </c>
      <c r="B264" s="5" t="s">
        <v>65</v>
      </c>
      <c r="C264" s="5" t="s">
        <v>39</v>
      </c>
      <c r="D264" s="5" t="s">
        <v>23</v>
      </c>
      <c r="E264" s="5" t="s">
        <v>24</v>
      </c>
      <c r="F264" s="6">
        <v>45596</v>
      </c>
      <c r="G264" s="5">
        <v>97</v>
      </c>
      <c r="H264" s="10">
        <v>97.3</v>
      </c>
      <c r="I264" s="15">
        <f t="shared" si="35"/>
        <v>1.0030927835051546</v>
      </c>
      <c r="J264" s="15">
        <f t="shared" si="36"/>
        <v>1.0030927835051546</v>
      </c>
      <c r="K264" s="5" t="s">
        <v>25</v>
      </c>
      <c r="L264" s="5" t="s">
        <v>25</v>
      </c>
      <c r="M264" s="5">
        <f t="shared" si="37"/>
        <v>2024</v>
      </c>
      <c r="N264" s="5" t="str">
        <f t="shared" si="38"/>
        <v>Octubre</v>
      </c>
      <c r="O264" s="6" t="str">
        <f t="shared" si="39"/>
        <v>2024-2</v>
      </c>
      <c r="P264" s="16">
        <v>1</v>
      </c>
      <c r="Q264" s="16">
        <v>1</v>
      </c>
      <c r="R264" s="5">
        <v>1</v>
      </c>
      <c r="S264" s="5" t="s">
        <v>29</v>
      </c>
      <c r="T264" s="5" t="str">
        <f t="shared" si="40"/>
        <v>77-2024-10-31</v>
      </c>
    </row>
    <row r="265" spans="1:20" x14ac:dyDescent="0.3">
      <c r="A265" s="25">
        <v>77</v>
      </c>
      <c r="B265" s="5" t="s">
        <v>65</v>
      </c>
      <c r="C265" s="5" t="s">
        <v>39</v>
      </c>
      <c r="D265" s="5" t="s">
        <v>23</v>
      </c>
      <c r="E265" s="5" t="s">
        <v>24</v>
      </c>
      <c r="F265" s="6">
        <v>45626</v>
      </c>
      <c r="G265" s="5">
        <v>97</v>
      </c>
      <c r="H265" s="10">
        <v>97</v>
      </c>
      <c r="I265" s="15">
        <f t="shared" si="35"/>
        <v>1</v>
      </c>
      <c r="J265" s="15">
        <f t="shared" si="36"/>
        <v>1</v>
      </c>
      <c r="K265" s="5" t="s">
        <v>25</v>
      </c>
      <c r="L265" s="5" t="s">
        <v>25</v>
      </c>
      <c r="M265" s="5">
        <f t="shared" si="37"/>
        <v>2024</v>
      </c>
      <c r="N265" s="5" t="str">
        <f t="shared" si="38"/>
        <v>Noviembre</v>
      </c>
      <c r="O265" s="6" t="str">
        <f t="shared" si="39"/>
        <v>2024-2</v>
      </c>
      <c r="P265" s="16">
        <v>1</v>
      </c>
      <c r="Q265" s="16">
        <v>1</v>
      </c>
      <c r="R265" s="5">
        <v>1</v>
      </c>
      <c r="S265" s="5" t="s">
        <v>29</v>
      </c>
      <c r="T265" s="5" t="str">
        <f t="shared" si="40"/>
        <v>77-2024-11-30</v>
      </c>
    </row>
    <row r="266" spans="1:20" x14ac:dyDescent="0.3">
      <c r="A266" s="69">
        <v>77</v>
      </c>
      <c r="B266" s="70" t="s">
        <v>65</v>
      </c>
      <c r="C266" s="70" t="s">
        <v>39</v>
      </c>
      <c r="D266" s="70" t="s">
        <v>23</v>
      </c>
      <c r="E266" s="70" t="s">
        <v>24</v>
      </c>
      <c r="F266" s="71">
        <v>45657</v>
      </c>
      <c r="G266" s="70">
        <v>97</v>
      </c>
      <c r="H266" s="72">
        <v>98.2</v>
      </c>
      <c r="I266" s="73">
        <f t="shared" si="35"/>
        <v>1.0123711340206185</v>
      </c>
      <c r="J266" s="73">
        <f t="shared" si="36"/>
        <v>1.0123711340206185</v>
      </c>
      <c r="K266" s="70" t="s">
        <v>25</v>
      </c>
      <c r="L266" s="70" t="s">
        <v>25</v>
      </c>
      <c r="M266" s="70">
        <f t="shared" si="37"/>
        <v>2024</v>
      </c>
      <c r="N266" s="70" t="str">
        <f t="shared" si="38"/>
        <v>Diciembre</v>
      </c>
      <c r="O266" s="71" t="str">
        <f t="shared" si="39"/>
        <v>2024-2</v>
      </c>
      <c r="P266" s="74">
        <v>1</v>
      </c>
      <c r="Q266" s="74">
        <v>1</v>
      </c>
      <c r="R266" s="70">
        <v>1</v>
      </c>
      <c r="S266" s="70" t="s">
        <v>29</v>
      </c>
      <c r="T266" s="5" t="str">
        <f t="shared" si="40"/>
        <v>77-2024-12-31</v>
      </c>
    </row>
    <row r="267" spans="1:20" x14ac:dyDescent="0.3">
      <c r="A267" s="25">
        <v>78</v>
      </c>
      <c r="B267" s="5" t="s">
        <v>67</v>
      </c>
      <c r="C267" s="5" t="s">
        <v>68</v>
      </c>
      <c r="D267" s="5" t="s">
        <v>69</v>
      </c>
      <c r="E267" s="5" t="s">
        <v>24</v>
      </c>
      <c r="F267" s="17">
        <v>45046</v>
      </c>
      <c r="G267" s="5">
        <v>100</v>
      </c>
      <c r="H267" s="10">
        <v>100</v>
      </c>
      <c r="I267" s="8">
        <f>IFERROR(H267/G267,"")</f>
        <v>1</v>
      </c>
      <c r="J267" s="15">
        <f t="shared" si="36"/>
        <v>1</v>
      </c>
      <c r="K267" s="5" t="s">
        <v>25</v>
      </c>
      <c r="L267" s="5" t="s">
        <v>25</v>
      </c>
      <c r="M267" s="5">
        <f t="shared" si="37"/>
        <v>2023</v>
      </c>
      <c r="N267" s="5" t="str">
        <f t="shared" si="38"/>
        <v>Abril</v>
      </c>
      <c r="O267" s="6" t="str">
        <f t="shared" si="39"/>
        <v>2023-1</v>
      </c>
      <c r="P267" s="16">
        <v>0</v>
      </c>
      <c r="Q267" s="16">
        <v>0</v>
      </c>
      <c r="R267" s="5">
        <v>0</v>
      </c>
      <c r="S267" s="5" t="s">
        <v>29</v>
      </c>
      <c r="T267" s="5" t="str">
        <f t="shared" si="40"/>
        <v>78-2023-04-30</v>
      </c>
    </row>
    <row r="268" spans="1:20" x14ac:dyDescent="0.3">
      <c r="A268" s="25">
        <v>78</v>
      </c>
      <c r="B268" s="5" t="s">
        <v>67</v>
      </c>
      <c r="C268" s="5" t="s">
        <v>68</v>
      </c>
      <c r="D268" s="5" t="s">
        <v>69</v>
      </c>
      <c r="E268" s="5" t="s">
        <v>24</v>
      </c>
      <c r="F268" s="6">
        <v>45107</v>
      </c>
      <c r="G268" s="5">
        <v>100</v>
      </c>
      <c r="H268" s="10">
        <v>100</v>
      </c>
      <c r="I268" s="8">
        <f>IFERROR(H268/G268,"")</f>
        <v>1</v>
      </c>
      <c r="J268" s="15">
        <f t="shared" si="36"/>
        <v>1</v>
      </c>
      <c r="K268" s="5" t="s">
        <v>25</v>
      </c>
      <c r="L268" s="5" t="s">
        <v>25</v>
      </c>
      <c r="M268" s="5">
        <f t="shared" si="37"/>
        <v>2023</v>
      </c>
      <c r="N268" s="5" t="str">
        <f t="shared" si="38"/>
        <v>Junio</v>
      </c>
      <c r="O268" s="6" t="str">
        <f t="shared" si="39"/>
        <v>2023-1</v>
      </c>
      <c r="P268" s="16">
        <v>0</v>
      </c>
      <c r="Q268" s="16">
        <v>0</v>
      </c>
      <c r="R268" s="5">
        <v>0</v>
      </c>
      <c r="S268" s="5" t="s">
        <v>29</v>
      </c>
      <c r="T268" s="5" t="str">
        <f t="shared" si="40"/>
        <v>78-2023-06-30</v>
      </c>
    </row>
    <row r="269" spans="1:20" x14ac:dyDescent="0.3">
      <c r="A269" s="25">
        <v>78</v>
      </c>
      <c r="B269" s="5" t="s">
        <v>67</v>
      </c>
      <c r="C269" s="5" t="s">
        <v>68</v>
      </c>
      <c r="D269" s="5" t="s">
        <v>69</v>
      </c>
      <c r="E269" s="5" t="s">
        <v>24</v>
      </c>
      <c r="F269" s="6">
        <v>45169</v>
      </c>
      <c r="G269" s="5">
        <v>100</v>
      </c>
      <c r="H269" s="10">
        <v>100</v>
      </c>
      <c r="I269" s="8">
        <f>IFERROR(H269/G269,"")</f>
        <v>1</v>
      </c>
      <c r="J269" s="15">
        <f t="shared" si="36"/>
        <v>1</v>
      </c>
      <c r="K269" s="5" t="s">
        <v>25</v>
      </c>
      <c r="L269" s="5" t="s">
        <v>25</v>
      </c>
      <c r="M269" s="5">
        <f t="shared" si="37"/>
        <v>2023</v>
      </c>
      <c r="N269" s="5" t="str">
        <f t="shared" si="38"/>
        <v>Agosto</v>
      </c>
      <c r="O269" s="6" t="str">
        <f t="shared" si="39"/>
        <v>2023-2</v>
      </c>
      <c r="P269" s="16">
        <v>0</v>
      </c>
      <c r="Q269" s="16">
        <v>0</v>
      </c>
      <c r="R269" s="5">
        <v>0</v>
      </c>
      <c r="S269" s="5" t="s">
        <v>29</v>
      </c>
      <c r="T269" s="5" t="str">
        <f t="shared" si="40"/>
        <v>78-2023-08-31</v>
      </c>
    </row>
    <row r="270" spans="1:20" x14ac:dyDescent="0.3">
      <c r="A270" s="37">
        <v>78</v>
      </c>
      <c r="B270" s="5" t="s">
        <v>67</v>
      </c>
      <c r="C270" s="5" t="s">
        <v>68</v>
      </c>
      <c r="D270" s="5" t="s">
        <v>69</v>
      </c>
      <c r="E270" s="5" t="s">
        <v>24</v>
      </c>
      <c r="F270" s="6">
        <v>45230</v>
      </c>
      <c r="G270" s="5">
        <v>100</v>
      </c>
      <c r="H270" s="10">
        <v>100</v>
      </c>
      <c r="I270" s="8">
        <f>IFERROR(H270/G270,"")</f>
        <v>1</v>
      </c>
      <c r="J270" s="15">
        <f t="shared" si="36"/>
        <v>1</v>
      </c>
      <c r="K270" s="5" t="s">
        <v>25</v>
      </c>
      <c r="L270" s="5" t="s">
        <v>25</v>
      </c>
      <c r="M270" s="5">
        <f t="shared" si="37"/>
        <v>2023</v>
      </c>
      <c r="N270" s="5" t="str">
        <f t="shared" si="38"/>
        <v>Octubre</v>
      </c>
      <c r="O270" s="6" t="str">
        <f t="shared" si="39"/>
        <v>2023-2</v>
      </c>
      <c r="P270" s="16">
        <v>0</v>
      </c>
      <c r="Q270" s="16">
        <v>0</v>
      </c>
      <c r="R270" s="5">
        <v>0</v>
      </c>
      <c r="S270" s="5" t="s">
        <v>29</v>
      </c>
      <c r="T270" s="5" t="str">
        <f t="shared" si="40"/>
        <v>78-2023-10-31</v>
      </c>
    </row>
    <row r="271" spans="1:20" x14ac:dyDescent="0.3">
      <c r="A271" s="37">
        <v>78</v>
      </c>
      <c r="B271" s="5" t="s">
        <v>67</v>
      </c>
      <c r="C271" s="5" t="s">
        <v>68</v>
      </c>
      <c r="D271" s="5" t="s">
        <v>69</v>
      </c>
      <c r="E271" s="5" t="s">
        <v>24</v>
      </c>
      <c r="F271" s="6">
        <v>45291</v>
      </c>
      <c r="G271" s="5">
        <v>100</v>
      </c>
      <c r="H271" s="10">
        <v>122.22</v>
      </c>
      <c r="I271" s="8">
        <f>IFERROR(H271/G271,"")</f>
        <v>1.2222</v>
      </c>
      <c r="J271" s="15">
        <f t="shared" si="36"/>
        <v>1.2222</v>
      </c>
      <c r="K271" s="5" t="s">
        <v>25</v>
      </c>
      <c r="L271" s="5" t="s">
        <v>25</v>
      </c>
      <c r="M271" s="5">
        <f t="shared" si="37"/>
        <v>2023</v>
      </c>
      <c r="N271" s="5" t="str">
        <f t="shared" si="38"/>
        <v>Diciembre</v>
      </c>
      <c r="O271" s="6" t="str">
        <f t="shared" si="39"/>
        <v>2023-2</v>
      </c>
      <c r="P271" s="16">
        <v>0</v>
      </c>
      <c r="Q271" s="16">
        <v>0</v>
      </c>
      <c r="R271" s="5">
        <v>0</v>
      </c>
      <c r="S271" s="5" t="s">
        <v>29</v>
      </c>
      <c r="T271" s="5" t="str">
        <f t="shared" si="40"/>
        <v>78-2023-12-31</v>
      </c>
    </row>
    <row r="272" spans="1:20" x14ac:dyDescent="0.3">
      <c r="A272" s="25">
        <v>78</v>
      </c>
      <c r="B272" s="5" t="s">
        <v>67</v>
      </c>
      <c r="C272" s="5" t="s">
        <v>68</v>
      </c>
      <c r="D272" s="5" t="s">
        <v>69</v>
      </c>
      <c r="E272" s="5" t="s">
        <v>24</v>
      </c>
      <c r="F272" s="6">
        <v>45412</v>
      </c>
      <c r="G272" s="5">
        <v>100</v>
      </c>
      <c r="H272" s="10">
        <v>100</v>
      </c>
      <c r="I272" s="15">
        <f>IFERROR(IF((H272/G272)&gt;1.3,1.3,H272/G272),"")</f>
        <v>1</v>
      </c>
      <c r="J272" s="15">
        <f t="shared" si="36"/>
        <v>1</v>
      </c>
      <c r="K272" s="5" t="s">
        <v>25</v>
      </c>
      <c r="L272" s="5" t="s">
        <v>25</v>
      </c>
      <c r="M272" s="5">
        <f t="shared" si="37"/>
        <v>2024</v>
      </c>
      <c r="N272" s="5" t="str">
        <f t="shared" si="38"/>
        <v>Abril</v>
      </c>
      <c r="O272" s="6" t="str">
        <f t="shared" si="39"/>
        <v>2024-1</v>
      </c>
      <c r="P272" s="16">
        <v>0</v>
      </c>
      <c r="Q272" s="16">
        <v>0</v>
      </c>
      <c r="R272" s="5">
        <v>0</v>
      </c>
      <c r="S272" s="5" t="s">
        <v>29</v>
      </c>
      <c r="T272" s="5" t="str">
        <f t="shared" si="40"/>
        <v>78-2024-04-30</v>
      </c>
    </row>
    <row r="273" spans="1:20" x14ac:dyDescent="0.3">
      <c r="A273" s="5">
        <v>78</v>
      </c>
      <c r="B273" s="5" t="s">
        <v>67</v>
      </c>
      <c r="C273" s="5" t="s">
        <v>68</v>
      </c>
      <c r="D273" s="5" t="s">
        <v>69</v>
      </c>
      <c r="E273" s="5" t="s">
        <v>24</v>
      </c>
      <c r="F273" s="6">
        <v>45473</v>
      </c>
      <c r="G273" s="5">
        <v>100</v>
      </c>
      <c r="H273" s="5">
        <v>80</v>
      </c>
      <c r="I273" s="15">
        <v>0.8</v>
      </c>
      <c r="J273" s="15">
        <v>0.8</v>
      </c>
      <c r="K273" s="5" t="s">
        <v>25</v>
      </c>
      <c r="L273" s="5" t="s">
        <v>25</v>
      </c>
      <c r="M273" s="5">
        <f t="shared" si="37"/>
        <v>2024</v>
      </c>
      <c r="N273" s="5" t="str">
        <f t="shared" si="38"/>
        <v>Junio</v>
      </c>
      <c r="O273" s="6" t="str">
        <f t="shared" si="39"/>
        <v>2024-1</v>
      </c>
      <c r="P273" s="16">
        <v>0</v>
      </c>
      <c r="Q273" s="16">
        <v>0</v>
      </c>
      <c r="R273" s="5">
        <v>0</v>
      </c>
      <c r="S273" s="5" t="s">
        <v>29</v>
      </c>
      <c r="T273" s="5" t="str">
        <f t="shared" si="40"/>
        <v>78-2024-06-30</v>
      </c>
    </row>
    <row r="274" spans="1:20" x14ac:dyDescent="0.3">
      <c r="A274" s="25">
        <v>78</v>
      </c>
      <c r="B274" s="5" t="s">
        <v>67</v>
      </c>
      <c r="C274" s="5" t="s">
        <v>68</v>
      </c>
      <c r="D274" s="5" t="s">
        <v>69</v>
      </c>
      <c r="E274" s="5" t="s">
        <v>24</v>
      </c>
      <c r="F274" s="6">
        <v>45535</v>
      </c>
      <c r="G274" s="5">
        <v>100</v>
      </c>
      <c r="H274" s="10">
        <v>100</v>
      </c>
      <c r="I274" s="15">
        <f>IFERROR(IF((H274/G274)&gt;1.3,1.3,H274/G274),"")</f>
        <v>1</v>
      </c>
      <c r="J274" s="15">
        <f t="shared" ref="J274:J286" si="41">IFERROR(IF((H274/G274)&gt;H274/G274,1.3,H274/G274),"")</f>
        <v>1</v>
      </c>
      <c r="K274" s="5" t="s">
        <v>25</v>
      </c>
      <c r="L274" s="5" t="s">
        <v>25</v>
      </c>
      <c r="M274" s="5">
        <f t="shared" si="37"/>
        <v>2024</v>
      </c>
      <c r="N274" s="5" t="str">
        <f t="shared" si="38"/>
        <v>Agosto</v>
      </c>
      <c r="O274" s="6" t="str">
        <f t="shared" si="39"/>
        <v>2024-2</v>
      </c>
      <c r="P274" s="16">
        <v>0</v>
      </c>
      <c r="Q274" s="16">
        <v>0</v>
      </c>
      <c r="R274" s="5">
        <v>0</v>
      </c>
      <c r="S274" s="5" t="s">
        <v>29</v>
      </c>
      <c r="T274" s="5" t="str">
        <f t="shared" si="40"/>
        <v>78-2024-08-31</v>
      </c>
    </row>
    <row r="275" spans="1:20" x14ac:dyDescent="0.3">
      <c r="A275" s="25">
        <v>78</v>
      </c>
      <c r="B275" s="5" t="s">
        <v>67</v>
      </c>
      <c r="C275" s="5" t="s">
        <v>68</v>
      </c>
      <c r="D275" s="5" t="s">
        <v>69</v>
      </c>
      <c r="E275" s="5" t="s">
        <v>24</v>
      </c>
      <c r="F275" s="6">
        <v>45596</v>
      </c>
      <c r="G275" s="5">
        <v>100</v>
      </c>
      <c r="H275" s="10">
        <v>100</v>
      </c>
      <c r="I275" s="15">
        <f>IFERROR(IF((H275/G275)&gt;1.3,1.3,H275/G275),"")</f>
        <v>1</v>
      </c>
      <c r="J275" s="15">
        <f t="shared" si="41"/>
        <v>1</v>
      </c>
      <c r="K275" s="5" t="s">
        <v>25</v>
      </c>
      <c r="L275" s="5" t="s">
        <v>25</v>
      </c>
      <c r="M275" s="5">
        <f t="shared" si="37"/>
        <v>2024</v>
      </c>
      <c r="N275" s="5" t="str">
        <f t="shared" si="38"/>
        <v>Octubre</v>
      </c>
      <c r="O275" s="6" t="str">
        <f t="shared" si="39"/>
        <v>2024-2</v>
      </c>
      <c r="P275" s="16">
        <v>0</v>
      </c>
      <c r="Q275" s="16">
        <v>0</v>
      </c>
      <c r="R275" s="5">
        <v>0</v>
      </c>
      <c r="S275" s="5" t="s">
        <v>29</v>
      </c>
      <c r="T275" s="5" t="str">
        <f t="shared" si="40"/>
        <v>78-2024-10-31</v>
      </c>
    </row>
    <row r="276" spans="1:20" x14ac:dyDescent="0.3">
      <c r="A276" s="25">
        <v>78</v>
      </c>
      <c r="B276" s="5" t="s">
        <v>67</v>
      </c>
      <c r="C276" s="5" t="s">
        <v>68</v>
      </c>
      <c r="D276" s="5" t="s">
        <v>69</v>
      </c>
      <c r="E276" s="5" t="s">
        <v>24</v>
      </c>
      <c r="F276" s="6">
        <v>45657</v>
      </c>
      <c r="G276" s="5">
        <v>100</v>
      </c>
      <c r="H276" s="10">
        <v>112.5</v>
      </c>
      <c r="I276" s="15">
        <f>IFERROR(IF((H276/G276)&gt;1.3,1.3,H276/G276),"")</f>
        <v>1.125</v>
      </c>
      <c r="J276" s="15">
        <f t="shared" si="41"/>
        <v>1.125</v>
      </c>
      <c r="K276" s="5" t="s">
        <v>25</v>
      </c>
      <c r="L276" s="5" t="s">
        <v>25</v>
      </c>
      <c r="M276" s="5">
        <f t="shared" si="37"/>
        <v>2024</v>
      </c>
      <c r="N276" s="5" t="str">
        <f t="shared" si="38"/>
        <v>Diciembre</v>
      </c>
      <c r="O276" s="6" t="str">
        <f t="shared" si="39"/>
        <v>2024-2</v>
      </c>
      <c r="P276" s="16">
        <v>0</v>
      </c>
      <c r="Q276" s="16">
        <v>0</v>
      </c>
      <c r="R276" s="5">
        <v>0</v>
      </c>
      <c r="S276" s="5" t="s">
        <v>29</v>
      </c>
      <c r="T276" s="5" t="str">
        <f t="shared" si="40"/>
        <v>78-2024-12-31</v>
      </c>
    </row>
    <row r="277" spans="1:20" x14ac:dyDescent="0.3">
      <c r="A277" s="25">
        <v>79</v>
      </c>
      <c r="B277" s="5" t="s">
        <v>70</v>
      </c>
      <c r="C277" s="5" t="s">
        <v>68</v>
      </c>
      <c r="D277" s="5" t="s">
        <v>69</v>
      </c>
      <c r="E277" s="5" t="s">
        <v>24</v>
      </c>
      <c r="F277" s="6">
        <v>45107</v>
      </c>
      <c r="G277" s="5">
        <v>85</v>
      </c>
      <c r="H277" s="10">
        <v>100</v>
      </c>
      <c r="I277" s="8">
        <f>IFERROR(H277/G277,"")</f>
        <v>1.1764705882352942</v>
      </c>
      <c r="J277" s="15">
        <f t="shared" si="41"/>
        <v>1.1764705882352942</v>
      </c>
      <c r="K277" s="5" t="s">
        <v>25</v>
      </c>
      <c r="L277" s="5" t="s">
        <v>25</v>
      </c>
      <c r="M277" s="5">
        <f t="shared" si="37"/>
        <v>2023</v>
      </c>
      <c r="N277" s="5" t="str">
        <f t="shared" si="38"/>
        <v>Junio</v>
      </c>
      <c r="O277" s="6" t="str">
        <f t="shared" si="39"/>
        <v>2023-1</v>
      </c>
      <c r="P277" s="16">
        <v>0</v>
      </c>
      <c r="Q277" s="16">
        <v>0</v>
      </c>
      <c r="R277" s="5">
        <v>0</v>
      </c>
      <c r="S277" s="5" t="s">
        <v>29</v>
      </c>
      <c r="T277" s="5" t="str">
        <f t="shared" si="40"/>
        <v>79-2023-06-30</v>
      </c>
    </row>
    <row r="278" spans="1:20" x14ac:dyDescent="0.3">
      <c r="A278" s="25">
        <v>79</v>
      </c>
      <c r="B278" s="5" t="s">
        <v>70</v>
      </c>
      <c r="C278" s="5" t="s">
        <v>68</v>
      </c>
      <c r="D278" s="5" t="s">
        <v>69</v>
      </c>
      <c r="E278" s="5" t="s">
        <v>24</v>
      </c>
      <c r="F278" s="17">
        <v>45169</v>
      </c>
      <c r="G278" s="5">
        <v>85</v>
      </c>
      <c r="H278" s="10">
        <v>100</v>
      </c>
      <c r="I278" s="8">
        <f>IFERROR(H278/G278,"")</f>
        <v>1.1764705882352942</v>
      </c>
      <c r="J278" s="15">
        <f t="shared" si="41"/>
        <v>1.1764705882352942</v>
      </c>
      <c r="K278" s="5" t="s">
        <v>25</v>
      </c>
      <c r="L278" s="5" t="s">
        <v>25</v>
      </c>
      <c r="M278" s="5">
        <f t="shared" si="37"/>
        <v>2023</v>
      </c>
      <c r="N278" s="5" t="str">
        <f t="shared" si="38"/>
        <v>Agosto</v>
      </c>
      <c r="O278" s="6" t="str">
        <f t="shared" si="39"/>
        <v>2023-2</v>
      </c>
      <c r="P278" s="16">
        <v>0</v>
      </c>
      <c r="Q278" s="16">
        <v>0</v>
      </c>
      <c r="R278" s="5">
        <v>0</v>
      </c>
      <c r="S278" s="5" t="s">
        <v>29</v>
      </c>
      <c r="T278" s="5" t="str">
        <f t="shared" si="40"/>
        <v>79-2023-08-31</v>
      </c>
    </row>
    <row r="279" spans="1:20" x14ac:dyDescent="0.3">
      <c r="A279" s="37">
        <v>79</v>
      </c>
      <c r="B279" s="5" t="s">
        <v>70</v>
      </c>
      <c r="C279" s="5" t="s">
        <v>68</v>
      </c>
      <c r="D279" s="5" t="s">
        <v>69</v>
      </c>
      <c r="E279" s="5" t="s">
        <v>24</v>
      </c>
      <c r="F279" s="6">
        <v>45230</v>
      </c>
      <c r="G279" s="5">
        <v>85</v>
      </c>
      <c r="H279" s="10">
        <v>100</v>
      </c>
      <c r="I279" s="8">
        <f>IFERROR(H279/G279,"")</f>
        <v>1.1764705882352942</v>
      </c>
      <c r="J279" s="15">
        <f t="shared" si="41"/>
        <v>1.1764705882352942</v>
      </c>
      <c r="K279" s="5" t="s">
        <v>25</v>
      </c>
      <c r="L279" s="5" t="s">
        <v>25</v>
      </c>
      <c r="M279" s="5">
        <f t="shared" si="37"/>
        <v>2023</v>
      </c>
      <c r="N279" s="5" t="str">
        <f t="shared" si="38"/>
        <v>Octubre</v>
      </c>
      <c r="O279" s="6" t="str">
        <f t="shared" si="39"/>
        <v>2023-2</v>
      </c>
      <c r="P279" s="16">
        <v>0</v>
      </c>
      <c r="Q279" s="16">
        <v>0</v>
      </c>
      <c r="R279" s="5">
        <v>0</v>
      </c>
      <c r="S279" s="5" t="s">
        <v>29</v>
      </c>
      <c r="T279" s="5" t="str">
        <f t="shared" si="40"/>
        <v>79-2023-10-31</v>
      </c>
    </row>
    <row r="280" spans="1:20" x14ac:dyDescent="0.3">
      <c r="A280" s="37">
        <v>79</v>
      </c>
      <c r="B280" s="5" t="s">
        <v>70</v>
      </c>
      <c r="C280" s="5" t="s">
        <v>68</v>
      </c>
      <c r="D280" s="5" t="s">
        <v>69</v>
      </c>
      <c r="E280" s="5" t="s">
        <v>24</v>
      </c>
      <c r="F280" s="6">
        <v>45291</v>
      </c>
      <c r="G280" s="5">
        <v>85</v>
      </c>
      <c r="H280" s="10">
        <v>95.45</v>
      </c>
      <c r="I280" s="8">
        <f>IFERROR(H280/G280,"")</f>
        <v>1.1229411764705883</v>
      </c>
      <c r="J280" s="15">
        <f t="shared" si="41"/>
        <v>1.1229411764705883</v>
      </c>
      <c r="K280" s="5" t="s">
        <v>25</v>
      </c>
      <c r="L280" s="5" t="s">
        <v>25</v>
      </c>
      <c r="M280" s="5">
        <f t="shared" si="37"/>
        <v>2023</v>
      </c>
      <c r="N280" s="5" t="str">
        <f t="shared" si="38"/>
        <v>Diciembre</v>
      </c>
      <c r="O280" s="6" t="str">
        <f t="shared" si="39"/>
        <v>2023-2</v>
      </c>
      <c r="P280" s="16">
        <v>0</v>
      </c>
      <c r="Q280" s="16">
        <v>0</v>
      </c>
      <c r="R280" s="5">
        <v>0</v>
      </c>
      <c r="S280" s="5" t="s">
        <v>29</v>
      </c>
      <c r="T280" s="5" t="str">
        <f t="shared" si="40"/>
        <v>79-2023-12-31</v>
      </c>
    </row>
    <row r="281" spans="1:20" x14ac:dyDescent="0.3">
      <c r="A281" s="37">
        <v>84</v>
      </c>
      <c r="B281" s="5" t="s">
        <v>71</v>
      </c>
      <c r="C281" s="5" t="s">
        <v>72</v>
      </c>
      <c r="D281" s="5" t="s">
        <v>73</v>
      </c>
      <c r="E281" s="5" t="s">
        <v>24</v>
      </c>
      <c r="F281" s="6">
        <v>45291</v>
      </c>
      <c r="G281" s="5">
        <v>100</v>
      </c>
      <c r="H281" s="10">
        <v>100</v>
      </c>
      <c r="I281" s="8">
        <f>IFERROR(H281/G281,"")</f>
        <v>1</v>
      </c>
      <c r="J281" s="15">
        <f t="shared" si="41"/>
        <v>1</v>
      </c>
      <c r="K281" s="5" t="s">
        <v>25</v>
      </c>
      <c r="L281" s="5" t="s">
        <v>25</v>
      </c>
      <c r="M281" s="5">
        <f t="shared" si="37"/>
        <v>2023</v>
      </c>
      <c r="N281" s="5" t="str">
        <f t="shared" si="38"/>
        <v>Diciembre</v>
      </c>
      <c r="O281" s="6" t="str">
        <f t="shared" si="39"/>
        <v>2023-2</v>
      </c>
      <c r="P281" s="16">
        <v>0</v>
      </c>
      <c r="Q281" s="16">
        <v>0</v>
      </c>
      <c r="R281" s="5">
        <v>0</v>
      </c>
      <c r="S281" s="5" t="s">
        <v>29</v>
      </c>
      <c r="T281" s="5" t="str">
        <f t="shared" si="40"/>
        <v>84-2023-12-31</v>
      </c>
    </row>
    <row r="282" spans="1:20" x14ac:dyDescent="0.3">
      <c r="A282" s="25">
        <v>84</v>
      </c>
      <c r="B282" s="5" t="s">
        <v>71</v>
      </c>
      <c r="C282" s="5" t="s">
        <v>72</v>
      </c>
      <c r="D282" s="5" t="s">
        <v>73</v>
      </c>
      <c r="E282" s="5" t="s">
        <v>24</v>
      </c>
      <c r="F282" s="6">
        <v>45657</v>
      </c>
      <c r="G282" s="5">
        <v>100</v>
      </c>
      <c r="H282" s="10">
        <v>100</v>
      </c>
      <c r="I282" s="15">
        <f>IFERROR(IF((H282/G282)&gt;1.3,1.3,H282/G282),"")</f>
        <v>1</v>
      </c>
      <c r="J282" s="15">
        <f t="shared" si="41"/>
        <v>1</v>
      </c>
      <c r="K282" s="5" t="s">
        <v>25</v>
      </c>
      <c r="L282" s="5" t="s">
        <v>25</v>
      </c>
      <c r="M282" s="5">
        <f t="shared" si="37"/>
        <v>2024</v>
      </c>
      <c r="N282" s="5" t="str">
        <f t="shared" si="38"/>
        <v>Diciembre</v>
      </c>
      <c r="O282" s="6" t="str">
        <f t="shared" si="39"/>
        <v>2024-2</v>
      </c>
      <c r="P282" s="16">
        <v>0</v>
      </c>
      <c r="Q282" s="16">
        <v>0</v>
      </c>
      <c r="R282" s="5">
        <v>0</v>
      </c>
      <c r="S282" s="5" t="s">
        <v>29</v>
      </c>
      <c r="T282" s="5" t="str">
        <f t="shared" si="40"/>
        <v>84-2024-12-31</v>
      </c>
    </row>
    <row r="283" spans="1:20" x14ac:dyDescent="0.3">
      <c r="A283" s="37">
        <v>85</v>
      </c>
      <c r="B283" s="5" t="s">
        <v>74</v>
      </c>
      <c r="C283" s="5" t="s">
        <v>72</v>
      </c>
      <c r="D283" s="5" t="s">
        <v>73</v>
      </c>
      <c r="E283" s="5" t="s">
        <v>24</v>
      </c>
      <c r="F283" s="6">
        <v>45291</v>
      </c>
      <c r="G283" s="5">
        <v>100</v>
      </c>
      <c r="H283" s="10">
        <v>100</v>
      </c>
      <c r="I283" s="8">
        <f>IFERROR(H283/G283,"")</f>
        <v>1</v>
      </c>
      <c r="J283" s="15">
        <f t="shared" si="41"/>
        <v>1</v>
      </c>
      <c r="K283" s="5" t="s">
        <v>25</v>
      </c>
      <c r="L283" s="5" t="s">
        <v>25</v>
      </c>
      <c r="M283" s="5">
        <f t="shared" si="37"/>
        <v>2023</v>
      </c>
      <c r="N283" s="5" t="str">
        <f t="shared" si="38"/>
        <v>Diciembre</v>
      </c>
      <c r="O283" s="6" t="str">
        <f t="shared" si="39"/>
        <v>2023-2</v>
      </c>
      <c r="P283" s="16">
        <v>0</v>
      </c>
      <c r="Q283" s="16">
        <v>0</v>
      </c>
      <c r="R283" s="5">
        <v>0</v>
      </c>
      <c r="S283" s="5" t="s">
        <v>29</v>
      </c>
      <c r="T283" s="5" t="str">
        <f t="shared" si="40"/>
        <v>85-2023-12-31</v>
      </c>
    </row>
    <row r="284" spans="1:20" x14ac:dyDescent="0.3">
      <c r="A284" s="25">
        <v>85</v>
      </c>
      <c r="B284" s="5" t="s">
        <v>74</v>
      </c>
      <c r="C284" s="5" t="s">
        <v>72</v>
      </c>
      <c r="D284" s="5" t="s">
        <v>73</v>
      </c>
      <c r="E284" s="5" t="s">
        <v>24</v>
      </c>
      <c r="F284" s="6">
        <v>45657</v>
      </c>
      <c r="G284" s="5">
        <v>100</v>
      </c>
      <c r="H284" s="10">
        <v>100</v>
      </c>
      <c r="I284" s="15">
        <f>IFERROR(IF((H284/G284)&gt;1.3,1.3,H284/G284),"")</f>
        <v>1</v>
      </c>
      <c r="J284" s="15">
        <f t="shared" si="41"/>
        <v>1</v>
      </c>
      <c r="K284" s="5" t="s">
        <v>25</v>
      </c>
      <c r="L284" s="5" t="s">
        <v>25</v>
      </c>
      <c r="M284" s="5">
        <f t="shared" si="37"/>
        <v>2024</v>
      </c>
      <c r="N284" s="5" t="str">
        <f t="shared" si="38"/>
        <v>Diciembre</v>
      </c>
      <c r="O284" s="6" t="str">
        <f t="shared" si="39"/>
        <v>2024-2</v>
      </c>
      <c r="P284" s="16">
        <v>0</v>
      </c>
      <c r="Q284" s="16">
        <v>0</v>
      </c>
      <c r="R284" s="5">
        <v>0</v>
      </c>
      <c r="S284" s="5" t="s">
        <v>29</v>
      </c>
      <c r="T284" s="5" t="str">
        <f t="shared" si="40"/>
        <v>85-2024-12-31</v>
      </c>
    </row>
    <row r="285" spans="1:20" x14ac:dyDescent="0.3">
      <c r="A285" s="25">
        <v>86</v>
      </c>
      <c r="B285" s="5" t="s">
        <v>75</v>
      </c>
      <c r="C285" s="5" t="s">
        <v>72</v>
      </c>
      <c r="D285" s="5" t="s">
        <v>54</v>
      </c>
      <c r="E285" s="5" t="s">
        <v>24</v>
      </c>
      <c r="F285" s="17">
        <v>45107</v>
      </c>
      <c r="G285" s="5">
        <v>100</v>
      </c>
      <c r="H285" s="10">
        <v>100</v>
      </c>
      <c r="I285" s="8">
        <f>IFERROR(H285/G285,"")</f>
        <v>1</v>
      </c>
      <c r="J285" s="15">
        <f t="shared" si="41"/>
        <v>1</v>
      </c>
      <c r="K285" s="5" t="s">
        <v>25</v>
      </c>
      <c r="L285" s="5" t="s">
        <v>25</v>
      </c>
      <c r="M285" s="5">
        <f t="shared" si="37"/>
        <v>2023</v>
      </c>
      <c r="N285" s="5" t="str">
        <f t="shared" si="38"/>
        <v>Junio</v>
      </c>
      <c r="O285" s="6" t="str">
        <f t="shared" si="39"/>
        <v>2023-1</v>
      </c>
      <c r="P285" s="16">
        <v>0</v>
      </c>
      <c r="Q285" s="16">
        <v>0</v>
      </c>
      <c r="R285" s="5">
        <v>0</v>
      </c>
      <c r="S285" s="5" t="s">
        <v>29</v>
      </c>
      <c r="T285" s="5" t="str">
        <f t="shared" si="40"/>
        <v>86-2023-06-30</v>
      </c>
    </row>
    <row r="286" spans="1:20" x14ac:dyDescent="0.3">
      <c r="A286" s="37">
        <v>86</v>
      </c>
      <c r="B286" s="5" t="s">
        <v>75</v>
      </c>
      <c r="C286" s="5" t="s">
        <v>72</v>
      </c>
      <c r="D286" s="5" t="s">
        <v>54</v>
      </c>
      <c r="E286" s="5" t="s">
        <v>24</v>
      </c>
      <c r="F286" s="6">
        <v>45291</v>
      </c>
      <c r="G286" s="5">
        <v>100</v>
      </c>
      <c r="H286" s="10">
        <v>100</v>
      </c>
      <c r="I286" s="8">
        <f>IFERROR(H286/G286,"")</f>
        <v>1</v>
      </c>
      <c r="J286" s="15">
        <f t="shared" si="41"/>
        <v>1</v>
      </c>
      <c r="K286" s="5" t="s">
        <v>25</v>
      </c>
      <c r="L286" s="5" t="s">
        <v>25</v>
      </c>
      <c r="M286" s="5">
        <f t="shared" si="37"/>
        <v>2023</v>
      </c>
      <c r="N286" s="5" t="str">
        <f t="shared" si="38"/>
        <v>Diciembre</v>
      </c>
      <c r="O286" s="6" t="str">
        <f t="shared" si="39"/>
        <v>2023-2</v>
      </c>
      <c r="P286" s="16">
        <v>0</v>
      </c>
      <c r="Q286" s="16">
        <v>0</v>
      </c>
      <c r="R286" s="5">
        <v>0</v>
      </c>
      <c r="S286" s="5" t="s">
        <v>29</v>
      </c>
      <c r="T286" s="5" t="str">
        <f t="shared" si="40"/>
        <v>86-2023-12-31</v>
      </c>
    </row>
    <row r="287" spans="1:20" x14ac:dyDescent="0.3">
      <c r="A287" s="5">
        <v>86</v>
      </c>
      <c r="B287" s="5" t="s">
        <v>75</v>
      </c>
      <c r="C287" s="5" t="s">
        <v>72</v>
      </c>
      <c r="D287" s="5" t="s">
        <v>54</v>
      </c>
      <c r="E287" s="5" t="s">
        <v>24</v>
      </c>
      <c r="F287" s="6">
        <v>45473</v>
      </c>
      <c r="G287" s="5">
        <v>100</v>
      </c>
      <c r="H287" s="5">
        <v>100</v>
      </c>
      <c r="I287" s="15">
        <v>1</v>
      </c>
      <c r="J287" s="15">
        <v>1</v>
      </c>
      <c r="K287" s="5" t="s">
        <v>25</v>
      </c>
      <c r="L287" s="5" t="s">
        <v>25</v>
      </c>
      <c r="M287" s="5">
        <f t="shared" si="37"/>
        <v>2024</v>
      </c>
      <c r="N287" s="5" t="str">
        <f t="shared" si="38"/>
        <v>Junio</v>
      </c>
      <c r="O287" s="6" t="str">
        <f t="shared" si="39"/>
        <v>2024-1</v>
      </c>
      <c r="P287" s="5">
        <v>0</v>
      </c>
      <c r="Q287" s="5">
        <v>0</v>
      </c>
      <c r="R287" s="5">
        <v>0</v>
      </c>
      <c r="S287" s="5" t="s">
        <v>29</v>
      </c>
      <c r="T287" s="5" t="str">
        <f t="shared" si="40"/>
        <v>86-2024-06-30</v>
      </c>
    </row>
    <row r="288" spans="1:20" x14ac:dyDescent="0.3">
      <c r="A288" s="25">
        <v>86</v>
      </c>
      <c r="B288" s="5" t="s">
        <v>75</v>
      </c>
      <c r="C288" s="5" t="s">
        <v>72</v>
      </c>
      <c r="D288" s="5" t="s">
        <v>54</v>
      </c>
      <c r="E288" s="5" t="s">
        <v>24</v>
      </c>
      <c r="F288" s="6">
        <v>45657</v>
      </c>
      <c r="G288" s="5">
        <v>100</v>
      </c>
      <c r="H288" s="10">
        <v>100</v>
      </c>
      <c r="I288" s="15">
        <f>IFERROR(IF((H288/G288)&gt;1.3,1.3,H288/G288),"")</f>
        <v>1</v>
      </c>
      <c r="J288" s="15">
        <f t="shared" ref="J288:J303" si="42">IFERROR(IF((H288/G288)&gt;H288/G288,1.3,H288/G288),"")</f>
        <v>1</v>
      </c>
      <c r="K288" s="5" t="s">
        <v>25</v>
      </c>
      <c r="L288" s="5" t="s">
        <v>25</v>
      </c>
      <c r="M288" s="5">
        <f t="shared" si="37"/>
        <v>2024</v>
      </c>
      <c r="N288" s="5" t="str">
        <f t="shared" si="38"/>
        <v>Diciembre</v>
      </c>
      <c r="O288" s="6" t="str">
        <f t="shared" si="39"/>
        <v>2024-2</v>
      </c>
      <c r="P288" s="5">
        <v>0</v>
      </c>
      <c r="Q288" s="5">
        <v>0</v>
      </c>
      <c r="R288" s="5">
        <v>0</v>
      </c>
      <c r="S288" s="5" t="s">
        <v>29</v>
      </c>
      <c r="T288" s="5" t="str">
        <f t="shared" si="40"/>
        <v>86-2024-12-31</v>
      </c>
    </row>
    <row r="289" spans="1:20" x14ac:dyDescent="0.3">
      <c r="A289" s="37">
        <v>87</v>
      </c>
      <c r="B289" s="5" t="s">
        <v>76</v>
      </c>
      <c r="C289" s="5" t="s">
        <v>72</v>
      </c>
      <c r="D289" s="5" t="s">
        <v>73</v>
      </c>
      <c r="E289" s="5" t="s">
        <v>24</v>
      </c>
      <c r="F289" s="6">
        <v>45291</v>
      </c>
      <c r="G289" s="5">
        <v>90</v>
      </c>
      <c r="H289" s="10">
        <v>100</v>
      </c>
      <c r="I289" s="8">
        <f>IFERROR(H289/G289,"")</f>
        <v>1.1111111111111112</v>
      </c>
      <c r="J289" s="15">
        <f t="shared" si="42"/>
        <v>1.1111111111111112</v>
      </c>
      <c r="K289" s="5" t="s">
        <v>25</v>
      </c>
      <c r="L289" s="5" t="s">
        <v>25</v>
      </c>
      <c r="M289" s="5">
        <f t="shared" si="37"/>
        <v>2023</v>
      </c>
      <c r="N289" s="5" t="str">
        <f t="shared" si="38"/>
        <v>Diciembre</v>
      </c>
      <c r="O289" s="6" t="str">
        <f t="shared" si="39"/>
        <v>2023-2</v>
      </c>
      <c r="P289" s="16">
        <v>0</v>
      </c>
      <c r="Q289" s="16">
        <v>0</v>
      </c>
      <c r="R289" s="5">
        <v>0</v>
      </c>
      <c r="S289" s="5" t="s">
        <v>29</v>
      </c>
      <c r="T289" s="5" t="str">
        <f t="shared" si="40"/>
        <v>87-2023-12-31</v>
      </c>
    </row>
    <row r="290" spans="1:20" x14ac:dyDescent="0.3">
      <c r="A290" s="37">
        <v>88</v>
      </c>
      <c r="B290" s="5" t="s">
        <v>77</v>
      </c>
      <c r="C290" s="5" t="s">
        <v>72</v>
      </c>
      <c r="D290" s="5" t="s">
        <v>73</v>
      </c>
      <c r="E290" s="5" t="s">
        <v>24</v>
      </c>
      <c r="F290" s="6">
        <v>45291</v>
      </c>
      <c r="G290" s="5">
        <v>100</v>
      </c>
      <c r="H290" s="10">
        <v>100</v>
      </c>
      <c r="I290" s="8">
        <f>IFERROR(H290/G290,"")</f>
        <v>1</v>
      </c>
      <c r="J290" s="15">
        <f t="shared" si="42"/>
        <v>1</v>
      </c>
      <c r="K290" s="5" t="s">
        <v>25</v>
      </c>
      <c r="L290" s="5" t="s">
        <v>25</v>
      </c>
      <c r="M290" s="5">
        <f t="shared" si="37"/>
        <v>2023</v>
      </c>
      <c r="N290" s="5" t="str">
        <f t="shared" si="38"/>
        <v>Diciembre</v>
      </c>
      <c r="O290" s="6" t="str">
        <f t="shared" si="39"/>
        <v>2023-2</v>
      </c>
      <c r="P290" s="16">
        <v>0</v>
      </c>
      <c r="Q290" s="16">
        <v>0</v>
      </c>
      <c r="R290" s="5">
        <v>0</v>
      </c>
      <c r="S290" s="5" t="s">
        <v>29</v>
      </c>
      <c r="T290" s="5" t="str">
        <f t="shared" si="40"/>
        <v>88-2023-12-31</v>
      </c>
    </row>
    <row r="291" spans="1:20" x14ac:dyDescent="0.3">
      <c r="A291" s="25">
        <v>88</v>
      </c>
      <c r="B291" s="5" t="s">
        <v>77</v>
      </c>
      <c r="C291" s="5" t="s">
        <v>72</v>
      </c>
      <c r="D291" s="5" t="s">
        <v>73</v>
      </c>
      <c r="E291" s="5" t="s">
        <v>24</v>
      </c>
      <c r="F291" s="6">
        <v>45657</v>
      </c>
      <c r="G291" s="5">
        <v>100</v>
      </c>
      <c r="H291" s="10">
        <v>100</v>
      </c>
      <c r="I291" s="15">
        <f>IFERROR(IF((H291/G291)&gt;1.3,1.3,H291/G291),"")</f>
        <v>1</v>
      </c>
      <c r="J291" s="15">
        <f t="shared" si="42"/>
        <v>1</v>
      </c>
      <c r="K291" s="5" t="s">
        <v>25</v>
      </c>
      <c r="L291" s="5" t="s">
        <v>25</v>
      </c>
      <c r="M291" s="5">
        <f t="shared" si="37"/>
        <v>2024</v>
      </c>
      <c r="N291" s="5" t="str">
        <f t="shared" si="38"/>
        <v>Diciembre</v>
      </c>
      <c r="O291" s="6" t="str">
        <f t="shared" si="39"/>
        <v>2024-2</v>
      </c>
      <c r="P291" s="16">
        <v>0</v>
      </c>
      <c r="Q291" s="16">
        <v>0</v>
      </c>
      <c r="R291" s="5">
        <v>0</v>
      </c>
      <c r="S291" s="5" t="s">
        <v>29</v>
      </c>
      <c r="T291" s="5" t="str">
        <f t="shared" si="40"/>
        <v>88-2024-12-31</v>
      </c>
    </row>
    <row r="292" spans="1:20" x14ac:dyDescent="0.3">
      <c r="A292" s="37">
        <v>89</v>
      </c>
      <c r="B292" s="5" t="s">
        <v>78</v>
      </c>
      <c r="C292" s="5" t="s">
        <v>72</v>
      </c>
      <c r="D292" s="5" t="s">
        <v>73</v>
      </c>
      <c r="E292" s="5" t="s">
        <v>24</v>
      </c>
      <c r="F292" s="6">
        <v>45291</v>
      </c>
      <c r="G292" s="5">
        <v>100</v>
      </c>
      <c r="H292" s="10">
        <v>100</v>
      </c>
      <c r="I292" s="8">
        <f>IFERROR(H292/G292,"")</f>
        <v>1</v>
      </c>
      <c r="J292" s="15">
        <f t="shared" si="42"/>
        <v>1</v>
      </c>
      <c r="K292" s="5" t="s">
        <v>25</v>
      </c>
      <c r="L292" s="5" t="s">
        <v>25</v>
      </c>
      <c r="M292" s="5">
        <f t="shared" si="37"/>
        <v>2023</v>
      </c>
      <c r="N292" s="5" t="str">
        <f t="shared" si="38"/>
        <v>Diciembre</v>
      </c>
      <c r="O292" s="6" t="str">
        <f t="shared" si="39"/>
        <v>2023-2</v>
      </c>
      <c r="P292" s="16">
        <v>0</v>
      </c>
      <c r="Q292" s="16">
        <v>0</v>
      </c>
      <c r="R292" s="5">
        <v>0</v>
      </c>
      <c r="S292" s="5" t="s">
        <v>29</v>
      </c>
      <c r="T292" s="5" t="str">
        <f t="shared" si="40"/>
        <v>89-2023-12-31</v>
      </c>
    </row>
    <row r="293" spans="1:20" x14ac:dyDescent="0.3">
      <c r="A293" s="25">
        <v>89</v>
      </c>
      <c r="B293" s="5" t="s">
        <v>78</v>
      </c>
      <c r="C293" s="5" t="s">
        <v>72</v>
      </c>
      <c r="D293" s="5" t="s">
        <v>73</v>
      </c>
      <c r="E293" s="5" t="s">
        <v>24</v>
      </c>
      <c r="F293" s="6">
        <v>45657</v>
      </c>
      <c r="G293" s="5">
        <v>100</v>
      </c>
      <c r="H293" s="10">
        <v>100</v>
      </c>
      <c r="I293" s="15">
        <f>IFERROR(IF((H293/G293)&gt;1.3,1.3,H293/G293),"")</f>
        <v>1</v>
      </c>
      <c r="J293" s="15">
        <f t="shared" si="42"/>
        <v>1</v>
      </c>
      <c r="K293" s="5" t="s">
        <v>25</v>
      </c>
      <c r="L293" s="5" t="s">
        <v>25</v>
      </c>
      <c r="M293" s="5">
        <f t="shared" si="37"/>
        <v>2024</v>
      </c>
      <c r="N293" s="5" t="str">
        <f t="shared" si="38"/>
        <v>Diciembre</v>
      </c>
      <c r="O293" s="6" t="str">
        <f t="shared" si="39"/>
        <v>2024-2</v>
      </c>
      <c r="P293" s="16">
        <v>0</v>
      </c>
      <c r="Q293" s="16">
        <v>0</v>
      </c>
      <c r="R293" s="5">
        <v>0</v>
      </c>
      <c r="S293" s="5" t="s">
        <v>29</v>
      </c>
      <c r="T293" s="5" t="str">
        <f t="shared" si="40"/>
        <v>89-2024-12-31</v>
      </c>
    </row>
    <row r="294" spans="1:20" x14ac:dyDescent="0.3">
      <c r="A294" s="37">
        <v>90</v>
      </c>
      <c r="B294" s="5" t="s">
        <v>79</v>
      </c>
      <c r="C294" s="5" t="s">
        <v>72</v>
      </c>
      <c r="D294" s="5" t="s">
        <v>73</v>
      </c>
      <c r="E294" s="5" t="s">
        <v>24</v>
      </c>
      <c r="F294" s="6">
        <v>45291</v>
      </c>
      <c r="G294" s="5">
        <v>100</v>
      </c>
      <c r="H294" s="10">
        <v>100</v>
      </c>
      <c r="I294" s="8">
        <f>IFERROR(H294/G294,"")</f>
        <v>1</v>
      </c>
      <c r="J294" s="15">
        <f t="shared" si="42"/>
        <v>1</v>
      </c>
      <c r="K294" s="5" t="s">
        <v>25</v>
      </c>
      <c r="L294" s="5" t="s">
        <v>25</v>
      </c>
      <c r="M294" s="5">
        <f t="shared" si="37"/>
        <v>2023</v>
      </c>
      <c r="N294" s="5" t="str">
        <f t="shared" si="38"/>
        <v>Diciembre</v>
      </c>
      <c r="O294" s="6" t="str">
        <f t="shared" si="39"/>
        <v>2023-2</v>
      </c>
      <c r="P294" s="16">
        <v>0</v>
      </c>
      <c r="Q294" s="16">
        <v>0</v>
      </c>
      <c r="R294" s="5">
        <v>0</v>
      </c>
      <c r="S294" s="5" t="s">
        <v>29</v>
      </c>
      <c r="T294" s="5" t="str">
        <f t="shared" si="40"/>
        <v>90-2023-12-31</v>
      </c>
    </row>
    <row r="295" spans="1:20" x14ac:dyDescent="0.3">
      <c r="A295" s="25">
        <v>90</v>
      </c>
      <c r="B295" s="5" t="s">
        <v>79</v>
      </c>
      <c r="C295" s="5" t="s">
        <v>72</v>
      </c>
      <c r="D295" s="5" t="s">
        <v>73</v>
      </c>
      <c r="E295" s="5" t="s">
        <v>24</v>
      </c>
      <c r="F295" s="6">
        <v>45657</v>
      </c>
      <c r="G295" s="5">
        <v>100</v>
      </c>
      <c r="H295" s="10">
        <v>100</v>
      </c>
      <c r="I295" s="15">
        <f>IFERROR(IF((H295/G295)&gt;1.3,1.3,H295/G295),"")</f>
        <v>1</v>
      </c>
      <c r="J295" s="15">
        <f t="shared" si="42"/>
        <v>1</v>
      </c>
      <c r="K295" s="5" t="s">
        <v>25</v>
      </c>
      <c r="L295" s="5" t="s">
        <v>25</v>
      </c>
      <c r="M295" s="5">
        <f t="shared" si="37"/>
        <v>2024</v>
      </c>
      <c r="N295" s="5" t="str">
        <f t="shared" si="38"/>
        <v>Diciembre</v>
      </c>
      <c r="O295" s="6" t="str">
        <f t="shared" si="39"/>
        <v>2024-2</v>
      </c>
      <c r="P295" s="16">
        <v>0</v>
      </c>
      <c r="Q295" s="16">
        <v>0</v>
      </c>
      <c r="R295" s="5">
        <v>0</v>
      </c>
      <c r="S295" s="5" t="s">
        <v>29</v>
      </c>
      <c r="T295" s="5" t="str">
        <f t="shared" si="40"/>
        <v>90-2024-12-31</v>
      </c>
    </row>
    <row r="296" spans="1:20" x14ac:dyDescent="0.3">
      <c r="A296" s="37">
        <v>91</v>
      </c>
      <c r="B296" s="5" t="s">
        <v>80</v>
      </c>
      <c r="C296" s="5" t="s">
        <v>72</v>
      </c>
      <c r="D296" s="5" t="s">
        <v>73</v>
      </c>
      <c r="E296" s="5" t="s">
        <v>24</v>
      </c>
      <c r="F296" s="6">
        <v>45291</v>
      </c>
      <c r="G296" s="5">
        <v>100</v>
      </c>
      <c r="H296" s="10">
        <v>100</v>
      </c>
      <c r="I296" s="8">
        <f>IFERROR(H296/G296,"")</f>
        <v>1</v>
      </c>
      <c r="J296" s="15">
        <f t="shared" si="42"/>
        <v>1</v>
      </c>
      <c r="K296" s="5" t="s">
        <v>25</v>
      </c>
      <c r="L296" s="5" t="s">
        <v>25</v>
      </c>
      <c r="M296" s="5">
        <f t="shared" si="37"/>
        <v>2023</v>
      </c>
      <c r="N296" s="5" t="str">
        <f t="shared" si="38"/>
        <v>Diciembre</v>
      </c>
      <c r="O296" s="6" t="str">
        <f t="shared" si="39"/>
        <v>2023-2</v>
      </c>
      <c r="P296" s="16">
        <v>0</v>
      </c>
      <c r="Q296" s="16">
        <v>0</v>
      </c>
      <c r="R296" s="5">
        <v>0</v>
      </c>
      <c r="S296" s="5" t="s">
        <v>29</v>
      </c>
      <c r="T296" s="5" t="str">
        <f t="shared" si="40"/>
        <v>91-2023-12-31</v>
      </c>
    </row>
    <row r="297" spans="1:20" x14ac:dyDescent="0.3">
      <c r="A297" s="25">
        <v>91</v>
      </c>
      <c r="B297" s="5" t="s">
        <v>80</v>
      </c>
      <c r="C297" s="5" t="s">
        <v>72</v>
      </c>
      <c r="D297" s="5" t="s">
        <v>73</v>
      </c>
      <c r="E297" s="5" t="s">
        <v>24</v>
      </c>
      <c r="F297" s="6">
        <v>45657</v>
      </c>
      <c r="G297" s="5">
        <v>100</v>
      </c>
      <c r="H297" s="10">
        <v>100</v>
      </c>
      <c r="I297" s="15">
        <f>IFERROR(IF((H297/G297)&gt;1.3,1.3,H297/G297),"")</f>
        <v>1</v>
      </c>
      <c r="J297" s="15">
        <f t="shared" si="42"/>
        <v>1</v>
      </c>
      <c r="K297" s="5" t="s">
        <v>25</v>
      </c>
      <c r="L297" s="5" t="s">
        <v>25</v>
      </c>
      <c r="M297" s="5">
        <f t="shared" si="37"/>
        <v>2024</v>
      </c>
      <c r="N297" s="5" t="str">
        <f t="shared" si="38"/>
        <v>Diciembre</v>
      </c>
      <c r="O297" s="6" t="str">
        <f t="shared" si="39"/>
        <v>2024-2</v>
      </c>
      <c r="P297" s="16">
        <v>0</v>
      </c>
      <c r="Q297" s="16">
        <v>0</v>
      </c>
      <c r="R297" s="5">
        <v>0</v>
      </c>
      <c r="S297" s="5" t="s">
        <v>29</v>
      </c>
      <c r="T297" s="5" t="str">
        <f t="shared" si="40"/>
        <v>91-2024-12-31</v>
      </c>
    </row>
    <row r="298" spans="1:20" x14ac:dyDescent="0.3">
      <c r="A298" s="37">
        <v>92</v>
      </c>
      <c r="B298" s="5" t="s">
        <v>81</v>
      </c>
      <c r="C298" s="5" t="s">
        <v>72</v>
      </c>
      <c r="D298" s="5" t="s">
        <v>73</v>
      </c>
      <c r="E298" s="5" t="s">
        <v>24</v>
      </c>
      <c r="F298" s="6">
        <v>45291</v>
      </c>
      <c r="G298" s="5">
        <v>100</v>
      </c>
      <c r="H298" s="10">
        <v>100</v>
      </c>
      <c r="I298" s="8">
        <f>IFERROR(H298/G298,"")</f>
        <v>1</v>
      </c>
      <c r="J298" s="15">
        <f t="shared" si="42"/>
        <v>1</v>
      </c>
      <c r="K298" s="5" t="s">
        <v>25</v>
      </c>
      <c r="L298" s="5" t="s">
        <v>25</v>
      </c>
      <c r="M298" s="5">
        <f t="shared" si="37"/>
        <v>2023</v>
      </c>
      <c r="N298" s="5" t="str">
        <f t="shared" si="38"/>
        <v>Diciembre</v>
      </c>
      <c r="O298" s="6" t="str">
        <f t="shared" si="39"/>
        <v>2023-2</v>
      </c>
      <c r="P298" s="16">
        <v>0</v>
      </c>
      <c r="Q298" s="16">
        <v>0</v>
      </c>
      <c r="R298" s="5">
        <v>0</v>
      </c>
      <c r="S298" s="5" t="s">
        <v>29</v>
      </c>
      <c r="T298" s="5" t="str">
        <f t="shared" si="40"/>
        <v>92-2023-12-31</v>
      </c>
    </row>
    <row r="299" spans="1:20" x14ac:dyDescent="0.3">
      <c r="A299" s="25">
        <v>92</v>
      </c>
      <c r="B299" s="5" t="s">
        <v>81</v>
      </c>
      <c r="C299" s="5" t="s">
        <v>72</v>
      </c>
      <c r="D299" s="5" t="s">
        <v>73</v>
      </c>
      <c r="E299" s="5" t="s">
        <v>24</v>
      </c>
      <c r="F299" s="6">
        <v>45657</v>
      </c>
      <c r="G299" s="5">
        <v>98</v>
      </c>
      <c r="H299" s="10">
        <v>100</v>
      </c>
      <c r="I299" s="15">
        <f>IFERROR(IF((H299/G299)&gt;1.3,1.3,H299/G299),"")</f>
        <v>1.0204081632653061</v>
      </c>
      <c r="J299" s="15">
        <f t="shared" si="42"/>
        <v>1.0204081632653061</v>
      </c>
      <c r="K299" s="5" t="s">
        <v>25</v>
      </c>
      <c r="L299" s="5" t="s">
        <v>25</v>
      </c>
      <c r="M299" s="5">
        <f t="shared" si="37"/>
        <v>2024</v>
      </c>
      <c r="N299" s="5" t="str">
        <f t="shared" si="38"/>
        <v>Diciembre</v>
      </c>
      <c r="O299" s="6" t="str">
        <f t="shared" si="39"/>
        <v>2024-2</v>
      </c>
      <c r="P299" s="16">
        <v>0</v>
      </c>
      <c r="Q299" s="16">
        <v>0</v>
      </c>
      <c r="R299" s="5">
        <v>0</v>
      </c>
      <c r="S299" s="5" t="s">
        <v>29</v>
      </c>
      <c r="T299" s="5" t="str">
        <f t="shared" si="40"/>
        <v>92-2024-12-31</v>
      </c>
    </row>
    <row r="300" spans="1:20" x14ac:dyDescent="0.3">
      <c r="A300" s="37">
        <v>94</v>
      </c>
      <c r="B300" s="5" t="s">
        <v>82</v>
      </c>
      <c r="C300" s="5" t="s">
        <v>72</v>
      </c>
      <c r="D300" s="5" t="s">
        <v>73</v>
      </c>
      <c r="E300" s="5" t="s">
        <v>24</v>
      </c>
      <c r="F300" s="6">
        <v>45291</v>
      </c>
      <c r="G300" s="5">
        <v>100</v>
      </c>
      <c r="H300" s="10">
        <v>100</v>
      </c>
      <c r="I300" s="8">
        <f>IFERROR(H300/G300,"")</f>
        <v>1</v>
      </c>
      <c r="J300" s="15">
        <f t="shared" si="42"/>
        <v>1</v>
      </c>
      <c r="K300" s="5" t="s">
        <v>25</v>
      </c>
      <c r="L300" s="5" t="s">
        <v>25</v>
      </c>
      <c r="M300" s="5">
        <f t="shared" si="37"/>
        <v>2023</v>
      </c>
      <c r="N300" s="5" t="str">
        <f t="shared" si="38"/>
        <v>Diciembre</v>
      </c>
      <c r="O300" s="6" t="str">
        <f t="shared" si="39"/>
        <v>2023-2</v>
      </c>
      <c r="P300" s="16">
        <v>0</v>
      </c>
      <c r="Q300" s="16">
        <v>0</v>
      </c>
      <c r="R300" s="5">
        <v>0</v>
      </c>
      <c r="S300" s="5" t="s">
        <v>29</v>
      </c>
      <c r="T300" s="5" t="str">
        <f t="shared" si="40"/>
        <v>94-2023-12-31</v>
      </c>
    </row>
    <row r="301" spans="1:20" x14ac:dyDescent="0.3">
      <c r="A301" s="25">
        <v>94</v>
      </c>
      <c r="B301" s="5" t="s">
        <v>82</v>
      </c>
      <c r="C301" s="5" t="s">
        <v>72</v>
      </c>
      <c r="D301" s="5" t="s">
        <v>73</v>
      </c>
      <c r="E301" s="5" t="s">
        <v>24</v>
      </c>
      <c r="F301" s="6">
        <v>45657</v>
      </c>
      <c r="G301" s="5">
        <v>100</v>
      </c>
      <c r="H301" s="10">
        <v>100</v>
      </c>
      <c r="I301" s="15">
        <f>IFERROR(IF((H301/G301)&gt;1.3,1.3,H301/G301),"")</f>
        <v>1</v>
      </c>
      <c r="J301" s="15">
        <f t="shared" si="42"/>
        <v>1</v>
      </c>
      <c r="K301" s="5" t="s">
        <v>25</v>
      </c>
      <c r="L301" s="5" t="s">
        <v>25</v>
      </c>
      <c r="M301" s="5">
        <f t="shared" si="37"/>
        <v>2024</v>
      </c>
      <c r="N301" s="5" t="str">
        <f t="shared" si="38"/>
        <v>Diciembre</v>
      </c>
      <c r="O301" s="6" t="str">
        <f t="shared" si="39"/>
        <v>2024-2</v>
      </c>
      <c r="P301" s="16">
        <v>0</v>
      </c>
      <c r="Q301" s="16">
        <v>0</v>
      </c>
      <c r="R301" s="5">
        <v>0</v>
      </c>
      <c r="S301" s="5" t="s">
        <v>29</v>
      </c>
      <c r="T301" s="5" t="str">
        <f t="shared" si="40"/>
        <v>94-2024-12-31</v>
      </c>
    </row>
    <row r="302" spans="1:20" x14ac:dyDescent="0.3">
      <c r="A302" s="25">
        <v>95</v>
      </c>
      <c r="B302" s="5" t="s">
        <v>83</v>
      </c>
      <c r="C302" s="5" t="s">
        <v>72</v>
      </c>
      <c r="D302" s="5" t="s">
        <v>54</v>
      </c>
      <c r="E302" s="5" t="s">
        <v>24</v>
      </c>
      <c r="F302" s="17">
        <v>45107</v>
      </c>
      <c r="G302" s="5">
        <v>100</v>
      </c>
      <c r="H302" s="10">
        <v>100</v>
      </c>
      <c r="I302" s="8">
        <f>IFERROR(H302/G302,"")</f>
        <v>1</v>
      </c>
      <c r="J302" s="15">
        <f t="shared" si="42"/>
        <v>1</v>
      </c>
      <c r="K302" s="5" t="s">
        <v>25</v>
      </c>
      <c r="L302" s="5" t="s">
        <v>25</v>
      </c>
      <c r="M302" s="5">
        <f t="shared" si="37"/>
        <v>2023</v>
      </c>
      <c r="N302" s="5" t="str">
        <f t="shared" si="38"/>
        <v>Junio</v>
      </c>
      <c r="O302" s="6" t="str">
        <f t="shared" si="39"/>
        <v>2023-1</v>
      </c>
      <c r="P302" s="16">
        <v>0</v>
      </c>
      <c r="Q302" s="16">
        <v>0</v>
      </c>
      <c r="R302" s="5">
        <v>0</v>
      </c>
      <c r="S302" s="5" t="s">
        <v>29</v>
      </c>
      <c r="T302" s="5" t="str">
        <f t="shared" si="40"/>
        <v>95-2023-06-30</v>
      </c>
    </row>
    <row r="303" spans="1:20" x14ac:dyDescent="0.3">
      <c r="A303" s="37">
        <v>95</v>
      </c>
      <c r="B303" s="5" t="s">
        <v>83</v>
      </c>
      <c r="C303" s="5" t="s">
        <v>72</v>
      </c>
      <c r="D303" s="5" t="s">
        <v>54</v>
      </c>
      <c r="E303" s="5" t="s">
        <v>24</v>
      </c>
      <c r="F303" s="6">
        <v>45291</v>
      </c>
      <c r="G303" s="5">
        <v>100</v>
      </c>
      <c r="H303" s="10">
        <v>100</v>
      </c>
      <c r="I303" s="8">
        <f>IFERROR(H303/G303,"")</f>
        <v>1</v>
      </c>
      <c r="J303" s="15">
        <f t="shared" si="42"/>
        <v>1</v>
      </c>
      <c r="K303" s="5" t="s">
        <v>25</v>
      </c>
      <c r="L303" s="5" t="s">
        <v>25</v>
      </c>
      <c r="M303" s="5">
        <f t="shared" si="37"/>
        <v>2023</v>
      </c>
      <c r="N303" s="5" t="str">
        <f t="shared" si="38"/>
        <v>Diciembre</v>
      </c>
      <c r="O303" s="6" t="str">
        <f t="shared" si="39"/>
        <v>2023-2</v>
      </c>
      <c r="P303" s="16">
        <v>0</v>
      </c>
      <c r="Q303" s="16">
        <v>0</v>
      </c>
      <c r="R303" s="5">
        <v>0</v>
      </c>
      <c r="S303" s="5" t="s">
        <v>29</v>
      </c>
      <c r="T303" s="5" t="str">
        <f t="shared" si="40"/>
        <v>95-2023-12-31</v>
      </c>
    </row>
    <row r="304" spans="1:20" x14ac:dyDescent="0.3">
      <c r="A304" s="5">
        <v>95</v>
      </c>
      <c r="B304" s="5" t="s">
        <v>83</v>
      </c>
      <c r="C304" s="5" t="s">
        <v>72</v>
      </c>
      <c r="D304" s="5" t="s">
        <v>54</v>
      </c>
      <c r="E304" s="5" t="s">
        <v>24</v>
      </c>
      <c r="F304" s="6">
        <v>45473</v>
      </c>
      <c r="G304" s="5">
        <v>100</v>
      </c>
      <c r="H304" s="5">
        <v>100</v>
      </c>
      <c r="I304" s="15">
        <v>1</v>
      </c>
      <c r="J304" s="15">
        <v>1</v>
      </c>
      <c r="K304" s="5" t="s">
        <v>25</v>
      </c>
      <c r="L304" s="5" t="s">
        <v>25</v>
      </c>
      <c r="M304" s="5">
        <f t="shared" si="37"/>
        <v>2024</v>
      </c>
      <c r="N304" s="5" t="str">
        <f t="shared" si="38"/>
        <v>Junio</v>
      </c>
      <c r="O304" s="6" t="str">
        <f t="shared" si="39"/>
        <v>2024-1</v>
      </c>
      <c r="P304" s="5">
        <v>0</v>
      </c>
      <c r="Q304" s="5">
        <v>0</v>
      </c>
      <c r="R304" s="5">
        <v>0</v>
      </c>
      <c r="S304" s="5" t="s">
        <v>29</v>
      </c>
      <c r="T304" s="5" t="str">
        <f t="shared" si="40"/>
        <v>95-2024-06-30</v>
      </c>
    </row>
    <row r="305" spans="1:20" x14ac:dyDescent="0.3">
      <c r="A305" s="25">
        <v>95</v>
      </c>
      <c r="B305" s="5" t="s">
        <v>83</v>
      </c>
      <c r="C305" s="5" t="s">
        <v>72</v>
      </c>
      <c r="D305" s="5" t="s">
        <v>54</v>
      </c>
      <c r="E305" s="5" t="s">
        <v>24</v>
      </c>
      <c r="F305" s="6">
        <v>45657</v>
      </c>
      <c r="G305" s="5">
        <v>100</v>
      </c>
      <c r="H305" s="10">
        <v>100</v>
      </c>
      <c r="I305" s="15">
        <f>IFERROR(IF((H305/G305)&gt;1.3,1.3,H305/G305),"")</f>
        <v>1</v>
      </c>
      <c r="J305" s="15">
        <f>IFERROR(IF((H305/G305)&gt;H305/G305,1.3,H305/G305),"")</f>
        <v>1</v>
      </c>
      <c r="K305" s="5" t="s">
        <v>25</v>
      </c>
      <c r="L305" s="5" t="s">
        <v>25</v>
      </c>
      <c r="M305" s="5">
        <f t="shared" si="37"/>
        <v>2024</v>
      </c>
      <c r="N305" s="5" t="str">
        <f t="shared" si="38"/>
        <v>Diciembre</v>
      </c>
      <c r="O305" s="6" t="str">
        <f t="shared" si="39"/>
        <v>2024-2</v>
      </c>
      <c r="P305" s="16">
        <v>0</v>
      </c>
      <c r="Q305" s="16">
        <v>0</v>
      </c>
      <c r="R305" s="5">
        <v>0</v>
      </c>
      <c r="S305" s="5" t="s">
        <v>29</v>
      </c>
      <c r="T305" s="5" t="str">
        <f t="shared" si="40"/>
        <v>95-2024-12-31</v>
      </c>
    </row>
    <row r="306" spans="1:20" x14ac:dyDescent="0.3">
      <c r="A306" s="5">
        <v>96</v>
      </c>
      <c r="B306" s="23" t="s">
        <v>84</v>
      </c>
      <c r="C306" s="5" t="s">
        <v>85</v>
      </c>
      <c r="D306" s="5" t="s">
        <v>54</v>
      </c>
      <c r="E306" s="5" t="s">
        <v>24</v>
      </c>
      <c r="F306" s="6">
        <v>44926</v>
      </c>
      <c r="G306" s="5">
        <v>509</v>
      </c>
      <c r="H306" s="5">
        <v>566</v>
      </c>
      <c r="I306" s="15">
        <v>1.111984282907662</v>
      </c>
      <c r="J306" s="15">
        <v>1.111984282907662</v>
      </c>
      <c r="K306" s="5" t="s">
        <v>25</v>
      </c>
      <c r="L306" s="5" t="s">
        <v>25</v>
      </c>
      <c r="M306" s="5">
        <f t="shared" si="37"/>
        <v>2022</v>
      </c>
      <c r="N306" s="5" t="str">
        <f t="shared" si="38"/>
        <v>Diciembre</v>
      </c>
      <c r="O306" s="6" t="str">
        <f t="shared" si="39"/>
        <v>2022-2</v>
      </c>
      <c r="P306" s="5">
        <v>0</v>
      </c>
      <c r="Q306" s="5">
        <v>0</v>
      </c>
      <c r="R306" s="5">
        <v>1</v>
      </c>
      <c r="S306" s="5" t="s">
        <v>26</v>
      </c>
      <c r="T306" s="5" t="str">
        <f t="shared" si="40"/>
        <v>96-2022-12-31</v>
      </c>
    </row>
    <row r="307" spans="1:20" x14ac:dyDescent="0.3">
      <c r="A307" s="25">
        <v>96</v>
      </c>
      <c r="B307" s="23" t="s">
        <v>84</v>
      </c>
      <c r="C307" s="5" t="s">
        <v>85</v>
      </c>
      <c r="D307" s="5" t="s">
        <v>54</v>
      </c>
      <c r="E307" s="5" t="s">
        <v>24</v>
      </c>
      <c r="F307" s="6">
        <v>45107</v>
      </c>
      <c r="G307" s="5">
        <v>305</v>
      </c>
      <c r="H307" s="10">
        <v>209</v>
      </c>
      <c r="I307" s="15">
        <f>IFERROR(IF((H307/G307)&gt;1.3,1.3,H307/G307),"")</f>
        <v>0.68524590163934429</v>
      </c>
      <c r="J307" s="15">
        <f>IFERROR(IF((H307/G307)&gt;H307/G307,1.3,H307/G307),"")</f>
        <v>0.68524590163934429</v>
      </c>
      <c r="K307" s="5" t="s">
        <v>25</v>
      </c>
      <c r="L307" s="5" t="s">
        <v>25</v>
      </c>
      <c r="M307" s="5">
        <f t="shared" si="37"/>
        <v>2023</v>
      </c>
      <c r="N307" s="5" t="str">
        <f t="shared" si="38"/>
        <v>Junio</v>
      </c>
      <c r="O307" s="6" t="str">
        <f t="shared" si="39"/>
        <v>2023-1</v>
      </c>
      <c r="P307" s="16">
        <v>0</v>
      </c>
      <c r="Q307" s="16">
        <v>0</v>
      </c>
      <c r="R307" s="5">
        <v>1</v>
      </c>
      <c r="S307" s="5" t="s">
        <v>26</v>
      </c>
      <c r="T307" s="5" t="str">
        <f t="shared" si="40"/>
        <v>96-2023-06-30</v>
      </c>
    </row>
    <row r="308" spans="1:20" x14ac:dyDescent="0.3">
      <c r="A308" s="25">
        <v>96</v>
      </c>
      <c r="B308" s="23" t="s">
        <v>84</v>
      </c>
      <c r="C308" s="5" t="s">
        <v>85</v>
      </c>
      <c r="D308" s="5" t="s">
        <v>54</v>
      </c>
      <c r="E308" s="5" t="s">
        <v>24</v>
      </c>
      <c r="F308" s="6">
        <v>45291</v>
      </c>
      <c r="G308" s="5">
        <v>306</v>
      </c>
      <c r="H308" s="10">
        <v>496</v>
      </c>
      <c r="I308" s="15">
        <f>IFERROR(IF((H308/G308)&gt;1.3,1.3,H308/G308),"")</f>
        <v>1.3</v>
      </c>
      <c r="J308" s="15">
        <f>IFERROR(IF((H308/G308)&gt;H308/G308,1.3,H308/G308),"")</f>
        <v>1.6209150326797386</v>
      </c>
      <c r="K308" s="5" t="s">
        <v>25</v>
      </c>
      <c r="L308" s="5" t="s">
        <v>25</v>
      </c>
      <c r="M308" s="5">
        <f t="shared" si="37"/>
        <v>2023</v>
      </c>
      <c r="N308" s="5" t="str">
        <f t="shared" si="38"/>
        <v>Diciembre</v>
      </c>
      <c r="O308" s="6" t="str">
        <f t="shared" si="39"/>
        <v>2023-2</v>
      </c>
      <c r="P308" s="16">
        <v>0</v>
      </c>
      <c r="Q308" s="16">
        <v>0</v>
      </c>
      <c r="R308" s="5">
        <v>1</v>
      </c>
      <c r="S308" s="5" t="s">
        <v>26</v>
      </c>
      <c r="T308" s="5" t="str">
        <f t="shared" si="40"/>
        <v>96-2023-12-31</v>
      </c>
    </row>
    <row r="309" spans="1:20" s="2" customFormat="1" x14ac:dyDescent="0.3">
      <c r="A309" s="25">
        <v>96</v>
      </c>
      <c r="B309" s="23" t="s">
        <v>84</v>
      </c>
      <c r="C309" s="5" t="s">
        <v>85</v>
      </c>
      <c r="D309" s="5" t="s">
        <v>54</v>
      </c>
      <c r="E309" s="5" t="s">
        <v>24</v>
      </c>
      <c r="F309" s="6">
        <v>45473</v>
      </c>
      <c r="G309" s="5">
        <v>336</v>
      </c>
      <c r="H309" s="5">
        <v>143</v>
      </c>
      <c r="I309" s="15">
        <f>IFERROR(IF((H309/G309)&gt;1.3,1.3,H309/G309),"")</f>
        <v>0.42559523809523808</v>
      </c>
      <c r="J309" s="15">
        <f>IFERROR(IF((H309/G309)&gt;H309/G309,1.3,H309/G309),"")</f>
        <v>0.42559523809523808</v>
      </c>
      <c r="K309" s="5" t="s">
        <v>25</v>
      </c>
      <c r="L309" s="5" t="s">
        <v>25</v>
      </c>
      <c r="M309" s="5">
        <f t="shared" si="37"/>
        <v>2024</v>
      </c>
      <c r="N309" s="5" t="str">
        <f t="shared" si="38"/>
        <v>Junio</v>
      </c>
      <c r="O309" s="6" t="str">
        <f t="shared" si="39"/>
        <v>2024-1</v>
      </c>
      <c r="P309" s="16">
        <v>0</v>
      </c>
      <c r="Q309" s="16">
        <v>0</v>
      </c>
      <c r="R309" s="5">
        <v>1</v>
      </c>
      <c r="S309" s="5" t="s">
        <v>26</v>
      </c>
      <c r="T309" s="5" t="str">
        <f t="shared" si="40"/>
        <v>96-2024-06-30</v>
      </c>
    </row>
    <row r="310" spans="1:20" s="2" customFormat="1" x14ac:dyDescent="0.3">
      <c r="A310" s="5">
        <v>97</v>
      </c>
      <c r="B310" s="5" t="s">
        <v>86</v>
      </c>
      <c r="C310" s="5" t="s">
        <v>87</v>
      </c>
      <c r="D310" s="5" t="s">
        <v>54</v>
      </c>
      <c r="E310" s="5" t="s">
        <v>24</v>
      </c>
      <c r="F310" s="17">
        <v>44742</v>
      </c>
      <c r="G310" s="5">
        <v>2</v>
      </c>
      <c r="H310" s="5">
        <v>2</v>
      </c>
      <c r="I310" s="15">
        <v>1</v>
      </c>
      <c r="J310" s="15">
        <v>1</v>
      </c>
      <c r="K310" s="5" t="s">
        <v>55</v>
      </c>
      <c r="L310" s="5" t="s">
        <v>55</v>
      </c>
      <c r="M310" s="5">
        <f t="shared" si="37"/>
        <v>2022</v>
      </c>
      <c r="N310" s="5" t="str">
        <f t="shared" si="38"/>
        <v>Junio</v>
      </c>
      <c r="O310" s="6" t="str">
        <f t="shared" si="39"/>
        <v>2022-1</v>
      </c>
      <c r="P310" s="5">
        <v>0</v>
      </c>
      <c r="Q310" s="5">
        <v>0</v>
      </c>
      <c r="R310" s="5">
        <v>1</v>
      </c>
      <c r="S310" s="5" t="s">
        <v>56</v>
      </c>
      <c r="T310" s="5" t="str">
        <f t="shared" si="40"/>
        <v>97-2022-06-30</v>
      </c>
    </row>
    <row r="311" spans="1:20" s="2" customFormat="1" x14ac:dyDescent="0.3">
      <c r="A311" s="5">
        <v>97</v>
      </c>
      <c r="B311" s="5" t="s">
        <v>86</v>
      </c>
      <c r="C311" s="5" t="s">
        <v>87</v>
      </c>
      <c r="D311" s="5" t="s">
        <v>54</v>
      </c>
      <c r="E311" s="5" t="s">
        <v>24</v>
      </c>
      <c r="F311" s="17">
        <v>44926</v>
      </c>
      <c r="G311" s="5">
        <v>1</v>
      </c>
      <c r="H311" s="5">
        <v>1</v>
      </c>
      <c r="I311" s="15">
        <v>1</v>
      </c>
      <c r="J311" s="15">
        <v>1</v>
      </c>
      <c r="K311" s="5" t="s">
        <v>55</v>
      </c>
      <c r="L311" s="5" t="s">
        <v>55</v>
      </c>
      <c r="M311" s="5">
        <f t="shared" si="37"/>
        <v>2022</v>
      </c>
      <c r="N311" s="5" t="str">
        <f t="shared" si="38"/>
        <v>Diciembre</v>
      </c>
      <c r="O311" s="6" t="str">
        <f t="shared" si="39"/>
        <v>2022-2</v>
      </c>
      <c r="P311" s="5">
        <v>0</v>
      </c>
      <c r="Q311" s="5">
        <v>0</v>
      </c>
      <c r="R311" s="5">
        <v>1</v>
      </c>
      <c r="S311" s="5" t="s">
        <v>56</v>
      </c>
      <c r="T311" s="5" t="str">
        <f t="shared" si="40"/>
        <v>97-2022-12-31</v>
      </c>
    </row>
    <row r="312" spans="1:20" s="2" customFormat="1" x14ac:dyDescent="0.3">
      <c r="A312" s="5">
        <v>97</v>
      </c>
      <c r="B312" s="5" t="s">
        <v>86</v>
      </c>
      <c r="C312" s="5" t="s">
        <v>87</v>
      </c>
      <c r="D312" s="5" t="s">
        <v>54</v>
      </c>
      <c r="E312" s="5" t="s">
        <v>24</v>
      </c>
      <c r="F312" s="17">
        <v>45107</v>
      </c>
      <c r="G312" s="40">
        <v>0</v>
      </c>
      <c r="H312" s="10">
        <v>0</v>
      </c>
      <c r="I312" s="15" t="str">
        <f>IFERROR(IF((H312/G312)&gt;1.3,1.3,H312/G312),"")</f>
        <v/>
      </c>
      <c r="J312" s="15" t="str">
        <f>IFERROR(IF((H312/G312)&gt;H312/G312,1.3,H312/G312),"")</f>
        <v/>
      </c>
      <c r="K312" s="5" t="s">
        <v>55</v>
      </c>
      <c r="L312" s="5" t="s">
        <v>55</v>
      </c>
      <c r="M312" s="5">
        <f t="shared" si="37"/>
        <v>2023</v>
      </c>
      <c r="N312" s="5" t="str">
        <f t="shared" si="38"/>
        <v>Junio</v>
      </c>
      <c r="O312" s="6" t="str">
        <f t="shared" si="39"/>
        <v>2023-1</v>
      </c>
      <c r="P312" s="16">
        <v>0</v>
      </c>
      <c r="Q312" s="16">
        <v>0</v>
      </c>
      <c r="R312" s="5">
        <v>1</v>
      </c>
      <c r="S312" s="5" t="s">
        <v>56</v>
      </c>
      <c r="T312" s="5" t="str">
        <f t="shared" si="40"/>
        <v>97-2023-06-30</v>
      </c>
    </row>
    <row r="313" spans="1:20" s="2" customFormat="1" x14ac:dyDescent="0.3">
      <c r="A313" s="5">
        <v>98</v>
      </c>
      <c r="B313" s="5" t="s">
        <v>88</v>
      </c>
      <c r="C313" s="5" t="s">
        <v>87</v>
      </c>
      <c r="D313" s="5" t="s">
        <v>54</v>
      </c>
      <c r="E313" s="5" t="s">
        <v>24</v>
      </c>
      <c r="F313" s="17">
        <v>44742</v>
      </c>
      <c r="G313" s="5">
        <v>2</v>
      </c>
      <c r="H313" s="5">
        <v>2</v>
      </c>
      <c r="I313" s="15">
        <v>1</v>
      </c>
      <c r="J313" s="15">
        <v>1</v>
      </c>
      <c r="K313" s="5" t="s">
        <v>55</v>
      </c>
      <c r="L313" s="5" t="s">
        <v>55</v>
      </c>
      <c r="M313" s="5">
        <f t="shared" si="37"/>
        <v>2022</v>
      </c>
      <c r="N313" s="5" t="str">
        <f t="shared" si="38"/>
        <v>Junio</v>
      </c>
      <c r="O313" s="6" t="str">
        <f t="shared" si="39"/>
        <v>2022-1</v>
      </c>
      <c r="P313" s="5">
        <v>0</v>
      </c>
      <c r="Q313" s="5">
        <v>0</v>
      </c>
      <c r="R313" s="5">
        <v>0</v>
      </c>
      <c r="S313" s="5" t="s">
        <v>56</v>
      </c>
      <c r="T313" s="5" t="str">
        <f t="shared" si="40"/>
        <v>98-2022-06-30</v>
      </c>
    </row>
    <row r="314" spans="1:20" s="2" customFormat="1" x14ac:dyDescent="0.3">
      <c r="A314" s="5">
        <v>98</v>
      </c>
      <c r="B314" s="5" t="s">
        <v>88</v>
      </c>
      <c r="C314" s="5" t="s">
        <v>87</v>
      </c>
      <c r="D314" s="5" t="s">
        <v>54</v>
      </c>
      <c r="E314" s="5" t="s">
        <v>24</v>
      </c>
      <c r="F314" s="17">
        <v>44926</v>
      </c>
      <c r="G314" s="5">
        <v>2</v>
      </c>
      <c r="H314" s="5">
        <v>2</v>
      </c>
      <c r="I314" s="15">
        <v>1</v>
      </c>
      <c r="J314" s="15">
        <v>1</v>
      </c>
      <c r="K314" s="5" t="s">
        <v>55</v>
      </c>
      <c r="L314" s="5" t="s">
        <v>55</v>
      </c>
      <c r="M314" s="5">
        <f t="shared" si="37"/>
        <v>2022</v>
      </c>
      <c r="N314" s="5" t="str">
        <f t="shared" si="38"/>
        <v>Diciembre</v>
      </c>
      <c r="O314" s="6" t="str">
        <f t="shared" si="39"/>
        <v>2022-2</v>
      </c>
      <c r="P314" s="5">
        <v>0</v>
      </c>
      <c r="Q314" s="5">
        <v>0</v>
      </c>
      <c r="R314" s="5">
        <v>0</v>
      </c>
      <c r="S314" s="5" t="s">
        <v>56</v>
      </c>
      <c r="T314" s="5" t="str">
        <f t="shared" si="40"/>
        <v>98-2022-12-31</v>
      </c>
    </row>
    <row r="315" spans="1:20" s="2" customFormat="1" x14ac:dyDescent="0.3">
      <c r="A315" s="5">
        <v>98</v>
      </c>
      <c r="B315" s="5" t="s">
        <v>88</v>
      </c>
      <c r="C315" s="5" t="s">
        <v>87</v>
      </c>
      <c r="D315" s="5" t="s">
        <v>54</v>
      </c>
      <c r="E315" s="5" t="s">
        <v>24</v>
      </c>
      <c r="F315" s="17">
        <v>45107</v>
      </c>
      <c r="G315" s="40">
        <v>0</v>
      </c>
      <c r="H315" s="10">
        <v>0</v>
      </c>
      <c r="I315" s="15" t="str">
        <f>IFERROR(IF((H315/G315)&gt;1.3,1.3,H315/G315),"")</f>
        <v/>
      </c>
      <c r="J315" s="15" t="str">
        <f>IFERROR(IF((H315/G315)&gt;H315/G315,1.3,H315/G315),"")</f>
        <v/>
      </c>
      <c r="K315" s="5" t="s">
        <v>55</v>
      </c>
      <c r="L315" s="5" t="s">
        <v>55</v>
      </c>
      <c r="M315" s="5">
        <f t="shared" si="37"/>
        <v>2023</v>
      </c>
      <c r="N315" s="5" t="str">
        <f t="shared" si="38"/>
        <v>Junio</v>
      </c>
      <c r="O315" s="6" t="str">
        <f t="shared" si="39"/>
        <v>2023-1</v>
      </c>
      <c r="P315" s="16">
        <v>0</v>
      </c>
      <c r="Q315" s="16">
        <v>0</v>
      </c>
      <c r="R315" s="5">
        <v>1</v>
      </c>
      <c r="S315" s="5" t="s">
        <v>56</v>
      </c>
      <c r="T315" s="5" t="str">
        <f t="shared" si="40"/>
        <v>98-2023-06-30</v>
      </c>
    </row>
    <row r="316" spans="1:20" s="2" customFormat="1" x14ac:dyDescent="0.3">
      <c r="A316" s="37">
        <v>100</v>
      </c>
      <c r="B316" s="5" t="s">
        <v>89</v>
      </c>
      <c r="C316" s="5" t="s">
        <v>72</v>
      </c>
      <c r="D316" s="5" t="s">
        <v>73</v>
      </c>
      <c r="E316" s="5" t="s">
        <v>24</v>
      </c>
      <c r="F316" s="6">
        <v>45291</v>
      </c>
      <c r="G316" s="5">
        <v>100</v>
      </c>
      <c r="H316" s="10">
        <v>99</v>
      </c>
      <c r="I316" s="8">
        <f>IFERROR(H316/G316,"")</f>
        <v>0.99</v>
      </c>
      <c r="J316" s="15">
        <f>IFERROR(IF((H316/G316)&gt;H316/G316,1.3,H316/G316),"")</f>
        <v>0.99</v>
      </c>
      <c r="K316" s="5" t="s">
        <v>25</v>
      </c>
      <c r="L316" s="5" t="s">
        <v>25</v>
      </c>
      <c r="M316" s="5">
        <f t="shared" si="37"/>
        <v>2023</v>
      </c>
      <c r="N316" s="5" t="str">
        <f t="shared" si="38"/>
        <v>Diciembre</v>
      </c>
      <c r="O316" s="6" t="str">
        <f t="shared" si="39"/>
        <v>2023-2</v>
      </c>
      <c r="P316" s="16">
        <v>0</v>
      </c>
      <c r="Q316" s="16">
        <v>0</v>
      </c>
      <c r="R316" s="5">
        <v>0</v>
      </c>
      <c r="S316" s="5" t="s">
        <v>29</v>
      </c>
      <c r="T316" s="5" t="str">
        <f t="shared" si="40"/>
        <v>100-2023-12-31</v>
      </c>
    </row>
    <row r="317" spans="1:20" s="2" customFormat="1" x14ac:dyDescent="0.3">
      <c r="A317" s="25">
        <v>100</v>
      </c>
      <c r="B317" s="5" t="s">
        <v>89</v>
      </c>
      <c r="C317" s="5" t="s">
        <v>72</v>
      </c>
      <c r="D317" s="5" t="s">
        <v>73</v>
      </c>
      <c r="E317" s="5" t="s">
        <v>24</v>
      </c>
      <c r="F317" s="6">
        <v>45657</v>
      </c>
      <c r="G317" s="5">
        <v>100</v>
      </c>
      <c r="H317" s="10">
        <v>99</v>
      </c>
      <c r="I317" s="15">
        <f>IFERROR(IF((H317/G317)&gt;1.3,1.3,H317/G317),"")</f>
        <v>0.99</v>
      </c>
      <c r="J317" s="15">
        <f>IFERROR(IF((H317/G317)&gt;H317/G317,1.3,H317/G317),"")</f>
        <v>0.99</v>
      </c>
      <c r="K317" s="5" t="s">
        <v>25</v>
      </c>
      <c r="L317" s="5" t="s">
        <v>25</v>
      </c>
      <c r="M317" s="5">
        <f t="shared" si="37"/>
        <v>2024</v>
      </c>
      <c r="N317" s="5" t="str">
        <f t="shared" si="38"/>
        <v>Diciembre</v>
      </c>
      <c r="O317" s="6" t="str">
        <f t="shared" si="39"/>
        <v>2024-2</v>
      </c>
      <c r="P317" s="16">
        <v>0</v>
      </c>
      <c r="Q317" s="16">
        <v>0</v>
      </c>
      <c r="R317" s="5">
        <v>0</v>
      </c>
      <c r="S317" s="5" t="s">
        <v>29</v>
      </c>
      <c r="T317" s="5" t="str">
        <f t="shared" si="40"/>
        <v>100-2024-12-31</v>
      </c>
    </row>
    <row r="318" spans="1:20" s="2" customFormat="1" x14ac:dyDescent="0.3">
      <c r="A318" s="37">
        <v>104</v>
      </c>
      <c r="B318" s="5" t="s">
        <v>90</v>
      </c>
      <c r="C318" s="5" t="s">
        <v>72</v>
      </c>
      <c r="D318" s="5" t="s">
        <v>73</v>
      </c>
      <c r="E318" s="5" t="s">
        <v>62</v>
      </c>
      <c r="F318" s="6">
        <v>45291</v>
      </c>
      <c r="G318" s="5">
        <v>2.14</v>
      </c>
      <c r="H318" s="10">
        <v>0.47</v>
      </c>
      <c r="I318" s="8">
        <v>1</v>
      </c>
      <c r="J318" s="8">
        <v>1</v>
      </c>
      <c r="K318" s="5" t="s">
        <v>91</v>
      </c>
      <c r="L318" s="5" t="s">
        <v>91</v>
      </c>
      <c r="M318" s="5">
        <f t="shared" si="37"/>
        <v>2023</v>
      </c>
      <c r="N318" s="5" t="str">
        <f t="shared" si="38"/>
        <v>Diciembre</v>
      </c>
      <c r="O318" s="6" t="str">
        <f t="shared" si="39"/>
        <v>2023-2</v>
      </c>
      <c r="P318" s="16">
        <v>2</v>
      </c>
      <c r="Q318" s="16">
        <v>2</v>
      </c>
      <c r="R318" s="5">
        <v>0</v>
      </c>
      <c r="S318" s="5" t="s">
        <v>29</v>
      </c>
      <c r="T318" s="5" t="str">
        <f t="shared" si="40"/>
        <v>104-2023-12-31</v>
      </c>
    </row>
    <row r="319" spans="1:20" s="2" customFormat="1" x14ac:dyDescent="0.3">
      <c r="A319" s="25">
        <v>104</v>
      </c>
      <c r="B319" s="5" t="s">
        <v>90</v>
      </c>
      <c r="C319" s="5" t="s">
        <v>72</v>
      </c>
      <c r="D319" s="5" t="s">
        <v>73</v>
      </c>
      <c r="E319" s="5" t="s">
        <v>62</v>
      </c>
      <c r="F319" s="6">
        <v>45657</v>
      </c>
      <c r="G319" s="5">
        <v>1.2</v>
      </c>
      <c r="H319" s="10">
        <v>0.11</v>
      </c>
      <c r="I319" s="8">
        <v>1</v>
      </c>
      <c r="J319" s="8">
        <v>1</v>
      </c>
      <c r="K319" s="5" t="s">
        <v>91</v>
      </c>
      <c r="L319" s="5" t="s">
        <v>91</v>
      </c>
      <c r="M319" s="5">
        <f t="shared" si="37"/>
        <v>2024</v>
      </c>
      <c r="N319" s="5" t="str">
        <f t="shared" si="38"/>
        <v>Diciembre</v>
      </c>
      <c r="O319" s="6" t="str">
        <f t="shared" si="39"/>
        <v>2024-2</v>
      </c>
      <c r="P319" s="16">
        <v>2</v>
      </c>
      <c r="Q319" s="16">
        <v>2</v>
      </c>
      <c r="R319" s="5">
        <v>0</v>
      </c>
      <c r="S319" s="5" t="s">
        <v>29</v>
      </c>
      <c r="T319" s="5" t="str">
        <f t="shared" si="40"/>
        <v>104-2024-12-31</v>
      </c>
    </row>
    <row r="320" spans="1:20" s="2" customFormat="1" x14ac:dyDescent="0.3">
      <c r="A320" s="37">
        <v>106</v>
      </c>
      <c r="B320" s="5" t="s">
        <v>92</v>
      </c>
      <c r="C320" s="5" t="s">
        <v>72</v>
      </c>
      <c r="D320" s="5" t="s">
        <v>73</v>
      </c>
      <c r="E320" s="5" t="s">
        <v>62</v>
      </c>
      <c r="F320" s="6">
        <v>45291</v>
      </c>
      <c r="G320" s="9">
        <v>1.0000000000000001E-5</v>
      </c>
      <c r="H320" s="10">
        <v>1.0000000000000001E-5</v>
      </c>
      <c r="I320" s="15">
        <v>1</v>
      </c>
      <c r="J320" s="8">
        <f>IFERROR(G320/H320,"")</f>
        <v>1</v>
      </c>
      <c r="K320" s="5" t="s">
        <v>55</v>
      </c>
      <c r="L320" s="5" t="s">
        <v>55</v>
      </c>
      <c r="M320" s="5">
        <f t="shared" si="37"/>
        <v>2023</v>
      </c>
      <c r="N320" s="5" t="str">
        <f t="shared" si="38"/>
        <v>Diciembre</v>
      </c>
      <c r="O320" s="6" t="str">
        <f t="shared" si="39"/>
        <v>2023-2</v>
      </c>
      <c r="P320" s="16">
        <v>0</v>
      </c>
      <c r="Q320" s="16">
        <v>0</v>
      </c>
      <c r="R320" s="5">
        <v>0</v>
      </c>
      <c r="S320" s="5" t="s">
        <v>29</v>
      </c>
      <c r="T320" s="5" t="str">
        <f t="shared" si="40"/>
        <v>106-2023-12-31</v>
      </c>
    </row>
    <row r="321" spans="1:20" x14ac:dyDescent="0.3">
      <c r="A321" s="25">
        <v>106</v>
      </c>
      <c r="B321" s="5" t="s">
        <v>92</v>
      </c>
      <c r="C321" s="5" t="s">
        <v>72</v>
      </c>
      <c r="D321" s="5" t="s">
        <v>73</v>
      </c>
      <c r="E321" s="5" t="s">
        <v>62</v>
      </c>
      <c r="F321" s="6">
        <v>45657</v>
      </c>
      <c r="G321" s="5">
        <v>0</v>
      </c>
      <c r="H321" s="10">
        <v>0</v>
      </c>
      <c r="I321" s="15">
        <v>1</v>
      </c>
      <c r="J321" s="15">
        <v>1</v>
      </c>
      <c r="K321" s="5" t="s">
        <v>55</v>
      </c>
      <c r="L321" s="5" t="s">
        <v>55</v>
      </c>
      <c r="M321" s="5">
        <f t="shared" si="37"/>
        <v>2024</v>
      </c>
      <c r="N321" s="5" t="str">
        <f t="shared" si="38"/>
        <v>Diciembre</v>
      </c>
      <c r="O321" s="6" t="str">
        <f t="shared" si="39"/>
        <v>2024-2</v>
      </c>
      <c r="P321" s="16">
        <v>0</v>
      </c>
      <c r="Q321" s="16">
        <v>0</v>
      </c>
      <c r="R321" s="5">
        <v>0</v>
      </c>
      <c r="S321" s="5" t="s">
        <v>29</v>
      </c>
      <c r="T321" s="5" t="str">
        <f t="shared" si="40"/>
        <v>106-2024-12-31</v>
      </c>
    </row>
    <row r="322" spans="1:20" x14ac:dyDescent="0.3">
      <c r="A322" s="5">
        <v>110</v>
      </c>
      <c r="B322" s="5" t="s">
        <v>93</v>
      </c>
      <c r="C322" s="5" t="s">
        <v>94</v>
      </c>
      <c r="D322" s="5" t="s">
        <v>73</v>
      </c>
      <c r="E322" s="5" t="s">
        <v>24</v>
      </c>
      <c r="F322" s="6">
        <v>44865</v>
      </c>
      <c r="G322" s="5">
        <v>80</v>
      </c>
      <c r="H322" s="5">
        <v>73.401915113871596</v>
      </c>
      <c r="I322" s="21">
        <v>0.9175239389233949</v>
      </c>
      <c r="J322" s="15">
        <v>0.9175239389233949</v>
      </c>
      <c r="K322" s="5" t="s">
        <v>25</v>
      </c>
      <c r="L322" s="5" t="s">
        <v>25</v>
      </c>
      <c r="M322" s="5">
        <f t="shared" ref="M322:M385" si="43">YEAR(F322)</f>
        <v>2022</v>
      </c>
      <c r="N322" s="5" t="str">
        <f t="shared" ref="N322:N385" si="44">PROPER(TEXT(F322,"mmmm"))</f>
        <v>Octubre</v>
      </c>
      <c r="O322" s="6" t="str">
        <f t="shared" ref="O322:O385" si="45">IF(OR(N322="Enero",N322="Febrero",N322="Marzo",N322="Abril",N322="Mayo",N322="Junio"),M322&amp;"-1",IF(OR(N322="Julio",N322="Agosto",N322="Septiembre",N322="Octubre",N322="Noviembre",N322="Diciembre"),M322&amp;"-2"))</f>
        <v>2022-2</v>
      </c>
      <c r="P322" s="5">
        <v>0</v>
      </c>
      <c r="Q322" s="5">
        <v>0</v>
      </c>
      <c r="R322" s="5">
        <v>0</v>
      </c>
      <c r="S322" s="5" t="s">
        <v>29</v>
      </c>
      <c r="T322" s="5" t="str">
        <f t="shared" ref="T322:T385" si="46">A322&amp;"-"&amp;YEAR(F322)&amp;"-"&amp;IF(LEN(MONTH(F322))=1,"0"&amp;MONTH(F322),MONTH(F322))&amp;"-"&amp;DAY(F322)</f>
        <v>110-2022-10-31</v>
      </c>
    </row>
    <row r="323" spans="1:20" x14ac:dyDescent="0.3">
      <c r="A323" s="25">
        <v>110</v>
      </c>
      <c r="B323" s="5" t="s">
        <v>93</v>
      </c>
      <c r="C323" s="5" t="s">
        <v>94</v>
      </c>
      <c r="D323" s="5" t="s">
        <v>73</v>
      </c>
      <c r="E323" s="5" t="s">
        <v>24</v>
      </c>
      <c r="F323" s="6">
        <v>45230</v>
      </c>
      <c r="G323" s="5">
        <v>80</v>
      </c>
      <c r="H323" s="10">
        <v>78</v>
      </c>
      <c r="I323" s="8">
        <f>IFERROR(H323/G323,"")</f>
        <v>0.97499999999999998</v>
      </c>
      <c r="J323" s="15">
        <f>IFERROR(IF((H323/G323)&gt;H323/G323,1.3,H323/G323),"")</f>
        <v>0.97499999999999998</v>
      </c>
      <c r="K323" s="5" t="s">
        <v>25</v>
      </c>
      <c r="L323" s="5" t="s">
        <v>25</v>
      </c>
      <c r="M323" s="5">
        <f t="shared" si="43"/>
        <v>2023</v>
      </c>
      <c r="N323" s="5" t="str">
        <f t="shared" si="44"/>
        <v>Octubre</v>
      </c>
      <c r="O323" s="6" t="str">
        <f t="shared" si="45"/>
        <v>2023-2</v>
      </c>
      <c r="P323" s="16">
        <v>0</v>
      </c>
      <c r="Q323" s="16">
        <v>0</v>
      </c>
      <c r="R323" s="5">
        <v>0</v>
      </c>
      <c r="S323" s="5" t="s">
        <v>51</v>
      </c>
      <c r="T323" s="5" t="str">
        <f t="shared" si="46"/>
        <v>110-2023-10-31</v>
      </c>
    </row>
    <row r="324" spans="1:20" x14ac:dyDescent="0.3">
      <c r="A324" s="5">
        <v>110</v>
      </c>
      <c r="B324" s="5" t="s">
        <v>93</v>
      </c>
      <c r="C324" s="5" t="s">
        <v>94</v>
      </c>
      <c r="D324" s="5" t="s">
        <v>73</v>
      </c>
      <c r="E324" s="5" t="s">
        <v>24</v>
      </c>
      <c r="F324" s="6">
        <v>45291</v>
      </c>
      <c r="G324" s="5">
        <v>80</v>
      </c>
      <c r="H324" s="5">
        <v>78</v>
      </c>
      <c r="I324" s="15">
        <v>0.97499999999999998</v>
      </c>
      <c r="J324" s="15">
        <v>0.97499999999999998</v>
      </c>
      <c r="K324" s="5" t="s">
        <v>25</v>
      </c>
      <c r="L324" s="5" t="s">
        <v>25</v>
      </c>
      <c r="M324" s="5">
        <f t="shared" si="43"/>
        <v>2023</v>
      </c>
      <c r="N324" s="5" t="str">
        <f t="shared" si="44"/>
        <v>Diciembre</v>
      </c>
      <c r="O324" s="6" t="str">
        <f t="shared" si="45"/>
        <v>2023-2</v>
      </c>
      <c r="P324" s="5">
        <v>0</v>
      </c>
      <c r="Q324" s="5">
        <v>0</v>
      </c>
      <c r="R324" s="5">
        <v>0</v>
      </c>
      <c r="S324" s="5" t="s">
        <v>51</v>
      </c>
      <c r="T324" s="5" t="str">
        <f t="shared" si="46"/>
        <v>110-2023-12-31</v>
      </c>
    </row>
    <row r="325" spans="1:20" x14ac:dyDescent="0.3">
      <c r="A325" s="25">
        <v>111</v>
      </c>
      <c r="B325" s="5" t="s">
        <v>93</v>
      </c>
      <c r="C325" s="5" t="s">
        <v>58</v>
      </c>
      <c r="D325" s="5" t="s">
        <v>60</v>
      </c>
      <c r="E325" s="5" t="s">
        <v>24</v>
      </c>
      <c r="F325" s="6">
        <v>45016</v>
      </c>
      <c r="G325" s="5">
        <v>80</v>
      </c>
      <c r="H325" s="10">
        <v>87</v>
      </c>
      <c r="I325" s="8">
        <f>IFERROR(H325/G325,"")</f>
        <v>1.0874999999999999</v>
      </c>
      <c r="J325" s="15">
        <f>IFERROR(IF((H325/G325)&gt;H325/G325,1.3,H325/G325),"")</f>
        <v>1.0874999999999999</v>
      </c>
      <c r="K325" s="5" t="s">
        <v>25</v>
      </c>
      <c r="L325" s="5" t="s">
        <v>25</v>
      </c>
      <c r="M325" s="5">
        <f t="shared" si="43"/>
        <v>2023</v>
      </c>
      <c r="N325" s="5" t="str">
        <f t="shared" si="44"/>
        <v>Marzo</v>
      </c>
      <c r="O325" s="6" t="str">
        <f t="shared" si="45"/>
        <v>2023-1</v>
      </c>
      <c r="P325" s="16">
        <v>0</v>
      </c>
      <c r="Q325" s="16">
        <v>0</v>
      </c>
      <c r="R325" s="5">
        <v>0</v>
      </c>
      <c r="S325" s="5" t="s">
        <v>51</v>
      </c>
      <c r="T325" s="5" t="str">
        <f t="shared" si="46"/>
        <v>111-2023-03-31</v>
      </c>
    </row>
    <row r="326" spans="1:20" x14ac:dyDescent="0.3">
      <c r="A326" s="25">
        <v>111</v>
      </c>
      <c r="B326" s="5" t="s">
        <v>93</v>
      </c>
      <c r="C326" s="5" t="s">
        <v>58</v>
      </c>
      <c r="D326" s="5" t="s">
        <v>60</v>
      </c>
      <c r="E326" s="5" t="s">
        <v>24</v>
      </c>
      <c r="F326" s="6">
        <v>45107</v>
      </c>
      <c r="G326" s="5">
        <v>80</v>
      </c>
      <c r="H326" s="10">
        <v>90</v>
      </c>
      <c r="I326" s="8">
        <f>IFERROR(H326/G326,"")</f>
        <v>1.125</v>
      </c>
      <c r="J326" s="15">
        <f>IFERROR(IF((H326/G326)&gt;H326/G326,1.3,H326/G326),"")</f>
        <v>1.125</v>
      </c>
      <c r="K326" s="5" t="s">
        <v>25</v>
      </c>
      <c r="L326" s="5" t="s">
        <v>25</v>
      </c>
      <c r="M326" s="5">
        <f t="shared" si="43"/>
        <v>2023</v>
      </c>
      <c r="N326" s="5" t="str">
        <f t="shared" si="44"/>
        <v>Junio</v>
      </c>
      <c r="O326" s="6" t="str">
        <f t="shared" si="45"/>
        <v>2023-1</v>
      </c>
      <c r="P326" s="16">
        <v>0</v>
      </c>
      <c r="Q326" s="16">
        <v>0</v>
      </c>
      <c r="R326" s="5">
        <v>0</v>
      </c>
      <c r="S326" s="5" t="s">
        <v>51</v>
      </c>
      <c r="T326" s="5" t="str">
        <f t="shared" si="46"/>
        <v>111-2023-06-30</v>
      </c>
    </row>
    <row r="327" spans="1:20" x14ac:dyDescent="0.3">
      <c r="A327" s="41">
        <v>111</v>
      </c>
      <c r="B327" s="5" t="s">
        <v>93</v>
      </c>
      <c r="C327" s="5" t="s">
        <v>58</v>
      </c>
      <c r="D327" s="5" t="s">
        <v>60</v>
      </c>
      <c r="E327" s="5" t="s">
        <v>24</v>
      </c>
      <c r="F327" s="6">
        <v>45199</v>
      </c>
      <c r="G327" s="5">
        <v>80</v>
      </c>
      <c r="H327" s="10">
        <v>93</v>
      </c>
      <c r="I327" s="8">
        <f>IFERROR(H327/G327,"")</f>
        <v>1.1625000000000001</v>
      </c>
      <c r="J327" s="15">
        <f>IFERROR(IF((H327/G327)&gt;H327/G327,1.3,H327/G327),"")</f>
        <v>1.1625000000000001</v>
      </c>
      <c r="K327" s="5" t="s">
        <v>25</v>
      </c>
      <c r="L327" s="5" t="s">
        <v>25</v>
      </c>
      <c r="M327" s="5">
        <f t="shared" si="43"/>
        <v>2023</v>
      </c>
      <c r="N327" s="5" t="str">
        <f t="shared" si="44"/>
        <v>Septiembre</v>
      </c>
      <c r="O327" s="6" t="str">
        <f t="shared" si="45"/>
        <v>2023-2</v>
      </c>
      <c r="P327" s="16">
        <v>0</v>
      </c>
      <c r="Q327" s="16">
        <v>0</v>
      </c>
      <c r="R327" s="5">
        <v>0</v>
      </c>
      <c r="S327" s="5" t="s">
        <v>51</v>
      </c>
      <c r="T327" s="5" t="str">
        <f t="shared" si="46"/>
        <v>111-2023-09-30</v>
      </c>
    </row>
    <row r="328" spans="1:20" x14ac:dyDescent="0.3">
      <c r="A328" s="37">
        <v>111</v>
      </c>
      <c r="B328" s="5" t="s">
        <v>93</v>
      </c>
      <c r="C328" s="5" t="s">
        <v>58</v>
      </c>
      <c r="D328" s="5" t="s">
        <v>60</v>
      </c>
      <c r="E328" s="5" t="s">
        <v>24</v>
      </c>
      <c r="F328" s="6">
        <v>45291</v>
      </c>
      <c r="G328" s="5">
        <v>80</v>
      </c>
      <c r="H328" s="10">
        <v>96</v>
      </c>
      <c r="I328" s="8">
        <f>IFERROR(H328/G328,"")</f>
        <v>1.2</v>
      </c>
      <c r="J328" s="15">
        <f>IFERROR(IF((H328/G328)&gt;H328/G328,1.3,H328/G328),"")</f>
        <v>1.2</v>
      </c>
      <c r="K328" s="5" t="s">
        <v>25</v>
      </c>
      <c r="L328" s="5" t="s">
        <v>25</v>
      </c>
      <c r="M328" s="5">
        <f t="shared" si="43"/>
        <v>2023</v>
      </c>
      <c r="N328" s="5" t="str">
        <f t="shared" si="44"/>
        <v>Diciembre</v>
      </c>
      <c r="O328" s="6" t="str">
        <f t="shared" si="45"/>
        <v>2023-2</v>
      </c>
      <c r="P328" s="16">
        <v>0</v>
      </c>
      <c r="Q328" s="16">
        <v>0</v>
      </c>
      <c r="R328" s="5">
        <v>0</v>
      </c>
      <c r="S328" s="5" t="s">
        <v>51</v>
      </c>
      <c r="T328" s="5" t="str">
        <f t="shared" si="46"/>
        <v>111-2023-12-31</v>
      </c>
    </row>
    <row r="329" spans="1:20" x14ac:dyDescent="0.3">
      <c r="A329" s="25">
        <v>111</v>
      </c>
      <c r="B329" s="5" t="s">
        <v>93</v>
      </c>
      <c r="C329" s="5" t="s">
        <v>58</v>
      </c>
      <c r="D329" s="5" t="s">
        <v>60</v>
      </c>
      <c r="E329" s="5" t="s">
        <v>24</v>
      </c>
      <c r="F329" s="6">
        <v>45382</v>
      </c>
      <c r="G329" s="5">
        <v>80</v>
      </c>
      <c r="H329" s="10">
        <v>94</v>
      </c>
      <c r="I329" s="15">
        <f>IFERROR(IF((H329/G329)&gt;1.3,1.3,H329/G329),"")</f>
        <v>1.175</v>
      </c>
      <c r="J329" s="15">
        <f>IFERROR(IF((H329/G329)&gt;H329/G329,1.3,H329/G329),"")</f>
        <v>1.175</v>
      </c>
      <c r="K329" s="5" t="s">
        <v>25</v>
      </c>
      <c r="L329" s="5" t="s">
        <v>25</v>
      </c>
      <c r="M329" s="5">
        <f t="shared" si="43"/>
        <v>2024</v>
      </c>
      <c r="N329" s="5" t="str">
        <f t="shared" si="44"/>
        <v>Marzo</v>
      </c>
      <c r="O329" s="6" t="str">
        <f t="shared" si="45"/>
        <v>2024-1</v>
      </c>
      <c r="P329" s="16">
        <v>0</v>
      </c>
      <c r="Q329" s="16">
        <v>0</v>
      </c>
      <c r="R329" s="5">
        <v>0</v>
      </c>
      <c r="S329" s="5" t="s">
        <v>51</v>
      </c>
      <c r="T329" s="5" t="str">
        <f t="shared" si="46"/>
        <v>111-2024-03-31</v>
      </c>
    </row>
    <row r="330" spans="1:20" x14ac:dyDescent="0.3">
      <c r="A330" s="5">
        <v>111</v>
      </c>
      <c r="B330" s="5" t="s">
        <v>93</v>
      </c>
      <c r="C330" s="5" t="s">
        <v>58</v>
      </c>
      <c r="D330" s="5" t="s">
        <v>60</v>
      </c>
      <c r="E330" s="5" t="s">
        <v>24</v>
      </c>
      <c r="F330" s="6">
        <v>45473</v>
      </c>
      <c r="G330" s="5">
        <v>80</v>
      </c>
      <c r="H330" s="5">
        <v>98</v>
      </c>
      <c r="I330" s="15">
        <v>1</v>
      </c>
      <c r="J330" s="15">
        <v>1.2250000000000001</v>
      </c>
      <c r="K330" s="5" t="s">
        <v>25</v>
      </c>
      <c r="L330" s="5" t="s">
        <v>25</v>
      </c>
      <c r="M330" s="5">
        <f t="shared" si="43"/>
        <v>2024</v>
      </c>
      <c r="N330" s="5" t="str">
        <f t="shared" si="44"/>
        <v>Junio</v>
      </c>
      <c r="O330" s="6" t="str">
        <f t="shared" si="45"/>
        <v>2024-1</v>
      </c>
      <c r="P330" s="5">
        <v>0</v>
      </c>
      <c r="Q330" s="5">
        <v>0</v>
      </c>
      <c r="R330" s="5">
        <v>0</v>
      </c>
      <c r="S330" s="5" t="s">
        <v>51</v>
      </c>
      <c r="T330" s="5" t="str">
        <f t="shared" si="46"/>
        <v>111-2024-06-30</v>
      </c>
    </row>
    <row r="331" spans="1:20" x14ac:dyDescent="0.3">
      <c r="A331" s="25">
        <v>111</v>
      </c>
      <c r="B331" s="5" t="s">
        <v>93</v>
      </c>
      <c r="C331" s="5" t="s">
        <v>58</v>
      </c>
      <c r="D331" s="5" t="s">
        <v>60</v>
      </c>
      <c r="E331" s="5" t="s">
        <v>24</v>
      </c>
      <c r="F331" s="6">
        <v>45565</v>
      </c>
      <c r="G331" s="5">
        <v>80</v>
      </c>
      <c r="H331" s="10">
        <v>86.7</v>
      </c>
      <c r="I331" s="15">
        <f>IFERROR(IF((H331/G331)&gt;1.3,1.3,H331/G331),"")</f>
        <v>1.08375</v>
      </c>
      <c r="J331" s="15">
        <f>IFERROR(IF((H331/G331)&gt;H331/G331,1.3,H331/G331),"")</f>
        <v>1.08375</v>
      </c>
      <c r="K331" s="5" t="s">
        <v>25</v>
      </c>
      <c r="L331" s="5" t="s">
        <v>25</v>
      </c>
      <c r="M331" s="5">
        <f t="shared" si="43"/>
        <v>2024</v>
      </c>
      <c r="N331" s="5" t="str">
        <f t="shared" si="44"/>
        <v>Septiembre</v>
      </c>
      <c r="O331" s="6" t="str">
        <f t="shared" si="45"/>
        <v>2024-2</v>
      </c>
      <c r="P331" s="16">
        <v>0</v>
      </c>
      <c r="Q331" s="16">
        <v>0</v>
      </c>
      <c r="R331" s="5">
        <v>0</v>
      </c>
      <c r="S331" s="5" t="s">
        <v>51</v>
      </c>
      <c r="T331" s="5" t="str">
        <f t="shared" si="46"/>
        <v>111-2024-09-30</v>
      </c>
    </row>
    <row r="332" spans="1:20" x14ac:dyDescent="0.3">
      <c r="A332" s="25">
        <v>111</v>
      </c>
      <c r="B332" s="5" t="s">
        <v>93</v>
      </c>
      <c r="C332" s="5" t="s">
        <v>58</v>
      </c>
      <c r="D332" s="5" t="s">
        <v>60</v>
      </c>
      <c r="E332" s="5" t="s">
        <v>24</v>
      </c>
      <c r="F332" s="6">
        <v>45657</v>
      </c>
      <c r="G332" s="5">
        <v>80</v>
      </c>
      <c r="H332" s="10">
        <v>92</v>
      </c>
      <c r="I332" s="15">
        <f>IFERROR(IF((H332/G332)&gt;1.3,1.3,H332/G332),"")</f>
        <v>1.1499999999999999</v>
      </c>
      <c r="J332" s="15">
        <f>IFERROR(IF((H332/G332)&gt;H332/G332,1.3,H332/G332),"")</f>
        <v>1.1499999999999999</v>
      </c>
      <c r="K332" s="5" t="s">
        <v>25</v>
      </c>
      <c r="L332" s="5" t="s">
        <v>25</v>
      </c>
      <c r="M332" s="5">
        <f t="shared" si="43"/>
        <v>2024</v>
      </c>
      <c r="N332" s="5" t="str">
        <f t="shared" si="44"/>
        <v>Diciembre</v>
      </c>
      <c r="O332" s="6" t="str">
        <f t="shared" si="45"/>
        <v>2024-2</v>
      </c>
      <c r="P332" s="16">
        <v>0</v>
      </c>
      <c r="Q332" s="16">
        <v>0</v>
      </c>
      <c r="R332" s="5">
        <v>0</v>
      </c>
      <c r="S332" s="5" t="s">
        <v>51</v>
      </c>
      <c r="T332" s="5" t="str">
        <f t="shared" si="46"/>
        <v>111-2024-12-31</v>
      </c>
    </row>
    <row r="333" spans="1:20" x14ac:dyDescent="0.3">
      <c r="A333" s="5">
        <v>112</v>
      </c>
      <c r="B333" s="5" t="s">
        <v>93</v>
      </c>
      <c r="C333" s="5" t="s">
        <v>95</v>
      </c>
      <c r="D333" s="5" t="s">
        <v>73</v>
      </c>
      <c r="E333" s="5" t="s">
        <v>24</v>
      </c>
      <c r="F333" s="6">
        <v>44865</v>
      </c>
      <c r="G333" s="5">
        <v>80</v>
      </c>
      <c r="H333" s="5">
        <v>74.166215125198292</v>
      </c>
      <c r="I333" s="21">
        <v>0.92707768906497867</v>
      </c>
      <c r="J333" s="15">
        <v>0.92707768906497867</v>
      </c>
      <c r="K333" s="5" t="s">
        <v>25</v>
      </c>
      <c r="L333" s="5" t="s">
        <v>25</v>
      </c>
      <c r="M333" s="5">
        <f t="shared" si="43"/>
        <v>2022</v>
      </c>
      <c r="N333" s="5" t="str">
        <f t="shared" si="44"/>
        <v>Octubre</v>
      </c>
      <c r="O333" s="6" t="str">
        <f t="shared" si="45"/>
        <v>2022-2</v>
      </c>
      <c r="P333" s="5">
        <v>0</v>
      </c>
      <c r="Q333" s="5">
        <v>0</v>
      </c>
      <c r="R333" s="5">
        <v>0</v>
      </c>
      <c r="S333" s="5" t="s">
        <v>51</v>
      </c>
      <c r="T333" s="5" t="str">
        <f t="shared" si="46"/>
        <v>112-2022-10-31</v>
      </c>
    </row>
    <row r="334" spans="1:20" x14ac:dyDescent="0.3">
      <c r="A334" s="25">
        <v>112</v>
      </c>
      <c r="B334" s="5" t="s">
        <v>93</v>
      </c>
      <c r="C334" s="5" t="s">
        <v>95</v>
      </c>
      <c r="D334" s="5" t="s">
        <v>73</v>
      </c>
      <c r="E334" s="5" t="s">
        <v>24</v>
      </c>
      <c r="F334" s="6">
        <v>45230</v>
      </c>
      <c r="G334" s="5">
        <v>80</v>
      </c>
      <c r="H334" s="5">
        <v>89.603847284377991</v>
      </c>
      <c r="I334" s="8">
        <f>IFERROR(H334/G334,"")</f>
        <v>1.1200480910547248</v>
      </c>
      <c r="J334" s="15">
        <f>IFERROR(IF((H334/G334)&gt;H334/G334,1.3,H334/G334),"")</f>
        <v>1.1200480910547248</v>
      </c>
      <c r="K334" s="5" t="s">
        <v>25</v>
      </c>
      <c r="L334" s="5" t="s">
        <v>25</v>
      </c>
      <c r="M334" s="5">
        <f t="shared" si="43"/>
        <v>2023</v>
      </c>
      <c r="N334" s="5" t="str">
        <f t="shared" si="44"/>
        <v>Octubre</v>
      </c>
      <c r="O334" s="6" t="str">
        <f t="shared" si="45"/>
        <v>2023-2</v>
      </c>
      <c r="P334" s="16">
        <v>0</v>
      </c>
      <c r="Q334" s="16">
        <v>0</v>
      </c>
      <c r="R334" s="5">
        <v>0</v>
      </c>
      <c r="S334" s="5" t="s">
        <v>51</v>
      </c>
      <c r="T334" s="5" t="str">
        <f t="shared" si="46"/>
        <v>112-2023-10-31</v>
      </c>
    </row>
    <row r="335" spans="1:20" x14ac:dyDescent="0.3">
      <c r="A335" s="25">
        <v>112</v>
      </c>
      <c r="B335" s="5" t="s">
        <v>93</v>
      </c>
      <c r="C335" s="5" t="s">
        <v>95</v>
      </c>
      <c r="D335" s="5" t="s">
        <v>73</v>
      </c>
      <c r="E335" s="5" t="s">
        <v>24</v>
      </c>
      <c r="F335" s="6">
        <v>45596</v>
      </c>
      <c r="G335" s="5">
        <v>80</v>
      </c>
      <c r="H335" s="10">
        <v>90</v>
      </c>
      <c r="I335" s="15">
        <f>IFERROR(IF((H335/G335)&gt;1.3,1.3,H335/G335),"")</f>
        <v>1.125</v>
      </c>
      <c r="J335" s="15">
        <f>IFERROR(IF((H335/G335)&gt;H335/G335,1.3,H335/G335),"")</f>
        <v>1.125</v>
      </c>
      <c r="K335" s="5" t="s">
        <v>25</v>
      </c>
      <c r="L335" s="5" t="s">
        <v>25</v>
      </c>
      <c r="M335" s="5">
        <f t="shared" si="43"/>
        <v>2024</v>
      </c>
      <c r="N335" s="5" t="str">
        <f t="shared" si="44"/>
        <v>Octubre</v>
      </c>
      <c r="O335" s="6" t="str">
        <f t="shared" si="45"/>
        <v>2024-2</v>
      </c>
      <c r="P335" s="16">
        <v>0</v>
      </c>
      <c r="Q335" s="16">
        <v>0</v>
      </c>
      <c r="R335" s="5">
        <v>0</v>
      </c>
      <c r="S335" s="5" t="s">
        <v>51</v>
      </c>
      <c r="T335" s="5" t="str">
        <f t="shared" si="46"/>
        <v>112-2024-10-31</v>
      </c>
    </row>
    <row r="336" spans="1:20" x14ac:dyDescent="0.3">
      <c r="A336" s="5">
        <v>113</v>
      </c>
      <c r="B336" s="5" t="s">
        <v>93</v>
      </c>
      <c r="C336" s="5" t="s">
        <v>96</v>
      </c>
      <c r="D336" s="5" t="s">
        <v>73</v>
      </c>
      <c r="E336" s="5" t="s">
        <v>24</v>
      </c>
      <c r="F336" s="6">
        <v>44865</v>
      </c>
      <c r="G336" s="5">
        <v>80</v>
      </c>
      <c r="H336" s="5">
        <v>76.616718813056906</v>
      </c>
      <c r="I336" s="21">
        <v>0.95770898516321135</v>
      </c>
      <c r="J336" s="15">
        <v>0.95770898516321135</v>
      </c>
      <c r="K336" s="5" t="s">
        <v>25</v>
      </c>
      <c r="L336" s="5" t="s">
        <v>25</v>
      </c>
      <c r="M336" s="5">
        <f t="shared" si="43"/>
        <v>2022</v>
      </c>
      <c r="N336" s="5" t="str">
        <f t="shared" si="44"/>
        <v>Octubre</v>
      </c>
      <c r="O336" s="6" t="str">
        <f t="shared" si="45"/>
        <v>2022-2</v>
      </c>
      <c r="P336" s="5">
        <v>0</v>
      </c>
      <c r="Q336" s="5">
        <v>0</v>
      </c>
      <c r="R336" s="5">
        <v>0</v>
      </c>
      <c r="S336" s="5" t="s">
        <v>51</v>
      </c>
      <c r="T336" s="5" t="str">
        <f t="shared" si="46"/>
        <v>113-2022-10-31</v>
      </c>
    </row>
    <row r="337" spans="1:20" x14ac:dyDescent="0.3">
      <c r="A337" s="5">
        <v>113</v>
      </c>
      <c r="B337" s="5" t="s">
        <v>93</v>
      </c>
      <c r="C337" s="5" t="s">
        <v>96</v>
      </c>
      <c r="D337" s="5" t="s">
        <v>73</v>
      </c>
      <c r="E337" s="5" t="s">
        <v>24</v>
      </c>
      <c r="F337" s="6">
        <v>45230</v>
      </c>
      <c r="G337" s="5">
        <v>80</v>
      </c>
      <c r="H337" s="5">
        <v>88.101513502306503</v>
      </c>
      <c r="I337" s="15">
        <v>1.1012689187788309</v>
      </c>
      <c r="J337" s="15">
        <v>1.1012689187788309</v>
      </c>
      <c r="K337" s="5" t="s">
        <v>25</v>
      </c>
      <c r="L337" s="5" t="s">
        <v>25</v>
      </c>
      <c r="M337" s="5">
        <f t="shared" si="43"/>
        <v>2023</v>
      </c>
      <c r="N337" s="5" t="str">
        <f t="shared" si="44"/>
        <v>Octubre</v>
      </c>
      <c r="O337" s="6" t="str">
        <f t="shared" si="45"/>
        <v>2023-2</v>
      </c>
      <c r="P337" s="5">
        <v>0</v>
      </c>
      <c r="Q337" s="5">
        <v>0</v>
      </c>
      <c r="R337" s="5">
        <v>0</v>
      </c>
      <c r="S337" s="5" t="s">
        <v>51</v>
      </c>
      <c r="T337" s="5" t="str">
        <f t="shared" si="46"/>
        <v>113-2023-10-31</v>
      </c>
    </row>
    <row r="338" spans="1:20" x14ac:dyDescent="0.3">
      <c r="A338" s="25">
        <v>113</v>
      </c>
      <c r="B338" s="5" t="s">
        <v>93</v>
      </c>
      <c r="C338" s="5" t="s">
        <v>28</v>
      </c>
      <c r="D338" s="5" t="s">
        <v>73</v>
      </c>
      <c r="E338" s="5" t="s">
        <v>24</v>
      </c>
      <c r="F338" s="6">
        <v>45596</v>
      </c>
      <c r="G338" s="5">
        <v>80</v>
      </c>
      <c r="H338" s="10">
        <v>88</v>
      </c>
      <c r="I338" s="15">
        <f>IFERROR(IF((H338/G338)&gt;1.3,1.3,H338/G338),"")</f>
        <v>1.1000000000000001</v>
      </c>
      <c r="J338" s="15">
        <f>IFERROR(IF((H338/G338)&gt;H338/G338,1.3,H338/G338),"")</f>
        <v>1.1000000000000001</v>
      </c>
      <c r="K338" s="5" t="s">
        <v>25</v>
      </c>
      <c r="L338" s="5" t="s">
        <v>25</v>
      </c>
      <c r="M338" s="5">
        <f t="shared" si="43"/>
        <v>2024</v>
      </c>
      <c r="N338" s="5" t="str">
        <f t="shared" si="44"/>
        <v>Octubre</v>
      </c>
      <c r="O338" s="6" t="str">
        <f t="shared" si="45"/>
        <v>2024-2</v>
      </c>
      <c r="P338" s="16">
        <v>0</v>
      </c>
      <c r="Q338" s="16">
        <v>0</v>
      </c>
      <c r="R338" s="5">
        <v>0</v>
      </c>
      <c r="S338" s="5" t="s">
        <v>51</v>
      </c>
      <c r="T338" s="5" t="str">
        <f t="shared" si="46"/>
        <v>113-2024-10-31</v>
      </c>
    </row>
    <row r="339" spans="1:20" x14ac:dyDescent="0.3">
      <c r="A339" s="5">
        <v>114</v>
      </c>
      <c r="B339" s="5" t="s">
        <v>93</v>
      </c>
      <c r="C339" s="5" t="s">
        <v>39</v>
      </c>
      <c r="D339" s="5" t="s">
        <v>73</v>
      </c>
      <c r="E339" s="5" t="s">
        <v>24</v>
      </c>
      <c r="F339" s="6">
        <v>44865</v>
      </c>
      <c r="G339" s="5">
        <v>80</v>
      </c>
      <c r="H339" s="5">
        <v>79.427055947965997</v>
      </c>
      <c r="I339" s="21">
        <v>0.99283819934957496</v>
      </c>
      <c r="J339" s="15">
        <v>0.99283819934957496</v>
      </c>
      <c r="K339" s="5" t="s">
        <v>25</v>
      </c>
      <c r="L339" s="5" t="s">
        <v>25</v>
      </c>
      <c r="M339" s="5">
        <f t="shared" si="43"/>
        <v>2022</v>
      </c>
      <c r="N339" s="5" t="str">
        <f t="shared" si="44"/>
        <v>Octubre</v>
      </c>
      <c r="O339" s="6" t="str">
        <f t="shared" si="45"/>
        <v>2022-2</v>
      </c>
      <c r="P339" s="5">
        <v>0</v>
      </c>
      <c r="Q339" s="5">
        <v>0</v>
      </c>
      <c r="R339" s="5">
        <v>0</v>
      </c>
      <c r="S339" s="5" t="s">
        <v>51</v>
      </c>
      <c r="T339" s="5" t="str">
        <f t="shared" si="46"/>
        <v>114-2022-10-31</v>
      </c>
    </row>
    <row r="340" spans="1:20" x14ac:dyDescent="0.3">
      <c r="A340" s="25">
        <v>114</v>
      </c>
      <c r="B340" s="5" t="s">
        <v>93</v>
      </c>
      <c r="C340" s="5" t="s">
        <v>39</v>
      </c>
      <c r="D340" s="5" t="s">
        <v>73</v>
      </c>
      <c r="E340" s="5" t="s">
        <v>24</v>
      </c>
      <c r="F340" s="6">
        <v>45230</v>
      </c>
      <c r="G340" s="5">
        <v>80</v>
      </c>
      <c r="H340" s="10">
        <v>86.209232514990404</v>
      </c>
      <c r="I340" s="8">
        <f>IFERROR(H340/G340,"")</f>
        <v>1.07761540643738</v>
      </c>
      <c r="J340" s="15">
        <f>IFERROR(IF((H340/G340)&gt;H340/G340,1.3,H340/G340),"")</f>
        <v>1.07761540643738</v>
      </c>
      <c r="K340" s="5" t="s">
        <v>25</v>
      </c>
      <c r="L340" s="5" t="s">
        <v>25</v>
      </c>
      <c r="M340" s="5">
        <f t="shared" si="43"/>
        <v>2023</v>
      </c>
      <c r="N340" s="5" t="str">
        <f t="shared" si="44"/>
        <v>Octubre</v>
      </c>
      <c r="O340" s="6" t="str">
        <f t="shared" si="45"/>
        <v>2023-2</v>
      </c>
      <c r="P340" s="16">
        <v>0</v>
      </c>
      <c r="Q340" s="16">
        <v>0</v>
      </c>
      <c r="R340" s="5">
        <v>0</v>
      </c>
      <c r="S340" s="5" t="s">
        <v>51</v>
      </c>
      <c r="T340" s="5" t="str">
        <f t="shared" si="46"/>
        <v>114-2023-10-31</v>
      </c>
    </row>
    <row r="341" spans="1:20" x14ac:dyDescent="0.3">
      <c r="A341" s="25">
        <v>114</v>
      </c>
      <c r="B341" s="5" t="s">
        <v>93</v>
      </c>
      <c r="C341" s="5" t="s">
        <v>39</v>
      </c>
      <c r="D341" s="5" t="s">
        <v>73</v>
      </c>
      <c r="E341" s="5" t="s">
        <v>24</v>
      </c>
      <c r="F341" s="6">
        <v>45596</v>
      </c>
      <c r="G341" s="5">
        <v>80</v>
      </c>
      <c r="H341" s="10">
        <v>81</v>
      </c>
      <c r="I341" s="15">
        <f>IFERROR(IF((H341/G341)&gt;1.3,1.3,H341/G341),"")</f>
        <v>1.0125</v>
      </c>
      <c r="J341" s="15">
        <f>IFERROR(IF((H341/G341)&gt;H341/G341,1.3,H341/G341),"")</f>
        <v>1.0125</v>
      </c>
      <c r="K341" s="5" t="s">
        <v>25</v>
      </c>
      <c r="L341" s="5" t="s">
        <v>25</v>
      </c>
      <c r="M341" s="5">
        <f t="shared" si="43"/>
        <v>2024</v>
      </c>
      <c r="N341" s="5" t="str">
        <f t="shared" si="44"/>
        <v>Octubre</v>
      </c>
      <c r="O341" s="6" t="str">
        <f t="shared" si="45"/>
        <v>2024-2</v>
      </c>
      <c r="P341" s="16">
        <v>0</v>
      </c>
      <c r="Q341" s="16">
        <v>0</v>
      </c>
      <c r="R341" s="5">
        <v>0</v>
      </c>
      <c r="S341" s="5" t="s">
        <v>51</v>
      </c>
      <c r="T341" s="5" t="str">
        <f t="shared" si="46"/>
        <v>114-2024-10-31</v>
      </c>
    </row>
    <row r="342" spans="1:20" x14ac:dyDescent="0.3">
      <c r="A342" s="37">
        <v>115</v>
      </c>
      <c r="B342" s="5" t="s">
        <v>93</v>
      </c>
      <c r="C342" s="5" t="s">
        <v>97</v>
      </c>
      <c r="D342" s="5" t="s">
        <v>73</v>
      </c>
      <c r="E342" s="5" t="s">
        <v>24</v>
      </c>
      <c r="F342" s="6">
        <v>45230</v>
      </c>
      <c r="G342" s="5">
        <v>80</v>
      </c>
      <c r="H342" s="10">
        <v>90.789405483854196</v>
      </c>
      <c r="I342" s="8">
        <f>IFERROR(H342/G342,"")</f>
        <v>1.1348675685481775</v>
      </c>
      <c r="J342" s="15">
        <f>IFERROR(IF((H342/G342)&gt;H342/G342,1.3,H342/G342),"")</f>
        <v>1.1348675685481775</v>
      </c>
      <c r="K342" s="5" t="s">
        <v>25</v>
      </c>
      <c r="L342" s="5" t="s">
        <v>25</v>
      </c>
      <c r="M342" s="5">
        <f t="shared" si="43"/>
        <v>2023</v>
      </c>
      <c r="N342" s="5" t="str">
        <f t="shared" si="44"/>
        <v>Octubre</v>
      </c>
      <c r="O342" s="6" t="str">
        <f t="shared" si="45"/>
        <v>2023-2</v>
      </c>
      <c r="P342" s="16">
        <v>0</v>
      </c>
      <c r="Q342" s="16">
        <v>0</v>
      </c>
      <c r="R342" s="5">
        <v>0</v>
      </c>
      <c r="S342" s="5" t="s">
        <v>51</v>
      </c>
      <c r="T342" s="5" t="str">
        <f t="shared" si="46"/>
        <v>115-2023-10-31</v>
      </c>
    </row>
    <row r="343" spans="1:20" x14ac:dyDescent="0.3">
      <c r="A343" s="5">
        <v>115</v>
      </c>
      <c r="B343" s="5" t="s">
        <v>93</v>
      </c>
      <c r="C343" s="5" t="s">
        <v>72</v>
      </c>
      <c r="D343" s="5" t="s">
        <v>73</v>
      </c>
      <c r="E343" s="5" t="s">
        <v>24</v>
      </c>
      <c r="F343" s="6">
        <v>45291</v>
      </c>
      <c r="G343" s="5">
        <v>80</v>
      </c>
      <c r="H343" s="5">
        <v>90.789405483854196</v>
      </c>
      <c r="I343" s="15">
        <v>1</v>
      </c>
      <c r="J343" s="15">
        <v>1.1348675685481771</v>
      </c>
      <c r="K343" s="5" t="s">
        <v>25</v>
      </c>
      <c r="L343" s="5" t="s">
        <v>25</v>
      </c>
      <c r="M343" s="5">
        <f t="shared" si="43"/>
        <v>2023</v>
      </c>
      <c r="N343" s="5" t="str">
        <f t="shared" si="44"/>
        <v>Diciembre</v>
      </c>
      <c r="O343" s="6" t="str">
        <f t="shared" si="45"/>
        <v>2023-2</v>
      </c>
      <c r="P343" s="5">
        <v>0</v>
      </c>
      <c r="Q343" s="5">
        <v>0</v>
      </c>
      <c r="R343" s="5">
        <v>0</v>
      </c>
      <c r="S343" s="5" t="s">
        <v>51</v>
      </c>
      <c r="T343" s="5" t="str">
        <f t="shared" si="46"/>
        <v>115-2023-12-31</v>
      </c>
    </row>
    <row r="344" spans="1:20" x14ac:dyDescent="0.3">
      <c r="A344" s="25">
        <v>116</v>
      </c>
      <c r="B344" s="5" t="s">
        <v>93</v>
      </c>
      <c r="C344" s="5" t="s">
        <v>68</v>
      </c>
      <c r="D344" s="5" t="s">
        <v>69</v>
      </c>
      <c r="E344" s="5" t="s">
        <v>24</v>
      </c>
      <c r="F344" s="17">
        <v>45046</v>
      </c>
      <c r="G344" s="5">
        <v>80</v>
      </c>
      <c r="H344" s="10">
        <v>83</v>
      </c>
      <c r="I344" s="8">
        <f>IFERROR(H344/G344,"")</f>
        <v>1.0375000000000001</v>
      </c>
      <c r="J344" s="15">
        <f t="shared" ref="J344:J349" si="47">IFERROR(IF((H344/G344)&gt;H344/G344,1.3,H344/G344),"")</f>
        <v>1.0375000000000001</v>
      </c>
      <c r="K344" s="5" t="s">
        <v>25</v>
      </c>
      <c r="L344" s="5" t="s">
        <v>25</v>
      </c>
      <c r="M344" s="5">
        <f t="shared" si="43"/>
        <v>2023</v>
      </c>
      <c r="N344" s="5" t="str">
        <f t="shared" si="44"/>
        <v>Abril</v>
      </c>
      <c r="O344" s="6" t="str">
        <f t="shared" si="45"/>
        <v>2023-1</v>
      </c>
      <c r="P344" s="16">
        <v>0</v>
      </c>
      <c r="Q344" s="16">
        <v>0</v>
      </c>
      <c r="R344" s="5">
        <v>0</v>
      </c>
      <c r="S344" s="5" t="s">
        <v>51</v>
      </c>
      <c r="T344" s="5" t="str">
        <f t="shared" si="46"/>
        <v>116-2023-04-30</v>
      </c>
    </row>
    <row r="345" spans="1:20" x14ac:dyDescent="0.3">
      <c r="A345" s="25">
        <v>116</v>
      </c>
      <c r="B345" s="5" t="s">
        <v>93</v>
      </c>
      <c r="C345" s="5" t="s">
        <v>68</v>
      </c>
      <c r="D345" s="5" t="s">
        <v>69</v>
      </c>
      <c r="E345" s="5" t="s">
        <v>24</v>
      </c>
      <c r="F345" s="6">
        <v>45107</v>
      </c>
      <c r="G345" s="5">
        <v>80</v>
      </c>
      <c r="H345" s="10">
        <v>84</v>
      </c>
      <c r="I345" s="8">
        <f>IFERROR(H345/G345,"")</f>
        <v>1.05</v>
      </c>
      <c r="J345" s="15">
        <f t="shared" si="47"/>
        <v>1.05</v>
      </c>
      <c r="K345" s="5" t="s">
        <v>25</v>
      </c>
      <c r="L345" s="5" t="s">
        <v>25</v>
      </c>
      <c r="M345" s="5">
        <f t="shared" si="43"/>
        <v>2023</v>
      </c>
      <c r="N345" s="5" t="str">
        <f t="shared" si="44"/>
        <v>Junio</v>
      </c>
      <c r="O345" s="6" t="str">
        <f t="shared" si="45"/>
        <v>2023-1</v>
      </c>
      <c r="P345" s="16">
        <v>0</v>
      </c>
      <c r="Q345" s="16">
        <v>0</v>
      </c>
      <c r="R345" s="5">
        <v>0</v>
      </c>
      <c r="S345" s="5" t="s">
        <v>51</v>
      </c>
      <c r="T345" s="5" t="str">
        <f t="shared" si="46"/>
        <v>116-2023-06-30</v>
      </c>
    </row>
    <row r="346" spans="1:20" x14ac:dyDescent="0.3">
      <c r="A346" s="25">
        <v>116</v>
      </c>
      <c r="B346" s="5" t="s">
        <v>93</v>
      </c>
      <c r="C346" s="5" t="s">
        <v>68</v>
      </c>
      <c r="D346" s="5" t="s">
        <v>69</v>
      </c>
      <c r="E346" s="5" t="s">
        <v>24</v>
      </c>
      <c r="F346" s="6">
        <v>45169</v>
      </c>
      <c r="G346" s="5">
        <v>80</v>
      </c>
      <c r="H346" s="10">
        <v>84</v>
      </c>
      <c r="I346" s="8">
        <f>IFERROR(H346/G346,"")</f>
        <v>1.05</v>
      </c>
      <c r="J346" s="15">
        <f t="shared" si="47"/>
        <v>1.05</v>
      </c>
      <c r="K346" s="5" t="s">
        <v>25</v>
      </c>
      <c r="L346" s="5" t="s">
        <v>25</v>
      </c>
      <c r="M346" s="5">
        <f t="shared" si="43"/>
        <v>2023</v>
      </c>
      <c r="N346" s="5" t="str">
        <f t="shared" si="44"/>
        <v>Agosto</v>
      </c>
      <c r="O346" s="6" t="str">
        <f t="shared" si="45"/>
        <v>2023-2</v>
      </c>
      <c r="P346" s="16">
        <v>0</v>
      </c>
      <c r="Q346" s="16">
        <v>0</v>
      </c>
      <c r="R346" s="5">
        <v>0</v>
      </c>
      <c r="S346" s="5" t="s">
        <v>51</v>
      </c>
      <c r="T346" s="5" t="str">
        <f t="shared" si="46"/>
        <v>116-2023-08-31</v>
      </c>
    </row>
    <row r="347" spans="1:20" x14ac:dyDescent="0.3">
      <c r="A347" s="25">
        <v>116</v>
      </c>
      <c r="B347" s="5" t="s">
        <v>93</v>
      </c>
      <c r="C347" s="5" t="s">
        <v>68</v>
      </c>
      <c r="D347" s="5" t="s">
        <v>69</v>
      </c>
      <c r="E347" s="5" t="s">
        <v>24</v>
      </c>
      <c r="F347" s="6">
        <v>45230</v>
      </c>
      <c r="G347" s="5">
        <v>80</v>
      </c>
      <c r="H347" s="10">
        <v>88</v>
      </c>
      <c r="I347" s="8">
        <f>IFERROR(H347/G347,"")</f>
        <v>1.1000000000000001</v>
      </c>
      <c r="J347" s="15">
        <f t="shared" si="47"/>
        <v>1.1000000000000001</v>
      </c>
      <c r="K347" s="5" t="s">
        <v>25</v>
      </c>
      <c r="L347" s="5" t="s">
        <v>25</v>
      </c>
      <c r="M347" s="5">
        <f t="shared" si="43"/>
        <v>2023</v>
      </c>
      <c r="N347" s="5" t="str">
        <f t="shared" si="44"/>
        <v>Octubre</v>
      </c>
      <c r="O347" s="6" t="str">
        <f t="shared" si="45"/>
        <v>2023-2</v>
      </c>
      <c r="P347" s="16">
        <v>0</v>
      </c>
      <c r="Q347" s="16">
        <v>0</v>
      </c>
      <c r="R347" s="5">
        <v>0</v>
      </c>
      <c r="S347" s="5" t="s">
        <v>51</v>
      </c>
      <c r="T347" s="5" t="str">
        <f t="shared" si="46"/>
        <v>116-2023-10-31</v>
      </c>
    </row>
    <row r="348" spans="1:20" x14ac:dyDescent="0.3">
      <c r="A348" s="37">
        <v>116</v>
      </c>
      <c r="B348" s="5" t="s">
        <v>93</v>
      </c>
      <c r="C348" s="5" t="s">
        <v>68</v>
      </c>
      <c r="D348" s="5" t="s">
        <v>69</v>
      </c>
      <c r="E348" s="5" t="s">
        <v>24</v>
      </c>
      <c r="F348" s="6">
        <v>45291</v>
      </c>
      <c r="G348" s="5">
        <v>80</v>
      </c>
      <c r="H348" s="10">
        <v>88</v>
      </c>
      <c r="I348" s="8">
        <f>IFERROR(H348/G348,"")</f>
        <v>1.1000000000000001</v>
      </c>
      <c r="J348" s="15">
        <f t="shared" si="47"/>
        <v>1.1000000000000001</v>
      </c>
      <c r="K348" s="5" t="s">
        <v>25</v>
      </c>
      <c r="L348" s="5" t="s">
        <v>25</v>
      </c>
      <c r="M348" s="5">
        <f t="shared" si="43"/>
        <v>2023</v>
      </c>
      <c r="N348" s="5" t="str">
        <f t="shared" si="44"/>
        <v>Diciembre</v>
      </c>
      <c r="O348" s="6" t="str">
        <f t="shared" si="45"/>
        <v>2023-2</v>
      </c>
      <c r="P348" s="16">
        <v>0</v>
      </c>
      <c r="Q348" s="16">
        <v>0</v>
      </c>
      <c r="R348" s="5">
        <v>0</v>
      </c>
      <c r="S348" s="5" t="s">
        <v>51</v>
      </c>
      <c r="T348" s="5" t="str">
        <f t="shared" si="46"/>
        <v>116-2023-12-31</v>
      </c>
    </row>
    <row r="349" spans="1:20" x14ac:dyDescent="0.3">
      <c r="A349" s="25">
        <v>116</v>
      </c>
      <c r="B349" s="5" t="s">
        <v>93</v>
      </c>
      <c r="C349" s="5" t="s">
        <v>68</v>
      </c>
      <c r="D349" s="5" t="s">
        <v>69</v>
      </c>
      <c r="E349" s="5" t="s">
        <v>24</v>
      </c>
      <c r="F349" s="6">
        <v>45535</v>
      </c>
      <c r="G349" s="5">
        <v>80</v>
      </c>
      <c r="H349" s="10">
        <v>88</v>
      </c>
      <c r="I349" s="15">
        <f>IFERROR(IF((H349/G349)&gt;1.3,1.3,H349/G349),"")</f>
        <v>1.1000000000000001</v>
      </c>
      <c r="J349" s="15">
        <f t="shared" si="47"/>
        <v>1.1000000000000001</v>
      </c>
      <c r="K349" s="5" t="s">
        <v>25</v>
      </c>
      <c r="L349" s="5" t="s">
        <v>25</v>
      </c>
      <c r="M349" s="5">
        <f t="shared" si="43"/>
        <v>2024</v>
      </c>
      <c r="N349" s="5" t="str">
        <f t="shared" si="44"/>
        <v>Agosto</v>
      </c>
      <c r="O349" s="6" t="str">
        <f t="shared" si="45"/>
        <v>2024-2</v>
      </c>
      <c r="P349" s="16">
        <v>0</v>
      </c>
      <c r="Q349" s="16">
        <v>0</v>
      </c>
      <c r="R349" s="5">
        <v>0</v>
      </c>
      <c r="S349" s="5" t="s">
        <v>51</v>
      </c>
      <c r="T349" s="5" t="str">
        <f t="shared" si="46"/>
        <v>116-2024-08-31</v>
      </c>
    </row>
    <row r="350" spans="1:20" x14ac:dyDescent="0.3">
      <c r="A350" s="5">
        <v>117</v>
      </c>
      <c r="B350" s="5" t="s">
        <v>93</v>
      </c>
      <c r="C350" s="5" t="s">
        <v>98</v>
      </c>
      <c r="D350" s="5" t="s">
        <v>73</v>
      </c>
      <c r="E350" s="5" t="s">
        <v>24</v>
      </c>
      <c r="F350" s="6">
        <v>44865</v>
      </c>
      <c r="G350" s="5">
        <v>80</v>
      </c>
      <c r="H350" s="5">
        <v>86.602201544730292</v>
      </c>
      <c r="I350" s="21">
        <v>1.082527519309129</v>
      </c>
      <c r="J350" s="15">
        <v>1.082527519309129</v>
      </c>
      <c r="K350" s="5" t="s">
        <v>25</v>
      </c>
      <c r="L350" s="5" t="s">
        <v>25</v>
      </c>
      <c r="M350" s="5">
        <f t="shared" si="43"/>
        <v>2022</v>
      </c>
      <c r="N350" s="5" t="str">
        <f t="shared" si="44"/>
        <v>Octubre</v>
      </c>
      <c r="O350" s="6" t="str">
        <f t="shared" si="45"/>
        <v>2022-2</v>
      </c>
      <c r="P350" s="5">
        <v>0</v>
      </c>
      <c r="Q350" s="5">
        <v>0</v>
      </c>
      <c r="R350" s="5">
        <v>0</v>
      </c>
      <c r="S350" s="5" t="s">
        <v>51</v>
      </c>
      <c r="T350" s="5" t="str">
        <f t="shared" si="46"/>
        <v>117-2022-10-31</v>
      </c>
    </row>
    <row r="351" spans="1:20" x14ac:dyDescent="0.3">
      <c r="A351" s="25">
        <v>117</v>
      </c>
      <c r="B351" s="5" t="s">
        <v>93</v>
      </c>
      <c r="C351" s="5" t="s">
        <v>98</v>
      </c>
      <c r="D351" s="5" t="s">
        <v>73</v>
      </c>
      <c r="E351" s="5" t="s">
        <v>24</v>
      </c>
      <c r="F351" s="6">
        <v>45230</v>
      </c>
      <c r="G351" s="5">
        <v>80</v>
      </c>
      <c r="H351" s="10">
        <v>90.107415856608498</v>
      </c>
      <c r="I351" s="8">
        <f>IFERROR(H351/G351,"")</f>
        <v>1.1263426982076061</v>
      </c>
      <c r="J351" s="15">
        <f>IFERROR(IF((H351/G351)&gt;H351/G351,1.3,H351/G351),"")</f>
        <v>1.1263426982076061</v>
      </c>
      <c r="K351" s="5" t="s">
        <v>25</v>
      </c>
      <c r="L351" s="5" t="s">
        <v>25</v>
      </c>
      <c r="M351" s="5">
        <f t="shared" si="43"/>
        <v>2023</v>
      </c>
      <c r="N351" s="5" t="str">
        <f t="shared" si="44"/>
        <v>Octubre</v>
      </c>
      <c r="O351" s="6" t="str">
        <f t="shared" si="45"/>
        <v>2023-2</v>
      </c>
      <c r="P351" s="16">
        <v>0</v>
      </c>
      <c r="Q351" s="16">
        <v>0</v>
      </c>
      <c r="R351" s="5">
        <v>0</v>
      </c>
      <c r="S351" s="5" t="s">
        <v>51</v>
      </c>
      <c r="T351" s="5" t="str">
        <f t="shared" si="46"/>
        <v>117-2023-10-31</v>
      </c>
    </row>
    <row r="352" spans="1:20" x14ac:dyDescent="0.3">
      <c r="A352" s="25">
        <v>117</v>
      </c>
      <c r="B352" s="5" t="s">
        <v>93</v>
      </c>
      <c r="C352" s="5" t="s">
        <v>98</v>
      </c>
      <c r="D352" s="5" t="s">
        <v>73</v>
      </c>
      <c r="E352" s="5" t="s">
        <v>24</v>
      </c>
      <c r="F352" s="6">
        <v>45596</v>
      </c>
      <c r="G352" s="5">
        <v>80</v>
      </c>
      <c r="H352" s="10">
        <v>89</v>
      </c>
      <c r="I352" s="15">
        <f>IFERROR(IF((H352/G352)&gt;1.3,1.3,H352/G352),"")</f>
        <v>1.1125</v>
      </c>
      <c r="J352" s="15">
        <f>IFERROR(IF((H352/G352)&gt;H352/G352,1.3,H352/G352),"")</f>
        <v>1.1125</v>
      </c>
      <c r="K352" s="5" t="s">
        <v>25</v>
      </c>
      <c r="L352" s="5" t="s">
        <v>25</v>
      </c>
      <c r="M352" s="5">
        <f t="shared" si="43"/>
        <v>2024</v>
      </c>
      <c r="N352" s="5" t="str">
        <f t="shared" si="44"/>
        <v>Octubre</v>
      </c>
      <c r="O352" s="6" t="str">
        <f t="shared" si="45"/>
        <v>2024-2</v>
      </c>
      <c r="P352" s="16">
        <v>0</v>
      </c>
      <c r="Q352" s="16">
        <v>0</v>
      </c>
      <c r="R352" s="5">
        <v>0</v>
      </c>
      <c r="S352" s="5" t="s">
        <v>51</v>
      </c>
      <c r="T352" s="5" t="str">
        <f t="shared" si="46"/>
        <v>117-2024-10-31</v>
      </c>
    </row>
    <row r="353" spans="1:20" x14ac:dyDescent="0.3">
      <c r="A353" s="5">
        <v>118</v>
      </c>
      <c r="B353" s="5" t="s">
        <v>93</v>
      </c>
      <c r="C353" s="5" t="s">
        <v>99</v>
      </c>
      <c r="D353" s="5" t="s">
        <v>73</v>
      </c>
      <c r="E353" s="5" t="s">
        <v>24</v>
      </c>
      <c r="F353" s="6">
        <v>44865</v>
      </c>
      <c r="G353" s="5">
        <v>80</v>
      </c>
      <c r="H353" s="5">
        <v>88.120620620620599</v>
      </c>
      <c r="I353" s="21">
        <v>1.101507757757757</v>
      </c>
      <c r="J353" s="15">
        <v>1.101507757757757</v>
      </c>
      <c r="K353" s="5" t="s">
        <v>25</v>
      </c>
      <c r="L353" s="5" t="s">
        <v>25</v>
      </c>
      <c r="M353" s="5">
        <f t="shared" si="43"/>
        <v>2022</v>
      </c>
      <c r="N353" s="5" t="str">
        <f t="shared" si="44"/>
        <v>Octubre</v>
      </c>
      <c r="O353" s="6" t="str">
        <f t="shared" si="45"/>
        <v>2022-2</v>
      </c>
      <c r="P353" s="5">
        <v>0</v>
      </c>
      <c r="Q353" s="5">
        <v>0</v>
      </c>
      <c r="R353" s="5">
        <v>0</v>
      </c>
      <c r="S353" s="5" t="s">
        <v>51</v>
      </c>
      <c r="T353" s="5" t="str">
        <f t="shared" si="46"/>
        <v>118-2022-10-31</v>
      </c>
    </row>
    <row r="354" spans="1:20" x14ac:dyDescent="0.3">
      <c r="A354" s="5">
        <v>118</v>
      </c>
      <c r="B354" s="5" t="s">
        <v>93</v>
      </c>
      <c r="C354" s="5" t="s">
        <v>99</v>
      </c>
      <c r="D354" s="5" t="s">
        <v>73</v>
      </c>
      <c r="E354" s="5" t="s">
        <v>24</v>
      </c>
      <c r="F354" s="6">
        <v>45291</v>
      </c>
      <c r="G354" s="5">
        <v>80</v>
      </c>
      <c r="H354" s="5">
        <v>94.138576779026195</v>
      </c>
      <c r="I354" s="15">
        <v>1.176732209737827</v>
      </c>
      <c r="J354" s="15">
        <v>1.176732209737827</v>
      </c>
      <c r="K354" s="5" t="s">
        <v>25</v>
      </c>
      <c r="L354" s="5" t="s">
        <v>25</v>
      </c>
      <c r="M354" s="5">
        <f t="shared" si="43"/>
        <v>2023</v>
      </c>
      <c r="N354" s="5" t="str">
        <f t="shared" si="44"/>
        <v>Diciembre</v>
      </c>
      <c r="O354" s="6" t="str">
        <f t="shared" si="45"/>
        <v>2023-2</v>
      </c>
      <c r="P354" s="5">
        <v>0</v>
      </c>
      <c r="Q354" s="5">
        <v>0</v>
      </c>
      <c r="R354" s="5">
        <v>0</v>
      </c>
      <c r="S354" s="5" t="s">
        <v>51</v>
      </c>
      <c r="T354" s="5" t="str">
        <f t="shared" si="46"/>
        <v>118-2023-12-31</v>
      </c>
    </row>
    <row r="355" spans="1:20" x14ac:dyDescent="0.3">
      <c r="A355" s="25">
        <v>118</v>
      </c>
      <c r="B355" s="5" t="s">
        <v>100</v>
      </c>
      <c r="C355" s="5" t="s">
        <v>101</v>
      </c>
      <c r="D355" s="5" t="s">
        <v>73</v>
      </c>
      <c r="E355" s="5" t="s">
        <v>24</v>
      </c>
      <c r="F355" s="6">
        <v>45657</v>
      </c>
      <c r="G355" s="5">
        <v>80</v>
      </c>
      <c r="H355" s="10">
        <v>86</v>
      </c>
      <c r="I355" s="15">
        <f>IFERROR(IF((H355/G355)&gt;1.3,1.3,H355/G355),"")</f>
        <v>1.075</v>
      </c>
      <c r="J355" s="15">
        <f>IFERROR(IF((H355/G355)&gt;H355/G355,1.3,H355/G355),"")</f>
        <v>1.075</v>
      </c>
      <c r="K355" s="5" t="s">
        <v>25</v>
      </c>
      <c r="L355" s="5" t="s">
        <v>25</v>
      </c>
      <c r="M355" s="5">
        <f t="shared" si="43"/>
        <v>2024</v>
      </c>
      <c r="N355" s="5" t="str">
        <f t="shared" si="44"/>
        <v>Diciembre</v>
      </c>
      <c r="O355" s="6" t="str">
        <f t="shared" si="45"/>
        <v>2024-2</v>
      </c>
      <c r="P355" s="16">
        <v>0</v>
      </c>
      <c r="Q355" s="16">
        <v>0</v>
      </c>
      <c r="R355" s="5">
        <v>0</v>
      </c>
      <c r="S355" s="5" t="s">
        <v>51</v>
      </c>
      <c r="T355" s="5" t="str">
        <f t="shared" si="46"/>
        <v>118-2024-12-31</v>
      </c>
    </row>
    <row r="356" spans="1:20" x14ac:dyDescent="0.3">
      <c r="A356" s="25">
        <v>121</v>
      </c>
      <c r="B356" s="5" t="s">
        <v>102</v>
      </c>
      <c r="C356" s="5" t="s">
        <v>28</v>
      </c>
      <c r="D356" s="5" t="s">
        <v>23</v>
      </c>
      <c r="E356" s="5" t="s">
        <v>62</v>
      </c>
      <c r="F356" s="6">
        <v>44592</v>
      </c>
      <c r="G356" s="82">
        <v>11031480</v>
      </c>
      <c r="H356" s="82">
        <v>11023772</v>
      </c>
      <c r="I356" s="8">
        <f t="shared" ref="I356:I391" si="48">IFERROR(G356/H356,"")</f>
        <v>1.0006992162029476</v>
      </c>
      <c r="J356" s="8">
        <f t="shared" ref="J356:J391" si="49">IFERROR(G356/H356,"")</f>
        <v>1.0006992162029476</v>
      </c>
      <c r="K356" s="9" t="s">
        <v>103</v>
      </c>
      <c r="L356" s="9" t="s">
        <v>103</v>
      </c>
      <c r="M356" s="5">
        <f t="shared" si="43"/>
        <v>2022</v>
      </c>
      <c r="N356" s="5" t="str">
        <f t="shared" si="44"/>
        <v>Enero</v>
      </c>
      <c r="O356" s="6" t="str">
        <f t="shared" si="45"/>
        <v>2022-1</v>
      </c>
      <c r="P356" s="16">
        <v>0</v>
      </c>
      <c r="Q356" s="16">
        <v>0</v>
      </c>
      <c r="R356" s="5">
        <v>0</v>
      </c>
      <c r="S356" s="5" t="s">
        <v>34</v>
      </c>
      <c r="T356" s="5" t="str">
        <f t="shared" si="46"/>
        <v>121-2022-01-31</v>
      </c>
    </row>
    <row r="357" spans="1:20" x14ac:dyDescent="0.3">
      <c r="A357" s="25">
        <v>121</v>
      </c>
      <c r="B357" s="5" t="s">
        <v>102</v>
      </c>
      <c r="C357" s="5" t="s">
        <v>28</v>
      </c>
      <c r="D357" s="5" t="s">
        <v>23</v>
      </c>
      <c r="E357" s="5" t="s">
        <v>62</v>
      </c>
      <c r="F357" s="17">
        <v>44620</v>
      </c>
      <c r="G357" s="82">
        <v>19009806</v>
      </c>
      <c r="H357" s="82">
        <v>18978668</v>
      </c>
      <c r="I357" s="8">
        <f t="shared" si="48"/>
        <v>1.001640684161818</v>
      </c>
      <c r="J357" s="8">
        <f t="shared" si="49"/>
        <v>1.001640684161818</v>
      </c>
      <c r="K357" s="9" t="s">
        <v>103</v>
      </c>
      <c r="L357" s="9" t="s">
        <v>103</v>
      </c>
      <c r="M357" s="5">
        <f t="shared" si="43"/>
        <v>2022</v>
      </c>
      <c r="N357" s="5" t="str">
        <f t="shared" si="44"/>
        <v>Febrero</v>
      </c>
      <c r="O357" s="6" t="str">
        <f t="shared" si="45"/>
        <v>2022-1</v>
      </c>
      <c r="P357" s="16">
        <v>0</v>
      </c>
      <c r="Q357" s="16">
        <v>0</v>
      </c>
      <c r="R357" s="5">
        <v>0</v>
      </c>
      <c r="S357" s="5" t="s">
        <v>34</v>
      </c>
      <c r="T357" s="5" t="str">
        <f t="shared" si="46"/>
        <v>121-2022-02-28</v>
      </c>
    </row>
    <row r="358" spans="1:20" x14ac:dyDescent="0.3">
      <c r="A358" s="25">
        <v>121</v>
      </c>
      <c r="B358" s="5" t="s">
        <v>102</v>
      </c>
      <c r="C358" s="5" t="s">
        <v>28</v>
      </c>
      <c r="D358" s="5" t="s">
        <v>23</v>
      </c>
      <c r="E358" s="5" t="s">
        <v>62</v>
      </c>
      <c r="F358" s="6">
        <v>44651</v>
      </c>
      <c r="G358" s="82">
        <v>28116541</v>
      </c>
      <c r="H358" s="82">
        <v>28119507</v>
      </c>
      <c r="I358" s="8">
        <f t="shared" si="48"/>
        <v>0.99989452162159176</v>
      </c>
      <c r="J358" s="8">
        <f t="shared" si="49"/>
        <v>0.99989452162159176</v>
      </c>
      <c r="K358" s="9" t="s">
        <v>103</v>
      </c>
      <c r="L358" s="9" t="s">
        <v>103</v>
      </c>
      <c r="M358" s="5">
        <f t="shared" si="43"/>
        <v>2022</v>
      </c>
      <c r="N358" s="5" t="str">
        <f t="shared" si="44"/>
        <v>Marzo</v>
      </c>
      <c r="O358" s="6" t="str">
        <f t="shared" si="45"/>
        <v>2022-1</v>
      </c>
      <c r="P358" s="16">
        <v>0</v>
      </c>
      <c r="Q358" s="16">
        <v>0</v>
      </c>
      <c r="R358" s="5">
        <v>0</v>
      </c>
      <c r="S358" s="5" t="s">
        <v>34</v>
      </c>
      <c r="T358" s="5" t="str">
        <f t="shared" si="46"/>
        <v>121-2022-03-31</v>
      </c>
    </row>
    <row r="359" spans="1:20" x14ac:dyDescent="0.3">
      <c r="A359" s="25">
        <v>121</v>
      </c>
      <c r="B359" s="5" t="s">
        <v>102</v>
      </c>
      <c r="C359" s="5" t="s">
        <v>28</v>
      </c>
      <c r="D359" s="5" t="s">
        <v>23</v>
      </c>
      <c r="E359" s="5" t="s">
        <v>62</v>
      </c>
      <c r="F359" s="6">
        <v>44681</v>
      </c>
      <c r="G359" s="82">
        <v>36304455</v>
      </c>
      <c r="H359" s="82">
        <v>36102205</v>
      </c>
      <c r="I359" s="8">
        <f t="shared" si="48"/>
        <v>1.0056021508935535</v>
      </c>
      <c r="J359" s="8">
        <f t="shared" si="49"/>
        <v>1.0056021508935535</v>
      </c>
      <c r="K359" s="9" t="s">
        <v>103</v>
      </c>
      <c r="L359" s="9" t="s">
        <v>103</v>
      </c>
      <c r="M359" s="5">
        <f t="shared" si="43"/>
        <v>2022</v>
      </c>
      <c r="N359" s="5" t="str">
        <f t="shared" si="44"/>
        <v>Abril</v>
      </c>
      <c r="O359" s="6" t="str">
        <f t="shared" si="45"/>
        <v>2022-1</v>
      </c>
      <c r="P359" s="16">
        <v>0</v>
      </c>
      <c r="Q359" s="16">
        <v>0</v>
      </c>
      <c r="R359" s="5">
        <v>0</v>
      </c>
      <c r="S359" s="5" t="s">
        <v>34</v>
      </c>
      <c r="T359" s="5" t="str">
        <f t="shared" si="46"/>
        <v>121-2022-04-30</v>
      </c>
    </row>
    <row r="360" spans="1:20" x14ac:dyDescent="0.3">
      <c r="A360" s="25">
        <v>121</v>
      </c>
      <c r="B360" s="5" t="s">
        <v>102</v>
      </c>
      <c r="C360" s="5" t="s">
        <v>28</v>
      </c>
      <c r="D360" s="5" t="s">
        <v>23</v>
      </c>
      <c r="E360" s="5" t="s">
        <v>62</v>
      </c>
      <c r="F360" s="6">
        <v>44712</v>
      </c>
      <c r="G360" s="82">
        <v>46155164</v>
      </c>
      <c r="H360" s="82">
        <v>45937108</v>
      </c>
      <c r="I360" s="8">
        <f t="shared" si="48"/>
        <v>1.0047468377852606</v>
      </c>
      <c r="J360" s="8">
        <f t="shared" si="49"/>
        <v>1.0047468377852606</v>
      </c>
      <c r="K360" s="9" t="s">
        <v>103</v>
      </c>
      <c r="L360" s="9" t="s">
        <v>103</v>
      </c>
      <c r="M360" s="5">
        <f t="shared" si="43"/>
        <v>2022</v>
      </c>
      <c r="N360" s="5" t="str">
        <f t="shared" si="44"/>
        <v>Mayo</v>
      </c>
      <c r="O360" s="6" t="str">
        <f t="shared" si="45"/>
        <v>2022-1</v>
      </c>
      <c r="P360" s="16">
        <v>0</v>
      </c>
      <c r="Q360" s="16">
        <v>0</v>
      </c>
      <c r="R360" s="5">
        <v>0</v>
      </c>
      <c r="S360" s="5" t="s">
        <v>34</v>
      </c>
      <c r="T360" s="5" t="str">
        <f t="shared" si="46"/>
        <v>121-2022-05-31</v>
      </c>
    </row>
    <row r="361" spans="1:20" x14ac:dyDescent="0.3">
      <c r="A361" s="25">
        <v>121</v>
      </c>
      <c r="B361" s="5" t="s">
        <v>102</v>
      </c>
      <c r="C361" s="5" t="s">
        <v>28</v>
      </c>
      <c r="D361" s="5" t="s">
        <v>23</v>
      </c>
      <c r="E361" s="5" t="s">
        <v>62</v>
      </c>
      <c r="F361" s="6">
        <v>44742</v>
      </c>
      <c r="G361" s="82">
        <v>52112928</v>
      </c>
      <c r="H361" s="82">
        <v>52119221</v>
      </c>
      <c r="I361" s="8">
        <f t="shared" si="48"/>
        <v>0.99987925759673191</v>
      </c>
      <c r="J361" s="8">
        <f t="shared" si="49"/>
        <v>0.99987925759673191</v>
      </c>
      <c r="K361" s="9" t="s">
        <v>103</v>
      </c>
      <c r="L361" s="9" t="s">
        <v>103</v>
      </c>
      <c r="M361" s="5">
        <f t="shared" si="43"/>
        <v>2022</v>
      </c>
      <c r="N361" s="5" t="str">
        <f t="shared" si="44"/>
        <v>Junio</v>
      </c>
      <c r="O361" s="6" t="str">
        <f t="shared" si="45"/>
        <v>2022-1</v>
      </c>
      <c r="P361" s="16">
        <v>0</v>
      </c>
      <c r="Q361" s="16">
        <v>0</v>
      </c>
      <c r="R361" s="5">
        <v>0</v>
      </c>
      <c r="S361" s="5" t="s">
        <v>34</v>
      </c>
      <c r="T361" s="5" t="str">
        <f t="shared" si="46"/>
        <v>121-2022-06-30</v>
      </c>
    </row>
    <row r="362" spans="1:20" x14ac:dyDescent="0.3">
      <c r="A362" s="25">
        <v>121</v>
      </c>
      <c r="B362" s="5" t="s">
        <v>102</v>
      </c>
      <c r="C362" s="5" t="s">
        <v>28</v>
      </c>
      <c r="D362" s="5" t="s">
        <v>23</v>
      </c>
      <c r="E362" s="5" t="s">
        <v>62</v>
      </c>
      <c r="F362" s="6">
        <v>44773</v>
      </c>
      <c r="G362" s="82">
        <v>58415497</v>
      </c>
      <c r="H362" s="82">
        <v>58456182</v>
      </c>
      <c r="I362" s="8">
        <f t="shared" si="48"/>
        <v>0.99930400859912472</v>
      </c>
      <c r="J362" s="8">
        <f t="shared" si="49"/>
        <v>0.99930400859912472</v>
      </c>
      <c r="K362" s="9" t="s">
        <v>103</v>
      </c>
      <c r="L362" s="9" t="s">
        <v>103</v>
      </c>
      <c r="M362" s="5">
        <f t="shared" si="43"/>
        <v>2022</v>
      </c>
      <c r="N362" s="5" t="str">
        <f t="shared" si="44"/>
        <v>Julio</v>
      </c>
      <c r="O362" s="6" t="str">
        <f t="shared" si="45"/>
        <v>2022-2</v>
      </c>
      <c r="P362" s="16">
        <v>0</v>
      </c>
      <c r="Q362" s="16">
        <v>0</v>
      </c>
      <c r="R362" s="5">
        <v>0</v>
      </c>
      <c r="S362" s="5" t="s">
        <v>34</v>
      </c>
      <c r="T362" s="5" t="str">
        <f t="shared" si="46"/>
        <v>121-2022-07-31</v>
      </c>
    </row>
    <row r="363" spans="1:20" s="31" customFormat="1" x14ac:dyDescent="0.3">
      <c r="A363" s="25">
        <v>121</v>
      </c>
      <c r="B363" s="5" t="s">
        <v>102</v>
      </c>
      <c r="C363" s="5" t="s">
        <v>28</v>
      </c>
      <c r="D363" s="5" t="s">
        <v>23</v>
      </c>
      <c r="E363" s="5" t="s">
        <v>62</v>
      </c>
      <c r="F363" s="6">
        <v>44804</v>
      </c>
      <c r="G363" s="82">
        <v>66288642</v>
      </c>
      <c r="H363" s="82">
        <v>66663793</v>
      </c>
      <c r="I363" s="8">
        <f t="shared" si="48"/>
        <v>0.994372492426286</v>
      </c>
      <c r="J363" s="8">
        <f t="shared" si="49"/>
        <v>0.994372492426286</v>
      </c>
      <c r="K363" s="9" t="s">
        <v>103</v>
      </c>
      <c r="L363" s="9" t="s">
        <v>103</v>
      </c>
      <c r="M363" s="5">
        <f t="shared" si="43"/>
        <v>2022</v>
      </c>
      <c r="N363" s="5" t="str">
        <f t="shared" si="44"/>
        <v>Agosto</v>
      </c>
      <c r="O363" s="6" t="str">
        <f t="shared" si="45"/>
        <v>2022-2</v>
      </c>
      <c r="P363" s="16">
        <v>0</v>
      </c>
      <c r="Q363" s="16">
        <v>0</v>
      </c>
      <c r="R363" s="5">
        <v>0</v>
      </c>
      <c r="S363" s="5" t="s">
        <v>34</v>
      </c>
      <c r="T363" s="5" t="str">
        <f t="shared" si="46"/>
        <v>121-2022-08-31</v>
      </c>
    </row>
    <row r="364" spans="1:20" x14ac:dyDescent="0.3">
      <c r="A364" s="25">
        <v>121</v>
      </c>
      <c r="B364" s="5" t="s">
        <v>102</v>
      </c>
      <c r="C364" s="5" t="s">
        <v>28</v>
      </c>
      <c r="D364" s="5" t="s">
        <v>23</v>
      </c>
      <c r="E364" s="5" t="s">
        <v>62</v>
      </c>
      <c r="F364" s="6">
        <v>44834</v>
      </c>
      <c r="G364" s="82">
        <v>75258802</v>
      </c>
      <c r="H364" s="82">
        <v>75542774</v>
      </c>
      <c r="I364" s="8">
        <f t="shared" si="48"/>
        <v>0.99624091114260649</v>
      </c>
      <c r="J364" s="8">
        <f t="shared" si="49"/>
        <v>0.99624091114260649</v>
      </c>
      <c r="K364" s="9" t="s">
        <v>103</v>
      </c>
      <c r="L364" s="9" t="s">
        <v>103</v>
      </c>
      <c r="M364" s="5">
        <f t="shared" si="43"/>
        <v>2022</v>
      </c>
      <c r="N364" s="5" t="str">
        <f t="shared" si="44"/>
        <v>Septiembre</v>
      </c>
      <c r="O364" s="6" t="str">
        <f t="shared" si="45"/>
        <v>2022-2</v>
      </c>
      <c r="P364" s="16">
        <v>0</v>
      </c>
      <c r="Q364" s="16">
        <v>0</v>
      </c>
      <c r="R364" s="5">
        <v>0</v>
      </c>
      <c r="S364" s="5" t="s">
        <v>34</v>
      </c>
      <c r="T364" s="5" t="str">
        <f t="shared" si="46"/>
        <v>121-2022-09-30</v>
      </c>
    </row>
    <row r="365" spans="1:20" x14ac:dyDescent="0.3">
      <c r="A365" s="25">
        <v>121</v>
      </c>
      <c r="B365" s="5" t="s">
        <v>102</v>
      </c>
      <c r="C365" s="5" t="s">
        <v>28</v>
      </c>
      <c r="D365" s="5" t="s">
        <v>23</v>
      </c>
      <c r="E365" s="5" t="s">
        <v>62</v>
      </c>
      <c r="F365" s="6">
        <v>44865</v>
      </c>
      <c r="G365" s="82">
        <v>83898594</v>
      </c>
      <c r="H365" s="82">
        <v>85244168</v>
      </c>
      <c r="I365" s="8">
        <f t="shared" si="48"/>
        <v>0.98421506090598476</v>
      </c>
      <c r="J365" s="8">
        <f t="shared" si="49"/>
        <v>0.98421506090598476</v>
      </c>
      <c r="K365" s="9" t="s">
        <v>103</v>
      </c>
      <c r="L365" s="9" t="s">
        <v>103</v>
      </c>
      <c r="M365" s="5">
        <f t="shared" si="43"/>
        <v>2022</v>
      </c>
      <c r="N365" s="5" t="str">
        <f t="shared" si="44"/>
        <v>Octubre</v>
      </c>
      <c r="O365" s="6" t="str">
        <f t="shared" si="45"/>
        <v>2022-2</v>
      </c>
      <c r="P365" s="16">
        <v>0</v>
      </c>
      <c r="Q365" s="16">
        <v>0</v>
      </c>
      <c r="R365" s="5">
        <v>0</v>
      </c>
      <c r="S365" s="5" t="s">
        <v>34</v>
      </c>
      <c r="T365" s="5" t="str">
        <f t="shared" si="46"/>
        <v>121-2022-10-31</v>
      </c>
    </row>
    <row r="366" spans="1:20" x14ac:dyDescent="0.3">
      <c r="A366" s="25">
        <v>121</v>
      </c>
      <c r="B366" s="5" t="s">
        <v>102</v>
      </c>
      <c r="C366" s="5" t="s">
        <v>28</v>
      </c>
      <c r="D366" s="5" t="s">
        <v>23</v>
      </c>
      <c r="E366" s="5" t="s">
        <v>62</v>
      </c>
      <c r="F366" s="6">
        <v>44895</v>
      </c>
      <c r="G366" s="82">
        <v>92023631</v>
      </c>
      <c r="H366" s="82">
        <v>93610292</v>
      </c>
      <c r="I366" s="8">
        <f t="shared" si="48"/>
        <v>0.98305035732609403</v>
      </c>
      <c r="J366" s="8">
        <f t="shared" si="49"/>
        <v>0.98305035732609403</v>
      </c>
      <c r="K366" s="9" t="s">
        <v>103</v>
      </c>
      <c r="L366" s="9" t="s">
        <v>103</v>
      </c>
      <c r="M366" s="5">
        <f t="shared" si="43"/>
        <v>2022</v>
      </c>
      <c r="N366" s="5" t="str">
        <f t="shared" si="44"/>
        <v>Noviembre</v>
      </c>
      <c r="O366" s="6" t="str">
        <f t="shared" si="45"/>
        <v>2022-2</v>
      </c>
      <c r="P366" s="16">
        <v>0</v>
      </c>
      <c r="Q366" s="16">
        <v>0</v>
      </c>
      <c r="R366" s="5">
        <v>0</v>
      </c>
      <c r="S366" s="5" t="s">
        <v>34</v>
      </c>
      <c r="T366" s="5" t="str">
        <f t="shared" si="46"/>
        <v>121-2022-11-30</v>
      </c>
    </row>
    <row r="367" spans="1:20" x14ac:dyDescent="0.3">
      <c r="A367" s="37">
        <v>121</v>
      </c>
      <c r="B367" s="5" t="s">
        <v>102</v>
      </c>
      <c r="C367" s="5" t="s">
        <v>28</v>
      </c>
      <c r="D367" s="5" t="s">
        <v>23</v>
      </c>
      <c r="E367" s="5" t="s">
        <v>62</v>
      </c>
      <c r="F367" s="6">
        <v>44926</v>
      </c>
      <c r="G367" s="82">
        <v>99442439</v>
      </c>
      <c r="H367" s="82">
        <v>99311458</v>
      </c>
      <c r="I367" s="8">
        <f t="shared" si="48"/>
        <v>1.0013188911192905</v>
      </c>
      <c r="J367" s="8">
        <f t="shared" si="49"/>
        <v>1.0013188911192905</v>
      </c>
      <c r="K367" s="9" t="s">
        <v>103</v>
      </c>
      <c r="L367" s="9" t="s">
        <v>103</v>
      </c>
      <c r="M367" s="5">
        <f t="shared" si="43"/>
        <v>2022</v>
      </c>
      <c r="N367" s="5" t="str">
        <f t="shared" si="44"/>
        <v>Diciembre</v>
      </c>
      <c r="O367" s="6" t="str">
        <f t="shared" si="45"/>
        <v>2022-2</v>
      </c>
      <c r="P367" s="16">
        <v>0</v>
      </c>
      <c r="Q367" s="16">
        <v>0</v>
      </c>
      <c r="R367" s="5">
        <v>0</v>
      </c>
      <c r="S367" s="5" t="s">
        <v>34</v>
      </c>
      <c r="T367" s="5" t="str">
        <f t="shared" si="46"/>
        <v>121-2022-12-31</v>
      </c>
    </row>
    <row r="368" spans="1:20" x14ac:dyDescent="0.3">
      <c r="A368" s="25">
        <v>121</v>
      </c>
      <c r="B368" s="5" t="s">
        <v>102</v>
      </c>
      <c r="C368" s="5" t="s">
        <v>28</v>
      </c>
      <c r="D368" s="5" t="s">
        <v>23</v>
      </c>
      <c r="E368" s="5" t="s">
        <v>62</v>
      </c>
      <c r="F368" s="6">
        <v>44957</v>
      </c>
      <c r="G368" s="9">
        <v>10573482</v>
      </c>
      <c r="H368" s="9">
        <v>11317966</v>
      </c>
      <c r="I368" s="8">
        <f t="shared" si="48"/>
        <v>0.9342210428976373</v>
      </c>
      <c r="J368" s="8">
        <f t="shared" si="49"/>
        <v>0.9342210428976373</v>
      </c>
      <c r="K368" s="9" t="s">
        <v>103</v>
      </c>
      <c r="L368" s="9" t="s">
        <v>103</v>
      </c>
      <c r="M368" s="5">
        <f t="shared" si="43"/>
        <v>2023</v>
      </c>
      <c r="N368" s="5" t="str">
        <f t="shared" si="44"/>
        <v>Enero</v>
      </c>
      <c r="O368" s="6" t="str">
        <f t="shared" si="45"/>
        <v>2023-1</v>
      </c>
      <c r="P368" s="16">
        <v>0</v>
      </c>
      <c r="Q368" s="16">
        <v>0</v>
      </c>
      <c r="R368" s="5">
        <v>0</v>
      </c>
      <c r="S368" s="5" t="s">
        <v>34</v>
      </c>
      <c r="T368" s="5" t="str">
        <f t="shared" si="46"/>
        <v>121-2023-01-31</v>
      </c>
    </row>
    <row r="369" spans="1:20" x14ac:dyDescent="0.3">
      <c r="A369" s="25">
        <v>121</v>
      </c>
      <c r="B369" s="5" t="s">
        <v>102</v>
      </c>
      <c r="C369" s="5" t="s">
        <v>28</v>
      </c>
      <c r="D369" s="5" t="s">
        <v>23</v>
      </c>
      <c r="E369" s="5" t="s">
        <v>62</v>
      </c>
      <c r="F369" s="17">
        <v>44985</v>
      </c>
      <c r="G369" s="9">
        <v>23005526</v>
      </c>
      <c r="H369" s="9">
        <v>24729183</v>
      </c>
      <c r="I369" s="8">
        <f t="shared" si="48"/>
        <v>0.93029866777240477</v>
      </c>
      <c r="J369" s="8">
        <f t="shared" si="49"/>
        <v>0.93029866777240477</v>
      </c>
      <c r="K369" s="9" t="s">
        <v>103</v>
      </c>
      <c r="L369" s="9" t="s">
        <v>103</v>
      </c>
      <c r="M369" s="5">
        <f t="shared" si="43"/>
        <v>2023</v>
      </c>
      <c r="N369" s="5" t="str">
        <f t="shared" si="44"/>
        <v>Febrero</v>
      </c>
      <c r="O369" s="6" t="str">
        <f t="shared" si="45"/>
        <v>2023-1</v>
      </c>
      <c r="P369" s="16">
        <v>0</v>
      </c>
      <c r="Q369" s="16">
        <v>0</v>
      </c>
      <c r="R369" s="5">
        <v>0</v>
      </c>
      <c r="S369" s="5" t="s">
        <v>34</v>
      </c>
      <c r="T369" s="5" t="str">
        <f t="shared" si="46"/>
        <v>121-2023-02-28</v>
      </c>
    </row>
    <row r="370" spans="1:20" x14ac:dyDescent="0.3">
      <c r="A370" s="25">
        <v>121</v>
      </c>
      <c r="B370" s="5" t="s">
        <v>102</v>
      </c>
      <c r="C370" s="5" t="s">
        <v>28</v>
      </c>
      <c r="D370" s="5" t="s">
        <v>23</v>
      </c>
      <c r="E370" s="5" t="s">
        <v>62</v>
      </c>
      <c r="F370" s="6">
        <v>45016</v>
      </c>
      <c r="G370" s="9">
        <v>32859507</v>
      </c>
      <c r="H370" s="9">
        <v>33857339</v>
      </c>
      <c r="I370" s="8">
        <f t="shared" si="48"/>
        <v>0.9705283395130373</v>
      </c>
      <c r="J370" s="8">
        <f t="shared" si="49"/>
        <v>0.9705283395130373</v>
      </c>
      <c r="K370" s="9" t="s">
        <v>103</v>
      </c>
      <c r="L370" s="9" t="s">
        <v>103</v>
      </c>
      <c r="M370" s="5">
        <f t="shared" si="43"/>
        <v>2023</v>
      </c>
      <c r="N370" s="5" t="str">
        <f t="shared" si="44"/>
        <v>Marzo</v>
      </c>
      <c r="O370" s="6" t="str">
        <f t="shared" si="45"/>
        <v>2023-1</v>
      </c>
      <c r="P370" s="16">
        <v>0</v>
      </c>
      <c r="Q370" s="16">
        <v>0</v>
      </c>
      <c r="R370" s="5">
        <v>0</v>
      </c>
      <c r="S370" s="5" t="s">
        <v>34</v>
      </c>
      <c r="T370" s="5" t="str">
        <f t="shared" si="46"/>
        <v>121-2023-03-31</v>
      </c>
    </row>
    <row r="371" spans="1:20" x14ac:dyDescent="0.3">
      <c r="A371" s="25">
        <v>121</v>
      </c>
      <c r="B371" s="5" t="s">
        <v>102</v>
      </c>
      <c r="C371" s="5" t="s">
        <v>28</v>
      </c>
      <c r="D371" s="5" t="s">
        <v>23</v>
      </c>
      <c r="E371" s="5" t="s">
        <v>62</v>
      </c>
      <c r="F371" s="6">
        <v>45046</v>
      </c>
      <c r="G371" s="9">
        <v>43746174</v>
      </c>
      <c r="H371" s="9">
        <v>43091921</v>
      </c>
      <c r="I371" s="8">
        <f t="shared" si="48"/>
        <v>1.0151827299599849</v>
      </c>
      <c r="J371" s="8">
        <f t="shared" si="49"/>
        <v>1.0151827299599849</v>
      </c>
      <c r="K371" s="9" t="s">
        <v>103</v>
      </c>
      <c r="L371" s="9" t="s">
        <v>103</v>
      </c>
      <c r="M371" s="5">
        <f t="shared" si="43"/>
        <v>2023</v>
      </c>
      <c r="N371" s="5" t="str">
        <f t="shared" si="44"/>
        <v>Abril</v>
      </c>
      <c r="O371" s="6" t="str">
        <f t="shared" si="45"/>
        <v>2023-1</v>
      </c>
      <c r="P371" s="16">
        <v>0</v>
      </c>
      <c r="Q371" s="16">
        <v>0</v>
      </c>
      <c r="R371" s="5">
        <v>0</v>
      </c>
      <c r="S371" s="5" t="s">
        <v>34</v>
      </c>
      <c r="T371" s="5" t="str">
        <f t="shared" si="46"/>
        <v>121-2023-04-30</v>
      </c>
    </row>
    <row r="372" spans="1:20" x14ac:dyDescent="0.3">
      <c r="A372" s="25">
        <v>121</v>
      </c>
      <c r="B372" s="5" t="s">
        <v>102</v>
      </c>
      <c r="C372" s="5" t="s">
        <v>28</v>
      </c>
      <c r="D372" s="5" t="s">
        <v>23</v>
      </c>
      <c r="E372" s="5" t="s">
        <v>62</v>
      </c>
      <c r="F372" s="6">
        <v>45077</v>
      </c>
      <c r="G372" s="9">
        <v>53156531</v>
      </c>
      <c r="H372" s="9">
        <v>53803672</v>
      </c>
      <c r="I372" s="8">
        <f t="shared" si="48"/>
        <v>0.98797217780972268</v>
      </c>
      <c r="J372" s="8">
        <f t="shared" si="49"/>
        <v>0.98797217780972268</v>
      </c>
      <c r="K372" s="9" t="s">
        <v>103</v>
      </c>
      <c r="L372" s="9" t="s">
        <v>103</v>
      </c>
      <c r="M372" s="5">
        <f t="shared" si="43"/>
        <v>2023</v>
      </c>
      <c r="N372" s="5" t="str">
        <f t="shared" si="44"/>
        <v>Mayo</v>
      </c>
      <c r="O372" s="6" t="str">
        <f t="shared" si="45"/>
        <v>2023-1</v>
      </c>
      <c r="P372" s="16">
        <v>0</v>
      </c>
      <c r="Q372" s="16">
        <v>0</v>
      </c>
      <c r="R372" s="5">
        <v>0</v>
      </c>
      <c r="S372" s="5" t="s">
        <v>34</v>
      </c>
      <c r="T372" s="5" t="str">
        <f t="shared" si="46"/>
        <v>121-2023-05-31</v>
      </c>
    </row>
    <row r="373" spans="1:20" x14ac:dyDescent="0.3">
      <c r="A373" s="25">
        <v>121</v>
      </c>
      <c r="B373" s="5" t="s">
        <v>102</v>
      </c>
      <c r="C373" s="5" t="s">
        <v>28</v>
      </c>
      <c r="D373" s="5" t="s">
        <v>23</v>
      </c>
      <c r="E373" s="5" t="s">
        <v>62</v>
      </c>
      <c r="F373" s="6">
        <v>45107</v>
      </c>
      <c r="G373" s="9">
        <v>59906689</v>
      </c>
      <c r="H373" s="9">
        <v>61361410</v>
      </c>
      <c r="I373" s="8">
        <f t="shared" si="48"/>
        <v>0.97629257541506953</v>
      </c>
      <c r="J373" s="8">
        <f t="shared" si="49"/>
        <v>0.97629257541506953</v>
      </c>
      <c r="K373" s="9" t="s">
        <v>103</v>
      </c>
      <c r="L373" s="9" t="s">
        <v>103</v>
      </c>
      <c r="M373" s="5">
        <f t="shared" si="43"/>
        <v>2023</v>
      </c>
      <c r="N373" s="5" t="str">
        <f t="shared" si="44"/>
        <v>Junio</v>
      </c>
      <c r="O373" s="6" t="str">
        <f t="shared" si="45"/>
        <v>2023-1</v>
      </c>
      <c r="P373" s="16">
        <v>0</v>
      </c>
      <c r="Q373" s="16">
        <v>0</v>
      </c>
      <c r="R373" s="5">
        <v>0</v>
      </c>
      <c r="S373" s="5" t="s">
        <v>34</v>
      </c>
      <c r="T373" s="5" t="str">
        <f t="shared" si="46"/>
        <v>121-2023-06-30</v>
      </c>
    </row>
    <row r="374" spans="1:20" x14ac:dyDescent="0.3">
      <c r="A374" s="25">
        <v>121</v>
      </c>
      <c r="B374" s="5" t="s">
        <v>102</v>
      </c>
      <c r="C374" s="5" t="s">
        <v>28</v>
      </c>
      <c r="D374" s="5" t="s">
        <v>23</v>
      </c>
      <c r="E374" s="5" t="s">
        <v>62</v>
      </c>
      <c r="F374" s="6">
        <v>45138</v>
      </c>
      <c r="G374" s="9">
        <v>65620204</v>
      </c>
      <c r="H374" s="9">
        <v>68123507</v>
      </c>
      <c r="I374" s="8">
        <f t="shared" si="48"/>
        <v>0.96325346256762734</v>
      </c>
      <c r="J374" s="8">
        <f t="shared" si="49"/>
        <v>0.96325346256762734</v>
      </c>
      <c r="K374" s="9" t="s">
        <v>103</v>
      </c>
      <c r="L374" s="9" t="s">
        <v>103</v>
      </c>
      <c r="M374" s="5">
        <f t="shared" si="43"/>
        <v>2023</v>
      </c>
      <c r="N374" s="5" t="str">
        <f t="shared" si="44"/>
        <v>Julio</v>
      </c>
      <c r="O374" s="6" t="str">
        <f t="shared" si="45"/>
        <v>2023-2</v>
      </c>
      <c r="P374" s="16">
        <v>0</v>
      </c>
      <c r="Q374" s="16">
        <v>0</v>
      </c>
      <c r="R374" s="5">
        <v>0</v>
      </c>
      <c r="S374" s="5" t="s">
        <v>34</v>
      </c>
      <c r="T374" s="5" t="str">
        <f t="shared" si="46"/>
        <v>121-2023-07-31</v>
      </c>
    </row>
    <row r="375" spans="1:20" x14ac:dyDescent="0.3">
      <c r="A375" s="25">
        <v>121</v>
      </c>
      <c r="B375" s="5" t="s">
        <v>102</v>
      </c>
      <c r="C375" s="5" t="s">
        <v>28</v>
      </c>
      <c r="D375" s="5" t="s">
        <v>23</v>
      </c>
      <c r="E375" s="5" t="s">
        <v>62</v>
      </c>
      <c r="F375" s="6">
        <v>45169</v>
      </c>
      <c r="G375" s="9">
        <v>75793547</v>
      </c>
      <c r="H375" s="9">
        <v>79700391</v>
      </c>
      <c r="I375" s="8">
        <f t="shared" si="48"/>
        <v>0.95098086783539115</v>
      </c>
      <c r="J375" s="8">
        <f t="shared" si="49"/>
        <v>0.95098086783539115</v>
      </c>
      <c r="K375" s="9" t="s">
        <v>103</v>
      </c>
      <c r="L375" s="9" t="s">
        <v>103</v>
      </c>
      <c r="M375" s="5">
        <f t="shared" si="43"/>
        <v>2023</v>
      </c>
      <c r="N375" s="5" t="str">
        <f t="shared" si="44"/>
        <v>Agosto</v>
      </c>
      <c r="O375" s="6" t="str">
        <f t="shared" si="45"/>
        <v>2023-2</v>
      </c>
      <c r="P375" s="16">
        <v>0</v>
      </c>
      <c r="Q375" s="16">
        <v>0</v>
      </c>
      <c r="R375" s="5">
        <v>0</v>
      </c>
      <c r="S375" s="5" t="s">
        <v>34</v>
      </c>
      <c r="T375" s="5" t="str">
        <f t="shared" si="46"/>
        <v>121-2023-08-31</v>
      </c>
    </row>
    <row r="376" spans="1:20" x14ac:dyDescent="0.3">
      <c r="A376" s="25">
        <v>121</v>
      </c>
      <c r="B376" s="5" t="s">
        <v>102</v>
      </c>
      <c r="C376" s="5" t="s">
        <v>28</v>
      </c>
      <c r="D376" s="5" t="s">
        <v>23</v>
      </c>
      <c r="E376" s="5" t="s">
        <v>62</v>
      </c>
      <c r="F376" s="6">
        <v>45199</v>
      </c>
      <c r="G376" s="9">
        <v>85150823</v>
      </c>
      <c r="H376" s="9">
        <v>89101921</v>
      </c>
      <c r="I376" s="8">
        <f t="shared" si="48"/>
        <v>0.95565642181833543</v>
      </c>
      <c r="J376" s="8">
        <f t="shared" si="49"/>
        <v>0.95565642181833543</v>
      </c>
      <c r="K376" s="9" t="s">
        <v>103</v>
      </c>
      <c r="L376" s="9" t="s">
        <v>103</v>
      </c>
      <c r="M376" s="5">
        <f t="shared" si="43"/>
        <v>2023</v>
      </c>
      <c r="N376" s="5" t="str">
        <f t="shared" si="44"/>
        <v>Septiembre</v>
      </c>
      <c r="O376" s="6" t="str">
        <f t="shared" si="45"/>
        <v>2023-2</v>
      </c>
      <c r="P376" s="16">
        <v>0</v>
      </c>
      <c r="Q376" s="16">
        <v>0</v>
      </c>
      <c r="R376" s="5">
        <v>0</v>
      </c>
      <c r="S376" s="5" t="s">
        <v>34</v>
      </c>
      <c r="T376" s="5" t="str">
        <f t="shared" si="46"/>
        <v>121-2023-09-30</v>
      </c>
    </row>
    <row r="377" spans="1:20" x14ac:dyDescent="0.3">
      <c r="A377" s="25">
        <v>121</v>
      </c>
      <c r="B377" s="5" t="s">
        <v>102</v>
      </c>
      <c r="C377" s="5" t="s">
        <v>28</v>
      </c>
      <c r="D377" s="5" t="s">
        <v>23</v>
      </c>
      <c r="E377" s="5" t="s">
        <v>62</v>
      </c>
      <c r="F377" s="6">
        <v>45230</v>
      </c>
      <c r="G377" s="9">
        <v>103504677</v>
      </c>
      <c r="H377" s="9">
        <v>114526582</v>
      </c>
      <c r="I377" s="8">
        <f t="shared" si="48"/>
        <v>0.90376116350001612</v>
      </c>
      <c r="J377" s="8">
        <f t="shared" si="49"/>
        <v>0.90376116350001612</v>
      </c>
      <c r="K377" s="9" t="s">
        <v>103</v>
      </c>
      <c r="L377" s="9" t="s">
        <v>103</v>
      </c>
      <c r="M377" s="5">
        <f t="shared" si="43"/>
        <v>2023</v>
      </c>
      <c r="N377" s="5" t="str">
        <f t="shared" si="44"/>
        <v>Octubre</v>
      </c>
      <c r="O377" s="6" t="str">
        <f t="shared" si="45"/>
        <v>2023-2</v>
      </c>
      <c r="P377" s="16">
        <v>0</v>
      </c>
      <c r="Q377" s="16">
        <v>0</v>
      </c>
      <c r="R377" s="5">
        <v>0</v>
      </c>
      <c r="S377" s="5" t="s">
        <v>34</v>
      </c>
      <c r="T377" s="5" t="str">
        <f t="shared" si="46"/>
        <v>121-2023-10-31</v>
      </c>
    </row>
    <row r="378" spans="1:20" x14ac:dyDescent="0.3">
      <c r="A378" s="25">
        <v>121</v>
      </c>
      <c r="B378" s="5" t="s">
        <v>102</v>
      </c>
      <c r="C378" s="5" t="s">
        <v>28</v>
      </c>
      <c r="D378" s="5" t="s">
        <v>23</v>
      </c>
      <c r="E378" s="5" t="s">
        <v>62</v>
      </c>
      <c r="F378" s="6">
        <v>45260</v>
      </c>
      <c r="G378" s="9">
        <v>110049104</v>
      </c>
      <c r="H378" s="9">
        <v>122487832</v>
      </c>
      <c r="I378" s="8">
        <f t="shared" si="48"/>
        <v>0.89844927616973413</v>
      </c>
      <c r="J378" s="8">
        <f t="shared" si="49"/>
        <v>0.89844927616973413</v>
      </c>
      <c r="K378" s="9" t="s">
        <v>103</v>
      </c>
      <c r="L378" s="9" t="s">
        <v>103</v>
      </c>
      <c r="M378" s="5">
        <f t="shared" si="43"/>
        <v>2023</v>
      </c>
      <c r="N378" s="5" t="str">
        <f t="shared" si="44"/>
        <v>Noviembre</v>
      </c>
      <c r="O378" s="6" t="str">
        <f t="shared" si="45"/>
        <v>2023-2</v>
      </c>
      <c r="P378" s="16">
        <v>0</v>
      </c>
      <c r="Q378" s="16">
        <v>0</v>
      </c>
      <c r="R378" s="5">
        <v>0</v>
      </c>
      <c r="S378" s="5" t="s">
        <v>34</v>
      </c>
      <c r="T378" s="5" t="str">
        <f t="shared" si="46"/>
        <v>121-2023-11-30</v>
      </c>
    </row>
    <row r="379" spans="1:20" x14ac:dyDescent="0.3">
      <c r="A379" s="37">
        <v>121</v>
      </c>
      <c r="B379" s="5" t="s">
        <v>102</v>
      </c>
      <c r="C379" s="5" t="s">
        <v>28</v>
      </c>
      <c r="D379" s="5" t="s">
        <v>23</v>
      </c>
      <c r="E379" s="5" t="s">
        <v>62</v>
      </c>
      <c r="F379" s="6">
        <v>45291</v>
      </c>
      <c r="G379" s="9">
        <v>94354868</v>
      </c>
      <c r="H379" s="9">
        <v>100568102</v>
      </c>
      <c r="I379" s="8">
        <f t="shared" si="48"/>
        <v>0.93821864113533737</v>
      </c>
      <c r="J379" s="8">
        <f t="shared" si="49"/>
        <v>0.93821864113533737</v>
      </c>
      <c r="K379" s="9" t="s">
        <v>103</v>
      </c>
      <c r="L379" s="9" t="s">
        <v>103</v>
      </c>
      <c r="M379" s="5">
        <f t="shared" si="43"/>
        <v>2023</v>
      </c>
      <c r="N379" s="5" t="str">
        <f t="shared" si="44"/>
        <v>Diciembre</v>
      </c>
      <c r="O379" s="6" t="str">
        <f t="shared" si="45"/>
        <v>2023-2</v>
      </c>
      <c r="P379" s="16">
        <v>0</v>
      </c>
      <c r="Q379" s="16">
        <v>0</v>
      </c>
      <c r="R379" s="5">
        <v>0</v>
      </c>
      <c r="S379" s="5" t="s">
        <v>34</v>
      </c>
      <c r="T379" s="5" t="str">
        <f t="shared" si="46"/>
        <v>121-2023-12-31</v>
      </c>
    </row>
    <row r="380" spans="1:20" x14ac:dyDescent="0.3">
      <c r="A380" s="25">
        <v>121</v>
      </c>
      <c r="B380" s="5" t="s">
        <v>102</v>
      </c>
      <c r="C380" s="5" t="s">
        <v>28</v>
      </c>
      <c r="D380" s="5" t="s">
        <v>23</v>
      </c>
      <c r="E380" s="5" t="s">
        <v>62</v>
      </c>
      <c r="F380" s="6">
        <v>45322</v>
      </c>
      <c r="G380" s="9">
        <v>14842650</v>
      </c>
      <c r="H380" s="9">
        <v>14589860</v>
      </c>
      <c r="I380" s="8">
        <f t="shared" si="48"/>
        <v>1.0173264171143521</v>
      </c>
      <c r="J380" s="8">
        <f t="shared" si="49"/>
        <v>1.0173264171143521</v>
      </c>
      <c r="K380" s="9" t="s">
        <v>103</v>
      </c>
      <c r="L380" s="9" t="s">
        <v>103</v>
      </c>
      <c r="M380" s="5">
        <f t="shared" si="43"/>
        <v>2024</v>
      </c>
      <c r="N380" s="5" t="str">
        <f t="shared" si="44"/>
        <v>Enero</v>
      </c>
      <c r="O380" s="6" t="str">
        <f t="shared" si="45"/>
        <v>2024-1</v>
      </c>
      <c r="P380" s="16">
        <v>0</v>
      </c>
      <c r="Q380" s="16">
        <v>0</v>
      </c>
      <c r="R380" s="5">
        <v>0</v>
      </c>
      <c r="S380" s="5" t="s">
        <v>34</v>
      </c>
      <c r="T380" s="5" t="str">
        <f t="shared" si="46"/>
        <v>121-2024-01-31</v>
      </c>
    </row>
    <row r="381" spans="1:20" x14ac:dyDescent="0.3">
      <c r="A381" s="25">
        <v>121</v>
      </c>
      <c r="B381" s="5" t="s">
        <v>102</v>
      </c>
      <c r="C381" s="5" t="s">
        <v>28</v>
      </c>
      <c r="D381" s="5" t="s">
        <v>23</v>
      </c>
      <c r="E381" s="5" t="s">
        <v>62</v>
      </c>
      <c r="F381" s="6">
        <v>45351</v>
      </c>
      <c r="G381" s="9">
        <v>25394485</v>
      </c>
      <c r="H381" s="9">
        <v>25489607</v>
      </c>
      <c r="I381" s="8">
        <f t="shared" si="48"/>
        <v>0.99626820452743736</v>
      </c>
      <c r="J381" s="8">
        <f t="shared" si="49"/>
        <v>0.99626820452743736</v>
      </c>
      <c r="K381" s="9" t="s">
        <v>103</v>
      </c>
      <c r="L381" s="9" t="s">
        <v>103</v>
      </c>
      <c r="M381" s="5">
        <f t="shared" si="43"/>
        <v>2024</v>
      </c>
      <c r="N381" s="5" t="str">
        <f t="shared" si="44"/>
        <v>Febrero</v>
      </c>
      <c r="O381" s="6" t="str">
        <f t="shared" si="45"/>
        <v>2024-1</v>
      </c>
      <c r="P381" s="16">
        <v>0</v>
      </c>
      <c r="Q381" s="16">
        <v>0</v>
      </c>
      <c r="R381" s="5">
        <v>0</v>
      </c>
      <c r="S381" s="5" t="s">
        <v>34</v>
      </c>
      <c r="T381" s="5" t="str">
        <f t="shared" si="46"/>
        <v>121-2024-02-29</v>
      </c>
    </row>
    <row r="382" spans="1:20" x14ac:dyDescent="0.3">
      <c r="A382" s="25">
        <v>121</v>
      </c>
      <c r="B382" s="5" t="s">
        <v>102</v>
      </c>
      <c r="C382" s="5" t="s">
        <v>28</v>
      </c>
      <c r="D382" s="5" t="s">
        <v>23</v>
      </c>
      <c r="E382" s="5" t="s">
        <v>62</v>
      </c>
      <c r="F382" s="6">
        <v>45382</v>
      </c>
      <c r="G382" s="9">
        <v>36222295</v>
      </c>
      <c r="H382" s="9">
        <v>36593172</v>
      </c>
      <c r="I382" s="8">
        <f t="shared" si="48"/>
        <v>0.98986485784834399</v>
      </c>
      <c r="J382" s="8">
        <f t="shared" si="49"/>
        <v>0.98986485784834399</v>
      </c>
      <c r="K382" s="9" t="s">
        <v>103</v>
      </c>
      <c r="L382" s="9" t="s">
        <v>103</v>
      </c>
      <c r="M382" s="5">
        <f t="shared" si="43"/>
        <v>2024</v>
      </c>
      <c r="N382" s="5" t="str">
        <f t="shared" si="44"/>
        <v>Marzo</v>
      </c>
      <c r="O382" s="6" t="str">
        <f t="shared" si="45"/>
        <v>2024-1</v>
      </c>
      <c r="P382" s="16">
        <v>0</v>
      </c>
      <c r="Q382" s="16">
        <v>0</v>
      </c>
      <c r="R382" s="5">
        <v>0</v>
      </c>
      <c r="S382" s="5" t="s">
        <v>34</v>
      </c>
      <c r="T382" s="5" t="str">
        <f t="shared" si="46"/>
        <v>121-2024-03-31</v>
      </c>
    </row>
    <row r="383" spans="1:20" x14ac:dyDescent="0.3">
      <c r="A383" s="25">
        <v>121</v>
      </c>
      <c r="B383" s="5" t="s">
        <v>102</v>
      </c>
      <c r="C383" s="5" t="s">
        <v>28</v>
      </c>
      <c r="D383" s="5" t="s">
        <v>23</v>
      </c>
      <c r="E383" s="5" t="s">
        <v>62</v>
      </c>
      <c r="F383" s="6">
        <v>45412</v>
      </c>
      <c r="G383" s="9">
        <v>48002565</v>
      </c>
      <c r="H383" s="9">
        <v>49360068</v>
      </c>
      <c r="I383" s="8">
        <f t="shared" si="48"/>
        <v>0.97249795117786308</v>
      </c>
      <c r="J383" s="8">
        <f t="shared" si="49"/>
        <v>0.97249795117786308</v>
      </c>
      <c r="K383" s="9" t="s">
        <v>103</v>
      </c>
      <c r="L383" s="9" t="s">
        <v>103</v>
      </c>
      <c r="M383" s="5">
        <f t="shared" si="43"/>
        <v>2024</v>
      </c>
      <c r="N383" s="5" t="str">
        <f t="shared" si="44"/>
        <v>Abril</v>
      </c>
      <c r="O383" s="6" t="str">
        <f t="shared" si="45"/>
        <v>2024-1</v>
      </c>
      <c r="P383" s="16">
        <v>0</v>
      </c>
      <c r="Q383" s="16">
        <v>0</v>
      </c>
      <c r="R383" s="5">
        <v>0</v>
      </c>
      <c r="S383" s="5" t="s">
        <v>34</v>
      </c>
      <c r="T383" s="5" t="str">
        <f t="shared" si="46"/>
        <v>121-2024-04-30</v>
      </c>
    </row>
    <row r="384" spans="1:20" x14ac:dyDescent="0.3">
      <c r="A384" s="25">
        <v>121</v>
      </c>
      <c r="B384" s="5" t="s">
        <v>102</v>
      </c>
      <c r="C384" s="5" t="s">
        <v>28</v>
      </c>
      <c r="D384" s="5" t="s">
        <v>23</v>
      </c>
      <c r="E384" s="5" t="s">
        <v>62</v>
      </c>
      <c r="F384" s="6">
        <v>45443</v>
      </c>
      <c r="G384" s="9">
        <v>55499718</v>
      </c>
      <c r="H384" s="9">
        <v>56630838</v>
      </c>
      <c r="I384" s="8">
        <f t="shared" si="48"/>
        <v>0.98002643012275392</v>
      </c>
      <c r="J384" s="8">
        <f t="shared" si="49"/>
        <v>0.98002643012275392</v>
      </c>
      <c r="K384" s="9" t="s">
        <v>103</v>
      </c>
      <c r="L384" s="9" t="s">
        <v>103</v>
      </c>
      <c r="M384" s="5">
        <f t="shared" si="43"/>
        <v>2024</v>
      </c>
      <c r="N384" s="5" t="str">
        <f t="shared" si="44"/>
        <v>Mayo</v>
      </c>
      <c r="O384" s="6" t="str">
        <f t="shared" si="45"/>
        <v>2024-1</v>
      </c>
      <c r="P384" s="16">
        <v>0</v>
      </c>
      <c r="Q384" s="16">
        <v>0</v>
      </c>
      <c r="R384" s="5">
        <v>0</v>
      </c>
      <c r="S384" s="5" t="s">
        <v>34</v>
      </c>
      <c r="T384" s="5" t="str">
        <f t="shared" si="46"/>
        <v>121-2024-05-31</v>
      </c>
    </row>
    <row r="385" spans="1:20" x14ac:dyDescent="0.3">
      <c r="A385" s="25">
        <v>121</v>
      </c>
      <c r="B385" s="5" t="s">
        <v>102</v>
      </c>
      <c r="C385" s="5" t="s">
        <v>28</v>
      </c>
      <c r="D385" s="5" t="s">
        <v>23</v>
      </c>
      <c r="E385" s="5" t="s">
        <v>62</v>
      </c>
      <c r="F385" s="6">
        <v>45473</v>
      </c>
      <c r="G385" s="9">
        <v>63722202</v>
      </c>
      <c r="H385" s="9">
        <v>64925860</v>
      </c>
      <c r="I385" s="8">
        <f t="shared" si="48"/>
        <v>0.98146103879101487</v>
      </c>
      <c r="J385" s="8">
        <f t="shared" si="49"/>
        <v>0.98146103879101487</v>
      </c>
      <c r="K385" s="9" t="s">
        <v>103</v>
      </c>
      <c r="L385" s="9" t="s">
        <v>103</v>
      </c>
      <c r="M385" s="5">
        <f t="shared" si="43"/>
        <v>2024</v>
      </c>
      <c r="N385" s="5" t="str">
        <f t="shared" si="44"/>
        <v>Junio</v>
      </c>
      <c r="O385" s="6" t="str">
        <f t="shared" si="45"/>
        <v>2024-1</v>
      </c>
      <c r="P385" s="16">
        <v>0</v>
      </c>
      <c r="Q385" s="16">
        <v>0</v>
      </c>
      <c r="R385" s="5">
        <v>0</v>
      </c>
      <c r="S385" s="5" t="s">
        <v>34</v>
      </c>
      <c r="T385" s="5" t="str">
        <f t="shared" si="46"/>
        <v>121-2024-06-30</v>
      </c>
    </row>
    <row r="386" spans="1:20" x14ac:dyDescent="0.3">
      <c r="A386" s="25">
        <v>121</v>
      </c>
      <c r="B386" s="5" t="s">
        <v>102</v>
      </c>
      <c r="C386" s="5" t="s">
        <v>28</v>
      </c>
      <c r="D386" s="5" t="s">
        <v>23</v>
      </c>
      <c r="E386" s="5" t="s">
        <v>62</v>
      </c>
      <c r="F386" s="6">
        <v>45504</v>
      </c>
      <c r="G386" s="9">
        <v>73376331</v>
      </c>
      <c r="H386" s="9">
        <v>74294915</v>
      </c>
      <c r="I386" s="8">
        <f t="shared" si="48"/>
        <v>0.98763597750936249</v>
      </c>
      <c r="J386" s="8">
        <f t="shared" si="49"/>
        <v>0.98763597750936249</v>
      </c>
      <c r="K386" s="9" t="s">
        <v>103</v>
      </c>
      <c r="L386" s="9" t="s">
        <v>103</v>
      </c>
      <c r="M386" s="5">
        <f t="shared" ref="M386:M449" si="50">YEAR(F386)</f>
        <v>2024</v>
      </c>
      <c r="N386" s="5" t="str">
        <f t="shared" ref="N386:N449" si="51">PROPER(TEXT(F386,"mmmm"))</f>
        <v>Julio</v>
      </c>
      <c r="O386" s="6" t="str">
        <f t="shared" ref="O386:O449" si="52">IF(OR(N386="Enero",N386="Febrero",N386="Marzo",N386="Abril",N386="Mayo",N386="Junio"),M386&amp;"-1",IF(OR(N386="Julio",N386="Agosto",N386="Septiembre",N386="Octubre",N386="Noviembre",N386="Diciembre"),M386&amp;"-2"))</f>
        <v>2024-2</v>
      </c>
      <c r="P386" s="16">
        <v>0</v>
      </c>
      <c r="Q386" s="16">
        <v>0</v>
      </c>
      <c r="R386" s="5">
        <v>0</v>
      </c>
      <c r="S386" s="5" t="s">
        <v>34</v>
      </c>
      <c r="T386" s="5" t="str">
        <f t="shared" ref="T386:T449" si="53">A386&amp;"-"&amp;YEAR(F386)&amp;"-"&amp;IF(LEN(MONTH(F386))=1,"0"&amp;MONTH(F386),MONTH(F386))&amp;"-"&amp;DAY(F386)</f>
        <v>121-2024-07-31</v>
      </c>
    </row>
    <row r="387" spans="1:20" x14ac:dyDescent="0.3">
      <c r="A387" s="25">
        <v>121</v>
      </c>
      <c r="B387" s="5" t="s">
        <v>102</v>
      </c>
      <c r="C387" s="5" t="s">
        <v>28</v>
      </c>
      <c r="D387" s="5" t="s">
        <v>23</v>
      </c>
      <c r="E387" s="5" t="s">
        <v>62</v>
      </c>
      <c r="F387" s="6">
        <v>45535</v>
      </c>
      <c r="G387" s="9">
        <v>83924291</v>
      </c>
      <c r="H387" s="9">
        <v>83784799</v>
      </c>
      <c r="I387" s="8">
        <f t="shared" si="48"/>
        <v>1.0016648843425644</v>
      </c>
      <c r="J387" s="8">
        <f t="shared" si="49"/>
        <v>1.0016648843425644</v>
      </c>
      <c r="K387" s="9" t="s">
        <v>103</v>
      </c>
      <c r="L387" s="9" t="s">
        <v>103</v>
      </c>
      <c r="M387" s="5">
        <f t="shared" si="50"/>
        <v>2024</v>
      </c>
      <c r="N387" s="5" t="str">
        <f t="shared" si="51"/>
        <v>Agosto</v>
      </c>
      <c r="O387" s="6" t="str">
        <f t="shared" si="52"/>
        <v>2024-2</v>
      </c>
      <c r="P387" s="16">
        <v>0</v>
      </c>
      <c r="Q387" s="16">
        <v>0</v>
      </c>
      <c r="R387" s="5">
        <v>0</v>
      </c>
      <c r="S387" s="5" t="s">
        <v>34</v>
      </c>
      <c r="T387" s="5" t="str">
        <f t="shared" si="53"/>
        <v>121-2024-08-31</v>
      </c>
    </row>
    <row r="388" spans="1:20" x14ac:dyDescent="0.3">
      <c r="A388" s="25">
        <v>121</v>
      </c>
      <c r="B388" s="5" t="s">
        <v>102</v>
      </c>
      <c r="C388" s="5" t="s">
        <v>28</v>
      </c>
      <c r="D388" s="5" t="s">
        <v>23</v>
      </c>
      <c r="E388" s="5" t="s">
        <v>62</v>
      </c>
      <c r="F388" s="6">
        <v>45565</v>
      </c>
      <c r="G388" s="9">
        <v>93710314</v>
      </c>
      <c r="H388" s="9">
        <v>95484547</v>
      </c>
      <c r="I388" s="8">
        <f t="shared" si="48"/>
        <v>0.98141863730054668</v>
      </c>
      <c r="J388" s="8">
        <f t="shared" si="49"/>
        <v>0.98141863730054668</v>
      </c>
      <c r="K388" s="9" t="s">
        <v>103</v>
      </c>
      <c r="L388" s="9" t="s">
        <v>103</v>
      </c>
      <c r="M388" s="5">
        <f t="shared" si="50"/>
        <v>2024</v>
      </c>
      <c r="N388" s="5" t="str">
        <f t="shared" si="51"/>
        <v>Septiembre</v>
      </c>
      <c r="O388" s="6" t="str">
        <f t="shared" si="52"/>
        <v>2024-2</v>
      </c>
      <c r="P388" s="16">
        <v>0</v>
      </c>
      <c r="Q388" s="16">
        <v>0</v>
      </c>
      <c r="R388" s="5">
        <v>0</v>
      </c>
      <c r="S388" s="5" t="s">
        <v>34</v>
      </c>
      <c r="T388" s="5" t="str">
        <f t="shared" si="53"/>
        <v>121-2024-09-30</v>
      </c>
    </row>
    <row r="389" spans="1:20" x14ac:dyDescent="0.3">
      <c r="A389" s="25">
        <v>121</v>
      </c>
      <c r="B389" s="5" t="s">
        <v>102</v>
      </c>
      <c r="C389" s="5" t="s">
        <v>28</v>
      </c>
      <c r="D389" s="5" t="s">
        <v>23</v>
      </c>
      <c r="E389" s="5" t="s">
        <v>62</v>
      </c>
      <c r="F389" s="6">
        <v>45596</v>
      </c>
      <c r="G389" s="9">
        <v>104814162</v>
      </c>
      <c r="H389" s="9">
        <v>105749334</v>
      </c>
      <c r="I389" s="8">
        <f t="shared" si="48"/>
        <v>0.99115671026353702</v>
      </c>
      <c r="J389" s="8">
        <f t="shared" si="49"/>
        <v>0.99115671026353702</v>
      </c>
      <c r="K389" s="9" t="s">
        <v>103</v>
      </c>
      <c r="L389" s="9" t="s">
        <v>103</v>
      </c>
      <c r="M389" s="5">
        <f t="shared" si="50"/>
        <v>2024</v>
      </c>
      <c r="N389" s="5" t="str">
        <f t="shared" si="51"/>
        <v>Octubre</v>
      </c>
      <c r="O389" s="6" t="str">
        <f t="shared" si="52"/>
        <v>2024-2</v>
      </c>
      <c r="P389" s="16">
        <v>0</v>
      </c>
      <c r="Q389" s="16">
        <v>0</v>
      </c>
      <c r="R389" s="5">
        <v>0</v>
      </c>
      <c r="S389" s="5" t="s">
        <v>34</v>
      </c>
      <c r="T389" s="5" t="str">
        <f t="shared" si="53"/>
        <v>121-2024-10-31</v>
      </c>
    </row>
    <row r="390" spans="1:20" x14ac:dyDescent="0.3">
      <c r="A390" s="25">
        <v>121</v>
      </c>
      <c r="B390" s="5" t="s">
        <v>102</v>
      </c>
      <c r="C390" s="5" t="s">
        <v>28</v>
      </c>
      <c r="D390" s="5" t="s">
        <v>23</v>
      </c>
      <c r="E390" s="5" t="s">
        <v>62</v>
      </c>
      <c r="F390" s="6">
        <v>45626</v>
      </c>
      <c r="G390" s="9">
        <v>116198157</v>
      </c>
      <c r="H390" s="9">
        <v>116832953</v>
      </c>
      <c r="I390" s="8">
        <f t="shared" si="48"/>
        <v>0.99456663566485393</v>
      </c>
      <c r="J390" s="8">
        <f t="shared" si="49"/>
        <v>0.99456663566485393</v>
      </c>
      <c r="K390" s="9" t="s">
        <v>103</v>
      </c>
      <c r="L390" s="9" t="s">
        <v>103</v>
      </c>
      <c r="M390" s="5">
        <f t="shared" si="50"/>
        <v>2024</v>
      </c>
      <c r="N390" s="5" t="str">
        <f t="shared" si="51"/>
        <v>Noviembre</v>
      </c>
      <c r="O390" s="6" t="str">
        <f t="shared" si="52"/>
        <v>2024-2</v>
      </c>
      <c r="P390" s="16">
        <v>0</v>
      </c>
      <c r="Q390" s="16">
        <v>0</v>
      </c>
      <c r="R390" s="5">
        <v>0</v>
      </c>
      <c r="S390" s="5" t="s">
        <v>34</v>
      </c>
      <c r="T390" s="5" t="str">
        <f t="shared" si="53"/>
        <v>121-2024-11-30</v>
      </c>
    </row>
    <row r="391" spans="1:20" x14ac:dyDescent="0.3">
      <c r="A391" s="37">
        <v>121</v>
      </c>
      <c r="B391" s="5" t="s">
        <v>102</v>
      </c>
      <c r="C391" s="5" t="s">
        <v>28</v>
      </c>
      <c r="D391" s="5" t="s">
        <v>23</v>
      </c>
      <c r="E391" s="5" t="s">
        <v>62</v>
      </c>
      <c r="F391" s="6">
        <v>45657</v>
      </c>
      <c r="G391" s="9">
        <v>122326052</v>
      </c>
      <c r="H391" s="9">
        <v>122528282</v>
      </c>
      <c r="I391" s="8">
        <f t="shared" si="48"/>
        <v>0.99834952390828424</v>
      </c>
      <c r="J391" s="8">
        <f t="shared" si="49"/>
        <v>0.99834952390828424</v>
      </c>
      <c r="K391" s="9" t="s">
        <v>103</v>
      </c>
      <c r="L391" s="9" t="s">
        <v>103</v>
      </c>
      <c r="M391" s="5">
        <f t="shared" si="50"/>
        <v>2024</v>
      </c>
      <c r="N391" s="5" t="str">
        <f t="shared" si="51"/>
        <v>Diciembre</v>
      </c>
      <c r="O391" s="6" t="str">
        <f t="shared" si="52"/>
        <v>2024-2</v>
      </c>
      <c r="P391" s="16">
        <v>0</v>
      </c>
      <c r="Q391" s="16">
        <v>0</v>
      </c>
      <c r="R391" s="5">
        <v>0</v>
      </c>
      <c r="S391" s="5" t="s">
        <v>34</v>
      </c>
      <c r="T391" s="5" t="str">
        <f t="shared" si="53"/>
        <v>121-2024-12-31</v>
      </c>
    </row>
    <row r="392" spans="1:20" x14ac:dyDescent="0.3">
      <c r="A392" s="25">
        <v>122</v>
      </c>
      <c r="B392" s="5" t="s">
        <v>104</v>
      </c>
      <c r="C392" s="5" t="s">
        <v>101</v>
      </c>
      <c r="D392" s="5" t="s">
        <v>69</v>
      </c>
      <c r="E392" s="5" t="s">
        <v>24</v>
      </c>
      <c r="F392" s="17">
        <v>44985</v>
      </c>
      <c r="G392" s="5">
        <v>80</v>
      </c>
      <c r="H392" s="12">
        <v>100</v>
      </c>
      <c r="I392" s="8">
        <f t="shared" ref="I392:I397" si="54">IFERROR(H392/G392,"")</f>
        <v>1.25</v>
      </c>
      <c r="J392" s="15">
        <f t="shared" ref="J392:J399" si="55">IFERROR(IF((H392/G392)&gt;H392/G392,1.3,H392/G392),"")</f>
        <v>1.25</v>
      </c>
      <c r="K392" s="5" t="s">
        <v>25</v>
      </c>
      <c r="L392" s="5" t="s">
        <v>25</v>
      </c>
      <c r="M392" s="5">
        <f t="shared" si="50"/>
        <v>2023</v>
      </c>
      <c r="N392" s="5" t="str">
        <f t="shared" si="51"/>
        <v>Febrero</v>
      </c>
      <c r="O392" s="6" t="str">
        <f t="shared" si="52"/>
        <v>2023-1</v>
      </c>
      <c r="P392" s="16">
        <v>0</v>
      </c>
      <c r="Q392" s="16">
        <v>0</v>
      </c>
      <c r="R392" s="5">
        <v>0</v>
      </c>
      <c r="S392" s="5" t="s">
        <v>29</v>
      </c>
      <c r="T392" s="5" t="str">
        <f t="shared" si="53"/>
        <v>122-2023-02-28</v>
      </c>
    </row>
    <row r="393" spans="1:20" x14ac:dyDescent="0.3">
      <c r="A393" s="25">
        <v>122</v>
      </c>
      <c r="B393" s="5" t="s">
        <v>104</v>
      </c>
      <c r="C393" s="5" t="s">
        <v>101</v>
      </c>
      <c r="D393" s="5" t="s">
        <v>69</v>
      </c>
      <c r="E393" s="5" t="s">
        <v>24</v>
      </c>
      <c r="F393" s="17">
        <v>45046</v>
      </c>
      <c r="G393" s="5">
        <v>80</v>
      </c>
      <c r="H393" s="12">
        <v>100</v>
      </c>
      <c r="I393" s="8">
        <f t="shared" si="54"/>
        <v>1.25</v>
      </c>
      <c r="J393" s="15">
        <f t="shared" si="55"/>
        <v>1.25</v>
      </c>
      <c r="K393" s="5" t="s">
        <v>25</v>
      </c>
      <c r="L393" s="5" t="s">
        <v>25</v>
      </c>
      <c r="M393" s="5">
        <f t="shared" si="50"/>
        <v>2023</v>
      </c>
      <c r="N393" s="5" t="str">
        <f t="shared" si="51"/>
        <v>Abril</v>
      </c>
      <c r="O393" s="6" t="str">
        <f t="shared" si="52"/>
        <v>2023-1</v>
      </c>
      <c r="P393" s="16">
        <v>0</v>
      </c>
      <c r="Q393" s="16">
        <v>0</v>
      </c>
      <c r="R393" s="5">
        <v>0</v>
      </c>
      <c r="S393" s="5" t="s">
        <v>29</v>
      </c>
      <c r="T393" s="5" t="str">
        <f t="shared" si="53"/>
        <v>122-2023-04-30</v>
      </c>
    </row>
    <row r="394" spans="1:20" x14ac:dyDescent="0.3">
      <c r="A394" s="25">
        <v>122</v>
      </c>
      <c r="B394" s="5" t="s">
        <v>104</v>
      </c>
      <c r="C394" s="5" t="s">
        <v>101</v>
      </c>
      <c r="D394" s="5" t="s">
        <v>69</v>
      </c>
      <c r="E394" s="5" t="s">
        <v>24</v>
      </c>
      <c r="F394" s="6">
        <v>45107</v>
      </c>
      <c r="G394" s="5">
        <v>80</v>
      </c>
      <c r="H394" s="12">
        <v>75</v>
      </c>
      <c r="I394" s="8">
        <f t="shared" si="54"/>
        <v>0.9375</v>
      </c>
      <c r="J394" s="15">
        <f t="shared" si="55"/>
        <v>0.9375</v>
      </c>
      <c r="K394" s="5" t="s">
        <v>25</v>
      </c>
      <c r="L394" s="5" t="s">
        <v>25</v>
      </c>
      <c r="M394" s="5">
        <f t="shared" si="50"/>
        <v>2023</v>
      </c>
      <c r="N394" s="5" t="str">
        <f t="shared" si="51"/>
        <v>Junio</v>
      </c>
      <c r="O394" s="6" t="str">
        <f t="shared" si="52"/>
        <v>2023-1</v>
      </c>
      <c r="P394" s="16">
        <v>0</v>
      </c>
      <c r="Q394" s="16">
        <v>0</v>
      </c>
      <c r="R394" s="5">
        <v>0</v>
      </c>
      <c r="S394" s="5" t="s">
        <v>29</v>
      </c>
      <c r="T394" s="5" t="str">
        <f t="shared" si="53"/>
        <v>122-2023-06-30</v>
      </c>
    </row>
    <row r="395" spans="1:20" x14ac:dyDescent="0.3">
      <c r="A395" s="25">
        <v>122</v>
      </c>
      <c r="B395" s="5" t="s">
        <v>104</v>
      </c>
      <c r="C395" s="5" t="s">
        <v>101</v>
      </c>
      <c r="D395" s="5" t="s">
        <v>69</v>
      </c>
      <c r="E395" s="5" t="s">
        <v>24</v>
      </c>
      <c r="F395" s="6">
        <v>45169</v>
      </c>
      <c r="G395" s="5">
        <v>80</v>
      </c>
      <c r="H395" s="12">
        <v>80</v>
      </c>
      <c r="I395" s="8">
        <f t="shared" si="54"/>
        <v>1</v>
      </c>
      <c r="J395" s="15">
        <f t="shared" si="55"/>
        <v>1</v>
      </c>
      <c r="K395" s="5" t="s">
        <v>25</v>
      </c>
      <c r="L395" s="5" t="s">
        <v>25</v>
      </c>
      <c r="M395" s="5">
        <f t="shared" si="50"/>
        <v>2023</v>
      </c>
      <c r="N395" s="5" t="str">
        <f t="shared" si="51"/>
        <v>Agosto</v>
      </c>
      <c r="O395" s="6" t="str">
        <f t="shared" si="52"/>
        <v>2023-2</v>
      </c>
      <c r="P395" s="16">
        <v>0</v>
      </c>
      <c r="Q395" s="16">
        <v>0</v>
      </c>
      <c r="R395" s="5">
        <v>0</v>
      </c>
      <c r="S395" s="5" t="s">
        <v>29</v>
      </c>
      <c r="T395" s="5" t="str">
        <f t="shared" si="53"/>
        <v>122-2023-08-31</v>
      </c>
    </row>
    <row r="396" spans="1:20" x14ac:dyDescent="0.3">
      <c r="A396" s="25">
        <v>122</v>
      </c>
      <c r="B396" s="5" t="s">
        <v>104</v>
      </c>
      <c r="C396" s="5" t="s">
        <v>101</v>
      </c>
      <c r="D396" s="5" t="s">
        <v>69</v>
      </c>
      <c r="E396" s="5" t="s">
        <v>24</v>
      </c>
      <c r="F396" s="6">
        <v>45230</v>
      </c>
      <c r="G396" s="5">
        <v>80</v>
      </c>
      <c r="H396" s="12">
        <v>100</v>
      </c>
      <c r="I396" s="8">
        <f t="shared" si="54"/>
        <v>1.25</v>
      </c>
      <c r="J396" s="15">
        <f t="shared" si="55"/>
        <v>1.25</v>
      </c>
      <c r="K396" s="5" t="s">
        <v>25</v>
      </c>
      <c r="L396" s="5" t="s">
        <v>25</v>
      </c>
      <c r="M396" s="5">
        <f t="shared" si="50"/>
        <v>2023</v>
      </c>
      <c r="N396" s="5" t="str">
        <f t="shared" si="51"/>
        <v>Octubre</v>
      </c>
      <c r="O396" s="6" t="str">
        <f t="shared" si="52"/>
        <v>2023-2</v>
      </c>
      <c r="P396" s="16">
        <v>0</v>
      </c>
      <c r="Q396" s="16">
        <v>0</v>
      </c>
      <c r="R396" s="5">
        <v>0</v>
      </c>
      <c r="S396" s="5" t="s">
        <v>29</v>
      </c>
      <c r="T396" s="5" t="str">
        <f t="shared" si="53"/>
        <v>122-2023-10-31</v>
      </c>
    </row>
    <row r="397" spans="1:20" x14ac:dyDescent="0.3">
      <c r="A397" s="37">
        <v>122</v>
      </c>
      <c r="B397" s="5" t="s">
        <v>104</v>
      </c>
      <c r="C397" s="5" t="s">
        <v>101</v>
      </c>
      <c r="D397" s="5" t="s">
        <v>69</v>
      </c>
      <c r="E397" s="5" t="s">
        <v>24</v>
      </c>
      <c r="F397" s="6">
        <v>45291</v>
      </c>
      <c r="G397" s="5">
        <v>80</v>
      </c>
      <c r="H397" s="12">
        <v>90.91</v>
      </c>
      <c r="I397" s="8">
        <f t="shared" si="54"/>
        <v>1.1363749999999999</v>
      </c>
      <c r="J397" s="15">
        <f t="shared" si="55"/>
        <v>1.1363749999999999</v>
      </c>
      <c r="K397" s="5" t="s">
        <v>25</v>
      </c>
      <c r="L397" s="5" t="s">
        <v>25</v>
      </c>
      <c r="M397" s="5">
        <f t="shared" si="50"/>
        <v>2023</v>
      </c>
      <c r="N397" s="5" t="str">
        <f t="shared" si="51"/>
        <v>Diciembre</v>
      </c>
      <c r="O397" s="6" t="str">
        <f t="shared" si="52"/>
        <v>2023-2</v>
      </c>
      <c r="P397" s="16">
        <v>0</v>
      </c>
      <c r="Q397" s="16">
        <v>0</v>
      </c>
      <c r="R397" s="5">
        <v>0</v>
      </c>
      <c r="S397" s="5" t="s">
        <v>29</v>
      </c>
      <c r="T397" s="5" t="str">
        <f t="shared" si="53"/>
        <v>122-2023-12-31</v>
      </c>
    </row>
    <row r="398" spans="1:20" x14ac:dyDescent="0.3">
      <c r="A398" s="25">
        <v>122</v>
      </c>
      <c r="B398" s="5" t="s">
        <v>104</v>
      </c>
      <c r="C398" s="5" t="s">
        <v>101</v>
      </c>
      <c r="D398" s="5" t="s">
        <v>69</v>
      </c>
      <c r="E398" s="5" t="s">
        <v>24</v>
      </c>
      <c r="F398" s="6">
        <v>45351</v>
      </c>
      <c r="G398" s="5">
        <v>80</v>
      </c>
      <c r="H398" s="10">
        <v>96.67</v>
      </c>
      <c r="I398" s="15">
        <f>IFERROR(IF((H398/G398)&gt;1.3,1.3,H398/G398),"")</f>
        <v>1.208375</v>
      </c>
      <c r="J398" s="15">
        <f t="shared" si="55"/>
        <v>1.208375</v>
      </c>
      <c r="K398" s="5" t="s">
        <v>25</v>
      </c>
      <c r="L398" s="5" t="s">
        <v>25</v>
      </c>
      <c r="M398" s="5">
        <f t="shared" si="50"/>
        <v>2024</v>
      </c>
      <c r="N398" s="5" t="str">
        <f t="shared" si="51"/>
        <v>Febrero</v>
      </c>
      <c r="O398" s="6" t="str">
        <f t="shared" si="52"/>
        <v>2024-1</v>
      </c>
      <c r="P398" s="16">
        <v>0</v>
      </c>
      <c r="Q398" s="16">
        <v>0</v>
      </c>
      <c r="R398" s="5">
        <v>0</v>
      </c>
      <c r="S398" s="5" t="s">
        <v>29</v>
      </c>
      <c r="T398" s="5" t="str">
        <f t="shared" si="53"/>
        <v>122-2024-02-29</v>
      </c>
    </row>
    <row r="399" spans="1:20" x14ac:dyDescent="0.3">
      <c r="A399" s="25">
        <v>122</v>
      </c>
      <c r="B399" s="5" t="s">
        <v>104</v>
      </c>
      <c r="C399" s="5" t="s">
        <v>101</v>
      </c>
      <c r="D399" s="5" t="s">
        <v>69</v>
      </c>
      <c r="E399" s="5" t="s">
        <v>24</v>
      </c>
      <c r="F399" s="6">
        <v>45412</v>
      </c>
      <c r="G399" s="5">
        <v>80</v>
      </c>
      <c r="H399" s="10">
        <v>97.67</v>
      </c>
      <c r="I399" s="15">
        <f>IFERROR(IF((H399/G399)&gt;1.3,1.3,H399/G399),"")</f>
        <v>1.2208749999999999</v>
      </c>
      <c r="J399" s="15">
        <f t="shared" si="55"/>
        <v>1.2208749999999999</v>
      </c>
      <c r="K399" s="5" t="s">
        <v>25</v>
      </c>
      <c r="L399" s="5" t="s">
        <v>25</v>
      </c>
      <c r="M399" s="5">
        <f t="shared" si="50"/>
        <v>2024</v>
      </c>
      <c r="N399" s="5" t="str">
        <f t="shared" si="51"/>
        <v>Abril</v>
      </c>
      <c r="O399" s="6" t="str">
        <f t="shared" si="52"/>
        <v>2024-1</v>
      </c>
      <c r="P399" s="16">
        <v>0</v>
      </c>
      <c r="Q399" s="16">
        <v>0</v>
      </c>
      <c r="R399" s="5">
        <v>0</v>
      </c>
      <c r="S399" s="5" t="s">
        <v>29</v>
      </c>
      <c r="T399" s="5" t="str">
        <f t="shared" si="53"/>
        <v>122-2024-04-30</v>
      </c>
    </row>
    <row r="400" spans="1:20" x14ac:dyDescent="0.3">
      <c r="A400" s="5">
        <v>122</v>
      </c>
      <c r="B400" s="5" t="s">
        <v>104</v>
      </c>
      <c r="C400" s="5" t="s">
        <v>101</v>
      </c>
      <c r="D400" s="5" t="s">
        <v>69</v>
      </c>
      <c r="E400" s="5" t="s">
        <v>24</v>
      </c>
      <c r="F400" s="6">
        <v>45473</v>
      </c>
      <c r="G400" s="5">
        <v>80</v>
      </c>
      <c r="H400" s="5">
        <v>95</v>
      </c>
      <c r="I400" s="15">
        <v>1.1875</v>
      </c>
      <c r="J400" s="15">
        <v>1.1875</v>
      </c>
      <c r="K400" s="5" t="s">
        <v>25</v>
      </c>
      <c r="L400" s="5" t="s">
        <v>25</v>
      </c>
      <c r="M400" s="5">
        <f t="shared" si="50"/>
        <v>2024</v>
      </c>
      <c r="N400" s="5" t="str">
        <f t="shared" si="51"/>
        <v>Junio</v>
      </c>
      <c r="O400" s="6" t="str">
        <f t="shared" si="52"/>
        <v>2024-1</v>
      </c>
      <c r="P400" s="5">
        <v>0</v>
      </c>
      <c r="Q400" s="5">
        <v>0</v>
      </c>
      <c r="R400" s="5">
        <v>0</v>
      </c>
      <c r="S400" s="5" t="s">
        <v>29</v>
      </c>
      <c r="T400" s="5" t="str">
        <f t="shared" si="53"/>
        <v>122-2024-06-30</v>
      </c>
    </row>
    <row r="401" spans="1:20" x14ac:dyDescent="0.3">
      <c r="A401" s="25">
        <v>122</v>
      </c>
      <c r="B401" s="5" t="s">
        <v>104</v>
      </c>
      <c r="C401" s="5" t="s">
        <v>101</v>
      </c>
      <c r="D401" s="5" t="s">
        <v>69</v>
      </c>
      <c r="E401" s="5" t="s">
        <v>24</v>
      </c>
      <c r="F401" s="6">
        <v>45535</v>
      </c>
      <c r="G401" s="5">
        <v>80</v>
      </c>
      <c r="H401" s="10">
        <v>79.069999999999993</v>
      </c>
      <c r="I401" s="15">
        <f>IFERROR(IF((H401/G401)&gt;1.3,1.3,H401/G401),"")</f>
        <v>0.98837499999999989</v>
      </c>
      <c r="J401" s="15">
        <f>IFERROR(IF((H401/G401)&gt;H401/G401,1.3,H401/G401),"")</f>
        <v>0.98837499999999989</v>
      </c>
      <c r="K401" s="5" t="s">
        <v>25</v>
      </c>
      <c r="L401" s="5" t="s">
        <v>25</v>
      </c>
      <c r="M401" s="5">
        <f t="shared" si="50"/>
        <v>2024</v>
      </c>
      <c r="N401" s="5" t="str">
        <f t="shared" si="51"/>
        <v>Agosto</v>
      </c>
      <c r="O401" s="6" t="str">
        <f t="shared" si="52"/>
        <v>2024-2</v>
      </c>
      <c r="P401" s="16">
        <v>0</v>
      </c>
      <c r="Q401" s="16">
        <v>0</v>
      </c>
      <c r="R401" s="5">
        <v>0</v>
      </c>
      <c r="S401" s="5" t="s">
        <v>29</v>
      </c>
      <c r="T401" s="5" t="str">
        <f t="shared" si="53"/>
        <v>122-2024-08-31</v>
      </c>
    </row>
    <row r="402" spans="1:20" x14ac:dyDescent="0.3">
      <c r="A402" s="25">
        <v>122</v>
      </c>
      <c r="B402" s="5" t="s">
        <v>104</v>
      </c>
      <c r="C402" s="5" t="s">
        <v>101</v>
      </c>
      <c r="D402" s="5" t="s">
        <v>69</v>
      </c>
      <c r="E402" s="5" t="s">
        <v>24</v>
      </c>
      <c r="F402" s="6">
        <v>45596</v>
      </c>
      <c r="G402" s="5">
        <v>80</v>
      </c>
      <c r="H402" s="10">
        <v>97.5</v>
      </c>
      <c r="I402" s="15">
        <f>IFERROR(IF((H402/G402)&gt;1.3,1.3,H402/G402),"")</f>
        <v>1.21875</v>
      </c>
      <c r="J402" s="15">
        <f>IFERROR(IF((H402/G402)&gt;H402/G402,1.3,H402/G402),"")</f>
        <v>1.21875</v>
      </c>
      <c r="K402" s="5" t="s">
        <v>25</v>
      </c>
      <c r="L402" s="5" t="s">
        <v>25</v>
      </c>
      <c r="M402" s="5">
        <f t="shared" si="50"/>
        <v>2024</v>
      </c>
      <c r="N402" s="5" t="str">
        <f t="shared" si="51"/>
        <v>Octubre</v>
      </c>
      <c r="O402" s="6" t="str">
        <f t="shared" si="52"/>
        <v>2024-2</v>
      </c>
      <c r="P402" s="16">
        <v>0</v>
      </c>
      <c r="Q402" s="16">
        <v>0</v>
      </c>
      <c r="R402" s="5">
        <v>0</v>
      </c>
      <c r="S402" s="5" t="s">
        <v>29</v>
      </c>
      <c r="T402" s="5" t="str">
        <f t="shared" si="53"/>
        <v>122-2024-10-31</v>
      </c>
    </row>
    <row r="403" spans="1:20" x14ac:dyDescent="0.3">
      <c r="A403" s="25">
        <v>122</v>
      </c>
      <c r="B403" s="5" t="s">
        <v>104</v>
      </c>
      <c r="C403" s="5" t="s">
        <v>101</v>
      </c>
      <c r="D403" s="5" t="s">
        <v>69</v>
      </c>
      <c r="E403" s="5" t="s">
        <v>24</v>
      </c>
      <c r="F403" s="6">
        <v>45657</v>
      </c>
      <c r="G403" s="5">
        <v>80</v>
      </c>
      <c r="H403" s="10">
        <v>100</v>
      </c>
      <c r="I403" s="15">
        <f>IFERROR(IF((H403/G403)&gt;1.3,1.3,H403/G403),"")</f>
        <v>1.25</v>
      </c>
      <c r="J403" s="15">
        <f>IFERROR(IF((H403/G403)&gt;H403/G403,1.3,H403/G403),"")</f>
        <v>1.25</v>
      </c>
      <c r="K403" s="5" t="s">
        <v>25</v>
      </c>
      <c r="L403" s="5" t="s">
        <v>25</v>
      </c>
      <c r="M403" s="5">
        <f t="shared" si="50"/>
        <v>2024</v>
      </c>
      <c r="N403" s="5" t="str">
        <f t="shared" si="51"/>
        <v>Diciembre</v>
      </c>
      <c r="O403" s="6" t="str">
        <f t="shared" si="52"/>
        <v>2024-2</v>
      </c>
      <c r="P403" s="16">
        <v>0</v>
      </c>
      <c r="Q403" s="16">
        <v>0</v>
      </c>
      <c r="R403" s="5">
        <v>0</v>
      </c>
      <c r="S403" s="5" t="s">
        <v>29</v>
      </c>
      <c r="T403" s="5" t="str">
        <f t="shared" si="53"/>
        <v>122-2024-12-31</v>
      </c>
    </row>
    <row r="404" spans="1:20" x14ac:dyDescent="0.3">
      <c r="A404" s="25">
        <v>124</v>
      </c>
      <c r="B404" s="5" t="s">
        <v>105</v>
      </c>
      <c r="C404" s="5" t="s">
        <v>72</v>
      </c>
      <c r="D404" s="5" t="s">
        <v>23</v>
      </c>
      <c r="E404" s="5" t="s">
        <v>62</v>
      </c>
      <c r="F404" s="6">
        <v>44592</v>
      </c>
      <c r="G404" s="5">
        <v>1.6</v>
      </c>
      <c r="H404" s="65">
        <v>0</v>
      </c>
      <c r="I404" s="8">
        <f t="shared" ref="I404:I439" si="56">IF(H404&lt;G404,100%,H404&lt;G404)</f>
        <v>1</v>
      </c>
      <c r="J404" s="8">
        <f t="shared" ref="J404:J439" si="57">IF(H404&lt;G404,100%,H404&lt;G404)</f>
        <v>1</v>
      </c>
      <c r="K404" s="5" t="s">
        <v>91</v>
      </c>
      <c r="L404" s="5" t="s">
        <v>25</v>
      </c>
      <c r="M404" s="5">
        <f t="shared" si="50"/>
        <v>2022</v>
      </c>
      <c r="N404" s="5" t="str">
        <f t="shared" si="51"/>
        <v>Enero</v>
      </c>
      <c r="O404" s="6" t="str">
        <f t="shared" si="52"/>
        <v>2022-1</v>
      </c>
      <c r="P404" s="16">
        <v>1</v>
      </c>
      <c r="Q404" s="16">
        <v>2</v>
      </c>
      <c r="R404" s="5">
        <v>0</v>
      </c>
      <c r="S404" s="5" t="s">
        <v>29</v>
      </c>
      <c r="T404" s="5" t="str">
        <f t="shared" si="53"/>
        <v>124-2022-01-31</v>
      </c>
    </row>
    <row r="405" spans="1:20" x14ac:dyDescent="0.3">
      <c r="A405" s="25">
        <v>124</v>
      </c>
      <c r="B405" s="5" t="s">
        <v>105</v>
      </c>
      <c r="C405" s="5" t="s">
        <v>72</v>
      </c>
      <c r="D405" s="5" t="s">
        <v>23</v>
      </c>
      <c r="E405" s="5" t="s">
        <v>62</v>
      </c>
      <c r="F405" s="17">
        <v>44620</v>
      </c>
      <c r="G405" s="5">
        <v>1.6</v>
      </c>
      <c r="H405" s="65">
        <v>7.0000000000000007E-2</v>
      </c>
      <c r="I405" s="8">
        <f t="shared" si="56"/>
        <v>1</v>
      </c>
      <c r="J405" s="8">
        <f t="shared" si="57"/>
        <v>1</v>
      </c>
      <c r="K405" s="5" t="s">
        <v>91</v>
      </c>
      <c r="L405" s="5" t="s">
        <v>25</v>
      </c>
      <c r="M405" s="5">
        <f t="shared" si="50"/>
        <v>2022</v>
      </c>
      <c r="N405" s="5" t="str">
        <f t="shared" si="51"/>
        <v>Febrero</v>
      </c>
      <c r="O405" s="6" t="str">
        <f t="shared" si="52"/>
        <v>2022-1</v>
      </c>
      <c r="P405" s="16">
        <v>1</v>
      </c>
      <c r="Q405" s="16">
        <v>2</v>
      </c>
      <c r="R405" s="5">
        <v>0</v>
      </c>
      <c r="S405" s="5" t="s">
        <v>29</v>
      </c>
      <c r="T405" s="5" t="str">
        <f t="shared" si="53"/>
        <v>124-2022-02-28</v>
      </c>
    </row>
    <row r="406" spans="1:20" x14ac:dyDescent="0.3">
      <c r="A406" s="25">
        <v>124</v>
      </c>
      <c r="B406" s="5" t="s">
        <v>105</v>
      </c>
      <c r="C406" s="5" t="s">
        <v>72</v>
      </c>
      <c r="D406" s="5" t="s">
        <v>23</v>
      </c>
      <c r="E406" s="5" t="s">
        <v>62</v>
      </c>
      <c r="F406" s="6">
        <v>44651</v>
      </c>
      <c r="G406" s="5">
        <v>1.6</v>
      </c>
      <c r="H406" s="65">
        <v>0</v>
      </c>
      <c r="I406" s="8">
        <f t="shared" si="56"/>
        <v>1</v>
      </c>
      <c r="J406" s="8">
        <f t="shared" si="57"/>
        <v>1</v>
      </c>
      <c r="K406" s="5" t="s">
        <v>91</v>
      </c>
      <c r="L406" s="5" t="s">
        <v>25</v>
      </c>
      <c r="M406" s="5">
        <f t="shared" si="50"/>
        <v>2022</v>
      </c>
      <c r="N406" s="5" t="str">
        <f t="shared" si="51"/>
        <v>Marzo</v>
      </c>
      <c r="O406" s="6" t="str">
        <f t="shared" si="52"/>
        <v>2022-1</v>
      </c>
      <c r="P406" s="16">
        <v>1</v>
      </c>
      <c r="Q406" s="16">
        <v>2</v>
      </c>
      <c r="R406" s="5">
        <v>0</v>
      </c>
      <c r="S406" s="5" t="s">
        <v>29</v>
      </c>
      <c r="T406" s="5" t="str">
        <f t="shared" si="53"/>
        <v>124-2022-03-31</v>
      </c>
    </row>
    <row r="407" spans="1:20" x14ac:dyDescent="0.3">
      <c r="A407" s="25">
        <v>124</v>
      </c>
      <c r="B407" s="5" t="s">
        <v>105</v>
      </c>
      <c r="C407" s="5" t="s">
        <v>72</v>
      </c>
      <c r="D407" s="5" t="s">
        <v>23</v>
      </c>
      <c r="E407" s="5" t="s">
        <v>62</v>
      </c>
      <c r="F407" s="6">
        <v>44681</v>
      </c>
      <c r="G407" s="5">
        <v>1.6</v>
      </c>
      <c r="H407" s="65">
        <v>0</v>
      </c>
      <c r="I407" s="8">
        <f t="shared" si="56"/>
        <v>1</v>
      </c>
      <c r="J407" s="8">
        <f t="shared" si="57"/>
        <v>1</v>
      </c>
      <c r="K407" s="5" t="s">
        <v>91</v>
      </c>
      <c r="L407" s="5" t="s">
        <v>91</v>
      </c>
      <c r="M407" s="5">
        <f t="shared" si="50"/>
        <v>2022</v>
      </c>
      <c r="N407" s="5" t="str">
        <f t="shared" si="51"/>
        <v>Abril</v>
      </c>
      <c r="O407" s="6" t="str">
        <f t="shared" si="52"/>
        <v>2022-1</v>
      </c>
      <c r="P407" s="16">
        <v>1</v>
      </c>
      <c r="Q407" s="16">
        <v>2</v>
      </c>
      <c r="R407" s="5">
        <v>0</v>
      </c>
      <c r="S407" s="5" t="s">
        <v>29</v>
      </c>
      <c r="T407" s="5" t="str">
        <f t="shared" si="53"/>
        <v>124-2022-04-30</v>
      </c>
    </row>
    <row r="408" spans="1:20" x14ac:dyDescent="0.3">
      <c r="A408" s="25">
        <v>124</v>
      </c>
      <c r="B408" s="5" t="s">
        <v>105</v>
      </c>
      <c r="C408" s="5" t="s">
        <v>72</v>
      </c>
      <c r="D408" s="5" t="s">
        <v>23</v>
      </c>
      <c r="E408" s="5" t="s">
        <v>62</v>
      </c>
      <c r="F408" s="6">
        <v>44712</v>
      </c>
      <c r="G408" s="5">
        <v>1.6</v>
      </c>
      <c r="H408" s="65">
        <v>0.05</v>
      </c>
      <c r="I408" s="8">
        <f t="shared" si="56"/>
        <v>1</v>
      </c>
      <c r="J408" s="8">
        <f t="shared" si="57"/>
        <v>1</v>
      </c>
      <c r="K408" s="5" t="s">
        <v>91</v>
      </c>
      <c r="L408" s="5" t="s">
        <v>91</v>
      </c>
      <c r="M408" s="5">
        <f t="shared" si="50"/>
        <v>2022</v>
      </c>
      <c r="N408" s="5" t="str">
        <f t="shared" si="51"/>
        <v>Mayo</v>
      </c>
      <c r="O408" s="6" t="str">
        <f t="shared" si="52"/>
        <v>2022-1</v>
      </c>
      <c r="P408" s="16">
        <v>1</v>
      </c>
      <c r="Q408" s="16">
        <v>2</v>
      </c>
      <c r="R408" s="5">
        <v>0</v>
      </c>
      <c r="S408" s="5" t="s">
        <v>29</v>
      </c>
      <c r="T408" s="5" t="str">
        <f t="shared" si="53"/>
        <v>124-2022-05-31</v>
      </c>
    </row>
    <row r="409" spans="1:20" x14ac:dyDescent="0.3">
      <c r="A409" s="25">
        <v>124</v>
      </c>
      <c r="B409" s="5" t="s">
        <v>105</v>
      </c>
      <c r="C409" s="5" t="s">
        <v>72</v>
      </c>
      <c r="D409" s="5" t="s">
        <v>23</v>
      </c>
      <c r="E409" s="5" t="s">
        <v>62</v>
      </c>
      <c r="F409" s="6">
        <v>44742</v>
      </c>
      <c r="G409" s="5">
        <v>1.6</v>
      </c>
      <c r="H409" s="65">
        <v>0</v>
      </c>
      <c r="I409" s="8">
        <f t="shared" si="56"/>
        <v>1</v>
      </c>
      <c r="J409" s="8">
        <f t="shared" si="57"/>
        <v>1</v>
      </c>
      <c r="K409" s="5" t="s">
        <v>91</v>
      </c>
      <c r="L409" s="5" t="s">
        <v>91</v>
      </c>
      <c r="M409" s="5">
        <f t="shared" si="50"/>
        <v>2022</v>
      </c>
      <c r="N409" s="5" t="str">
        <f t="shared" si="51"/>
        <v>Junio</v>
      </c>
      <c r="O409" s="6" t="str">
        <f t="shared" si="52"/>
        <v>2022-1</v>
      </c>
      <c r="P409" s="16">
        <v>1</v>
      </c>
      <c r="Q409" s="16">
        <v>2</v>
      </c>
      <c r="R409" s="5">
        <v>0</v>
      </c>
      <c r="S409" s="5" t="s">
        <v>29</v>
      </c>
      <c r="T409" s="5" t="str">
        <f t="shared" si="53"/>
        <v>124-2022-06-30</v>
      </c>
    </row>
    <row r="410" spans="1:20" x14ac:dyDescent="0.3">
      <c r="A410" s="25">
        <v>124</v>
      </c>
      <c r="B410" s="5" t="s">
        <v>105</v>
      </c>
      <c r="C410" s="5" t="s">
        <v>72</v>
      </c>
      <c r="D410" s="5" t="s">
        <v>23</v>
      </c>
      <c r="E410" s="5" t="s">
        <v>62</v>
      </c>
      <c r="F410" s="6">
        <v>44773</v>
      </c>
      <c r="G410" s="5">
        <v>1.6</v>
      </c>
      <c r="H410" s="65">
        <v>0</v>
      </c>
      <c r="I410" s="8">
        <f t="shared" si="56"/>
        <v>1</v>
      </c>
      <c r="J410" s="8">
        <f t="shared" si="57"/>
        <v>1</v>
      </c>
      <c r="K410" s="5" t="s">
        <v>91</v>
      </c>
      <c r="L410" s="5" t="s">
        <v>91</v>
      </c>
      <c r="M410" s="5">
        <f t="shared" si="50"/>
        <v>2022</v>
      </c>
      <c r="N410" s="5" t="str">
        <f t="shared" si="51"/>
        <v>Julio</v>
      </c>
      <c r="O410" s="6" t="str">
        <f t="shared" si="52"/>
        <v>2022-2</v>
      </c>
      <c r="P410" s="16">
        <v>1</v>
      </c>
      <c r="Q410" s="16">
        <v>2</v>
      </c>
      <c r="R410" s="5">
        <v>0</v>
      </c>
      <c r="S410" s="5" t="s">
        <v>29</v>
      </c>
      <c r="T410" s="5" t="str">
        <f t="shared" si="53"/>
        <v>124-2022-07-31</v>
      </c>
    </row>
    <row r="411" spans="1:20" x14ac:dyDescent="0.3">
      <c r="A411" s="25">
        <v>124</v>
      </c>
      <c r="B411" s="5" t="s">
        <v>105</v>
      </c>
      <c r="C411" s="5" t="s">
        <v>72</v>
      </c>
      <c r="D411" s="5" t="s">
        <v>23</v>
      </c>
      <c r="E411" s="5" t="s">
        <v>62</v>
      </c>
      <c r="F411" s="6">
        <v>44804</v>
      </c>
      <c r="G411" s="5">
        <v>1.6</v>
      </c>
      <c r="H411" s="65">
        <v>0.19</v>
      </c>
      <c r="I411" s="8">
        <f t="shared" si="56"/>
        <v>1</v>
      </c>
      <c r="J411" s="8">
        <f t="shared" si="57"/>
        <v>1</v>
      </c>
      <c r="K411" s="5" t="s">
        <v>91</v>
      </c>
      <c r="L411" s="5" t="s">
        <v>91</v>
      </c>
      <c r="M411" s="5">
        <f t="shared" si="50"/>
        <v>2022</v>
      </c>
      <c r="N411" s="5" t="str">
        <f t="shared" si="51"/>
        <v>Agosto</v>
      </c>
      <c r="O411" s="6" t="str">
        <f t="shared" si="52"/>
        <v>2022-2</v>
      </c>
      <c r="P411" s="16">
        <v>1</v>
      </c>
      <c r="Q411" s="16">
        <v>2</v>
      </c>
      <c r="R411" s="5">
        <v>0</v>
      </c>
      <c r="S411" s="5" t="s">
        <v>29</v>
      </c>
      <c r="T411" s="5" t="str">
        <f t="shared" si="53"/>
        <v>124-2022-08-31</v>
      </c>
    </row>
    <row r="412" spans="1:20" x14ac:dyDescent="0.3">
      <c r="A412" s="25">
        <v>124</v>
      </c>
      <c r="B412" s="5" t="s">
        <v>105</v>
      </c>
      <c r="C412" s="5" t="s">
        <v>72</v>
      </c>
      <c r="D412" s="5" t="s">
        <v>23</v>
      </c>
      <c r="E412" s="5" t="s">
        <v>62</v>
      </c>
      <c r="F412" s="6">
        <v>44834</v>
      </c>
      <c r="G412" s="5">
        <v>1.6</v>
      </c>
      <c r="H412" s="65">
        <v>0</v>
      </c>
      <c r="I412" s="8">
        <f t="shared" si="56"/>
        <v>1</v>
      </c>
      <c r="J412" s="8">
        <f t="shared" si="57"/>
        <v>1</v>
      </c>
      <c r="K412" s="5" t="s">
        <v>91</v>
      </c>
      <c r="L412" s="5" t="s">
        <v>91</v>
      </c>
      <c r="M412" s="5">
        <f t="shared" si="50"/>
        <v>2022</v>
      </c>
      <c r="N412" s="5" t="str">
        <f t="shared" si="51"/>
        <v>Septiembre</v>
      </c>
      <c r="O412" s="6" t="str">
        <f t="shared" si="52"/>
        <v>2022-2</v>
      </c>
      <c r="P412" s="16">
        <v>1</v>
      </c>
      <c r="Q412" s="16">
        <v>2</v>
      </c>
      <c r="R412" s="5">
        <v>0</v>
      </c>
      <c r="S412" s="5" t="s">
        <v>29</v>
      </c>
      <c r="T412" s="5" t="str">
        <f t="shared" si="53"/>
        <v>124-2022-09-30</v>
      </c>
    </row>
    <row r="413" spans="1:20" x14ac:dyDescent="0.3">
      <c r="A413" s="37">
        <v>124</v>
      </c>
      <c r="B413" s="5" t="s">
        <v>105</v>
      </c>
      <c r="C413" s="5" t="s">
        <v>72</v>
      </c>
      <c r="D413" s="5" t="s">
        <v>23</v>
      </c>
      <c r="E413" s="5" t="s">
        <v>62</v>
      </c>
      <c r="F413" s="6">
        <v>44865</v>
      </c>
      <c r="G413" s="5">
        <v>1.6</v>
      </c>
      <c r="H413" s="65">
        <v>0.06</v>
      </c>
      <c r="I413" s="8">
        <f t="shared" si="56"/>
        <v>1</v>
      </c>
      <c r="J413" s="8">
        <f t="shared" si="57"/>
        <v>1</v>
      </c>
      <c r="K413" s="5" t="s">
        <v>91</v>
      </c>
      <c r="L413" s="5" t="s">
        <v>91</v>
      </c>
      <c r="M413" s="5">
        <f t="shared" si="50"/>
        <v>2022</v>
      </c>
      <c r="N413" s="5" t="str">
        <f t="shared" si="51"/>
        <v>Octubre</v>
      </c>
      <c r="O413" s="6" t="str">
        <f t="shared" si="52"/>
        <v>2022-2</v>
      </c>
      <c r="P413" s="16">
        <v>1</v>
      </c>
      <c r="Q413" s="16">
        <v>2</v>
      </c>
      <c r="R413" s="5">
        <v>0</v>
      </c>
      <c r="S413" s="5" t="s">
        <v>29</v>
      </c>
      <c r="T413" s="5" t="str">
        <f t="shared" si="53"/>
        <v>124-2022-10-31</v>
      </c>
    </row>
    <row r="414" spans="1:20" x14ac:dyDescent="0.3">
      <c r="A414" s="37">
        <v>124</v>
      </c>
      <c r="B414" s="5" t="s">
        <v>105</v>
      </c>
      <c r="C414" s="5" t="s">
        <v>72</v>
      </c>
      <c r="D414" s="5" t="s">
        <v>23</v>
      </c>
      <c r="E414" s="5" t="s">
        <v>62</v>
      </c>
      <c r="F414" s="6">
        <v>44895</v>
      </c>
      <c r="G414" s="5">
        <v>1.6</v>
      </c>
      <c r="H414" s="65">
        <v>0</v>
      </c>
      <c r="I414" s="8">
        <f t="shared" si="56"/>
        <v>1</v>
      </c>
      <c r="J414" s="8">
        <f t="shared" si="57"/>
        <v>1</v>
      </c>
      <c r="K414" s="5" t="s">
        <v>91</v>
      </c>
      <c r="L414" s="5" t="s">
        <v>91</v>
      </c>
      <c r="M414" s="5">
        <f t="shared" si="50"/>
        <v>2022</v>
      </c>
      <c r="N414" s="5" t="str">
        <f t="shared" si="51"/>
        <v>Noviembre</v>
      </c>
      <c r="O414" s="6" t="str">
        <f t="shared" si="52"/>
        <v>2022-2</v>
      </c>
      <c r="P414" s="16">
        <v>1</v>
      </c>
      <c r="Q414" s="16">
        <v>2</v>
      </c>
      <c r="R414" s="5">
        <v>0</v>
      </c>
      <c r="S414" s="5" t="s">
        <v>29</v>
      </c>
      <c r="T414" s="5" t="str">
        <f t="shared" si="53"/>
        <v>124-2022-11-30</v>
      </c>
    </row>
    <row r="415" spans="1:20" x14ac:dyDescent="0.3">
      <c r="A415" s="37">
        <v>124</v>
      </c>
      <c r="B415" s="5" t="s">
        <v>105</v>
      </c>
      <c r="C415" s="5" t="s">
        <v>72</v>
      </c>
      <c r="D415" s="5" t="s">
        <v>23</v>
      </c>
      <c r="E415" s="5" t="s">
        <v>62</v>
      </c>
      <c r="F415" s="6">
        <v>44926</v>
      </c>
      <c r="G415" s="5">
        <v>1.6</v>
      </c>
      <c r="H415" s="65">
        <v>0</v>
      </c>
      <c r="I415" s="8">
        <f t="shared" si="56"/>
        <v>1</v>
      </c>
      <c r="J415" s="8">
        <f t="shared" si="57"/>
        <v>1</v>
      </c>
      <c r="K415" s="5" t="s">
        <v>91</v>
      </c>
      <c r="L415" s="5" t="s">
        <v>91</v>
      </c>
      <c r="M415" s="5">
        <f t="shared" si="50"/>
        <v>2022</v>
      </c>
      <c r="N415" s="5" t="str">
        <f t="shared" si="51"/>
        <v>Diciembre</v>
      </c>
      <c r="O415" s="6" t="str">
        <f t="shared" si="52"/>
        <v>2022-2</v>
      </c>
      <c r="P415" s="16">
        <v>1</v>
      </c>
      <c r="Q415" s="16">
        <v>2</v>
      </c>
      <c r="R415" s="5">
        <v>0</v>
      </c>
      <c r="S415" s="5" t="s">
        <v>29</v>
      </c>
      <c r="T415" s="5" t="str">
        <f t="shared" si="53"/>
        <v>124-2022-12-31</v>
      </c>
    </row>
    <row r="416" spans="1:20" x14ac:dyDescent="0.3">
      <c r="A416" s="25">
        <v>124</v>
      </c>
      <c r="B416" s="5" t="s">
        <v>105</v>
      </c>
      <c r="C416" s="5" t="s">
        <v>72</v>
      </c>
      <c r="D416" s="5" t="s">
        <v>23</v>
      </c>
      <c r="E416" s="5" t="s">
        <v>62</v>
      </c>
      <c r="F416" s="6">
        <v>44957</v>
      </c>
      <c r="G416" s="5">
        <v>1.6</v>
      </c>
      <c r="H416" s="65">
        <v>0</v>
      </c>
      <c r="I416" s="8">
        <f t="shared" si="56"/>
        <v>1</v>
      </c>
      <c r="J416" s="8">
        <f t="shared" si="57"/>
        <v>1</v>
      </c>
      <c r="K416" s="5" t="s">
        <v>91</v>
      </c>
      <c r="L416" s="5" t="s">
        <v>91</v>
      </c>
      <c r="M416" s="5">
        <f t="shared" si="50"/>
        <v>2023</v>
      </c>
      <c r="N416" s="5" t="str">
        <f t="shared" si="51"/>
        <v>Enero</v>
      </c>
      <c r="O416" s="6" t="str">
        <f t="shared" si="52"/>
        <v>2023-1</v>
      </c>
      <c r="P416" s="16">
        <v>1</v>
      </c>
      <c r="Q416" s="16">
        <v>2</v>
      </c>
      <c r="R416" s="5">
        <v>0</v>
      </c>
      <c r="S416" s="5" t="s">
        <v>29</v>
      </c>
      <c r="T416" s="5" t="str">
        <f t="shared" si="53"/>
        <v>124-2023-01-31</v>
      </c>
    </row>
    <row r="417" spans="1:20" x14ac:dyDescent="0.3">
      <c r="A417" s="25">
        <v>124</v>
      </c>
      <c r="B417" s="5" t="s">
        <v>105</v>
      </c>
      <c r="C417" s="5" t="s">
        <v>72</v>
      </c>
      <c r="D417" s="5" t="s">
        <v>23</v>
      </c>
      <c r="E417" s="5" t="s">
        <v>62</v>
      </c>
      <c r="F417" s="17">
        <v>44985</v>
      </c>
      <c r="G417" s="5">
        <v>1.6</v>
      </c>
      <c r="H417" s="65">
        <v>0</v>
      </c>
      <c r="I417" s="8">
        <f t="shared" si="56"/>
        <v>1</v>
      </c>
      <c r="J417" s="8">
        <f t="shared" si="57"/>
        <v>1</v>
      </c>
      <c r="K417" s="5" t="s">
        <v>91</v>
      </c>
      <c r="L417" s="5" t="s">
        <v>91</v>
      </c>
      <c r="M417" s="5">
        <f t="shared" si="50"/>
        <v>2023</v>
      </c>
      <c r="N417" s="5" t="str">
        <f t="shared" si="51"/>
        <v>Febrero</v>
      </c>
      <c r="O417" s="6" t="str">
        <f t="shared" si="52"/>
        <v>2023-1</v>
      </c>
      <c r="P417" s="16">
        <v>1</v>
      </c>
      <c r="Q417" s="16">
        <v>2</v>
      </c>
      <c r="R417" s="5">
        <v>0</v>
      </c>
      <c r="S417" s="5" t="s">
        <v>29</v>
      </c>
      <c r="T417" s="5" t="str">
        <f t="shared" si="53"/>
        <v>124-2023-02-28</v>
      </c>
    </row>
    <row r="418" spans="1:20" x14ac:dyDescent="0.3">
      <c r="A418" s="25">
        <v>124</v>
      </c>
      <c r="B418" s="5" t="s">
        <v>105</v>
      </c>
      <c r="C418" s="5" t="s">
        <v>72</v>
      </c>
      <c r="D418" s="5" t="s">
        <v>23</v>
      </c>
      <c r="E418" s="5" t="s">
        <v>62</v>
      </c>
      <c r="F418" s="6">
        <v>45016</v>
      </c>
      <c r="G418" s="5">
        <v>1.6</v>
      </c>
      <c r="H418" s="65">
        <v>0</v>
      </c>
      <c r="I418" s="8">
        <f t="shared" si="56"/>
        <v>1</v>
      </c>
      <c r="J418" s="8">
        <f t="shared" si="57"/>
        <v>1</v>
      </c>
      <c r="K418" s="5" t="s">
        <v>91</v>
      </c>
      <c r="L418" s="5" t="s">
        <v>91</v>
      </c>
      <c r="M418" s="5">
        <f t="shared" si="50"/>
        <v>2023</v>
      </c>
      <c r="N418" s="5" t="str">
        <f t="shared" si="51"/>
        <v>Marzo</v>
      </c>
      <c r="O418" s="6" t="str">
        <f t="shared" si="52"/>
        <v>2023-1</v>
      </c>
      <c r="P418" s="16">
        <v>1</v>
      </c>
      <c r="Q418" s="16">
        <v>2</v>
      </c>
      <c r="R418" s="5">
        <v>0</v>
      </c>
      <c r="S418" s="5" t="s">
        <v>29</v>
      </c>
      <c r="T418" s="5" t="str">
        <f t="shared" si="53"/>
        <v>124-2023-03-31</v>
      </c>
    </row>
    <row r="419" spans="1:20" x14ac:dyDescent="0.3">
      <c r="A419" s="25">
        <v>124</v>
      </c>
      <c r="B419" s="5" t="s">
        <v>105</v>
      </c>
      <c r="C419" s="5" t="s">
        <v>72</v>
      </c>
      <c r="D419" s="5" t="s">
        <v>23</v>
      </c>
      <c r="E419" s="5" t="s">
        <v>62</v>
      </c>
      <c r="F419" s="6">
        <v>45046</v>
      </c>
      <c r="G419" s="5">
        <v>1.6</v>
      </c>
      <c r="H419" s="12">
        <v>0.104356900600052</v>
      </c>
      <c r="I419" s="8">
        <f t="shared" si="56"/>
        <v>1</v>
      </c>
      <c r="J419" s="8">
        <f t="shared" si="57"/>
        <v>1</v>
      </c>
      <c r="K419" s="5" t="s">
        <v>91</v>
      </c>
      <c r="L419" s="5" t="s">
        <v>91</v>
      </c>
      <c r="M419" s="5">
        <f t="shared" si="50"/>
        <v>2023</v>
      </c>
      <c r="N419" s="5" t="str">
        <f t="shared" si="51"/>
        <v>Abril</v>
      </c>
      <c r="O419" s="6" t="str">
        <f t="shared" si="52"/>
        <v>2023-1</v>
      </c>
      <c r="P419" s="16">
        <v>1</v>
      </c>
      <c r="Q419" s="16">
        <v>2</v>
      </c>
      <c r="R419" s="5">
        <v>0</v>
      </c>
      <c r="S419" s="5" t="s">
        <v>29</v>
      </c>
      <c r="T419" s="5" t="str">
        <f t="shared" si="53"/>
        <v>124-2023-04-30</v>
      </c>
    </row>
    <row r="420" spans="1:20" x14ac:dyDescent="0.3">
      <c r="A420" s="25">
        <v>124</v>
      </c>
      <c r="B420" s="5" t="s">
        <v>105</v>
      </c>
      <c r="C420" s="5" t="s">
        <v>72</v>
      </c>
      <c r="D420" s="5" t="s">
        <v>23</v>
      </c>
      <c r="E420" s="5" t="s">
        <v>62</v>
      </c>
      <c r="F420" s="6">
        <v>45077</v>
      </c>
      <c r="G420" s="5">
        <v>1.6</v>
      </c>
      <c r="H420" s="12">
        <v>5.1072522982635302E-2</v>
      </c>
      <c r="I420" s="8">
        <f t="shared" si="56"/>
        <v>1</v>
      </c>
      <c r="J420" s="8">
        <f t="shared" si="57"/>
        <v>1</v>
      </c>
      <c r="K420" s="5" t="s">
        <v>91</v>
      </c>
      <c r="L420" s="5" t="s">
        <v>91</v>
      </c>
      <c r="M420" s="5">
        <f t="shared" si="50"/>
        <v>2023</v>
      </c>
      <c r="N420" s="5" t="str">
        <f t="shared" si="51"/>
        <v>Mayo</v>
      </c>
      <c r="O420" s="6" t="str">
        <f t="shared" si="52"/>
        <v>2023-1</v>
      </c>
      <c r="P420" s="16">
        <v>1</v>
      </c>
      <c r="Q420" s="16">
        <v>2</v>
      </c>
      <c r="R420" s="5">
        <v>0</v>
      </c>
      <c r="S420" s="5" t="s">
        <v>29</v>
      </c>
      <c r="T420" s="5" t="str">
        <f t="shared" si="53"/>
        <v>124-2023-05-31</v>
      </c>
    </row>
    <row r="421" spans="1:20" x14ac:dyDescent="0.3">
      <c r="A421" s="25">
        <v>124</v>
      </c>
      <c r="B421" s="5" t="s">
        <v>105</v>
      </c>
      <c r="C421" s="5" t="s">
        <v>72</v>
      </c>
      <c r="D421" s="5" t="s">
        <v>23</v>
      </c>
      <c r="E421" s="5" t="s">
        <v>62</v>
      </c>
      <c r="F421" s="6">
        <v>45107</v>
      </c>
      <c r="G421" s="5">
        <v>1.6</v>
      </c>
      <c r="H421" s="65">
        <v>0</v>
      </c>
      <c r="I421" s="8">
        <f t="shared" si="56"/>
        <v>1</v>
      </c>
      <c r="J421" s="8">
        <f t="shared" si="57"/>
        <v>1</v>
      </c>
      <c r="K421" s="5" t="s">
        <v>91</v>
      </c>
      <c r="L421" s="5" t="s">
        <v>91</v>
      </c>
      <c r="M421" s="5">
        <f t="shared" si="50"/>
        <v>2023</v>
      </c>
      <c r="N421" s="5" t="str">
        <f t="shared" si="51"/>
        <v>Junio</v>
      </c>
      <c r="O421" s="6" t="str">
        <f t="shared" si="52"/>
        <v>2023-1</v>
      </c>
      <c r="P421" s="16">
        <v>1</v>
      </c>
      <c r="Q421" s="16">
        <v>2</v>
      </c>
      <c r="R421" s="5">
        <v>0</v>
      </c>
      <c r="S421" s="5" t="s">
        <v>29</v>
      </c>
      <c r="T421" s="5" t="str">
        <f t="shared" si="53"/>
        <v>124-2023-06-30</v>
      </c>
    </row>
    <row r="422" spans="1:20" x14ac:dyDescent="0.3">
      <c r="A422" s="25">
        <v>124</v>
      </c>
      <c r="B422" s="5" t="s">
        <v>105</v>
      </c>
      <c r="C422" s="5" t="s">
        <v>72</v>
      </c>
      <c r="D422" s="5" t="s">
        <v>23</v>
      </c>
      <c r="E422" s="5" t="s">
        <v>62</v>
      </c>
      <c r="F422" s="6">
        <v>45138</v>
      </c>
      <c r="G422" s="5">
        <v>1.6</v>
      </c>
      <c r="H422" s="12">
        <v>7.5471698113208002E-2</v>
      </c>
      <c r="I422" s="8">
        <f t="shared" si="56"/>
        <v>1</v>
      </c>
      <c r="J422" s="8">
        <f t="shared" si="57"/>
        <v>1</v>
      </c>
      <c r="K422" s="5" t="s">
        <v>91</v>
      </c>
      <c r="L422" s="5" t="s">
        <v>91</v>
      </c>
      <c r="M422" s="5">
        <f t="shared" si="50"/>
        <v>2023</v>
      </c>
      <c r="N422" s="5" t="str">
        <f t="shared" si="51"/>
        <v>Julio</v>
      </c>
      <c r="O422" s="6" t="str">
        <f t="shared" si="52"/>
        <v>2023-2</v>
      </c>
      <c r="P422" s="16">
        <v>1</v>
      </c>
      <c r="Q422" s="16">
        <v>2</v>
      </c>
      <c r="R422" s="5">
        <v>0</v>
      </c>
      <c r="S422" s="5" t="s">
        <v>29</v>
      </c>
      <c r="T422" s="5" t="str">
        <f t="shared" si="53"/>
        <v>124-2023-07-31</v>
      </c>
    </row>
    <row r="423" spans="1:20" x14ac:dyDescent="0.3">
      <c r="A423" s="25">
        <v>124</v>
      </c>
      <c r="B423" s="5" t="s">
        <v>105</v>
      </c>
      <c r="C423" s="5" t="s">
        <v>72</v>
      </c>
      <c r="D423" s="5" t="s">
        <v>23</v>
      </c>
      <c r="E423" s="5" t="s">
        <v>62</v>
      </c>
      <c r="F423" s="6">
        <v>45169</v>
      </c>
      <c r="G423" s="5">
        <v>1.6</v>
      </c>
      <c r="H423" s="12">
        <v>0.06</v>
      </c>
      <c r="I423" s="8">
        <f t="shared" si="56"/>
        <v>1</v>
      </c>
      <c r="J423" s="8">
        <f t="shared" si="57"/>
        <v>1</v>
      </c>
      <c r="K423" s="5" t="s">
        <v>91</v>
      </c>
      <c r="L423" s="5" t="s">
        <v>91</v>
      </c>
      <c r="M423" s="5">
        <f t="shared" si="50"/>
        <v>2023</v>
      </c>
      <c r="N423" s="5" t="str">
        <f t="shared" si="51"/>
        <v>Agosto</v>
      </c>
      <c r="O423" s="6" t="str">
        <f t="shared" si="52"/>
        <v>2023-2</v>
      </c>
      <c r="P423" s="16">
        <v>1</v>
      </c>
      <c r="Q423" s="16">
        <v>2</v>
      </c>
      <c r="R423" s="5">
        <v>0</v>
      </c>
      <c r="S423" s="5" t="s">
        <v>29</v>
      </c>
      <c r="T423" s="5" t="str">
        <f t="shared" si="53"/>
        <v>124-2023-08-31</v>
      </c>
    </row>
    <row r="424" spans="1:20" x14ac:dyDescent="0.3">
      <c r="A424" s="25">
        <v>124</v>
      </c>
      <c r="B424" s="5" t="s">
        <v>105</v>
      </c>
      <c r="C424" s="5" t="s">
        <v>72</v>
      </c>
      <c r="D424" s="5" t="s">
        <v>23</v>
      </c>
      <c r="E424" s="5" t="s">
        <v>62</v>
      </c>
      <c r="F424" s="6">
        <v>45199</v>
      </c>
      <c r="G424" s="5">
        <v>1.6</v>
      </c>
      <c r="H424" s="65">
        <v>0</v>
      </c>
      <c r="I424" s="8">
        <f t="shared" si="56"/>
        <v>1</v>
      </c>
      <c r="J424" s="8">
        <f t="shared" si="57"/>
        <v>1</v>
      </c>
      <c r="K424" s="5" t="s">
        <v>91</v>
      </c>
      <c r="L424" s="5" t="s">
        <v>91</v>
      </c>
      <c r="M424" s="5">
        <f t="shared" si="50"/>
        <v>2023</v>
      </c>
      <c r="N424" s="5" t="str">
        <f t="shared" si="51"/>
        <v>Septiembre</v>
      </c>
      <c r="O424" s="6" t="str">
        <f t="shared" si="52"/>
        <v>2023-2</v>
      </c>
      <c r="P424" s="16">
        <v>1</v>
      </c>
      <c r="Q424" s="16">
        <v>2</v>
      </c>
      <c r="R424" s="5">
        <v>0</v>
      </c>
      <c r="S424" s="5" t="s">
        <v>29</v>
      </c>
      <c r="T424" s="5" t="str">
        <f t="shared" si="53"/>
        <v>124-2023-09-30</v>
      </c>
    </row>
    <row r="425" spans="1:20" x14ac:dyDescent="0.3">
      <c r="A425" s="37">
        <v>124</v>
      </c>
      <c r="B425" s="5" t="s">
        <v>105</v>
      </c>
      <c r="C425" s="5" t="s">
        <v>72</v>
      </c>
      <c r="D425" s="5" t="s">
        <v>23</v>
      </c>
      <c r="E425" s="5" t="s">
        <v>62</v>
      </c>
      <c r="F425" s="6">
        <v>45230</v>
      </c>
      <c r="G425" s="5">
        <v>1.6</v>
      </c>
      <c r="H425" s="12">
        <v>0.05</v>
      </c>
      <c r="I425" s="8">
        <f t="shared" si="56"/>
        <v>1</v>
      </c>
      <c r="J425" s="8">
        <f t="shared" si="57"/>
        <v>1</v>
      </c>
      <c r="K425" s="5" t="s">
        <v>91</v>
      </c>
      <c r="L425" s="5" t="s">
        <v>91</v>
      </c>
      <c r="M425" s="5">
        <f t="shared" si="50"/>
        <v>2023</v>
      </c>
      <c r="N425" s="5" t="str">
        <f t="shared" si="51"/>
        <v>Octubre</v>
      </c>
      <c r="O425" s="6" t="str">
        <f t="shared" si="52"/>
        <v>2023-2</v>
      </c>
      <c r="P425" s="16">
        <v>1</v>
      </c>
      <c r="Q425" s="16">
        <v>2</v>
      </c>
      <c r="R425" s="5">
        <v>0</v>
      </c>
      <c r="S425" s="5" t="s">
        <v>29</v>
      </c>
      <c r="T425" s="5" t="str">
        <f t="shared" si="53"/>
        <v>124-2023-10-31</v>
      </c>
    </row>
    <row r="426" spans="1:20" x14ac:dyDescent="0.3">
      <c r="A426" s="37">
        <v>124</v>
      </c>
      <c r="B426" s="5" t="s">
        <v>105</v>
      </c>
      <c r="C426" s="5" t="s">
        <v>72</v>
      </c>
      <c r="D426" s="5" t="s">
        <v>23</v>
      </c>
      <c r="E426" s="5" t="s">
        <v>62</v>
      </c>
      <c r="F426" s="6">
        <v>45260</v>
      </c>
      <c r="G426" s="5">
        <v>1.6</v>
      </c>
      <c r="H426" s="65">
        <v>0</v>
      </c>
      <c r="I426" s="8">
        <f t="shared" si="56"/>
        <v>1</v>
      </c>
      <c r="J426" s="8">
        <f t="shared" si="57"/>
        <v>1</v>
      </c>
      <c r="K426" s="5" t="s">
        <v>91</v>
      </c>
      <c r="L426" s="5" t="s">
        <v>91</v>
      </c>
      <c r="M426" s="5">
        <f t="shared" si="50"/>
        <v>2023</v>
      </c>
      <c r="N426" s="5" t="str">
        <f t="shared" si="51"/>
        <v>Noviembre</v>
      </c>
      <c r="O426" s="6" t="str">
        <f t="shared" si="52"/>
        <v>2023-2</v>
      </c>
      <c r="P426" s="16">
        <v>1</v>
      </c>
      <c r="Q426" s="16">
        <v>2</v>
      </c>
      <c r="R426" s="5">
        <v>0</v>
      </c>
      <c r="S426" s="5" t="s">
        <v>29</v>
      </c>
      <c r="T426" s="5" t="str">
        <f t="shared" si="53"/>
        <v>124-2023-11-30</v>
      </c>
    </row>
    <row r="427" spans="1:20" x14ac:dyDescent="0.3">
      <c r="A427" s="37">
        <v>124</v>
      </c>
      <c r="B427" s="5" t="s">
        <v>105</v>
      </c>
      <c r="C427" s="5" t="s">
        <v>72</v>
      </c>
      <c r="D427" s="5" t="s">
        <v>23</v>
      </c>
      <c r="E427" s="5" t="s">
        <v>62</v>
      </c>
      <c r="F427" s="6">
        <v>45291</v>
      </c>
      <c r="G427" s="5">
        <v>1.6</v>
      </c>
      <c r="H427" s="65">
        <v>0</v>
      </c>
      <c r="I427" s="8">
        <f t="shared" si="56"/>
        <v>1</v>
      </c>
      <c r="J427" s="8">
        <f t="shared" si="57"/>
        <v>1</v>
      </c>
      <c r="K427" s="5" t="s">
        <v>91</v>
      </c>
      <c r="L427" s="5" t="s">
        <v>91</v>
      </c>
      <c r="M427" s="5">
        <f t="shared" si="50"/>
        <v>2023</v>
      </c>
      <c r="N427" s="5" t="str">
        <f t="shared" si="51"/>
        <v>Diciembre</v>
      </c>
      <c r="O427" s="6" t="str">
        <f t="shared" si="52"/>
        <v>2023-2</v>
      </c>
      <c r="P427" s="16">
        <v>1</v>
      </c>
      <c r="Q427" s="16">
        <v>2</v>
      </c>
      <c r="R427" s="5">
        <v>0</v>
      </c>
      <c r="S427" s="5" t="s">
        <v>29</v>
      </c>
      <c r="T427" s="5" t="str">
        <f t="shared" si="53"/>
        <v>124-2023-12-31</v>
      </c>
    </row>
    <row r="428" spans="1:20" x14ac:dyDescent="0.3">
      <c r="A428" s="25">
        <v>124</v>
      </c>
      <c r="B428" s="5" t="s">
        <v>105</v>
      </c>
      <c r="C428" s="5" t="s">
        <v>72</v>
      </c>
      <c r="D428" s="5" t="s">
        <v>23</v>
      </c>
      <c r="E428" s="5" t="s">
        <v>62</v>
      </c>
      <c r="F428" s="6">
        <v>45322</v>
      </c>
      <c r="G428" s="5">
        <v>0.2</v>
      </c>
      <c r="H428" s="65">
        <v>0</v>
      </c>
      <c r="I428" s="8">
        <f t="shared" si="56"/>
        <v>1</v>
      </c>
      <c r="J428" s="8">
        <f t="shared" si="57"/>
        <v>1</v>
      </c>
      <c r="K428" s="5" t="s">
        <v>91</v>
      </c>
      <c r="L428" s="5" t="s">
        <v>91</v>
      </c>
      <c r="M428" s="5">
        <f t="shared" si="50"/>
        <v>2024</v>
      </c>
      <c r="N428" s="5" t="str">
        <f t="shared" si="51"/>
        <v>Enero</v>
      </c>
      <c r="O428" s="6" t="str">
        <f t="shared" si="52"/>
        <v>2024-1</v>
      </c>
      <c r="P428" s="16">
        <v>1</v>
      </c>
      <c r="Q428" s="16">
        <v>2</v>
      </c>
      <c r="R428" s="5">
        <v>0</v>
      </c>
      <c r="S428" s="5" t="s">
        <v>29</v>
      </c>
      <c r="T428" s="5" t="str">
        <f t="shared" si="53"/>
        <v>124-2024-01-31</v>
      </c>
    </row>
    <row r="429" spans="1:20" x14ac:dyDescent="0.3">
      <c r="A429" s="25">
        <v>124</v>
      </c>
      <c r="B429" s="5" t="s">
        <v>105</v>
      </c>
      <c r="C429" s="5" t="s">
        <v>72</v>
      </c>
      <c r="D429" s="5" t="s">
        <v>23</v>
      </c>
      <c r="E429" s="5" t="s">
        <v>62</v>
      </c>
      <c r="F429" s="6">
        <v>45351</v>
      </c>
      <c r="G429" s="5">
        <v>0.2</v>
      </c>
      <c r="H429" s="10">
        <v>0</v>
      </c>
      <c r="I429" s="8">
        <f t="shared" si="56"/>
        <v>1</v>
      </c>
      <c r="J429" s="8">
        <f t="shared" si="57"/>
        <v>1</v>
      </c>
      <c r="K429" s="5" t="s">
        <v>91</v>
      </c>
      <c r="L429" s="5" t="s">
        <v>91</v>
      </c>
      <c r="M429" s="5">
        <f t="shared" si="50"/>
        <v>2024</v>
      </c>
      <c r="N429" s="5" t="str">
        <f t="shared" si="51"/>
        <v>Febrero</v>
      </c>
      <c r="O429" s="6" t="str">
        <f t="shared" si="52"/>
        <v>2024-1</v>
      </c>
      <c r="P429" s="16">
        <v>1</v>
      </c>
      <c r="Q429" s="16">
        <v>2</v>
      </c>
      <c r="R429" s="5">
        <v>0</v>
      </c>
      <c r="S429" s="5" t="s">
        <v>29</v>
      </c>
      <c r="T429" s="5" t="str">
        <f t="shared" si="53"/>
        <v>124-2024-02-29</v>
      </c>
    </row>
    <row r="430" spans="1:20" x14ac:dyDescent="0.3">
      <c r="A430" s="25">
        <v>124</v>
      </c>
      <c r="B430" s="5" t="s">
        <v>105</v>
      </c>
      <c r="C430" s="5" t="s">
        <v>72</v>
      </c>
      <c r="D430" s="5" t="s">
        <v>23</v>
      </c>
      <c r="E430" s="5" t="s">
        <v>62</v>
      </c>
      <c r="F430" s="6">
        <v>45382</v>
      </c>
      <c r="G430" s="5">
        <v>0.2</v>
      </c>
      <c r="H430" s="65">
        <v>0</v>
      </c>
      <c r="I430" s="8">
        <f t="shared" si="56"/>
        <v>1</v>
      </c>
      <c r="J430" s="8">
        <f t="shared" si="57"/>
        <v>1</v>
      </c>
      <c r="K430" s="5" t="s">
        <v>91</v>
      </c>
      <c r="L430" s="5" t="s">
        <v>91</v>
      </c>
      <c r="M430" s="5">
        <f t="shared" si="50"/>
        <v>2024</v>
      </c>
      <c r="N430" s="5" t="str">
        <f t="shared" si="51"/>
        <v>Marzo</v>
      </c>
      <c r="O430" s="6" t="str">
        <f t="shared" si="52"/>
        <v>2024-1</v>
      </c>
      <c r="P430" s="16">
        <v>1</v>
      </c>
      <c r="Q430" s="16">
        <v>2</v>
      </c>
      <c r="R430" s="5">
        <v>0</v>
      </c>
      <c r="S430" s="5" t="s">
        <v>29</v>
      </c>
      <c r="T430" s="5" t="str">
        <f t="shared" si="53"/>
        <v>124-2024-03-31</v>
      </c>
    </row>
    <row r="431" spans="1:20" x14ac:dyDescent="0.3">
      <c r="A431" s="25">
        <v>124</v>
      </c>
      <c r="B431" s="5" t="s">
        <v>105</v>
      </c>
      <c r="C431" s="5" t="s">
        <v>72</v>
      </c>
      <c r="D431" s="5" t="s">
        <v>23</v>
      </c>
      <c r="E431" s="5" t="s">
        <v>62</v>
      </c>
      <c r="F431" s="6">
        <v>45412</v>
      </c>
      <c r="G431" s="5">
        <v>0.2</v>
      </c>
      <c r="H431" s="65">
        <v>0</v>
      </c>
      <c r="I431" s="8">
        <f t="shared" si="56"/>
        <v>1</v>
      </c>
      <c r="J431" s="8">
        <f t="shared" si="57"/>
        <v>1</v>
      </c>
      <c r="K431" s="5" t="s">
        <v>91</v>
      </c>
      <c r="L431" s="5" t="s">
        <v>91</v>
      </c>
      <c r="M431" s="5">
        <f t="shared" si="50"/>
        <v>2024</v>
      </c>
      <c r="N431" s="5" t="str">
        <f t="shared" si="51"/>
        <v>Abril</v>
      </c>
      <c r="O431" s="6" t="str">
        <f t="shared" si="52"/>
        <v>2024-1</v>
      </c>
      <c r="P431" s="16">
        <v>1</v>
      </c>
      <c r="Q431" s="16">
        <v>2</v>
      </c>
      <c r="R431" s="5">
        <v>0</v>
      </c>
      <c r="S431" s="5" t="s">
        <v>29</v>
      </c>
      <c r="T431" s="5" t="str">
        <f t="shared" si="53"/>
        <v>124-2024-04-30</v>
      </c>
    </row>
    <row r="432" spans="1:20" x14ac:dyDescent="0.3">
      <c r="A432" s="25">
        <v>124</v>
      </c>
      <c r="B432" s="5" t="s">
        <v>105</v>
      </c>
      <c r="C432" s="5" t="s">
        <v>72</v>
      </c>
      <c r="D432" s="5" t="s">
        <v>23</v>
      </c>
      <c r="E432" s="5" t="s">
        <v>62</v>
      </c>
      <c r="F432" s="6">
        <v>45443</v>
      </c>
      <c r="G432" s="5">
        <v>0.2</v>
      </c>
      <c r="H432" s="65">
        <v>0.04</v>
      </c>
      <c r="I432" s="8">
        <f t="shared" si="56"/>
        <v>1</v>
      </c>
      <c r="J432" s="8">
        <f t="shared" si="57"/>
        <v>1</v>
      </c>
      <c r="K432" s="5" t="s">
        <v>91</v>
      </c>
      <c r="L432" s="5" t="s">
        <v>91</v>
      </c>
      <c r="M432" s="5">
        <f t="shared" si="50"/>
        <v>2024</v>
      </c>
      <c r="N432" s="5" t="str">
        <f t="shared" si="51"/>
        <v>Mayo</v>
      </c>
      <c r="O432" s="6" t="str">
        <f t="shared" si="52"/>
        <v>2024-1</v>
      </c>
      <c r="P432" s="16">
        <v>1</v>
      </c>
      <c r="Q432" s="16">
        <v>2</v>
      </c>
      <c r="R432" s="5">
        <v>0</v>
      </c>
      <c r="S432" s="5" t="s">
        <v>29</v>
      </c>
      <c r="T432" s="5" t="str">
        <f t="shared" si="53"/>
        <v>124-2024-05-31</v>
      </c>
    </row>
    <row r="433" spans="1:20" x14ac:dyDescent="0.3">
      <c r="A433" s="25">
        <v>124</v>
      </c>
      <c r="B433" s="5" t="s">
        <v>105</v>
      </c>
      <c r="C433" s="5" t="s">
        <v>72</v>
      </c>
      <c r="D433" s="5" t="s">
        <v>23</v>
      </c>
      <c r="E433" s="5" t="s">
        <v>62</v>
      </c>
      <c r="F433" s="6">
        <v>45473</v>
      </c>
      <c r="G433" s="5">
        <v>0.2</v>
      </c>
      <c r="H433" s="65">
        <v>0</v>
      </c>
      <c r="I433" s="8">
        <f t="shared" si="56"/>
        <v>1</v>
      </c>
      <c r="J433" s="8">
        <f t="shared" si="57"/>
        <v>1</v>
      </c>
      <c r="K433" s="5" t="s">
        <v>91</v>
      </c>
      <c r="L433" s="5" t="s">
        <v>91</v>
      </c>
      <c r="M433" s="5">
        <f t="shared" si="50"/>
        <v>2024</v>
      </c>
      <c r="N433" s="5" t="str">
        <f t="shared" si="51"/>
        <v>Junio</v>
      </c>
      <c r="O433" s="6" t="str">
        <f t="shared" si="52"/>
        <v>2024-1</v>
      </c>
      <c r="P433" s="16">
        <v>1</v>
      </c>
      <c r="Q433" s="16">
        <v>2</v>
      </c>
      <c r="R433" s="5">
        <v>0</v>
      </c>
      <c r="S433" s="5" t="s">
        <v>29</v>
      </c>
      <c r="T433" s="5" t="str">
        <f t="shared" si="53"/>
        <v>124-2024-06-30</v>
      </c>
    </row>
    <row r="434" spans="1:20" x14ac:dyDescent="0.3">
      <c r="A434" s="25">
        <v>124</v>
      </c>
      <c r="B434" s="5" t="s">
        <v>105</v>
      </c>
      <c r="C434" s="5" t="s">
        <v>72</v>
      </c>
      <c r="D434" s="5" t="s">
        <v>23</v>
      </c>
      <c r="E434" s="5" t="s">
        <v>62</v>
      </c>
      <c r="F434" s="6">
        <v>45504</v>
      </c>
      <c r="G434" s="5">
        <v>0.2</v>
      </c>
      <c r="H434" s="65">
        <v>0</v>
      </c>
      <c r="I434" s="8">
        <f t="shared" si="56"/>
        <v>1</v>
      </c>
      <c r="J434" s="8">
        <f t="shared" si="57"/>
        <v>1</v>
      </c>
      <c r="K434" s="5" t="s">
        <v>91</v>
      </c>
      <c r="L434" s="5" t="s">
        <v>91</v>
      </c>
      <c r="M434" s="5">
        <f t="shared" si="50"/>
        <v>2024</v>
      </c>
      <c r="N434" s="5" t="str">
        <f t="shared" si="51"/>
        <v>Julio</v>
      </c>
      <c r="O434" s="6" t="str">
        <f t="shared" si="52"/>
        <v>2024-2</v>
      </c>
      <c r="P434" s="16">
        <v>1</v>
      </c>
      <c r="Q434" s="16">
        <v>2</v>
      </c>
      <c r="R434" s="5">
        <v>0</v>
      </c>
      <c r="S434" s="5" t="s">
        <v>29</v>
      </c>
      <c r="T434" s="5" t="str">
        <f t="shared" si="53"/>
        <v>124-2024-07-31</v>
      </c>
    </row>
    <row r="435" spans="1:20" x14ac:dyDescent="0.3">
      <c r="A435" s="25">
        <v>124</v>
      </c>
      <c r="B435" s="5" t="s">
        <v>105</v>
      </c>
      <c r="C435" s="5" t="s">
        <v>72</v>
      </c>
      <c r="D435" s="5" t="s">
        <v>23</v>
      </c>
      <c r="E435" s="5" t="s">
        <v>62</v>
      </c>
      <c r="F435" s="6">
        <v>45535</v>
      </c>
      <c r="G435" s="5">
        <v>0.2</v>
      </c>
      <c r="H435" s="65">
        <v>0</v>
      </c>
      <c r="I435" s="8">
        <f t="shared" si="56"/>
        <v>1</v>
      </c>
      <c r="J435" s="8">
        <f t="shared" si="57"/>
        <v>1</v>
      </c>
      <c r="K435" s="5" t="s">
        <v>91</v>
      </c>
      <c r="L435" s="5" t="s">
        <v>91</v>
      </c>
      <c r="M435" s="5">
        <f t="shared" si="50"/>
        <v>2024</v>
      </c>
      <c r="N435" s="5" t="str">
        <f t="shared" si="51"/>
        <v>Agosto</v>
      </c>
      <c r="O435" s="6" t="str">
        <f t="shared" si="52"/>
        <v>2024-2</v>
      </c>
      <c r="P435" s="16">
        <v>1</v>
      </c>
      <c r="Q435" s="16">
        <v>2</v>
      </c>
      <c r="R435" s="5">
        <v>0</v>
      </c>
      <c r="S435" s="5" t="s">
        <v>29</v>
      </c>
      <c r="T435" s="5" t="str">
        <f t="shared" si="53"/>
        <v>124-2024-08-31</v>
      </c>
    </row>
    <row r="436" spans="1:20" x14ac:dyDescent="0.3">
      <c r="A436" s="25">
        <v>124</v>
      </c>
      <c r="B436" s="5" t="s">
        <v>105</v>
      </c>
      <c r="C436" s="5" t="s">
        <v>72</v>
      </c>
      <c r="D436" s="5" t="s">
        <v>23</v>
      </c>
      <c r="E436" s="5" t="s">
        <v>62</v>
      </c>
      <c r="F436" s="6">
        <v>45565</v>
      </c>
      <c r="G436" s="5">
        <v>0.2</v>
      </c>
      <c r="H436" s="65">
        <v>0</v>
      </c>
      <c r="I436" s="8">
        <f t="shared" si="56"/>
        <v>1</v>
      </c>
      <c r="J436" s="8">
        <f t="shared" si="57"/>
        <v>1</v>
      </c>
      <c r="K436" s="5" t="s">
        <v>91</v>
      </c>
      <c r="L436" s="5" t="s">
        <v>91</v>
      </c>
      <c r="M436" s="5">
        <f t="shared" si="50"/>
        <v>2024</v>
      </c>
      <c r="N436" s="5" t="str">
        <f t="shared" si="51"/>
        <v>Septiembre</v>
      </c>
      <c r="O436" s="6" t="str">
        <f t="shared" si="52"/>
        <v>2024-2</v>
      </c>
      <c r="P436" s="16">
        <v>1</v>
      </c>
      <c r="Q436" s="16">
        <v>2</v>
      </c>
      <c r="R436" s="5">
        <v>0</v>
      </c>
      <c r="S436" s="5" t="s">
        <v>29</v>
      </c>
      <c r="T436" s="5" t="str">
        <f t="shared" si="53"/>
        <v>124-2024-09-30</v>
      </c>
    </row>
    <row r="437" spans="1:20" x14ac:dyDescent="0.3">
      <c r="A437" s="37">
        <v>124</v>
      </c>
      <c r="B437" s="5" t="s">
        <v>105</v>
      </c>
      <c r="C437" s="5" t="s">
        <v>72</v>
      </c>
      <c r="D437" s="5" t="s">
        <v>23</v>
      </c>
      <c r="E437" s="5" t="s">
        <v>62</v>
      </c>
      <c r="F437" s="6">
        <v>45596</v>
      </c>
      <c r="G437" s="5">
        <v>0.2</v>
      </c>
      <c r="H437" s="65">
        <v>0</v>
      </c>
      <c r="I437" s="8">
        <f t="shared" si="56"/>
        <v>1</v>
      </c>
      <c r="J437" s="8">
        <f t="shared" si="57"/>
        <v>1</v>
      </c>
      <c r="K437" s="5" t="s">
        <v>91</v>
      </c>
      <c r="L437" s="5" t="s">
        <v>91</v>
      </c>
      <c r="M437" s="5">
        <f t="shared" si="50"/>
        <v>2024</v>
      </c>
      <c r="N437" s="5" t="str">
        <f t="shared" si="51"/>
        <v>Octubre</v>
      </c>
      <c r="O437" s="6" t="str">
        <f t="shared" si="52"/>
        <v>2024-2</v>
      </c>
      <c r="P437" s="16">
        <v>1</v>
      </c>
      <c r="Q437" s="16">
        <v>2</v>
      </c>
      <c r="R437" s="5">
        <v>0</v>
      </c>
      <c r="S437" s="5" t="s">
        <v>29</v>
      </c>
      <c r="T437" s="5" t="str">
        <f t="shared" si="53"/>
        <v>124-2024-10-31</v>
      </c>
    </row>
    <row r="438" spans="1:20" x14ac:dyDescent="0.3">
      <c r="A438" s="37">
        <v>124</v>
      </c>
      <c r="B438" s="5" t="s">
        <v>105</v>
      </c>
      <c r="C438" s="5" t="s">
        <v>72</v>
      </c>
      <c r="D438" s="5" t="s">
        <v>23</v>
      </c>
      <c r="E438" s="5" t="s">
        <v>62</v>
      </c>
      <c r="F438" s="6">
        <v>45626</v>
      </c>
      <c r="G438" s="5">
        <v>0.2</v>
      </c>
      <c r="H438" s="65">
        <v>0</v>
      </c>
      <c r="I438" s="8">
        <f t="shared" si="56"/>
        <v>1</v>
      </c>
      <c r="J438" s="8">
        <f t="shared" si="57"/>
        <v>1</v>
      </c>
      <c r="K438" s="5" t="s">
        <v>91</v>
      </c>
      <c r="L438" s="5" t="s">
        <v>91</v>
      </c>
      <c r="M438" s="5">
        <f t="shared" si="50"/>
        <v>2024</v>
      </c>
      <c r="N438" s="5" t="str">
        <f t="shared" si="51"/>
        <v>Noviembre</v>
      </c>
      <c r="O438" s="6" t="str">
        <f t="shared" si="52"/>
        <v>2024-2</v>
      </c>
      <c r="P438" s="16">
        <v>1</v>
      </c>
      <c r="Q438" s="16">
        <v>2</v>
      </c>
      <c r="R438" s="5">
        <v>0</v>
      </c>
      <c r="S438" s="5" t="s">
        <v>29</v>
      </c>
      <c r="T438" s="5" t="str">
        <f t="shared" si="53"/>
        <v>124-2024-11-30</v>
      </c>
    </row>
    <row r="439" spans="1:20" x14ac:dyDescent="0.3">
      <c r="A439" s="37">
        <v>124</v>
      </c>
      <c r="B439" s="5" t="s">
        <v>105</v>
      </c>
      <c r="C439" s="5" t="s">
        <v>72</v>
      </c>
      <c r="D439" s="5" t="s">
        <v>23</v>
      </c>
      <c r="E439" s="5" t="s">
        <v>62</v>
      </c>
      <c r="F439" s="6">
        <v>45657</v>
      </c>
      <c r="G439" s="5">
        <v>0.2</v>
      </c>
      <c r="H439" s="65">
        <v>0.11</v>
      </c>
      <c r="I439" s="8">
        <f t="shared" si="56"/>
        <v>1</v>
      </c>
      <c r="J439" s="8">
        <f t="shared" si="57"/>
        <v>1</v>
      </c>
      <c r="K439" s="5" t="s">
        <v>91</v>
      </c>
      <c r="L439" s="5" t="s">
        <v>91</v>
      </c>
      <c r="M439" s="5">
        <f t="shared" si="50"/>
        <v>2024</v>
      </c>
      <c r="N439" s="5" t="str">
        <f t="shared" si="51"/>
        <v>Diciembre</v>
      </c>
      <c r="O439" s="6" t="str">
        <f t="shared" si="52"/>
        <v>2024-2</v>
      </c>
      <c r="P439" s="16">
        <v>1</v>
      </c>
      <c r="Q439" s="16">
        <v>2</v>
      </c>
      <c r="R439" s="5">
        <v>0</v>
      </c>
      <c r="S439" s="5" t="s">
        <v>29</v>
      </c>
      <c r="T439" s="5" t="str">
        <f t="shared" si="53"/>
        <v>124-2024-12-31</v>
      </c>
    </row>
    <row r="440" spans="1:20" x14ac:dyDescent="0.3">
      <c r="A440" s="25">
        <v>125</v>
      </c>
      <c r="B440" s="5" t="s">
        <v>106</v>
      </c>
      <c r="C440" s="5" t="s">
        <v>72</v>
      </c>
      <c r="D440" s="5" t="s">
        <v>23</v>
      </c>
      <c r="E440" s="5" t="s">
        <v>62</v>
      </c>
      <c r="F440" s="6">
        <v>44592</v>
      </c>
      <c r="G440" s="5">
        <v>4.7</v>
      </c>
      <c r="H440" s="12">
        <v>0</v>
      </c>
      <c r="I440" s="8">
        <f t="shared" ref="I440:I481" si="58">IF(H440&lt;=G440,100%,G440/H440)</f>
        <v>1</v>
      </c>
      <c r="J440" s="8">
        <v>1</v>
      </c>
      <c r="K440" s="5" t="s">
        <v>91</v>
      </c>
      <c r="L440" s="11" t="s">
        <v>91</v>
      </c>
      <c r="M440" s="5">
        <f t="shared" si="50"/>
        <v>2022</v>
      </c>
      <c r="N440" s="5" t="str">
        <f t="shared" si="51"/>
        <v>Enero</v>
      </c>
      <c r="O440" s="6" t="str">
        <f t="shared" si="52"/>
        <v>2022-1</v>
      </c>
      <c r="P440" s="16">
        <v>1</v>
      </c>
      <c r="Q440" s="16">
        <v>2</v>
      </c>
      <c r="R440" s="5">
        <v>0</v>
      </c>
      <c r="S440" s="5" t="s">
        <v>29</v>
      </c>
      <c r="T440" s="5" t="str">
        <f t="shared" si="53"/>
        <v>125-2022-01-31</v>
      </c>
    </row>
    <row r="441" spans="1:20" x14ac:dyDescent="0.3">
      <c r="A441" s="25">
        <v>125</v>
      </c>
      <c r="B441" s="5" t="s">
        <v>106</v>
      </c>
      <c r="C441" s="5" t="s">
        <v>72</v>
      </c>
      <c r="D441" s="5" t="s">
        <v>23</v>
      </c>
      <c r="E441" s="5" t="s">
        <v>62</v>
      </c>
      <c r="F441" s="17">
        <v>44620</v>
      </c>
      <c r="G441" s="5">
        <v>4.7</v>
      </c>
      <c r="H441" s="12">
        <v>0.21</v>
      </c>
      <c r="I441" s="8">
        <f t="shared" si="58"/>
        <v>1</v>
      </c>
      <c r="J441" s="8">
        <v>1</v>
      </c>
      <c r="K441" s="5" t="s">
        <v>91</v>
      </c>
      <c r="L441" s="11" t="s">
        <v>91</v>
      </c>
      <c r="M441" s="5">
        <f t="shared" si="50"/>
        <v>2022</v>
      </c>
      <c r="N441" s="5" t="str">
        <f t="shared" si="51"/>
        <v>Febrero</v>
      </c>
      <c r="O441" s="6" t="str">
        <f t="shared" si="52"/>
        <v>2022-1</v>
      </c>
      <c r="P441" s="16">
        <v>1</v>
      </c>
      <c r="Q441" s="16">
        <v>2</v>
      </c>
      <c r="R441" s="5">
        <v>0</v>
      </c>
      <c r="S441" s="5" t="s">
        <v>29</v>
      </c>
      <c r="T441" s="5" t="str">
        <f t="shared" si="53"/>
        <v>125-2022-02-28</v>
      </c>
    </row>
    <row r="442" spans="1:20" x14ac:dyDescent="0.3">
      <c r="A442" s="25">
        <v>125</v>
      </c>
      <c r="B442" s="5" t="s">
        <v>106</v>
      </c>
      <c r="C442" s="5" t="s">
        <v>72</v>
      </c>
      <c r="D442" s="5" t="s">
        <v>23</v>
      </c>
      <c r="E442" s="5" t="s">
        <v>62</v>
      </c>
      <c r="F442" s="6">
        <v>44651</v>
      </c>
      <c r="G442" s="5">
        <v>4.7</v>
      </c>
      <c r="H442" s="12">
        <v>0</v>
      </c>
      <c r="I442" s="8">
        <f t="shared" si="58"/>
        <v>1</v>
      </c>
      <c r="J442" s="8">
        <v>1</v>
      </c>
      <c r="K442" s="5" t="s">
        <v>91</v>
      </c>
      <c r="L442" s="11" t="s">
        <v>91</v>
      </c>
      <c r="M442" s="5">
        <f t="shared" si="50"/>
        <v>2022</v>
      </c>
      <c r="N442" s="5" t="str">
        <f t="shared" si="51"/>
        <v>Marzo</v>
      </c>
      <c r="O442" s="6" t="str">
        <f t="shared" si="52"/>
        <v>2022-1</v>
      </c>
      <c r="P442" s="16">
        <v>1</v>
      </c>
      <c r="Q442" s="16">
        <v>2</v>
      </c>
      <c r="R442" s="5">
        <v>0</v>
      </c>
      <c r="S442" s="5" t="s">
        <v>29</v>
      </c>
      <c r="T442" s="5" t="str">
        <f t="shared" si="53"/>
        <v>125-2022-03-31</v>
      </c>
    </row>
    <row r="443" spans="1:20" x14ac:dyDescent="0.3">
      <c r="A443" s="25">
        <v>125</v>
      </c>
      <c r="B443" s="5" t="s">
        <v>106</v>
      </c>
      <c r="C443" s="5" t="s">
        <v>72</v>
      </c>
      <c r="D443" s="5" t="s">
        <v>23</v>
      </c>
      <c r="E443" s="5" t="s">
        <v>62</v>
      </c>
      <c r="F443" s="6">
        <v>44681</v>
      </c>
      <c r="G443" s="5">
        <v>4.7</v>
      </c>
      <c r="H443" s="12">
        <v>0</v>
      </c>
      <c r="I443" s="8">
        <f t="shared" si="58"/>
        <v>1</v>
      </c>
      <c r="J443" s="8">
        <v>1</v>
      </c>
      <c r="K443" s="5" t="s">
        <v>91</v>
      </c>
      <c r="L443" s="5" t="s">
        <v>91</v>
      </c>
      <c r="M443" s="5">
        <f t="shared" si="50"/>
        <v>2022</v>
      </c>
      <c r="N443" s="5" t="str">
        <f t="shared" si="51"/>
        <v>Abril</v>
      </c>
      <c r="O443" s="6" t="str">
        <f t="shared" si="52"/>
        <v>2022-1</v>
      </c>
      <c r="P443" s="16">
        <v>1</v>
      </c>
      <c r="Q443" s="16">
        <v>2</v>
      </c>
      <c r="R443" s="5">
        <v>0</v>
      </c>
      <c r="S443" s="5" t="s">
        <v>29</v>
      </c>
      <c r="T443" s="5" t="str">
        <f t="shared" si="53"/>
        <v>125-2022-04-30</v>
      </c>
    </row>
    <row r="444" spans="1:20" x14ac:dyDescent="0.3">
      <c r="A444" s="25">
        <v>125</v>
      </c>
      <c r="B444" s="5" t="s">
        <v>106</v>
      </c>
      <c r="C444" s="5" t="s">
        <v>72</v>
      </c>
      <c r="D444" s="5" t="s">
        <v>23</v>
      </c>
      <c r="E444" s="5" t="s">
        <v>62</v>
      </c>
      <c r="F444" s="6">
        <v>44712</v>
      </c>
      <c r="G444" s="5">
        <v>4.7</v>
      </c>
      <c r="H444" s="12">
        <v>0.27</v>
      </c>
      <c r="I444" s="8">
        <f t="shared" si="58"/>
        <v>1</v>
      </c>
      <c r="J444" s="8">
        <v>1</v>
      </c>
      <c r="K444" s="5" t="s">
        <v>91</v>
      </c>
      <c r="L444" s="11" t="s">
        <v>91</v>
      </c>
      <c r="M444" s="5">
        <f t="shared" si="50"/>
        <v>2022</v>
      </c>
      <c r="N444" s="5" t="str">
        <f t="shared" si="51"/>
        <v>Mayo</v>
      </c>
      <c r="O444" s="6" t="str">
        <f t="shared" si="52"/>
        <v>2022-1</v>
      </c>
      <c r="P444" s="16">
        <v>1</v>
      </c>
      <c r="Q444" s="16">
        <v>2</v>
      </c>
      <c r="R444" s="5">
        <v>0</v>
      </c>
      <c r="S444" s="5" t="s">
        <v>29</v>
      </c>
      <c r="T444" s="5" t="str">
        <f t="shared" si="53"/>
        <v>125-2022-05-31</v>
      </c>
    </row>
    <row r="445" spans="1:20" x14ac:dyDescent="0.3">
      <c r="A445" s="25">
        <v>125</v>
      </c>
      <c r="B445" s="5" t="s">
        <v>106</v>
      </c>
      <c r="C445" s="5" t="s">
        <v>72</v>
      </c>
      <c r="D445" s="5" t="s">
        <v>23</v>
      </c>
      <c r="E445" s="5" t="s">
        <v>62</v>
      </c>
      <c r="F445" s="6">
        <v>44742</v>
      </c>
      <c r="G445" s="5">
        <v>4.7</v>
      </c>
      <c r="H445" s="12">
        <v>0</v>
      </c>
      <c r="I445" s="8">
        <f t="shared" si="58"/>
        <v>1</v>
      </c>
      <c r="J445" s="8">
        <v>1</v>
      </c>
      <c r="K445" s="5" t="s">
        <v>91</v>
      </c>
      <c r="L445" s="11" t="s">
        <v>91</v>
      </c>
      <c r="M445" s="5">
        <f t="shared" si="50"/>
        <v>2022</v>
      </c>
      <c r="N445" s="5" t="str">
        <f t="shared" si="51"/>
        <v>Junio</v>
      </c>
      <c r="O445" s="6" t="str">
        <f t="shared" si="52"/>
        <v>2022-1</v>
      </c>
      <c r="P445" s="16">
        <v>1</v>
      </c>
      <c r="Q445" s="16">
        <v>2</v>
      </c>
      <c r="R445" s="5">
        <v>0</v>
      </c>
      <c r="S445" s="5" t="s">
        <v>29</v>
      </c>
      <c r="T445" s="5" t="str">
        <f t="shared" si="53"/>
        <v>125-2022-06-30</v>
      </c>
    </row>
    <row r="446" spans="1:20" x14ac:dyDescent="0.3">
      <c r="A446" s="25">
        <v>125</v>
      </c>
      <c r="B446" s="5" t="s">
        <v>106</v>
      </c>
      <c r="C446" s="5" t="s">
        <v>72</v>
      </c>
      <c r="D446" s="5" t="s">
        <v>23</v>
      </c>
      <c r="E446" s="5" t="s">
        <v>62</v>
      </c>
      <c r="F446" s="6">
        <v>44773</v>
      </c>
      <c r="G446" s="5">
        <v>4.7</v>
      </c>
      <c r="H446" s="12">
        <v>0</v>
      </c>
      <c r="I446" s="8">
        <f t="shared" si="58"/>
        <v>1</v>
      </c>
      <c r="J446" s="8">
        <v>1</v>
      </c>
      <c r="K446" s="5" t="s">
        <v>91</v>
      </c>
      <c r="L446" s="5" t="s">
        <v>91</v>
      </c>
      <c r="M446" s="5">
        <f t="shared" si="50"/>
        <v>2022</v>
      </c>
      <c r="N446" s="5" t="str">
        <f t="shared" si="51"/>
        <v>Julio</v>
      </c>
      <c r="O446" s="6" t="str">
        <f t="shared" si="52"/>
        <v>2022-2</v>
      </c>
      <c r="P446" s="16">
        <v>1</v>
      </c>
      <c r="Q446" s="16">
        <v>2</v>
      </c>
      <c r="R446" s="5">
        <v>0</v>
      </c>
      <c r="S446" s="5" t="s">
        <v>29</v>
      </c>
      <c r="T446" s="5" t="str">
        <f t="shared" si="53"/>
        <v>125-2022-07-31</v>
      </c>
    </row>
    <row r="447" spans="1:20" x14ac:dyDescent="0.3">
      <c r="A447" s="25">
        <v>125</v>
      </c>
      <c r="B447" s="5" t="s">
        <v>106</v>
      </c>
      <c r="C447" s="5" t="s">
        <v>72</v>
      </c>
      <c r="D447" s="5" t="s">
        <v>23</v>
      </c>
      <c r="E447" s="5" t="s">
        <v>62</v>
      </c>
      <c r="F447" s="6">
        <v>44804</v>
      </c>
      <c r="G447" s="5">
        <v>4.7</v>
      </c>
      <c r="H447" s="12">
        <v>0.31</v>
      </c>
      <c r="I447" s="8">
        <f t="shared" si="58"/>
        <v>1</v>
      </c>
      <c r="J447" s="8">
        <v>1</v>
      </c>
      <c r="K447" s="5" t="s">
        <v>91</v>
      </c>
      <c r="L447" s="5" t="s">
        <v>91</v>
      </c>
      <c r="M447" s="5">
        <f t="shared" si="50"/>
        <v>2022</v>
      </c>
      <c r="N447" s="5" t="str">
        <f t="shared" si="51"/>
        <v>Agosto</v>
      </c>
      <c r="O447" s="6" t="str">
        <f t="shared" si="52"/>
        <v>2022-2</v>
      </c>
      <c r="P447" s="16">
        <v>1</v>
      </c>
      <c r="Q447" s="16">
        <v>2</v>
      </c>
      <c r="R447" s="5">
        <v>0</v>
      </c>
      <c r="S447" s="5" t="s">
        <v>29</v>
      </c>
      <c r="T447" s="5" t="str">
        <f t="shared" si="53"/>
        <v>125-2022-08-31</v>
      </c>
    </row>
    <row r="448" spans="1:20" x14ac:dyDescent="0.3">
      <c r="A448" s="25">
        <v>125</v>
      </c>
      <c r="B448" s="5" t="s">
        <v>106</v>
      </c>
      <c r="C448" s="5" t="s">
        <v>72</v>
      </c>
      <c r="D448" s="5" t="s">
        <v>23</v>
      </c>
      <c r="E448" s="5" t="s">
        <v>62</v>
      </c>
      <c r="F448" s="6">
        <v>44834</v>
      </c>
      <c r="G448" s="5">
        <v>4.7</v>
      </c>
      <c r="H448" s="12">
        <v>0</v>
      </c>
      <c r="I448" s="8">
        <f t="shared" si="58"/>
        <v>1</v>
      </c>
      <c r="J448" s="8">
        <v>1</v>
      </c>
      <c r="K448" s="5" t="s">
        <v>91</v>
      </c>
      <c r="L448" s="11" t="s">
        <v>91</v>
      </c>
      <c r="M448" s="5">
        <f t="shared" si="50"/>
        <v>2022</v>
      </c>
      <c r="N448" s="5" t="str">
        <f t="shared" si="51"/>
        <v>Septiembre</v>
      </c>
      <c r="O448" s="6" t="str">
        <f t="shared" si="52"/>
        <v>2022-2</v>
      </c>
      <c r="P448" s="16">
        <v>1</v>
      </c>
      <c r="Q448" s="16">
        <v>2</v>
      </c>
      <c r="R448" s="5">
        <v>0</v>
      </c>
      <c r="S448" s="5" t="s">
        <v>29</v>
      </c>
      <c r="T448" s="5" t="str">
        <f t="shared" si="53"/>
        <v>125-2022-09-30</v>
      </c>
    </row>
    <row r="449" spans="1:20" x14ac:dyDescent="0.3">
      <c r="A449" s="37">
        <v>125</v>
      </c>
      <c r="B449" s="5" t="s">
        <v>106</v>
      </c>
      <c r="C449" s="5" t="s">
        <v>72</v>
      </c>
      <c r="D449" s="5" t="s">
        <v>23</v>
      </c>
      <c r="E449" s="5" t="s">
        <v>62</v>
      </c>
      <c r="F449" s="6">
        <v>44865</v>
      </c>
      <c r="G449" s="5">
        <v>4.7</v>
      </c>
      <c r="H449" s="12">
        <v>0.17</v>
      </c>
      <c r="I449" s="8">
        <f t="shared" si="58"/>
        <v>1</v>
      </c>
      <c r="J449" s="8">
        <v>1</v>
      </c>
      <c r="K449" s="5" t="s">
        <v>91</v>
      </c>
      <c r="L449" s="5" t="s">
        <v>91</v>
      </c>
      <c r="M449" s="5">
        <f t="shared" si="50"/>
        <v>2022</v>
      </c>
      <c r="N449" s="5" t="str">
        <f t="shared" si="51"/>
        <v>Octubre</v>
      </c>
      <c r="O449" s="6" t="str">
        <f t="shared" si="52"/>
        <v>2022-2</v>
      </c>
      <c r="P449" s="16">
        <v>1</v>
      </c>
      <c r="Q449" s="16">
        <v>2</v>
      </c>
      <c r="R449" s="5">
        <v>0</v>
      </c>
      <c r="S449" s="5" t="s">
        <v>29</v>
      </c>
      <c r="T449" s="5" t="str">
        <f t="shared" si="53"/>
        <v>125-2022-10-31</v>
      </c>
    </row>
    <row r="450" spans="1:20" x14ac:dyDescent="0.3">
      <c r="A450" s="25">
        <v>125</v>
      </c>
      <c r="B450" s="5" t="s">
        <v>106</v>
      </c>
      <c r="C450" s="5" t="s">
        <v>72</v>
      </c>
      <c r="D450" s="5" t="s">
        <v>23</v>
      </c>
      <c r="E450" s="5" t="s">
        <v>62</v>
      </c>
      <c r="F450" s="6">
        <v>44895</v>
      </c>
      <c r="G450" s="5">
        <v>4.7</v>
      </c>
      <c r="H450" s="12">
        <v>0</v>
      </c>
      <c r="I450" s="8">
        <f t="shared" si="58"/>
        <v>1</v>
      </c>
      <c r="J450" s="8">
        <v>1</v>
      </c>
      <c r="K450" s="5" t="s">
        <v>91</v>
      </c>
      <c r="L450" s="5" t="s">
        <v>91</v>
      </c>
      <c r="M450" s="5">
        <f t="shared" ref="M450:M513" si="59">YEAR(F450)</f>
        <v>2022</v>
      </c>
      <c r="N450" s="5" t="str">
        <f t="shared" ref="N450:N513" si="60">PROPER(TEXT(F450,"mmmm"))</f>
        <v>Noviembre</v>
      </c>
      <c r="O450" s="6" t="str">
        <f t="shared" ref="O450:O513" si="61">IF(OR(N450="Enero",N450="Febrero",N450="Marzo",N450="Abril",N450="Mayo",N450="Junio"),M450&amp;"-1",IF(OR(N450="Julio",N450="Agosto",N450="Septiembre",N450="Octubre",N450="Noviembre",N450="Diciembre"),M450&amp;"-2"))</f>
        <v>2022-2</v>
      </c>
      <c r="P450" s="16">
        <v>1</v>
      </c>
      <c r="Q450" s="16">
        <v>2</v>
      </c>
      <c r="R450" s="5">
        <v>0</v>
      </c>
      <c r="S450" s="5" t="s">
        <v>29</v>
      </c>
      <c r="T450" s="5" t="str">
        <f t="shared" ref="T450:T513" si="62">A450&amp;"-"&amp;YEAR(F450)&amp;"-"&amp;IF(LEN(MONTH(F450))=1,"0"&amp;MONTH(F450),MONTH(F450))&amp;"-"&amp;DAY(F450)</f>
        <v>125-2022-11-30</v>
      </c>
    </row>
    <row r="451" spans="1:20" x14ac:dyDescent="0.3">
      <c r="A451" s="25">
        <v>125</v>
      </c>
      <c r="B451" s="5" t="s">
        <v>106</v>
      </c>
      <c r="C451" s="5" t="s">
        <v>72</v>
      </c>
      <c r="D451" s="5" t="s">
        <v>23</v>
      </c>
      <c r="E451" s="5" t="s">
        <v>62</v>
      </c>
      <c r="F451" s="6">
        <v>44926</v>
      </c>
      <c r="G451" s="5">
        <v>4.7</v>
      </c>
      <c r="H451" s="12">
        <v>0</v>
      </c>
      <c r="I451" s="8">
        <f t="shared" si="58"/>
        <v>1</v>
      </c>
      <c r="J451" s="8">
        <v>1</v>
      </c>
      <c r="K451" s="5" t="s">
        <v>91</v>
      </c>
      <c r="L451" s="5" t="s">
        <v>91</v>
      </c>
      <c r="M451" s="5">
        <f t="shared" si="59"/>
        <v>2022</v>
      </c>
      <c r="N451" s="5" t="str">
        <f t="shared" si="60"/>
        <v>Diciembre</v>
      </c>
      <c r="O451" s="6" t="str">
        <f t="shared" si="61"/>
        <v>2022-2</v>
      </c>
      <c r="P451" s="16">
        <v>1</v>
      </c>
      <c r="Q451" s="16">
        <v>2</v>
      </c>
      <c r="R451" s="5">
        <v>0</v>
      </c>
      <c r="S451" s="5" t="s">
        <v>29</v>
      </c>
      <c r="T451" s="5" t="str">
        <f t="shared" si="62"/>
        <v>125-2022-12-31</v>
      </c>
    </row>
    <row r="452" spans="1:20" x14ac:dyDescent="0.3">
      <c r="A452" s="25">
        <v>125</v>
      </c>
      <c r="B452" s="5" t="s">
        <v>106</v>
      </c>
      <c r="C452" s="5" t="s">
        <v>72</v>
      </c>
      <c r="D452" s="5" t="s">
        <v>23</v>
      </c>
      <c r="E452" s="5" t="s">
        <v>62</v>
      </c>
      <c r="F452" s="6">
        <v>44957</v>
      </c>
      <c r="G452" s="5">
        <v>4.7</v>
      </c>
      <c r="H452" s="12">
        <v>0</v>
      </c>
      <c r="I452" s="8">
        <f t="shared" si="58"/>
        <v>1</v>
      </c>
      <c r="J452" s="8">
        <v>1</v>
      </c>
      <c r="K452" s="5" t="s">
        <v>91</v>
      </c>
      <c r="L452" s="11" t="s">
        <v>91</v>
      </c>
      <c r="M452" s="5">
        <f t="shared" si="59"/>
        <v>2023</v>
      </c>
      <c r="N452" s="5" t="str">
        <f t="shared" si="60"/>
        <v>Enero</v>
      </c>
      <c r="O452" s="6" t="str">
        <f t="shared" si="61"/>
        <v>2023-1</v>
      </c>
      <c r="P452" s="16">
        <v>1</v>
      </c>
      <c r="Q452" s="16">
        <v>2</v>
      </c>
      <c r="R452" s="5">
        <v>0</v>
      </c>
      <c r="S452" s="5" t="s">
        <v>29</v>
      </c>
      <c r="T452" s="5" t="str">
        <f t="shared" si="62"/>
        <v>125-2023-01-31</v>
      </c>
    </row>
    <row r="453" spans="1:20" x14ac:dyDescent="0.3">
      <c r="A453" s="25">
        <v>125</v>
      </c>
      <c r="B453" s="5" t="s">
        <v>106</v>
      </c>
      <c r="C453" s="5" t="s">
        <v>72</v>
      </c>
      <c r="D453" s="5" t="s">
        <v>23</v>
      </c>
      <c r="E453" s="5" t="s">
        <v>62</v>
      </c>
      <c r="F453" s="17">
        <v>44985</v>
      </c>
      <c r="G453" s="5">
        <v>4.7</v>
      </c>
      <c r="H453" s="12">
        <v>0</v>
      </c>
      <c r="I453" s="8">
        <f t="shared" si="58"/>
        <v>1</v>
      </c>
      <c r="J453" s="8">
        <v>1</v>
      </c>
      <c r="K453" s="5" t="s">
        <v>91</v>
      </c>
      <c r="L453" s="11" t="s">
        <v>91</v>
      </c>
      <c r="M453" s="5">
        <f t="shared" si="59"/>
        <v>2023</v>
      </c>
      <c r="N453" s="5" t="str">
        <f t="shared" si="60"/>
        <v>Febrero</v>
      </c>
      <c r="O453" s="6" t="str">
        <f t="shared" si="61"/>
        <v>2023-1</v>
      </c>
      <c r="P453" s="16">
        <v>1</v>
      </c>
      <c r="Q453" s="16">
        <v>2</v>
      </c>
      <c r="R453" s="5">
        <v>0</v>
      </c>
      <c r="S453" s="5" t="s">
        <v>29</v>
      </c>
      <c r="T453" s="5" t="str">
        <f t="shared" si="62"/>
        <v>125-2023-02-28</v>
      </c>
    </row>
    <row r="454" spans="1:20" x14ac:dyDescent="0.3">
      <c r="A454" s="25">
        <v>125</v>
      </c>
      <c r="B454" s="5" t="s">
        <v>106</v>
      </c>
      <c r="C454" s="5" t="s">
        <v>72</v>
      </c>
      <c r="D454" s="5" t="s">
        <v>23</v>
      </c>
      <c r="E454" s="5" t="s">
        <v>62</v>
      </c>
      <c r="F454" s="6">
        <v>45016</v>
      </c>
      <c r="G454" s="5">
        <v>4.7</v>
      </c>
      <c r="H454" s="12">
        <v>0</v>
      </c>
      <c r="I454" s="8">
        <f t="shared" si="58"/>
        <v>1</v>
      </c>
      <c r="J454" s="8">
        <v>1</v>
      </c>
      <c r="K454" s="5" t="s">
        <v>91</v>
      </c>
      <c r="L454" s="11" t="s">
        <v>91</v>
      </c>
      <c r="M454" s="5">
        <f t="shared" si="59"/>
        <v>2023</v>
      </c>
      <c r="N454" s="5" t="str">
        <f t="shared" si="60"/>
        <v>Marzo</v>
      </c>
      <c r="O454" s="6" t="str">
        <f t="shared" si="61"/>
        <v>2023-1</v>
      </c>
      <c r="P454" s="16">
        <v>1</v>
      </c>
      <c r="Q454" s="16">
        <v>2</v>
      </c>
      <c r="R454" s="5">
        <v>0</v>
      </c>
      <c r="S454" s="5" t="s">
        <v>29</v>
      </c>
      <c r="T454" s="5" t="str">
        <f t="shared" si="62"/>
        <v>125-2023-03-31</v>
      </c>
    </row>
    <row r="455" spans="1:20" x14ac:dyDescent="0.3">
      <c r="A455" s="25">
        <v>125</v>
      </c>
      <c r="B455" s="5" t="s">
        <v>106</v>
      </c>
      <c r="C455" s="5" t="s">
        <v>72</v>
      </c>
      <c r="D455" s="5" t="s">
        <v>23</v>
      </c>
      <c r="E455" s="5" t="s">
        <v>62</v>
      </c>
      <c r="F455" s="6">
        <v>45046</v>
      </c>
      <c r="G455" s="5">
        <v>4.7</v>
      </c>
      <c r="H455" s="12">
        <v>0.13044612575006501</v>
      </c>
      <c r="I455" s="8">
        <f t="shared" si="58"/>
        <v>1</v>
      </c>
      <c r="J455" s="8">
        <v>1</v>
      </c>
      <c r="K455" s="5" t="s">
        <v>91</v>
      </c>
      <c r="L455" s="5" t="s">
        <v>91</v>
      </c>
      <c r="M455" s="5">
        <f t="shared" si="59"/>
        <v>2023</v>
      </c>
      <c r="N455" s="5" t="str">
        <f t="shared" si="60"/>
        <v>Abril</v>
      </c>
      <c r="O455" s="6" t="str">
        <f t="shared" si="61"/>
        <v>2023-1</v>
      </c>
      <c r="P455" s="16">
        <v>1</v>
      </c>
      <c r="Q455" s="16">
        <v>2</v>
      </c>
      <c r="R455" s="5">
        <v>0</v>
      </c>
      <c r="S455" s="5" t="s">
        <v>29</v>
      </c>
      <c r="T455" s="5" t="str">
        <f t="shared" si="62"/>
        <v>125-2023-04-30</v>
      </c>
    </row>
    <row r="456" spans="1:20" x14ac:dyDescent="0.3">
      <c r="A456" s="25">
        <v>125</v>
      </c>
      <c r="B456" s="5" t="s">
        <v>106</v>
      </c>
      <c r="C456" s="5" t="s">
        <v>72</v>
      </c>
      <c r="D456" s="5" t="s">
        <v>23</v>
      </c>
      <c r="E456" s="5" t="s">
        <v>62</v>
      </c>
      <c r="F456" s="6">
        <v>45077</v>
      </c>
      <c r="G456" s="5">
        <v>4.7</v>
      </c>
      <c r="H456" s="12">
        <v>0</v>
      </c>
      <c r="I456" s="8">
        <f t="shared" si="58"/>
        <v>1</v>
      </c>
      <c r="J456" s="8">
        <v>1</v>
      </c>
      <c r="K456" s="5" t="s">
        <v>91</v>
      </c>
      <c r="L456" s="11" t="s">
        <v>91</v>
      </c>
      <c r="M456" s="5">
        <f t="shared" si="59"/>
        <v>2023</v>
      </c>
      <c r="N456" s="5" t="str">
        <f t="shared" si="60"/>
        <v>Mayo</v>
      </c>
      <c r="O456" s="6" t="str">
        <f t="shared" si="61"/>
        <v>2023-1</v>
      </c>
      <c r="P456" s="16">
        <v>1</v>
      </c>
      <c r="Q456" s="16">
        <v>2</v>
      </c>
      <c r="R456" s="5">
        <v>0</v>
      </c>
      <c r="S456" s="5" t="s">
        <v>29</v>
      </c>
      <c r="T456" s="5" t="str">
        <f t="shared" si="62"/>
        <v>125-2023-05-31</v>
      </c>
    </row>
    <row r="457" spans="1:20" x14ac:dyDescent="0.3">
      <c r="A457" s="25">
        <v>125</v>
      </c>
      <c r="B457" s="5" t="s">
        <v>106</v>
      </c>
      <c r="C457" s="5" t="s">
        <v>72</v>
      </c>
      <c r="D457" s="5" t="s">
        <v>23</v>
      </c>
      <c r="E457" s="5" t="s">
        <v>62</v>
      </c>
      <c r="F457" s="6">
        <v>45107</v>
      </c>
      <c r="G457" s="5">
        <v>4.7</v>
      </c>
      <c r="H457" s="12">
        <v>0</v>
      </c>
      <c r="I457" s="8">
        <f t="shared" si="58"/>
        <v>1</v>
      </c>
      <c r="J457" s="8">
        <v>1</v>
      </c>
      <c r="K457" s="5" t="s">
        <v>91</v>
      </c>
      <c r="L457" s="11" t="s">
        <v>91</v>
      </c>
      <c r="M457" s="5">
        <f t="shared" si="59"/>
        <v>2023</v>
      </c>
      <c r="N457" s="5" t="str">
        <f t="shared" si="60"/>
        <v>Junio</v>
      </c>
      <c r="O457" s="6" t="str">
        <f t="shared" si="61"/>
        <v>2023-1</v>
      </c>
      <c r="P457" s="16">
        <v>1</v>
      </c>
      <c r="Q457" s="16">
        <v>2</v>
      </c>
      <c r="R457" s="5">
        <v>0</v>
      </c>
      <c r="S457" s="5" t="s">
        <v>29</v>
      </c>
      <c r="T457" s="5" t="str">
        <f t="shared" si="62"/>
        <v>125-2023-06-30</v>
      </c>
    </row>
    <row r="458" spans="1:20" x14ac:dyDescent="0.3">
      <c r="A458" s="25">
        <v>125</v>
      </c>
      <c r="B458" s="5" t="s">
        <v>106</v>
      </c>
      <c r="C458" s="5" t="s">
        <v>72</v>
      </c>
      <c r="D458" s="5" t="s">
        <v>23</v>
      </c>
      <c r="E458" s="5" t="s">
        <v>62</v>
      </c>
      <c r="F458" s="6">
        <v>45138</v>
      </c>
      <c r="G458" s="5">
        <v>4.7</v>
      </c>
      <c r="H458" s="12">
        <v>1.0566037735849001</v>
      </c>
      <c r="I458" s="8">
        <f t="shared" si="58"/>
        <v>1</v>
      </c>
      <c r="J458" s="8">
        <v>1</v>
      </c>
      <c r="K458" s="5" t="s">
        <v>91</v>
      </c>
      <c r="L458" s="5" t="s">
        <v>91</v>
      </c>
      <c r="M458" s="5">
        <f t="shared" si="59"/>
        <v>2023</v>
      </c>
      <c r="N458" s="5" t="str">
        <f t="shared" si="60"/>
        <v>Julio</v>
      </c>
      <c r="O458" s="6" t="str">
        <f t="shared" si="61"/>
        <v>2023-2</v>
      </c>
      <c r="P458" s="16">
        <v>1</v>
      </c>
      <c r="Q458" s="16">
        <v>2</v>
      </c>
      <c r="R458" s="5">
        <v>0</v>
      </c>
      <c r="S458" s="5" t="s">
        <v>29</v>
      </c>
      <c r="T458" s="5" t="str">
        <f t="shared" si="62"/>
        <v>125-2023-07-31</v>
      </c>
    </row>
    <row r="459" spans="1:20" x14ac:dyDescent="0.3">
      <c r="A459" s="25">
        <v>125</v>
      </c>
      <c r="B459" s="5" t="s">
        <v>106</v>
      </c>
      <c r="C459" s="5" t="s">
        <v>72</v>
      </c>
      <c r="D459" s="5" t="s">
        <v>23</v>
      </c>
      <c r="E459" s="5" t="s">
        <v>62</v>
      </c>
      <c r="F459" s="6">
        <v>45169</v>
      </c>
      <c r="G459" s="5">
        <v>4.7</v>
      </c>
      <c r="H459" s="12">
        <v>0.92</v>
      </c>
      <c r="I459" s="8">
        <f t="shared" si="58"/>
        <v>1</v>
      </c>
      <c r="J459" s="8">
        <v>1</v>
      </c>
      <c r="K459" s="5" t="s">
        <v>91</v>
      </c>
      <c r="L459" s="5" t="s">
        <v>91</v>
      </c>
      <c r="M459" s="5">
        <f t="shared" si="59"/>
        <v>2023</v>
      </c>
      <c r="N459" s="5" t="str">
        <f t="shared" si="60"/>
        <v>Agosto</v>
      </c>
      <c r="O459" s="6" t="str">
        <f t="shared" si="61"/>
        <v>2023-2</v>
      </c>
      <c r="P459" s="16">
        <v>1</v>
      </c>
      <c r="Q459" s="16">
        <v>2</v>
      </c>
      <c r="R459" s="5">
        <v>0</v>
      </c>
      <c r="S459" s="5" t="s">
        <v>29</v>
      </c>
      <c r="T459" s="5" t="str">
        <f t="shared" si="62"/>
        <v>125-2023-08-31</v>
      </c>
    </row>
    <row r="460" spans="1:20" x14ac:dyDescent="0.3">
      <c r="A460" s="25">
        <v>125</v>
      </c>
      <c r="B460" s="5" t="s">
        <v>106</v>
      </c>
      <c r="C460" s="5" t="s">
        <v>72</v>
      </c>
      <c r="D460" s="5" t="s">
        <v>23</v>
      </c>
      <c r="E460" s="5" t="s">
        <v>62</v>
      </c>
      <c r="F460" s="6">
        <v>45199</v>
      </c>
      <c r="G460" s="5">
        <v>4.7</v>
      </c>
      <c r="H460" s="12">
        <v>0</v>
      </c>
      <c r="I460" s="8">
        <f t="shared" si="58"/>
        <v>1</v>
      </c>
      <c r="J460" s="8">
        <v>1</v>
      </c>
      <c r="K460" s="5" t="s">
        <v>91</v>
      </c>
      <c r="L460" s="11" t="s">
        <v>91</v>
      </c>
      <c r="M460" s="5">
        <f t="shared" si="59"/>
        <v>2023</v>
      </c>
      <c r="N460" s="5" t="str">
        <f t="shared" si="60"/>
        <v>Septiembre</v>
      </c>
      <c r="O460" s="6" t="str">
        <f t="shared" si="61"/>
        <v>2023-2</v>
      </c>
      <c r="P460" s="16">
        <v>1</v>
      </c>
      <c r="Q460" s="16">
        <v>2</v>
      </c>
      <c r="R460" s="5">
        <v>0</v>
      </c>
      <c r="S460" s="5" t="s">
        <v>29</v>
      </c>
      <c r="T460" s="5" t="str">
        <f t="shared" si="62"/>
        <v>125-2023-09-30</v>
      </c>
    </row>
    <row r="461" spans="1:20" x14ac:dyDescent="0.3">
      <c r="A461" s="37">
        <v>125</v>
      </c>
      <c r="B461" s="5" t="s">
        <v>106</v>
      </c>
      <c r="C461" s="5" t="s">
        <v>72</v>
      </c>
      <c r="D461" s="5" t="s">
        <v>23</v>
      </c>
      <c r="E461" s="5" t="s">
        <v>62</v>
      </c>
      <c r="F461" s="6">
        <v>45230</v>
      </c>
      <c r="G461" s="5">
        <v>4.7</v>
      </c>
      <c r="H461" s="12">
        <v>0</v>
      </c>
      <c r="I461" s="8">
        <f t="shared" si="58"/>
        <v>1</v>
      </c>
      <c r="J461" s="8">
        <v>1</v>
      </c>
      <c r="K461" s="5" t="s">
        <v>91</v>
      </c>
      <c r="L461" s="5" t="s">
        <v>91</v>
      </c>
      <c r="M461" s="5">
        <f t="shared" si="59"/>
        <v>2023</v>
      </c>
      <c r="N461" s="5" t="str">
        <f t="shared" si="60"/>
        <v>Octubre</v>
      </c>
      <c r="O461" s="6" t="str">
        <f t="shared" si="61"/>
        <v>2023-2</v>
      </c>
      <c r="P461" s="16">
        <v>1</v>
      </c>
      <c r="Q461" s="16">
        <v>2</v>
      </c>
      <c r="R461" s="5">
        <v>0</v>
      </c>
      <c r="S461" s="5" t="s">
        <v>29</v>
      </c>
      <c r="T461" s="5" t="str">
        <f t="shared" si="62"/>
        <v>125-2023-10-31</v>
      </c>
    </row>
    <row r="462" spans="1:20" x14ac:dyDescent="0.3">
      <c r="A462" s="25">
        <v>125</v>
      </c>
      <c r="B462" s="5" t="s">
        <v>106</v>
      </c>
      <c r="C462" s="5" t="s">
        <v>72</v>
      </c>
      <c r="D462" s="5" t="s">
        <v>23</v>
      </c>
      <c r="E462" s="5" t="s">
        <v>62</v>
      </c>
      <c r="F462" s="6">
        <v>45260</v>
      </c>
      <c r="G462" s="5">
        <v>4.7</v>
      </c>
      <c r="H462" s="12">
        <v>0</v>
      </c>
      <c r="I462" s="8">
        <f t="shared" si="58"/>
        <v>1</v>
      </c>
      <c r="J462" s="8">
        <v>1</v>
      </c>
      <c r="K462" s="5" t="s">
        <v>91</v>
      </c>
      <c r="L462" s="5" t="s">
        <v>91</v>
      </c>
      <c r="M462" s="5">
        <f t="shared" si="59"/>
        <v>2023</v>
      </c>
      <c r="N462" s="5" t="str">
        <f t="shared" si="60"/>
        <v>Noviembre</v>
      </c>
      <c r="O462" s="6" t="str">
        <f t="shared" si="61"/>
        <v>2023-2</v>
      </c>
      <c r="P462" s="16">
        <v>1</v>
      </c>
      <c r="Q462" s="16">
        <v>2</v>
      </c>
      <c r="R462" s="5">
        <v>0</v>
      </c>
      <c r="S462" s="5" t="s">
        <v>29</v>
      </c>
      <c r="T462" s="5" t="str">
        <f t="shared" si="62"/>
        <v>125-2023-11-30</v>
      </c>
    </row>
    <row r="463" spans="1:20" x14ac:dyDescent="0.3">
      <c r="A463" s="25">
        <v>125</v>
      </c>
      <c r="B463" s="5" t="s">
        <v>106</v>
      </c>
      <c r="C463" s="5" t="s">
        <v>72</v>
      </c>
      <c r="D463" s="5" t="s">
        <v>23</v>
      </c>
      <c r="E463" s="5" t="s">
        <v>62</v>
      </c>
      <c r="F463" s="6">
        <v>45291</v>
      </c>
      <c r="G463" s="5">
        <v>4.7</v>
      </c>
      <c r="H463" s="12">
        <v>0</v>
      </c>
      <c r="I463" s="8">
        <f t="shared" si="58"/>
        <v>1</v>
      </c>
      <c r="J463" s="8">
        <v>1</v>
      </c>
      <c r="K463" s="5" t="s">
        <v>91</v>
      </c>
      <c r="L463" s="5" t="s">
        <v>91</v>
      </c>
      <c r="M463" s="5">
        <f t="shared" si="59"/>
        <v>2023</v>
      </c>
      <c r="N463" s="5" t="str">
        <f t="shared" si="60"/>
        <v>Diciembre</v>
      </c>
      <c r="O463" s="6" t="str">
        <f t="shared" si="61"/>
        <v>2023-2</v>
      </c>
      <c r="P463" s="16">
        <v>1</v>
      </c>
      <c r="Q463" s="16">
        <v>2</v>
      </c>
      <c r="R463" s="5">
        <v>0</v>
      </c>
      <c r="S463" s="5" t="s">
        <v>29</v>
      </c>
      <c r="T463" s="5" t="str">
        <f t="shared" si="62"/>
        <v>125-2023-12-31</v>
      </c>
    </row>
    <row r="464" spans="1:20" x14ac:dyDescent="0.3">
      <c r="A464" s="25">
        <v>125</v>
      </c>
      <c r="B464" s="5" t="s">
        <v>106</v>
      </c>
      <c r="C464" s="5" t="s">
        <v>72</v>
      </c>
      <c r="D464" s="5" t="s">
        <v>23</v>
      </c>
      <c r="E464" s="5" t="s">
        <v>62</v>
      </c>
      <c r="F464" s="6">
        <v>45322</v>
      </c>
      <c r="G464" s="5">
        <v>1.9</v>
      </c>
      <c r="H464" s="12">
        <v>0</v>
      </c>
      <c r="I464" s="8">
        <f t="shared" si="58"/>
        <v>1</v>
      </c>
      <c r="J464" s="8">
        <v>1</v>
      </c>
      <c r="K464" s="5" t="s">
        <v>91</v>
      </c>
      <c r="L464" s="5" t="s">
        <v>91</v>
      </c>
      <c r="M464" s="5">
        <f t="shared" si="59"/>
        <v>2024</v>
      </c>
      <c r="N464" s="5" t="str">
        <f t="shared" si="60"/>
        <v>Enero</v>
      </c>
      <c r="O464" s="6" t="str">
        <f t="shared" si="61"/>
        <v>2024-1</v>
      </c>
      <c r="P464" s="16">
        <v>1</v>
      </c>
      <c r="Q464" s="16">
        <v>2</v>
      </c>
      <c r="R464" s="5">
        <v>0</v>
      </c>
      <c r="S464" s="5" t="s">
        <v>29</v>
      </c>
      <c r="T464" s="5" t="str">
        <f t="shared" si="62"/>
        <v>125-2024-01-31</v>
      </c>
    </row>
    <row r="465" spans="1:20" x14ac:dyDescent="0.3">
      <c r="A465" s="25">
        <v>125</v>
      </c>
      <c r="B465" s="5" t="s">
        <v>106</v>
      </c>
      <c r="C465" s="5" t="s">
        <v>72</v>
      </c>
      <c r="D465" s="5" t="s">
        <v>23</v>
      </c>
      <c r="E465" s="5" t="s">
        <v>62</v>
      </c>
      <c r="F465" s="6">
        <v>45351</v>
      </c>
      <c r="G465" s="5">
        <v>1.9</v>
      </c>
      <c r="H465" s="10">
        <v>0</v>
      </c>
      <c r="I465" s="8">
        <f t="shared" si="58"/>
        <v>1</v>
      </c>
      <c r="J465" s="8">
        <v>1</v>
      </c>
      <c r="K465" s="5" t="s">
        <v>91</v>
      </c>
      <c r="L465" s="5" t="s">
        <v>91</v>
      </c>
      <c r="M465" s="5">
        <f t="shared" si="59"/>
        <v>2024</v>
      </c>
      <c r="N465" s="5" t="str">
        <f t="shared" si="60"/>
        <v>Febrero</v>
      </c>
      <c r="O465" s="6" t="str">
        <f t="shared" si="61"/>
        <v>2024-1</v>
      </c>
      <c r="P465" s="16">
        <v>1</v>
      </c>
      <c r="Q465" s="16">
        <v>2</v>
      </c>
      <c r="R465" s="5">
        <v>0</v>
      </c>
      <c r="S465" s="5" t="s">
        <v>29</v>
      </c>
      <c r="T465" s="5" t="str">
        <f t="shared" si="62"/>
        <v>125-2024-02-29</v>
      </c>
    </row>
    <row r="466" spans="1:20" x14ac:dyDescent="0.3">
      <c r="A466" s="25">
        <v>125</v>
      </c>
      <c r="B466" s="5" t="s">
        <v>106</v>
      </c>
      <c r="C466" s="5" t="s">
        <v>72</v>
      </c>
      <c r="D466" s="5" t="s">
        <v>23</v>
      </c>
      <c r="E466" s="5" t="s">
        <v>62</v>
      </c>
      <c r="F466" s="6">
        <v>45382</v>
      </c>
      <c r="G466" s="5">
        <v>1.9</v>
      </c>
      <c r="H466" s="12">
        <v>0</v>
      </c>
      <c r="I466" s="8">
        <f t="shared" si="58"/>
        <v>1</v>
      </c>
      <c r="J466" s="8">
        <v>1</v>
      </c>
      <c r="K466" s="5" t="s">
        <v>91</v>
      </c>
      <c r="L466" s="5" t="s">
        <v>91</v>
      </c>
      <c r="M466" s="5">
        <f t="shared" si="59"/>
        <v>2024</v>
      </c>
      <c r="N466" s="5" t="str">
        <f t="shared" si="60"/>
        <v>Marzo</v>
      </c>
      <c r="O466" s="6" t="str">
        <f t="shared" si="61"/>
        <v>2024-1</v>
      </c>
      <c r="P466" s="16">
        <v>1</v>
      </c>
      <c r="Q466" s="16">
        <v>2</v>
      </c>
      <c r="R466" s="5">
        <v>0</v>
      </c>
      <c r="S466" s="5" t="s">
        <v>29</v>
      </c>
      <c r="T466" s="5" t="str">
        <f t="shared" si="62"/>
        <v>125-2024-03-31</v>
      </c>
    </row>
    <row r="467" spans="1:20" x14ac:dyDescent="0.3">
      <c r="A467" s="25">
        <v>125</v>
      </c>
      <c r="B467" s="5" t="s">
        <v>106</v>
      </c>
      <c r="C467" s="5" t="s">
        <v>72</v>
      </c>
      <c r="D467" s="5" t="s">
        <v>23</v>
      </c>
      <c r="E467" s="5" t="s">
        <v>62</v>
      </c>
      <c r="F467" s="6">
        <v>45412</v>
      </c>
      <c r="G467" s="5">
        <v>1.9</v>
      </c>
      <c r="H467" s="12">
        <v>0</v>
      </c>
      <c r="I467" s="8">
        <f t="shared" si="58"/>
        <v>1</v>
      </c>
      <c r="J467" s="8">
        <v>1</v>
      </c>
      <c r="K467" s="5" t="s">
        <v>91</v>
      </c>
      <c r="L467" s="5" t="s">
        <v>91</v>
      </c>
      <c r="M467" s="5">
        <f t="shared" si="59"/>
        <v>2024</v>
      </c>
      <c r="N467" s="5" t="str">
        <f t="shared" si="60"/>
        <v>Abril</v>
      </c>
      <c r="O467" s="6" t="str">
        <f t="shared" si="61"/>
        <v>2024-1</v>
      </c>
      <c r="P467" s="16">
        <v>1</v>
      </c>
      <c r="Q467" s="16">
        <v>2</v>
      </c>
      <c r="R467" s="5">
        <v>0</v>
      </c>
      <c r="S467" s="5" t="s">
        <v>29</v>
      </c>
      <c r="T467" s="5" t="str">
        <f t="shared" si="62"/>
        <v>125-2024-04-30</v>
      </c>
    </row>
    <row r="468" spans="1:20" x14ac:dyDescent="0.3">
      <c r="A468" s="25">
        <v>125</v>
      </c>
      <c r="B468" s="5" t="s">
        <v>106</v>
      </c>
      <c r="C468" s="5" t="s">
        <v>72</v>
      </c>
      <c r="D468" s="5" t="s">
        <v>23</v>
      </c>
      <c r="E468" s="5" t="s">
        <v>62</v>
      </c>
      <c r="F468" s="6">
        <v>45443</v>
      </c>
      <c r="G468" s="5">
        <v>1.9</v>
      </c>
      <c r="H468" s="12">
        <v>0.21</v>
      </c>
      <c r="I468" s="8">
        <f t="shared" si="58"/>
        <v>1</v>
      </c>
      <c r="J468" s="8">
        <v>1</v>
      </c>
      <c r="K468" s="5" t="s">
        <v>91</v>
      </c>
      <c r="L468" s="11" t="s">
        <v>91</v>
      </c>
      <c r="M468" s="5">
        <f t="shared" si="59"/>
        <v>2024</v>
      </c>
      <c r="N468" s="5" t="str">
        <f t="shared" si="60"/>
        <v>Mayo</v>
      </c>
      <c r="O468" s="6" t="str">
        <f t="shared" si="61"/>
        <v>2024-1</v>
      </c>
      <c r="P468" s="16">
        <v>1</v>
      </c>
      <c r="Q468" s="16">
        <v>2</v>
      </c>
      <c r="R468" s="5">
        <v>0</v>
      </c>
      <c r="S468" s="5" t="s">
        <v>29</v>
      </c>
      <c r="T468" s="5" t="str">
        <f t="shared" si="62"/>
        <v>125-2024-05-31</v>
      </c>
    </row>
    <row r="469" spans="1:20" x14ac:dyDescent="0.3">
      <c r="A469" s="25">
        <v>125</v>
      </c>
      <c r="B469" s="5" t="s">
        <v>106</v>
      </c>
      <c r="C469" s="5" t="s">
        <v>72</v>
      </c>
      <c r="D469" s="5" t="s">
        <v>23</v>
      </c>
      <c r="E469" s="5" t="s">
        <v>62</v>
      </c>
      <c r="F469" s="6">
        <v>45473</v>
      </c>
      <c r="G469" s="5">
        <v>1.9</v>
      </c>
      <c r="H469" s="12">
        <v>0</v>
      </c>
      <c r="I469" s="8">
        <f t="shared" si="58"/>
        <v>1</v>
      </c>
      <c r="J469" s="8">
        <v>1</v>
      </c>
      <c r="K469" s="5" t="s">
        <v>91</v>
      </c>
      <c r="L469" s="11" t="s">
        <v>91</v>
      </c>
      <c r="M469" s="5">
        <f t="shared" si="59"/>
        <v>2024</v>
      </c>
      <c r="N469" s="5" t="str">
        <f t="shared" si="60"/>
        <v>Junio</v>
      </c>
      <c r="O469" s="6" t="str">
        <f t="shared" si="61"/>
        <v>2024-1</v>
      </c>
      <c r="P469" s="16">
        <v>1</v>
      </c>
      <c r="Q469" s="16">
        <v>2</v>
      </c>
      <c r="R469" s="5">
        <v>0</v>
      </c>
      <c r="S469" s="5" t="s">
        <v>29</v>
      </c>
      <c r="T469" s="5" t="str">
        <f t="shared" si="62"/>
        <v>125-2024-06-30</v>
      </c>
    </row>
    <row r="470" spans="1:20" x14ac:dyDescent="0.3">
      <c r="A470" s="25">
        <v>125</v>
      </c>
      <c r="B470" s="5" t="s">
        <v>106</v>
      </c>
      <c r="C470" s="5" t="s">
        <v>72</v>
      </c>
      <c r="D470" s="5" t="s">
        <v>23</v>
      </c>
      <c r="E470" s="5" t="s">
        <v>62</v>
      </c>
      <c r="F470" s="6">
        <v>45504</v>
      </c>
      <c r="G470" s="5">
        <v>1.9</v>
      </c>
      <c r="H470" s="12">
        <v>0</v>
      </c>
      <c r="I470" s="8">
        <f t="shared" si="58"/>
        <v>1</v>
      </c>
      <c r="J470" s="8">
        <v>1</v>
      </c>
      <c r="K470" s="5" t="s">
        <v>91</v>
      </c>
      <c r="L470" s="5" t="s">
        <v>91</v>
      </c>
      <c r="M470" s="5">
        <f t="shared" si="59"/>
        <v>2024</v>
      </c>
      <c r="N470" s="5" t="str">
        <f t="shared" si="60"/>
        <v>Julio</v>
      </c>
      <c r="O470" s="6" t="str">
        <f t="shared" si="61"/>
        <v>2024-2</v>
      </c>
      <c r="P470" s="16">
        <v>1</v>
      </c>
      <c r="Q470" s="16">
        <v>2</v>
      </c>
      <c r="R470" s="5">
        <v>0</v>
      </c>
      <c r="S470" s="5" t="s">
        <v>29</v>
      </c>
      <c r="T470" s="5" t="str">
        <f t="shared" si="62"/>
        <v>125-2024-07-31</v>
      </c>
    </row>
    <row r="471" spans="1:20" x14ac:dyDescent="0.3">
      <c r="A471" s="25">
        <v>125</v>
      </c>
      <c r="B471" s="5" t="s">
        <v>106</v>
      </c>
      <c r="C471" s="5" t="s">
        <v>72</v>
      </c>
      <c r="D471" s="5" t="s">
        <v>23</v>
      </c>
      <c r="E471" s="5" t="s">
        <v>62</v>
      </c>
      <c r="F471" s="6">
        <v>45535</v>
      </c>
      <c r="G471" s="5">
        <v>1.9</v>
      </c>
      <c r="H471" s="12">
        <v>0</v>
      </c>
      <c r="I471" s="8">
        <f t="shared" si="58"/>
        <v>1</v>
      </c>
      <c r="J471" s="8">
        <v>1</v>
      </c>
      <c r="K471" s="5" t="s">
        <v>91</v>
      </c>
      <c r="L471" s="5" t="s">
        <v>91</v>
      </c>
      <c r="M471" s="5">
        <f t="shared" si="59"/>
        <v>2024</v>
      </c>
      <c r="N471" s="5" t="str">
        <f t="shared" si="60"/>
        <v>Agosto</v>
      </c>
      <c r="O471" s="6" t="str">
        <f t="shared" si="61"/>
        <v>2024-2</v>
      </c>
      <c r="P471" s="16">
        <v>1</v>
      </c>
      <c r="Q471" s="16">
        <v>2</v>
      </c>
      <c r="R471" s="5">
        <v>0</v>
      </c>
      <c r="S471" s="5" t="s">
        <v>29</v>
      </c>
      <c r="T471" s="5" t="str">
        <f t="shared" si="62"/>
        <v>125-2024-08-31</v>
      </c>
    </row>
    <row r="472" spans="1:20" x14ac:dyDescent="0.3">
      <c r="A472" s="25">
        <v>125</v>
      </c>
      <c r="B472" s="5" t="s">
        <v>106</v>
      </c>
      <c r="C472" s="5" t="s">
        <v>72</v>
      </c>
      <c r="D472" s="5" t="s">
        <v>23</v>
      </c>
      <c r="E472" s="5" t="s">
        <v>62</v>
      </c>
      <c r="F472" s="6">
        <v>45565</v>
      </c>
      <c r="G472" s="5">
        <v>1.9</v>
      </c>
      <c r="H472" s="12">
        <v>0</v>
      </c>
      <c r="I472" s="8">
        <f t="shared" si="58"/>
        <v>1</v>
      </c>
      <c r="J472" s="8">
        <v>1</v>
      </c>
      <c r="K472" s="5" t="s">
        <v>91</v>
      </c>
      <c r="L472" s="11" t="s">
        <v>91</v>
      </c>
      <c r="M472" s="5">
        <f t="shared" si="59"/>
        <v>2024</v>
      </c>
      <c r="N472" s="5" t="str">
        <f t="shared" si="60"/>
        <v>Septiembre</v>
      </c>
      <c r="O472" s="6" t="str">
        <f t="shared" si="61"/>
        <v>2024-2</v>
      </c>
      <c r="P472" s="16">
        <v>1</v>
      </c>
      <c r="Q472" s="16">
        <v>2</v>
      </c>
      <c r="R472" s="5">
        <v>0</v>
      </c>
      <c r="S472" s="5" t="s">
        <v>29</v>
      </c>
      <c r="T472" s="5" t="str">
        <f t="shared" si="62"/>
        <v>125-2024-09-30</v>
      </c>
    </row>
    <row r="473" spans="1:20" x14ac:dyDescent="0.3">
      <c r="A473" s="37">
        <v>125</v>
      </c>
      <c r="B473" s="5" t="s">
        <v>106</v>
      </c>
      <c r="C473" s="5" t="s">
        <v>72</v>
      </c>
      <c r="D473" s="5" t="s">
        <v>23</v>
      </c>
      <c r="E473" s="5" t="s">
        <v>62</v>
      </c>
      <c r="F473" s="6">
        <v>45596</v>
      </c>
      <c r="G473" s="5">
        <v>1.9</v>
      </c>
      <c r="H473" s="9">
        <v>0</v>
      </c>
      <c r="I473" s="8">
        <f t="shared" si="58"/>
        <v>1</v>
      </c>
      <c r="J473" s="8">
        <v>1</v>
      </c>
      <c r="K473" s="5" t="s">
        <v>91</v>
      </c>
      <c r="L473" s="5" t="s">
        <v>91</v>
      </c>
      <c r="M473" s="5">
        <f t="shared" si="59"/>
        <v>2024</v>
      </c>
      <c r="N473" s="5" t="str">
        <f t="shared" si="60"/>
        <v>Octubre</v>
      </c>
      <c r="O473" s="6" t="str">
        <f t="shared" si="61"/>
        <v>2024-2</v>
      </c>
      <c r="P473" s="16">
        <v>1</v>
      </c>
      <c r="Q473" s="16">
        <v>2</v>
      </c>
      <c r="R473" s="5">
        <v>0</v>
      </c>
      <c r="S473" s="5" t="s">
        <v>29</v>
      </c>
      <c r="T473" s="5" t="str">
        <f t="shared" si="62"/>
        <v>125-2024-10-31</v>
      </c>
    </row>
    <row r="474" spans="1:20" x14ac:dyDescent="0.3">
      <c r="A474" s="25">
        <v>125</v>
      </c>
      <c r="B474" s="5" t="s">
        <v>106</v>
      </c>
      <c r="C474" s="5" t="s">
        <v>72</v>
      </c>
      <c r="D474" s="5" t="s">
        <v>23</v>
      </c>
      <c r="E474" s="5" t="s">
        <v>62</v>
      </c>
      <c r="F474" s="6">
        <v>45626</v>
      </c>
      <c r="G474" s="5">
        <v>1.9</v>
      </c>
      <c r="H474" s="9">
        <v>0</v>
      </c>
      <c r="I474" s="8">
        <f t="shared" si="58"/>
        <v>1</v>
      </c>
      <c r="J474" s="8">
        <v>1</v>
      </c>
      <c r="K474" s="5" t="s">
        <v>91</v>
      </c>
      <c r="L474" s="5" t="s">
        <v>91</v>
      </c>
      <c r="M474" s="5">
        <f t="shared" si="59"/>
        <v>2024</v>
      </c>
      <c r="N474" s="5" t="str">
        <f t="shared" si="60"/>
        <v>Noviembre</v>
      </c>
      <c r="O474" s="6" t="str">
        <f t="shared" si="61"/>
        <v>2024-2</v>
      </c>
      <c r="P474" s="16">
        <v>1</v>
      </c>
      <c r="Q474" s="16">
        <v>2</v>
      </c>
      <c r="R474" s="5">
        <v>0</v>
      </c>
      <c r="S474" s="5" t="s">
        <v>29</v>
      </c>
      <c r="T474" s="5" t="str">
        <f t="shared" si="62"/>
        <v>125-2024-11-30</v>
      </c>
    </row>
    <row r="475" spans="1:20" x14ac:dyDescent="0.3">
      <c r="A475" s="25">
        <v>125</v>
      </c>
      <c r="B475" s="5" t="s">
        <v>106</v>
      </c>
      <c r="C475" s="5" t="s">
        <v>72</v>
      </c>
      <c r="D475" s="5" t="s">
        <v>23</v>
      </c>
      <c r="E475" s="5" t="s">
        <v>62</v>
      </c>
      <c r="F475" s="6">
        <v>45657</v>
      </c>
      <c r="G475" s="5">
        <v>1.9</v>
      </c>
      <c r="H475" s="12">
        <v>0.91</v>
      </c>
      <c r="I475" s="8">
        <f t="shared" si="58"/>
        <v>1</v>
      </c>
      <c r="J475" s="8">
        <v>1</v>
      </c>
      <c r="K475" s="5" t="s">
        <v>91</v>
      </c>
      <c r="L475" s="5" t="s">
        <v>91</v>
      </c>
      <c r="M475" s="5">
        <f t="shared" si="59"/>
        <v>2024</v>
      </c>
      <c r="N475" s="5" t="str">
        <f t="shared" si="60"/>
        <v>Diciembre</v>
      </c>
      <c r="O475" s="6" t="str">
        <f t="shared" si="61"/>
        <v>2024-2</v>
      </c>
      <c r="P475" s="16">
        <v>1</v>
      </c>
      <c r="Q475" s="16">
        <v>2</v>
      </c>
      <c r="R475" s="5">
        <v>0</v>
      </c>
      <c r="S475" s="5" t="s">
        <v>29</v>
      </c>
      <c r="T475" s="5" t="str">
        <f t="shared" si="62"/>
        <v>125-2024-12-31</v>
      </c>
    </row>
    <row r="476" spans="1:20" x14ac:dyDescent="0.3">
      <c r="A476" s="37">
        <v>126</v>
      </c>
      <c r="B476" s="5" t="s">
        <v>107</v>
      </c>
      <c r="C476" s="5" t="s">
        <v>72</v>
      </c>
      <c r="D476" s="5" t="s">
        <v>73</v>
      </c>
      <c r="E476" s="5" t="s">
        <v>62</v>
      </c>
      <c r="F476" s="6">
        <v>44926</v>
      </c>
      <c r="G476" s="5">
        <v>2</v>
      </c>
      <c r="H476" s="12">
        <v>0.12</v>
      </c>
      <c r="I476" s="8">
        <f t="shared" si="58"/>
        <v>1</v>
      </c>
      <c r="J476" s="8">
        <f t="shared" ref="J476:J481" si="63">IF(H476&lt;=G476,100%,G476/H476)</f>
        <v>1</v>
      </c>
      <c r="K476" s="5" t="s">
        <v>91</v>
      </c>
      <c r="L476" s="5" t="s">
        <v>91</v>
      </c>
      <c r="M476" s="5">
        <f t="shared" si="59"/>
        <v>2022</v>
      </c>
      <c r="N476" s="5" t="str">
        <f t="shared" si="60"/>
        <v>Diciembre</v>
      </c>
      <c r="O476" s="6" t="str">
        <f t="shared" si="61"/>
        <v>2022-2</v>
      </c>
      <c r="P476" s="16">
        <v>0</v>
      </c>
      <c r="Q476" s="16">
        <v>2</v>
      </c>
      <c r="R476" s="5">
        <v>0</v>
      </c>
      <c r="S476" s="5" t="s">
        <v>29</v>
      </c>
      <c r="T476" s="5" t="str">
        <f t="shared" si="62"/>
        <v>126-2022-12-31</v>
      </c>
    </row>
    <row r="477" spans="1:20" x14ac:dyDescent="0.3">
      <c r="A477" s="37">
        <v>126</v>
      </c>
      <c r="B477" s="5" t="s">
        <v>107</v>
      </c>
      <c r="C477" s="5" t="s">
        <v>72</v>
      </c>
      <c r="D477" s="5" t="s">
        <v>73</v>
      </c>
      <c r="E477" s="5" t="s">
        <v>62</v>
      </c>
      <c r="F477" s="6">
        <v>45291</v>
      </c>
      <c r="G477" s="5">
        <v>2</v>
      </c>
      <c r="H477" s="12">
        <v>0.12</v>
      </c>
      <c r="I477" s="8">
        <f t="shared" si="58"/>
        <v>1</v>
      </c>
      <c r="J477" s="8">
        <f t="shared" si="63"/>
        <v>1</v>
      </c>
      <c r="K477" s="5" t="s">
        <v>91</v>
      </c>
      <c r="L477" s="5" t="s">
        <v>91</v>
      </c>
      <c r="M477" s="5">
        <f t="shared" si="59"/>
        <v>2023</v>
      </c>
      <c r="N477" s="5" t="str">
        <f t="shared" si="60"/>
        <v>Diciembre</v>
      </c>
      <c r="O477" s="6" t="str">
        <f t="shared" si="61"/>
        <v>2023-2</v>
      </c>
      <c r="P477" s="16">
        <v>0</v>
      </c>
      <c r="Q477" s="16">
        <v>2</v>
      </c>
      <c r="R477" s="5">
        <v>0</v>
      </c>
      <c r="S477" s="5" t="s">
        <v>29</v>
      </c>
      <c r="T477" s="5" t="str">
        <f t="shared" si="62"/>
        <v>126-2023-12-31</v>
      </c>
    </row>
    <row r="478" spans="1:20" x14ac:dyDescent="0.3">
      <c r="A478" s="25">
        <v>126</v>
      </c>
      <c r="B478" s="5" t="s">
        <v>107</v>
      </c>
      <c r="C478" s="5" t="s">
        <v>72</v>
      </c>
      <c r="D478" s="5" t="s">
        <v>73</v>
      </c>
      <c r="E478" s="5" t="s">
        <v>62</v>
      </c>
      <c r="F478" s="6">
        <v>45657</v>
      </c>
      <c r="G478" s="5">
        <v>2</v>
      </c>
      <c r="H478" s="10">
        <v>0.1</v>
      </c>
      <c r="I478" s="8">
        <f t="shared" si="58"/>
        <v>1</v>
      </c>
      <c r="J478" s="8">
        <f t="shared" si="63"/>
        <v>1</v>
      </c>
      <c r="K478" s="5" t="s">
        <v>91</v>
      </c>
      <c r="L478" s="5" t="s">
        <v>91</v>
      </c>
      <c r="M478" s="5">
        <f t="shared" si="59"/>
        <v>2024</v>
      </c>
      <c r="N478" s="5" t="str">
        <f t="shared" si="60"/>
        <v>Diciembre</v>
      </c>
      <c r="O478" s="6" t="str">
        <f t="shared" si="61"/>
        <v>2024-2</v>
      </c>
      <c r="P478" s="16">
        <v>0</v>
      </c>
      <c r="Q478" s="16">
        <v>1</v>
      </c>
      <c r="R478" s="5">
        <v>0</v>
      </c>
      <c r="S478" s="5" t="s">
        <v>29</v>
      </c>
      <c r="T478" s="5" t="str">
        <f t="shared" si="62"/>
        <v>126-2024-12-31</v>
      </c>
    </row>
    <row r="479" spans="1:20" x14ac:dyDescent="0.3">
      <c r="A479" s="37">
        <v>127</v>
      </c>
      <c r="B479" s="5" t="s">
        <v>108</v>
      </c>
      <c r="C479" s="5" t="s">
        <v>72</v>
      </c>
      <c r="D479" s="5" t="s">
        <v>73</v>
      </c>
      <c r="E479" s="5" t="s">
        <v>62</v>
      </c>
      <c r="F479" s="6">
        <v>44926</v>
      </c>
      <c r="G479" s="5">
        <v>0</v>
      </c>
      <c r="H479" s="9">
        <v>0</v>
      </c>
      <c r="I479" s="8">
        <f t="shared" si="58"/>
        <v>1</v>
      </c>
      <c r="J479" s="8">
        <f t="shared" si="63"/>
        <v>1</v>
      </c>
      <c r="K479" s="5"/>
      <c r="L479" s="5"/>
      <c r="M479" s="5">
        <f t="shared" si="59"/>
        <v>2022</v>
      </c>
      <c r="N479" s="5" t="str">
        <f t="shared" si="60"/>
        <v>Diciembre</v>
      </c>
      <c r="O479" s="6" t="str">
        <f t="shared" si="61"/>
        <v>2022-2</v>
      </c>
      <c r="P479" s="16">
        <v>0</v>
      </c>
      <c r="Q479" s="16">
        <v>0</v>
      </c>
      <c r="R479" s="5">
        <v>0</v>
      </c>
      <c r="S479" s="5" t="s">
        <v>29</v>
      </c>
      <c r="T479" s="5" t="str">
        <f t="shared" si="62"/>
        <v>127-2022-12-31</v>
      </c>
    </row>
    <row r="480" spans="1:20" x14ac:dyDescent="0.3">
      <c r="A480" s="37">
        <v>127</v>
      </c>
      <c r="B480" s="5" t="s">
        <v>108</v>
      </c>
      <c r="C480" s="5" t="s">
        <v>72</v>
      </c>
      <c r="D480" s="5" t="s">
        <v>73</v>
      </c>
      <c r="E480" s="5" t="s">
        <v>62</v>
      </c>
      <c r="F480" s="6">
        <v>45291</v>
      </c>
      <c r="G480" s="5">
        <v>0</v>
      </c>
      <c r="H480" s="9">
        <v>0</v>
      </c>
      <c r="I480" s="8">
        <f t="shared" si="58"/>
        <v>1</v>
      </c>
      <c r="J480" s="8">
        <f t="shared" si="63"/>
        <v>1</v>
      </c>
      <c r="K480" s="5"/>
      <c r="L480" s="5"/>
      <c r="M480" s="5">
        <f t="shared" si="59"/>
        <v>2023</v>
      </c>
      <c r="N480" s="5" t="str">
        <f t="shared" si="60"/>
        <v>Diciembre</v>
      </c>
      <c r="O480" s="6" t="str">
        <f t="shared" si="61"/>
        <v>2023-2</v>
      </c>
      <c r="P480" s="16">
        <v>0</v>
      </c>
      <c r="Q480" s="16">
        <v>0</v>
      </c>
      <c r="R480" s="5">
        <v>0</v>
      </c>
      <c r="S480" s="5" t="s">
        <v>29</v>
      </c>
      <c r="T480" s="5" t="str">
        <f t="shared" si="62"/>
        <v>127-2023-12-31</v>
      </c>
    </row>
    <row r="481" spans="1:20" x14ac:dyDescent="0.3">
      <c r="A481" s="25">
        <v>127</v>
      </c>
      <c r="B481" s="5" t="s">
        <v>108</v>
      </c>
      <c r="C481" s="5" t="s">
        <v>72</v>
      </c>
      <c r="D481" s="5" t="s">
        <v>73</v>
      </c>
      <c r="E481" s="5" t="s">
        <v>62</v>
      </c>
      <c r="F481" s="6">
        <v>45657</v>
      </c>
      <c r="G481" s="5">
        <v>0</v>
      </c>
      <c r="H481" s="10">
        <v>0</v>
      </c>
      <c r="I481" s="8">
        <f t="shared" si="58"/>
        <v>1</v>
      </c>
      <c r="J481" s="8">
        <f t="shared" si="63"/>
        <v>1</v>
      </c>
      <c r="K481" s="5"/>
      <c r="L481" s="5"/>
      <c r="M481" s="5">
        <f t="shared" si="59"/>
        <v>2024</v>
      </c>
      <c r="N481" s="5" t="str">
        <f t="shared" si="60"/>
        <v>Diciembre</v>
      </c>
      <c r="O481" s="6" t="str">
        <f t="shared" si="61"/>
        <v>2024-2</v>
      </c>
      <c r="P481" s="16">
        <v>0</v>
      </c>
      <c r="Q481" s="16">
        <v>0</v>
      </c>
      <c r="R481" s="5">
        <v>0</v>
      </c>
      <c r="S481" s="5" t="s">
        <v>29</v>
      </c>
      <c r="T481" s="5" t="str">
        <f t="shared" si="62"/>
        <v>127-2024-12-31</v>
      </c>
    </row>
    <row r="482" spans="1:20" x14ac:dyDescent="0.3">
      <c r="A482" s="25">
        <v>128</v>
      </c>
      <c r="B482" s="5" t="s">
        <v>109</v>
      </c>
      <c r="C482" s="5" t="s">
        <v>72</v>
      </c>
      <c r="D482" s="5" t="s">
        <v>23</v>
      </c>
      <c r="E482" s="5" t="s">
        <v>62</v>
      </c>
      <c r="F482" s="6">
        <v>44592</v>
      </c>
      <c r="G482" s="5">
        <v>1</v>
      </c>
      <c r="H482" s="12">
        <v>0.56000000000000005</v>
      </c>
      <c r="I482" s="8">
        <f t="shared" ref="I482:I517" si="64">IF(IFERROR(G482/H482,"")&gt;1,1,G482/H482)</f>
        <v>1</v>
      </c>
      <c r="J482" s="8">
        <f t="shared" ref="J482:J517" si="65">IF(IFERROR(G482/H482,"")&gt;1,1,G482/H482)</f>
        <v>1</v>
      </c>
      <c r="K482" s="5" t="s">
        <v>91</v>
      </c>
      <c r="L482" s="5" t="s">
        <v>91</v>
      </c>
      <c r="M482" s="5">
        <f t="shared" si="59"/>
        <v>2022</v>
      </c>
      <c r="N482" s="5" t="str">
        <f t="shared" si="60"/>
        <v>Enero</v>
      </c>
      <c r="O482" s="6" t="str">
        <f t="shared" si="61"/>
        <v>2022-1</v>
      </c>
      <c r="P482" s="16">
        <v>0</v>
      </c>
      <c r="Q482" s="16">
        <v>2</v>
      </c>
      <c r="R482" s="5">
        <v>0</v>
      </c>
      <c r="S482" s="5" t="s">
        <v>29</v>
      </c>
      <c r="T482" s="5" t="str">
        <f t="shared" si="62"/>
        <v>128-2022-01-31</v>
      </c>
    </row>
    <row r="483" spans="1:20" x14ac:dyDescent="0.3">
      <c r="A483" s="25">
        <v>128</v>
      </c>
      <c r="B483" s="5" t="s">
        <v>109</v>
      </c>
      <c r="C483" s="5" t="s">
        <v>72</v>
      </c>
      <c r="D483" s="5" t="s">
        <v>23</v>
      </c>
      <c r="E483" s="5" t="s">
        <v>62</v>
      </c>
      <c r="F483" s="17">
        <v>44620</v>
      </c>
      <c r="G483" s="5">
        <v>1</v>
      </c>
      <c r="H483" s="12">
        <v>0.94</v>
      </c>
      <c r="I483" s="8">
        <f t="shared" si="64"/>
        <v>1</v>
      </c>
      <c r="J483" s="8">
        <f t="shared" si="65"/>
        <v>1</v>
      </c>
      <c r="K483" s="5" t="s">
        <v>91</v>
      </c>
      <c r="L483" s="5" t="s">
        <v>91</v>
      </c>
      <c r="M483" s="5">
        <f t="shared" si="59"/>
        <v>2022</v>
      </c>
      <c r="N483" s="5" t="str">
        <f t="shared" si="60"/>
        <v>Febrero</v>
      </c>
      <c r="O483" s="6" t="str">
        <f t="shared" si="61"/>
        <v>2022-1</v>
      </c>
      <c r="P483" s="16">
        <v>0</v>
      </c>
      <c r="Q483" s="16">
        <v>2</v>
      </c>
      <c r="R483" s="5">
        <v>0</v>
      </c>
      <c r="S483" s="5" t="s">
        <v>29</v>
      </c>
      <c r="T483" s="5" t="str">
        <f t="shared" si="62"/>
        <v>128-2022-02-28</v>
      </c>
    </row>
    <row r="484" spans="1:20" x14ac:dyDescent="0.3">
      <c r="A484" s="25">
        <v>128</v>
      </c>
      <c r="B484" s="5" t="s">
        <v>109</v>
      </c>
      <c r="C484" s="5" t="s">
        <v>72</v>
      </c>
      <c r="D484" s="5" t="s">
        <v>23</v>
      </c>
      <c r="E484" s="5" t="s">
        <v>62</v>
      </c>
      <c r="F484" s="6">
        <v>44651</v>
      </c>
      <c r="G484" s="5">
        <v>1</v>
      </c>
      <c r="H484" s="12">
        <v>0.67</v>
      </c>
      <c r="I484" s="8">
        <f t="shared" si="64"/>
        <v>1</v>
      </c>
      <c r="J484" s="8">
        <f t="shared" si="65"/>
        <v>1</v>
      </c>
      <c r="K484" s="5" t="s">
        <v>91</v>
      </c>
      <c r="L484" s="5" t="s">
        <v>91</v>
      </c>
      <c r="M484" s="5">
        <f t="shared" si="59"/>
        <v>2022</v>
      </c>
      <c r="N484" s="5" t="str">
        <f t="shared" si="60"/>
        <v>Marzo</v>
      </c>
      <c r="O484" s="6" t="str">
        <f t="shared" si="61"/>
        <v>2022-1</v>
      </c>
      <c r="P484" s="16">
        <v>0</v>
      </c>
      <c r="Q484" s="16">
        <v>2</v>
      </c>
      <c r="R484" s="5">
        <v>0</v>
      </c>
      <c r="S484" s="5" t="s">
        <v>29</v>
      </c>
      <c r="T484" s="5" t="str">
        <f t="shared" si="62"/>
        <v>128-2022-03-31</v>
      </c>
    </row>
    <row r="485" spans="1:20" x14ac:dyDescent="0.3">
      <c r="A485" s="25">
        <v>128</v>
      </c>
      <c r="B485" s="5" t="s">
        <v>109</v>
      </c>
      <c r="C485" s="5" t="s">
        <v>72</v>
      </c>
      <c r="D485" s="5" t="s">
        <v>23</v>
      </c>
      <c r="E485" s="5" t="s">
        <v>62</v>
      </c>
      <c r="F485" s="6">
        <v>44681</v>
      </c>
      <c r="G485" s="5">
        <v>1</v>
      </c>
      <c r="H485" s="12">
        <v>0.78</v>
      </c>
      <c r="I485" s="8">
        <f t="shared" si="64"/>
        <v>1</v>
      </c>
      <c r="J485" s="8">
        <f t="shared" si="65"/>
        <v>1</v>
      </c>
      <c r="K485" s="5" t="s">
        <v>91</v>
      </c>
      <c r="L485" s="5" t="s">
        <v>91</v>
      </c>
      <c r="M485" s="5">
        <f t="shared" si="59"/>
        <v>2022</v>
      </c>
      <c r="N485" s="5" t="str">
        <f t="shared" si="60"/>
        <v>Abril</v>
      </c>
      <c r="O485" s="6" t="str">
        <f t="shared" si="61"/>
        <v>2022-1</v>
      </c>
      <c r="P485" s="16">
        <v>0</v>
      </c>
      <c r="Q485" s="16">
        <v>2</v>
      </c>
      <c r="R485" s="5">
        <v>0</v>
      </c>
      <c r="S485" s="5" t="s">
        <v>29</v>
      </c>
      <c r="T485" s="5" t="str">
        <f t="shared" si="62"/>
        <v>128-2022-04-30</v>
      </c>
    </row>
    <row r="486" spans="1:20" x14ac:dyDescent="0.3">
      <c r="A486" s="25">
        <v>128</v>
      </c>
      <c r="B486" s="5" t="s">
        <v>109</v>
      </c>
      <c r="C486" s="5" t="s">
        <v>72</v>
      </c>
      <c r="D486" s="5" t="s">
        <v>23</v>
      </c>
      <c r="E486" s="5" t="s">
        <v>62</v>
      </c>
      <c r="F486" s="6">
        <v>44712</v>
      </c>
      <c r="G486" s="5">
        <v>1</v>
      </c>
      <c r="H486" s="12">
        <v>0.54</v>
      </c>
      <c r="I486" s="8">
        <f t="shared" si="64"/>
        <v>1</v>
      </c>
      <c r="J486" s="8">
        <f t="shared" si="65"/>
        <v>1</v>
      </c>
      <c r="K486" s="5" t="s">
        <v>91</v>
      </c>
      <c r="L486" s="5" t="s">
        <v>91</v>
      </c>
      <c r="M486" s="5">
        <f t="shared" si="59"/>
        <v>2022</v>
      </c>
      <c r="N486" s="5" t="str">
        <f t="shared" si="60"/>
        <v>Mayo</v>
      </c>
      <c r="O486" s="6" t="str">
        <f t="shared" si="61"/>
        <v>2022-1</v>
      </c>
      <c r="P486" s="16">
        <v>0</v>
      </c>
      <c r="Q486" s="16">
        <v>2</v>
      </c>
      <c r="R486" s="5">
        <v>0</v>
      </c>
      <c r="S486" s="5" t="s">
        <v>29</v>
      </c>
      <c r="T486" s="5" t="str">
        <f t="shared" si="62"/>
        <v>128-2022-05-31</v>
      </c>
    </row>
    <row r="487" spans="1:20" x14ac:dyDescent="0.3">
      <c r="A487" s="25">
        <v>128</v>
      </c>
      <c r="B487" s="5" t="s">
        <v>109</v>
      </c>
      <c r="C487" s="5" t="s">
        <v>72</v>
      </c>
      <c r="D487" s="5" t="s">
        <v>23</v>
      </c>
      <c r="E487" s="5" t="s">
        <v>62</v>
      </c>
      <c r="F487" s="6">
        <v>44742</v>
      </c>
      <c r="G487" s="5">
        <v>1</v>
      </c>
      <c r="H487" s="12">
        <v>0.81</v>
      </c>
      <c r="I487" s="8">
        <f t="shared" si="64"/>
        <v>1</v>
      </c>
      <c r="J487" s="8">
        <f t="shared" si="65"/>
        <v>1</v>
      </c>
      <c r="K487" s="5" t="s">
        <v>91</v>
      </c>
      <c r="L487" s="5" t="s">
        <v>91</v>
      </c>
      <c r="M487" s="5">
        <f t="shared" si="59"/>
        <v>2022</v>
      </c>
      <c r="N487" s="5" t="str">
        <f t="shared" si="60"/>
        <v>Junio</v>
      </c>
      <c r="O487" s="6" t="str">
        <f t="shared" si="61"/>
        <v>2022-1</v>
      </c>
      <c r="P487" s="16">
        <v>0</v>
      </c>
      <c r="Q487" s="16">
        <v>2</v>
      </c>
      <c r="R487" s="5">
        <v>0</v>
      </c>
      <c r="S487" s="5" t="s">
        <v>29</v>
      </c>
      <c r="T487" s="5" t="str">
        <f t="shared" si="62"/>
        <v>128-2022-06-30</v>
      </c>
    </row>
    <row r="488" spans="1:20" x14ac:dyDescent="0.3">
      <c r="A488" s="25">
        <v>128</v>
      </c>
      <c r="B488" s="5" t="s">
        <v>109</v>
      </c>
      <c r="C488" s="5" t="s">
        <v>72</v>
      </c>
      <c r="D488" s="5" t="s">
        <v>23</v>
      </c>
      <c r="E488" s="5" t="s">
        <v>62</v>
      </c>
      <c r="F488" s="6">
        <v>44773</v>
      </c>
      <c r="G488" s="5">
        <v>1</v>
      </c>
      <c r="H488" s="12">
        <v>1.2</v>
      </c>
      <c r="I488" s="8">
        <f t="shared" si="64"/>
        <v>0.83333333333333337</v>
      </c>
      <c r="J488" s="8">
        <f t="shared" si="65"/>
        <v>0.83333333333333337</v>
      </c>
      <c r="K488" s="5" t="s">
        <v>91</v>
      </c>
      <c r="L488" s="5" t="s">
        <v>91</v>
      </c>
      <c r="M488" s="5">
        <f t="shared" si="59"/>
        <v>2022</v>
      </c>
      <c r="N488" s="5" t="str">
        <f t="shared" si="60"/>
        <v>Julio</v>
      </c>
      <c r="O488" s="6" t="str">
        <f t="shared" si="61"/>
        <v>2022-2</v>
      </c>
      <c r="P488" s="16">
        <v>0</v>
      </c>
      <c r="Q488" s="16">
        <v>2</v>
      </c>
      <c r="R488" s="5">
        <v>0</v>
      </c>
      <c r="S488" s="5" t="s">
        <v>29</v>
      </c>
      <c r="T488" s="5" t="str">
        <f t="shared" si="62"/>
        <v>128-2022-07-31</v>
      </c>
    </row>
    <row r="489" spans="1:20" x14ac:dyDescent="0.3">
      <c r="A489" s="25">
        <v>128</v>
      </c>
      <c r="B489" s="5" t="s">
        <v>109</v>
      </c>
      <c r="C489" s="5" t="s">
        <v>72</v>
      </c>
      <c r="D489" s="5" t="s">
        <v>23</v>
      </c>
      <c r="E489" s="5" t="s">
        <v>62</v>
      </c>
      <c r="F489" s="6">
        <v>44804</v>
      </c>
      <c r="G489" s="5">
        <v>1</v>
      </c>
      <c r="H489" s="12">
        <v>0.85</v>
      </c>
      <c r="I489" s="8">
        <f t="shared" si="64"/>
        <v>1</v>
      </c>
      <c r="J489" s="8">
        <f t="shared" si="65"/>
        <v>1</v>
      </c>
      <c r="K489" s="5" t="s">
        <v>91</v>
      </c>
      <c r="L489" s="5" t="s">
        <v>91</v>
      </c>
      <c r="M489" s="5">
        <f t="shared" si="59"/>
        <v>2022</v>
      </c>
      <c r="N489" s="5" t="str">
        <f t="shared" si="60"/>
        <v>Agosto</v>
      </c>
      <c r="O489" s="6" t="str">
        <f t="shared" si="61"/>
        <v>2022-2</v>
      </c>
      <c r="P489" s="16">
        <v>0</v>
      </c>
      <c r="Q489" s="16">
        <v>2</v>
      </c>
      <c r="R489" s="5">
        <v>0</v>
      </c>
      <c r="S489" s="5" t="s">
        <v>29</v>
      </c>
      <c r="T489" s="5" t="str">
        <f t="shared" si="62"/>
        <v>128-2022-08-31</v>
      </c>
    </row>
    <row r="490" spans="1:20" x14ac:dyDescent="0.3">
      <c r="A490" s="25">
        <v>128</v>
      </c>
      <c r="B490" s="5" t="s">
        <v>109</v>
      </c>
      <c r="C490" s="5" t="s">
        <v>72</v>
      </c>
      <c r="D490" s="5" t="s">
        <v>23</v>
      </c>
      <c r="E490" s="5" t="s">
        <v>62</v>
      </c>
      <c r="F490" s="6">
        <v>44834</v>
      </c>
      <c r="G490" s="5">
        <v>1</v>
      </c>
      <c r="H490" s="12">
        <v>0.6</v>
      </c>
      <c r="I490" s="8">
        <f t="shared" si="64"/>
        <v>1</v>
      </c>
      <c r="J490" s="8">
        <f t="shared" si="65"/>
        <v>1</v>
      </c>
      <c r="K490" s="5" t="s">
        <v>91</v>
      </c>
      <c r="L490" s="5" t="s">
        <v>91</v>
      </c>
      <c r="M490" s="5">
        <f t="shared" si="59"/>
        <v>2022</v>
      </c>
      <c r="N490" s="5" t="str">
        <f t="shared" si="60"/>
        <v>Septiembre</v>
      </c>
      <c r="O490" s="6" t="str">
        <f t="shared" si="61"/>
        <v>2022-2</v>
      </c>
      <c r="P490" s="16">
        <v>0</v>
      </c>
      <c r="Q490" s="16">
        <v>2</v>
      </c>
      <c r="R490" s="5">
        <v>0</v>
      </c>
      <c r="S490" s="5" t="s">
        <v>29</v>
      </c>
      <c r="T490" s="5" t="str">
        <f t="shared" si="62"/>
        <v>128-2022-09-30</v>
      </c>
    </row>
    <row r="491" spans="1:20" x14ac:dyDescent="0.3">
      <c r="A491" s="37">
        <v>128</v>
      </c>
      <c r="B491" s="5" t="s">
        <v>109</v>
      </c>
      <c r="C491" s="5" t="s">
        <v>72</v>
      </c>
      <c r="D491" s="5" t="s">
        <v>23</v>
      </c>
      <c r="E491" s="5" t="s">
        <v>62</v>
      </c>
      <c r="F491" s="6">
        <v>44865</v>
      </c>
      <c r="G491" s="5">
        <v>1</v>
      </c>
      <c r="H491" s="12">
        <v>0.75</v>
      </c>
      <c r="I491" s="8">
        <f t="shared" si="64"/>
        <v>1</v>
      </c>
      <c r="J491" s="8">
        <f t="shared" si="65"/>
        <v>1</v>
      </c>
      <c r="K491" s="5" t="s">
        <v>91</v>
      </c>
      <c r="L491" s="5" t="s">
        <v>91</v>
      </c>
      <c r="M491" s="5">
        <f t="shared" si="59"/>
        <v>2022</v>
      </c>
      <c r="N491" s="5" t="str">
        <f t="shared" si="60"/>
        <v>Octubre</v>
      </c>
      <c r="O491" s="6" t="str">
        <f t="shared" si="61"/>
        <v>2022-2</v>
      </c>
      <c r="P491" s="16">
        <v>0</v>
      </c>
      <c r="Q491" s="16">
        <v>1</v>
      </c>
      <c r="R491" s="5">
        <v>0</v>
      </c>
      <c r="S491" s="5" t="s">
        <v>29</v>
      </c>
      <c r="T491" s="5" t="str">
        <f t="shared" si="62"/>
        <v>128-2022-10-31</v>
      </c>
    </row>
    <row r="492" spans="1:20" x14ac:dyDescent="0.3">
      <c r="A492" s="37">
        <v>128</v>
      </c>
      <c r="B492" s="5" t="s">
        <v>109</v>
      </c>
      <c r="C492" s="5" t="s">
        <v>72</v>
      </c>
      <c r="D492" s="5" t="s">
        <v>23</v>
      </c>
      <c r="E492" s="5" t="s">
        <v>62</v>
      </c>
      <c r="F492" s="6">
        <v>44895</v>
      </c>
      <c r="G492" s="5">
        <v>1</v>
      </c>
      <c r="H492" s="12">
        <v>0.92</v>
      </c>
      <c r="I492" s="8">
        <f t="shared" si="64"/>
        <v>1</v>
      </c>
      <c r="J492" s="8">
        <f t="shared" si="65"/>
        <v>1</v>
      </c>
      <c r="K492" s="5" t="s">
        <v>91</v>
      </c>
      <c r="L492" s="5" t="s">
        <v>91</v>
      </c>
      <c r="M492" s="5">
        <f t="shared" si="59"/>
        <v>2022</v>
      </c>
      <c r="N492" s="5" t="str">
        <f t="shared" si="60"/>
        <v>Noviembre</v>
      </c>
      <c r="O492" s="6" t="str">
        <f t="shared" si="61"/>
        <v>2022-2</v>
      </c>
      <c r="P492" s="16">
        <v>0</v>
      </c>
      <c r="Q492" s="16">
        <v>2</v>
      </c>
      <c r="R492" s="5">
        <v>0</v>
      </c>
      <c r="S492" s="5" t="s">
        <v>29</v>
      </c>
      <c r="T492" s="5" t="str">
        <f t="shared" si="62"/>
        <v>128-2022-11-30</v>
      </c>
    </row>
    <row r="493" spans="1:20" x14ac:dyDescent="0.3">
      <c r="A493" s="37">
        <v>128</v>
      </c>
      <c r="B493" s="5" t="s">
        <v>109</v>
      </c>
      <c r="C493" s="5" t="s">
        <v>72</v>
      </c>
      <c r="D493" s="5" t="s">
        <v>23</v>
      </c>
      <c r="E493" s="5" t="s">
        <v>62</v>
      </c>
      <c r="F493" s="6">
        <v>44926</v>
      </c>
      <c r="G493" s="5">
        <v>1</v>
      </c>
      <c r="H493" s="12">
        <v>0.8</v>
      </c>
      <c r="I493" s="8">
        <f t="shared" si="64"/>
        <v>1</v>
      </c>
      <c r="J493" s="8">
        <f t="shared" si="65"/>
        <v>1</v>
      </c>
      <c r="K493" s="5" t="s">
        <v>91</v>
      </c>
      <c r="L493" s="5" t="s">
        <v>91</v>
      </c>
      <c r="M493" s="5">
        <f t="shared" si="59"/>
        <v>2022</v>
      </c>
      <c r="N493" s="5" t="str">
        <f t="shared" si="60"/>
        <v>Diciembre</v>
      </c>
      <c r="O493" s="6" t="str">
        <f t="shared" si="61"/>
        <v>2022-2</v>
      </c>
      <c r="P493" s="16">
        <v>0</v>
      </c>
      <c r="Q493" s="16">
        <v>2</v>
      </c>
      <c r="R493" s="5">
        <v>0</v>
      </c>
      <c r="S493" s="5" t="s">
        <v>29</v>
      </c>
      <c r="T493" s="5" t="str">
        <f t="shared" si="62"/>
        <v>128-2022-12-31</v>
      </c>
    </row>
    <row r="494" spans="1:20" x14ac:dyDescent="0.3">
      <c r="A494" s="25">
        <v>128</v>
      </c>
      <c r="B494" s="5" t="s">
        <v>109</v>
      </c>
      <c r="C494" s="5" t="s">
        <v>72</v>
      </c>
      <c r="D494" s="5" t="s">
        <v>23</v>
      </c>
      <c r="E494" s="5" t="s">
        <v>62</v>
      </c>
      <c r="F494" s="6">
        <v>44957</v>
      </c>
      <c r="G494" s="5">
        <v>1</v>
      </c>
      <c r="H494" s="12">
        <v>1.0900000000000001</v>
      </c>
      <c r="I494" s="8">
        <f t="shared" si="64"/>
        <v>0.9174311926605504</v>
      </c>
      <c r="J494" s="8">
        <f t="shared" si="65"/>
        <v>0.9174311926605504</v>
      </c>
      <c r="K494" s="5" t="s">
        <v>91</v>
      </c>
      <c r="L494" s="5" t="s">
        <v>91</v>
      </c>
      <c r="M494" s="5">
        <f t="shared" si="59"/>
        <v>2023</v>
      </c>
      <c r="N494" s="5" t="str">
        <f t="shared" si="60"/>
        <v>Enero</v>
      </c>
      <c r="O494" s="6" t="str">
        <f t="shared" si="61"/>
        <v>2023-1</v>
      </c>
      <c r="P494" s="16">
        <v>0</v>
      </c>
      <c r="Q494" s="16">
        <v>2</v>
      </c>
      <c r="R494" s="5">
        <v>0</v>
      </c>
      <c r="S494" s="5" t="s">
        <v>29</v>
      </c>
      <c r="T494" s="5" t="str">
        <f t="shared" si="62"/>
        <v>128-2023-01-31</v>
      </c>
    </row>
    <row r="495" spans="1:20" x14ac:dyDescent="0.3">
      <c r="A495" s="25">
        <v>128</v>
      </c>
      <c r="B495" s="5" t="s">
        <v>109</v>
      </c>
      <c r="C495" s="5" t="s">
        <v>72</v>
      </c>
      <c r="D495" s="5" t="s">
        <v>23</v>
      </c>
      <c r="E495" s="5" t="s">
        <v>62</v>
      </c>
      <c r="F495" s="17">
        <v>44985</v>
      </c>
      <c r="G495" s="5">
        <v>1</v>
      </c>
      <c r="H495" s="12">
        <v>0.92</v>
      </c>
      <c r="I495" s="8">
        <f t="shared" si="64"/>
        <v>1</v>
      </c>
      <c r="J495" s="8">
        <f t="shared" si="65"/>
        <v>1</v>
      </c>
      <c r="K495" s="5" t="s">
        <v>91</v>
      </c>
      <c r="L495" s="5" t="s">
        <v>91</v>
      </c>
      <c r="M495" s="5">
        <f t="shared" si="59"/>
        <v>2023</v>
      </c>
      <c r="N495" s="5" t="str">
        <f t="shared" si="60"/>
        <v>Febrero</v>
      </c>
      <c r="O495" s="6" t="str">
        <f t="shared" si="61"/>
        <v>2023-1</v>
      </c>
      <c r="P495" s="16">
        <v>0</v>
      </c>
      <c r="Q495" s="16">
        <v>2</v>
      </c>
      <c r="R495" s="5">
        <v>0</v>
      </c>
      <c r="S495" s="5" t="s">
        <v>29</v>
      </c>
      <c r="T495" s="5" t="str">
        <f t="shared" si="62"/>
        <v>128-2023-02-28</v>
      </c>
    </row>
    <row r="496" spans="1:20" x14ac:dyDescent="0.3">
      <c r="A496" s="25">
        <v>128</v>
      </c>
      <c r="B496" s="5" t="s">
        <v>109</v>
      </c>
      <c r="C496" s="5" t="s">
        <v>72</v>
      </c>
      <c r="D496" s="5" t="s">
        <v>23</v>
      </c>
      <c r="E496" s="5" t="s">
        <v>62</v>
      </c>
      <c r="F496" s="6">
        <v>45016</v>
      </c>
      <c r="G496" s="5">
        <v>1</v>
      </c>
      <c r="H496" s="12">
        <v>0.76</v>
      </c>
      <c r="I496" s="8">
        <f t="shared" si="64"/>
        <v>1</v>
      </c>
      <c r="J496" s="8">
        <f t="shared" si="65"/>
        <v>1</v>
      </c>
      <c r="K496" s="5" t="s">
        <v>91</v>
      </c>
      <c r="L496" s="5" t="s">
        <v>91</v>
      </c>
      <c r="M496" s="5">
        <f t="shared" si="59"/>
        <v>2023</v>
      </c>
      <c r="N496" s="5" t="str">
        <f t="shared" si="60"/>
        <v>Marzo</v>
      </c>
      <c r="O496" s="6" t="str">
        <f t="shared" si="61"/>
        <v>2023-1</v>
      </c>
      <c r="P496" s="16">
        <v>0</v>
      </c>
      <c r="Q496" s="16">
        <v>2</v>
      </c>
      <c r="R496" s="5">
        <v>0</v>
      </c>
      <c r="S496" s="5" t="s">
        <v>29</v>
      </c>
      <c r="T496" s="5" t="str">
        <f t="shared" si="62"/>
        <v>128-2023-03-31</v>
      </c>
    </row>
    <row r="497" spans="1:20" x14ac:dyDescent="0.3">
      <c r="A497" s="25">
        <v>128</v>
      </c>
      <c r="B497" s="5" t="s">
        <v>109</v>
      </c>
      <c r="C497" s="5" t="s">
        <v>72</v>
      </c>
      <c r="D497" s="5" t="s">
        <v>23</v>
      </c>
      <c r="E497" s="5" t="s">
        <v>62</v>
      </c>
      <c r="F497" s="6">
        <v>45046</v>
      </c>
      <c r="G497" s="5">
        <v>1</v>
      </c>
      <c r="H497" s="12">
        <v>1.01</v>
      </c>
      <c r="I497" s="8">
        <f t="shared" si="64"/>
        <v>0.99009900990099009</v>
      </c>
      <c r="J497" s="8">
        <f t="shared" si="65"/>
        <v>0.99009900990099009</v>
      </c>
      <c r="K497" s="5" t="s">
        <v>91</v>
      </c>
      <c r="L497" s="5" t="s">
        <v>91</v>
      </c>
      <c r="M497" s="5">
        <f t="shared" si="59"/>
        <v>2023</v>
      </c>
      <c r="N497" s="5" t="str">
        <f t="shared" si="60"/>
        <v>Abril</v>
      </c>
      <c r="O497" s="6" t="str">
        <f t="shared" si="61"/>
        <v>2023-1</v>
      </c>
      <c r="P497" s="16">
        <v>0</v>
      </c>
      <c r="Q497" s="16">
        <v>2</v>
      </c>
      <c r="R497" s="5">
        <v>0</v>
      </c>
      <c r="S497" s="5" t="s">
        <v>29</v>
      </c>
      <c r="T497" s="5" t="str">
        <f t="shared" si="62"/>
        <v>128-2023-04-30</v>
      </c>
    </row>
    <row r="498" spans="1:20" x14ac:dyDescent="0.3">
      <c r="A498" s="25">
        <v>128</v>
      </c>
      <c r="B498" s="5" t="s">
        <v>109</v>
      </c>
      <c r="C498" s="5" t="s">
        <v>72</v>
      </c>
      <c r="D498" s="5" t="s">
        <v>23</v>
      </c>
      <c r="E498" s="5" t="s">
        <v>62</v>
      </c>
      <c r="F498" s="6">
        <v>45077</v>
      </c>
      <c r="G498" s="5">
        <v>1</v>
      </c>
      <c r="H498" s="12">
        <v>0.76</v>
      </c>
      <c r="I498" s="8">
        <f t="shared" si="64"/>
        <v>1</v>
      </c>
      <c r="J498" s="8">
        <f t="shared" si="65"/>
        <v>1</v>
      </c>
      <c r="K498" s="5" t="s">
        <v>91</v>
      </c>
      <c r="L498" s="5" t="s">
        <v>91</v>
      </c>
      <c r="M498" s="5">
        <f t="shared" si="59"/>
        <v>2023</v>
      </c>
      <c r="N498" s="5" t="str">
        <f t="shared" si="60"/>
        <v>Mayo</v>
      </c>
      <c r="O498" s="6" t="str">
        <f t="shared" si="61"/>
        <v>2023-1</v>
      </c>
      <c r="P498" s="16">
        <v>0</v>
      </c>
      <c r="Q498" s="16">
        <v>2</v>
      </c>
      <c r="R498" s="5">
        <v>0</v>
      </c>
      <c r="S498" s="5" t="s">
        <v>29</v>
      </c>
      <c r="T498" s="5" t="str">
        <f t="shared" si="62"/>
        <v>128-2023-05-31</v>
      </c>
    </row>
    <row r="499" spans="1:20" x14ac:dyDescent="0.3">
      <c r="A499" s="25">
        <v>128</v>
      </c>
      <c r="B499" s="5" t="s">
        <v>109</v>
      </c>
      <c r="C499" s="5" t="s">
        <v>72</v>
      </c>
      <c r="D499" s="5" t="s">
        <v>23</v>
      </c>
      <c r="E499" s="5" t="s">
        <v>62</v>
      </c>
      <c r="F499" s="6">
        <v>45107</v>
      </c>
      <c r="G499" s="5">
        <v>1</v>
      </c>
      <c r="H499" s="12">
        <v>1.12622826908541</v>
      </c>
      <c r="I499" s="8">
        <f t="shared" si="64"/>
        <v>0.88791946308724989</v>
      </c>
      <c r="J499" s="8">
        <f t="shared" si="65"/>
        <v>0.88791946308724989</v>
      </c>
      <c r="K499" s="5" t="s">
        <v>91</v>
      </c>
      <c r="L499" s="5" t="s">
        <v>91</v>
      </c>
      <c r="M499" s="5">
        <f t="shared" si="59"/>
        <v>2023</v>
      </c>
      <c r="N499" s="5" t="str">
        <f t="shared" si="60"/>
        <v>Junio</v>
      </c>
      <c r="O499" s="6" t="str">
        <f t="shared" si="61"/>
        <v>2023-1</v>
      </c>
      <c r="P499" s="16">
        <v>0</v>
      </c>
      <c r="Q499" s="16">
        <v>2</v>
      </c>
      <c r="R499" s="5">
        <v>0</v>
      </c>
      <c r="S499" s="5" t="s">
        <v>29</v>
      </c>
      <c r="T499" s="5" t="str">
        <f t="shared" si="62"/>
        <v>128-2023-06-30</v>
      </c>
    </row>
    <row r="500" spans="1:20" x14ac:dyDescent="0.3">
      <c r="A500" s="25">
        <v>128</v>
      </c>
      <c r="B500" s="5" t="s">
        <v>109</v>
      </c>
      <c r="C500" s="5" t="s">
        <v>72</v>
      </c>
      <c r="D500" s="5" t="s">
        <v>23</v>
      </c>
      <c r="E500" s="5" t="s">
        <v>62</v>
      </c>
      <c r="F500" s="6">
        <v>45138</v>
      </c>
      <c r="G500" s="5">
        <v>1</v>
      </c>
      <c r="H500" s="12">
        <v>1.17</v>
      </c>
      <c r="I500" s="8">
        <f t="shared" si="64"/>
        <v>0.85470085470085477</v>
      </c>
      <c r="J500" s="8">
        <f t="shared" si="65"/>
        <v>0.85470085470085477</v>
      </c>
      <c r="K500" s="5" t="s">
        <v>91</v>
      </c>
      <c r="L500" s="5" t="s">
        <v>91</v>
      </c>
      <c r="M500" s="5">
        <f t="shared" si="59"/>
        <v>2023</v>
      </c>
      <c r="N500" s="5" t="str">
        <f t="shared" si="60"/>
        <v>Julio</v>
      </c>
      <c r="O500" s="6" t="str">
        <f t="shared" si="61"/>
        <v>2023-2</v>
      </c>
      <c r="P500" s="16">
        <v>0</v>
      </c>
      <c r="Q500" s="16">
        <v>2</v>
      </c>
      <c r="R500" s="5">
        <v>0</v>
      </c>
      <c r="S500" s="5" t="s">
        <v>29</v>
      </c>
      <c r="T500" s="5" t="str">
        <f t="shared" si="62"/>
        <v>128-2023-07-31</v>
      </c>
    </row>
    <row r="501" spans="1:20" x14ac:dyDescent="0.3">
      <c r="A501" s="25">
        <v>128</v>
      </c>
      <c r="B501" s="5" t="s">
        <v>109</v>
      </c>
      <c r="C501" s="5" t="s">
        <v>72</v>
      </c>
      <c r="D501" s="5" t="s">
        <v>23</v>
      </c>
      <c r="E501" s="5" t="s">
        <v>62</v>
      </c>
      <c r="F501" s="6">
        <v>45169</v>
      </c>
      <c r="G501" s="5">
        <v>1</v>
      </c>
      <c r="H501" s="12">
        <v>0.95</v>
      </c>
      <c r="I501" s="8">
        <f t="shared" si="64"/>
        <v>1</v>
      </c>
      <c r="J501" s="8">
        <f t="shared" si="65"/>
        <v>1</v>
      </c>
      <c r="K501" s="5" t="s">
        <v>91</v>
      </c>
      <c r="L501" s="5" t="s">
        <v>91</v>
      </c>
      <c r="M501" s="5">
        <f t="shared" si="59"/>
        <v>2023</v>
      </c>
      <c r="N501" s="5" t="str">
        <f t="shared" si="60"/>
        <v>Agosto</v>
      </c>
      <c r="O501" s="6" t="str">
        <f t="shared" si="61"/>
        <v>2023-2</v>
      </c>
      <c r="P501" s="16">
        <v>0</v>
      </c>
      <c r="Q501" s="16">
        <v>2</v>
      </c>
      <c r="R501" s="5">
        <v>0</v>
      </c>
      <c r="S501" s="5" t="s">
        <v>29</v>
      </c>
      <c r="T501" s="5" t="str">
        <f t="shared" si="62"/>
        <v>128-2023-08-31</v>
      </c>
    </row>
    <row r="502" spans="1:20" x14ac:dyDescent="0.3">
      <c r="A502" s="25">
        <v>128</v>
      </c>
      <c r="B502" s="5" t="s">
        <v>109</v>
      </c>
      <c r="C502" s="5" t="s">
        <v>72</v>
      </c>
      <c r="D502" s="5" t="s">
        <v>23</v>
      </c>
      <c r="E502" s="5" t="s">
        <v>62</v>
      </c>
      <c r="F502" s="6">
        <v>45199</v>
      </c>
      <c r="G502" s="5">
        <v>1</v>
      </c>
      <c r="H502" s="12">
        <v>0.51</v>
      </c>
      <c r="I502" s="8">
        <f t="shared" si="64"/>
        <v>1</v>
      </c>
      <c r="J502" s="8">
        <f t="shared" si="65"/>
        <v>1</v>
      </c>
      <c r="K502" s="5" t="s">
        <v>91</v>
      </c>
      <c r="L502" s="5" t="s">
        <v>91</v>
      </c>
      <c r="M502" s="5">
        <f t="shared" si="59"/>
        <v>2023</v>
      </c>
      <c r="N502" s="5" t="str">
        <f t="shared" si="60"/>
        <v>Septiembre</v>
      </c>
      <c r="O502" s="6" t="str">
        <f t="shared" si="61"/>
        <v>2023-2</v>
      </c>
      <c r="P502" s="16">
        <v>0</v>
      </c>
      <c r="Q502" s="16">
        <v>2</v>
      </c>
      <c r="R502" s="5">
        <v>0</v>
      </c>
      <c r="S502" s="5" t="s">
        <v>29</v>
      </c>
      <c r="T502" s="5" t="str">
        <f t="shared" si="62"/>
        <v>128-2023-09-30</v>
      </c>
    </row>
    <row r="503" spans="1:20" x14ac:dyDescent="0.3">
      <c r="A503" s="37">
        <v>128</v>
      </c>
      <c r="B503" s="5" t="s">
        <v>109</v>
      </c>
      <c r="C503" s="5" t="s">
        <v>72</v>
      </c>
      <c r="D503" s="5" t="s">
        <v>23</v>
      </c>
      <c r="E503" s="5" t="s">
        <v>62</v>
      </c>
      <c r="F503" s="6">
        <v>45230</v>
      </c>
      <c r="G503" s="5">
        <v>1</v>
      </c>
      <c r="H503" s="12">
        <v>0.5</v>
      </c>
      <c r="I503" s="8">
        <f t="shared" si="64"/>
        <v>1</v>
      </c>
      <c r="J503" s="8">
        <f t="shared" si="65"/>
        <v>1</v>
      </c>
      <c r="K503" s="5" t="s">
        <v>91</v>
      </c>
      <c r="L503" s="5" t="s">
        <v>91</v>
      </c>
      <c r="M503" s="5">
        <f t="shared" si="59"/>
        <v>2023</v>
      </c>
      <c r="N503" s="5" t="str">
        <f t="shared" si="60"/>
        <v>Octubre</v>
      </c>
      <c r="O503" s="6" t="str">
        <f t="shared" si="61"/>
        <v>2023-2</v>
      </c>
      <c r="P503" s="16">
        <v>0</v>
      </c>
      <c r="Q503" s="16">
        <v>1</v>
      </c>
      <c r="R503" s="5">
        <v>0</v>
      </c>
      <c r="S503" s="5" t="s">
        <v>29</v>
      </c>
      <c r="T503" s="5" t="str">
        <f t="shared" si="62"/>
        <v>128-2023-10-31</v>
      </c>
    </row>
    <row r="504" spans="1:20" x14ac:dyDescent="0.3">
      <c r="A504" s="37">
        <v>128</v>
      </c>
      <c r="B504" s="5" t="s">
        <v>109</v>
      </c>
      <c r="C504" s="5" t="s">
        <v>72</v>
      </c>
      <c r="D504" s="5" t="s">
        <v>23</v>
      </c>
      <c r="E504" s="5" t="s">
        <v>62</v>
      </c>
      <c r="F504" s="6">
        <v>45260</v>
      </c>
      <c r="G504" s="5">
        <v>1</v>
      </c>
      <c r="H504" s="12">
        <v>0.72</v>
      </c>
      <c r="I504" s="8">
        <f t="shared" si="64"/>
        <v>1</v>
      </c>
      <c r="J504" s="8">
        <f t="shared" si="65"/>
        <v>1</v>
      </c>
      <c r="K504" s="5" t="s">
        <v>91</v>
      </c>
      <c r="L504" s="5" t="s">
        <v>91</v>
      </c>
      <c r="M504" s="5">
        <f t="shared" si="59"/>
        <v>2023</v>
      </c>
      <c r="N504" s="5" t="str">
        <f t="shared" si="60"/>
        <v>Noviembre</v>
      </c>
      <c r="O504" s="6" t="str">
        <f t="shared" si="61"/>
        <v>2023-2</v>
      </c>
      <c r="P504" s="16">
        <v>0</v>
      </c>
      <c r="Q504" s="16">
        <v>2</v>
      </c>
      <c r="R504" s="5">
        <v>0</v>
      </c>
      <c r="S504" s="5" t="s">
        <v>29</v>
      </c>
      <c r="T504" s="5" t="str">
        <f t="shared" si="62"/>
        <v>128-2023-11-30</v>
      </c>
    </row>
    <row r="505" spans="1:20" x14ac:dyDescent="0.3">
      <c r="A505" s="37">
        <v>128</v>
      </c>
      <c r="B505" s="5" t="s">
        <v>109</v>
      </c>
      <c r="C505" s="5" t="s">
        <v>72</v>
      </c>
      <c r="D505" s="5" t="s">
        <v>23</v>
      </c>
      <c r="E505" s="5" t="s">
        <v>62</v>
      </c>
      <c r="F505" s="6">
        <v>45291</v>
      </c>
      <c r="G505" s="5">
        <v>1</v>
      </c>
      <c r="H505" s="12">
        <v>0.64</v>
      </c>
      <c r="I505" s="8">
        <f t="shared" si="64"/>
        <v>1</v>
      </c>
      <c r="J505" s="8">
        <f t="shared" si="65"/>
        <v>1</v>
      </c>
      <c r="K505" s="5" t="s">
        <v>91</v>
      </c>
      <c r="L505" s="5" t="s">
        <v>91</v>
      </c>
      <c r="M505" s="5">
        <f t="shared" si="59"/>
        <v>2023</v>
      </c>
      <c r="N505" s="5" t="str">
        <f t="shared" si="60"/>
        <v>Diciembre</v>
      </c>
      <c r="O505" s="6" t="str">
        <f t="shared" si="61"/>
        <v>2023-2</v>
      </c>
      <c r="P505" s="16">
        <v>0</v>
      </c>
      <c r="Q505" s="16">
        <v>2</v>
      </c>
      <c r="R505" s="5">
        <v>0</v>
      </c>
      <c r="S505" s="5" t="s">
        <v>29</v>
      </c>
      <c r="T505" s="5" t="str">
        <f t="shared" si="62"/>
        <v>128-2023-12-31</v>
      </c>
    </row>
    <row r="506" spans="1:20" x14ac:dyDescent="0.3">
      <c r="A506" s="25">
        <v>128</v>
      </c>
      <c r="B506" s="5" t="s">
        <v>109</v>
      </c>
      <c r="C506" s="5" t="s">
        <v>72</v>
      </c>
      <c r="D506" s="5" t="s">
        <v>23</v>
      </c>
      <c r="E506" s="5" t="s">
        <v>62</v>
      </c>
      <c r="F506" s="6">
        <v>45322</v>
      </c>
      <c r="G506" s="5">
        <v>1</v>
      </c>
      <c r="H506" s="12">
        <v>0.7</v>
      </c>
      <c r="I506" s="8">
        <f t="shared" si="64"/>
        <v>1</v>
      </c>
      <c r="J506" s="8">
        <f t="shared" si="65"/>
        <v>1</v>
      </c>
      <c r="K506" s="5" t="s">
        <v>91</v>
      </c>
      <c r="L506" s="5" t="s">
        <v>91</v>
      </c>
      <c r="M506" s="5">
        <f t="shared" si="59"/>
        <v>2024</v>
      </c>
      <c r="N506" s="5" t="str">
        <f t="shared" si="60"/>
        <v>Enero</v>
      </c>
      <c r="O506" s="6" t="str">
        <f t="shared" si="61"/>
        <v>2024-1</v>
      </c>
      <c r="P506" s="16">
        <v>0</v>
      </c>
      <c r="Q506" s="16">
        <v>2</v>
      </c>
      <c r="R506" s="5">
        <v>0</v>
      </c>
      <c r="S506" s="5" t="s">
        <v>29</v>
      </c>
      <c r="T506" s="5" t="str">
        <f t="shared" si="62"/>
        <v>128-2024-01-31</v>
      </c>
    </row>
    <row r="507" spans="1:20" x14ac:dyDescent="0.3">
      <c r="A507" s="25">
        <v>128</v>
      </c>
      <c r="B507" s="5" t="s">
        <v>109</v>
      </c>
      <c r="C507" s="5" t="s">
        <v>72</v>
      </c>
      <c r="D507" s="5" t="s">
        <v>23</v>
      </c>
      <c r="E507" s="5" t="s">
        <v>62</v>
      </c>
      <c r="F507" s="6">
        <v>45351</v>
      </c>
      <c r="G507" s="5">
        <v>1</v>
      </c>
      <c r="H507" s="10">
        <v>0.9</v>
      </c>
      <c r="I507" s="8">
        <f t="shared" si="64"/>
        <v>1</v>
      </c>
      <c r="J507" s="8">
        <f t="shared" si="65"/>
        <v>1</v>
      </c>
      <c r="K507" s="5" t="s">
        <v>91</v>
      </c>
      <c r="L507" s="5" t="s">
        <v>91</v>
      </c>
      <c r="M507" s="5">
        <f t="shared" si="59"/>
        <v>2024</v>
      </c>
      <c r="N507" s="5" t="str">
        <f t="shared" si="60"/>
        <v>Febrero</v>
      </c>
      <c r="O507" s="6" t="str">
        <f t="shared" si="61"/>
        <v>2024-1</v>
      </c>
      <c r="P507" s="16">
        <v>0</v>
      </c>
      <c r="Q507" s="16">
        <v>2</v>
      </c>
      <c r="R507" s="5">
        <v>0</v>
      </c>
      <c r="S507" s="5" t="s">
        <v>29</v>
      </c>
      <c r="T507" s="5" t="str">
        <f t="shared" si="62"/>
        <v>128-2024-02-29</v>
      </c>
    </row>
    <row r="508" spans="1:20" x14ac:dyDescent="0.3">
      <c r="A508" s="25">
        <v>128</v>
      </c>
      <c r="B508" s="5" t="s">
        <v>109</v>
      </c>
      <c r="C508" s="5" t="s">
        <v>72</v>
      </c>
      <c r="D508" s="5" t="s">
        <v>23</v>
      </c>
      <c r="E508" s="5" t="s">
        <v>62</v>
      </c>
      <c r="F508" s="6">
        <v>45382</v>
      </c>
      <c r="G508" s="5">
        <v>1</v>
      </c>
      <c r="H508" s="12">
        <v>1.05</v>
      </c>
      <c r="I508" s="8">
        <f t="shared" si="64"/>
        <v>0.95238095238095233</v>
      </c>
      <c r="J508" s="8">
        <f t="shared" si="65"/>
        <v>0.95238095238095233</v>
      </c>
      <c r="K508" s="5" t="s">
        <v>91</v>
      </c>
      <c r="L508" s="5" t="s">
        <v>91</v>
      </c>
      <c r="M508" s="5">
        <f t="shared" si="59"/>
        <v>2024</v>
      </c>
      <c r="N508" s="5" t="str">
        <f t="shared" si="60"/>
        <v>Marzo</v>
      </c>
      <c r="O508" s="6" t="str">
        <f t="shared" si="61"/>
        <v>2024-1</v>
      </c>
      <c r="P508" s="16">
        <v>0</v>
      </c>
      <c r="Q508" s="16">
        <v>2</v>
      </c>
      <c r="R508" s="5">
        <v>0</v>
      </c>
      <c r="S508" s="5" t="s">
        <v>29</v>
      </c>
      <c r="T508" s="5" t="str">
        <f t="shared" si="62"/>
        <v>128-2024-03-31</v>
      </c>
    </row>
    <row r="509" spans="1:20" x14ac:dyDescent="0.3">
      <c r="A509" s="25">
        <v>128</v>
      </c>
      <c r="B509" s="5" t="s">
        <v>109</v>
      </c>
      <c r="C509" s="5" t="s">
        <v>72</v>
      </c>
      <c r="D509" s="5" t="s">
        <v>23</v>
      </c>
      <c r="E509" s="5" t="s">
        <v>62</v>
      </c>
      <c r="F509" s="6">
        <v>45412</v>
      </c>
      <c r="G509" s="5">
        <v>1</v>
      </c>
      <c r="H509" s="12">
        <v>0.4</v>
      </c>
      <c r="I509" s="8">
        <f t="shared" si="64"/>
        <v>1</v>
      </c>
      <c r="J509" s="8">
        <f t="shared" si="65"/>
        <v>1</v>
      </c>
      <c r="K509" s="5" t="s">
        <v>91</v>
      </c>
      <c r="L509" s="5" t="s">
        <v>91</v>
      </c>
      <c r="M509" s="5">
        <f t="shared" si="59"/>
        <v>2024</v>
      </c>
      <c r="N509" s="5" t="str">
        <f t="shared" si="60"/>
        <v>Abril</v>
      </c>
      <c r="O509" s="6" t="str">
        <f t="shared" si="61"/>
        <v>2024-1</v>
      </c>
      <c r="P509" s="16">
        <v>0</v>
      </c>
      <c r="Q509" s="16">
        <v>2</v>
      </c>
      <c r="R509" s="5">
        <v>0</v>
      </c>
      <c r="S509" s="5" t="s">
        <v>29</v>
      </c>
      <c r="T509" s="5" t="str">
        <f t="shared" si="62"/>
        <v>128-2024-04-30</v>
      </c>
    </row>
    <row r="510" spans="1:20" x14ac:dyDescent="0.3">
      <c r="A510" s="25">
        <v>128</v>
      </c>
      <c r="B510" s="5" t="s">
        <v>109</v>
      </c>
      <c r="C510" s="5" t="s">
        <v>72</v>
      </c>
      <c r="D510" s="5" t="s">
        <v>23</v>
      </c>
      <c r="E510" s="5" t="s">
        <v>62</v>
      </c>
      <c r="F510" s="6">
        <v>45443</v>
      </c>
      <c r="G510" s="5">
        <v>1</v>
      </c>
      <c r="H510" s="12">
        <v>0.55000000000000004</v>
      </c>
      <c r="I510" s="8">
        <f t="shared" si="64"/>
        <v>1</v>
      </c>
      <c r="J510" s="8">
        <f t="shared" si="65"/>
        <v>1</v>
      </c>
      <c r="K510" s="5" t="s">
        <v>91</v>
      </c>
      <c r="L510" s="5" t="s">
        <v>91</v>
      </c>
      <c r="M510" s="5">
        <f t="shared" si="59"/>
        <v>2024</v>
      </c>
      <c r="N510" s="5" t="str">
        <f t="shared" si="60"/>
        <v>Mayo</v>
      </c>
      <c r="O510" s="6" t="str">
        <f t="shared" si="61"/>
        <v>2024-1</v>
      </c>
      <c r="P510" s="16">
        <v>0</v>
      </c>
      <c r="Q510" s="16">
        <v>2</v>
      </c>
      <c r="R510" s="5">
        <v>0</v>
      </c>
      <c r="S510" s="5" t="s">
        <v>29</v>
      </c>
      <c r="T510" s="5" t="str">
        <f t="shared" si="62"/>
        <v>128-2024-05-31</v>
      </c>
    </row>
    <row r="511" spans="1:20" x14ac:dyDescent="0.3">
      <c r="A511" s="25">
        <v>128</v>
      </c>
      <c r="B511" s="5" t="s">
        <v>109</v>
      </c>
      <c r="C511" s="5" t="s">
        <v>72</v>
      </c>
      <c r="D511" s="5" t="s">
        <v>23</v>
      </c>
      <c r="E511" s="5" t="s">
        <v>62</v>
      </c>
      <c r="F511" s="6">
        <v>45473</v>
      </c>
      <c r="G511" s="5">
        <v>1</v>
      </c>
      <c r="H511" s="12">
        <v>0.36</v>
      </c>
      <c r="I511" s="8">
        <f t="shared" si="64"/>
        <v>1</v>
      </c>
      <c r="J511" s="8">
        <f t="shared" si="65"/>
        <v>1</v>
      </c>
      <c r="K511" s="5" t="s">
        <v>91</v>
      </c>
      <c r="L511" s="5" t="s">
        <v>91</v>
      </c>
      <c r="M511" s="5">
        <f t="shared" si="59"/>
        <v>2024</v>
      </c>
      <c r="N511" s="5" t="str">
        <f t="shared" si="60"/>
        <v>Junio</v>
      </c>
      <c r="O511" s="6" t="str">
        <f t="shared" si="61"/>
        <v>2024-1</v>
      </c>
      <c r="P511" s="16">
        <v>0</v>
      </c>
      <c r="Q511" s="16">
        <v>2</v>
      </c>
      <c r="R511" s="5">
        <v>0</v>
      </c>
      <c r="S511" s="5" t="s">
        <v>29</v>
      </c>
      <c r="T511" s="5" t="str">
        <f t="shared" si="62"/>
        <v>128-2024-06-30</v>
      </c>
    </row>
    <row r="512" spans="1:20" x14ac:dyDescent="0.3">
      <c r="A512" s="25">
        <v>128</v>
      </c>
      <c r="B512" s="5" t="s">
        <v>109</v>
      </c>
      <c r="C512" s="5" t="s">
        <v>72</v>
      </c>
      <c r="D512" s="5" t="s">
        <v>23</v>
      </c>
      <c r="E512" s="5" t="s">
        <v>62</v>
      </c>
      <c r="F512" s="6">
        <v>45504</v>
      </c>
      <c r="G512" s="5">
        <v>1</v>
      </c>
      <c r="H512" s="12">
        <v>0.65</v>
      </c>
      <c r="I512" s="8">
        <f t="shared" si="64"/>
        <v>1</v>
      </c>
      <c r="J512" s="8">
        <f t="shared" si="65"/>
        <v>1</v>
      </c>
      <c r="K512" s="5" t="s">
        <v>91</v>
      </c>
      <c r="L512" s="5" t="s">
        <v>91</v>
      </c>
      <c r="M512" s="5">
        <f t="shared" si="59"/>
        <v>2024</v>
      </c>
      <c r="N512" s="5" t="str">
        <f t="shared" si="60"/>
        <v>Julio</v>
      </c>
      <c r="O512" s="6" t="str">
        <f t="shared" si="61"/>
        <v>2024-2</v>
      </c>
      <c r="P512" s="16">
        <v>0</v>
      </c>
      <c r="Q512" s="16">
        <v>2</v>
      </c>
      <c r="R512" s="5">
        <v>0</v>
      </c>
      <c r="S512" s="5" t="s">
        <v>29</v>
      </c>
      <c r="T512" s="5" t="str">
        <f t="shared" si="62"/>
        <v>128-2024-07-31</v>
      </c>
    </row>
    <row r="513" spans="1:20" x14ac:dyDescent="0.3">
      <c r="A513" s="25">
        <v>128</v>
      </c>
      <c r="B513" s="5" t="s">
        <v>109</v>
      </c>
      <c r="C513" s="5" t="s">
        <v>72</v>
      </c>
      <c r="D513" s="5" t="s">
        <v>23</v>
      </c>
      <c r="E513" s="5" t="s">
        <v>62</v>
      </c>
      <c r="F513" s="6">
        <v>45535</v>
      </c>
      <c r="G513" s="5">
        <v>1</v>
      </c>
      <c r="H513" s="12">
        <v>0.51</v>
      </c>
      <c r="I513" s="8">
        <f t="shared" si="64"/>
        <v>1</v>
      </c>
      <c r="J513" s="8">
        <f t="shared" si="65"/>
        <v>1</v>
      </c>
      <c r="K513" s="5" t="s">
        <v>91</v>
      </c>
      <c r="L513" s="5" t="s">
        <v>91</v>
      </c>
      <c r="M513" s="5">
        <f t="shared" si="59"/>
        <v>2024</v>
      </c>
      <c r="N513" s="5" t="str">
        <f t="shared" si="60"/>
        <v>Agosto</v>
      </c>
      <c r="O513" s="6" t="str">
        <f t="shared" si="61"/>
        <v>2024-2</v>
      </c>
      <c r="P513" s="16">
        <v>0</v>
      </c>
      <c r="Q513" s="16">
        <v>2</v>
      </c>
      <c r="R513" s="5">
        <v>0</v>
      </c>
      <c r="S513" s="5" t="s">
        <v>29</v>
      </c>
      <c r="T513" s="5" t="str">
        <f t="shared" si="62"/>
        <v>128-2024-08-31</v>
      </c>
    </row>
    <row r="514" spans="1:20" x14ac:dyDescent="0.3">
      <c r="A514" s="25">
        <v>128</v>
      </c>
      <c r="B514" s="5" t="s">
        <v>109</v>
      </c>
      <c r="C514" s="5" t="s">
        <v>72</v>
      </c>
      <c r="D514" s="5" t="s">
        <v>23</v>
      </c>
      <c r="E514" s="5" t="s">
        <v>62</v>
      </c>
      <c r="F514" s="6">
        <v>45565</v>
      </c>
      <c r="G514" s="5">
        <v>1</v>
      </c>
      <c r="H514" s="12">
        <v>0.7</v>
      </c>
      <c r="I514" s="8">
        <f t="shared" si="64"/>
        <v>1</v>
      </c>
      <c r="J514" s="8">
        <f t="shared" si="65"/>
        <v>1</v>
      </c>
      <c r="K514" s="5" t="s">
        <v>91</v>
      </c>
      <c r="L514" s="5" t="s">
        <v>91</v>
      </c>
      <c r="M514" s="5">
        <f t="shared" ref="M514:M577" si="66">YEAR(F514)</f>
        <v>2024</v>
      </c>
      <c r="N514" s="5" t="str">
        <f t="shared" ref="N514:N577" si="67">PROPER(TEXT(F514,"mmmm"))</f>
        <v>Septiembre</v>
      </c>
      <c r="O514" s="6" t="str">
        <f t="shared" ref="O514:O577" si="68">IF(OR(N514="Enero",N514="Febrero",N514="Marzo",N514="Abril",N514="Mayo",N514="Junio"),M514&amp;"-1",IF(OR(N514="Julio",N514="Agosto",N514="Septiembre",N514="Octubre",N514="Noviembre",N514="Diciembre"),M514&amp;"-2"))</f>
        <v>2024-2</v>
      </c>
      <c r="P514" s="16">
        <v>0</v>
      </c>
      <c r="Q514" s="16">
        <v>2</v>
      </c>
      <c r="R514" s="5">
        <v>0</v>
      </c>
      <c r="S514" s="5" t="s">
        <v>29</v>
      </c>
      <c r="T514" s="5" t="str">
        <f t="shared" ref="T514:T577" si="69">A514&amp;"-"&amp;YEAR(F514)&amp;"-"&amp;IF(LEN(MONTH(F514))=1,"0"&amp;MONTH(F514),MONTH(F514))&amp;"-"&amp;DAY(F514)</f>
        <v>128-2024-09-30</v>
      </c>
    </row>
    <row r="515" spans="1:20" x14ac:dyDescent="0.3">
      <c r="A515" s="37">
        <v>128</v>
      </c>
      <c r="B515" s="5" t="s">
        <v>109</v>
      </c>
      <c r="C515" s="5" t="s">
        <v>72</v>
      </c>
      <c r="D515" s="5" t="s">
        <v>23</v>
      </c>
      <c r="E515" s="5" t="s">
        <v>62</v>
      </c>
      <c r="F515" s="6">
        <v>45596</v>
      </c>
      <c r="G515" s="5">
        <v>1</v>
      </c>
      <c r="H515" s="12">
        <v>0.61</v>
      </c>
      <c r="I515" s="8">
        <f t="shared" si="64"/>
        <v>1</v>
      </c>
      <c r="J515" s="8">
        <f t="shared" si="65"/>
        <v>1</v>
      </c>
      <c r="K515" s="5" t="s">
        <v>91</v>
      </c>
      <c r="L515" s="5" t="s">
        <v>91</v>
      </c>
      <c r="M515" s="5">
        <f t="shared" si="66"/>
        <v>2024</v>
      </c>
      <c r="N515" s="5" t="str">
        <f t="shared" si="67"/>
        <v>Octubre</v>
      </c>
      <c r="O515" s="6" t="str">
        <f t="shared" si="68"/>
        <v>2024-2</v>
      </c>
      <c r="P515" s="16">
        <v>0</v>
      </c>
      <c r="Q515" s="16">
        <v>1</v>
      </c>
      <c r="R515" s="5">
        <v>0</v>
      </c>
      <c r="S515" s="5" t="s">
        <v>29</v>
      </c>
      <c r="T515" s="5" t="str">
        <f t="shared" si="69"/>
        <v>128-2024-10-31</v>
      </c>
    </row>
    <row r="516" spans="1:20" x14ac:dyDescent="0.3">
      <c r="A516" s="37">
        <v>128</v>
      </c>
      <c r="B516" s="5" t="s">
        <v>109</v>
      </c>
      <c r="C516" s="5" t="s">
        <v>72</v>
      </c>
      <c r="D516" s="5" t="s">
        <v>23</v>
      </c>
      <c r="E516" s="5" t="s">
        <v>62</v>
      </c>
      <c r="F516" s="6">
        <v>45626</v>
      </c>
      <c r="G516" s="5">
        <v>1</v>
      </c>
      <c r="H516" s="12">
        <v>0.96</v>
      </c>
      <c r="I516" s="8">
        <f t="shared" si="64"/>
        <v>1</v>
      </c>
      <c r="J516" s="8">
        <f t="shared" si="65"/>
        <v>1</v>
      </c>
      <c r="K516" s="5" t="s">
        <v>91</v>
      </c>
      <c r="L516" s="5" t="s">
        <v>91</v>
      </c>
      <c r="M516" s="5">
        <f t="shared" si="66"/>
        <v>2024</v>
      </c>
      <c r="N516" s="5" t="str">
        <f t="shared" si="67"/>
        <v>Noviembre</v>
      </c>
      <c r="O516" s="6" t="str">
        <f t="shared" si="68"/>
        <v>2024-2</v>
      </c>
      <c r="P516" s="16">
        <v>0</v>
      </c>
      <c r="Q516" s="16">
        <v>2</v>
      </c>
      <c r="R516" s="5">
        <v>0</v>
      </c>
      <c r="S516" s="5" t="s">
        <v>29</v>
      </c>
      <c r="T516" s="5" t="str">
        <f t="shared" si="69"/>
        <v>128-2024-11-30</v>
      </c>
    </row>
    <row r="517" spans="1:20" x14ac:dyDescent="0.3">
      <c r="A517" s="37">
        <v>128</v>
      </c>
      <c r="B517" s="5" t="s">
        <v>109</v>
      </c>
      <c r="C517" s="5" t="s">
        <v>72</v>
      </c>
      <c r="D517" s="5" t="s">
        <v>23</v>
      </c>
      <c r="E517" s="5" t="s">
        <v>62</v>
      </c>
      <c r="F517" s="6">
        <v>45657</v>
      </c>
      <c r="G517" s="5">
        <v>1</v>
      </c>
      <c r="H517" s="12">
        <v>0.78</v>
      </c>
      <c r="I517" s="8">
        <f t="shared" si="64"/>
        <v>1</v>
      </c>
      <c r="J517" s="8">
        <f t="shared" si="65"/>
        <v>1</v>
      </c>
      <c r="K517" s="5" t="s">
        <v>91</v>
      </c>
      <c r="L517" s="5" t="s">
        <v>91</v>
      </c>
      <c r="M517" s="5">
        <f t="shared" si="66"/>
        <v>2024</v>
      </c>
      <c r="N517" s="5" t="str">
        <f t="shared" si="67"/>
        <v>Diciembre</v>
      </c>
      <c r="O517" s="6" t="str">
        <f t="shared" si="68"/>
        <v>2024-2</v>
      </c>
      <c r="P517" s="16">
        <v>0</v>
      </c>
      <c r="Q517" s="16">
        <v>2</v>
      </c>
      <c r="R517" s="5">
        <v>0</v>
      </c>
      <c r="S517" s="5" t="s">
        <v>29</v>
      </c>
      <c r="T517" s="5" t="str">
        <f t="shared" si="69"/>
        <v>128-2024-12-31</v>
      </c>
    </row>
    <row r="518" spans="1:20" x14ac:dyDescent="0.3">
      <c r="A518" s="5">
        <v>133</v>
      </c>
      <c r="B518" s="5" t="s">
        <v>93</v>
      </c>
      <c r="C518" s="5" t="s">
        <v>110</v>
      </c>
      <c r="D518" s="5" t="s">
        <v>73</v>
      </c>
      <c r="E518" s="5" t="s">
        <v>24</v>
      </c>
      <c r="F518" s="6">
        <v>44865</v>
      </c>
      <c r="G518" s="5">
        <v>80</v>
      </c>
      <c r="H518" s="9">
        <v>84.895356277709197</v>
      </c>
      <c r="I518" s="21">
        <v>1.061191953471365</v>
      </c>
      <c r="J518" s="15">
        <v>1.061191953471365</v>
      </c>
      <c r="K518" s="5" t="s">
        <v>25</v>
      </c>
      <c r="L518" s="5" t="s">
        <v>25</v>
      </c>
      <c r="M518" s="5">
        <f t="shared" si="66"/>
        <v>2022</v>
      </c>
      <c r="N518" s="5" t="str">
        <f t="shared" si="67"/>
        <v>Octubre</v>
      </c>
      <c r="O518" s="6" t="str">
        <f t="shared" si="68"/>
        <v>2022-2</v>
      </c>
      <c r="P518" s="5">
        <v>0</v>
      </c>
      <c r="Q518" s="5">
        <v>0</v>
      </c>
      <c r="R518" s="5">
        <v>0</v>
      </c>
      <c r="S518" s="5" t="s">
        <v>51</v>
      </c>
      <c r="T518" s="5" t="str">
        <f t="shared" si="69"/>
        <v>133-2022-10-31</v>
      </c>
    </row>
    <row r="519" spans="1:20" x14ac:dyDescent="0.3">
      <c r="A519" s="5">
        <v>133</v>
      </c>
      <c r="B519" s="5" t="s">
        <v>93</v>
      </c>
      <c r="C519" s="5" t="s">
        <v>110</v>
      </c>
      <c r="D519" s="5" t="s">
        <v>73</v>
      </c>
      <c r="E519" s="5" t="s">
        <v>24</v>
      </c>
      <c r="F519" s="6">
        <v>45291</v>
      </c>
      <c r="G519" s="5">
        <v>80</v>
      </c>
      <c r="H519" s="5">
        <v>92.789115646258509</v>
      </c>
      <c r="I519" s="15">
        <v>1.1598639455782309</v>
      </c>
      <c r="J519" s="15">
        <v>1.1598639455782309</v>
      </c>
      <c r="K519" s="5" t="s">
        <v>25</v>
      </c>
      <c r="L519" s="5" t="s">
        <v>25</v>
      </c>
      <c r="M519" s="5">
        <f t="shared" si="66"/>
        <v>2023</v>
      </c>
      <c r="N519" s="5" t="str">
        <f t="shared" si="67"/>
        <v>Diciembre</v>
      </c>
      <c r="O519" s="6" t="str">
        <f t="shared" si="68"/>
        <v>2023-2</v>
      </c>
      <c r="P519" s="5">
        <v>0</v>
      </c>
      <c r="Q519" s="5">
        <v>0</v>
      </c>
      <c r="R519" s="5">
        <v>0</v>
      </c>
      <c r="S519" s="5" t="s">
        <v>51</v>
      </c>
      <c r="T519" s="5" t="str">
        <f t="shared" si="69"/>
        <v>133-2023-12-31</v>
      </c>
    </row>
    <row r="520" spans="1:20" x14ac:dyDescent="0.3">
      <c r="A520" s="25">
        <v>133</v>
      </c>
      <c r="B520" s="5" t="s">
        <v>93</v>
      </c>
      <c r="C520" s="5" t="s">
        <v>110</v>
      </c>
      <c r="D520" s="5" t="s">
        <v>73</v>
      </c>
      <c r="E520" s="5" t="s">
        <v>24</v>
      </c>
      <c r="F520" s="6">
        <v>45657</v>
      </c>
      <c r="G520" s="5">
        <v>80</v>
      </c>
      <c r="H520">
        <v>91</v>
      </c>
      <c r="I520" s="15">
        <f>IFERROR(IF((H520/G520)&gt;1.3,1.3,H520/G520),"")</f>
        <v>1.1375</v>
      </c>
      <c r="J520" s="15">
        <f>IFERROR(IF((H520/G520)&gt;H520/G520,1.3,H520/G520),"")</f>
        <v>1.1375</v>
      </c>
      <c r="K520" s="5" t="s">
        <v>25</v>
      </c>
      <c r="L520" s="5" t="s">
        <v>25</v>
      </c>
      <c r="M520" s="5">
        <f t="shared" si="66"/>
        <v>2024</v>
      </c>
      <c r="N520" s="5" t="str">
        <f t="shared" si="67"/>
        <v>Diciembre</v>
      </c>
      <c r="O520" s="6" t="str">
        <f t="shared" si="68"/>
        <v>2024-2</v>
      </c>
      <c r="P520" s="16">
        <v>0</v>
      </c>
      <c r="Q520" s="16">
        <v>0</v>
      </c>
      <c r="R520" s="5">
        <v>0</v>
      </c>
      <c r="S520" s="5" t="s">
        <v>51</v>
      </c>
      <c r="T520" s="5" t="str">
        <f t="shared" si="69"/>
        <v>133-2024-12-31</v>
      </c>
    </row>
    <row r="521" spans="1:20" x14ac:dyDescent="0.3">
      <c r="A521" s="25">
        <v>136</v>
      </c>
      <c r="B521" s="5" t="s">
        <v>111</v>
      </c>
      <c r="C521" s="5" t="s">
        <v>112</v>
      </c>
      <c r="D521" s="5" t="s">
        <v>54</v>
      </c>
      <c r="E521" s="5" t="s">
        <v>24</v>
      </c>
      <c r="F521" s="17">
        <v>45107</v>
      </c>
      <c r="G521" s="5">
        <v>90</v>
      </c>
      <c r="H521" s="9">
        <v>105.56</v>
      </c>
      <c r="I521" s="8">
        <v>1.0556000000000001</v>
      </c>
      <c r="J521" s="15">
        <f>IFERROR(IF((H521/G521)&gt;H521/G521,1.3,H521/G521),"")</f>
        <v>1.1728888888888889</v>
      </c>
      <c r="K521" s="5" t="s">
        <v>25</v>
      </c>
      <c r="L521" s="5" t="s">
        <v>25</v>
      </c>
      <c r="M521" s="5">
        <f t="shared" si="66"/>
        <v>2023</v>
      </c>
      <c r="N521" s="5" t="str">
        <f t="shared" si="67"/>
        <v>Junio</v>
      </c>
      <c r="O521" s="6" t="str">
        <f t="shared" si="68"/>
        <v>2023-1</v>
      </c>
      <c r="P521" s="16">
        <v>0</v>
      </c>
      <c r="Q521" s="16">
        <v>0</v>
      </c>
      <c r="R521" s="5">
        <v>0</v>
      </c>
      <c r="S521" s="5" t="s">
        <v>51</v>
      </c>
      <c r="T521" s="5" t="str">
        <f t="shared" si="69"/>
        <v>136-2023-06-30</v>
      </c>
    </row>
    <row r="522" spans="1:20" x14ac:dyDescent="0.3">
      <c r="A522" s="37">
        <v>136</v>
      </c>
      <c r="B522" s="5" t="s">
        <v>111</v>
      </c>
      <c r="C522" s="5" t="s">
        <v>112</v>
      </c>
      <c r="D522" s="5" t="s">
        <v>54</v>
      </c>
      <c r="E522" s="5" t="s">
        <v>24</v>
      </c>
      <c r="F522" s="6">
        <v>45291</v>
      </c>
      <c r="G522" s="5">
        <v>90</v>
      </c>
      <c r="H522" s="9">
        <v>94.44</v>
      </c>
      <c r="I522" s="8">
        <v>0.94440000000000002</v>
      </c>
      <c r="J522" s="15">
        <f>IFERROR(IF((H522/G522)&gt;H522/G522,1.3,H522/G522),"")</f>
        <v>1.0493333333333332</v>
      </c>
      <c r="K522" s="5" t="s">
        <v>25</v>
      </c>
      <c r="L522" s="5" t="s">
        <v>25</v>
      </c>
      <c r="M522" s="5">
        <f t="shared" si="66"/>
        <v>2023</v>
      </c>
      <c r="N522" s="5" t="str">
        <f t="shared" si="67"/>
        <v>Diciembre</v>
      </c>
      <c r="O522" s="6" t="str">
        <f t="shared" si="68"/>
        <v>2023-2</v>
      </c>
      <c r="P522" s="16">
        <v>0</v>
      </c>
      <c r="Q522" s="16">
        <v>0</v>
      </c>
      <c r="R522" s="5">
        <v>0</v>
      </c>
      <c r="S522" s="5" t="s">
        <v>51</v>
      </c>
      <c r="T522" s="5" t="str">
        <f t="shared" si="69"/>
        <v>136-2023-12-31</v>
      </c>
    </row>
    <row r="523" spans="1:20" x14ac:dyDescent="0.3">
      <c r="A523" s="5">
        <v>136</v>
      </c>
      <c r="B523" s="5" t="s">
        <v>111</v>
      </c>
      <c r="C523" s="5" t="s">
        <v>112</v>
      </c>
      <c r="D523" s="5" t="s">
        <v>54</v>
      </c>
      <c r="E523" s="5" t="s">
        <v>24</v>
      </c>
      <c r="F523" s="6">
        <v>45473</v>
      </c>
      <c r="G523" s="5">
        <v>90</v>
      </c>
      <c r="H523" s="5">
        <v>95.24</v>
      </c>
      <c r="I523" s="15">
        <v>1.058222222222222</v>
      </c>
      <c r="J523" s="15">
        <v>1.058222222222222</v>
      </c>
      <c r="K523" s="5" t="s">
        <v>25</v>
      </c>
      <c r="L523" s="5" t="s">
        <v>25</v>
      </c>
      <c r="M523" s="5">
        <f t="shared" si="66"/>
        <v>2024</v>
      </c>
      <c r="N523" s="5" t="str">
        <f t="shared" si="67"/>
        <v>Junio</v>
      </c>
      <c r="O523" s="6" t="str">
        <f t="shared" si="68"/>
        <v>2024-1</v>
      </c>
      <c r="P523" s="5">
        <v>0</v>
      </c>
      <c r="Q523" s="5">
        <v>0</v>
      </c>
      <c r="R523" s="5">
        <v>0</v>
      </c>
      <c r="S523" s="5" t="s">
        <v>51</v>
      </c>
      <c r="T523" s="5" t="str">
        <f t="shared" si="69"/>
        <v>136-2024-06-30</v>
      </c>
    </row>
    <row r="524" spans="1:20" x14ac:dyDescent="0.3">
      <c r="A524" s="25">
        <v>137</v>
      </c>
      <c r="B524" s="5" t="s">
        <v>113</v>
      </c>
      <c r="C524" s="5" t="s">
        <v>112</v>
      </c>
      <c r="D524" s="5" t="s">
        <v>60</v>
      </c>
      <c r="E524" s="5" t="s">
        <v>24</v>
      </c>
      <c r="F524" s="6">
        <v>45016</v>
      </c>
      <c r="G524" s="5">
        <v>86</v>
      </c>
      <c r="H524" s="9">
        <v>87</v>
      </c>
      <c r="I524" s="8">
        <f>IFERROR(H524/G524,"")</f>
        <v>1.0116279069767442</v>
      </c>
      <c r="J524" s="15">
        <f>IFERROR(IF((H524/G524)&gt;H524/G524,1.3,H524/G524),"")</f>
        <v>1.0116279069767442</v>
      </c>
      <c r="K524" s="5" t="s">
        <v>25</v>
      </c>
      <c r="L524" s="5" t="s">
        <v>25</v>
      </c>
      <c r="M524" s="5">
        <f t="shared" si="66"/>
        <v>2023</v>
      </c>
      <c r="N524" s="5" t="str">
        <f t="shared" si="67"/>
        <v>Marzo</v>
      </c>
      <c r="O524" s="6" t="str">
        <f t="shared" si="68"/>
        <v>2023-1</v>
      </c>
      <c r="P524" s="16">
        <v>0</v>
      </c>
      <c r="Q524" s="16">
        <v>0</v>
      </c>
      <c r="R524" s="5">
        <v>0</v>
      </c>
      <c r="S524" s="5" t="s">
        <v>51</v>
      </c>
      <c r="T524" s="5" t="str">
        <f t="shared" si="69"/>
        <v>137-2023-03-31</v>
      </c>
    </row>
    <row r="525" spans="1:20" x14ac:dyDescent="0.3">
      <c r="A525" s="25">
        <v>137</v>
      </c>
      <c r="B525" s="5" t="s">
        <v>113</v>
      </c>
      <c r="C525" s="5" t="s">
        <v>112</v>
      </c>
      <c r="D525" s="5" t="s">
        <v>60</v>
      </c>
      <c r="E525" s="5" t="s">
        <v>24</v>
      </c>
      <c r="F525" s="6">
        <v>45107</v>
      </c>
      <c r="G525" s="5">
        <v>126</v>
      </c>
      <c r="H525" s="9">
        <v>126</v>
      </c>
      <c r="I525" s="8">
        <f>IFERROR(H525/G525,"")</f>
        <v>1</v>
      </c>
      <c r="J525" s="15">
        <f>IFERROR(IF((H525/G525)&gt;H525/G525,1.3,H525/G525),"")</f>
        <v>1</v>
      </c>
      <c r="K525" s="5" t="s">
        <v>25</v>
      </c>
      <c r="L525" s="5" t="s">
        <v>25</v>
      </c>
      <c r="M525" s="5">
        <f t="shared" si="66"/>
        <v>2023</v>
      </c>
      <c r="N525" s="5" t="str">
        <f t="shared" si="67"/>
        <v>Junio</v>
      </c>
      <c r="O525" s="6" t="str">
        <f t="shared" si="68"/>
        <v>2023-1</v>
      </c>
      <c r="P525" s="16">
        <v>0</v>
      </c>
      <c r="Q525" s="16">
        <v>0</v>
      </c>
      <c r="R525" s="5">
        <v>0</v>
      </c>
      <c r="S525" s="5" t="s">
        <v>51</v>
      </c>
      <c r="T525" s="5" t="str">
        <f t="shared" si="69"/>
        <v>137-2023-06-30</v>
      </c>
    </row>
    <row r="526" spans="1:20" x14ac:dyDescent="0.3">
      <c r="A526" s="41">
        <v>137</v>
      </c>
      <c r="B526" s="5" t="s">
        <v>113</v>
      </c>
      <c r="C526" s="5" t="s">
        <v>112</v>
      </c>
      <c r="D526" s="5" t="s">
        <v>60</v>
      </c>
      <c r="E526" s="5" t="s">
        <v>24</v>
      </c>
      <c r="F526" s="6">
        <v>45199</v>
      </c>
      <c r="G526" s="5">
        <v>138</v>
      </c>
      <c r="H526" s="9">
        <v>138</v>
      </c>
      <c r="I526" s="8">
        <f>IFERROR(H526/G526,"")</f>
        <v>1</v>
      </c>
      <c r="J526" s="15">
        <f>IFERROR(IF((H526/G526)&gt;H526/G526,1.3,H526/G526),"")</f>
        <v>1</v>
      </c>
      <c r="K526" s="5" t="s">
        <v>25</v>
      </c>
      <c r="L526" s="5" t="s">
        <v>25</v>
      </c>
      <c r="M526" s="5">
        <f t="shared" si="66"/>
        <v>2023</v>
      </c>
      <c r="N526" s="5" t="str">
        <f t="shared" si="67"/>
        <v>Septiembre</v>
      </c>
      <c r="O526" s="6" t="str">
        <f t="shared" si="68"/>
        <v>2023-2</v>
      </c>
      <c r="P526" s="16">
        <v>0</v>
      </c>
      <c r="Q526" s="16">
        <v>0</v>
      </c>
      <c r="R526" s="5">
        <v>0</v>
      </c>
      <c r="S526" s="5" t="s">
        <v>51</v>
      </c>
      <c r="T526" s="5" t="str">
        <f t="shared" si="69"/>
        <v>137-2023-09-30</v>
      </c>
    </row>
    <row r="527" spans="1:20" x14ac:dyDescent="0.3">
      <c r="A527" s="37">
        <v>137</v>
      </c>
      <c r="B527" s="5" t="s">
        <v>113</v>
      </c>
      <c r="C527" s="5" t="s">
        <v>112</v>
      </c>
      <c r="D527" s="5" t="s">
        <v>60</v>
      </c>
      <c r="E527" s="5" t="s">
        <v>24</v>
      </c>
      <c r="F527" s="6">
        <v>45291</v>
      </c>
      <c r="G527" s="5">
        <v>97</v>
      </c>
      <c r="H527" s="9">
        <v>97</v>
      </c>
      <c r="I527" s="8">
        <f>IFERROR(H527/G527,"")</f>
        <v>1</v>
      </c>
      <c r="J527" s="15">
        <f>IFERROR(IF((H527/G527)&gt;H527/G527,1.3,H527/G527),"")</f>
        <v>1</v>
      </c>
      <c r="K527" s="5" t="s">
        <v>25</v>
      </c>
      <c r="L527" s="5" t="s">
        <v>25</v>
      </c>
      <c r="M527" s="5">
        <f t="shared" si="66"/>
        <v>2023</v>
      </c>
      <c r="N527" s="5" t="str">
        <f t="shared" si="67"/>
        <v>Diciembre</v>
      </c>
      <c r="O527" s="6" t="str">
        <f t="shared" si="68"/>
        <v>2023-2</v>
      </c>
      <c r="P527" s="16">
        <v>0</v>
      </c>
      <c r="Q527" s="16">
        <v>0</v>
      </c>
      <c r="R527" s="5">
        <v>0</v>
      </c>
      <c r="S527" s="5" t="s">
        <v>51</v>
      </c>
      <c r="T527" s="5" t="str">
        <f t="shared" si="69"/>
        <v>137-2023-12-31</v>
      </c>
    </row>
    <row r="528" spans="1:20" x14ac:dyDescent="0.3">
      <c r="A528" s="5">
        <v>137</v>
      </c>
      <c r="B528" s="5" t="s">
        <v>113</v>
      </c>
      <c r="C528" s="5" t="s">
        <v>112</v>
      </c>
      <c r="D528" s="5" t="s">
        <v>60</v>
      </c>
      <c r="E528" s="5" t="s">
        <v>24</v>
      </c>
      <c r="F528" s="6">
        <v>45473</v>
      </c>
      <c r="G528" s="5">
        <v>90</v>
      </c>
      <c r="H528" s="5">
        <v>100</v>
      </c>
      <c r="I528" s="15">
        <v>1.1111111111111109</v>
      </c>
      <c r="J528" s="15">
        <v>1.1111111111111109</v>
      </c>
      <c r="K528" s="5" t="s">
        <v>25</v>
      </c>
      <c r="L528" s="5" t="s">
        <v>25</v>
      </c>
      <c r="M528" s="5">
        <f t="shared" si="66"/>
        <v>2024</v>
      </c>
      <c r="N528" s="5" t="str">
        <f t="shared" si="67"/>
        <v>Junio</v>
      </c>
      <c r="O528" s="6" t="str">
        <f t="shared" si="68"/>
        <v>2024-1</v>
      </c>
      <c r="P528" s="5">
        <v>0</v>
      </c>
      <c r="Q528" s="5">
        <v>0</v>
      </c>
      <c r="R528" s="5">
        <v>0</v>
      </c>
      <c r="S528" s="5" t="s">
        <v>51</v>
      </c>
      <c r="T528" s="5" t="str">
        <f t="shared" si="69"/>
        <v>137-2024-06-30</v>
      </c>
    </row>
    <row r="529" spans="1:20" x14ac:dyDescent="0.3">
      <c r="A529" s="25">
        <v>139</v>
      </c>
      <c r="B529" s="5" t="s">
        <v>114</v>
      </c>
      <c r="C529" s="5" t="s">
        <v>112</v>
      </c>
      <c r="D529" s="5" t="s">
        <v>23</v>
      </c>
      <c r="E529" s="5" t="s">
        <v>62</v>
      </c>
      <c r="F529" s="6">
        <v>44957</v>
      </c>
      <c r="G529" s="12">
        <v>58.043999999999997</v>
      </c>
      <c r="H529" s="12">
        <v>60.66</v>
      </c>
      <c r="I529" s="15">
        <f t="shared" ref="I529:I552" si="70">IFERROR(IF((G529/H529)&gt;1.3,1.3,G529/H529),"")</f>
        <v>0.95687438180019779</v>
      </c>
      <c r="J529" s="8">
        <f t="shared" ref="J529:J552" si="71">IFERROR(G529/H529,"")</f>
        <v>0.95687438180019779</v>
      </c>
      <c r="K529" s="9" t="s">
        <v>103</v>
      </c>
      <c r="L529" s="9" t="s">
        <v>103</v>
      </c>
      <c r="M529" s="5">
        <f t="shared" si="66"/>
        <v>2023</v>
      </c>
      <c r="N529" s="5" t="str">
        <f t="shared" si="67"/>
        <v>Enero</v>
      </c>
      <c r="O529" s="6" t="str">
        <f t="shared" si="68"/>
        <v>2023-1</v>
      </c>
      <c r="P529" s="16">
        <v>2</v>
      </c>
      <c r="Q529" s="16">
        <v>2</v>
      </c>
      <c r="R529" s="5">
        <v>0</v>
      </c>
      <c r="S529" s="5" t="s">
        <v>34</v>
      </c>
      <c r="T529" s="5" t="str">
        <f t="shared" si="69"/>
        <v>139-2023-01-31</v>
      </c>
    </row>
    <row r="530" spans="1:20" x14ac:dyDescent="0.3">
      <c r="A530" s="25">
        <v>139</v>
      </c>
      <c r="B530" s="5" t="s">
        <v>114</v>
      </c>
      <c r="C530" s="5" t="s">
        <v>112</v>
      </c>
      <c r="D530" s="5" t="s">
        <v>23</v>
      </c>
      <c r="E530" s="5" t="s">
        <v>62</v>
      </c>
      <c r="F530" s="17">
        <v>44985</v>
      </c>
      <c r="G530" s="12">
        <v>163.87299999999999</v>
      </c>
      <c r="H530" s="12">
        <v>115.42100000000001</v>
      </c>
      <c r="I530" s="15">
        <f t="shared" si="70"/>
        <v>1.3</v>
      </c>
      <c r="J530" s="8">
        <f t="shared" si="71"/>
        <v>1.4197849611422531</v>
      </c>
      <c r="K530" s="9" t="s">
        <v>103</v>
      </c>
      <c r="L530" s="9" t="s">
        <v>103</v>
      </c>
      <c r="M530" s="5">
        <f t="shared" si="66"/>
        <v>2023</v>
      </c>
      <c r="N530" s="5" t="str">
        <f t="shared" si="67"/>
        <v>Febrero</v>
      </c>
      <c r="O530" s="6" t="str">
        <f t="shared" si="68"/>
        <v>2023-1</v>
      </c>
      <c r="P530" s="16">
        <v>2</v>
      </c>
      <c r="Q530" s="16">
        <v>2</v>
      </c>
      <c r="R530" s="5">
        <v>0</v>
      </c>
      <c r="S530" s="5" t="s">
        <v>34</v>
      </c>
      <c r="T530" s="5" t="str">
        <f t="shared" si="69"/>
        <v>139-2023-02-28</v>
      </c>
    </row>
    <row r="531" spans="1:20" x14ac:dyDescent="0.3">
      <c r="A531" s="25">
        <v>139</v>
      </c>
      <c r="B531" s="5" t="s">
        <v>114</v>
      </c>
      <c r="C531" s="5" t="s">
        <v>112</v>
      </c>
      <c r="D531" s="5" t="s">
        <v>23</v>
      </c>
      <c r="E531" s="5" t="s">
        <v>62</v>
      </c>
      <c r="F531" s="6">
        <v>45016</v>
      </c>
      <c r="G531" s="12">
        <v>336.81799999999998</v>
      </c>
      <c r="H531" s="12">
        <v>167.49299999999999</v>
      </c>
      <c r="I531" s="15">
        <f t="shared" si="70"/>
        <v>1.3</v>
      </c>
      <c r="J531" s="8">
        <f t="shared" si="71"/>
        <v>2.0109377705336939</v>
      </c>
      <c r="K531" s="9" t="s">
        <v>103</v>
      </c>
      <c r="L531" s="9" t="s">
        <v>103</v>
      </c>
      <c r="M531" s="5">
        <f t="shared" si="66"/>
        <v>2023</v>
      </c>
      <c r="N531" s="5" t="str">
        <f t="shared" si="67"/>
        <v>Marzo</v>
      </c>
      <c r="O531" s="6" t="str">
        <f t="shared" si="68"/>
        <v>2023-1</v>
      </c>
      <c r="P531" s="16">
        <v>2</v>
      </c>
      <c r="Q531" s="16">
        <v>2</v>
      </c>
      <c r="R531" s="5">
        <v>0</v>
      </c>
      <c r="S531" s="5" t="s">
        <v>34</v>
      </c>
      <c r="T531" s="5" t="str">
        <f t="shared" si="69"/>
        <v>139-2023-03-31</v>
      </c>
    </row>
    <row r="532" spans="1:20" x14ac:dyDescent="0.3">
      <c r="A532" s="25">
        <v>139</v>
      </c>
      <c r="B532" s="5" t="s">
        <v>114</v>
      </c>
      <c r="C532" s="5" t="s">
        <v>112</v>
      </c>
      <c r="D532" s="5" t="s">
        <v>23</v>
      </c>
      <c r="E532" s="5" t="s">
        <v>62</v>
      </c>
      <c r="F532" s="6">
        <v>45046</v>
      </c>
      <c r="G532" s="12">
        <v>424.51799999999997</v>
      </c>
      <c r="H532" s="12">
        <v>251.40600000000001</v>
      </c>
      <c r="I532" s="15">
        <f t="shared" si="70"/>
        <v>1.3</v>
      </c>
      <c r="J532" s="8">
        <f t="shared" si="71"/>
        <v>1.6885754516598648</v>
      </c>
      <c r="K532" s="9" t="s">
        <v>103</v>
      </c>
      <c r="L532" s="9" t="s">
        <v>103</v>
      </c>
      <c r="M532" s="5">
        <f t="shared" si="66"/>
        <v>2023</v>
      </c>
      <c r="N532" s="5" t="str">
        <f t="shared" si="67"/>
        <v>Abril</v>
      </c>
      <c r="O532" s="6" t="str">
        <f t="shared" si="68"/>
        <v>2023-1</v>
      </c>
      <c r="P532" s="16">
        <v>2</v>
      </c>
      <c r="Q532" s="16">
        <v>2</v>
      </c>
      <c r="R532" s="5">
        <v>0</v>
      </c>
      <c r="S532" s="5" t="s">
        <v>34</v>
      </c>
      <c r="T532" s="5" t="str">
        <f t="shared" si="69"/>
        <v>139-2023-04-30</v>
      </c>
    </row>
    <row r="533" spans="1:20" x14ac:dyDescent="0.3">
      <c r="A533" s="25">
        <v>139</v>
      </c>
      <c r="B533" s="5" t="s">
        <v>114</v>
      </c>
      <c r="C533" s="5" t="s">
        <v>112</v>
      </c>
      <c r="D533" s="5" t="s">
        <v>23</v>
      </c>
      <c r="E533" s="5" t="s">
        <v>62</v>
      </c>
      <c r="F533" s="6">
        <v>45077</v>
      </c>
      <c r="G533" s="12">
        <v>498.73899999999998</v>
      </c>
      <c r="H533" s="12">
        <v>329.68</v>
      </c>
      <c r="I533" s="15">
        <f t="shared" si="70"/>
        <v>1.3</v>
      </c>
      <c r="J533" s="8">
        <f t="shared" si="71"/>
        <v>1.5127972579471001</v>
      </c>
      <c r="K533" s="9" t="s">
        <v>103</v>
      </c>
      <c r="L533" s="9" t="s">
        <v>103</v>
      </c>
      <c r="M533" s="5">
        <f t="shared" si="66"/>
        <v>2023</v>
      </c>
      <c r="N533" s="5" t="str">
        <f t="shared" si="67"/>
        <v>Mayo</v>
      </c>
      <c r="O533" s="6" t="str">
        <f t="shared" si="68"/>
        <v>2023-1</v>
      </c>
      <c r="P533" s="16">
        <v>2</v>
      </c>
      <c r="Q533" s="16">
        <v>2</v>
      </c>
      <c r="R533" s="5">
        <v>0</v>
      </c>
      <c r="S533" s="5" t="s">
        <v>34</v>
      </c>
      <c r="T533" s="5" t="str">
        <f t="shared" si="69"/>
        <v>139-2023-05-31</v>
      </c>
    </row>
    <row r="534" spans="1:20" x14ac:dyDescent="0.3">
      <c r="A534" s="25">
        <v>139</v>
      </c>
      <c r="B534" s="5" t="s">
        <v>114</v>
      </c>
      <c r="C534" s="5" t="s">
        <v>112</v>
      </c>
      <c r="D534" s="5" t="s">
        <v>23</v>
      </c>
      <c r="E534" s="5" t="s">
        <v>62</v>
      </c>
      <c r="F534" s="6">
        <v>45107</v>
      </c>
      <c r="G534" s="12">
        <v>570.08299999999997</v>
      </c>
      <c r="H534" s="12">
        <v>410.077</v>
      </c>
      <c r="I534" s="15">
        <f t="shared" si="70"/>
        <v>1.3</v>
      </c>
      <c r="J534" s="8">
        <f t="shared" si="71"/>
        <v>1.3901852578905911</v>
      </c>
      <c r="K534" s="9" t="s">
        <v>103</v>
      </c>
      <c r="L534" s="9" t="s">
        <v>103</v>
      </c>
      <c r="M534" s="5">
        <f t="shared" si="66"/>
        <v>2023</v>
      </c>
      <c r="N534" s="5" t="str">
        <f t="shared" si="67"/>
        <v>Junio</v>
      </c>
      <c r="O534" s="6" t="str">
        <f t="shared" si="68"/>
        <v>2023-1</v>
      </c>
      <c r="P534" s="16">
        <v>2</v>
      </c>
      <c r="Q534" s="16">
        <v>2</v>
      </c>
      <c r="R534" s="5">
        <v>0</v>
      </c>
      <c r="S534" s="5" t="s">
        <v>34</v>
      </c>
      <c r="T534" s="5" t="str">
        <f t="shared" si="69"/>
        <v>139-2023-06-30</v>
      </c>
    </row>
    <row r="535" spans="1:20" x14ac:dyDescent="0.3">
      <c r="A535" s="25">
        <v>139</v>
      </c>
      <c r="B535" s="5" t="s">
        <v>114</v>
      </c>
      <c r="C535" s="5" t="s">
        <v>112</v>
      </c>
      <c r="D535" s="5" t="s">
        <v>23</v>
      </c>
      <c r="E535" s="5" t="s">
        <v>62</v>
      </c>
      <c r="F535" s="6">
        <v>45138</v>
      </c>
      <c r="G535" s="12">
        <v>657.57899999999995</v>
      </c>
      <c r="H535" s="12">
        <v>491.44</v>
      </c>
      <c r="I535" s="15">
        <f t="shared" si="70"/>
        <v>1.3</v>
      </c>
      <c r="J535" s="8">
        <f t="shared" si="71"/>
        <v>1.3380656845189647</v>
      </c>
      <c r="K535" s="9" t="s">
        <v>103</v>
      </c>
      <c r="L535" s="9" t="s">
        <v>103</v>
      </c>
      <c r="M535" s="5">
        <f t="shared" si="66"/>
        <v>2023</v>
      </c>
      <c r="N535" s="5" t="str">
        <f t="shared" si="67"/>
        <v>Julio</v>
      </c>
      <c r="O535" s="6" t="str">
        <f t="shared" si="68"/>
        <v>2023-2</v>
      </c>
      <c r="P535" s="16">
        <v>2</v>
      </c>
      <c r="Q535" s="16">
        <v>2</v>
      </c>
      <c r="R535" s="5">
        <v>0</v>
      </c>
      <c r="S535" s="5" t="s">
        <v>34</v>
      </c>
      <c r="T535" s="5" t="str">
        <f t="shared" si="69"/>
        <v>139-2023-07-31</v>
      </c>
    </row>
    <row r="536" spans="1:20" x14ac:dyDescent="0.3">
      <c r="A536" s="25">
        <v>139</v>
      </c>
      <c r="B536" s="5" t="s">
        <v>114</v>
      </c>
      <c r="C536" s="5" t="s">
        <v>112</v>
      </c>
      <c r="D536" s="5" t="s">
        <v>23</v>
      </c>
      <c r="E536" s="5" t="s">
        <v>62</v>
      </c>
      <c r="F536" s="6">
        <v>45169</v>
      </c>
      <c r="G536" s="12">
        <v>742.86199999999997</v>
      </c>
      <c r="H536" s="12">
        <v>579.83399999999995</v>
      </c>
      <c r="I536" s="15">
        <f t="shared" si="70"/>
        <v>1.2811632294760225</v>
      </c>
      <c r="J536" s="8">
        <f t="shared" si="71"/>
        <v>1.2811632294760225</v>
      </c>
      <c r="K536" s="9" t="s">
        <v>103</v>
      </c>
      <c r="L536" s="9" t="s">
        <v>103</v>
      </c>
      <c r="M536" s="5">
        <f t="shared" si="66"/>
        <v>2023</v>
      </c>
      <c r="N536" s="5" t="str">
        <f t="shared" si="67"/>
        <v>Agosto</v>
      </c>
      <c r="O536" s="6" t="str">
        <f t="shared" si="68"/>
        <v>2023-2</v>
      </c>
      <c r="P536" s="16">
        <v>2</v>
      </c>
      <c r="Q536" s="16">
        <v>2</v>
      </c>
      <c r="R536" s="5">
        <v>0</v>
      </c>
      <c r="S536" s="5" t="s">
        <v>34</v>
      </c>
      <c r="T536" s="5" t="str">
        <f t="shared" si="69"/>
        <v>139-2023-08-31</v>
      </c>
    </row>
    <row r="537" spans="1:20" x14ac:dyDescent="0.3">
      <c r="A537" s="25">
        <v>139</v>
      </c>
      <c r="B537" s="5" t="s">
        <v>114</v>
      </c>
      <c r="C537" s="5" t="s">
        <v>112</v>
      </c>
      <c r="D537" s="5" t="s">
        <v>23</v>
      </c>
      <c r="E537" s="5" t="s">
        <v>62</v>
      </c>
      <c r="F537" s="6">
        <v>45199</v>
      </c>
      <c r="G537" s="12">
        <v>767.86699999999996</v>
      </c>
      <c r="H537" s="12">
        <v>654.85500000000002</v>
      </c>
      <c r="I537" s="15">
        <f t="shared" si="70"/>
        <v>1.1725756083407777</v>
      </c>
      <c r="J537" s="8">
        <f t="shared" si="71"/>
        <v>1.1725756083407777</v>
      </c>
      <c r="K537" s="9" t="s">
        <v>103</v>
      </c>
      <c r="L537" s="9" t="s">
        <v>103</v>
      </c>
      <c r="M537" s="5">
        <f t="shared" si="66"/>
        <v>2023</v>
      </c>
      <c r="N537" s="5" t="str">
        <f t="shared" si="67"/>
        <v>Septiembre</v>
      </c>
      <c r="O537" s="6" t="str">
        <f t="shared" si="68"/>
        <v>2023-2</v>
      </c>
      <c r="P537" s="16">
        <v>2</v>
      </c>
      <c r="Q537" s="16">
        <v>2</v>
      </c>
      <c r="R537" s="5">
        <v>0</v>
      </c>
      <c r="S537" s="5" t="s">
        <v>34</v>
      </c>
      <c r="T537" s="5" t="str">
        <f t="shared" si="69"/>
        <v>139-2023-09-30</v>
      </c>
    </row>
    <row r="538" spans="1:20" x14ac:dyDescent="0.3">
      <c r="A538" s="37">
        <v>139</v>
      </c>
      <c r="B538" s="5" t="s">
        <v>114</v>
      </c>
      <c r="C538" s="5" t="s">
        <v>112</v>
      </c>
      <c r="D538" s="5" t="s">
        <v>23</v>
      </c>
      <c r="E538" s="5" t="s">
        <v>62</v>
      </c>
      <c r="F538" s="6">
        <v>45230</v>
      </c>
      <c r="G538" s="12">
        <v>838.952</v>
      </c>
      <c r="H538" s="12">
        <v>743.86199999999997</v>
      </c>
      <c r="I538" s="15">
        <f t="shared" si="70"/>
        <v>1.1278328507169342</v>
      </c>
      <c r="J538" s="8">
        <f t="shared" si="71"/>
        <v>1.1278328507169342</v>
      </c>
      <c r="K538" s="9" t="s">
        <v>103</v>
      </c>
      <c r="L538" s="9" t="s">
        <v>103</v>
      </c>
      <c r="M538" s="5">
        <f t="shared" si="66"/>
        <v>2023</v>
      </c>
      <c r="N538" s="5" t="str">
        <f t="shared" si="67"/>
        <v>Octubre</v>
      </c>
      <c r="O538" s="6" t="str">
        <f t="shared" si="68"/>
        <v>2023-2</v>
      </c>
      <c r="P538" s="16">
        <v>2</v>
      </c>
      <c r="Q538" s="16">
        <v>2</v>
      </c>
      <c r="R538" s="5">
        <v>0</v>
      </c>
      <c r="S538" s="5" t="s">
        <v>34</v>
      </c>
      <c r="T538" s="5" t="str">
        <f t="shared" si="69"/>
        <v>139-2023-10-31</v>
      </c>
    </row>
    <row r="539" spans="1:20" x14ac:dyDescent="0.3">
      <c r="A539" s="37">
        <v>139</v>
      </c>
      <c r="B539" s="5" t="s">
        <v>114</v>
      </c>
      <c r="C539" s="5" t="s">
        <v>112</v>
      </c>
      <c r="D539" s="5" t="s">
        <v>23</v>
      </c>
      <c r="E539" s="5" t="s">
        <v>62</v>
      </c>
      <c r="F539" s="6">
        <v>45260</v>
      </c>
      <c r="G539" s="12">
        <v>910.10699999999997</v>
      </c>
      <c r="H539" s="12">
        <v>840.42200000000003</v>
      </c>
      <c r="I539" s="15">
        <f t="shared" si="70"/>
        <v>1.0829166775738854</v>
      </c>
      <c r="J539" s="8">
        <f t="shared" si="71"/>
        <v>1.0829166775738854</v>
      </c>
      <c r="K539" s="9" t="s">
        <v>103</v>
      </c>
      <c r="L539" s="9" t="s">
        <v>103</v>
      </c>
      <c r="M539" s="5">
        <f t="shared" si="66"/>
        <v>2023</v>
      </c>
      <c r="N539" s="5" t="str">
        <f t="shared" si="67"/>
        <v>Noviembre</v>
      </c>
      <c r="O539" s="6" t="str">
        <f t="shared" si="68"/>
        <v>2023-2</v>
      </c>
      <c r="P539" s="16">
        <v>2</v>
      </c>
      <c r="Q539" s="16">
        <v>2</v>
      </c>
      <c r="R539" s="5">
        <v>0</v>
      </c>
      <c r="S539" s="5" t="s">
        <v>34</v>
      </c>
      <c r="T539" s="5" t="str">
        <f t="shared" si="69"/>
        <v>139-2023-11-30</v>
      </c>
    </row>
    <row r="540" spans="1:20" x14ac:dyDescent="0.3">
      <c r="A540" s="37">
        <v>139</v>
      </c>
      <c r="B540" s="5" t="s">
        <v>114</v>
      </c>
      <c r="C540" s="5" t="s">
        <v>112</v>
      </c>
      <c r="D540" s="5" t="s">
        <v>23</v>
      </c>
      <c r="E540" s="5" t="s">
        <v>62</v>
      </c>
      <c r="F540" s="6">
        <v>45291</v>
      </c>
      <c r="G540" s="12">
        <v>981.98199999999997</v>
      </c>
      <c r="H540" s="12">
        <v>964.28399999999999</v>
      </c>
      <c r="I540" s="15">
        <f t="shared" si="70"/>
        <v>1.0183535141099509</v>
      </c>
      <c r="J540" s="8">
        <f t="shared" si="71"/>
        <v>1.0183535141099509</v>
      </c>
      <c r="K540" s="9" t="s">
        <v>103</v>
      </c>
      <c r="L540" s="9" t="s">
        <v>103</v>
      </c>
      <c r="M540" s="5">
        <f t="shared" si="66"/>
        <v>2023</v>
      </c>
      <c r="N540" s="5" t="str">
        <f t="shared" si="67"/>
        <v>Diciembre</v>
      </c>
      <c r="O540" s="6" t="str">
        <f t="shared" si="68"/>
        <v>2023-2</v>
      </c>
      <c r="P540" s="16">
        <v>2</v>
      </c>
      <c r="Q540" s="16">
        <v>2</v>
      </c>
      <c r="R540" s="5">
        <v>0</v>
      </c>
      <c r="S540" s="5" t="s">
        <v>34</v>
      </c>
      <c r="T540" s="5" t="str">
        <f t="shared" si="69"/>
        <v>139-2023-12-31</v>
      </c>
    </row>
    <row r="541" spans="1:20" x14ac:dyDescent="0.3">
      <c r="A541" s="25">
        <v>139</v>
      </c>
      <c r="B541" s="5" t="s">
        <v>114</v>
      </c>
      <c r="C541" s="5" t="s">
        <v>112</v>
      </c>
      <c r="D541" s="5" t="s">
        <v>23</v>
      </c>
      <c r="E541" s="5" t="s">
        <v>62</v>
      </c>
      <c r="F541" s="6">
        <v>45322</v>
      </c>
      <c r="G541" s="9">
        <v>79.365133</v>
      </c>
      <c r="H541" s="9">
        <v>79.446461999999997</v>
      </c>
      <c r="I541" s="15">
        <f t="shared" si="70"/>
        <v>0.99897630431925344</v>
      </c>
      <c r="J541" s="8">
        <f t="shared" si="71"/>
        <v>0.99897630431925344</v>
      </c>
      <c r="K541" s="9" t="s">
        <v>103</v>
      </c>
      <c r="L541" s="9" t="s">
        <v>103</v>
      </c>
      <c r="M541" s="5">
        <f t="shared" si="66"/>
        <v>2024</v>
      </c>
      <c r="N541" s="5" t="str">
        <f t="shared" si="67"/>
        <v>Enero</v>
      </c>
      <c r="O541" s="6" t="str">
        <f t="shared" si="68"/>
        <v>2024-1</v>
      </c>
      <c r="P541" s="16">
        <v>2</v>
      </c>
      <c r="Q541" s="16">
        <v>2</v>
      </c>
      <c r="R541" s="5">
        <v>0</v>
      </c>
      <c r="S541" s="5" t="s">
        <v>34</v>
      </c>
      <c r="T541" s="5" t="str">
        <f t="shared" si="69"/>
        <v>139-2024-01-31</v>
      </c>
    </row>
    <row r="542" spans="1:20" x14ac:dyDescent="0.3">
      <c r="A542" s="25">
        <v>139</v>
      </c>
      <c r="B542" s="5" t="s">
        <v>114</v>
      </c>
      <c r="C542" s="5" t="s">
        <v>112</v>
      </c>
      <c r="D542" s="5" t="s">
        <v>23</v>
      </c>
      <c r="E542" s="5" t="s">
        <v>62</v>
      </c>
      <c r="F542" s="6">
        <v>45351</v>
      </c>
      <c r="G542" s="10">
        <v>181.94887900000001</v>
      </c>
      <c r="H542" s="10">
        <v>168.893529</v>
      </c>
      <c r="I542" s="15">
        <f t="shared" si="70"/>
        <v>1.0772992907265264</v>
      </c>
      <c r="J542" s="8">
        <f t="shared" si="71"/>
        <v>1.0772992907265264</v>
      </c>
      <c r="K542" s="9" t="s">
        <v>103</v>
      </c>
      <c r="L542" s="9" t="s">
        <v>103</v>
      </c>
      <c r="M542" s="5">
        <f t="shared" si="66"/>
        <v>2024</v>
      </c>
      <c r="N542" s="5" t="str">
        <f t="shared" si="67"/>
        <v>Febrero</v>
      </c>
      <c r="O542" s="6" t="str">
        <f t="shared" si="68"/>
        <v>2024-1</v>
      </c>
      <c r="P542" s="16">
        <v>2</v>
      </c>
      <c r="Q542" s="16">
        <v>2</v>
      </c>
      <c r="R542" s="5">
        <v>0</v>
      </c>
      <c r="S542" s="5" t="s">
        <v>34</v>
      </c>
      <c r="T542" s="5" t="str">
        <f t="shared" si="69"/>
        <v>139-2024-02-29</v>
      </c>
    </row>
    <row r="543" spans="1:20" x14ac:dyDescent="0.3">
      <c r="A543" s="25">
        <v>139</v>
      </c>
      <c r="B543" s="5" t="s">
        <v>114</v>
      </c>
      <c r="C543" s="5" t="s">
        <v>112</v>
      </c>
      <c r="D543" s="5" t="s">
        <v>23</v>
      </c>
      <c r="E543" s="5" t="s">
        <v>62</v>
      </c>
      <c r="F543" s="6">
        <v>45382</v>
      </c>
      <c r="G543" s="76">
        <v>357.09982600000001</v>
      </c>
      <c r="H543" s="76">
        <v>224.836963</v>
      </c>
      <c r="I543" s="15">
        <f t="shared" si="70"/>
        <v>1.3</v>
      </c>
      <c r="J543" s="8">
        <f t="shared" si="71"/>
        <v>1.5882612059654979</v>
      </c>
      <c r="K543" s="9" t="s">
        <v>103</v>
      </c>
      <c r="L543" s="9" t="s">
        <v>103</v>
      </c>
      <c r="M543" s="5">
        <f t="shared" si="66"/>
        <v>2024</v>
      </c>
      <c r="N543" s="5" t="str">
        <f t="shared" si="67"/>
        <v>Marzo</v>
      </c>
      <c r="O543" s="6" t="str">
        <f t="shared" si="68"/>
        <v>2024-1</v>
      </c>
      <c r="P543" s="16">
        <v>2</v>
      </c>
      <c r="Q543" s="16">
        <v>2</v>
      </c>
      <c r="R543" s="5">
        <v>0</v>
      </c>
      <c r="S543" s="5" t="s">
        <v>34</v>
      </c>
      <c r="T543" s="5" t="str">
        <f t="shared" si="69"/>
        <v>139-2024-03-31</v>
      </c>
    </row>
    <row r="544" spans="1:20" x14ac:dyDescent="0.3">
      <c r="A544" s="25">
        <v>139</v>
      </c>
      <c r="B544" s="5" t="s">
        <v>114</v>
      </c>
      <c r="C544" s="5" t="s">
        <v>112</v>
      </c>
      <c r="D544" s="5" t="s">
        <v>23</v>
      </c>
      <c r="E544" s="5" t="s">
        <v>62</v>
      </c>
      <c r="F544" s="6">
        <v>45412</v>
      </c>
      <c r="G544" s="76">
        <v>452.15224499999999</v>
      </c>
      <c r="H544" s="76">
        <v>311.054847</v>
      </c>
      <c r="I544" s="15">
        <f t="shared" si="70"/>
        <v>1.3</v>
      </c>
      <c r="J544" s="8">
        <f t="shared" si="71"/>
        <v>1.4536093854856407</v>
      </c>
      <c r="K544" s="9" t="s">
        <v>103</v>
      </c>
      <c r="L544" s="9" t="s">
        <v>103</v>
      </c>
      <c r="M544" s="5">
        <f t="shared" si="66"/>
        <v>2024</v>
      </c>
      <c r="N544" s="5" t="str">
        <f t="shared" si="67"/>
        <v>Abril</v>
      </c>
      <c r="O544" s="6" t="str">
        <f t="shared" si="68"/>
        <v>2024-1</v>
      </c>
      <c r="P544" s="16">
        <v>2</v>
      </c>
      <c r="Q544" s="16">
        <v>2</v>
      </c>
      <c r="R544" s="5">
        <v>0</v>
      </c>
      <c r="S544" s="5" t="s">
        <v>34</v>
      </c>
      <c r="T544" s="5" t="str">
        <f t="shared" si="69"/>
        <v>139-2024-04-30</v>
      </c>
    </row>
    <row r="545" spans="1:20" x14ac:dyDescent="0.3">
      <c r="A545" s="25">
        <v>139</v>
      </c>
      <c r="B545" s="5" t="s">
        <v>114</v>
      </c>
      <c r="C545" s="5" t="s">
        <v>112</v>
      </c>
      <c r="D545" s="5" t="s">
        <v>23</v>
      </c>
      <c r="E545" s="5" t="s">
        <v>62</v>
      </c>
      <c r="F545" s="6">
        <v>45443</v>
      </c>
      <c r="G545" s="76">
        <v>539.12789899999996</v>
      </c>
      <c r="H545" s="76">
        <v>391.41320000000002</v>
      </c>
      <c r="I545" s="15">
        <f t="shared" si="70"/>
        <v>1.3</v>
      </c>
      <c r="J545" s="8">
        <f t="shared" si="71"/>
        <v>1.3773881386728908</v>
      </c>
      <c r="K545" s="9" t="s">
        <v>103</v>
      </c>
      <c r="L545" s="9" t="s">
        <v>103</v>
      </c>
      <c r="M545" s="5">
        <f t="shared" si="66"/>
        <v>2024</v>
      </c>
      <c r="N545" s="5" t="str">
        <f t="shared" si="67"/>
        <v>Mayo</v>
      </c>
      <c r="O545" s="6" t="str">
        <f t="shared" si="68"/>
        <v>2024-1</v>
      </c>
      <c r="P545" s="16">
        <v>2</v>
      </c>
      <c r="Q545" s="16">
        <v>2</v>
      </c>
      <c r="R545" s="5">
        <v>0</v>
      </c>
      <c r="S545" s="5" t="s">
        <v>34</v>
      </c>
      <c r="T545" s="5" t="str">
        <f t="shared" si="69"/>
        <v>139-2024-05-31</v>
      </c>
    </row>
    <row r="546" spans="1:20" x14ac:dyDescent="0.3">
      <c r="A546" s="25">
        <v>139</v>
      </c>
      <c r="B546" s="5" t="s">
        <v>114</v>
      </c>
      <c r="C546" s="5" t="s">
        <v>112</v>
      </c>
      <c r="D546" s="5" t="s">
        <v>23</v>
      </c>
      <c r="E546" s="5" t="s">
        <v>62</v>
      </c>
      <c r="F546" s="6">
        <v>45473</v>
      </c>
      <c r="G546" s="76">
        <v>624.02159300000005</v>
      </c>
      <c r="H546" s="76">
        <v>470.81177500000001</v>
      </c>
      <c r="I546" s="15">
        <f t="shared" si="70"/>
        <v>1.3</v>
      </c>
      <c r="J546" s="8">
        <f t="shared" si="71"/>
        <v>1.3254162833969054</v>
      </c>
      <c r="K546" s="9" t="s">
        <v>103</v>
      </c>
      <c r="L546" s="9" t="s">
        <v>103</v>
      </c>
      <c r="M546" s="5">
        <f t="shared" si="66"/>
        <v>2024</v>
      </c>
      <c r="N546" s="5" t="str">
        <f t="shared" si="67"/>
        <v>Junio</v>
      </c>
      <c r="O546" s="6" t="str">
        <f t="shared" si="68"/>
        <v>2024-1</v>
      </c>
      <c r="P546" s="16">
        <v>2</v>
      </c>
      <c r="Q546" s="16">
        <v>2</v>
      </c>
      <c r="R546" s="5">
        <v>0</v>
      </c>
      <c r="S546" s="5" t="s">
        <v>34</v>
      </c>
      <c r="T546" s="5" t="str">
        <f t="shared" si="69"/>
        <v>139-2024-06-30</v>
      </c>
    </row>
    <row r="547" spans="1:20" x14ac:dyDescent="0.3">
      <c r="A547" s="25">
        <v>139</v>
      </c>
      <c r="B547" s="5" t="s">
        <v>114</v>
      </c>
      <c r="C547" s="5" t="s">
        <v>112</v>
      </c>
      <c r="D547" s="5" t="s">
        <v>23</v>
      </c>
      <c r="E547" s="5" t="s">
        <v>62</v>
      </c>
      <c r="F547" s="6">
        <v>45504</v>
      </c>
      <c r="G547" s="76">
        <v>720.62219600000003</v>
      </c>
      <c r="H547" s="76">
        <v>569.495364</v>
      </c>
      <c r="I547" s="15">
        <f t="shared" si="70"/>
        <v>1.2653697317894235</v>
      </c>
      <c r="J547" s="8">
        <f t="shared" si="71"/>
        <v>1.2653697317894235</v>
      </c>
      <c r="K547" s="9" t="s">
        <v>103</v>
      </c>
      <c r="L547" s="9" t="s">
        <v>103</v>
      </c>
      <c r="M547" s="5">
        <f t="shared" si="66"/>
        <v>2024</v>
      </c>
      <c r="N547" s="5" t="str">
        <f t="shared" si="67"/>
        <v>Julio</v>
      </c>
      <c r="O547" s="6" t="str">
        <f t="shared" si="68"/>
        <v>2024-2</v>
      </c>
      <c r="P547" s="16">
        <v>2</v>
      </c>
      <c r="Q547" s="16">
        <v>2</v>
      </c>
      <c r="R547" s="5">
        <v>0</v>
      </c>
      <c r="S547" s="5" t="s">
        <v>34</v>
      </c>
      <c r="T547" s="5" t="str">
        <f t="shared" si="69"/>
        <v>139-2024-07-31</v>
      </c>
    </row>
    <row r="548" spans="1:20" x14ac:dyDescent="0.3">
      <c r="A548" s="25">
        <v>139</v>
      </c>
      <c r="B548" s="5" t="s">
        <v>114</v>
      </c>
      <c r="C548" s="5" t="s">
        <v>112</v>
      </c>
      <c r="D548" s="5" t="s">
        <v>23</v>
      </c>
      <c r="E548" s="5" t="s">
        <v>62</v>
      </c>
      <c r="F548" s="6">
        <v>45535</v>
      </c>
      <c r="G548" s="76">
        <v>822.01309600000002</v>
      </c>
      <c r="H548" s="76">
        <v>656.46144200000003</v>
      </c>
      <c r="I548" s="15">
        <f t="shared" si="70"/>
        <v>1.2521879327681822</v>
      </c>
      <c r="J548" s="8">
        <f t="shared" si="71"/>
        <v>1.2521879327681822</v>
      </c>
      <c r="K548" s="9" t="s">
        <v>103</v>
      </c>
      <c r="L548" s="9" t="s">
        <v>103</v>
      </c>
      <c r="M548" s="5">
        <f t="shared" si="66"/>
        <v>2024</v>
      </c>
      <c r="N548" s="5" t="str">
        <f t="shared" si="67"/>
        <v>Agosto</v>
      </c>
      <c r="O548" s="6" t="str">
        <f t="shared" si="68"/>
        <v>2024-2</v>
      </c>
      <c r="P548" s="16">
        <v>2</v>
      </c>
      <c r="Q548" s="16">
        <v>2</v>
      </c>
      <c r="R548" s="5">
        <v>0</v>
      </c>
      <c r="S548" s="5" t="s">
        <v>34</v>
      </c>
      <c r="T548" s="5" t="str">
        <f t="shared" si="69"/>
        <v>139-2024-08-31</v>
      </c>
    </row>
    <row r="549" spans="1:20" x14ac:dyDescent="0.3">
      <c r="A549" s="25">
        <v>139</v>
      </c>
      <c r="B549" s="5" t="s">
        <v>114</v>
      </c>
      <c r="C549" s="5" t="s">
        <v>112</v>
      </c>
      <c r="D549" s="5" t="s">
        <v>23</v>
      </c>
      <c r="E549" s="5" t="s">
        <v>62</v>
      </c>
      <c r="F549" s="6">
        <v>45565</v>
      </c>
      <c r="G549" s="76">
        <v>927.16113199999995</v>
      </c>
      <c r="H549" s="76">
        <v>737.62694799999997</v>
      </c>
      <c r="I549" s="15">
        <f t="shared" si="70"/>
        <v>1.2569512739656579</v>
      </c>
      <c r="J549" s="8">
        <f t="shared" si="71"/>
        <v>1.2569512739656579</v>
      </c>
      <c r="K549" s="9" t="s">
        <v>103</v>
      </c>
      <c r="L549" s="9" t="s">
        <v>103</v>
      </c>
      <c r="M549" s="5">
        <f t="shared" si="66"/>
        <v>2024</v>
      </c>
      <c r="N549" s="5" t="str">
        <f t="shared" si="67"/>
        <v>Septiembre</v>
      </c>
      <c r="O549" s="6" t="str">
        <f t="shared" si="68"/>
        <v>2024-2</v>
      </c>
      <c r="P549" s="16">
        <v>2</v>
      </c>
      <c r="Q549" s="16">
        <v>2</v>
      </c>
      <c r="R549" s="5">
        <v>0</v>
      </c>
      <c r="S549" s="5" t="s">
        <v>34</v>
      </c>
      <c r="T549" s="5" t="str">
        <f t="shared" si="69"/>
        <v>139-2024-09-30</v>
      </c>
    </row>
    <row r="550" spans="1:20" x14ac:dyDescent="0.3">
      <c r="A550" s="37">
        <v>139</v>
      </c>
      <c r="B550" s="5" t="s">
        <v>114</v>
      </c>
      <c r="C550" s="5" t="s">
        <v>112</v>
      </c>
      <c r="D550" s="5" t="s">
        <v>23</v>
      </c>
      <c r="E550" s="5" t="s">
        <v>62</v>
      </c>
      <c r="F550" s="6">
        <v>45596</v>
      </c>
      <c r="G550" s="9">
        <v>1966.696715</v>
      </c>
      <c r="H550" s="9">
        <v>1039.535584</v>
      </c>
      <c r="I550" s="15">
        <f t="shared" si="70"/>
        <v>1.3</v>
      </c>
      <c r="J550" s="8">
        <f t="shared" si="71"/>
        <v>1.8918993685934278</v>
      </c>
      <c r="K550" s="9" t="s">
        <v>103</v>
      </c>
      <c r="L550" s="9" t="s">
        <v>103</v>
      </c>
      <c r="M550" s="5">
        <f t="shared" si="66"/>
        <v>2024</v>
      </c>
      <c r="N550" s="5" t="str">
        <f t="shared" si="67"/>
        <v>Octubre</v>
      </c>
      <c r="O550" s="6" t="str">
        <f t="shared" si="68"/>
        <v>2024-2</v>
      </c>
      <c r="P550" s="16">
        <v>2</v>
      </c>
      <c r="Q550" s="16">
        <v>2</v>
      </c>
      <c r="R550" s="5">
        <v>0</v>
      </c>
      <c r="S550" s="5" t="s">
        <v>34</v>
      </c>
      <c r="T550" s="5" t="str">
        <f t="shared" si="69"/>
        <v>139-2024-10-31</v>
      </c>
    </row>
    <row r="551" spans="1:20" x14ac:dyDescent="0.3">
      <c r="A551" s="37">
        <v>139</v>
      </c>
      <c r="B551" s="5" t="s">
        <v>114</v>
      </c>
      <c r="C551" s="5" t="s">
        <v>112</v>
      </c>
      <c r="D551" s="5" t="s">
        <v>23</v>
      </c>
      <c r="E551" s="5" t="s">
        <v>62</v>
      </c>
      <c r="F551" s="6">
        <v>45626</v>
      </c>
      <c r="G551" s="9">
        <v>2267.1264860000001</v>
      </c>
      <c r="H551" s="9">
        <v>1136.282148</v>
      </c>
      <c r="I551" s="15">
        <f t="shared" si="70"/>
        <v>1.3</v>
      </c>
      <c r="J551" s="8">
        <f t="shared" si="71"/>
        <v>1.995214384024627</v>
      </c>
      <c r="K551" s="9" t="s">
        <v>103</v>
      </c>
      <c r="L551" s="9" t="s">
        <v>103</v>
      </c>
      <c r="M551" s="5">
        <f t="shared" si="66"/>
        <v>2024</v>
      </c>
      <c r="N551" s="5" t="str">
        <f t="shared" si="67"/>
        <v>Noviembre</v>
      </c>
      <c r="O551" s="6" t="str">
        <f t="shared" si="68"/>
        <v>2024-2</v>
      </c>
      <c r="P551" s="16">
        <v>2</v>
      </c>
      <c r="Q551" s="16">
        <v>2</v>
      </c>
      <c r="R551" s="5">
        <v>0</v>
      </c>
      <c r="S551" s="5" t="s">
        <v>34</v>
      </c>
      <c r="T551" s="5" t="str">
        <f t="shared" si="69"/>
        <v>139-2024-11-30</v>
      </c>
    </row>
    <row r="552" spans="1:20" x14ac:dyDescent="0.3">
      <c r="A552" s="37">
        <v>139</v>
      </c>
      <c r="B552" s="5" t="s">
        <v>114</v>
      </c>
      <c r="C552" s="5" t="s">
        <v>112</v>
      </c>
      <c r="D552" s="5" t="s">
        <v>23</v>
      </c>
      <c r="E552" s="5" t="s">
        <v>62</v>
      </c>
      <c r="F552" s="6">
        <v>45657</v>
      </c>
      <c r="G552" s="9">
        <v>1338.6143959999999</v>
      </c>
      <c r="H552" s="9">
        <v>1214.7518809999999</v>
      </c>
      <c r="I552" s="15">
        <f t="shared" si="70"/>
        <v>1.1019652794429384</v>
      </c>
      <c r="J552" s="8">
        <f t="shared" si="71"/>
        <v>1.1019652794429384</v>
      </c>
      <c r="K552" s="9" t="s">
        <v>103</v>
      </c>
      <c r="L552" s="9" t="s">
        <v>103</v>
      </c>
      <c r="M552" s="5">
        <f t="shared" si="66"/>
        <v>2024</v>
      </c>
      <c r="N552" s="5" t="str">
        <f t="shared" si="67"/>
        <v>Diciembre</v>
      </c>
      <c r="O552" s="6" t="str">
        <f t="shared" si="68"/>
        <v>2024-2</v>
      </c>
      <c r="P552" s="16">
        <v>2</v>
      </c>
      <c r="Q552" s="16">
        <v>2</v>
      </c>
      <c r="R552" s="5">
        <v>0</v>
      </c>
      <c r="S552" s="5" t="s">
        <v>34</v>
      </c>
      <c r="T552" s="5" t="str">
        <f t="shared" si="69"/>
        <v>139-2024-12-31</v>
      </c>
    </row>
    <row r="553" spans="1:20" x14ac:dyDescent="0.3">
      <c r="A553" s="25">
        <v>143</v>
      </c>
      <c r="B553" s="5" t="s">
        <v>115</v>
      </c>
      <c r="C553" s="5" t="s">
        <v>85</v>
      </c>
      <c r="D553" s="5" t="s">
        <v>54</v>
      </c>
      <c r="E553" s="5" t="s">
        <v>24</v>
      </c>
      <c r="F553" s="17">
        <v>45107</v>
      </c>
      <c r="G553" s="5"/>
      <c r="H553" s="5">
        <v>146</v>
      </c>
      <c r="I553" s="8"/>
      <c r="J553" s="15" t="str">
        <f>IFERROR(IF((H553/G553)&gt;H553/G553,1.3,H553/G553),"")</f>
        <v/>
      </c>
      <c r="K553" s="5" t="s">
        <v>116</v>
      </c>
      <c r="L553" s="5" t="s">
        <v>55</v>
      </c>
      <c r="M553" s="5">
        <f t="shared" si="66"/>
        <v>2023</v>
      </c>
      <c r="N553" s="5" t="str">
        <f t="shared" si="67"/>
        <v>Junio</v>
      </c>
      <c r="O553" s="6" t="str">
        <f t="shared" si="68"/>
        <v>2023-1</v>
      </c>
      <c r="P553" s="16">
        <v>0</v>
      </c>
      <c r="Q553" s="16">
        <v>0</v>
      </c>
      <c r="R553" s="5">
        <v>0</v>
      </c>
      <c r="S553" s="5" t="s">
        <v>26</v>
      </c>
      <c r="T553" s="5" t="str">
        <f t="shared" si="69"/>
        <v>143-2023-06-30</v>
      </c>
    </row>
    <row r="554" spans="1:20" x14ac:dyDescent="0.3">
      <c r="A554" s="5">
        <v>143</v>
      </c>
      <c r="B554" s="5" t="s">
        <v>115</v>
      </c>
      <c r="C554" s="5" t="s">
        <v>85</v>
      </c>
      <c r="D554" s="5" t="s">
        <v>54</v>
      </c>
      <c r="E554" s="5" t="s">
        <v>24</v>
      </c>
      <c r="F554" s="6">
        <v>45291</v>
      </c>
      <c r="G554" s="5"/>
      <c r="H554" s="5">
        <v>146</v>
      </c>
      <c r="I554" s="8" t="str">
        <f>IFERROR(H554/G554,"")</f>
        <v/>
      </c>
      <c r="J554" s="15" t="str">
        <f>IFERROR(IF((H554/G554)&gt;H554/G554,1.3,H554/G554),"")</f>
        <v/>
      </c>
      <c r="K554" s="5" t="s">
        <v>116</v>
      </c>
      <c r="L554" s="5" t="s">
        <v>55</v>
      </c>
      <c r="M554" s="5">
        <f t="shared" si="66"/>
        <v>2023</v>
      </c>
      <c r="N554" s="5" t="str">
        <f t="shared" si="67"/>
        <v>Diciembre</v>
      </c>
      <c r="O554" s="6" t="str">
        <f t="shared" si="68"/>
        <v>2023-2</v>
      </c>
      <c r="P554" s="16">
        <v>0</v>
      </c>
      <c r="Q554" s="16">
        <v>0</v>
      </c>
      <c r="R554" s="5">
        <v>0</v>
      </c>
      <c r="S554" s="5" t="s">
        <v>26</v>
      </c>
      <c r="T554" s="5" t="str">
        <f t="shared" si="69"/>
        <v>143-2023-12-31</v>
      </c>
    </row>
    <row r="555" spans="1:20" x14ac:dyDescent="0.3">
      <c r="A555" s="5">
        <v>143</v>
      </c>
      <c r="B555" s="5" t="s">
        <v>115</v>
      </c>
      <c r="C555" s="5" t="s">
        <v>85</v>
      </c>
      <c r="D555" s="5" t="s">
        <v>54</v>
      </c>
      <c r="E555" s="5" t="s">
        <v>24</v>
      </c>
      <c r="F555" s="6">
        <v>45473</v>
      </c>
      <c r="G555" s="5"/>
      <c r="H555" s="5">
        <v>112</v>
      </c>
      <c r="I555" s="15"/>
      <c r="J555" s="15"/>
      <c r="K555" s="5" t="s">
        <v>116</v>
      </c>
      <c r="L555" s="5" t="s">
        <v>55</v>
      </c>
      <c r="M555" s="5">
        <f t="shared" si="66"/>
        <v>2024</v>
      </c>
      <c r="N555" s="5" t="str">
        <f t="shared" si="67"/>
        <v>Junio</v>
      </c>
      <c r="O555" s="6" t="str">
        <f t="shared" si="68"/>
        <v>2024-1</v>
      </c>
      <c r="P555" s="5">
        <v>0</v>
      </c>
      <c r="Q555" s="5">
        <v>0</v>
      </c>
      <c r="R555" s="5">
        <v>0</v>
      </c>
      <c r="S555" s="5" t="s">
        <v>26</v>
      </c>
      <c r="T555" s="5" t="str">
        <f t="shared" si="69"/>
        <v>143-2024-06-30</v>
      </c>
    </row>
    <row r="556" spans="1:20" x14ac:dyDescent="0.3">
      <c r="A556" s="25">
        <v>143</v>
      </c>
      <c r="B556" s="5" t="s">
        <v>115</v>
      </c>
      <c r="C556" s="5" t="s">
        <v>85</v>
      </c>
      <c r="D556" s="5" t="s">
        <v>54</v>
      </c>
      <c r="E556" s="5" t="s">
        <v>24</v>
      </c>
      <c r="F556" s="6">
        <v>45657</v>
      </c>
      <c r="G556" s="5"/>
      <c r="H556" s="5">
        <v>135</v>
      </c>
      <c r="I556" s="15"/>
      <c r="J556" s="15"/>
      <c r="K556" s="5" t="s">
        <v>116</v>
      </c>
      <c r="L556" s="5" t="s">
        <v>55</v>
      </c>
      <c r="M556" s="5">
        <f t="shared" si="66"/>
        <v>2024</v>
      </c>
      <c r="N556" s="5" t="str">
        <f t="shared" si="67"/>
        <v>Diciembre</v>
      </c>
      <c r="O556" s="6" t="str">
        <f t="shared" si="68"/>
        <v>2024-2</v>
      </c>
      <c r="P556" s="16">
        <v>0</v>
      </c>
      <c r="Q556" s="16">
        <v>0</v>
      </c>
      <c r="R556" s="5">
        <v>0</v>
      </c>
      <c r="S556" s="5" t="s">
        <v>26</v>
      </c>
      <c r="T556" s="5" t="str">
        <f t="shared" si="69"/>
        <v>143-2024-12-31</v>
      </c>
    </row>
    <row r="557" spans="1:20" x14ac:dyDescent="0.3">
      <c r="A557" s="37">
        <v>144</v>
      </c>
      <c r="B557" s="5" t="s">
        <v>117</v>
      </c>
      <c r="C557" s="5" t="s">
        <v>85</v>
      </c>
      <c r="D557" s="5" t="s">
        <v>73</v>
      </c>
      <c r="E557" s="5" t="s">
        <v>24</v>
      </c>
      <c r="F557" s="6">
        <v>45291</v>
      </c>
      <c r="G557" s="5">
        <v>3</v>
      </c>
      <c r="H557" s="9">
        <v>4.83</v>
      </c>
      <c r="I557" s="8">
        <f>IFERROR(H557/G557,"")</f>
        <v>1.61</v>
      </c>
      <c r="J557" s="15">
        <f t="shared" ref="J557:J568" si="72">IFERROR(IF((H557/G557)&gt;H557/G557,1.3,H557/G557),"")</f>
        <v>1.61</v>
      </c>
      <c r="K557" s="5">
        <v>0</v>
      </c>
      <c r="L557" s="5" t="s">
        <v>55</v>
      </c>
      <c r="M557" s="5">
        <f t="shared" si="66"/>
        <v>2023</v>
      </c>
      <c r="N557" s="5" t="str">
        <f t="shared" si="67"/>
        <v>Diciembre</v>
      </c>
      <c r="O557" s="6" t="str">
        <f t="shared" si="68"/>
        <v>2023-2</v>
      </c>
      <c r="P557" s="16">
        <v>0</v>
      </c>
      <c r="Q557" s="16">
        <v>0</v>
      </c>
      <c r="R557" s="5">
        <v>0</v>
      </c>
      <c r="S557" s="5" t="s">
        <v>26</v>
      </c>
      <c r="T557" s="5" t="str">
        <f t="shared" si="69"/>
        <v>144-2023-12-31</v>
      </c>
    </row>
    <row r="558" spans="1:20" x14ac:dyDescent="0.3">
      <c r="A558" s="25">
        <v>144</v>
      </c>
      <c r="B558" s="5" t="s">
        <v>117</v>
      </c>
      <c r="C558" s="5" t="s">
        <v>85</v>
      </c>
      <c r="D558" s="5" t="s">
        <v>73</v>
      </c>
      <c r="E558" s="5" t="s">
        <v>24</v>
      </c>
      <c r="F558" s="6">
        <v>45657</v>
      </c>
      <c r="G558" s="5">
        <v>3</v>
      </c>
      <c r="H558" s="10">
        <v>3.07</v>
      </c>
      <c r="I558" s="15">
        <f>IFERROR(IF((H558/G558)&gt;1.3,1.3,H558/G558),"")</f>
        <v>1.0233333333333332</v>
      </c>
      <c r="J558" s="15">
        <f t="shared" si="72"/>
        <v>1.0233333333333332</v>
      </c>
      <c r="K558" s="5"/>
      <c r="L558" t="s">
        <v>91</v>
      </c>
      <c r="M558" s="5">
        <f t="shared" si="66"/>
        <v>2024</v>
      </c>
      <c r="N558" s="5" t="str">
        <f t="shared" si="67"/>
        <v>Diciembre</v>
      </c>
      <c r="O558" s="6" t="str">
        <f t="shared" si="68"/>
        <v>2024-2</v>
      </c>
      <c r="P558" s="16">
        <v>0</v>
      </c>
      <c r="Q558" s="16">
        <v>0</v>
      </c>
      <c r="R558" s="5">
        <v>0</v>
      </c>
      <c r="S558" s="5" t="s">
        <v>26</v>
      </c>
      <c r="T558" s="5" t="str">
        <f t="shared" si="69"/>
        <v>144-2024-12-31</v>
      </c>
    </row>
    <row r="559" spans="1:20" x14ac:dyDescent="0.3">
      <c r="A559" s="25">
        <v>145</v>
      </c>
      <c r="B559" s="5" t="s">
        <v>118</v>
      </c>
      <c r="C559" s="5" t="s">
        <v>119</v>
      </c>
      <c r="D559" s="5" t="s">
        <v>54</v>
      </c>
      <c r="E559" s="5" t="s">
        <v>24</v>
      </c>
      <c r="F559" s="17">
        <v>45107</v>
      </c>
      <c r="G559" s="5">
        <v>1</v>
      </c>
      <c r="H559" s="9">
        <v>2</v>
      </c>
      <c r="I559" s="15">
        <f>IFERROR(IF((H559/G559)&gt;1.3,1.3,H559/G559),"")</f>
        <v>1.3</v>
      </c>
      <c r="J559" s="15">
        <f t="shared" si="72"/>
        <v>2</v>
      </c>
      <c r="K559" s="5" t="s">
        <v>55</v>
      </c>
      <c r="L559" s="5" t="s">
        <v>91</v>
      </c>
      <c r="M559" s="5">
        <f t="shared" si="66"/>
        <v>2023</v>
      </c>
      <c r="N559" s="5" t="str">
        <f t="shared" si="67"/>
        <v>Junio</v>
      </c>
      <c r="O559" s="6" t="str">
        <f t="shared" si="68"/>
        <v>2023-1</v>
      </c>
      <c r="P559" s="16">
        <v>0</v>
      </c>
      <c r="Q559" s="16">
        <v>0</v>
      </c>
      <c r="R559" s="5">
        <v>0</v>
      </c>
      <c r="S559" s="5" t="s">
        <v>26</v>
      </c>
      <c r="T559" s="5" t="str">
        <f t="shared" si="69"/>
        <v>145-2023-06-30</v>
      </c>
    </row>
    <row r="560" spans="1:20" x14ac:dyDescent="0.3">
      <c r="A560" s="25">
        <v>145</v>
      </c>
      <c r="B560" s="5" t="s">
        <v>118</v>
      </c>
      <c r="C560" s="5" t="s">
        <v>119</v>
      </c>
      <c r="D560" s="5" t="s">
        <v>54</v>
      </c>
      <c r="E560" s="5" t="s">
        <v>24</v>
      </c>
      <c r="F560" s="6">
        <v>45291</v>
      </c>
      <c r="G560" s="5">
        <v>1</v>
      </c>
      <c r="H560" s="9">
        <v>2</v>
      </c>
      <c r="I560" s="15">
        <f>IFERROR(IF((H560/G560)&gt;1.3,1.3,H560/G560),"")</f>
        <v>1.3</v>
      </c>
      <c r="J560" s="15">
        <f t="shared" si="72"/>
        <v>2</v>
      </c>
      <c r="K560" s="5" t="s">
        <v>55</v>
      </c>
      <c r="L560" s="5" t="s">
        <v>91</v>
      </c>
      <c r="M560" s="5">
        <f t="shared" si="66"/>
        <v>2023</v>
      </c>
      <c r="N560" s="5" t="str">
        <f t="shared" si="67"/>
        <v>Diciembre</v>
      </c>
      <c r="O560" s="6" t="str">
        <f t="shared" si="68"/>
        <v>2023-2</v>
      </c>
      <c r="P560" s="16">
        <v>0</v>
      </c>
      <c r="Q560" s="16">
        <v>0</v>
      </c>
      <c r="R560" s="5">
        <v>0</v>
      </c>
      <c r="S560" s="5" t="s">
        <v>26</v>
      </c>
      <c r="T560" s="5" t="str">
        <f t="shared" si="69"/>
        <v>145-2023-12-31</v>
      </c>
    </row>
    <row r="561" spans="1:20" x14ac:dyDescent="0.3">
      <c r="A561" s="5">
        <v>145</v>
      </c>
      <c r="B561" s="5" t="s">
        <v>118</v>
      </c>
      <c r="C561" s="5" t="s">
        <v>119</v>
      </c>
      <c r="D561" s="5" t="s">
        <v>54</v>
      </c>
      <c r="E561" s="5" t="s">
        <v>24</v>
      </c>
      <c r="F561" s="6">
        <v>45473</v>
      </c>
      <c r="G561" s="5">
        <v>1</v>
      </c>
      <c r="H561" s="5">
        <v>1.97</v>
      </c>
      <c r="I561" s="15">
        <v>1.3</v>
      </c>
      <c r="J561" s="15">
        <f t="shared" si="72"/>
        <v>1.97</v>
      </c>
      <c r="K561" s="5" t="s">
        <v>55</v>
      </c>
      <c r="L561" s="5" t="s">
        <v>91</v>
      </c>
      <c r="M561" s="5">
        <f t="shared" si="66"/>
        <v>2024</v>
      </c>
      <c r="N561" s="5" t="str">
        <f t="shared" si="67"/>
        <v>Junio</v>
      </c>
      <c r="O561" s="6" t="str">
        <f t="shared" si="68"/>
        <v>2024-1</v>
      </c>
      <c r="P561" s="5">
        <v>0</v>
      </c>
      <c r="Q561" s="16">
        <v>2</v>
      </c>
      <c r="R561" s="5">
        <v>0</v>
      </c>
      <c r="S561" s="5" t="s">
        <v>26</v>
      </c>
      <c r="T561" s="5" t="str">
        <f t="shared" si="69"/>
        <v>145-2024-06-30</v>
      </c>
    </row>
    <row r="562" spans="1:20" x14ac:dyDescent="0.3">
      <c r="A562" s="25">
        <v>145</v>
      </c>
      <c r="B562" s="5" t="s">
        <v>118</v>
      </c>
      <c r="C562" s="5" t="s">
        <v>119</v>
      </c>
      <c r="D562" s="5" t="s">
        <v>54</v>
      </c>
      <c r="E562" s="5" t="s">
        <v>24</v>
      </c>
      <c r="F562" s="6">
        <v>45657</v>
      </c>
      <c r="G562" s="5">
        <v>1</v>
      </c>
      <c r="H562" s="10">
        <v>1.94</v>
      </c>
      <c r="I562" s="15">
        <v>1.3</v>
      </c>
      <c r="J562" s="15">
        <f t="shared" si="72"/>
        <v>1.94</v>
      </c>
      <c r="K562" s="5" t="s">
        <v>55</v>
      </c>
      <c r="L562" s="5" t="s">
        <v>91</v>
      </c>
      <c r="M562" s="5">
        <f t="shared" si="66"/>
        <v>2024</v>
      </c>
      <c r="N562" s="5" t="str">
        <f t="shared" si="67"/>
        <v>Diciembre</v>
      </c>
      <c r="O562" s="6" t="str">
        <f t="shared" si="68"/>
        <v>2024-2</v>
      </c>
      <c r="P562" s="16">
        <v>0</v>
      </c>
      <c r="Q562" s="16">
        <v>2</v>
      </c>
      <c r="R562" s="5">
        <v>0</v>
      </c>
      <c r="S562" s="5" t="s">
        <v>26</v>
      </c>
      <c r="T562" s="5" t="str">
        <f t="shared" si="69"/>
        <v>145-2024-12-31</v>
      </c>
    </row>
    <row r="563" spans="1:20" x14ac:dyDescent="0.3">
      <c r="A563" s="25">
        <v>146</v>
      </c>
      <c r="B563" s="5" t="s">
        <v>120</v>
      </c>
      <c r="C563" s="5" t="s">
        <v>85</v>
      </c>
      <c r="D563" s="5" t="s">
        <v>54</v>
      </c>
      <c r="E563" s="5" t="s">
        <v>24</v>
      </c>
      <c r="F563" s="17">
        <v>45107</v>
      </c>
      <c r="G563" s="5">
        <v>230</v>
      </c>
      <c r="H563" s="9">
        <v>278</v>
      </c>
      <c r="I563" s="8">
        <f>IFERROR(H563/G563,"")</f>
        <v>1.2086956521739129</v>
      </c>
      <c r="J563" s="15">
        <f t="shared" si="72"/>
        <v>1.2086956521739129</v>
      </c>
      <c r="K563" s="5" t="s">
        <v>55</v>
      </c>
      <c r="L563" s="5" t="s">
        <v>55</v>
      </c>
      <c r="M563" s="5">
        <f t="shared" si="66"/>
        <v>2023</v>
      </c>
      <c r="N563" s="5" t="str">
        <f t="shared" si="67"/>
        <v>Junio</v>
      </c>
      <c r="O563" s="6" t="str">
        <f t="shared" si="68"/>
        <v>2023-1</v>
      </c>
      <c r="P563" s="16">
        <v>0</v>
      </c>
      <c r="Q563" s="16">
        <v>0</v>
      </c>
      <c r="R563" s="5">
        <v>0</v>
      </c>
      <c r="S563" s="5" t="s">
        <v>26</v>
      </c>
      <c r="T563" s="5" t="str">
        <f t="shared" si="69"/>
        <v>146-2023-06-30</v>
      </c>
    </row>
    <row r="564" spans="1:20" x14ac:dyDescent="0.3">
      <c r="A564" s="37">
        <v>146</v>
      </c>
      <c r="B564" s="5" t="s">
        <v>120</v>
      </c>
      <c r="C564" s="5" t="s">
        <v>85</v>
      </c>
      <c r="D564" s="5" t="s">
        <v>54</v>
      </c>
      <c r="E564" s="5" t="s">
        <v>24</v>
      </c>
      <c r="F564" s="6">
        <v>45291</v>
      </c>
      <c r="G564" s="5">
        <v>230</v>
      </c>
      <c r="H564" s="9">
        <v>342</v>
      </c>
      <c r="I564" s="8">
        <f>IFERROR(H564/G564,"")</f>
        <v>1.4869565217391305</v>
      </c>
      <c r="J564" s="15">
        <f t="shared" si="72"/>
        <v>1.4869565217391305</v>
      </c>
      <c r="K564" s="5" t="s">
        <v>55</v>
      </c>
      <c r="L564" s="5" t="s">
        <v>55</v>
      </c>
      <c r="M564" s="5">
        <f t="shared" si="66"/>
        <v>2023</v>
      </c>
      <c r="N564" s="5" t="str">
        <f t="shared" si="67"/>
        <v>Diciembre</v>
      </c>
      <c r="O564" s="6" t="str">
        <f t="shared" si="68"/>
        <v>2023-2</v>
      </c>
      <c r="P564" s="16">
        <v>0</v>
      </c>
      <c r="Q564" s="16">
        <v>0</v>
      </c>
      <c r="R564" s="5">
        <v>0</v>
      </c>
      <c r="S564" s="5" t="s">
        <v>26</v>
      </c>
      <c r="T564" s="5" t="str">
        <f t="shared" si="69"/>
        <v>146-2023-12-31</v>
      </c>
    </row>
    <row r="565" spans="1:20" x14ac:dyDescent="0.3">
      <c r="A565" s="5">
        <v>146</v>
      </c>
      <c r="B565" s="5" t="s">
        <v>120</v>
      </c>
      <c r="C565" s="5" t="s">
        <v>85</v>
      </c>
      <c r="D565" s="5" t="s">
        <v>54</v>
      </c>
      <c r="E565" s="5" t="s">
        <v>24</v>
      </c>
      <c r="F565" s="6">
        <v>45473</v>
      </c>
      <c r="G565" s="5">
        <v>294</v>
      </c>
      <c r="H565" s="5">
        <v>334</v>
      </c>
      <c r="I565" s="8">
        <f>IFERROR(H565/G565,"")</f>
        <v>1.1360544217687074</v>
      </c>
      <c r="J565" s="15">
        <f t="shared" si="72"/>
        <v>1.1360544217687074</v>
      </c>
      <c r="K565" s="5" t="s">
        <v>55</v>
      </c>
      <c r="L565" s="5" t="s">
        <v>55</v>
      </c>
      <c r="M565" s="5">
        <f t="shared" si="66"/>
        <v>2024</v>
      </c>
      <c r="N565" s="5" t="str">
        <f t="shared" si="67"/>
        <v>Junio</v>
      </c>
      <c r="O565" s="6" t="str">
        <f t="shared" si="68"/>
        <v>2024-1</v>
      </c>
      <c r="P565" s="5">
        <v>0</v>
      </c>
      <c r="Q565" s="5">
        <v>0</v>
      </c>
      <c r="R565" s="5">
        <v>0</v>
      </c>
      <c r="S565" s="5" t="s">
        <v>26</v>
      </c>
      <c r="T565" s="5" t="str">
        <f t="shared" si="69"/>
        <v>146-2024-06-30</v>
      </c>
    </row>
    <row r="566" spans="1:20" x14ac:dyDescent="0.3">
      <c r="A566" s="25">
        <v>146</v>
      </c>
      <c r="B566" s="5" t="s">
        <v>120</v>
      </c>
      <c r="C566" s="5" t="s">
        <v>85</v>
      </c>
      <c r="D566" s="5" t="s">
        <v>54</v>
      </c>
      <c r="E566" s="5" t="s">
        <v>24</v>
      </c>
      <c r="F566" s="6">
        <v>45657</v>
      </c>
      <c r="G566" s="5">
        <v>294</v>
      </c>
      <c r="H566" s="10">
        <v>343</v>
      </c>
      <c r="I566" s="8">
        <f>IFERROR(H566/G566,"")</f>
        <v>1.1666666666666667</v>
      </c>
      <c r="J566" s="15">
        <f t="shared" si="72"/>
        <v>1.1666666666666667</v>
      </c>
      <c r="K566" s="5" t="s">
        <v>55</v>
      </c>
      <c r="L566" s="5" t="s">
        <v>55</v>
      </c>
      <c r="M566" s="5">
        <f t="shared" si="66"/>
        <v>2024</v>
      </c>
      <c r="N566" s="5" t="str">
        <f t="shared" si="67"/>
        <v>Diciembre</v>
      </c>
      <c r="O566" s="6" t="str">
        <f t="shared" si="68"/>
        <v>2024-2</v>
      </c>
      <c r="P566" s="16">
        <v>0</v>
      </c>
      <c r="Q566" s="16">
        <v>0</v>
      </c>
      <c r="R566" s="5">
        <v>0</v>
      </c>
      <c r="S566" s="5" t="s">
        <v>26</v>
      </c>
      <c r="T566" s="5" t="str">
        <f t="shared" si="69"/>
        <v>146-2024-12-31</v>
      </c>
    </row>
    <row r="567" spans="1:20" x14ac:dyDescent="0.3">
      <c r="A567" s="37">
        <v>147</v>
      </c>
      <c r="B567" s="5" t="s">
        <v>121</v>
      </c>
      <c r="C567" s="5" t="s">
        <v>85</v>
      </c>
      <c r="D567" s="5" t="s">
        <v>73</v>
      </c>
      <c r="E567" s="5" t="s">
        <v>24</v>
      </c>
      <c r="F567" s="6">
        <v>45291</v>
      </c>
      <c r="G567" s="5">
        <v>13</v>
      </c>
      <c r="H567" s="9">
        <v>11</v>
      </c>
      <c r="I567" s="8">
        <f>IFERROR(H567/G567,"")</f>
        <v>0.84615384615384615</v>
      </c>
      <c r="J567" s="15">
        <f t="shared" si="72"/>
        <v>0.84615384615384615</v>
      </c>
      <c r="K567" s="5" t="s">
        <v>55</v>
      </c>
      <c r="L567" s="5" t="s">
        <v>55</v>
      </c>
      <c r="M567" s="5">
        <f t="shared" si="66"/>
        <v>2023</v>
      </c>
      <c r="N567" s="5" t="str">
        <f t="shared" si="67"/>
        <v>Diciembre</v>
      </c>
      <c r="O567" s="6" t="str">
        <f t="shared" si="68"/>
        <v>2023-2</v>
      </c>
      <c r="P567" s="16">
        <v>0</v>
      </c>
      <c r="Q567" s="16">
        <v>0</v>
      </c>
      <c r="R567" s="5">
        <v>0</v>
      </c>
      <c r="S567" s="5" t="s">
        <v>26</v>
      </c>
      <c r="T567" s="5" t="str">
        <f t="shared" si="69"/>
        <v>147-2023-12-31</v>
      </c>
    </row>
    <row r="568" spans="1:20" x14ac:dyDescent="0.3">
      <c r="A568" s="25">
        <v>147</v>
      </c>
      <c r="B568" s="5" t="s">
        <v>121</v>
      </c>
      <c r="C568" s="5" t="s">
        <v>85</v>
      </c>
      <c r="D568" s="5" t="s">
        <v>73</v>
      </c>
      <c r="E568" s="5" t="s">
        <v>24</v>
      </c>
      <c r="F568" s="6">
        <v>45657</v>
      </c>
      <c r="G568" s="5">
        <v>16</v>
      </c>
      <c r="H568" s="10">
        <v>12</v>
      </c>
      <c r="I568" s="15">
        <f>IFERROR(IF((H568/G568)&gt;1.3,1.3,H568/G568),"")</f>
        <v>0.75</v>
      </c>
      <c r="J568" s="15">
        <f t="shared" si="72"/>
        <v>0.75</v>
      </c>
      <c r="K568" s="5"/>
      <c r="L568" s="5"/>
      <c r="M568" s="5">
        <f t="shared" si="66"/>
        <v>2024</v>
      </c>
      <c r="N568" s="5" t="str">
        <f t="shared" si="67"/>
        <v>Diciembre</v>
      </c>
      <c r="O568" s="6" t="str">
        <f t="shared" si="68"/>
        <v>2024-2</v>
      </c>
      <c r="P568" s="16">
        <v>0</v>
      </c>
      <c r="Q568" s="16">
        <v>0</v>
      </c>
      <c r="R568" s="5">
        <v>0</v>
      </c>
      <c r="S568" s="5" t="s">
        <v>26</v>
      </c>
      <c r="T568" s="5" t="str">
        <f t="shared" si="69"/>
        <v>147-2024-12-31</v>
      </c>
    </row>
    <row r="569" spans="1:20" x14ac:dyDescent="0.3">
      <c r="A569" s="5">
        <v>148</v>
      </c>
      <c r="B569" s="5" t="s">
        <v>122</v>
      </c>
      <c r="C569" s="5" t="s">
        <v>119</v>
      </c>
      <c r="D569" s="5" t="s">
        <v>54</v>
      </c>
      <c r="E569" s="5" t="s">
        <v>24</v>
      </c>
      <c r="F569" s="6">
        <v>44926</v>
      </c>
      <c r="G569" s="5">
        <v>5</v>
      </c>
      <c r="H569" s="5">
        <v>4.66</v>
      </c>
      <c r="I569" s="15">
        <v>0.93200000000000005</v>
      </c>
      <c r="J569" s="15">
        <v>0.93200000000000005</v>
      </c>
      <c r="K569" s="5" t="s">
        <v>25</v>
      </c>
      <c r="L569" s="5" t="s">
        <v>25</v>
      </c>
      <c r="M569" s="5">
        <f t="shared" si="66"/>
        <v>2022</v>
      </c>
      <c r="N569" s="5" t="str">
        <f t="shared" si="67"/>
        <v>Diciembre</v>
      </c>
      <c r="O569" s="6" t="str">
        <f t="shared" si="68"/>
        <v>2022-2</v>
      </c>
      <c r="P569" s="5">
        <v>0</v>
      </c>
      <c r="Q569" s="5">
        <v>1</v>
      </c>
      <c r="R569" s="5">
        <v>1</v>
      </c>
      <c r="S569" s="5" t="s">
        <v>26</v>
      </c>
      <c r="T569" s="5" t="str">
        <f t="shared" si="69"/>
        <v>148-2022-12-31</v>
      </c>
    </row>
    <row r="570" spans="1:20" x14ac:dyDescent="0.3">
      <c r="A570" s="45">
        <v>148</v>
      </c>
      <c r="B570" s="5" t="s">
        <v>122</v>
      </c>
      <c r="C570" s="5" t="s">
        <v>119</v>
      </c>
      <c r="D570" s="5" t="s">
        <v>54</v>
      </c>
      <c r="E570" s="5" t="s">
        <v>24</v>
      </c>
      <c r="F570" s="6">
        <v>45107</v>
      </c>
      <c r="G570" s="5">
        <v>2.5</v>
      </c>
      <c r="H570" s="76">
        <v>4.1100000000000003</v>
      </c>
      <c r="I570" s="44">
        <f>IFERROR(IF((H570/G570)&gt;1.3,1.3,H570/G570),"")</f>
        <v>1.3</v>
      </c>
      <c r="J570" s="15">
        <f>IFERROR(IF((H570/G570)&gt;H570/G570,1.3,H570/G570),"")</f>
        <v>1.6440000000000001</v>
      </c>
      <c r="K570" s="45" t="s">
        <v>25</v>
      </c>
      <c r="L570" s="5" t="s">
        <v>25</v>
      </c>
      <c r="M570" s="5">
        <f t="shared" si="66"/>
        <v>2023</v>
      </c>
      <c r="N570" s="5" t="str">
        <f t="shared" si="67"/>
        <v>Junio</v>
      </c>
      <c r="O570" s="6" t="str">
        <f t="shared" si="68"/>
        <v>2023-1</v>
      </c>
      <c r="P570" s="16">
        <v>2</v>
      </c>
      <c r="Q570" s="16">
        <v>1</v>
      </c>
      <c r="R570" s="5">
        <v>1</v>
      </c>
      <c r="S570" s="5" t="s">
        <v>26</v>
      </c>
      <c r="T570" s="5" t="str">
        <f t="shared" si="69"/>
        <v>148-2023-06-30</v>
      </c>
    </row>
    <row r="571" spans="1:20" x14ac:dyDescent="0.3">
      <c r="A571" s="45">
        <v>148</v>
      </c>
      <c r="B571" s="5" t="s">
        <v>122</v>
      </c>
      <c r="C571" s="5" t="s">
        <v>119</v>
      </c>
      <c r="D571" s="5" t="s">
        <v>54</v>
      </c>
      <c r="E571" s="5" t="s">
        <v>24</v>
      </c>
      <c r="F571" s="6">
        <v>45291</v>
      </c>
      <c r="G571" s="5">
        <v>5</v>
      </c>
      <c r="H571" s="76">
        <v>5.71</v>
      </c>
      <c r="I571" s="15">
        <f>IFERROR(IF((H571/G571)&gt;1.3,1.3,H571/G571),"")</f>
        <v>1.1419999999999999</v>
      </c>
      <c r="J571" s="15">
        <f>IFERROR(IF((H571/G571)&gt;H571/G571,1.3,H571/G571),"")</f>
        <v>1.1419999999999999</v>
      </c>
      <c r="K571" s="45" t="s">
        <v>25</v>
      </c>
      <c r="L571" s="5" t="s">
        <v>25</v>
      </c>
      <c r="M571" s="5">
        <f t="shared" si="66"/>
        <v>2023</v>
      </c>
      <c r="N571" s="5" t="str">
        <f t="shared" si="67"/>
        <v>Diciembre</v>
      </c>
      <c r="O571" s="6" t="str">
        <f t="shared" si="68"/>
        <v>2023-2</v>
      </c>
      <c r="P571" s="16">
        <v>0</v>
      </c>
      <c r="Q571" s="16">
        <v>1</v>
      </c>
      <c r="R571" s="5">
        <v>1</v>
      </c>
      <c r="S571" s="5" t="s">
        <v>26</v>
      </c>
      <c r="T571" s="5" t="str">
        <f t="shared" si="69"/>
        <v>148-2023-12-31</v>
      </c>
    </row>
    <row r="572" spans="1:20" x14ac:dyDescent="0.3">
      <c r="A572" s="45">
        <v>148</v>
      </c>
      <c r="B572" s="5" t="s">
        <v>122</v>
      </c>
      <c r="C572" s="5" t="s">
        <v>119</v>
      </c>
      <c r="D572" s="5" t="s">
        <v>54</v>
      </c>
      <c r="E572" s="5" t="s">
        <v>24</v>
      </c>
      <c r="F572" s="6">
        <v>45473</v>
      </c>
      <c r="G572" s="5">
        <v>5</v>
      </c>
      <c r="H572" s="76">
        <v>4.3</v>
      </c>
      <c r="I572" s="44">
        <f>IFERROR(IF((H572/G572)&gt;1.3,1.3,H572/G572),"")</f>
        <v>0.86</v>
      </c>
      <c r="J572" s="15">
        <f>IFERROR(IF((H572/G572)&gt;H572/G572,1.3,H572/G572),"")</f>
        <v>0.86</v>
      </c>
      <c r="K572" s="45" t="s">
        <v>25</v>
      </c>
      <c r="L572" s="5" t="s">
        <v>25</v>
      </c>
      <c r="M572" s="5">
        <f t="shared" si="66"/>
        <v>2024</v>
      </c>
      <c r="N572" s="5" t="str">
        <f t="shared" si="67"/>
        <v>Junio</v>
      </c>
      <c r="O572" s="6" t="str">
        <f t="shared" si="68"/>
        <v>2024-1</v>
      </c>
      <c r="P572" s="16">
        <v>0</v>
      </c>
      <c r="Q572" s="16">
        <v>1</v>
      </c>
      <c r="R572" s="5">
        <v>1</v>
      </c>
      <c r="S572" s="5" t="s">
        <v>26</v>
      </c>
      <c r="T572" s="5" t="str">
        <f t="shared" si="69"/>
        <v>148-2024-06-30</v>
      </c>
    </row>
    <row r="573" spans="1:20" x14ac:dyDescent="0.3">
      <c r="A573" s="25">
        <v>148</v>
      </c>
      <c r="B573" s="5" t="s">
        <v>123</v>
      </c>
      <c r="C573" s="5" t="s">
        <v>119</v>
      </c>
      <c r="D573" s="5" t="s">
        <v>54</v>
      </c>
      <c r="E573" s="5" t="s">
        <v>24</v>
      </c>
      <c r="F573" s="6">
        <v>45657</v>
      </c>
      <c r="G573" s="5">
        <v>5</v>
      </c>
      <c r="H573" s="10">
        <v>6.3</v>
      </c>
      <c r="I573" s="15">
        <f>IFERROR(IF((H573/G573)&gt;1.3,1.3,H573/G573),"")</f>
        <v>1.26</v>
      </c>
      <c r="J573" s="15">
        <f>IFERROR(IF((H573/G573)&gt;H573/G573,1.3,H573/G573),"")</f>
        <v>1.26</v>
      </c>
      <c r="K573" s="5" t="s">
        <v>25</v>
      </c>
      <c r="L573" s="5" t="s">
        <v>25</v>
      </c>
      <c r="M573" s="5">
        <f t="shared" si="66"/>
        <v>2024</v>
      </c>
      <c r="N573" s="5" t="str">
        <f t="shared" si="67"/>
        <v>Diciembre</v>
      </c>
      <c r="O573" s="6" t="str">
        <f t="shared" si="68"/>
        <v>2024-2</v>
      </c>
      <c r="P573" s="16">
        <v>0</v>
      </c>
      <c r="Q573" s="16">
        <v>1</v>
      </c>
      <c r="R573" s="5">
        <v>1</v>
      </c>
      <c r="S573" s="5" t="s">
        <v>26</v>
      </c>
      <c r="T573" s="5" t="str">
        <f t="shared" si="69"/>
        <v>148-2024-12-31</v>
      </c>
    </row>
    <row r="574" spans="1:20" x14ac:dyDescent="0.3">
      <c r="A574" s="5">
        <v>150</v>
      </c>
      <c r="B574" s="5" t="s">
        <v>93</v>
      </c>
      <c r="C574" s="5" t="s">
        <v>124</v>
      </c>
      <c r="D574" s="5" t="s">
        <v>73</v>
      </c>
      <c r="E574" s="5" t="s">
        <v>24</v>
      </c>
      <c r="F574" s="6">
        <v>44865</v>
      </c>
      <c r="G574" s="5">
        <v>80</v>
      </c>
      <c r="H574" s="9">
        <v>73.639994105511391</v>
      </c>
      <c r="I574" s="21">
        <v>0.92049992631889244</v>
      </c>
      <c r="J574" s="15">
        <v>0.92049992631889244</v>
      </c>
      <c r="K574" s="5" t="s">
        <v>25</v>
      </c>
      <c r="L574" s="5" t="s">
        <v>25</v>
      </c>
      <c r="M574" s="5">
        <f t="shared" si="66"/>
        <v>2022</v>
      </c>
      <c r="N574" s="5" t="str">
        <f t="shared" si="67"/>
        <v>Octubre</v>
      </c>
      <c r="O574" s="6" t="str">
        <f t="shared" si="68"/>
        <v>2022-2</v>
      </c>
      <c r="P574" s="5">
        <v>0</v>
      </c>
      <c r="Q574" s="5">
        <v>0</v>
      </c>
      <c r="R574" s="5">
        <v>0</v>
      </c>
      <c r="S574" s="5" t="s">
        <v>26</v>
      </c>
      <c r="T574" s="5" t="str">
        <f t="shared" si="69"/>
        <v>150-2022-10-31</v>
      </c>
    </row>
    <row r="575" spans="1:20" x14ac:dyDescent="0.3">
      <c r="A575" s="37">
        <v>150</v>
      </c>
      <c r="B575" s="5" t="s">
        <v>93</v>
      </c>
      <c r="C575" s="5" t="s">
        <v>125</v>
      </c>
      <c r="D575" s="5" t="s">
        <v>73</v>
      </c>
      <c r="E575" s="5" t="s">
        <v>24</v>
      </c>
      <c r="F575" s="6">
        <v>45230</v>
      </c>
      <c r="G575" s="5">
        <v>80</v>
      </c>
      <c r="H575" s="9">
        <v>94</v>
      </c>
      <c r="I575" s="8">
        <f>IFERROR(H575/G575,"")</f>
        <v>1.175</v>
      </c>
      <c r="J575" s="15">
        <f>IFERROR(IF((H575/G575)&gt;H575/G575,1.3,H575/G575),"")</f>
        <v>1.175</v>
      </c>
      <c r="K575" s="5" t="s">
        <v>25</v>
      </c>
      <c r="L575" s="5" t="s">
        <v>25</v>
      </c>
      <c r="M575" s="5">
        <f t="shared" si="66"/>
        <v>2023</v>
      </c>
      <c r="N575" s="5" t="str">
        <f t="shared" si="67"/>
        <v>Octubre</v>
      </c>
      <c r="O575" s="6" t="str">
        <f t="shared" si="68"/>
        <v>2023-2</v>
      </c>
      <c r="P575" s="16">
        <v>0</v>
      </c>
      <c r="Q575" s="16">
        <v>0</v>
      </c>
      <c r="R575" s="5">
        <v>0</v>
      </c>
      <c r="S575" s="5" t="s">
        <v>26</v>
      </c>
      <c r="T575" s="5" t="str">
        <f t="shared" si="69"/>
        <v>150-2023-10-31</v>
      </c>
    </row>
    <row r="576" spans="1:20" x14ac:dyDescent="0.3">
      <c r="A576" s="5">
        <v>150</v>
      </c>
      <c r="B576" s="5" t="s">
        <v>93</v>
      </c>
      <c r="C576" s="5" t="s">
        <v>124</v>
      </c>
      <c r="D576" s="5" t="s">
        <v>73</v>
      </c>
      <c r="E576" s="5" t="s">
        <v>24</v>
      </c>
      <c r="F576" s="6">
        <v>45291</v>
      </c>
      <c r="G576" s="5">
        <v>80</v>
      </c>
      <c r="H576" s="5">
        <v>84.343500708111094</v>
      </c>
      <c r="I576" s="15">
        <v>1.054293758851389</v>
      </c>
      <c r="J576" s="15">
        <v>1.054293758851389</v>
      </c>
      <c r="K576" s="5" t="s">
        <v>25</v>
      </c>
      <c r="L576" s="5" t="s">
        <v>25</v>
      </c>
      <c r="M576" s="5">
        <f t="shared" si="66"/>
        <v>2023</v>
      </c>
      <c r="N576" s="5" t="str">
        <f t="shared" si="67"/>
        <v>Diciembre</v>
      </c>
      <c r="O576" s="6" t="str">
        <f t="shared" si="68"/>
        <v>2023-2</v>
      </c>
      <c r="P576" s="5">
        <v>0</v>
      </c>
      <c r="Q576" s="5">
        <v>0</v>
      </c>
      <c r="R576" s="5">
        <v>0</v>
      </c>
      <c r="S576" s="5" t="s">
        <v>26</v>
      </c>
      <c r="T576" s="5" t="str">
        <f t="shared" si="69"/>
        <v>150-2023-12-31</v>
      </c>
    </row>
    <row r="577" spans="1:20" x14ac:dyDescent="0.3">
      <c r="A577" s="37">
        <v>157</v>
      </c>
      <c r="B577" s="5" t="s">
        <v>126</v>
      </c>
      <c r="C577" s="5" t="s">
        <v>127</v>
      </c>
      <c r="D577" s="5" t="s">
        <v>73</v>
      </c>
      <c r="E577" s="5" t="s">
        <v>24</v>
      </c>
      <c r="F577" s="6">
        <v>45107</v>
      </c>
      <c r="G577" s="5">
        <v>3</v>
      </c>
      <c r="H577" s="9">
        <v>4</v>
      </c>
      <c r="I577" s="8">
        <f>IFERROR(H577/G577,"")</f>
        <v>1.3333333333333333</v>
      </c>
      <c r="J577" s="15">
        <f>IFERROR(IF((H577/G577)&gt;H577/G577,1.3,H577/G577),"")</f>
        <v>1.3333333333333333</v>
      </c>
      <c r="K577" s="5" t="s">
        <v>128</v>
      </c>
      <c r="L577" s="5" t="s">
        <v>128</v>
      </c>
      <c r="M577" s="5">
        <f t="shared" si="66"/>
        <v>2023</v>
      </c>
      <c r="N577" s="5" t="str">
        <f t="shared" si="67"/>
        <v>Junio</v>
      </c>
      <c r="O577" s="6" t="str">
        <f t="shared" si="68"/>
        <v>2023-1</v>
      </c>
      <c r="P577" s="16">
        <v>0</v>
      </c>
      <c r="Q577" s="16">
        <v>0</v>
      </c>
      <c r="R577" s="5">
        <v>0</v>
      </c>
      <c r="S577" s="5" t="s">
        <v>29</v>
      </c>
      <c r="T577" s="5" t="str">
        <f t="shared" si="69"/>
        <v>157-2023-06-30</v>
      </c>
    </row>
    <row r="578" spans="1:20" x14ac:dyDescent="0.3">
      <c r="A578" s="37">
        <v>157</v>
      </c>
      <c r="B578" s="5" t="s">
        <v>126</v>
      </c>
      <c r="C578" s="5" t="s">
        <v>127</v>
      </c>
      <c r="D578" s="5" t="s">
        <v>73</v>
      </c>
      <c r="E578" s="5" t="s">
        <v>24</v>
      </c>
      <c r="F578" s="6">
        <v>45291</v>
      </c>
      <c r="G578" s="5">
        <v>3</v>
      </c>
      <c r="H578" s="9">
        <v>7</v>
      </c>
      <c r="I578" s="8">
        <f>IFERROR(H578/G578,"")</f>
        <v>2.3333333333333335</v>
      </c>
      <c r="J578" s="15">
        <f>IFERROR(IF((H578/G578)&gt;H578/G578,1.3,H578/G578),"")</f>
        <v>2.3333333333333335</v>
      </c>
      <c r="K578" s="5" t="s">
        <v>128</v>
      </c>
      <c r="L578" s="5" t="s">
        <v>128</v>
      </c>
      <c r="M578" s="5">
        <f t="shared" ref="M578:M644" si="73">YEAR(F578)</f>
        <v>2023</v>
      </c>
      <c r="N578" s="5" t="str">
        <f t="shared" ref="N578:N644" si="74">PROPER(TEXT(F578,"mmmm"))</f>
        <v>Diciembre</v>
      </c>
      <c r="O578" s="6" t="str">
        <f t="shared" ref="O578:O641" si="75">IF(OR(N578="Enero",N578="Febrero",N578="Marzo",N578="Abril",N578="Mayo",N578="Junio"),M578&amp;"-1",IF(OR(N578="Julio",N578="Agosto",N578="Septiembre",N578="Octubre",N578="Noviembre",N578="Diciembre"),M578&amp;"-2"))</f>
        <v>2023-2</v>
      </c>
      <c r="P578" s="16">
        <v>0</v>
      </c>
      <c r="Q578" s="16">
        <v>0</v>
      </c>
      <c r="R578" s="5">
        <v>0</v>
      </c>
      <c r="S578" s="5" t="s">
        <v>29</v>
      </c>
      <c r="T578" s="5" t="str">
        <f t="shared" ref="T578:T644" si="76">A578&amp;"-"&amp;YEAR(F578)&amp;"-"&amp;IF(LEN(MONTH(F578))=1,"0"&amp;MONTH(F578),MONTH(F578))&amp;"-"&amp;DAY(F578)</f>
        <v>157-2023-12-31</v>
      </c>
    </row>
    <row r="579" spans="1:20" x14ac:dyDescent="0.3">
      <c r="A579" s="25">
        <v>157</v>
      </c>
      <c r="B579" s="5" t="s">
        <v>126</v>
      </c>
      <c r="C579" s="5" t="s">
        <v>127</v>
      </c>
      <c r="D579" s="5" t="s">
        <v>73</v>
      </c>
      <c r="E579" s="5" t="s">
        <v>24</v>
      </c>
      <c r="F579" s="6">
        <v>45657</v>
      </c>
      <c r="G579" s="5">
        <v>100</v>
      </c>
      <c r="H579" s="10">
        <v>125</v>
      </c>
      <c r="I579" s="15">
        <f>IFERROR(IF((H579/G579)&gt;1.3,1.3,H579/G579),"")</f>
        <v>1.25</v>
      </c>
      <c r="J579" s="15">
        <f>IFERROR(IF((H579/G579)&gt;H579/G579,1.3,H579/G579),"")</f>
        <v>1.25</v>
      </c>
      <c r="K579" s="5"/>
      <c r="L579" s="5"/>
      <c r="M579" s="5">
        <f t="shared" si="73"/>
        <v>2024</v>
      </c>
      <c r="N579" s="5" t="str">
        <f t="shared" si="74"/>
        <v>Diciembre</v>
      </c>
      <c r="O579" s="6" t="str">
        <f t="shared" si="75"/>
        <v>2024-2</v>
      </c>
      <c r="P579" s="16">
        <v>0</v>
      </c>
      <c r="Q579" s="16">
        <v>0</v>
      </c>
      <c r="R579" s="5">
        <v>0</v>
      </c>
      <c r="S579" s="5" t="s">
        <v>29</v>
      </c>
      <c r="T579" s="5" t="str">
        <f t="shared" si="76"/>
        <v>157-2024-12-31</v>
      </c>
    </row>
    <row r="580" spans="1:20" x14ac:dyDescent="0.3">
      <c r="A580" s="25">
        <v>159</v>
      </c>
      <c r="B580" s="5" t="s">
        <v>93</v>
      </c>
      <c r="C580" s="5" t="s">
        <v>127</v>
      </c>
      <c r="D580" s="5" t="s">
        <v>54</v>
      </c>
      <c r="E580" s="5" t="s">
        <v>24</v>
      </c>
      <c r="F580" s="17">
        <v>45107</v>
      </c>
      <c r="G580" s="5">
        <v>80</v>
      </c>
      <c r="H580" s="9">
        <v>96</v>
      </c>
      <c r="I580" s="8">
        <f>IFERROR(H580/G580,"")</f>
        <v>1.2</v>
      </c>
      <c r="J580" s="15">
        <f>IFERROR(IF((H580/G580)&gt;H580/G580,1.3,H580/G580),"")</f>
        <v>1.2</v>
      </c>
      <c r="K580" s="5" t="s">
        <v>25</v>
      </c>
      <c r="L580" s="5" t="s">
        <v>25</v>
      </c>
      <c r="M580" s="5">
        <f t="shared" si="73"/>
        <v>2023</v>
      </c>
      <c r="N580" s="5" t="str">
        <f t="shared" si="74"/>
        <v>Junio</v>
      </c>
      <c r="O580" s="6" t="str">
        <f t="shared" si="75"/>
        <v>2023-1</v>
      </c>
      <c r="P580" s="16">
        <v>0</v>
      </c>
      <c r="Q580" s="16">
        <v>0</v>
      </c>
      <c r="R580" s="5">
        <v>0</v>
      </c>
      <c r="S580" s="5" t="s">
        <v>29</v>
      </c>
      <c r="T580" s="5" t="str">
        <f t="shared" si="76"/>
        <v>159-2023-06-30</v>
      </c>
    </row>
    <row r="581" spans="1:20" x14ac:dyDescent="0.3">
      <c r="A581" s="37">
        <v>159</v>
      </c>
      <c r="B581" s="5" t="s">
        <v>93</v>
      </c>
      <c r="C581" s="5" t="s">
        <v>127</v>
      </c>
      <c r="D581" s="5" t="s">
        <v>54</v>
      </c>
      <c r="E581" s="5" t="s">
        <v>24</v>
      </c>
      <c r="F581" s="6">
        <v>45291</v>
      </c>
      <c r="G581" s="5">
        <v>80</v>
      </c>
      <c r="H581" s="9">
        <v>100</v>
      </c>
      <c r="I581" s="8">
        <f>IFERROR(H581/G581,"")</f>
        <v>1.25</v>
      </c>
      <c r="J581" s="15">
        <f>IFERROR(IF((H581/G581)&gt;H581/G581,1.3,H581/G581),"")</f>
        <v>1.25</v>
      </c>
      <c r="K581" s="5" t="s">
        <v>25</v>
      </c>
      <c r="L581" s="5" t="s">
        <v>25</v>
      </c>
      <c r="M581" s="5">
        <f t="shared" si="73"/>
        <v>2023</v>
      </c>
      <c r="N581" s="5" t="str">
        <f t="shared" si="74"/>
        <v>Diciembre</v>
      </c>
      <c r="O581" s="6" t="str">
        <f t="shared" si="75"/>
        <v>2023-2</v>
      </c>
      <c r="P581" s="16">
        <v>0</v>
      </c>
      <c r="Q581" s="16">
        <v>0</v>
      </c>
      <c r="R581" s="5">
        <v>0</v>
      </c>
      <c r="S581" s="5" t="s">
        <v>29</v>
      </c>
      <c r="T581" s="5" t="str">
        <f t="shared" si="76"/>
        <v>159-2023-12-31</v>
      </c>
    </row>
    <row r="582" spans="1:20" x14ac:dyDescent="0.3">
      <c r="A582" s="5">
        <v>159</v>
      </c>
      <c r="B582" s="5" t="s">
        <v>93</v>
      </c>
      <c r="C582" s="5" t="s">
        <v>127</v>
      </c>
      <c r="D582" s="5" t="s">
        <v>54</v>
      </c>
      <c r="E582" s="5" t="s">
        <v>24</v>
      </c>
      <c r="F582" s="6">
        <v>45473</v>
      </c>
      <c r="G582" s="5">
        <v>80</v>
      </c>
      <c r="H582" s="5">
        <v>95</v>
      </c>
      <c r="I582" s="15">
        <v>1.1875</v>
      </c>
      <c r="J582" s="15">
        <v>1.1875</v>
      </c>
      <c r="K582" s="5" t="s">
        <v>25</v>
      </c>
      <c r="L582" s="5" t="s">
        <v>25</v>
      </c>
      <c r="M582" s="5">
        <f t="shared" si="73"/>
        <v>2024</v>
      </c>
      <c r="N582" s="5" t="str">
        <f t="shared" si="74"/>
        <v>Junio</v>
      </c>
      <c r="O582" s="6" t="str">
        <f t="shared" si="75"/>
        <v>2024-1</v>
      </c>
      <c r="P582" s="5">
        <v>0</v>
      </c>
      <c r="Q582" s="5">
        <v>0</v>
      </c>
      <c r="R582" s="5">
        <v>0</v>
      </c>
      <c r="S582" s="5" t="s">
        <v>29</v>
      </c>
      <c r="T582" s="5" t="str">
        <f t="shared" si="76"/>
        <v>159-2024-06-30</v>
      </c>
    </row>
    <row r="583" spans="1:20" x14ac:dyDescent="0.3">
      <c r="A583" s="25">
        <v>159</v>
      </c>
      <c r="B583" s="5" t="s">
        <v>93</v>
      </c>
      <c r="C583" s="5" t="s">
        <v>127</v>
      </c>
      <c r="D583" s="5" t="s">
        <v>54</v>
      </c>
      <c r="E583" s="5" t="s">
        <v>24</v>
      </c>
      <c r="F583" s="6">
        <v>45657</v>
      </c>
      <c r="G583" s="5">
        <v>80</v>
      </c>
      <c r="H583" s="10">
        <v>97.8</v>
      </c>
      <c r="I583" s="15">
        <f>IFERROR(IF((H583/G583)&gt;1.3,1.3,H583/G583),"")</f>
        <v>1.2224999999999999</v>
      </c>
      <c r="J583" s="15">
        <f>IFERROR(IF((H583/G583)&gt;H583/G583,1.3,H583/G583),"")</f>
        <v>1.2224999999999999</v>
      </c>
      <c r="K583" s="5" t="s">
        <v>25</v>
      </c>
      <c r="L583" s="5" t="s">
        <v>25</v>
      </c>
      <c r="M583" s="5">
        <f t="shared" si="73"/>
        <v>2024</v>
      </c>
      <c r="N583" s="5" t="str">
        <f t="shared" si="74"/>
        <v>Diciembre</v>
      </c>
      <c r="O583" s="6" t="str">
        <f t="shared" si="75"/>
        <v>2024-2</v>
      </c>
      <c r="P583" s="16">
        <v>0</v>
      </c>
      <c r="Q583" s="16">
        <v>0</v>
      </c>
      <c r="R583" s="5">
        <v>0</v>
      </c>
      <c r="S583" s="5" t="s">
        <v>29</v>
      </c>
      <c r="T583" s="5" t="str">
        <f t="shared" si="76"/>
        <v>159-2024-12-31</v>
      </c>
    </row>
    <row r="584" spans="1:20" x14ac:dyDescent="0.3">
      <c r="A584" s="25">
        <v>167</v>
      </c>
      <c r="B584" s="5" t="s">
        <v>129</v>
      </c>
      <c r="C584" s="5" t="s">
        <v>28</v>
      </c>
      <c r="D584" s="5" t="s">
        <v>54</v>
      </c>
      <c r="E584" s="5" t="s">
        <v>24</v>
      </c>
      <c r="F584" s="17">
        <v>45107</v>
      </c>
      <c r="G584" s="5">
        <v>80</v>
      </c>
      <c r="H584" s="9">
        <v>97.7</v>
      </c>
      <c r="I584" s="8">
        <f>IFERROR(H584/G584,"")</f>
        <v>1.2212499999999999</v>
      </c>
      <c r="J584" s="15">
        <f>IFERROR(IF((H584/G584)&gt;H584/G584,1.3,H584/G584),"")</f>
        <v>1.2212499999999999</v>
      </c>
      <c r="K584" s="5" t="s">
        <v>25</v>
      </c>
      <c r="L584" s="5" t="s">
        <v>25</v>
      </c>
      <c r="M584" s="5">
        <f t="shared" si="73"/>
        <v>2023</v>
      </c>
      <c r="N584" s="5" t="str">
        <f t="shared" si="74"/>
        <v>Junio</v>
      </c>
      <c r="O584" s="6" t="str">
        <f t="shared" si="75"/>
        <v>2023-1</v>
      </c>
      <c r="P584" s="16">
        <v>0</v>
      </c>
      <c r="Q584" s="16">
        <v>1</v>
      </c>
      <c r="R584" s="5">
        <v>0</v>
      </c>
      <c r="S584" s="5" t="s">
        <v>29</v>
      </c>
      <c r="T584" s="5" t="str">
        <f t="shared" si="76"/>
        <v>167-2023-06-30</v>
      </c>
    </row>
    <row r="585" spans="1:20" x14ac:dyDescent="0.3">
      <c r="A585" s="37">
        <v>167</v>
      </c>
      <c r="B585" s="5" t="s">
        <v>129</v>
      </c>
      <c r="C585" s="5" t="s">
        <v>28</v>
      </c>
      <c r="D585" s="5" t="s">
        <v>54</v>
      </c>
      <c r="E585" s="5" t="s">
        <v>24</v>
      </c>
      <c r="F585" s="6">
        <v>45291</v>
      </c>
      <c r="G585" s="5">
        <v>80</v>
      </c>
      <c r="H585" s="9">
        <v>96.15</v>
      </c>
      <c r="I585" s="8">
        <f>IFERROR(H585/G585,"")</f>
        <v>1.201875</v>
      </c>
      <c r="J585" s="15">
        <f>IFERROR(IF((H585/G585)&gt;H585/G585,1.3,H585/G585),"")</f>
        <v>1.201875</v>
      </c>
      <c r="K585" s="5" t="s">
        <v>25</v>
      </c>
      <c r="L585" s="5" t="s">
        <v>25</v>
      </c>
      <c r="M585" s="5">
        <f t="shared" si="73"/>
        <v>2023</v>
      </c>
      <c r="N585" s="5" t="str">
        <f t="shared" si="74"/>
        <v>Diciembre</v>
      </c>
      <c r="O585" s="6" t="str">
        <f t="shared" si="75"/>
        <v>2023-2</v>
      </c>
      <c r="P585" s="16">
        <v>0</v>
      </c>
      <c r="Q585" s="16">
        <v>1</v>
      </c>
      <c r="R585" s="5">
        <v>0</v>
      </c>
      <c r="S585" s="5" t="s">
        <v>29</v>
      </c>
      <c r="T585" s="5" t="str">
        <f t="shared" si="76"/>
        <v>167-2023-12-31</v>
      </c>
    </row>
    <row r="586" spans="1:20" x14ac:dyDescent="0.3">
      <c r="A586" s="5">
        <v>167</v>
      </c>
      <c r="B586" s="5" t="s">
        <v>129</v>
      </c>
      <c r="C586" s="5" t="s">
        <v>28</v>
      </c>
      <c r="D586" s="5" t="s">
        <v>54</v>
      </c>
      <c r="E586" s="5" t="s">
        <v>24</v>
      </c>
      <c r="F586" s="6">
        <v>45473</v>
      </c>
      <c r="G586" s="5">
        <v>80</v>
      </c>
      <c r="H586" s="5">
        <v>96.86</v>
      </c>
      <c r="I586" s="15">
        <v>1.21075</v>
      </c>
      <c r="J586" s="15">
        <v>1.21075</v>
      </c>
      <c r="K586" s="5" t="s">
        <v>25</v>
      </c>
      <c r="L586" s="5" t="s">
        <v>25</v>
      </c>
      <c r="M586" s="5">
        <f t="shared" si="73"/>
        <v>2024</v>
      </c>
      <c r="N586" s="5" t="str">
        <f t="shared" si="74"/>
        <v>Junio</v>
      </c>
      <c r="O586" s="6" t="str">
        <f t="shared" si="75"/>
        <v>2024-1</v>
      </c>
      <c r="P586" s="5">
        <v>0</v>
      </c>
      <c r="Q586" s="5">
        <v>1</v>
      </c>
      <c r="R586" s="5">
        <v>0</v>
      </c>
      <c r="S586" s="5" t="s">
        <v>29</v>
      </c>
      <c r="T586" s="5" t="str">
        <f t="shared" si="76"/>
        <v>167-2024-06-30</v>
      </c>
    </row>
    <row r="587" spans="1:20" x14ac:dyDescent="0.3">
      <c r="A587" s="25">
        <v>167</v>
      </c>
      <c r="B587" s="5" t="s">
        <v>129</v>
      </c>
      <c r="C587" s="5" t="s">
        <v>28</v>
      </c>
      <c r="D587" s="5" t="s">
        <v>54</v>
      </c>
      <c r="E587" s="5" t="s">
        <v>24</v>
      </c>
      <c r="F587" s="6">
        <v>45657</v>
      </c>
      <c r="G587" s="5">
        <v>85</v>
      </c>
      <c r="H587" s="10">
        <v>96.8</v>
      </c>
      <c r="I587" s="15">
        <f>IFERROR(IF((H587/G587)&gt;1.3,1.3,H587/G587),"")</f>
        <v>1.1388235294117646</v>
      </c>
      <c r="J587" s="15">
        <f>IFERROR(IF((H587/G587)&gt;H587/G587,1.3,H587/G587),"")</f>
        <v>1.1388235294117646</v>
      </c>
      <c r="K587" s="5" t="s">
        <v>25</v>
      </c>
      <c r="L587" s="5" t="s">
        <v>25</v>
      </c>
      <c r="M587" s="5">
        <f t="shared" si="73"/>
        <v>2024</v>
      </c>
      <c r="N587" s="5" t="str">
        <f t="shared" si="74"/>
        <v>Diciembre</v>
      </c>
      <c r="O587" s="6" t="str">
        <f t="shared" si="75"/>
        <v>2024-2</v>
      </c>
      <c r="P587" s="16">
        <v>0</v>
      </c>
      <c r="Q587" s="16">
        <v>1</v>
      </c>
      <c r="R587" s="5">
        <v>0</v>
      </c>
      <c r="S587" s="5" t="s">
        <v>29</v>
      </c>
      <c r="T587" s="5" t="str">
        <f t="shared" si="76"/>
        <v>167-2024-12-31</v>
      </c>
    </row>
    <row r="588" spans="1:20" x14ac:dyDescent="0.3">
      <c r="A588" s="25">
        <v>171</v>
      </c>
      <c r="B588" s="5" t="s">
        <v>130</v>
      </c>
      <c r="C588" s="5" t="s">
        <v>101</v>
      </c>
      <c r="D588" s="5" t="s">
        <v>69</v>
      </c>
      <c r="E588" s="5" t="s">
        <v>62</v>
      </c>
      <c r="F588" s="17">
        <v>44985</v>
      </c>
      <c r="G588" s="5">
        <v>15</v>
      </c>
      <c r="H588" s="9">
        <v>3.5</v>
      </c>
      <c r="I588" s="26">
        <f>IF(IFERROR(G588/H588,"")&gt;130%,130%,G588/H588)</f>
        <v>1.3</v>
      </c>
      <c r="J588" s="8">
        <f>IFERROR(G588/H588,"")</f>
        <v>4.2857142857142856</v>
      </c>
      <c r="K588" s="5" t="s">
        <v>25</v>
      </c>
      <c r="L588" s="5" t="s">
        <v>25</v>
      </c>
      <c r="M588" s="5">
        <f t="shared" si="73"/>
        <v>2023</v>
      </c>
      <c r="N588" s="5" t="str">
        <f t="shared" si="74"/>
        <v>Febrero</v>
      </c>
      <c r="O588" s="6" t="str">
        <f t="shared" si="75"/>
        <v>2023-1</v>
      </c>
      <c r="P588" s="16">
        <v>1</v>
      </c>
      <c r="Q588" s="16">
        <v>1</v>
      </c>
      <c r="R588" s="5">
        <v>0</v>
      </c>
      <c r="S588" s="5" t="s">
        <v>29</v>
      </c>
      <c r="T588" s="5" t="str">
        <f t="shared" si="76"/>
        <v>171-2023-02-28</v>
      </c>
    </row>
    <row r="589" spans="1:20" x14ac:dyDescent="0.3">
      <c r="A589" s="25">
        <v>171</v>
      </c>
      <c r="B589" s="5" t="s">
        <v>130</v>
      </c>
      <c r="C589" s="5" t="s">
        <v>101</v>
      </c>
      <c r="D589" s="5" t="s">
        <v>69</v>
      </c>
      <c r="E589" s="5" t="s">
        <v>62</v>
      </c>
      <c r="F589" s="6">
        <v>45046</v>
      </c>
      <c r="G589" s="5">
        <v>15</v>
      </c>
      <c r="H589" s="9">
        <v>10.119999999999999</v>
      </c>
      <c r="I589" s="26">
        <f>IF(IFERROR(G589/H589,"")&gt;130%,130%,G589/H589)</f>
        <v>1.3</v>
      </c>
      <c r="J589" s="8">
        <f>IFERROR(G589/H589,"")</f>
        <v>1.482213438735178</v>
      </c>
      <c r="K589" s="5" t="s">
        <v>25</v>
      </c>
      <c r="L589" s="5" t="s">
        <v>25</v>
      </c>
      <c r="M589" s="5">
        <f t="shared" si="73"/>
        <v>2023</v>
      </c>
      <c r="N589" s="5" t="str">
        <f t="shared" si="74"/>
        <v>Abril</v>
      </c>
      <c r="O589" s="6" t="str">
        <f t="shared" si="75"/>
        <v>2023-1</v>
      </c>
      <c r="P589" s="16">
        <v>0</v>
      </c>
      <c r="Q589" s="16">
        <v>0</v>
      </c>
      <c r="R589" s="5">
        <v>0</v>
      </c>
      <c r="S589" s="5" t="s">
        <v>29</v>
      </c>
      <c r="T589" s="5" t="str">
        <f t="shared" si="76"/>
        <v>171-2023-04-30</v>
      </c>
    </row>
    <row r="590" spans="1:20" x14ac:dyDescent="0.3">
      <c r="A590" s="25">
        <v>171</v>
      </c>
      <c r="B590" s="5" t="s">
        <v>130</v>
      </c>
      <c r="C590" s="5" t="s">
        <v>101</v>
      </c>
      <c r="D590" s="5" t="s">
        <v>69</v>
      </c>
      <c r="E590" s="5" t="s">
        <v>62</v>
      </c>
      <c r="F590" s="6">
        <v>45107</v>
      </c>
      <c r="G590" s="5">
        <v>15</v>
      </c>
      <c r="H590" s="9">
        <v>5</v>
      </c>
      <c r="I590" s="26">
        <f>IF(IFERROR(G590/H590,"")&gt;130%,130%,G590/H590)</f>
        <v>1.3</v>
      </c>
      <c r="J590" s="8">
        <f>IFERROR(G590/H590,"")</f>
        <v>3</v>
      </c>
      <c r="K590" s="5" t="s">
        <v>25</v>
      </c>
      <c r="L590" s="5" t="s">
        <v>25</v>
      </c>
      <c r="M590" s="5">
        <f t="shared" si="73"/>
        <v>2023</v>
      </c>
      <c r="N590" s="5" t="str">
        <f t="shared" si="74"/>
        <v>Junio</v>
      </c>
      <c r="O590" s="6" t="str">
        <f t="shared" si="75"/>
        <v>2023-1</v>
      </c>
      <c r="P590" s="16">
        <v>0</v>
      </c>
      <c r="Q590" s="16">
        <v>0</v>
      </c>
      <c r="R590" s="5">
        <v>0</v>
      </c>
      <c r="S590" s="5" t="s">
        <v>29</v>
      </c>
      <c r="T590" s="5" t="str">
        <f t="shared" si="76"/>
        <v>171-2023-06-30</v>
      </c>
    </row>
    <row r="591" spans="1:20" x14ac:dyDescent="0.3">
      <c r="A591" s="25">
        <v>172</v>
      </c>
      <c r="B591" s="5" t="s">
        <v>131</v>
      </c>
      <c r="C591" s="5" t="s">
        <v>101</v>
      </c>
      <c r="D591" s="5" t="s">
        <v>23</v>
      </c>
      <c r="E591" s="5" t="s">
        <v>24</v>
      </c>
      <c r="F591" s="6">
        <v>45016</v>
      </c>
      <c r="G591" s="5">
        <v>95</v>
      </c>
      <c r="H591" s="76">
        <v>100</v>
      </c>
      <c r="I591" s="8">
        <f t="shared" ref="I591:I622" si="77">IFERROR(H591/G591,"")</f>
        <v>1.0526315789473684</v>
      </c>
      <c r="J591" s="15">
        <f t="shared" ref="J591:J630" si="78">IFERROR(IF((H591/G591)&gt;H591/G591,1.3,H591/G591),"")</f>
        <v>1.0526315789473684</v>
      </c>
      <c r="K591" s="5" t="s">
        <v>25</v>
      </c>
      <c r="L591" s="5" t="s">
        <v>25</v>
      </c>
      <c r="M591" s="5">
        <f t="shared" si="73"/>
        <v>2023</v>
      </c>
      <c r="N591" s="5" t="str">
        <f t="shared" si="74"/>
        <v>Marzo</v>
      </c>
      <c r="O591" s="6" t="str">
        <f t="shared" si="75"/>
        <v>2023-1</v>
      </c>
      <c r="P591" s="16">
        <v>0</v>
      </c>
      <c r="Q591" s="16">
        <v>0</v>
      </c>
      <c r="R591" s="5">
        <v>0</v>
      </c>
      <c r="S591" s="5" t="s">
        <v>29</v>
      </c>
      <c r="T591" s="5" t="str">
        <f t="shared" si="76"/>
        <v>172-2023-03-31</v>
      </c>
    </row>
    <row r="592" spans="1:20" x14ac:dyDescent="0.3">
      <c r="A592" s="25">
        <v>172</v>
      </c>
      <c r="B592" s="5" t="s">
        <v>131</v>
      </c>
      <c r="C592" s="5" t="s">
        <v>101</v>
      </c>
      <c r="D592" s="5" t="s">
        <v>23</v>
      </c>
      <c r="E592" s="5" t="s">
        <v>24</v>
      </c>
      <c r="F592" s="6">
        <v>45046</v>
      </c>
      <c r="G592" s="5">
        <v>95</v>
      </c>
      <c r="H592" s="76">
        <v>87.71</v>
      </c>
      <c r="I592" s="8">
        <f t="shared" si="77"/>
        <v>0.92326315789473679</v>
      </c>
      <c r="J592" s="15">
        <f t="shared" si="78"/>
        <v>0.92326315789473679</v>
      </c>
      <c r="K592" s="5" t="s">
        <v>25</v>
      </c>
      <c r="L592" s="5" t="s">
        <v>25</v>
      </c>
      <c r="M592" s="5">
        <f t="shared" si="73"/>
        <v>2023</v>
      </c>
      <c r="N592" s="5" t="str">
        <f t="shared" si="74"/>
        <v>Abril</v>
      </c>
      <c r="O592" s="6" t="str">
        <f t="shared" si="75"/>
        <v>2023-1</v>
      </c>
      <c r="P592" s="16">
        <v>0</v>
      </c>
      <c r="Q592" s="16">
        <v>0</v>
      </c>
      <c r="R592" s="5">
        <v>0</v>
      </c>
      <c r="S592" s="5" t="s">
        <v>29</v>
      </c>
      <c r="T592" s="5" t="str">
        <f t="shared" si="76"/>
        <v>172-2023-04-30</v>
      </c>
    </row>
    <row r="593" spans="1:20" x14ac:dyDescent="0.3">
      <c r="A593" s="25">
        <v>172</v>
      </c>
      <c r="B593" s="5" t="s">
        <v>131</v>
      </c>
      <c r="C593" s="5" t="s">
        <v>101</v>
      </c>
      <c r="D593" s="5" t="s">
        <v>23</v>
      </c>
      <c r="E593" s="5" t="s">
        <v>24</v>
      </c>
      <c r="F593" s="6">
        <v>45077</v>
      </c>
      <c r="G593" s="5">
        <v>95</v>
      </c>
      <c r="H593" s="76">
        <v>93.33</v>
      </c>
      <c r="I593" s="8">
        <f t="shared" si="77"/>
        <v>0.98242105263157897</v>
      </c>
      <c r="J593" s="15">
        <f t="shared" si="78"/>
        <v>0.98242105263157897</v>
      </c>
      <c r="K593" s="5" t="s">
        <v>25</v>
      </c>
      <c r="L593" s="5" t="s">
        <v>25</v>
      </c>
      <c r="M593" s="5">
        <f t="shared" si="73"/>
        <v>2023</v>
      </c>
      <c r="N593" s="5" t="str">
        <f t="shared" si="74"/>
        <v>Mayo</v>
      </c>
      <c r="O593" s="6" t="str">
        <f t="shared" si="75"/>
        <v>2023-1</v>
      </c>
      <c r="P593" s="16">
        <v>0</v>
      </c>
      <c r="Q593" s="16">
        <v>0</v>
      </c>
      <c r="R593" s="5">
        <v>0</v>
      </c>
      <c r="S593" s="5" t="s">
        <v>29</v>
      </c>
      <c r="T593" s="5" t="str">
        <f t="shared" si="76"/>
        <v>172-2023-05-31</v>
      </c>
    </row>
    <row r="594" spans="1:20" x14ac:dyDescent="0.3">
      <c r="A594" s="25">
        <v>172</v>
      </c>
      <c r="B594" s="5" t="s">
        <v>131</v>
      </c>
      <c r="C594" s="5" t="s">
        <v>101</v>
      </c>
      <c r="D594" s="5" t="s">
        <v>23</v>
      </c>
      <c r="E594" s="5" t="s">
        <v>24</v>
      </c>
      <c r="F594" s="6">
        <v>45107</v>
      </c>
      <c r="G594" s="5">
        <v>95</v>
      </c>
      <c r="H594" s="76">
        <v>91.67</v>
      </c>
      <c r="I594" s="8">
        <f t="shared" si="77"/>
        <v>0.96494736842105266</v>
      </c>
      <c r="J594" s="15">
        <f t="shared" si="78"/>
        <v>0.96494736842105266</v>
      </c>
      <c r="K594" s="5" t="s">
        <v>25</v>
      </c>
      <c r="L594" s="5" t="s">
        <v>25</v>
      </c>
      <c r="M594" s="5">
        <f t="shared" si="73"/>
        <v>2023</v>
      </c>
      <c r="N594" s="5" t="str">
        <f t="shared" si="74"/>
        <v>Junio</v>
      </c>
      <c r="O594" s="6" t="str">
        <f t="shared" si="75"/>
        <v>2023-1</v>
      </c>
      <c r="P594" s="16">
        <v>0</v>
      </c>
      <c r="Q594" s="16">
        <v>0</v>
      </c>
      <c r="R594" s="5">
        <v>0</v>
      </c>
      <c r="S594" s="5" t="s">
        <v>29</v>
      </c>
      <c r="T594" s="5" t="str">
        <f t="shared" si="76"/>
        <v>172-2023-06-30</v>
      </c>
    </row>
    <row r="595" spans="1:20" x14ac:dyDescent="0.3">
      <c r="A595" s="25">
        <v>172</v>
      </c>
      <c r="B595" s="5" t="s">
        <v>131</v>
      </c>
      <c r="C595" s="5" t="s">
        <v>101</v>
      </c>
      <c r="D595" s="5" t="s">
        <v>23</v>
      </c>
      <c r="E595" s="5" t="s">
        <v>24</v>
      </c>
      <c r="F595" s="6">
        <v>45138</v>
      </c>
      <c r="G595" s="5">
        <v>95</v>
      </c>
      <c r="H595" s="76">
        <v>95</v>
      </c>
      <c r="I595" s="8">
        <f t="shared" si="77"/>
        <v>1</v>
      </c>
      <c r="J595" s="15">
        <f t="shared" si="78"/>
        <v>1</v>
      </c>
      <c r="K595" s="5" t="s">
        <v>25</v>
      </c>
      <c r="L595" s="5" t="s">
        <v>25</v>
      </c>
      <c r="M595" s="5">
        <f t="shared" si="73"/>
        <v>2023</v>
      </c>
      <c r="N595" s="5" t="str">
        <f t="shared" si="74"/>
        <v>Julio</v>
      </c>
      <c r="O595" s="6" t="str">
        <f t="shared" si="75"/>
        <v>2023-2</v>
      </c>
      <c r="P595" s="16">
        <v>0</v>
      </c>
      <c r="Q595" s="16">
        <v>0</v>
      </c>
      <c r="R595" s="5">
        <v>0</v>
      </c>
      <c r="S595" s="5" t="s">
        <v>29</v>
      </c>
      <c r="T595" s="5" t="str">
        <f t="shared" si="76"/>
        <v>172-2023-07-31</v>
      </c>
    </row>
    <row r="596" spans="1:20" x14ac:dyDescent="0.3">
      <c r="A596" s="25">
        <v>172</v>
      </c>
      <c r="B596" s="5" t="s">
        <v>131</v>
      </c>
      <c r="C596" s="5" t="s">
        <v>101</v>
      </c>
      <c r="D596" s="5" t="s">
        <v>23</v>
      </c>
      <c r="E596" s="5" t="s">
        <v>24</v>
      </c>
      <c r="F596" s="6">
        <v>45169</v>
      </c>
      <c r="G596" s="5">
        <v>95</v>
      </c>
      <c r="H596" s="76">
        <v>91.67</v>
      </c>
      <c r="I596" s="8">
        <f t="shared" si="77"/>
        <v>0.96494736842105266</v>
      </c>
      <c r="J596" s="15">
        <f t="shared" si="78"/>
        <v>0.96494736842105266</v>
      </c>
      <c r="K596" s="5" t="s">
        <v>25</v>
      </c>
      <c r="L596" s="5" t="s">
        <v>25</v>
      </c>
      <c r="M596" s="5">
        <f t="shared" si="73"/>
        <v>2023</v>
      </c>
      <c r="N596" s="5" t="str">
        <f t="shared" si="74"/>
        <v>Agosto</v>
      </c>
      <c r="O596" s="6" t="str">
        <f t="shared" si="75"/>
        <v>2023-2</v>
      </c>
      <c r="P596" s="16">
        <v>0</v>
      </c>
      <c r="Q596" s="16">
        <v>0</v>
      </c>
      <c r="R596" s="5">
        <v>0</v>
      </c>
      <c r="S596" s="5" t="s">
        <v>29</v>
      </c>
      <c r="T596" s="5" t="str">
        <f t="shared" si="76"/>
        <v>172-2023-08-31</v>
      </c>
    </row>
    <row r="597" spans="1:20" x14ac:dyDescent="0.3">
      <c r="A597" s="25">
        <v>172</v>
      </c>
      <c r="B597" s="5" t="s">
        <v>131</v>
      </c>
      <c r="C597" s="5" t="s">
        <v>101</v>
      </c>
      <c r="D597" s="5" t="s">
        <v>23</v>
      </c>
      <c r="E597" s="5" t="s">
        <v>24</v>
      </c>
      <c r="F597" s="6">
        <v>45199</v>
      </c>
      <c r="G597" s="5">
        <v>95</v>
      </c>
      <c r="H597" s="76">
        <v>96.67</v>
      </c>
      <c r="I597" s="8">
        <f t="shared" si="77"/>
        <v>1.0175789473684211</v>
      </c>
      <c r="J597" s="15">
        <f t="shared" si="78"/>
        <v>1.0175789473684211</v>
      </c>
      <c r="K597" s="5" t="s">
        <v>25</v>
      </c>
      <c r="L597" s="5" t="s">
        <v>25</v>
      </c>
      <c r="M597" s="5">
        <f t="shared" si="73"/>
        <v>2023</v>
      </c>
      <c r="N597" s="5" t="str">
        <f t="shared" si="74"/>
        <v>Septiembre</v>
      </c>
      <c r="O597" s="6" t="str">
        <f t="shared" si="75"/>
        <v>2023-2</v>
      </c>
      <c r="P597" s="16">
        <v>0</v>
      </c>
      <c r="Q597" s="16">
        <v>0</v>
      </c>
      <c r="R597" s="5">
        <v>0</v>
      </c>
      <c r="S597" s="5" t="s">
        <v>29</v>
      </c>
      <c r="T597" s="5" t="str">
        <f t="shared" si="76"/>
        <v>172-2023-09-30</v>
      </c>
    </row>
    <row r="598" spans="1:20" x14ac:dyDescent="0.3">
      <c r="A598" s="37">
        <v>172</v>
      </c>
      <c r="B598" s="5" t="s">
        <v>131</v>
      </c>
      <c r="C598" s="5" t="s">
        <v>101</v>
      </c>
      <c r="D598" s="5" t="s">
        <v>23</v>
      </c>
      <c r="E598" s="5" t="s">
        <v>24</v>
      </c>
      <c r="F598" s="6">
        <v>45230</v>
      </c>
      <c r="G598" s="5">
        <v>95</v>
      </c>
      <c r="H598" s="76">
        <v>93.18</v>
      </c>
      <c r="I598" s="8">
        <f t="shared" si="77"/>
        <v>0.98084210526315796</v>
      </c>
      <c r="J598" s="15">
        <f t="shared" si="78"/>
        <v>0.98084210526315796</v>
      </c>
      <c r="K598" s="5" t="s">
        <v>25</v>
      </c>
      <c r="L598" s="5" t="s">
        <v>25</v>
      </c>
      <c r="M598" s="5">
        <f t="shared" si="73"/>
        <v>2023</v>
      </c>
      <c r="N598" s="5" t="str">
        <f t="shared" si="74"/>
        <v>Octubre</v>
      </c>
      <c r="O598" s="6" t="str">
        <f t="shared" si="75"/>
        <v>2023-2</v>
      </c>
      <c r="P598" s="16">
        <v>0</v>
      </c>
      <c r="Q598" s="16">
        <v>0</v>
      </c>
      <c r="R598" s="5">
        <v>0</v>
      </c>
      <c r="S598" s="5" t="s">
        <v>29</v>
      </c>
      <c r="T598" s="5" t="str">
        <f t="shared" si="76"/>
        <v>172-2023-10-31</v>
      </c>
    </row>
    <row r="599" spans="1:20" x14ac:dyDescent="0.3">
      <c r="A599" s="37">
        <v>172</v>
      </c>
      <c r="B599" s="5" t="s">
        <v>131</v>
      </c>
      <c r="C599" s="5" t="s">
        <v>101</v>
      </c>
      <c r="D599" s="5" t="s">
        <v>23</v>
      </c>
      <c r="E599" s="5" t="s">
        <v>24</v>
      </c>
      <c r="F599" s="6">
        <v>45260</v>
      </c>
      <c r="G599" s="5">
        <v>95</v>
      </c>
      <c r="H599" s="76">
        <v>97.92</v>
      </c>
      <c r="I599" s="8">
        <f t="shared" si="77"/>
        <v>1.0307368421052632</v>
      </c>
      <c r="J599" s="15">
        <f t="shared" si="78"/>
        <v>1.0307368421052632</v>
      </c>
      <c r="K599" s="5" t="s">
        <v>25</v>
      </c>
      <c r="L599" s="5" t="s">
        <v>25</v>
      </c>
      <c r="M599" s="5">
        <f t="shared" si="73"/>
        <v>2023</v>
      </c>
      <c r="N599" s="5" t="str">
        <f t="shared" si="74"/>
        <v>Noviembre</v>
      </c>
      <c r="O599" s="6" t="str">
        <f t="shared" si="75"/>
        <v>2023-2</v>
      </c>
      <c r="P599" s="16">
        <v>0</v>
      </c>
      <c r="Q599" s="16">
        <v>0</v>
      </c>
      <c r="R599" s="5">
        <v>0</v>
      </c>
      <c r="S599" s="5" t="s">
        <v>29</v>
      </c>
      <c r="T599" s="5" t="str">
        <f t="shared" si="76"/>
        <v>172-2023-11-30</v>
      </c>
    </row>
    <row r="600" spans="1:20" x14ac:dyDescent="0.3">
      <c r="A600" s="37">
        <v>172</v>
      </c>
      <c r="B600" s="5" t="s">
        <v>131</v>
      </c>
      <c r="C600" s="5" t="s">
        <v>101</v>
      </c>
      <c r="D600" s="5" t="s">
        <v>23</v>
      </c>
      <c r="E600" s="5" t="s">
        <v>24</v>
      </c>
      <c r="F600" s="6">
        <v>45291</v>
      </c>
      <c r="G600" s="5">
        <v>95</v>
      </c>
      <c r="H600" s="76">
        <v>100</v>
      </c>
      <c r="I600" s="8">
        <f t="shared" si="77"/>
        <v>1.0526315789473684</v>
      </c>
      <c r="J600" s="15">
        <f t="shared" si="78"/>
        <v>1.0526315789473684</v>
      </c>
      <c r="K600" s="5" t="s">
        <v>25</v>
      </c>
      <c r="L600" s="5" t="s">
        <v>25</v>
      </c>
      <c r="M600" s="5">
        <f t="shared" si="73"/>
        <v>2023</v>
      </c>
      <c r="N600" s="5" t="str">
        <f t="shared" si="74"/>
        <v>Diciembre</v>
      </c>
      <c r="O600" s="6" t="str">
        <f t="shared" si="75"/>
        <v>2023-2</v>
      </c>
      <c r="P600" s="16">
        <v>0</v>
      </c>
      <c r="Q600" s="16">
        <v>0</v>
      </c>
      <c r="R600" s="5">
        <v>0</v>
      </c>
      <c r="S600" s="5" t="s">
        <v>29</v>
      </c>
      <c r="T600" s="5" t="str">
        <f t="shared" si="76"/>
        <v>172-2023-12-31</v>
      </c>
    </row>
    <row r="601" spans="1:20" x14ac:dyDescent="0.3">
      <c r="A601" s="25">
        <v>172</v>
      </c>
      <c r="B601" s="5" t="s">
        <v>131</v>
      </c>
      <c r="C601" s="5" t="s">
        <v>101</v>
      </c>
      <c r="D601" s="5" t="s">
        <v>23</v>
      </c>
      <c r="E601" s="5" t="s">
        <v>24</v>
      </c>
      <c r="F601" s="6">
        <v>45412</v>
      </c>
      <c r="G601" s="5">
        <v>95</v>
      </c>
      <c r="H601" s="9">
        <v>90</v>
      </c>
      <c r="I601" s="8">
        <f t="shared" si="77"/>
        <v>0.94736842105263153</v>
      </c>
      <c r="J601" s="15">
        <f t="shared" si="78"/>
        <v>0.94736842105263153</v>
      </c>
      <c r="K601" s="5" t="s">
        <v>25</v>
      </c>
      <c r="L601" s="5" t="s">
        <v>25</v>
      </c>
      <c r="M601" s="5">
        <f t="shared" si="73"/>
        <v>2024</v>
      </c>
      <c r="N601" s="5" t="str">
        <f t="shared" si="74"/>
        <v>Abril</v>
      </c>
      <c r="O601" s="6" t="str">
        <f t="shared" si="75"/>
        <v>2024-1</v>
      </c>
      <c r="P601" s="16">
        <v>0</v>
      </c>
      <c r="Q601" s="16">
        <v>0</v>
      </c>
      <c r="R601" s="5">
        <v>0</v>
      </c>
      <c r="S601" s="5" t="s">
        <v>29</v>
      </c>
      <c r="T601" s="5" t="str">
        <f t="shared" si="76"/>
        <v>172-2024-04-30</v>
      </c>
    </row>
    <row r="602" spans="1:20" x14ac:dyDescent="0.3">
      <c r="A602" s="25">
        <v>172</v>
      </c>
      <c r="B602" s="5" t="s">
        <v>131</v>
      </c>
      <c r="C602" s="5" t="s">
        <v>101</v>
      </c>
      <c r="D602" s="5" t="s">
        <v>23</v>
      </c>
      <c r="E602" s="5" t="s">
        <v>24</v>
      </c>
      <c r="F602" s="6">
        <v>45443</v>
      </c>
      <c r="G602" s="5">
        <v>95</v>
      </c>
      <c r="H602" s="9">
        <v>83.33</v>
      </c>
      <c r="I602" s="8">
        <f t="shared" si="77"/>
        <v>0.87715789473684214</v>
      </c>
      <c r="J602" s="15">
        <f t="shared" si="78"/>
        <v>0.87715789473684214</v>
      </c>
      <c r="K602" s="5" t="s">
        <v>25</v>
      </c>
      <c r="L602" s="5" t="s">
        <v>25</v>
      </c>
      <c r="M602" s="5">
        <f t="shared" si="73"/>
        <v>2024</v>
      </c>
      <c r="N602" s="5" t="str">
        <f t="shared" si="74"/>
        <v>Mayo</v>
      </c>
      <c r="O602" s="6" t="str">
        <f t="shared" si="75"/>
        <v>2024-1</v>
      </c>
      <c r="P602" s="16">
        <v>0</v>
      </c>
      <c r="Q602" s="16">
        <v>0</v>
      </c>
      <c r="R602" s="5">
        <v>0</v>
      </c>
      <c r="S602" s="5" t="s">
        <v>29</v>
      </c>
      <c r="T602" s="5" t="str">
        <f t="shared" si="76"/>
        <v>172-2024-05-31</v>
      </c>
    </row>
    <row r="603" spans="1:20" x14ac:dyDescent="0.3">
      <c r="A603" s="25">
        <v>172</v>
      </c>
      <c r="B603" s="5" t="s">
        <v>131</v>
      </c>
      <c r="C603" s="5" t="s">
        <v>101</v>
      </c>
      <c r="D603" s="5" t="s">
        <v>23</v>
      </c>
      <c r="E603" s="5" t="s">
        <v>24</v>
      </c>
      <c r="F603" s="6">
        <v>45473</v>
      </c>
      <c r="G603" s="5">
        <v>95</v>
      </c>
      <c r="H603" s="9">
        <v>87.5</v>
      </c>
      <c r="I603" s="8">
        <f t="shared" si="77"/>
        <v>0.92105263157894735</v>
      </c>
      <c r="J603" s="15">
        <f t="shared" si="78"/>
        <v>0.92105263157894735</v>
      </c>
      <c r="K603" s="5" t="s">
        <v>25</v>
      </c>
      <c r="L603" s="5" t="s">
        <v>25</v>
      </c>
      <c r="M603" s="5">
        <f t="shared" si="73"/>
        <v>2024</v>
      </c>
      <c r="N603" s="5" t="str">
        <f t="shared" si="74"/>
        <v>Junio</v>
      </c>
      <c r="O603" s="6" t="str">
        <f t="shared" si="75"/>
        <v>2024-1</v>
      </c>
      <c r="P603" s="16">
        <v>0</v>
      </c>
      <c r="Q603" s="16">
        <v>0</v>
      </c>
      <c r="R603" s="5">
        <v>0</v>
      </c>
      <c r="S603" s="5" t="s">
        <v>29</v>
      </c>
      <c r="T603" s="5" t="str">
        <f t="shared" si="76"/>
        <v>172-2024-06-30</v>
      </c>
    </row>
    <row r="604" spans="1:20" x14ac:dyDescent="0.3">
      <c r="A604" s="25">
        <v>172</v>
      </c>
      <c r="B604" s="5" t="s">
        <v>131</v>
      </c>
      <c r="C604" s="5" t="s">
        <v>101</v>
      </c>
      <c r="D604" s="5" t="s">
        <v>23</v>
      </c>
      <c r="E604" s="5" t="s">
        <v>24</v>
      </c>
      <c r="F604" s="6">
        <v>45504</v>
      </c>
      <c r="G604" s="5">
        <v>95</v>
      </c>
      <c r="H604" s="9">
        <v>90.91</v>
      </c>
      <c r="I604" s="8">
        <f t="shared" si="77"/>
        <v>0.95694736842105255</v>
      </c>
      <c r="J604" s="15">
        <f t="shared" si="78"/>
        <v>0.95694736842105255</v>
      </c>
      <c r="K604" s="5" t="s">
        <v>25</v>
      </c>
      <c r="L604" s="5" t="s">
        <v>25</v>
      </c>
      <c r="M604" s="5">
        <f t="shared" si="73"/>
        <v>2024</v>
      </c>
      <c r="N604" s="5" t="str">
        <f t="shared" si="74"/>
        <v>Julio</v>
      </c>
      <c r="O604" s="6" t="str">
        <f t="shared" si="75"/>
        <v>2024-2</v>
      </c>
      <c r="P604" s="16">
        <v>0</v>
      </c>
      <c r="Q604" s="16">
        <v>0</v>
      </c>
      <c r="R604" s="5">
        <v>0</v>
      </c>
      <c r="S604" s="5" t="s">
        <v>29</v>
      </c>
      <c r="T604" s="5" t="str">
        <f t="shared" si="76"/>
        <v>172-2024-07-31</v>
      </c>
    </row>
    <row r="605" spans="1:20" x14ac:dyDescent="0.3">
      <c r="A605" s="25">
        <v>172</v>
      </c>
      <c r="B605" s="5" t="s">
        <v>131</v>
      </c>
      <c r="C605" s="5" t="s">
        <v>101</v>
      </c>
      <c r="D605" s="5" t="s">
        <v>23</v>
      </c>
      <c r="E605" s="5" t="s">
        <v>24</v>
      </c>
      <c r="F605" s="6">
        <v>45535</v>
      </c>
      <c r="G605" s="5">
        <v>95</v>
      </c>
      <c r="H605" s="9">
        <v>92.86</v>
      </c>
      <c r="I605" s="8">
        <f t="shared" si="77"/>
        <v>0.97747368421052627</v>
      </c>
      <c r="J605" s="15">
        <f t="shared" si="78"/>
        <v>0.97747368421052627</v>
      </c>
      <c r="K605" s="5" t="s">
        <v>25</v>
      </c>
      <c r="L605" s="5" t="s">
        <v>25</v>
      </c>
      <c r="M605" s="5">
        <f t="shared" si="73"/>
        <v>2024</v>
      </c>
      <c r="N605" s="5" t="str">
        <f t="shared" si="74"/>
        <v>Agosto</v>
      </c>
      <c r="O605" s="6" t="str">
        <f t="shared" si="75"/>
        <v>2024-2</v>
      </c>
      <c r="P605" s="16">
        <v>0</v>
      </c>
      <c r="Q605" s="16">
        <v>0</v>
      </c>
      <c r="R605" s="5">
        <v>0</v>
      </c>
      <c r="S605" s="5" t="s">
        <v>29</v>
      </c>
      <c r="T605" s="5" t="str">
        <f t="shared" si="76"/>
        <v>172-2024-08-31</v>
      </c>
    </row>
    <row r="606" spans="1:20" x14ac:dyDescent="0.3">
      <c r="A606" s="25">
        <v>172</v>
      </c>
      <c r="B606" s="5" t="s">
        <v>131</v>
      </c>
      <c r="C606" s="5" t="s">
        <v>101</v>
      </c>
      <c r="D606" s="5" t="s">
        <v>23</v>
      </c>
      <c r="E606" s="5" t="s">
        <v>24</v>
      </c>
      <c r="F606" s="6">
        <v>45565</v>
      </c>
      <c r="G606" s="5">
        <v>95</v>
      </c>
      <c r="H606" s="9">
        <v>93.75</v>
      </c>
      <c r="I606" s="8">
        <f t="shared" si="77"/>
        <v>0.98684210526315785</v>
      </c>
      <c r="J606" s="15">
        <f t="shared" si="78"/>
        <v>0.98684210526315785</v>
      </c>
      <c r="K606" s="5" t="s">
        <v>25</v>
      </c>
      <c r="L606" s="5" t="s">
        <v>25</v>
      </c>
      <c r="M606" s="5">
        <f t="shared" si="73"/>
        <v>2024</v>
      </c>
      <c r="N606" s="5" t="str">
        <f t="shared" si="74"/>
        <v>Septiembre</v>
      </c>
      <c r="O606" s="6" t="str">
        <f t="shared" si="75"/>
        <v>2024-2</v>
      </c>
      <c r="P606" s="16">
        <v>0</v>
      </c>
      <c r="Q606" s="16">
        <v>0</v>
      </c>
      <c r="R606" s="5">
        <v>0</v>
      </c>
      <c r="S606" s="5" t="s">
        <v>29</v>
      </c>
      <c r="T606" s="5" t="str">
        <f t="shared" si="76"/>
        <v>172-2024-09-30</v>
      </c>
    </row>
    <row r="607" spans="1:20" x14ac:dyDescent="0.3">
      <c r="A607" s="37">
        <v>172</v>
      </c>
      <c r="B607" s="5" t="s">
        <v>131</v>
      </c>
      <c r="C607" s="5" t="s">
        <v>101</v>
      </c>
      <c r="D607" s="5" t="s">
        <v>23</v>
      </c>
      <c r="E607" s="5" t="s">
        <v>24</v>
      </c>
      <c r="F607" s="6">
        <v>45596</v>
      </c>
      <c r="G607" s="5">
        <v>95</v>
      </c>
      <c r="H607" s="9">
        <v>94.12</v>
      </c>
      <c r="I607" s="8">
        <f t="shared" si="77"/>
        <v>0.99073684210526325</v>
      </c>
      <c r="J607" s="15">
        <f t="shared" si="78"/>
        <v>0.99073684210526325</v>
      </c>
      <c r="K607" s="5" t="s">
        <v>25</v>
      </c>
      <c r="L607" s="5" t="s">
        <v>25</v>
      </c>
      <c r="M607" s="5">
        <f t="shared" si="73"/>
        <v>2024</v>
      </c>
      <c r="N607" s="5" t="str">
        <f t="shared" si="74"/>
        <v>Octubre</v>
      </c>
      <c r="O607" s="6" t="str">
        <f t="shared" si="75"/>
        <v>2024-2</v>
      </c>
      <c r="P607" s="16">
        <v>0</v>
      </c>
      <c r="Q607" s="16">
        <v>0</v>
      </c>
      <c r="R607" s="5">
        <v>0</v>
      </c>
      <c r="S607" s="5" t="s">
        <v>29</v>
      </c>
      <c r="T607" s="5" t="str">
        <f t="shared" si="76"/>
        <v>172-2024-10-31</v>
      </c>
    </row>
    <row r="608" spans="1:20" x14ac:dyDescent="0.3">
      <c r="A608" s="37">
        <v>172</v>
      </c>
      <c r="B608" s="5" t="s">
        <v>131</v>
      </c>
      <c r="C608" s="5" t="s">
        <v>101</v>
      </c>
      <c r="D608" s="5" t="s">
        <v>23</v>
      </c>
      <c r="E608" s="5" t="s">
        <v>24</v>
      </c>
      <c r="F608" s="6">
        <v>45626</v>
      </c>
      <c r="G608" s="5">
        <v>95</v>
      </c>
      <c r="H608" s="9">
        <v>100</v>
      </c>
      <c r="I608" s="8">
        <f t="shared" si="77"/>
        <v>1.0526315789473684</v>
      </c>
      <c r="J608" s="15">
        <f t="shared" si="78"/>
        <v>1.0526315789473684</v>
      </c>
      <c r="K608" s="5" t="s">
        <v>25</v>
      </c>
      <c r="L608" s="5" t="s">
        <v>25</v>
      </c>
      <c r="M608" s="5">
        <f t="shared" si="73"/>
        <v>2024</v>
      </c>
      <c r="N608" s="5" t="str">
        <f t="shared" si="74"/>
        <v>Noviembre</v>
      </c>
      <c r="O608" s="6" t="str">
        <f t="shared" si="75"/>
        <v>2024-2</v>
      </c>
      <c r="P608" s="16">
        <v>0</v>
      </c>
      <c r="Q608" s="16">
        <v>0</v>
      </c>
      <c r="R608" s="5">
        <v>0</v>
      </c>
      <c r="S608" s="5" t="s">
        <v>29</v>
      </c>
      <c r="T608" s="5" t="str">
        <f t="shared" si="76"/>
        <v>172-2024-11-30</v>
      </c>
    </row>
    <row r="609" spans="1:20" x14ac:dyDescent="0.3">
      <c r="A609" s="37">
        <v>172</v>
      </c>
      <c r="B609" s="5" t="s">
        <v>131</v>
      </c>
      <c r="C609" s="5" t="s">
        <v>101</v>
      </c>
      <c r="D609" s="5" t="s">
        <v>23</v>
      </c>
      <c r="E609" s="5" t="s">
        <v>24</v>
      </c>
      <c r="F609" s="6">
        <v>45657</v>
      </c>
      <c r="G609" s="5">
        <v>95</v>
      </c>
      <c r="H609" s="9">
        <v>97.37</v>
      </c>
      <c r="I609" s="8">
        <f t="shared" si="77"/>
        <v>1.0249473684210526</v>
      </c>
      <c r="J609" s="15">
        <f t="shared" si="78"/>
        <v>1.0249473684210526</v>
      </c>
      <c r="K609" s="5" t="s">
        <v>25</v>
      </c>
      <c r="L609" s="5" t="s">
        <v>25</v>
      </c>
      <c r="M609" s="5">
        <f t="shared" si="73"/>
        <v>2024</v>
      </c>
      <c r="N609" s="5" t="str">
        <f t="shared" si="74"/>
        <v>Diciembre</v>
      </c>
      <c r="O609" s="6" t="str">
        <f t="shared" si="75"/>
        <v>2024-2</v>
      </c>
      <c r="P609" s="16">
        <v>0</v>
      </c>
      <c r="Q609" s="16">
        <v>0</v>
      </c>
      <c r="R609" s="5">
        <v>0</v>
      </c>
      <c r="S609" s="5" t="s">
        <v>29</v>
      </c>
      <c r="T609" s="5" t="str">
        <f t="shared" si="76"/>
        <v>172-2024-12-31</v>
      </c>
    </row>
    <row r="610" spans="1:20" x14ac:dyDescent="0.3">
      <c r="A610" s="25">
        <v>174</v>
      </c>
      <c r="B610" s="5" t="s">
        <v>132</v>
      </c>
      <c r="C610" s="5" t="s">
        <v>101</v>
      </c>
      <c r="D610" s="5" t="s">
        <v>54</v>
      </c>
      <c r="E610" s="5" t="s">
        <v>24</v>
      </c>
      <c r="F610" s="17">
        <v>45107</v>
      </c>
      <c r="G610" s="5">
        <v>95</v>
      </c>
      <c r="H610" s="9">
        <v>100</v>
      </c>
      <c r="I610" s="8">
        <f t="shared" si="77"/>
        <v>1.0526315789473684</v>
      </c>
      <c r="J610" s="15">
        <f t="shared" si="78"/>
        <v>1.0526315789473684</v>
      </c>
      <c r="K610" s="5" t="s">
        <v>25</v>
      </c>
      <c r="L610" s="5" t="s">
        <v>25</v>
      </c>
      <c r="M610" s="5">
        <f t="shared" si="73"/>
        <v>2023</v>
      </c>
      <c r="N610" s="5" t="str">
        <f t="shared" si="74"/>
        <v>Junio</v>
      </c>
      <c r="O610" s="6" t="str">
        <f t="shared" si="75"/>
        <v>2023-1</v>
      </c>
      <c r="P610" s="16">
        <v>0</v>
      </c>
      <c r="Q610" s="16">
        <v>0</v>
      </c>
      <c r="R610" s="5">
        <v>0</v>
      </c>
      <c r="S610" s="5" t="s">
        <v>29</v>
      </c>
      <c r="T610" s="5" t="str">
        <f t="shared" si="76"/>
        <v>174-2023-06-30</v>
      </c>
    </row>
    <row r="611" spans="1:20" x14ac:dyDescent="0.3">
      <c r="A611" s="37">
        <v>174</v>
      </c>
      <c r="B611" s="5" t="s">
        <v>132</v>
      </c>
      <c r="C611" s="5" t="s">
        <v>101</v>
      </c>
      <c r="D611" s="5" t="s">
        <v>54</v>
      </c>
      <c r="E611" s="5" t="s">
        <v>24</v>
      </c>
      <c r="F611" s="6">
        <v>45291</v>
      </c>
      <c r="G611" s="5">
        <v>95</v>
      </c>
      <c r="H611" s="9">
        <v>100</v>
      </c>
      <c r="I611" s="8">
        <f t="shared" si="77"/>
        <v>1.0526315789473684</v>
      </c>
      <c r="J611" s="15">
        <f t="shared" si="78"/>
        <v>1.0526315789473684</v>
      </c>
      <c r="K611" s="5" t="s">
        <v>25</v>
      </c>
      <c r="L611" s="5" t="s">
        <v>25</v>
      </c>
      <c r="M611" s="5">
        <f t="shared" si="73"/>
        <v>2023</v>
      </c>
      <c r="N611" s="5" t="str">
        <f t="shared" si="74"/>
        <v>Diciembre</v>
      </c>
      <c r="O611" s="6" t="str">
        <f t="shared" si="75"/>
        <v>2023-2</v>
      </c>
      <c r="P611" s="16">
        <v>0</v>
      </c>
      <c r="Q611" s="16">
        <v>0</v>
      </c>
      <c r="R611" s="5">
        <v>0</v>
      </c>
      <c r="S611" s="5" t="s">
        <v>29</v>
      </c>
      <c r="T611" s="5" t="str">
        <f t="shared" si="76"/>
        <v>174-2023-12-31</v>
      </c>
    </row>
    <row r="612" spans="1:20" x14ac:dyDescent="0.3">
      <c r="A612" s="25">
        <v>176</v>
      </c>
      <c r="B612" s="5" t="s">
        <v>133</v>
      </c>
      <c r="C612" s="5" t="s">
        <v>101</v>
      </c>
      <c r="D612" s="5" t="s">
        <v>23</v>
      </c>
      <c r="E612" s="5" t="s">
        <v>24</v>
      </c>
      <c r="F612" s="6">
        <v>45046</v>
      </c>
      <c r="G612" s="5">
        <v>80</v>
      </c>
      <c r="H612" s="9">
        <v>70.19</v>
      </c>
      <c r="I612" s="8">
        <f t="shared" si="77"/>
        <v>0.87737500000000002</v>
      </c>
      <c r="J612" s="15">
        <f t="shared" si="78"/>
        <v>0.87737500000000002</v>
      </c>
      <c r="K612" s="5" t="s">
        <v>25</v>
      </c>
      <c r="L612" s="5" t="s">
        <v>25</v>
      </c>
      <c r="M612" s="5">
        <f t="shared" si="73"/>
        <v>2023</v>
      </c>
      <c r="N612" s="5" t="str">
        <f t="shared" si="74"/>
        <v>Abril</v>
      </c>
      <c r="O612" s="6" t="str">
        <f t="shared" si="75"/>
        <v>2023-1</v>
      </c>
      <c r="P612" s="16">
        <v>0</v>
      </c>
      <c r="Q612" s="16">
        <v>0</v>
      </c>
      <c r="R612" s="5">
        <v>0</v>
      </c>
      <c r="S612" s="5" t="s">
        <v>29</v>
      </c>
      <c r="T612" s="5" t="str">
        <f t="shared" si="76"/>
        <v>176-2023-04-30</v>
      </c>
    </row>
    <row r="613" spans="1:20" x14ac:dyDescent="0.3">
      <c r="A613" s="25">
        <v>176</v>
      </c>
      <c r="B613" s="5" t="s">
        <v>133</v>
      </c>
      <c r="C613" s="5" t="s">
        <v>101</v>
      </c>
      <c r="D613" s="5" t="s">
        <v>23</v>
      </c>
      <c r="E613" s="5" t="s">
        <v>24</v>
      </c>
      <c r="F613" s="6">
        <v>45077</v>
      </c>
      <c r="G613" s="5">
        <v>80</v>
      </c>
      <c r="H613" s="9">
        <v>91.53</v>
      </c>
      <c r="I613" s="8">
        <f t="shared" si="77"/>
        <v>1.1441250000000001</v>
      </c>
      <c r="J613" s="15">
        <f t="shared" si="78"/>
        <v>1.1441250000000001</v>
      </c>
      <c r="K613" s="5" t="s">
        <v>25</v>
      </c>
      <c r="L613" s="5" t="s">
        <v>25</v>
      </c>
      <c r="M613" s="5">
        <f t="shared" si="73"/>
        <v>2023</v>
      </c>
      <c r="N613" s="5" t="str">
        <f t="shared" si="74"/>
        <v>Mayo</v>
      </c>
      <c r="O613" s="6" t="str">
        <f t="shared" si="75"/>
        <v>2023-1</v>
      </c>
      <c r="P613" s="16">
        <v>0</v>
      </c>
      <c r="Q613" s="16">
        <v>0</v>
      </c>
      <c r="R613" s="5">
        <v>0</v>
      </c>
      <c r="S613" s="5" t="s">
        <v>29</v>
      </c>
      <c r="T613" s="5" t="str">
        <f t="shared" si="76"/>
        <v>176-2023-05-31</v>
      </c>
    </row>
    <row r="614" spans="1:20" x14ac:dyDescent="0.3">
      <c r="A614" s="25">
        <v>176</v>
      </c>
      <c r="B614" s="5" t="s">
        <v>133</v>
      </c>
      <c r="C614" s="5" t="s">
        <v>101</v>
      </c>
      <c r="D614" s="5" t="s">
        <v>23</v>
      </c>
      <c r="E614" s="5" t="s">
        <v>24</v>
      </c>
      <c r="F614" s="6">
        <v>45107</v>
      </c>
      <c r="G614" s="5">
        <v>80</v>
      </c>
      <c r="H614" s="9">
        <v>88.24</v>
      </c>
      <c r="I614" s="8">
        <f t="shared" si="77"/>
        <v>1.103</v>
      </c>
      <c r="J614" s="15">
        <f t="shared" si="78"/>
        <v>1.103</v>
      </c>
      <c r="K614" s="5" t="s">
        <v>25</v>
      </c>
      <c r="L614" s="5" t="s">
        <v>25</v>
      </c>
      <c r="M614" s="5">
        <f t="shared" si="73"/>
        <v>2023</v>
      </c>
      <c r="N614" s="5" t="str">
        <f t="shared" si="74"/>
        <v>Junio</v>
      </c>
      <c r="O614" s="6" t="str">
        <f t="shared" si="75"/>
        <v>2023-1</v>
      </c>
      <c r="P614" s="16">
        <v>0</v>
      </c>
      <c r="Q614" s="16">
        <v>0</v>
      </c>
      <c r="R614" s="5">
        <v>0</v>
      </c>
      <c r="S614" s="5" t="s">
        <v>29</v>
      </c>
      <c r="T614" s="5" t="str">
        <f t="shared" si="76"/>
        <v>176-2023-06-30</v>
      </c>
    </row>
    <row r="615" spans="1:20" x14ac:dyDescent="0.3">
      <c r="A615" s="25">
        <v>176</v>
      </c>
      <c r="B615" s="5" t="s">
        <v>133</v>
      </c>
      <c r="C615" s="5" t="s">
        <v>101</v>
      </c>
      <c r="D615" s="5" t="s">
        <v>23</v>
      </c>
      <c r="E615" s="5" t="s">
        <v>24</v>
      </c>
      <c r="F615" s="6">
        <v>45138</v>
      </c>
      <c r="G615" s="5">
        <v>80</v>
      </c>
      <c r="H615" s="9">
        <v>70.67</v>
      </c>
      <c r="I615" s="8">
        <f t="shared" si="77"/>
        <v>0.88337500000000002</v>
      </c>
      <c r="J615" s="15">
        <f t="shared" si="78"/>
        <v>0.88337500000000002</v>
      </c>
      <c r="K615" s="5" t="s">
        <v>25</v>
      </c>
      <c r="L615" s="5" t="s">
        <v>25</v>
      </c>
      <c r="M615" s="5">
        <f t="shared" si="73"/>
        <v>2023</v>
      </c>
      <c r="N615" s="5" t="str">
        <f t="shared" si="74"/>
        <v>Julio</v>
      </c>
      <c r="O615" s="6" t="str">
        <f t="shared" si="75"/>
        <v>2023-2</v>
      </c>
      <c r="P615" s="16">
        <v>0</v>
      </c>
      <c r="Q615" s="16">
        <v>0</v>
      </c>
      <c r="R615" s="5">
        <v>0</v>
      </c>
      <c r="S615" s="5" t="s">
        <v>29</v>
      </c>
      <c r="T615" s="5" t="str">
        <f t="shared" si="76"/>
        <v>176-2023-07-31</v>
      </c>
    </row>
    <row r="616" spans="1:20" x14ac:dyDescent="0.3">
      <c r="A616" s="25">
        <v>176</v>
      </c>
      <c r="B616" s="5" t="s">
        <v>133</v>
      </c>
      <c r="C616" s="5" t="s">
        <v>101</v>
      </c>
      <c r="D616" s="5" t="s">
        <v>23</v>
      </c>
      <c r="E616" s="5" t="s">
        <v>24</v>
      </c>
      <c r="F616" s="6">
        <v>45169</v>
      </c>
      <c r="G616" s="5">
        <v>80</v>
      </c>
      <c r="H616" s="9">
        <v>78.13</v>
      </c>
      <c r="I616" s="8">
        <f t="shared" si="77"/>
        <v>0.97662499999999997</v>
      </c>
      <c r="J616" s="15">
        <f t="shared" si="78"/>
        <v>0.97662499999999997</v>
      </c>
      <c r="K616" s="5" t="s">
        <v>25</v>
      </c>
      <c r="L616" s="5" t="s">
        <v>25</v>
      </c>
      <c r="M616" s="5">
        <f t="shared" si="73"/>
        <v>2023</v>
      </c>
      <c r="N616" s="5" t="str">
        <f t="shared" si="74"/>
        <v>Agosto</v>
      </c>
      <c r="O616" s="6" t="str">
        <f t="shared" si="75"/>
        <v>2023-2</v>
      </c>
      <c r="P616" s="16">
        <v>0</v>
      </c>
      <c r="Q616" s="16">
        <v>0</v>
      </c>
      <c r="R616" s="5">
        <v>0</v>
      </c>
      <c r="S616" s="5" t="s">
        <v>29</v>
      </c>
      <c r="T616" s="5" t="str">
        <f t="shared" si="76"/>
        <v>176-2023-08-31</v>
      </c>
    </row>
    <row r="617" spans="1:20" x14ac:dyDescent="0.3">
      <c r="A617" s="25">
        <v>176</v>
      </c>
      <c r="B617" s="5" t="s">
        <v>133</v>
      </c>
      <c r="C617" s="5" t="s">
        <v>101</v>
      </c>
      <c r="D617" s="5" t="s">
        <v>23</v>
      </c>
      <c r="E617" s="5" t="s">
        <v>24</v>
      </c>
      <c r="F617" s="6">
        <v>45199</v>
      </c>
      <c r="G617" s="5">
        <v>80</v>
      </c>
      <c r="H617" s="9">
        <v>92.73</v>
      </c>
      <c r="I617" s="8">
        <f t="shared" si="77"/>
        <v>1.159125</v>
      </c>
      <c r="J617" s="15">
        <f t="shared" si="78"/>
        <v>1.159125</v>
      </c>
      <c r="K617" s="5" t="s">
        <v>25</v>
      </c>
      <c r="L617" s="5" t="s">
        <v>25</v>
      </c>
      <c r="M617" s="5">
        <f t="shared" si="73"/>
        <v>2023</v>
      </c>
      <c r="N617" s="5" t="str">
        <f t="shared" si="74"/>
        <v>Septiembre</v>
      </c>
      <c r="O617" s="6" t="str">
        <f t="shared" si="75"/>
        <v>2023-2</v>
      </c>
      <c r="P617" s="16">
        <v>0</v>
      </c>
      <c r="Q617" s="16">
        <v>0</v>
      </c>
      <c r="R617" s="5">
        <v>0</v>
      </c>
      <c r="S617" s="5" t="s">
        <v>29</v>
      </c>
      <c r="T617" s="5" t="str">
        <f t="shared" si="76"/>
        <v>176-2023-09-30</v>
      </c>
    </row>
    <row r="618" spans="1:20" x14ac:dyDescent="0.3">
      <c r="A618" s="37">
        <v>176</v>
      </c>
      <c r="B618" s="5" t="s">
        <v>133</v>
      </c>
      <c r="C618" s="5" t="s">
        <v>101</v>
      </c>
      <c r="D618" s="5" t="s">
        <v>23</v>
      </c>
      <c r="E618" s="5" t="s">
        <v>24</v>
      </c>
      <c r="F618" s="6">
        <v>45230</v>
      </c>
      <c r="G618" s="5">
        <v>80</v>
      </c>
      <c r="H618" s="9">
        <v>70.3</v>
      </c>
      <c r="I618" s="8">
        <f t="shared" si="77"/>
        <v>0.87874999999999992</v>
      </c>
      <c r="J618" s="15">
        <f t="shared" si="78"/>
        <v>0.87874999999999992</v>
      </c>
      <c r="K618" s="5" t="s">
        <v>25</v>
      </c>
      <c r="L618" s="5" t="s">
        <v>25</v>
      </c>
      <c r="M618" s="5">
        <f t="shared" si="73"/>
        <v>2023</v>
      </c>
      <c r="N618" s="5" t="str">
        <f t="shared" si="74"/>
        <v>Octubre</v>
      </c>
      <c r="O618" s="6" t="str">
        <f t="shared" si="75"/>
        <v>2023-2</v>
      </c>
      <c r="P618" s="16">
        <v>1</v>
      </c>
      <c r="Q618" s="16">
        <v>1</v>
      </c>
      <c r="R618" s="5">
        <v>0</v>
      </c>
      <c r="S618" s="5" t="s">
        <v>29</v>
      </c>
      <c r="T618" s="5" t="str">
        <f t="shared" si="76"/>
        <v>176-2023-10-31</v>
      </c>
    </row>
    <row r="619" spans="1:20" x14ac:dyDescent="0.3">
      <c r="A619" s="37">
        <v>176</v>
      </c>
      <c r="B619" s="5" t="s">
        <v>133</v>
      </c>
      <c r="C619" s="5" t="s">
        <v>101</v>
      </c>
      <c r="D619" s="5" t="s">
        <v>23</v>
      </c>
      <c r="E619" s="5" t="s">
        <v>24</v>
      </c>
      <c r="F619" s="6">
        <v>45260</v>
      </c>
      <c r="G619" s="5">
        <v>80</v>
      </c>
      <c r="H619" s="9">
        <v>87.36</v>
      </c>
      <c r="I619" s="8">
        <f t="shared" si="77"/>
        <v>1.0920000000000001</v>
      </c>
      <c r="J619" s="15">
        <f t="shared" si="78"/>
        <v>1.0920000000000001</v>
      </c>
      <c r="K619" s="5" t="s">
        <v>25</v>
      </c>
      <c r="L619" s="5" t="s">
        <v>25</v>
      </c>
      <c r="M619" s="5">
        <f t="shared" si="73"/>
        <v>2023</v>
      </c>
      <c r="N619" s="5" t="str">
        <f t="shared" si="74"/>
        <v>Noviembre</v>
      </c>
      <c r="O619" s="6" t="str">
        <f t="shared" si="75"/>
        <v>2023-2</v>
      </c>
      <c r="P619" s="16">
        <v>0</v>
      </c>
      <c r="Q619" s="16">
        <v>0</v>
      </c>
      <c r="R619" s="5">
        <v>0</v>
      </c>
      <c r="S619" s="5" t="s">
        <v>29</v>
      </c>
      <c r="T619" s="5" t="str">
        <f t="shared" si="76"/>
        <v>176-2023-11-30</v>
      </c>
    </row>
    <row r="620" spans="1:20" x14ac:dyDescent="0.3">
      <c r="A620" s="37">
        <v>176</v>
      </c>
      <c r="B620" s="5" t="s">
        <v>133</v>
      </c>
      <c r="C620" s="5" t="s">
        <v>101</v>
      </c>
      <c r="D620" s="5" t="s">
        <v>23</v>
      </c>
      <c r="E620" s="5" t="s">
        <v>24</v>
      </c>
      <c r="F620" s="6">
        <v>45291</v>
      </c>
      <c r="G620" s="5">
        <v>80</v>
      </c>
      <c r="H620" s="9">
        <v>83.16</v>
      </c>
      <c r="I620" s="8">
        <f t="shared" si="77"/>
        <v>1.0394999999999999</v>
      </c>
      <c r="J620" s="15">
        <f t="shared" si="78"/>
        <v>1.0394999999999999</v>
      </c>
      <c r="K620" s="5" t="s">
        <v>25</v>
      </c>
      <c r="L620" s="5" t="s">
        <v>25</v>
      </c>
      <c r="M620" s="5">
        <f t="shared" si="73"/>
        <v>2023</v>
      </c>
      <c r="N620" s="5" t="str">
        <f t="shared" si="74"/>
        <v>Diciembre</v>
      </c>
      <c r="O620" s="6" t="str">
        <f t="shared" si="75"/>
        <v>2023-2</v>
      </c>
      <c r="P620" s="16">
        <v>0</v>
      </c>
      <c r="Q620" s="16">
        <v>0</v>
      </c>
      <c r="R620" s="5">
        <v>0</v>
      </c>
      <c r="S620" s="5" t="s">
        <v>29</v>
      </c>
      <c r="T620" s="5" t="str">
        <f t="shared" si="76"/>
        <v>176-2023-12-31</v>
      </c>
    </row>
    <row r="621" spans="1:20" x14ac:dyDescent="0.3">
      <c r="A621" s="25">
        <v>176</v>
      </c>
      <c r="B621" s="5" t="s">
        <v>133</v>
      </c>
      <c r="C621" s="5" t="s">
        <v>101</v>
      </c>
      <c r="D621" s="5" t="s">
        <v>23</v>
      </c>
      <c r="E621" s="5" t="s">
        <v>24</v>
      </c>
      <c r="F621" s="6">
        <v>45322</v>
      </c>
      <c r="G621" s="5">
        <v>85</v>
      </c>
      <c r="H621" s="9">
        <v>83.33</v>
      </c>
      <c r="I621" s="8">
        <f t="shared" si="77"/>
        <v>0.98035294117647054</v>
      </c>
      <c r="J621" s="15">
        <f t="shared" si="78"/>
        <v>0.98035294117647054</v>
      </c>
      <c r="K621" s="5" t="s">
        <v>134</v>
      </c>
      <c r="L621" s="5" t="s">
        <v>134</v>
      </c>
      <c r="M621" s="5">
        <f t="shared" si="73"/>
        <v>2024</v>
      </c>
      <c r="N621" s="5" t="str">
        <f t="shared" si="74"/>
        <v>Enero</v>
      </c>
      <c r="O621" s="6" t="str">
        <f t="shared" si="75"/>
        <v>2024-1</v>
      </c>
      <c r="P621" s="16">
        <v>0</v>
      </c>
      <c r="Q621" s="16">
        <v>0</v>
      </c>
      <c r="R621" s="5">
        <v>0</v>
      </c>
      <c r="S621" s="5" t="s">
        <v>29</v>
      </c>
      <c r="T621" s="5" t="str">
        <f t="shared" si="76"/>
        <v>176-2024-01-31</v>
      </c>
    </row>
    <row r="622" spans="1:20" x14ac:dyDescent="0.3">
      <c r="A622" s="25">
        <v>176</v>
      </c>
      <c r="B622" s="5" t="s">
        <v>133</v>
      </c>
      <c r="C622" s="5" t="s">
        <v>101</v>
      </c>
      <c r="D622" s="5" t="s">
        <v>23</v>
      </c>
      <c r="E622" s="5" t="s">
        <v>24</v>
      </c>
      <c r="F622" s="17">
        <v>45350</v>
      </c>
      <c r="G622" s="5">
        <v>85</v>
      </c>
      <c r="H622" s="9">
        <v>80.42</v>
      </c>
      <c r="I622" s="8">
        <f t="shared" si="77"/>
        <v>0.94611764705882351</v>
      </c>
      <c r="J622" s="15">
        <f t="shared" si="78"/>
        <v>0.94611764705882351</v>
      </c>
      <c r="K622" s="5" t="s">
        <v>134</v>
      </c>
      <c r="L622" s="5" t="s">
        <v>134</v>
      </c>
      <c r="M622" s="5">
        <f t="shared" si="73"/>
        <v>2024</v>
      </c>
      <c r="N622" s="5" t="str">
        <f t="shared" si="74"/>
        <v>Febrero</v>
      </c>
      <c r="O622" s="6" t="str">
        <f t="shared" si="75"/>
        <v>2024-1</v>
      </c>
      <c r="P622" s="16">
        <v>0</v>
      </c>
      <c r="Q622" s="16">
        <v>0</v>
      </c>
      <c r="R622" s="5">
        <v>0</v>
      </c>
      <c r="S622" s="5" t="s">
        <v>29</v>
      </c>
      <c r="T622" s="5" t="str">
        <f t="shared" si="76"/>
        <v>176-2024-02-28</v>
      </c>
    </row>
    <row r="623" spans="1:20" x14ac:dyDescent="0.3">
      <c r="A623" s="25">
        <v>176</v>
      </c>
      <c r="B623" s="5" t="s">
        <v>133</v>
      </c>
      <c r="C623" s="5" t="s">
        <v>101</v>
      </c>
      <c r="D623" s="5" t="s">
        <v>23</v>
      </c>
      <c r="E623" s="5" t="s">
        <v>24</v>
      </c>
      <c r="F623" s="6">
        <v>45351</v>
      </c>
      <c r="G623" s="5">
        <v>85</v>
      </c>
      <c r="H623" s="10">
        <v>80.42</v>
      </c>
      <c r="I623" s="15">
        <f>IFERROR(IF((H623/G623)&gt;1.3,1.3,H623/G623),"")</f>
        <v>0.94611764705882351</v>
      </c>
      <c r="J623" s="15">
        <f t="shared" si="78"/>
        <v>0.94611764705882351</v>
      </c>
      <c r="K623" s="5" t="s">
        <v>25</v>
      </c>
      <c r="L623" s="5" t="s">
        <v>25</v>
      </c>
      <c r="M623" s="5">
        <f t="shared" si="73"/>
        <v>2024</v>
      </c>
      <c r="N623" s="5" t="str">
        <f t="shared" si="74"/>
        <v>Febrero</v>
      </c>
      <c r="O623" s="6" t="str">
        <f t="shared" si="75"/>
        <v>2024-1</v>
      </c>
      <c r="P623" s="16">
        <v>0</v>
      </c>
      <c r="Q623" s="16">
        <v>0</v>
      </c>
      <c r="R623" s="5">
        <v>0</v>
      </c>
      <c r="S623" s="5" t="s">
        <v>29</v>
      </c>
      <c r="T623" s="5" t="str">
        <f t="shared" si="76"/>
        <v>176-2024-02-29</v>
      </c>
    </row>
    <row r="624" spans="1:20" x14ac:dyDescent="0.3">
      <c r="A624" s="25">
        <v>176</v>
      </c>
      <c r="B624" s="5" t="s">
        <v>133</v>
      </c>
      <c r="C624" s="5" t="s">
        <v>101</v>
      </c>
      <c r="D624" s="5" t="s">
        <v>23</v>
      </c>
      <c r="E624" s="5" t="s">
        <v>24</v>
      </c>
      <c r="F624" s="6">
        <v>45382</v>
      </c>
      <c r="G624" s="5">
        <v>85</v>
      </c>
      <c r="H624" s="9">
        <v>84.05</v>
      </c>
      <c r="I624" s="8">
        <f t="shared" ref="I624:I630" si="79">IFERROR(H624/G624,"")</f>
        <v>0.98882352941176466</v>
      </c>
      <c r="J624" s="15">
        <f t="shared" si="78"/>
        <v>0.98882352941176466</v>
      </c>
      <c r="K624" s="5" t="s">
        <v>134</v>
      </c>
      <c r="L624" s="5" t="s">
        <v>134</v>
      </c>
      <c r="M624" s="5">
        <f t="shared" si="73"/>
        <v>2024</v>
      </c>
      <c r="N624" s="5" t="str">
        <f t="shared" si="74"/>
        <v>Marzo</v>
      </c>
      <c r="O624" s="6" t="str">
        <f t="shared" si="75"/>
        <v>2024-1</v>
      </c>
      <c r="P624" s="16">
        <v>0</v>
      </c>
      <c r="Q624" s="16">
        <v>0</v>
      </c>
      <c r="R624" s="5">
        <v>0</v>
      </c>
      <c r="S624" s="5" t="s">
        <v>29</v>
      </c>
      <c r="T624" s="5" t="str">
        <f t="shared" si="76"/>
        <v>176-2024-03-31</v>
      </c>
    </row>
    <row r="625" spans="1:20" x14ac:dyDescent="0.3">
      <c r="A625" s="25">
        <v>176</v>
      </c>
      <c r="B625" s="5" t="s">
        <v>133</v>
      </c>
      <c r="C625" s="5" t="s">
        <v>101</v>
      </c>
      <c r="D625" s="5" t="s">
        <v>23</v>
      </c>
      <c r="E625" s="5" t="s">
        <v>24</v>
      </c>
      <c r="F625" s="6">
        <v>45412</v>
      </c>
      <c r="G625" s="5">
        <v>85</v>
      </c>
      <c r="H625" s="9">
        <v>85.09</v>
      </c>
      <c r="I625" s="8">
        <f t="shared" si="79"/>
        <v>1.0010588235294118</v>
      </c>
      <c r="J625" s="15">
        <f t="shared" si="78"/>
        <v>1.0010588235294118</v>
      </c>
      <c r="K625" s="5" t="s">
        <v>25</v>
      </c>
      <c r="L625" s="5" t="s">
        <v>25</v>
      </c>
      <c r="M625" s="5">
        <f t="shared" si="73"/>
        <v>2024</v>
      </c>
      <c r="N625" s="5" t="str">
        <f t="shared" si="74"/>
        <v>Abril</v>
      </c>
      <c r="O625" s="6" t="str">
        <f t="shared" si="75"/>
        <v>2024-1</v>
      </c>
      <c r="P625" s="16">
        <v>0</v>
      </c>
      <c r="Q625" s="16">
        <v>0</v>
      </c>
      <c r="R625" s="5">
        <v>0</v>
      </c>
      <c r="S625" s="5" t="s">
        <v>29</v>
      </c>
      <c r="T625" s="5" t="str">
        <f t="shared" si="76"/>
        <v>176-2024-04-30</v>
      </c>
    </row>
    <row r="626" spans="1:20" x14ac:dyDescent="0.3">
      <c r="A626" s="25">
        <v>176</v>
      </c>
      <c r="B626" s="5" t="s">
        <v>133</v>
      </c>
      <c r="C626" s="5" t="s">
        <v>101</v>
      </c>
      <c r="D626" s="5" t="s">
        <v>23</v>
      </c>
      <c r="E626" s="5" t="s">
        <v>24</v>
      </c>
      <c r="F626" s="6">
        <v>45443</v>
      </c>
      <c r="G626" s="5">
        <v>85</v>
      </c>
      <c r="H626" s="9">
        <v>84.08</v>
      </c>
      <c r="I626" s="8">
        <f t="shared" si="79"/>
        <v>0.98917647058823532</v>
      </c>
      <c r="J626" s="15">
        <f t="shared" si="78"/>
        <v>0.98917647058823532</v>
      </c>
      <c r="K626" s="5" t="s">
        <v>25</v>
      </c>
      <c r="L626" s="5" t="s">
        <v>25</v>
      </c>
      <c r="M626" s="5">
        <f t="shared" si="73"/>
        <v>2024</v>
      </c>
      <c r="N626" s="5" t="str">
        <f t="shared" si="74"/>
        <v>Mayo</v>
      </c>
      <c r="O626" s="6" t="str">
        <f t="shared" si="75"/>
        <v>2024-1</v>
      </c>
      <c r="P626" s="16">
        <v>0</v>
      </c>
      <c r="Q626" s="16">
        <v>0</v>
      </c>
      <c r="R626" s="5">
        <v>0</v>
      </c>
      <c r="S626" s="5" t="s">
        <v>29</v>
      </c>
      <c r="T626" s="5" t="str">
        <f t="shared" si="76"/>
        <v>176-2024-05-31</v>
      </c>
    </row>
    <row r="627" spans="1:20" x14ac:dyDescent="0.3">
      <c r="A627" s="25">
        <v>176</v>
      </c>
      <c r="B627" s="5" t="s">
        <v>133</v>
      </c>
      <c r="C627" s="5" t="s">
        <v>101</v>
      </c>
      <c r="D627" s="5" t="s">
        <v>23</v>
      </c>
      <c r="E627" s="5" t="s">
        <v>24</v>
      </c>
      <c r="F627" s="6">
        <v>45473</v>
      </c>
      <c r="G627" s="5">
        <v>85</v>
      </c>
      <c r="H627" s="9">
        <v>92.5</v>
      </c>
      <c r="I627" s="8">
        <f t="shared" si="79"/>
        <v>1.088235294117647</v>
      </c>
      <c r="J627" s="15">
        <f t="shared" si="78"/>
        <v>1.088235294117647</v>
      </c>
      <c r="K627" s="5" t="s">
        <v>25</v>
      </c>
      <c r="L627" s="5" t="s">
        <v>25</v>
      </c>
      <c r="M627" s="5">
        <f t="shared" si="73"/>
        <v>2024</v>
      </c>
      <c r="N627" s="5" t="str">
        <f t="shared" si="74"/>
        <v>Junio</v>
      </c>
      <c r="O627" s="6" t="str">
        <f t="shared" si="75"/>
        <v>2024-1</v>
      </c>
      <c r="P627" s="16">
        <v>0</v>
      </c>
      <c r="Q627" s="16">
        <v>0</v>
      </c>
      <c r="R627" s="5">
        <v>0</v>
      </c>
      <c r="S627" s="5" t="s">
        <v>29</v>
      </c>
      <c r="T627" s="5" t="str">
        <f t="shared" si="76"/>
        <v>176-2024-06-30</v>
      </c>
    </row>
    <row r="628" spans="1:20" x14ac:dyDescent="0.3">
      <c r="A628" s="25">
        <v>176</v>
      </c>
      <c r="B628" s="5" t="s">
        <v>133</v>
      </c>
      <c r="C628" s="5" t="s">
        <v>101</v>
      </c>
      <c r="D628" s="5" t="s">
        <v>23</v>
      </c>
      <c r="E628" s="5" t="s">
        <v>24</v>
      </c>
      <c r="F628" s="6">
        <v>45504</v>
      </c>
      <c r="G628" s="5">
        <v>85</v>
      </c>
      <c r="H628" s="9">
        <v>94.72</v>
      </c>
      <c r="I628" s="8">
        <f t="shared" si="79"/>
        <v>1.1143529411764705</v>
      </c>
      <c r="J628" s="15">
        <f t="shared" si="78"/>
        <v>1.1143529411764705</v>
      </c>
      <c r="K628" s="5" t="s">
        <v>25</v>
      </c>
      <c r="L628" s="5" t="s">
        <v>25</v>
      </c>
      <c r="M628" s="5">
        <f t="shared" si="73"/>
        <v>2024</v>
      </c>
      <c r="N628" s="5" t="str">
        <f t="shared" si="74"/>
        <v>Julio</v>
      </c>
      <c r="O628" s="6" t="str">
        <f t="shared" si="75"/>
        <v>2024-2</v>
      </c>
      <c r="P628" s="16">
        <v>0</v>
      </c>
      <c r="Q628" s="16">
        <v>0</v>
      </c>
      <c r="R628" s="5">
        <v>0</v>
      </c>
      <c r="S628" s="5" t="s">
        <v>29</v>
      </c>
      <c r="T628" s="5" t="str">
        <f t="shared" si="76"/>
        <v>176-2024-07-31</v>
      </c>
    </row>
    <row r="629" spans="1:20" x14ac:dyDescent="0.3">
      <c r="A629" s="25">
        <v>176</v>
      </c>
      <c r="B629" s="5" t="s">
        <v>133</v>
      </c>
      <c r="C629" s="5" t="s">
        <v>101</v>
      </c>
      <c r="D629" s="5" t="s">
        <v>23</v>
      </c>
      <c r="E629" s="5" t="s">
        <v>24</v>
      </c>
      <c r="F629" s="6">
        <v>45535</v>
      </c>
      <c r="G629" s="5">
        <v>85</v>
      </c>
      <c r="H629" s="9">
        <v>92.53</v>
      </c>
      <c r="I629" s="8">
        <f t="shared" si="79"/>
        <v>1.0885882352941176</v>
      </c>
      <c r="J629" s="15">
        <f t="shared" si="78"/>
        <v>1.0885882352941176</v>
      </c>
      <c r="K629" s="5" t="s">
        <v>25</v>
      </c>
      <c r="L629" s="5" t="s">
        <v>25</v>
      </c>
      <c r="M629" s="5">
        <f t="shared" si="73"/>
        <v>2024</v>
      </c>
      <c r="N629" s="5" t="str">
        <f t="shared" si="74"/>
        <v>Agosto</v>
      </c>
      <c r="O629" s="6" t="str">
        <f t="shared" si="75"/>
        <v>2024-2</v>
      </c>
      <c r="P629" s="16">
        <v>0</v>
      </c>
      <c r="Q629" s="16">
        <v>0</v>
      </c>
      <c r="R629" s="5">
        <v>0</v>
      </c>
      <c r="S629" s="5" t="s">
        <v>29</v>
      </c>
      <c r="T629" s="5" t="str">
        <f t="shared" si="76"/>
        <v>176-2024-08-31</v>
      </c>
    </row>
    <row r="630" spans="1:20" x14ac:dyDescent="0.3">
      <c r="A630" s="25">
        <v>176</v>
      </c>
      <c r="B630" s="5" t="s">
        <v>133</v>
      </c>
      <c r="C630" s="5" t="s">
        <v>101</v>
      </c>
      <c r="D630" s="5" t="s">
        <v>23</v>
      </c>
      <c r="E630" s="5" t="s">
        <v>24</v>
      </c>
      <c r="F630" s="6">
        <v>45565</v>
      </c>
      <c r="G630" s="5">
        <v>85</v>
      </c>
      <c r="H630" s="9">
        <v>94.44</v>
      </c>
      <c r="I630" s="8">
        <f t="shared" si="79"/>
        <v>1.1110588235294117</v>
      </c>
      <c r="J630" s="15">
        <f t="shared" si="78"/>
        <v>1.1110588235294117</v>
      </c>
      <c r="K630" s="5" t="s">
        <v>25</v>
      </c>
      <c r="L630" s="5" t="s">
        <v>25</v>
      </c>
      <c r="M630" s="5">
        <f t="shared" si="73"/>
        <v>2024</v>
      </c>
      <c r="N630" s="5" t="str">
        <f t="shared" si="74"/>
        <v>Septiembre</v>
      </c>
      <c r="O630" s="6" t="str">
        <f t="shared" si="75"/>
        <v>2024-2</v>
      </c>
      <c r="P630" s="16">
        <v>0</v>
      </c>
      <c r="Q630" s="16">
        <v>0</v>
      </c>
      <c r="R630" s="5">
        <v>0</v>
      </c>
      <c r="S630" s="5" t="s">
        <v>29</v>
      </c>
      <c r="T630" s="5" t="str">
        <f t="shared" si="76"/>
        <v>176-2024-09-30</v>
      </c>
    </row>
    <row r="631" spans="1:20" x14ac:dyDescent="0.3">
      <c r="A631" s="5">
        <v>193</v>
      </c>
      <c r="B631" s="5" t="s">
        <v>135</v>
      </c>
      <c r="C631" s="5" t="s">
        <v>53</v>
      </c>
      <c r="D631" s="5" t="s">
        <v>54</v>
      </c>
      <c r="E631" s="5" t="s">
        <v>24</v>
      </c>
      <c r="F631" s="17">
        <v>44742</v>
      </c>
      <c r="G631" s="5">
        <v>76</v>
      </c>
      <c r="H631" s="9">
        <v>91.8</v>
      </c>
      <c r="I631" s="15">
        <v>1.2078947368421049</v>
      </c>
      <c r="J631" s="15">
        <v>1.2078947368421049</v>
      </c>
      <c r="K631" s="5" t="s">
        <v>25</v>
      </c>
      <c r="L631" s="5" t="s">
        <v>25</v>
      </c>
      <c r="M631" s="5">
        <f t="shared" si="73"/>
        <v>2022</v>
      </c>
      <c r="N631" s="5" t="str">
        <f t="shared" si="74"/>
        <v>Junio</v>
      </c>
      <c r="O631" s="6" t="str">
        <f t="shared" si="75"/>
        <v>2022-1</v>
      </c>
      <c r="P631" s="5">
        <v>1</v>
      </c>
      <c r="Q631" s="5">
        <v>1</v>
      </c>
      <c r="R631" s="5">
        <v>0</v>
      </c>
      <c r="S631" s="5" t="s">
        <v>29</v>
      </c>
      <c r="T631" s="5" t="str">
        <f t="shared" si="76"/>
        <v>193-2022-06-30</v>
      </c>
    </row>
    <row r="632" spans="1:20" x14ac:dyDescent="0.3">
      <c r="A632" s="5">
        <v>193</v>
      </c>
      <c r="B632" s="5" t="s">
        <v>135</v>
      </c>
      <c r="C632" s="5" t="s">
        <v>53</v>
      </c>
      <c r="D632" s="5" t="s">
        <v>54</v>
      </c>
      <c r="E632" s="5" t="s">
        <v>24</v>
      </c>
      <c r="F632" s="17">
        <v>44926</v>
      </c>
      <c r="G632" s="5">
        <v>76</v>
      </c>
      <c r="H632" s="9">
        <v>92.4</v>
      </c>
      <c r="I632" s="15">
        <v>1.215789473684211</v>
      </c>
      <c r="J632" s="15">
        <v>1.215789473684211</v>
      </c>
      <c r="K632" s="5" t="s">
        <v>25</v>
      </c>
      <c r="L632" s="5" t="s">
        <v>25</v>
      </c>
      <c r="M632" s="5">
        <f t="shared" si="73"/>
        <v>2022</v>
      </c>
      <c r="N632" s="5" t="str">
        <f t="shared" si="74"/>
        <v>Diciembre</v>
      </c>
      <c r="O632" s="6" t="str">
        <f t="shared" si="75"/>
        <v>2022-2</v>
      </c>
      <c r="P632" s="5">
        <v>1</v>
      </c>
      <c r="Q632" s="5">
        <v>1</v>
      </c>
      <c r="R632" s="5">
        <v>0</v>
      </c>
      <c r="S632" s="5" t="s">
        <v>29</v>
      </c>
      <c r="T632" s="5" t="str">
        <f t="shared" si="76"/>
        <v>193-2022-12-31</v>
      </c>
    </row>
    <row r="633" spans="1:20" x14ac:dyDescent="0.3">
      <c r="A633" s="25">
        <v>193</v>
      </c>
      <c r="B633" s="5" t="s">
        <v>135</v>
      </c>
      <c r="C633" s="5" t="s">
        <v>53</v>
      </c>
      <c r="D633" s="5" t="s">
        <v>54</v>
      </c>
      <c r="E633" s="5" t="s">
        <v>24</v>
      </c>
      <c r="F633" s="17">
        <v>45107</v>
      </c>
      <c r="G633" s="5">
        <v>92</v>
      </c>
      <c r="H633" s="9">
        <v>91.9</v>
      </c>
      <c r="I633" s="15">
        <f>IFERROR(IF((H633/G633)&gt;1.3,1.3,H633/G633),"")</f>
        <v>0.99891304347826093</v>
      </c>
      <c r="J633" s="15">
        <f>IFERROR(IF((H633/G633)&gt;H633/G633,1.3,H633/G633),"")</f>
        <v>0.99891304347826093</v>
      </c>
      <c r="K633" s="5" t="s">
        <v>25</v>
      </c>
      <c r="L633" s="5" t="s">
        <v>25</v>
      </c>
      <c r="M633" s="5">
        <f t="shared" si="73"/>
        <v>2023</v>
      </c>
      <c r="N633" s="5" t="str">
        <f t="shared" si="74"/>
        <v>Junio</v>
      </c>
      <c r="O633" s="6" t="str">
        <f t="shared" si="75"/>
        <v>2023-1</v>
      </c>
      <c r="P633" s="16">
        <v>1</v>
      </c>
      <c r="Q633" s="16">
        <v>1</v>
      </c>
      <c r="R633" s="5">
        <v>1</v>
      </c>
      <c r="S633" s="5" t="s">
        <v>51</v>
      </c>
      <c r="T633" s="5" t="str">
        <f t="shared" si="76"/>
        <v>193-2023-06-30</v>
      </c>
    </row>
    <row r="634" spans="1:20" x14ac:dyDescent="0.3">
      <c r="A634" s="25">
        <v>193</v>
      </c>
      <c r="B634" s="5" t="s">
        <v>135</v>
      </c>
      <c r="C634" s="5" t="s">
        <v>53</v>
      </c>
      <c r="D634" s="5" t="s">
        <v>54</v>
      </c>
      <c r="E634" s="5" t="s">
        <v>24</v>
      </c>
      <c r="F634" s="6">
        <v>45291</v>
      </c>
      <c r="G634" s="5">
        <v>92</v>
      </c>
      <c r="H634" s="9">
        <v>91.3</v>
      </c>
      <c r="I634" s="15">
        <f>IFERROR(IF((H634/G634)&gt;1.3,1.3,H634/G634),"")</f>
        <v>0.99239130434782608</v>
      </c>
      <c r="J634" s="15">
        <f>IFERROR(IF((H634/G634)&gt;H634/G634,1.3,H634/G634),"")</f>
        <v>0.99239130434782608</v>
      </c>
      <c r="K634" s="5" t="s">
        <v>25</v>
      </c>
      <c r="L634" s="5" t="s">
        <v>25</v>
      </c>
      <c r="M634" s="5">
        <f t="shared" si="73"/>
        <v>2023</v>
      </c>
      <c r="N634" s="5" t="str">
        <f t="shared" si="74"/>
        <v>Diciembre</v>
      </c>
      <c r="O634" s="6" t="str">
        <f t="shared" si="75"/>
        <v>2023-2</v>
      </c>
      <c r="P634" s="16">
        <v>1</v>
      </c>
      <c r="Q634" s="16">
        <v>1</v>
      </c>
      <c r="R634" s="5">
        <v>1</v>
      </c>
      <c r="S634" s="5" t="s">
        <v>51</v>
      </c>
      <c r="T634" s="5" t="str">
        <f t="shared" si="76"/>
        <v>193-2023-12-31</v>
      </c>
    </row>
    <row r="635" spans="1:20" x14ac:dyDescent="0.3">
      <c r="A635" s="25">
        <v>193</v>
      </c>
      <c r="B635" s="5" t="s">
        <v>135</v>
      </c>
      <c r="C635" s="5" t="s">
        <v>53</v>
      </c>
      <c r="D635" s="5" t="s">
        <v>54</v>
      </c>
      <c r="E635" s="5" t="s">
        <v>24</v>
      </c>
      <c r="F635" s="17">
        <v>45473</v>
      </c>
      <c r="G635" s="5">
        <v>90</v>
      </c>
      <c r="H635" s="9">
        <v>91.7</v>
      </c>
      <c r="I635" s="15">
        <f>IFERROR(IF((H635/G635)&gt;1.3,1.3,H635/G635),"")</f>
        <v>1.018888888888889</v>
      </c>
      <c r="J635" s="15">
        <f>IFERROR(IF((H635/G635)&gt;H635/G635,1.3,H635/G635),"")</f>
        <v>1.018888888888889</v>
      </c>
      <c r="K635" s="5" t="s">
        <v>25</v>
      </c>
      <c r="L635" s="5" t="s">
        <v>25</v>
      </c>
      <c r="M635" s="5">
        <f t="shared" si="73"/>
        <v>2024</v>
      </c>
      <c r="N635" s="5" t="str">
        <f t="shared" si="74"/>
        <v>Junio</v>
      </c>
      <c r="O635" s="6" t="str">
        <f t="shared" si="75"/>
        <v>2024-1</v>
      </c>
      <c r="P635" s="16">
        <v>1</v>
      </c>
      <c r="Q635" s="16">
        <v>1</v>
      </c>
      <c r="R635" s="5">
        <v>1</v>
      </c>
      <c r="S635" s="5" t="s">
        <v>51</v>
      </c>
      <c r="T635" s="5" t="str">
        <f t="shared" si="76"/>
        <v>193-2024-06-30</v>
      </c>
    </row>
    <row r="636" spans="1:20" x14ac:dyDescent="0.3">
      <c r="A636" s="25">
        <v>193</v>
      </c>
      <c r="B636" s="5" t="s">
        <v>135</v>
      </c>
      <c r="C636" s="5" t="s">
        <v>53</v>
      </c>
      <c r="D636" s="5" t="s">
        <v>54</v>
      </c>
      <c r="E636" s="5" t="s">
        <v>24</v>
      </c>
      <c r="F636" s="6">
        <v>45657</v>
      </c>
      <c r="G636" s="5">
        <v>90</v>
      </c>
      <c r="H636" s="10">
        <v>93.5</v>
      </c>
      <c r="I636" s="15">
        <f>IFERROR(IF((H636/G636)&gt;1.3,1.3,H636/G636),"")</f>
        <v>1.038888888888889</v>
      </c>
      <c r="J636" s="15">
        <f>IFERROR(IF((H636/G636)&gt;H636/G636,1.3,H636/G636),"")</f>
        <v>1.038888888888889</v>
      </c>
      <c r="K636" s="5" t="s">
        <v>25</v>
      </c>
      <c r="L636" s="5" t="s">
        <v>25</v>
      </c>
      <c r="M636" s="5">
        <f t="shared" si="73"/>
        <v>2024</v>
      </c>
      <c r="N636" s="5" t="str">
        <f t="shared" si="74"/>
        <v>Diciembre</v>
      </c>
      <c r="O636" s="6" t="str">
        <f t="shared" si="75"/>
        <v>2024-2</v>
      </c>
      <c r="P636" s="16">
        <v>1</v>
      </c>
      <c r="Q636" s="16">
        <v>1</v>
      </c>
      <c r="R636" s="5">
        <v>0</v>
      </c>
      <c r="S636" s="5" t="s">
        <v>51</v>
      </c>
      <c r="T636" s="5" t="str">
        <f t="shared" si="76"/>
        <v>193-2024-12-31</v>
      </c>
    </row>
    <row r="637" spans="1:20" x14ac:dyDescent="0.3">
      <c r="A637" s="5">
        <v>194</v>
      </c>
      <c r="B637" s="5" t="s">
        <v>136</v>
      </c>
      <c r="C637" s="5" t="s">
        <v>53</v>
      </c>
      <c r="D637" s="5" t="s">
        <v>54</v>
      </c>
      <c r="E637" s="5" t="s">
        <v>24</v>
      </c>
      <c r="F637" s="17">
        <v>44742</v>
      </c>
      <c r="G637" s="5">
        <v>73</v>
      </c>
      <c r="H637" s="9">
        <v>83.26</v>
      </c>
      <c r="I637" s="15">
        <v>1.140547945205479</v>
      </c>
      <c r="J637" s="15">
        <v>1.140547945205479</v>
      </c>
      <c r="K637" s="5" t="s">
        <v>25</v>
      </c>
      <c r="L637" s="5" t="s">
        <v>25</v>
      </c>
      <c r="M637" s="5">
        <f t="shared" si="73"/>
        <v>2022</v>
      </c>
      <c r="N637" s="5" t="str">
        <f t="shared" si="74"/>
        <v>Junio</v>
      </c>
      <c r="O637" s="6" t="str">
        <f t="shared" si="75"/>
        <v>2022-1</v>
      </c>
      <c r="P637" s="5">
        <v>0</v>
      </c>
      <c r="Q637" s="5">
        <v>0</v>
      </c>
      <c r="R637" s="5">
        <v>0</v>
      </c>
      <c r="S637" s="5" t="s">
        <v>51</v>
      </c>
      <c r="T637" s="5" t="str">
        <f t="shared" si="76"/>
        <v>194-2022-06-30</v>
      </c>
    </row>
    <row r="638" spans="1:20" x14ac:dyDescent="0.3">
      <c r="A638" s="5">
        <v>194</v>
      </c>
      <c r="B638" s="5" t="s">
        <v>136</v>
      </c>
      <c r="C638" s="5" t="s">
        <v>53</v>
      </c>
      <c r="D638" s="5" t="s">
        <v>54</v>
      </c>
      <c r="E638" s="5" t="s">
        <v>24</v>
      </c>
      <c r="F638" s="17">
        <v>44926</v>
      </c>
      <c r="G638" s="5">
        <v>73</v>
      </c>
      <c r="H638" s="9">
        <v>83.11</v>
      </c>
      <c r="I638" s="15">
        <v>1.138493150684931</v>
      </c>
      <c r="J638" s="15">
        <v>1.138493150684931</v>
      </c>
      <c r="K638" s="5" t="s">
        <v>25</v>
      </c>
      <c r="L638" s="5" t="s">
        <v>25</v>
      </c>
      <c r="M638" s="5">
        <f t="shared" si="73"/>
        <v>2022</v>
      </c>
      <c r="N638" s="5" t="str">
        <f t="shared" si="74"/>
        <v>Diciembre</v>
      </c>
      <c r="O638" s="6" t="str">
        <f t="shared" si="75"/>
        <v>2022-2</v>
      </c>
      <c r="P638" s="5">
        <v>0</v>
      </c>
      <c r="Q638" s="5">
        <v>0</v>
      </c>
      <c r="R638" s="5">
        <v>0</v>
      </c>
      <c r="S638" s="5" t="s">
        <v>51</v>
      </c>
      <c r="T638" s="5" t="str">
        <f t="shared" si="76"/>
        <v>194-2022-12-31</v>
      </c>
    </row>
    <row r="639" spans="1:20" x14ac:dyDescent="0.3">
      <c r="A639" s="25">
        <v>194</v>
      </c>
      <c r="B639" s="5" t="s">
        <v>136</v>
      </c>
      <c r="C639" s="5" t="s">
        <v>53</v>
      </c>
      <c r="D639" s="5" t="s">
        <v>54</v>
      </c>
      <c r="E639" s="5" t="s">
        <v>24</v>
      </c>
      <c r="F639" s="17">
        <v>45107</v>
      </c>
      <c r="G639" s="5">
        <v>80</v>
      </c>
      <c r="H639" s="9">
        <v>79.180000000000007</v>
      </c>
      <c r="I639" s="15">
        <f>IFERROR(IF((H639/G639)&gt;1.3,1.3,H639/G639),"")</f>
        <v>0.98975000000000013</v>
      </c>
      <c r="J639" s="15">
        <f>IFERROR(IF((H639/G639)&gt;H639/G639,1.3,H639/G639),"")</f>
        <v>0.98975000000000013</v>
      </c>
      <c r="K639" s="5" t="s">
        <v>25</v>
      </c>
      <c r="L639" s="5" t="s">
        <v>25</v>
      </c>
      <c r="M639" s="5">
        <f t="shared" si="73"/>
        <v>2023</v>
      </c>
      <c r="N639" s="5" t="str">
        <f t="shared" si="74"/>
        <v>Junio</v>
      </c>
      <c r="O639" s="6" t="str">
        <f t="shared" si="75"/>
        <v>2023-1</v>
      </c>
      <c r="P639" s="16">
        <v>0</v>
      </c>
      <c r="Q639" s="16">
        <v>0</v>
      </c>
      <c r="R639" s="5">
        <v>1</v>
      </c>
      <c r="S639" s="5" t="s">
        <v>51</v>
      </c>
      <c r="T639" s="5" t="str">
        <f t="shared" si="76"/>
        <v>194-2023-06-30</v>
      </c>
    </row>
    <row r="640" spans="1:20" x14ac:dyDescent="0.3">
      <c r="A640" s="25">
        <v>194</v>
      </c>
      <c r="B640" s="5" t="s">
        <v>136</v>
      </c>
      <c r="C640" s="5" t="s">
        <v>53</v>
      </c>
      <c r="D640" s="5" t="s">
        <v>54</v>
      </c>
      <c r="E640" s="5" t="s">
        <v>24</v>
      </c>
      <c r="F640" s="6">
        <v>45291</v>
      </c>
      <c r="G640" s="5">
        <v>80</v>
      </c>
      <c r="H640" s="9">
        <v>81.91</v>
      </c>
      <c r="I640" s="15">
        <f>IFERROR(IF((H640/G640)&gt;1.3,1.3,H640/G640),"")</f>
        <v>1.0238749999999999</v>
      </c>
      <c r="J640" s="15">
        <f>IFERROR(IF((H640/G640)&gt;H640/G640,1.3,H640/G640),"")</f>
        <v>1.0238749999999999</v>
      </c>
      <c r="K640" s="5" t="s">
        <v>25</v>
      </c>
      <c r="L640" s="5" t="s">
        <v>25</v>
      </c>
      <c r="M640" s="5">
        <f t="shared" si="73"/>
        <v>2023</v>
      </c>
      <c r="N640" s="5" t="str">
        <f t="shared" si="74"/>
        <v>Diciembre</v>
      </c>
      <c r="O640" s="6" t="str">
        <f t="shared" si="75"/>
        <v>2023-2</v>
      </c>
      <c r="P640" s="16">
        <v>0</v>
      </c>
      <c r="Q640" s="16">
        <v>0</v>
      </c>
      <c r="R640" s="5">
        <v>1</v>
      </c>
      <c r="S640" s="5" t="s">
        <v>51</v>
      </c>
      <c r="T640" s="5" t="str">
        <f t="shared" si="76"/>
        <v>194-2023-12-31</v>
      </c>
    </row>
    <row r="641" spans="1:20" x14ac:dyDescent="0.3">
      <c r="A641" s="25">
        <v>194</v>
      </c>
      <c r="B641" s="5" t="s">
        <v>136</v>
      </c>
      <c r="C641" s="5" t="s">
        <v>53</v>
      </c>
      <c r="D641" s="5" t="s">
        <v>54</v>
      </c>
      <c r="E641" s="5" t="s">
        <v>24</v>
      </c>
      <c r="F641" s="17">
        <v>45473</v>
      </c>
      <c r="G641" s="5">
        <v>81</v>
      </c>
      <c r="H641" s="9">
        <v>83.01</v>
      </c>
      <c r="I641" s="15">
        <f>IFERROR(IF((H641/G641)&gt;1.3,1.3,H641/G641),"")</f>
        <v>1.0248148148148148</v>
      </c>
      <c r="J641" s="15">
        <f>IFERROR(IF((H641/G641)&gt;H641/G641,1.3,H641/G641),"")</f>
        <v>1.0248148148148148</v>
      </c>
      <c r="K641" s="5" t="s">
        <v>25</v>
      </c>
      <c r="L641" s="5" t="s">
        <v>25</v>
      </c>
      <c r="M641" s="5">
        <f t="shared" si="73"/>
        <v>2024</v>
      </c>
      <c r="N641" s="5" t="str">
        <f t="shared" si="74"/>
        <v>Junio</v>
      </c>
      <c r="O641" s="6" t="str">
        <f t="shared" si="75"/>
        <v>2024-1</v>
      </c>
      <c r="P641" s="16">
        <v>0</v>
      </c>
      <c r="Q641" s="16">
        <v>0</v>
      </c>
      <c r="R641" s="5">
        <v>1</v>
      </c>
      <c r="S641" s="5" t="s">
        <v>51</v>
      </c>
      <c r="T641" s="5" t="str">
        <f t="shared" si="76"/>
        <v>194-2024-06-30</v>
      </c>
    </row>
    <row r="642" spans="1:20" x14ac:dyDescent="0.3">
      <c r="A642" s="5">
        <v>195</v>
      </c>
      <c r="B642" s="5" t="s">
        <v>137</v>
      </c>
      <c r="C642" s="5" t="s">
        <v>53</v>
      </c>
      <c r="D642" s="5" t="s">
        <v>54</v>
      </c>
      <c r="E642" s="5" t="s">
        <v>24</v>
      </c>
      <c r="F642" s="17">
        <v>44742</v>
      </c>
      <c r="G642" s="5">
        <v>25</v>
      </c>
      <c r="H642" s="9">
        <v>46.11</v>
      </c>
      <c r="I642" s="15">
        <v>1.3</v>
      </c>
      <c r="J642" s="15">
        <v>1.8444</v>
      </c>
      <c r="K642" s="5" t="s">
        <v>25</v>
      </c>
      <c r="L642" s="5" t="s">
        <v>25</v>
      </c>
      <c r="M642" s="5">
        <f t="shared" si="73"/>
        <v>2022</v>
      </c>
      <c r="N642" s="5" t="str">
        <f t="shared" si="74"/>
        <v>Junio</v>
      </c>
      <c r="O642" s="6" t="str">
        <f t="shared" ref="O642:O705" si="80">IF(OR(N642="Enero",N642="Febrero",N642="Marzo",N642="Abril",N642="Mayo",N642="Junio"),M642&amp;"-1",IF(OR(N642="Julio",N642="Agosto",N642="Septiembre",N642="Octubre",N642="Noviembre",N642="Diciembre"),M642&amp;"-2"))</f>
        <v>2022-1</v>
      </c>
      <c r="P642" s="5">
        <v>1</v>
      </c>
      <c r="Q642" s="5">
        <v>1</v>
      </c>
      <c r="R642" s="5">
        <v>0</v>
      </c>
      <c r="S642" s="5" t="s">
        <v>51</v>
      </c>
      <c r="T642" s="5" t="str">
        <f t="shared" si="76"/>
        <v>195-2022-06-30</v>
      </c>
    </row>
    <row r="643" spans="1:20" x14ac:dyDescent="0.3">
      <c r="A643" s="5">
        <v>195</v>
      </c>
      <c r="B643" s="5" t="s">
        <v>137</v>
      </c>
      <c r="C643" s="5" t="s">
        <v>53</v>
      </c>
      <c r="D643" s="5" t="s">
        <v>54</v>
      </c>
      <c r="E643" s="5" t="s">
        <v>24</v>
      </c>
      <c r="F643" s="17">
        <v>44926</v>
      </c>
      <c r="G643" s="5">
        <v>25</v>
      </c>
      <c r="H643" s="9">
        <v>43.56</v>
      </c>
      <c r="I643" s="15">
        <v>1.3</v>
      </c>
      <c r="J643" s="15">
        <v>1.7423999999999999</v>
      </c>
      <c r="K643" s="5" t="s">
        <v>25</v>
      </c>
      <c r="L643" s="5" t="s">
        <v>25</v>
      </c>
      <c r="M643" s="5">
        <f t="shared" si="73"/>
        <v>2022</v>
      </c>
      <c r="N643" s="5" t="str">
        <f t="shared" si="74"/>
        <v>Diciembre</v>
      </c>
      <c r="O643" s="6" t="str">
        <f t="shared" si="80"/>
        <v>2022-2</v>
      </c>
      <c r="P643" s="5">
        <v>1</v>
      </c>
      <c r="Q643" s="5">
        <v>1</v>
      </c>
      <c r="R643" s="5">
        <v>0</v>
      </c>
      <c r="S643" s="5" t="s">
        <v>51</v>
      </c>
      <c r="T643" s="5" t="str">
        <f t="shared" si="76"/>
        <v>195-2022-12-31</v>
      </c>
    </row>
    <row r="644" spans="1:20" x14ac:dyDescent="0.3">
      <c r="A644" s="25">
        <v>195</v>
      </c>
      <c r="B644" s="5" t="s">
        <v>137</v>
      </c>
      <c r="C644" s="5" t="s">
        <v>53</v>
      </c>
      <c r="D644" s="5" t="s">
        <v>54</v>
      </c>
      <c r="E644" s="5" t="s">
        <v>24</v>
      </c>
      <c r="F644" s="17">
        <v>45107</v>
      </c>
      <c r="G644" s="5">
        <v>42</v>
      </c>
      <c r="H644" s="9">
        <v>36.54</v>
      </c>
      <c r="I644" s="15">
        <f>IFERROR(IF((H644/G644)&gt;1.3,1.3,H644/G644),"")</f>
        <v>0.87</v>
      </c>
      <c r="J644" s="15">
        <f>IFERROR(IF((H644/G644)&gt;H644/G644,1.3,H644/G644),"")</f>
        <v>0.87</v>
      </c>
      <c r="K644" s="5" t="s">
        <v>25</v>
      </c>
      <c r="L644" s="5" t="s">
        <v>25</v>
      </c>
      <c r="M644" s="5">
        <f t="shared" si="73"/>
        <v>2023</v>
      </c>
      <c r="N644" s="5" t="str">
        <f t="shared" si="74"/>
        <v>Junio</v>
      </c>
      <c r="O644" s="6" t="str">
        <f t="shared" si="80"/>
        <v>2023-1</v>
      </c>
      <c r="P644" s="16">
        <v>0</v>
      </c>
      <c r="Q644" s="16">
        <v>0</v>
      </c>
      <c r="R644" s="5">
        <v>1</v>
      </c>
      <c r="S644" s="5" t="s">
        <v>51</v>
      </c>
      <c r="T644" s="5" t="str">
        <f t="shared" si="76"/>
        <v>195-2023-06-30</v>
      </c>
    </row>
    <row r="645" spans="1:20" x14ac:dyDescent="0.3">
      <c r="A645" s="25">
        <v>195</v>
      </c>
      <c r="B645" s="5" t="s">
        <v>137</v>
      </c>
      <c r="C645" s="5" t="s">
        <v>53</v>
      </c>
      <c r="D645" s="5" t="s">
        <v>54</v>
      </c>
      <c r="E645" s="5" t="s">
        <v>24</v>
      </c>
      <c r="F645" s="6">
        <v>45291</v>
      </c>
      <c r="G645" s="5">
        <v>42</v>
      </c>
      <c r="H645" s="9">
        <v>53.34</v>
      </c>
      <c r="I645" s="15">
        <f>IFERROR(IF((H646/G646)&gt;1.3,1.3,H646/G646),"")</f>
        <v>1.1918</v>
      </c>
      <c r="J645" s="15">
        <f>IFERROR(IF((H646/G646)&gt;H646/G646,1.3,H646/G646),"")</f>
        <v>1.1918</v>
      </c>
      <c r="K645" s="5" t="s">
        <v>25</v>
      </c>
      <c r="L645" s="5" t="s">
        <v>25</v>
      </c>
      <c r="M645" s="5">
        <f t="shared" ref="M645:M708" si="81">YEAR(F646)</f>
        <v>2025</v>
      </c>
      <c r="N645" s="5" t="str">
        <f t="shared" ref="N645:N708" si="82">PROPER(TEXT(F646,"mmmm"))</f>
        <v>Junio</v>
      </c>
      <c r="O645" s="6" t="str">
        <f t="shared" ref="O645:O708" si="83">IF(OR(N646="Enero",N646="Febrero",N646="Marzo",N646="Abril",N646="Mayo",N646="Junio"),M646&amp;"-1",IF(OR(N646="Julio",N646="Agosto",N646="Septiembre",N646="Octubre",N646="Noviembre",N646="Diciembre"),M646&amp;"-2"))</f>
        <v>2023-1</v>
      </c>
      <c r="P645" s="16">
        <v>0</v>
      </c>
      <c r="Q645" s="16">
        <v>0</v>
      </c>
      <c r="R645" s="5">
        <v>1</v>
      </c>
      <c r="S645" s="5" t="s">
        <v>51</v>
      </c>
      <c r="T645" s="5" t="str">
        <f t="shared" ref="T645:T708" si="84">A646&amp;"-"&amp;YEAR(F646)&amp;"-"&amp;IF(LEN(MONTH(F646))=1,"0"&amp;MONTH(F646),MONTH(F646))&amp;"-"&amp;DAY(F646)</f>
        <v>195-2025-06-30</v>
      </c>
    </row>
    <row r="646" spans="1:20" x14ac:dyDescent="0.3">
      <c r="A646" s="25">
        <v>195</v>
      </c>
      <c r="B646" s="5" t="s">
        <v>137</v>
      </c>
      <c r="C646" s="5" t="s">
        <v>53</v>
      </c>
      <c r="D646" s="5" t="s">
        <v>54</v>
      </c>
      <c r="E646" s="5" t="s">
        <v>24</v>
      </c>
      <c r="F646" s="6">
        <v>45838</v>
      </c>
      <c r="G646" s="5">
        <v>50</v>
      </c>
      <c r="H646" s="5">
        <v>59.59</v>
      </c>
      <c r="I646" s="15">
        <f>IFERROR(IF((H647/G647)&gt;1.3,1.3,H647/G647),"")</f>
        <v>0.92999999999999994</v>
      </c>
      <c r="J646" s="15">
        <f>IFERROR(IF((H647/G647)&gt;H647/G647,1.3,H647/G647),"")</f>
        <v>0.92999999999999994</v>
      </c>
      <c r="K646" s="5" t="s">
        <v>25</v>
      </c>
      <c r="L646" s="5" t="s">
        <v>25</v>
      </c>
      <c r="M646" s="5">
        <f t="shared" si="81"/>
        <v>2023</v>
      </c>
      <c r="N646" s="5" t="str">
        <f t="shared" si="82"/>
        <v>Junio</v>
      </c>
      <c r="O646" s="6" t="str">
        <f t="shared" si="83"/>
        <v>2023-2</v>
      </c>
      <c r="P646" s="16">
        <v>0</v>
      </c>
      <c r="Q646" s="16">
        <v>0</v>
      </c>
      <c r="R646" s="5">
        <v>1</v>
      </c>
      <c r="S646" s="5" t="s">
        <v>51</v>
      </c>
      <c r="T646" s="5" t="str">
        <f t="shared" si="84"/>
        <v>196-2023-06-30</v>
      </c>
    </row>
    <row r="647" spans="1:20" x14ac:dyDescent="0.3">
      <c r="A647" s="25">
        <v>196</v>
      </c>
      <c r="B647" s="5" t="s">
        <v>138</v>
      </c>
      <c r="C647" s="5" t="s">
        <v>53</v>
      </c>
      <c r="D647" s="5" t="s">
        <v>54</v>
      </c>
      <c r="E647" s="5" t="s">
        <v>62</v>
      </c>
      <c r="F647" s="17">
        <v>45107</v>
      </c>
      <c r="G647" s="5">
        <v>37</v>
      </c>
      <c r="H647" s="9">
        <v>34.409999999999997</v>
      </c>
      <c r="I647" s="15">
        <f>IFERROR(IF((G648/H648)&gt;1.3,1.3,G648/H648),"")</f>
        <v>1.3</v>
      </c>
      <c r="J647" s="8">
        <f>IFERROR(G648/H648,"")</f>
        <v>1.3899323816679188</v>
      </c>
      <c r="K647" s="5" t="s">
        <v>25</v>
      </c>
      <c r="L647" s="5" t="s">
        <v>25</v>
      </c>
      <c r="M647" s="5">
        <f t="shared" si="81"/>
        <v>2023</v>
      </c>
      <c r="N647" s="5" t="str">
        <f t="shared" si="82"/>
        <v>Diciembre</v>
      </c>
      <c r="O647" s="6" t="str">
        <f t="shared" si="83"/>
        <v>2023-1</v>
      </c>
      <c r="P647" s="16">
        <v>0</v>
      </c>
      <c r="Q647" s="16">
        <v>0</v>
      </c>
      <c r="R647" s="5">
        <v>1</v>
      </c>
      <c r="S647" s="5" t="s">
        <v>51</v>
      </c>
      <c r="T647" s="5" t="str">
        <f t="shared" si="84"/>
        <v>196-2023-12-31</v>
      </c>
    </row>
    <row r="648" spans="1:20" x14ac:dyDescent="0.3">
      <c r="A648" s="37">
        <v>196</v>
      </c>
      <c r="B648" s="5" t="s">
        <v>138</v>
      </c>
      <c r="C648" s="5" t="s">
        <v>53</v>
      </c>
      <c r="D648" s="5" t="s">
        <v>54</v>
      </c>
      <c r="E648" s="5" t="s">
        <v>62</v>
      </c>
      <c r="F648" s="6">
        <v>45291</v>
      </c>
      <c r="G648" s="5">
        <v>37</v>
      </c>
      <c r="H648" s="9">
        <v>26.62</v>
      </c>
      <c r="I648" s="15">
        <f>IFERROR(IF((G649/H649)&gt;1.3,1.3,G649/H649),"")</f>
        <v>0.9</v>
      </c>
      <c r="J648" s="8">
        <f>IFERROR(G649/H649,"")</f>
        <v>0.9</v>
      </c>
      <c r="K648" s="5" t="s">
        <v>25</v>
      </c>
      <c r="L648" s="5" t="s">
        <v>25</v>
      </c>
      <c r="M648" s="5">
        <f t="shared" si="81"/>
        <v>2023</v>
      </c>
      <c r="N648" s="5" t="str">
        <f t="shared" si="82"/>
        <v>Marzo</v>
      </c>
      <c r="O648" s="6" t="str">
        <f t="shared" si="83"/>
        <v>2023-1</v>
      </c>
      <c r="P648" s="16">
        <v>0</v>
      </c>
      <c r="Q648" s="16">
        <v>0</v>
      </c>
      <c r="R648" s="5">
        <v>1</v>
      </c>
      <c r="S648" s="5" t="s">
        <v>51</v>
      </c>
      <c r="T648" s="5" t="str">
        <f t="shared" si="84"/>
        <v>197-2023-03-31</v>
      </c>
    </row>
    <row r="649" spans="1:20" x14ac:dyDescent="0.3">
      <c r="A649" s="25">
        <v>197</v>
      </c>
      <c r="B649" s="5" t="s">
        <v>139</v>
      </c>
      <c r="C649" s="5" t="s">
        <v>95</v>
      </c>
      <c r="D649" s="5" t="s">
        <v>60</v>
      </c>
      <c r="E649" s="5" t="s">
        <v>24</v>
      </c>
      <c r="F649" s="6">
        <v>45016</v>
      </c>
      <c r="G649" s="5">
        <v>90</v>
      </c>
      <c r="H649" s="9">
        <v>100</v>
      </c>
      <c r="I649" s="8">
        <f t="shared" ref="I649:I656" si="85">IFERROR(IF(H650/G650&gt;1,1,H650/G650),"")</f>
        <v>1</v>
      </c>
      <c r="J649" s="15">
        <f t="shared" ref="J649:J656" si="86">IFERROR(IF(H650/G650&gt;1,1,H650/G650),"")</f>
        <v>1</v>
      </c>
      <c r="K649" s="5" t="s">
        <v>25</v>
      </c>
      <c r="L649" s="5" t="s">
        <v>25</v>
      </c>
      <c r="M649" s="5">
        <f t="shared" si="81"/>
        <v>2023</v>
      </c>
      <c r="N649" s="5" t="str">
        <f t="shared" si="82"/>
        <v>Junio</v>
      </c>
      <c r="O649" s="6" t="str">
        <f t="shared" si="83"/>
        <v>2023-2</v>
      </c>
      <c r="P649" s="16">
        <v>0</v>
      </c>
      <c r="Q649" s="16">
        <v>0</v>
      </c>
      <c r="R649" s="5">
        <v>0</v>
      </c>
      <c r="S649" s="5" t="s">
        <v>29</v>
      </c>
      <c r="T649" s="5" t="str">
        <f t="shared" si="84"/>
        <v>197-2023-06-30</v>
      </c>
    </row>
    <row r="650" spans="1:20" x14ac:dyDescent="0.3">
      <c r="A650" s="25">
        <v>197</v>
      </c>
      <c r="B650" s="5" t="s">
        <v>139</v>
      </c>
      <c r="C650" s="5" t="s">
        <v>95</v>
      </c>
      <c r="D650" s="5" t="s">
        <v>60</v>
      </c>
      <c r="E650" s="5" t="s">
        <v>24</v>
      </c>
      <c r="F650" s="6">
        <v>45107</v>
      </c>
      <c r="G650" s="5">
        <v>90</v>
      </c>
      <c r="H650" s="9">
        <v>100</v>
      </c>
      <c r="I650" s="8">
        <f t="shared" si="85"/>
        <v>1</v>
      </c>
      <c r="J650" s="15">
        <f t="shared" si="86"/>
        <v>1</v>
      </c>
      <c r="K650" s="5" t="s">
        <v>25</v>
      </c>
      <c r="L650" s="5" t="s">
        <v>25</v>
      </c>
      <c r="M650" s="5">
        <f t="shared" si="81"/>
        <v>2023</v>
      </c>
      <c r="N650" s="5" t="str">
        <f t="shared" si="82"/>
        <v>Septiembre</v>
      </c>
      <c r="O650" s="6" t="str">
        <f t="shared" si="83"/>
        <v>2023-2</v>
      </c>
      <c r="P650" s="16">
        <v>0</v>
      </c>
      <c r="Q650" s="16">
        <v>0</v>
      </c>
      <c r="R650" s="5">
        <v>0</v>
      </c>
      <c r="S650" s="5" t="s">
        <v>29</v>
      </c>
      <c r="T650" s="5" t="str">
        <f t="shared" si="84"/>
        <v>197-2023-09-30</v>
      </c>
    </row>
    <row r="651" spans="1:20" x14ac:dyDescent="0.3">
      <c r="A651" s="41">
        <v>197</v>
      </c>
      <c r="B651" s="5" t="s">
        <v>139</v>
      </c>
      <c r="C651" s="5" t="s">
        <v>95</v>
      </c>
      <c r="D651" s="5" t="s">
        <v>60</v>
      </c>
      <c r="E651" s="5" t="s">
        <v>24</v>
      </c>
      <c r="F651" s="6">
        <v>45199</v>
      </c>
      <c r="G651" s="5">
        <v>90</v>
      </c>
      <c r="H651" s="9">
        <v>100</v>
      </c>
      <c r="I651" s="8">
        <f t="shared" si="85"/>
        <v>1</v>
      </c>
      <c r="J651" s="15">
        <f t="shared" si="86"/>
        <v>1</v>
      </c>
      <c r="K651" s="5" t="s">
        <v>25</v>
      </c>
      <c r="L651" s="5" t="s">
        <v>25</v>
      </c>
      <c r="M651" s="5">
        <f t="shared" si="81"/>
        <v>2023</v>
      </c>
      <c r="N651" s="5" t="str">
        <f t="shared" si="82"/>
        <v>Diciembre</v>
      </c>
      <c r="O651" s="6" t="str">
        <f t="shared" si="83"/>
        <v>2024-1</v>
      </c>
      <c r="P651" s="16">
        <v>0</v>
      </c>
      <c r="Q651" s="16">
        <v>0</v>
      </c>
      <c r="R651" s="5">
        <v>0</v>
      </c>
      <c r="S651" s="5" t="s">
        <v>29</v>
      </c>
      <c r="T651" s="5" t="str">
        <f t="shared" si="84"/>
        <v>197-2023-12-31</v>
      </c>
    </row>
    <row r="652" spans="1:20" x14ac:dyDescent="0.3">
      <c r="A652" s="37">
        <v>197</v>
      </c>
      <c r="B652" s="5" t="s">
        <v>139</v>
      </c>
      <c r="C652" s="5" t="s">
        <v>95</v>
      </c>
      <c r="D652" s="5" t="s">
        <v>60</v>
      </c>
      <c r="E652" s="5" t="s">
        <v>24</v>
      </c>
      <c r="F652" s="6">
        <v>45291</v>
      </c>
      <c r="G652" s="5">
        <v>90</v>
      </c>
      <c r="H652" s="9">
        <v>100</v>
      </c>
      <c r="I652" s="8">
        <f t="shared" si="85"/>
        <v>1</v>
      </c>
      <c r="J652" s="15">
        <f t="shared" si="86"/>
        <v>1</v>
      </c>
      <c r="K652" s="5" t="s">
        <v>25</v>
      </c>
      <c r="L652" s="5" t="s">
        <v>25</v>
      </c>
      <c r="M652" s="5">
        <f t="shared" si="81"/>
        <v>2024</v>
      </c>
      <c r="N652" s="5" t="str">
        <f t="shared" si="82"/>
        <v>Marzo</v>
      </c>
      <c r="O652" s="6" t="str">
        <f t="shared" si="83"/>
        <v>2024-1</v>
      </c>
      <c r="P652" s="16">
        <v>0</v>
      </c>
      <c r="Q652" s="16">
        <v>0</v>
      </c>
      <c r="R652" s="5">
        <v>0</v>
      </c>
      <c r="S652" s="5" t="s">
        <v>29</v>
      </c>
      <c r="T652" s="5" t="str">
        <f t="shared" si="84"/>
        <v>197-2024-03-31</v>
      </c>
    </row>
    <row r="653" spans="1:20" x14ac:dyDescent="0.3">
      <c r="A653" s="25">
        <v>197</v>
      </c>
      <c r="B653" s="5" t="s">
        <v>139</v>
      </c>
      <c r="C653" s="5" t="s">
        <v>95</v>
      </c>
      <c r="D653" s="5" t="s">
        <v>60</v>
      </c>
      <c r="E653" s="5" t="s">
        <v>24</v>
      </c>
      <c r="F653" s="6">
        <v>45382</v>
      </c>
      <c r="G653" s="5">
        <v>95</v>
      </c>
      <c r="H653" s="10">
        <v>100</v>
      </c>
      <c r="I653" s="8">
        <f t="shared" si="85"/>
        <v>1</v>
      </c>
      <c r="J653" s="15">
        <f t="shared" si="86"/>
        <v>1</v>
      </c>
      <c r="K653" s="5" t="s">
        <v>25</v>
      </c>
      <c r="L653" s="5" t="s">
        <v>25</v>
      </c>
      <c r="M653" s="5">
        <f t="shared" si="81"/>
        <v>2024</v>
      </c>
      <c r="N653" s="5" t="str">
        <f t="shared" si="82"/>
        <v>Junio</v>
      </c>
      <c r="O653" s="6" t="str">
        <f t="shared" si="83"/>
        <v>2024-2</v>
      </c>
      <c r="P653" s="16">
        <v>0</v>
      </c>
      <c r="Q653" s="16">
        <v>0</v>
      </c>
      <c r="R653" s="5">
        <v>0</v>
      </c>
      <c r="S653" s="5" t="s">
        <v>29</v>
      </c>
      <c r="T653" s="5" t="str">
        <f t="shared" si="84"/>
        <v>197-2024-06-30</v>
      </c>
    </row>
    <row r="654" spans="1:20" x14ac:dyDescent="0.3">
      <c r="A654" s="5">
        <v>197</v>
      </c>
      <c r="B654" s="5" t="s">
        <v>139</v>
      </c>
      <c r="C654" s="5" t="s">
        <v>95</v>
      </c>
      <c r="D654" s="5" t="s">
        <v>60</v>
      </c>
      <c r="E654" s="5" t="s">
        <v>24</v>
      </c>
      <c r="F654" s="6">
        <v>45473</v>
      </c>
      <c r="G654" s="5">
        <v>95</v>
      </c>
      <c r="H654" s="5">
        <v>100</v>
      </c>
      <c r="I654" s="8">
        <f t="shared" si="85"/>
        <v>1</v>
      </c>
      <c r="J654" s="15">
        <f t="shared" si="86"/>
        <v>1</v>
      </c>
      <c r="K654" s="5" t="s">
        <v>25</v>
      </c>
      <c r="L654" s="5" t="s">
        <v>25</v>
      </c>
      <c r="M654" s="5">
        <f t="shared" si="81"/>
        <v>2024</v>
      </c>
      <c r="N654" s="5" t="str">
        <f t="shared" si="82"/>
        <v>Septiembre</v>
      </c>
      <c r="O654" s="6" t="str">
        <f t="shared" si="83"/>
        <v>2024-2</v>
      </c>
      <c r="P654" s="5">
        <v>0</v>
      </c>
      <c r="Q654" s="5">
        <v>0</v>
      </c>
      <c r="R654" s="5">
        <v>0</v>
      </c>
      <c r="S654" s="5" t="s">
        <v>29</v>
      </c>
      <c r="T654" s="5" t="str">
        <f t="shared" si="84"/>
        <v>197-2024-09-30</v>
      </c>
    </row>
    <row r="655" spans="1:20" x14ac:dyDescent="0.3">
      <c r="A655" s="25">
        <v>197</v>
      </c>
      <c r="B655" s="5" t="s">
        <v>139</v>
      </c>
      <c r="C655" s="5" t="s">
        <v>95</v>
      </c>
      <c r="D655" s="5" t="s">
        <v>60</v>
      </c>
      <c r="E655" s="5" t="s">
        <v>24</v>
      </c>
      <c r="F655" s="6">
        <v>45565</v>
      </c>
      <c r="G655" s="5">
        <v>95</v>
      </c>
      <c r="H655" s="10">
        <v>100</v>
      </c>
      <c r="I655" s="8">
        <f t="shared" si="85"/>
        <v>1</v>
      </c>
      <c r="J655" s="15">
        <f t="shared" si="86"/>
        <v>1</v>
      </c>
      <c r="K655" s="5" t="s">
        <v>25</v>
      </c>
      <c r="L655" s="5" t="s">
        <v>25</v>
      </c>
      <c r="M655" s="5">
        <f t="shared" si="81"/>
        <v>2024</v>
      </c>
      <c r="N655" s="5" t="str">
        <f t="shared" si="82"/>
        <v>Diciembre</v>
      </c>
      <c r="O655" s="6" t="str">
        <f t="shared" si="83"/>
        <v>2023-1</v>
      </c>
      <c r="P655" s="16">
        <v>0</v>
      </c>
      <c r="Q655" s="16">
        <v>0</v>
      </c>
      <c r="R655" s="5">
        <v>0</v>
      </c>
      <c r="S655" s="5" t="s">
        <v>29</v>
      </c>
      <c r="T655" s="5" t="str">
        <f t="shared" si="84"/>
        <v>197-2024-12-31</v>
      </c>
    </row>
    <row r="656" spans="1:20" x14ac:dyDescent="0.3">
      <c r="A656" s="25">
        <v>197</v>
      </c>
      <c r="B656" s="5" t="s">
        <v>139</v>
      </c>
      <c r="C656" s="5" t="s">
        <v>95</v>
      </c>
      <c r="D656" s="5" t="s">
        <v>60</v>
      </c>
      <c r="E656" s="5" t="s">
        <v>24</v>
      </c>
      <c r="F656" s="6">
        <v>45657</v>
      </c>
      <c r="G656" s="5">
        <v>95</v>
      </c>
      <c r="H656" s="10">
        <v>100</v>
      </c>
      <c r="I656" s="8">
        <f t="shared" si="85"/>
        <v>1</v>
      </c>
      <c r="J656" s="15">
        <f t="shared" si="86"/>
        <v>1</v>
      </c>
      <c r="K656" s="5" t="s">
        <v>25</v>
      </c>
      <c r="L656" s="5" t="s">
        <v>25</v>
      </c>
      <c r="M656" s="5">
        <f t="shared" si="81"/>
        <v>2023</v>
      </c>
      <c r="N656" s="5" t="str">
        <f t="shared" si="82"/>
        <v>Junio</v>
      </c>
      <c r="O656" s="6" t="str">
        <f t="shared" si="83"/>
        <v>2023-2</v>
      </c>
      <c r="P656" s="16">
        <v>0</v>
      </c>
      <c r="Q656" s="16">
        <v>0</v>
      </c>
      <c r="R656" s="5">
        <v>0</v>
      </c>
      <c r="S656" s="5" t="s">
        <v>29</v>
      </c>
      <c r="T656" s="5" t="str">
        <f t="shared" si="84"/>
        <v>199-2023-06-30</v>
      </c>
    </row>
    <row r="657" spans="1:20" x14ac:dyDescent="0.3">
      <c r="A657" s="25">
        <v>199</v>
      </c>
      <c r="B657" s="5" t="s">
        <v>140</v>
      </c>
      <c r="C657" s="5" t="s">
        <v>28</v>
      </c>
      <c r="D657" s="5" t="s">
        <v>54</v>
      </c>
      <c r="E657" s="5" t="s">
        <v>24</v>
      </c>
      <c r="F657" s="17">
        <v>45107</v>
      </c>
      <c r="G657" s="5">
        <v>70</v>
      </c>
      <c r="H657" s="9">
        <f>ROUND(87.666666666667,2)</f>
        <v>87.67</v>
      </c>
      <c r="I657" s="8">
        <f>IFERROR(H658/G658,"")</f>
        <v>1.2524285714285714</v>
      </c>
      <c r="J657" s="15">
        <f>IFERROR(IF((H658/G658)&gt;H658/G658,1.3,H658/G658),"")</f>
        <v>1.2524285714285714</v>
      </c>
      <c r="K657" s="5" t="s">
        <v>25</v>
      </c>
      <c r="L657" s="5" t="s">
        <v>25</v>
      </c>
      <c r="M657" s="5">
        <f t="shared" si="81"/>
        <v>2023</v>
      </c>
      <c r="N657" s="5" t="str">
        <f t="shared" si="82"/>
        <v>Diciembre</v>
      </c>
      <c r="O657" s="6" t="str">
        <f t="shared" si="83"/>
        <v>2024-1</v>
      </c>
      <c r="P657" s="16">
        <v>0</v>
      </c>
      <c r="Q657" s="16">
        <v>0</v>
      </c>
      <c r="R657" s="5">
        <v>0</v>
      </c>
      <c r="S657" s="5" t="s">
        <v>29</v>
      </c>
      <c r="T657" s="5" t="str">
        <f t="shared" si="84"/>
        <v>199-2023-12-31</v>
      </c>
    </row>
    <row r="658" spans="1:20" x14ac:dyDescent="0.3">
      <c r="A658" s="37">
        <v>199</v>
      </c>
      <c r="B658" s="5" t="s">
        <v>140</v>
      </c>
      <c r="C658" s="5" t="s">
        <v>28</v>
      </c>
      <c r="D658" s="5" t="s">
        <v>54</v>
      </c>
      <c r="E658" s="5" t="s">
        <v>24</v>
      </c>
      <c r="F658" s="6">
        <v>45291</v>
      </c>
      <c r="G658" s="5">
        <v>70</v>
      </c>
      <c r="H658" s="9">
        <v>87.67</v>
      </c>
      <c r="I658" s="8">
        <f>IFERROR(H659/G659,"")</f>
        <v>1.1523749999999999</v>
      </c>
      <c r="J658" s="15">
        <f>IFERROR(IF((H659/G659)&gt;H659/G659,1.3,H659/G659),"")</f>
        <v>1.1523749999999999</v>
      </c>
      <c r="K658" s="5" t="s">
        <v>25</v>
      </c>
      <c r="L658" s="5" t="s">
        <v>25</v>
      </c>
      <c r="M658" s="5">
        <f t="shared" si="81"/>
        <v>2024</v>
      </c>
      <c r="N658" s="5" t="str">
        <f t="shared" si="82"/>
        <v>Junio</v>
      </c>
      <c r="O658" s="6" t="str">
        <f t="shared" si="83"/>
        <v>2024-2</v>
      </c>
      <c r="P658" s="16">
        <v>0</v>
      </c>
      <c r="Q658" s="16">
        <v>0</v>
      </c>
      <c r="R658" s="5">
        <v>0</v>
      </c>
      <c r="S658" s="5" t="s">
        <v>29</v>
      </c>
      <c r="T658" s="5" t="str">
        <f t="shared" si="84"/>
        <v>199-2024-06-30</v>
      </c>
    </row>
    <row r="659" spans="1:20" x14ac:dyDescent="0.3">
      <c r="A659" s="5">
        <v>199</v>
      </c>
      <c r="B659" s="5" t="s">
        <v>140</v>
      </c>
      <c r="C659" s="5" t="s">
        <v>28</v>
      </c>
      <c r="D659" s="5" t="s">
        <v>54</v>
      </c>
      <c r="E659" s="5" t="s">
        <v>24</v>
      </c>
      <c r="F659" s="6">
        <v>45473</v>
      </c>
      <c r="G659" s="5">
        <v>80</v>
      </c>
      <c r="H659" s="5">
        <v>92.19</v>
      </c>
      <c r="I659" s="15">
        <v>1.1523749999999999</v>
      </c>
      <c r="J659" s="15">
        <v>1.1523749999999999</v>
      </c>
      <c r="K659" s="5" t="s">
        <v>25</v>
      </c>
      <c r="L659" s="5" t="s">
        <v>25</v>
      </c>
      <c r="M659" s="5">
        <f t="shared" si="81"/>
        <v>2024</v>
      </c>
      <c r="N659" s="5" t="str">
        <f t="shared" si="82"/>
        <v>Diciembre</v>
      </c>
      <c r="O659" s="6" t="str">
        <f t="shared" si="83"/>
        <v>2023-2</v>
      </c>
      <c r="P659" s="5">
        <v>0</v>
      </c>
      <c r="Q659" s="5">
        <v>0</v>
      </c>
      <c r="R659" s="5">
        <v>0</v>
      </c>
      <c r="S659" s="5" t="s">
        <v>29</v>
      </c>
      <c r="T659" s="5" t="str">
        <f t="shared" si="84"/>
        <v>199-2024-12-31</v>
      </c>
    </row>
    <row r="660" spans="1:20" x14ac:dyDescent="0.3">
      <c r="A660" s="25">
        <v>199</v>
      </c>
      <c r="B660" s="5" t="s">
        <v>140</v>
      </c>
      <c r="C660" s="5" t="s">
        <v>28</v>
      </c>
      <c r="D660" s="5" t="s">
        <v>54</v>
      </c>
      <c r="E660" s="5" t="s">
        <v>24</v>
      </c>
      <c r="F660" s="6">
        <v>45657</v>
      </c>
      <c r="G660" s="5">
        <v>80</v>
      </c>
      <c r="H660" s="10">
        <v>92.81</v>
      </c>
      <c r="I660" s="15" t="str">
        <f>IFERROR(IF((H661/G661)&gt;1.3,1.3,H661/G661),"")</f>
        <v/>
      </c>
      <c r="J660" s="15" t="str">
        <f>IFERROR(IF((H661/G661)&gt;H661/G661,1.3,H661/G661),"")</f>
        <v/>
      </c>
      <c r="K660" s="5" t="s">
        <v>25</v>
      </c>
      <c r="L660" s="5" t="s">
        <v>25</v>
      </c>
      <c r="M660" s="5">
        <f t="shared" si="81"/>
        <v>2023</v>
      </c>
      <c r="N660" s="5" t="str">
        <f t="shared" si="82"/>
        <v>Diciembre</v>
      </c>
      <c r="O660" s="6" t="str">
        <f t="shared" si="83"/>
        <v>2024-2</v>
      </c>
      <c r="P660" s="16">
        <v>0</v>
      </c>
      <c r="Q660" s="16">
        <v>0</v>
      </c>
      <c r="R660" s="5">
        <v>0</v>
      </c>
      <c r="S660" s="5" t="s">
        <v>29</v>
      </c>
      <c r="T660" s="5" t="str">
        <f t="shared" si="84"/>
        <v>200-2023-12-31</v>
      </c>
    </row>
    <row r="661" spans="1:20" x14ac:dyDescent="0.3">
      <c r="A661" s="37">
        <v>200</v>
      </c>
      <c r="B661" s="5" t="s">
        <v>141</v>
      </c>
      <c r="C661" s="5" t="s">
        <v>28</v>
      </c>
      <c r="D661" s="5" t="s">
        <v>73</v>
      </c>
      <c r="E661" s="5" t="s">
        <v>24</v>
      </c>
      <c r="F661" s="6">
        <v>45291</v>
      </c>
      <c r="G661" s="5"/>
      <c r="H661" s="9">
        <v>90</v>
      </c>
      <c r="I661" s="8">
        <v>0.9</v>
      </c>
      <c r="J661" s="15">
        <f>IFERROR(IF((H662/G662)&gt;H662/G662,1.3,H662/G662),"")</f>
        <v>1.0925</v>
      </c>
      <c r="K661" s="5" t="s">
        <v>142</v>
      </c>
      <c r="L661" s="20" t="s">
        <v>25</v>
      </c>
      <c r="M661" s="5">
        <f t="shared" si="81"/>
        <v>2024</v>
      </c>
      <c r="N661" s="5" t="str">
        <f t="shared" si="82"/>
        <v>Diciembre</v>
      </c>
      <c r="O661" s="6" t="str">
        <f t="shared" si="83"/>
        <v>2023-2</v>
      </c>
      <c r="P661" s="16">
        <v>0</v>
      </c>
      <c r="Q661" s="16">
        <v>0</v>
      </c>
      <c r="R661" s="5">
        <v>1</v>
      </c>
      <c r="S661" s="5" t="s">
        <v>29</v>
      </c>
      <c r="T661" s="5" t="str">
        <f t="shared" si="84"/>
        <v>200-2024-12-31</v>
      </c>
    </row>
    <row r="662" spans="1:20" x14ac:dyDescent="0.3">
      <c r="A662" s="25">
        <v>200</v>
      </c>
      <c r="B662" s="5" t="s">
        <v>141</v>
      </c>
      <c r="C662" s="5" t="s">
        <v>28</v>
      </c>
      <c r="D662" s="5" t="s">
        <v>73</v>
      </c>
      <c r="E662" s="5" t="s">
        <v>24</v>
      </c>
      <c r="F662" s="6">
        <v>45657</v>
      </c>
      <c r="G662" s="5">
        <v>80</v>
      </c>
      <c r="H662" s="10">
        <v>87.4</v>
      </c>
      <c r="I662" s="15">
        <f>IFERROR(IF((H663/G663)&gt;1.3,1.3,H663/G663),"")</f>
        <v>0.98030303030303034</v>
      </c>
      <c r="J662" s="15">
        <f>IFERROR(IF((H663/G663)&gt;H663/G663,1.3,H663/G663),"")</f>
        <v>0.98030303030303034</v>
      </c>
      <c r="K662" s="5" t="s">
        <v>142</v>
      </c>
      <c r="L662" s="5" t="s">
        <v>25</v>
      </c>
      <c r="M662" s="5">
        <f t="shared" si="81"/>
        <v>2023</v>
      </c>
      <c r="N662" s="5" t="str">
        <f t="shared" si="82"/>
        <v>Diciembre</v>
      </c>
      <c r="O662" s="6" t="str">
        <f t="shared" si="83"/>
        <v>2022-1</v>
      </c>
      <c r="P662" s="16">
        <v>0</v>
      </c>
      <c r="Q662" s="16">
        <v>0</v>
      </c>
      <c r="R662" s="5">
        <v>0</v>
      </c>
      <c r="S662" s="5" t="s">
        <v>29</v>
      </c>
      <c r="T662" s="5" t="str">
        <f t="shared" si="84"/>
        <v>202-2023-12-31</v>
      </c>
    </row>
    <row r="663" spans="1:20" x14ac:dyDescent="0.3">
      <c r="A663" s="25">
        <v>202</v>
      </c>
      <c r="B663" s="5" t="s">
        <v>143</v>
      </c>
      <c r="C663" s="5" t="s">
        <v>28</v>
      </c>
      <c r="D663" s="5" t="s">
        <v>73</v>
      </c>
      <c r="E663" s="5" t="s">
        <v>24</v>
      </c>
      <c r="F663" s="6">
        <v>45291</v>
      </c>
      <c r="G663" s="5">
        <v>66</v>
      </c>
      <c r="H663" s="9">
        <v>64.7</v>
      </c>
      <c r="I663" s="15">
        <f>IFERROR(IF((H664/G664)&gt;1.3,1.3,H664/G664),"")</f>
        <v>1.0481385037652193</v>
      </c>
      <c r="J663" s="15">
        <f>IFERROR(IF((H664/G664)&gt;H664/G664,1.3,H664/G664),"")</f>
        <v>1.0481385037652193</v>
      </c>
      <c r="K663" s="5" t="s">
        <v>142</v>
      </c>
      <c r="L663" s="5" t="s">
        <v>25</v>
      </c>
      <c r="M663" s="5">
        <f t="shared" si="81"/>
        <v>2022</v>
      </c>
      <c r="N663" s="5" t="str">
        <f t="shared" si="82"/>
        <v>Junio</v>
      </c>
      <c r="O663" s="6" t="str">
        <f t="shared" si="83"/>
        <v>2022-2</v>
      </c>
      <c r="P663" s="16">
        <v>1</v>
      </c>
      <c r="Q663" s="16">
        <v>1</v>
      </c>
      <c r="R663" s="5">
        <v>1</v>
      </c>
      <c r="S663" s="5" t="s">
        <v>29</v>
      </c>
      <c r="T663" s="5" t="str">
        <f t="shared" si="84"/>
        <v>203-2022-06-30</v>
      </c>
    </row>
    <row r="664" spans="1:20" x14ac:dyDescent="0.3">
      <c r="A664" s="5">
        <v>203</v>
      </c>
      <c r="B664" s="5" t="s">
        <v>144</v>
      </c>
      <c r="C664" s="5" t="s">
        <v>94</v>
      </c>
      <c r="D664" s="5" t="s">
        <v>54</v>
      </c>
      <c r="E664" s="5" t="s">
        <v>24</v>
      </c>
      <c r="F664" s="17">
        <v>44742</v>
      </c>
      <c r="G664" s="12">
        <v>113672</v>
      </c>
      <c r="H664" s="9">
        <v>119144</v>
      </c>
      <c r="I664" s="15">
        <v>1.0481385037652191</v>
      </c>
      <c r="J664" s="15">
        <v>1.0481385037652191</v>
      </c>
      <c r="K664" s="5" t="s">
        <v>103</v>
      </c>
      <c r="L664" s="5" t="s">
        <v>103</v>
      </c>
      <c r="M664" s="5">
        <f t="shared" si="81"/>
        <v>2022</v>
      </c>
      <c r="N664" s="5" t="str">
        <f t="shared" si="82"/>
        <v>Diciembre</v>
      </c>
      <c r="O664" s="6" t="str">
        <f t="shared" si="83"/>
        <v>2023-1</v>
      </c>
      <c r="P664" s="5">
        <v>0</v>
      </c>
      <c r="Q664" s="5">
        <v>0</v>
      </c>
      <c r="R664" s="5">
        <v>0</v>
      </c>
      <c r="S664" s="5" t="s">
        <v>29</v>
      </c>
      <c r="T664" s="5" t="str">
        <f t="shared" si="84"/>
        <v>203-2022-12-31</v>
      </c>
    </row>
    <row r="665" spans="1:20" x14ac:dyDescent="0.3">
      <c r="A665" s="5">
        <v>203</v>
      </c>
      <c r="B665" s="5" t="s">
        <v>144</v>
      </c>
      <c r="C665" s="5" t="s">
        <v>94</v>
      </c>
      <c r="D665" s="5" t="s">
        <v>54</v>
      </c>
      <c r="E665" s="5" t="s">
        <v>24</v>
      </c>
      <c r="F665" s="17">
        <v>44926</v>
      </c>
      <c r="G665" s="12">
        <v>224440</v>
      </c>
      <c r="H665" s="9">
        <v>240882</v>
      </c>
      <c r="I665" s="15">
        <v>1.099035822620251</v>
      </c>
      <c r="J665" s="15">
        <v>1.099035822620251</v>
      </c>
      <c r="K665" s="5" t="s">
        <v>103</v>
      </c>
      <c r="L665" s="5" t="s">
        <v>103</v>
      </c>
      <c r="M665" s="5">
        <f t="shared" si="81"/>
        <v>2023</v>
      </c>
      <c r="N665" s="5" t="str">
        <f t="shared" si="82"/>
        <v>Junio</v>
      </c>
      <c r="O665" s="6" t="str">
        <f t="shared" si="83"/>
        <v>2023-2</v>
      </c>
      <c r="P665" s="5">
        <v>0</v>
      </c>
      <c r="Q665" s="5">
        <v>0</v>
      </c>
      <c r="R665" s="5">
        <v>0</v>
      </c>
      <c r="S665" s="5" t="s">
        <v>29</v>
      </c>
      <c r="T665" s="5" t="str">
        <f t="shared" si="84"/>
        <v>203-2023-06-30</v>
      </c>
    </row>
    <row r="666" spans="1:20" x14ac:dyDescent="0.3">
      <c r="A666" s="41">
        <v>203</v>
      </c>
      <c r="B666" s="5" t="s">
        <v>144</v>
      </c>
      <c r="C666" s="5" t="s">
        <v>94</v>
      </c>
      <c r="D666" s="5" t="s">
        <v>54</v>
      </c>
      <c r="E666" s="5" t="s">
        <v>24</v>
      </c>
      <c r="F666" s="6">
        <v>45107</v>
      </c>
      <c r="G666" s="38">
        <f>123465699860/1000000</f>
        <v>123465.69985999999</v>
      </c>
      <c r="H666" s="9">
        <f>129185069909/1000000</f>
        <v>129185.069909</v>
      </c>
      <c r="I666" s="15">
        <f>IFERROR(IF((H667/G667)&gt;1.3,1.3,H667/G667),"")</f>
        <v>1.0340675895505487</v>
      </c>
      <c r="J666" s="15">
        <f>IFERROR(IF((H667/G667)&gt;H667/G667,1.3,H667/G667),"")</f>
        <v>1.0340675895505487</v>
      </c>
      <c r="K666" s="5" t="s">
        <v>103</v>
      </c>
      <c r="L666" s="5" t="s">
        <v>103</v>
      </c>
      <c r="M666" s="5">
        <f t="shared" si="81"/>
        <v>2023</v>
      </c>
      <c r="N666" s="5" t="str">
        <f t="shared" si="82"/>
        <v>Diciembre</v>
      </c>
      <c r="O666" s="6" t="str">
        <f t="shared" si="83"/>
        <v>2024-1</v>
      </c>
      <c r="P666" s="16">
        <v>0</v>
      </c>
      <c r="Q666" s="16">
        <v>0</v>
      </c>
      <c r="R666" s="5">
        <v>1</v>
      </c>
      <c r="S666" s="5" t="s">
        <v>34</v>
      </c>
      <c r="T666" s="5" t="str">
        <f t="shared" si="84"/>
        <v>203-2023-12-31</v>
      </c>
    </row>
    <row r="667" spans="1:20" x14ac:dyDescent="0.3">
      <c r="A667" s="37">
        <v>203</v>
      </c>
      <c r="B667" s="5" t="s">
        <v>144</v>
      </c>
      <c r="C667" s="5" t="s">
        <v>94</v>
      </c>
      <c r="D667" s="5" t="s">
        <v>54</v>
      </c>
      <c r="E667" s="5" t="s">
        <v>24</v>
      </c>
      <c r="F667" s="6">
        <v>45291</v>
      </c>
      <c r="G667" s="38">
        <f>264844439276/1000000</f>
        <v>264844.43927600002</v>
      </c>
      <c r="H667" s="9">
        <f>273867050928/1000000</f>
        <v>273867.05092800001</v>
      </c>
      <c r="I667" s="15">
        <f>IFERROR(IF((H668/G668)&gt;1.3,1.3,H668/G668),"")</f>
        <v>1.0200840851434712</v>
      </c>
      <c r="J667" s="15">
        <f>IFERROR(IF((H668/G668)&gt;H668/G668,1.3,H668/G668),"")</f>
        <v>1.0200840851434712</v>
      </c>
      <c r="K667" s="5" t="s">
        <v>103</v>
      </c>
      <c r="L667" s="5" t="s">
        <v>103</v>
      </c>
      <c r="M667" s="5">
        <f t="shared" si="81"/>
        <v>2024</v>
      </c>
      <c r="N667" s="5" t="str">
        <f t="shared" si="82"/>
        <v>Junio</v>
      </c>
      <c r="O667" s="6" t="str">
        <f t="shared" si="83"/>
        <v>2024-2</v>
      </c>
      <c r="P667" s="16">
        <v>0</v>
      </c>
      <c r="Q667" s="16">
        <v>0</v>
      </c>
      <c r="R667" s="5">
        <v>1</v>
      </c>
      <c r="S667" s="5" t="s">
        <v>34</v>
      </c>
      <c r="T667" s="5" t="str">
        <f t="shared" si="84"/>
        <v>203-2024-06-30</v>
      </c>
    </row>
    <row r="668" spans="1:20" x14ac:dyDescent="0.3">
      <c r="A668" s="41">
        <v>203</v>
      </c>
      <c r="B668" s="5" t="s">
        <v>144</v>
      </c>
      <c r="C668" s="5" t="s">
        <v>94</v>
      </c>
      <c r="D668" s="5" t="s">
        <v>54</v>
      </c>
      <c r="E668" s="5" t="s">
        <v>24</v>
      </c>
      <c r="F668" s="6">
        <v>45473</v>
      </c>
      <c r="G668" s="38">
        <f>142872258333/1000000</f>
        <v>142872.25833300001</v>
      </c>
      <c r="H668" s="9">
        <f>145741716934/1000000</f>
        <v>145741.716934</v>
      </c>
      <c r="I668" s="15">
        <f>IFERROR(IF((H669/G669)&gt;1.3,1.3,H669/G669),"")</f>
        <v>1.0284101409296484</v>
      </c>
      <c r="J668" s="15">
        <f>IFERROR(IF((H669/G669)&gt;H669/G669,1.3,H669/G669),"")</f>
        <v>1.0284101409296484</v>
      </c>
      <c r="K668" s="5" t="s">
        <v>103</v>
      </c>
      <c r="L668" s="5" t="s">
        <v>103</v>
      </c>
      <c r="M668" s="5">
        <f t="shared" si="81"/>
        <v>2024</v>
      </c>
      <c r="N668" s="5" t="str">
        <f t="shared" si="82"/>
        <v>Diciembre</v>
      </c>
      <c r="O668" s="6" t="str">
        <f t="shared" si="83"/>
        <v>2022-1</v>
      </c>
      <c r="P668" s="16">
        <v>0</v>
      </c>
      <c r="Q668" s="16">
        <v>0</v>
      </c>
      <c r="R668" s="5">
        <v>1</v>
      </c>
      <c r="S668" s="5" t="s">
        <v>34</v>
      </c>
      <c r="T668" s="5" t="str">
        <f t="shared" si="84"/>
        <v>203-2024-12-31</v>
      </c>
    </row>
    <row r="669" spans="1:20" x14ac:dyDescent="0.3">
      <c r="A669" s="25">
        <v>203</v>
      </c>
      <c r="B669" s="5" t="s">
        <v>144</v>
      </c>
      <c r="C669" s="5" t="s">
        <v>94</v>
      </c>
      <c r="D669" s="5" t="s">
        <v>54</v>
      </c>
      <c r="E669" s="5" t="s">
        <v>24</v>
      </c>
      <c r="F669" s="6">
        <v>45657</v>
      </c>
      <c r="G669" s="9">
        <f>289638452670/1000000</f>
        <v>289638.45267000003</v>
      </c>
      <c r="H669" s="9">
        <f>297867121929/1000000</f>
        <v>297867.12192900002</v>
      </c>
      <c r="I669" s="15">
        <f>IFERROR(IF((H670/G670)&gt;1.3,1.3,H670/G670),"")</f>
        <v>0.63092646758723891</v>
      </c>
      <c r="J669" s="15">
        <f>IFERROR(IF((H670/G670)&gt;H670/G670,1.3,H670/G670),"")</f>
        <v>0.63092646758723891</v>
      </c>
      <c r="K669" s="5" t="s">
        <v>103</v>
      </c>
      <c r="L669" s="5" t="s">
        <v>103</v>
      </c>
      <c r="M669" s="5">
        <f t="shared" si="81"/>
        <v>2022</v>
      </c>
      <c r="N669" s="5" t="str">
        <f t="shared" si="82"/>
        <v>Junio</v>
      </c>
      <c r="O669" s="6" t="str">
        <f t="shared" si="83"/>
        <v>2022-2</v>
      </c>
      <c r="P669" s="16">
        <v>0</v>
      </c>
      <c r="Q669" s="16">
        <v>0</v>
      </c>
      <c r="R669" s="5">
        <v>0</v>
      </c>
      <c r="S669" s="5" t="s">
        <v>34</v>
      </c>
      <c r="T669" s="5" t="str">
        <f t="shared" si="84"/>
        <v>204-2022-06-30</v>
      </c>
    </row>
    <row r="670" spans="1:20" x14ac:dyDescent="0.3">
      <c r="A670" s="5">
        <v>204</v>
      </c>
      <c r="B670" s="5" t="s">
        <v>145</v>
      </c>
      <c r="C670" s="5" t="s">
        <v>94</v>
      </c>
      <c r="D670" s="5" t="s">
        <v>54</v>
      </c>
      <c r="E670" s="5" t="s">
        <v>24</v>
      </c>
      <c r="F670" s="17">
        <v>44742</v>
      </c>
      <c r="G670" s="11">
        <v>58804</v>
      </c>
      <c r="H670" s="9">
        <v>37101</v>
      </c>
      <c r="I670" s="15">
        <v>0.63092646758723891</v>
      </c>
      <c r="J670" s="15">
        <v>0.63092646758723891</v>
      </c>
      <c r="K670" s="5" t="s">
        <v>103</v>
      </c>
      <c r="L670" s="5" t="s">
        <v>103</v>
      </c>
      <c r="M670" s="5">
        <f t="shared" si="81"/>
        <v>2022</v>
      </c>
      <c r="N670" s="5" t="str">
        <f t="shared" si="82"/>
        <v>Diciembre</v>
      </c>
      <c r="O670" s="6" t="str">
        <f t="shared" si="83"/>
        <v>2023-1</v>
      </c>
      <c r="P670" s="5">
        <v>0</v>
      </c>
      <c r="Q670" s="5">
        <v>0</v>
      </c>
      <c r="R670" s="5">
        <v>0</v>
      </c>
      <c r="S670" s="5" t="s">
        <v>34</v>
      </c>
      <c r="T670" s="5" t="str">
        <f t="shared" si="84"/>
        <v>204-2022-12-30</v>
      </c>
    </row>
    <row r="671" spans="1:20" x14ac:dyDescent="0.3">
      <c r="A671" s="5">
        <v>204</v>
      </c>
      <c r="B671" s="5" t="s">
        <v>145</v>
      </c>
      <c r="C671" s="5" t="s">
        <v>94</v>
      </c>
      <c r="D671" s="5" t="s">
        <v>54</v>
      </c>
      <c r="E671" s="5" t="s">
        <v>24</v>
      </c>
      <c r="F671" s="17">
        <v>44925</v>
      </c>
      <c r="G671" s="11">
        <v>82987</v>
      </c>
      <c r="H671" s="9">
        <v>18386</v>
      </c>
      <c r="I671" s="15">
        <v>0.22155277332594259</v>
      </c>
      <c r="J671" s="15">
        <v>0.22155277332594259</v>
      </c>
      <c r="K671" s="5" t="s">
        <v>103</v>
      </c>
      <c r="L671" s="5" t="s">
        <v>103</v>
      </c>
      <c r="M671" s="5">
        <f t="shared" si="81"/>
        <v>2023</v>
      </c>
      <c r="N671" s="5" t="str">
        <f t="shared" si="82"/>
        <v>Junio</v>
      </c>
      <c r="O671" s="6" t="str">
        <f t="shared" si="83"/>
        <v>2023-2</v>
      </c>
      <c r="P671" s="5">
        <v>0</v>
      </c>
      <c r="Q671" s="5">
        <v>0</v>
      </c>
      <c r="R671" s="5">
        <v>0</v>
      </c>
      <c r="S671" s="5" t="s">
        <v>34</v>
      </c>
      <c r="T671" s="5" t="str">
        <f t="shared" si="84"/>
        <v>204-2023-06-30</v>
      </c>
    </row>
    <row r="672" spans="1:20" x14ac:dyDescent="0.3">
      <c r="A672" s="25">
        <v>204</v>
      </c>
      <c r="B672" s="5" t="s">
        <v>145</v>
      </c>
      <c r="C672" s="5" t="s">
        <v>94</v>
      </c>
      <c r="D672" s="5" t="s">
        <v>54</v>
      </c>
      <c r="E672" s="5" t="s">
        <v>24</v>
      </c>
      <c r="F672" s="17">
        <v>45107</v>
      </c>
      <c r="G672" s="11">
        <v>8772.7956340000001</v>
      </c>
      <c r="H672" s="9">
        <v>17085.606216</v>
      </c>
      <c r="I672" s="15">
        <f t="shared" ref="I672:I687" si="87">IFERROR(IF((H673/G673)&gt;1.3,1.3,H673/G673),"")</f>
        <v>1.3</v>
      </c>
      <c r="J672" s="15">
        <f t="shared" ref="J672:J683" si="88">IFERROR(IF((H673/G673)&gt;H673/G673,1.3,H673/G673),"")</f>
        <v>1.6237452185036554</v>
      </c>
      <c r="K672" s="5" t="s">
        <v>103</v>
      </c>
      <c r="L672" s="5" t="s">
        <v>103</v>
      </c>
      <c r="M672" s="5">
        <f t="shared" si="81"/>
        <v>2023</v>
      </c>
      <c r="N672" s="5" t="str">
        <f t="shared" si="82"/>
        <v>Diciembre</v>
      </c>
      <c r="O672" s="6" t="str">
        <f t="shared" si="83"/>
        <v>2024-1</v>
      </c>
      <c r="P672" s="16">
        <v>0</v>
      </c>
      <c r="Q672" s="16">
        <v>0</v>
      </c>
      <c r="R672" s="5">
        <v>1</v>
      </c>
      <c r="S672" s="5" t="s">
        <v>34</v>
      </c>
      <c r="T672" s="5" t="str">
        <f t="shared" si="84"/>
        <v>204-2023-12-31</v>
      </c>
    </row>
    <row r="673" spans="1:20" x14ac:dyDescent="0.3">
      <c r="A673" s="37">
        <v>204</v>
      </c>
      <c r="B673" s="5" t="s">
        <v>145</v>
      </c>
      <c r="C673" s="5" t="s">
        <v>94</v>
      </c>
      <c r="D673" s="5" t="s">
        <v>54</v>
      </c>
      <c r="E673" s="5" t="s">
        <v>24</v>
      </c>
      <c r="F673" s="6">
        <v>45291</v>
      </c>
      <c r="G673" s="9">
        <v>86846.60702431656</v>
      </c>
      <c r="H673" s="9">
        <v>141016.76289899999</v>
      </c>
      <c r="I673" s="15">
        <f t="shared" si="87"/>
        <v>1.3</v>
      </c>
      <c r="J673" s="15">
        <f t="shared" si="88"/>
        <v>1.335538462273004</v>
      </c>
      <c r="K673" s="5" t="s">
        <v>103</v>
      </c>
      <c r="L673" s="5" t="s">
        <v>103</v>
      </c>
      <c r="M673" s="5">
        <f t="shared" si="81"/>
        <v>2024</v>
      </c>
      <c r="N673" s="5" t="str">
        <f t="shared" si="82"/>
        <v>Junio</v>
      </c>
      <c r="O673" s="6" t="str">
        <f t="shared" si="83"/>
        <v>2024-2</v>
      </c>
      <c r="P673" s="16">
        <v>0</v>
      </c>
      <c r="Q673" s="16">
        <v>0</v>
      </c>
      <c r="R673" s="5">
        <v>1</v>
      </c>
      <c r="S673" s="5" t="s">
        <v>34</v>
      </c>
      <c r="T673" s="5" t="str">
        <f t="shared" si="84"/>
        <v>204-2024-06-30</v>
      </c>
    </row>
    <row r="674" spans="1:20" x14ac:dyDescent="0.3">
      <c r="A674" s="25">
        <v>204</v>
      </c>
      <c r="B674" s="5" t="s">
        <v>145</v>
      </c>
      <c r="C674" s="5" t="s">
        <v>94</v>
      </c>
      <c r="D674" s="5" t="s">
        <v>54</v>
      </c>
      <c r="E674" s="5" t="s">
        <v>24</v>
      </c>
      <c r="F674" s="17">
        <v>45473</v>
      </c>
      <c r="G674" s="11">
        <f>20714519158/1000000</f>
        <v>20714.519157999999</v>
      </c>
      <c r="H674" s="9">
        <f>27665037063/1000000</f>
        <v>27665.037063</v>
      </c>
      <c r="I674" s="15">
        <f t="shared" si="87"/>
        <v>1.3</v>
      </c>
      <c r="J674" s="15">
        <f t="shared" si="88"/>
        <v>1.4452920779235947</v>
      </c>
      <c r="K674" s="5" t="s">
        <v>103</v>
      </c>
      <c r="L674" s="5" t="s">
        <v>103</v>
      </c>
      <c r="M674" s="5">
        <f t="shared" si="81"/>
        <v>2024</v>
      </c>
      <c r="N674" s="5" t="str">
        <f t="shared" si="82"/>
        <v>Diciembre</v>
      </c>
      <c r="O674" s="6" t="str">
        <f t="shared" si="83"/>
        <v>2022-2</v>
      </c>
      <c r="P674" s="16">
        <v>0</v>
      </c>
      <c r="Q674" s="16">
        <v>0</v>
      </c>
      <c r="R674" s="5">
        <v>1</v>
      </c>
      <c r="S674" s="5" t="s">
        <v>34</v>
      </c>
      <c r="T674" s="5" t="str">
        <f t="shared" si="84"/>
        <v>204-2024-12-31</v>
      </c>
    </row>
    <row r="675" spans="1:20" x14ac:dyDescent="0.3">
      <c r="A675" s="25">
        <v>204</v>
      </c>
      <c r="B675" s="5" t="s">
        <v>145</v>
      </c>
      <c r="C675" s="5" t="s">
        <v>94</v>
      </c>
      <c r="D675" s="5" t="s">
        <v>54</v>
      </c>
      <c r="E675" s="5" t="s">
        <v>24</v>
      </c>
      <c r="F675" s="6">
        <v>45657</v>
      </c>
      <c r="G675" s="16">
        <f>122440821151/1000000</f>
        <v>122440.821151</v>
      </c>
      <c r="H675" s="10">
        <f>176962748824/1000000</f>
        <v>176962.74882400001</v>
      </c>
      <c r="I675" s="15">
        <f t="shared" si="87"/>
        <v>1</v>
      </c>
      <c r="J675" s="15">
        <f t="shared" si="88"/>
        <v>1</v>
      </c>
      <c r="K675" s="5" t="s">
        <v>103</v>
      </c>
      <c r="L675" s="5" t="s">
        <v>103</v>
      </c>
      <c r="M675" s="5">
        <f t="shared" si="81"/>
        <v>2022</v>
      </c>
      <c r="N675" s="5" t="str">
        <f t="shared" si="82"/>
        <v>Diciembre</v>
      </c>
      <c r="O675" s="6" t="str">
        <f t="shared" si="83"/>
        <v>2023-1</v>
      </c>
      <c r="P675" s="16">
        <v>0</v>
      </c>
      <c r="Q675" s="16">
        <v>0</v>
      </c>
      <c r="R675" s="5">
        <v>0</v>
      </c>
      <c r="S675" s="5" t="s">
        <v>34</v>
      </c>
      <c r="T675" s="5" t="str">
        <f t="shared" si="84"/>
        <v>205-2022-12-31</v>
      </c>
    </row>
    <row r="676" spans="1:20" x14ac:dyDescent="0.3">
      <c r="A676" s="41">
        <v>205</v>
      </c>
      <c r="B676" s="5" t="s">
        <v>146</v>
      </c>
      <c r="C676" s="5" t="s">
        <v>94</v>
      </c>
      <c r="D676" s="5" t="s">
        <v>54</v>
      </c>
      <c r="E676" s="5" t="s">
        <v>24</v>
      </c>
      <c r="F676" s="6">
        <v>44926</v>
      </c>
      <c r="G676" s="9">
        <v>2605</v>
      </c>
      <c r="H676" s="9">
        <v>2605</v>
      </c>
      <c r="I676" s="15">
        <f t="shared" si="87"/>
        <v>1.3</v>
      </c>
      <c r="J676" s="15">
        <f t="shared" si="88"/>
        <v>1.6542728645151394</v>
      </c>
      <c r="K676" s="5" t="s">
        <v>103</v>
      </c>
      <c r="L676" s="5" t="s">
        <v>103</v>
      </c>
      <c r="M676" s="5">
        <f t="shared" si="81"/>
        <v>2023</v>
      </c>
      <c r="N676" s="5" t="str">
        <f t="shared" si="82"/>
        <v>Junio</v>
      </c>
      <c r="O676" s="6" t="str">
        <f t="shared" si="83"/>
        <v>2023-2</v>
      </c>
      <c r="P676" s="16">
        <v>0</v>
      </c>
      <c r="Q676" s="16">
        <v>0</v>
      </c>
      <c r="R676" s="5">
        <v>1</v>
      </c>
      <c r="S676" s="5" t="s">
        <v>34</v>
      </c>
      <c r="T676" s="5" t="str">
        <f t="shared" si="84"/>
        <v>205-2023-06-30</v>
      </c>
    </row>
    <row r="677" spans="1:20" x14ac:dyDescent="0.3">
      <c r="A677" s="41">
        <v>205</v>
      </c>
      <c r="B677" s="5" t="s">
        <v>146</v>
      </c>
      <c r="C677" s="5" t="s">
        <v>94</v>
      </c>
      <c r="D677" s="5" t="s">
        <v>54</v>
      </c>
      <c r="E677" s="5" t="s">
        <v>24</v>
      </c>
      <c r="F677" s="6">
        <v>45107</v>
      </c>
      <c r="G677" s="9">
        <f>2622553994/1000000</f>
        <v>2622.5539939999999</v>
      </c>
      <c r="H677" s="9">
        <f>4338419908/1000000</f>
        <v>4338.4199079999999</v>
      </c>
      <c r="I677" s="15">
        <f t="shared" si="87"/>
        <v>1.3</v>
      </c>
      <c r="J677" s="15">
        <f t="shared" si="88"/>
        <v>4.2650764615555667</v>
      </c>
      <c r="K677" s="5" t="s">
        <v>103</v>
      </c>
      <c r="L677" s="5" t="s">
        <v>103</v>
      </c>
      <c r="M677" s="5">
        <f t="shared" si="81"/>
        <v>2023</v>
      </c>
      <c r="N677" s="5" t="str">
        <f t="shared" si="82"/>
        <v>Diciembre</v>
      </c>
      <c r="O677" s="6" t="str">
        <f t="shared" si="83"/>
        <v>2024-1</v>
      </c>
      <c r="P677" s="16">
        <v>0</v>
      </c>
      <c r="Q677" s="16">
        <v>0</v>
      </c>
      <c r="R677" s="5">
        <v>1</v>
      </c>
      <c r="S677" s="5" t="s">
        <v>34</v>
      </c>
      <c r="T677" s="5" t="str">
        <f t="shared" si="84"/>
        <v>205-2023-12-31</v>
      </c>
    </row>
    <row r="678" spans="1:20" x14ac:dyDescent="0.3">
      <c r="A678" s="37">
        <v>205</v>
      </c>
      <c r="B678" s="5" t="s">
        <v>146</v>
      </c>
      <c r="C678" s="5" t="s">
        <v>94</v>
      </c>
      <c r="D678" s="5" t="s">
        <v>54</v>
      </c>
      <c r="E678" s="5" t="s">
        <v>24</v>
      </c>
      <c r="F678" s="6">
        <v>45291</v>
      </c>
      <c r="G678" s="9">
        <f>2041786671/1000000</f>
        <v>2041.7866710000001</v>
      </c>
      <c r="H678" s="9">
        <f>8708376270/1000000</f>
        <v>8708.3762700000007</v>
      </c>
      <c r="I678" s="15">
        <f t="shared" si="87"/>
        <v>1.3</v>
      </c>
      <c r="J678" s="15">
        <f t="shared" si="88"/>
        <v>2.1506679157553927</v>
      </c>
      <c r="K678" s="5" t="s">
        <v>103</v>
      </c>
      <c r="L678" s="5" t="s">
        <v>103</v>
      </c>
      <c r="M678" s="5">
        <f t="shared" si="81"/>
        <v>2024</v>
      </c>
      <c r="N678" s="5" t="str">
        <f t="shared" si="82"/>
        <v>Junio</v>
      </c>
      <c r="O678" s="6" t="str">
        <f t="shared" si="83"/>
        <v>2024-2</v>
      </c>
      <c r="P678" s="16">
        <v>0</v>
      </c>
      <c r="Q678" s="16">
        <v>0</v>
      </c>
      <c r="R678" s="5">
        <v>1</v>
      </c>
      <c r="S678" s="5" t="s">
        <v>34</v>
      </c>
      <c r="T678" s="5" t="str">
        <f t="shared" si="84"/>
        <v>205-2024-06-30</v>
      </c>
    </row>
    <row r="679" spans="1:20" x14ac:dyDescent="0.3">
      <c r="A679" s="41">
        <v>205</v>
      </c>
      <c r="B679" s="5" t="s">
        <v>146</v>
      </c>
      <c r="C679" s="5" t="s">
        <v>94</v>
      </c>
      <c r="D679" s="5" t="s">
        <v>54</v>
      </c>
      <c r="E679" s="5" t="s">
        <v>24</v>
      </c>
      <c r="F679" s="6">
        <v>45473</v>
      </c>
      <c r="G679" s="11">
        <f>2039237043/1000000</f>
        <v>2039.2370430000001</v>
      </c>
      <c r="H679" s="9">
        <f>4385721681/1000000</f>
        <v>4385.721681</v>
      </c>
      <c r="I679" s="15">
        <f t="shared" si="87"/>
        <v>1.3</v>
      </c>
      <c r="J679" s="15">
        <f t="shared" si="88"/>
        <v>1.8471782698182972</v>
      </c>
      <c r="K679" s="5" t="s">
        <v>103</v>
      </c>
      <c r="L679" s="5" t="s">
        <v>103</v>
      </c>
      <c r="M679" s="5">
        <f t="shared" si="81"/>
        <v>2024</v>
      </c>
      <c r="N679" s="5" t="str">
        <f t="shared" si="82"/>
        <v>Diciembre</v>
      </c>
      <c r="O679" s="6" t="str">
        <f t="shared" si="83"/>
        <v>2023-1</v>
      </c>
      <c r="P679" s="16">
        <v>0</v>
      </c>
      <c r="Q679" s="16">
        <v>0</v>
      </c>
      <c r="R679" s="5">
        <v>1</v>
      </c>
      <c r="S679" s="5" t="s">
        <v>34</v>
      </c>
      <c r="T679" s="5" t="str">
        <f t="shared" si="84"/>
        <v>205-2024-12-31</v>
      </c>
    </row>
    <row r="680" spans="1:20" x14ac:dyDescent="0.3">
      <c r="A680" s="25">
        <v>205</v>
      </c>
      <c r="B680" s="5" t="s">
        <v>146</v>
      </c>
      <c r="C680" s="5" t="s">
        <v>94</v>
      </c>
      <c r="D680" s="5" t="s">
        <v>54</v>
      </c>
      <c r="E680" s="5" t="s">
        <v>24</v>
      </c>
      <c r="F680" s="6">
        <v>45657</v>
      </c>
      <c r="G680" s="5">
        <f>2783219654/1000000</f>
        <v>2783.219654</v>
      </c>
      <c r="H680" s="10">
        <f>5141102865/1000000</f>
        <v>5141.1028649999998</v>
      </c>
      <c r="I680" s="15">
        <f t="shared" si="87"/>
        <v>1.2336951835584311</v>
      </c>
      <c r="J680" s="15">
        <f t="shared" si="88"/>
        <v>1.2336951835584311</v>
      </c>
      <c r="K680" s="5" t="s">
        <v>103</v>
      </c>
      <c r="L680" s="5" t="s">
        <v>103</v>
      </c>
      <c r="M680" s="5">
        <f t="shared" si="81"/>
        <v>2023</v>
      </c>
      <c r="N680" s="5" t="str">
        <f t="shared" si="82"/>
        <v>Junio</v>
      </c>
      <c r="O680" s="6" t="str">
        <f t="shared" si="83"/>
        <v>2023-2</v>
      </c>
      <c r="P680" s="16">
        <v>0</v>
      </c>
      <c r="Q680" s="16">
        <v>0</v>
      </c>
      <c r="R680" s="5">
        <v>0</v>
      </c>
      <c r="S680" s="5" t="s">
        <v>34</v>
      </c>
      <c r="T680" s="5" t="str">
        <f t="shared" si="84"/>
        <v>206-2023-06-30</v>
      </c>
    </row>
    <row r="681" spans="1:20" x14ac:dyDescent="0.3">
      <c r="A681" s="25">
        <v>206</v>
      </c>
      <c r="B681" s="5" t="s">
        <v>147</v>
      </c>
      <c r="C681" s="5" t="s">
        <v>94</v>
      </c>
      <c r="D681" s="5" t="s">
        <v>54</v>
      </c>
      <c r="E681" s="5" t="s">
        <v>24</v>
      </c>
      <c r="F681" s="17">
        <v>45107</v>
      </c>
      <c r="G681" s="11">
        <f>1302483921/1000000</f>
        <v>1302.483921</v>
      </c>
      <c r="H681" s="9">
        <f>1606868140/1000000</f>
        <v>1606.86814</v>
      </c>
      <c r="I681" s="15">
        <f t="shared" si="87"/>
        <v>1.3</v>
      </c>
      <c r="J681" s="15">
        <f t="shared" si="88"/>
        <v>4.6067902891217347</v>
      </c>
      <c r="K681" s="5" t="s">
        <v>103</v>
      </c>
      <c r="L681" s="5" t="s">
        <v>103</v>
      </c>
      <c r="M681" s="5">
        <f t="shared" si="81"/>
        <v>2023</v>
      </c>
      <c r="N681" s="5" t="str">
        <f t="shared" si="82"/>
        <v>Diciembre</v>
      </c>
      <c r="O681" s="6" t="str">
        <f t="shared" si="83"/>
        <v>2024-2</v>
      </c>
      <c r="P681" s="16">
        <v>0</v>
      </c>
      <c r="Q681" s="16">
        <v>0</v>
      </c>
      <c r="R681" s="5">
        <v>1</v>
      </c>
      <c r="S681" s="5" t="s">
        <v>34</v>
      </c>
      <c r="T681" s="5" t="str">
        <f t="shared" si="84"/>
        <v>206-2023-12-31</v>
      </c>
    </row>
    <row r="682" spans="1:20" x14ac:dyDescent="0.3">
      <c r="A682" s="37">
        <v>206</v>
      </c>
      <c r="B682" s="5" t="s">
        <v>147</v>
      </c>
      <c r="C682" s="5" t="s">
        <v>94</v>
      </c>
      <c r="D682" s="5" t="s">
        <v>54</v>
      </c>
      <c r="E682" s="5" t="s">
        <v>24</v>
      </c>
      <c r="F682" s="6">
        <v>45291</v>
      </c>
      <c r="G682" s="11">
        <f>1302483921/1000000</f>
        <v>1302.483921</v>
      </c>
      <c r="H682" s="9">
        <f>6000270279/1000000</f>
        <v>6000.2702790000003</v>
      </c>
      <c r="I682" s="15">
        <f t="shared" si="87"/>
        <v>1.3</v>
      </c>
      <c r="J682" s="15">
        <f t="shared" si="88"/>
        <v>1.37</v>
      </c>
      <c r="K682" s="5" t="s">
        <v>103</v>
      </c>
      <c r="L682" s="5" t="s">
        <v>103</v>
      </c>
      <c r="M682" s="5">
        <f t="shared" si="81"/>
        <v>2024</v>
      </c>
      <c r="N682" s="5" t="str">
        <f t="shared" si="82"/>
        <v>Diciembre</v>
      </c>
      <c r="O682" s="6" t="str">
        <f t="shared" si="83"/>
        <v>2023-1</v>
      </c>
      <c r="P682" s="16">
        <v>0</v>
      </c>
      <c r="Q682" s="16">
        <v>0</v>
      </c>
      <c r="R682" s="5">
        <v>1</v>
      </c>
      <c r="S682" s="5" t="s">
        <v>34</v>
      </c>
      <c r="T682" s="5" t="str">
        <f t="shared" si="84"/>
        <v>206-2024-12-31</v>
      </c>
    </row>
    <row r="683" spans="1:20" x14ac:dyDescent="0.3">
      <c r="A683" s="25">
        <v>206</v>
      </c>
      <c r="B683" s="5" t="s">
        <v>147</v>
      </c>
      <c r="C683" s="5" t="s">
        <v>94</v>
      </c>
      <c r="D683" s="5" t="s">
        <v>73</v>
      </c>
      <c r="E683" s="5" t="s">
        <v>24</v>
      </c>
      <c r="F683" s="6">
        <v>45657</v>
      </c>
      <c r="G683" s="5">
        <v>1</v>
      </c>
      <c r="H683" s="10">
        <v>1.37</v>
      </c>
      <c r="I683" s="15">
        <f t="shared" si="87"/>
        <v>1.0119882903781034</v>
      </c>
      <c r="J683" s="15">
        <f t="shared" si="88"/>
        <v>1.0119882903781034</v>
      </c>
      <c r="K683" s="5" t="s">
        <v>103</v>
      </c>
      <c r="L683" s="5" t="s">
        <v>103</v>
      </c>
      <c r="M683" s="5">
        <f t="shared" si="81"/>
        <v>2023</v>
      </c>
      <c r="N683" s="5" t="str">
        <f t="shared" si="82"/>
        <v>Junio</v>
      </c>
      <c r="O683" s="6" t="str">
        <f t="shared" si="83"/>
        <v>2023-2</v>
      </c>
      <c r="P683" s="16">
        <v>0</v>
      </c>
      <c r="Q683" s="16">
        <v>0</v>
      </c>
      <c r="R683" s="5">
        <v>0</v>
      </c>
      <c r="S683" s="5" t="s">
        <v>34</v>
      </c>
      <c r="T683" s="5" t="str">
        <f t="shared" si="84"/>
        <v>207-2023-06-30</v>
      </c>
    </row>
    <row r="684" spans="1:20" x14ac:dyDescent="0.3">
      <c r="A684" s="41">
        <v>207</v>
      </c>
      <c r="B684" s="5" t="s">
        <v>148</v>
      </c>
      <c r="C684" s="5" t="s">
        <v>94</v>
      </c>
      <c r="D684" s="5" t="s">
        <v>54</v>
      </c>
      <c r="E684" s="5" t="s">
        <v>62</v>
      </c>
      <c r="F684" s="6">
        <v>45107</v>
      </c>
      <c r="G684" s="11">
        <f>114640779682/1000000</f>
        <v>114640.77968199999</v>
      </c>
      <c r="H684" s="9">
        <f>116015126638/1000000</f>
        <v>116015.126638</v>
      </c>
      <c r="I684" s="15">
        <f t="shared" si="87"/>
        <v>1.0359707322305876</v>
      </c>
      <c r="J684" s="8">
        <f>IFERROR(IF((H685/G685)&gt;1.3,1.3,H685/G685),"")</f>
        <v>1.0359707322305876</v>
      </c>
      <c r="K684" s="5" t="s">
        <v>103</v>
      </c>
      <c r="L684" s="5" t="s">
        <v>103</v>
      </c>
      <c r="M684" s="5">
        <f t="shared" si="81"/>
        <v>2023</v>
      </c>
      <c r="N684" s="5" t="str">
        <f t="shared" si="82"/>
        <v>Diciembre</v>
      </c>
      <c r="O684" s="6" t="str">
        <f t="shared" si="83"/>
        <v>2024-1</v>
      </c>
      <c r="P684" s="16">
        <v>0</v>
      </c>
      <c r="Q684" s="16">
        <v>0</v>
      </c>
      <c r="R684" s="5">
        <v>1</v>
      </c>
      <c r="S684" s="5" t="s">
        <v>34</v>
      </c>
      <c r="T684" s="5" t="str">
        <f t="shared" si="84"/>
        <v>207-2023-12-31</v>
      </c>
    </row>
    <row r="685" spans="1:20" x14ac:dyDescent="0.3">
      <c r="A685" s="37">
        <v>207</v>
      </c>
      <c r="B685" s="5" t="s">
        <v>148</v>
      </c>
      <c r="C685" s="5" t="s">
        <v>94</v>
      </c>
      <c r="D685" s="5" t="s">
        <v>54</v>
      </c>
      <c r="E685" s="5" t="s">
        <v>62</v>
      </c>
      <c r="F685" s="6">
        <v>45291</v>
      </c>
      <c r="G685" s="11">
        <f>238770966572/1000000</f>
        <v>238770.966572</v>
      </c>
      <c r="H685" s="9">
        <f>247359733075/1000000</f>
        <v>247359.733075</v>
      </c>
      <c r="I685" s="15">
        <f t="shared" si="87"/>
        <v>1.0178973876114712</v>
      </c>
      <c r="J685" s="8">
        <f>IFERROR(IF((H686/G686)&gt;1.3,1.3,H686/G686),"")</f>
        <v>1.0178973876114712</v>
      </c>
      <c r="K685" s="5" t="s">
        <v>103</v>
      </c>
      <c r="L685" s="5" t="s">
        <v>103</v>
      </c>
      <c r="M685" s="5">
        <f t="shared" si="81"/>
        <v>2024</v>
      </c>
      <c r="N685" s="5" t="str">
        <f t="shared" si="82"/>
        <v>Junio</v>
      </c>
      <c r="O685" s="6" t="str">
        <f t="shared" si="83"/>
        <v>2024-2</v>
      </c>
      <c r="P685" s="16">
        <v>0</v>
      </c>
      <c r="Q685" s="16">
        <v>0</v>
      </c>
      <c r="R685" s="5">
        <v>1</v>
      </c>
      <c r="S685" s="5" t="s">
        <v>34</v>
      </c>
      <c r="T685" s="5" t="str">
        <f t="shared" si="84"/>
        <v>207-2024-06-30</v>
      </c>
    </row>
    <row r="686" spans="1:20" x14ac:dyDescent="0.3">
      <c r="A686" s="37">
        <v>207</v>
      </c>
      <c r="B686" s="5" t="s">
        <v>148</v>
      </c>
      <c r="C686" s="5" t="s">
        <v>94</v>
      </c>
      <c r="D686" s="5" t="s">
        <v>54</v>
      </c>
      <c r="E686" s="5" t="s">
        <v>62</v>
      </c>
      <c r="F686" s="6">
        <v>45473</v>
      </c>
      <c r="G686" s="11">
        <v>128735.29679399999</v>
      </c>
      <c r="H686" s="11">
        <v>131039.3223</v>
      </c>
      <c r="I686" s="15">
        <f t="shared" si="87"/>
        <v>1.0219734676407599</v>
      </c>
      <c r="J686" s="8">
        <f>IFERROR(IF((H687/G687)&gt;1.3,1.3,H687/G687),"")</f>
        <v>1.0219734676407599</v>
      </c>
      <c r="K686" s="5" t="s">
        <v>103</v>
      </c>
      <c r="L686" s="5" t="s">
        <v>103</v>
      </c>
      <c r="M686" s="5">
        <f t="shared" si="81"/>
        <v>2024</v>
      </c>
      <c r="N686" s="5" t="str">
        <f t="shared" si="82"/>
        <v>Diciembre</v>
      </c>
      <c r="O686" s="6" t="str">
        <f t="shared" si="83"/>
        <v>2023-1</v>
      </c>
      <c r="P686" s="16">
        <v>0</v>
      </c>
      <c r="Q686" s="16">
        <v>0</v>
      </c>
      <c r="R686" s="5">
        <v>1</v>
      </c>
      <c r="S686" s="5" t="s">
        <v>34</v>
      </c>
      <c r="T686" s="5" t="str">
        <f t="shared" si="84"/>
        <v>207-2024-12-31</v>
      </c>
    </row>
    <row r="687" spans="1:20" x14ac:dyDescent="0.3">
      <c r="A687" s="25">
        <v>207</v>
      </c>
      <c r="B687" s="5" t="s">
        <v>148</v>
      </c>
      <c r="C687" s="5" t="s">
        <v>94</v>
      </c>
      <c r="D687" s="5" t="s">
        <v>54</v>
      </c>
      <c r="E687" s="5" t="s">
        <v>62</v>
      </c>
      <c r="F687" s="6">
        <v>45657</v>
      </c>
      <c r="G687" s="11">
        <f>262628344390/1000000</f>
        <v>262628.34438999998</v>
      </c>
      <c r="H687" s="11">
        <f>268399199817/1000000</f>
        <v>268399.19981700002</v>
      </c>
      <c r="I687" s="15" t="str">
        <f t="shared" si="87"/>
        <v/>
      </c>
      <c r="J687" s="8" t="str">
        <f>IFERROR(IF((H688/G688)&gt;1.3,1.3,H688/G688),"")</f>
        <v/>
      </c>
      <c r="K687" s="5" t="s">
        <v>103</v>
      </c>
      <c r="L687" s="5" t="s">
        <v>103</v>
      </c>
      <c r="M687" s="5">
        <f t="shared" si="81"/>
        <v>2023</v>
      </c>
      <c r="N687" s="5" t="str">
        <f t="shared" si="82"/>
        <v>Enero</v>
      </c>
      <c r="O687" s="6" t="str">
        <f t="shared" si="83"/>
        <v>2023-1</v>
      </c>
      <c r="P687" s="16">
        <v>0</v>
      </c>
      <c r="Q687" s="16">
        <v>0</v>
      </c>
      <c r="R687" s="5">
        <v>0</v>
      </c>
      <c r="S687" s="5" t="s">
        <v>34</v>
      </c>
      <c r="T687" s="5" t="str">
        <f t="shared" si="84"/>
        <v>208-2023-01-31</v>
      </c>
    </row>
    <row r="688" spans="1:20" x14ac:dyDescent="0.3">
      <c r="A688" s="25">
        <v>208</v>
      </c>
      <c r="B688" s="5" t="s">
        <v>149</v>
      </c>
      <c r="C688" s="5" t="s">
        <v>98</v>
      </c>
      <c r="D688" s="5" t="s">
        <v>23</v>
      </c>
      <c r="E688" s="5" t="s">
        <v>62</v>
      </c>
      <c r="F688" s="6">
        <v>44957</v>
      </c>
      <c r="G688" s="5"/>
      <c r="H688" s="9">
        <v>1019</v>
      </c>
      <c r="I688" s="15"/>
      <c r="J688" s="8"/>
      <c r="K688" s="5" t="s">
        <v>142</v>
      </c>
      <c r="L688" s="5" t="s">
        <v>150</v>
      </c>
      <c r="M688" s="5">
        <f t="shared" si="81"/>
        <v>2023</v>
      </c>
      <c r="N688" s="5" t="str">
        <f t="shared" si="82"/>
        <v>Febrero</v>
      </c>
      <c r="O688" s="6" t="str">
        <f t="shared" si="83"/>
        <v>2023-1</v>
      </c>
      <c r="P688" s="16">
        <v>0</v>
      </c>
      <c r="Q688" s="16">
        <v>0</v>
      </c>
      <c r="R688" s="5">
        <v>0</v>
      </c>
      <c r="S688" s="5" t="s">
        <v>34</v>
      </c>
      <c r="T688" s="5" t="str">
        <f t="shared" si="84"/>
        <v>208-2023-02-28</v>
      </c>
    </row>
    <row r="689" spans="1:20" x14ac:dyDescent="0.3">
      <c r="A689" s="25">
        <v>208</v>
      </c>
      <c r="B689" s="5" t="s">
        <v>149</v>
      </c>
      <c r="C689" s="5" t="s">
        <v>98</v>
      </c>
      <c r="D689" s="5" t="s">
        <v>23</v>
      </c>
      <c r="E689" s="5" t="s">
        <v>62</v>
      </c>
      <c r="F689" s="17">
        <v>44985</v>
      </c>
      <c r="G689" s="5"/>
      <c r="H689" s="9">
        <v>896</v>
      </c>
      <c r="I689" s="15"/>
      <c r="J689" s="8"/>
      <c r="K689" s="5" t="s">
        <v>142</v>
      </c>
      <c r="L689" s="5" t="s">
        <v>150</v>
      </c>
      <c r="M689" s="5">
        <f t="shared" si="81"/>
        <v>2023</v>
      </c>
      <c r="N689" s="5" t="str">
        <f t="shared" si="82"/>
        <v>Marzo</v>
      </c>
      <c r="O689" s="6" t="str">
        <f t="shared" si="83"/>
        <v>2023-1</v>
      </c>
      <c r="P689" s="16">
        <v>0</v>
      </c>
      <c r="Q689" s="16">
        <v>0</v>
      </c>
      <c r="R689" s="5">
        <v>0</v>
      </c>
      <c r="S689" s="5" t="s">
        <v>34</v>
      </c>
      <c r="T689" s="5" t="str">
        <f t="shared" si="84"/>
        <v>208-2023-03-31</v>
      </c>
    </row>
    <row r="690" spans="1:20" x14ac:dyDescent="0.3">
      <c r="A690" s="25">
        <v>208</v>
      </c>
      <c r="B690" s="5" t="s">
        <v>149</v>
      </c>
      <c r="C690" s="5" t="s">
        <v>98</v>
      </c>
      <c r="D690" s="5" t="s">
        <v>23</v>
      </c>
      <c r="E690" s="5" t="s">
        <v>62</v>
      </c>
      <c r="F690" s="6">
        <v>45016</v>
      </c>
      <c r="G690" s="5"/>
      <c r="H690" s="9">
        <v>962</v>
      </c>
      <c r="I690" s="15"/>
      <c r="J690" s="8"/>
      <c r="K690" s="5" t="s">
        <v>142</v>
      </c>
      <c r="L690" s="5" t="s">
        <v>150</v>
      </c>
      <c r="M690" s="5">
        <f t="shared" si="81"/>
        <v>2023</v>
      </c>
      <c r="N690" s="5" t="str">
        <f t="shared" si="82"/>
        <v>Abril</v>
      </c>
      <c r="O690" s="6" t="str">
        <f t="shared" si="83"/>
        <v>2023-1</v>
      </c>
      <c r="P690" s="16">
        <v>0</v>
      </c>
      <c r="Q690" s="16">
        <v>0</v>
      </c>
      <c r="R690" s="5">
        <v>0</v>
      </c>
      <c r="S690" s="5" t="s">
        <v>34</v>
      </c>
      <c r="T690" s="5" t="str">
        <f t="shared" si="84"/>
        <v>208-2023-04-30</v>
      </c>
    </row>
    <row r="691" spans="1:20" x14ac:dyDescent="0.3">
      <c r="A691" s="25">
        <v>208</v>
      </c>
      <c r="B691" s="5" t="s">
        <v>149</v>
      </c>
      <c r="C691" s="5" t="s">
        <v>98</v>
      </c>
      <c r="D691" s="5" t="s">
        <v>23</v>
      </c>
      <c r="E691" s="5" t="s">
        <v>62</v>
      </c>
      <c r="F691" s="6">
        <v>45046</v>
      </c>
      <c r="G691" s="5"/>
      <c r="H691" s="9">
        <v>957.6</v>
      </c>
      <c r="I691" s="15"/>
      <c r="J691" s="8"/>
      <c r="K691" s="5" t="s">
        <v>142</v>
      </c>
      <c r="L691" s="5" t="s">
        <v>150</v>
      </c>
      <c r="M691" s="5">
        <f t="shared" si="81"/>
        <v>2023</v>
      </c>
      <c r="N691" s="5" t="str">
        <f t="shared" si="82"/>
        <v>Mayo</v>
      </c>
      <c r="O691" s="6" t="str">
        <f t="shared" si="83"/>
        <v>2023-1</v>
      </c>
      <c r="P691" s="16">
        <v>0</v>
      </c>
      <c r="Q691" s="16">
        <v>0</v>
      </c>
      <c r="R691" s="5">
        <v>0</v>
      </c>
      <c r="S691" s="5" t="s">
        <v>34</v>
      </c>
      <c r="T691" s="5" t="str">
        <f t="shared" si="84"/>
        <v>208-2023-05-31</v>
      </c>
    </row>
    <row r="692" spans="1:20" x14ac:dyDescent="0.3">
      <c r="A692" s="25">
        <v>208</v>
      </c>
      <c r="B692" s="5" t="s">
        <v>149</v>
      </c>
      <c r="C692" s="5" t="s">
        <v>98</v>
      </c>
      <c r="D692" s="5" t="s">
        <v>23</v>
      </c>
      <c r="E692" s="5" t="s">
        <v>62</v>
      </c>
      <c r="F692" s="6">
        <v>45077</v>
      </c>
      <c r="G692" s="5"/>
      <c r="H692" s="9">
        <v>1268</v>
      </c>
      <c r="I692" s="15"/>
      <c r="J692" s="8"/>
      <c r="K692" s="5" t="s">
        <v>142</v>
      </c>
      <c r="L692" s="5" t="s">
        <v>150</v>
      </c>
      <c r="M692" s="5">
        <f t="shared" si="81"/>
        <v>2023</v>
      </c>
      <c r="N692" s="5" t="str">
        <f t="shared" si="82"/>
        <v>Junio</v>
      </c>
      <c r="O692" s="6" t="str">
        <f t="shared" si="83"/>
        <v>2023-2</v>
      </c>
      <c r="P692" s="16">
        <v>0</v>
      </c>
      <c r="Q692" s="16">
        <v>0</v>
      </c>
      <c r="R692" s="5">
        <v>0</v>
      </c>
      <c r="S692" s="5" t="s">
        <v>34</v>
      </c>
      <c r="T692" s="5" t="str">
        <f t="shared" si="84"/>
        <v>208-2023-06-30</v>
      </c>
    </row>
    <row r="693" spans="1:20" x14ac:dyDescent="0.3">
      <c r="A693" s="25">
        <v>208</v>
      </c>
      <c r="B693" s="5" t="s">
        <v>149</v>
      </c>
      <c r="C693" s="5" t="s">
        <v>98</v>
      </c>
      <c r="D693" s="5" t="s">
        <v>23</v>
      </c>
      <c r="E693" s="5" t="s">
        <v>62</v>
      </c>
      <c r="F693" s="6">
        <v>45107</v>
      </c>
      <c r="G693" s="5"/>
      <c r="H693" s="9">
        <v>1457</v>
      </c>
      <c r="I693" s="15"/>
      <c r="J693" s="8"/>
      <c r="K693" s="5" t="s">
        <v>142</v>
      </c>
      <c r="L693" s="5" t="s">
        <v>150</v>
      </c>
      <c r="M693" s="5">
        <f t="shared" si="81"/>
        <v>2023</v>
      </c>
      <c r="N693" s="5" t="str">
        <f t="shared" si="82"/>
        <v>Julio</v>
      </c>
      <c r="O693" s="6" t="str">
        <f t="shared" si="83"/>
        <v>2023-2</v>
      </c>
      <c r="P693" s="16">
        <v>0</v>
      </c>
      <c r="Q693" s="16">
        <v>0</v>
      </c>
      <c r="R693" s="5">
        <v>0</v>
      </c>
      <c r="S693" s="5" t="s">
        <v>34</v>
      </c>
      <c r="T693" s="5" t="str">
        <f t="shared" si="84"/>
        <v>208-2023-07-31</v>
      </c>
    </row>
    <row r="694" spans="1:20" x14ac:dyDescent="0.3">
      <c r="A694" s="25">
        <v>208</v>
      </c>
      <c r="B694" s="5" t="s">
        <v>149</v>
      </c>
      <c r="C694" s="5" t="s">
        <v>98</v>
      </c>
      <c r="D694" s="5" t="s">
        <v>23</v>
      </c>
      <c r="E694" s="5" t="s">
        <v>62</v>
      </c>
      <c r="F694" s="6">
        <v>45138</v>
      </c>
      <c r="G694" s="5"/>
      <c r="H694" s="9">
        <v>1160</v>
      </c>
      <c r="I694" s="15"/>
      <c r="J694" s="8"/>
      <c r="K694" s="5" t="s">
        <v>142</v>
      </c>
      <c r="L694" s="5" t="s">
        <v>150</v>
      </c>
      <c r="M694" s="5">
        <f t="shared" si="81"/>
        <v>2023</v>
      </c>
      <c r="N694" s="5" t="str">
        <f t="shared" si="82"/>
        <v>Agosto</v>
      </c>
      <c r="O694" s="6" t="str">
        <f t="shared" si="83"/>
        <v>2023-2</v>
      </c>
      <c r="P694" s="16">
        <v>0</v>
      </c>
      <c r="Q694" s="16">
        <v>0</v>
      </c>
      <c r="R694" s="5">
        <v>0</v>
      </c>
      <c r="S694" s="5" t="s">
        <v>34</v>
      </c>
      <c r="T694" s="5" t="str">
        <f t="shared" si="84"/>
        <v>208-2023-08-31</v>
      </c>
    </row>
    <row r="695" spans="1:20" x14ac:dyDescent="0.3">
      <c r="A695" s="25">
        <v>208</v>
      </c>
      <c r="B695" s="5" t="s">
        <v>149</v>
      </c>
      <c r="C695" s="5" t="s">
        <v>98</v>
      </c>
      <c r="D695" s="5" t="s">
        <v>23</v>
      </c>
      <c r="E695" s="5" t="s">
        <v>62</v>
      </c>
      <c r="F695" s="6">
        <v>45169</v>
      </c>
      <c r="G695" s="5"/>
      <c r="H695" s="9">
        <v>1275</v>
      </c>
      <c r="I695" s="15"/>
      <c r="J695" s="8"/>
      <c r="K695" s="5" t="s">
        <v>142</v>
      </c>
      <c r="L695" s="5" t="s">
        <v>150</v>
      </c>
      <c r="M695" s="5">
        <f t="shared" si="81"/>
        <v>2023</v>
      </c>
      <c r="N695" s="5" t="str">
        <f t="shared" si="82"/>
        <v>Septiembre</v>
      </c>
      <c r="O695" s="6" t="str">
        <f t="shared" si="83"/>
        <v>2023-2</v>
      </c>
      <c r="P695" s="16">
        <v>0</v>
      </c>
      <c r="Q695" s="16">
        <v>0</v>
      </c>
      <c r="R695" s="5">
        <v>0</v>
      </c>
      <c r="S695" s="5" t="s">
        <v>34</v>
      </c>
      <c r="T695" s="5" t="str">
        <f t="shared" si="84"/>
        <v>208-2023-09-30</v>
      </c>
    </row>
    <row r="696" spans="1:20" x14ac:dyDescent="0.3">
      <c r="A696" s="25">
        <v>208</v>
      </c>
      <c r="B696" s="5" t="s">
        <v>149</v>
      </c>
      <c r="C696" s="5" t="s">
        <v>98</v>
      </c>
      <c r="D696" s="5" t="s">
        <v>23</v>
      </c>
      <c r="E696" s="5" t="s">
        <v>62</v>
      </c>
      <c r="F696" s="6">
        <v>45199</v>
      </c>
      <c r="G696" s="5"/>
      <c r="H696" s="9">
        <v>1453.5</v>
      </c>
      <c r="I696" s="15"/>
      <c r="J696" s="8"/>
      <c r="K696" s="5" t="s">
        <v>142</v>
      </c>
      <c r="L696" s="5" t="s">
        <v>150</v>
      </c>
      <c r="M696" s="5">
        <f t="shared" si="81"/>
        <v>2023</v>
      </c>
      <c r="N696" s="5" t="str">
        <f t="shared" si="82"/>
        <v>Octubre</v>
      </c>
      <c r="O696" s="6" t="str">
        <f t="shared" si="83"/>
        <v>2023-2</v>
      </c>
      <c r="P696" s="16">
        <v>0</v>
      </c>
      <c r="Q696" s="16">
        <v>0</v>
      </c>
      <c r="R696" s="5">
        <v>0</v>
      </c>
      <c r="S696" s="5" t="s">
        <v>34</v>
      </c>
      <c r="T696" s="5" t="str">
        <f t="shared" si="84"/>
        <v>208-2023-10-31</v>
      </c>
    </row>
    <row r="697" spans="1:20" x14ac:dyDescent="0.3">
      <c r="A697" s="25">
        <v>208</v>
      </c>
      <c r="B697" s="5" t="s">
        <v>149</v>
      </c>
      <c r="C697" s="5" t="s">
        <v>98</v>
      </c>
      <c r="D697" s="5" t="s">
        <v>23</v>
      </c>
      <c r="E697" s="5" t="s">
        <v>62</v>
      </c>
      <c r="F697" s="6">
        <v>45230</v>
      </c>
      <c r="G697" s="5"/>
      <c r="H697" s="9">
        <v>1575.9</v>
      </c>
      <c r="I697" s="15"/>
      <c r="J697" s="8"/>
      <c r="K697" s="5" t="s">
        <v>142</v>
      </c>
      <c r="L697" s="5" t="s">
        <v>150</v>
      </c>
      <c r="M697" s="5">
        <f t="shared" si="81"/>
        <v>2023</v>
      </c>
      <c r="N697" s="5" t="str">
        <f t="shared" si="82"/>
        <v>Noviembre</v>
      </c>
      <c r="O697" s="6" t="str">
        <f t="shared" si="83"/>
        <v>2023-2</v>
      </c>
      <c r="P697" s="16">
        <v>0</v>
      </c>
      <c r="Q697" s="16">
        <v>0</v>
      </c>
      <c r="R697" s="5">
        <v>0</v>
      </c>
      <c r="S697" s="5" t="s">
        <v>34</v>
      </c>
      <c r="T697" s="5" t="str">
        <f t="shared" si="84"/>
        <v>208-2023-11-30</v>
      </c>
    </row>
    <row r="698" spans="1:20" x14ac:dyDescent="0.3">
      <c r="A698" s="25">
        <v>208</v>
      </c>
      <c r="B698" s="5" t="s">
        <v>149</v>
      </c>
      <c r="C698" s="5" t="s">
        <v>98</v>
      </c>
      <c r="D698" s="5" t="s">
        <v>23</v>
      </c>
      <c r="E698" s="5" t="s">
        <v>62</v>
      </c>
      <c r="F698" s="6">
        <v>45260</v>
      </c>
      <c r="G698" s="5"/>
      <c r="H698" s="9">
        <v>1380</v>
      </c>
      <c r="I698" s="15"/>
      <c r="J698" s="8"/>
      <c r="K698" s="5" t="s">
        <v>142</v>
      </c>
      <c r="L698" s="5" t="s">
        <v>150</v>
      </c>
      <c r="M698" s="5">
        <f t="shared" si="81"/>
        <v>2023</v>
      </c>
      <c r="N698" s="5" t="str">
        <f t="shared" si="82"/>
        <v>Diciembre</v>
      </c>
      <c r="O698" s="6" t="str">
        <f t="shared" si="83"/>
        <v>2024-1</v>
      </c>
      <c r="P698" s="16">
        <v>0</v>
      </c>
      <c r="Q698" s="16">
        <v>0</v>
      </c>
      <c r="R698" s="5">
        <v>0</v>
      </c>
      <c r="S698" s="5" t="s">
        <v>34</v>
      </c>
      <c r="T698" s="5" t="str">
        <f t="shared" si="84"/>
        <v>208-2023-12-31</v>
      </c>
    </row>
    <row r="699" spans="1:20" x14ac:dyDescent="0.3">
      <c r="A699" s="25">
        <v>208</v>
      </c>
      <c r="B699" s="5" t="s">
        <v>149</v>
      </c>
      <c r="C699" s="5" t="s">
        <v>98</v>
      </c>
      <c r="D699" s="5" t="s">
        <v>23</v>
      </c>
      <c r="E699" s="5" t="s">
        <v>62</v>
      </c>
      <c r="F699" s="6">
        <v>45291</v>
      </c>
      <c r="G699" s="5"/>
      <c r="H699" s="9">
        <v>1336</v>
      </c>
      <c r="I699" s="15"/>
      <c r="J699" s="8"/>
      <c r="K699" s="5" t="s">
        <v>142</v>
      </c>
      <c r="L699" s="5" t="s">
        <v>150</v>
      </c>
      <c r="M699" s="5">
        <f t="shared" si="81"/>
        <v>2024</v>
      </c>
      <c r="N699" s="5" t="str">
        <f t="shared" si="82"/>
        <v>Enero</v>
      </c>
      <c r="O699" s="6" t="str">
        <f t="shared" si="83"/>
        <v>2024-1</v>
      </c>
      <c r="P699" s="16">
        <v>0</v>
      </c>
      <c r="Q699" s="16">
        <v>0</v>
      </c>
      <c r="R699" s="5">
        <v>0</v>
      </c>
      <c r="S699" s="5" t="s">
        <v>34</v>
      </c>
      <c r="T699" s="5" t="str">
        <f t="shared" si="84"/>
        <v>208-2024-01-31</v>
      </c>
    </row>
    <row r="700" spans="1:20" x14ac:dyDescent="0.3">
      <c r="A700" s="25">
        <v>208</v>
      </c>
      <c r="B700" s="5" t="s">
        <v>149</v>
      </c>
      <c r="C700" s="5" t="s">
        <v>98</v>
      </c>
      <c r="D700" s="5" t="s">
        <v>23</v>
      </c>
      <c r="E700" s="5" t="s">
        <v>62</v>
      </c>
      <c r="F700" s="6">
        <v>45322</v>
      </c>
      <c r="G700" s="5">
        <v>1700</v>
      </c>
      <c r="H700" s="9">
        <v>1326</v>
      </c>
      <c r="I700" s="15">
        <f t="shared" ref="I700:I711" si="89">IF(IFERROR(G701/H701,"")&gt;130%,130%,G701/H701)</f>
        <v>1.3</v>
      </c>
      <c r="J700" s="8">
        <f t="shared" ref="J700:J711" si="90">IFERROR(G701/H701,"")</f>
        <v>1.3006885998469777</v>
      </c>
      <c r="K700" s="5" t="s">
        <v>150</v>
      </c>
      <c r="L700" s="5" t="s">
        <v>150</v>
      </c>
      <c r="M700" s="5">
        <f t="shared" si="81"/>
        <v>2024</v>
      </c>
      <c r="N700" s="5" t="str">
        <f t="shared" si="82"/>
        <v>Febrero</v>
      </c>
      <c r="O700" s="6" t="str">
        <f t="shared" si="83"/>
        <v>2024-1</v>
      </c>
      <c r="P700" s="16">
        <v>0</v>
      </c>
      <c r="Q700" s="16">
        <v>0</v>
      </c>
      <c r="R700" s="5">
        <v>0</v>
      </c>
      <c r="S700" s="5" t="s">
        <v>34</v>
      </c>
      <c r="T700" s="5" t="str">
        <f t="shared" si="84"/>
        <v>208-2024-02-29</v>
      </c>
    </row>
    <row r="701" spans="1:20" x14ac:dyDescent="0.3">
      <c r="A701" s="25">
        <v>208</v>
      </c>
      <c r="B701" s="5" t="s">
        <v>149</v>
      </c>
      <c r="C701" s="5" t="s">
        <v>98</v>
      </c>
      <c r="D701" s="5" t="s">
        <v>23</v>
      </c>
      <c r="E701" s="5" t="s">
        <v>62</v>
      </c>
      <c r="F701" s="17">
        <v>45351</v>
      </c>
      <c r="G701" s="5">
        <v>1700</v>
      </c>
      <c r="H701" s="9">
        <v>1307</v>
      </c>
      <c r="I701" s="15">
        <f t="shared" si="89"/>
        <v>1.1529331976941335</v>
      </c>
      <c r="J701" s="8">
        <f t="shared" si="90"/>
        <v>1.1529331976941335</v>
      </c>
      <c r="K701" s="5" t="s">
        <v>150</v>
      </c>
      <c r="L701" s="5" t="s">
        <v>150</v>
      </c>
      <c r="M701" s="5">
        <f t="shared" si="81"/>
        <v>2024</v>
      </c>
      <c r="N701" s="5" t="str">
        <f t="shared" si="82"/>
        <v>Marzo</v>
      </c>
      <c r="O701" s="6" t="str">
        <f t="shared" si="83"/>
        <v>2024-1</v>
      </c>
      <c r="P701" s="16">
        <v>0</v>
      </c>
      <c r="Q701" s="16">
        <v>0</v>
      </c>
      <c r="R701" s="5">
        <v>0</v>
      </c>
      <c r="S701" s="5" t="s">
        <v>34</v>
      </c>
      <c r="T701" s="5" t="str">
        <f t="shared" si="84"/>
        <v>208-2024-03-31</v>
      </c>
    </row>
    <row r="702" spans="1:20" x14ac:dyDescent="0.3">
      <c r="A702" s="25">
        <v>208</v>
      </c>
      <c r="B702" s="5" t="s">
        <v>149</v>
      </c>
      <c r="C702" s="5" t="s">
        <v>98</v>
      </c>
      <c r="D702" s="5" t="s">
        <v>23</v>
      </c>
      <c r="E702" s="5" t="s">
        <v>62</v>
      </c>
      <c r="F702" s="6">
        <v>45382</v>
      </c>
      <c r="G702" s="5">
        <v>1700</v>
      </c>
      <c r="H702" s="10">
        <v>1474.5</v>
      </c>
      <c r="I702" s="15">
        <f t="shared" si="89"/>
        <v>1.1140235910878113</v>
      </c>
      <c r="J702" s="8">
        <f t="shared" si="90"/>
        <v>1.1140235910878113</v>
      </c>
      <c r="K702" s="5" t="s">
        <v>150</v>
      </c>
      <c r="L702" s="5" t="s">
        <v>150</v>
      </c>
      <c r="M702" s="5">
        <f t="shared" si="81"/>
        <v>2024</v>
      </c>
      <c r="N702" s="5" t="str">
        <f t="shared" si="82"/>
        <v>Abril</v>
      </c>
      <c r="O702" s="6" t="str">
        <f t="shared" si="83"/>
        <v>2024-1</v>
      </c>
      <c r="P702" s="16">
        <v>0</v>
      </c>
      <c r="Q702" s="16">
        <v>0</v>
      </c>
      <c r="R702" s="5">
        <v>0</v>
      </c>
      <c r="S702" s="5" t="s">
        <v>34</v>
      </c>
      <c r="T702" s="5" t="str">
        <f t="shared" si="84"/>
        <v>208-2024-04-30</v>
      </c>
    </row>
    <row r="703" spans="1:20" x14ac:dyDescent="0.3">
      <c r="A703" s="25">
        <v>208</v>
      </c>
      <c r="B703" s="5" t="s">
        <v>149</v>
      </c>
      <c r="C703" s="5" t="s">
        <v>98</v>
      </c>
      <c r="D703" s="5" t="s">
        <v>23</v>
      </c>
      <c r="E703" s="5" t="s">
        <v>62</v>
      </c>
      <c r="F703" s="6">
        <v>45412</v>
      </c>
      <c r="G703" s="5">
        <v>1700</v>
      </c>
      <c r="H703" s="9">
        <v>1526</v>
      </c>
      <c r="I703" s="15">
        <f t="shared" si="89"/>
        <v>1.1202635914332784</v>
      </c>
      <c r="J703" s="8">
        <f t="shared" si="90"/>
        <v>1.1202635914332784</v>
      </c>
      <c r="K703" s="5" t="s">
        <v>150</v>
      </c>
      <c r="L703" s="5" t="s">
        <v>150</v>
      </c>
      <c r="M703" s="5">
        <f t="shared" si="81"/>
        <v>2024</v>
      </c>
      <c r="N703" s="5" t="str">
        <f t="shared" si="82"/>
        <v>Mayo</v>
      </c>
      <c r="O703" s="6" t="str">
        <f t="shared" si="83"/>
        <v>2024-1</v>
      </c>
      <c r="P703" s="16">
        <v>0</v>
      </c>
      <c r="Q703" s="16">
        <v>0</v>
      </c>
      <c r="R703" s="5">
        <v>0</v>
      </c>
      <c r="S703" s="5" t="s">
        <v>34</v>
      </c>
      <c r="T703" s="5" t="str">
        <f t="shared" si="84"/>
        <v>208-2024-05-31</v>
      </c>
    </row>
    <row r="704" spans="1:20" x14ac:dyDescent="0.3">
      <c r="A704" s="25">
        <v>208</v>
      </c>
      <c r="B704" s="5" t="s">
        <v>149</v>
      </c>
      <c r="C704" s="5" t="s">
        <v>98</v>
      </c>
      <c r="D704" s="5" t="s">
        <v>23</v>
      </c>
      <c r="E704" s="5" t="s">
        <v>62</v>
      </c>
      <c r="F704" s="6">
        <v>45443</v>
      </c>
      <c r="G704" s="5">
        <v>1700</v>
      </c>
      <c r="H704" s="9">
        <v>1517.5</v>
      </c>
      <c r="I704" s="15">
        <f t="shared" si="89"/>
        <v>1.3</v>
      </c>
      <c r="J704" s="8">
        <f t="shared" si="90"/>
        <v>1.3168086754453912</v>
      </c>
      <c r="K704" s="5" t="s">
        <v>150</v>
      </c>
      <c r="L704" s="5" t="s">
        <v>150</v>
      </c>
      <c r="M704" s="5">
        <f t="shared" si="81"/>
        <v>2024</v>
      </c>
      <c r="N704" s="5" t="str">
        <f t="shared" si="82"/>
        <v>Junio</v>
      </c>
      <c r="O704" s="6" t="str">
        <f t="shared" si="83"/>
        <v>2024-2</v>
      </c>
      <c r="P704" s="16">
        <v>0</v>
      </c>
      <c r="Q704" s="16">
        <v>0</v>
      </c>
      <c r="R704" s="5">
        <v>0</v>
      </c>
      <c r="S704" s="5" t="s">
        <v>34</v>
      </c>
      <c r="T704" s="5" t="str">
        <f t="shared" si="84"/>
        <v>208-2024-06-30</v>
      </c>
    </row>
    <row r="705" spans="1:20" x14ac:dyDescent="0.3">
      <c r="A705" s="25">
        <v>208</v>
      </c>
      <c r="B705" s="5" t="s">
        <v>149</v>
      </c>
      <c r="C705" s="5" t="s">
        <v>98</v>
      </c>
      <c r="D705" s="5" t="s">
        <v>23</v>
      </c>
      <c r="E705" s="5" t="s">
        <v>62</v>
      </c>
      <c r="F705" s="6">
        <v>45473</v>
      </c>
      <c r="G705" s="5">
        <v>1700</v>
      </c>
      <c r="H705" s="9">
        <v>1291</v>
      </c>
      <c r="I705" s="15">
        <f t="shared" si="89"/>
        <v>1.3</v>
      </c>
      <c r="J705" s="8">
        <f t="shared" si="90"/>
        <v>1.565377532228361</v>
      </c>
      <c r="K705" s="5" t="s">
        <v>150</v>
      </c>
      <c r="L705" s="5" t="s">
        <v>150</v>
      </c>
      <c r="M705" s="5">
        <f t="shared" si="81"/>
        <v>2024</v>
      </c>
      <c r="N705" s="5" t="str">
        <f t="shared" si="82"/>
        <v>Julio</v>
      </c>
      <c r="O705" s="6" t="str">
        <f t="shared" si="83"/>
        <v>2024-2</v>
      </c>
      <c r="P705" s="16">
        <v>0</v>
      </c>
      <c r="Q705" s="16">
        <v>0</v>
      </c>
      <c r="R705" s="5">
        <v>0</v>
      </c>
      <c r="S705" s="5" t="s">
        <v>34</v>
      </c>
      <c r="T705" s="5" t="str">
        <f t="shared" si="84"/>
        <v>208-2024-07-31</v>
      </c>
    </row>
    <row r="706" spans="1:20" x14ac:dyDescent="0.3">
      <c r="A706" s="25">
        <v>208</v>
      </c>
      <c r="B706" s="5" t="s">
        <v>149</v>
      </c>
      <c r="C706" s="5" t="s">
        <v>98</v>
      </c>
      <c r="D706" s="5" t="s">
        <v>23</v>
      </c>
      <c r="E706" s="5" t="s">
        <v>62</v>
      </c>
      <c r="F706" s="6">
        <v>45504</v>
      </c>
      <c r="G706" s="5">
        <v>1700</v>
      </c>
      <c r="H706" s="76">
        <v>1086</v>
      </c>
      <c r="I706" s="15">
        <f t="shared" si="89"/>
        <v>1.3</v>
      </c>
      <c r="J706" s="8">
        <f t="shared" si="90"/>
        <v>1.3265704252828716</v>
      </c>
      <c r="K706" s="5" t="s">
        <v>150</v>
      </c>
      <c r="L706" s="5" t="s">
        <v>150</v>
      </c>
      <c r="M706" s="5">
        <f t="shared" si="81"/>
        <v>2024</v>
      </c>
      <c r="N706" s="5" t="str">
        <f t="shared" si="82"/>
        <v>Agosto</v>
      </c>
      <c r="O706" s="6" t="str">
        <f t="shared" si="83"/>
        <v>2024-2</v>
      </c>
      <c r="P706" s="16">
        <v>0</v>
      </c>
      <c r="Q706" s="16">
        <v>0</v>
      </c>
      <c r="R706" s="5">
        <v>0</v>
      </c>
      <c r="S706" s="5" t="s">
        <v>34</v>
      </c>
      <c r="T706" s="5" t="str">
        <f t="shared" si="84"/>
        <v>208-2024-08-31</v>
      </c>
    </row>
    <row r="707" spans="1:20" x14ac:dyDescent="0.3">
      <c r="A707" s="25">
        <v>208</v>
      </c>
      <c r="B707" s="5" t="s">
        <v>149</v>
      </c>
      <c r="C707" s="5" t="s">
        <v>98</v>
      </c>
      <c r="D707" s="5" t="s">
        <v>23</v>
      </c>
      <c r="E707" s="5" t="s">
        <v>62</v>
      </c>
      <c r="F707" s="6">
        <v>45535</v>
      </c>
      <c r="G707" s="5">
        <v>1700</v>
      </c>
      <c r="H707" s="76">
        <v>1281.5</v>
      </c>
      <c r="I707" s="15">
        <f t="shared" si="89"/>
        <v>1.159618008185539</v>
      </c>
      <c r="J707" s="8">
        <f t="shared" si="90"/>
        <v>1.159618008185539</v>
      </c>
      <c r="K707" s="5" t="s">
        <v>150</v>
      </c>
      <c r="L707" s="5" t="s">
        <v>150</v>
      </c>
      <c r="M707" s="5">
        <f t="shared" si="81"/>
        <v>2024</v>
      </c>
      <c r="N707" s="5" t="str">
        <f t="shared" si="82"/>
        <v>Septiembre</v>
      </c>
      <c r="O707" s="6" t="str">
        <f t="shared" si="83"/>
        <v>2024-2</v>
      </c>
      <c r="P707" s="16">
        <v>0</v>
      </c>
      <c r="Q707" s="16">
        <v>0</v>
      </c>
      <c r="R707" s="5">
        <v>0</v>
      </c>
      <c r="S707" s="5" t="s">
        <v>34</v>
      </c>
      <c r="T707" s="5" t="str">
        <f t="shared" si="84"/>
        <v>208-2024-09-30</v>
      </c>
    </row>
    <row r="708" spans="1:20" x14ac:dyDescent="0.3">
      <c r="A708" s="25">
        <v>208</v>
      </c>
      <c r="B708" s="5" t="s">
        <v>149</v>
      </c>
      <c r="C708" s="5" t="s">
        <v>98</v>
      </c>
      <c r="D708" s="5" t="s">
        <v>23</v>
      </c>
      <c r="E708" s="5" t="s">
        <v>62</v>
      </c>
      <c r="F708" s="6">
        <v>45565</v>
      </c>
      <c r="G708" s="5">
        <v>1700</v>
      </c>
      <c r="H708" s="76">
        <v>1466</v>
      </c>
      <c r="I708" s="15">
        <f t="shared" si="89"/>
        <v>1.2639405204460967</v>
      </c>
      <c r="J708" s="8">
        <f t="shared" si="90"/>
        <v>1.2639405204460967</v>
      </c>
      <c r="K708" s="5" t="s">
        <v>150</v>
      </c>
      <c r="L708" s="5" t="s">
        <v>150</v>
      </c>
      <c r="M708" s="5">
        <f t="shared" si="81"/>
        <v>2024</v>
      </c>
      <c r="N708" s="5" t="str">
        <f t="shared" si="82"/>
        <v>Octubre</v>
      </c>
      <c r="O708" s="6" t="str">
        <f t="shared" si="83"/>
        <v>2024-2</v>
      </c>
      <c r="P708" s="16">
        <v>0</v>
      </c>
      <c r="Q708" s="16">
        <v>0</v>
      </c>
      <c r="R708" s="5">
        <v>0</v>
      </c>
      <c r="S708" s="5" t="s">
        <v>34</v>
      </c>
      <c r="T708" s="5" t="str">
        <f t="shared" si="84"/>
        <v>208-2024-10-31</v>
      </c>
    </row>
    <row r="709" spans="1:20" x14ac:dyDescent="0.3">
      <c r="A709" s="25">
        <v>208</v>
      </c>
      <c r="B709" s="5" t="s">
        <v>149</v>
      </c>
      <c r="C709" s="5" t="s">
        <v>98</v>
      </c>
      <c r="D709" s="5" t="s">
        <v>23</v>
      </c>
      <c r="E709" s="5" t="s">
        <v>62</v>
      </c>
      <c r="F709" s="6">
        <v>45596</v>
      </c>
      <c r="G709" s="5">
        <v>1700</v>
      </c>
      <c r="H709" s="76">
        <v>1345</v>
      </c>
      <c r="I709" s="15">
        <f t="shared" si="89"/>
        <v>1.3</v>
      </c>
      <c r="J709" s="8">
        <f t="shared" si="90"/>
        <v>1.5246636771300448</v>
      </c>
      <c r="K709" s="5" t="s">
        <v>150</v>
      </c>
      <c r="L709" s="5" t="s">
        <v>150</v>
      </c>
      <c r="M709" s="5">
        <f t="shared" ref="M709:M772" si="91">YEAR(F710)</f>
        <v>2024</v>
      </c>
      <c r="N709" s="5" t="str">
        <f t="shared" ref="N709:N772" si="92">PROPER(TEXT(F710,"mmmm"))</f>
        <v>Noviembre</v>
      </c>
      <c r="O709" s="6" t="str">
        <f t="shared" ref="O709:O772" si="93">IF(OR(N710="Enero",N710="Febrero",N710="Marzo",N710="Abril",N710="Mayo",N710="Junio"),M710&amp;"-1",IF(OR(N710="Julio",N710="Agosto",N710="Septiembre",N710="Octubre",N710="Noviembre",N710="Diciembre"),M710&amp;"-2"))</f>
        <v>2024-2</v>
      </c>
      <c r="P709" s="16">
        <v>0</v>
      </c>
      <c r="Q709" s="16">
        <v>0</v>
      </c>
      <c r="R709" s="5">
        <v>0</v>
      </c>
      <c r="S709" s="5" t="s">
        <v>34</v>
      </c>
      <c r="T709" s="5" t="str">
        <f t="shared" ref="T709:T772" si="94">A710&amp;"-"&amp;YEAR(F710)&amp;"-"&amp;IF(LEN(MONTH(F710))=1,"0"&amp;MONTH(F710),MONTH(F710))&amp;"-"&amp;DAY(F710)</f>
        <v>208-2024-11-30</v>
      </c>
    </row>
    <row r="710" spans="1:20" x14ac:dyDescent="0.3">
      <c r="A710" s="25">
        <v>208</v>
      </c>
      <c r="B710" s="5" t="s">
        <v>149</v>
      </c>
      <c r="C710" s="5" t="s">
        <v>98</v>
      </c>
      <c r="D710" s="5" t="s">
        <v>23</v>
      </c>
      <c r="E710" s="5" t="s">
        <v>62</v>
      </c>
      <c r="F710" s="6">
        <v>45626</v>
      </c>
      <c r="G710" s="5">
        <v>1700</v>
      </c>
      <c r="H710" s="76">
        <v>1115</v>
      </c>
      <c r="I710" s="15">
        <f t="shared" si="89"/>
        <v>1.3</v>
      </c>
      <c r="J710" s="8">
        <f t="shared" si="90"/>
        <v>1.8104366347177849</v>
      </c>
      <c r="K710" s="5" t="s">
        <v>150</v>
      </c>
      <c r="L710" s="5" t="s">
        <v>150</v>
      </c>
      <c r="M710" s="5">
        <f t="shared" si="91"/>
        <v>2024</v>
      </c>
      <c r="N710" s="5" t="str">
        <f t="shared" si="92"/>
        <v>Diciembre</v>
      </c>
      <c r="O710" s="6" t="str">
        <f t="shared" si="93"/>
        <v>2023-1</v>
      </c>
      <c r="P710" s="16">
        <v>0</v>
      </c>
      <c r="Q710" s="16">
        <v>0</v>
      </c>
      <c r="R710" s="5">
        <v>0</v>
      </c>
      <c r="S710" s="5" t="s">
        <v>34</v>
      </c>
      <c r="T710" s="5" t="str">
        <f t="shared" si="94"/>
        <v>208-2024-12-31</v>
      </c>
    </row>
    <row r="711" spans="1:20" x14ac:dyDescent="0.3">
      <c r="A711" s="25">
        <v>208</v>
      </c>
      <c r="B711" s="5" t="s">
        <v>149</v>
      </c>
      <c r="C711" s="5" t="s">
        <v>98</v>
      </c>
      <c r="D711" s="5" t="s">
        <v>23</v>
      </c>
      <c r="E711" s="5" t="s">
        <v>62</v>
      </c>
      <c r="F711" s="6">
        <v>45657</v>
      </c>
      <c r="G711" s="5">
        <v>1700</v>
      </c>
      <c r="H711" s="76">
        <v>939</v>
      </c>
      <c r="I711" s="15">
        <f t="shared" si="89"/>
        <v>0.9</v>
      </c>
      <c r="J711" s="8">
        <f t="shared" si="90"/>
        <v>0.9</v>
      </c>
      <c r="K711" s="5" t="s">
        <v>150</v>
      </c>
      <c r="L711" s="5" t="s">
        <v>150</v>
      </c>
      <c r="M711" s="5">
        <f t="shared" si="91"/>
        <v>2023</v>
      </c>
      <c r="N711" s="5" t="str">
        <f t="shared" si="92"/>
        <v>Marzo</v>
      </c>
      <c r="O711" s="6" t="str">
        <f t="shared" si="93"/>
        <v>2023-1</v>
      </c>
      <c r="P711" s="16">
        <v>0</v>
      </c>
      <c r="Q711" s="16">
        <v>0</v>
      </c>
      <c r="R711" s="5">
        <v>0</v>
      </c>
      <c r="S711" s="5" t="s">
        <v>34</v>
      </c>
      <c r="T711" s="5" t="str">
        <f t="shared" si="94"/>
        <v>213-2023-03-31</v>
      </c>
    </row>
    <row r="712" spans="1:20" x14ac:dyDescent="0.3">
      <c r="A712" s="25">
        <v>213</v>
      </c>
      <c r="B712" s="5" t="s">
        <v>151</v>
      </c>
      <c r="C712" s="5" t="s">
        <v>98</v>
      </c>
      <c r="D712" s="5" t="s">
        <v>60</v>
      </c>
      <c r="E712" s="5" t="s">
        <v>24</v>
      </c>
      <c r="F712" s="6">
        <v>45016</v>
      </c>
      <c r="G712" s="5">
        <v>90</v>
      </c>
      <c r="H712" s="9">
        <v>100</v>
      </c>
      <c r="I712" s="22">
        <f>IFERROR(H713/G713,"")</f>
        <v>1.0369583333333334</v>
      </c>
      <c r="J712" s="15">
        <f>IFERROR(IF((H713/G713)&gt;H713/G713,1.3,H713/G713),"")</f>
        <v>1.0369583333333334</v>
      </c>
      <c r="K712" s="5" t="s">
        <v>150</v>
      </c>
      <c r="L712" s="5" t="s">
        <v>150</v>
      </c>
      <c r="M712" s="5">
        <f t="shared" si="91"/>
        <v>2023</v>
      </c>
      <c r="N712" s="5" t="str">
        <f t="shared" si="92"/>
        <v>Junio</v>
      </c>
      <c r="O712" s="6" t="str">
        <f t="shared" si="93"/>
        <v>2023-2</v>
      </c>
      <c r="P712" s="16">
        <v>0</v>
      </c>
      <c r="Q712" s="16">
        <v>0</v>
      </c>
      <c r="R712" s="5">
        <v>0</v>
      </c>
      <c r="S712" s="5" t="s">
        <v>34</v>
      </c>
      <c r="T712" s="5" t="str">
        <f t="shared" si="94"/>
        <v>213-2023-06-30</v>
      </c>
    </row>
    <row r="713" spans="1:20" x14ac:dyDescent="0.3">
      <c r="A713" s="25">
        <v>213</v>
      </c>
      <c r="B713" s="5" t="s">
        <v>151</v>
      </c>
      <c r="C713" s="5" t="s">
        <v>98</v>
      </c>
      <c r="D713" s="5" t="s">
        <v>60</v>
      </c>
      <c r="E713" s="5" t="s">
        <v>24</v>
      </c>
      <c r="F713" s="6">
        <v>45107</v>
      </c>
      <c r="G713" s="5">
        <v>90</v>
      </c>
      <c r="H713" s="9">
        <v>93.326250000000002</v>
      </c>
      <c r="I713" s="22">
        <f>IFERROR(H714/G714,"")</f>
        <v>0.96000000000000008</v>
      </c>
      <c r="J713" s="15">
        <f>IFERROR(IF((H714/G714)&gt;H714/G714,1.3,H714/G714),"")</f>
        <v>0.96000000000000008</v>
      </c>
      <c r="K713" s="5" t="s">
        <v>150</v>
      </c>
      <c r="L713" s="5" t="s">
        <v>150</v>
      </c>
      <c r="M713" s="5">
        <f t="shared" si="91"/>
        <v>2023</v>
      </c>
      <c r="N713" s="5" t="str">
        <f t="shared" si="92"/>
        <v>Septiembre</v>
      </c>
      <c r="O713" s="6" t="str">
        <f t="shared" si="93"/>
        <v>2024-1</v>
      </c>
      <c r="P713" s="16">
        <v>0</v>
      </c>
      <c r="Q713" s="16">
        <v>0</v>
      </c>
      <c r="R713" s="5">
        <v>0</v>
      </c>
      <c r="S713" s="5" t="s">
        <v>34</v>
      </c>
      <c r="T713" s="5" t="str">
        <f t="shared" si="94"/>
        <v>213-2023-09-30</v>
      </c>
    </row>
    <row r="714" spans="1:20" x14ac:dyDescent="0.3">
      <c r="A714" s="25">
        <v>213</v>
      </c>
      <c r="B714" s="5" t="s">
        <v>151</v>
      </c>
      <c r="C714" s="5" t="s">
        <v>98</v>
      </c>
      <c r="D714" s="5" t="s">
        <v>60</v>
      </c>
      <c r="E714" s="5" t="s">
        <v>24</v>
      </c>
      <c r="F714" s="6">
        <v>45199</v>
      </c>
      <c r="G714" s="5">
        <v>90</v>
      </c>
      <c r="H714" s="9">
        <v>86.4</v>
      </c>
      <c r="I714" s="22">
        <f>IFERROR(H715/G715,"")</f>
        <v>1.1111111111111112</v>
      </c>
      <c r="J714" s="15">
        <f>IFERROR(IF((H715/G715)&gt;H715/G715,1.3,H715/G715),"")</f>
        <v>1.1111111111111112</v>
      </c>
      <c r="K714" s="5" t="s">
        <v>150</v>
      </c>
      <c r="L714" s="5" t="s">
        <v>150</v>
      </c>
      <c r="M714" s="5">
        <f t="shared" si="91"/>
        <v>2024</v>
      </c>
      <c r="N714" s="5" t="str">
        <f t="shared" si="92"/>
        <v>Marzo</v>
      </c>
      <c r="O714" s="6" t="str">
        <f t="shared" si="93"/>
        <v>2024-1</v>
      </c>
      <c r="P714" s="16">
        <v>1</v>
      </c>
      <c r="Q714" s="16">
        <v>1</v>
      </c>
      <c r="R714" s="5">
        <v>0</v>
      </c>
      <c r="S714" s="5" t="s">
        <v>34</v>
      </c>
      <c r="T714" s="5" t="str">
        <f t="shared" si="94"/>
        <v>213-2024-03-31</v>
      </c>
    </row>
    <row r="715" spans="1:20" x14ac:dyDescent="0.3">
      <c r="A715" s="25">
        <v>213</v>
      </c>
      <c r="B715" s="5" t="s">
        <v>151</v>
      </c>
      <c r="C715" s="5" t="s">
        <v>98</v>
      </c>
      <c r="D715" s="5" t="s">
        <v>60</v>
      </c>
      <c r="E715" s="5" t="s">
        <v>24</v>
      </c>
      <c r="F715" s="6">
        <v>45382</v>
      </c>
      <c r="G715" s="5">
        <v>90</v>
      </c>
      <c r="H715" s="10">
        <v>100</v>
      </c>
      <c r="I715" s="15">
        <f>IFERROR(IF((H716/G716)&gt;1.3,1.3,H716/G716),"")</f>
        <v>1.114359415305245</v>
      </c>
      <c r="J715" s="15">
        <f>IFERROR(IF((H716/G716)&gt;H716/G716,1.3,H716/G716),"")</f>
        <v>1.114359415305245</v>
      </c>
      <c r="K715" s="5" t="s">
        <v>25</v>
      </c>
      <c r="L715" s="5" t="s">
        <v>25</v>
      </c>
      <c r="M715" s="5">
        <f t="shared" si="91"/>
        <v>2024</v>
      </c>
      <c r="N715" s="5" t="str">
        <f t="shared" si="92"/>
        <v>Junio</v>
      </c>
      <c r="O715" s="6" t="str">
        <f t="shared" si="93"/>
        <v>2024-2</v>
      </c>
      <c r="P715" s="16">
        <v>0</v>
      </c>
      <c r="Q715" s="16">
        <v>0</v>
      </c>
      <c r="R715" s="5">
        <v>0</v>
      </c>
      <c r="S715" s="5" t="s">
        <v>34</v>
      </c>
      <c r="T715" s="5" t="str">
        <f t="shared" si="94"/>
        <v>213-2024-06-30</v>
      </c>
    </row>
    <row r="716" spans="1:20" x14ac:dyDescent="0.3">
      <c r="A716" s="5">
        <v>213</v>
      </c>
      <c r="B716" s="5" t="s">
        <v>151</v>
      </c>
      <c r="C716" s="5" t="s">
        <v>98</v>
      </c>
      <c r="D716" s="5" t="s">
        <v>60</v>
      </c>
      <c r="E716" s="5" t="s">
        <v>24</v>
      </c>
      <c r="F716" s="6">
        <v>45473</v>
      </c>
      <c r="G716" s="5">
        <v>23.26</v>
      </c>
      <c r="H716" s="5">
        <v>25.92</v>
      </c>
      <c r="I716" s="15">
        <v>1</v>
      </c>
      <c r="J716" s="15">
        <v>1</v>
      </c>
      <c r="K716" s="5" t="s">
        <v>25</v>
      </c>
      <c r="L716" s="5" t="s">
        <v>25</v>
      </c>
      <c r="M716" s="5">
        <f t="shared" si="91"/>
        <v>2024</v>
      </c>
      <c r="N716" s="5" t="str">
        <f t="shared" si="92"/>
        <v>Septiembre</v>
      </c>
      <c r="O716" s="6" t="str">
        <f t="shared" si="93"/>
        <v>2024-2</v>
      </c>
      <c r="P716" s="5">
        <v>0</v>
      </c>
      <c r="Q716" s="5">
        <v>0</v>
      </c>
      <c r="R716" s="5">
        <v>0</v>
      </c>
      <c r="S716" s="5" t="s">
        <v>34</v>
      </c>
      <c r="T716" s="5" t="str">
        <f t="shared" si="94"/>
        <v>213-2024-09-30</v>
      </c>
    </row>
    <row r="717" spans="1:20" x14ac:dyDescent="0.3">
      <c r="A717" s="25">
        <v>213</v>
      </c>
      <c r="B717" s="5" t="s">
        <v>151</v>
      </c>
      <c r="C717" s="5" t="s">
        <v>98</v>
      </c>
      <c r="D717" s="5" t="s">
        <v>60</v>
      </c>
      <c r="E717" s="5" t="s">
        <v>24</v>
      </c>
      <c r="F717" s="6">
        <v>45565</v>
      </c>
      <c r="G717" s="5">
        <v>90</v>
      </c>
      <c r="H717" s="10">
        <v>97.79</v>
      </c>
      <c r="I717" s="15">
        <f>IFERROR(IF((H718/G718)&gt;1.3,1.3,H718/G718),"")</f>
        <v>1.1111111111111112</v>
      </c>
      <c r="J717" s="15">
        <f>IFERROR(IF((H718/G718)&gt;H718/G718,1.3,H718/G718),"")</f>
        <v>1.1111111111111112</v>
      </c>
      <c r="K717" s="5" t="s">
        <v>25</v>
      </c>
      <c r="L717" s="5" t="s">
        <v>25</v>
      </c>
      <c r="M717" s="5">
        <f t="shared" si="91"/>
        <v>2024</v>
      </c>
      <c r="N717" s="5" t="str">
        <f t="shared" si="92"/>
        <v>Diciembre</v>
      </c>
      <c r="O717" s="6" t="str">
        <f t="shared" si="93"/>
        <v>2023-1</v>
      </c>
      <c r="P717" s="16">
        <v>0</v>
      </c>
      <c r="Q717" s="16">
        <v>0</v>
      </c>
      <c r="R717" s="5">
        <v>0</v>
      </c>
      <c r="S717" s="5" t="s">
        <v>34</v>
      </c>
      <c r="T717" s="5" t="str">
        <f t="shared" si="94"/>
        <v>213-2024-12-31</v>
      </c>
    </row>
    <row r="718" spans="1:20" x14ac:dyDescent="0.3">
      <c r="A718" s="25">
        <v>213</v>
      </c>
      <c r="B718" s="5" t="s">
        <v>151</v>
      </c>
      <c r="C718" s="5" t="s">
        <v>98</v>
      </c>
      <c r="D718" s="5" t="s">
        <v>60</v>
      </c>
      <c r="E718" s="5" t="s">
        <v>24</v>
      </c>
      <c r="F718" s="6">
        <v>45657</v>
      </c>
      <c r="G718" s="5">
        <v>90</v>
      </c>
      <c r="H718" s="10">
        <v>100</v>
      </c>
      <c r="I718" s="15" t="str">
        <f>IFERROR(IF((H719/G719)&gt;1.3,1.3,H719/G719),"")</f>
        <v/>
      </c>
      <c r="J718" s="15" t="str">
        <f>IFERROR(IF((H719/G719)&gt;H719/G719,1.3,H719/G719),"")</f>
        <v/>
      </c>
      <c r="K718" s="5" t="s">
        <v>25</v>
      </c>
      <c r="L718" s="5" t="s">
        <v>25</v>
      </c>
      <c r="M718" s="5">
        <f t="shared" si="91"/>
        <v>2023</v>
      </c>
      <c r="N718" s="5" t="str">
        <f t="shared" si="92"/>
        <v>Enero</v>
      </c>
      <c r="O718" s="6" t="str">
        <f t="shared" si="93"/>
        <v>2023-1</v>
      </c>
      <c r="P718" s="16">
        <v>0</v>
      </c>
      <c r="Q718" s="16">
        <v>0</v>
      </c>
      <c r="R718" s="5">
        <v>0</v>
      </c>
      <c r="S718" s="5" t="s">
        <v>34</v>
      </c>
      <c r="T718" s="5" t="str">
        <f t="shared" si="94"/>
        <v>214-2023-01-31</v>
      </c>
    </row>
    <row r="719" spans="1:20" x14ac:dyDescent="0.3">
      <c r="A719" s="25">
        <v>214</v>
      </c>
      <c r="B719" s="5" t="s">
        <v>152</v>
      </c>
      <c r="C719" s="5" t="s">
        <v>98</v>
      </c>
      <c r="D719" s="5" t="s">
        <v>23</v>
      </c>
      <c r="E719" s="5" t="s">
        <v>62</v>
      </c>
      <c r="F719" s="6">
        <v>44957</v>
      </c>
      <c r="G719" s="5"/>
      <c r="H719" s="76">
        <v>1399.55</v>
      </c>
      <c r="I719" s="8"/>
      <c r="J719" s="8"/>
      <c r="K719" s="5" t="s">
        <v>142</v>
      </c>
      <c r="L719" s="5" t="s">
        <v>153</v>
      </c>
      <c r="M719" s="5">
        <f t="shared" si="91"/>
        <v>2023</v>
      </c>
      <c r="N719" s="5" t="str">
        <f t="shared" si="92"/>
        <v>Febrero</v>
      </c>
      <c r="O719" s="6" t="str">
        <f t="shared" si="93"/>
        <v>2023-1</v>
      </c>
      <c r="P719" s="16">
        <v>0</v>
      </c>
      <c r="Q719" s="16">
        <v>0</v>
      </c>
      <c r="R719" s="5">
        <v>0</v>
      </c>
      <c r="S719" s="5" t="s">
        <v>34</v>
      </c>
      <c r="T719" s="5" t="str">
        <f t="shared" si="94"/>
        <v>214-2023-02-28</v>
      </c>
    </row>
    <row r="720" spans="1:20" x14ac:dyDescent="0.3">
      <c r="A720" s="25">
        <v>214</v>
      </c>
      <c r="B720" s="5" t="s">
        <v>152</v>
      </c>
      <c r="C720" s="5" t="s">
        <v>98</v>
      </c>
      <c r="D720" s="5" t="s">
        <v>23</v>
      </c>
      <c r="E720" s="5" t="s">
        <v>62</v>
      </c>
      <c r="F720" s="17">
        <v>44985</v>
      </c>
      <c r="G720" s="5"/>
      <c r="H720" s="76">
        <v>2255.66</v>
      </c>
      <c r="I720" s="8"/>
      <c r="J720" s="8"/>
      <c r="K720" s="5" t="s">
        <v>142</v>
      </c>
      <c r="L720" s="5" t="s">
        <v>153</v>
      </c>
      <c r="M720" s="5">
        <f t="shared" si="91"/>
        <v>2023</v>
      </c>
      <c r="N720" s="5" t="str">
        <f t="shared" si="92"/>
        <v>Marzo</v>
      </c>
      <c r="O720" s="6" t="str">
        <f t="shared" si="93"/>
        <v>2023-1</v>
      </c>
      <c r="P720" s="16">
        <v>0</v>
      </c>
      <c r="Q720" s="16">
        <v>0</v>
      </c>
      <c r="R720" s="5">
        <v>0</v>
      </c>
      <c r="S720" s="5" t="s">
        <v>34</v>
      </c>
      <c r="T720" s="5" t="str">
        <f t="shared" si="94"/>
        <v>214-2023-03-31</v>
      </c>
    </row>
    <row r="721" spans="1:20" x14ac:dyDescent="0.3">
      <c r="A721" s="25">
        <v>214</v>
      </c>
      <c r="B721" s="5" t="s">
        <v>152</v>
      </c>
      <c r="C721" s="5" t="s">
        <v>98</v>
      </c>
      <c r="D721" s="5" t="s">
        <v>23</v>
      </c>
      <c r="E721" s="5" t="s">
        <v>62</v>
      </c>
      <c r="F721" s="6">
        <v>45016</v>
      </c>
      <c r="G721" s="5"/>
      <c r="H721" s="76">
        <v>2757</v>
      </c>
      <c r="I721" s="8"/>
      <c r="J721" s="8"/>
      <c r="K721" s="5" t="s">
        <v>142</v>
      </c>
      <c r="L721" s="5" t="s">
        <v>153</v>
      </c>
      <c r="M721" s="5">
        <f t="shared" si="91"/>
        <v>2023</v>
      </c>
      <c r="N721" s="5" t="str">
        <f t="shared" si="92"/>
        <v>Abril</v>
      </c>
      <c r="O721" s="6" t="str">
        <f t="shared" si="93"/>
        <v>2023-1</v>
      </c>
      <c r="P721" s="16">
        <v>0</v>
      </c>
      <c r="Q721" s="16">
        <v>0</v>
      </c>
      <c r="R721" s="5">
        <v>0</v>
      </c>
      <c r="S721" s="5" t="s">
        <v>34</v>
      </c>
      <c r="T721" s="5" t="str">
        <f t="shared" si="94"/>
        <v>214-2023-04-30</v>
      </c>
    </row>
    <row r="722" spans="1:20" x14ac:dyDescent="0.3">
      <c r="A722" s="25">
        <v>214</v>
      </c>
      <c r="B722" s="5" t="s">
        <v>152</v>
      </c>
      <c r="C722" s="5" t="s">
        <v>98</v>
      </c>
      <c r="D722" s="5" t="s">
        <v>23</v>
      </c>
      <c r="E722" s="5" t="s">
        <v>62</v>
      </c>
      <c r="F722" s="6">
        <v>45046</v>
      </c>
      <c r="G722" s="5"/>
      <c r="H722" s="76">
        <v>2313.5</v>
      </c>
      <c r="I722" s="8"/>
      <c r="J722" s="8"/>
      <c r="K722" s="5" t="s">
        <v>142</v>
      </c>
      <c r="L722" s="5" t="s">
        <v>153</v>
      </c>
      <c r="M722" s="5">
        <f t="shared" si="91"/>
        <v>2023</v>
      </c>
      <c r="N722" s="5" t="str">
        <f t="shared" si="92"/>
        <v>Mayo</v>
      </c>
      <c r="O722" s="6" t="str">
        <f t="shared" si="93"/>
        <v>2023-1</v>
      </c>
      <c r="P722" s="16">
        <v>0</v>
      </c>
      <c r="Q722" s="16">
        <v>0</v>
      </c>
      <c r="R722" s="5">
        <v>0</v>
      </c>
      <c r="S722" s="5" t="s">
        <v>34</v>
      </c>
      <c r="T722" s="5" t="str">
        <f t="shared" si="94"/>
        <v>214-2023-05-31</v>
      </c>
    </row>
    <row r="723" spans="1:20" x14ac:dyDescent="0.3">
      <c r="A723" s="25">
        <v>214</v>
      </c>
      <c r="B723" s="5" t="s">
        <v>152</v>
      </c>
      <c r="C723" s="5" t="s">
        <v>98</v>
      </c>
      <c r="D723" s="5" t="s">
        <v>23</v>
      </c>
      <c r="E723" s="5" t="s">
        <v>62</v>
      </c>
      <c r="F723" s="6">
        <v>45077</v>
      </c>
      <c r="G723" s="5"/>
      <c r="H723" s="76">
        <v>2632.03</v>
      </c>
      <c r="I723" s="8"/>
      <c r="J723" s="8"/>
      <c r="K723" s="5" t="s">
        <v>142</v>
      </c>
      <c r="L723" s="5" t="s">
        <v>153</v>
      </c>
      <c r="M723" s="5">
        <f t="shared" si="91"/>
        <v>2023</v>
      </c>
      <c r="N723" s="5" t="str">
        <f t="shared" si="92"/>
        <v>Junio</v>
      </c>
      <c r="O723" s="6" t="str">
        <f t="shared" si="93"/>
        <v>2023-2</v>
      </c>
      <c r="P723" s="16">
        <v>0</v>
      </c>
      <c r="Q723" s="16">
        <v>0</v>
      </c>
      <c r="R723" s="5">
        <v>0</v>
      </c>
      <c r="S723" s="5" t="s">
        <v>34</v>
      </c>
      <c r="T723" s="5" t="str">
        <f t="shared" si="94"/>
        <v>214-2023-06-30</v>
      </c>
    </row>
    <row r="724" spans="1:20" x14ac:dyDescent="0.3">
      <c r="A724" s="25">
        <v>214</v>
      </c>
      <c r="B724" s="5" t="s">
        <v>152</v>
      </c>
      <c r="C724" s="5" t="s">
        <v>98</v>
      </c>
      <c r="D724" s="5" t="s">
        <v>23</v>
      </c>
      <c r="E724" s="5" t="s">
        <v>62</v>
      </c>
      <c r="F724" s="6">
        <v>45107</v>
      </c>
      <c r="G724" s="5"/>
      <c r="H724" s="76">
        <v>2295.5100000000002</v>
      </c>
      <c r="I724" s="8"/>
      <c r="J724" s="8"/>
      <c r="K724" s="5" t="s">
        <v>142</v>
      </c>
      <c r="L724" s="5" t="s">
        <v>153</v>
      </c>
      <c r="M724" s="5">
        <f t="shared" si="91"/>
        <v>2023</v>
      </c>
      <c r="N724" s="5" t="str">
        <f t="shared" si="92"/>
        <v>Julio</v>
      </c>
      <c r="O724" s="6" t="str">
        <f t="shared" si="93"/>
        <v>2023-2</v>
      </c>
      <c r="P724" s="16">
        <v>0</v>
      </c>
      <c r="Q724" s="16">
        <v>0</v>
      </c>
      <c r="R724" s="5">
        <v>0</v>
      </c>
      <c r="S724" s="5" t="s">
        <v>34</v>
      </c>
      <c r="T724" s="5" t="str">
        <f t="shared" si="94"/>
        <v>214-2023-07-31</v>
      </c>
    </row>
    <row r="725" spans="1:20" x14ac:dyDescent="0.3">
      <c r="A725" s="25">
        <v>214</v>
      </c>
      <c r="B725" s="5" t="s">
        <v>152</v>
      </c>
      <c r="C725" s="5" t="s">
        <v>98</v>
      </c>
      <c r="D725" s="5" t="s">
        <v>23</v>
      </c>
      <c r="E725" s="5" t="s">
        <v>62</v>
      </c>
      <c r="F725" s="6">
        <v>45138</v>
      </c>
      <c r="G725" s="5"/>
      <c r="H725" s="76">
        <v>2157.5</v>
      </c>
      <c r="I725" s="8"/>
      <c r="J725" s="8"/>
      <c r="K725" s="5" t="s">
        <v>142</v>
      </c>
      <c r="L725" s="5" t="s">
        <v>153</v>
      </c>
      <c r="M725" s="5">
        <f t="shared" si="91"/>
        <v>2023</v>
      </c>
      <c r="N725" s="5" t="str">
        <f t="shared" si="92"/>
        <v>Agosto</v>
      </c>
      <c r="O725" s="6" t="str">
        <f t="shared" si="93"/>
        <v>2023-2</v>
      </c>
      <c r="P725" s="16">
        <v>0</v>
      </c>
      <c r="Q725" s="16">
        <v>0</v>
      </c>
      <c r="R725" s="5">
        <v>0</v>
      </c>
      <c r="S725" s="5" t="s">
        <v>34</v>
      </c>
      <c r="T725" s="5" t="str">
        <f t="shared" si="94"/>
        <v>214-2023-08-31</v>
      </c>
    </row>
    <row r="726" spans="1:20" x14ac:dyDescent="0.3">
      <c r="A726" s="25">
        <v>214</v>
      </c>
      <c r="B726" s="5" t="s">
        <v>152</v>
      </c>
      <c r="C726" s="5" t="s">
        <v>98</v>
      </c>
      <c r="D726" s="5" t="s">
        <v>23</v>
      </c>
      <c r="E726" s="5" t="s">
        <v>62</v>
      </c>
      <c r="F726" s="6">
        <v>45169</v>
      </c>
      <c r="G726" s="5"/>
      <c r="H726" s="76">
        <v>6540.08</v>
      </c>
      <c r="I726" s="8"/>
      <c r="J726" s="8"/>
      <c r="K726" s="5" t="s">
        <v>142</v>
      </c>
      <c r="L726" s="5" t="s">
        <v>153</v>
      </c>
      <c r="M726" s="5">
        <f t="shared" si="91"/>
        <v>2023</v>
      </c>
      <c r="N726" s="5" t="str">
        <f t="shared" si="92"/>
        <v>Septiembre</v>
      </c>
      <c r="O726" s="6" t="str">
        <f t="shared" si="93"/>
        <v>2023-2</v>
      </c>
      <c r="P726" s="16">
        <v>0</v>
      </c>
      <c r="Q726" s="16">
        <v>0</v>
      </c>
      <c r="R726" s="5">
        <v>0</v>
      </c>
      <c r="S726" s="5" t="s">
        <v>34</v>
      </c>
      <c r="T726" s="5" t="str">
        <f t="shared" si="94"/>
        <v>214-2023-09-30</v>
      </c>
    </row>
    <row r="727" spans="1:20" x14ac:dyDescent="0.3">
      <c r="A727" s="25">
        <v>214</v>
      </c>
      <c r="B727" s="5" t="s">
        <v>152</v>
      </c>
      <c r="C727" s="5" t="s">
        <v>98</v>
      </c>
      <c r="D727" s="5" t="s">
        <v>23</v>
      </c>
      <c r="E727" s="5" t="s">
        <v>62</v>
      </c>
      <c r="F727" s="6">
        <v>45199</v>
      </c>
      <c r="G727" s="5"/>
      <c r="H727" s="76">
        <v>7824.24</v>
      </c>
      <c r="I727" s="8"/>
      <c r="J727" s="8"/>
      <c r="K727" s="5" t="s">
        <v>142</v>
      </c>
      <c r="L727" s="5" t="s">
        <v>153</v>
      </c>
      <c r="M727" s="5">
        <f t="shared" si="91"/>
        <v>2023</v>
      </c>
      <c r="N727" s="5" t="str">
        <f t="shared" si="92"/>
        <v>Octubre</v>
      </c>
      <c r="O727" s="6" t="str">
        <f t="shared" si="93"/>
        <v>2023-2</v>
      </c>
      <c r="P727" s="16">
        <v>0</v>
      </c>
      <c r="Q727" s="16">
        <v>0</v>
      </c>
      <c r="R727" s="5">
        <v>0</v>
      </c>
      <c r="S727" s="5" t="s">
        <v>34</v>
      </c>
      <c r="T727" s="5" t="str">
        <f t="shared" si="94"/>
        <v>214-2023-10-31</v>
      </c>
    </row>
    <row r="728" spans="1:20" x14ac:dyDescent="0.3">
      <c r="A728" s="37">
        <v>214</v>
      </c>
      <c r="B728" s="5" t="s">
        <v>152</v>
      </c>
      <c r="C728" s="5" t="s">
        <v>98</v>
      </c>
      <c r="D728" s="5" t="s">
        <v>23</v>
      </c>
      <c r="E728" s="5" t="s">
        <v>62</v>
      </c>
      <c r="F728" s="6">
        <v>45230</v>
      </c>
      <c r="G728" s="5"/>
      <c r="H728" s="76">
        <v>6165.24</v>
      </c>
      <c r="I728" s="8"/>
      <c r="J728" s="8"/>
      <c r="K728" s="5" t="s">
        <v>142</v>
      </c>
      <c r="L728" s="5" t="s">
        <v>153</v>
      </c>
      <c r="M728" s="5">
        <f t="shared" si="91"/>
        <v>2023</v>
      </c>
      <c r="N728" s="5" t="str">
        <f t="shared" si="92"/>
        <v>Noviembre</v>
      </c>
      <c r="O728" s="6" t="str">
        <f t="shared" si="93"/>
        <v>2023-2</v>
      </c>
      <c r="P728" s="16">
        <v>0</v>
      </c>
      <c r="Q728" s="16">
        <v>0</v>
      </c>
      <c r="R728" s="5">
        <v>0</v>
      </c>
      <c r="S728" s="5" t="s">
        <v>34</v>
      </c>
      <c r="T728" s="5" t="str">
        <f t="shared" si="94"/>
        <v>214-2023-11-30</v>
      </c>
    </row>
    <row r="729" spans="1:20" x14ac:dyDescent="0.3">
      <c r="A729" s="37">
        <v>214</v>
      </c>
      <c r="B729" s="5" t="s">
        <v>152</v>
      </c>
      <c r="C729" s="5" t="s">
        <v>98</v>
      </c>
      <c r="D729" s="5" t="s">
        <v>23</v>
      </c>
      <c r="E729" s="5" t="s">
        <v>62</v>
      </c>
      <c r="F729" s="6">
        <v>45260</v>
      </c>
      <c r="G729" s="5"/>
      <c r="H729" s="76">
        <v>6186.4</v>
      </c>
      <c r="I729" s="8"/>
      <c r="J729" s="8"/>
      <c r="K729" s="5" t="s">
        <v>142</v>
      </c>
      <c r="L729" s="5" t="s">
        <v>153</v>
      </c>
      <c r="M729" s="5">
        <f t="shared" si="91"/>
        <v>2023</v>
      </c>
      <c r="N729" s="5" t="str">
        <f t="shared" si="92"/>
        <v>Diciembre</v>
      </c>
      <c r="O729" s="6" t="str">
        <f t="shared" si="93"/>
        <v>2024-1</v>
      </c>
      <c r="P729" s="16">
        <v>0</v>
      </c>
      <c r="Q729" s="16">
        <v>0</v>
      </c>
      <c r="R729" s="5">
        <v>0</v>
      </c>
      <c r="S729" s="5" t="s">
        <v>34</v>
      </c>
      <c r="T729" s="5" t="str">
        <f t="shared" si="94"/>
        <v>214-2023-12-31</v>
      </c>
    </row>
    <row r="730" spans="1:20" x14ac:dyDescent="0.3">
      <c r="A730" s="37">
        <v>214</v>
      </c>
      <c r="B730" s="5" t="s">
        <v>152</v>
      </c>
      <c r="C730" s="5" t="s">
        <v>98</v>
      </c>
      <c r="D730" s="5" t="s">
        <v>23</v>
      </c>
      <c r="E730" s="5" t="s">
        <v>62</v>
      </c>
      <c r="F730" s="6">
        <v>45291</v>
      </c>
      <c r="G730" s="5"/>
      <c r="H730" s="76">
        <v>2129.59</v>
      </c>
      <c r="I730" s="8"/>
      <c r="J730" s="8"/>
      <c r="K730" s="5" t="s">
        <v>142</v>
      </c>
      <c r="L730" s="5" t="s">
        <v>153</v>
      </c>
      <c r="M730" s="5">
        <f t="shared" si="91"/>
        <v>2024</v>
      </c>
      <c r="N730" s="5" t="str">
        <f t="shared" si="92"/>
        <v>Enero</v>
      </c>
      <c r="O730" s="6" t="str">
        <f t="shared" si="93"/>
        <v>2024-1</v>
      </c>
      <c r="P730" s="16">
        <v>0</v>
      </c>
      <c r="Q730" s="16">
        <v>0</v>
      </c>
      <c r="R730" s="5">
        <v>0</v>
      </c>
      <c r="S730" s="5" t="s">
        <v>34</v>
      </c>
      <c r="T730" s="5" t="str">
        <f t="shared" si="94"/>
        <v>214-2024-01-31</v>
      </c>
    </row>
    <row r="731" spans="1:20" x14ac:dyDescent="0.3">
      <c r="A731" s="25">
        <v>214</v>
      </c>
      <c r="B731" s="5" t="s">
        <v>152</v>
      </c>
      <c r="C731" s="5" t="s">
        <v>98</v>
      </c>
      <c r="D731" s="5" t="s">
        <v>23</v>
      </c>
      <c r="E731" s="5" t="s">
        <v>62</v>
      </c>
      <c r="F731" s="6">
        <v>45322</v>
      </c>
      <c r="G731" s="5">
        <v>7500</v>
      </c>
      <c r="H731" s="9">
        <v>3375.7</v>
      </c>
      <c r="I731" s="8">
        <f>IF(IFERROR(G732/H732,"")&gt;130%,130%,G732/H732)</f>
        <v>1.2217172457606413</v>
      </c>
      <c r="J731" s="8">
        <f>IFERROR(G732/H732,"")</f>
        <v>1.2217172457606413</v>
      </c>
      <c r="K731" s="5" t="s">
        <v>153</v>
      </c>
      <c r="L731" s="5" t="s">
        <v>153</v>
      </c>
      <c r="M731" s="5">
        <f t="shared" si="91"/>
        <v>2024</v>
      </c>
      <c r="N731" s="5" t="str">
        <f t="shared" si="92"/>
        <v>Febrero</v>
      </c>
      <c r="O731" s="6" t="str">
        <f t="shared" si="93"/>
        <v>2024-1</v>
      </c>
      <c r="P731" s="16">
        <v>0</v>
      </c>
      <c r="Q731" s="16">
        <v>0</v>
      </c>
      <c r="R731" s="5">
        <v>0</v>
      </c>
      <c r="S731" s="5" t="s">
        <v>34</v>
      </c>
      <c r="T731" s="5" t="str">
        <f t="shared" si="94"/>
        <v>214-2024-02-29</v>
      </c>
    </row>
    <row r="732" spans="1:20" x14ac:dyDescent="0.3">
      <c r="A732" s="25">
        <v>214</v>
      </c>
      <c r="B732" s="5" t="s">
        <v>152</v>
      </c>
      <c r="C732" s="5" t="s">
        <v>98</v>
      </c>
      <c r="D732" s="5" t="s">
        <v>23</v>
      </c>
      <c r="E732" s="5" t="s">
        <v>62</v>
      </c>
      <c r="F732" s="6">
        <v>45351</v>
      </c>
      <c r="G732" s="5">
        <v>7500</v>
      </c>
      <c r="H732" s="10">
        <v>6138.9</v>
      </c>
      <c r="I732" s="15">
        <f>IFERROR(IF((H733/G733)&gt;1.3,1.3,H733/G733),"")</f>
        <v>0.73979199999999989</v>
      </c>
      <c r="J732" s="15">
        <f>IFERROR(IF((H733/G733)&gt;H733/G733,1.3,H733/G733),"")</f>
        <v>0.73979199999999989</v>
      </c>
      <c r="K732" s="5" t="s">
        <v>153</v>
      </c>
      <c r="L732" s="5" t="s">
        <v>153</v>
      </c>
      <c r="M732" s="5">
        <f t="shared" si="91"/>
        <v>2024</v>
      </c>
      <c r="N732" s="5" t="str">
        <f t="shared" si="92"/>
        <v>Marzo</v>
      </c>
      <c r="O732" s="6" t="str">
        <f t="shared" si="93"/>
        <v>2024-1</v>
      </c>
      <c r="P732" s="16">
        <v>0</v>
      </c>
      <c r="Q732" s="16">
        <v>0</v>
      </c>
      <c r="R732" s="5">
        <v>0</v>
      </c>
      <c r="S732" s="5" t="s">
        <v>34</v>
      </c>
      <c r="T732" s="5" t="str">
        <f t="shared" si="94"/>
        <v>214-2024-03-31</v>
      </c>
    </row>
    <row r="733" spans="1:20" x14ac:dyDescent="0.3">
      <c r="A733" s="25">
        <v>214</v>
      </c>
      <c r="B733" s="5" t="s">
        <v>152</v>
      </c>
      <c r="C733" s="5" t="s">
        <v>98</v>
      </c>
      <c r="D733" s="5" t="s">
        <v>23</v>
      </c>
      <c r="E733" s="5" t="s">
        <v>62</v>
      </c>
      <c r="F733" s="6">
        <v>45382</v>
      </c>
      <c r="G733" s="5">
        <v>7500</v>
      </c>
      <c r="H733" s="9">
        <v>5548.44</v>
      </c>
      <c r="I733" s="8">
        <f t="shared" ref="I733:I742" si="95">IF(IFERROR(G734/H734,"")&gt;130%,130%,G734/H734)</f>
        <v>0.99423608202049985</v>
      </c>
      <c r="J733" s="8">
        <f t="shared" ref="J733:J742" si="96">IFERROR(G734/H734,"")</f>
        <v>0.99423608202049985</v>
      </c>
      <c r="K733" s="5" t="s">
        <v>153</v>
      </c>
      <c r="L733" s="5" t="s">
        <v>153</v>
      </c>
      <c r="M733" s="5">
        <f t="shared" si="91"/>
        <v>2024</v>
      </c>
      <c r="N733" s="5" t="str">
        <f t="shared" si="92"/>
        <v>Abril</v>
      </c>
      <c r="O733" s="6" t="str">
        <f t="shared" si="93"/>
        <v>2024-1</v>
      </c>
      <c r="P733" s="16">
        <v>0</v>
      </c>
      <c r="Q733" s="16">
        <v>0</v>
      </c>
      <c r="R733" s="5">
        <v>0</v>
      </c>
      <c r="S733" s="5" t="s">
        <v>34</v>
      </c>
      <c r="T733" s="5" t="str">
        <f t="shared" si="94"/>
        <v>214-2024-04-30</v>
      </c>
    </row>
    <row r="734" spans="1:20" x14ac:dyDescent="0.3">
      <c r="A734" s="25">
        <v>214</v>
      </c>
      <c r="B734" s="5" t="s">
        <v>152</v>
      </c>
      <c r="C734" s="5" t="s">
        <v>98</v>
      </c>
      <c r="D734" s="5" t="s">
        <v>23</v>
      </c>
      <c r="E734" s="5" t="s">
        <v>62</v>
      </c>
      <c r="F734" s="6">
        <v>45412</v>
      </c>
      <c r="G734" s="5">
        <v>7500</v>
      </c>
      <c r="H734" s="9">
        <v>7543.48</v>
      </c>
      <c r="I734" s="8">
        <f t="shared" si="95"/>
        <v>1.0704590413825192</v>
      </c>
      <c r="J734" s="8">
        <f t="shared" si="96"/>
        <v>1.0704590413825192</v>
      </c>
      <c r="K734" s="5" t="s">
        <v>153</v>
      </c>
      <c r="L734" s="5" t="s">
        <v>153</v>
      </c>
      <c r="M734" s="5">
        <f t="shared" si="91"/>
        <v>2024</v>
      </c>
      <c r="N734" s="5" t="str">
        <f t="shared" si="92"/>
        <v>Mayo</v>
      </c>
      <c r="O734" s="6" t="str">
        <f t="shared" si="93"/>
        <v>2024-1</v>
      </c>
      <c r="P734" s="16">
        <v>0</v>
      </c>
      <c r="Q734" s="16">
        <v>0</v>
      </c>
      <c r="R734" s="5">
        <v>0</v>
      </c>
      <c r="S734" s="5" t="s">
        <v>34</v>
      </c>
      <c r="T734" s="5" t="str">
        <f t="shared" si="94"/>
        <v>214-2024-05-31</v>
      </c>
    </row>
    <row r="735" spans="1:20" x14ac:dyDescent="0.3">
      <c r="A735" s="25">
        <v>214</v>
      </c>
      <c r="B735" s="5" t="s">
        <v>152</v>
      </c>
      <c r="C735" s="5" t="s">
        <v>98</v>
      </c>
      <c r="D735" s="5" t="s">
        <v>23</v>
      </c>
      <c r="E735" s="5" t="s">
        <v>62</v>
      </c>
      <c r="F735" s="6">
        <v>45443</v>
      </c>
      <c r="G735" s="5">
        <v>7500</v>
      </c>
      <c r="H735" s="9">
        <v>7006.34</v>
      </c>
      <c r="I735" s="8">
        <f t="shared" si="95"/>
        <v>1.3</v>
      </c>
      <c r="J735" s="8">
        <f t="shared" si="96"/>
        <v>2.3437133794784457</v>
      </c>
      <c r="K735" s="5" t="s">
        <v>153</v>
      </c>
      <c r="L735" s="5" t="s">
        <v>153</v>
      </c>
      <c r="M735" s="5">
        <f t="shared" si="91"/>
        <v>2024</v>
      </c>
      <c r="N735" s="5" t="str">
        <f t="shared" si="92"/>
        <v>Junio</v>
      </c>
      <c r="O735" s="6" t="str">
        <f t="shared" si="93"/>
        <v>2024-2</v>
      </c>
      <c r="P735" s="16">
        <v>0</v>
      </c>
      <c r="Q735" s="16">
        <v>0</v>
      </c>
      <c r="R735" s="5">
        <v>0</v>
      </c>
      <c r="S735" s="5" t="s">
        <v>34</v>
      </c>
      <c r="T735" s="5" t="str">
        <f t="shared" si="94"/>
        <v>214-2024-06-30</v>
      </c>
    </row>
    <row r="736" spans="1:20" x14ac:dyDescent="0.3">
      <c r="A736" s="25">
        <v>214</v>
      </c>
      <c r="B736" s="5" t="s">
        <v>152</v>
      </c>
      <c r="C736" s="5" t="s">
        <v>98</v>
      </c>
      <c r="D736" s="5" t="s">
        <v>23</v>
      </c>
      <c r="E736" s="5" t="s">
        <v>62</v>
      </c>
      <c r="F736" s="6">
        <v>45473</v>
      </c>
      <c r="G736" s="5">
        <v>7500</v>
      </c>
      <c r="H736" s="9">
        <v>3200.05</v>
      </c>
      <c r="I736" s="8">
        <f t="shared" si="95"/>
        <v>1.3</v>
      </c>
      <c r="J736" s="8">
        <f t="shared" si="96"/>
        <v>2.4075346203478407</v>
      </c>
      <c r="K736" s="5" t="s">
        <v>153</v>
      </c>
      <c r="L736" s="5" t="s">
        <v>153</v>
      </c>
      <c r="M736" s="5">
        <f t="shared" si="91"/>
        <v>2024</v>
      </c>
      <c r="N736" s="5" t="str">
        <f t="shared" si="92"/>
        <v>Julio</v>
      </c>
      <c r="O736" s="6" t="str">
        <f t="shared" si="93"/>
        <v>2024-2</v>
      </c>
      <c r="P736" s="16">
        <v>0</v>
      </c>
      <c r="Q736" s="16">
        <v>0</v>
      </c>
      <c r="R736" s="5">
        <v>0</v>
      </c>
      <c r="S736" s="5" t="s">
        <v>34</v>
      </c>
      <c r="T736" s="5" t="str">
        <f t="shared" si="94"/>
        <v>214-2024-07-31</v>
      </c>
    </row>
    <row r="737" spans="1:20" x14ac:dyDescent="0.3">
      <c r="A737" s="25">
        <v>214</v>
      </c>
      <c r="B737" s="5" t="s">
        <v>152</v>
      </c>
      <c r="C737" s="5" t="s">
        <v>98</v>
      </c>
      <c r="D737" s="5" t="s">
        <v>23</v>
      </c>
      <c r="E737" s="5" t="s">
        <v>62</v>
      </c>
      <c r="F737" s="6">
        <v>45504</v>
      </c>
      <c r="G737" s="5">
        <v>7500</v>
      </c>
      <c r="H737" s="9">
        <v>3115.22</v>
      </c>
      <c r="I737" s="8">
        <f t="shared" si="95"/>
        <v>1.2590187711305316</v>
      </c>
      <c r="J737" s="8">
        <f t="shared" si="96"/>
        <v>1.2590187711305316</v>
      </c>
      <c r="K737" s="5" t="s">
        <v>153</v>
      </c>
      <c r="L737" s="5" t="s">
        <v>153</v>
      </c>
      <c r="M737" s="5">
        <f t="shared" si="91"/>
        <v>2024</v>
      </c>
      <c r="N737" s="5" t="str">
        <f t="shared" si="92"/>
        <v>Agosto</v>
      </c>
      <c r="O737" s="6" t="str">
        <f t="shared" si="93"/>
        <v>2024-2</v>
      </c>
      <c r="P737" s="16">
        <v>0</v>
      </c>
      <c r="Q737" s="16">
        <v>0</v>
      </c>
      <c r="R737" s="5">
        <v>0</v>
      </c>
      <c r="S737" s="5" t="s">
        <v>34</v>
      </c>
      <c r="T737" s="5" t="str">
        <f t="shared" si="94"/>
        <v>214-2024-08-31</v>
      </c>
    </row>
    <row r="738" spans="1:20" x14ac:dyDescent="0.3">
      <c r="A738" s="25">
        <v>214</v>
      </c>
      <c r="B738" s="5" t="s">
        <v>152</v>
      </c>
      <c r="C738" s="5" t="s">
        <v>98</v>
      </c>
      <c r="D738" s="5" t="s">
        <v>23</v>
      </c>
      <c r="E738" s="5" t="s">
        <v>62</v>
      </c>
      <c r="F738" s="6">
        <v>45535</v>
      </c>
      <c r="G738" s="5">
        <v>7500</v>
      </c>
      <c r="H738" s="9">
        <v>5957.02</v>
      </c>
      <c r="I738" s="8">
        <f t="shared" si="95"/>
        <v>1.2152164543548498</v>
      </c>
      <c r="J738" s="8">
        <f t="shared" si="96"/>
        <v>1.2152164543548498</v>
      </c>
      <c r="K738" s="5" t="s">
        <v>153</v>
      </c>
      <c r="L738" s="5" t="s">
        <v>153</v>
      </c>
      <c r="M738" s="5">
        <f t="shared" si="91"/>
        <v>2024</v>
      </c>
      <c r="N738" s="5" t="str">
        <f t="shared" si="92"/>
        <v>Septiembre</v>
      </c>
      <c r="O738" s="6" t="str">
        <f t="shared" si="93"/>
        <v>2024-2</v>
      </c>
      <c r="P738" s="16">
        <v>0</v>
      </c>
      <c r="Q738" s="16">
        <v>0</v>
      </c>
      <c r="R738" s="5">
        <v>0</v>
      </c>
      <c r="S738" s="5" t="s">
        <v>34</v>
      </c>
      <c r="T738" s="5" t="str">
        <f t="shared" si="94"/>
        <v>214-2024-09-30</v>
      </c>
    </row>
    <row r="739" spans="1:20" x14ac:dyDescent="0.3">
      <c r="A739" s="25">
        <v>214</v>
      </c>
      <c r="B739" s="5" t="s">
        <v>152</v>
      </c>
      <c r="C739" s="5" t="s">
        <v>98</v>
      </c>
      <c r="D739" s="5" t="s">
        <v>23</v>
      </c>
      <c r="E739" s="5" t="s">
        <v>62</v>
      </c>
      <c r="F739" s="6">
        <v>45565</v>
      </c>
      <c r="G739" s="5">
        <v>7500</v>
      </c>
      <c r="H739" s="9">
        <v>6171.74</v>
      </c>
      <c r="I739" s="8">
        <f t="shared" si="95"/>
        <v>1.2523042398012343</v>
      </c>
      <c r="J739" s="8">
        <f t="shared" si="96"/>
        <v>1.2523042398012343</v>
      </c>
      <c r="K739" s="5" t="s">
        <v>153</v>
      </c>
      <c r="L739" s="5" t="s">
        <v>153</v>
      </c>
      <c r="M739" s="5">
        <f t="shared" si="91"/>
        <v>2024</v>
      </c>
      <c r="N739" s="5" t="str">
        <f t="shared" si="92"/>
        <v>Octubre</v>
      </c>
      <c r="O739" s="6" t="str">
        <f t="shared" si="93"/>
        <v>2024-2</v>
      </c>
      <c r="P739" s="16">
        <v>0</v>
      </c>
      <c r="Q739" s="16">
        <v>0</v>
      </c>
      <c r="R739" s="5">
        <v>0</v>
      </c>
      <c r="S739" s="5" t="s">
        <v>34</v>
      </c>
      <c r="T739" s="5" t="str">
        <f t="shared" si="94"/>
        <v>214-2024-10-31</v>
      </c>
    </row>
    <row r="740" spans="1:20" x14ac:dyDescent="0.3">
      <c r="A740" s="37">
        <v>214</v>
      </c>
      <c r="B740" s="5" t="s">
        <v>152</v>
      </c>
      <c r="C740" s="5" t="s">
        <v>98</v>
      </c>
      <c r="D740" s="5" t="s">
        <v>23</v>
      </c>
      <c r="E740" s="5" t="s">
        <v>62</v>
      </c>
      <c r="F740" s="6">
        <v>45596</v>
      </c>
      <c r="G740" s="5">
        <v>7500</v>
      </c>
      <c r="H740" s="9">
        <v>5988.96</v>
      </c>
      <c r="I740" s="8">
        <f t="shared" si="95"/>
        <v>1.3</v>
      </c>
      <c r="J740" s="8">
        <f t="shared" si="96"/>
        <v>1.5655234170992731</v>
      </c>
      <c r="K740" s="5" t="s">
        <v>153</v>
      </c>
      <c r="L740" s="5" t="s">
        <v>153</v>
      </c>
      <c r="M740" s="5">
        <f t="shared" si="91"/>
        <v>2024</v>
      </c>
      <c r="N740" s="5" t="str">
        <f t="shared" si="92"/>
        <v>Noviembre</v>
      </c>
      <c r="O740" s="6" t="str">
        <f t="shared" si="93"/>
        <v>2024-2</v>
      </c>
      <c r="P740" s="16">
        <v>0</v>
      </c>
      <c r="Q740" s="16">
        <v>0</v>
      </c>
      <c r="R740" s="5">
        <v>0</v>
      </c>
      <c r="S740" s="5" t="s">
        <v>34</v>
      </c>
      <c r="T740" s="5" t="str">
        <f t="shared" si="94"/>
        <v>214-2024-11-30</v>
      </c>
    </row>
    <row r="741" spans="1:20" x14ac:dyDescent="0.3">
      <c r="A741" s="37">
        <v>214</v>
      </c>
      <c r="B741" s="5" t="s">
        <v>152</v>
      </c>
      <c r="C741" s="5" t="s">
        <v>98</v>
      </c>
      <c r="D741" s="5" t="s">
        <v>23</v>
      </c>
      <c r="E741" s="5" t="s">
        <v>62</v>
      </c>
      <c r="F741" s="6">
        <v>45626</v>
      </c>
      <c r="G741" s="5">
        <v>7500</v>
      </c>
      <c r="H741" s="9">
        <v>4790.7299999999996</v>
      </c>
      <c r="I741" s="8">
        <f t="shared" si="95"/>
        <v>1.3</v>
      </c>
      <c r="J741" s="8">
        <f t="shared" si="96"/>
        <v>3.8459171743277341</v>
      </c>
      <c r="K741" s="5" t="s">
        <v>153</v>
      </c>
      <c r="L741" s="5" t="s">
        <v>153</v>
      </c>
      <c r="M741" s="5">
        <f t="shared" si="91"/>
        <v>2024</v>
      </c>
      <c r="N741" s="5" t="str">
        <f t="shared" si="92"/>
        <v>Diciembre</v>
      </c>
      <c r="O741" s="6" t="str">
        <f t="shared" si="93"/>
        <v>2023-1</v>
      </c>
      <c r="P741" s="16">
        <v>0</v>
      </c>
      <c r="Q741" s="16">
        <v>0</v>
      </c>
      <c r="R741" s="5">
        <v>0</v>
      </c>
      <c r="S741" s="5" t="s">
        <v>34</v>
      </c>
      <c r="T741" s="5" t="str">
        <f t="shared" si="94"/>
        <v>214-2024-12-31</v>
      </c>
    </row>
    <row r="742" spans="1:20" x14ac:dyDescent="0.3">
      <c r="A742" s="37">
        <v>214</v>
      </c>
      <c r="B742" s="5" t="s">
        <v>152</v>
      </c>
      <c r="C742" s="5" t="s">
        <v>98</v>
      </c>
      <c r="D742" s="5" t="s">
        <v>23</v>
      </c>
      <c r="E742" s="5" t="s">
        <v>62</v>
      </c>
      <c r="F742" s="6">
        <v>45657</v>
      </c>
      <c r="G742" s="5">
        <v>7500</v>
      </c>
      <c r="H742" s="9">
        <v>1950.12</v>
      </c>
      <c r="I742" s="8">
        <f t="shared" si="95"/>
        <v>0</v>
      </c>
      <c r="J742" s="8">
        <f t="shared" si="96"/>
        <v>0</v>
      </c>
      <c r="K742" s="5" t="s">
        <v>153</v>
      </c>
      <c r="L742" s="5" t="s">
        <v>153</v>
      </c>
      <c r="M742" s="5">
        <f t="shared" si="91"/>
        <v>2023</v>
      </c>
      <c r="N742" s="5" t="str">
        <f t="shared" si="92"/>
        <v>Junio</v>
      </c>
      <c r="O742" s="6" t="str">
        <f t="shared" si="93"/>
        <v>2024-1</v>
      </c>
      <c r="P742" s="16">
        <v>0</v>
      </c>
      <c r="Q742" s="16">
        <v>0</v>
      </c>
      <c r="R742" s="5">
        <v>0</v>
      </c>
      <c r="S742" s="5" t="s">
        <v>34</v>
      </c>
      <c r="T742" s="5" t="str">
        <f t="shared" si="94"/>
        <v>215-2023-06-30</v>
      </c>
    </row>
    <row r="743" spans="1:20" x14ac:dyDescent="0.3">
      <c r="A743" s="25">
        <v>215</v>
      </c>
      <c r="B743" s="5" t="s">
        <v>154</v>
      </c>
      <c r="C743" s="5" t="s">
        <v>98</v>
      </c>
      <c r="D743" s="5" t="s">
        <v>54</v>
      </c>
      <c r="E743" s="5" t="s">
        <v>24</v>
      </c>
      <c r="F743" s="17">
        <v>45107</v>
      </c>
      <c r="G743" s="5"/>
      <c r="H743" s="9">
        <v>-47.67</v>
      </c>
      <c r="I743" s="8">
        <f>IFERROR(H744/G744,"")</f>
        <v>-5.12</v>
      </c>
      <c r="J743" s="15">
        <f>IFERROR(IF((H744/G744)&gt;H744/G744,1.3,H744/G744),"")</f>
        <v>-5.12</v>
      </c>
      <c r="K743" s="5" t="s">
        <v>153</v>
      </c>
      <c r="L743" s="5" t="s">
        <v>153</v>
      </c>
      <c r="M743" s="5">
        <f t="shared" si="91"/>
        <v>2024</v>
      </c>
      <c r="N743" s="5" t="str">
        <f t="shared" si="92"/>
        <v>Junio</v>
      </c>
      <c r="O743" s="6" t="str">
        <f t="shared" si="93"/>
        <v>2024-2</v>
      </c>
      <c r="P743" s="16">
        <v>2</v>
      </c>
      <c r="Q743" s="16">
        <v>2</v>
      </c>
      <c r="R743" s="5">
        <v>0</v>
      </c>
      <c r="S743" s="5" t="s">
        <v>34</v>
      </c>
      <c r="T743" s="5" t="str">
        <f t="shared" si="94"/>
        <v>215-2024-06-30</v>
      </c>
    </row>
    <row r="744" spans="1:20" x14ac:dyDescent="0.3">
      <c r="A744" s="5">
        <v>215</v>
      </c>
      <c r="B744" s="5" t="s">
        <v>154</v>
      </c>
      <c r="C744" s="5" t="s">
        <v>98</v>
      </c>
      <c r="D744" s="5" t="s">
        <v>54</v>
      </c>
      <c r="E744" s="5" t="s">
        <v>24</v>
      </c>
      <c r="F744" s="6">
        <v>45473</v>
      </c>
      <c r="G744" s="5">
        <v>1</v>
      </c>
      <c r="H744" s="5">
        <v>-5.12</v>
      </c>
      <c r="I744" s="15">
        <v>0</v>
      </c>
      <c r="J744" s="15">
        <v>0</v>
      </c>
      <c r="K744" s="5" t="s">
        <v>25</v>
      </c>
      <c r="L744" s="5" t="s">
        <v>25</v>
      </c>
      <c r="M744" s="5">
        <f t="shared" si="91"/>
        <v>2024</v>
      </c>
      <c r="N744" s="5" t="str">
        <f t="shared" si="92"/>
        <v>Diciembre</v>
      </c>
      <c r="O744" s="6" t="str">
        <f t="shared" si="93"/>
        <v>2024-2</v>
      </c>
      <c r="P744" s="5">
        <v>2</v>
      </c>
      <c r="Q744" s="5">
        <v>2</v>
      </c>
      <c r="R744" s="5">
        <v>0</v>
      </c>
      <c r="S744" s="5" t="s">
        <v>34</v>
      </c>
      <c r="T744" s="5" t="str">
        <f t="shared" si="94"/>
        <v>215-2024-12-31</v>
      </c>
    </row>
    <row r="745" spans="1:20" x14ac:dyDescent="0.3">
      <c r="A745" s="25">
        <v>215</v>
      </c>
      <c r="B745" s="5" t="s">
        <v>154</v>
      </c>
      <c r="C745" s="5" t="s">
        <v>98</v>
      </c>
      <c r="D745" s="5" t="s">
        <v>54</v>
      </c>
      <c r="E745" s="5" t="s">
        <v>24</v>
      </c>
      <c r="F745" s="6">
        <v>45657</v>
      </c>
      <c r="G745" s="5">
        <v>1</v>
      </c>
      <c r="H745" s="10">
        <v>-45.65</v>
      </c>
      <c r="I745" s="15">
        <f>IFERROR(IF((H746/G746)&gt;1.3,1.3,H746/G746),"")</f>
        <v>1</v>
      </c>
      <c r="J745" s="15">
        <f t="shared" ref="J745:J770" si="97">IFERROR(IF((H746/G746)&gt;H746/G746,1.3,H746/G746),"")</f>
        <v>1</v>
      </c>
      <c r="K745" s="5" t="s">
        <v>25</v>
      </c>
      <c r="L745" s="5" t="s">
        <v>25</v>
      </c>
      <c r="M745" s="5">
        <f t="shared" si="91"/>
        <v>2024</v>
      </c>
      <c r="N745" s="5" t="str">
        <f t="shared" si="92"/>
        <v>Diciembre</v>
      </c>
      <c r="O745" s="6" t="str">
        <f t="shared" si="93"/>
        <v>2023-1</v>
      </c>
      <c r="P745" s="16">
        <v>2</v>
      </c>
      <c r="Q745" s="16">
        <v>2</v>
      </c>
      <c r="R745" s="5">
        <v>0</v>
      </c>
      <c r="S745" s="5" t="s">
        <v>34</v>
      </c>
      <c r="T745" s="5" t="str">
        <f t="shared" si="94"/>
        <v>216-2024-12-31</v>
      </c>
    </row>
    <row r="746" spans="1:20" x14ac:dyDescent="0.3">
      <c r="A746" s="25">
        <v>216</v>
      </c>
      <c r="B746" s="5" t="s">
        <v>155</v>
      </c>
      <c r="C746" s="5" t="s">
        <v>98</v>
      </c>
      <c r="D746" s="5" t="s">
        <v>73</v>
      </c>
      <c r="E746" s="5" t="s">
        <v>24</v>
      </c>
      <c r="F746" s="6">
        <v>45657</v>
      </c>
      <c r="G746" s="5">
        <v>100</v>
      </c>
      <c r="H746" s="10">
        <v>100</v>
      </c>
      <c r="I746" s="15">
        <f>IFERROR(IF((H747/G747)&gt;1.3,1.3,H747/G747),"")</f>
        <v>1.3</v>
      </c>
      <c r="J746" s="15">
        <f t="shared" si="97"/>
        <v>4.0134999999999996</v>
      </c>
      <c r="K746" s="5"/>
      <c r="L746" s="5"/>
      <c r="M746" s="5">
        <f t="shared" si="91"/>
        <v>2023</v>
      </c>
      <c r="N746" s="5" t="str">
        <f t="shared" si="92"/>
        <v>Enero</v>
      </c>
      <c r="O746" s="6" t="str">
        <f t="shared" si="93"/>
        <v>2023-1</v>
      </c>
      <c r="P746" s="16">
        <v>0</v>
      </c>
      <c r="Q746" s="16">
        <v>0</v>
      </c>
      <c r="R746" s="5">
        <v>0</v>
      </c>
      <c r="S746" s="5" t="s">
        <v>34</v>
      </c>
      <c r="T746" s="5" t="str">
        <f t="shared" si="94"/>
        <v>217-2023-01-31</v>
      </c>
    </row>
    <row r="747" spans="1:20" x14ac:dyDescent="0.3">
      <c r="A747" s="25">
        <v>217</v>
      </c>
      <c r="B747" s="5" t="s">
        <v>156</v>
      </c>
      <c r="C747" s="5" t="s">
        <v>98</v>
      </c>
      <c r="D747" s="5" t="s">
        <v>23</v>
      </c>
      <c r="E747" s="5" t="s">
        <v>24</v>
      </c>
      <c r="F747" s="6">
        <v>44957</v>
      </c>
      <c r="G747" s="5">
        <v>20</v>
      </c>
      <c r="H747" s="9">
        <v>80.27</v>
      </c>
      <c r="I747" s="8">
        <f t="shared" ref="I747:I759" si="98">IF(IFERROR(H748/G748,"")&gt;130%,130%,H748/G748)</f>
        <v>1.3</v>
      </c>
      <c r="J747" s="15">
        <f t="shared" si="97"/>
        <v>2.8835000000000002</v>
      </c>
      <c r="K747" s="5" t="s">
        <v>25</v>
      </c>
      <c r="L747" s="5" t="s">
        <v>25</v>
      </c>
      <c r="M747" s="5">
        <f t="shared" si="91"/>
        <v>2023</v>
      </c>
      <c r="N747" s="5" t="str">
        <f t="shared" si="92"/>
        <v>Febrero</v>
      </c>
      <c r="O747" s="6" t="str">
        <f t="shared" si="93"/>
        <v>2023-1</v>
      </c>
      <c r="P747" s="16">
        <v>0</v>
      </c>
      <c r="Q747" s="16">
        <v>0</v>
      </c>
      <c r="R747" s="5">
        <v>0</v>
      </c>
      <c r="S747" s="5" t="s">
        <v>34</v>
      </c>
      <c r="T747" s="5" t="str">
        <f t="shared" si="94"/>
        <v>217-2023-02-28</v>
      </c>
    </row>
    <row r="748" spans="1:20" x14ac:dyDescent="0.3">
      <c r="A748" s="25">
        <v>217</v>
      </c>
      <c r="B748" s="5" t="s">
        <v>156</v>
      </c>
      <c r="C748" s="5" t="s">
        <v>98</v>
      </c>
      <c r="D748" s="5" t="s">
        <v>23</v>
      </c>
      <c r="E748" s="5" t="s">
        <v>24</v>
      </c>
      <c r="F748" s="17">
        <v>44985</v>
      </c>
      <c r="G748" s="5">
        <v>20</v>
      </c>
      <c r="H748" s="9">
        <v>57.67</v>
      </c>
      <c r="I748" s="8">
        <f t="shared" si="98"/>
        <v>1.3</v>
      </c>
      <c r="J748" s="15">
        <f t="shared" si="97"/>
        <v>2.6840000000000002</v>
      </c>
      <c r="K748" s="5" t="s">
        <v>25</v>
      </c>
      <c r="L748" s="5" t="s">
        <v>25</v>
      </c>
      <c r="M748" s="5">
        <f t="shared" si="91"/>
        <v>2023</v>
      </c>
      <c r="N748" s="5" t="str">
        <f t="shared" si="92"/>
        <v>Marzo</v>
      </c>
      <c r="O748" s="6" t="str">
        <f t="shared" si="93"/>
        <v>2023-1</v>
      </c>
      <c r="P748" s="16">
        <v>0</v>
      </c>
      <c r="Q748" s="16">
        <v>0</v>
      </c>
      <c r="R748" s="5">
        <v>0</v>
      </c>
      <c r="S748" s="5" t="s">
        <v>34</v>
      </c>
      <c r="T748" s="5" t="str">
        <f t="shared" si="94"/>
        <v>217-2023-03-31</v>
      </c>
    </row>
    <row r="749" spans="1:20" x14ac:dyDescent="0.3">
      <c r="A749" s="25">
        <v>217</v>
      </c>
      <c r="B749" s="5" t="s">
        <v>156</v>
      </c>
      <c r="C749" s="5" t="s">
        <v>98</v>
      </c>
      <c r="D749" s="5" t="s">
        <v>23</v>
      </c>
      <c r="E749" s="5" t="s">
        <v>24</v>
      </c>
      <c r="F749" s="6">
        <v>45016</v>
      </c>
      <c r="G749" s="5">
        <v>20</v>
      </c>
      <c r="H749" s="9">
        <v>53.68</v>
      </c>
      <c r="I749" s="8">
        <f t="shared" si="98"/>
        <v>1.3</v>
      </c>
      <c r="J749" s="15">
        <f t="shared" si="97"/>
        <v>3.2649999999999997</v>
      </c>
      <c r="K749" s="5" t="s">
        <v>25</v>
      </c>
      <c r="L749" s="5" t="s">
        <v>25</v>
      </c>
      <c r="M749" s="5">
        <f t="shared" si="91"/>
        <v>2023</v>
      </c>
      <c r="N749" s="5" t="str">
        <f t="shared" si="92"/>
        <v>Abril</v>
      </c>
      <c r="O749" s="6" t="str">
        <f t="shared" si="93"/>
        <v>2023-1</v>
      </c>
      <c r="P749" s="16">
        <v>0</v>
      </c>
      <c r="Q749" s="16">
        <v>0</v>
      </c>
      <c r="R749" s="5">
        <v>0</v>
      </c>
      <c r="S749" s="5" t="s">
        <v>34</v>
      </c>
      <c r="T749" s="5" t="str">
        <f t="shared" si="94"/>
        <v>217-2023-04-30</v>
      </c>
    </row>
    <row r="750" spans="1:20" x14ac:dyDescent="0.3">
      <c r="A750" s="25">
        <v>217</v>
      </c>
      <c r="B750" s="5" t="s">
        <v>156</v>
      </c>
      <c r="C750" s="5" t="s">
        <v>98</v>
      </c>
      <c r="D750" s="5" t="s">
        <v>23</v>
      </c>
      <c r="E750" s="5" t="s">
        <v>24</v>
      </c>
      <c r="F750" s="6">
        <v>45046</v>
      </c>
      <c r="G750" s="5">
        <v>20</v>
      </c>
      <c r="H750" s="9">
        <v>65.3</v>
      </c>
      <c r="I750" s="8">
        <f t="shared" si="98"/>
        <v>1.3</v>
      </c>
      <c r="J750" s="15">
        <f t="shared" si="97"/>
        <v>1.6969999999999998</v>
      </c>
      <c r="K750" s="5" t="s">
        <v>25</v>
      </c>
      <c r="L750" s="5" t="s">
        <v>25</v>
      </c>
      <c r="M750" s="5">
        <f t="shared" si="91"/>
        <v>2023</v>
      </c>
      <c r="N750" s="5" t="str">
        <f t="shared" si="92"/>
        <v>Mayo</v>
      </c>
      <c r="O750" s="6" t="str">
        <f t="shared" si="93"/>
        <v>2023-1</v>
      </c>
      <c r="P750" s="16">
        <v>1</v>
      </c>
      <c r="Q750" s="16">
        <v>1</v>
      </c>
      <c r="R750" s="5">
        <v>0</v>
      </c>
      <c r="S750" s="5" t="s">
        <v>34</v>
      </c>
      <c r="T750" s="5" t="str">
        <f t="shared" si="94"/>
        <v>217-2023-05-31</v>
      </c>
    </row>
    <row r="751" spans="1:20" x14ac:dyDescent="0.3">
      <c r="A751" s="25">
        <v>217</v>
      </c>
      <c r="B751" s="5" t="s">
        <v>156</v>
      </c>
      <c r="C751" s="5" t="s">
        <v>98</v>
      </c>
      <c r="D751" s="5" t="s">
        <v>23</v>
      </c>
      <c r="E751" s="5" t="s">
        <v>24</v>
      </c>
      <c r="F751" s="6">
        <v>45077</v>
      </c>
      <c r="G751" s="5">
        <v>20</v>
      </c>
      <c r="H751" s="9">
        <v>33.94</v>
      </c>
      <c r="I751" s="8">
        <f t="shared" si="98"/>
        <v>1.3</v>
      </c>
      <c r="J751" s="15">
        <f t="shared" si="97"/>
        <v>1.569</v>
      </c>
      <c r="K751" s="5" t="s">
        <v>25</v>
      </c>
      <c r="L751" s="5" t="s">
        <v>25</v>
      </c>
      <c r="M751" s="5">
        <f t="shared" si="91"/>
        <v>2023</v>
      </c>
      <c r="N751" s="5" t="str">
        <f t="shared" si="92"/>
        <v>Junio</v>
      </c>
      <c r="O751" s="6" t="str">
        <f t="shared" si="93"/>
        <v>2023-2</v>
      </c>
      <c r="P751" s="16">
        <v>0</v>
      </c>
      <c r="Q751" s="16">
        <v>0</v>
      </c>
      <c r="R751" s="5">
        <v>0</v>
      </c>
      <c r="S751" s="5" t="s">
        <v>34</v>
      </c>
      <c r="T751" s="5" t="str">
        <f t="shared" si="94"/>
        <v>217-2023-06-30</v>
      </c>
    </row>
    <row r="752" spans="1:20" x14ac:dyDescent="0.3">
      <c r="A752" s="25">
        <v>217</v>
      </c>
      <c r="B752" s="5" t="s">
        <v>156</v>
      </c>
      <c r="C752" s="5" t="s">
        <v>98</v>
      </c>
      <c r="D752" s="5" t="s">
        <v>23</v>
      </c>
      <c r="E752" s="5" t="s">
        <v>24</v>
      </c>
      <c r="F752" s="6">
        <v>45107</v>
      </c>
      <c r="G752" s="5">
        <v>20</v>
      </c>
      <c r="H752" s="9">
        <v>31.38</v>
      </c>
      <c r="I752" s="8">
        <f t="shared" si="98"/>
        <v>1.2244999999999999</v>
      </c>
      <c r="J752" s="15">
        <f t="shared" si="97"/>
        <v>1.2244999999999999</v>
      </c>
      <c r="K752" s="5" t="s">
        <v>25</v>
      </c>
      <c r="L752" s="5" t="s">
        <v>25</v>
      </c>
      <c r="M752" s="5">
        <f t="shared" si="91"/>
        <v>2023</v>
      </c>
      <c r="N752" s="5" t="str">
        <f t="shared" si="92"/>
        <v>Julio</v>
      </c>
      <c r="O752" s="6" t="str">
        <f t="shared" si="93"/>
        <v>2023-2</v>
      </c>
      <c r="P752" s="16">
        <v>0</v>
      </c>
      <c r="Q752" s="16">
        <v>0</v>
      </c>
      <c r="R752" s="5">
        <v>0</v>
      </c>
      <c r="S752" s="5" t="s">
        <v>34</v>
      </c>
      <c r="T752" s="5" t="str">
        <f t="shared" si="94"/>
        <v>217-2023-07-31</v>
      </c>
    </row>
    <row r="753" spans="1:20" x14ac:dyDescent="0.3">
      <c r="A753" s="25">
        <v>217</v>
      </c>
      <c r="B753" s="5" t="s">
        <v>156</v>
      </c>
      <c r="C753" s="5" t="s">
        <v>98</v>
      </c>
      <c r="D753" s="5" t="s">
        <v>23</v>
      </c>
      <c r="E753" s="5" t="s">
        <v>24</v>
      </c>
      <c r="F753" s="6">
        <v>45138</v>
      </c>
      <c r="G753" s="5">
        <v>20</v>
      </c>
      <c r="H753" s="9">
        <v>24.49</v>
      </c>
      <c r="I753" s="8">
        <f t="shared" si="98"/>
        <v>1.3</v>
      </c>
      <c r="J753" s="15">
        <f t="shared" si="97"/>
        <v>1.3214999999999999</v>
      </c>
      <c r="K753" s="5" t="s">
        <v>25</v>
      </c>
      <c r="L753" s="5" t="s">
        <v>25</v>
      </c>
      <c r="M753" s="5">
        <f t="shared" si="91"/>
        <v>2023</v>
      </c>
      <c r="N753" s="5" t="str">
        <f t="shared" si="92"/>
        <v>Agosto</v>
      </c>
      <c r="O753" s="6" t="str">
        <f t="shared" si="93"/>
        <v>2023-2</v>
      </c>
      <c r="P753" s="16">
        <v>0</v>
      </c>
      <c r="Q753" s="16">
        <v>0</v>
      </c>
      <c r="R753" s="5">
        <v>0</v>
      </c>
      <c r="S753" s="5" t="s">
        <v>34</v>
      </c>
      <c r="T753" s="5" t="str">
        <f t="shared" si="94"/>
        <v>217-2023-08-31</v>
      </c>
    </row>
    <row r="754" spans="1:20" x14ac:dyDescent="0.3">
      <c r="A754" s="25">
        <v>217</v>
      </c>
      <c r="B754" s="5" t="s">
        <v>156</v>
      </c>
      <c r="C754" s="5" t="s">
        <v>98</v>
      </c>
      <c r="D754" s="5" t="s">
        <v>23</v>
      </c>
      <c r="E754" s="5" t="s">
        <v>24</v>
      </c>
      <c r="F754" s="6">
        <v>45169</v>
      </c>
      <c r="G754" s="5">
        <v>20</v>
      </c>
      <c r="H754" s="9">
        <v>26.43</v>
      </c>
      <c r="I754" s="8">
        <f t="shared" si="98"/>
        <v>1.2144999999999999</v>
      </c>
      <c r="J754" s="15">
        <f t="shared" si="97"/>
        <v>1.2144999999999999</v>
      </c>
      <c r="K754" s="5" t="s">
        <v>25</v>
      </c>
      <c r="L754" s="5" t="s">
        <v>25</v>
      </c>
      <c r="M754" s="5">
        <f t="shared" si="91"/>
        <v>2023</v>
      </c>
      <c r="N754" s="5" t="str">
        <f t="shared" si="92"/>
        <v>Septiembre</v>
      </c>
      <c r="O754" s="6" t="str">
        <f t="shared" si="93"/>
        <v>2023-2</v>
      </c>
      <c r="P754" s="16">
        <v>0</v>
      </c>
      <c r="Q754" s="16">
        <v>0</v>
      </c>
      <c r="R754" s="5">
        <v>0</v>
      </c>
      <c r="S754" s="5" t="s">
        <v>34</v>
      </c>
      <c r="T754" s="5" t="str">
        <f t="shared" si="94"/>
        <v>217-2023-09-30</v>
      </c>
    </row>
    <row r="755" spans="1:20" x14ac:dyDescent="0.3">
      <c r="A755" s="25">
        <v>217</v>
      </c>
      <c r="B755" s="5" t="s">
        <v>156</v>
      </c>
      <c r="C755" s="5" t="s">
        <v>98</v>
      </c>
      <c r="D755" s="5" t="s">
        <v>23</v>
      </c>
      <c r="E755" s="5" t="s">
        <v>24</v>
      </c>
      <c r="F755" s="6">
        <v>45199</v>
      </c>
      <c r="G755" s="5">
        <v>20</v>
      </c>
      <c r="H755" s="9">
        <v>24.29</v>
      </c>
      <c r="I755" s="8">
        <f t="shared" si="98"/>
        <v>0.8145</v>
      </c>
      <c r="J755" s="15">
        <f t="shared" si="97"/>
        <v>0.8145</v>
      </c>
      <c r="K755" s="5" t="s">
        <v>25</v>
      </c>
      <c r="L755" s="5" t="s">
        <v>25</v>
      </c>
      <c r="M755" s="5">
        <f t="shared" si="91"/>
        <v>2023</v>
      </c>
      <c r="N755" s="5" t="str">
        <f t="shared" si="92"/>
        <v>Octubre</v>
      </c>
      <c r="O755" s="6" t="str">
        <f t="shared" si="93"/>
        <v>2023-2</v>
      </c>
      <c r="P755" s="16">
        <v>0</v>
      </c>
      <c r="Q755" s="16">
        <v>0</v>
      </c>
      <c r="R755" s="5">
        <v>0</v>
      </c>
      <c r="S755" s="5" t="s">
        <v>34</v>
      </c>
      <c r="T755" s="5" t="str">
        <f t="shared" si="94"/>
        <v>217-2023-10-31</v>
      </c>
    </row>
    <row r="756" spans="1:20" x14ac:dyDescent="0.3">
      <c r="A756" s="37">
        <v>217</v>
      </c>
      <c r="B756" s="5" t="s">
        <v>156</v>
      </c>
      <c r="C756" s="5" t="s">
        <v>98</v>
      </c>
      <c r="D756" s="5" t="s">
        <v>23</v>
      </c>
      <c r="E756" s="5" t="s">
        <v>24</v>
      </c>
      <c r="F756" s="6">
        <v>45230</v>
      </c>
      <c r="G756" s="5">
        <v>20</v>
      </c>
      <c r="H756" s="9">
        <v>16.29</v>
      </c>
      <c r="I756" s="8">
        <f t="shared" si="98"/>
        <v>0.63700000000000001</v>
      </c>
      <c r="J756" s="15">
        <f t="shared" si="97"/>
        <v>0.63700000000000001</v>
      </c>
      <c r="K756" s="5" t="s">
        <v>25</v>
      </c>
      <c r="L756" s="5" t="s">
        <v>25</v>
      </c>
      <c r="M756" s="5">
        <f t="shared" si="91"/>
        <v>2023</v>
      </c>
      <c r="N756" s="5" t="str">
        <f t="shared" si="92"/>
        <v>Noviembre</v>
      </c>
      <c r="O756" s="6" t="str">
        <f t="shared" si="93"/>
        <v>2023-2</v>
      </c>
      <c r="P756" s="16">
        <v>0</v>
      </c>
      <c r="Q756" s="16">
        <v>0</v>
      </c>
      <c r="R756" s="5">
        <v>0</v>
      </c>
      <c r="S756" s="5" t="s">
        <v>34</v>
      </c>
      <c r="T756" s="5" t="str">
        <f t="shared" si="94"/>
        <v>217-2023-11-30</v>
      </c>
    </row>
    <row r="757" spans="1:20" x14ac:dyDescent="0.3">
      <c r="A757" s="37">
        <v>217</v>
      </c>
      <c r="B757" s="5" t="s">
        <v>156</v>
      </c>
      <c r="C757" s="5" t="s">
        <v>98</v>
      </c>
      <c r="D757" s="5" t="s">
        <v>23</v>
      </c>
      <c r="E757" s="5" t="s">
        <v>24</v>
      </c>
      <c r="F757" s="6">
        <v>45260</v>
      </c>
      <c r="G757" s="5">
        <v>20</v>
      </c>
      <c r="H757" s="9">
        <v>12.74</v>
      </c>
      <c r="I757" s="8">
        <f t="shared" si="98"/>
        <v>1.3</v>
      </c>
      <c r="J757" s="15">
        <f t="shared" si="97"/>
        <v>1.327</v>
      </c>
      <c r="K757" s="5" t="s">
        <v>25</v>
      </c>
      <c r="L757" s="5" t="s">
        <v>25</v>
      </c>
      <c r="M757" s="5">
        <f t="shared" si="91"/>
        <v>2023</v>
      </c>
      <c r="N757" s="5" t="str">
        <f t="shared" si="92"/>
        <v>Diciembre</v>
      </c>
      <c r="O757" s="6" t="str">
        <f t="shared" si="93"/>
        <v>2024-1</v>
      </c>
      <c r="P757" s="16">
        <v>0</v>
      </c>
      <c r="Q757" s="16">
        <v>0</v>
      </c>
      <c r="R757" s="5">
        <v>0</v>
      </c>
      <c r="S757" s="5" t="s">
        <v>34</v>
      </c>
      <c r="T757" s="5" t="str">
        <f t="shared" si="94"/>
        <v>217-2023-12-31</v>
      </c>
    </row>
    <row r="758" spans="1:20" x14ac:dyDescent="0.3">
      <c r="A758" s="37">
        <v>217</v>
      </c>
      <c r="B758" s="5" t="s">
        <v>156</v>
      </c>
      <c r="C758" s="5" t="s">
        <v>98</v>
      </c>
      <c r="D758" s="5" t="s">
        <v>23</v>
      </c>
      <c r="E758" s="5" t="s">
        <v>24</v>
      </c>
      <c r="F758" s="6">
        <v>45291</v>
      </c>
      <c r="G758" s="5">
        <v>20</v>
      </c>
      <c r="H758" s="9">
        <v>26.54</v>
      </c>
      <c r="I758" s="8">
        <f t="shared" si="98"/>
        <v>1.3</v>
      </c>
      <c r="J758" s="15">
        <f t="shared" si="97"/>
        <v>2.6930000000000001</v>
      </c>
      <c r="K758" s="5" t="s">
        <v>25</v>
      </c>
      <c r="L758" s="5" t="s">
        <v>25</v>
      </c>
      <c r="M758" s="5">
        <f t="shared" si="91"/>
        <v>2024</v>
      </c>
      <c r="N758" s="5" t="str">
        <f t="shared" si="92"/>
        <v>Enero</v>
      </c>
      <c r="O758" s="6" t="str">
        <f t="shared" si="93"/>
        <v>2024-1</v>
      </c>
      <c r="P758" s="16">
        <v>0</v>
      </c>
      <c r="Q758" s="16">
        <v>0</v>
      </c>
      <c r="R758" s="5">
        <v>0</v>
      </c>
      <c r="S758" s="5" t="s">
        <v>34</v>
      </c>
      <c r="T758" s="5" t="str">
        <f t="shared" si="94"/>
        <v>217-2024-01-31</v>
      </c>
    </row>
    <row r="759" spans="1:20" x14ac:dyDescent="0.3">
      <c r="A759" s="25">
        <v>217</v>
      </c>
      <c r="B759" s="5" t="s">
        <v>156</v>
      </c>
      <c r="C759" s="5" t="s">
        <v>98</v>
      </c>
      <c r="D759" s="5" t="s">
        <v>23</v>
      </c>
      <c r="E759" s="5" t="s">
        <v>24</v>
      </c>
      <c r="F759" s="6">
        <v>45322</v>
      </c>
      <c r="G759" s="5">
        <v>20</v>
      </c>
      <c r="H759" s="9">
        <v>53.86</v>
      </c>
      <c r="I759" s="8">
        <f t="shared" si="98"/>
        <v>0.93599999999999994</v>
      </c>
      <c r="J759" s="15">
        <f t="shared" si="97"/>
        <v>0.93599999999999994</v>
      </c>
      <c r="K759" s="5" t="s">
        <v>25</v>
      </c>
      <c r="L759" s="5" t="s">
        <v>25</v>
      </c>
      <c r="M759" s="5">
        <f t="shared" si="91"/>
        <v>2024</v>
      </c>
      <c r="N759" s="5" t="str">
        <f t="shared" si="92"/>
        <v>Febrero</v>
      </c>
      <c r="O759" s="6" t="str">
        <f t="shared" si="93"/>
        <v>2024-1</v>
      </c>
      <c r="P759" s="16">
        <v>0</v>
      </c>
      <c r="Q759" s="16">
        <v>0</v>
      </c>
      <c r="R759" s="5">
        <v>0</v>
      </c>
      <c r="S759" s="5" t="s">
        <v>34</v>
      </c>
      <c r="T759" s="5" t="str">
        <f t="shared" si="94"/>
        <v>217-2024-02-29</v>
      </c>
    </row>
    <row r="760" spans="1:20" x14ac:dyDescent="0.3">
      <c r="A760" s="25">
        <v>217</v>
      </c>
      <c r="B760" s="5" t="s">
        <v>156</v>
      </c>
      <c r="C760" s="5" t="s">
        <v>98</v>
      </c>
      <c r="D760" s="5" t="s">
        <v>23</v>
      </c>
      <c r="E760" s="5" t="s">
        <v>24</v>
      </c>
      <c r="F760" s="6">
        <v>45351</v>
      </c>
      <c r="G760" s="5">
        <v>20</v>
      </c>
      <c r="H760" s="5">
        <v>18.72</v>
      </c>
      <c r="I760" s="15">
        <f>IFERROR(IF((H761/G761)&gt;1.3,1.3,H761/G761),"")</f>
        <v>0.91949999999999998</v>
      </c>
      <c r="J760" s="15">
        <f t="shared" si="97"/>
        <v>0.91949999999999998</v>
      </c>
      <c r="K760" s="5" t="s">
        <v>25</v>
      </c>
      <c r="L760" s="5" t="s">
        <v>25</v>
      </c>
      <c r="M760" s="5">
        <f t="shared" si="91"/>
        <v>2024</v>
      </c>
      <c r="N760" s="5" t="str">
        <f t="shared" si="92"/>
        <v>Marzo</v>
      </c>
      <c r="O760" s="6" t="str">
        <f t="shared" si="93"/>
        <v>2024-1</v>
      </c>
      <c r="P760" s="16">
        <v>0</v>
      </c>
      <c r="Q760" s="16">
        <v>1</v>
      </c>
      <c r="R760" s="5">
        <v>0</v>
      </c>
      <c r="S760" s="5" t="s">
        <v>34</v>
      </c>
      <c r="T760" s="5" t="str">
        <f t="shared" si="94"/>
        <v>217-2024-03-31</v>
      </c>
    </row>
    <row r="761" spans="1:20" x14ac:dyDescent="0.3">
      <c r="A761" s="25">
        <v>217</v>
      </c>
      <c r="B761" s="5" t="s">
        <v>156</v>
      </c>
      <c r="C761" s="5" t="s">
        <v>98</v>
      </c>
      <c r="D761" s="5" t="s">
        <v>23</v>
      </c>
      <c r="E761" s="5" t="s">
        <v>24</v>
      </c>
      <c r="F761" s="6">
        <v>45382</v>
      </c>
      <c r="G761" s="5">
        <v>20</v>
      </c>
      <c r="H761" s="5">
        <v>18.39</v>
      </c>
      <c r="I761" s="8">
        <f t="shared" ref="I761:I770" si="99">IF(IFERROR(H762/G762,"")&gt;130%,130%,H762/G762)</f>
        <v>0.93</v>
      </c>
      <c r="J761" s="15">
        <f t="shared" si="97"/>
        <v>0.93</v>
      </c>
      <c r="K761" s="5" t="s">
        <v>25</v>
      </c>
      <c r="L761" s="5" t="s">
        <v>25</v>
      </c>
      <c r="M761" s="5">
        <f t="shared" si="91"/>
        <v>2024</v>
      </c>
      <c r="N761" s="5" t="str">
        <f t="shared" si="92"/>
        <v>Abril</v>
      </c>
      <c r="O761" s="6" t="str">
        <f t="shared" si="93"/>
        <v>2024-1</v>
      </c>
      <c r="P761" s="16">
        <v>0</v>
      </c>
      <c r="Q761" s="16">
        <v>1</v>
      </c>
      <c r="R761" s="5">
        <v>0</v>
      </c>
      <c r="S761" s="5" t="s">
        <v>34</v>
      </c>
      <c r="T761" s="5" t="str">
        <f t="shared" si="94"/>
        <v>217-2024-04-30</v>
      </c>
    </row>
    <row r="762" spans="1:20" x14ac:dyDescent="0.3">
      <c r="A762" s="25">
        <v>217</v>
      </c>
      <c r="B762" s="5" t="s">
        <v>156</v>
      </c>
      <c r="C762" s="5" t="s">
        <v>98</v>
      </c>
      <c r="D762" s="5" t="s">
        <v>23</v>
      </c>
      <c r="E762" s="5" t="s">
        <v>24</v>
      </c>
      <c r="F762" s="6">
        <v>45412</v>
      </c>
      <c r="G762" s="5">
        <v>20</v>
      </c>
      <c r="H762" s="9">
        <v>18.600000000000001</v>
      </c>
      <c r="I762" s="8">
        <f t="shared" si="99"/>
        <v>1.3</v>
      </c>
      <c r="J762" s="15">
        <f t="shared" si="97"/>
        <v>1.4055</v>
      </c>
      <c r="K762" s="5" t="s">
        <v>25</v>
      </c>
      <c r="L762" s="5" t="s">
        <v>25</v>
      </c>
      <c r="M762" s="5">
        <f t="shared" si="91"/>
        <v>2024</v>
      </c>
      <c r="N762" s="5" t="str">
        <f t="shared" si="92"/>
        <v>Mayo</v>
      </c>
      <c r="O762" s="6" t="str">
        <f t="shared" si="93"/>
        <v>2024-1</v>
      </c>
      <c r="P762" s="16">
        <v>0</v>
      </c>
      <c r="Q762" s="16">
        <v>1</v>
      </c>
      <c r="R762" s="5">
        <v>0</v>
      </c>
      <c r="S762" s="5" t="s">
        <v>34</v>
      </c>
      <c r="T762" s="5" t="str">
        <f t="shared" si="94"/>
        <v>217-2024-05-31</v>
      </c>
    </row>
    <row r="763" spans="1:20" x14ac:dyDescent="0.3">
      <c r="A763" s="25">
        <v>217</v>
      </c>
      <c r="B763" s="5" t="s">
        <v>156</v>
      </c>
      <c r="C763" s="5" t="s">
        <v>98</v>
      </c>
      <c r="D763" s="5" t="s">
        <v>23</v>
      </c>
      <c r="E763" s="5" t="s">
        <v>24</v>
      </c>
      <c r="F763" s="6">
        <v>45443</v>
      </c>
      <c r="G763" s="5">
        <v>20</v>
      </c>
      <c r="H763" s="5">
        <v>28.11</v>
      </c>
      <c r="I763" s="8">
        <f t="shared" si="99"/>
        <v>0.86150000000000004</v>
      </c>
      <c r="J763" s="15">
        <f t="shared" si="97"/>
        <v>0.86150000000000004</v>
      </c>
      <c r="K763" s="5" t="s">
        <v>25</v>
      </c>
      <c r="L763" s="5" t="s">
        <v>25</v>
      </c>
      <c r="M763" s="5">
        <f t="shared" si="91"/>
        <v>2024</v>
      </c>
      <c r="N763" s="5" t="str">
        <f t="shared" si="92"/>
        <v>Junio</v>
      </c>
      <c r="O763" s="6" t="str">
        <f t="shared" si="93"/>
        <v>2024-2</v>
      </c>
      <c r="P763" s="16">
        <v>0</v>
      </c>
      <c r="Q763" s="16">
        <v>1</v>
      </c>
      <c r="R763" s="5">
        <v>0</v>
      </c>
      <c r="S763" s="5" t="s">
        <v>34</v>
      </c>
      <c r="T763" s="5" t="str">
        <f t="shared" si="94"/>
        <v>217-2024-06-30</v>
      </c>
    </row>
    <row r="764" spans="1:20" x14ac:dyDescent="0.3">
      <c r="A764" s="25">
        <v>217</v>
      </c>
      <c r="B764" s="5" t="s">
        <v>156</v>
      </c>
      <c r="C764" s="5" t="s">
        <v>98</v>
      </c>
      <c r="D764" s="5" t="s">
        <v>23</v>
      </c>
      <c r="E764" s="5" t="s">
        <v>24</v>
      </c>
      <c r="F764" s="6">
        <v>45473</v>
      </c>
      <c r="G764" s="5">
        <v>20</v>
      </c>
      <c r="H764" s="5">
        <v>17.23</v>
      </c>
      <c r="I764" s="8">
        <f t="shared" si="99"/>
        <v>1.3</v>
      </c>
      <c r="J764" s="15">
        <f t="shared" si="97"/>
        <v>1.3885000000000001</v>
      </c>
      <c r="K764" s="5" t="s">
        <v>25</v>
      </c>
      <c r="L764" s="5" t="s">
        <v>25</v>
      </c>
      <c r="M764" s="5">
        <f t="shared" si="91"/>
        <v>2024</v>
      </c>
      <c r="N764" s="5" t="str">
        <f t="shared" si="92"/>
        <v>Julio</v>
      </c>
      <c r="O764" s="6" t="str">
        <f t="shared" si="93"/>
        <v>2024-2</v>
      </c>
      <c r="P764" s="16">
        <v>0</v>
      </c>
      <c r="Q764" s="16">
        <v>1</v>
      </c>
      <c r="R764" s="5">
        <v>0</v>
      </c>
      <c r="S764" s="5" t="s">
        <v>34</v>
      </c>
      <c r="T764" s="5" t="str">
        <f t="shared" si="94"/>
        <v>217-2024-07-31</v>
      </c>
    </row>
    <row r="765" spans="1:20" x14ac:dyDescent="0.3">
      <c r="A765" s="25">
        <v>217</v>
      </c>
      <c r="B765" s="5" t="s">
        <v>156</v>
      </c>
      <c r="C765" s="5" t="s">
        <v>98</v>
      </c>
      <c r="D765" s="5" t="s">
        <v>23</v>
      </c>
      <c r="E765" s="5" t="s">
        <v>24</v>
      </c>
      <c r="F765" s="6">
        <v>45504</v>
      </c>
      <c r="G765" s="5">
        <v>20</v>
      </c>
      <c r="H765" s="5">
        <v>27.77</v>
      </c>
      <c r="I765" s="8">
        <f t="shared" si="99"/>
        <v>1.198</v>
      </c>
      <c r="J765" s="15">
        <f t="shared" si="97"/>
        <v>1.198</v>
      </c>
      <c r="K765" s="5" t="s">
        <v>25</v>
      </c>
      <c r="L765" s="5" t="s">
        <v>25</v>
      </c>
      <c r="M765" s="5">
        <f t="shared" si="91"/>
        <v>2024</v>
      </c>
      <c r="N765" s="5" t="str">
        <f t="shared" si="92"/>
        <v>Agosto</v>
      </c>
      <c r="O765" s="6" t="str">
        <f t="shared" si="93"/>
        <v>2024-2</v>
      </c>
      <c r="P765" s="16">
        <v>0</v>
      </c>
      <c r="Q765" s="16">
        <v>1</v>
      </c>
      <c r="R765" s="5">
        <v>0</v>
      </c>
      <c r="S765" s="5" t="s">
        <v>34</v>
      </c>
      <c r="T765" s="5" t="str">
        <f t="shared" si="94"/>
        <v>217-2024-08-31</v>
      </c>
    </row>
    <row r="766" spans="1:20" x14ac:dyDescent="0.3">
      <c r="A766" s="25">
        <v>217</v>
      </c>
      <c r="B766" s="5" t="s">
        <v>156</v>
      </c>
      <c r="C766" s="5" t="s">
        <v>98</v>
      </c>
      <c r="D766" s="5" t="s">
        <v>23</v>
      </c>
      <c r="E766" s="5" t="s">
        <v>24</v>
      </c>
      <c r="F766" s="6">
        <v>45535</v>
      </c>
      <c r="G766" s="5">
        <v>20</v>
      </c>
      <c r="H766" s="5">
        <v>23.96</v>
      </c>
      <c r="I766" s="8">
        <f t="shared" si="99"/>
        <v>0.80649999999999999</v>
      </c>
      <c r="J766" s="15">
        <f t="shared" si="97"/>
        <v>0.80649999999999999</v>
      </c>
      <c r="K766" s="5" t="s">
        <v>25</v>
      </c>
      <c r="L766" s="5" t="s">
        <v>25</v>
      </c>
      <c r="M766" s="5">
        <f t="shared" si="91"/>
        <v>2024</v>
      </c>
      <c r="N766" s="5" t="str">
        <f t="shared" si="92"/>
        <v>Septiembre</v>
      </c>
      <c r="O766" s="6" t="str">
        <f t="shared" si="93"/>
        <v>2024-2</v>
      </c>
      <c r="P766" s="16">
        <v>0</v>
      </c>
      <c r="Q766" s="16">
        <v>1</v>
      </c>
      <c r="R766" s="5">
        <v>0</v>
      </c>
      <c r="S766" s="5" t="s">
        <v>34</v>
      </c>
      <c r="T766" s="5" t="str">
        <f t="shared" si="94"/>
        <v>217-2024-09-30</v>
      </c>
    </row>
    <row r="767" spans="1:20" x14ac:dyDescent="0.3">
      <c r="A767" s="25">
        <v>217</v>
      </c>
      <c r="B767" s="5" t="s">
        <v>156</v>
      </c>
      <c r="C767" s="5" t="s">
        <v>98</v>
      </c>
      <c r="D767" s="5" t="s">
        <v>23</v>
      </c>
      <c r="E767" s="5" t="s">
        <v>24</v>
      </c>
      <c r="F767" s="6">
        <v>45565</v>
      </c>
      <c r="G767" s="5">
        <v>20</v>
      </c>
      <c r="H767" s="5">
        <v>16.13</v>
      </c>
      <c r="I767" s="8">
        <f t="shared" si="99"/>
        <v>1.3</v>
      </c>
      <c r="J767" s="15">
        <f t="shared" si="97"/>
        <v>1.7235</v>
      </c>
      <c r="K767" s="5" t="s">
        <v>25</v>
      </c>
      <c r="L767" s="5" t="s">
        <v>25</v>
      </c>
      <c r="M767" s="5">
        <f t="shared" si="91"/>
        <v>2024</v>
      </c>
      <c r="N767" s="5" t="str">
        <f t="shared" si="92"/>
        <v>Octubre</v>
      </c>
      <c r="O767" s="6" t="str">
        <f t="shared" si="93"/>
        <v>2024-2</v>
      </c>
      <c r="P767" s="16">
        <v>0</v>
      </c>
      <c r="Q767" s="16">
        <v>1</v>
      </c>
      <c r="R767" s="5">
        <v>0</v>
      </c>
      <c r="S767" s="5" t="s">
        <v>34</v>
      </c>
      <c r="T767" s="5" t="str">
        <f t="shared" si="94"/>
        <v>217-2024-10-31</v>
      </c>
    </row>
    <row r="768" spans="1:20" x14ac:dyDescent="0.3">
      <c r="A768" s="37">
        <v>217</v>
      </c>
      <c r="B768" s="5" t="s">
        <v>156</v>
      </c>
      <c r="C768" s="5" t="s">
        <v>98</v>
      </c>
      <c r="D768" s="5" t="s">
        <v>23</v>
      </c>
      <c r="E768" s="5" t="s">
        <v>24</v>
      </c>
      <c r="F768" s="6">
        <v>45596</v>
      </c>
      <c r="G768" s="5">
        <v>20</v>
      </c>
      <c r="H768" s="5">
        <v>34.47</v>
      </c>
      <c r="I768" s="8">
        <f t="shared" si="99"/>
        <v>0.98063752554422989</v>
      </c>
      <c r="J768" s="15">
        <f t="shared" si="97"/>
        <v>0.98063752554422989</v>
      </c>
      <c r="K768" s="5" t="s">
        <v>25</v>
      </c>
      <c r="L768" s="5" t="s">
        <v>25</v>
      </c>
      <c r="M768" s="5">
        <f t="shared" si="91"/>
        <v>2024</v>
      </c>
      <c r="N768" s="5" t="str">
        <f t="shared" si="92"/>
        <v>Noviembre</v>
      </c>
      <c r="O768" s="6" t="str">
        <f t="shared" si="93"/>
        <v>2024-2</v>
      </c>
      <c r="P768" s="16">
        <v>0</v>
      </c>
      <c r="Q768" s="16">
        <v>1</v>
      </c>
      <c r="R768" s="5">
        <v>0</v>
      </c>
      <c r="S768" s="5" t="s">
        <v>34</v>
      </c>
      <c r="T768" s="5" t="str">
        <f t="shared" si="94"/>
        <v>217-2024-11-30</v>
      </c>
    </row>
    <row r="769" spans="1:20" x14ac:dyDescent="0.3">
      <c r="A769" s="37">
        <v>217</v>
      </c>
      <c r="B769" s="5" t="s">
        <v>156</v>
      </c>
      <c r="C769" s="5" t="s">
        <v>98</v>
      </c>
      <c r="D769" s="5" t="s">
        <v>23</v>
      </c>
      <c r="E769" s="5" t="s">
        <v>24</v>
      </c>
      <c r="F769" s="6">
        <v>45626</v>
      </c>
      <c r="G769" s="5">
        <v>20</v>
      </c>
      <c r="H769" s="5">
        <v>19.612750510884599</v>
      </c>
      <c r="I769" s="8">
        <f t="shared" si="99"/>
        <v>1.3</v>
      </c>
      <c r="J769" s="15">
        <f t="shared" si="97"/>
        <v>1.3525</v>
      </c>
      <c r="K769" s="5" t="s">
        <v>25</v>
      </c>
      <c r="L769" s="5" t="s">
        <v>25</v>
      </c>
      <c r="M769" s="5">
        <f t="shared" si="91"/>
        <v>2024</v>
      </c>
      <c r="N769" s="5" t="str">
        <f t="shared" si="92"/>
        <v>Diciembre</v>
      </c>
      <c r="O769" s="6" t="str">
        <f t="shared" si="93"/>
        <v>2023-1</v>
      </c>
      <c r="P769" s="16">
        <v>0</v>
      </c>
      <c r="Q769" s="16">
        <v>1</v>
      </c>
      <c r="R769" s="5">
        <v>0</v>
      </c>
      <c r="S769" s="5" t="s">
        <v>34</v>
      </c>
      <c r="T769" s="5" t="str">
        <f t="shared" si="94"/>
        <v>217-2024-12-31</v>
      </c>
    </row>
    <row r="770" spans="1:20" x14ac:dyDescent="0.3">
      <c r="A770" s="37">
        <v>217</v>
      </c>
      <c r="B770" s="5" t="s">
        <v>156</v>
      </c>
      <c r="C770" s="5" t="s">
        <v>98</v>
      </c>
      <c r="D770" s="5" t="s">
        <v>23</v>
      </c>
      <c r="E770" s="5" t="s">
        <v>24</v>
      </c>
      <c r="F770" s="6">
        <v>45657</v>
      </c>
      <c r="G770" s="5">
        <v>20</v>
      </c>
      <c r="H770" s="5">
        <v>27.05</v>
      </c>
      <c r="I770" s="8">
        <f t="shared" si="99"/>
        <v>0.70266279069767446</v>
      </c>
      <c r="J770" s="15">
        <f t="shared" si="97"/>
        <v>0.70266279069767446</v>
      </c>
      <c r="K770" s="5" t="s">
        <v>25</v>
      </c>
      <c r="L770" s="5" t="s">
        <v>25</v>
      </c>
      <c r="M770" s="5">
        <f t="shared" si="91"/>
        <v>2023</v>
      </c>
      <c r="N770" s="5" t="str">
        <f t="shared" si="92"/>
        <v>Enero</v>
      </c>
      <c r="O770" s="6" t="str">
        <f t="shared" si="93"/>
        <v>2023-1</v>
      </c>
      <c r="P770" s="16">
        <v>0</v>
      </c>
      <c r="Q770" s="16">
        <v>1</v>
      </c>
      <c r="R770" s="5">
        <v>0</v>
      </c>
      <c r="S770" s="5" t="s">
        <v>34</v>
      </c>
      <c r="T770" s="5" t="str">
        <f t="shared" si="94"/>
        <v>218-2023-01-31</v>
      </c>
    </row>
    <row r="771" spans="1:20" x14ac:dyDescent="0.3">
      <c r="A771" s="25">
        <v>218</v>
      </c>
      <c r="B771" s="5" t="s">
        <v>157</v>
      </c>
      <c r="C771" s="5" t="s">
        <v>98</v>
      </c>
      <c r="D771" s="5" t="s">
        <v>23</v>
      </c>
      <c r="E771" s="5" t="s">
        <v>62</v>
      </c>
      <c r="F771" s="6">
        <v>44957</v>
      </c>
      <c r="G771" s="5">
        <v>172000</v>
      </c>
      <c r="H771" s="9">
        <v>120858</v>
      </c>
      <c r="I771" s="8">
        <f t="shared" ref="I771:I794" si="100">IF(IFERROR(G772/H772,"")&gt;130%,130%,G772/H772)</f>
        <v>1.3</v>
      </c>
      <c r="J771" s="8">
        <f t="shared" ref="J771:J794" si="101">IFERROR(G772/H772,"")</f>
        <v>1.5375263703650732</v>
      </c>
      <c r="K771" s="5" t="s">
        <v>158</v>
      </c>
      <c r="L771" s="5" t="s">
        <v>158</v>
      </c>
      <c r="M771" s="5">
        <f t="shared" si="91"/>
        <v>2023</v>
      </c>
      <c r="N771" s="5" t="str">
        <f t="shared" si="92"/>
        <v>Febrero</v>
      </c>
      <c r="O771" s="6" t="str">
        <f t="shared" si="93"/>
        <v>2023-1</v>
      </c>
      <c r="P771" s="16">
        <v>0</v>
      </c>
      <c r="Q771" s="16">
        <v>1</v>
      </c>
      <c r="R771" s="5">
        <v>0</v>
      </c>
      <c r="S771" s="5" t="s">
        <v>34</v>
      </c>
      <c r="T771" s="5" t="str">
        <f t="shared" si="94"/>
        <v>218-2023-02-28</v>
      </c>
    </row>
    <row r="772" spans="1:20" x14ac:dyDescent="0.3">
      <c r="A772" s="25">
        <v>218</v>
      </c>
      <c r="B772" s="5" t="s">
        <v>157</v>
      </c>
      <c r="C772" s="5" t="s">
        <v>98</v>
      </c>
      <c r="D772" s="5" t="s">
        <v>23</v>
      </c>
      <c r="E772" s="5" t="s">
        <v>62</v>
      </c>
      <c r="F772" s="17">
        <v>44985</v>
      </c>
      <c r="G772" s="5">
        <v>172000</v>
      </c>
      <c r="H772" s="9">
        <v>111868</v>
      </c>
      <c r="I772" s="8">
        <f t="shared" si="100"/>
        <v>1.1357527640557494</v>
      </c>
      <c r="J772" s="8">
        <f t="shared" si="101"/>
        <v>1.1357527640557494</v>
      </c>
      <c r="K772" s="5" t="s">
        <v>158</v>
      </c>
      <c r="L772" s="5" t="s">
        <v>158</v>
      </c>
      <c r="M772" s="5">
        <f t="shared" si="91"/>
        <v>2023</v>
      </c>
      <c r="N772" s="5" t="str">
        <f t="shared" si="92"/>
        <v>Marzo</v>
      </c>
      <c r="O772" s="6" t="str">
        <f t="shared" si="93"/>
        <v>2023-1</v>
      </c>
      <c r="P772" s="16">
        <v>0</v>
      </c>
      <c r="Q772" s="16">
        <v>1</v>
      </c>
      <c r="R772" s="5">
        <v>0</v>
      </c>
      <c r="S772" s="5" t="s">
        <v>34</v>
      </c>
      <c r="T772" s="5" t="str">
        <f t="shared" si="94"/>
        <v>218-2023-03-31</v>
      </c>
    </row>
    <row r="773" spans="1:20" x14ac:dyDescent="0.3">
      <c r="A773" s="25">
        <v>218</v>
      </c>
      <c r="B773" s="5" t="s">
        <v>157</v>
      </c>
      <c r="C773" s="5" t="s">
        <v>98</v>
      </c>
      <c r="D773" s="5" t="s">
        <v>23</v>
      </c>
      <c r="E773" s="5" t="s">
        <v>62</v>
      </c>
      <c r="F773" s="6">
        <v>45016</v>
      </c>
      <c r="G773" s="5">
        <v>172000</v>
      </c>
      <c r="H773" s="9">
        <v>151441.41</v>
      </c>
      <c r="I773" s="8">
        <f t="shared" si="100"/>
        <v>1.2547509100591629</v>
      </c>
      <c r="J773" s="8">
        <f t="shared" si="101"/>
        <v>1.2547509100591629</v>
      </c>
      <c r="K773" s="5" t="s">
        <v>158</v>
      </c>
      <c r="L773" s="5" t="s">
        <v>158</v>
      </c>
      <c r="M773" s="5">
        <f t="shared" ref="M773:M836" si="102">YEAR(F774)</f>
        <v>2023</v>
      </c>
      <c r="N773" s="5" t="str">
        <f t="shared" ref="N773:N836" si="103">PROPER(TEXT(F774,"mmmm"))</f>
        <v>Abril</v>
      </c>
      <c r="O773" s="6" t="str">
        <f t="shared" ref="O773:O836" si="104">IF(OR(N774="Enero",N774="Febrero",N774="Marzo",N774="Abril",N774="Mayo",N774="Junio"),M774&amp;"-1",IF(OR(N774="Julio",N774="Agosto",N774="Septiembre",N774="Octubre",N774="Noviembre",N774="Diciembre"),M774&amp;"-2"))</f>
        <v>2023-1</v>
      </c>
      <c r="P773" s="16">
        <v>0</v>
      </c>
      <c r="Q773" s="16">
        <v>1</v>
      </c>
      <c r="R773" s="5">
        <v>0</v>
      </c>
      <c r="S773" s="5" t="s">
        <v>34</v>
      </c>
      <c r="T773" s="5" t="str">
        <f t="shared" ref="T773:T836" si="105">A774&amp;"-"&amp;YEAR(F774)&amp;"-"&amp;IF(LEN(MONTH(F774))=1,"0"&amp;MONTH(F774),MONTH(F774))&amp;"-"&amp;DAY(F774)</f>
        <v>218-2023-04-30</v>
      </c>
    </row>
    <row r="774" spans="1:20" x14ac:dyDescent="0.3">
      <c r="A774" s="25">
        <v>218</v>
      </c>
      <c r="B774" s="5" t="s">
        <v>157</v>
      </c>
      <c r="C774" s="5" t="s">
        <v>98</v>
      </c>
      <c r="D774" s="5" t="s">
        <v>23</v>
      </c>
      <c r="E774" s="5" t="s">
        <v>62</v>
      </c>
      <c r="F774" s="6">
        <v>45046</v>
      </c>
      <c r="G774" s="5">
        <v>172000</v>
      </c>
      <c r="H774" s="9">
        <v>137079</v>
      </c>
      <c r="I774" s="8">
        <f t="shared" si="100"/>
        <v>1.16761365564901</v>
      </c>
      <c r="J774" s="8">
        <f t="shared" si="101"/>
        <v>1.16761365564901</v>
      </c>
      <c r="K774" s="5" t="s">
        <v>158</v>
      </c>
      <c r="L774" s="5" t="s">
        <v>158</v>
      </c>
      <c r="M774" s="5">
        <f t="shared" si="102"/>
        <v>2023</v>
      </c>
      <c r="N774" s="5" t="str">
        <f t="shared" si="103"/>
        <v>Mayo</v>
      </c>
      <c r="O774" s="6" t="str">
        <f t="shared" si="104"/>
        <v>2023-1</v>
      </c>
      <c r="P774" s="16">
        <v>0</v>
      </c>
      <c r="Q774" s="16">
        <v>1</v>
      </c>
      <c r="R774" s="5">
        <v>0</v>
      </c>
      <c r="S774" s="5" t="s">
        <v>34</v>
      </c>
      <c r="T774" s="5" t="str">
        <f t="shared" si="105"/>
        <v>218-2023-05-31</v>
      </c>
    </row>
    <row r="775" spans="1:20" x14ac:dyDescent="0.3">
      <c r="A775" s="25">
        <v>218</v>
      </c>
      <c r="B775" s="5" t="s">
        <v>157</v>
      </c>
      <c r="C775" s="5" t="s">
        <v>98</v>
      </c>
      <c r="D775" s="5" t="s">
        <v>23</v>
      </c>
      <c r="E775" s="5" t="s">
        <v>62</v>
      </c>
      <c r="F775" s="6">
        <v>45077</v>
      </c>
      <c r="G775" s="5">
        <v>172000</v>
      </c>
      <c r="H775" s="9">
        <v>147309</v>
      </c>
      <c r="I775" s="8">
        <f t="shared" si="100"/>
        <v>1.224277711739542</v>
      </c>
      <c r="J775" s="8">
        <f t="shared" si="101"/>
        <v>1.224277711739542</v>
      </c>
      <c r="K775" s="5" t="s">
        <v>158</v>
      </c>
      <c r="L775" s="5" t="s">
        <v>158</v>
      </c>
      <c r="M775" s="5">
        <f t="shared" si="102"/>
        <v>2023</v>
      </c>
      <c r="N775" s="5" t="str">
        <f t="shared" si="103"/>
        <v>Junio</v>
      </c>
      <c r="O775" s="6" t="str">
        <f t="shared" si="104"/>
        <v>2023-2</v>
      </c>
      <c r="P775" s="16">
        <v>0</v>
      </c>
      <c r="Q775" s="16">
        <v>1</v>
      </c>
      <c r="R775" s="5">
        <v>0</v>
      </c>
      <c r="S775" s="5" t="s">
        <v>34</v>
      </c>
      <c r="T775" s="5" t="str">
        <f t="shared" si="105"/>
        <v>218-2023-06-30</v>
      </c>
    </row>
    <row r="776" spans="1:20" x14ac:dyDescent="0.3">
      <c r="A776" s="25">
        <v>218</v>
      </c>
      <c r="B776" s="5" t="s">
        <v>157</v>
      </c>
      <c r="C776" s="5" t="s">
        <v>98</v>
      </c>
      <c r="D776" s="5" t="s">
        <v>23</v>
      </c>
      <c r="E776" s="5" t="s">
        <v>62</v>
      </c>
      <c r="F776" s="6">
        <v>45107</v>
      </c>
      <c r="G776" s="5">
        <v>172000</v>
      </c>
      <c r="H776" s="9">
        <v>140491</v>
      </c>
      <c r="I776" s="8">
        <f t="shared" si="100"/>
        <v>1.3</v>
      </c>
      <c r="J776" s="8">
        <f t="shared" si="101"/>
        <v>1.3706708318059384</v>
      </c>
      <c r="K776" s="5" t="s">
        <v>158</v>
      </c>
      <c r="L776" s="5" t="s">
        <v>158</v>
      </c>
      <c r="M776" s="5">
        <f t="shared" si="102"/>
        <v>2023</v>
      </c>
      <c r="N776" s="5" t="str">
        <f t="shared" si="103"/>
        <v>Julio</v>
      </c>
      <c r="O776" s="6" t="str">
        <f t="shared" si="104"/>
        <v>2023-2</v>
      </c>
      <c r="P776" s="16">
        <v>0</v>
      </c>
      <c r="Q776" s="16">
        <v>1</v>
      </c>
      <c r="R776" s="5">
        <v>0</v>
      </c>
      <c r="S776" s="5" t="s">
        <v>34</v>
      </c>
      <c r="T776" s="5" t="str">
        <f t="shared" si="105"/>
        <v>218-2023-07-31</v>
      </c>
    </row>
    <row r="777" spans="1:20" x14ac:dyDescent="0.3">
      <c r="A777" s="25">
        <v>218</v>
      </c>
      <c r="B777" s="5" t="s">
        <v>157</v>
      </c>
      <c r="C777" s="5" t="s">
        <v>98</v>
      </c>
      <c r="D777" s="5" t="s">
        <v>23</v>
      </c>
      <c r="E777" s="5" t="s">
        <v>62</v>
      </c>
      <c r="F777" s="6">
        <v>45138</v>
      </c>
      <c r="G777" s="5">
        <v>172000</v>
      </c>
      <c r="H777" s="9">
        <v>125486</v>
      </c>
      <c r="I777" s="8">
        <f t="shared" si="100"/>
        <v>1.2026146240315545</v>
      </c>
      <c r="J777" s="8">
        <f t="shared" si="101"/>
        <v>1.2026146240315545</v>
      </c>
      <c r="K777" s="5" t="s">
        <v>158</v>
      </c>
      <c r="L777" s="5" t="s">
        <v>158</v>
      </c>
      <c r="M777" s="5">
        <f t="shared" si="102"/>
        <v>2023</v>
      </c>
      <c r="N777" s="5" t="str">
        <f t="shared" si="103"/>
        <v>Agosto</v>
      </c>
      <c r="O777" s="6" t="str">
        <f t="shared" si="104"/>
        <v>2023-2</v>
      </c>
      <c r="P777" s="16">
        <v>0</v>
      </c>
      <c r="Q777" s="16">
        <v>1</v>
      </c>
      <c r="R777" s="5">
        <v>0</v>
      </c>
      <c r="S777" s="5" t="s">
        <v>34</v>
      </c>
      <c r="T777" s="5" t="str">
        <f t="shared" si="105"/>
        <v>218-2023-08-31</v>
      </c>
    </row>
    <row r="778" spans="1:20" x14ac:dyDescent="0.3">
      <c r="A778" s="25">
        <v>218</v>
      </c>
      <c r="B778" s="5" t="s">
        <v>157</v>
      </c>
      <c r="C778" s="5" t="s">
        <v>98</v>
      </c>
      <c r="D778" s="5" t="s">
        <v>23</v>
      </c>
      <c r="E778" s="5" t="s">
        <v>62</v>
      </c>
      <c r="F778" s="6">
        <v>45169</v>
      </c>
      <c r="G778" s="5">
        <v>172000</v>
      </c>
      <c r="H778" s="9">
        <v>143021.71</v>
      </c>
      <c r="I778" s="8">
        <f t="shared" si="100"/>
        <v>1.1720866474594376</v>
      </c>
      <c r="J778" s="8">
        <f t="shared" si="101"/>
        <v>1.1720866474594376</v>
      </c>
      <c r="K778" s="5" t="s">
        <v>158</v>
      </c>
      <c r="L778" s="5" t="s">
        <v>158</v>
      </c>
      <c r="M778" s="5">
        <f t="shared" si="102"/>
        <v>2023</v>
      </c>
      <c r="N778" s="5" t="str">
        <f t="shared" si="103"/>
        <v>Septiembre</v>
      </c>
      <c r="O778" s="6" t="str">
        <f t="shared" si="104"/>
        <v>2023-2</v>
      </c>
      <c r="P778" s="16">
        <v>0</v>
      </c>
      <c r="Q778" s="16">
        <v>1</v>
      </c>
      <c r="R778" s="5">
        <v>0</v>
      </c>
      <c r="S778" s="5" t="s">
        <v>34</v>
      </c>
      <c r="T778" s="5" t="str">
        <f t="shared" si="105"/>
        <v>218-2023-09-30</v>
      </c>
    </row>
    <row r="779" spans="1:20" x14ac:dyDescent="0.3">
      <c r="A779" s="25">
        <v>218</v>
      </c>
      <c r="B779" s="5" t="s">
        <v>157</v>
      </c>
      <c r="C779" s="5" t="s">
        <v>98</v>
      </c>
      <c r="D779" s="5" t="s">
        <v>23</v>
      </c>
      <c r="E779" s="5" t="s">
        <v>62</v>
      </c>
      <c r="F779" s="6">
        <v>45199</v>
      </c>
      <c r="G779" s="5">
        <v>172000</v>
      </c>
      <c r="H779" s="9">
        <v>146746.82999999999</v>
      </c>
      <c r="I779" s="8">
        <f t="shared" si="100"/>
        <v>1.2159062021678759</v>
      </c>
      <c r="J779" s="8">
        <f t="shared" si="101"/>
        <v>1.2159062021678759</v>
      </c>
      <c r="K779" s="5" t="s">
        <v>158</v>
      </c>
      <c r="L779" s="5" t="s">
        <v>158</v>
      </c>
      <c r="M779" s="5">
        <f t="shared" si="102"/>
        <v>2023</v>
      </c>
      <c r="N779" s="5" t="str">
        <f t="shared" si="103"/>
        <v>Octubre</v>
      </c>
      <c r="O779" s="6" t="str">
        <f t="shared" si="104"/>
        <v>2023-2</v>
      </c>
      <c r="P779" s="16">
        <v>0</v>
      </c>
      <c r="Q779" s="16">
        <v>1</v>
      </c>
      <c r="R779" s="5">
        <v>0</v>
      </c>
      <c r="S779" s="5" t="s">
        <v>34</v>
      </c>
      <c r="T779" s="5" t="str">
        <f t="shared" si="105"/>
        <v>218-2023-10-31</v>
      </c>
    </row>
    <row r="780" spans="1:20" x14ac:dyDescent="0.3">
      <c r="A780" s="37">
        <v>218</v>
      </c>
      <c r="B780" s="5" t="s">
        <v>157</v>
      </c>
      <c r="C780" s="5" t="s">
        <v>98</v>
      </c>
      <c r="D780" s="5" t="s">
        <v>23</v>
      </c>
      <c r="E780" s="5" t="s">
        <v>62</v>
      </c>
      <c r="F780" s="6">
        <v>45230</v>
      </c>
      <c r="G780" s="5">
        <v>172000</v>
      </c>
      <c r="H780" s="9">
        <v>141458.28</v>
      </c>
      <c r="I780" s="8">
        <f t="shared" si="100"/>
        <v>1.3</v>
      </c>
      <c r="J780" s="8">
        <f t="shared" si="101"/>
        <v>1.3254219002851197</v>
      </c>
      <c r="K780" s="5" t="s">
        <v>158</v>
      </c>
      <c r="L780" s="5" t="s">
        <v>158</v>
      </c>
      <c r="M780" s="5">
        <f t="shared" si="102"/>
        <v>2023</v>
      </c>
      <c r="N780" s="5" t="str">
        <f t="shared" si="103"/>
        <v>Noviembre</v>
      </c>
      <c r="O780" s="6" t="str">
        <f t="shared" si="104"/>
        <v>2023-2</v>
      </c>
      <c r="P780" s="16">
        <v>0</v>
      </c>
      <c r="Q780" s="16">
        <v>1</v>
      </c>
      <c r="R780" s="5">
        <v>0</v>
      </c>
      <c r="S780" s="5" t="s">
        <v>34</v>
      </c>
      <c r="T780" s="5" t="str">
        <f t="shared" si="105"/>
        <v>218-2023-11-30</v>
      </c>
    </row>
    <row r="781" spans="1:20" x14ac:dyDescent="0.3">
      <c r="A781" s="37">
        <v>218</v>
      </c>
      <c r="B781" s="5" t="s">
        <v>157</v>
      </c>
      <c r="C781" s="5" t="s">
        <v>98</v>
      </c>
      <c r="D781" s="5" t="s">
        <v>23</v>
      </c>
      <c r="E781" s="5" t="s">
        <v>62</v>
      </c>
      <c r="F781" s="6">
        <v>45260</v>
      </c>
      <c r="G781" s="5">
        <v>172000</v>
      </c>
      <c r="H781" s="9">
        <v>129770</v>
      </c>
      <c r="I781" s="8">
        <f t="shared" si="100"/>
        <v>1.3</v>
      </c>
      <c r="J781" s="8">
        <f t="shared" si="101"/>
        <v>1.5755244114683522</v>
      </c>
      <c r="K781" s="5" t="s">
        <v>158</v>
      </c>
      <c r="L781" s="5" t="s">
        <v>158</v>
      </c>
      <c r="M781" s="5">
        <f t="shared" si="102"/>
        <v>2023</v>
      </c>
      <c r="N781" s="5" t="str">
        <f t="shared" si="103"/>
        <v>Diciembre</v>
      </c>
      <c r="O781" s="6" t="str">
        <f t="shared" si="104"/>
        <v>2024-1</v>
      </c>
      <c r="P781" s="16">
        <v>0</v>
      </c>
      <c r="Q781" s="16">
        <v>1</v>
      </c>
      <c r="R781" s="5">
        <v>0</v>
      </c>
      <c r="S781" s="5" t="s">
        <v>34</v>
      </c>
      <c r="T781" s="5" t="str">
        <f t="shared" si="105"/>
        <v>218-2023-12-31</v>
      </c>
    </row>
    <row r="782" spans="1:20" x14ac:dyDescent="0.3">
      <c r="A782" s="37">
        <v>218</v>
      </c>
      <c r="B782" s="5" t="s">
        <v>157</v>
      </c>
      <c r="C782" s="5" t="s">
        <v>98</v>
      </c>
      <c r="D782" s="5" t="s">
        <v>23</v>
      </c>
      <c r="E782" s="5" t="s">
        <v>62</v>
      </c>
      <c r="F782" s="6">
        <v>45291</v>
      </c>
      <c r="G782" s="5">
        <v>172000</v>
      </c>
      <c r="H782" s="9">
        <v>109170</v>
      </c>
      <c r="I782" s="8">
        <f t="shared" si="100"/>
        <v>1.3</v>
      </c>
      <c r="J782" s="8">
        <f t="shared" si="101"/>
        <v>1.4680521551133665</v>
      </c>
      <c r="K782" s="5" t="s">
        <v>158</v>
      </c>
      <c r="L782" s="5" t="s">
        <v>158</v>
      </c>
      <c r="M782" s="5">
        <f t="shared" si="102"/>
        <v>2024</v>
      </c>
      <c r="N782" s="5" t="str">
        <f t="shared" si="103"/>
        <v>Enero</v>
      </c>
      <c r="O782" s="6" t="str">
        <f t="shared" si="104"/>
        <v>2024-1</v>
      </c>
      <c r="P782" s="16">
        <v>0</v>
      </c>
      <c r="Q782" s="16">
        <v>1</v>
      </c>
      <c r="R782" s="5">
        <v>0</v>
      </c>
      <c r="S782" s="5" t="s">
        <v>34</v>
      </c>
      <c r="T782" s="5" t="str">
        <f t="shared" si="105"/>
        <v>218-2024-01-31</v>
      </c>
    </row>
    <row r="783" spans="1:20" x14ac:dyDescent="0.3">
      <c r="A783" s="25">
        <v>218</v>
      </c>
      <c r="B783" s="5" t="s">
        <v>157</v>
      </c>
      <c r="C783" s="5" t="s">
        <v>98</v>
      </c>
      <c r="D783" s="5" t="s">
        <v>23</v>
      </c>
      <c r="E783" s="5" t="s">
        <v>62</v>
      </c>
      <c r="F783" s="6">
        <v>45322</v>
      </c>
      <c r="G783" s="5">
        <v>172000</v>
      </c>
      <c r="H783" s="9">
        <v>117162.05</v>
      </c>
      <c r="I783" s="8">
        <f t="shared" si="100"/>
        <v>1.1295873807751715</v>
      </c>
      <c r="J783" s="8">
        <f t="shared" si="101"/>
        <v>1.1295873807751715</v>
      </c>
      <c r="K783" s="5" t="s">
        <v>158</v>
      </c>
      <c r="L783" s="5" t="s">
        <v>158</v>
      </c>
      <c r="M783" s="5">
        <f t="shared" si="102"/>
        <v>2024</v>
      </c>
      <c r="N783" s="5" t="str">
        <f t="shared" si="103"/>
        <v>Febrero</v>
      </c>
      <c r="O783" s="6" t="str">
        <f t="shared" si="104"/>
        <v>2024-1</v>
      </c>
      <c r="P783" s="16">
        <v>0</v>
      </c>
      <c r="Q783" s="16">
        <v>1</v>
      </c>
      <c r="R783" s="5">
        <v>0</v>
      </c>
      <c r="S783" s="5" t="s">
        <v>34</v>
      </c>
      <c r="T783" s="5" t="str">
        <f t="shared" si="105"/>
        <v>218-2024-02-29</v>
      </c>
    </row>
    <row r="784" spans="1:20" x14ac:dyDescent="0.3">
      <c r="A784" s="25">
        <v>218</v>
      </c>
      <c r="B784" s="5" t="s">
        <v>157</v>
      </c>
      <c r="C784" s="5" t="s">
        <v>98</v>
      </c>
      <c r="D784" s="5" t="s">
        <v>23</v>
      </c>
      <c r="E784" s="5" t="s">
        <v>62</v>
      </c>
      <c r="F784" s="6">
        <v>45351</v>
      </c>
      <c r="G784" s="5">
        <v>172000</v>
      </c>
      <c r="H784" s="9">
        <v>152267.99</v>
      </c>
      <c r="I784" s="8">
        <f t="shared" si="100"/>
        <v>1.0552617898970094</v>
      </c>
      <c r="J784" s="8">
        <f t="shared" si="101"/>
        <v>1.0552617898970094</v>
      </c>
      <c r="K784" s="5" t="s">
        <v>158</v>
      </c>
      <c r="L784" s="5" t="s">
        <v>158</v>
      </c>
      <c r="M784" s="5">
        <f t="shared" si="102"/>
        <v>2024</v>
      </c>
      <c r="N784" s="5" t="str">
        <f t="shared" si="103"/>
        <v>Marzo</v>
      </c>
      <c r="O784" s="6" t="str">
        <f t="shared" si="104"/>
        <v>2024-1</v>
      </c>
      <c r="P784" s="16">
        <v>0</v>
      </c>
      <c r="Q784" s="16">
        <v>1</v>
      </c>
      <c r="R784" s="5">
        <v>0</v>
      </c>
      <c r="S784" s="5" t="s">
        <v>34</v>
      </c>
      <c r="T784" s="5" t="str">
        <f t="shared" si="105"/>
        <v>218-2024-03-31</v>
      </c>
    </row>
    <row r="785" spans="1:20" x14ac:dyDescent="0.3">
      <c r="A785" s="25">
        <v>218</v>
      </c>
      <c r="B785" s="5" t="s">
        <v>157</v>
      </c>
      <c r="C785" s="5" t="s">
        <v>98</v>
      </c>
      <c r="D785" s="5" t="s">
        <v>23</v>
      </c>
      <c r="E785" s="5" t="s">
        <v>62</v>
      </c>
      <c r="F785" s="6">
        <v>45382</v>
      </c>
      <c r="G785" s="5">
        <v>172000</v>
      </c>
      <c r="H785" s="9">
        <v>162992.73000000001</v>
      </c>
      <c r="I785" s="8">
        <f t="shared" si="100"/>
        <v>1.0916726386025979</v>
      </c>
      <c r="J785" s="8">
        <f t="shared" si="101"/>
        <v>1.0916726386025979</v>
      </c>
      <c r="K785" s="5" t="s">
        <v>158</v>
      </c>
      <c r="L785" s="5" t="s">
        <v>158</v>
      </c>
      <c r="M785" s="5">
        <f t="shared" si="102"/>
        <v>2024</v>
      </c>
      <c r="N785" s="5" t="str">
        <f t="shared" si="103"/>
        <v>Abril</v>
      </c>
      <c r="O785" s="6" t="str">
        <f t="shared" si="104"/>
        <v>2024-1</v>
      </c>
      <c r="P785" s="16">
        <v>0</v>
      </c>
      <c r="Q785" s="16">
        <v>1</v>
      </c>
      <c r="R785" s="5">
        <v>0</v>
      </c>
      <c r="S785" s="5" t="s">
        <v>34</v>
      </c>
      <c r="T785" s="5" t="str">
        <f t="shared" si="105"/>
        <v>218-2024-04-30</v>
      </c>
    </row>
    <row r="786" spans="1:20" x14ac:dyDescent="0.3">
      <c r="A786" s="25">
        <v>218</v>
      </c>
      <c r="B786" s="5" t="s">
        <v>157</v>
      </c>
      <c r="C786" s="5" t="s">
        <v>98</v>
      </c>
      <c r="D786" s="5" t="s">
        <v>23</v>
      </c>
      <c r="E786" s="5" t="s">
        <v>62</v>
      </c>
      <c r="F786" s="6">
        <v>45412</v>
      </c>
      <c r="G786" s="5">
        <v>172000</v>
      </c>
      <c r="H786" s="9">
        <v>157556.39000000001</v>
      </c>
      <c r="I786" s="8">
        <f t="shared" si="100"/>
        <v>1.1976703362264498</v>
      </c>
      <c r="J786" s="8">
        <f t="shared" si="101"/>
        <v>1.1976703362264498</v>
      </c>
      <c r="K786" s="5" t="s">
        <v>158</v>
      </c>
      <c r="L786" s="5" t="s">
        <v>158</v>
      </c>
      <c r="M786" s="5">
        <f t="shared" si="102"/>
        <v>2024</v>
      </c>
      <c r="N786" s="5" t="str">
        <f t="shared" si="103"/>
        <v>Mayo</v>
      </c>
      <c r="O786" s="6" t="str">
        <f t="shared" si="104"/>
        <v>2024-1</v>
      </c>
      <c r="P786" s="16">
        <v>0</v>
      </c>
      <c r="Q786" s="16">
        <v>1</v>
      </c>
      <c r="R786" s="5">
        <v>0</v>
      </c>
      <c r="S786" s="5" t="s">
        <v>34</v>
      </c>
      <c r="T786" s="5" t="str">
        <f t="shared" si="105"/>
        <v>218-2024-05-31</v>
      </c>
    </row>
    <row r="787" spans="1:20" x14ac:dyDescent="0.3">
      <c r="A787" s="25">
        <v>218</v>
      </c>
      <c r="B787" s="5" t="s">
        <v>157</v>
      </c>
      <c r="C787" s="5" t="s">
        <v>98</v>
      </c>
      <c r="D787" s="5" t="s">
        <v>23</v>
      </c>
      <c r="E787" s="5" t="s">
        <v>62</v>
      </c>
      <c r="F787" s="6">
        <v>45443</v>
      </c>
      <c r="G787" s="5">
        <v>172000</v>
      </c>
      <c r="H787" s="9">
        <v>143612.14000000001</v>
      </c>
      <c r="I787" s="8">
        <f t="shared" si="100"/>
        <v>1.2977346607951719</v>
      </c>
      <c r="J787" s="8">
        <f t="shared" si="101"/>
        <v>1.2977346607951719</v>
      </c>
      <c r="K787" s="5" t="s">
        <v>158</v>
      </c>
      <c r="L787" s="5" t="s">
        <v>158</v>
      </c>
      <c r="M787" s="5">
        <f t="shared" si="102"/>
        <v>2024</v>
      </c>
      <c r="N787" s="5" t="str">
        <f t="shared" si="103"/>
        <v>Junio</v>
      </c>
      <c r="O787" s="6" t="str">
        <f t="shared" si="104"/>
        <v>2024-2</v>
      </c>
      <c r="P787" s="16">
        <v>0</v>
      </c>
      <c r="Q787" s="16">
        <v>1</v>
      </c>
      <c r="R787" s="5">
        <v>0</v>
      </c>
      <c r="S787" s="5" t="s">
        <v>34</v>
      </c>
      <c r="T787" s="5" t="str">
        <f t="shared" si="105"/>
        <v>218-2024-06-30</v>
      </c>
    </row>
    <row r="788" spans="1:20" x14ac:dyDescent="0.3">
      <c r="A788" s="25">
        <v>218</v>
      </c>
      <c r="B788" s="5" t="s">
        <v>157</v>
      </c>
      <c r="C788" s="5" t="s">
        <v>98</v>
      </c>
      <c r="D788" s="5" t="s">
        <v>23</v>
      </c>
      <c r="E788" s="5" t="s">
        <v>62</v>
      </c>
      <c r="F788" s="6">
        <v>45473</v>
      </c>
      <c r="G788" s="5">
        <v>172000</v>
      </c>
      <c r="H788" s="9">
        <v>132538.65</v>
      </c>
      <c r="I788" s="8">
        <f t="shared" si="100"/>
        <v>1.3</v>
      </c>
      <c r="J788" s="8">
        <f t="shared" si="101"/>
        <v>1.3633805496326006</v>
      </c>
      <c r="K788" s="5" t="s">
        <v>158</v>
      </c>
      <c r="L788" s="5" t="s">
        <v>158</v>
      </c>
      <c r="M788" s="5">
        <f t="shared" si="102"/>
        <v>2024</v>
      </c>
      <c r="N788" s="5" t="str">
        <f t="shared" si="103"/>
        <v>Julio</v>
      </c>
      <c r="O788" s="6" t="str">
        <f t="shared" si="104"/>
        <v>2024-2</v>
      </c>
      <c r="P788" s="16">
        <v>0</v>
      </c>
      <c r="Q788" s="16">
        <v>1</v>
      </c>
      <c r="R788" s="5">
        <v>0</v>
      </c>
      <c r="S788" s="5" t="s">
        <v>34</v>
      </c>
      <c r="T788" s="5" t="str">
        <f t="shared" si="105"/>
        <v>218-2024-07-31</v>
      </c>
    </row>
    <row r="789" spans="1:20" x14ac:dyDescent="0.3">
      <c r="A789" s="25">
        <v>218</v>
      </c>
      <c r="B789" s="5" t="s">
        <v>157</v>
      </c>
      <c r="C789" s="5" t="s">
        <v>98</v>
      </c>
      <c r="D789" s="5" t="s">
        <v>23</v>
      </c>
      <c r="E789" s="5" t="s">
        <v>62</v>
      </c>
      <c r="F789" s="6">
        <v>45504</v>
      </c>
      <c r="G789" s="5">
        <v>172000</v>
      </c>
      <c r="H789" s="9">
        <v>126157</v>
      </c>
      <c r="I789" s="8">
        <f t="shared" si="100"/>
        <v>1.1467513733681127</v>
      </c>
      <c r="J789" s="8">
        <f t="shared" si="101"/>
        <v>1.1467513733681127</v>
      </c>
      <c r="K789" s="5" t="s">
        <v>158</v>
      </c>
      <c r="L789" s="5" t="s">
        <v>158</v>
      </c>
      <c r="M789" s="5">
        <f t="shared" si="102"/>
        <v>2024</v>
      </c>
      <c r="N789" s="5" t="str">
        <f t="shared" si="103"/>
        <v>Agosto</v>
      </c>
      <c r="O789" s="6" t="str">
        <f t="shared" si="104"/>
        <v>2024-2</v>
      </c>
      <c r="P789" s="16">
        <v>0</v>
      </c>
      <c r="Q789" s="16">
        <v>1</v>
      </c>
      <c r="R789" s="5">
        <v>0</v>
      </c>
      <c r="S789" s="5" t="s">
        <v>34</v>
      </c>
      <c r="T789" s="5" t="str">
        <f t="shared" si="105"/>
        <v>218-2024-08-31</v>
      </c>
    </row>
    <row r="790" spans="1:20" x14ac:dyDescent="0.3">
      <c r="A790" s="25">
        <v>218</v>
      </c>
      <c r="B790" s="5" t="s">
        <v>157</v>
      </c>
      <c r="C790" s="5" t="s">
        <v>98</v>
      </c>
      <c r="D790" s="5" t="s">
        <v>23</v>
      </c>
      <c r="E790" s="5" t="s">
        <v>62</v>
      </c>
      <c r="F790" s="6">
        <v>45535</v>
      </c>
      <c r="G790" s="5">
        <v>172000</v>
      </c>
      <c r="H790" s="9">
        <v>149988.92000000001</v>
      </c>
      <c r="I790" s="8">
        <f t="shared" si="100"/>
        <v>1.1355412392267177</v>
      </c>
      <c r="J790" s="8">
        <f t="shared" si="101"/>
        <v>1.1355412392267177</v>
      </c>
      <c r="K790" s="5" t="s">
        <v>158</v>
      </c>
      <c r="L790" s="5" t="s">
        <v>158</v>
      </c>
      <c r="M790" s="5">
        <f t="shared" si="102"/>
        <v>2024</v>
      </c>
      <c r="N790" s="5" t="str">
        <f t="shared" si="103"/>
        <v>Septiembre</v>
      </c>
      <c r="O790" s="6" t="str">
        <f t="shared" si="104"/>
        <v>2024-2</v>
      </c>
      <c r="P790" s="16">
        <v>0</v>
      </c>
      <c r="Q790" s="16">
        <v>1</v>
      </c>
      <c r="R790" s="5">
        <v>0</v>
      </c>
      <c r="S790" s="5" t="s">
        <v>34</v>
      </c>
      <c r="T790" s="5" t="str">
        <f t="shared" si="105"/>
        <v>218-2024-09-30</v>
      </c>
    </row>
    <row r="791" spans="1:20" x14ac:dyDescent="0.3">
      <c r="A791" s="25">
        <v>218</v>
      </c>
      <c r="B791" s="5" t="s">
        <v>157</v>
      </c>
      <c r="C791" s="5" t="s">
        <v>98</v>
      </c>
      <c r="D791" s="5" t="s">
        <v>23</v>
      </c>
      <c r="E791" s="5" t="s">
        <v>62</v>
      </c>
      <c r="F791" s="6">
        <v>45565</v>
      </c>
      <c r="G791" s="5">
        <v>172000</v>
      </c>
      <c r="H791" s="9">
        <v>151469.62</v>
      </c>
      <c r="I791" s="8">
        <f t="shared" si="100"/>
        <v>1.1255919091930038</v>
      </c>
      <c r="J791" s="8">
        <f t="shared" si="101"/>
        <v>1.1255919091930038</v>
      </c>
      <c r="K791" s="5" t="s">
        <v>158</v>
      </c>
      <c r="L791" s="5" t="s">
        <v>158</v>
      </c>
      <c r="M791" s="5">
        <f t="shared" si="102"/>
        <v>2024</v>
      </c>
      <c r="N791" s="5" t="str">
        <f t="shared" si="103"/>
        <v>Octubre</v>
      </c>
      <c r="O791" s="6" t="str">
        <f t="shared" si="104"/>
        <v>2024-2</v>
      </c>
      <c r="P791" s="16">
        <v>0</v>
      </c>
      <c r="Q791" s="16">
        <v>1</v>
      </c>
      <c r="R791" s="5">
        <v>0</v>
      </c>
      <c r="S791" s="5" t="s">
        <v>34</v>
      </c>
      <c r="T791" s="5" t="str">
        <f t="shared" si="105"/>
        <v>218-2024-10-31</v>
      </c>
    </row>
    <row r="792" spans="1:20" x14ac:dyDescent="0.3">
      <c r="A792" s="37">
        <v>218</v>
      </c>
      <c r="B792" s="5" t="s">
        <v>157</v>
      </c>
      <c r="C792" s="5" t="s">
        <v>98</v>
      </c>
      <c r="D792" s="5" t="s">
        <v>23</v>
      </c>
      <c r="E792" s="5" t="s">
        <v>62</v>
      </c>
      <c r="F792" s="6">
        <v>45596</v>
      </c>
      <c r="G792" s="5">
        <v>172000</v>
      </c>
      <c r="H792" s="9">
        <v>152808.49</v>
      </c>
      <c r="I792" s="8">
        <f t="shared" si="100"/>
        <v>1.1927600022634703</v>
      </c>
      <c r="J792" s="8">
        <f t="shared" si="101"/>
        <v>1.1927600022634703</v>
      </c>
      <c r="K792" s="5" t="s">
        <v>158</v>
      </c>
      <c r="L792" s="5" t="s">
        <v>158</v>
      </c>
      <c r="M792" s="5">
        <f t="shared" si="102"/>
        <v>2024</v>
      </c>
      <c r="N792" s="5" t="str">
        <f t="shared" si="103"/>
        <v>Noviembre</v>
      </c>
      <c r="O792" s="6" t="str">
        <f t="shared" si="104"/>
        <v>2024-2</v>
      </c>
      <c r="P792" s="16">
        <v>0</v>
      </c>
      <c r="Q792" s="16">
        <v>1</v>
      </c>
      <c r="R792" s="5">
        <v>0</v>
      </c>
      <c r="S792" s="5" t="s">
        <v>34</v>
      </c>
      <c r="T792" s="5" t="str">
        <f t="shared" si="105"/>
        <v>218-2024-11-30</v>
      </c>
    </row>
    <row r="793" spans="1:20" x14ac:dyDescent="0.3">
      <c r="A793" s="37">
        <v>218</v>
      </c>
      <c r="B793" s="5" t="s">
        <v>157</v>
      </c>
      <c r="C793" s="5" t="s">
        <v>98</v>
      </c>
      <c r="D793" s="5" t="s">
        <v>23</v>
      </c>
      <c r="E793" s="5" t="s">
        <v>62</v>
      </c>
      <c r="F793" s="6">
        <v>45626</v>
      </c>
      <c r="G793" s="5">
        <v>172000</v>
      </c>
      <c r="H793" s="9">
        <v>144203.35999999999</v>
      </c>
      <c r="I793" s="8">
        <f t="shared" si="100"/>
        <v>1.3</v>
      </c>
      <c r="J793" s="8">
        <f t="shared" si="101"/>
        <v>1.3966644891151521</v>
      </c>
      <c r="K793" s="5" t="s">
        <v>158</v>
      </c>
      <c r="L793" s="5" t="s">
        <v>158</v>
      </c>
      <c r="M793" s="5">
        <f t="shared" si="102"/>
        <v>2024</v>
      </c>
      <c r="N793" s="5" t="str">
        <f t="shared" si="103"/>
        <v>Diciembre</v>
      </c>
      <c r="O793" s="6" t="str">
        <f t="shared" si="104"/>
        <v>2023-1</v>
      </c>
      <c r="P793" s="16">
        <v>0</v>
      </c>
      <c r="Q793" s="16">
        <v>1</v>
      </c>
      <c r="R793" s="5">
        <v>0</v>
      </c>
      <c r="S793" s="5" t="s">
        <v>34</v>
      </c>
      <c r="T793" s="5" t="str">
        <f t="shared" si="105"/>
        <v>218-2024-12-31</v>
      </c>
    </row>
    <row r="794" spans="1:20" x14ac:dyDescent="0.3">
      <c r="A794" s="37">
        <v>218</v>
      </c>
      <c r="B794" s="5" t="s">
        <v>157</v>
      </c>
      <c r="C794" s="5" t="s">
        <v>98</v>
      </c>
      <c r="D794" s="5" t="s">
        <v>23</v>
      </c>
      <c r="E794" s="5" t="s">
        <v>62</v>
      </c>
      <c r="F794" s="6">
        <v>45657</v>
      </c>
      <c r="G794" s="5">
        <v>172000</v>
      </c>
      <c r="H794" s="9">
        <v>123150.55</v>
      </c>
      <c r="I794" s="8">
        <f t="shared" si="100"/>
        <v>4.7281323877068564E-2</v>
      </c>
      <c r="J794" s="8">
        <f t="shared" si="101"/>
        <v>4.7281323877068564E-2</v>
      </c>
      <c r="K794" s="5" t="s">
        <v>158</v>
      </c>
      <c r="L794" s="5" t="s">
        <v>158</v>
      </c>
      <c r="M794" s="5">
        <f t="shared" si="102"/>
        <v>2023</v>
      </c>
      <c r="N794" s="5" t="str">
        <f t="shared" si="103"/>
        <v>Junio</v>
      </c>
      <c r="O794" s="6" t="str">
        <f t="shared" si="104"/>
        <v>2023-2</v>
      </c>
      <c r="P794" s="16">
        <v>0</v>
      </c>
      <c r="Q794" s="16">
        <v>1</v>
      </c>
      <c r="R794" s="5">
        <v>0</v>
      </c>
      <c r="S794" s="5" t="s">
        <v>34</v>
      </c>
      <c r="T794" s="5" t="str">
        <f t="shared" si="105"/>
        <v>219-2023-06-30</v>
      </c>
    </row>
    <row r="795" spans="1:20" x14ac:dyDescent="0.3">
      <c r="A795" s="25">
        <v>219</v>
      </c>
      <c r="B795" s="5" t="s">
        <v>159</v>
      </c>
      <c r="C795" s="5" t="s">
        <v>98</v>
      </c>
      <c r="D795" s="5" t="s">
        <v>54</v>
      </c>
      <c r="E795" s="5" t="s">
        <v>24</v>
      </c>
      <c r="F795" s="17">
        <v>45107</v>
      </c>
      <c r="G795" s="5">
        <v>1</v>
      </c>
      <c r="H795" s="9">
        <v>21.15</v>
      </c>
      <c r="I795" s="8">
        <v>1</v>
      </c>
      <c r="J795" s="15">
        <v>1</v>
      </c>
      <c r="K795" s="5" t="s">
        <v>158</v>
      </c>
      <c r="L795" s="5" t="s">
        <v>158</v>
      </c>
      <c r="M795" s="5">
        <f t="shared" si="102"/>
        <v>2023</v>
      </c>
      <c r="N795" s="5" t="str">
        <f t="shared" si="103"/>
        <v>Diciembre</v>
      </c>
      <c r="O795" s="6" t="str">
        <f t="shared" si="104"/>
        <v>2024-1</v>
      </c>
      <c r="P795" s="16">
        <v>0</v>
      </c>
      <c r="Q795" s="16">
        <v>0</v>
      </c>
      <c r="R795" s="5">
        <v>0</v>
      </c>
      <c r="S795" s="5" t="s">
        <v>34</v>
      </c>
      <c r="T795" s="5" t="str">
        <f t="shared" si="105"/>
        <v>219-2023-12-31</v>
      </c>
    </row>
    <row r="796" spans="1:20" x14ac:dyDescent="0.3">
      <c r="A796" s="37">
        <v>219</v>
      </c>
      <c r="B796" s="5" t="s">
        <v>159</v>
      </c>
      <c r="C796" s="5" t="s">
        <v>98</v>
      </c>
      <c r="D796" s="5" t="s">
        <v>54</v>
      </c>
      <c r="E796" s="5" t="s">
        <v>24</v>
      </c>
      <c r="F796" s="6">
        <v>45291</v>
      </c>
      <c r="G796" s="5">
        <v>1</v>
      </c>
      <c r="H796" s="9">
        <v>-5.9</v>
      </c>
      <c r="I796" s="8">
        <v>0</v>
      </c>
      <c r="J796" s="15">
        <v>0</v>
      </c>
      <c r="K796" s="5" t="s">
        <v>158</v>
      </c>
      <c r="L796" s="5" t="s">
        <v>158</v>
      </c>
      <c r="M796" s="5">
        <f t="shared" si="102"/>
        <v>2024</v>
      </c>
      <c r="N796" s="5" t="str">
        <f t="shared" si="103"/>
        <v>Junio</v>
      </c>
      <c r="O796" s="6" t="str">
        <f t="shared" si="104"/>
        <v>2024-2</v>
      </c>
      <c r="P796" s="16">
        <v>0</v>
      </c>
      <c r="Q796" s="16">
        <v>0</v>
      </c>
      <c r="R796" s="5">
        <v>0</v>
      </c>
      <c r="S796" s="5" t="s">
        <v>34</v>
      </c>
      <c r="T796" s="5" t="str">
        <f t="shared" si="105"/>
        <v>219-2024-06-30</v>
      </c>
    </row>
    <row r="797" spans="1:20" x14ac:dyDescent="0.3">
      <c r="A797" s="5">
        <v>219</v>
      </c>
      <c r="B797" s="5" t="s">
        <v>159</v>
      </c>
      <c r="C797" s="5" t="s">
        <v>98</v>
      </c>
      <c r="D797" s="5" t="s">
        <v>54</v>
      </c>
      <c r="E797" s="5" t="s">
        <v>24</v>
      </c>
      <c r="F797" s="6">
        <v>45473</v>
      </c>
      <c r="G797" s="5">
        <v>1</v>
      </c>
      <c r="H797" s="5">
        <v>14.84</v>
      </c>
      <c r="I797" s="15">
        <v>1</v>
      </c>
      <c r="J797" s="15">
        <v>1</v>
      </c>
      <c r="K797" s="5" t="s">
        <v>25</v>
      </c>
      <c r="L797" s="5" t="s">
        <v>25</v>
      </c>
      <c r="M797" s="5">
        <f t="shared" si="102"/>
        <v>2024</v>
      </c>
      <c r="N797" s="5" t="str">
        <f t="shared" si="103"/>
        <v>Diciembre</v>
      </c>
      <c r="O797" s="6" t="str">
        <f t="shared" si="104"/>
        <v>2023-1</v>
      </c>
      <c r="P797" s="5">
        <v>0</v>
      </c>
      <c r="Q797" s="5">
        <v>0</v>
      </c>
      <c r="R797" s="5">
        <v>0</v>
      </c>
      <c r="S797" s="5" t="s">
        <v>34</v>
      </c>
      <c r="T797" s="5" t="str">
        <f t="shared" si="105"/>
        <v>219-2024-12-31</v>
      </c>
    </row>
    <row r="798" spans="1:20" x14ac:dyDescent="0.3">
      <c r="A798" s="25">
        <v>219</v>
      </c>
      <c r="B798" s="5" t="s">
        <v>159</v>
      </c>
      <c r="C798" s="5" t="s">
        <v>98</v>
      </c>
      <c r="D798" s="5" t="s">
        <v>54</v>
      </c>
      <c r="E798" s="5" t="s">
        <v>24</v>
      </c>
      <c r="F798" s="6">
        <v>45657</v>
      </c>
      <c r="G798" s="5">
        <v>1</v>
      </c>
      <c r="H798" s="10">
        <v>-12.53</v>
      </c>
      <c r="I798" s="15">
        <f>IFERROR(IF((H799/G799)&gt;1.3,1.3,H799/G799),"")</f>
        <v>1.3</v>
      </c>
      <c r="J798" s="15">
        <f>IFERROR(IF((H799/G799)&gt;H799/G799,1.3,H799/G799),"")</f>
        <v>40.43</v>
      </c>
      <c r="K798" s="5" t="s">
        <v>25</v>
      </c>
      <c r="L798" s="5" t="s">
        <v>25</v>
      </c>
      <c r="M798" s="5">
        <f t="shared" si="102"/>
        <v>2023</v>
      </c>
      <c r="N798" s="5" t="str">
        <f t="shared" si="103"/>
        <v>Junio</v>
      </c>
      <c r="O798" s="6" t="str">
        <f t="shared" si="104"/>
        <v>2024-1</v>
      </c>
      <c r="P798" s="16">
        <v>0</v>
      </c>
      <c r="Q798" s="16">
        <v>0</v>
      </c>
      <c r="R798" s="5">
        <v>0</v>
      </c>
      <c r="S798" s="5" t="s">
        <v>34</v>
      </c>
      <c r="T798" s="5" t="str">
        <f t="shared" si="105"/>
        <v>220-2023-06-30</v>
      </c>
    </row>
    <row r="799" spans="1:20" x14ac:dyDescent="0.3">
      <c r="A799" s="25">
        <v>220</v>
      </c>
      <c r="B799" s="5" t="s">
        <v>160</v>
      </c>
      <c r="C799" s="5" t="s">
        <v>98</v>
      </c>
      <c r="D799" s="5" t="s">
        <v>54</v>
      </c>
      <c r="E799" s="5" t="s">
        <v>24</v>
      </c>
      <c r="F799" s="17">
        <v>45107</v>
      </c>
      <c r="G799" s="5">
        <v>1</v>
      </c>
      <c r="H799" s="9">
        <v>40.43</v>
      </c>
      <c r="I799" s="8">
        <v>1</v>
      </c>
      <c r="J799" s="15">
        <f>IFERROR(IF((H800/G800)&gt;1,1,H800/G800),"")</f>
        <v>1</v>
      </c>
      <c r="K799" s="5" t="s">
        <v>25</v>
      </c>
      <c r="L799" s="5" t="s">
        <v>25</v>
      </c>
      <c r="M799" s="5">
        <f t="shared" si="102"/>
        <v>2024</v>
      </c>
      <c r="N799" s="5" t="str">
        <f t="shared" si="103"/>
        <v>Junio</v>
      </c>
      <c r="O799" s="6" t="str">
        <f t="shared" si="104"/>
        <v>2024-2</v>
      </c>
      <c r="P799" s="16">
        <v>0</v>
      </c>
      <c r="Q799" s="16">
        <v>0</v>
      </c>
      <c r="R799" s="5">
        <v>0</v>
      </c>
      <c r="S799" s="5" t="s">
        <v>34</v>
      </c>
      <c r="T799" s="5" t="str">
        <f t="shared" si="105"/>
        <v>220-2024-06-30</v>
      </c>
    </row>
    <row r="800" spans="1:20" x14ac:dyDescent="0.3">
      <c r="A800" s="5">
        <v>220</v>
      </c>
      <c r="B800" s="5" t="s">
        <v>160</v>
      </c>
      <c r="C800" s="5" t="s">
        <v>98</v>
      </c>
      <c r="D800" s="5" t="s">
        <v>54</v>
      </c>
      <c r="E800" s="5" t="s">
        <v>24</v>
      </c>
      <c r="F800" s="6">
        <v>45473</v>
      </c>
      <c r="G800" s="5">
        <v>1</v>
      </c>
      <c r="H800" s="5">
        <v>3.58</v>
      </c>
      <c r="I800" s="15">
        <v>1</v>
      </c>
      <c r="J800" s="15">
        <v>1</v>
      </c>
      <c r="K800" s="5" t="s">
        <v>25</v>
      </c>
      <c r="L800" s="5" t="s">
        <v>25</v>
      </c>
      <c r="M800" s="5">
        <f t="shared" si="102"/>
        <v>2024</v>
      </c>
      <c r="N800" s="5" t="str">
        <f t="shared" si="103"/>
        <v>Diciembre</v>
      </c>
      <c r="O800" s="6" t="str">
        <f t="shared" si="104"/>
        <v>2024-2</v>
      </c>
      <c r="P800" s="5">
        <v>0</v>
      </c>
      <c r="Q800" s="5">
        <v>0</v>
      </c>
      <c r="R800" s="5">
        <v>0</v>
      </c>
      <c r="S800" s="5" t="s">
        <v>34</v>
      </c>
      <c r="T800" s="5" t="str">
        <f t="shared" si="105"/>
        <v>220-2024-12-31</v>
      </c>
    </row>
    <row r="801" spans="1:20" x14ac:dyDescent="0.3">
      <c r="A801" s="25">
        <v>220</v>
      </c>
      <c r="B801" s="5" t="s">
        <v>160</v>
      </c>
      <c r="C801" s="5" t="s">
        <v>98</v>
      </c>
      <c r="D801" s="5" t="s">
        <v>54</v>
      </c>
      <c r="E801" s="5" t="s">
        <v>24</v>
      </c>
      <c r="F801" s="6">
        <v>45657</v>
      </c>
      <c r="G801" s="5">
        <v>1</v>
      </c>
      <c r="H801" s="10">
        <v>13.05</v>
      </c>
      <c r="I801" s="15">
        <f>IFERROR(IF((H802/G802)&gt;1.3,1.3,H802/G802),"")</f>
        <v>0.33329999999999999</v>
      </c>
      <c r="J801" s="15">
        <f>IFERROR(IF((H802/G802)&gt;H802/G802,1.3,H802/G802),"")</f>
        <v>0.33329999999999999</v>
      </c>
      <c r="K801" s="5" t="s">
        <v>25</v>
      </c>
      <c r="L801" s="5" t="s">
        <v>25</v>
      </c>
      <c r="M801" s="5">
        <f t="shared" si="102"/>
        <v>2024</v>
      </c>
      <c r="N801" s="5" t="str">
        <f t="shared" si="103"/>
        <v>Diciembre</v>
      </c>
      <c r="O801" s="6" t="str">
        <f t="shared" si="104"/>
        <v>2022-2</v>
      </c>
      <c r="P801" s="16">
        <v>0</v>
      </c>
      <c r="Q801" s="16">
        <v>0</v>
      </c>
      <c r="R801" s="5">
        <v>0</v>
      </c>
      <c r="S801" s="5" t="s">
        <v>34</v>
      </c>
      <c r="T801" s="5" t="str">
        <f t="shared" si="105"/>
        <v>221-2024-12-31</v>
      </c>
    </row>
    <row r="802" spans="1:20" x14ac:dyDescent="0.3">
      <c r="A802" s="25">
        <v>221</v>
      </c>
      <c r="B802" s="5" t="s">
        <v>161</v>
      </c>
      <c r="C802" s="5" t="s">
        <v>98</v>
      </c>
      <c r="D802" s="5" t="s">
        <v>73</v>
      </c>
      <c r="E802" s="5" t="s">
        <v>24</v>
      </c>
      <c r="F802" s="6">
        <v>45657</v>
      </c>
      <c r="G802" s="5">
        <v>100</v>
      </c>
      <c r="H802" s="10">
        <v>33.33</v>
      </c>
      <c r="I802" s="15">
        <f>IFERROR(IF((H803/G803)&gt;1.3,1.3,H803/G803),"")</f>
        <v>0.9375</v>
      </c>
      <c r="J802" s="15">
        <f>IFERROR(IF((H803/G803)&gt;H803/G803,1.3,H803/G803),"")</f>
        <v>0.9375</v>
      </c>
      <c r="K802" s="5"/>
      <c r="L802" s="5"/>
      <c r="M802" s="5">
        <f t="shared" si="102"/>
        <v>2022</v>
      </c>
      <c r="N802" s="5" t="str">
        <f t="shared" si="103"/>
        <v>Diciembre</v>
      </c>
      <c r="O802" s="6" t="str">
        <f t="shared" si="104"/>
        <v>2024-2</v>
      </c>
      <c r="P802" s="16">
        <v>0</v>
      </c>
      <c r="Q802" s="16">
        <v>0</v>
      </c>
      <c r="R802" s="5">
        <v>0</v>
      </c>
      <c r="S802" s="5" t="s">
        <v>34</v>
      </c>
      <c r="T802" s="5" t="str">
        <f t="shared" si="105"/>
        <v>222-2022-12-31</v>
      </c>
    </row>
    <row r="803" spans="1:20" x14ac:dyDescent="0.3">
      <c r="A803" s="5">
        <v>222</v>
      </c>
      <c r="B803" s="5" t="s">
        <v>162</v>
      </c>
      <c r="C803" s="5" t="s">
        <v>98</v>
      </c>
      <c r="D803" s="5" t="s">
        <v>73</v>
      </c>
      <c r="E803" s="5" t="s">
        <v>24</v>
      </c>
      <c r="F803" s="6">
        <v>44926</v>
      </c>
      <c r="G803" s="5">
        <v>100</v>
      </c>
      <c r="H803" s="5">
        <v>93.75</v>
      </c>
      <c r="I803" s="15">
        <v>0.9375</v>
      </c>
      <c r="J803" s="15">
        <v>0.9375</v>
      </c>
      <c r="K803" s="5" t="s">
        <v>25</v>
      </c>
      <c r="L803" s="5" t="s">
        <v>25</v>
      </c>
      <c r="M803" s="5">
        <f t="shared" si="102"/>
        <v>2024</v>
      </c>
      <c r="N803" s="5" t="str">
        <f t="shared" si="103"/>
        <v>Diciembre</v>
      </c>
      <c r="O803" s="6" t="str">
        <f t="shared" si="104"/>
        <v>2024-2</v>
      </c>
      <c r="P803" s="5">
        <v>0</v>
      </c>
      <c r="Q803" s="5">
        <v>0</v>
      </c>
      <c r="R803" s="5">
        <v>0</v>
      </c>
      <c r="S803" s="5" t="s">
        <v>34</v>
      </c>
      <c r="T803" s="5" t="str">
        <f t="shared" si="105"/>
        <v>222-2024-12-31</v>
      </c>
    </row>
    <row r="804" spans="1:20" x14ac:dyDescent="0.3">
      <c r="A804" s="25">
        <v>222</v>
      </c>
      <c r="B804" s="5" t="s">
        <v>162</v>
      </c>
      <c r="C804" s="5" t="s">
        <v>98</v>
      </c>
      <c r="D804" s="5" t="s">
        <v>73</v>
      </c>
      <c r="E804" s="5" t="s">
        <v>24</v>
      </c>
      <c r="F804" s="6">
        <v>45657</v>
      </c>
      <c r="G804" s="5">
        <v>100</v>
      </c>
      <c r="H804" s="10">
        <v>68.75</v>
      </c>
      <c r="I804" s="15">
        <f>IFERROR(IF((H805/G805)&gt;1.3,1.3,H805/G805),"")</f>
        <v>0.94120000000000004</v>
      </c>
      <c r="J804" s="15">
        <f>IFERROR(IF((H805/G805)&gt;H805/G805,1.3,H805/G805),"")</f>
        <v>0.94120000000000004</v>
      </c>
      <c r="K804" s="5" t="s">
        <v>25</v>
      </c>
      <c r="L804" s="5" t="s">
        <v>25</v>
      </c>
      <c r="M804" s="5">
        <f t="shared" si="102"/>
        <v>2024</v>
      </c>
      <c r="N804" s="5" t="str">
        <f t="shared" si="103"/>
        <v>Diciembre</v>
      </c>
      <c r="O804" s="6" t="str">
        <f t="shared" si="104"/>
        <v>2022-2</v>
      </c>
      <c r="P804" s="16">
        <v>0</v>
      </c>
      <c r="Q804" s="16">
        <v>0</v>
      </c>
      <c r="R804" s="5">
        <v>0</v>
      </c>
      <c r="S804" s="5" t="s">
        <v>34</v>
      </c>
      <c r="T804" s="5" t="str">
        <f t="shared" si="105"/>
        <v>223-2024-12-31</v>
      </c>
    </row>
    <row r="805" spans="1:20" x14ac:dyDescent="0.3">
      <c r="A805" s="25">
        <v>223</v>
      </c>
      <c r="B805" s="5" t="s">
        <v>163</v>
      </c>
      <c r="C805" s="5" t="s">
        <v>98</v>
      </c>
      <c r="D805" s="5" t="s">
        <v>73</v>
      </c>
      <c r="E805" s="5" t="s">
        <v>24</v>
      </c>
      <c r="F805" s="6">
        <v>45657</v>
      </c>
      <c r="G805" s="5">
        <v>100</v>
      </c>
      <c r="H805" s="10">
        <v>94.12</v>
      </c>
      <c r="I805" s="15">
        <f>IFERROR(IF((H806/G806)&gt;1.3,1.3,H806/G806),"")</f>
        <v>0.71430000000000005</v>
      </c>
      <c r="J805" s="15">
        <f>IFERROR(IF((H806/G806)&gt;H806/G806,1.3,H806/G806),"")</f>
        <v>0.71430000000000005</v>
      </c>
      <c r="K805" s="5"/>
      <c r="L805" s="5"/>
      <c r="M805" s="5">
        <f t="shared" si="102"/>
        <v>2022</v>
      </c>
      <c r="N805" s="5" t="str">
        <f t="shared" si="103"/>
        <v>Diciembre</v>
      </c>
      <c r="O805" s="6" t="str">
        <f t="shared" si="104"/>
        <v>2024-2</v>
      </c>
      <c r="P805" s="16">
        <v>0</v>
      </c>
      <c r="Q805" s="16">
        <v>0</v>
      </c>
      <c r="R805" s="5">
        <v>0</v>
      </c>
      <c r="S805" s="5" t="s">
        <v>34</v>
      </c>
      <c r="T805" s="5" t="str">
        <f t="shared" si="105"/>
        <v>224-2022-12-31</v>
      </c>
    </row>
    <row r="806" spans="1:20" x14ac:dyDescent="0.3">
      <c r="A806" s="5">
        <v>224</v>
      </c>
      <c r="B806" s="5" t="s">
        <v>164</v>
      </c>
      <c r="C806" s="5" t="s">
        <v>98</v>
      </c>
      <c r="D806" s="5" t="s">
        <v>73</v>
      </c>
      <c r="E806" s="5" t="s">
        <v>24</v>
      </c>
      <c r="F806" s="6">
        <v>44926</v>
      </c>
      <c r="G806" s="5">
        <v>100</v>
      </c>
      <c r="H806" s="5">
        <v>71.430000000000007</v>
      </c>
      <c r="I806" s="15">
        <v>0.71430000000000005</v>
      </c>
      <c r="J806" s="15">
        <v>0.71430000000000005</v>
      </c>
      <c r="K806" s="5" t="s">
        <v>25</v>
      </c>
      <c r="L806" s="5" t="s">
        <v>25</v>
      </c>
      <c r="M806" s="5">
        <f t="shared" si="102"/>
        <v>2024</v>
      </c>
      <c r="N806" s="5" t="str">
        <f t="shared" si="103"/>
        <v>Diciembre</v>
      </c>
      <c r="O806" s="6" t="str">
        <f t="shared" si="104"/>
        <v>2023-1</v>
      </c>
      <c r="P806" s="5">
        <v>0</v>
      </c>
      <c r="Q806" s="5">
        <v>0</v>
      </c>
      <c r="R806" s="5">
        <v>0</v>
      </c>
      <c r="S806" s="5" t="s">
        <v>34</v>
      </c>
      <c r="T806" s="5" t="str">
        <f t="shared" si="105"/>
        <v>224-2024-12-31</v>
      </c>
    </row>
    <row r="807" spans="1:20" x14ac:dyDescent="0.3">
      <c r="A807" s="25">
        <v>224</v>
      </c>
      <c r="B807" s="5" t="s">
        <v>164</v>
      </c>
      <c r="C807" s="5" t="s">
        <v>98</v>
      </c>
      <c r="D807" s="5" t="s">
        <v>73</v>
      </c>
      <c r="E807" s="5" t="s">
        <v>24</v>
      </c>
      <c r="F807" s="6">
        <v>45657</v>
      </c>
      <c r="G807" s="5">
        <v>100</v>
      </c>
      <c r="H807" s="10">
        <v>100</v>
      </c>
      <c r="I807" s="15">
        <f>IFERROR(IF((H808/G808)&gt;1.3,1.3,H808/G808),"")</f>
        <v>1.3</v>
      </c>
      <c r="J807" s="15">
        <f>IFERROR(IF((H808/G808)&gt;H808/G808,1.3,H808/G808),"")</f>
        <v>4.166666666666667</v>
      </c>
      <c r="K807" s="5" t="s">
        <v>25</v>
      </c>
      <c r="L807" s="5" t="s">
        <v>25</v>
      </c>
      <c r="M807" s="5">
        <f t="shared" si="102"/>
        <v>2023</v>
      </c>
      <c r="N807" s="5" t="str">
        <f t="shared" si="103"/>
        <v>Enero</v>
      </c>
      <c r="O807" s="6" t="str">
        <f t="shared" si="104"/>
        <v>2023-1</v>
      </c>
      <c r="P807" s="16">
        <v>0</v>
      </c>
      <c r="Q807" s="16">
        <v>0</v>
      </c>
      <c r="R807" s="5">
        <v>0</v>
      </c>
      <c r="S807" s="5" t="s">
        <v>34</v>
      </c>
      <c r="T807" s="5" t="str">
        <f t="shared" si="105"/>
        <v>225-2023-01-31</v>
      </c>
    </row>
    <row r="808" spans="1:20" x14ac:dyDescent="0.3">
      <c r="A808" s="25">
        <v>225</v>
      </c>
      <c r="B808" s="5" t="s">
        <v>165</v>
      </c>
      <c r="C808" s="5" t="s">
        <v>98</v>
      </c>
      <c r="D808" s="5" t="s">
        <v>23</v>
      </c>
      <c r="E808" s="5" t="s">
        <v>24</v>
      </c>
      <c r="F808" s="6">
        <v>44957</v>
      </c>
      <c r="G808" s="5">
        <v>6</v>
      </c>
      <c r="H808" s="9">
        <v>25</v>
      </c>
      <c r="I808" s="8">
        <f t="shared" ref="I808:I831" si="106">IFERROR(IF((H809/G809)&gt;1,1,H809/G809),"")</f>
        <v>1</v>
      </c>
      <c r="J808" s="15">
        <f t="shared" ref="J808:J831" si="107">IFERROR(IF((H809/G809)&gt;1,1,H809/G809),"")</f>
        <v>1</v>
      </c>
      <c r="K808" s="5" t="s">
        <v>55</v>
      </c>
      <c r="L808" s="5" t="s">
        <v>55</v>
      </c>
      <c r="M808" s="5">
        <f t="shared" si="102"/>
        <v>2023</v>
      </c>
      <c r="N808" s="5" t="str">
        <f t="shared" si="103"/>
        <v>Febrero</v>
      </c>
      <c r="O808" s="6" t="str">
        <f t="shared" si="104"/>
        <v>2023-1</v>
      </c>
      <c r="P808" s="16">
        <v>0</v>
      </c>
      <c r="Q808" s="16">
        <v>0</v>
      </c>
      <c r="R808" s="5">
        <v>0</v>
      </c>
      <c r="S808" s="5" t="s">
        <v>34</v>
      </c>
      <c r="T808" s="5" t="str">
        <f t="shared" si="105"/>
        <v>225-2023-02-28</v>
      </c>
    </row>
    <row r="809" spans="1:20" x14ac:dyDescent="0.3">
      <c r="A809" s="25">
        <v>225</v>
      </c>
      <c r="B809" s="5" t="s">
        <v>165</v>
      </c>
      <c r="C809" s="5" t="s">
        <v>98</v>
      </c>
      <c r="D809" s="5" t="s">
        <v>23</v>
      </c>
      <c r="E809" s="5" t="s">
        <v>24</v>
      </c>
      <c r="F809" s="17">
        <v>44985</v>
      </c>
      <c r="G809" s="5">
        <v>6</v>
      </c>
      <c r="H809" s="9">
        <v>20</v>
      </c>
      <c r="I809" s="8">
        <f t="shared" si="106"/>
        <v>1</v>
      </c>
      <c r="J809" s="15">
        <f t="shared" si="107"/>
        <v>1</v>
      </c>
      <c r="K809" s="5" t="s">
        <v>55</v>
      </c>
      <c r="L809" s="5" t="s">
        <v>55</v>
      </c>
      <c r="M809" s="5">
        <f t="shared" si="102"/>
        <v>2023</v>
      </c>
      <c r="N809" s="5" t="str">
        <f t="shared" si="103"/>
        <v>Marzo</v>
      </c>
      <c r="O809" s="6" t="str">
        <f t="shared" si="104"/>
        <v>2023-1</v>
      </c>
      <c r="P809" s="16">
        <v>0</v>
      </c>
      <c r="Q809" s="16">
        <v>0</v>
      </c>
      <c r="R809" s="5">
        <v>0</v>
      </c>
      <c r="S809" s="5" t="s">
        <v>34</v>
      </c>
      <c r="T809" s="5" t="str">
        <f t="shared" si="105"/>
        <v>225-2023-03-31</v>
      </c>
    </row>
    <row r="810" spans="1:20" x14ac:dyDescent="0.3">
      <c r="A810" s="25">
        <v>225</v>
      </c>
      <c r="B810" s="5" t="s">
        <v>165</v>
      </c>
      <c r="C810" s="5" t="s">
        <v>98</v>
      </c>
      <c r="D810" s="5" t="s">
        <v>23</v>
      </c>
      <c r="E810" s="5" t="s">
        <v>24</v>
      </c>
      <c r="F810" s="6">
        <v>45016</v>
      </c>
      <c r="G810" s="5">
        <v>6</v>
      </c>
      <c r="H810" s="9">
        <v>19</v>
      </c>
      <c r="I810" s="8">
        <f t="shared" si="106"/>
        <v>1</v>
      </c>
      <c r="J810" s="15">
        <f t="shared" si="107"/>
        <v>1</v>
      </c>
      <c r="K810" s="5" t="s">
        <v>55</v>
      </c>
      <c r="L810" s="5" t="s">
        <v>55</v>
      </c>
      <c r="M810" s="5">
        <f t="shared" si="102"/>
        <v>2023</v>
      </c>
      <c r="N810" s="5" t="str">
        <f t="shared" si="103"/>
        <v>Abril</v>
      </c>
      <c r="O810" s="6" t="str">
        <f t="shared" si="104"/>
        <v>2023-1</v>
      </c>
      <c r="P810" s="16">
        <v>0</v>
      </c>
      <c r="Q810" s="16">
        <v>0</v>
      </c>
      <c r="R810" s="5">
        <v>0</v>
      </c>
      <c r="S810" s="5" t="s">
        <v>34</v>
      </c>
      <c r="T810" s="5" t="str">
        <f t="shared" si="105"/>
        <v>225-2023-04-30</v>
      </c>
    </row>
    <row r="811" spans="1:20" x14ac:dyDescent="0.3">
      <c r="A811" s="25">
        <v>225</v>
      </c>
      <c r="B811" s="5" t="s">
        <v>165</v>
      </c>
      <c r="C811" s="5" t="s">
        <v>98</v>
      </c>
      <c r="D811" s="5" t="s">
        <v>23</v>
      </c>
      <c r="E811" s="5" t="s">
        <v>24</v>
      </c>
      <c r="F811" s="6">
        <v>45046</v>
      </c>
      <c r="G811" s="5">
        <v>6</v>
      </c>
      <c r="H811" s="9">
        <v>20</v>
      </c>
      <c r="I811" s="8">
        <f t="shared" si="106"/>
        <v>1</v>
      </c>
      <c r="J811" s="15">
        <f t="shared" si="107"/>
        <v>1</v>
      </c>
      <c r="K811" s="5" t="s">
        <v>55</v>
      </c>
      <c r="L811" s="5" t="s">
        <v>55</v>
      </c>
      <c r="M811" s="5">
        <f t="shared" si="102"/>
        <v>2023</v>
      </c>
      <c r="N811" s="5" t="str">
        <f t="shared" si="103"/>
        <v>Mayo</v>
      </c>
      <c r="O811" s="6" t="str">
        <f t="shared" si="104"/>
        <v>2023-1</v>
      </c>
      <c r="P811" s="16">
        <v>0</v>
      </c>
      <c r="Q811" s="16">
        <v>0</v>
      </c>
      <c r="R811" s="5">
        <v>0</v>
      </c>
      <c r="S811" s="5" t="s">
        <v>34</v>
      </c>
      <c r="T811" s="5" t="str">
        <f t="shared" si="105"/>
        <v>225-2023-05-31</v>
      </c>
    </row>
    <row r="812" spans="1:20" x14ac:dyDescent="0.3">
      <c r="A812" s="25">
        <v>225</v>
      </c>
      <c r="B812" s="5" t="s">
        <v>165</v>
      </c>
      <c r="C812" s="5" t="s">
        <v>98</v>
      </c>
      <c r="D812" s="5" t="s">
        <v>23</v>
      </c>
      <c r="E812" s="5" t="s">
        <v>24</v>
      </c>
      <c r="F812" s="6">
        <v>45077</v>
      </c>
      <c r="G812" s="5">
        <v>6</v>
      </c>
      <c r="H812" s="9">
        <v>23</v>
      </c>
      <c r="I812" s="8">
        <f t="shared" si="106"/>
        <v>1</v>
      </c>
      <c r="J812" s="15">
        <f t="shared" si="107"/>
        <v>1</v>
      </c>
      <c r="K812" s="5" t="s">
        <v>55</v>
      </c>
      <c r="L812" s="5" t="s">
        <v>55</v>
      </c>
      <c r="M812" s="5">
        <f t="shared" si="102"/>
        <v>2023</v>
      </c>
      <c r="N812" s="5" t="str">
        <f t="shared" si="103"/>
        <v>Junio</v>
      </c>
      <c r="O812" s="6" t="str">
        <f t="shared" si="104"/>
        <v>2023-2</v>
      </c>
      <c r="P812" s="16">
        <v>0</v>
      </c>
      <c r="Q812" s="16">
        <v>0</v>
      </c>
      <c r="R812" s="5">
        <v>0</v>
      </c>
      <c r="S812" s="5" t="s">
        <v>34</v>
      </c>
      <c r="T812" s="5" t="str">
        <f t="shared" si="105"/>
        <v>225-2023-06-30</v>
      </c>
    </row>
    <row r="813" spans="1:20" x14ac:dyDescent="0.3">
      <c r="A813" s="25">
        <v>225</v>
      </c>
      <c r="B813" s="5" t="s">
        <v>165</v>
      </c>
      <c r="C813" s="5" t="s">
        <v>98</v>
      </c>
      <c r="D813" s="5" t="s">
        <v>23</v>
      </c>
      <c r="E813" s="5" t="s">
        <v>24</v>
      </c>
      <c r="F813" s="6">
        <v>45107</v>
      </c>
      <c r="G813" s="5">
        <v>6</v>
      </c>
      <c r="H813" s="9">
        <v>19</v>
      </c>
      <c r="I813" s="8">
        <f t="shared" si="106"/>
        <v>1</v>
      </c>
      <c r="J813" s="15">
        <f t="shared" si="107"/>
        <v>1</v>
      </c>
      <c r="K813" s="5" t="s">
        <v>55</v>
      </c>
      <c r="L813" s="5" t="s">
        <v>55</v>
      </c>
      <c r="M813" s="5">
        <f t="shared" si="102"/>
        <v>2023</v>
      </c>
      <c r="N813" s="5" t="str">
        <f t="shared" si="103"/>
        <v>Julio</v>
      </c>
      <c r="O813" s="6" t="str">
        <f t="shared" si="104"/>
        <v>2023-2</v>
      </c>
      <c r="P813" s="16">
        <v>0</v>
      </c>
      <c r="Q813" s="16">
        <v>0</v>
      </c>
      <c r="R813" s="5">
        <v>0</v>
      </c>
      <c r="S813" s="5" t="s">
        <v>34</v>
      </c>
      <c r="T813" s="5" t="str">
        <f t="shared" si="105"/>
        <v>225-2023-07-31</v>
      </c>
    </row>
    <row r="814" spans="1:20" x14ac:dyDescent="0.3">
      <c r="A814" s="25">
        <v>225</v>
      </c>
      <c r="B814" s="5" t="s">
        <v>165</v>
      </c>
      <c r="C814" s="5" t="s">
        <v>98</v>
      </c>
      <c r="D814" s="5" t="s">
        <v>23</v>
      </c>
      <c r="E814" s="5" t="s">
        <v>24</v>
      </c>
      <c r="F814" s="6">
        <v>45138</v>
      </c>
      <c r="G814" s="5">
        <v>6</v>
      </c>
      <c r="H814" s="9">
        <v>20</v>
      </c>
      <c r="I814" s="8">
        <f t="shared" si="106"/>
        <v>1</v>
      </c>
      <c r="J814" s="15">
        <f t="shared" si="107"/>
        <v>1</v>
      </c>
      <c r="K814" s="5" t="s">
        <v>55</v>
      </c>
      <c r="L814" s="5" t="s">
        <v>55</v>
      </c>
      <c r="M814" s="5">
        <f t="shared" si="102"/>
        <v>2023</v>
      </c>
      <c r="N814" s="5" t="str">
        <f t="shared" si="103"/>
        <v>Agosto</v>
      </c>
      <c r="O814" s="6" t="str">
        <f t="shared" si="104"/>
        <v>2023-2</v>
      </c>
      <c r="P814" s="16">
        <v>0</v>
      </c>
      <c r="Q814" s="16">
        <v>0</v>
      </c>
      <c r="R814" s="5">
        <v>0</v>
      </c>
      <c r="S814" s="5" t="s">
        <v>34</v>
      </c>
      <c r="T814" s="5" t="str">
        <f t="shared" si="105"/>
        <v>225-2023-08-31</v>
      </c>
    </row>
    <row r="815" spans="1:20" x14ac:dyDescent="0.3">
      <c r="A815" s="25">
        <v>225</v>
      </c>
      <c r="B815" s="5" t="s">
        <v>165</v>
      </c>
      <c r="C815" s="5" t="s">
        <v>98</v>
      </c>
      <c r="D815" s="5" t="s">
        <v>23</v>
      </c>
      <c r="E815" s="5" t="s">
        <v>24</v>
      </c>
      <c r="F815" s="6">
        <v>45169</v>
      </c>
      <c r="G815" s="5">
        <v>6</v>
      </c>
      <c r="H815" s="9">
        <v>23</v>
      </c>
      <c r="I815" s="8">
        <f t="shared" si="106"/>
        <v>1</v>
      </c>
      <c r="J815" s="15">
        <f t="shared" si="107"/>
        <v>1</v>
      </c>
      <c r="K815" s="5" t="s">
        <v>55</v>
      </c>
      <c r="L815" s="5" t="s">
        <v>55</v>
      </c>
      <c r="M815" s="5">
        <f t="shared" si="102"/>
        <v>2023</v>
      </c>
      <c r="N815" s="5" t="str">
        <f t="shared" si="103"/>
        <v>Septiembre</v>
      </c>
      <c r="O815" s="6" t="str">
        <f t="shared" si="104"/>
        <v>2023-2</v>
      </c>
      <c r="P815" s="16">
        <v>0</v>
      </c>
      <c r="Q815" s="16">
        <v>0</v>
      </c>
      <c r="R815" s="5">
        <v>0</v>
      </c>
      <c r="S815" s="5" t="s">
        <v>34</v>
      </c>
      <c r="T815" s="5" t="str">
        <f t="shared" si="105"/>
        <v>225-2023-09-30</v>
      </c>
    </row>
    <row r="816" spans="1:20" x14ac:dyDescent="0.3">
      <c r="A816" s="25">
        <v>225</v>
      </c>
      <c r="B816" s="5" t="s">
        <v>165</v>
      </c>
      <c r="C816" s="5" t="s">
        <v>98</v>
      </c>
      <c r="D816" s="5" t="s">
        <v>23</v>
      </c>
      <c r="E816" s="5" t="s">
        <v>24</v>
      </c>
      <c r="F816" s="6">
        <v>45199</v>
      </c>
      <c r="G816" s="5">
        <v>6</v>
      </c>
      <c r="H816" s="9">
        <v>21</v>
      </c>
      <c r="I816" s="8">
        <f t="shared" si="106"/>
        <v>1</v>
      </c>
      <c r="J816" s="15">
        <f t="shared" si="107"/>
        <v>1</v>
      </c>
      <c r="K816" s="5" t="s">
        <v>55</v>
      </c>
      <c r="L816" s="5" t="s">
        <v>55</v>
      </c>
      <c r="M816" s="5">
        <f t="shared" si="102"/>
        <v>2023</v>
      </c>
      <c r="N816" s="5" t="str">
        <f t="shared" si="103"/>
        <v>Octubre</v>
      </c>
      <c r="O816" s="6" t="str">
        <f t="shared" si="104"/>
        <v>2023-2</v>
      </c>
      <c r="P816" s="16">
        <v>0</v>
      </c>
      <c r="Q816" s="16">
        <v>0</v>
      </c>
      <c r="R816" s="5">
        <v>0</v>
      </c>
      <c r="S816" s="5" t="s">
        <v>34</v>
      </c>
      <c r="T816" s="5" t="str">
        <f t="shared" si="105"/>
        <v>225-2023-10-31</v>
      </c>
    </row>
    <row r="817" spans="1:20" x14ac:dyDescent="0.3">
      <c r="A817" s="37">
        <v>225</v>
      </c>
      <c r="B817" s="5" t="s">
        <v>165</v>
      </c>
      <c r="C817" s="5" t="s">
        <v>98</v>
      </c>
      <c r="D817" s="5" t="s">
        <v>23</v>
      </c>
      <c r="E817" s="5" t="s">
        <v>24</v>
      </c>
      <c r="F817" s="6">
        <v>45230</v>
      </c>
      <c r="G817" s="5">
        <v>6</v>
      </c>
      <c r="H817" s="9">
        <v>19</v>
      </c>
      <c r="I817" s="8">
        <f t="shared" si="106"/>
        <v>1</v>
      </c>
      <c r="J817" s="15">
        <f t="shared" si="107"/>
        <v>1</v>
      </c>
      <c r="K817" s="5" t="s">
        <v>55</v>
      </c>
      <c r="L817" s="5" t="s">
        <v>55</v>
      </c>
      <c r="M817" s="5">
        <f t="shared" si="102"/>
        <v>2023</v>
      </c>
      <c r="N817" s="5" t="str">
        <f t="shared" si="103"/>
        <v>Noviembre</v>
      </c>
      <c r="O817" s="6" t="str">
        <f t="shared" si="104"/>
        <v>2023-2</v>
      </c>
      <c r="P817" s="16">
        <v>0</v>
      </c>
      <c r="Q817" s="16">
        <v>0</v>
      </c>
      <c r="R817" s="5">
        <v>0</v>
      </c>
      <c r="S817" s="5" t="s">
        <v>34</v>
      </c>
      <c r="T817" s="5" t="str">
        <f t="shared" si="105"/>
        <v>225-2023-11-30</v>
      </c>
    </row>
    <row r="818" spans="1:20" x14ac:dyDescent="0.3">
      <c r="A818" s="37">
        <v>225</v>
      </c>
      <c r="B818" s="5" t="s">
        <v>165</v>
      </c>
      <c r="C818" s="5" t="s">
        <v>98</v>
      </c>
      <c r="D818" s="5" t="s">
        <v>23</v>
      </c>
      <c r="E818" s="5" t="s">
        <v>24</v>
      </c>
      <c r="F818" s="6">
        <v>45260</v>
      </c>
      <c r="G818" s="5">
        <v>6</v>
      </c>
      <c r="H818" s="9">
        <v>18</v>
      </c>
      <c r="I818" s="8">
        <f t="shared" si="106"/>
        <v>1</v>
      </c>
      <c r="J818" s="15">
        <f t="shared" si="107"/>
        <v>1</v>
      </c>
      <c r="K818" s="5" t="s">
        <v>55</v>
      </c>
      <c r="L818" s="5" t="s">
        <v>55</v>
      </c>
      <c r="M818" s="5">
        <f t="shared" si="102"/>
        <v>2023</v>
      </c>
      <c r="N818" s="5" t="str">
        <f t="shared" si="103"/>
        <v>Diciembre</v>
      </c>
      <c r="O818" s="6" t="str">
        <f t="shared" si="104"/>
        <v>2024-1</v>
      </c>
      <c r="P818" s="16">
        <v>0</v>
      </c>
      <c r="Q818" s="16">
        <v>0</v>
      </c>
      <c r="R818" s="5">
        <v>0</v>
      </c>
      <c r="S818" s="5" t="s">
        <v>34</v>
      </c>
      <c r="T818" s="5" t="str">
        <f t="shared" si="105"/>
        <v>225-2023-12-31</v>
      </c>
    </row>
    <row r="819" spans="1:20" x14ac:dyDescent="0.3">
      <c r="A819" s="37">
        <v>225</v>
      </c>
      <c r="B819" s="5" t="s">
        <v>165</v>
      </c>
      <c r="C819" s="5" t="s">
        <v>98</v>
      </c>
      <c r="D819" s="5" t="s">
        <v>23</v>
      </c>
      <c r="E819" s="5" t="s">
        <v>24</v>
      </c>
      <c r="F819" s="6">
        <v>45291</v>
      </c>
      <c r="G819" s="5">
        <v>6</v>
      </c>
      <c r="H819" s="9">
        <v>18</v>
      </c>
      <c r="I819" s="8">
        <f t="shared" si="106"/>
        <v>1</v>
      </c>
      <c r="J819" s="15">
        <f t="shared" si="107"/>
        <v>1</v>
      </c>
      <c r="K819" s="5" t="s">
        <v>55</v>
      </c>
      <c r="L819" s="5" t="s">
        <v>55</v>
      </c>
      <c r="M819" s="5">
        <f t="shared" si="102"/>
        <v>2024</v>
      </c>
      <c r="N819" s="5" t="str">
        <f t="shared" si="103"/>
        <v>Enero</v>
      </c>
      <c r="O819" s="6" t="str">
        <f t="shared" si="104"/>
        <v>2024-1</v>
      </c>
      <c r="P819" s="16">
        <v>0</v>
      </c>
      <c r="Q819" s="16">
        <v>0</v>
      </c>
      <c r="R819" s="5">
        <v>0</v>
      </c>
      <c r="S819" s="5" t="s">
        <v>34</v>
      </c>
      <c r="T819" s="5" t="str">
        <f t="shared" si="105"/>
        <v>225-2024-01-31</v>
      </c>
    </row>
    <row r="820" spans="1:20" x14ac:dyDescent="0.3">
      <c r="A820" s="25">
        <v>225</v>
      </c>
      <c r="B820" s="5" t="s">
        <v>165</v>
      </c>
      <c r="C820" s="5" t="s">
        <v>98</v>
      </c>
      <c r="D820" s="5" t="s">
        <v>23</v>
      </c>
      <c r="E820" s="5" t="s">
        <v>24</v>
      </c>
      <c r="F820" s="6">
        <v>45322</v>
      </c>
      <c r="G820" s="5">
        <v>6</v>
      </c>
      <c r="H820" s="9">
        <v>20</v>
      </c>
      <c r="I820" s="8">
        <f t="shared" si="106"/>
        <v>1</v>
      </c>
      <c r="J820" s="15">
        <f t="shared" si="107"/>
        <v>1</v>
      </c>
      <c r="K820" s="5" t="s">
        <v>55</v>
      </c>
      <c r="L820" s="5" t="s">
        <v>55</v>
      </c>
      <c r="M820" s="5">
        <f t="shared" si="102"/>
        <v>2024</v>
      </c>
      <c r="N820" s="5" t="str">
        <f t="shared" si="103"/>
        <v>Febrero</v>
      </c>
      <c r="O820" s="6" t="str">
        <f t="shared" si="104"/>
        <v>2024-1</v>
      </c>
      <c r="P820" s="16">
        <v>0</v>
      </c>
      <c r="Q820" s="16">
        <v>0</v>
      </c>
      <c r="R820" s="5">
        <v>0</v>
      </c>
      <c r="S820" s="5" t="s">
        <v>34</v>
      </c>
      <c r="T820" s="5" t="str">
        <f t="shared" si="105"/>
        <v>225-2024-02-29</v>
      </c>
    </row>
    <row r="821" spans="1:20" x14ac:dyDescent="0.3">
      <c r="A821" s="25">
        <v>225</v>
      </c>
      <c r="B821" s="5" t="s">
        <v>165</v>
      </c>
      <c r="C821" s="5" t="s">
        <v>98</v>
      </c>
      <c r="D821" s="5" t="s">
        <v>23</v>
      </c>
      <c r="E821" s="5" t="s">
        <v>24</v>
      </c>
      <c r="F821" s="6">
        <v>45351</v>
      </c>
      <c r="G821" s="5">
        <v>1</v>
      </c>
      <c r="H821" s="10">
        <v>19</v>
      </c>
      <c r="I821" s="8">
        <f t="shared" si="106"/>
        <v>1</v>
      </c>
      <c r="J821" s="15">
        <f t="shared" si="107"/>
        <v>1</v>
      </c>
      <c r="K821" s="5" t="s">
        <v>55</v>
      </c>
      <c r="L821" s="5" t="s">
        <v>55</v>
      </c>
      <c r="M821" s="5">
        <f t="shared" si="102"/>
        <v>2024</v>
      </c>
      <c r="N821" s="5" t="str">
        <f t="shared" si="103"/>
        <v>Marzo</v>
      </c>
      <c r="O821" s="6" t="str">
        <f t="shared" si="104"/>
        <v>2024-1</v>
      </c>
      <c r="P821" s="16">
        <v>0</v>
      </c>
      <c r="Q821" s="16">
        <v>0</v>
      </c>
      <c r="R821" s="5">
        <v>0</v>
      </c>
      <c r="S821" s="5" t="s">
        <v>34</v>
      </c>
      <c r="T821" s="5" t="str">
        <f t="shared" si="105"/>
        <v>225-2024-03-31</v>
      </c>
    </row>
    <row r="822" spans="1:20" x14ac:dyDescent="0.3">
      <c r="A822" s="25">
        <v>225</v>
      </c>
      <c r="B822" s="5" t="s">
        <v>165</v>
      </c>
      <c r="C822" s="5" t="s">
        <v>98</v>
      </c>
      <c r="D822" s="5" t="s">
        <v>23</v>
      </c>
      <c r="E822" s="5" t="s">
        <v>24</v>
      </c>
      <c r="F822" s="6">
        <v>45382</v>
      </c>
      <c r="G822" s="5">
        <v>6</v>
      </c>
      <c r="H822" s="9">
        <v>23</v>
      </c>
      <c r="I822" s="8">
        <f t="shared" si="106"/>
        <v>1</v>
      </c>
      <c r="J822" s="15">
        <f t="shared" si="107"/>
        <v>1</v>
      </c>
      <c r="K822" s="5" t="s">
        <v>55</v>
      </c>
      <c r="L822" s="5" t="s">
        <v>55</v>
      </c>
      <c r="M822" s="5">
        <f t="shared" si="102"/>
        <v>2024</v>
      </c>
      <c r="N822" s="5" t="str">
        <f t="shared" si="103"/>
        <v>Abril</v>
      </c>
      <c r="O822" s="6" t="str">
        <f t="shared" si="104"/>
        <v>2024-1</v>
      </c>
      <c r="P822" s="16">
        <v>0</v>
      </c>
      <c r="Q822" s="16">
        <v>0</v>
      </c>
      <c r="R822" s="5">
        <v>0</v>
      </c>
      <c r="S822" s="5" t="s">
        <v>34</v>
      </c>
      <c r="T822" s="5" t="str">
        <f t="shared" si="105"/>
        <v>225-2024-04-30</v>
      </c>
    </row>
    <row r="823" spans="1:20" x14ac:dyDescent="0.3">
      <c r="A823" s="25">
        <v>225</v>
      </c>
      <c r="B823" s="5" t="s">
        <v>165</v>
      </c>
      <c r="C823" s="5" t="s">
        <v>98</v>
      </c>
      <c r="D823" s="5" t="s">
        <v>23</v>
      </c>
      <c r="E823" s="5" t="s">
        <v>24</v>
      </c>
      <c r="F823" s="6">
        <v>45412</v>
      </c>
      <c r="G823" s="5">
        <v>6</v>
      </c>
      <c r="H823" s="9">
        <v>20</v>
      </c>
      <c r="I823" s="8">
        <f t="shared" si="106"/>
        <v>1</v>
      </c>
      <c r="J823" s="15">
        <f t="shared" si="107"/>
        <v>1</v>
      </c>
      <c r="K823" s="5" t="s">
        <v>55</v>
      </c>
      <c r="L823" s="5" t="s">
        <v>55</v>
      </c>
      <c r="M823" s="5">
        <f t="shared" si="102"/>
        <v>2024</v>
      </c>
      <c r="N823" s="5" t="str">
        <f t="shared" si="103"/>
        <v>Mayo</v>
      </c>
      <c r="O823" s="6" t="str">
        <f t="shared" si="104"/>
        <v>2024-1</v>
      </c>
      <c r="P823" s="16">
        <v>0</v>
      </c>
      <c r="Q823" s="16">
        <v>0</v>
      </c>
      <c r="R823" s="5">
        <v>0</v>
      </c>
      <c r="S823" s="5" t="s">
        <v>34</v>
      </c>
      <c r="T823" s="5" t="str">
        <f t="shared" si="105"/>
        <v>225-2024-05-31</v>
      </c>
    </row>
    <row r="824" spans="1:20" x14ac:dyDescent="0.3">
      <c r="A824" s="25">
        <v>225</v>
      </c>
      <c r="B824" s="5" t="s">
        <v>165</v>
      </c>
      <c r="C824" s="5" t="s">
        <v>98</v>
      </c>
      <c r="D824" s="5" t="s">
        <v>23</v>
      </c>
      <c r="E824" s="5" t="s">
        <v>24</v>
      </c>
      <c r="F824" s="6">
        <v>45443</v>
      </c>
      <c r="G824" s="5">
        <v>6</v>
      </c>
      <c r="H824" s="9">
        <v>20</v>
      </c>
      <c r="I824" s="8">
        <f t="shared" si="106"/>
        <v>1</v>
      </c>
      <c r="J824" s="15">
        <f t="shared" si="107"/>
        <v>1</v>
      </c>
      <c r="K824" s="5" t="s">
        <v>55</v>
      </c>
      <c r="L824" s="5" t="s">
        <v>55</v>
      </c>
      <c r="M824" s="5">
        <f t="shared" si="102"/>
        <v>2024</v>
      </c>
      <c r="N824" s="5" t="str">
        <f t="shared" si="103"/>
        <v>Junio</v>
      </c>
      <c r="O824" s="6" t="str">
        <f t="shared" si="104"/>
        <v>2024-2</v>
      </c>
      <c r="P824" s="16">
        <v>0</v>
      </c>
      <c r="Q824" s="16">
        <v>0</v>
      </c>
      <c r="R824" s="5">
        <v>0</v>
      </c>
      <c r="S824" s="5" t="s">
        <v>34</v>
      </c>
      <c r="T824" s="5" t="str">
        <f t="shared" si="105"/>
        <v>225-2024-06-30</v>
      </c>
    </row>
    <row r="825" spans="1:20" x14ac:dyDescent="0.3">
      <c r="A825" s="25">
        <v>225</v>
      </c>
      <c r="B825" s="5" t="s">
        <v>165</v>
      </c>
      <c r="C825" s="5" t="s">
        <v>98</v>
      </c>
      <c r="D825" s="5" t="s">
        <v>23</v>
      </c>
      <c r="E825" s="5" t="s">
        <v>24</v>
      </c>
      <c r="F825" s="6">
        <v>45473</v>
      </c>
      <c r="G825" s="5">
        <v>6</v>
      </c>
      <c r="H825" s="9">
        <v>21</v>
      </c>
      <c r="I825" s="8">
        <f t="shared" si="106"/>
        <v>1</v>
      </c>
      <c r="J825" s="15">
        <f t="shared" si="107"/>
        <v>1</v>
      </c>
      <c r="K825" s="5" t="s">
        <v>55</v>
      </c>
      <c r="L825" s="5" t="s">
        <v>55</v>
      </c>
      <c r="M825" s="5">
        <f t="shared" si="102"/>
        <v>2024</v>
      </c>
      <c r="N825" s="5" t="str">
        <f t="shared" si="103"/>
        <v>Julio</v>
      </c>
      <c r="O825" s="6" t="str">
        <f t="shared" si="104"/>
        <v>2024-2</v>
      </c>
      <c r="P825" s="16">
        <v>0</v>
      </c>
      <c r="Q825" s="16">
        <v>0</v>
      </c>
      <c r="R825" s="5">
        <v>0</v>
      </c>
      <c r="S825" s="5" t="s">
        <v>34</v>
      </c>
      <c r="T825" s="5" t="str">
        <f t="shared" si="105"/>
        <v>225-2024-07-31</v>
      </c>
    </row>
    <row r="826" spans="1:20" x14ac:dyDescent="0.3">
      <c r="A826" s="25">
        <v>225</v>
      </c>
      <c r="B826" s="5" t="s">
        <v>165</v>
      </c>
      <c r="C826" s="5" t="s">
        <v>98</v>
      </c>
      <c r="D826" s="5" t="s">
        <v>23</v>
      </c>
      <c r="E826" s="5" t="s">
        <v>24</v>
      </c>
      <c r="F826" s="6">
        <v>45504</v>
      </c>
      <c r="G826" s="5">
        <v>6</v>
      </c>
      <c r="H826" s="9">
        <v>20</v>
      </c>
      <c r="I826" s="8">
        <f t="shared" si="106"/>
        <v>1</v>
      </c>
      <c r="J826" s="15">
        <f t="shared" si="107"/>
        <v>1</v>
      </c>
      <c r="K826" s="5" t="s">
        <v>55</v>
      </c>
      <c r="L826" s="5" t="s">
        <v>55</v>
      </c>
      <c r="M826" s="5">
        <f t="shared" si="102"/>
        <v>2024</v>
      </c>
      <c r="N826" s="5" t="str">
        <f t="shared" si="103"/>
        <v>Agosto</v>
      </c>
      <c r="O826" s="6" t="str">
        <f t="shared" si="104"/>
        <v>2024-2</v>
      </c>
      <c r="P826" s="16">
        <v>0</v>
      </c>
      <c r="Q826" s="16">
        <v>0</v>
      </c>
      <c r="R826" s="5">
        <v>0</v>
      </c>
      <c r="S826" s="5" t="s">
        <v>34</v>
      </c>
      <c r="T826" s="5" t="str">
        <f t="shared" si="105"/>
        <v>225-2024-08-31</v>
      </c>
    </row>
    <row r="827" spans="1:20" x14ac:dyDescent="0.3">
      <c r="A827" s="25">
        <v>225</v>
      </c>
      <c r="B827" s="5" t="s">
        <v>165</v>
      </c>
      <c r="C827" s="5" t="s">
        <v>98</v>
      </c>
      <c r="D827" s="5" t="s">
        <v>23</v>
      </c>
      <c r="E827" s="5" t="s">
        <v>24</v>
      </c>
      <c r="F827" s="6">
        <v>45535</v>
      </c>
      <c r="G827" s="5">
        <v>6</v>
      </c>
      <c r="H827" s="9">
        <v>21</v>
      </c>
      <c r="I827" s="8">
        <f t="shared" si="106"/>
        <v>1</v>
      </c>
      <c r="J827" s="15">
        <f t="shared" si="107"/>
        <v>1</v>
      </c>
      <c r="K827" s="5" t="s">
        <v>55</v>
      </c>
      <c r="L827" s="5" t="s">
        <v>55</v>
      </c>
      <c r="M827" s="5">
        <f t="shared" si="102"/>
        <v>2024</v>
      </c>
      <c r="N827" s="5" t="str">
        <f t="shared" si="103"/>
        <v>Septiembre</v>
      </c>
      <c r="O827" s="6" t="str">
        <f t="shared" si="104"/>
        <v>2024-2</v>
      </c>
      <c r="P827" s="16">
        <v>0</v>
      </c>
      <c r="Q827" s="16">
        <v>0</v>
      </c>
      <c r="R827" s="5">
        <v>0</v>
      </c>
      <c r="S827" s="5" t="s">
        <v>34</v>
      </c>
      <c r="T827" s="5" t="str">
        <f t="shared" si="105"/>
        <v>225-2024-09-30</v>
      </c>
    </row>
    <row r="828" spans="1:20" x14ac:dyDescent="0.3">
      <c r="A828" s="25">
        <v>225</v>
      </c>
      <c r="B828" s="5" t="s">
        <v>165</v>
      </c>
      <c r="C828" s="5" t="s">
        <v>98</v>
      </c>
      <c r="D828" s="5" t="s">
        <v>23</v>
      </c>
      <c r="E828" s="5" t="s">
        <v>24</v>
      </c>
      <c r="F828" s="6">
        <v>45565</v>
      </c>
      <c r="G828" s="5">
        <v>6</v>
      </c>
      <c r="H828" s="9">
        <v>22</v>
      </c>
      <c r="I828" s="8">
        <f t="shared" si="106"/>
        <v>1</v>
      </c>
      <c r="J828" s="15">
        <f t="shared" si="107"/>
        <v>1</v>
      </c>
      <c r="K828" s="5" t="s">
        <v>55</v>
      </c>
      <c r="L828" s="5" t="s">
        <v>55</v>
      </c>
      <c r="M828" s="5">
        <f t="shared" si="102"/>
        <v>2024</v>
      </c>
      <c r="N828" s="5" t="str">
        <f t="shared" si="103"/>
        <v>Octubre</v>
      </c>
      <c r="O828" s="6" t="str">
        <f t="shared" si="104"/>
        <v>2024-2</v>
      </c>
      <c r="P828" s="16">
        <v>0</v>
      </c>
      <c r="Q828" s="16">
        <v>0</v>
      </c>
      <c r="R828" s="5">
        <v>0</v>
      </c>
      <c r="S828" s="5" t="s">
        <v>34</v>
      </c>
      <c r="T828" s="5" t="str">
        <f t="shared" si="105"/>
        <v>225-2024-10-31</v>
      </c>
    </row>
    <row r="829" spans="1:20" x14ac:dyDescent="0.3">
      <c r="A829" s="37">
        <v>225</v>
      </c>
      <c r="B829" s="5" t="s">
        <v>165</v>
      </c>
      <c r="C829" s="5" t="s">
        <v>98</v>
      </c>
      <c r="D829" s="5" t="s">
        <v>23</v>
      </c>
      <c r="E829" s="5" t="s">
        <v>24</v>
      </c>
      <c r="F829" s="6">
        <v>45596</v>
      </c>
      <c r="G829" s="5">
        <v>6</v>
      </c>
      <c r="H829" s="9">
        <v>20</v>
      </c>
      <c r="I829" s="8">
        <f t="shared" si="106"/>
        <v>1</v>
      </c>
      <c r="J829" s="15">
        <f t="shared" si="107"/>
        <v>1</v>
      </c>
      <c r="K829" s="5" t="s">
        <v>55</v>
      </c>
      <c r="L829" s="5" t="s">
        <v>55</v>
      </c>
      <c r="M829" s="5">
        <f t="shared" si="102"/>
        <v>2024</v>
      </c>
      <c r="N829" s="5" t="str">
        <f t="shared" si="103"/>
        <v>Noviembre</v>
      </c>
      <c r="O829" s="6" t="str">
        <f t="shared" si="104"/>
        <v>2024-2</v>
      </c>
      <c r="P829" s="16">
        <v>0</v>
      </c>
      <c r="Q829" s="16">
        <v>0</v>
      </c>
      <c r="R829" s="5">
        <v>0</v>
      </c>
      <c r="S829" s="5" t="s">
        <v>34</v>
      </c>
      <c r="T829" s="5" t="str">
        <f t="shared" si="105"/>
        <v>225-2024-11-30</v>
      </c>
    </row>
    <row r="830" spans="1:20" x14ac:dyDescent="0.3">
      <c r="A830" s="37">
        <v>225</v>
      </c>
      <c r="B830" s="5" t="s">
        <v>165</v>
      </c>
      <c r="C830" s="5" t="s">
        <v>98</v>
      </c>
      <c r="D830" s="5" t="s">
        <v>23</v>
      </c>
      <c r="E830" s="5" t="s">
        <v>24</v>
      </c>
      <c r="F830" s="6">
        <v>45626</v>
      </c>
      <c r="G830" s="5">
        <v>6</v>
      </c>
      <c r="H830" s="9">
        <v>22</v>
      </c>
      <c r="I830" s="8">
        <f t="shared" si="106"/>
        <v>1</v>
      </c>
      <c r="J830" s="15">
        <f t="shared" si="107"/>
        <v>1</v>
      </c>
      <c r="K830" s="5" t="s">
        <v>55</v>
      </c>
      <c r="L830" s="5" t="s">
        <v>55</v>
      </c>
      <c r="M830" s="5">
        <f t="shared" si="102"/>
        <v>2024</v>
      </c>
      <c r="N830" s="5" t="str">
        <f t="shared" si="103"/>
        <v>Diciembre</v>
      </c>
      <c r="O830" s="6" t="str">
        <f t="shared" si="104"/>
        <v>2022-2</v>
      </c>
      <c r="P830" s="16">
        <v>0</v>
      </c>
      <c r="Q830" s="16">
        <v>0</v>
      </c>
      <c r="R830" s="5">
        <v>0</v>
      </c>
      <c r="S830" s="5" t="s">
        <v>34</v>
      </c>
      <c r="T830" s="5" t="str">
        <f t="shared" si="105"/>
        <v>225-2024-12-31</v>
      </c>
    </row>
    <row r="831" spans="1:20" x14ac:dyDescent="0.3">
      <c r="A831" s="37">
        <v>225</v>
      </c>
      <c r="B831" s="5" t="s">
        <v>165</v>
      </c>
      <c r="C831" s="5" t="s">
        <v>98</v>
      </c>
      <c r="D831" s="5" t="s">
        <v>23</v>
      </c>
      <c r="E831" s="5" t="s">
        <v>24</v>
      </c>
      <c r="F831" s="6">
        <v>45657</v>
      </c>
      <c r="G831" s="5">
        <v>6</v>
      </c>
      <c r="H831" s="9">
        <v>18</v>
      </c>
      <c r="I831" s="8" t="str">
        <f t="shared" si="106"/>
        <v/>
      </c>
      <c r="J831" s="15" t="str">
        <f t="shared" si="107"/>
        <v/>
      </c>
      <c r="K831" s="5" t="s">
        <v>55</v>
      </c>
      <c r="L831" s="5" t="s">
        <v>55</v>
      </c>
      <c r="M831" s="5">
        <f t="shared" si="102"/>
        <v>2022</v>
      </c>
      <c r="N831" s="5" t="str">
        <f t="shared" si="103"/>
        <v>Diciembre</v>
      </c>
      <c r="O831" s="6" t="str">
        <f t="shared" si="104"/>
        <v>2022-2</v>
      </c>
      <c r="P831" s="16">
        <v>0</v>
      </c>
      <c r="Q831" s="16">
        <v>0</v>
      </c>
      <c r="R831" s="5">
        <v>0</v>
      </c>
      <c r="S831" s="5" t="s">
        <v>34</v>
      </c>
      <c r="T831" s="5" t="str">
        <f t="shared" si="105"/>
        <v>226-2022-12-31</v>
      </c>
    </row>
    <row r="832" spans="1:20" x14ac:dyDescent="0.3">
      <c r="A832" s="5">
        <v>226</v>
      </c>
      <c r="B832" s="5" t="s">
        <v>166</v>
      </c>
      <c r="C832" s="5" t="s">
        <v>98</v>
      </c>
      <c r="D832" s="5" t="s">
        <v>73</v>
      </c>
      <c r="E832" s="5" t="s">
        <v>24</v>
      </c>
      <c r="F832" s="6">
        <v>44926</v>
      </c>
      <c r="G832" s="5"/>
      <c r="H832" s="5">
        <v>476.49</v>
      </c>
      <c r="I832" s="15"/>
      <c r="J832" s="15"/>
      <c r="K832" s="5" t="s">
        <v>55</v>
      </c>
      <c r="L832" s="5" t="s">
        <v>55</v>
      </c>
      <c r="M832" s="5">
        <f t="shared" si="102"/>
        <v>2022</v>
      </c>
      <c r="N832" s="5" t="str">
        <f t="shared" si="103"/>
        <v>Diciembre</v>
      </c>
      <c r="O832" s="6" t="str">
        <f t="shared" si="104"/>
        <v>2024-2</v>
      </c>
      <c r="P832" s="5">
        <v>0</v>
      </c>
      <c r="Q832" s="5">
        <v>0</v>
      </c>
      <c r="R832" s="5">
        <v>0</v>
      </c>
      <c r="S832" s="5" t="s">
        <v>34</v>
      </c>
      <c r="T832" s="5" t="str">
        <f t="shared" si="105"/>
        <v>227-2022-12-31</v>
      </c>
    </row>
    <row r="833" spans="1:20" x14ac:dyDescent="0.3">
      <c r="A833" s="5">
        <v>227</v>
      </c>
      <c r="B833" s="5" t="s">
        <v>167</v>
      </c>
      <c r="C833" s="5" t="s">
        <v>98</v>
      </c>
      <c r="D833" s="5" t="s">
        <v>73</v>
      </c>
      <c r="E833" s="5" t="s">
        <v>62</v>
      </c>
      <c r="F833" s="6">
        <v>44926</v>
      </c>
      <c r="G833" s="5">
        <v>0.3</v>
      </c>
      <c r="H833" s="5">
        <v>0.1</v>
      </c>
      <c r="I833" s="15">
        <v>1</v>
      </c>
      <c r="J833" s="15">
        <v>1</v>
      </c>
      <c r="K833" s="5" t="s">
        <v>55</v>
      </c>
      <c r="L833" s="5" t="s">
        <v>55</v>
      </c>
      <c r="M833" s="5">
        <f t="shared" si="102"/>
        <v>2024</v>
      </c>
      <c r="N833" s="5" t="str">
        <f t="shared" si="103"/>
        <v>Diciembre</v>
      </c>
      <c r="O833" s="6" t="str">
        <f t="shared" si="104"/>
        <v>2022-2</v>
      </c>
      <c r="P833" s="5">
        <v>0</v>
      </c>
      <c r="Q833" s="5">
        <v>0</v>
      </c>
      <c r="R833" s="5">
        <v>0</v>
      </c>
      <c r="S833" s="5" t="s">
        <v>34</v>
      </c>
      <c r="T833" s="5" t="str">
        <f t="shared" si="105"/>
        <v>227-2024-12-31</v>
      </c>
    </row>
    <row r="834" spans="1:20" x14ac:dyDescent="0.3">
      <c r="A834" s="25">
        <v>227</v>
      </c>
      <c r="B834" s="5" t="s">
        <v>167</v>
      </c>
      <c r="C834" s="5" t="s">
        <v>98</v>
      </c>
      <c r="D834" s="5" t="s">
        <v>73</v>
      </c>
      <c r="E834" s="5" t="s">
        <v>62</v>
      </c>
      <c r="F834" s="6">
        <v>45657</v>
      </c>
      <c r="G834" s="5">
        <v>0.3</v>
      </c>
      <c r="H834" s="10">
        <v>0</v>
      </c>
      <c r="I834" s="15">
        <f>IFERROR(IF((H835/G835)&gt;1.3,1.3,H835/G835),"")</f>
        <v>1.3</v>
      </c>
      <c r="J834" s="15">
        <f>IFERROR(IF((H835/G835)&gt;H835/G835,1.3,H835/G835),"")</f>
        <v>1.3743493771565587</v>
      </c>
      <c r="K834" s="5"/>
      <c r="L834" s="5"/>
      <c r="M834" s="5">
        <f t="shared" si="102"/>
        <v>2022</v>
      </c>
      <c r="N834" s="5" t="str">
        <f t="shared" si="103"/>
        <v>Diciembre</v>
      </c>
      <c r="O834" s="6" t="str">
        <f t="shared" si="104"/>
        <v>2023-2</v>
      </c>
      <c r="P834" s="16">
        <v>0</v>
      </c>
      <c r="Q834" s="16">
        <v>0</v>
      </c>
      <c r="R834" s="5">
        <v>0</v>
      </c>
      <c r="S834" s="5" t="s">
        <v>34</v>
      </c>
      <c r="T834" s="5" t="str">
        <f t="shared" si="105"/>
        <v>228-2022-12-31</v>
      </c>
    </row>
    <row r="835" spans="1:20" x14ac:dyDescent="0.3">
      <c r="A835" s="37">
        <v>228</v>
      </c>
      <c r="B835" s="5" t="s">
        <v>168</v>
      </c>
      <c r="C835" s="5" t="s">
        <v>98</v>
      </c>
      <c r="D835" s="5" t="s">
        <v>73</v>
      </c>
      <c r="E835" s="5" t="s">
        <v>24</v>
      </c>
      <c r="F835" s="6">
        <v>44926</v>
      </c>
      <c r="G835" s="5">
        <v>170.99</v>
      </c>
      <c r="H835" s="5">
        <v>235</v>
      </c>
      <c r="I835" s="15">
        <f>IFERROR(IF((H836/G836)&gt;1.3,1.3,H836/G836),"")</f>
        <v>1.0010913364674279</v>
      </c>
      <c r="J835" s="15">
        <f>IFERROR(IF((H836/G836)&gt;H836/G836,1.3,H836/G836),"")</f>
        <v>1.0010913364674279</v>
      </c>
      <c r="K835" s="5" t="s">
        <v>169</v>
      </c>
      <c r="L835" s="5" t="s">
        <v>169</v>
      </c>
      <c r="M835" s="5">
        <f t="shared" si="102"/>
        <v>2023</v>
      </c>
      <c r="N835" s="5" t="str">
        <f t="shared" si="103"/>
        <v>Diciembre</v>
      </c>
      <c r="O835" s="6" t="str">
        <f t="shared" si="104"/>
        <v>2024-2</v>
      </c>
      <c r="P835" s="16">
        <v>0</v>
      </c>
      <c r="Q835" s="16">
        <v>0</v>
      </c>
      <c r="R835" s="5">
        <v>1</v>
      </c>
      <c r="S835" s="5" t="s">
        <v>34</v>
      </c>
      <c r="T835" s="5" t="str">
        <f t="shared" si="105"/>
        <v>228-2023-12-31</v>
      </c>
    </row>
    <row r="836" spans="1:20" x14ac:dyDescent="0.3">
      <c r="A836" s="5">
        <v>228</v>
      </c>
      <c r="B836" s="5" t="s">
        <v>168</v>
      </c>
      <c r="C836" s="5" t="s">
        <v>98</v>
      </c>
      <c r="D836" s="5" t="s">
        <v>73</v>
      </c>
      <c r="E836" s="5" t="s">
        <v>24</v>
      </c>
      <c r="F836" s="6">
        <v>45291</v>
      </c>
      <c r="G836" s="5">
        <v>476.48</v>
      </c>
      <c r="H836" s="5">
        <v>477</v>
      </c>
      <c r="I836" s="15">
        <v>1</v>
      </c>
      <c r="J836" s="15">
        <v>1.0011000000000001</v>
      </c>
      <c r="K836" s="5" t="s">
        <v>169</v>
      </c>
      <c r="L836" s="5" t="s">
        <v>169</v>
      </c>
      <c r="M836" s="5">
        <f t="shared" si="102"/>
        <v>2024</v>
      </c>
      <c r="N836" s="5" t="str">
        <f t="shared" si="103"/>
        <v>Diciembre</v>
      </c>
      <c r="O836" s="6" t="str">
        <f t="shared" si="104"/>
        <v>2023-1</v>
      </c>
      <c r="P836" s="5">
        <v>1</v>
      </c>
      <c r="Q836" s="5">
        <v>1</v>
      </c>
      <c r="R836" s="5">
        <v>1</v>
      </c>
      <c r="S836" s="5" t="s">
        <v>34</v>
      </c>
      <c r="T836" s="5" t="str">
        <f t="shared" si="105"/>
        <v>228-2024-12-31</v>
      </c>
    </row>
    <row r="837" spans="1:20" x14ac:dyDescent="0.3">
      <c r="A837" s="25">
        <v>228</v>
      </c>
      <c r="B837" s="5" t="s">
        <v>168</v>
      </c>
      <c r="C837" s="5" t="s">
        <v>98</v>
      </c>
      <c r="D837" s="5" t="s">
        <v>73</v>
      </c>
      <c r="E837" s="5" t="s">
        <v>24</v>
      </c>
      <c r="F837" s="6">
        <v>45657</v>
      </c>
      <c r="G837" s="5">
        <v>622.68999999999994</v>
      </c>
      <c r="H837" s="5">
        <v>622.68999999999994</v>
      </c>
      <c r="I837" s="15">
        <f>IFERROR(IF((H838/G838)&gt;1.3,1.3,H838/G838),"")</f>
        <v>1</v>
      </c>
      <c r="J837" s="15">
        <f>IFERROR(IF((H838/G838)&gt;H838/G838,1.3,H838/G838),"")</f>
        <v>1</v>
      </c>
      <c r="K837" s="5" t="s">
        <v>169</v>
      </c>
      <c r="L837" s="5" t="s">
        <v>169</v>
      </c>
      <c r="M837" s="5">
        <f t="shared" ref="M837:M900" si="108">YEAR(F838)</f>
        <v>2023</v>
      </c>
      <c r="N837" s="5" t="str">
        <f t="shared" ref="N837:N900" si="109">PROPER(TEXT(F838,"mmmm"))</f>
        <v>Junio</v>
      </c>
      <c r="O837" s="6" t="str">
        <f t="shared" ref="O837:O900" si="110">IF(OR(N838="Enero",N838="Febrero",N838="Marzo",N838="Abril",N838="Mayo",N838="Junio"),M838&amp;"-1",IF(OR(N838="Julio",N838="Agosto",N838="Septiembre",N838="Octubre",N838="Noviembre",N838="Diciembre"),M838&amp;"-2"))</f>
        <v>2024-1</v>
      </c>
      <c r="P837" s="16">
        <v>1</v>
      </c>
      <c r="Q837" s="16">
        <v>1</v>
      </c>
      <c r="R837" s="5">
        <v>0</v>
      </c>
      <c r="S837" s="5" t="s">
        <v>34</v>
      </c>
      <c r="T837" s="5" t="str">
        <f t="shared" ref="T837:T900" si="111">A838&amp;"-"&amp;YEAR(F838)&amp;"-"&amp;IF(LEN(MONTH(F838))=1,"0"&amp;MONTH(F838),MONTH(F838))&amp;"-"&amp;DAY(F838)</f>
        <v>230-2023-06-30</v>
      </c>
    </row>
    <row r="838" spans="1:20" x14ac:dyDescent="0.3">
      <c r="A838" s="25">
        <v>230</v>
      </c>
      <c r="B838" s="5" t="s">
        <v>170</v>
      </c>
      <c r="C838" s="5" t="s">
        <v>98</v>
      </c>
      <c r="D838" s="5" t="s">
        <v>54</v>
      </c>
      <c r="E838" s="5" t="s">
        <v>24</v>
      </c>
      <c r="F838" s="17">
        <v>45107</v>
      </c>
      <c r="G838" s="5">
        <v>15</v>
      </c>
      <c r="H838" s="9">
        <v>15</v>
      </c>
      <c r="I838" s="8">
        <f>IFERROR(H839/G839,"")</f>
        <v>1.1111111111111112</v>
      </c>
      <c r="J838" s="15">
        <f>IFERROR(IF((H839/G839)&gt;H839/G839,1.3,H839/G839),"")</f>
        <v>1.1111111111111112</v>
      </c>
      <c r="K838" s="5" t="s">
        <v>25</v>
      </c>
      <c r="L838" s="5" t="s">
        <v>25</v>
      </c>
      <c r="M838" s="5">
        <f t="shared" si="108"/>
        <v>2024</v>
      </c>
      <c r="N838" s="5" t="str">
        <f t="shared" si="109"/>
        <v>Junio</v>
      </c>
      <c r="O838" s="6" t="str">
        <f t="shared" si="110"/>
        <v>2024-2</v>
      </c>
      <c r="P838" s="16">
        <v>0</v>
      </c>
      <c r="Q838" s="16">
        <v>0</v>
      </c>
      <c r="R838" s="5">
        <v>0</v>
      </c>
      <c r="S838" s="5" t="s">
        <v>34</v>
      </c>
      <c r="T838" s="5" t="str">
        <f t="shared" si="111"/>
        <v>230-2024-06-30</v>
      </c>
    </row>
    <row r="839" spans="1:20" x14ac:dyDescent="0.3">
      <c r="A839" s="5">
        <v>230</v>
      </c>
      <c r="B839" s="5" t="s">
        <v>170</v>
      </c>
      <c r="C839" s="5" t="s">
        <v>98</v>
      </c>
      <c r="D839" s="5" t="s">
        <v>54</v>
      </c>
      <c r="E839" s="5" t="s">
        <v>24</v>
      </c>
      <c r="F839" s="6">
        <v>45473</v>
      </c>
      <c r="G839" s="5">
        <v>90</v>
      </c>
      <c r="H839" s="5">
        <v>100</v>
      </c>
      <c r="I839" s="15">
        <v>1</v>
      </c>
      <c r="J839" s="15">
        <v>1.1111111111111109</v>
      </c>
      <c r="K839" s="5" t="s">
        <v>25</v>
      </c>
      <c r="L839" s="5" t="s">
        <v>25</v>
      </c>
      <c r="M839" s="5">
        <f t="shared" si="108"/>
        <v>2024</v>
      </c>
      <c r="N839" s="5" t="str">
        <f t="shared" si="109"/>
        <v>Diciembre</v>
      </c>
      <c r="O839" s="6" t="str">
        <f t="shared" si="110"/>
        <v>2023-1</v>
      </c>
      <c r="P839" s="5">
        <v>0</v>
      </c>
      <c r="Q839" s="5">
        <v>0</v>
      </c>
      <c r="R839" s="5">
        <v>0</v>
      </c>
      <c r="S839" s="5" t="s">
        <v>34</v>
      </c>
      <c r="T839" s="5" t="str">
        <f t="shared" si="111"/>
        <v>230-2024-12-31</v>
      </c>
    </row>
    <row r="840" spans="1:20" x14ac:dyDescent="0.3">
      <c r="A840" s="25">
        <v>230</v>
      </c>
      <c r="B840" s="5" t="s">
        <v>170</v>
      </c>
      <c r="C840" s="5" t="s">
        <v>98</v>
      </c>
      <c r="D840" s="5" t="s">
        <v>54</v>
      </c>
      <c r="E840" s="5" t="s">
        <v>24</v>
      </c>
      <c r="F840" s="6">
        <v>45657</v>
      </c>
      <c r="G840" s="5">
        <v>90</v>
      </c>
      <c r="H840" s="10">
        <v>100</v>
      </c>
      <c r="I840" s="15">
        <f>IFERROR(IF((H841/G841)&gt;1.3,1.3,H841/G841),"")</f>
        <v>1.0924369747899172</v>
      </c>
      <c r="J840" s="15">
        <f>IFERROR(IF((H841/G841)&gt;H841/G841,1.3,H841/G841),"")</f>
        <v>1.0924369747899172</v>
      </c>
      <c r="K840" s="5" t="s">
        <v>25</v>
      </c>
      <c r="L840" s="5" t="s">
        <v>25</v>
      </c>
      <c r="M840" s="5">
        <f t="shared" si="108"/>
        <v>2023</v>
      </c>
      <c r="N840" s="5" t="str">
        <f t="shared" si="109"/>
        <v>Junio</v>
      </c>
      <c r="O840" s="6" t="str">
        <f t="shared" si="110"/>
        <v>2024-1</v>
      </c>
      <c r="P840" s="16">
        <v>0</v>
      </c>
      <c r="Q840" s="16">
        <v>0</v>
      </c>
      <c r="R840" s="5">
        <v>0</v>
      </c>
      <c r="S840" s="5" t="s">
        <v>34</v>
      </c>
      <c r="T840" s="5" t="str">
        <f t="shared" si="111"/>
        <v>231-2023-06-30</v>
      </c>
    </row>
    <row r="841" spans="1:20" x14ac:dyDescent="0.3">
      <c r="A841" s="25">
        <v>231</v>
      </c>
      <c r="B841" s="5" t="s">
        <v>171</v>
      </c>
      <c r="C841" s="5" t="s">
        <v>98</v>
      </c>
      <c r="D841" s="5" t="s">
        <v>54</v>
      </c>
      <c r="E841" s="5" t="s">
        <v>24</v>
      </c>
      <c r="F841" s="17">
        <v>45107</v>
      </c>
      <c r="G841" s="5">
        <v>35</v>
      </c>
      <c r="H841" s="9">
        <v>38.235294117647101</v>
      </c>
      <c r="I841" s="8">
        <f>IFERROR(H842/G842,"")</f>
        <v>2.7251428571428571</v>
      </c>
      <c r="J841" s="15">
        <f>IFERROR(IF((H842/G842)&gt;H842/G842,1.3,H842/G842),"")</f>
        <v>2.7251428571428571</v>
      </c>
      <c r="K841" s="5" t="s">
        <v>25</v>
      </c>
      <c r="L841" s="5" t="s">
        <v>25</v>
      </c>
      <c r="M841" s="5">
        <f t="shared" si="108"/>
        <v>2024</v>
      </c>
      <c r="N841" s="5" t="str">
        <f t="shared" si="109"/>
        <v>Junio</v>
      </c>
      <c r="O841" s="6" t="str">
        <f t="shared" si="110"/>
        <v>2024-2</v>
      </c>
      <c r="P841" s="16">
        <v>0</v>
      </c>
      <c r="Q841" s="16">
        <v>0</v>
      </c>
      <c r="R841" s="5">
        <v>0</v>
      </c>
      <c r="S841" s="5" t="s">
        <v>34</v>
      </c>
      <c r="T841" s="5" t="str">
        <f t="shared" si="111"/>
        <v>231-2024-06-30</v>
      </c>
    </row>
    <row r="842" spans="1:20" x14ac:dyDescent="0.3">
      <c r="A842" s="5">
        <v>231</v>
      </c>
      <c r="B842" s="5" t="s">
        <v>171</v>
      </c>
      <c r="C842" s="5" t="s">
        <v>98</v>
      </c>
      <c r="D842" s="5" t="s">
        <v>54</v>
      </c>
      <c r="E842" s="5" t="s">
        <v>24</v>
      </c>
      <c r="F842" s="6">
        <v>45473</v>
      </c>
      <c r="G842" s="5">
        <v>35</v>
      </c>
      <c r="H842" s="5">
        <v>95.38</v>
      </c>
      <c r="I842" s="15">
        <v>1</v>
      </c>
      <c r="J842" s="15">
        <v>1</v>
      </c>
      <c r="K842" s="5" t="s">
        <v>25</v>
      </c>
      <c r="L842" s="5" t="s">
        <v>25</v>
      </c>
      <c r="M842" s="5">
        <f t="shared" si="108"/>
        <v>2024</v>
      </c>
      <c r="N842" s="5" t="str">
        <f t="shared" si="109"/>
        <v>Diciembre</v>
      </c>
      <c r="O842" s="6" t="str">
        <f t="shared" si="110"/>
        <v>2023-1</v>
      </c>
      <c r="P842" s="5">
        <v>0</v>
      </c>
      <c r="Q842" s="5">
        <v>0</v>
      </c>
      <c r="R842" s="5">
        <v>0</v>
      </c>
      <c r="S842" s="5" t="s">
        <v>34</v>
      </c>
      <c r="T842" s="5" t="str">
        <f t="shared" si="111"/>
        <v>231-2024-12-31</v>
      </c>
    </row>
    <row r="843" spans="1:20" x14ac:dyDescent="0.3">
      <c r="A843" s="25">
        <v>231</v>
      </c>
      <c r="B843" s="5" t="s">
        <v>171</v>
      </c>
      <c r="C843" s="5" t="s">
        <v>98</v>
      </c>
      <c r="D843" s="5" t="s">
        <v>54</v>
      </c>
      <c r="E843" s="5" t="s">
        <v>24</v>
      </c>
      <c r="F843" s="6">
        <v>45657</v>
      </c>
      <c r="G843" s="5">
        <v>35</v>
      </c>
      <c r="H843" s="10">
        <v>104.19</v>
      </c>
      <c r="I843" s="15">
        <f>IFERROR(IF((H844/G844)&gt;1.3,1.3,H844/G844),"")</f>
        <v>1</v>
      </c>
      <c r="J843" s="15">
        <f>IFERROR(IF((H844/G844)&gt;H844/G844,1.3,H844/G844),"")</f>
        <v>1</v>
      </c>
      <c r="K843" s="5" t="s">
        <v>25</v>
      </c>
      <c r="L843" s="5" t="s">
        <v>25</v>
      </c>
      <c r="M843" s="5">
        <f t="shared" si="108"/>
        <v>2023</v>
      </c>
      <c r="N843" s="5" t="str">
        <f t="shared" si="109"/>
        <v>Junio</v>
      </c>
      <c r="O843" s="6" t="str">
        <f t="shared" si="110"/>
        <v>2024-1</v>
      </c>
      <c r="P843" s="16">
        <v>0</v>
      </c>
      <c r="Q843" s="16">
        <v>0</v>
      </c>
      <c r="R843" s="5">
        <v>0</v>
      </c>
      <c r="S843" s="5" t="s">
        <v>34</v>
      </c>
      <c r="T843" s="5" t="str">
        <f t="shared" si="111"/>
        <v>232-2023-06-30</v>
      </c>
    </row>
    <row r="844" spans="1:20" x14ac:dyDescent="0.3">
      <c r="A844" s="25">
        <v>232</v>
      </c>
      <c r="B844" s="5" t="s">
        <v>172</v>
      </c>
      <c r="C844" s="5" t="s">
        <v>98</v>
      </c>
      <c r="D844" s="5" t="s">
        <v>54</v>
      </c>
      <c r="E844" s="5" t="s">
        <v>24</v>
      </c>
      <c r="F844" s="17">
        <v>45107</v>
      </c>
      <c r="G844" s="5">
        <v>21</v>
      </c>
      <c r="H844" s="9">
        <v>21</v>
      </c>
      <c r="I844" s="8">
        <f>IFERROR(H845/G845,"")</f>
        <v>1.0605555555555557</v>
      </c>
      <c r="J844" s="15">
        <f>IFERROR(IF((H845/G845)&gt;H845/G845,1.3,H845/G845),"")</f>
        <v>1.0605555555555557</v>
      </c>
      <c r="K844" s="5" t="s">
        <v>25</v>
      </c>
      <c r="L844" s="5" t="s">
        <v>25</v>
      </c>
      <c r="M844" s="5">
        <f t="shared" si="108"/>
        <v>2024</v>
      </c>
      <c r="N844" s="5" t="str">
        <f t="shared" si="109"/>
        <v>Junio</v>
      </c>
      <c r="O844" s="6" t="str">
        <f t="shared" si="110"/>
        <v>2024-2</v>
      </c>
      <c r="P844" s="16">
        <v>0</v>
      </c>
      <c r="Q844" s="16">
        <v>0</v>
      </c>
      <c r="R844" s="5">
        <v>0</v>
      </c>
      <c r="S844" s="5" t="s">
        <v>34</v>
      </c>
      <c r="T844" s="5" t="str">
        <f t="shared" si="111"/>
        <v>232-2024-06-30</v>
      </c>
    </row>
    <row r="845" spans="1:20" x14ac:dyDescent="0.3">
      <c r="A845" s="5">
        <v>232</v>
      </c>
      <c r="B845" s="5" t="s">
        <v>172</v>
      </c>
      <c r="C845" s="5" t="s">
        <v>98</v>
      </c>
      <c r="D845" s="5" t="s">
        <v>54</v>
      </c>
      <c r="E845" s="5" t="s">
        <v>24</v>
      </c>
      <c r="F845" s="6">
        <v>45473</v>
      </c>
      <c r="G845" s="5">
        <v>90</v>
      </c>
      <c r="H845" s="5">
        <v>95.45</v>
      </c>
      <c r="I845" s="15">
        <v>1</v>
      </c>
      <c r="J845" s="15">
        <v>1</v>
      </c>
      <c r="K845" s="5" t="s">
        <v>25</v>
      </c>
      <c r="L845" s="5" t="s">
        <v>25</v>
      </c>
      <c r="M845" s="5">
        <f t="shared" si="108"/>
        <v>2024</v>
      </c>
      <c r="N845" s="5" t="str">
        <f t="shared" si="109"/>
        <v>Diciembre</v>
      </c>
      <c r="O845" s="6" t="str">
        <f t="shared" si="110"/>
        <v>2023-1</v>
      </c>
      <c r="P845" s="5">
        <v>0</v>
      </c>
      <c r="Q845" s="5">
        <v>0</v>
      </c>
      <c r="R845" s="5">
        <v>0</v>
      </c>
      <c r="S845" s="5" t="s">
        <v>34</v>
      </c>
      <c r="T845" s="5" t="str">
        <f t="shared" si="111"/>
        <v>232-2024-12-31</v>
      </c>
    </row>
    <row r="846" spans="1:20" x14ac:dyDescent="0.3">
      <c r="A846" s="25">
        <v>232</v>
      </c>
      <c r="B846" s="5" t="s">
        <v>172</v>
      </c>
      <c r="C846" s="5" t="s">
        <v>98</v>
      </c>
      <c r="D846" s="5" t="s">
        <v>54</v>
      </c>
      <c r="E846" s="5" t="s">
        <v>24</v>
      </c>
      <c r="F846" s="6">
        <v>45657</v>
      </c>
      <c r="G846" s="5">
        <v>90</v>
      </c>
      <c r="H846" s="10">
        <v>100</v>
      </c>
      <c r="I846" s="15">
        <f>IFERROR(IF((H847/G847)&gt;1.3,1.3,H847/G847),"")</f>
        <v>1.3</v>
      </c>
      <c r="J846" s="15">
        <f>IFERROR(IF((H847/G847)&gt;H847/G847,1.3,H847/G847),"")</f>
        <v>3.2145000000000001</v>
      </c>
      <c r="K846" s="5" t="s">
        <v>25</v>
      </c>
      <c r="L846" s="5" t="s">
        <v>25</v>
      </c>
      <c r="M846" s="5">
        <f t="shared" si="108"/>
        <v>2023</v>
      </c>
      <c r="N846" s="5" t="str">
        <f t="shared" si="109"/>
        <v>Marzo</v>
      </c>
      <c r="O846" s="6" t="str">
        <f t="shared" si="110"/>
        <v>2023-1</v>
      </c>
      <c r="P846" s="16">
        <v>0</v>
      </c>
      <c r="Q846" s="16">
        <v>0</v>
      </c>
      <c r="R846" s="5">
        <v>0</v>
      </c>
      <c r="S846" s="5" t="s">
        <v>34</v>
      </c>
      <c r="T846" s="5" t="str">
        <f t="shared" si="111"/>
        <v>233-2023-03-31</v>
      </c>
    </row>
    <row r="847" spans="1:20" x14ac:dyDescent="0.3">
      <c r="A847" s="25">
        <v>233</v>
      </c>
      <c r="B847" s="5" t="s">
        <v>173</v>
      </c>
      <c r="C847" s="5" t="s">
        <v>98</v>
      </c>
      <c r="D847" s="5" t="s">
        <v>60</v>
      </c>
      <c r="E847" s="5" t="s">
        <v>24</v>
      </c>
      <c r="F847" s="6">
        <v>45016</v>
      </c>
      <c r="G847" s="5">
        <v>20</v>
      </c>
      <c r="H847" s="9">
        <v>64.290000000000006</v>
      </c>
      <c r="I847" s="8">
        <f>IF(IFERROR(H848/G848,"")&gt;130%,130%,H848/G848)</f>
        <v>1.3</v>
      </c>
      <c r="J847" s="15">
        <f>IFERROR(IF((H848/G848)&gt;H848/G848,1.3,H848/G848),"")</f>
        <v>1.8850000000000002</v>
      </c>
      <c r="K847" s="5" t="s">
        <v>25</v>
      </c>
      <c r="L847" s="5" t="s">
        <v>25</v>
      </c>
      <c r="M847" s="5">
        <f t="shared" si="108"/>
        <v>2023</v>
      </c>
      <c r="N847" s="5" t="str">
        <f t="shared" si="109"/>
        <v>Junio</v>
      </c>
      <c r="O847" s="6" t="str">
        <f t="shared" si="110"/>
        <v>2024-1</v>
      </c>
      <c r="P847" s="16">
        <v>0</v>
      </c>
      <c r="Q847" s="16">
        <v>0</v>
      </c>
      <c r="R847" s="5">
        <v>0</v>
      </c>
      <c r="S847" s="5" t="s">
        <v>34</v>
      </c>
      <c r="T847" s="5" t="str">
        <f t="shared" si="111"/>
        <v>233-2023-06-30</v>
      </c>
    </row>
    <row r="848" spans="1:20" x14ac:dyDescent="0.3">
      <c r="A848" s="25">
        <v>233</v>
      </c>
      <c r="B848" s="5" t="s">
        <v>173</v>
      </c>
      <c r="C848" s="5" t="s">
        <v>98</v>
      </c>
      <c r="D848" s="5" t="s">
        <v>60</v>
      </c>
      <c r="E848" s="5" t="s">
        <v>24</v>
      </c>
      <c r="F848" s="6">
        <v>45107</v>
      </c>
      <c r="G848" s="5">
        <v>20</v>
      </c>
      <c r="H848" s="9">
        <v>37.700000000000003</v>
      </c>
      <c r="I848" s="8">
        <f>IF(IFERROR(H849/G849,"")&gt;130%,130%,H849/G849)</f>
        <v>1.3</v>
      </c>
      <c r="J848" s="15">
        <f>IFERROR(IF((H849/G849)&gt;H849/G849,1.3,H849/G849),"")</f>
        <v>2.4175</v>
      </c>
      <c r="K848" s="5" t="s">
        <v>25</v>
      </c>
      <c r="L848" s="5" t="s">
        <v>25</v>
      </c>
      <c r="M848" s="5">
        <f t="shared" si="108"/>
        <v>2024</v>
      </c>
      <c r="N848" s="5" t="str">
        <f t="shared" si="109"/>
        <v>Marzo</v>
      </c>
      <c r="O848" s="6" t="str">
        <f t="shared" si="110"/>
        <v>2024-1</v>
      </c>
      <c r="P848" s="16">
        <v>1</v>
      </c>
      <c r="Q848" s="16">
        <v>1</v>
      </c>
      <c r="R848" s="5">
        <v>0</v>
      </c>
      <c r="S848" s="5" t="s">
        <v>34</v>
      </c>
      <c r="T848" s="5" t="str">
        <f t="shared" si="111"/>
        <v>233-2024-03-31</v>
      </c>
    </row>
    <row r="849" spans="1:20" x14ac:dyDescent="0.3">
      <c r="A849" s="25">
        <v>233</v>
      </c>
      <c r="B849" s="5" t="s">
        <v>173</v>
      </c>
      <c r="C849" s="5" t="s">
        <v>98</v>
      </c>
      <c r="D849" s="5" t="s">
        <v>60</v>
      </c>
      <c r="E849" s="5" t="s">
        <v>24</v>
      </c>
      <c r="F849" s="6">
        <v>45382</v>
      </c>
      <c r="G849" s="5">
        <v>20</v>
      </c>
      <c r="H849" s="10">
        <v>48.35</v>
      </c>
      <c r="I849" s="15">
        <f>IFERROR(IF((H850/G850)&gt;1.3,1.3,H850/G850),"")</f>
        <v>1.3</v>
      </c>
      <c r="J849" s="15">
        <f>IFERROR(IF((H850/G850)&gt;H850/G850,1.3,H850/G850),"")</f>
        <v>2.5720000000000001</v>
      </c>
      <c r="K849" s="5"/>
      <c r="L849" s="5"/>
      <c r="M849" s="5">
        <f t="shared" si="108"/>
        <v>2024</v>
      </c>
      <c r="N849" s="5" t="str">
        <f t="shared" si="109"/>
        <v>Junio</v>
      </c>
      <c r="O849" s="6" t="str">
        <f t="shared" si="110"/>
        <v>2024-2</v>
      </c>
      <c r="P849" s="16">
        <v>0</v>
      </c>
      <c r="Q849" s="16">
        <v>0</v>
      </c>
      <c r="R849" s="5">
        <v>0</v>
      </c>
      <c r="S849" s="5" t="s">
        <v>34</v>
      </c>
      <c r="T849" s="5" t="str">
        <f t="shared" si="111"/>
        <v>233-2024-06-30</v>
      </c>
    </row>
    <row r="850" spans="1:20" x14ac:dyDescent="0.3">
      <c r="A850" s="5">
        <v>233</v>
      </c>
      <c r="B850" s="5" t="s">
        <v>173</v>
      </c>
      <c r="C850" s="5" t="s">
        <v>98</v>
      </c>
      <c r="D850" s="5" t="s">
        <v>60</v>
      </c>
      <c r="E850" s="5" t="s">
        <v>24</v>
      </c>
      <c r="F850" s="6">
        <v>45473</v>
      </c>
      <c r="G850" s="5">
        <v>20</v>
      </c>
      <c r="H850" s="5">
        <v>51.44</v>
      </c>
      <c r="I850" s="15">
        <v>1</v>
      </c>
      <c r="J850" s="15">
        <v>1</v>
      </c>
      <c r="K850" s="5"/>
      <c r="L850" s="5"/>
      <c r="M850" s="5">
        <f t="shared" si="108"/>
        <v>2024</v>
      </c>
      <c r="N850" s="5" t="str">
        <f t="shared" si="109"/>
        <v>Diciembre</v>
      </c>
      <c r="O850" s="6" t="str">
        <f t="shared" si="110"/>
        <v>2023-1</v>
      </c>
      <c r="P850" s="5">
        <v>0</v>
      </c>
      <c r="Q850" s="5">
        <v>0</v>
      </c>
      <c r="R850" s="5">
        <v>0</v>
      </c>
      <c r="S850" s="5" t="s">
        <v>34</v>
      </c>
      <c r="T850" s="5" t="str">
        <f t="shared" si="111"/>
        <v>233-2024-12-31</v>
      </c>
    </row>
    <row r="851" spans="1:20" x14ac:dyDescent="0.3">
      <c r="A851" s="25">
        <v>233</v>
      </c>
      <c r="B851" s="5" t="s">
        <v>173</v>
      </c>
      <c r="C851" s="5" t="s">
        <v>98</v>
      </c>
      <c r="D851" s="5" t="s">
        <v>60</v>
      </c>
      <c r="E851" s="5" t="s">
        <v>24</v>
      </c>
      <c r="F851" s="6">
        <v>45657</v>
      </c>
      <c r="G851" s="5">
        <v>20</v>
      </c>
      <c r="H851" s="10">
        <v>31.82</v>
      </c>
      <c r="I851" s="15">
        <f>IFERROR(IF((H852/G852)&gt;1.3,1.3,H852/G852),"")</f>
        <v>0.92306250000000001</v>
      </c>
      <c r="J851" s="15">
        <f>IFERROR(IF((H852/G852)&gt;H852/G852,1.3,H852/G852),"")</f>
        <v>0.92306250000000001</v>
      </c>
      <c r="K851" s="5"/>
      <c r="L851" s="5"/>
      <c r="M851" s="5">
        <f t="shared" si="108"/>
        <v>2023</v>
      </c>
      <c r="N851" s="5" t="str">
        <f t="shared" si="109"/>
        <v>Marzo</v>
      </c>
      <c r="O851" s="6" t="str">
        <f t="shared" si="110"/>
        <v>2023-1</v>
      </c>
      <c r="P851" s="16">
        <v>0</v>
      </c>
      <c r="Q851" s="16">
        <v>0</v>
      </c>
      <c r="R851" s="5">
        <v>0</v>
      </c>
      <c r="S851" s="5" t="s">
        <v>34</v>
      </c>
      <c r="T851" s="5" t="str">
        <f t="shared" si="111"/>
        <v>234-2023-03-31</v>
      </c>
    </row>
    <row r="852" spans="1:20" x14ac:dyDescent="0.3">
      <c r="A852" s="25">
        <v>234</v>
      </c>
      <c r="B852" s="5" t="s">
        <v>174</v>
      </c>
      <c r="C852" s="5" t="s">
        <v>98</v>
      </c>
      <c r="D852" s="5" t="s">
        <v>60</v>
      </c>
      <c r="E852" s="5" t="s">
        <v>24</v>
      </c>
      <c r="F852" s="6">
        <v>45016</v>
      </c>
      <c r="G852" s="5">
        <v>4000</v>
      </c>
      <c r="H852" s="9">
        <v>3692.25</v>
      </c>
      <c r="I852" s="8">
        <f>IF(IFERROR(H853/G853,"")&gt;130%,130%,H853/G853)</f>
        <v>1.3</v>
      </c>
      <c r="J852" s="15">
        <f>IFERROR(IF((H853/G853)&gt;H853/G853,1.3,H853/G853),"")</f>
        <v>3.6786249999999998</v>
      </c>
      <c r="K852" s="5"/>
      <c r="L852" s="11"/>
      <c r="M852" s="5">
        <f t="shared" si="108"/>
        <v>2023</v>
      </c>
      <c r="N852" s="5" t="str">
        <f t="shared" si="109"/>
        <v>Junio</v>
      </c>
      <c r="O852" s="6" t="str">
        <f t="shared" si="110"/>
        <v>2024-1</v>
      </c>
      <c r="P852" s="16">
        <v>0</v>
      </c>
      <c r="Q852" s="16">
        <v>0</v>
      </c>
      <c r="R852" s="5">
        <v>0</v>
      </c>
      <c r="S852" s="5" t="s">
        <v>34</v>
      </c>
      <c r="T852" s="5" t="str">
        <f t="shared" si="111"/>
        <v>234-2023-06-30</v>
      </c>
    </row>
    <row r="853" spans="1:20" x14ac:dyDescent="0.3">
      <c r="A853" s="25">
        <v>234</v>
      </c>
      <c r="B853" s="5" t="s">
        <v>174</v>
      </c>
      <c r="C853" s="5" t="s">
        <v>98</v>
      </c>
      <c r="D853" s="5" t="s">
        <v>60</v>
      </c>
      <c r="E853" s="5" t="s">
        <v>24</v>
      </c>
      <c r="F853" s="6">
        <v>45107</v>
      </c>
      <c r="G853" s="5">
        <v>4000</v>
      </c>
      <c r="H853" s="9">
        <v>14714.5</v>
      </c>
      <c r="I853" s="8">
        <f>IF(IFERROR(H854/G854,"")&gt;130%,130%,H854/G854)</f>
        <v>0.59987500000000005</v>
      </c>
      <c r="J853" s="15">
        <f>IFERROR(IF((H854/G854)&gt;H854/G854,1.3,H854/G854),"")</f>
        <v>0.59987500000000005</v>
      </c>
      <c r="K853" s="5"/>
      <c r="L853" s="11"/>
      <c r="M853" s="5">
        <f t="shared" si="108"/>
        <v>2024</v>
      </c>
      <c r="N853" s="5" t="str">
        <f t="shared" si="109"/>
        <v>Marzo</v>
      </c>
      <c r="O853" s="6" t="str">
        <f t="shared" si="110"/>
        <v>2024-1</v>
      </c>
      <c r="P853" s="16">
        <v>0</v>
      </c>
      <c r="Q853" s="16">
        <v>0</v>
      </c>
      <c r="R853" s="5">
        <v>0</v>
      </c>
      <c r="S853" s="5" t="s">
        <v>34</v>
      </c>
      <c r="T853" s="5" t="str">
        <f t="shared" si="111"/>
        <v>234-2024-03-31</v>
      </c>
    </row>
    <row r="854" spans="1:20" x14ac:dyDescent="0.3">
      <c r="A854" s="25">
        <v>234</v>
      </c>
      <c r="B854" s="5" t="s">
        <v>174</v>
      </c>
      <c r="C854" s="5" t="s">
        <v>98</v>
      </c>
      <c r="D854" s="5" t="s">
        <v>60</v>
      </c>
      <c r="E854" s="5" t="s">
        <v>24</v>
      </c>
      <c r="F854" s="6">
        <v>45382</v>
      </c>
      <c r="G854" s="5">
        <v>4000</v>
      </c>
      <c r="H854" s="10">
        <v>2399.5</v>
      </c>
      <c r="I854" s="15">
        <f>IFERROR(IF((H855/G855)&gt;1.3,1.3,H855/G855),"")</f>
        <v>0.51700000000000002</v>
      </c>
      <c r="J854" s="15">
        <f>IFERROR(IF((H855/G855)&gt;H855/G855,1.3,H855/G855),"")</f>
        <v>0.51700000000000002</v>
      </c>
      <c r="K854" s="5"/>
      <c r="L854" s="5"/>
      <c r="M854" s="5">
        <f t="shared" si="108"/>
        <v>2024</v>
      </c>
      <c r="N854" s="5" t="str">
        <f t="shared" si="109"/>
        <v>Junio</v>
      </c>
      <c r="O854" s="6" t="str">
        <f t="shared" si="110"/>
        <v>2024-2</v>
      </c>
      <c r="P854" s="16">
        <v>0</v>
      </c>
      <c r="Q854" s="16">
        <v>0</v>
      </c>
      <c r="R854" s="5">
        <v>0</v>
      </c>
      <c r="S854" s="5" t="s">
        <v>34</v>
      </c>
      <c r="T854" s="5" t="str">
        <f t="shared" si="111"/>
        <v>234-2024-06-30</v>
      </c>
    </row>
    <row r="855" spans="1:20" x14ac:dyDescent="0.3">
      <c r="A855" s="5">
        <v>234</v>
      </c>
      <c r="B855" s="5" t="s">
        <v>174</v>
      </c>
      <c r="C855" s="5" t="s">
        <v>98</v>
      </c>
      <c r="D855" s="5" t="s">
        <v>60</v>
      </c>
      <c r="E855" s="5" t="s">
        <v>24</v>
      </c>
      <c r="F855" s="6">
        <v>45473</v>
      </c>
      <c r="G855" s="5">
        <v>4000</v>
      </c>
      <c r="H855" s="5">
        <v>2068</v>
      </c>
      <c r="I855" s="15">
        <v>0.51700000000000002</v>
      </c>
      <c r="J855" s="15">
        <v>0.51700000000000002</v>
      </c>
      <c r="K855" s="5"/>
      <c r="L855" s="5"/>
      <c r="M855" s="5">
        <f t="shared" si="108"/>
        <v>2024</v>
      </c>
      <c r="N855" s="5" t="str">
        <f t="shared" si="109"/>
        <v>Diciembre</v>
      </c>
      <c r="O855" s="6" t="str">
        <f t="shared" si="110"/>
        <v>2024-2</v>
      </c>
      <c r="P855" s="5">
        <v>0</v>
      </c>
      <c r="Q855" s="5">
        <v>0</v>
      </c>
      <c r="R855" s="5">
        <v>0</v>
      </c>
      <c r="S855" s="5" t="s">
        <v>34</v>
      </c>
      <c r="T855" s="5" t="str">
        <f t="shared" si="111"/>
        <v>234-2024-12-31</v>
      </c>
    </row>
    <row r="856" spans="1:20" x14ac:dyDescent="0.3">
      <c r="A856" s="25">
        <v>234</v>
      </c>
      <c r="B856" s="5" t="s">
        <v>174</v>
      </c>
      <c r="C856" s="5" t="s">
        <v>98</v>
      </c>
      <c r="D856" s="5" t="s">
        <v>60</v>
      </c>
      <c r="E856" s="5" t="s">
        <v>24</v>
      </c>
      <c r="F856" s="6">
        <v>45657</v>
      </c>
      <c r="G856" s="5">
        <v>4000</v>
      </c>
      <c r="H856" s="10">
        <v>4218</v>
      </c>
      <c r="I856" s="15">
        <f>IFERROR(IF((H857/G857)&gt;1.3,1.3,H857/G857),"")</f>
        <v>0.92010000000000003</v>
      </c>
      <c r="J856" s="15">
        <f t="shared" ref="J856:J893" si="112">IFERROR(IF((H857/G857)&gt;H857/G857,1.3,H857/G857),"")</f>
        <v>0.92010000000000003</v>
      </c>
      <c r="K856" s="5"/>
      <c r="L856" s="5"/>
      <c r="M856" s="5">
        <f t="shared" si="108"/>
        <v>2024</v>
      </c>
      <c r="N856" s="5" t="str">
        <f t="shared" si="109"/>
        <v>Diciembre</v>
      </c>
      <c r="O856" s="6" t="str">
        <f t="shared" si="110"/>
        <v>2024-2</v>
      </c>
      <c r="P856" s="16">
        <v>0</v>
      </c>
      <c r="Q856" s="16">
        <v>0</v>
      </c>
      <c r="R856" s="5">
        <v>0</v>
      </c>
      <c r="S856" s="5" t="s">
        <v>34</v>
      </c>
      <c r="T856" s="5" t="str">
        <f t="shared" si="111"/>
        <v>235-2024-12-31</v>
      </c>
    </row>
    <row r="857" spans="1:20" x14ac:dyDescent="0.3">
      <c r="A857" s="25">
        <v>235</v>
      </c>
      <c r="B857" s="5" t="s">
        <v>175</v>
      </c>
      <c r="C857" s="5" t="s">
        <v>98</v>
      </c>
      <c r="D857" s="5" t="s">
        <v>73</v>
      </c>
      <c r="E857" s="5" t="s">
        <v>24</v>
      </c>
      <c r="F857" s="6">
        <v>45657</v>
      </c>
      <c r="G857" s="5">
        <v>100</v>
      </c>
      <c r="H857" s="10">
        <v>92.01</v>
      </c>
      <c r="I857" s="15" t="str">
        <f>IFERROR(IF((H858/G858)&gt;1.3,1.3,H858/G858),"")</f>
        <v/>
      </c>
      <c r="J857" s="15" t="str">
        <f t="shared" si="112"/>
        <v/>
      </c>
      <c r="K857" s="5"/>
      <c r="L857" s="5"/>
      <c r="M857" s="5">
        <f t="shared" si="108"/>
        <v>2024</v>
      </c>
      <c r="N857" s="5" t="str">
        <f t="shared" si="109"/>
        <v>Diciembre</v>
      </c>
      <c r="O857" s="6" t="str">
        <f t="shared" si="110"/>
        <v>2023-1</v>
      </c>
      <c r="P857" s="16">
        <v>0</v>
      </c>
      <c r="Q857" s="16">
        <v>0</v>
      </c>
      <c r="R857" s="5">
        <v>0</v>
      </c>
      <c r="S857" s="5" t="s">
        <v>34</v>
      </c>
      <c r="T857" s="5" t="str">
        <f t="shared" si="111"/>
        <v>236-2024-12-31</v>
      </c>
    </row>
    <row r="858" spans="1:20" x14ac:dyDescent="0.3">
      <c r="A858" s="25">
        <v>236</v>
      </c>
      <c r="B858" s="5" t="s">
        <v>176</v>
      </c>
      <c r="C858" s="5" t="s">
        <v>98</v>
      </c>
      <c r="D858" s="5" t="s">
        <v>73</v>
      </c>
      <c r="E858" s="5" t="s">
        <v>62</v>
      </c>
      <c r="F858" s="6">
        <v>45657</v>
      </c>
      <c r="G858" s="5">
        <v>0</v>
      </c>
      <c r="H858" s="10">
        <v>0</v>
      </c>
      <c r="I858" s="15">
        <f>IFERROR(IF((H859/G859)&gt;1.3,1.3,H859/G859),"")</f>
        <v>1.0493333333333332</v>
      </c>
      <c r="J858" s="15">
        <f t="shared" si="112"/>
        <v>1.0493333333333332</v>
      </c>
      <c r="K858" s="5"/>
      <c r="L858" s="5"/>
      <c r="M858" s="5">
        <f t="shared" si="108"/>
        <v>2023</v>
      </c>
      <c r="N858" s="5" t="str">
        <f t="shared" si="109"/>
        <v>Marzo</v>
      </c>
      <c r="O858" s="6" t="str">
        <f t="shared" si="110"/>
        <v>2023-1</v>
      </c>
      <c r="P858" s="16">
        <v>0</v>
      </c>
      <c r="Q858" s="16">
        <v>0</v>
      </c>
      <c r="R858" s="5">
        <v>0</v>
      </c>
      <c r="S858" s="5" t="s">
        <v>34</v>
      </c>
      <c r="T858" s="5" t="str">
        <f t="shared" si="111"/>
        <v>238-2023-03-31</v>
      </c>
    </row>
    <row r="859" spans="1:20" x14ac:dyDescent="0.3">
      <c r="A859" s="25">
        <v>238</v>
      </c>
      <c r="B859" s="5" t="s">
        <v>177</v>
      </c>
      <c r="C859" s="5" t="s">
        <v>98</v>
      </c>
      <c r="D859" s="5" t="s">
        <v>60</v>
      </c>
      <c r="E859" s="5" t="s">
        <v>24</v>
      </c>
      <c r="F859" s="6">
        <v>45016</v>
      </c>
      <c r="G859" s="5">
        <v>90</v>
      </c>
      <c r="H859" s="9">
        <v>94.44</v>
      </c>
      <c r="I859" s="8">
        <f>IFERROR(H860/G860,"")</f>
        <v>1.0287777777777778</v>
      </c>
      <c r="J859" s="15">
        <f t="shared" si="112"/>
        <v>1.0287777777777778</v>
      </c>
      <c r="K859" s="5"/>
      <c r="L859" s="5"/>
      <c r="M859" s="5">
        <f t="shared" si="108"/>
        <v>2023</v>
      </c>
      <c r="N859" s="5" t="str">
        <f t="shared" si="109"/>
        <v>Junio</v>
      </c>
      <c r="O859" s="6" t="str">
        <f t="shared" si="110"/>
        <v>2023-2</v>
      </c>
      <c r="P859" s="16">
        <v>0</v>
      </c>
      <c r="Q859" s="16">
        <v>0</v>
      </c>
      <c r="R859" s="5">
        <v>0</v>
      </c>
      <c r="S859" s="5" t="s">
        <v>34</v>
      </c>
      <c r="T859" s="5" t="str">
        <f t="shared" si="111"/>
        <v>238-2023-06-30</v>
      </c>
    </row>
    <row r="860" spans="1:20" x14ac:dyDescent="0.3">
      <c r="A860" s="25">
        <v>238</v>
      </c>
      <c r="B860" s="5" t="s">
        <v>177</v>
      </c>
      <c r="C860" s="5" t="s">
        <v>98</v>
      </c>
      <c r="D860" s="5" t="s">
        <v>60</v>
      </c>
      <c r="E860" s="5" t="s">
        <v>24</v>
      </c>
      <c r="F860" s="6">
        <v>45107</v>
      </c>
      <c r="G860" s="5">
        <v>90</v>
      </c>
      <c r="H860" s="9">
        <v>92.59</v>
      </c>
      <c r="I860" s="8">
        <f>IFERROR(H861/G861,"")</f>
        <v>0.49382716049382669</v>
      </c>
      <c r="J860" s="15">
        <f t="shared" si="112"/>
        <v>0.49382716049382669</v>
      </c>
      <c r="K860" s="5"/>
      <c r="L860" s="5"/>
      <c r="M860" s="5">
        <f t="shared" si="108"/>
        <v>2023</v>
      </c>
      <c r="N860" s="5" t="str">
        <f t="shared" si="109"/>
        <v>Septiembre</v>
      </c>
      <c r="O860" s="6" t="str">
        <f t="shared" si="110"/>
        <v>2024-1</v>
      </c>
      <c r="P860" s="16">
        <v>0</v>
      </c>
      <c r="Q860" s="16">
        <v>0</v>
      </c>
      <c r="R860" s="5">
        <v>0</v>
      </c>
      <c r="S860" s="5" t="s">
        <v>34</v>
      </c>
      <c r="T860" s="5" t="str">
        <f t="shared" si="111"/>
        <v>238-2023-09-30</v>
      </c>
    </row>
    <row r="861" spans="1:20" x14ac:dyDescent="0.3">
      <c r="A861" s="41">
        <v>238</v>
      </c>
      <c r="B861" s="5" t="s">
        <v>177</v>
      </c>
      <c r="C861" s="5" t="s">
        <v>98</v>
      </c>
      <c r="D861" s="5" t="s">
        <v>60</v>
      </c>
      <c r="E861" s="5" t="s">
        <v>24</v>
      </c>
      <c r="F861" s="6">
        <v>45199</v>
      </c>
      <c r="G861" s="5">
        <v>90</v>
      </c>
      <c r="H861" s="9">
        <v>44.4444444444444</v>
      </c>
      <c r="I861" s="8">
        <f>IFERROR(H862/G862,"")</f>
        <v>0.84655555555555551</v>
      </c>
      <c r="J861" s="15">
        <f t="shared" si="112"/>
        <v>0.84655555555555551</v>
      </c>
      <c r="K861" s="5"/>
      <c r="L861" s="5"/>
      <c r="M861" s="5">
        <f t="shared" si="108"/>
        <v>2024</v>
      </c>
      <c r="N861" s="5" t="str">
        <f t="shared" si="109"/>
        <v>Marzo</v>
      </c>
      <c r="O861" s="6" t="str">
        <f t="shared" si="110"/>
        <v>2024-2</v>
      </c>
      <c r="P861" s="16">
        <v>0</v>
      </c>
      <c r="Q861" s="16">
        <v>0</v>
      </c>
      <c r="R861" s="5">
        <v>0</v>
      </c>
      <c r="S861" s="5" t="s">
        <v>34</v>
      </c>
      <c r="T861" s="5" t="str">
        <f t="shared" si="111"/>
        <v>238-2024-03-31</v>
      </c>
    </row>
    <row r="862" spans="1:20" x14ac:dyDescent="0.3">
      <c r="A862" s="25">
        <v>238</v>
      </c>
      <c r="B862" s="5" t="s">
        <v>177</v>
      </c>
      <c r="C862" s="5" t="s">
        <v>98</v>
      </c>
      <c r="D862" s="5" t="s">
        <v>60</v>
      </c>
      <c r="E862" s="5" t="s">
        <v>24</v>
      </c>
      <c r="F862" s="6">
        <v>45382</v>
      </c>
      <c r="G862" s="5">
        <v>90</v>
      </c>
      <c r="H862" s="10">
        <v>76.19</v>
      </c>
      <c r="I862" s="15">
        <f>IFERROR(IF((H863/G863)&gt;1.3,1.3,H863/G863),"")</f>
        <v>0.93566666666666665</v>
      </c>
      <c r="J862" s="15">
        <f t="shared" si="112"/>
        <v>0.93566666666666665</v>
      </c>
      <c r="K862" s="5" t="s">
        <v>178</v>
      </c>
      <c r="L862" s="5" t="s">
        <v>178</v>
      </c>
      <c r="M862" s="5">
        <f t="shared" si="108"/>
        <v>2024</v>
      </c>
      <c r="N862" s="5" t="str">
        <f t="shared" si="109"/>
        <v>Septiembre</v>
      </c>
      <c r="O862" s="6" t="str">
        <f t="shared" si="110"/>
        <v>2024-2</v>
      </c>
      <c r="P862" s="16">
        <v>0</v>
      </c>
      <c r="Q862" s="16">
        <v>0</v>
      </c>
      <c r="R862" s="5">
        <v>0</v>
      </c>
      <c r="S862" s="5" t="s">
        <v>34</v>
      </c>
      <c r="T862" s="5" t="str">
        <f t="shared" si="111"/>
        <v>238-2024-09-30</v>
      </c>
    </row>
    <row r="863" spans="1:20" x14ac:dyDescent="0.3">
      <c r="A863" s="25">
        <v>238</v>
      </c>
      <c r="B863" s="5" t="s">
        <v>177</v>
      </c>
      <c r="C863" s="5" t="s">
        <v>98</v>
      </c>
      <c r="D863" s="5" t="s">
        <v>60</v>
      </c>
      <c r="E863" s="5" t="s">
        <v>24</v>
      </c>
      <c r="F863" s="6">
        <v>45565</v>
      </c>
      <c r="G863" s="5">
        <v>90</v>
      </c>
      <c r="H863" s="10">
        <v>84.21</v>
      </c>
      <c r="I863" s="15">
        <f>IFERROR(IF((H864/G864)&gt;1.3,1.3,H864/G864),"")</f>
        <v>0.88888888888888884</v>
      </c>
      <c r="J863" s="15">
        <f t="shared" si="112"/>
        <v>0.88888888888888884</v>
      </c>
      <c r="K863" s="5" t="s">
        <v>178</v>
      </c>
      <c r="L863" s="5" t="s">
        <v>178</v>
      </c>
      <c r="M863" s="5">
        <f t="shared" si="108"/>
        <v>2024</v>
      </c>
      <c r="N863" s="5" t="str">
        <f t="shared" si="109"/>
        <v>Diciembre</v>
      </c>
      <c r="O863" s="6" t="str">
        <f t="shared" si="110"/>
        <v>2023-1</v>
      </c>
      <c r="P863" s="16">
        <v>0</v>
      </c>
      <c r="Q863" s="16">
        <v>0</v>
      </c>
      <c r="R863" s="5">
        <v>0</v>
      </c>
      <c r="S863" s="5" t="s">
        <v>34</v>
      </c>
      <c r="T863" s="5" t="str">
        <f t="shared" si="111"/>
        <v>238-2024-12-31</v>
      </c>
    </row>
    <row r="864" spans="1:20" x14ac:dyDescent="0.3">
      <c r="A864" s="25">
        <v>238</v>
      </c>
      <c r="B864" s="5" t="s">
        <v>177</v>
      </c>
      <c r="C864" s="5" t="s">
        <v>98</v>
      </c>
      <c r="D864" s="5" t="s">
        <v>60</v>
      </c>
      <c r="E864" s="5" t="s">
        <v>24</v>
      </c>
      <c r="F864" s="6">
        <v>45657</v>
      </c>
      <c r="G864" s="5">
        <v>90</v>
      </c>
      <c r="H864" s="10">
        <v>80</v>
      </c>
      <c r="I864" s="15" t="str">
        <f>IFERROR(IF((H865/G865)&gt;1.3,1.3,H865/G865),"")</f>
        <v/>
      </c>
      <c r="J864" s="15" t="str">
        <f t="shared" si="112"/>
        <v/>
      </c>
      <c r="K864" s="5" t="s">
        <v>178</v>
      </c>
      <c r="L864" s="5" t="s">
        <v>178</v>
      </c>
      <c r="M864" s="5">
        <f t="shared" si="108"/>
        <v>2023</v>
      </c>
      <c r="N864" s="5" t="str">
        <f t="shared" si="109"/>
        <v>Enero</v>
      </c>
      <c r="O864" s="6" t="str">
        <f t="shared" si="110"/>
        <v>2023-1</v>
      </c>
      <c r="P864" s="16">
        <v>0</v>
      </c>
      <c r="Q864" s="16">
        <v>0</v>
      </c>
      <c r="R864" s="5">
        <v>0</v>
      </c>
      <c r="S864" s="5" t="s">
        <v>34</v>
      </c>
      <c r="T864" s="5" t="str">
        <f t="shared" si="111"/>
        <v>239-2023-01-31</v>
      </c>
    </row>
    <row r="865" spans="1:20" x14ac:dyDescent="0.3">
      <c r="A865" s="25">
        <v>239</v>
      </c>
      <c r="B865" s="5" t="s">
        <v>179</v>
      </c>
      <c r="C865" s="5" t="s">
        <v>33</v>
      </c>
      <c r="D865" s="5" t="s">
        <v>23</v>
      </c>
      <c r="E865" s="5" t="s">
        <v>24</v>
      </c>
      <c r="F865" s="6">
        <v>44957</v>
      </c>
      <c r="G865" s="5"/>
      <c r="H865" s="9">
        <v>12</v>
      </c>
      <c r="I865" s="8" t="str">
        <f t="shared" ref="I865:I892" si="113">IFERROR(H866/G866,"")</f>
        <v/>
      </c>
      <c r="J865" s="15" t="str">
        <f t="shared" si="112"/>
        <v/>
      </c>
      <c r="K865" s="5" t="s">
        <v>116</v>
      </c>
      <c r="L865" s="11" t="s">
        <v>55</v>
      </c>
      <c r="M865" s="5">
        <f t="shared" si="108"/>
        <v>2023</v>
      </c>
      <c r="N865" s="5" t="str">
        <f t="shared" si="109"/>
        <v>Febrero</v>
      </c>
      <c r="O865" s="6" t="str">
        <f t="shared" si="110"/>
        <v>2023-1</v>
      </c>
      <c r="P865" s="16">
        <v>0</v>
      </c>
      <c r="Q865" s="16">
        <v>0</v>
      </c>
      <c r="R865" s="5">
        <v>0</v>
      </c>
      <c r="S865" s="5" t="s">
        <v>29</v>
      </c>
      <c r="T865" s="5" t="str">
        <f t="shared" si="111"/>
        <v>239-2023-02-28</v>
      </c>
    </row>
    <row r="866" spans="1:20" x14ac:dyDescent="0.3">
      <c r="A866" s="25">
        <v>239</v>
      </c>
      <c r="B866" s="5" t="s">
        <v>179</v>
      </c>
      <c r="C866" s="5" t="s">
        <v>33</v>
      </c>
      <c r="D866" s="5" t="s">
        <v>23</v>
      </c>
      <c r="E866" s="5" t="s">
        <v>24</v>
      </c>
      <c r="F866" s="17">
        <v>44985</v>
      </c>
      <c r="G866" s="5"/>
      <c r="H866" s="9">
        <v>18</v>
      </c>
      <c r="I866" s="8" t="str">
        <f t="shared" si="113"/>
        <v/>
      </c>
      <c r="J866" s="15" t="str">
        <f t="shared" si="112"/>
        <v/>
      </c>
      <c r="K866" s="5" t="s">
        <v>116</v>
      </c>
      <c r="L866" s="11" t="s">
        <v>55</v>
      </c>
      <c r="M866" s="5">
        <f t="shared" si="108"/>
        <v>2023</v>
      </c>
      <c r="N866" s="5" t="str">
        <f t="shared" si="109"/>
        <v>Marzo</v>
      </c>
      <c r="O866" s="6" t="str">
        <f t="shared" si="110"/>
        <v>2023-1</v>
      </c>
      <c r="P866" s="16">
        <v>0</v>
      </c>
      <c r="Q866" s="16">
        <v>0</v>
      </c>
      <c r="R866" s="5">
        <v>0</v>
      </c>
      <c r="S866" s="5" t="s">
        <v>29</v>
      </c>
      <c r="T866" s="5" t="str">
        <f t="shared" si="111"/>
        <v>239-2023-03-31</v>
      </c>
    </row>
    <row r="867" spans="1:20" x14ac:dyDescent="0.3">
      <c r="A867" s="25">
        <v>239</v>
      </c>
      <c r="B867" s="5" t="s">
        <v>179</v>
      </c>
      <c r="C867" s="5" t="s">
        <v>33</v>
      </c>
      <c r="D867" s="5" t="s">
        <v>23</v>
      </c>
      <c r="E867" s="5" t="s">
        <v>24</v>
      </c>
      <c r="F867" s="6">
        <v>45016</v>
      </c>
      <c r="G867" s="5"/>
      <c r="H867" s="9">
        <v>18</v>
      </c>
      <c r="I867" s="8" t="str">
        <f t="shared" si="113"/>
        <v/>
      </c>
      <c r="J867" s="15" t="str">
        <f t="shared" si="112"/>
        <v/>
      </c>
      <c r="K867" s="5" t="s">
        <v>116</v>
      </c>
      <c r="L867" s="11" t="s">
        <v>55</v>
      </c>
      <c r="M867" s="5">
        <f t="shared" si="108"/>
        <v>2023</v>
      </c>
      <c r="N867" s="5" t="str">
        <f t="shared" si="109"/>
        <v>Abril</v>
      </c>
      <c r="O867" s="6" t="str">
        <f t="shared" si="110"/>
        <v>2023-1</v>
      </c>
      <c r="P867" s="16">
        <v>0</v>
      </c>
      <c r="Q867" s="16">
        <v>0</v>
      </c>
      <c r="R867" s="5">
        <v>0</v>
      </c>
      <c r="S867" s="5" t="s">
        <v>29</v>
      </c>
      <c r="T867" s="5" t="str">
        <f t="shared" si="111"/>
        <v>239-2023-04-30</v>
      </c>
    </row>
    <row r="868" spans="1:20" x14ac:dyDescent="0.3">
      <c r="A868" s="25">
        <v>239</v>
      </c>
      <c r="B868" s="5" t="s">
        <v>179</v>
      </c>
      <c r="C868" s="5" t="s">
        <v>33</v>
      </c>
      <c r="D868" s="5" t="s">
        <v>23</v>
      </c>
      <c r="E868" s="5" t="s">
        <v>24</v>
      </c>
      <c r="F868" s="6">
        <v>45046</v>
      </c>
      <c r="G868" s="5"/>
      <c r="H868" s="9">
        <v>18</v>
      </c>
      <c r="I868" s="8" t="str">
        <f t="shared" si="113"/>
        <v/>
      </c>
      <c r="J868" s="15" t="str">
        <f t="shared" si="112"/>
        <v/>
      </c>
      <c r="K868" s="5" t="s">
        <v>116</v>
      </c>
      <c r="L868" s="11" t="s">
        <v>55</v>
      </c>
      <c r="M868" s="5">
        <f t="shared" si="108"/>
        <v>2023</v>
      </c>
      <c r="N868" s="5" t="str">
        <f t="shared" si="109"/>
        <v>Mayo</v>
      </c>
      <c r="O868" s="6" t="str">
        <f t="shared" si="110"/>
        <v>2023-1</v>
      </c>
      <c r="P868" s="16">
        <v>0</v>
      </c>
      <c r="Q868" s="16">
        <v>0</v>
      </c>
      <c r="R868" s="5">
        <v>0</v>
      </c>
      <c r="S868" s="5" t="s">
        <v>29</v>
      </c>
      <c r="T868" s="5" t="str">
        <f t="shared" si="111"/>
        <v>239-2023-05-31</v>
      </c>
    </row>
    <row r="869" spans="1:20" x14ac:dyDescent="0.3">
      <c r="A869" s="25">
        <v>239</v>
      </c>
      <c r="B869" s="5" t="s">
        <v>179</v>
      </c>
      <c r="C869" s="5" t="s">
        <v>33</v>
      </c>
      <c r="D869" s="5" t="s">
        <v>23</v>
      </c>
      <c r="E869" s="5" t="s">
        <v>24</v>
      </c>
      <c r="F869" s="6">
        <v>45077</v>
      </c>
      <c r="G869" s="5"/>
      <c r="H869" s="9">
        <v>19</v>
      </c>
      <c r="I869" s="8" t="str">
        <f t="shared" si="113"/>
        <v/>
      </c>
      <c r="J869" s="15" t="str">
        <f t="shared" si="112"/>
        <v/>
      </c>
      <c r="K869" s="5" t="s">
        <v>116</v>
      </c>
      <c r="L869" s="11" t="s">
        <v>55</v>
      </c>
      <c r="M869" s="5">
        <f t="shared" si="108"/>
        <v>2023</v>
      </c>
      <c r="N869" s="5" t="str">
        <f t="shared" si="109"/>
        <v>Junio</v>
      </c>
      <c r="O869" s="6" t="str">
        <f t="shared" si="110"/>
        <v>2023-2</v>
      </c>
      <c r="P869" s="16">
        <v>0</v>
      </c>
      <c r="Q869" s="16">
        <v>0</v>
      </c>
      <c r="R869" s="5">
        <v>0</v>
      </c>
      <c r="S869" s="5" t="s">
        <v>29</v>
      </c>
      <c r="T869" s="5" t="str">
        <f t="shared" si="111"/>
        <v>239-2023-06-30</v>
      </c>
    </row>
    <row r="870" spans="1:20" x14ac:dyDescent="0.3">
      <c r="A870" s="25">
        <v>239</v>
      </c>
      <c r="B870" s="5" t="s">
        <v>179</v>
      </c>
      <c r="C870" s="5" t="s">
        <v>33</v>
      </c>
      <c r="D870" s="5" t="s">
        <v>23</v>
      </c>
      <c r="E870" s="5" t="s">
        <v>24</v>
      </c>
      <c r="F870" s="6">
        <v>45107</v>
      </c>
      <c r="G870" s="5"/>
      <c r="H870" s="9">
        <v>19</v>
      </c>
      <c r="I870" s="8" t="str">
        <f t="shared" si="113"/>
        <v/>
      </c>
      <c r="J870" s="15" t="str">
        <f t="shared" si="112"/>
        <v/>
      </c>
      <c r="K870" s="5" t="s">
        <v>116</v>
      </c>
      <c r="L870" s="11" t="s">
        <v>55</v>
      </c>
      <c r="M870" s="5">
        <f t="shared" si="108"/>
        <v>2023</v>
      </c>
      <c r="N870" s="5" t="str">
        <f t="shared" si="109"/>
        <v>Julio</v>
      </c>
      <c r="O870" s="6" t="str">
        <f t="shared" si="110"/>
        <v>2023-2</v>
      </c>
      <c r="P870" s="16">
        <v>0</v>
      </c>
      <c r="Q870" s="16">
        <v>0</v>
      </c>
      <c r="R870" s="5">
        <v>0</v>
      </c>
      <c r="S870" s="5" t="s">
        <v>29</v>
      </c>
      <c r="T870" s="5" t="str">
        <f t="shared" si="111"/>
        <v>239-2023-07-31</v>
      </c>
    </row>
    <row r="871" spans="1:20" x14ac:dyDescent="0.3">
      <c r="A871" s="25">
        <v>239</v>
      </c>
      <c r="B871" s="5" t="s">
        <v>179</v>
      </c>
      <c r="C871" s="5" t="s">
        <v>33</v>
      </c>
      <c r="D871" s="5" t="s">
        <v>23</v>
      </c>
      <c r="E871" s="5" t="s">
        <v>24</v>
      </c>
      <c r="F871" s="6">
        <v>45138</v>
      </c>
      <c r="G871" s="5"/>
      <c r="H871" s="9">
        <v>18</v>
      </c>
      <c r="I871" s="8" t="str">
        <f t="shared" si="113"/>
        <v/>
      </c>
      <c r="J871" s="15" t="str">
        <f t="shared" si="112"/>
        <v/>
      </c>
      <c r="K871" s="5" t="s">
        <v>116</v>
      </c>
      <c r="L871" s="11" t="s">
        <v>55</v>
      </c>
      <c r="M871" s="5">
        <f t="shared" si="108"/>
        <v>2023</v>
      </c>
      <c r="N871" s="5" t="str">
        <f t="shared" si="109"/>
        <v>Agosto</v>
      </c>
      <c r="O871" s="6" t="str">
        <f t="shared" si="110"/>
        <v>2023-2</v>
      </c>
      <c r="P871" s="16">
        <v>0</v>
      </c>
      <c r="Q871" s="16">
        <v>0</v>
      </c>
      <c r="R871" s="5">
        <v>0</v>
      </c>
      <c r="S871" s="5" t="s">
        <v>29</v>
      </c>
      <c r="T871" s="5" t="str">
        <f t="shared" si="111"/>
        <v>239-2023-08-31</v>
      </c>
    </row>
    <row r="872" spans="1:20" x14ac:dyDescent="0.3">
      <c r="A872" s="25">
        <v>239</v>
      </c>
      <c r="B872" s="5" t="s">
        <v>179</v>
      </c>
      <c r="C872" s="5" t="s">
        <v>33</v>
      </c>
      <c r="D872" s="5" t="s">
        <v>23</v>
      </c>
      <c r="E872" s="5" t="s">
        <v>24</v>
      </c>
      <c r="F872" s="6">
        <v>45169</v>
      </c>
      <c r="G872" s="5"/>
      <c r="H872" s="9">
        <v>27</v>
      </c>
      <c r="I872" s="8" t="str">
        <f t="shared" si="113"/>
        <v/>
      </c>
      <c r="J872" s="15" t="str">
        <f t="shared" si="112"/>
        <v/>
      </c>
      <c r="K872" s="5" t="s">
        <v>116</v>
      </c>
      <c r="L872" s="11" t="s">
        <v>55</v>
      </c>
      <c r="M872" s="5">
        <f t="shared" si="108"/>
        <v>2023</v>
      </c>
      <c r="N872" s="5" t="str">
        <f t="shared" si="109"/>
        <v>Septiembre</v>
      </c>
      <c r="O872" s="6" t="str">
        <f t="shared" si="110"/>
        <v>2023-2</v>
      </c>
      <c r="P872" s="16">
        <v>0</v>
      </c>
      <c r="Q872" s="16">
        <v>0</v>
      </c>
      <c r="R872" s="5">
        <v>0</v>
      </c>
      <c r="S872" s="5" t="s">
        <v>29</v>
      </c>
      <c r="T872" s="5" t="str">
        <f t="shared" si="111"/>
        <v>239-2023-09-30</v>
      </c>
    </row>
    <row r="873" spans="1:20" x14ac:dyDescent="0.3">
      <c r="A873" s="25">
        <v>239</v>
      </c>
      <c r="B873" s="5" t="s">
        <v>179</v>
      </c>
      <c r="C873" s="5" t="s">
        <v>33</v>
      </c>
      <c r="D873" s="5" t="s">
        <v>23</v>
      </c>
      <c r="E873" s="5" t="s">
        <v>24</v>
      </c>
      <c r="F873" s="6">
        <v>45199</v>
      </c>
      <c r="G873" s="5"/>
      <c r="H873" s="9">
        <v>27</v>
      </c>
      <c r="I873" s="8" t="str">
        <f t="shared" si="113"/>
        <v/>
      </c>
      <c r="J873" s="15" t="str">
        <f t="shared" si="112"/>
        <v/>
      </c>
      <c r="K873" s="5" t="s">
        <v>116</v>
      </c>
      <c r="L873" s="11" t="s">
        <v>55</v>
      </c>
      <c r="M873" s="5">
        <f t="shared" si="108"/>
        <v>2023</v>
      </c>
      <c r="N873" s="5" t="str">
        <f t="shared" si="109"/>
        <v>Octubre</v>
      </c>
      <c r="O873" s="6" t="str">
        <f t="shared" si="110"/>
        <v>2023-2</v>
      </c>
      <c r="P873" s="16">
        <v>0</v>
      </c>
      <c r="Q873" s="16">
        <v>0</v>
      </c>
      <c r="R873" s="5">
        <v>0</v>
      </c>
      <c r="S873" s="5" t="s">
        <v>29</v>
      </c>
      <c r="T873" s="5" t="str">
        <f t="shared" si="111"/>
        <v>239-2023-10-31</v>
      </c>
    </row>
    <row r="874" spans="1:20" x14ac:dyDescent="0.3">
      <c r="A874" s="37">
        <v>239</v>
      </c>
      <c r="B874" s="5" t="s">
        <v>179</v>
      </c>
      <c r="C874" s="5" t="s">
        <v>33</v>
      </c>
      <c r="D874" s="5" t="s">
        <v>23</v>
      </c>
      <c r="E874" s="5" t="s">
        <v>24</v>
      </c>
      <c r="F874" s="6">
        <v>45230</v>
      </c>
      <c r="G874" s="5"/>
      <c r="H874" s="9">
        <v>27</v>
      </c>
      <c r="I874" s="8" t="str">
        <f t="shared" si="113"/>
        <v/>
      </c>
      <c r="J874" s="15" t="str">
        <f t="shared" si="112"/>
        <v/>
      </c>
      <c r="K874" s="5" t="s">
        <v>116</v>
      </c>
      <c r="L874" s="11" t="s">
        <v>55</v>
      </c>
      <c r="M874" s="5">
        <f t="shared" si="108"/>
        <v>2023</v>
      </c>
      <c r="N874" s="5" t="str">
        <f t="shared" si="109"/>
        <v>Noviembre</v>
      </c>
      <c r="O874" s="6" t="str">
        <f t="shared" si="110"/>
        <v>2023-2</v>
      </c>
      <c r="P874" s="16">
        <v>0</v>
      </c>
      <c r="Q874" s="16">
        <v>0</v>
      </c>
      <c r="R874" s="5">
        <v>0</v>
      </c>
      <c r="S874" s="5" t="s">
        <v>29</v>
      </c>
      <c r="T874" s="5" t="str">
        <f t="shared" si="111"/>
        <v>239-2023-11-30</v>
      </c>
    </row>
    <row r="875" spans="1:20" x14ac:dyDescent="0.3">
      <c r="A875" s="37">
        <v>239</v>
      </c>
      <c r="B875" s="5" t="s">
        <v>179</v>
      </c>
      <c r="C875" s="5" t="s">
        <v>33</v>
      </c>
      <c r="D875" s="5" t="s">
        <v>23</v>
      </c>
      <c r="E875" s="5" t="s">
        <v>24</v>
      </c>
      <c r="F875" s="6">
        <v>45260</v>
      </c>
      <c r="G875" s="5"/>
      <c r="H875" s="9">
        <v>27</v>
      </c>
      <c r="I875" s="8" t="str">
        <f t="shared" si="113"/>
        <v/>
      </c>
      <c r="J875" s="15" t="str">
        <f t="shared" si="112"/>
        <v/>
      </c>
      <c r="K875" s="5" t="s">
        <v>116</v>
      </c>
      <c r="L875" s="11" t="s">
        <v>55</v>
      </c>
      <c r="M875" s="5">
        <f t="shared" si="108"/>
        <v>2023</v>
      </c>
      <c r="N875" s="5" t="str">
        <f t="shared" si="109"/>
        <v>Diciembre</v>
      </c>
      <c r="O875" s="6" t="str">
        <f t="shared" si="110"/>
        <v>2024-1</v>
      </c>
      <c r="P875" s="16">
        <v>0</v>
      </c>
      <c r="Q875" s="16">
        <v>0</v>
      </c>
      <c r="R875" s="5">
        <v>0</v>
      </c>
      <c r="S875" s="5" t="s">
        <v>29</v>
      </c>
      <c r="T875" s="5" t="str">
        <f t="shared" si="111"/>
        <v>239-2023-12-31</v>
      </c>
    </row>
    <row r="876" spans="1:20" x14ac:dyDescent="0.3">
      <c r="A876" s="37">
        <v>239</v>
      </c>
      <c r="B876" s="5" t="s">
        <v>179</v>
      </c>
      <c r="C876" s="5" t="s">
        <v>33</v>
      </c>
      <c r="D876" s="5" t="s">
        <v>23</v>
      </c>
      <c r="E876" s="5" t="s">
        <v>24</v>
      </c>
      <c r="F876" s="6">
        <v>45291</v>
      </c>
      <c r="G876" s="5"/>
      <c r="H876" s="9">
        <v>27</v>
      </c>
      <c r="I876" s="8" t="str">
        <f t="shared" si="113"/>
        <v/>
      </c>
      <c r="J876" s="15" t="str">
        <f t="shared" si="112"/>
        <v/>
      </c>
      <c r="K876" s="5" t="s">
        <v>116</v>
      </c>
      <c r="L876" s="11" t="s">
        <v>55</v>
      </c>
      <c r="M876" s="5">
        <f t="shared" si="108"/>
        <v>2024</v>
      </c>
      <c r="N876" s="5" t="str">
        <f t="shared" si="109"/>
        <v>Enero</v>
      </c>
      <c r="O876" s="6" t="str">
        <f t="shared" si="110"/>
        <v>2024-1</v>
      </c>
      <c r="P876" s="16">
        <v>0</v>
      </c>
      <c r="Q876" s="16">
        <v>0</v>
      </c>
      <c r="R876" s="5">
        <v>0</v>
      </c>
      <c r="S876" s="5" t="s">
        <v>29</v>
      </c>
      <c r="T876" s="5" t="str">
        <f t="shared" si="111"/>
        <v>239-2024-01-31</v>
      </c>
    </row>
    <row r="877" spans="1:20" x14ac:dyDescent="0.3">
      <c r="A877" s="25">
        <v>239</v>
      </c>
      <c r="B877" s="5" t="s">
        <v>179</v>
      </c>
      <c r="C877" s="5" t="s">
        <v>33</v>
      </c>
      <c r="D877" s="5" t="s">
        <v>23</v>
      </c>
      <c r="E877" s="5" t="s">
        <v>24</v>
      </c>
      <c r="F877" s="6">
        <v>45322</v>
      </c>
      <c r="G877" s="5"/>
      <c r="H877" s="9">
        <v>29</v>
      </c>
      <c r="I877" s="8" t="str">
        <f t="shared" si="113"/>
        <v/>
      </c>
      <c r="J877" s="15" t="str">
        <f t="shared" si="112"/>
        <v/>
      </c>
      <c r="K877" s="5" t="s">
        <v>116</v>
      </c>
      <c r="L877" s="11" t="s">
        <v>55</v>
      </c>
      <c r="M877" s="5">
        <f t="shared" si="108"/>
        <v>2024</v>
      </c>
      <c r="N877" s="5" t="str">
        <f t="shared" si="109"/>
        <v>Febrero</v>
      </c>
      <c r="O877" s="6" t="str">
        <f t="shared" si="110"/>
        <v>2024-1</v>
      </c>
      <c r="P877" s="16">
        <v>0</v>
      </c>
      <c r="Q877" s="16">
        <v>0</v>
      </c>
      <c r="R877" s="5">
        <v>0</v>
      </c>
      <c r="S877" s="5" t="s">
        <v>29</v>
      </c>
      <c r="T877" s="5" t="str">
        <f t="shared" si="111"/>
        <v>239-2024-02-29</v>
      </c>
    </row>
    <row r="878" spans="1:20" x14ac:dyDescent="0.3">
      <c r="A878" s="25">
        <v>239</v>
      </c>
      <c r="B878" s="5" t="s">
        <v>179</v>
      </c>
      <c r="C878" s="5" t="s">
        <v>33</v>
      </c>
      <c r="D878" s="5" t="s">
        <v>23</v>
      </c>
      <c r="E878" s="5" t="s">
        <v>24</v>
      </c>
      <c r="F878" s="6">
        <v>45351</v>
      </c>
      <c r="G878" s="5"/>
      <c r="H878" s="10">
        <v>29</v>
      </c>
      <c r="I878" s="8" t="str">
        <f t="shared" si="113"/>
        <v/>
      </c>
      <c r="J878" s="15" t="str">
        <f t="shared" si="112"/>
        <v/>
      </c>
      <c r="K878" s="5" t="s">
        <v>116</v>
      </c>
      <c r="L878" s="11" t="s">
        <v>55</v>
      </c>
      <c r="M878" s="5">
        <f t="shared" si="108"/>
        <v>2024</v>
      </c>
      <c r="N878" s="5" t="str">
        <f t="shared" si="109"/>
        <v>Marzo</v>
      </c>
      <c r="O878" s="6" t="str">
        <f t="shared" si="110"/>
        <v>2024-1</v>
      </c>
      <c r="P878" s="16">
        <v>0</v>
      </c>
      <c r="Q878" s="16">
        <v>0</v>
      </c>
      <c r="R878" s="5">
        <v>0</v>
      </c>
      <c r="S878" s="5" t="s">
        <v>29</v>
      </c>
      <c r="T878" s="5" t="str">
        <f t="shared" si="111"/>
        <v>239-2024-03-31</v>
      </c>
    </row>
    <row r="879" spans="1:20" x14ac:dyDescent="0.3">
      <c r="A879" s="25">
        <v>239</v>
      </c>
      <c r="B879" s="5" t="s">
        <v>179</v>
      </c>
      <c r="C879" s="5" t="s">
        <v>33</v>
      </c>
      <c r="D879" s="5" t="s">
        <v>23</v>
      </c>
      <c r="E879" s="5" t="s">
        <v>24</v>
      </c>
      <c r="F879" s="6">
        <v>45382</v>
      </c>
      <c r="G879" s="5"/>
      <c r="H879" s="9">
        <v>31</v>
      </c>
      <c r="I879" s="8" t="str">
        <f t="shared" si="113"/>
        <v/>
      </c>
      <c r="J879" s="15" t="str">
        <f t="shared" si="112"/>
        <v/>
      </c>
      <c r="K879" s="5" t="s">
        <v>116</v>
      </c>
      <c r="L879" s="11" t="s">
        <v>55</v>
      </c>
      <c r="M879" s="5">
        <f t="shared" si="108"/>
        <v>2024</v>
      </c>
      <c r="N879" s="5" t="str">
        <f t="shared" si="109"/>
        <v>Abril</v>
      </c>
      <c r="O879" s="6" t="str">
        <f t="shared" si="110"/>
        <v>2024-1</v>
      </c>
      <c r="P879" s="16">
        <v>0</v>
      </c>
      <c r="Q879" s="16">
        <v>0</v>
      </c>
      <c r="R879" s="5">
        <v>0</v>
      </c>
      <c r="S879" s="5" t="s">
        <v>29</v>
      </c>
      <c r="T879" s="5" t="str">
        <f t="shared" si="111"/>
        <v>239-2024-04-30</v>
      </c>
    </row>
    <row r="880" spans="1:20" x14ac:dyDescent="0.3">
      <c r="A880" s="25">
        <v>239</v>
      </c>
      <c r="B880" s="5" t="s">
        <v>179</v>
      </c>
      <c r="C880" s="5" t="s">
        <v>33</v>
      </c>
      <c r="D880" s="5" t="s">
        <v>23</v>
      </c>
      <c r="E880" s="5" t="s">
        <v>24</v>
      </c>
      <c r="F880" s="6">
        <v>45412</v>
      </c>
      <c r="G880" s="5"/>
      <c r="H880" s="9">
        <v>28</v>
      </c>
      <c r="I880" s="8" t="str">
        <f t="shared" si="113"/>
        <v/>
      </c>
      <c r="J880" s="15" t="str">
        <f t="shared" si="112"/>
        <v/>
      </c>
      <c r="K880" s="5" t="s">
        <v>116</v>
      </c>
      <c r="L880" s="11" t="s">
        <v>55</v>
      </c>
      <c r="M880" s="5">
        <f t="shared" si="108"/>
        <v>2024</v>
      </c>
      <c r="N880" s="5" t="str">
        <f t="shared" si="109"/>
        <v>Mayo</v>
      </c>
      <c r="O880" s="6" t="str">
        <f t="shared" si="110"/>
        <v>2024-1</v>
      </c>
      <c r="P880" s="16">
        <v>0</v>
      </c>
      <c r="Q880" s="16">
        <v>0</v>
      </c>
      <c r="R880" s="5">
        <v>0</v>
      </c>
      <c r="S880" s="5" t="s">
        <v>29</v>
      </c>
      <c r="T880" s="5" t="str">
        <f t="shared" si="111"/>
        <v>239-2024-05-31</v>
      </c>
    </row>
    <row r="881" spans="1:20" x14ac:dyDescent="0.3">
      <c r="A881" s="25">
        <v>239</v>
      </c>
      <c r="B881" s="5" t="s">
        <v>179</v>
      </c>
      <c r="C881" s="5" t="s">
        <v>33</v>
      </c>
      <c r="D881" s="5" t="s">
        <v>23</v>
      </c>
      <c r="E881" s="5" t="s">
        <v>24</v>
      </c>
      <c r="F881" s="6">
        <v>45443</v>
      </c>
      <c r="G881" s="5"/>
      <c r="H881" s="9">
        <v>29</v>
      </c>
      <c r="I881" s="8" t="str">
        <f t="shared" si="113"/>
        <v/>
      </c>
      <c r="J881" s="15" t="str">
        <f t="shared" si="112"/>
        <v/>
      </c>
      <c r="K881" s="5" t="s">
        <v>116</v>
      </c>
      <c r="L881" s="11" t="s">
        <v>55</v>
      </c>
      <c r="M881" s="5">
        <f t="shared" si="108"/>
        <v>2024</v>
      </c>
      <c r="N881" s="5" t="str">
        <f t="shared" si="109"/>
        <v>Junio</v>
      </c>
      <c r="O881" s="6" t="str">
        <f t="shared" si="110"/>
        <v>2024-2</v>
      </c>
      <c r="P881" s="16">
        <v>0</v>
      </c>
      <c r="Q881" s="16">
        <v>0</v>
      </c>
      <c r="R881" s="5">
        <v>0</v>
      </c>
      <c r="S881" s="5" t="s">
        <v>29</v>
      </c>
      <c r="T881" s="5" t="str">
        <f t="shared" si="111"/>
        <v>239-2024-06-30</v>
      </c>
    </row>
    <row r="882" spans="1:20" x14ac:dyDescent="0.3">
      <c r="A882" s="25">
        <v>239</v>
      </c>
      <c r="B882" s="5" t="s">
        <v>179</v>
      </c>
      <c r="C882" s="5" t="s">
        <v>33</v>
      </c>
      <c r="D882" s="5" t="s">
        <v>23</v>
      </c>
      <c r="E882" s="5" t="s">
        <v>24</v>
      </c>
      <c r="F882" s="6">
        <v>45473</v>
      </c>
      <c r="G882" s="5"/>
      <c r="H882" s="9">
        <v>29</v>
      </c>
      <c r="I882" s="8" t="str">
        <f t="shared" si="113"/>
        <v/>
      </c>
      <c r="J882" s="15" t="str">
        <f t="shared" si="112"/>
        <v/>
      </c>
      <c r="K882" s="5" t="s">
        <v>116</v>
      </c>
      <c r="L882" s="11" t="s">
        <v>55</v>
      </c>
      <c r="M882" s="5">
        <f t="shared" si="108"/>
        <v>2024</v>
      </c>
      <c r="N882" s="5" t="str">
        <f t="shared" si="109"/>
        <v>Julio</v>
      </c>
      <c r="O882" s="6" t="str">
        <f t="shared" si="110"/>
        <v>2024-2</v>
      </c>
      <c r="P882" s="16">
        <v>0</v>
      </c>
      <c r="Q882" s="16">
        <v>0</v>
      </c>
      <c r="R882" s="5">
        <v>0</v>
      </c>
      <c r="S882" s="5" t="s">
        <v>29</v>
      </c>
      <c r="T882" s="5" t="str">
        <f t="shared" si="111"/>
        <v>239-2024-07-31</v>
      </c>
    </row>
    <row r="883" spans="1:20" x14ac:dyDescent="0.3">
      <c r="A883" s="25">
        <v>239</v>
      </c>
      <c r="B883" s="5" t="s">
        <v>179</v>
      </c>
      <c r="C883" s="5" t="s">
        <v>33</v>
      </c>
      <c r="D883" s="5" t="s">
        <v>23</v>
      </c>
      <c r="E883" s="5" t="s">
        <v>24</v>
      </c>
      <c r="F883" s="6">
        <v>45504</v>
      </c>
      <c r="G883" s="5"/>
      <c r="H883" s="9">
        <v>30</v>
      </c>
      <c r="I883" s="8" t="str">
        <f t="shared" si="113"/>
        <v/>
      </c>
      <c r="J883" s="15" t="str">
        <f t="shared" si="112"/>
        <v/>
      </c>
      <c r="K883" s="5" t="s">
        <v>116</v>
      </c>
      <c r="L883" s="11" t="s">
        <v>55</v>
      </c>
      <c r="M883" s="5">
        <f t="shared" si="108"/>
        <v>2024</v>
      </c>
      <c r="N883" s="5" t="str">
        <f t="shared" si="109"/>
        <v>Agosto</v>
      </c>
      <c r="O883" s="6" t="str">
        <f t="shared" si="110"/>
        <v>2024-2</v>
      </c>
      <c r="P883" s="16">
        <v>0</v>
      </c>
      <c r="Q883" s="16">
        <v>0</v>
      </c>
      <c r="R883" s="5">
        <v>0</v>
      </c>
      <c r="S883" s="5" t="s">
        <v>29</v>
      </c>
      <c r="T883" s="5" t="str">
        <f t="shared" si="111"/>
        <v>239-2024-08-31</v>
      </c>
    </row>
    <row r="884" spans="1:20" x14ac:dyDescent="0.3">
      <c r="A884" s="25">
        <v>239</v>
      </c>
      <c r="B884" s="5" t="s">
        <v>179</v>
      </c>
      <c r="C884" s="5" t="s">
        <v>33</v>
      </c>
      <c r="D884" s="5" t="s">
        <v>23</v>
      </c>
      <c r="E884" s="5" t="s">
        <v>24</v>
      </c>
      <c r="F884" s="6">
        <v>45535</v>
      </c>
      <c r="G884" s="5"/>
      <c r="H884" s="9">
        <v>30</v>
      </c>
      <c r="I884" s="8" t="str">
        <f t="shared" si="113"/>
        <v/>
      </c>
      <c r="J884" s="15" t="str">
        <f t="shared" si="112"/>
        <v/>
      </c>
      <c r="K884" s="5" t="s">
        <v>116</v>
      </c>
      <c r="L884" s="11" t="s">
        <v>55</v>
      </c>
      <c r="M884" s="5">
        <f t="shared" si="108"/>
        <v>2024</v>
      </c>
      <c r="N884" s="5" t="str">
        <f t="shared" si="109"/>
        <v>Septiembre</v>
      </c>
      <c r="O884" s="6" t="str">
        <f t="shared" si="110"/>
        <v>2024-2</v>
      </c>
      <c r="P884" s="16">
        <v>0</v>
      </c>
      <c r="Q884" s="16">
        <v>0</v>
      </c>
      <c r="R884" s="5">
        <v>0</v>
      </c>
      <c r="S884" s="5" t="s">
        <v>29</v>
      </c>
      <c r="T884" s="5" t="str">
        <f t="shared" si="111"/>
        <v>239-2024-09-30</v>
      </c>
    </row>
    <row r="885" spans="1:20" x14ac:dyDescent="0.3">
      <c r="A885" s="25">
        <v>239</v>
      </c>
      <c r="B885" s="5" t="s">
        <v>179</v>
      </c>
      <c r="C885" s="5" t="s">
        <v>33</v>
      </c>
      <c r="D885" s="5" t="s">
        <v>23</v>
      </c>
      <c r="E885" s="5" t="s">
        <v>24</v>
      </c>
      <c r="F885" s="6">
        <v>45565</v>
      </c>
      <c r="G885" s="5"/>
      <c r="H885" s="9">
        <v>30</v>
      </c>
      <c r="I885" s="8" t="str">
        <f t="shared" si="113"/>
        <v/>
      </c>
      <c r="J885" s="15" t="str">
        <f t="shared" si="112"/>
        <v/>
      </c>
      <c r="K885" s="5" t="s">
        <v>116</v>
      </c>
      <c r="L885" s="11" t="s">
        <v>55</v>
      </c>
      <c r="M885" s="5">
        <f t="shared" si="108"/>
        <v>2024</v>
      </c>
      <c r="N885" s="5" t="str">
        <f t="shared" si="109"/>
        <v>Octubre</v>
      </c>
      <c r="O885" s="6" t="str">
        <f t="shared" si="110"/>
        <v>2024-2</v>
      </c>
      <c r="P885" s="16">
        <v>0</v>
      </c>
      <c r="Q885" s="16">
        <v>0</v>
      </c>
      <c r="R885" s="5">
        <v>0</v>
      </c>
      <c r="S885" s="5" t="s">
        <v>29</v>
      </c>
      <c r="T885" s="5" t="str">
        <f t="shared" si="111"/>
        <v>239-2024-10-31</v>
      </c>
    </row>
    <row r="886" spans="1:20" x14ac:dyDescent="0.3">
      <c r="A886" s="37">
        <v>239</v>
      </c>
      <c r="B886" s="5" t="s">
        <v>179</v>
      </c>
      <c r="C886" s="5" t="s">
        <v>33</v>
      </c>
      <c r="D886" s="5" t="s">
        <v>23</v>
      </c>
      <c r="E886" s="5" t="s">
        <v>24</v>
      </c>
      <c r="F886" s="6">
        <v>45596</v>
      </c>
      <c r="G886" s="5"/>
      <c r="H886" s="9">
        <v>29</v>
      </c>
      <c r="I886" s="8" t="str">
        <f t="shared" si="113"/>
        <v/>
      </c>
      <c r="J886" s="15" t="str">
        <f t="shared" si="112"/>
        <v/>
      </c>
      <c r="K886" s="5" t="s">
        <v>116</v>
      </c>
      <c r="L886" s="11" t="s">
        <v>55</v>
      </c>
      <c r="M886" s="5">
        <f t="shared" si="108"/>
        <v>2024</v>
      </c>
      <c r="N886" s="5" t="str">
        <f t="shared" si="109"/>
        <v>Noviembre</v>
      </c>
      <c r="O886" s="6" t="str">
        <f t="shared" si="110"/>
        <v>2024-2</v>
      </c>
      <c r="P886" s="16">
        <v>0</v>
      </c>
      <c r="Q886" s="16">
        <v>0</v>
      </c>
      <c r="R886" s="5">
        <v>0</v>
      </c>
      <c r="S886" s="5" t="s">
        <v>29</v>
      </c>
      <c r="T886" s="5" t="str">
        <f t="shared" si="111"/>
        <v>239-2024-11-30</v>
      </c>
    </row>
    <row r="887" spans="1:20" x14ac:dyDescent="0.3">
      <c r="A887" s="37">
        <v>239</v>
      </c>
      <c r="B887" s="5" t="s">
        <v>179</v>
      </c>
      <c r="C887" s="5" t="s">
        <v>33</v>
      </c>
      <c r="D887" s="5" t="s">
        <v>23</v>
      </c>
      <c r="E887" s="5" t="s">
        <v>24</v>
      </c>
      <c r="F887" s="6">
        <v>45626</v>
      </c>
      <c r="G887" s="5"/>
      <c r="H887" s="9">
        <v>32</v>
      </c>
      <c r="I887" s="8" t="str">
        <f t="shared" si="113"/>
        <v/>
      </c>
      <c r="J887" s="15" t="str">
        <f t="shared" si="112"/>
        <v/>
      </c>
      <c r="K887" s="5" t="s">
        <v>116</v>
      </c>
      <c r="L887" s="11" t="s">
        <v>55</v>
      </c>
      <c r="M887" s="5">
        <f t="shared" si="108"/>
        <v>2024</v>
      </c>
      <c r="N887" s="5" t="str">
        <f t="shared" si="109"/>
        <v>Diciembre</v>
      </c>
      <c r="O887" s="6" t="str">
        <f t="shared" si="110"/>
        <v>2023-1</v>
      </c>
      <c r="P887" s="16">
        <v>0</v>
      </c>
      <c r="Q887" s="16">
        <v>0</v>
      </c>
      <c r="R887" s="5">
        <v>0</v>
      </c>
      <c r="S887" s="5" t="s">
        <v>29</v>
      </c>
      <c r="T887" s="5" t="str">
        <f t="shared" si="111"/>
        <v>239-2024-12-31</v>
      </c>
    </row>
    <row r="888" spans="1:20" x14ac:dyDescent="0.3">
      <c r="A888" s="37">
        <v>239</v>
      </c>
      <c r="B888" s="5" t="s">
        <v>179</v>
      </c>
      <c r="C888" s="5" t="s">
        <v>33</v>
      </c>
      <c r="D888" s="5" t="s">
        <v>23</v>
      </c>
      <c r="E888" s="5" t="s">
        <v>24</v>
      </c>
      <c r="F888" s="6">
        <v>45657</v>
      </c>
      <c r="G888" s="5"/>
      <c r="H888" s="9">
        <v>32</v>
      </c>
      <c r="I888" s="8">
        <f t="shared" si="113"/>
        <v>0.4</v>
      </c>
      <c r="J888" s="15">
        <f t="shared" si="112"/>
        <v>0.4</v>
      </c>
      <c r="K888" s="5" t="s">
        <v>116</v>
      </c>
      <c r="L888" s="11" t="s">
        <v>55</v>
      </c>
      <c r="M888" s="5">
        <f t="shared" si="108"/>
        <v>2023</v>
      </c>
      <c r="N888" s="5" t="str">
        <f t="shared" si="109"/>
        <v>Marzo</v>
      </c>
      <c r="O888" s="6" t="str">
        <f t="shared" si="110"/>
        <v>2023-1</v>
      </c>
      <c r="P888" s="16">
        <v>0</v>
      </c>
      <c r="Q888" s="16">
        <v>0</v>
      </c>
      <c r="R888" s="5">
        <v>0</v>
      </c>
      <c r="S888" s="5" t="s">
        <v>29</v>
      </c>
      <c r="T888" s="5" t="str">
        <f t="shared" si="111"/>
        <v>240-2023-03-31</v>
      </c>
    </row>
    <row r="889" spans="1:20" x14ac:dyDescent="0.3">
      <c r="A889" s="25">
        <v>240</v>
      </c>
      <c r="B889" s="5" t="s">
        <v>180</v>
      </c>
      <c r="C889" s="5" t="s">
        <v>33</v>
      </c>
      <c r="D889" s="5" t="s">
        <v>60</v>
      </c>
      <c r="E889" s="5" t="s">
        <v>24</v>
      </c>
      <c r="F889" s="6">
        <v>45016</v>
      </c>
      <c r="G889" s="5">
        <v>100</v>
      </c>
      <c r="H889" s="9">
        <v>40</v>
      </c>
      <c r="I889" s="8">
        <f t="shared" si="113"/>
        <v>0.6</v>
      </c>
      <c r="J889" s="15">
        <f t="shared" si="112"/>
        <v>0.6</v>
      </c>
      <c r="K889" s="5" t="s">
        <v>25</v>
      </c>
      <c r="L889" s="5" t="s">
        <v>25</v>
      </c>
      <c r="M889" s="5">
        <f t="shared" si="108"/>
        <v>2023</v>
      </c>
      <c r="N889" s="5" t="str">
        <f t="shared" si="109"/>
        <v>Junio</v>
      </c>
      <c r="O889" s="6" t="str">
        <f t="shared" si="110"/>
        <v>2023-2</v>
      </c>
      <c r="P889" s="16">
        <v>0</v>
      </c>
      <c r="Q889" s="16">
        <v>0</v>
      </c>
      <c r="R889" s="5">
        <v>0</v>
      </c>
      <c r="S889" s="5" t="s">
        <v>29</v>
      </c>
      <c r="T889" s="5" t="str">
        <f t="shared" si="111"/>
        <v>240-2023-06-30</v>
      </c>
    </row>
    <row r="890" spans="1:20" x14ac:dyDescent="0.3">
      <c r="A890" s="25">
        <v>240</v>
      </c>
      <c r="B890" s="5" t="s">
        <v>180</v>
      </c>
      <c r="C890" s="5" t="s">
        <v>33</v>
      </c>
      <c r="D890" s="5" t="s">
        <v>60</v>
      </c>
      <c r="E890" s="5" t="s">
        <v>24</v>
      </c>
      <c r="F890" s="6">
        <v>45107</v>
      </c>
      <c r="G890" s="5">
        <v>100</v>
      </c>
      <c r="H890" s="9">
        <v>60</v>
      </c>
      <c r="I890" s="8">
        <f t="shared" si="113"/>
        <v>0.8</v>
      </c>
      <c r="J890" s="15">
        <f t="shared" si="112"/>
        <v>0.8</v>
      </c>
      <c r="K890" s="5" t="s">
        <v>25</v>
      </c>
      <c r="L890" s="5" t="s">
        <v>25</v>
      </c>
      <c r="M890" s="5">
        <f t="shared" si="108"/>
        <v>2023</v>
      </c>
      <c r="N890" s="5" t="str">
        <f t="shared" si="109"/>
        <v>Septiembre</v>
      </c>
      <c r="O890" s="6" t="str">
        <f t="shared" si="110"/>
        <v>2023-2</v>
      </c>
      <c r="P890" s="16">
        <v>0</v>
      </c>
      <c r="Q890" s="16">
        <v>0</v>
      </c>
      <c r="R890" s="5">
        <v>0</v>
      </c>
      <c r="S890" s="5" t="s">
        <v>29</v>
      </c>
      <c r="T890" s="5" t="str">
        <f t="shared" si="111"/>
        <v>240-2023-09-30</v>
      </c>
    </row>
    <row r="891" spans="1:20" x14ac:dyDescent="0.3">
      <c r="A891" s="41">
        <v>240</v>
      </c>
      <c r="B891" s="5" t="s">
        <v>180</v>
      </c>
      <c r="C891" s="5" t="s">
        <v>33</v>
      </c>
      <c r="D891" s="5" t="s">
        <v>60</v>
      </c>
      <c r="E891" s="5" t="s">
        <v>24</v>
      </c>
      <c r="F891" s="6">
        <v>45199</v>
      </c>
      <c r="G891" s="5">
        <v>100</v>
      </c>
      <c r="H891" s="9">
        <v>80</v>
      </c>
      <c r="I891" s="8">
        <f t="shared" si="113"/>
        <v>0.8</v>
      </c>
      <c r="J891" s="15">
        <f t="shared" si="112"/>
        <v>0.8</v>
      </c>
      <c r="K891" s="5" t="s">
        <v>25</v>
      </c>
      <c r="L891" s="5" t="s">
        <v>25</v>
      </c>
      <c r="M891" s="5">
        <f t="shared" si="108"/>
        <v>2023</v>
      </c>
      <c r="N891" s="5" t="str">
        <f t="shared" si="109"/>
        <v>Diciembre</v>
      </c>
      <c r="O891" s="6" t="str">
        <f t="shared" si="110"/>
        <v>2024-1</v>
      </c>
      <c r="P891" s="16">
        <v>0</v>
      </c>
      <c r="Q891" s="16">
        <v>0</v>
      </c>
      <c r="R891" s="5">
        <v>0</v>
      </c>
      <c r="S891" s="5" t="s">
        <v>29</v>
      </c>
      <c r="T891" s="5" t="str">
        <f t="shared" si="111"/>
        <v>240-2023-12-31</v>
      </c>
    </row>
    <row r="892" spans="1:20" x14ac:dyDescent="0.3">
      <c r="A892" s="37">
        <v>240</v>
      </c>
      <c r="B892" s="5" t="s">
        <v>180</v>
      </c>
      <c r="C892" s="5" t="s">
        <v>33</v>
      </c>
      <c r="D892" s="5" t="s">
        <v>60</v>
      </c>
      <c r="E892" s="5" t="s">
        <v>24</v>
      </c>
      <c r="F892" s="6">
        <v>45291</v>
      </c>
      <c r="G892" s="5">
        <v>100</v>
      </c>
      <c r="H892" s="9">
        <v>80</v>
      </c>
      <c r="I892" s="8">
        <f t="shared" si="113"/>
        <v>0.91670000000000007</v>
      </c>
      <c r="J892" s="15">
        <f t="shared" si="112"/>
        <v>0.91670000000000007</v>
      </c>
      <c r="K892" s="5" t="s">
        <v>25</v>
      </c>
      <c r="L892" s="5" t="s">
        <v>25</v>
      </c>
      <c r="M892" s="5">
        <f t="shared" si="108"/>
        <v>2024</v>
      </c>
      <c r="N892" s="5" t="str">
        <f t="shared" si="109"/>
        <v>Marzo</v>
      </c>
      <c r="O892" s="6" t="str">
        <f t="shared" si="110"/>
        <v>2024-1</v>
      </c>
      <c r="P892" s="16">
        <v>0</v>
      </c>
      <c r="Q892" s="16">
        <v>0</v>
      </c>
      <c r="R892" s="5">
        <v>0</v>
      </c>
      <c r="S892" s="5" t="s">
        <v>29</v>
      </c>
      <c r="T892" s="5" t="str">
        <f t="shared" si="111"/>
        <v>240-2024-03-31</v>
      </c>
    </row>
    <row r="893" spans="1:20" x14ac:dyDescent="0.3">
      <c r="A893" s="25">
        <v>240</v>
      </c>
      <c r="B893" s="5" t="s">
        <v>180</v>
      </c>
      <c r="C893" s="5" t="s">
        <v>33</v>
      </c>
      <c r="D893" s="5" t="s">
        <v>60</v>
      </c>
      <c r="E893" s="5" t="s">
        <v>24</v>
      </c>
      <c r="F893" s="6">
        <v>45382</v>
      </c>
      <c r="G893" s="5">
        <v>100</v>
      </c>
      <c r="H893" s="10">
        <v>91.67</v>
      </c>
      <c r="I893" s="15">
        <f>IFERROR(IF((H894/G894)&gt;1.3,1.3,H894/G894),"")</f>
        <v>1</v>
      </c>
      <c r="J893" s="15">
        <f t="shared" si="112"/>
        <v>1</v>
      </c>
      <c r="K893" s="5" t="s">
        <v>25</v>
      </c>
      <c r="L893" s="5" t="s">
        <v>25</v>
      </c>
      <c r="M893" s="5">
        <f t="shared" si="108"/>
        <v>2024</v>
      </c>
      <c r="N893" s="5" t="str">
        <f t="shared" si="109"/>
        <v>Junio</v>
      </c>
      <c r="O893" s="6" t="str">
        <f t="shared" si="110"/>
        <v>2024-2</v>
      </c>
      <c r="P893" s="16">
        <v>0</v>
      </c>
      <c r="Q893" s="16">
        <v>0</v>
      </c>
      <c r="R893" s="5">
        <v>0</v>
      </c>
      <c r="S893" s="5" t="s">
        <v>29</v>
      </c>
      <c r="T893" s="5" t="str">
        <f t="shared" si="111"/>
        <v>240-2024-06-30</v>
      </c>
    </row>
    <row r="894" spans="1:20" x14ac:dyDescent="0.3">
      <c r="A894" s="5">
        <v>240</v>
      </c>
      <c r="B894" s="5" t="s">
        <v>180</v>
      </c>
      <c r="C894" s="5" t="s">
        <v>33</v>
      </c>
      <c r="D894" s="5" t="s">
        <v>60</v>
      </c>
      <c r="E894" s="5" t="s">
        <v>24</v>
      </c>
      <c r="F894" s="6">
        <v>45473</v>
      </c>
      <c r="G894" s="5">
        <v>100</v>
      </c>
      <c r="H894" s="5">
        <v>100</v>
      </c>
      <c r="I894" s="15">
        <v>1</v>
      </c>
      <c r="J894" s="15">
        <v>1</v>
      </c>
      <c r="K894" s="5" t="s">
        <v>25</v>
      </c>
      <c r="L894" s="5" t="s">
        <v>25</v>
      </c>
      <c r="M894" s="5">
        <f t="shared" si="108"/>
        <v>2024</v>
      </c>
      <c r="N894" s="5" t="str">
        <f t="shared" si="109"/>
        <v>Septiembre</v>
      </c>
      <c r="O894" s="6" t="str">
        <f t="shared" si="110"/>
        <v>2024-2</v>
      </c>
      <c r="P894" s="5">
        <v>0</v>
      </c>
      <c r="Q894" s="5">
        <v>0</v>
      </c>
      <c r="R894" s="5">
        <v>0</v>
      </c>
      <c r="S894" s="5" t="s">
        <v>29</v>
      </c>
      <c r="T894" s="5" t="str">
        <f t="shared" si="111"/>
        <v>240-2024-09-30</v>
      </c>
    </row>
    <row r="895" spans="1:20" x14ac:dyDescent="0.3">
      <c r="A895" s="25">
        <v>240</v>
      </c>
      <c r="B895" s="5" t="s">
        <v>180</v>
      </c>
      <c r="C895" s="5" t="s">
        <v>33</v>
      </c>
      <c r="D895" s="5" t="s">
        <v>60</v>
      </c>
      <c r="E895" s="5" t="s">
        <v>24</v>
      </c>
      <c r="F895" s="6">
        <v>45565</v>
      </c>
      <c r="G895" s="5">
        <v>100</v>
      </c>
      <c r="H895" s="10">
        <v>100</v>
      </c>
      <c r="I895" s="15">
        <f>IFERROR(IF((H896/G896)&gt;1.3,1.3,H896/G896),"")</f>
        <v>1</v>
      </c>
      <c r="J895" s="15">
        <f t="shared" ref="J895:J913" si="114">IFERROR(IF((H896/G896)&gt;H896/G896,1.3,H896/G896),"")</f>
        <v>1</v>
      </c>
      <c r="K895" s="5" t="s">
        <v>25</v>
      </c>
      <c r="L895" s="5" t="s">
        <v>25</v>
      </c>
      <c r="M895" s="5">
        <f t="shared" si="108"/>
        <v>2024</v>
      </c>
      <c r="N895" s="5" t="str">
        <f t="shared" si="109"/>
        <v>Diciembre</v>
      </c>
      <c r="O895" s="6" t="str">
        <f t="shared" si="110"/>
        <v>2023-1</v>
      </c>
      <c r="P895" s="16">
        <v>0</v>
      </c>
      <c r="Q895" s="16">
        <v>0</v>
      </c>
      <c r="R895" s="5">
        <v>0</v>
      </c>
      <c r="S895" s="5" t="s">
        <v>29</v>
      </c>
      <c r="T895" s="5" t="str">
        <f t="shared" si="111"/>
        <v>240-2024-12-31</v>
      </c>
    </row>
    <row r="896" spans="1:20" x14ac:dyDescent="0.3">
      <c r="A896" s="25">
        <v>240</v>
      </c>
      <c r="B896" s="5" t="s">
        <v>180</v>
      </c>
      <c r="C896" s="5" t="s">
        <v>33</v>
      </c>
      <c r="D896" s="5" t="s">
        <v>60</v>
      </c>
      <c r="E896" s="5" t="s">
        <v>24</v>
      </c>
      <c r="F896" s="6">
        <v>45657</v>
      </c>
      <c r="G896" s="5">
        <v>100</v>
      </c>
      <c r="H896" s="10">
        <v>100</v>
      </c>
      <c r="I896" s="15">
        <f>IFERROR(IF((H897/G897)&gt;1.3,1.3,H897/G897),"")</f>
        <v>1.25</v>
      </c>
      <c r="J896" s="15">
        <f t="shared" si="114"/>
        <v>1.25</v>
      </c>
      <c r="K896" s="5" t="s">
        <v>25</v>
      </c>
      <c r="L896" s="5" t="s">
        <v>25</v>
      </c>
      <c r="M896" s="5">
        <f t="shared" si="108"/>
        <v>2023</v>
      </c>
      <c r="N896" s="5" t="str">
        <f t="shared" si="109"/>
        <v>Enero</v>
      </c>
      <c r="O896" s="6" t="str">
        <f t="shared" si="110"/>
        <v>2023-1</v>
      </c>
      <c r="P896" s="16">
        <v>0</v>
      </c>
      <c r="Q896" s="16">
        <v>0</v>
      </c>
      <c r="R896" s="5">
        <v>0</v>
      </c>
      <c r="S896" s="5" t="s">
        <v>29</v>
      </c>
      <c r="T896" s="5" t="str">
        <f t="shared" si="111"/>
        <v>241-2023-01-31</v>
      </c>
    </row>
    <row r="897" spans="1:20" x14ac:dyDescent="0.3">
      <c r="A897" s="25">
        <v>241</v>
      </c>
      <c r="B897" s="5" t="s">
        <v>181</v>
      </c>
      <c r="C897" s="5" t="s">
        <v>33</v>
      </c>
      <c r="D897" s="5" t="s">
        <v>23</v>
      </c>
      <c r="E897" s="5" t="s">
        <v>24</v>
      </c>
      <c r="F897" s="6">
        <v>44957</v>
      </c>
      <c r="G897" s="5">
        <v>80</v>
      </c>
      <c r="H897" s="9">
        <v>100</v>
      </c>
      <c r="I897" s="15">
        <f t="shared" ref="I897:I906" si="115">IFERROR(H898/G898,"")</f>
        <v>1.25</v>
      </c>
      <c r="J897" s="15">
        <f t="shared" si="114"/>
        <v>1.25</v>
      </c>
      <c r="K897" s="5" t="s">
        <v>25</v>
      </c>
      <c r="L897" s="5" t="s">
        <v>25</v>
      </c>
      <c r="M897" s="5">
        <f t="shared" si="108"/>
        <v>2023</v>
      </c>
      <c r="N897" s="5" t="str">
        <f t="shared" si="109"/>
        <v>Febrero</v>
      </c>
      <c r="O897" s="6" t="str">
        <f t="shared" si="110"/>
        <v>2023-1</v>
      </c>
      <c r="P897" s="16">
        <v>0</v>
      </c>
      <c r="Q897" s="16">
        <v>0</v>
      </c>
      <c r="R897" s="5">
        <v>0</v>
      </c>
      <c r="S897" s="5" t="s">
        <v>29</v>
      </c>
      <c r="T897" s="5" t="str">
        <f t="shared" si="111"/>
        <v>241-2023-02-28</v>
      </c>
    </row>
    <row r="898" spans="1:20" x14ac:dyDescent="0.3">
      <c r="A898" s="25">
        <v>241</v>
      </c>
      <c r="B898" s="5" t="s">
        <v>181</v>
      </c>
      <c r="C898" s="5" t="s">
        <v>33</v>
      </c>
      <c r="D898" s="5" t="s">
        <v>23</v>
      </c>
      <c r="E898" s="5" t="s">
        <v>24</v>
      </c>
      <c r="F898" s="17">
        <v>44985</v>
      </c>
      <c r="G898" s="5">
        <v>80</v>
      </c>
      <c r="H898" s="9">
        <v>100</v>
      </c>
      <c r="I898" s="15">
        <f t="shared" si="115"/>
        <v>1.25</v>
      </c>
      <c r="J898" s="15">
        <f t="shared" si="114"/>
        <v>1.25</v>
      </c>
      <c r="K898" s="5" t="s">
        <v>25</v>
      </c>
      <c r="L898" s="5" t="s">
        <v>25</v>
      </c>
      <c r="M898" s="5">
        <f t="shared" si="108"/>
        <v>2023</v>
      </c>
      <c r="N898" s="5" t="str">
        <f t="shared" si="109"/>
        <v>Marzo</v>
      </c>
      <c r="O898" s="6" t="str">
        <f t="shared" si="110"/>
        <v>2023-1</v>
      </c>
      <c r="P898" s="16">
        <v>0</v>
      </c>
      <c r="Q898" s="16">
        <v>0</v>
      </c>
      <c r="R898" s="5">
        <v>0</v>
      </c>
      <c r="S898" s="5" t="s">
        <v>29</v>
      </c>
      <c r="T898" s="5" t="str">
        <f t="shared" si="111"/>
        <v>241-2023-03-31</v>
      </c>
    </row>
    <row r="899" spans="1:20" x14ac:dyDescent="0.3">
      <c r="A899" s="25">
        <v>241</v>
      </c>
      <c r="B899" s="5" t="s">
        <v>181</v>
      </c>
      <c r="C899" s="5" t="s">
        <v>33</v>
      </c>
      <c r="D899" s="5" t="s">
        <v>23</v>
      </c>
      <c r="E899" s="5" t="s">
        <v>24</v>
      </c>
      <c r="F899" s="6">
        <v>45016</v>
      </c>
      <c r="G899" s="5">
        <v>80</v>
      </c>
      <c r="H899" s="9">
        <v>100</v>
      </c>
      <c r="I899" s="15">
        <f t="shared" si="115"/>
        <v>1.0227499999999998</v>
      </c>
      <c r="J899" s="15">
        <f t="shared" si="114"/>
        <v>1.0227499999999998</v>
      </c>
      <c r="K899" s="5" t="s">
        <v>25</v>
      </c>
      <c r="L899" s="5" t="s">
        <v>25</v>
      </c>
      <c r="M899" s="5">
        <f t="shared" si="108"/>
        <v>2023</v>
      </c>
      <c r="N899" s="5" t="str">
        <f t="shared" si="109"/>
        <v>Abril</v>
      </c>
      <c r="O899" s="6" t="str">
        <f t="shared" si="110"/>
        <v>2023-1</v>
      </c>
      <c r="P899" s="16">
        <v>0</v>
      </c>
      <c r="Q899" s="16">
        <v>0</v>
      </c>
      <c r="R899" s="5">
        <v>0</v>
      </c>
      <c r="S899" s="5" t="s">
        <v>29</v>
      </c>
      <c r="T899" s="5" t="str">
        <f t="shared" si="111"/>
        <v>241-2023-04-30</v>
      </c>
    </row>
    <row r="900" spans="1:20" x14ac:dyDescent="0.3">
      <c r="A900" s="25">
        <v>241</v>
      </c>
      <c r="B900" s="5" t="s">
        <v>181</v>
      </c>
      <c r="C900" s="5" t="s">
        <v>33</v>
      </c>
      <c r="D900" s="5" t="s">
        <v>23</v>
      </c>
      <c r="E900" s="5" t="s">
        <v>24</v>
      </c>
      <c r="F900" s="6">
        <v>45046</v>
      </c>
      <c r="G900" s="5">
        <v>80</v>
      </c>
      <c r="H900" s="9">
        <v>81.819999999999993</v>
      </c>
      <c r="I900" s="15">
        <f t="shared" si="115"/>
        <v>1.041625</v>
      </c>
      <c r="J900" s="15">
        <f t="shared" si="114"/>
        <v>1.041625</v>
      </c>
      <c r="K900" s="5" t="s">
        <v>25</v>
      </c>
      <c r="L900" s="5" t="s">
        <v>25</v>
      </c>
      <c r="M900" s="5">
        <f t="shared" si="108"/>
        <v>2023</v>
      </c>
      <c r="N900" s="5" t="str">
        <f t="shared" si="109"/>
        <v>Mayo</v>
      </c>
      <c r="O900" s="6" t="str">
        <f t="shared" si="110"/>
        <v>2023-1</v>
      </c>
      <c r="P900" s="16">
        <v>0</v>
      </c>
      <c r="Q900" s="16">
        <v>0</v>
      </c>
      <c r="R900" s="5">
        <v>0</v>
      </c>
      <c r="S900" s="5" t="s">
        <v>29</v>
      </c>
      <c r="T900" s="5" t="str">
        <f t="shared" si="111"/>
        <v>241-2023-05-31</v>
      </c>
    </row>
    <row r="901" spans="1:20" x14ac:dyDescent="0.3">
      <c r="A901" s="25">
        <v>241</v>
      </c>
      <c r="B901" s="5" t="s">
        <v>181</v>
      </c>
      <c r="C901" s="5" t="s">
        <v>33</v>
      </c>
      <c r="D901" s="5" t="s">
        <v>23</v>
      </c>
      <c r="E901" s="5" t="s">
        <v>24</v>
      </c>
      <c r="F901" s="6">
        <v>45077</v>
      </c>
      <c r="G901" s="5">
        <v>80</v>
      </c>
      <c r="H901" s="9">
        <v>83.33</v>
      </c>
      <c r="I901" s="15">
        <f t="shared" si="115"/>
        <v>1.25</v>
      </c>
      <c r="J901" s="15">
        <f t="shared" si="114"/>
        <v>1.25</v>
      </c>
      <c r="K901" s="5" t="s">
        <v>25</v>
      </c>
      <c r="L901" s="5" t="s">
        <v>25</v>
      </c>
      <c r="M901" s="5">
        <f t="shared" ref="M901:M964" si="116">YEAR(F902)</f>
        <v>2023</v>
      </c>
      <c r="N901" s="5" t="str">
        <f t="shared" ref="N901:N964" si="117">PROPER(TEXT(F902,"mmmm"))</f>
        <v>Junio</v>
      </c>
      <c r="O901" s="6" t="str">
        <f t="shared" ref="O901:O964" si="118">IF(OR(N902="Enero",N902="Febrero",N902="Marzo",N902="Abril",N902="Mayo",N902="Junio"),M902&amp;"-1",IF(OR(N902="Julio",N902="Agosto",N902="Septiembre",N902="Octubre",N902="Noviembre",N902="Diciembre"),M902&amp;"-2"))</f>
        <v>2023-2</v>
      </c>
      <c r="P901" s="16">
        <v>0</v>
      </c>
      <c r="Q901" s="16">
        <v>0</v>
      </c>
      <c r="R901" s="5">
        <v>0</v>
      </c>
      <c r="S901" s="5" t="s">
        <v>29</v>
      </c>
      <c r="T901" s="5" t="str">
        <f t="shared" ref="T901:T964" si="119">A902&amp;"-"&amp;YEAR(F902)&amp;"-"&amp;IF(LEN(MONTH(F902))=1,"0"&amp;MONTH(F902),MONTH(F902))&amp;"-"&amp;DAY(F902)</f>
        <v>241-2023-06-30</v>
      </c>
    </row>
    <row r="902" spans="1:20" x14ac:dyDescent="0.3">
      <c r="A902" s="25">
        <v>241</v>
      </c>
      <c r="B902" s="5" t="s">
        <v>181</v>
      </c>
      <c r="C902" s="5" t="s">
        <v>33</v>
      </c>
      <c r="D902" s="5" t="s">
        <v>23</v>
      </c>
      <c r="E902" s="5" t="s">
        <v>24</v>
      </c>
      <c r="F902" s="6">
        <v>45107</v>
      </c>
      <c r="G902" s="5">
        <v>80</v>
      </c>
      <c r="H902" s="9">
        <v>100</v>
      </c>
      <c r="I902" s="15">
        <f t="shared" si="115"/>
        <v>1.145875</v>
      </c>
      <c r="J902" s="15">
        <f t="shared" si="114"/>
        <v>1.145875</v>
      </c>
      <c r="K902" s="5" t="s">
        <v>25</v>
      </c>
      <c r="L902" s="5" t="s">
        <v>25</v>
      </c>
      <c r="M902" s="5">
        <f t="shared" si="116"/>
        <v>2023</v>
      </c>
      <c r="N902" s="5" t="str">
        <f t="shared" si="117"/>
        <v>Julio</v>
      </c>
      <c r="O902" s="6" t="str">
        <f t="shared" si="118"/>
        <v>2023-2</v>
      </c>
      <c r="P902" s="16">
        <v>0</v>
      </c>
      <c r="Q902" s="16">
        <v>0</v>
      </c>
      <c r="R902" s="5">
        <v>0</v>
      </c>
      <c r="S902" s="5" t="s">
        <v>29</v>
      </c>
      <c r="T902" s="5" t="str">
        <f t="shared" si="119"/>
        <v>241-2023-07-31</v>
      </c>
    </row>
    <row r="903" spans="1:20" x14ac:dyDescent="0.3">
      <c r="A903" s="25">
        <v>241</v>
      </c>
      <c r="B903" s="5" t="s">
        <v>181</v>
      </c>
      <c r="C903" s="5" t="s">
        <v>33</v>
      </c>
      <c r="D903" s="5" t="s">
        <v>23</v>
      </c>
      <c r="E903" s="5" t="s">
        <v>24</v>
      </c>
      <c r="F903" s="6">
        <v>45138</v>
      </c>
      <c r="G903" s="5">
        <v>80</v>
      </c>
      <c r="H903" s="9">
        <v>91.67</v>
      </c>
      <c r="I903" s="15">
        <f t="shared" si="115"/>
        <v>1.145875</v>
      </c>
      <c r="J903" s="15">
        <f t="shared" si="114"/>
        <v>1.145875</v>
      </c>
      <c r="K903" s="5" t="s">
        <v>25</v>
      </c>
      <c r="L903" s="5" t="s">
        <v>25</v>
      </c>
      <c r="M903" s="5">
        <f t="shared" si="116"/>
        <v>2023</v>
      </c>
      <c r="N903" s="5" t="str">
        <f t="shared" si="117"/>
        <v>Agosto</v>
      </c>
      <c r="O903" s="6" t="str">
        <f t="shared" si="118"/>
        <v>2023-2</v>
      </c>
      <c r="P903" s="16">
        <v>0</v>
      </c>
      <c r="Q903" s="16">
        <v>0</v>
      </c>
      <c r="R903" s="5">
        <v>0</v>
      </c>
      <c r="S903" s="5" t="s">
        <v>29</v>
      </c>
      <c r="T903" s="5" t="str">
        <f t="shared" si="119"/>
        <v>241-2023-08-31</v>
      </c>
    </row>
    <row r="904" spans="1:20" x14ac:dyDescent="0.3">
      <c r="A904" s="25">
        <v>241</v>
      </c>
      <c r="B904" s="5" t="s">
        <v>181</v>
      </c>
      <c r="C904" s="5" t="s">
        <v>33</v>
      </c>
      <c r="D904" s="5" t="s">
        <v>23</v>
      </c>
      <c r="E904" s="5" t="s">
        <v>24</v>
      </c>
      <c r="F904" s="6">
        <v>45169</v>
      </c>
      <c r="G904" s="5">
        <v>80</v>
      </c>
      <c r="H904" s="9">
        <v>91.67</v>
      </c>
      <c r="I904" s="15">
        <f t="shared" si="115"/>
        <v>1.145875</v>
      </c>
      <c r="J904" s="15">
        <f t="shared" si="114"/>
        <v>1.145875</v>
      </c>
      <c r="K904" s="5" t="s">
        <v>25</v>
      </c>
      <c r="L904" s="5" t="s">
        <v>25</v>
      </c>
      <c r="M904" s="5">
        <f t="shared" si="116"/>
        <v>2023</v>
      </c>
      <c r="N904" s="5" t="str">
        <f t="shared" si="117"/>
        <v>Septiembre</v>
      </c>
      <c r="O904" s="6" t="str">
        <f t="shared" si="118"/>
        <v>2023-2</v>
      </c>
      <c r="P904" s="16">
        <v>0</v>
      </c>
      <c r="Q904" s="16">
        <v>0</v>
      </c>
      <c r="R904" s="5">
        <v>0</v>
      </c>
      <c r="S904" s="5" t="s">
        <v>29</v>
      </c>
      <c r="T904" s="5" t="str">
        <f t="shared" si="119"/>
        <v>241-2023-09-30</v>
      </c>
    </row>
    <row r="905" spans="1:20" x14ac:dyDescent="0.3">
      <c r="A905" s="25">
        <v>241</v>
      </c>
      <c r="B905" s="5" t="s">
        <v>181</v>
      </c>
      <c r="C905" s="5" t="s">
        <v>33</v>
      </c>
      <c r="D905" s="5" t="s">
        <v>23</v>
      </c>
      <c r="E905" s="5" t="s">
        <v>24</v>
      </c>
      <c r="F905" s="6">
        <v>45199</v>
      </c>
      <c r="G905" s="5">
        <v>80</v>
      </c>
      <c r="H905" s="9">
        <v>91.67</v>
      </c>
      <c r="I905" s="15">
        <f t="shared" si="115"/>
        <v>1.1111249999999999</v>
      </c>
      <c r="J905" s="15">
        <f t="shared" si="114"/>
        <v>1.1111249999999999</v>
      </c>
      <c r="K905" s="5" t="s">
        <v>25</v>
      </c>
      <c r="L905" s="5" t="s">
        <v>25</v>
      </c>
      <c r="M905" s="5">
        <f t="shared" si="116"/>
        <v>2023</v>
      </c>
      <c r="N905" s="5" t="str">
        <f t="shared" si="117"/>
        <v>Octubre</v>
      </c>
      <c r="O905" s="6" t="str">
        <f t="shared" si="118"/>
        <v>2023-2</v>
      </c>
      <c r="P905" s="16">
        <v>0</v>
      </c>
      <c r="Q905" s="16">
        <v>0</v>
      </c>
      <c r="R905" s="5">
        <v>0</v>
      </c>
      <c r="S905" s="5" t="s">
        <v>29</v>
      </c>
      <c r="T905" s="5" t="str">
        <f t="shared" si="119"/>
        <v>241-2023-10-31</v>
      </c>
    </row>
    <row r="906" spans="1:20" x14ac:dyDescent="0.3">
      <c r="A906" s="37">
        <v>241</v>
      </c>
      <c r="B906" s="5" t="s">
        <v>181</v>
      </c>
      <c r="C906" s="5" t="s">
        <v>33</v>
      </c>
      <c r="D906" s="5" t="s">
        <v>23</v>
      </c>
      <c r="E906" s="5" t="s">
        <v>24</v>
      </c>
      <c r="F906" s="6">
        <v>45230</v>
      </c>
      <c r="G906" s="5">
        <v>80</v>
      </c>
      <c r="H906" s="9">
        <v>88.89</v>
      </c>
      <c r="I906" s="15">
        <f t="shared" si="115"/>
        <v>1.09375</v>
      </c>
      <c r="J906" s="15">
        <f t="shared" si="114"/>
        <v>1.09375</v>
      </c>
      <c r="K906" s="5" t="s">
        <v>25</v>
      </c>
      <c r="L906" s="5" t="s">
        <v>25</v>
      </c>
      <c r="M906" s="5">
        <f t="shared" si="116"/>
        <v>2023</v>
      </c>
      <c r="N906" s="5" t="str">
        <f t="shared" si="117"/>
        <v>Noviembre</v>
      </c>
      <c r="O906" s="6" t="str">
        <f t="shared" si="118"/>
        <v>2023-2</v>
      </c>
      <c r="P906" s="16">
        <v>0</v>
      </c>
      <c r="Q906" s="16">
        <v>0</v>
      </c>
      <c r="R906" s="5">
        <v>0</v>
      </c>
      <c r="S906" s="5" t="s">
        <v>29</v>
      </c>
      <c r="T906" s="5" t="str">
        <f t="shared" si="119"/>
        <v>241-2023-11-30</v>
      </c>
    </row>
    <row r="907" spans="1:20" x14ac:dyDescent="0.3">
      <c r="A907" s="37">
        <v>241</v>
      </c>
      <c r="B907" s="5" t="s">
        <v>181</v>
      </c>
      <c r="C907" s="5" t="s">
        <v>33</v>
      </c>
      <c r="D907" s="5" t="s">
        <v>23</v>
      </c>
      <c r="E907" s="5" t="s">
        <v>24</v>
      </c>
      <c r="F907" s="6">
        <v>45260</v>
      </c>
      <c r="G907" s="5">
        <v>80</v>
      </c>
      <c r="H907" s="9">
        <v>87.5</v>
      </c>
      <c r="I907" s="15">
        <f t="shared" ref="I907:I913" si="120">IFERROR(IF((H908/G908)&gt;1.3,1.3,H908/G908),"")</f>
        <v>1.071375</v>
      </c>
      <c r="J907" s="15">
        <f t="shared" si="114"/>
        <v>1.071375</v>
      </c>
      <c r="K907" s="5" t="s">
        <v>25</v>
      </c>
      <c r="L907" s="5" t="s">
        <v>25</v>
      </c>
      <c r="M907" s="5">
        <f t="shared" si="116"/>
        <v>2023</v>
      </c>
      <c r="N907" s="5" t="str">
        <f t="shared" si="117"/>
        <v>Diciembre</v>
      </c>
      <c r="O907" s="6" t="str">
        <f t="shared" si="118"/>
        <v>2024-1</v>
      </c>
      <c r="P907" s="16">
        <v>0</v>
      </c>
      <c r="Q907" s="16">
        <v>0</v>
      </c>
      <c r="R907" s="5">
        <v>0</v>
      </c>
      <c r="S907" s="5" t="s">
        <v>29</v>
      </c>
      <c r="T907" s="5" t="str">
        <f t="shared" si="119"/>
        <v>241-2023-12-31</v>
      </c>
    </row>
    <row r="908" spans="1:20" x14ac:dyDescent="0.3">
      <c r="A908" s="37">
        <v>241</v>
      </c>
      <c r="B908" s="5" t="s">
        <v>181</v>
      </c>
      <c r="C908" s="5" t="s">
        <v>33</v>
      </c>
      <c r="D908" s="5" t="s">
        <v>23</v>
      </c>
      <c r="E908" s="5" t="s">
        <v>24</v>
      </c>
      <c r="F908" s="6">
        <v>45291</v>
      </c>
      <c r="G908" s="5">
        <v>80</v>
      </c>
      <c r="H908" s="9">
        <v>85.71</v>
      </c>
      <c r="I908" s="15">
        <f t="shared" si="120"/>
        <v>1.1111249999999999</v>
      </c>
      <c r="J908" s="15">
        <f t="shared" si="114"/>
        <v>1.1111249999999999</v>
      </c>
      <c r="K908" s="5" t="s">
        <v>25</v>
      </c>
      <c r="L908" s="5" t="s">
        <v>25</v>
      </c>
      <c r="M908" s="5">
        <f t="shared" si="116"/>
        <v>2024</v>
      </c>
      <c r="N908" s="5" t="str">
        <f t="shared" si="117"/>
        <v>Enero</v>
      </c>
      <c r="O908" s="6" t="str">
        <f t="shared" si="118"/>
        <v>2024-1</v>
      </c>
      <c r="P908" s="16">
        <v>0</v>
      </c>
      <c r="Q908" s="16">
        <v>0</v>
      </c>
      <c r="R908" s="5">
        <v>0</v>
      </c>
      <c r="S908" s="5" t="s">
        <v>29</v>
      </c>
      <c r="T908" s="5" t="str">
        <f t="shared" si="119"/>
        <v>241-2024-01-31</v>
      </c>
    </row>
    <row r="909" spans="1:20" x14ac:dyDescent="0.3">
      <c r="A909" s="25">
        <v>241</v>
      </c>
      <c r="B909" s="5" t="s">
        <v>181</v>
      </c>
      <c r="C909" s="5" t="s">
        <v>33</v>
      </c>
      <c r="D909" s="5" t="s">
        <v>23</v>
      </c>
      <c r="E909" s="5" t="s">
        <v>24</v>
      </c>
      <c r="F909" s="6">
        <v>45322</v>
      </c>
      <c r="G909" s="5">
        <v>80</v>
      </c>
      <c r="H909" s="10">
        <v>88.89</v>
      </c>
      <c r="I909" s="15">
        <f t="shared" si="120"/>
        <v>1.1363749999999999</v>
      </c>
      <c r="J909" s="15">
        <f t="shared" si="114"/>
        <v>1.1363749999999999</v>
      </c>
      <c r="K909" s="5" t="s">
        <v>25</v>
      </c>
      <c r="L909" s="5" t="s">
        <v>25</v>
      </c>
      <c r="M909" s="5">
        <f t="shared" si="116"/>
        <v>2024</v>
      </c>
      <c r="N909" s="5" t="str">
        <f t="shared" si="117"/>
        <v>Febrero</v>
      </c>
      <c r="O909" s="6" t="str">
        <f t="shared" si="118"/>
        <v>2024-1</v>
      </c>
      <c r="P909" s="16">
        <v>0</v>
      </c>
      <c r="Q909" s="16">
        <v>0</v>
      </c>
      <c r="R909" s="5">
        <v>0</v>
      </c>
      <c r="S909" s="5" t="s">
        <v>29</v>
      </c>
      <c r="T909" s="5" t="str">
        <f t="shared" si="119"/>
        <v>241-2024-02-29</v>
      </c>
    </row>
    <row r="910" spans="1:20" x14ac:dyDescent="0.3">
      <c r="A910" s="25">
        <v>241</v>
      </c>
      <c r="B910" s="5" t="s">
        <v>181</v>
      </c>
      <c r="C910" s="5" t="s">
        <v>33</v>
      </c>
      <c r="D910" s="5" t="s">
        <v>23</v>
      </c>
      <c r="E910" s="5" t="s">
        <v>24</v>
      </c>
      <c r="F910" s="6">
        <v>45351</v>
      </c>
      <c r="G910" s="5">
        <v>80</v>
      </c>
      <c r="H910" s="10">
        <v>90.91</v>
      </c>
      <c r="I910" s="15">
        <f t="shared" si="120"/>
        <v>1</v>
      </c>
      <c r="J910" s="15">
        <f t="shared" si="114"/>
        <v>1</v>
      </c>
      <c r="K910" s="5" t="s">
        <v>25</v>
      </c>
      <c r="L910" s="5" t="s">
        <v>25</v>
      </c>
      <c r="M910" s="5">
        <f t="shared" si="116"/>
        <v>2024</v>
      </c>
      <c r="N910" s="5" t="str">
        <f t="shared" si="117"/>
        <v>Marzo</v>
      </c>
      <c r="O910" s="6" t="str">
        <f t="shared" si="118"/>
        <v>2024-1</v>
      </c>
      <c r="P910" s="16">
        <v>0</v>
      </c>
      <c r="Q910" s="16">
        <v>0</v>
      </c>
      <c r="R910" s="5">
        <v>0</v>
      </c>
      <c r="S910" s="5" t="s">
        <v>29</v>
      </c>
      <c r="T910" s="5" t="str">
        <f t="shared" si="119"/>
        <v>241-2024-03-31</v>
      </c>
    </row>
    <row r="911" spans="1:20" x14ac:dyDescent="0.3">
      <c r="A911" s="25">
        <v>241</v>
      </c>
      <c r="B911" s="5" t="s">
        <v>181</v>
      </c>
      <c r="C911" s="5" t="s">
        <v>33</v>
      </c>
      <c r="D911" s="5" t="s">
        <v>23</v>
      </c>
      <c r="E911" s="5" t="s">
        <v>24</v>
      </c>
      <c r="F911" s="6">
        <v>45382</v>
      </c>
      <c r="G911" s="5">
        <v>80</v>
      </c>
      <c r="H911" s="10">
        <v>80</v>
      </c>
      <c r="I911" s="15">
        <f t="shared" si="120"/>
        <v>1.25</v>
      </c>
      <c r="J911" s="15">
        <f t="shared" si="114"/>
        <v>1.25</v>
      </c>
      <c r="K911" s="5" t="s">
        <v>25</v>
      </c>
      <c r="L911" s="5" t="s">
        <v>25</v>
      </c>
      <c r="M911" s="5">
        <f t="shared" si="116"/>
        <v>2024</v>
      </c>
      <c r="N911" s="5" t="str">
        <f t="shared" si="117"/>
        <v>Abril</v>
      </c>
      <c r="O911" s="6" t="str">
        <f t="shared" si="118"/>
        <v>2024-1</v>
      </c>
      <c r="P911" s="16">
        <v>0</v>
      </c>
      <c r="Q911" s="16">
        <v>0</v>
      </c>
      <c r="R911" s="5">
        <v>0</v>
      </c>
      <c r="S911" s="5" t="s">
        <v>29</v>
      </c>
      <c r="T911" s="5" t="str">
        <f t="shared" si="119"/>
        <v>241-2024-04-30</v>
      </c>
    </row>
    <row r="912" spans="1:20" x14ac:dyDescent="0.3">
      <c r="A912" s="25">
        <v>241</v>
      </c>
      <c r="B912" s="5" t="s">
        <v>181</v>
      </c>
      <c r="C912" s="5" t="s">
        <v>33</v>
      </c>
      <c r="D912" s="5" t="s">
        <v>23</v>
      </c>
      <c r="E912" s="5" t="s">
        <v>24</v>
      </c>
      <c r="F912" s="6">
        <v>45412</v>
      </c>
      <c r="G912" s="5">
        <v>80</v>
      </c>
      <c r="H912" s="10">
        <v>100</v>
      </c>
      <c r="I912" s="15">
        <f t="shared" si="120"/>
        <v>1.071375</v>
      </c>
      <c r="J912" s="15">
        <f t="shared" si="114"/>
        <v>1.071375</v>
      </c>
      <c r="K912" s="5" t="s">
        <v>25</v>
      </c>
      <c r="L912" s="5" t="s">
        <v>25</v>
      </c>
      <c r="M912" s="5">
        <f t="shared" si="116"/>
        <v>2024</v>
      </c>
      <c r="N912" s="5" t="str">
        <f t="shared" si="117"/>
        <v>Mayo</v>
      </c>
      <c r="O912" s="6" t="str">
        <f t="shared" si="118"/>
        <v>2024-1</v>
      </c>
      <c r="P912" s="16">
        <v>0</v>
      </c>
      <c r="Q912" s="16">
        <v>0</v>
      </c>
      <c r="R912" s="5">
        <v>0</v>
      </c>
      <c r="S912" s="5" t="s">
        <v>29</v>
      </c>
      <c r="T912" s="5" t="str">
        <f t="shared" si="119"/>
        <v>241-2024-05-31</v>
      </c>
    </row>
    <row r="913" spans="1:20" x14ac:dyDescent="0.3">
      <c r="A913" s="25">
        <v>241</v>
      </c>
      <c r="B913" s="5" t="s">
        <v>181</v>
      </c>
      <c r="C913" s="5" t="s">
        <v>33</v>
      </c>
      <c r="D913" s="5" t="s">
        <v>23</v>
      </c>
      <c r="E913" s="5" t="s">
        <v>24</v>
      </c>
      <c r="F913" s="6">
        <v>45443</v>
      </c>
      <c r="G913" s="5">
        <v>80</v>
      </c>
      <c r="H913" s="10">
        <v>85.71</v>
      </c>
      <c r="I913" s="15">
        <f t="shared" si="120"/>
        <v>1.071375</v>
      </c>
      <c r="J913" s="15">
        <f t="shared" si="114"/>
        <v>1.071375</v>
      </c>
      <c r="K913" s="5" t="s">
        <v>25</v>
      </c>
      <c r="L913" s="5" t="s">
        <v>25</v>
      </c>
      <c r="M913" s="5">
        <f t="shared" si="116"/>
        <v>2024</v>
      </c>
      <c r="N913" s="5" t="str">
        <f t="shared" si="117"/>
        <v>Junio</v>
      </c>
      <c r="O913" s="6" t="str">
        <f t="shared" si="118"/>
        <v>2024-2</v>
      </c>
      <c r="P913" s="16">
        <v>0</v>
      </c>
      <c r="Q913" s="16">
        <v>0</v>
      </c>
      <c r="R913" s="5">
        <v>0</v>
      </c>
      <c r="S913" s="5" t="s">
        <v>29</v>
      </c>
      <c r="T913" s="5" t="str">
        <f t="shared" si="119"/>
        <v>241-2024-06-30</v>
      </c>
    </row>
    <row r="914" spans="1:20" x14ac:dyDescent="0.3">
      <c r="A914" s="5">
        <v>241</v>
      </c>
      <c r="B914" s="5" t="s">
        <v>181</v>
      </c>
      <c r="C914" s="5" t="s">
        <v>33</v>
      </c>
      <c r="D914" s="5" t="s">
        <v>23</v>
      </c>
      <c r="E914" s="5" t="s">
        <v>24</v>
      </c>
      <c r="F914" s="6">
        <v>45473</v>
      </c>
      <c r="G914" s="5">
        <v>80</v>
      </c>
      <c r="H914" s="5">
        <v>85.71</v>
      </c>
      <c r="I914" s="15">
        <v>1.071375</v>
      </c>
      <c r="J914" s="15">
        <v>1.071375</v>
      </c>
      <c r="K914" s="5" t="s">
        <v>25</v>
      </c>
      <c r="L914" s="5" t="s">
        <v>25</v>
      </c>
      <c r="M914" s="5">
        <f t="shared" si="116"/>
        <v>2024</v>
      </c>
      <c r="N914" s="5" t="str">
        <f t="shared" si="117"/>
        <v>Julio</v>
      </c>
      <c r="O914" s="6" t="str">
        <f t="shared" si="118"/>
        <v>2024-2</v>
      </c>
      <c r="P914" s="5">
        <v>0</v>
      </c>
      <c r="Q914" s="5">
        <v>0</v>
      </c>
      <c r="R914" s="5">
        <v>0</v>
      </c>
      <c r="S914" s="5" t="s">
        <v>29</v>
      </c>
      <c r="T914" s="5" t="str">
        <f t="shared" si="119"/>
        <v>241-2024-07-31</v>
      </c>
    </row>
    <row r="915" spans="1:20" x14ac:dyDescent="0.3">
      <c r="A915" s="25">
        <v>241</v>
      </c>
      <c r="B915" s="5" t="s">
        <v>181</v>
      </c>
      <c r="C915" s="5" t="s">
        <v>33</v>
      </c>
      <c r="D915" s="5" t="s">
        <v>23</v>
      </c>
      <c r="E915" s="5" t="s">
        <v>24</v>
      </c>
      <c r="F915" s="6">
        <v>45504</v>
      </c>
      <c r="G915" s="5">
        <v>80</v>
      </c>
      <c r="H915" s="10">
        <v>85.71</v>
      </c>
      <c r="I915" s="15">
        <f t="shared" ref="I915:I920" si="121">IFERROR(IF((H916/G916)&gt;1.3,1.3,H916/G916),"")</f>
        <v>1</v>
      </c>
      <c r="J915" s="15">
        <f t="shared" ref="J915:J932" si="122">IFERROR(IF((H916/G916)&gt;H916/G916,1.3,H916/G916),"")</f>
        <v>1</v>
      </c>
      <c r="K915" s="5" t="s">
        <v>25</v>
      </c>
      <c r="L915" s="5" t="s">
        <v>25</v>
      </c>
      <c r="M915" s="5">
        <f t="shared" si="116"/>
        <v>2024</v>
      </c>
      <c r="N915" s="5" t="str">
        <f t="shared" si="117"/>
        <v>Agosto</v>
      </c>
      <c r="O915" s="6" t="str">
        <f t="shared" si="118"/>
        <v>2024-2</v>
      </c>
      <c r="P915" s="16">
        <v>0</v>
      </c>
      <c r="Q915" s="16">
        <v>0</v>
      </c>
      <c r="R915" s="5">
        <v>0</v>
      </c>
      <c r="S915" s="5" t="s">
        <v>29</v>
      </c>
      <c r="T915" s="5" t="str">
        <f t="shared" si="119"/>
        <v>241-2024-08-31</v>
      </c>
    </row>
    <row r="916" spans="1:20" x14ac:dyDescent="0.3">
      <c r="A916" s="25">
        <v>241</v>
      </c>
      <c r="B916" s="5" t="s">
        <v>181</v>
      </c>
      <c r="C916" s="5" t="s">
        <v>33</v>
      </c>
      <c r="D916" s="5" t="s">
        <v>23</v>
      </c>
      <c r="E916" s="5" t="s">
        <v>24</v>
      </c>
      <c r="F916" s="6">
        <v>45535</v>
      </c>
      <c r="G916" s="5">
        <v>80</v>
      </c>
      <c r="H916" s="10">
        <v>80</v>
      </c>
      <c r="I916" s="15">
        <f t="shared" si="121"/>
        <v>1.05775</v>
      </c>
      <c r="J916" s="15">
        <f t="shared" si="122"/>
        <v>1.05775</v>
      </c>
      <c r="K916" s="5" t="s">
        <v>25</v>
      </c>
      <c r="L916" s="5" t="s">
        <v>25</v>
      </c>
      <c r="M916" s="5">
        <f t="shared" si="116"/>
        <v>2024</v>
      </c>
      <c r="N916" s="5" t="str">
        <f t="shared" si="117"/>
        <v>Septiembre</v>
      </c>
      <c r="O916" s="6" t="str">
        <f t="shared" si="118"/>
        <v>2024-2</v>
      </c>
      <c r="P916" s="16">
        <v>0</v>
      </c>
      <c r="Q916" s="16">
        <v>0</v>
      </c>
      <c r="R916" s="5">
        <v>0</v>
      </c>
      <c r="S916" s="5" t="s">
        <v>29</v>
      </c>
      <c r="T916" s="5" t="str">
        <f t="shared" si="119"/>
        <v>241-2024-09-30</v>
      </c>
    </row>
    <row r="917" spans="1:20" x14ac:dyDescent="0.3">
      <c r="A917" s="25">
        <v>241</v>
      </c>
      <c r="B917" s="5" t="s">
        <v>181</v>
      </c>
      <c r="C917" s="5" t="s">
        <v>33</v>
      </c>
      <c r="D917" s="5" t="s">
        <v>23</v>
      </c>
      <c r="E917" s="5" t="s">
        <v>24</v>
      </c>
      <c r="F917" s="6">
        <v>45565</v>
      </c>
      <c r="G917" s="5">
        <v>80</v>
      </c>
      <c r="H917" s="10">
        <v>84.62</v>
      </c>
      <c r="I917" s="15">
        <f t="shared" si="121"/>
        <v>1.071375</v>
      </c>
      <c r="J917" s="15">
        <f t="shared" si="122"/>
        <v>1.071375</v>
      </c>
      <c r="K917" s="5" t="s">
        <v>25</v>
      </c>
      <c r="L917" s="5" t="s">
        <v>25</v>
      </c>
      <c r="M917" s="5">
        <f t="shared" si="116"/>
        <v>2024</v>
      </c>
      <c r="N917" s="5" t="str">
        <f t="shared" si="117"/>
        <v>Octubre</v>
      </c>
      <c r="O917" s="6" t="str">
        <f t="shared" si="118"/>
        <v>2024-2</v>
      </c>
      <c r="P917" s="16">
        <v>0</v>
      </c>
      <c r="Q917" s="16">
        <v>0</v>
      </c>
      <c r="R917" s="5">
        <v>0</v>
      </c>
      <c r="S917" s="5" t="s">
        <v>29</v>
      </c>
      <c r="T917" s="5" t="str">
        <f t="shared" si="119"/>
        <v>241-2024-10-31</v>
      </c>
    </row>
    <row r="918" spans="1:20" x14ac:dyDescent="0.3">
      <c r="A918" s="25">
        <v>241</v>
      </c>
      <c r="B918" s="5" t="s">
        <v>181</v>
      </c>
      <c r="C918" s="5" t="s">
        <v>33</v>
      </c>
      <c r="D918" s="5" t="s">
        <v>23</v>
      </c>
      <c r="E918" s="5" t="s">
        <v>24</v>
      </c>
      <c r="F918" s="6">
        <v>45596</v>
      </c>
      <c r="G918" s="5">
        <v>80</v>
      </c>
      <c r="H918" s="10">
        <v>85.71</v>
      </c>
      <c r="I918" s="15">
        <f t="shared" si="121"/>
        <v>1.25</v>
      </c>
      <c r="J918" s="15">
        <f t="shared" si="122"/>
        <v>1.25</v>
      </c>
      <c r="K918" s="5" t="s">
        <v>25</v>
      </c>
      <c r="L918" s="5" t="s">
        <v>25</v>
      </c>
      <c r="M918" s="5">
        <f t="shared" si="116"/>
        <v>2024</v>
      </c>
      <c r="N918" s="5" t="str">
        <f t="shared" si="117"/>
        <v>Noviembre</v>
      </c>
      <c r="O918" s="6" t="str">
        <f t="shared" si="118"/>
        <v>2024-2</v>
      </c>
      <c r="P918" s="16">
        <v>0</v>
      </c>
      <c r="Q918" s="16">
        <v>0</v>
      </c>
      <c r="R918" s="5">
        <v>0</v>
      </c>
      <c r="S918" s="5" t="s">
        <v>29</v>
      </c>
      <c r="T918" s="5" t="str">
        <f t="shared" si="119"/>
        <v>241-2024-11-30</v>
      </c>
    </row>
    <row r="919" spans="1:20" x14ac:dyDescent="0.3">
      <c r="A919" s="25">
        <v>241</v>
      </c>
      <c r="B919" s="5" t="s">
        <v>181</v>
      </c>
      <c r="C919" s="5" t="s">
        <v>33</v>
      </c>
      <c r="D919" s="5" t="s">
        <v>23</v>
      </c>
      <c r="E919" s="5" t="s">
        <v>24</v>
      </c>
      <c r="F919" s="6">
        <v>45626</v>
      </c>
      <c r="G919" s="5">
        <v>80</v>
      </c>
      <c r="H919" s="10">
        <v>100</v>
      </c>
      <c r="I919" s="15">
        <f t="shared" si="121"/>
        <v>1.25</v>
      </c>
      <c r="J919" s="15">
        <f t="shared" si="122"/>
        <v>1.25</v>
      </c>
      <c r="K919" s="5" t="s">
        <v>25</v>
      </c>
      <c r="L919" s="5" t="s">
        <v>25</v>
      </c>
      <c r="M919" s="5">
        <f t="shared" si="116"/>
        <v>2024</v>
      </c>
      <c r="N919" s="5" t="str">
        <f t="shared" si="117"/>
        <v>Diciembre</v>
      </c>
      <c r="O919" s="6" t="str">
        <f t="shared" si="118"/>
        <v>2023-1</v>
      </c>
      <c r="P919" s="16">
        <v>0</v>
      </c>
      <c r="Q919" s="16">
        <v>0</v>
      </c>
      <c r="R919" s="5">
        <v>0</v>
      </c>
      <c r="S919" s="5" t="s">
        <v>29</v>
      </c>
      <c r="T919" s="5" t="str">
        <f t="shared" si="119"/>
        <v>241-2024-12-31</v>
      </c>
    </row>
    <row r="920" spans="1:20" x14ac:dyDescent="0.3">
      <c r="A920" s="25">
        <v>241</v>
      </c>
      <c r="B920" s="5" t="s">
        <v>181</v>
      </c>
      <c r="C920" s="5" t="s">
        <v>33</v>
      </c>
      <c r="D920" s="5" t="s">
        <v>23</v>
      </c>
      <c r="E920" s="5" t="s">
        <v>24</v>
      </c>
      <c r="F920" s="6">
        <v>45657</v>
      </c>
      <c r="G920" s="5">
        <v>80</v>
      </c>
      <c r="H920" s="10">
        <v>100</v>
      </c>
      <c r="I920" s="15">
        <f t="shared" si="121"/>
        <v>1.0628019323671474</v>
      </c>
      <c r="J920" s="15">
        <f t="shared" si="122"/>
        <v>1.0628019323671474</v>
      </c>
      <c r="K920" s="5" t="s">
        <v>25</v>
      </c>
      <c r="L920" s="5" t="s">
        <v>25</v>
      </c>
      <c r="M920" s="5">
        <f t="shared" si="116"/>
        <v>2023</v>
      </c>
      <c r="N920" s="5" t="str">
        <f t="shared" si="117"/>
        <v>Enero</v>
      </c>
      <c r="O920" s="6" t="str">
        <f t="shared" si="118"/>
        <v>2023-1</v>
      </c>
      <c r="P920" s="16">
        <v>0</v>
      </c>
      <c r="Q920" s="16">
        <v>0</v>
      </c>
      <c r="R920" s="5">
        <v>0</v>
      </c>
      <c r="S920" s="5" t="s">
        <v>29</v>
      </c>
      <c r="T920" s="5" t="str">
        <f t="shared" si="119"/>
        <v>242-2023-01-31</v>
      </c>
    </row>
    <row r="921" spans="1:20" x14ac:dyDescent="0.3">
      <c r="A921" s="25">
        <v>242</v>
      </c>
      <c r="B921" s="5" t="s">
        <v>182</v>
      </c>
      <c r="C921" s="5" t="s">
        <v>33</v>
      </c>
      <c r="D921" s="5" t="s">
        <v>23</v>
      </c>
      <c r="E921" s="5" t="s">
        <v>24</v>
      </c>
      <c r="F921" s="6">
        <v>44957</v>
      </c>
      <c r="G921" s="5">
        <v>95</v>
      </c>
      <c r="H921" s="9">
        <v>100.966183574879</v>
      </c>
      <c r="I921" s="22">
        <f t="shared" ref="I921:I930" si="123">IFERROR(H922/G922,"")</f>
        <v>0.92921960072595255</v>
      </c>
      <c r="J921" s="15">
        <f t="shared" si="122"/>
        <v>0.92921960072595255</v>
      </c>
      <c r="K921" s="5" t="s">
        <v>25</v>
      </c>
      <c r="L921" s="11" t="s">
        <v>25</v>
      </c>
      <c r="M921" s="5">
        <f t="shared" si="116"/>
        <v>2023</v>
      </c>
      <c r="N921" s="5" t="str">
        <f t="shared" si="117"/>
        <v>Febrero</v>
      </c>
      <c r="O921" s="6" t="str">
        <f t="shared" si="118"/>
        <v>2023-1</v>
      </c>
      <c r="P921" s="16">
        <v>0</v>
      </c>
      <c r="Q921" s="16">
        <v>0</v>
      </c>
      <c r="R921" s="5">
        <v>0</v>
      </c>
      <c r="S921" s="5" t="s">
        <v>29</v>
      </c>
      <c r="T921" s="5" t="str">
        <f t="shared" si="119"/>
        <v>242-2023-02-28</v>
      </c>
    </row>
    <row r="922" spans="1:20" x14ac:dyDescent="0.3">
      <c r="A922" s="25">
        <v>242</v>
      </c>
      <c r="B922" s="5" t="s">
        <v>182</v>
      </c>
      <c r="C922" s="5" t="s">
        <v>33</v>
      </c>
      <c r="D922" s="5" t="s">
        <v>23</v>
      </c>
      <c r="E922" s="5" t="s">
        <v>24</v>
      </c>
      <c r="F922" s="17">
        <v>44985</v>
      </c>
      <c r="G922" s="5">
        <v>95</v>
      </c>
      <c r="H922" s="9">
        <v>88.275862068965495</v>
      </c>
      <c r="I922" s="22">
        <f t="shared" si="123"/>
        <v>1.1860129776496</v>
      </c>
      <c r="J922" s="15">
        <f t="shared" si="122"/>
        <v>1.1860129776496</v>
      </c>
      <c r="K922" s="5" t="s">
        <v>25</v>
      </c>
      <c r="L922" s="11" t="s">
        <v>25</v>
      </c>
      <c r="M922" s="5">
        <f t="shared" si="116"/>
        <v>2023</v>
      </c>
      <c r="N922" s="5" t="str">
        <f t="shared" si="117"/>
        <v>Marzo</v>
      </c>
      <c r="O922" s="6" t="str">
        <f t="shared" si="118"/>
        <v>2023-1</v>
      </c>
      <c r="P922" s="16">
        <v>0</v>
      </c>
      <c r="Q922" s="16">
        <v>0</v>
      </c>
      <c r="R922" s="5">
        <v>0</v>
      </c>
      <c r="S922" s="5" t="s">
        <v>29</v>
      </c>
      <c r="T922" s="5" t="str">
        <f t="shared" si="119"/>
        <v>242-2023-03-31</v>
      </c>
    </row>
    <row r="923" spans="1:20" x14ac:dyDescent="0.3">
      <c r="A923" s="25">
        <v>242</v>
      </c>
      <c r="B923" s="5" t="s">
        <v>182</v>
      </c>
      <c r="C923" s="5" t="s">
        <v>33</v>
      </c>
      <c r="D923" s="5" t="s">
        <v>23</v>
      </c>
      <c r="E923" s="5" t="s">
        <v>24</v>
      </c>
      <c r="F923" s="6">
        <v>45016</v>
      </c>
      <c r="G923" s="5">
        <v>95</v>
      </c>
      <c r="H923" s="9">
        <v>112.671232876712</v>
      </c>
      <c r="I923" s="22">
        <f t="shared" si="123"/>
        <v>0.99899430103922204</v>
      </c>
      <c r="J923" s="15">
        <f t="shared" si="122"/>
        <v>0.99899430103922204</v>
      </c>
      <c r="K923" s="5" t="s">
        <v>25</v>
      </c>
      <c r="L923" s="11" t="s">
        <v>25</v>
      </c>
      <c r="M923" s="5">
        <f t="shared" si="116"/>
        <v>2023</v>
      </c>
      <c r="N923" s="5" t="str">
        <f t="shared" si="117"/>
        <v>Abril</v>
      </c>
      <c r="O923" s="6" t="str">
        <f t="shared" si="118"/>
        <v>2023-1</v>
      </c>
      <c r="P923" s="16">
        <v>0</v>
      </c>
      <c r="Q923" s="16">
        <v>0</v>
      </c>
      <c r="R923" s="5">
        <v>0</v>
      </c>
      <c r="S923" s="5" t="s">
        <v>29</v>
      </c>
      <c r="T923" s="5" t="str">
        <f t="shared" si="119"/>
        <v>242-2023-04-30</v>
      </c>
    </row>
    <row r="924" spans="1:20" x14ac:dyDescent="0.3">
      <c r="A924" s="25">
        <v>242</v>
      </c>
      <c r="B924" s="5" t="s">
        <v>182</v>
      </c>
      <c r="C924" s="5" t="s">
        <v>33</v>
      </c>
      <c r="D924" s="5" t="s">
        <v>23</v>
      </c>
      <c r="E924" s="5" t="s">
        <v>24</v>
      </c>
      <c r="F924" s="6">
        <v>45046</v>
      </c>
      <c r="G924" s="5">
        <v>95</v>
      </c>
      <c r="H924" s="9">
        <v>94.904458598726094</v>
      </c>
      <c r="I924" s="22">
        <f t="shared" si="123"/>
        <v>0.99358974358974328</v>
      </c>
      <c r="J924" s="15">
        <f t="shared" si="122"/>
        <v>0.99358974358974328</v>
      </c>
      <c r="K924" s="5" t="s">
        <v>25</v>
      </c>
      <c r="L924" s="11" t="s">
        <v>25</v>
      </c>
      <c r="M924" s="5">
        <f t="shared" si="116"/>
        <v>2023</v>
      </c>
      <c r="N924" s="5" t="str">
        <f t="shared" si="117"/>
        <v>Mayo</v>
      </c>
      <c r="O924" s="6" t="str">
        <f t="shared" si="118"/>
        <v>2023-1</v>
      </c>
      <c r="P924" s="16">
        <v>0</v>
      </c>
      <c r="Q924" s="16">
        <v>0</v>
      </c>
      <c r="R924" s="5">
        <v>0</v>
      </c>
      <c r="S924" s="5" t="s">
        <v>29</v>
      </c>
      <c r="T924" s="5" t="str">
        <f t="shared" si="119"/>
        <v>242-2023-05-31</v>
      </c>
    </row>
    <row r="925" spans="1:20" x14ac:dyDescent="0.3">
      <c r="A925" s="25">
        <v>242</v>
      </c>
      <c r="B925" s="5" t="s">
        <v>182</v>
      </c>
      <c r="C925" s="5" t="s">
        <v>33</v>
      </c>
      <c r="D925" s="5" t="s">
        <v>23</v>
      </c>
      <c r="E925" s="5" t="s">
        <v>24</v>
      </c>
      <c r="F925" s="6">
        <v>45077</v>
      </c>
      <c r="G925" s="5">
        <v>95</v>
      </c>
      <c r="H925" s="9">
        <v>94.391025641025607</v>
      </c>
      <c r="I925" s="22">
        <f t="shared" si="123"/>
        <v>0.99847243438411371</v>
      </c>
      <c r="J925" s="15">
        <f t="shared" si="122"/>
        <v>0.99847243438411371</v>
      </c>
      <c r="K925" s="5" t="s">
        <v>25</v>
      </c>
      <c r="L925" s="11" t="s">
        <v>25</v>
      </c>
      <c r="M925" s="5">
        <f t="shared" si="116"/>
        <v>2023</v>
      </c>
      <c r="N925" s="5" t="str">
        <f t="shared" si="117"/>
        <v>Junio</v>
      </c>
      <c r="O925" s="6" t="str">
        <f t="shared" si="118"/>
        <v>2023-2</v>
      </c>
      <c r="P925" s="16">
        <v>0</v>
      </c>
      <c r="Q925" s="16">
        <v>0</v>
      </c>
      <c r="R925" s="5">
        <v>0</v>
      </c>
      <c r="S925" s="5" t="s">
        <v>29</v>
      </c>
      <c r="T925" s="5" t="str">
        <f t="shared" si="119"/>
        <v>242-2023-06-30</v>
      </c>
    </row>
    <row r="926" spans="1:20" x14ac:dyDescent="0.3">
      <c r="A926" s="25">
        <v>242</v>
      </c>
      <c r="B926" s="5" t="s">
        <v>182</v>
      </c>
      <c r="C926" s="5" t="s">
        <v>33</v>
      </c>
      <c r="D926" s="5" t="s">
        <v>23</v>
      </c>
      <c r="E926" s="5" t="s">
        <v>24</v>
      </c>
      <c r="F926" s="6">
        <v>45107</v>
      </c>
      <c r="G926" s="5">
        <v>95</v>
      </c>
      <c r="H926" s="9">
        <v>94.854881266490807</v>
      </c>
      <c r="I926" s="22">
        <f t="shared" si="123"/>
        <v>0.96726315789473682</v>
      </c>
      <c r="J926" s="15">
        <f t="shared" si="122"/>
        <v>0.96726315789473682</v>
      </c>
      <c r="K926" s="5" t="s">
        <v>25</v>
      </c>
      <c r="L926" s="11" t="s">
        <v>25</v>
      </c>
      <c r="M926" s="5">
        <f t="shared" si="116"/>
        <v>2023</v>
      </c>
      <c r="N926" s="5" t="str">
        <f t="shared" si="117"/>
        <v>Julio</v>
      </c>
      <c r="O926" s="6" t="str">
        <f t="shared" si="118"/>
        <v>2023-2</v>
      </c>
      <c r="P926" s="16">
        <v>0</v>
      </c>
      <c r="Q926" s="16">
        <v>0</v>
      </c>
      <c r="R926" s="5">
        <v>0</v>
      </c>
      <c r="S926" s="5" t="s">
        <v>29</v>
      </c>
      <c r="T926" s="5" t="str">
        <f t="shared" si="119"/>
        <v>242-2023-07-31</v>
      </c>
    </row>
    <row r="927" spans="1:20" x14ac:dyDescent="0.3">
      <c r="A927" s="25">
        <v>242</v>
      </c>
      <c r="B927" s="5" t="s">
        <v>182</v>
      </c>
      <c r="C927" s="5" t="s">
        <v>33</v>
      </c>
      <c r="D927" s="5" t="s">
        <v>23</v>
      </c>
      <c r="E927" s="5" t="s">
        <v>24</v>
      </c>
      <c r="F927" s="6">
        <v>45138</v>
      </c>
      <c r="G927" s="5">
        <v>95</v>
      </c>
      <c r="H927" s="9">
        <v>91.89</v>
      </c>
      <c r="I927" s="22">
        <f t="shared" si="123"/>
        <v>1.005157894736842</v>
      </c>
      <c r="J927" s="15">
        <f t="shared" si="122"/>
        <v>1.005157894736842</v>
      </c>
      <c r="K927" s="5" t="s">
        <v>25</v>
      </c>
      <c r="L927" s="11" t="s">
        <v>25</v>
      </c>
      <c r="M927" s="5">
        <f t="shared" si="116"/>
        <v>2023</v>
      </c>
      <c r="N927" s="5" t="str">
        <f t="shared" si="117"/>
        <v>Agosto</v>
      </c>
      <c r="O927" s="6" t="str">
        <f t="shared" si="118"/>
        <v>2023-2</v>
      </c>
      <c r="P927" s="16">
        <v>0</v>
      </c>
      <c r="Q927" s="16">
        <v>0</v>
      </c>
      <c r="R927" s="5">
        <v>0</v>
      </c>
      <c r="S927" s="5" t="s">
        <v>29</v>
      </c>
      <c r="T927" s="5" t="str">
        <f t="shared" si="119"/>
        <v>242-2023-08-31</v>
      </c>
    </row>
    <row r="928" spans="1:20" x14ac:dyDescent="0.3">
      <c r="A928" s="25">
        <v>242</v>
      </c>
      <c r="B928" s="5" t="s">
        <v>182</v>
      </c>
      <c r="C928" s="5" t="s">
        <v>33</v>
      </c>
      <c r="D928" s="5" t="s">
        <v>23</v>
      </c>
      <c r="E928" s="5" t="s">
        <v>24</v>
      </c>
      <c r="F928" s="6">
        <v>45169</v>
      </c>
      <c r="G928" s="5">
        <v>95</v>
      </c>
      <c r="H928" s="9">
        <v>95.49</v>
      </c>
      <c r="I928" s="22">
        <f t="shared" si="123"/>
        <v>1.0232631578947369</v>
      </c>
      <c r="J928" s="15">
        <f t="shared" si="122"/>
        <v>1.0232631578947369</v>
      </c>
      <c r="K928" s="5" t="s">
        <v>25</v>
      </c>
      <c r="L928" s="11" t="s">
        <v>25</v>
      </c>
      <c r="M928" s="5">
        <f t="shared" si="116"/>
        <v>2023</v>
      </c>
      <c r="N928" s="5" t="str">
        <f t="shared" si="117"/>
        <v>Septiembre</v>
      </c>
      <c r="O928" s="6" t="str">
        <f t="shared" si="118"/>
        <v>2023-2</v>
      </c>
      <c r="P928" s="16">
        <v>0</v>
      </c>
      <c r="Q928" s="16">
        <v>0</v>
      </c>
      <c r="R928" s="5">
        <v>0</v>
      </c>
      <c r="S928" s="5" t="s">
        <v>29</v>
      </c>
      <c r="T928" s="5" t="str">
        <f t="shared" si="119"/>
        <v>242-2023-09-30</v>
      </c>
    </row>
    <row r="929" spans="1:20" x14ac:dyDescent="0.3">
      <c r="A929" s="25">
        <v>242</v>
      </c>
      <c r="B929" s="5" t="s">
        <v>182</v>
      </c>
      <c r="C929" s="5" t="s">
        <v>33</v>
      </c>
      <c r="D929" s="5" t="s">
        <v>23</v>
      </c>
      <c r="E929" s="5" t="s">
        <v>24</v>
      </c>
      <c r="F929" s="6">
        <v>45199</v>
      </c>
      <c r="G929" s="5">
        <v>95</v>
      </c>
      <c r="H929" s="9">
        <v>97.21</v>
      </c>
      <c r="I929" s="22">
        <f t="shared" si="123"/>
        <v>0.99094736842105269</v>
      </c>
      <c r="J929" s="15">
        <f t="shared" si="122"/>
        <v>0.99094736842105269</v>
      </c>
      <c r="K929" s="5" t="s">
        <v>25</v>
      </c>
      <c r="L929" s="11" t="s">
        <v>25</v>
      </c>
      <c r="M929" s="5">
        <f t="shared" si="116"/>
        <v>2023</v>
      </c>
      <c r="N929" s="5" t="str">
        <f t="shared" si="117"/>
        <v>Octubre</v>
      </c>
      <c r="O929" s="6" t="str">
        <f t="shared" si="118"/>
        <v>2023-2</v>
      </c>
      <c r="P929" s="16">
        <v>0</v>
      </c>
      <c r="Q929" s="16">
        <v>0</v>
      </c>
      <c r="R929" s="5">
        <v>0</v>
      </c>
      <c r="S929" s="5" t="s">
        <v>29</v>
      </c>
      <c r="T929" s="5" t="str">
        <f t="shared" si="119"/>
        <v>242-2023-10-31</v>
      </c>
    </row>
    <row r="930" spans="1:20" x14ac:dyDescent="0.3">
      <c r="A930" s="37">
        <v>242</v>
      </c>
      <c r="B930" s="5" t="s">
        <v>182</v>
      </c>
      <c r="C930" s="5" t="s">
        <v>33</v>
      </c>
      <c r="D930" s="5" t="s">
        <v>23</v>
      </c>
      <c r="E930" s="5" t="s">
        <v>24</v>
      </c>
      <c r="F930" s="6">
        <v>45230</v>
      </c>
      <c r="G930" s="5">
        <v>95</v>
      </c>
      <c r="H930" s="9">
        <v>94.14</v>
      </c>
      <c r="I930" s="22">
        <f t="shared" si="123"/>
        <v>0.97631578947368425</v>
      </c>
      <c r="J930" s="15">
        <f t="shared" si="122"/>
        <v>0.97631578947368425</v>
      </c>
      <c r="K930" s="5" t="s">
        <v>25</v>
      </c>
      <c r="L930" s="11" t="s">
        <v>25</v>
      </c>
      <c r="M930" s="5">
        <f t="shared" si="116"/>
        <v>2023</v>
      </c>
      <c r="N930" s="5" t="str">
        <f t="shared" si="117"/>
        <v>Noviembre</v>
      </c>
      <c r="O930" s="6" t="str">
        <f t="shared" si="118"/>
        <v>2023-2</v>
      </c>
      <c r="P930" s="16">
        <v>0</v>
      </c>
      <c r="Q930" s="16">
        <v>0</v>
      </c>
      <c r="R930" s="5">
        <v>0</v>
      </c>
      <c r="S930" s="5" t="s">
        <v>29</v>
      </c>
      <c r="T930" s="5" t="str">
        <f t="shared" si="119"/>
        <v>242-2023-11-30</v>
      </c>
    </row>
    <row r="931" spans="1:20" x14ac:dyDescent="0.3">
      <c r="A931" s="37">
        <v>242</v>
      </c>
      <c r="B931" s="5" t="s">
        <v>182</v>
      </c>
      <c r="C931" s="5" t="s">
        <v>33</v>
      </c>
      <c r="D931" s="5" t="s">
        <v>23</v>
      </c>
      <c r="E931" s="5" t="s">
        <v>24</v>
      </c>
      <c r="F931" s="6">
        <v>45260</v>
      </c>
      <c r="G931" s="5">
        <v>95</v>
      </c>
      <c r="H931" s="9">
        <v>92.75</v>
      </c>
      <c r="I931" s="22">
        <f>IFERROR(IF((H932/G932)&gt;1.3,1.3,H932/G932),"")</f>
        <v>1.0037894736842106</v>
      </c>
      <c r="J931" s="15">
        <f t="shared" si="122"/>
        <v>1.0037894736842106</v>
      </c>
      <c r="K931" s="5" t="s">
        <v>25</v>
      </c>
      <c r="L931" s="11" t="s">
        <v>25</v>
      </c>
      <c r="M931" s="5">
        <f t="shared" si="116"/>
        <v>2023</v>
      </c>
      <c r="N931" s="5" t="str">
        <f t="shared" si="117"/>
        <v>Diciembre</v>
      </c>
      <c r="O931" s="6" t="str">
        <f t="shared" si="118"/>
        <v>2023-1</v>
      </c>
      <c r="P931" s="16">
        <v>0</v>
      </c>
      <c r="Q931" s="16">
        <v>0</v>
      </c>
      <c r="R931" s="5">
        <v>0</v>
      </c>
      <c r="S931" s="5" t="s">
        <v>29</v>
      </c>
      <c r="T931" s="5" t="str">
        <f t="shared" si="119"/>
        <v>242-2023-12-31</v>
      </c>
    </row>
    <row r="932" spans="1:20" x14ac:dyDescent="0.3">
      <c r="A932" s="37">
        <v>242</v>
      </c>
      <c r="B932" s="5" t="s">
        <v>182</v>
      </c>
      <c r="C932" s="5" t="s">
        <v>33</v>
      </c>
      <c r="D932" s="5" t="s">
        <v>23</v>
      </c>
      <c r="E932" s="5" t="s">
        <v>24</v>
      </c>
      <c r="F932" s="6">
        <v>45291</v>
      </c>
      <c r="G932" s="5">
        <v>95</v>
      </c>
      <c r="H932" s="9">
        <v>95.36</v>
      </c>
      <c r="I932" s="22" t="str">
        <f>IFERROR(IF((H933/G933)&gt;1.3,1.3,H933/G933),"")</f>
        <v/>
      </c>
      <c r="J932" s="15" t="str">
        <f t="shared" si="122"/>
        <v/>
      </c>
      <c r="K932" s="5" t="s">
        <v>25</v>
      </c>
      <c r="L932" s="11" t="s">
        <v>25</v>
      </c>
      <c r="M932" s="5">
        <f t="shared" si="116"/>
        <v>2023</v>
      </c>
      <c r="N932" s="5" t="str">
        <f t="shared" si="117"/>
        <v>Enero</v>
      </c>
      <c r="O932" s="6" t="str">
        <f t="shared" si="118"/>
        <v>2023-1</v>
      </c>
      <c r="P932" s="16">
        <v>0</v>
      </c>
      <c r="Q932" s="16">
        <v>0</v>
      </c>
      <c r="R932" s="5">
        <v>0</v>
      </c>
      <c r="S932" s="5" t="s">
        <v>29</v>
      </c>
      <c r="T932" s="5" t="str">
        <f t="shared" si="119"/>
        <v>243-2023-01-31</v>
      </c>
    </row>
    <row r="933" spans="1:20" x14ac:dyDescent="0.3">
      <c r="A933" s="25">
        <v>243</v>
      </c>
      <c r="B933" s="5" t="s">
        <v>183</v>
      </c>
      <c r="C933" s="5" t="s">
        <v>33</v>
      </c>
      <c r="D933" s="5" t="s">
        <v>23</v>
      </c>
      <c r="E933" s="5" t="s">
        <v>62</v>
      </c>
      <c r="F933" s="6">
        <v>44957</v>
      </c>
      <c r="G933" s="5">
        <v>0</v>
      </c>
      <c r="H933" s="9">
        <v>0</v>
      </c>
      <c r="I933" s="8" t="str">
        <f t="shared" ref="I933:I944" si="124">IFERROR(G934/H934,"")</f>
        <v/>
      </c>
      <c r="J933" s="8" t="str">
        <f t="shared" ref="J933:J944" si="125">IFERROR(G934/H934,"")</f>
        <v/>
      </c>
      <c r="K933" s="5" t="s">
        <v>25</v>
      </c>
      <c r="L933" s="5" t="s">
        <v>25</v>
      </c>
      <c r="M933" s="5">
        <f t="shared" si="116"/>
        <v>2023</v>
      </c>
      <c r="N933" s="5" t="str">
        <f t="shared" si="117"/>
        <v>Febrero</v>
      </c>
      <c r="O933" s="6" t="str">
        <f t="shared" si="118"/>
        <v>2023-1</v>
      </c>
      <c r="P933" s="16">
        <v>0</v>
      </c>
      <c r="Q933" s="16">
        <v>0</v>
      </c>
      <c r="R933" s="5">
        <v>0</v>
      </c>
      <c r="S933" s="5" t="s">
        <v>29</v>
      </c>
      <c r="T933" s="5" t="str">
        <f t="shared" si="119"/>
        <v>243-2023-02-28</v>
      </c>
    </row>
    <row r="934" spans="1:20" x14ac:dyDescent="0.3">
      <c r="A934" s="25">
        <v>243</v>
      </c>
      <c r="B934" s="5" t="s">
        <v>183</v>
      </c>
      <c r="C934" s="5" t="s">
        <v>33</v>
      </c>
      <c r="D934" s="5" t="s">
        <v>23</v>
      </c>
      <c r="E934" s="5" t="s">
        <v>62</v>
      </c>
      <c r="F934" s="17">
        <v>44985</v>
      </c>
      <c r="G934" s="5">
        <v>0</v>
      </c>
      <c r="H934" s="9">
        <v>0</v>
      </c>
      <c r="I934" s="8" t="str">
        <f t="shared" si="124"/>
        <v/>
      </c>
      <c r="J934" s="8" t="str">
        <f t="shared" si="125"/>
        <v/>
      </c>
      <c r="K934" s="5" t="s">
        <v>25</v>
      </c>
      <c r="L934" s="5" t="s">
        <v>25</v>
      </c>
      <c r="M934" s="5">
        <f t="shared" si="116"/>
        <v>2023</v>
      </c>
      <c r="N934" s="5" t="str">
        <f t="shared" si="117"/>
        <v>Marzo</v>
      </c>
      <c r="O934" s="6" t="str">
        <f t="shared" si="118"/>
        <v>2023-1</v>
      </c>
      <c r="P934" s="16">
        <v>0</v>
      </c>
      <c r="Q934" s="16">
        <v>0</v>
      </c>
      <c r="R934" s="5">
        <v>0</v>
      </c>
      <c r="S934" s="5" t="s">
        <v>29</v>
      </c>
      <c r="T934" s="5" t="str">
        <f t="shared" si="119"/>
        <v>243-2023-03-31</v>
      </c>
    </row>
    <row r="935" spans="1:20" x14ac:dyDescent="0.3">
      <c r="A935" s="25">
        <v>243</v>
      </c>
      <c r="B935" s="5" t="s">
        <v>183</v>
      </c>
      <c r="C935" s="5" t="s">
        <v>33</v>
      </c>
      <c r="D935" s="5" t="s">
        <v>23</v>
      </c>
      <c r="E935" s="5" t="s">
        <v>62</v>
      </c>
      <c r="F935" s="6">
        <v>45016</v>
      </c>
      <c r="G935" s="5">
        <v>0</v>
      </c>
      <c r="H935" s="9">
        <v>0</v>
      </c>
      <c r="I935" s="8" t="str">
        <f t="shared" si="124"/>
        <v/>
      </c>
      <c r="J935" s="8" t="str">
        <f t="shared" si="125"/>
        <v/>
      </c>
      <c r="K935" s="5" t="s">
        <v>25</v>
      </c>
      <c r="L935" s="5" t="s">
        <v>25</v>
      </c>
      <c r="M935" s="5">
        <f t="shared" si="116"/>
        <v>2023</v>
      </c>
      <c r="N935" s="5" t="str">
        <f t="shared" si="117"/>
        <v>Abril</v>
      </c>
      <c r="O935" s="6" t="str">
        <f t="shared" si="118"/>
        <v>2023-1</v>
      </c>
      <c r="P935" s="16">
        <v>0</v>
      </c>
      <c r="Q935" s="16">
        <v>0</v>
      </c>
      <c r="R935" s="5">
        <v>0</v>
      </c>
      <c r="S935" s="5" t="s">
        <v>29</v>
      </c>
      <c r="T935" s="5" t="str">
        <f t="shared" si="119"/>
        <v>243-2023-04-30</v>
      </c>
    </row>
    <row r="936" spans="1:20" x14ac:dyDescent="0.3">
      <c r="A936" s="25">
        <v>243</v>
      </c>
      <c r="B936" s="5" t="s">
        <v>183</v>
      </c>
      <c r="C936" s="5" t="s">
        <v>33</v>
      </c>
      <c r="D936" s="5" t="s">
        <v>23</v>
      </c>
      <c r="E936" s="5" t="s">
        <v>62</v>
      </c>
      <c r="F936" s="6">
        <v>45046</v>
      </c>
      <c r="G936" s="5">
        <v>0</v>
      </c>
      <c r="H936" s="9">
        <v>0</v>
      </c>
      <c r="I936" s="8" t="str">
        <f t="shared" si="124"/>
        <v/>
      </c>
      <c r="J936" s="8" t="str">
        <f t="shared" si="125"/>
        <v/>
      </c>
      <c r="K936" s="5" t="s">
        <v>25</v>
      </c>
      <c r="L936" s="5" t="s">
        <v>25</v>
      </c>
      <c r="M936" s="5">
        <f t="shared" si="116"/>
        <v>2023</v>
      </c>
      <c r="N936" s="5" t="str">
        <f t="shared" si="117"/>
        <v>Mayo</v>
      </c>
      <c r="O936" s="6" t="str">
        <f t="shared" si="118"/>
        <v>2023-1</v>
      </c>
      <c r="P936" s="16">
        <v>0</v>
      </c>
      <c r="Q936" s="16">
        <v>0</v>
      </c>
      <c r="R936" s="5">
        <v>0</v>
      </c>
      <c r="S936" s="5" t="s">
        <v>29</v>
      </c>
      <c r="T936" s="5" t="str">
        <f t="shared" si="119"/>
        <v>243-2023-05-31</v>
      </c>
    </row>
    <row r="937" spans="1:20" x14ac:dyDescent="0.3">
      <c r="A937" s="25">
        <v>243</v>
      </c>
      <c r="B937" s="5" t="s">
        <v>183</v>
      </c>
      <c r="C937" s="5" t="s">
        <v>33</v>
      </c>
      <c r="D937" s="5" t="s">
        <v>23</v>
      </c>
      <c r="E937" s="5" t="s">
        <v>62</v>
      </c>
      <c r="F937" s="6">
        <v>45077</v>
      </c>
      <c r="G937" s="5">
        <v>0</v>
      </c>
      <c r="H937" s="9">
        <v>0</v>
      </c>
      <c r="I937" s="8">
        <f t="shared" si="124"/>
        <v>0</v>
      </c>
      <c r="J937" s="8">
        <f t="shared" si="125"/>
        <v>0</v>
      </c>
      <c r="K937" s="5" t="s">
        <v>25</v>
      </c>
      <c r="L937" s="5" t="s">
        <v>25</v>
      </c>
      <c r="M937" s="5">
        <f t="shared" si="116"/>
        <v>2023</v>
      </c>
      <c r="N937" s="5" t="str">
        <f t="shared" si="117"/>
        <v>Junio</v>
      </c>
      <c r="O937" s="6" t="str">
        <f t="shared" si="118"/>
        <v>2023-2</v>
      </c>
      <c r="P937" s="16">
        <v>0</v>
      </c>
      <c r="Q937" s="16">
        <v>0</v>
      </c>
      <c r="R937" s="5">
        <v>0</v>
      </c>
      <c r="S937" s="5" t="s">
        <v>29</v>
      </c>
      <c r="T937" s="5" t="str">
        <f t="shared" si="119"/>
        <v>243-2023-06-30</v>
      </c>
    </row>
    <row r="938" spans="1:20" x14ac:dyDescent="0.3">
      <c r="A938" s="25">
        <v>243</v>
      </c>
      <c r="B938" s="5" t="s">
        <v>183</v>
      </c>
      <c r="C938" s="5" t="s">
        <v>33</v>
      </c>
      <c r="D938" s="5" t="s">
        <v>23</v>
      </c>
      <c r="E938" s="5" t="s">
        <v>62</v>
      </c>
      <c r="F938" s="6">
        <v>45107</v>
      </c>
      <c r="G938" s="5">
        <v>0</v>
      </c>
      <c r="H938" s="9">
        <v>8.3333333333333304</v>
      </c>
      <c r="I938" s="8">
        <f t="shared" si="124"/>
        <v>0</v>
      </c>
      <c r="J938" s="8">
        <f t="shared" si="125"/>
        <v>0</v>
      </c>
      <c r="K938" s="5" t="s">
        <v>25</v>
      </c>
      <c r="L938" s="5" t="s">
        <v>25</v>
      </c>
      <c r="M938" s="5">
        <f t="shared" si="116"/>
        <v>2023</v>
      </c>
      <c r="N938" s="5" t="str">
        <f t="shared" si="117"/>
        <v>Julio</v>
      </c>
      <c r="O938" s="6" t="str">
        <f t="shared" si="118"/>
        <v>2023-2</v>
      </c>
      <c r="P938" s="16">
        <v>0</v>
      </c>
      <c r="Q938" s="16">
        <v>0</v>
      </c>
      <c r="R938" s="5">
        <v>0</v>
      </c>
      <c r="S938" s="5" t="s">
        <v>29</v>
      </c>
      <c r="T938" s="5" t="str">
        <f t="shared" si="119"/>
        <v>243-2023-07-31</v>
      </c>
    </row>
    <row r="939" spans="1:20" x14ac:dyDescent="0.3">
      <c r="A939" s="25">
        <v>243</v>
      </c>
      <c r="B939" s="5" t="s">
        <v>183</v>
      </c>
      <c r="C939" s="5" t="s">
        <v>33</v>
      </c>
      <c r="D939" s="5" t="s">
        <v>23</v>
      </c>
      <c r="E939" s="5" t="s">
        <v>62</v>
      </c>
      <c r="F939" s="6">
        <v>45138</v>
      </c>
      <c r="G939" s="5">
        <v>0</v>
      </c>
      <c r="H939" s="9">
        <v>16.666666666666998</v>
      </c>
      <c r="I939" s="8">
        <f t="shared" si="124"/>
        <v>0</v>
      </c>
      <c r="J939" s="8">
        <f t="shared" si="125"/>
        <v>0</v>
      </c>
      <c r="K939" s="5" t="s">
        <v>25</v>
      </c>
      <c r="L939" s="5" t="s">
        <v>25</v>
      </c>
      <c r="M939" s="5">
        <f t="shared" si="116"/>
        <v>2023</v>
      </c>
      <c r="N939" s="5" t="str">
        <f t="shared" si="117"/>
        <v>Agosto</v>
      </c>
      <c r="O939" s="6" t="str">
        <f t="shared" si="118"/>
        <v>2023-2</v>
      </c>
      <c r="P939" s="16">
        <v>0</v>
      </c>
      <c r="Q939" s="16">
        <v>0</v>
      </c>
      <c r="R939" s="5">
        <v>0</v>
      </c>
      <c r="S939" s="5" t="s">
        <v>29</v>
      </c>
      <c r="T939" s="5" t="str">
        <f t="shared" si="119"/>
        <v>243-2023-08-31</v>
      </c>
    </row>
    <row r="940" spans="1:20" x14ac:dyDescent="0.3">
      <c r="A940" s="25">
        <v>243</v>
      </c>
      <c r="B940" s="5" t="s">
        <v>183</v>
      </c>
      <c r="C940" s="5" t="s">
        <v>33</v>
      </c>
      <c r="D940" s="5" t="s">
        <v>23</v>
      </c>
      <c r="E940" s="5" t="s">
        <v>62</v>
      </c>
      <c r="F940" s="6">
        <v>45169</v>
      </c>
      <c r="G940" s="5">
        <v>0</v>
      </c>
      <c r="H940" s="9">
        <v>9.09</v>
      </c>
      <c r="I940" s="8" t="str">
        <f t="shared" si="124"/>
        <v/>
      </c>
      <c r="J940" s="8" t="str">
        <f t="shared" si="125"/>
        <v/>
      </c>
      <c r="K940" s="5" t="s">
        <v>25</v>
      </c>
      <c r="L940" s="5" t="s">
        <v>25</v>
      </c>
      <c r="M940" s="5">
        <f t="shared" si="116"/>
        <v>2023</v>
      </c>
      <c r="N940" s="5" t="str">
        <f t="shared" si="117"/>
        <v>Septiembre</v>
      </c>
      <c r="O940" s="6" t="str">
        <f t="shared" si="118"/>
        <v>2023-2</v>
      </c>
      <c r="P940" s="16">
        <v>1</v>
      </c>
      <c r="Q940" s="16">
        <v>1</v>
      </c>
      <c r="R940" s="5">
        <v>0</v>
      </c>
      <c r="S940" s="5" t="s">
        <v>29</v>
      </c>
      <c r="T940" s="5" t="str">
        <f t="shared" si="119"/>
        <v>243-2023-09-30</v>
      </c>
    </row>
    <row r="941" spans="1:20" x14ac:dyDescent="0.3">
      <c r="A941" s="25">
        <v>243</v>
      </c>
      <c r="B941" s="5" t="s">
        <v>183</v>
      </c>
      <c r="C941" s="5" t="s">
        <v>33</v>
      </c>
      <c r="D941" s="5" t="s">
        <v>23</v>
      </c>
      <c r="E941" s="5" t="s">
        <v>62</v>
      </c>
      <c r="F941" s="6">
        <v>45199</v>
      </c>
      <c r="G941" s="5">
        <v>0</v>
      </c>
      <c r="H941" s="9">
        <v>0</v>
      </c>
      <c r="I941" s="8">
        <f t="shared" si="124"/>
        <v>0</v>
      </c>
      <c r="J941" s="8">
        <f t="shared" si="125"/>
        <v>0</v>
      </c>
      <c r="K941" s="5" t="s">
        <v>25</v>
      </c>
      <c r="L941" s="5" t="s">
        <v>25</v>
      </c>
      <c r="M941" s="5">
        <f t="shared" si="116"/>
        <v>2023</v>
      </c>
      <c r="N941" s="5" t="str">
        <f t="shared" si="117"/>
        <v>Octubre</v>
      </c>
      <c r="O941" s="6" t="str">
        <f t="shared" si="118"/>
        <v>2023-2</v>
      </c>
      <c r="P941" s="16">
        <v>0</v>
      </c>
      <c r="Q941" s="16">
        <v>0</v>
      </c>
      <c r="R941" s="5">
        <v>0</v>
      </c>
      <c r="S941" s="5" t="s">
        <v>29</v>
      </c>
      <c r="T941" s="5" t="str">
        <f t="shared" si="119"/>
        <v>243-2023-10-31</v>
      </c>
    </row>
    <row r="942" spans="1:20" x14ac:dyDescent="0.3">
      <c r="A942" s="37">
        <v>243</v>
      </c>
      <c r="B942" s="5" t="s">
        <v>183</v>
      </c>
      <c r="C942" s="5" t="s">
        <v>33</v>
      </c>
      <c r="D942" s="5" t="s">
        <v>23</v>
      </c>
      <c r="E942" s="5" t="s">
        <v>62</v>
      </c>
      <c r="F942" s="6">
        <v>45230</v>
      </c>
      <c r="G942" s="5">
        <v>0</v>
      </c>
      <c r="H942" s="9">
        <v>11.11</v>
      </c>
      <c r="I942" s="8" t="str">
        <f t="shared" si="124"/>
        <v/>
      </c>
      <c r="J942" s="8" t="str">
        <f t="shared" si="125"/>
        <v/>
      </c>
      <c r="K942" s="5" t="s">
        <v>25</v>
      </c>
      <c r="L942" s="5" t="s">
        <v>25</v>
      </c>
      <c r="M942" s="5">
        <f t="shared" si="116"/>
        <v>2023</v>
      </c>
      <c r="N942" s="5" t="str">
        <f t="shared" si="117"/>
        <v>Noviembre</v>
      </c>
      <c r="O942" s="6" t="str">
        <f t="shared" si="118"/>
        <v>2023-2</v>
      </c>
      <c r="P942" s="16">
        <v>0</v>
      </c>
      <c r="Q942" s="16">
        <v>0</v>
      </c>
      <c r="R942" s="5">
        <v>0</v>
      </c>
      <c r="S942" s="5" t="s">
        <v>29</v>
      </c>
      <c r="T942" s="5" t="str">
        <f t="shared" si="119"/>
        <v>243-2023-11-30</v>
      </c>
    </row>
    <row r="943" spans="1:20" x14ac:dyDescent="0.3">
      <c r="A943" s="37">
        <v>243</v>
      </c>
      <c r="B943" s="5" t="s">
        <v>183</v>
      </c>
      <c r="C943" s="5" t="s">
        <v>33</v>
      </c>
      <c r="D943" s="5" t="s">
        <v>23</v>
      </c>
      <c r="E943" s="5" t="s">
        <v>62</v>
      </c>
      <c r="F943" s="6">
        <v>45260</v>
      </c>
      <c r="G943" s="5">
        <v>0</v>
      </c>
      <c r="H943" s="9">
        <v>0</v>
      </c>
      <c r="I943" s="8">
        <f t="shared" si="124"/>
        <v>0</v>
      </c>
      <c r="J943" s="8">
        <f t="shared" si="125"/>
        <v>0</v>
      </c>
      <c r="K943" s="5" t="s">
        <v>25</v>
      </c>
      <c r="L943" s="5" t="s">
        <v>25</v>
      </c>
      <c r="M943" s="5">
        <f t="shared" si="116"/>
        <v>2023</v>
      </c>
      <c r="N943" s="5" t="str">
        <f t="shared" si="117"/>
        <v>Diciembre</v>
      </c>
      <c r="O943" s="6" t="str">
        <f t="shared" si="118"/>
        <v>2024-1</v>
      </c>
      <c r="P943" s="16">
        <v>0</v>
      </c>
      <c r="Q943" s="16">
        <v>0</v>
      </c>
      <c r="R943" s="5">
        <v>0</v>
      </c>
      <c r="S943" s="5" t="s">
        <v>29</v>
      </c>
      <c r="T943" s="5" t="str">
        <f t="shared" si="119"/>
        <v>243-2023-12-31</v>
      </c>
    </row>
    <row r="944" spans="1:20" x14ac:dyDescent="0.3">
      <c r="A944" s="37">
        <v>243</v>
      </c>
      <c r="B944" s="5" t="s">
        <v>183</v>
      </c>
      <c r="C944" s="5" t="s">
        <v>33</v>
      </c>
      <c r="D944" s="5" t="s">
        <v>23</v>
      </c>
      <c r="E944" s="5" t="s">
        <v>62</v>
      </c>
      <c r="F944" s="6">
        <v>45291</v>
      </c>
      <c r="G944" s="5">
        <v>0</v>
      </c>
      <c r="H944" s="9">
        <v>14.29</v>
      </c>
      <c r="I944" s="8">
        <f t="shared" si="124"/>
        <v>1.3995801259622114</v>
      </c>
      <c r="J944" s="8">
        <f t="shared" si="125"/>
        <v>1.3995801259622114</v>
      </c>
      <c r="K944" s="5" t="s">
        <v>25</v>
      </c>
      <c r="L944" s="5" t="s">
        <v>25</v>
      </c>
      <c r="M944" s="5">
        <f t="shared" si="116"/>
        <v>2024</v>
      </c>
      <c r="N944" s="5" t="str">
        <f t="shared" si="117"/>
        <v>Junio</v>
      </c>
      <c r="O944" s="6" t="str">
        <f t="shared" si="118"/>
        <v>2024-2</v>
      </c>
      <c r="P944" s="16">
        <v>0</v>
      </c>
      <c r="Q944" s="16">
        <v>0</v>
      </c>
      <c r="R944" s="5">
        <v>0</v>
      </c>
      <c r="S944" s="5" t="s">
        <v>29</v>
      </c>
      <c r="T944" s="5" t="str">
        <f t="shared" si="119"/>
        <v>243-2024-06-30</v>
      </c>
    </row>
    <row r="945" spans="1:20" x14ac:dyDescent="0.3">
      <c r="A945" s="5">
        <v>243</v>
      </c>
      <c r="B945" s="5" t="s">
        <v>183</v>
      </c>
      <c r="C945" s="5" t="s">
        <v>33</v>
      </c>
      <c r="D945" s="5" t="s">
        <v>23</v>
      </c>
      <c r="E945" s="5" t="s">
        <v>62</v>
      </c>
      <c r="F945" s="6">
        <v>45473</v>
      </c>
      <c r="G945" s="5">
        <v>20</v>
      </c>
      <c r="H945" s="5">
        <v>14.29</v>
      </c>
      <c r="I945" s="15">
        <v>0.71449999999999991</v>
      </c>
      <c r="J945" s="15">
        <v>0.71449999999999991</v>
      </c>
      <c r="K945" s="5" t="s">
        <v>25</v>
      </c>
      <c r="L945" s="5" t="s">
        <v>25</v>
      </c>
      <c r="M945" s="5">
        <f t="shared" si="116"/>
        <v>2024</v>
      </c>
      <c r="N945" s="5" t="str">
        <f t="shared" si="117"/>
        <v>Diciembre</v>
      </c>
      <c r="O945" s="6" t="str">
        <f t="shared" si="118"/>
        <v>2022-1</v>
      </c>
      <c r="P945" s="5">
        <v>0</v>
      </c>
      <c r="Q945" s="5">
        <v>0</v>
      </c>
      <c r="R945" s="5">
        <v>0</v>
      </c>
      <c r="S945" s="5" t="s">
        <v>29</v>
      </c>
      <c r="T945" s="5" t="str">
        <f t="shared" si="119"/>
        <v>244-2024-12-31</v>
      </c>
    </row>
    <row r="946" spans="1:20" x14ac:dyDescent="0.3">
      <c r="A946" s="25">
        <v>244</v>
      </c>
      <c r="B946" s="5" t="s">
        <v>184</v>
      </c>
      <c r="C946" s="5" t="s">
        <v>98</v>
      </c>
      <c r="D946" s="5" t="s">
        <v>73</v>
      </c>
      <c r="E946" s="5" t="s">
        <v>62</v>
      </c>
      <c r="F946" s="6">
        <v>45657</v>
      </c>
      <c r="G946" s="5">
        <v>25</v>
      </c>
      <c r="H946" s="10">
        <v>25</v>
      </c>
      <c r="I946" s="15">
        <f>IFERROR(IF((H947/G947)&gt;1.3,1.3,H947/G947),"")</f>
        <v>0.98305084745762716</v>
      </c>
      <c r="J946" s="15">
        <f>IFERROR(IF((H947/G947)&gt;H947/G947,1.3,H947/G947),"")</f>
        <v>0.98305084745762716</v>
      </c>
      <c r="K946" s="5"/>
      <c r="L946" s="5"/>
      <c r="M946" s="5">
        <f t="shared" si="116"/>
        <v>2022</v>
      </c>
      <c r="N946" s="5" t="str">
        <f t="shared" si="117"/>
        <v>Junio</v>
      </c>
      <c r="O946" s="6" t="str">
        <f t="shared" si="118"/>
        <v>2022-2</v>
      </c>
      <c r="P946" s="16">
        <v>0</v>
      </c>
      <c r="Q946" s="16">
        <v>0</v>
      </c>
      <c r="R946" s="5">
        <v>0</v>
      </c>
      <c r="S946" s="5" t="s">
        <v>34</v>
      </c>
      <c r="T946" s="5" t="str">
        <f t="shared" si="119"/>
        <v>245-2022-06-30</v>
      </c>
    </row>
    <row r="947" spans="1:20" x14ac:dyDescent="0.3">
      <c r="A947" s="5">
        <v>245</v>
      </c>
      <c r="B947" s="5" t="s">
        <v>185</v>
      </c>
      <c r="C947" s="5" t="s">
        <v>186</v>
      </c>
      <c r="D947" s="5" t="s">
        <v>54</v>
      </c>
      <c r="E947" s="5" t="s">
        <v>24</v>
      </c>
      <c r="F947" s="17">
        <v>44742</v>
      </c>
      <c r="G947" s="5">
        <v>88.5</v>
      </c>
      <c r="H947" s="9">
        <v>87</v>
      </c>
      <c r="I947" s="15">
        <v>0.98305084745762716</v>
      </c>
      <c r="J947" s="15">
        <v>0.98305084745762716</v>
      </c>
      <c r="K947" s="5" t="s">
        <v>25</v>
      </c>
      <c r="L947" s="5" t="s">
        <v>25</v>
      </c>
      <c r="M947" s="5">
        <f t="shared" si="116"/>
        <v>2022</v>
      </c>
      <c r="N947" s="5" t="str">
        <f t="shared" si="117"/>
        <v>Diciembre</v>
      </c>
      <c r="O947" s="6" t="str">
        <f t="shared" si="118"/>
        <v>2023-1</v>
      </c>
      <c r="P947" s="5">
        <v>0</v>
      </c>
      <c r="Q947" s="5">
        <v>0</v>
      </c>
      <c r="R947" s="5">
        <v>0</v>
      </c>
      <c r="S947" s="5" t="s">
        <v>34</v>
      </c>
      <c r="T947" s="5" t="str">
        <f t="shared" si="119"/>
        <v>245-2022-12-31</v>
      </c>
    </row>
    <row r="948" spans="1:20" x14ac:dyDescent="0.3">
      <c r="A948" s="5">
        <v>245</v>
      </c>
      <c r="B948" s="5" t="s">
        <v>185</v>
      </c>
      <c r="C948" s="5" t="s">
        <v>186</v>
      </c>
      <c r="D948" s="5" t="s">
        <v>54</v>
      </c>
      <c r="E948" s="5" t="s">
        <v>24</v>
      </c>
      <c r="F948" s="17">
        <v>44926</v>
      </c>
      <c r="G948" s="5">
        <v>88.5</v>
      </c>
      <c r="H948" s="9">
        <v>85.9</v>
      </c>
      <c r="I948" s="15">
        <v>0.97062146892655377</v>
      </c>
      <c r="J948" s="15">
        <v>0.97062146892655377</v>
      </c>
      <c r="K948" s="5" t="s">
        <v>25</v>
      </c>
      <c r="L948" s="5" t="s">
        <v>25</v>
      </c>
      <c r="M948" s="5">
        <f t="shared" si="116"/>
        <v>2023</v>
      </c>
      <c r="N948" s="5" t="str">
        <f t="shared" si="117"/>
        <v>Junio</v>
      </c>
      <c r="O948" s="6" t="str">
        <f t="shared" si="118"/>
        <v>2023-2</v>
      </c>
      <c r="P948" s="5">
        <v>0</v>
      </c>
      <c r="Q948" s="5">
        <v>0</v>
      </c>
      <c r="R948" s="5">
        <v>0</v>
      </c>
      <c r="S948" s="5" t="s">
        <v>34</v>
      </c>
      <c r="T948" s="5" t="str">
        <f t="shared" si="119"/>
        <v>245-2023-06-30</v>
      </c>
    </row>
    <row r="949" spans="1:20" x14ac:dyDescent="0.3">
      <c r="A949" s="25">
        <v>245</v>
      </c>
      <c r="B949" s="5" t="s">
        <v>185</v>
      </c>
      <c r="C949" s="5" t="s">
        <v>186</v>
      </c>
      <c r="D949" s="5" t="s">
        <v>54</v>
      </c>
      <c r="E949" s="5" t="s">
        <v>24</v>
      </c>
      <c r="F949" s="17">
        <v>45107</v>
      </c>
      <c r="G949" s="5">
        <v>87</v>
      </c>
      <c r="H949" s="9">
        <v>85.115048706751793</v>
      </c>
      <c r="I949" s="15">
        <f>IFERROR(IF((H950/G950)&gt;1.3,1.3,H950/G950),"")</f>
        <v>0.9813793103448275</v>
      </c>
      <c r="J949" s="15">
        <f>IFERROR(IF((H950/G950)&gt;H950/G950,1.3,H950/G950),"")</f>
        <v>0.9813793103448275</v>
      </c>
      <c r="K949" s="5" t="s">
        <v>25</v>
      </c>
      <c r="L949" s="5" t="s">
        <v>25</v>
      </c>
      <c r="M949" s="5">
        <f t="shared" si="116"/>
        <v>2023</v>
      </c>
      <c r="N949" s="5" t="str">
        <f t="shared" si="117"/>
        <v>Diciembre</v>
      </c>
      <c r="O949" s="6" t="str">
        <f t="shared" si="118"/>
        <v>2024-1</v>
      </c>
      <c r="P949" s="16">
        <v>0</v>
      </c>
      <c r="Q949" s="16">
        <v>0</v>
      </c>
      <c r="R949" s="5">
        <v>1</v>
      </c>
      <c r="S949" s="5" t="s">
        <v>51</v>
      </c>
      <c r="T949" s="5" t="str">
        <f t="shared" si="119"/>
        <v>245-2023-12-31</v>
      </c>
    </row>
    <row r="950" spans="1:20" x14ac:dyDescent="0.3">
      <c r="A950" s="37">
        <v>245</v>
      </c>
      <c r="B950" s="5" t="s">
        <v>185</v>
      </c>
      <c r="C950" s="5" t="s">
        <v>186</v>
      </c>
      <c r="D950" s="5" t="s">
        <v>54</v>
      </c>
      <c r="E950" s="5" t="s">
        <v>24</v>
      </c>
      <c r="F950" s="6">
        <v>45291</v>
      </c>
      <c r="G950" s="5">
        <v>87</v>
      </c>
      <c r="H950" s="9">
        <v>85.38</v>
      </c>
      <c r="I950" s="15">
        <f>IFERROR(IF((H951/G951)&gt;1.3,1.3,H951/G951),"")</f>
        <v>1.0015294117647058</v>
      </c>
      <c r="J950" s="15">
        <f>IFERROR(IF((H951/G951)&gt;H951/G951,1.3,H951/G951),"")</f>
        <v>1.0015294117647058</v>
      </c>
      <c r="K950" s="5" t="s">
        <v>25</v>
      </c>
      <c r="L950" s="5" t="s">
        <v>25</v>
      </c>
      <c r="M950" s="5">
        <f t="shared" si="116"/>
        <v>2024</v>
      </c>
      <c r="N950" s="5" t="str">
        <f t="shared" si="117"/>
        <v>Junio</v>
      </c>
      <c r="O950" s="6" t="str">
        <f t="shared" si="118"/>
        <v>2024-2</v>
      </c>
      <c r="P950" s="16">
        <v>0</v>
      </c>
      <c r="Q950" s="16">
        <v>0</v>
      </c>
      <c r="R950" s="5">
        <v>1</v>
      </c>
      <c r="S950" s="5" t="s">
        <v>51</v>
      </c>
      <c r="T950" s="5" t="str">
        <f t="shared" si="119"/>
        <v>245-2024-06-30</v>
      </c>
    </row>
    <row r="951" spans="1:20" x14ac:dyDescent="0.3">
      <c r="A951" s="25">
        <v>245</v>
      </c>
      <c r="B951" s="5" t="s">
        <v>185</v>
      </c>
      <c r="C951" s="5" t="s">
        <v>186</v>
      </c>
      <c r="D951" s="5" t="s">
        <v>54</v>
      </c>
      <c r="E951" s="5" t="s">
        <v>24</v>
      </c>
      <c r="F951" s="17">
        <v>45473</v>
      </c>
      <c r="G951" s="5">
        <v>85</v>
      </c>
      <c r="H951" s="9">
        <v>85.13</v>
      </c>
      <c r="I951" s="15">
        <f>IFERROR(IF((H952/G952)&gt;1.3,1.3,H952/G952),"")</f>
        <v>1.0022352941176471</v>
      </c>
      <c r="J951" s="15">
        <f>IFERROR(IF((H952/G952)&gt;H952/G952,1.3,H952/G952),"")</f>
        <v>1.0022352941176471</v>
      </c>
      <c r="K951" s="5" t="s">
        <v>25</v>
      </c>
      <c r="L951" s="5" t="s">
        <v>25</v>
      </c>
      <c r="M951" s="5">
        <f t="shared" si="116"/>
        <v>2024</v>
      </c>
      <c r="N951" s="5" t="str">
        <f t="shared" si="117"/>
        <v>Diciembre</v>
      </c>
      <c r="O951" s="6" t="str">
        <f t="shared" si="118"/>
        <v>2023-2</v>
      </c>
      <c r="P951" s="16">
        <v>0</v>
      </c>
      <c r="Q951" s="16">
        <v>0</v>
      </c>
      <c r="R951" s="5">
        <v>1</v>
      </c>
      <c r="S951" s="5" t="s">
        <v>51</v>
      </c>
      <c r="T951" s="5" t="str">
        <f t="shared" si="119"/>
        <v>245-2024-12-31</v>
      </c>
    </row>
    <row r="952" spans="1:20" x14ac:dyDescent="0.3">
      <c r="A952" s="25">
        <v>245</v>
      </c>
      <c r="B952" s="5" t="s">
        <v>185</v>
      </c>
      <c r="C952" s="5" t="s">
        <v>186</v>
      </c>
      <c r="D952" s="5" t="s">
        <v>54</v>
      </c>
      <c r="E952" s="5" t="s">
        <v>24</v>
      </c>
      <c r="F952" s="6">
        <v>45657</v>
      </c>
      <c r="G952" s="5">
        <v>85</v>
      </c>
      <c r="H952" s="10">
        <v>85.19</v>
      </c>
      <c r="I952" s="15">
        <f>IFERROR(IF((H953/G953)&gt;1.3,1.3,H953/G953),"")</f>
        <v>0.72235294117647053</v>
      </c>
      <c r="J952" s="15">
        <f>IFERROR(IF((H953/G953)&gt;H953/G953,1.3,H953/G953),"")</f>
        <v>0.72235294117647053</v>
      </c>
      <c r="K952" s="5" t="s">
        <v>25</v>
      </c>
      <c r="L952" s="5" t="s">
        <v>25</v>
      </c>
      <c r="M952" s="5">
        <f t="shared" si="116"/>
        <v>2023</v>
      </c>
      <c r="N952" s="5" t="str">
        <f t="shared" si="117"/>
        <v>Diciembre</v>
      </c>
      <c r="O952" s="6" t="str">
        <f t="shared" si="118"/>
        <v>2024-1</v>
      </c>
      <c r="P952" s="16">
        <v>0</v>
      </c>
      <c r="Q952" s="16">
        <v>0</v>
      </c>
      <c r="R952" s="5">
        <v>0</v>
      </c>
      <c r="S952" s="5" t="s">
        <v>51</v>
      </c>
      <c r="T952" s="5" t="str">
        <f t="shared" si="119"/>
        <v>246-2023-12-31</v>
      </c>
    </row>
    <row r="953" spans="1:20" x14ac:dyDescent="0.3">
      <c r="A953" s="37">
        <v>246</v>
      </c>
      <c r="B953" s="5" t="s">
        <v>187</v>
      </c>
      <c r="C953" s="5" t="s">
        <v>188</v>
      </c>
      <c r="D953" s="5" t="s">
        <v>54</v>
      </c>
      <c r="E953" s="5" t="s">
        <v>24</v>
      </c>
      <c r="F953" s="6">
        <v>45291</v>
      </c>
      <c r="G953" s="5">
        <v>85</v>
      </c>
      <c r="H953" s="9">
        <v>61.4</v>
      </c>
      <c r="I953" s="8">
        <f>IFERROR(H954/G954,"")</f>
        <v>1.3703703703703705</v>
      </c>
      <c r="J953" s="15">
        <f>IFERROR(IF((H954/G954)&gt;H954/G954,1.3,H954/G954),"")</f>
        <v>1.3703703703703705</v>
      </c>
      <c r="K953" s="5" t="s">
        <v>25</v>
      </c>
      <c r="L953" s="5" t="s">
        <v>25</v>
      </c>
      <c r="M953" s="5">
        <f t="shared" si="116"/>
        <v>2024</v>
      </c>
      <c r="N953" s="5" t="str">
        <f t="shared" si="117"/>
        <v>Junio</v>
      </c>
      <c r="O953" s="6" t="str">
        <f t="shared" si="118"/>
        <v>2024-2</v>
      </c>
      <c r="P953" s="16">
        <v>0</v>
      </c>
      <c r="Q953" s="16">
        <v>0</v>
      </c>
      <c r="R953" s="5">
        <v>0</v>
      </c>
      <c r="S953" s="5" t="s">
        <v>51</v>
      </c>
      <c r="T953" s="5" t="str">
        <f t="shared" si="119"/>
        <v>246-2024-06-30</v>
      </c>
    </row>
    <row r="954" spans="1:20" x14ac:dyDescent="0.3">
      <c r="A954" s="5">
        <v>246</v>
      </c>
      <c r="B954" s="5" t="s">
        <v>189</v>
      </c>
      <c r="C954" s="5" t="s">
        <v>188</v>
      </c>
      <c r="D954" s="5" t="s">
        <v>54</v>
      </c>
      <c r="E954" s="5" t="s">
        <v>24</v>
      </c>
      <c r="F954" s="6">
        <v>45473</v>
      </c>
      <c r="G954" s="5">
        <v>67.5</v>
      </c>
      <c r="H954" s="5">
        <v>92.5</v>
      </c>
      <c r="I954" s="15">
        <v>1.3</v>
      </c>
      <c r="J954" s="15">
        <v>1.37037037037037</v>
      </c>
      <c r="K954" s="5" t="s">
        <v>25</v>
      </c>
      <c r="L954" s="5" t="s">
        <v>25</v>
      </c>
      <c r="M954" s="5">
        <f t="shared" si="116"/>
        <v>2024</v>
      </c>
      <c r="N954" s="5" t="str">
        <f t="shared" si="117"/>
        <v>Diciembre</v>
      </c>
      <c r="O954" s="6" t="str">
        <f t="shared" si="118"/>
        <v>2023-1</v>
      </c>
      <c r="P954" s="5">
        <v>0</v>
      </c>
      <c r="Q954" s="5">
        <v>0</v>
      </c>
      <c r="R954" s="5">
        <v>0</v>
      </c>
      <c r="S954" s="5" t="s">
        <v>51</v>
      </c>
      <c r="T954" s="5" t="str">
        <f t="shared" si="119"/>
        <v>246-2024-12-31</v>
      </c>
    </row>
    <row r="955" spans="1:20" x14ac:dyDescent="0.3">
      <c r="A955" s="25">
        <v>246</v>
      </c>
      <c r="B955" s="5" t="s">
        <v>189</v>
      </c>
      <c r="C955" s="5" t="s">
        <v>188</v>
      </c>
      <c r="D955" s="5" t="s">
        <v>54</v>
      </c>
      <c r="E955" s="5" t="s">
        <v>24</v>
      </c>
      <c r="F955" s="6">
        <v>45657</v>
      </c>
      <c r="G955" s="5">
        <v>67.5</v>
      </c>
      <c r="H955" s="10">
        <v>94.4</v>
      </c>
      <c r="I955" s="15" t="str">
        <f>IFERROR(IF((H956/G956)&gt;1.3,1.3,H956/G956),"")</f>
        <v/>
      </c>
      <c r="J955" s="15" t="str">
        <f t="shared" ref="J955:J979" si="126">IFERROR(IF((H956/G956)&gt;H956/G956,1.3,H956/G956),"")</f>
        <v/>
      </c>
      <c r="K955" s="5" t="s">
        <v>25</v>
      </c>
      <c r="L955" s="5" t="s">
        <v>25</v>
      </c>
      <c r="M955" s="5">
        <f t="shared" si="116"/>
        <v>2023</v>
      </c>
      <c r="N955" s="5" t="str">
        <f t="shared" si="117"/>
        <v>Enero</v>
      </c>
      <c r="O955" s="6" t="str">
        <f t="shared" si="118"/>
        <v>2023-1</v>
      </c>
      <c r="P955" s="16">
        <v>0</v>
      </c>
      <c r="Q955" s="16">
        <v>0</v>
      </c>
      <c r="R955" s="5">
        <v>0</v>
      </c>
      <c r="S955" s="5" t="s">
        <v>51</v>
      </c>
      <c r="T955" s="5" t="str">
        <f t="shared" si="119"/>
        <v>247-2023-01-31</v>
      </c>
    </row>
    <row r="956" spans="1:20" x14ac:dyDescent="0.3">
      <c r="A956" s="25">
        <v>247</v>
      </c>
      <c r="B956" s="5" t="s">
        <v>190</v>
      </c>
      <c r="C956" s="5" t="s">
        <v>188</v>
      </c>
      <c r="D956" s="5" t="s">
        <v>23</v>
      </c>
      <c r="E956" s="5" t="s">
        <v>24</v>
      </c>
      <c r="F956" s="6">
        <v>44957</v>
      </c>
      <c r="G956" s="5"/>
      <c r="H956" s="9">
        <v>75.640237656218005</v>
      </c>
      <c r="I956" s="8" t="str">
        <f t="shared" ref="I956:I967" si="127">IFERROR(H957/G957,"")</f>
        <v/>
      </c>
      <c r="J956" s="15" t="str">
        <f t="shared" si="126"/>
        <v/>
      </c>
      <c r="K956" s="5" t="s">
        <v>142</v>
      </c>
      <c r="L956" s="11" t="s">
        <v>25</v>
      </c>
      <c r="M956" s="5">
        <f t="shared" si="116"/>
        <v>2023</v>
      </c>
      <c r="N956" s="5" t="str">
        <f t="shared" si="117"/>
        <v>Febrero</v>
      </c>
      <c r="O956" s="6" t="str">
        <f t="shared" si="118"/>
        <v>2023-1</v>
      </c>
      <c r="P956" s="16">
        <v>0</v>
      </c>
      <c r="Q956" s="16">
        <v>0</v>
      </c>
      <c r="R956" s="5">
        <v>0</v>
      </c>
      <c r="S956" s="5" t="s">
        <v>29</v>
      </c>
      <c r="T956" s="5" t="str">
        <f t="shared" si="119"/>
        <v>247-2023-02-28</v>
      </c>
    </row>
    <row r="957" spans="1:20" x14ac:dyDescent="0.3">
      <c r="A957" s="25">
        <v>247</v>
      </c>
      <c r="B957" s="5" t="s">
        <v>190</v>
      </c>
      <c r="C957" s="5" t="s">
        <v>188</v>
      </c>
      <c r="D957" s="5" t="s">
        <v>23</v>
      </c>
      <c r="E957" s="5" t="s">
        <v>24</v>
      </c>
      <c r="F957" s="17">
        <v>44985</v>
      </c>
      <c r="G957" s="5"/>
      <c r="H957" s="9">
        <v>71.287128712871294</v>
      </c>
      <c r="I957" s="8" t="str">
        <f t="shared" si="127"/>
        <v/>
      </c>
      <c r="J957" s="15" t="str">
        <f t="shared" si="126"/>
        <v/>
      </c>
      <c r="K957" s="5" t="s">
        <v>142</v>
      </c>
      <c r="L957" s="11" t="s">
        <v>25</v>
      </c>
      <c r="M957" s="5">
        <f t="shared" si="116"/>
        <v>2023</v>
      </c>
      <c r="N957" s="5" t="str">
        <f t="shared" si="117"/>
        <v>Marzo</v>
      </c>
      <c r="O957" s="6" t="str">
        <f t="shared" si="118"/>
        <v>2023-1</v>
      </c>
      <c r="P957" s="16">
        <v>0</v>
      </c>
      <c r="Q957" s="16">
        <v>0</v>
      </c>
      <c r="R957" s="5">
        <v>0</v>
      </c>
      <c r="S957" s="5" t="s">
        <v>29</v>
      </c>
      <c r="T957" s="5" t="str">
        <f t="shared" si="119"/>
        <v>247-2023-03-31</v>
      </c>
    </row>
    <row r="958" spans="1:20" x14ac:dyDescent="0.3">
      <c r="A958" s="25">
        <v>247</v>
      </c>
      <c r="B958" s="5" t="s">
        <v>190</v>
      </c>
      <c r="C958" s="5" t="s">
        <v>188</v>
      </c>
      <c r="D958" s="5" t="s">
        <v>23</v>
      </c>
      <c r="E958" s="5" t="s">
        <v>24</v>
      </c>
      <c r="F958" s="6">
        <v>45016</v>
      </c>
      <c r="G958" s="5"/>
      <c r="H958" s="9">
        <v>71.017316017316006</v>
      </c>
      <c r="I958" s="8" t="str">
        <f t="shared" si="127"/>
        <v/>
      </c>
      <c r="J958" s="15" t="str">
        <f t="shared" si="126"/>
        <v/>
      </c>
      <c r="K958" s="5" t="s">
        <v>142</v>
      </c>
      <c r="L958" s="11" t="s">
        <v>25</v>
      </c>
      <c r="M958" s="5">
        <f t="shared" si="116"/>
        <v>2023</v>
      </c>
      <c r="N958" s="5" t="str">
        <f t="shared" si="117"/>
        <v>Abril</v>
      </c>
      <c r="O958" s="6" t="str">
        <f t="shared" si="118"/>
        <v>2023-1</v>
      </c>
      <c r="P958" s="16">
        <v>0</v>
      </c>
      <c r="Q958" s="16">
        <v>0</v>
      </c>
      <c r="R958" s="5">
        <v>0</v>
      </c>
      <c r="S958" s="5" t="s">
        <v>29</v>
      </c>
      <c r="T958" s="5" t="str">
        <f t="shared" si="119"/>
        <v>247-2023-04-30</v>
      </c>
    </row>
    <row r="959" spans="1:20" x14ac:dyDescent="0.3">
      <c r="A959" s="25">
        <v>247</v>
      </c>
      <c r="B959" s="5" t="s">
        <v>190</v>
      </c>
      <c r="C959" s="5" t="s">
        <v>188</v>
      </c>
      <c r="D959" s="5" t="s">
        <v>23</v>
      </c>
      <c r="E959" s="5" t="s">
        <v>24</v>
      </c>
      <c r="F959" s="6">
        <v>45046</v>
      </c>
      <c r="G959" s="5"/>
      <c r="H959" s="9">
        <v>74.075723830735001</v>
      </c>
      <c r="I959" s="8" t="str">
        <f t="shared" si="127"/>
        <v/>
      </c>
      <c r="J959" s="15" t="str">
        <f t="shared" si="126"/>
        <v/>
      </c>
      <c r="K959" s="5" t="s">
        <v>142</v>
      </c>
      <c r="L959" s="11" t="s">
        <v>25</v>
      </c>
      <c r="M959" s="5">
        <f t="shared" si="116"/>
        <v>2023</v>
      </c>
      <c r="N959" s="5" t="str">
        <f t="shared" si="117"/>
        <v>Mayo</v>
      </c>
      <c r="O959" s="6" t="str">
        <f t="shared" si="118"/>
        <v>2023-1</v>
      </c>
      <c r="P959" s="16">
        <v>0</v>
      </c>
      <c r="Q959" s="16">
        <v>0</v>
      </c>
      <c r="R959" s="5">
        <v>0</v>
      </c>
      <c r="S959" s="5" t="s">
        <v>29</v>
      </c>
      <c r="T959" s="5" t="str">
        <f t="shared" si="119"/>
        <v>247-2023-05-31</v>
      </c>
    </row>
    <row r="960" spans="1:20" x14ac:dyDescent="0.3">
      <c r="A960" s="25">
        <v>247</v>
      </c>
      <c r="B960" s="5" t="s">
        <v>190</v>
      </c>
      <c r="C960" s="5" t="s">
        <v>188</v>
      </c>
      <c r="D960" s="5" t="s">
        <v>23</v>
      </c>
      <c r="E960" s="5" t="s">
        <v>24</v>
      </c>
      <c r="F960" s="6">
        <v>45077</v>
      </c>
      <c r="G960" s="5"/>
      <c r="H960" s="9">
        <v>70.167903162827002</v>
      </c>
      <c r="I960" s="8" t="str">
        <f t="shared" si="127"/>
        <v/>
      </c>
      <c r="J960" s="15" t="str">
        <f t="shared" si="126"/>
        <v/>
      </c>
      <c r="K960" s="5" t="s">
        <v>142</v>
      </c>
      <c r="L960" s="11" t="s">
        <v>25</v>
      </c>
      <c r="M960" s="5">
        <f t="shared" si="116"/>
        <v>2023</v>
      </c>
      <c r="N960" s="5" t="str">
        <f t="shared" si="117"/>
        <v>Junio</v>
      </c>
      <c r="O960" s="6" t="str">
        <f t="shared" si="118"/>
        <v>2023-2</v>
      </c>
      <c r="P960" s="16">
        <v>0</v>
      </c>
      <c r="Q960" s="16">
        <v>0</v>
      </c>
      <c r="R960" s="5">
        <v>0</v>
      </c>
      <c r="S960" s="5" t="s">
        <v>29</v>
      </c>
      <c r="T960" s="5" t="str">
        <f t="shared" si="119"/>
        <v>247-2023-06-30</v>
      </c>
    </row>
    <row r="961" spans="1:20" x14ac:dyDescent="0.3">
      <c r="A961" s="25">
        <v>247</v>
      </c>
      <c r="B961" s="5" t="s">
        <v>190</v>
      </c>
      <c r="C961" s="5" t="s">
        <v>188</v>
      </c>
      <c r="D961" s="5" t="s">
        <v>23</v>
      </c>
      <c r="E961" s="5" t="s">
        <v>24</v>
      </c>
      <c r="F961" s="6">
        <v>45107</v>
      </c>
      <c r="G961" s="5"/>
      <c r="H961" s="9">
        <v>61.082385384350196</v>
      </c>
      <c r="I961" s="8" t="str">
        <f t="shared" si="127"/>
        <v/>
      </c>
      <c r="J961" s="15" t="str">
        <f t="shared" si="126"/>
        <v/>
      </c>
      <c r="K961" s="5" t="s">
        <v>142</v>
      </c>
      <c r="L961" s="11" t="s">
        <v>25</v>
      </c>
      <c r="M961" s="5">
        <f t="shared" si="116"/>
        <v>2023</v>
      </c>
      <c r="N961" s="5" t="str">
        <f t="shared" si="117"/>
        <v>Julio</v>
      </c>
      <c r="O961" s="6" t="str">
        <f t="shared" si="118"/>
        <v>2023-2</v>
      </c>
      <c r="P961" s="16">
        <v>0</v>
      </c>
      <c r="Q961" s="16">
        <v>0</v>
      </c>
      <c r="R961" s="5">
        <v>0</v>
      </c>
      <c r="S961" s="5" t="s">
        <v>29</v>
      </c>
      <c r="T961" s="5" t="str">
        <f t="shared" si="119"/>
        <v>247-2023-07-31</v>
      </c>
    </row>
    <row r="962" spans="1:20" x14ac:dyDescent="0.3">
      <c r="A962" s="25">
        <v>247</v>
      </c>
      <c r="B962" s="5" t="s">
        <v>190</v>
      </c>
      <c r="C962" s="5" t="s">
        <v>188</v>
      </c>
      <c r="D962" s="5" t="s">
        <v>23</v>
      </c>
      <c r="E962" s="5" t="s">
        <v>24</v>
      </c>
      <c r="F962" s="6">
        <v>45138</v>
      </c>
      <c r="G962" s="5"/>
      <c r="H962" s="9">
        <v>75.552362134003999</v>
      </c>
      <c r="I962" s="8" t="str">
        <f t="shared" si="127"/>
        <v/>
      </c>
      <c r="J962" s="15" t="str">
        <f t="shared" si="126"/>
        <v/>
      </c>
      <c r="K962" s="5" t="s">
        <v>142</v>
      </c>
      <c r="L962" s="11" t="s">
        <v>25</v>
      </c>
      <c r="M962" s="5">
        <f t="shared" si="116"/>
        <v>2023</v>
      </c>
      <c r="N962" s="5" t="str">
        <f t="shared" si="117"/>
        <v>Agosto</v>
      </c>
      <c r="O962" s="6" t="str">
        <f t="shared" si="118"/>
        <v>2023-2</v>
      </c>
      <c r="P962" s="16">
        <v>0</v>
      </c>
      <c r="Q962" s="16">
        <v>0</v>
      </c>
      <c r="R962" s="5">
        <v>0</v>
      </c>
      <c r="S962" s="5" t="s">
        <v>29</v>
      </c>
      <c r="T962" s="5" t="str">
        <f t="shared" si="119"/>
        <v>247-2023-08-31</v>
      </c>
    </row>
    <row r="963" spans="1:20" x14ac:dyDescent="0.3">
      <c r="A963" s="25">
        <v>247</v>
      </c>
      <c r="B963" s="5" t="s">
        <v>190</v>
      </c>
      <c r="C963" s="5" t="s">
        <v>188</v>
      </c>
      <c r="D963" s="5" t="s">
        <v>23</v>
      </c>
      <c r="E963" s="5" t="s">
        <v>24</v>
      </c>
      <c r="F963" s="6">
        <v>45169</v>
      </c>
      <c r="G963" s="5"/>
      <c r="H963" s="9">
        <v>70.64</v>
      </c>
      <c r="I963" s="8" t="str">
        <f t="shared" si="127"/>
        <v/>
      </c>
      <c r="J963" s="15" t="str">
        <f t="shared" si="126"/>
        <v/>
      </c>
      <c r="K963" s="5" t="s">
        <v>142</v>
      </c>
      <c r="L963" s="11" t="s">
        <v>25</v>
      </c>
      <c r="M963" s="5">
        <f t="shared" si="116"/>
        <v>2023</v>
      </c>
      <c r="N963" s="5" t="str">
        <f t="shared" si="117"/>
        <v>Septiembre</v>
      </c>
      <c r="O963" s="6" t="str">
        <f t="shared" si="118"/>
        <v>2023-2</v>
      </c>
      <c r="P963" s="16">
        <v>0</v>
      </c>
      <c r="Q963" s="16">
        <v>0</v>
      </c>
      <c r="R963" s="5">
        <v>0</v>
      </c>
      <c r="S963" s="5" t="s">
        <v>29</v>
      </c>
      <c r="T963" s="5" t="str">
        <f t="shared" si="119"/>
        <v>247-2023-09-30</v>
      </c>
    </row>
    <row r="964" spans="1:20" x14ac:dyDescent="0.3">
      <c r="A964" s="25">
        <v>247</v>
      </c>
      <c r="B964" s="5" t="s">
        <v>190</v>
      </c>
      <c r="C964" s="5" t="s">
        <v>188</v>
      </c>
      <c r="D964" s="5" t="s">
        <v>23</v>
      </c>
      <c r="E964" s="5" t="s">
        <v>24</v>
      </c>
      <c r="F964" s="6">
        <v>45199</v>
      </c>
      <c r="G964" s="5"/>
      <c r="H964" s="9">
        <v>67.14</v>
      </c>
      <c r="I964" s="8" t="str">
        <f t="shared" si="127"/>
        <v/>
      </c>
      <c r="J964" s="15" t="str">
        <f t="shared" si="126"/>
        <v/>
      </c>
      <c r="K964" s="5" t="s">
        <v>142</v>
      </c>
      <c r="L964" s="11" t="s">
        <v>25</v>
      </c>
      <c r="M964" s="5">
        <f t="shared" si="116"/>
        <v>2023</v>
      </c>
      <c r="N964" s="5" t="str">
        <f t="shared" si="117"/>
        <v>Octubre</v>
      </c>
      <c r="O964" s="6" t="str">
        <f t="shared" si="118"/>
        <v>2023-2</v>
      </c>
      <c r="P964" s="16">
        <v>0</v>
      </c>
      <c r="Q964" s="16">
        <v>0</v>
      </c>
      <c r="R964" s="5">
        <v>0</v>
      </c>
      <c r="S964" s="5" t="s">
        <v>29</v>
      </c>
      <c r="T964" s="5" t="str">
        <f t="shared" si="119"/>
        <v>247-2023-10-31</v>
      </c>
    </row>
    <row r="965" spans="1:20" x14ac:dyDescent="0.3">
      <c r="A965" s="37">
        <v>247</v>
      </c>
      <c r="B965" s="5" t="s">
        <v>190</v>
      </c>
      <c r="C965" s="5" t="s">
        <v>188</v>
      </c>
      <c r="D965" s="5" t="s">
        <v>23</v>
      </c>
      <c r="E965" s="5" t="s">
        <v>24</v>
      </c>
      <c r="F965" s="6">
        <v>45230</v>
      </c>
      <c r="G965" s="5"/>
      <c r="H965" s="9">
        <v>65.849999999999994</v>
      </c>
      <c r="I965" s="8" t="str">
        <f t="shared" si="127"/>
        <v/>
      </c>
      <c r="J965" s="15" t="str">
        <f t="shared" si="126"/>
        <v/>
      </c>
      <c r="K965" s="5" t="s">
        <v>142</v>
      </c>
      <c r="L965" s="5" t="s">
        <v>25</v>
      </c>
      <c r="M965" s="5">
        <f t="shared" ref="M965:M1028" si="128">YEAR(F966)</f>
        <v>2023</v>
      </c>
      <c r="N965" s="5" t="str">
        <f t="shared" ref="N965:N1028" si="129">PROPER(TEXT(F966,"mmmm"))</f>
        <v>Noviembre</v>
      </c>
      <c r="O965" s="6" t="str">
        <f t="shared" ref="O965:O1028" si="130">IF(OR(N966="Enero",N966="Febrero",N966="Marzo",N966="Abril",N966="Mayo",N966="Junio"),M966&amp;"-1",IF(OR(N966="Julio",N966="Agosto",N966="Septiembre",N966="Octubre",N966="Noviembre",N966="Diciembre"),M966&amp;"-2"))</f>
        <v>2023-2</v>
      </c>
      <c r="P965" s="16">
        <v>0</v>
      </c>
      <c r="Q965" s="16">
        <v>0</v>
      </c>
      <c r="R965" s="5">
        <v>0</v>
      </c>
      <c r="S965" s="5" t="s">
        <v>29</v>
      </c>
      <c r="T965" s="5" t="str">
        <f t="shared" ref="T965:T1028" si="131">A966&amp;"-"&amp;YEAR(F966)&amp;"-"&amp;IF(LEN(MONTH(F966))=1,"0"&amp;MONTH(F966),MONTH(F966))&amp;"-"&amp;DAY(F966)</f>
        <v>247-2023-11-30</v>
      </c>
    </row>
    <row r="966" spans="1:20" x14ac:dyDescent="0.3">
      <c r="A966" s="37">
        <v>247</v>
      </c>
      <c r="B966" s="5" t="s">
        <v>190</v>
      </c>
      <c r="C966" s="5" t="s">
        <v>188</v>
      </c>
      <c r="D966" s="5" t="s">
        <v>23</v>
      </c>
      <c r="E966" s="5" t="s">
        <v>24</v>
      </c>
      <c r="F966" s="6">
        <v>45260</v>
      </c>
      <c r="G966" s="5"/>
      <c r="H966" s="9">
        <v>65.47</v>
      </c>
      <c r="I966" s="8" t="str">
        <f t="shared" si="127"/>
        <v/>
      </c>
      <c r="J966" s="15" t="str">
        <f t="shared" si="126"/>
        <v/>
      </c>
      <c r="K966" s="5" t="s">
        <v>142</v>
      </c>
      <c r="L966" s="5" t="s">
        <v>25</v>
      </c>
      <c r="M966" s="5">
        <f t="shared" si="128"/>
        <v>2023</v>
      </c>
      <c r="N966" s="5" t="str">
        <f t="shared" si="129"/>
        <v>Diciembre</v>
      </c>
      <c r="O966" s="6" t="str">
        <f t="shared" si="130"/>
        <v>2023-1</v>
      </c>
      <c r="P966" s="16">
        <v>0</v>
      </c>
      <c r="Q966" s="16">
        <v>0</v>
      </c>
      <c r="R966" s="5">
        <v>0</v>
      </c>
      <c r="S966" s="5" t="s">
        <v>29</v>
      </c>
      <c r="T966" s="5" t="str">
        <f t="shared" si="131"/>
        <v>247-2023-12-31</v>
      </c>
    </row>
    <row r="967" spans="1:20" x14ac:dyDescent="0.3">
      <c r="A967" s="37">
        <v>247</v>
      </c>
      <c r="B967" s="5" t="s">
        <v>190</v>
      </c>
      <c r="C967" s="5" t="s">
        <v>188</v>
      </c>
      <c r="D967" s="5" t="s">
        <v>23</v>
      </c>
      <c r="E967" s="5" t="s">
        <v>24</v>
      </c>
      <c r="F967" s="6">
        <v>45291</v>
      </c>
      <c r="G967" s="5"/>
      <c r="H967" s="9">
        <v>69.86</v>
      </c>
      <c r="I967" s="8">
        <f t="shared" si="127"/>
        <v>1</v>
      </c>
      <c r="J967" s="15">
        <f t="shared" si="126"/>
        <v>1</v>
      </c>
      <c r="K967" s="5" t="s">
        <v>142</v>
      </c>
      <c r="L967" s="5" t="s">
        <v>25</v>
      </c>
      <c r="M967" s="5">
        <f t="shared" si="128"/>
        <v>2023</v>
      </c>
      <c r="N967" s="5" t="str">
        <f t="shared" si="129"/>
        <v>Junio</v>
      </c>
      <c r="O967" s="6" t="str">
        <f t="shared" si="130"/>
        <v>2023-2</v>
      </c>
      <c r="P967" s="16">
        <v>0</v>
      </c>
      <c r="Q967" s="16">
        <v>0</v>
      </c>
      <c r="R967" s="5">
        <v>0</v>
      </c>
      <c r="S967" s="5" t="s">
        <v>29</v>
      </c>
      <c r="T967" s="5" t="str">
        <f t="shared" si="131"/>
        <v>248-2023-06-30</v>
      </c>
    </row>
    <row r="968" spans="1:20" x14ac:dyDescent="0.3">
      <c r="A968" s="41">
        <v>248</v>
      </c>
      <c r="B968" s="5" t="s">
        <v>191</v>
      </c>
      <c r="C968" s="5" t="s">
        <v>22</v>
      </c>
      <c r="D968" s="5" t="s">
        <v>54</v>
      </c>
      <c r="E968" s="5" t="s">
        <v>24</v>
      </c>
      <c r="F968" s="6">
        <v>45107</v>
      </c>
      <c r="G968" s="3">
        <v>27</v>
      </c>
      <c r="H968" s="9">
        <v>27</v>
      </c>
      <c r="I968" s="15">
        <f>IFERROR(IF((H969/G969)&gt;1.3,1.3,H969/G969),"")</f>
        <v>1</v>
      </c>
      <c r="J968" s="15">
        <f t="shared" si="126"/>
        <v>1</v>
      </c>
      <c r="K968" s="5" t="s">
        <v>142</v>
      </c>
      <c r="L968" s="5" t="s">
        <v>25</v>
      </c>
      <c r="M968" s="5">
        <f t="shared" si="128"/>
        <v>2023</v>
      </c>
      <c r="N968" s="5" t="str">
        <f t="shared" si="129"/>
        <v>Diciembre</v>
      </c>
      <c r="O968" s="6" t="str">
        <f t="shared" si="130"/>
        <v>2023-1</v>
      </c>
      <c r="P968" s="16">
        <v>0</v>
      </c>
      <c r="Q968" s="16">
        <v>0</v>
      </c>
      <c r="R968" s="5">
        <v>1</v>
      </c>
      <c r="S968" s="5" t="s">
        <v>26</v>
      </c>
      <c r="T968" s="5" t="str">
        <f t="shared" si="131"/>
        <v>248-2023-12-31</v>
      </c>
    </row>
    <row r="969" spans="1:20" x14ac:dyDescent="0.3">
      <c r="A969" s="37">
        <v>248</v>
      </c>
      <c r="B969" s="5" t="s">
        <v>191</v>
      </c>
      <c r="C969" s="5" t="s">
        <v>22</v>
      </c>
      <c r="D969" s="5" t="s">
        <v>54</v>
      </c>
      <c r="E969" s="5" t="s">
        <v>24</v>
      </c>
      <c r="F969" s="6">
        <v>45291</v>
      </c>
      <c r="G969" s="3">
        <v>17</v>
      </c>
      <c r="H969" s="9">
        <v>17</v>
      </c>
      <c r="I969" s="15">
        <f>IFERROR(IF((H970/G970)&gt;1.3,1.3,H970/G970),"")</f>
        <v>1</v>
      </c>
      <c r="J969" s="15">
        <f t="shared" si="126"/>
        <v>1</v>
      </c>
      <c r="K969" s="5" t="s">
        <v>142</v>
      </c>
      <c r="L969" s="5" t="s">
        <v>25</v>
      </c>
      <c r="M969" s="5">
        <f t="shared" si="128"/>
        <v>2023</v>
      </c>
      <c r="N969" s="5" t="str">
        <f t="shared" si="129"/>
        <v>Junio</v>
      </c>
      <c r="O969" s="6" t="str">
        <f t="shared" si="130"/>
        <v>2023-2</v>
      </c>
      <c r="P969" s="16">
        <v>0</v>
      </c>
      <c r="Q969" s="16">
        <v>0</v>
      </c>
      <c r="R969" s="5">
        <v>1</v>
      </c>
      <c r="S969" s="5" t="s">
        <v>26</v>
      </c>
      <c r="T969" s="5" t="str">
        <f t="shared" si="131"/>
        <v>249-2023-06-30</v>
      </c>
    </row>
    <row r="970" spans="1:20" x14ac:dyDescent="0.3">
      <c r="A970" s="41">
        <v>249</v>
      </c>
      <c r="B970" s="5" t="s">
        <v>192</v>
      </c>
      <c r="C970" s="5" t="s">
        <v>22</v>
      </c>
      <c r="D970" s="5" t="s">
        <v>54</v>
      </c>
      <c r="E970" s="5" t="s">
        <v>24</v>
      </c>
      <c r="F970" s="6">
        <v>45107</v>
      </c>
      <c r="G970" s="5">
        <v>72</v>
      </c>
      <c r="H970" s="9">
        <v>72</v>
      </c>
      <c r="I970" s="15">
        <v>1</v>
      </c>
      <c r="J970" s="15">
        <f t="shared" si="126"/>
        <v>1</v>
      </c>
      <c r="K970" s="5" t="s">
        <v>142</v>
      </c>
      <c r="L970" s="5" t="s">
        <v>25</v>
      </c>
      <c r="M970" s="5">
        <f t="shared" si="128"/>
        <v>2023</v>
      </c>
      <c r="N970" s="5" t="str">
        <f t="shared" si="129"/>
        <v>Diciembre</v>
      </c>
      <c r="O970" s="6" t="str">
        <f t="shared" si="130"/>
        <v>2023-1</v>
      </c>
      <c r="P970" s="16">
        <v>0</v>
      </c>
      <c r="Q970" s="16">
        <v>0</v>
      </c>
      <c r="R970" s="5">
        <v>1</v>
      </c>
      <c r="S970" s="5" t="s">
        <v>26</v>
      </c>
      <c r="T970" s="5" t="str">
        <f t="shared" si="131"/>
        <v>249-2023-12-31</v>
      </c>
    </row>
    <row r="971" spans="1:20" x14ac:dyDescent="0.3">
      <c r="A971" s="37">
        <v>249</v>
      </c>
      <c r="B971" s="5" t="s">
        <v>192</v>
      </c>
      <c r="C971" s="5" t="s">
        <v>22</v>
      </c>
      <c r="D971" s="5" t="s">
        <v>54</v>
      </c>
      <c r="E971" s="5" t="s">
        <v>24</v>
      </c>
      <c r="F971" s="6">
        <v>45291</v>
      </c>
      <c r="G971" s="5">
        <v>26</v>
      </c>
      <c r="H971" s="9">
        <v>26</v>
      </c>
      <c r="I971" s="15">
        <f>IFERROR(IF((H972/G972)&gt;1.3,1.3,H972/G972),"")</f>
        <v>0.93877551020408001</v>
      </c>
      <c r="J971" s="15">
        <f t="shared" si="126"/>
        <v>0.93877551020408001</v>
      </c>
      <c r="K971" s="5" t="s">
        <v>142</v>
      </c>
      <c r="L971" s="5" t="s">
        <v>25</v>
      </c>
      <c r="M971" s="5">
        <f t="shared" si="128"/>
        <v>2023</v>
      </c>
      <c r="N971" s="5" t="str">
        <f t="shared" si="129"/>
        <v>Junio</v>
      </c>
      <c r="O971" s="6" t="str">
        <f t="shared" si="130"/>
        <v>2023-2</v>
      </c>
      <c r="P971" s="16">
        <v>0</v>
      </c>
      <c r="Q971" s="16">
        <v>0</v>
      </c>
      <c r="R971" s="5">
        <v>1</v>
      </c>
      <c r="S971" s="5" t="s">
        <v>26</v>
      </c>
      <c r="T971" s="5" t="str">
        <f t="shared" si="131"/>
        <v>251-2023-06-30</v>
      </c>
    </row>
    <row r="972" spans="1:20" x14ac:dyDescent="0.3">
      <c r="A972" s="25">
        <v>251</v>
      </c>
      <c r="B972" s="5" t="s">
        <v>193</v>
      </c>
      <c r="C972" s="5" t="s">
        <v>194</v>
      </c>
      <c r="D972" s="5" t="s">
        <v>60</v>
      </c>
      <c r="E972" s="5" t="s">
        <v>24</v>
      </c>
      <c r="F972" s="6">
        <v>45107</v>
      </c>
      <c r="G972" s="5">
        <v>100</v>
      </c>
      <c r="H972" s="9">
        <v>93.877551020408006</v>
      </c>
      <c r="I972" s="8">
        <f>IFERROR(H973/G973,"")</f>
        <v>1</v>
      </c>
      <c r="J972" s="15">
        <f t="shared" si="126"/>
        <v>1</v>
      </c>
      <c r="K972" s="5" t="s">
        <v>25</v>
      </c>
      <c r="L972" s="5" t="s">
        <v>25</v>
      </c>
      <c r="M972" s="5">
        <f t="shared" si="128"/>
        <v>2023</v>
      </c>
      <c r="N972" s="5" t="str">
        <f t="shared" si="129"/>
        <v>Septiembre</v>
      </c>
      <c r="O972" s="6" t="str">
        <f t="shared" si="130"/>
        <v>2023-2</v>
      </c>
      <c r="P972" s="16">
        <v>0</v>
      </c>
      <c r="Q972" s="16">
        <v>0</v>
      </c>
      <c r="R972" s="5">
        <v>0</v>
      </c>
      <c r="S972" s="5" t="s">
        <v>29</v>
      </c>
      <c r="T972" s="5" t="str">
        <f t="shared" si="131"/>
        <v>251-2023-09-30</v>
      </c>
    </row>
    <row r="973" spans="1:20" x14ac:dyDescent="0.3">
      <c r="A973" s="41">
        <v>251</v>
      </c>
      <c r="B973" s="5" t="s">
        <v>193</v>
      </c>
      <c r="C973" s="5" t="s">
        <v>194</v>
      </c>
      <c r="D973" s="5" t="s">
        <v>60</v>
      </c>
      <c r="E973" s="5" t="s">
        <v>24</v>
      </c>
      <c r="F973" s="6">
        <v>45199</v>
      </c>
      <c r="G973" s="5">
        <v>100</v>
      </c>
      <c r="H973" s="9">
        <v>100</v>
      </c>
      <c r="I973" s="8">
        <f>IFERROR(H974/G974,"")</f>
        <v>1</v>
      </c>
      <c r="J973" s="15">
        <f t="shared" si="126"/>
        <v>1</v>
      </c>
      <c r="K973" s="5" t="s">
        <v>25</v>
      </c>
      <c r="L973" s="5" t="s">
        <v>25</v>
      </c>
      <c r="M973" s="5">
        <f t="shared" si="128"/>
        <v>2023</v>
      </c>
      <c r="N973" s="5" t="str">
        <f t="shared" si="129"/>
        <v>Diciembre</v>
      </c>
      <c r="O973" s="6" t="str">
        <f t="shared" si="130"/>
        <v>2024-1</v>
      </c>
      <c r="P973" s="16">
        <v>0</v>
      </c>
      <c r="Q973" s="16">
        <v>0</v>
      </c>
      <c r="R973" s="5">
        <v>0</v>
      </c>
      <c r="S973" s="5" t="s">
        <v>29</v>
      </c>
      <c r="T973" s="5" t="str">
        <f t="shared" si="131"/>
        <v>251-2023-12-31</v>
      </c>
    </row>
    <row r="974" spans="1:20" x14ac:dyDescent="0.3">
      <c r="A974" s="37">
        <v>251</v>
      </c>
      <c r="B974" s="5" t="s">
        <v>193</v>
      </c>
      <c r="C974" s="5" t="s">
        <v>194</v>
      </c>
      <c r="D974" s="5" t="s">
        <v>60</v>
      </c>
      <c r="E974" s="5" t="s">
        <v>24</v>
      </c>
      <c r="F974" s="6">
        <v>45291</v>
      </c>
      <c r="G974" s="5">
        <v>100</v>
      </c>
      <c r="H974" s="9">
        <v>100</v>
      </c>
      <c r="I974" s="8">
        <f>IFERROR(H975/G975,"")</f>
        <v>0.92449999999999999</v>
      </c>
      <c r="J974" s="15">
        <f t="shared" si="126"/>
        <v>0.92449999999999999</v>
      </c>
      <c r="K974" s="5" t="s">
        <v>25</v>
      </c>
      <c r="L974" s="5" t="s">
        <v>25</v>
      </c>
      <c r="M974" s="5">
        <f t="shared" si="128"/>
        <v>2024</v>
      </c>
      <c r="N974" s="5" t="str">
        <f t="shared" si="129"/>
        <v>Junio</v>
      </c>
      <c r="O974" s="6" t="str">
        <f t="shared" si="130"/>
        <v>2024-2</v>
      </c>
      <c r="P974" s="16">
        <v>0</v>
      </c>
      <c r="Q974" s="16">
        <v>0</v>
      </c>
      <c r="R974" s="5">
        <v>0</v>
      </c>
      <c r="S974" s="5" t="s">
        <v>29</v>
      </c>
      <c r="T974" s="5" t="str">
        <f t="shared" si="131"/>
        <v>251-2024-06-30</v>
      </c>
    </row>
    <row r="975" spans="1:20" x14ac:dyDescent="0.3">
      <c r="A975" s="37">
        <v>251</v>
      </c>
      <c r="B975" s="5" t="s">
        <v>193</v>
      </c>
      <c r="C975" s="5" t="s">
        <v>194</v>
      </c>
      <c r="D975" s="5" t="s">
        <v>60</v>
      </c>
      <c r="E975" s="5" t="s">
        <v>24</v>
      </c>
      <c r="F975" s="6">
        <v>45473</v>
      </c>
      <c r="G975" s="5">
        <v>100</v>
      </c>
      <c r="H975" s="9">
        <v>92.45</v>
      </c>
      <c r="I975" s="5">
        <v>92.45</v>
      </c>
      <c r="J975" s="15">
        <f t="shared" si="126"/>
        <v>0.96230000000000004</v>
      </c>
      <c r="K975" s="5" t="s">
        <v>25</v>
      </c>
      <c r="L975" s="5" t="s">
        <v>25</v>
      </c>
      <c r="M975" s="5">
        <f t="shared" si="128"/>
        <v>2024</v>
      </c>
      <c r="N975" s="5" t="str">
        <f t="shared" si="129"/>
        <v>Septiembre</v>
      </c>
      <c r="O975" s="6" t="str">
        <f t="shared" si="130"/>
        <v>2024-2</v>
      </c>
      <c r="P975" s="16">
        <v>0</v>
      </c>
      <c r="Q975" s="16">
        <v>0</v>
      </c>
      <c r="R975" s="5">
        <v>0</v>
      </c>
      <c r="S975" s="5" t="s">
        <v>29</v>
      </c>
      <c r="T975" s="5" t="str">
        <f t="shared" si="131"/>
        <v>251-2024-09-30</v>
      </c>
    </row>
    <row r="976" spans="1:20" x14ac:dyDescent="0.3">
      <c r="A976" s="25">
        <v>251</v>
      </c>
      <c r="B976" s="5" t="s">
        <v>193</v>
      </c>
      <c r="C976" s="5" t="s">
        <v>194</v>
      </c>
      <c r="D976" s="5" t="s">
        <v>60</v>
      </c>
      <c r="E976" s="5" t="s">
        <v>24</v>
      </c>
      <c r="F976" s="6">
        <v>45565</v>
      </c>
      <c r="G976" s="5">
        <v>100</v>
      </c>
      <c r="H976" s="10">
        <v>96.23</v>
      </c>
      <c r="I976" s="15">
        <f>IFERROR(IF((H977/G977)&gt;1.3,1.3,H977/G977),"")</f>
        <v>0.96230000000000004</v>
      </c>
      <c r="J976" s="15">
        <f t="shared" si="126"/>
        <v>0.96230000000000004</v>
      </c>
      <c r="K976" s="5" t="s">
        <v>25</v>
      </c>
      <c r="L976" s="5" t="s">
        <v>25</v>
      </c>
      <c r="M976" s="5">
        <f t="shared" si="128"/>
        <v>2024</v>
      </c>
      <c r="N976" s="5" t="str">
        <f t="shared" si="129"/>
        <v>Diciembre</v>
      </c>
      <c r="O976" s="6" t="str">
        <f t="shared" si="130"/>
        <v>2023-1</v>
      </c>
      <c r="P976" s="16">
        <v>0</v>
      </c>
      <c r="Q976" s="16">
        <v>0</v>
      </c>
      <c r="R976" s="5">
        <v>0</v>
      </c>
      <c r="S976" s="5" t="s">
        <v>29</v>
      </c>
      <c r="T976" s="5" t="str">
        <f t="shared" si="131"/>
        <v>251-2024-12-31</v>
      </c>
    </row>
    <row r="977" spans="1:20" x14ac:dyDescent="0.3">
      <c r="A977" s="25">
        <v>251</v>
      </c>
      <c r="B977" s="5" t="s">
        <v>193</v>
      </c>
      <c r="C977" s="5" t="s">
        <v>194</v>
      </c>
      <c r="D977" s="5" t="s">
        <v>60</v>
      </c>
      <c r="E977" s="5" t="s">
        <v>24</v>
      </c>
      <c r="F977" s="6">
        <v>45657</v>
      </c>
      <c r="G977" s="5">
        <v>100</v>
      </c>
      <c r="H977" s="10">
        <v>96.23</v>
      </c>
      <c r="I977" s="15">
        <f>IFERROR(IF((H978/G978)&gt;1.3,1.3,H978/G978),"")</f>
        <v>0.9880882352941176</v>
      </c>
      <c r="J977" s="15">
        <f t="shared" si="126"/>
        <v>0.9880882352941176</v>
      </c>
      <c r="K977" s="5" t="s">
        <v>25</v>
      </c>
      <c r="L977" s="5" t="s">
        <v>25</v>
      </c>
      <c r="M977" s="5">
        <f t="shared" si="128"/>
        <v>2023</v>
      </c>
      <c r="N977" s="5" t="str">
        <f t="shared" si="129"/>
        <v>Junio</v>
      </c>
      <c r="O977" s="6" t="str">
        <f t="shared" si="130"/>
        <v>2023-2</v>
      </c>
      <c r="P977" s="16">
        <v>0</v>
      </c>
      <c r="Q977" s="16">
        <v>0</v>
      </c>
      <c r="R977" s="5">
        <v>0</v>
      </c>
      <c r="S977" s="5" t="s">
        <v>29</v>
      </c>
      <c r="T977" s="5" t="str">
        <f t="shared" si="131"/>
        <v>252-2023-06-30</v>
      </c>
    </row>
    <row r="978" spans="1:20" x14ac:dyDescent="0.3">
      <c r="A978" s="25">
        <v>252</v>
      </c>
      <c r="B978" s="5" t="s">
        <v>195</v>
      </c>
      <c r="C978" s="5" t="s">
        <v>186</v>
      </c>
      <c r="D978" s="5" t="s">
        <v>54</v>
      </c>
      <c r="E978" s="5" t="s">
        <v>24</v>
      </c>
      <c r="F978" s="17">
        <v>45107</v>
      </c>
      <c r="G978" s="5">
        <v>68</v>
      </c>
      <c r="H978" s="9">
        <v>67.19</v>
      </c>
      <c r="I978" s="8">
        <f>IFERROR(H979/G979,"")</f>
        <v>1.0991176470588235</v>
      </c>
      <c r="J978" s="15">
        <f t="shared" si="126"/>
        <v>1.0991176470588235</v>
      </c>
      <c r="K978" s="5" t="s">
        <v>25</v>
      </c>
      <c r="L978" s="5" t="s">
        <v>25</v>
      </c>
      <c r="M978" s="5">
        <f t="shared" si="128"/>
        <v>2023</v>
      </c>
      <c r="N978" s="5" t="str">
        <f t="shared" si="129"/>
        <v>Diciembre</v>
      </c>
      <c r="O978" s="6" t="str">
        <f t="shared" si="130"/>
        <v>2024-1</v>
      </c>
      <c r="P978" s="16">
        <v>0</v>
      </c>
      <c r="Q978" s="16">
        <v>0</v>
      </c>
      <c r="R978" s="5">
        <v>0</v>
      </c>
      <c r="S978" s="5" t="s">
        <v>51</v>
      </c>
      <c r="T978" s="5" t="str">
        <f t="shared" si="131"/>
        <v>252-2023-12-31</v>
      </c>
    </row>
    <row r="979" spans="1:20" x14ac:dyDescent="0.3">
      <c r="A979" s="37">
        <v>252</v>
      </c>
      <c r="B979" s="5" t="s">
        <v>195</v>
      </c>
      <c r="C979" s="5" t="s">
        <v>186</v>
      </c>
      <c r="D979" s="5" t="s">
        <v>54</v>
      </c>
      <c r="E979" s="5" t="s">
        <v>24</v>
      </c>
      <c r="F979" s="6">
        <v>45291</v>
      </c>
      <c r="G979" s="5">
        <v>68</v>
      </c>
      <c r="H979" s="9">
        <v>74.739999999999995</v>
      </c>
      <c r="I979" s="8">
        <f>IFERROR(H980/G980,"")</f>
        <v>1.0446715328467153</v>
      </c>
      <c r="J979" s="15">
        <f t="shared" si="126"/>
        <v>1.0446715328467153</v>
      </c>
      <c r="K979" s="5" t="s">
        <v>25</v>
      </c>
      <c r="L979" s="5" t="s">
        <v>25</v>
      </c>
      <c r="M979" s="5">
        <f t="shared" si="128"/>
        <v>2024</v>
      </c>
      <c r="N979" s="5" t="str">
        <f t="shared" si="129"/>
        <v>Junio</v>
      </c>
      <c r="O979" s="6" t="str">
        <f t="shared" si="130"/>
        <v>2024-2</v>
      </c>
      <c r="P979" s="16">
        <v>0</v>
      </c>
      <c r="Q979" s="16">
        <v>0</v>
      </c>
      <c r="R979" s="5">
        <v>0</v>
      </c>
      <c r="S979" s="5" t="s">
        <v>51</v>
      </c>
      <c r="T979" s="5" t="str">
        <f t="shared" si="131"/>
        <v>252-2024-06-30</v>
      </c>
    </row>
    <row r="980" spans="1:20" x14ac:dyDescent="0.3">
      <c r="A980" s="5">
        <v>252</v>
      </c>
      <c r="B980" s="5" t="s">
        <v>195</v>
      </c>
      <c r="C980" s="5" t="s">
        <v>186</v>
      </c>
      <c r="D980" s="5" t="s">
        <v>54</v>
      </c>
      <c r="E980" s="5" t="s">
        <v>24</v>
      </c>
      <c r="F980" s="6">
        <v>45473</v>
      </c>
      <c r="G980" s="5">
        <v>68.5</v>
      </c>
      <c r="H980" s="5">
        <v>71.56</v>
      </c>
      <c r="I980" s="15">
        <v>1.0446715328467151</v>
      </c>
      <c r="J980" s="15">
        <v>1.0446715328467151</v>
      </c>
      <c r="K980" s="5" t="s">
        <v>25</v>
      </c>
      <c r="L980" s="5" t="s">
        <v>25</v>
      </c>
      <c r="M980" s="5">
        <f t="shared" si="128"/>
        <v>2024</v>
      </c>
      <c r="N980" s="5" t="str">
        <f t="shared" si="129"/>
        <v>Diciembre</v>
      </c>
      <c r="O980" s="6" t="str">
        <f t="shared" si="130"/>
        <v>2023-1</v>
      </c>
      <c r="P980" s="5">
        <v>2</v>
      </c>
      <c r="Q980" s="5">
        <v>2</v>
      </c>
      <c r="R980" s="5">
        <v>0</v>
      </c>
      <c r="S980" s="5" t="s">
        <v>51</v>
      </c>
      <c r="T980" s="5" t="str">
        <f t="shared" si="131"/>
        <v>252-2024-12-31</v>
      </c>
    </row>
    <row r="981" spans="1:20" x14ac:dyDescent="0.3">
      <c r="A981" s="25">
        <v>252</v>
      </c>
      <c r="B981" s="5" t="s">
        <v>195</v>
      </c>
      <c r="C981" s="5" t="s">
        <v>186</v>
      </c>
      <c r="D981" s="5" t="s">
        <v>54</v>
      </c>
      <c r="E981" s="5" t="s">
        <v>24</v>
      </c>
      <c r="F981" s="6">
        <v>45657</v>
      </c>
      <c r="G981" s="5">
        <v>72.900000000000006</v>
      </c>
      <c r="H981" s="10">
        <v>72.53</v>
      </c>
      <c r="I981" s="15">
        <f>IFERROR(IF((H982/G982)&gt;1.3,1.3,H982/G982),"")</f>
        <v>1</v>
      </c>
      <c r="J981" s="15">
        <f>IFERROR(IF((H982/G982)&gt;H982/G982,1.3,H982/G982),"")</f>
        <v>1</v>
      </c>
      <c r="K981" s="5" t="s">
        <v>25</v>
      </c>
      <c r="L981" s="5" t="s">
        <v>25</v>
      </c>
      <c r="M981" s="5">
        <f t="shared" si="128"/>
        <v>2023</v>
      </c>
      <c r="N981" s="5" t="str">
        <f t="shared" si="129"/>
        <v>Abril</v>
      </c>
      <c r="O981" s="6" t="str">
        <f t="shared" si="130"/>
        <v>2023-1</v>
      </c>
      <c r="P981" s="16">
        <v>2</v>
      </c>
      <c r="Q981" s="16">
        <v>2</v>
      </c>
      <c r="R981" s="5">
        <v>0</v>
      </c>
      <c r="S981" s="5" t="s">
        <v>51</v>
      </c>
      <c r="T981" s="5" t="str">
        <f t="shared" si="131"/>
        <v>253-2023-04-30</v>
      </c>
    </row>
    <row r="982" spans="1:20" x14ac:dyDescent="0.3">
      <c r="A982" s="25">
        <v>253</v>
      </c>
      <c r="B982" s="5" t="s">
        <v>196</v>
      </c>
      <c r="C982" s="5" t="s">
        <v>68</v>
      </c>
      <c r="D982" s="5" t="s">
        <v>69</v>
      </c>
      <c r="E982" s="5" t="s">
        <v>62</v>
      </c>
      <c r="F982" s="17">
        <v>45046</v>
      </c>
      <c r="G982" s="5">
        <v>8</v>
      </c>
      <c r="H982" s="9">
        <v>8</v>
      </c>
      <c r="I982" s="8">
        <f>IF(IFERROR(G983/H983,"")&gt;130%,130%,G983/H983)</f>
        <v>1.3</v>
      </c>
      <c r="J982" s="8">
        <f>IFERROR(G983/H983,"")</f>
        <v>1.7777777777777777</v>
      </c>
      <c r="K982" s="5" t="s">
        <v>134</v>
      </c>
      <c r="L982" s="5" t="s">
        <v>134</v>
      </c>
      <c r="M982" s="5">
        <f t="shared" si="128"/>
        <v>2023</v>
      </c>
      <c r="N982" s="5" t="str">
        <f t="shared" si="129"/>
        <v>Junio</v>
      </c>
      <c r="O982" s="6" t="str">
        <f t="shared" si="130"/>
        <v>2023-2</v>
      </c>
      <c r="P982" s="16">
        <v>0</v>
      </c>
      <c r="Q982" s="16">
        <v>0</v>
      </c>
      <c r="R982" s="5">
        <v>0</v>
      </c>
      <c r="S982" s="5" t="s">
        <v>29</v>
      </c>
      <c r="T982" s="5" t="str">
        <f t="shared" si="131"/>
        <v>253-2023-06-30</v>
      </c>
    </row>
    <row r="983" spans="1:20" x14ac:dyDescent="0.3">
      <c r="A983" s="25">
        <v>253</v>
      </c>
      <c r="B983" s="5" t="s">
        <v>196</v>
      </c>
      <c r="C983" s="5" t="s">
        <v>68</v>
      </c>
      <c r="D983" s="5" t="s">
        <v>69</v>
      </c>
      <c r="E983" s="5" t="s">
        <v>62</v>
      </c>
      <c r="F983" s="6">
        <v>45107</v>
      </c>
      <c r="G983" s="5">
        <v>8</v>
      </c>
      <c r="H983" s="9">
        <v>4.5</v>
      </c>
      <c r="I983" s="8">
        <f>IF(IFERROR(G984/H984,"")&gt;130%,130%,G984/H984)</f>
        <v>1.3</v>
      </c>
      <c r="J983" s="8">
        <f>IFERROR(G984/H984,"")</f>
        <v>1.7777777777777777</v>
      </c>
      <c r="K983" s="5" t="s">
        <v>134</v>
      </c>
      <c r="L983" s="5" t="s">
        <v>134</v>
      </c>
      <c r="M983" s="5">
        <f t="shared" si="128"/>
        <v>2023</v>
      </c>
      <c r="N983" s="5" t="str">
        <f t="shared" si="129"/>
        <v>Agosto</v>
      </c>
      <c r="O983" s="6" t="str">
        <f t="shared" si="130"/>
        <v>2023-2</v>
      </c>
      <c r="P983" s="16">
        <v>1</v>
      </c>
      <c r="Q983" s="16">
        <v>1</v>
      </c>
      <c r="R983" s="5">
        <v>0</v>
      </c>
      <c r="S983" s="5" t="s">
        <v>29</v>
      </c>
      <c r="T983" s="5" t="str">
        <f t="shared" si="131"/>
        <v>253-2023-08-31</v>
      </c>
    </row>
    <row r="984" spans="1:20" x14ac:dyDescent="0.3">
      <c r="A984" s="25">
        <v>253</v>
      </c>
      <c r="B984" s="5" t="s">
        <v>196</v>
      </c>
      <c r="C984" s="5" t="s">
        <v>68</v>
      </c>
      <c r="D984" s="5" t="s">
        <v>69</v>
      </c>
      <c r="E984" s="5" t="s">
        <v>62</v>
      </c>
      <c r="F984" s="6">
        <v>45169</v>
      </c>
      <c r="G984" s="5">
        <v>8</v>
      </c>
      <c r="H984" s="9">
        <v>4.5</v>
      </c>
      <c r="I984" s="8">
        <f>IF(IFERROR(G985/H985,"")&gt;130%,130%,G985/H985)</f>
        <v>1.3</v>
      </c>
      <c r="J984" s="8">
        <f>IFERROR(G985/H985,"")</f>
        <v>1.3793103448275863</v>
      </c>
      <c r="K984" s="5" t="s">
        <v>134</v>
      </c>
      <c r="L984" s="5" t="s">
        <v>134</v>
      </c>
      <c r="M984" s="5">
        <f t="shared" si="128"/>
        <v>2023</v>
      </c>
      <c r="N984" s="5" t="str">
        <f t="shared" si="129"/>
        <v>Octubre</v>
      </c>
      <c r="O984" s="6" t="str">
        <f t="shared" si="130"/>
        <v>2023-2</v>
      </c>
      <c r="P984" s="16">
        <v>1</v>
      </c>
      <c r="Q984" s="16">
        <v>1</v>
      </c>
      <c r="R984" s="5">
        <v>0</v>
      </c>
      <c r="S984" s="5" t="s">
        <v>29</v>
      </c>
      <c r="T984" s="5" t="str">
        <f t="shared" si="131"/>
        <v>253-2023-10-31</v>
      </c>
    </row>
    <row r="985" spans="1:20" x14ac:dyDescent="0.3">
      <c r="A985" s="37">
        <v>253</v>
      </c>
      <c r="B985" s="5" t="s">
        <v>196</v>
      </c>
      <c r="C985" s="5" t="s">
        <v>68</v>
      </c>
      <c r="D985" s="5" t="s">
        <v>69</v>
      </c>
      <c r="E985" s="5" t="s">
        <v>62</v>
      </c>
      <c r="F985" s="6">
        <v>45230</v>
      </c>
      <c r="G985" s="5">
        <v>8</v>
      </c>
      <c r="H985" s="9">
        <v>5.8</v>
      </c>
      <c r="I985" s="8">
        <f>IF(IFERROR(G986/H986,"")&gt;130%,130%,G986/H986)</f>
        <v>1.3</v>
      </c>
      <c r="J985" s="8">
        <f>IFERROR(G986/H986,"")</f>
        <v>1.6</v>
      </c>
      <c r="K985" s="5" t="s">
        <v>134</v>
      </c>
      <c r="L985" s="5" t="s">
        <v>134</v>
      </c>
      <c r="M985" s="5">
        <f t="shared" si="128"/>
        <v>2023</v>
      </c>
      <c r="N985" s="5" t="str">
        <f t="shared" si="129"/>
        <v>Diciembre</v>
      </c>
      <c r="O985" s="6" t="str">
        <f t="shared" si="130"/>
        <v>2023-1</v>
      </c>
      <c r="P985" s="16">
        <v>1</v>
      </c>
      <c r="Q985" s="16">
        <v>1</v>
      </c>
      <c r="R985" s="5">
        <v>0</v>
      </c>
      <c r="S985" s="5" t="s">
        <v>29</v>
      </c>
      <c r="T985" s="5" t="str">
        <f t="shared" si="131"/>
        <v>253-2023-12-31</v>
      </c>
    </row>
    <row r="986" spans="1:20" x14ac:dyDescent="0.3">
      <c r="A986" s="37">
        <v>253</v>
      </c>
      <c r="B986" s="5" t="s">
        <v>196</v>
      </c>
      <c r="C986" s="5" t="s">
        <v>68</v>
      </c>
      <c r="D986" s="5" t="s">
        <v>69</v>
      </c>
      <c r="E986" s="5" t="s">
        <v>62</v>
      </c>
      <c r="F986" s="6">
        <v>45291</v>
      </c>
      <c r="G986" s="5">
        <v>8</v>
      </c>
      <c r="H986" s="9">
        <v>5</v>
      </c>
      <c r="I986" s="8">
        <f>IF(IFERROR(G987/H987,"")&gt;130%,130%,G987/H987)</f>
        <v>1</v>
      </c>
      <c r="J986" s="8">
        <f>IFERROR(G987/H987,"")</f>
        <v>1</v>
      </c>
      <c r="K986" s="5" t="s">
        <v>134</v>
      </c>
      <c r="L986" s="5" t="s">
        <v>134</v>
      </c>
      <c r="M986" s="5">
        <f t="shared" si="128"/>
        <v>2023</v>
      </c>
      <c r="N986" s="5" t="str">
        <f t="shared" si="129"/>
        <v>Junio</v>
      </c>
      <c r="O986" s="6" t="str">
        <f t="shared" si="130"/>
        <v>2023-2</v>
      </c>
      <c r="P986" s="16">
        <v>0</v>
      </c>
      <c r="Q986" s="16">
        <v>0</v>
      </c>
      <c r="R986" s="5">
        <v>0</v>
      </c>
      <c r="S986" s="5" t="s">
        <v>29</v>
      </c>
      <c r="T986" s="5" t="str">
        <f t="shared" si="131"/>
        <v>254-2023-06-30</v>
      </c>
    </row>
    <row r="987" spans="1:20" x14ac:dyDescent="0.3">
      <c r="A987" s="25">
        <v>254</v>
      </c>
      <c r="B987" s="5" t="s">
        <v>197</v>
      </c>
      <c r="C987" s="5" t="s">
        <v>198</v>
      </c>
      <c r="D987" s="5" t="s">
        <v>199</v>
      </c>
      <c r="E987" s="5" t="s">
        <v>24</v>
      </c>
      <c r="F987" s="6">
        <v>45107</v>
      </c>
      <c r="G987" s="5">
        <v>55</v>
      </c>
      <c r="H987" s="9">
        <v>55</v>
      </c>
      <c r="I987" s="15">
        <f>IFERROR(H988/G988,"")</f>
        <v>0.98181818181818181</v>
      </c>
      <c r="J987" s="15">
        <f t="shared" ref="J987:J997" si="132">IFERROR(IF((H988/G988)&gt;H988/G988,1.3,H988/G988),"")</f>
        <v>0.98181818181818181</v>
      </c>
      <c r="K987" s="5" t="s">
        <v>25</v>
      </c>
      <c r="L987" s="5" t="s">
        <v>25</v>
      </c>
      <c r="M987" s="5">
        <f t="shared" si="128"/>
        <v>2023</v>
      </c>
      <c r="N987" s="5" t="str">
        <f t="shared" si="129"/>
        <v>Septiembre</v>
      </c>
      <c r="O987" s="6" t="str">
        <f t="shared" si="130"/>
        <v>2023-2</v>
      </c>
      <c r="P987" s="16">
        <v>0</v>
      </c>
      <c r="Q987" s="16">
        <v>0</v>
      </c>
      <c r="R987" s="5">
        <v>0</v>
      </c>
      <c r="S987" s="5" t="s">
        <v>29</v>
      </c>
      <c r="T987" s="5" t="str">
        <f t="shared" si="131"/>
        <v>254-2023-09-30</v>
      </c>
    </row>
    <row r="988" spans="1:20" x14ac:dyDescent="0.3">
      <c r="A988" s="41">
        <v>254</v>
      </c>
      <c r="B988" s="5" t="s">
        <v>197</v>
      </c>
      <c r="C988" s="5" t="s">
        <v>198</v>
      </c>
      <c r="D988" s="5" t="s">
        <v>60</v>
      </c>
      <c r="E988" s="5" t="s">
        <v>24</v>
      </c>
      <c r="F988" s="6">
        <v>45199</v>
      </c>
      <c r="G988" s="5">
        <v>55</v>
      </c>
      <c r="H988" s="9">
        <v>54</v>
      </c>
      <c r="I988" s="15">
        <f>IFERROR(H989/G989,"")</f>
        <v>1</v>
      </c>
      <c r="J988" s="15">
        <f t="shared" si="132"/>
        <v>1</v>
      </c>
      <c r="K988" s="5" t="s">
        <v>25</v>
      </c>
      <c r="L988" s="5" t="s">
        <v>25</v>
      </c>
      <c r="M988" s="5">
        <f t="shared" si="128"/>
        <v>2023</v>
      </c>
      <c r="N988" s="5" t="str">
        <f t="shared" si="129"/>
        <v>Diciembre</v>
      </c>
      <c r="O988" s="6" t="str">
        <f t="shared" si="130"/>
        <v>2024-1</v>
      </c>
      <c r="P988" s="16">
        <v>0</v>
      </c>
      <c r="Q988" s="16">
        <v>0</v>
      </c>
      <c r="R988" s="5">
        <v>0</v>
      </c>
      <c r="S988" s="5" t="s">
        <v>29</v>
      </c>
      <c r="T988" s="5" t="str">
        <f t="shared" si="131"/>
        <v>254-2023-12-31</v>
      </c>
    </row>
    <row r="989" spans="1:20" x14ac:dyDescent="0.3">
      <c r="A989" s="37">
        <v>254</v>
      </c>
      <c r="B989" s="5" t="s">
        <v>197</v>
      </c>
      <c r="C989" s="5" t="s">
        <v>198</v>
      </c>
      <c r="D989" s="5" t="s">
        <v>60</v>
      </c>
      <c r="E989" s="5" t="s">
        <v>24</v>
      </c>
      <c r="F989" s="6">
        <v>45291</v>
      </c>
      <c r="G989" s="5">
        <v>55</v>
      </c>
      <c r="H989" s="9">
        <v>55</v>
      </c>
      <c r="I989" s="8">
        <f>IFERROR(H990/G990,"")</f>
        <v>1</v>
      </c>
      <c r="J989" s="15">
        <f t="shared" si="132"/>
        <v>1</v>
      </c>
      <c r="K989" s="5" t="s">
        <v>25</v>
      </c>
      <c r="L989" s="5" t="s">
        <v>25</v>
      </c>
      <c r="M989" s="5">
        <f t="shared" si="128"/>
        <v>2024</v>
      </c>
      <c r="N989" s="5" t="str">
        <f t="shared" si="129"/>
        <v>Marzo</v>
      </c>
      <c r="O989" s="6" t="str">
        <f t="shared" si="130"/>
        <v>2024-1</v>
      </c>
      <c r="P989" s="16">
        <v>0</v>
      </c>
      <c r="Q989" s="16">
        <v>0</v>
      </c>
      <c r="R989" s="5">
        <v>0</v>
      </c>
      <c r="S989" s="5" t="s">
        <v>29</v>
      </c>
      <c r="T989" s="5" t="str">
        <f t="shared" si="131"/>
        <v>254-2024-03-31</v>
      </c>
    </row>
    <row r="990" spans="1:20" x14ac:dyDescent="0.3">
      <c r="A990" s="37">
        <v>254</v>
      </c>
      <c r="B990" s="5" t="s">
        <v>197</v>
      </c>
      <c r="C990" s="5" t="s">
        <v>198</v>
      </c>
      <c r="D990" s="5" t="s">
        <v>60</v>
      </c>
      <c r="E990" s="5" t="s">
        <v>24</v>
      </c>
      <c r="F990" s="6">
        <v>45382</v>
      </c>
      <c r="G990" s="5">
        <v>73</v>
      </c>
      <c r="H990" s="5">
        <v>73</v>
      </c>
      <c r="I990" s="8">
        <f>IFERROR(H991/G991,"")</f>
        <v>1</v>
      </c>
      <c r="J990" s="15">
        <f t="shared" si="132"/>
        <v>1</v>
      </c>
      <c r="K990" s="5" t="s">
        <v>25</v>
      </c>
      <c r="L990" s="5" t="s">
        <v>25</v>
      </c>
      <c r="M990" s="5">
        <f t="shared" si="128"/>
        <v>2024</v>
      </c>
      <c r="N990" s="5" t="str">
        <f t="shared" si="129"/>
        <v>Junio</v>
      </c>
      <c r="O990" s="6" t="str">
        <f t="shared" si="130"/>
        <v>2024-2</v>
      </c>
      <c r="P990" s="16">
        <v>0</v>
      </c>
      <c r="Q990" s="16">
        <v>0</v>
      </c>
      <c r="R990" s="5">
        <v>0</v>
      </c>
      <c r="S990" s="5" t="s">
        <v>29</v>
      </c>
      <c r="T990" s="5" t="str">
        <f t="shared" si="131"/>
        <v>254-2024-06-30</v>
      </c>
    </row>
    <row r="991" spans="1:20" x14ac:dyDescent="0.3">
      <c r="A991" s="37">
        <v>254</v>
      </c>
      <c r="B991" s="5" t="s">
        <v>197</v>
      </c>
      <c r="C991" s="5" t="s">
        <v>198</v>
      </c>
      <c r="D991" s="5" t="s">
        <v>60</v>
      </c>
      <c r="E991" s="5" t="s">
        <v>24</v>
      </c>
      <c r="F991" s="6">
        <v>45473</v>
      </c>
      <c r="G991" s="5">
        <v>73</v>
      </c>
      <c r="H991" s="5">
        <v>73</v>
      </c>
      <c r="I991" s="8">
        <f>IFERROR(H992/G992,"")</f>
        <v>1</v>
      </c>
      <c r="J991" s="15">
        <f t="shared" si="132"/>
        <v>1</v>
      </c>
      <c r="K991" s="5" t="s">
        <v>25</v>
      </c>
      <c r="L991" s="5" t="s">
        <v>25</v>
      </c>
      <c r="M991" s="5">
        <f t="shared" si="128"/>
        <v>2024</v>
      </c>
      <c r="N991" s="5" t="str">
        <f t="shared" si="129"/>
        <v>Septiembre</v>
      </c>
      <c r="O991" s="6" t="str">
        <f t="shared" si="130"/>
        <v>2024-2</v>
      </c>
      <c r="P991" s="16">
        <v>0</v>
      </c>
      <c r="Q991" s="16">
        <v>0</v>
      </c>
      <c r="R991" s="5">
        <v>0</v>
      </c>
      <c r="S991" s="5" t="s">
        <v>29</v>
      </c>
      <c r="T991" s="5" t="str">
        <f t="shared" si="131"/>
        <v>254-2024-09-30</v>
      </c>
    </row>
    <row r="992" spans="1:20" x14ac:dyDescent="0.3">
      <c r="A992" s="25">
        <v>254</v>
      </c>
      <c r="B992" s="5" t="s">
        <v>197</v>
      </c>
      <c r="C992" s="5" t="s">
        <v>198</v>
      </c>
      <c r="D992" s="5" t="s">
        <v>60</v>
      </c>
      <c r="E992" s="5" t="s">
        <v>24</v>
      </c>
      <c r="F992" s="6">
        <v>45565</v>
      </c>
      <c r="G992" s="5">
        <v>73</v>
      </c>
      <c r="H992" s="5">
        <v>73</v>
      </c>
      <c r="I992" s="15">
        <f>IFERROR(IF((H993/G993)&gt;1.3,1.3,H993/G993),"")</f>
        <v>1</v>
      </c>
      <c r="J992" s="15">
        <f t="shared" si="132"/>
        <v>1</v>
      </c>
      <c r="K992" s="5" t="s">
        <v>25</v>
      </c>
      <c r="L992" s="5" t="s">
        <v>25</v>
      </c>
      <c r="M992" s="5">
        <f t="shared" si="128"/>
        <v>2024</v>
      </c>
      <c r="N992" s="5" t="str">
        <f t="shared" si="129"/>
        <v>Diciembre</v>
      </c>
      <c r="O992" s="6" t="str">
        <f t="shared" si="130"/>
        <v>2023-2</v>
      </c>
      <c r="P992" s="16">
        <v>0</v>
      </c>
      <c r="Q992" s="16">
        <v>0</v>
      </c>
      <c r="R992" s="5">
        <v>0</v>
      </c>
      <c r="S992" s="5" t="s">
        <v>29</v>
      </c>
      <c r="T992" s="5" t="str">
        <f t="shared" si="131"/>
        <v>254-2024-12-31</v>
      </c>
    </row>
    <row r="993" spans="1:20" x14ac:dyDescent="0.3">
      <c r="A993" s="25">
        <v>254</v>
      </c>
      <c r="B993" s="5" t="s">
        <v>197</v>
      </c>
      <c r="C993" s="5" t="s">
        <v>198</v>
      </c>
      <c r="D993" s="5" t="s">
        <v>60</v>
      </c>
      <c r="E993" s="5" t="s">
        <v>24</v>
      </c>
      <c r="F993" s="6">
        <v>45657</v>
      </c>
      <c r="G993" s="5">
        <v>73</v>
      </c>
      <c r="H993" s="5">
        <v>73</v>
      </c>
      <c r="I993" s="15">
        <f>IFERROR(IF((H994/G994)&gt;1.3,1.3,H994/G994),"")</f>
        <v>1.125</v>
      </c>
      <c r="J993" s="15">
        <f t="shared" si="132"/>
        <v>1.125</v>
      </c>
      <c r="K993" s="5" t="s">
        <v>25</v>
      </c>
      <c r="L993" s="5" t="s">
        <v>25</v>
      </c>
      <c r="M993" s="5">
        <f t="shared" si="128"/>
        <v>2023</v>
      </c>
      <c r="N993" s="5" t="str">
        <f t="shared" si="129"/>
        <v>Diciembre</v>
      </c>
      <c r="O993" s="6" t="str">
        <f t="shared" si="130"/>
        <v>2024-2</v>
      </c>
      <c r="P993" s="16">
        <v>0</v>
      </c>
      <c r="Q993" s="16">
        <v>0</v>
      </c>
      <c r="R993" s="5">
        <v>0</v>
      </c>
      <c r="S993" s="5" t="s">
        <v>29</v>
      </c>
      <c r="T993" s="5" t="str">
        <f t="shared" si="131"/>
        <v>255-2023-12-31</v>
      </c>
    </row>
    <row r="994" spans="1:20" x14ac:dyDescent="0.3">
      <c r="A994" s="37">
        <v>255</v>
      </c>
      <c r="B994" s="5" t="s">
        <v>200</v>
      </c>
      <c r="C994" s="5" t="s">
        <v>127</v>
      </c>
      <c r="D994" s="5" t="s">
        <v>73</v>
      </c>
      <c r="E994" s="5" t="s">
        <v>24</v>
      </c>
      <c r="F994" s="6">
        <v>45291</v>
      </c>
      <c r="G994" s="5">
        <v>16</v>
      </c>
      <c r="H994" s="9">
        <v>18</v>
      </c>
      <c r="I994" s="8">
        <f>IFERROR(H995/G995,"")</f>
        <v>-0.05</v>
      </c>
      <c r="J994" s="15">
        <f t="shared" si="132"/>
        <v>-0.05</v>
      </c>
      <c r="K994" s="5" t="s">
        <v>25</v>
      </c>
      <c r="L994" s="5" t="s">
        <v>25</v>
      </c>
      <c r="M994" s="5">
        <f t="shared" si="128"/>
        <v>2024</v>
      </c>
      <c r="N994" s="5" t="str">
        <f t="shared" si="129"/>
        <v>Diciembre</v>
      </c>
      <c r="O994" s="6" t="str">
        <f t="shared" si="130"/>
        <v>2023-1</v>
      </c>
      <c r="P994" s="16">
        <v>0</v>
      </c>
      <c r="Q994" s="16">
        <v>0</v>
      </c>
      <c r="R994" s="5">
        <v>0</v>
      </c>
      <c r="S994" s="5" t="s">
        <v>29</v>
      </c>
      <c r="T994" s="5" t="str">
        <f t="shared" si="131"/>
        <v>255-2024-12-31</v>
      </c>
    </row>
    <row r="995" spans="1:20" x14ac:dyDescent="0.3">
      <c r="A995" s="25">
        <v>255</v>
      </c>
      <c r="B995" s="5" t="s">
        <v>200</v>
      </c>
      <c r="C995" s="5" t="s">
        <v>127</v>
      </c>
      <c r="D995" s="5" t="s">
        <v>73</v>
      </c>
      <c r="E995" s="5" t="s">
        <v>24</v>
      </c>
      <c r="F995" s="6">
        <v>45657</v>
      </c>
      <c r="G995" s="5">
        <v>100</v>
      </c>
      <c r="H995" s="10">
        <v>-5</v>
      </c>
      <c r="I995" s="15">
        <f>IFERROR(IF((H996/G996)&gt;1.3,1.3,H996/G996),"")</f>
        <v>1.2352941176470589</v>
      </c>
      <c r="J995" s="15">
        <f t="shared" si="132"/>
        <v>1.2352941176470589</v>
      </c>
      <c r="K995" s="5"/>
      <c r="L995" s="5"/>
      <c r="M995" s="5">
        <f t="shared" si="128"/>
        <v>2023</v>
      </c>
      <c r="N995" s="5" t="str">
        <f t="shared" si="129"/>
        <v>Junio</v>
      </c>
      <c r="O995" s="6" t="str">
        <f t="shared" si="130"/>
        <v>2023-2</v>
      </c>
      <c r="P995" s="16">
        <v>0</v>
      </c>
      <c r="Q995" s="16">
        <v>0</v>
      </c>
      <c r="R995" s="5">
        <v>0</v>
      </c>
      <c r="S995" s="5" t="s">
        <v>29</v>
      </c>
      <c r="T995" s="5" t="str">
        <f t="shared" si="131"/>
        <v>256-2023-06-30</v>
      </c>
    </row>
    <row r="996" spans="1:20" x14ac:dyDescent="0.3">
      <c r="A996" s="25">
        <v>256</v>
      </c>
      <c r="B996" s="5" t="s">
        <v>201</v>
      </c>
      <c r="C996" s="5" t="s">
        <v>127</v>
      </c>
      <c r="D996" s="5" t="s">
        <v>54</v>
      </c>
      <c r="E996" s="5" t="s">
        <v>24</v>
      </c>
      <c r="F996" s="17">
        <v>45107</v>
      </c>
      <c r="G996" s="5">
        <v>17</v>
      </c>
      <c r="H996" s="9">
        <v>21</v>
      </c>
      <c r="I996" s="8">
        <f t="shared" ref="I996:I1003" si="133">IFERROR(H997/G997,"")</f>
        <v>1.2352941176470589</v>
      </c>
      <c r="J996" s="15">
        <f t="shared" si="132"/>
        <v>1.2352941176470589</v>
      </c>
      <c r="K996" s="5" t="s">
        <v>55</v>
      </c>
      <c r="L996" s="5" t="s">
        <v>55</v>
      </c>
      <c r="M996" s="5">
        <f t="shared" si="128"/>
        <v>2023</v>
      </c>
      <c r="N996" s="5" t="str">
        <f t="shared" si="129"/>
        <v>Diciembre</v>
      </c>
      <c r="O996" s="6" t="str">
        <f t="shared" si="130"/>
        <v>2024-1</v>
      </c>
      <c r="P996" s="16">
        <v>0</v>
      </c>
      <c r="Q996" s="16">
        <v>0</v>
      </c>
      <c r="R996" s="5">
        <v>0</v>
      </c>
      <c r="S996" s="5" t="s">
        <v>29</v>
      </c>
      <c r="T996" s="5" t="str">
        <f t="shared" si="131"/>
        <v>256-2023-12-31</v>
      </c>
    </row>
    <row r="997" spans="1:20" x14ac:dyDescent="0.3">
      <c r="A997" s="37">
        <v>256</v>
      </c>
      <c r="B997" s="5" t="s">
        <v>201</v>
      </c>
      <c r="C997" s="5" t="s">
        <v>127</v>
      </c>
      <c r="D997" s="5" t="s">
        <v>54</v>
      </c>
      <c r="E997" s="5" t="s">
        <v>24</v>
      </c>
      <c r="F997" s="6">
        <v>45291</v>
      </c>
      <c r="G997" s="5">
        <v>17</v>
      </c>
      <c r="H997" s="9">
        <v>21</v>
      </c>
      <c r="I997" s="8">
        <f t="shared" si="133"/>
        <v>1.1764705882352942</v>
      </c>
      <c r="J997" s="15">
        <f t="shared" si="132"/>
        <v>1.1764705882352942</v>
      </c>
      <c r="K997" s="5" t="s">
        <v>55</v>
      </c>
      <c r="L997" s="5" t="s">
        <v>55</v>
      </c>
      <c r="M997" s="5">
        <f t="shared" si="128"/>
        <v>2024</v>
      </c>
      <c r="N997" s="5" t="str">
        <f t="shared" si="129"/>
        <v>Junio</v>
      </c>
      <c r="O997" s="6" t="str">
        <f t="shared" si="130"/>
        <v>2024-2</v>
      </c>
      <c r="P997" s="16">
        <v>0</v>
      </c>
      <c r="Q997" s="16">
        <v>0</v>
      </c>
      <c r="R997" s="5">
        <v>0</v>
      </c>
      <c r="S997" s="5" t="s">
        <v>29</v>
      </c>
      <c r="T997" s="5" t="str">
        <f t="shared" si="131"/>
        <v>256-2024-06-30</v>
      </c>
    </row>
    <row r="998" spans="1:20" x14ac:dyDescent="0.3">
      <c r="A998" s="5">
        <v>256</v>
      </c>
      <c r="B998" s="5" t="s">
        <v>201</v>
      </c>
      <c r="C998" s="5" t="s">
        <v>127</v>
      </c>
      <c r="D998" s="5" t="s">
        <v>54</v>
      </c>
      <c r="E998" s="5" t="s">
        <v>24</v>
      </c>
      <c r="F998" s="6">
        <v>45473</v>
      </c>
      <c r="G998" s="5">
        <v>17</v>
      </c>
      <c r="H998" s="5">
        <v>20</v>
      </c>
      <c r="I998" s="8">
        <f t="shared" si="133"/>
        <v>1.5294117647058822</v>
      </c>
      <c r="J998" s="15">
        <v>1.1765000000000001</v>
      </c>
      <c r="K998" s="5" t="s">
        <v>55</v>
      </c>
      <c r="L998" s="5" t="s">
        <v>55</v>
      </c>
      <c r="M998" s="5">
        <f t="shared" si="128"/>
        <v>2024</v>
      </c>
      <c r="N998" s="5" t="str">
        <f t="shared" si="129"/>
        <v>Diciembre</v>
      </c>
      <c r="O998" s="6" t="str">
        <f t="shared" si="130"/>
        <v>2023-1</v>
      </c>
      <c r="P998" s="5">
        <v>0</v>
      </c>
      <c r="Q998" s="5">
        <v>0</v>
      </c>
      <c r="R998" s="5">
        <v>0</v>
      </c>
      <c r="S998" s="5" t="s">
        <v>29</v>
      </c>
      <c r="T998" s="5" t="str">
        <f t="shared" si="131"/>
        <v>256-2024-12-31</v>
      </c>
    </row>
    <row r="999" spans="1:20" x14ac:dyDescent="0.3">
      <c r="A999" s="25">
        <v>256</v>
      </c>
      <c r="B999" s="5" t="s">
        <v>201</v>
      </c>
      <c r="C999" s="5" t="s">
        <v>127</v>
      </c>
      <c r="D999" s="5" t="s">
        <v>54</v>
      </c>
      <c r="E999" s="5" t="s">
        <v>24</v>
      </c>
      <c r="F999" s="6">
        <v>45657</v>
      </c>
      <c r="G999" s="5">
        <v>17</v>
      </c>
      <c r="H999" s="10">
        <v>26</v>
      </c>
      <c r="I999" s="8">
        <f t="shared" si="133"/>
        <v>0.83333333333333337</v>
      </c>
      <c r="J999" s="15">
        <f>IFERROR(IF((H1000/G1000)&gt;H1000/G1000,1.3,H1000/G1000),"")</f>
        <v>0.83333333333333337</v>
      </c>
      <c r="K999" s="5" t="s">
        <v>55</v>
      </c>
      <c r="L999" s="5" t="s">
        <v>55</v>
      </c>
      <c r="M999" s="5">
        <f t="shared" si="128"/>
        <v>2023</v>
      </c>
      <c r="N999" s="5" t="str">
        <f t="shared" si="129"/>
        <v>Junio</v>
      </c>
      <c r="O999" s="6" t="str">
        <f t="shared" si="130"/>
        <v>2023-2</v>
      </c>
      <c r="P999" s="16">
        <v>0</v>
      </c>
      <c r="Q999" s="16">
        <v>0</v>
      </c>
      <c r="R999" s="5">
        <v>0</v>
      </c>
      <c r="S999" s="5" t="s">
        <v>29</v>
      </c>
      <c r="T999" s="5" t="str">
        <f t="shared" si="131"/>
        <v>257-2023-06-30</v>
      </c>
    </row>
    <row r="1000" spans="1:20" x14ac:dyDescent="0.3">
      <c r="A1000" s="25">
        <v>257</v>
      </c>
      <c r="B1000" s="5" t="s">
        <v>202</v>
      </c>
      <c r="C1000" s="5" t="s">
        <v>127</v>
      </c>
      <c r="D1000" s="5" t="s">
        <v>54</v>
      </c>
      <c r="E1000" s="5" t="s">
        <v>24</v>
      </c>
      <c r="F1000" s="17">
        <v>45107</v>
      </c>
      <c r="G1000" s="5">
        <v>18</v>
      </c>
      <c r="H1000" s="9">
        <v>15</v>
      </c>
      <c r="I1000" s="8">
        <f t="shared" si="133"/>
        <v>1</v>
      </c>
      <c r="J1000" s="15">
        <f>IFERROR(IF((H1001/G1001)&gt;H1001/G1001,1.3,H1001/G1001),"")</f>
        <v>1</v>
      </c>
      <c r="K1000" s="5" t="s">
        <v>55</v>
      </c>
      <c r="L1000" s="5" t="s">
        <v>55</v>
      </c>
      <c r="M1000" s="5">
        <f t="shared" si="128"/>
        <v>2023</v>
      </c>
      <c r="N1000" s="5" t="str">
        <f t="shared" si="129"/>
        <v>Diciembre</v>
      </c>
      <c r="O1000" s="6" t="str">
        <f t="shared" si="130"/>
        <v>2023-1</v>
      </c>
      <c r="P1000" s="16">
        <v>0</v>
      </c>
      <c r="Q1000" s="16">
        <v>0</v>
      </c>
      <c r="R1000" s="5">
        <v>0</v>
      </c>
      <c r="S1000" s="5" t="s">
        <v>29</v>
      </c>
      <c r="T1000" s="5" t="str">
        <f t="shared" si="131"/>
        <v>257-2023-12-31</v>
      </c>
    </row>
    <row r="1001" spans="1:20" x14ac:dyDescent="0.3">
      <c r="A1001" s="37">
        <v>257</v>
      </c>
      <c r="B1001" s="5" t="s">
        <v>202</v>
      </c>
      <c r="C1001" s="5" t="s">
        <v>127</v>
      </c>
      <c r="D1001" s="5" t="s">
        <v>54</v>
      </c>
      <c r="E1001" s="5" t="s">
        <v>24</v>
      </c>
      <c r="F1001" s="6">
        <v>45291</v>
      </c>
      <c r="G1001" s="5">
        <v>24</v>
      </c>
      <c r="H1001" s="9">
        <v>24</v>
      </c>
      <c r="I1001" s="8">
        <f t="shared" si="133"/>
        <v>0.60526315789473994</v>
      </c>
      <c r="J1001" s="15">
        <f>IFERROR(IF((H1002/G1002)&gt;H1002/G1002,1.3,H1002/G1002),"")</f>
        <v>0.60526315789473994</v>
      </c>
      <c r="K1001" s="5" t="s">
        <v>55</v>
      </c>
      <c r="L1001" s="5" t="s">
        <v>55</v>
      </c>
      <c r="M1001" s="5">
        <f t="shared" si="128"/>
        <v>2023</v>
      </c>
      <c r="N1001" s="5" t="str">
        <f t="shared" si="129"/>
        <v>Junio</v>
      </c>
      <c r="O1001" s="6" t="str">
        <f t="shared" si="130"/>
        <v>2023-2</v>
      </c>
      <c r="P1001" s="16">
        <v>0</v>
      </c>
      <c r="Q1001" s="16">
        <v>0</v>
      </c>
      <c r="R1001" s="5">
        <v>0</v>
      </c>
      <c r="S1001" s="5" t="s">
        <v>29</v>
      </c>
      <c r="T1001" s="5" t="str">
        <f t="shared" si="131"/>
        <v>259-2023-06-30</v>
      </c>
    </row>
    <row r="1002" spans="1:20" x14ac:dyDescent="0.3">
      <c r="A1002" s="25">
        <v>259</v>
      </c>
      <c r="B1002" s="5" t="s">
        <v>203</v>
      </c>
      <c r="C1002" s="5" t="s">
        <v>194</v>
      </c>
      <c r="D1002" s="5" t="s">
        <v>60</v>
      </c>
      <c r="E1002" s="5" t="s">
        <v>24</v>
      </c>
      <c r="F1002" s="6">
        <v>45107</v>
      </c>
      <c r="G1002" s="5">
        <v>100</v>
      </c>
      <c r="H1002" s="9">
        <v>60.526315789473998</v>
      </c>
      <c r="I1002" s="8">
        <f t="shared" si="133"/>
        <v>0.6875</v>
      </c>
      <c r="J1002" s="15">
        <f>IFERROR(IF((H1003/G1003)&gt;H1003/G1003,1.3,H1003/G1003),"")</f>
        <v>0.6875</v>
      </c>
      <c r="K1002" s="5" t="s">
        <v>25</v>
      </c>
      <c r="L1002" s="5" t="s">
        <v>25</v>
      </c>
      <c r="M1002" s="5">
        <f t="shared" si="128"/>
        <v>2023</v>
      </c>
      <c r="N1002" s="5" t="str">
        <f t="shared" si="129"/>
        <v>Septiembre</v>
      </c>
      <c r="O1002" s="6" t="str">
        <f t="shared" si="130"/>
        <v>2024-1</v>
      </c>
      <c r="P1002" s="16">
        <v>0</v>
      </c>
      <c r="Q1002" s="16">
        <v>0</v>
      </c>
      <c r="R1002" s="5">
        <v>0</v>
      </c>
      <c r="S1002" s="5" t="s">
        <v>29</v>
      </c>
      <c r="T1002" s="5" t="str">
        <f t="shared" si="131"/>
        <v>259-2023-09-30</v>
      </c>
    </row>
    <row r="1003" spans="1:20" x14ac:dyDescent="0.3">
      <c r="A1003" s="41">
        <v>259</v>
      </c>
      <c r="B1003" s="5" t="s">
        <v>203</v>
      </c>
      <c r="C1003" s="5" t="s">
        <v>194</v>
      </c>
      <c r="D1003" s="5" t="s">
        <v>60</v>
      </c>
      <c r="E1003" s="5" t="s">
        <v>24</v>
      </c>
      <c r="F1003" s="6">
        <v>45199</v>
      </c>
      <c r="G1003" s="5">
        <v>100</v>
      </c>
      <c r="H1003" s="9">
        <v>68.75</v>
      </c>
      <c r="I1003" s="8">
        <f t="shared" si="133"/>
        <v>0.38544444444444442</v>
      </c>
      <c r="J1003" s="15">
        <f>IFERROR(IF((H1004/G1004)&gt;H1004/G1004,1.3,H1004/G1004),"")</f>
        <v>0.38544444444444442</v>
      </c>
      <c r="K1003" s="5" t="s">
        <v>25</v>
      </c>
      <c r="L1003" s="5" t="s">
        <v>25</v>
      </c>
      <c r="M1003" s="5">
        <f t="shared" si="128"/>
        <v>2024</v>
      </c>
      <c r="N1003" s="5" t="str">
        <f t="shared" si="129"/>
        <v>Junio</v>
      </c>
      <c r="O1003" s="6" t="str">
        <f t="shared" si="130"/>
        <v>2024-2</v>
      </c>
      <c r="P1003" s="16">
        <v>0</v>
      </c>
      <c r="Q1003" s="16">
        <v>0</v>
      </c>
      <c r="R1003" s="5">
        <v>0</v>
      </c>
      <c r="S1003" s="5" t="s">
        <v>29</v>
      </c>
      <c r="T1003" s="5" t="str">
        <f t="shared" si="131"/>
        <v>259-2024-06-30</v>
      </c>
    </row>
    <row r="1004" spans="1:20" x14ac:dyDescent="0.3">
      <c r="A1004" s="5">
        <v>259</v>
      </c>
      <c r="B1004" s="5" t="s">
        <v>203</v>
      </c>
      <c r="C1004" s="5" t="s">
        <v>194</v>
      </c>
      <c r="D1004" s="5" t="s">
        <v>60</v>
      </c>
      <c r="E1004" s="5" t="s">
        <v>24</v>
      </c>
      <c r="F1004" s="6">
        <v>45473</v>
      </c>
      <c r="G1004" s="5">
        <v>90</v>
      </c>
      <c r="H1004" s="5">
        <v>34.69</v>
      </c>
      <c r="I1004" s="15">
        <v>0.38544444444444442</v>
      </c>
      <c r="J1004" s="15">
        <v>0.38544444444444442</v>
      </c>
      <c r="K1004" s="5" t="s">
        <v>25</v>
      </c>
      <c r="L1004" s="5" t="s">
        <v>25</v>
      </c>
      <c r="M1004" s="5">
        <f t="shared" si="128"/>
        <v>2024</v>
      </c>
      <c r="N1004" s="5" t="str">
        <f t="shared" si="129"/>
        <v>Septiembre</v>
      </c>
      <c r="O1004" s="6" t="str">
        <f t="shared" si="130"/>
        <v>2024-2</v>
      </c>
      <c r="P1004" s="5">
        <v>0</v>
      </c>
      <c r="Q1004" s="5">
        <v>0</v>
      </c>
      <c r="R1004" s="5">
        <v>0</v>
      </c>
      <c r="S1004" s="5" t="s">
        <v>29</v>
      </c>
      <c r="T1004" s="5" t="str">
        <f t="shared" si="131"/>
        <v>259-2024-09-30</v>
      </c>
    </row>
    <row r="1005" spans="1:20" x14ac:dyDescent="0.3">
      <c r="A1005" s="25">
        <v>259</v>
      </c>
      <c r="B1005" s="5" t="s">
        <v>203</v>
      </c>
      <c r="C1005" s="5" t="s">
        <v>194</v>
      </c>
      <c r="D1005" s="5" t="s">
        <v>60</v>
      </c>
      <c r="E1005" s="5" t="s">
        <v>24</v>
      </c>
      <c r="F1005" s="6">
        <v>45565</v>
      </c>
      <c r="G1005" s="5">
        <v>90</v>
      </c>
      <c r="H1005" s="10">
        <v>83.33</v>
      </c>
      <c r="I1005" s="15">
        <f>IFERROR(IF((H1006/G1006)&gt;1.3,1.3,H1006/G1006),"")</f>
        <v>0.87144444444444447</v>
      </c>
      <c r="J1005" s="15">
        <f>IFERROR(IF((H1006/G1006)&gt;H1006/G1006,1.3,H1006/G1006),"")</f>
        <v>0.87144444444444447</v>
      </c>
      <c r="K1005" s="5" t="s">
        <v>25</v>
      </c>
      <c r="L1005" s="5" t="s">
        <v>25</v>
      </c>
      <c r="M1005" s="5">
        <f t="shared" si="128"/>
        <v>2024</v>
      </c>
      <c r="N1005" s="5" t="str">
        <f t="shared" si="129"/>
        <v>Diciembre</v>
      </c>
      <c r="O1005" s="6" t="str">
        <f t="shared" si="130"/>
        <v>2023-1</v>
      </c>
      <c r="P1005" s="16">
        <v>0</v>
      </c>
      <c r="Q1005" s="16">
        <v>0</v>
      </c>
      <c r="R1005" s="5">
        <v>0</v>
      </c>
      <c r="S1005" s="5" t="s">
        <v>29</v>
      </c>
      <c r="T1005" s="5" t="str">
        <f t="shared" si="131"/>
        <v>259-2024-12-31</v>
      </c>
    </row>
    <row r="1006" spans="1:20" x14ac:dyDescent="0.3">
      <c r="A1006" s="25">
        <v>259</v>
      </c>
      <c r="B1006" s="5" t="s">
        <v>203</v>
      </c>
      <c r="C1006" s="5" t="s">
        <v>194</v>
      </c>
      <c r="D1006" s="5" t="s">
        <v>60</v>
      </c>
      <c r="E1006" s="5" t="s">
        <v>24</v>
      </c>
      <c r="F1006" s="6">
        <v>45657</v>
      </c>
      <c r="G1006" s="5">
        <v>90</v>
      </c>
      <c r="H1006" s="10">
        <v>78.430000000000007</v>
      </c>
      <c r="I1006" s="15">
        <f>IFERROR(IF((H1007/G1007)&gt;1.3,1.3,H1007/G1007),"")</f>
        <v>0.93333333333333324</v>
      </c>
      <c r="J1006" s="15">
        <f>IFERROR(IF((H1007/G1007)&gt;H1007/G1007,1.3,H1007/G1007),"")</f>
        <v>0.93333333333333324</v>
      </c>
      <c r="K1006" s="5" t="s">
        <v>25</v>
      </c>
      <c r="L1006" s="5" t="s">
        <v>25</v>
      </c>
      <c r="M1006" s="5">
        <f t="shared" si="128"/>
        <v>2023</v>
      </c>
      <c r="N1006" s="5" t="str">
        <f t="shared" si="129"/>
        <v>Junio</v>
      </c>
      <c r="O1006" s="6" t="str">
        <f t="shared" si="130"/>
        <v>2023-2</v>
      </c>
      <c r="P1006" s="16">
        <v>0</v>
      </c>
      <c r="Q1006" s="16">
        <v>0</v>
      </c>
      <c r="R1006" s="5">
        <v>0</v>
      </c>
      <c r="S1006" s="5" t="s">
        <v>29</v>
      </c>
      <c r="T1006" s="5" t="str">
        <f t="shared" si="131"/>
        <v>260-2023-06-30</v>
      </c>
    </row>
    <row r="1007" spans="1:20" x14ac:dyDescent="0.3">
      <c r="A1007" s="25">
        <v>260</v>
      </c>
      <c r="B1007" s="5" t="s">
        <v>204</v>
      </c>
      <c r="C1007" s="5" t="s">
        <v>205</v>
      </c>
      <c r="D1007" s="5" t="s">
        <v>54</v>
      </c>
      <c r="E1007" s="5" t="s">
        <v>62</v>
      </c>
      <c r="F1007" s="17">
        <v>45107</v>
      </c>
      <c r="G1007" s="5">
        <v>3</v>
      </c>
      <c r="H1007" s="9">
        <v>2.8</v>
      </c>
      <c r="I1007" s="8">
        <f t="shared" ref="I1007:I1014" si="134">IFERROR(IF(G1008/H1008&gt;1.3,1.3,G1008/H1008),"")</f>
        <v>1.0344827586206897</v>
      </c>
      <c r="J1007" s="8">
        <f t="shared" ref="J1007:J1014" si="135">IFERROR(G1008/H1008,"")</f>
        <v>1.0344827586206897</v>
      </c>
      <c r="K1007" s="5" t="s">
        <v>91</v>
      </c>
      <c r="L1007" s="5" t="s">
        <v>91</v>
      </c>
      <c r="M1007" s="5">
        <f t="shared" si="128"/>
        <v>2023</v>
      </c>
      <c r="N1007" s="5" t="str">
        <f t="shared" si="129"/>
        <v>Diciembre</v>
      </c>
      <c r="O1007" s="6" t="str">
        <f t="shared" si="130"/>
        <v>2024-1</v>
      </c>
      <c r="P1007" s="16">
        <v>0</v>
      </c>
      <c r="Q1007" s="16">
        <v>1</v>
      </c>
      <c r="R1007" s="5">
        <v>0</v>
      </c>
      <c r="S1007" s="5" t="s">
        <v>51</v>
      </c>
      <c r="T1007" s="5" t="str">
        <f t="shared" si="131"/>
        <v>260-2023-12-31</v>
      </c>
    </row>
    <row r="1008" spans="1:20" x14ac:dyDescent="0.3">
      <c r="A1008" s="37">
        <v>260</v>
      </c>
      <c r="B1008" s="5" t="s">
        <v>204</v>
      </c>
      <c r="C1008" s="5" t="s">
        <v>205</v>
      </c>
      <c r="D1008" s="5" t="s">
        <v>54</v>
      </c>
      <c r="E1008" s="5" t="s">
        <v>62</v>
      </c>
      <c r="F1008" s="6">
        <v>45291</v>
      </c>
      <c r="G1008" s="5">
        <v>3</v>
      </c>
      <c r="H1008" s="9">
        <v>2.9</v>
      </c>
      <c r="I1008" s="8">
        <f t="shared" si="134"/>
        <v>1.1155378486055778</v>
      </c>
      <c r="J1008" s="8">
        <f t="shared" si="135"/>
        <v>1.1155378486055778</v>
      </c>
      <c r="K1008" s="5" t="s">
        <v>91</v>
      </c>
      <c r="L1008" s="5" t="s">
        <v>91</v>
      </c>
      <c r="M1008" s="5">
        <f t="shared" si="128"/>
        <v>2024</v>
      </c>
      <c r="N1008" s="5" t="str">
        <f t="shared" si="129"/>
        <v>Junio</v>
      </c>
      <c r="O1008" s="6" t="str">
        <f t="shared" si="130"/>
        <v>2024-2</v>
      </c>
      <c r="P1008" s="16">
        <v>0</v>
      </c>
      <c r="Q1008" s="16">
        <v>1</v>
      </c>
      <c r="R1008" s="5">
        <v>0</v>
      </c>
      <c r="S1008" s="5" t="s">
        <v>51</v>
      </c>
      <c r="T1008" s="5" t="str">
        <f t="shared" si="131"/>
        <v>260-2024-06-30</v>
      </c>
    </row>
    <row r="1009" spans="1:20" x14ac:dyDescent="0.3">
      <c r="A1009" s="5">
        <v>260</v>
      </c>
      <c r="B1009" s="5" t="s">
        <v>204</v>
      </c>
      <c r="C1009" s="5" t="s">
        <v>205</v>
      </c>
      <c r="D1009" s="5" t="s">
        <v>54</v>
      </c>
      <c r="E1009" s="5" t="s">
        <v>62</v>
      </c>
      <c r="F1009" s="6">
        <v>45473</v>
      </c>
      <c r="G1009" s="5">
        <v>2.8</v>
      </c>
      <c r="H1009" s="5">
        <v>2.5099999999999998</v>
      </c>
      <c r="I1009" s="8">
        <f t="shared" si="134"/>
        <v>1.3</v>
      </c>
      <c r="J1009" s="8">
        <f t="shared" si="135"/>
        <v>1.3333333333333333</v>
      </c>
      <c r="K1009" s="5" t="s">
        <v>91</v>
      </c>
      <c r="L1009" s="5" t="s">
        <v>91</v>
      </c>
      <c r="M1009" s="5">
        <f t="shared" si="128"/>
        <v>2024</v>
      </c>
      <c r="N1009" s="5" t="str">
        <f t="shared" si="129"/>
        <v>Diciembre</v>
      </c>
      <c r="O1009" s="6" t="str">
        <f t="shared" si="130"/>
        <v>2023-1</v>
      </c>
      <c r="P1009" s="5">
        <v>1</v>
      </c>
      <c r="Q1009" s="5">
        <v>1</v>
      </c>
      <c r="R1009" s="5">
        <v>0</v>
      </c>
      <c r="S1009" s="5" t="s">
        <v>51</v>
      </c>
      <c r="T1009" s="5" t="str">
        <f t="shared" si="131"/>
        <v>260-2024-12-31</v>
      </c>
    </row>
    <row r="1010" spans="1:20" x14ac:dyDescent="0.3">
      <c r="A1010" s="25">
        <v>260</v>
      </c>
      <c r="B1010" s="5" t="s">
        <v>204</v>
      </c>
      <c r="C1010" s="5" t="s">
        <v>205</v>
      </c>
      <c r="D1010" s="5" t="s">
        <v>54</v>
      </c>
      <c r="E1010" s="5" t="s">
        <v>62</v>
      </c>
      <c r="F1010" s="6">
        <v>45657</v>
      </c>
      <c r="G1010" s="5">
        <v>2.8</v>
      </c>
      <c r="H1010" s="10">
        <v>2.1</v>
      </c>
      <c r="I1010" s="8">
        <f t="shared" si="134"/>
        <v>1.3</v>
      </c>
      <c r="J1010" s="8">
        <f t="shared" si="135"/>
        <v>1.5151515151515151</v>
      </c>
      <c r="K1010" s="5" t="s">
        <v>91</v>
      </c>
      <c r="L1010" s="5" t="s">
        <v>91</v>
      </c>
      <c r="M1010" s="5">
        <f t="shared" si="128"/>
        <v>2023</v>
      </c>
      <c r="N1010" s="5" t="str">
        <f t="shared" si="129"/>
        <v>Junio</v>
      </c>
      <c r="O1010" s="6" t="str">
        <f t="shared" si="130"/>
        <v>2023-2</v>
      </c>
      <c r="P1010" s="16">
        <v>1</v>
      </c>
      <c r="Q1010" s="16">
        <v>1</v>
      </c>
      <c r="R1010" s="5">
        <v>0</v>
      </c>
      <c r="S1010" s="5" t="s">
        <v>51</v>
      </c>
      <c r="T1010" s="5" t="str">
        <f t="shared" si="131"/>
        <v>261-2023-06-30</v>
      </c>
    </row>
    <row r="1011" spans="1:20" x14ac:dyDescent="0.3">
      <c r="A1011" s="25">
        <v>261</v>
      </c>
      <c r="B1011" s="5" t="s">
        <v>206</v>
      </c>
      <c r="C1011" s="5" t="s">
        <v>53</v>
      </c>
      <c r="D1011" s="5" t="s">
        <v>54</v>
      </c>
      <c r="E1011" s="5" t="s">
        <v>62</v>
      </c>
      <c r="F1011" s="17">
        <v>45107</v>
      </c>
      <c r="G1011" s="5">
        <v>3</v>
      </c>
      <c r="H1011" s="9">
        <v>1.98</v>
      </c>
      <c r="I1011" s="8">
        <f t="shared" si="134"/>
        <v>1.3</v>
      </c>
      <c r="J1011" s="8">
        <f t="shared" si="135"/>
        <v>1.5151515151515151</v>
      </c>
      <c r="K1011" s="5" t="s">
        <v>91</v>
      </c>
      <c r="L1011" s="5" t="s">
        <v>91</v>
      </c>
      <c r="M1011" s="5">
        <f t="shared" si="128"/>
        <v>2023</v>
      </c>
      <c r="N1011" s="5" t="str">
        <f t="shared" si="129"/>
        <v>Diciembre</v>
      </c>
      <c r="O1011" s="6" t="str">
        <f t="shared" si="130"/>
        <v>2024-1</v>
      </c>
      <c r="P1011" s="16">
        <v>2</v>
      </c>
      <c r="Q1011" s="16">
        <v>2</v>
      </c>
      <c r="R1011" s="5">
        <v>0</v>
      </c>
      <c r="S1011" s="5" t="s">
        <v>51</v>
      </c>
      <c r="T1011" s="5" t="str">
        <f t="shared" si="131"/>
        <v>261-2023-12-31</v>
      </c>
    </row>
    <row r="1012" spans="1:20" x14ac:dyDescent="0.3">
      <c r="A1012" s="37">
        <v>261</v>
      </c>
      <c r="B1012" s="5" t="s">
        <v>206</v>
      </c>
      <c r="C1012" s="5" t="s">
        <v>53</v>
      </c>
      <c r="D1012" s="5" t="s">
        <v>54</v>
      </c>
      <c r="E1012" s="5" t="s">
        <v>62</v>
      </c>
      <c r="F1012" s="6">
        <v>45291</v>
      </c>
      <c r="G1012" s="5">
        <v>3</v>
      </c>
      <c r="H1012" s="9">
        <v>1.98</v>
      </c>
      <c r="I1012" s="8">
        <f t="shared" si="134"/>
        <v>1.3</v>
      </c>
      <c r="J1012" s="8">
        <f t="shared" si="135"/>
        <v>1.3636363636363635</v>
      </c>
      <c r="K1012" s="5" t="s">
        <v>91</v>
      </c>
      <c r="L1012" s="5" t="s">
        <v>91</v>
      </c>
      <c r="M1012" s="5">
        <f t="shared" si="128"/>
        <v>2024</v>
      </c>
      <c r="N1012" s="5" t="str">
        <f t="shared" si="129"/>
        <v>Junio</v>
      </c>
      <c r="O1012" s="6" t="str">
        <f t="shared" si="130"/>
        <v>2024-2</v>
      </c>
      <c r="P1012" s="16">
        <v>0</v>
      </c>
      <c r="Q1012" s="16">
        <v>0</v>
      </c>
      <c r="R1012" s="5">
        <v>0</v>
      </c>
      <c r="S1012" s="5" t="s">
        <v>51</v>
      </c>
      <c r="T1012" s="5" t="str">
        <f t="shared" si="131"/>
        <v>261-2024-06-30</v>
      </c>
    </row>
    <row r="1013" spans="1:20" x14ac:dyDescent="0.3">
      <c r="A1013" s="5">
        <v>261</v>
      </c>
      <c r="B1013" s="5" t="s">
        <v>206</v>
      </c>
      <c r="C1013" s="5" t="s">
        <v>53</v>
      </c>
      <c r="D1013" s="5" t="s">
        <v>54</v>
      </c>
      <c r="E1013" s="5" t="s">
        <v>62</v>
      </c>
      <c r="F1013" s="6">
        <v>45473</v>
      </c>
      <c r="G1013" s="5">
        <v>3</v>
      </c>
      <c r="H1013" s="5">
        <v>2.2000000000000002</v>
      </c>
      <c r="I1013" s="8">
        <f t="shared" si="134"/>
        <v>1.3</v>
      </c>
      <c r="J1013" s="8">
        <f t="shared" si="135"/>
        <v>1.3636363636363635</v>
      </c>
      <c r="K1013" s="5" t="s">
        <v>91</v>
      </c>
      <c r="L1013" s="5" t="s">
        <v>91</v>
      </c>
      <c r="M1013" s="5">
        <f t="shared" si="128"/>
        <v>2024</v>
      </c>
      <c r="N1013" s="5" t="str">
        <f t="shared" si="129"/>
        <v>Diciembre</v>
      </c>
      <c r="O1013" s="6" t="str">
        <f t="shared" si="130"/>
        <v>2023-1</v>
      </c>
      <c r="P1013" s="5">
        <v>1</v>
      </c>
      <c r="Q1013" s="5">
        <v>1</v>
      </c>
      <c r="R1013" s="5">
        <v>0</v>
      </c>
      <c r="S1013" s="5" t="s">
        <v>51</v>
      </c>
      <c r="T1013" s="5" t="str">
        <f t="shared" si="131"/>
        <v>261-2024-12-31</v>
      </c>
    </row>
    <row r="1014" spans="1:20" x14ac:dyDescent="0.3">
      <c r="A1014" s="25">
        <v>261</v>
      </c>
      <c r="B1014" s="5" t="s">
        <v>206</v>
      </c>
      <c r="C1014" s="5" t="s">
        <v>53</v>
      </c>
      <c r="D1014" s="5" t="s">
        <v>54</v>
      </c>
      <c r="E1014" s="5" t="s">
        <v>62</v>
      </c>
      <c r="F1014" s="6">
        <v>45657</v>
      </c>
      <c r="G1014" s="5">
        <v>3</v>
      </c>
      <c r="H1014" s="10">
        <v>2.2000000000000002</v>
      </c>
      <c r="I1014" s="8" t="str">
        <f t="shared" si="134"/>
        <v/>
      </c>
      <c r="J1014" s="8" t="str">
        <f t="shared" si="135"/>
        <v/>
      </c>
      <c r="K1014" s="5" t="s">
        <v>91</v>
      </c>
      <c r="L1014" s="5" t="s">
        <v>91</v>
      </c>
      <c r="M1014" s="5">
        <f t="shared" si="128"/>
        <v>2023</v>
      </c>
      <c r="N1014" s="5" t="str">
        <f t="shared" si="129"/>
        <v>Junio</v>
      </c>
      <c r="O1014" s="6" t="str">
        <f t="shared" si="130"/>
        <v>2023-2</v>
      </c>
      <c r="P1014" s="16">
        <v>1</v>
      </c>
      <c r="Q1014" s="16">
        <v>1</v>
      </c>
      <c r="R1014" s="5">
        <v>0</v>
      </c>
      <c r="S1014" s="5" t="s">
        <v>51</v>
      </c>
      <c r="T1014" s="5" t="str">
        <f t="shared" si="131"/>
        <v>262-2023-06-30</v>
      </c>
    </row>
    <row r="1015" spans="1:20" x14ac:dyDescent="0.3">
      <c r="A1015" s="25">
        <v>262</v>
      </c>
      <c r="B1015" s="5" t="s">
        <v>207</v>
      </c>
      <c r="C1015" s="5" t="s">
        <v>46</v>
      </c>
      <c r="D1015" s="5" t="s">
        <v>54</v>
      </c>
      <c r="E1015" s="5" t="s">
        <v>62</v>
      </c>
      <c r="F1015" s="17">
        <v>45107</v>
      </c>
      <c r="G1015" s="5">
        <v>20</v>
      </c>
      <c r="H1015" s="9">
        <v>0</v>
      </c>
      <c r="I1015" s="8">
        <v>1</v>
      </c>
      <c r="J1015" s="8">
        <v>1</v>
      </c>
      <c r="K1015" s="5" t="s">
        <v>25</v>
      </c>
      <c r="L1015" s="5" t="s">
        <v>25</v>
      </c>
      <c r="M1015" s="5">
        <f t="shared" si="128"/>
        <v>2023</v>
      </c>
      <c r="N1015" s="5" t="str">
        <f t="shared" si="129"/>
        <v>Diciembre</v>
      </c>
      <c r="O1015" s="6" t="str">
        <f t="shared" si="130"/>
        <v>2024-1</v>
      </c>
      <c r="P1015" s="16">
        <v>0</v>
      </c>
      <c r="Q1015" s="16">
        <v>0</v>
      </c>
      <c r="R1015" s="5">
        <v>0</v>
      </c>
      <c r="S1015" s="5" t="s">
        <v>34</v>
      </c>
      <c r="T1015" s="5" t="str">
        <f t="shared" si="131"/>
        <v>262-2023-12-31</v>
      </c>
    </row>
    <row r="1016" spans="1:20" x14ac:dyDescent="0.3">
      <c r="A1016" s="37">
        <v>262</v>
      </c>
      <c r="B1016" s="5" t="s">
        <v>207</v>
      </c>
      <c r="C1016" s="5" t="s">
        <v>46</v>
      </c>
      <c r="D1016" s="5" t="s">
        <v>54</v>
      </c>
      <c r="E1016" s="5" t="s">
        <v>62</v>
      </c>
      <c r="F1016" s="6">
        <v>45291</v>
      </c>
      <c r="G1016" s="5">
        <v>20</v>
      </c>
      <c r="H1016" s="9">
        <v>11</v>
      </c>
      <c r="I1016" s="8">
        <v>1</v>
      </c>
      <c r="J1016" s="8">
        <v>1</v>
      </c>
      <c r="K1016" s="5" t="s">
        <v>25</v>
      </c>
      <c r="L1016" s="5" t="s">
        <v>25</v>
      </c>
      <c r="M1016" s="5">
        <f t="shared" si="128"/>
        <v>2024</v>
      </c>
      <c r="N1016" s="5" t="str">
        <f t="shared" si="129"/>
        <v>Junio</v>
      </c>
      <c r="O1016" s="6" t="str">
        <f t="shared" si="130"/>
        <v>2024-2</v>
      </c>
      <c r="P1016" s="16">
        <v>0</v>
      </c>
      <c r="Q1016" s="16">
        <v>0</v>
      </c>
      <c r="R1016" s="5">
        <v>0</v>
      </c>
      <c r="S1016" s="5" t="s">
        <v>34</v>
      </c>
      <c r="T1016" s="5" t="str">
        <f t="shared" si="131"/>
        <v>262-2024-06-30</v>
      </c>
    </row>
    <row r="1017" spans="1:20" x14ac:dyDescent="0.3">
      <c r="A1017" s="5">
        <v>262</v>
      </c>
      <c r="B1017" s="5" t="s">
        <v>208</v>
      </c>
      <c r="C1017" s="5" t="s">
        <v>46</v>
      </c>
      <c r="D1017" s="5" t="s">
        <v>54</v>
      </c>
      <c r="E1017" s="5" t="s">
        <v>62</v>
      </c>
      <c r="F1017" s="6">
        <v>45473</v>
      </c>
      <c r="G1017" s="5">
        <v>20</v>
      </c>
      <c r="H1017" s="5">
        <v>0</v>
      </c>
      <c r="I1017" s="8">
        <v>1</v>
      </c>
      <c r="J1017" s="8">
        <v>1</v>
      </c>
      <c r="K1017" s="5" t="s">
        <v>25</v>
      </c>
      <c r="L1017" s="5" t="s">
        <v>25</v>
      </c>
      <c r="M1017" s="5">
        <f t="shared" si="128"/>
        <v>2024</v>
      </c>
      <c r="N1017" s="5" t="str">
        <f t="shared" si="129"/>
        <v>Diciembre</v>
      </c>
      <c r="O1017" s="6" t="str">
        <f t="shared" si="130"/>
        <v>2023-1</v>
      </c>
      <c r="P1017" s="5">
        <v>0</v>
      </c>
      <c r="Q1017" s="5">
        <v>0</v>
      </c>
      <c r="R1017" s="5">
        <v>0</v>
      </c>
      <c r="S1017" s="5" t="s">
        <v>34</v>
      </c>
      <c r="T1017" s="5" t="str">
        <f t="shared" si="131"/>
        <v>262-2024-12-31</v>
      </c>
    </row>
    <row r="1018" spans="1:20" x14ac:dyDescent="0.3">
      <c r="A1018" s="25">
        <v>262</v>
      </c>
      <c r="B1018" s="5" t="s">
        <v>208</v>
      </c>
      <c r="C1018" s="5" t="s">
        <v>46</v>
      </c>
      <c r="D1018" s="5" t="s">
        <v>54</v>
      </c>
      <c r="E1018" s="5" t="s">
        <v>62</v>
      </c>
      <c r="F1018" s="6">
        <v>45657</v>
      </c>
      <c r="G1018" s="5">
        <v>20</v>
      </c>
      <c r="H1018" s="10">
        <v>0</v>
      </c>
      <c r="I1018" s="8">
        <v>1</v>
      </c>
      <c r="J1018" s="8">
        <v>1</v>
      </c>
      <c r="K1018" s="5" t="s">
        <v>25</v>
      </c>
      <c r="L1018" s="5" t="s">
        <v>25</v>
      </c>
      <c r="M1018" s="5">
        <f t="shared" si="128"/>
        <v>2023</v>
      </c>
      <c r="N1018" s="5" t="str">
        <f t="shared" si="129"/>
        <v>Marzo</v>
      </c>
      <c r="O1018" s="6" t="str">
        <f t="shared" si="130"/>
        <v>2023-1</v>
      </c>
      <c r="P1018" s="16">
        <v>0</v>
      </c>
      <c r="Q1018" s="16">
        <v>0</v>
      </c>
      <c r="R1018" s="5">
        <v>0</v>
      </c>
      <c r="S1018" s="5" t="s">
        <v>34</v>
      </c>
      <c r="T1018" s="5" t="str">
        <f t="shared" si="131"/>
        <v>263-2023-03-31</v>
      </c>
    </row>
    <row r="1019" spans="1:20" x14ac:dyDescent="0.3">
      <c r="A1019" s="25">
        <v>263</v>
      </c>
      <c r="B1019" s="5" t="s">
        <v>209</v>
      </c>
      <c r="C1019" s="5" t="s">
        <v>46</v>
      </c>
      <c r="D1019" s="5" t="s">
        <v>60</v>
      </c>
      <c r="E1019" s="5" t="s">
        <v>24</v>
      </c>
      <c r="F1019" s="6">
        <v>45016</v>
      </c>
      <c r="G1019" s="5">
        <v>100</v>
      </c>
      <c r="H1019" s="9">
        <v>100</v>
      </c>
      <c r="I1019" s="8">
        <f>IFERROR(H1020/G1020,"")</f>
        <v>1</v>
      </c>
      <c r="J1019" s="15">
        <f>IFERROR(IF((H1020/G1020)&gt;H1020/G1020,1.3,H1020/G1020),"")</f>
        <v>1</v>
      </c>
      <c r="K1019" s="5" t="s">
        <v>25</v>
      </c>
      <c r="L1019" s="5" t="s">
        <v>25</v>
      </c>
      <c r="M1019" s="5">
        <f t="shared" si="128"/>
        <v>2023</v>
      </c>
      <c r="N1019" s="5" t="str">
        <f t="shared" si="129"/>
        <v>Junio</v>
      </c>
      <c r="O1019" s="6" t="str">
        <f t="shared" si="130"/>
        <v>2023-2</v>
      </c>
      <c r="P1019" s="16">
        <v>0</v>
      </c>
      <c r="Q1019" s="16">
        <v>0</v>
      </c>
      <c r="R1019" s="5">
        <v>0</v>
      </c>
      <c r="S1019" s="5" t="s">
        <v>29</v>
      </c>
      <c r="T1019" s="5" t="str">
        <f t="shared" si="131"/>
        <v>263-2023-06-30</v>
      </c>
    </row>
    <row r="1020" spans="1:20" x14ac:dyDescent="0.3">
      <c r="A1020" s="25">
        <v>263</v>
      </c>
      <c r="B1020" s="5" t="s">
        <v>209</v>
      </c>
      <c r="C1020" s="5" t="s">
        <v>46</v>
      </c>
      <c r="D1020" s="5" t="s">
        <v>60</v>
      </c>
      <c r="E1020" s="5" t="s">
        <v>24</v>
      </c>
      <c r="F1020" s="6">
        <v>45107</v>
      </c>
      <c r="G1020" s="5">
        <v>100</v>
      </c>
      <c r="H1020" s="9">
        <v>100</v>
      </c>
      <c r="I1020" s="8">
        <f>IFERROR(H1021/G1021,"")</f>
        <v>1</v>
      </c>
      <c r="J1020" s="15">
        <f>IFERROR(IF((H1021/G1021)&gt;H1021/G1021,1.3,H1021/G1021),"")</f>
        <v>1</v>
      </c>
      <c r="K1020" s="5" t="s">
        <v>25</v>
      </c>
      <c r="L1020" s="5" t="s">
        <v>25</v>
      </c>
      <c r="M1020" s="5">
        <f t="shared" si="128"/>
        <v>2023</v>
      </c>
      <c r="N1020" s="5" t="str">
        <f t="shared" si="129"/>
        <v>Septiembre</v>
      </c>
      <c r="O1020" s="6" t="str">
        <f t="shared" si="130"/>
        <v>2023-2</v>
      </c>
      <c r="P1020" s="16">
        <v>0</v>
      </c>
      <c r="Q1020" s="16">
        <v>0</v>
      </c>
      <c r="R1020" s="5">
        <v>0</v>
      </c>
      <c r="S1020" s="5" t="s">
        <v>29</v>
      </c>
      <c r="T1020" s="5" t="str">
        <f t="shared" si="131"/>
        <v>263-2023-09-30</v>
      </c>
    </row>
    <row r="1021" spans="1:20" x14ac:dyDescent="0.3">
      <c r="A1021" s="41">
        <v>263</v>
      </c>
      <c r="B1021" s="5" t="s">
        <v>209</v>
      </c>
      <c r="C1021" s="5" t="s">
        <v>46</v>
      </c>
      <c r="D1021" s="5" t="s">
        <v>60</v>
      </c>
      <c r="E1021" s="5" t="s">
        <v>24</v>
      </c>
      <c r="F1021" s="6">
        <v>45199</v>
      </c>
      <c r="G1021" s="5">
        <v>100</v>
      </c>
      <c r="H1021" s="9">
        <v>100</v>
      </c>
      <c r="I1021" s="8">
        <f>IFERROR(H1022/G1022,"")</f>
        <v>1</v>
      </c>
      <c r="J1021" s="15">
        <f>IFERROR(IF((H1022/G1022)&gt;H1022/G1022,1.3,H1022/G1022),"")</f>
        <v>1</v>
      </c>
      <c r="K1021" s="5" t="s">
        <v>25</v>
      </c>
      <c r="L1021" s="5" t="s">
        <v>25</v>
      </c>
      <c r="M1021" s="5">
        <f t="shared" si="128"/>
        <v>2023</v>
      </c>
      <c r="N1021" s="5" t="str">
        <f t="shared" si="129"/>
        <v>Diciembre</v>
      </c>
      <c r="O1021" s="6" t="str">
        <f t="shared" si="130"/>
        <v>2024-1</v>
      </c>
      <c r="P1021" s="16">
        <v>0</v>
      </c>
      <c r="Q1021" s="16">
        <v>0</v>
      </c>
      <c r="R1021" s="5">
        <v>0</v>
      </c>
      <c r="S1021" s="5" t="s">
        <v>29</v>
      </c>
      <c r="T1021" s="5" t="str">
        <f t="shared" si="131"/>
        <v>263-2023-12-31</v>
      </c>
    </row>
    <row r="1022" spans="1:20" x14ac:dyDescent="0.3">
      <c r="A1022" s="37">
        <v>263</v>
      </c>
      <c r="B1022" s="5" t="s">
        <v>209</v>
      </c>
      <c r="C1022" s="5" t="s">
        <v>46</v>
      </c>
      <c r="D1022" s="5" t="s">
        <v>60</v>
      </c>
      <c r="E1022" s="5" t="s">
        <v>24</v>
      </c>
      <c r="F1022" s="6">
        <v>45291</v>
      </c>
      <c r="G1022" s="5">
        <v>100</v>
      </c>
      <c r="H1022" s="9">
        <v>100</v>
      </c>
      <c r="I1022" s="8">
        <f>IFERROR(H1023/G1023,"")</f>
        <v>1</v>
      </c>
      <c r="J1022" s="15">
        <f>IFERROR(IF((H1023/G1023)&gt;H1023/G1023,1.3,H1023/G1023),"")</f>
        <v>1</v>
      </c>
      <c r="K1022" s="5" t="s">
        <v>25</v>
      </c>
      <c r="L1022" s="5" t="s">
        <v>25</v>
      </c>
      <c r="M1022" s="5">
        <f t="shared" si="128"/>
        <v>2024</v>
      </c>
      <c r="N1022" s="5" t="str">
        <f t="shared" si="129"/>
        <v>Marzo</v>
      </c>
      <c r="O1022" s="6" t="str">
        <f t="shared" si="130"/>
        <v>2024-1</v>
      </c>
      <c r="P1022" s="16">
        <v>0</v>
      </c>
      <c r="Q1022" s="16">
        <v>0</v>
      </c>
      <c r="R1022" s="5">
        <v>0</v>
      </c>
      <c r="S1022" s="5" t="s">
        <v>29</v>
      </c>
      <c r="T1022" s="5" t="str">
        <f t="shared" si="131"/>
        <v>263-2024-03-31</v>
      </c>
    </row>
    <row r="1023" spans="1:20" x14ac:dyDescent="0.3">
      <c r="A1023" s="25">
        <v>263</v>
      </c>
      <c r="B1023" s="5" t="s">
        <v>209</v>
      </c>
      <c r="C1023" s="5" t="s">
        <v>46</v>
      </c>
      <c r="D1023" s="5" t="s">
        <v>60</v>
      </c>
      <c r="E1023" s="5" t="s">
        <v>24</v>
      </c>
      <c r="F1023" s="6">
        <v>45382</v>
      </c>
      <c r="G1023" s="5">
        <v>100</v>
      </c>
      <c r="H1023" s="10">
        <v>100</v>
      </c>
      <c r="I1023" s="15">
        <f>IFERROR(IF((H1024/G1024)&gt;1.3,1.3,H1024/G1024),"")</f>
        <v>1</v>
      </c>
      <c r="J1023" s="15">
        <f>IFERROR(IF((H1024/G1024)&gt;H1024/G1024,1.3,H1024/G1024),"")</f>
        <v>1</v>
      </c>
      <c r="K1023" s="5" t="s">
        <v>25</v>
      </c>
      <c r="L1023" s="5" t="s">
        <v>25</v>
      </c>
      <c r="M1023" s="5">
        <f t="shared" si="128"/>
        <v>2024</v>
      </c>
      <c r="N1023" s="5" t="str">
        <f t="shared" si="129"/>
        <v>Junio</v>
      </c>
      <c r="O1023" s="6" t="str">
        <f t="shared" si="130"/>
        <v>2024-2</v>
      </c>
      <c r="P1023" s="16">
        <v>0</v>
      </c>
      <c r="Q1023" s="16">
        <v>0</v>
      </c>
      <c r="R1023" s="5">
        <v>0</v>
      </c>
      <c r="S1023" s="5" t="s">
        <v>29</v>
      </c>
      <c r="T1023" s="5" t="str">
        <f t="shared" si="131"/>
        <v>263-2024-06-30</v>
      </c>
    </row>
    <row r="1024" spans="1:20" x14ac:dyDescent="0.3">
      <c r="A1024" s="5">
        <v>263</v>
      </c>
      <c r="B1024" s="5" t="s">
        <v>209</v>
      </c>
      <c r="C1024" s="5" t="s">
        <v>46</v>
      </c>
      <c r="D1024" s="5" t="s">
        <v>60</v>
      </c>
      <c r="E1024" s="5" t="s">
        <v>24</v>
      </c>
      <c r="F1024" s="6">
        <v>45473</v>
      </c>
      <c r="G1024" s="5">
        <v>100</v>
      </c>
      <c r="H1024" s="5">
        <v>100</v>
      </c>
      <c r="I1024" s="15">
        <v>1</v>
      </c>
      <c r="J1024" s="15">
        <v>1</v>
      </c>
      <c r="K1024" s="5" t="s">
        <v>25</v>
      </c>
      <c r="L1024" s="5" t="s">
        <v>25</v>
      </c>
      <c r="M1024" s="5">
        <f t="shared" si="128"/>
        <v>2024</v>
      </c>
      <c r="N1024" s="5" t="str">
        <f t="shared" si="129"/>
        <v>Septiembre</v>
      </c>
      <c r="O1024" s="6" t="str">
        <f t="shared" si="130"/>
        <v>2024-2</v>
      </c>
      <c r="P1024" s="5">
        <v>0</v>
      </c>
      <c r="Q1024" s="5">
        <v>0</v>
      </c>
      <c r="R1024" s="5">
        <v>0</v>
      </c>
      <c r="S1024" s="5" t="s">
        <v>29</v>
      </c>
      <c r="T1024" s="5" t="str">
        <f t="shared" si="131"/>
        <v>263-2024-09-30</v>
      </c>
    </row>
    <row r="1025" spans="1:20" x14ac:dyDescent="0.3">
      <c r="A1025" s="25">
        <v>263</v>
      </c>
      <c r="B1025" s="5" t="s">
        <v>209</v>
      </c>
      <c r="C1025" s="5" t="s">
        <v>46</v>
      </c>
      <c r="D1025" s="5" t="s">
        <v>60</v>
      </c>
      <c r="E1025" s="5" t="s">
        <v>24</v>
      </c>
      <c r="F1025" s="6">
        <v>45565</v>
      </c>
      <c r="G1025" s="5">
        <v>100</v>
      </c>
      <c r="H1025" s="10">
        <v>100</v>
      </c>
      <c r="I1025" s="15">
        <f>IFERROR(IF((H1026/G1026)&gt;1.3,1.3,H1026/G1026),"")</f>
        <v>1</v>
      </c>
      <c r="J1025" s="15">
        <f>IFERROR(IF((H1026/G1026)&gt;H1026/G1026,1.3,H1026/G1026),"")</f>
        <v>1</v>
      </c>
      <c r="K1025" s="5" t="s">
        <v>25</v>
      </c>
      <c r="L1025" s="5" t="s">
        <v>25</v>
      </c>
      <c r="M1025" s="5">
        <f t="shared" si="128"/>
        <v>2024</v>
      </c>
      <c r="N1025" s="5" t="str">
        <f t="shared" si="129"/>
        <v>Diciembre</v>
      </c>
      <c r="O1025" s="6" t="str">
        <f t="shared" si="130"/>
        <v>2023-1</v>
      </c>
      <c r="P1025" s="16">
        <v>0</v>
      </c>
      <c r="Q1025" s="16">
        <v>0</v>
      </c>
      <c r="R1025" s="5">
        <v>0</v>
      </c>
      <c r="S1025" s="5" t="s">
        <v>29</v>
      </c>
      <c r="T1025" s="5" t="str">
        <f t="shared" si="131"/>
        <v>263-2024-12-31</v>
      </c>
    </row>
    <row r="1026" spans="1:20" x14ac:dyDescent="0.3">
      <c r="A1026" s="25">
        <v>263</v>
      </c>
      <c r="B1026" s="5" t="s">
        <v>209</v>
      </c>
      <c r="C1026" s="5" t="s">
        <v>46</v>
      </c>
      <c r="D1026" s="5" t="s">
        <v>60</v>
      </c>
      <c r="E1026" s="5" t="s">
        <v>24</v>
      </c>
      <c r="F1026" s="6">
        <v>45657</v>
      </c>
      <c r="G1026" s="5">
        <v>100</v>
      </c>
      <c r="H1026" s="10">
        <v>100</v>
      </c>
      <c r="I1026" s="15">
        <f>IFERROR(IF((H1027/G1027)&gt;1.3,1.3,H1027/G1027),"")</f>
        <v>1</v>
      </c>
      <c r="J1026" s="15">
        <f>IFERROR(IF((H1027/G1027)&gt;H1027/G1027,1.3,H1027/G1027),"")</f>
        <v>1</v>
      </c>
      <c r="K1026" s="5" t="s">
        <v>25</v>
      </c>
      <c r="L1026" s="5" t="s">
        <v>25</v>
      </c>
      <c r="M1026" s="5">
        <f t="shared" si="128"/>
        <v>2023</v>
      </c>
      <c r="N1026" s="5" t="str">
        <f t="shared" si="129"/>
        <v>Junio</v>
      </c>
      <c r="O1026" s="6" t="str">
        <f t="shared" si="130"/>
        <v>2023-2</v>
      </c>
      <c r="P1026" s="16">
        <v>0</v>
      </c>
      <c r="Q1026" s="16">
        <v>0</v>
      </c>
      <c r="R1026" s="5">
        <v>0</v>
      </c>
      <c r="S1026" s="5" t="s">
        <v>29</v>
      </c>
      <c r="T1026" s="5" t="str">
        <f t="shared" si="131"/>
        <v>264-2023-06-30</v>
      </c>
    </row>
    <row r="1027" spans="1:20" x14ac:dyDescent="0.3">
      <c r="A1027" s="25">
        <v>264</v>
      </c>
      <c r="B1027" s="5" t="s">
        <v>210</v>
      </c>
      <c r="C1027" s="5" t="s">
        <v>46</v>
      </c>
      <c r="D1027" s="5" t="s">
        <v>54</v>
      </c>
      <c r="E1027" s="5" t="s">
        <v>24</v>
      </c>
      <c r="F1027" s="17">
        <v>45107</v>
      </c>
      <c r="G1027" s="5">
        <v>100</v>
      </c>
      <c r="H1027" s="9">
        <v>100</v>
      </c>
      <c r="I1027" s="8">
        <f>IFERROR(H1028/G1028,"")</f>
        <v>1</v>
      </c>
      <c r="J1027" s="15">
        <f>IFERROR(IF((H1028/G1028)&gt;H1028/G1028,1.3,H1028/G1028),"")</f>
        <v>1</v>
      </c>
      <c r="K1027" s="5" t="s">
        <v>25</v>
      </c>
      <c r="L1027" s="5" t="s">
        <v>25</v>
      </c>
      <c r="M1027" s="5">
        <f t="shared" si="128"/>
        <v>2023</v>
      </c>
      <c r="N1027" s="5" t="str">
        <f t="shared" si="129"/>
        <v>Diciembre</v>
      </c>
      <c r="O1027" s="6" t="str">
        <f t="shared" si="130"/>
        <v>2024-1</v>
      </c>
      <c r="P1027" s="16">
        <v>0</v>
      </c>
      <c r="Q1027" s="16">
        <v>0</v>
      </c>
      <c r="R1027" s="5">
        <v>0</v>
      </c>
      <c r="S1027" s="5" t="s">
        <v>29</v>
      </c>
      <c r="T1027" s="5" t="str">
        <f t="shared" si="131"/>
        <v>264-2023-12-31</v>
      </c>
    </row>
    <row r="1028" spans="1:20" x14ac:dyDescent="0.3">
      <c r="A1028" s="37">
        <v>264</v>
      </c>
      <c r="B1028" s="5" t="s">
        <v>210</v>
      </c>
      <c r="C1028" s="5" t="s">
        <v>46</v>
      </c>
      <c r="D1028" s="5" t="s">
        <v>54</v>
      </c>
      <c r="E1028" s="5" t="s">
        <v>24</v>
      </c>
      <c r="F1028" s="6">
        <v>45291</v>
      </c>
      <c r="G1028" s="5">
        <v>100</v>
      </c>
      <c r="H1028" s="9">
        <v>100</v>
      </c>
      <c r="I1028" s="8">
        <f>IFERROR(H1029/G1029,"")</f>
        <v>1</v>
      </c>
      <c r="J1028" s="15">
        <f>IFERROR(IF((H1029/G1029)&gt;H1029/G1029,1.3,H1029/G1029),"")</f>
        <v>1</v>
      </c>
      <c r="K1028" s="5" t="s">
        <v>25</v>
      </c>
      <c r="L1028" s="5" t="s">
        <v>25</v>
      </c>
      <c r="M1028" s="5">
        <f t="shared" si="128"/>
        <v>2024</v>
      </c>
      <c r="N1028" s="5" t="str">
        <f t="shared" si="129"/>
        <v>Junio</v>
      </c>
      <c r="O1028" s="6" t="str">
        <f t="shared" si="130"/>
        <v>2024-2</v>
      </c>
      <c r="P1028" s="16">
        <v>0</v>
      </c>
      <c r="Q1028" s="16">
        <v>0</v>
      </c>
      <c r="R1028" s="5">
        <v>0</v>
      </c>
      <c r="S1028" s="5" t="s">
        <v>29</v>
      </c>
      <c r="T1028" s="5" t="str">
        <f t="shared" si="131"/>
        <v>264-2024-06-30</v>
      </c>
    </row>
    <row r="1029" spans="1:20" x14ac:dyDescent="0.3">
      <c r="A1029" s="5">
        <v>264</v>
      </c>
      <c r="B1029" s="5" t="s">
        <v>211</v>
      </c>
      <c r="C1029" s="5" t="s">
        <v>46</v>
      </c>
      <c r="D1029" s="5" t="s">
        <v>54</v>
      </c>
      <c r="E1029" s="5" t="s">
        <v>24</v>
      </c>
      <c r="F1029" s="6">
        <v>45473</v>
      </c>
      <c r="G1029" s="5">
        <v>100</v>
      </c>
      <c r="H1029" s="5">
        <v>100</v>
      </c>
      <c r="I1029" s="15">
        <v>1</v>
      </c>
      <c r="J1029" s="15">
        <v>1</v>
      </c>
      <c r="K1029" s="5" t="s">
        <v>25</v>
      </c>
      <c r="L1029" s="5" t="s">
        <v>25</v>
      </c>
      <c r="M1029" s="5">
        <f t="shared" ref="M1029:M1092" si="136">YEAR(F1030)</f>
        <v>2024</v>
      </c>
      <c r="N1029" s="5" t="str">
        <f t="shared" ref="N1029:N1092" si="137">PROPER(TEXT(F1030,"mmmm"))</f>
        <v>Diciembre</v>
      </c>
      <c r="O1029" s="6" t="str">
        <f t="shared" ref="O1029:O1092" si="138">IF(OR(N1030="Enero",N1030="Febrero",N1030="Marzo",N1030="Abril",N1030="Mayo",N1030="Junio"),M1030&amp;"-1",IF(OR(N1030="Julio",N1030="Agosto",N1030="Septiembre",N1030="Octubre",N1030="Noviembre",N1030="Diciembre"),M1030&amp;"-2"))</f>
        <v>2023-1</v>
      </c>
      <c r="P1029" s="5">
        <v>0</v>
      </c>
      <c r="Q1029" s="5">
        <v>0</v>
      </c>
      <c r="R1029" s="5">
        <v>0</v>
      </c>
      <c r="S1029" s="5" t="s">
        <v>29</v>
      </c>
      <c r="T1029" s="5" t="str">
        <f t="shared" ref="T1029:T1092" si="139">A1030&amp;"-"&amp;YEAR(F1030)&amp;"-"&amp;IF(LEN(MONTH(F1030))=1,"0"&amp;MONTH(F1030),MONTH(F1030))&amp;"-"&amp;DAY(F1030)</f>
        <v>264-2024-12-31</v>
      </c>
    </row>
    <row r="1030" spans="1:20" x14ac:dyDescent="0.3">
      <c r="A1030" s="25">
        <v>264</v>
      </c>
      <c r="B1030" s="5" t="s">
        <v>211</v>
      </c>
      <c r="C1030" s="5" t="s">
        <v>46</v>
      </c>
      <c r="D1030" s="5" t="s">
        <v>54</v>
      </c>
      <c r="E1030" s="5" t="s">
        <v>24</v>
      </c>
      <c r="F1030" s="6">
        <v>45657</v>
      </c>
      <c r="G1030" s="5">
        <v>100</v>
      </c>
      <c r="H1030" s="10">
        <v>100</v>
      </c>
      <c r="I1030" s="15">
        <f>IFERROR(IF((H1031/G1031)&gt;1.3,1.3,H1031/G1031),"")</f>
        <v>0.8</v>
      </c>
      <c r="J1030" s="15">
        <f>IFERROR(IF((H1031/G1031)&gt;H1031/G1031,1.3,H1031/G1031),"")</f>
        <v>0.8</v>
      </c>
      <c r="K1030" s="5" t="s">
        <v>25</v>
      </c>
      <c r="L1030" s="5" t="s">
        <v>25</v>
      </c>
      <c r="M1030" s="5">
        <f t="shared" si="136"/>
        <v>2023</v>
      </c>
      <c r="N1030" s="5" t="str">
        <f t="shared" si="137"/>
        <v>Junio</v>
      </c>
      <c r="O1030" s="6" t="str">
        <f t="shared" si="138"/>
        <v>2023-2</v>
      </c>
      <c r="P1030" s="16">
        <v>0</v>
      </c>
      <c r="Q1030" s="16">
        <v>0</v>
      </c>
      <c r="R1030" s="5">
        <v>0</v>
      </c>
      <c r="S1030" s="5" t="s">
        <v>29</v>
      </c>
      <c r="T1030" s="5" t="str">
        <f t="shared" si="139"/>
        <v>265-2023-06-30</v>
      </c>
    </row>
    <row r="1031" spans="1:20" x14ac:dyDescent="0.3">
      <c r="A1031" s="25">
        <v>265</v>
      </c>
      <c r="B1031" s="5" t="s">
        <v>212</v>
      </c>
      <c r="C1031" s="5" t="s">
        <v>46</v>
      </c>
      <c r="D1031" s="5" t="s">
        <v>54</v>
      </c>
      <c r="E1031" s="5" t="s">
        <v>24</v>
      </c>
      <c r="F1031" s="17">
        <v>45107</v>
      </c>
      <c r="G1031" s="5">
        <v>100</v>
      </c>
      <c r="H1031" s="9">
        <v>80</v>
      </c>
      <c r="I1031" s="8">
        <f>IFERROR(H1032/G1032,"")</f>
        <v>0.97129999999999994</v>
      </c>
      <c r="J1031" s="15">
        <f>IFERROR(IF((H1032/G1032)&gt;H1032/G1032,1.3,H1032/G1032),"")</f>
        <v>0.97129999999999994</v>
      </c>
      <c r="K1031" s="5" t="s">
        <v>25</v>
      </c>
      <c r="L1031" s="5" t="s">
        <v>25</v>
      </c>
      <c r="M1031" s="5">
        <f t="shared" si="136"/>
        <v>2023</v>
      </c>
      <c r="N1031" s="5" t="str">
        <f t="shared" si="137"/>
        <v>Diciembre</v>
      </c>
      <c r="O1031" s="6" t="str">
        <f t="shared" si="138"/>
        <v>2024-1</v>
      </c>
      <c r="P1031" s="16">
        <v>0</v>
      </c>
      <c r="Q1031" s="16">
        <v>0</v>
      </c>
      <c r="R1031" s="5">
        <v>0</v>
      </c>
      <c r="S1031" s="5" t="s">
        <v>29</v>
      </c>
      <c r="T1031" s="5" t="str">
        <f t="shared" si="139"/>
        <v>265-2023-12-31</v>
      </c>
    </row>
    <row r="1032" spans="1:20" x14ac:dyDescent="0.3">
      <c r="A1032" s="37">
        <v>265</v>
      </c>
      <c r="B1032" s="5" t="s">
        <v>212</v>
      </c>
      <c r="C1032" s="5" t="s">
        <v>46</v>
      </c>
      <c r="D1032" s="5" t="s">
        <v>54</v>
      </c>
      <c r="E1032" s="5" t="s">
        <v>24</v>
      </c>
      <c r="F1032" s="6">
        <v>45291</v>
      </c>
      <c r="G1032" s="5">
        <v>100</v>
      </c>
      <c r="H1032" s="9">
        <v>97.13</v>
      </c>
      <c r="I1032" s="8">
        <f>IFERROR(H1033/G1033,"")</f>
        <v>1.0526315789473684</v>
      </c>
      <c r="J1032" s="15">
        <f>IFERROR(IF((H1033/G1033)&gt;H1033/G1033,1.3,H1033/G1033),"")</f>
        <v>1.0526315789473684</v>
      </c>
      <c r="K1032" s="5" t="s">
        <v>25</v>
      </c>
      <c r="L1032" s="5" t="s">
        <v>25</v>
      </c>
      <c r="M1032" s="5">
        <f t="shared" si="136"/>
        <v>2024</v>
      </c>
      <c r="N1032" s="5" t="str">
        <f t="shared" si="137"/>
        <v>Junio</v>
      </c>
      <c r="O1032" s="6" t="str">
        <f t="shared" si="138"/>
        <v>2024-2</v>
      </c>
      <c r="P1032" s="16">
        <v>0</v>
      </c>
      <c r="Q1032" s="16">
        <v>0</v>
      </c>
      <c r="R1032" s="5">
        <v>0</v>
      </c>
      <c r="S1032" s="5" t="s">
        <v>29</v>
      </c>
      <c r="T1032" s="5" t="str">
        <f t="shared" si="139"/>
        <v>265-2024-06-30</v>
      </c>
    </row>
    <row r="1033" spans="1:20" x14ac:dyDescent="0.3">
      <c r="A1033" s="5">
        <v>265</v>
      </c>
      <c r="B1033" s="5" t="s">
        <v>213</v>
      </c>
      <c r="C1033" s="5" t="s">
        <v>46</v>
      </c>
      <c r="D1033" s="5" t="s">
        <v>54</v>
      </c>
      <c r="E1033" s="5" t="s">
        <v>24</v>
      </c>
      <c r="F1033" s="6">
        <v>45473</v>
      </c>
      <c r="G1033" s="5">
        <v>95</v>
      </c>
      <c r="H1033" s="5">
        <v>100</v>
      </c>
      <c r="I1033" s="15">
        <f>IFERROR(IF((H1034/G1034)&gt;1.3,1.3,H1034/G1034),"")</f>
        <v>1.0526315789473684</v>
      </c>
      <c r="J1033" s="15">
        <v>1.0526315789473679</v>
      </c>
      <c r="K1033" s="5" t="s">
        <v>25</v>
      </c>
      <c r="L1033" s="5" t="s">
        <v>25</v>
      </c>
      <c r="M1033" s="5">
        <f t="shared" si="136"/>
        <v>2024</v>
      </c>
      <c r="N1033" s="5" t="str">
        <f t="shared" si="137"/>
        <v>Diciembre</v>
      </c>
      <c r="O1033" s="6" t="str">
        <f t="shared" si="138"/>
        <v>2023-1</v>
      </c>
      <c r="P1033" s="5">
        <v>0</v>
      </c>
      <c r="Q1033" s="5">
        <v>0</v>
      </c>
      <c r="R1033" s="5">
        <v>0</v>
      </c>
      <c r="S1033" s="5" t="s">
        <v>29</v>
      </c>
      <c r="T1033" s="5" t="str">
        <f t="shared" si="139"/>
        <v>265-2024-12-31</v>
      </c>
    </row>
    <row r="1034" spans="1:20" x14ac:dyDescent="0.3">
      <c r="A1034" s="25">
        <v>265</v>
      </c>
      <c r="B1034" s="5" t="s">
        <v>213</v>
      </c>
      <c r="C1034" s="5" t="s">
        <v>46</v>
      </c>
      <c r="D1034" s="5" t="s">
        <v>54</v>
      </c>
      <c r="E1034" s="5" t="s">
        <v>24</v>
      </c>
      <c r="F1034" s="6">
        <v>45657</v>
      </c>
      <c r="G1034" s="5">
        <v>95</v>
      </c>
      <c r="H1034" s="10">
        <v>100</v>
      </c>
      <c r="I1034" s="15">
        <f>IFERROR(IF((H1035/G1035)&gt;1.3,1.3,H1035/G1035),"")</f>
        <v>0.94642105263157894</v>
      </c>
      <c r="J1034" s="15">
        <f t="shared" ref="J1034:J1040" si="140">IFERROR(IF((H1035/G1035)&gt;H1035/G1035,1.3,H1035/G1035),"")</f>
        <v>0.94642105263157894</v>
      </c>
      <c r="K1034" s="5" t="s">
        <v>25</v>
      </c>
      <c r="L1034" s="5" t="s">
        <v>25</v>
      </c>
      <c r="M1034" s="5">
        <f t="shared" si="136"/>
        <v>2023</v>
      </c>
      <c r="N1034" s="5" t="str">
        <f t="shared" si="137"/>
        <v>Junio</v>
      </c>
      <c r="O1034" s="6" t="str">
        <f t="shared" si="138"/>
        <v>2023-2</v>
      </c>
      <c r="P1034" s="16">
        <v>0</v>
      </c>
      <c r="Q1034" s="16">
        <v>0</v>
      </c>
      <c r="R1034" s="5">
        <v>0</v>
      </c>
      <c r="S1034" s="5" t="s">
        <v>29</v>
      </c>
      <c r="T1034" s="5" t="str">
        <f t="shared" si="139"/>
        <v>266-2023-06-30</v>
      </c>
    </row>
    <row r="1035" spans="1:20" x14ac:dyDescent="0.3">
      <c r="A1035" s="25">
        <v>266</v>
      </c>
      <c r="B1035" s="5" t="s">
        <v>214</v>
      </c>
      <c r="C1035" s="5" t="s">
        <v>46</v>
      </c>
      <c r="D1035" s="23" t="s">
        <v>54</v>
      </c>
      <c r="E1035" s="5" t="s">
        <v>24</v>
      </c>
      <c r="F1035" s="6">
        <v>45107</v>
      </c>
      <c r="G1035" s="5">
        <v>95</v>
      </c>
      <c r="H1035" s="9">
        <v>89.91</v>
      </c>
      <c r="I1035" s="8">
        <f t="shared" ref="I1035:I1040" si="141">IFERROR(H1036/G1036,"")</f>
        <v>1.0217894736842104</v>
      </c>
      <c r="J1035" s="15">
        <f t="shared" si="140"/>
        <v>1.0217894736842104</v>
      </c>
      <c r="K1035" s="5" t="s">
        <v>25</v>
      </c>
      <c r="L1035" s="5" t="s">
        <v>25</v>
      </c>
      <c r="M1035" s="5">
        <f t="shared" si="136"/>
        <v>2023</v>
      </c>
      <c r="N1035" s="5" t="str">
        <f t="shared" si="137"/>
        <v>Diciembre</v>
      </c>
      <c r="O1035" s="6" t="str">
        <f t="shared" si="138"/>
        <v>2024-1</v>
      </c>
      <c r="P1035" s="16">
        <v>0</v>
      </c>
      <c r="Q1035" s="16">
        <v>0</v>
      </c>
      <c r="R1035" s="5">
        <v>0</v>
      </c>
      <c r="S1035" s="5" t="s">
        <v>29</v>
      </c>
      <c r="T1035" s="5" t="str">
        <f t="shared" si="139"/>
        <v>266-2023-12-31</v>
      </c>
    </row>
    <row r="1036" spans="1:20" x14ac:dyDescent="0.3">
      <c r="A1036" s="37">
        <v>266</v>
      </c>
      <c r="B1036" s="5" t="s">
        <v>214</v>
      </c>
      <c r="C1036" s="5" t="s">
        <v>46</v>
      </c>
      <c r="D1036" s="5" t="s">
        <v>54</v>
      </c>
      <c r="E1036" s="5" t="s">
        <v>24</v>
      </c>
      <c r="F1036" s="6">
        <v>45291</v>
      </c>
      <c r="G1036" s="5">
        <v>95</v>
      </c>
      <c r="H1036" s="9">
        <v>97.07</v>
      </c>
      <c r="I1036" s="8">
        <f t="shared" si="141"/>
        <v>1.0002105263157894</v>
      </c>
      <c r="J1036" s="15">
        <f t="shared" si="140"/>
        <v>1.0002105263157894</v>
      </c>
      <c r="K1036" s="5" t="s">
        <v>25</v>
      </c>
      <c r="L1036" s="5" t="s">
        <v>25</v>
      </c>
      <c r="M1036" s="5">
        <f t="shared" si="136"/>
        <v>2024</v>
      </c>
      <c r="N1036" s="5" t="str">
        <f t="shared" si="137"/>
        <v>Junio</v>
      </c>
      <c r="O1036" s="6" t="str">
        <f t="shared" si="138"/>
        <v>2024-2</v>
      </c>
      <c r="P1036" s="16">
        <v>0</v>
      </c>
      <c r="Q1036" s="16">
        <v>0</v>
      </c>
      <c r="R1036" s="5">
        <v>0</v>
      </c>
      <c r="S1036" s="5" t="s">
        <v>29</v>
      </c>
      <c r="T1036" s="5" t="str">
        <f t="shared" si="139"/>
        <v>266-2024-06-30</v>
      </c>
    </row>
    <row r="1037" spans="1:20" x14ac:dyDescent="0.3">
      <c r="A1037" s="5">
        <v>266</v>
      </c>
      <c r="B1037" s="5" t="s">
        <v>214</v>
      </c>
      <c r="C1037" s="5" t="s">
        <v>46</v>
      </c>
      <c r="D1037" s="5" t="s">
        <v>54</v>
      </c>
      <c r="E1037" s="5" t="s">
        <v>24</v>
      </c>
      <c r="F1037" s="6">
        <v>45473</v>
      </c>
      <c r="G1037" s="5">
        <v>95</v>
      </c>
      <c r="H1037" s="5">
        <v>95.02</v>
      </c>
      <c r="I1037" s="8">
        <f t="shared" si="141"/>
        <v>0.86242105263157898</v>
      </c>
      <c r="J1037" s="15">
        <f t="shared" si="140"/>
        <v>0.86242105263157898</v>
      </c>
      <c r="K1037" s="5" t="s">
        <v>25</v>
      </c>
      <c r="L1037" s="5" t="s">
        <v>25</v>
      </c>
      <c r="M1037" s="5">
        <f t="shared" si="136"/>
        <v>2024</v>
      </c>
      <c r="N1037" s="5" t="str">
        <f t="shared" si="137"/>
        <v>Diciembre</v>
      </c>
      <c r="O1037" s="6" t="str">
        <f t="shared" si="138"/>
        <v>2023-1</v>
      </c>
      <c r="P1037" s="5">
        <v>0</v>
      </c>
      <c r="Q1037" s="5">
        <v>0</v>
      </c>
      <c r="R1037" s="5">
        <v>0</v>
      </c>
      <c r="S1037" s="5" t="s">
        <v>29</v>
      </c>
      <c r="T1037" s="5" t="str">
        <f t="shared" si="139"/>
        <v>266-2024-12-31</v>
      </c>
    </row>
    <row r="1038" spans="1:20" x14ac:dyDescent="0.3">
      <c r="A1038" s="25">
        <v>266</v>
      </c>
      <c r="B1038" s="5" t="s">
        <v>214</v>
      </c>
      <c r="C1038" s="5" t="s">
        <v>46</v>
      </c>
      <c r="D1038" s="5" t="s">
        <v>54</v>
      </c>
      <c r="E1038" s="5" t="s">
        <v>24</v>
      </c>
      <c r="F1038" s="6">
        <v>45657</v>
      </c>
      <c r="G1038" s="5">
        <v>95</v>
      </c>
      <c r="H1038" s="10">
        <v>81.93</v>
      </c>
      <c r="I1038" s="8" t="str">
        <f t="shared" si="141"/>
        <v/>
      </c>
      <c r="J1038" s="15" t="str">
        <f t="shared" si="140"/>
        <v/>
      </c>
      <c r="K1038" s="5" t="s">
        <v>25</v>
      </c>
      <c r="L1038" s="5" t="s">
        <v>25</v>
      </c>
      <c r="M1038" s="5">
        <f t="shared" si="136"/>
        <v>2023</v>
      </c>
      <c r="N1038" s="5" t="str">
        <f t="shared" si="137"/>
        <v>Junio</v>
      </c>
      <c r="O1038" s="6" t="str">
        <f t="shared" si="138"/>
        <v>2023-2</v>
      </c>
      <c r="P1038" s="16">
        <v>0</v>
      </c>
      <c r="Q1038" s="16">
        <v>0</v>
      </c>
      <c r="R1038" s="5">
        <v>0</v>
      </c>
      <c r="S1038" s="5" t="s">
        <v>29</v>
      </c>
      <c r="T1038" s="5" t="str">
        <f t="shared" si="139"/>
        <v>268-2023-06-30</v>
      </c>
    </row>
    <row r="1039" spans="1:20" x14ac:dyDescent="0.3">
      <c r="A1039" s="25">
        <v>268</v>
      </c>
      <c r="B1039" s="5" t="s">
        <v>215</v>
      </c>
      <c r="C1039" s="5" t="s">
        <v>216</v>
      </c>
      <c r="D1039" s="5" t="s">
        <v>54</v>
      </c>
      <c r="E1039" s="5" t="s">
        <v>24</v>
      </c>
      <c r="F1039" s="17">
        <v>45107</v>
      </c>
      <c r="G1039" s="5">
        <v>0</v>
      </c>
      <c r="H1039" s="9">
        <v>680</v>
      </c>
      <c r="I1039" s="8" t="str">
        <f t="shared" si="141"/>
        <v/>
      </c>
      <c r="J1039" s="15" t="str">
        <f t="shared" si="140"/>
        <v/>
      </c>
      <c r="K1039" s="5"/>
      <c r="L1039" s="5" t="s">
        <v>55</v>
      </c>
      <c r="M1039" s="5">
        <f t="shared" si="136"/>
        <v>2023</v>
      </c>
      <c r="N1039" s="5" t="str">
        <f t="shared" si="137"/>
        <v>Diciembre</v>
      </c>
      <c r="O1039" s="6" t="str">
        <f t="shared" si="138"/>
        <v>2024-1</v>
      </c>
      <c r="P1039" s="16">
        <v>0</v>
      </c>
      <c r="Q1039" s="16">
        <v>0</v>
      </c>
      <c r="R1039" s="5">
        <v>0</v>
      </c>
      <c r="S1039" s="5" t="s">
        <v>29</v>
      </c>
      <c r="T1039" s="5" t="str">
        <f t="shared" si="139"/>
        <v>268-2023-12-31</v>
      </c>
    </row>
    <row r="1040" spans="1:20" x14ac:dyDescent="0.3">
      <c r="A1040" s="37">
        <v>268</v>
      </c>
      <c r="B1040" s="5" t="s">
        <v>215</v>
      </c>
      <c r="C1040" s="5" t="s">
        <v>216</v>
      </c>
      <c r="D1040" s="5" t="s">
        <v>54</v>
      </c>
      <c r="E1040" s="5" t="s">
        <v>24</v>
      </c>
      <c r="F1040" s="6">
        <v>45291</v>
      </c>
      <c r="G1040" s="5">
        <v>0</v>
      </c>
      <c r="H1040" s="9">
        <v>1524</v>
      </c>
      <c r="I1040" s="8" t="str">
        <f t="shared" si="141"/>
        <v/>
      </c>
      <c r="J1040" s="15" t="str">
        <f t="shared" si="140"/>
        <v/>
      </c>
      <c r="K1040" s="5"/>
      <c r="L1040" s="5" t="s">
        <v>55</v>
      </c>
      <c r="M1040" s="5">
        <f t="shared" si="136"/>
        <v>2024</v>
      </c>
      <c r="N1040" s="5" t="str">
        <f t="shared" si="137"/>
        <v>Junio</v>
      </c>
      <c r="O1040" s="6" t="str">
        <f t="shared" si="138"/>
        <v>2024-2</v>
      </c>
      <c r="P1040" s="16">
        <v>0</v>
      </c>
      <c r="Q1040" s="16">
        <v>0</v>
      </c>
      <c r="R1040" s="5">
        <v>0</v>
      </c>
      <c r="S1040" s="5" t="s">
        <v>29</v>
      </c>
      <c r="T1040" s="5" t="str">
        <f t="shared" si="139"/>
        <v>268-2024-06-30</v>
      </c>
    </row>
    <row r="1041" spans="1:20" x14ac:dyDescent="0.3">
      <c r="A1041" s="5">
        <v>268</v>
      </c>
      <c r="B1041" s="5" t="s">
        <v>215</v>
      </c>
      <c r="C1041" s="5" t="s">
        <v>216</v>
      </c>
      <c r="D1041" s="5" t="s">
        <v>54</v>
      </c>
      <c r="E1041" s="5" t="s">
        <v>24</v>
      </c>
      <c r="F1041" s="6">
        <v>45473</v>
      </c>
      <c r="G1041" s="5">
        <v>0</v>
      </c>
      <c r="H1041" s="5">
        <v>760</v>
      </c>
      <c r="I1041" s="15"/>
      <c r="J1041" s="15"/>
      <c r="K1041" s="5"/>
      <c r="L1041" s="5" t="s">
        <v>55</v>
      </c>
      <c r="M1041" s="5">
        <f t="shared" si="136"/>
        <v>2024</v>
      </c>
      <c r="N1041" s="5" t="str">
        <f t="shared" si="137"/>
        <v>Diciembre</v>
      </c>
      <c r="O1041" s="6" t="str">
        <f t="shared" si="138"/>
        <v>2023-1</v>
      </c>
      <c r="P1041" s="5">
        <v>0</v>
      </c>
      <c r="Q1041" s="5">
        <v>0</v>
      </c>
      <c r="R1041" s="5">
        <v>0</v>
      </c>
      <c r="S1041" s="5" t="s">
        <v>29</v>
      </c>
      <c r="T1041" s="5" t="str">
        <f t="shared" si="139"/>
        <v>268-2024-12-31</v>
      </c>
    </row>
    <row r="1042" spans="1:20" x14ac:dyDescent="0.3">
      <c r="A1042" s="25">
        <v>268</v>
      </c>
      <c r="B1042" s="5" t="s">
        <v>215</v>
      </c>
      <c r="C1042" s="5" t="s">
        <v>216</v>
      </c>
      <c r="D1042" s="5" t="s">
        <v>54</v>
      </c>
      <c r="E1042" s="5" t="s">
        <v>24</v>
      </c>
      <c r="F1042" s="6">
        <v>45657</v>
      </c>
      <c r="G1042" s="5">
        <v>0</v>
      </c>
      <c r="H1042" s="10">
        <v>1005</v>
      </c>
      <c r="I1042" s="15" t="str">
        <f>IFERROR(IF((H1043/G1043)&gt;1.3,1.3,H1043/G1043),"")</f>
        <v/>
      </c>
      <c r="J1042" s="15" t="str">
        <f>IFERROR(IF((H1043/G1043)&gt;H1043/G1043,1.3,H1043/G1043),"")</f>
        <v/>
      </c>
      <c r="K1042" s="5"/>
      <c r="L1042" s="5" t="s">
        <v>55</v>
      </c>
      <c r="M1042" s="5">
        <f t="shared" si="136"/>
        <v>2023</v>
      </c>
      <c r="N1042" s="5" t="str">
        <f t="shared" si="137"/>
        <v>Junio</v>
      </c>
      <c r="O1042" s="6" t="str">
        <f t="shared" si="138"/>
        <v>2023-2</v>
      </c>
      <c r="P1042" s="16">
        <v>0</v>
      </c>
      <c r="Q1042" s="16">
        <v>0</v>
      </c>
      <c r="R1042" s="5">
        <v>0</v>
      </c>
      <c r="S1042" s="5" t="s">
        <v>29</v>
      </c>
      <c r="T1042" s="5" t="str">
        <f t="shared" si="139"/>
        <v>269-2023-06-30</v>
      </c>
    </row>
    <row r="1043" spans="1:20" x14ac:dyDescent="0.3">
      <c r="A1043" s="25">
        <v>269</v>
      </c>
      <c r="B1043" s="5" t="s">
        <v>217</v>
      </c>
      <c r="C1043" s="5" t="s">
        <v>216</v>
      </c>
      <c r="D1043" s="5" t="s">
        <v>54</v>
      </c>
      <c r="E1043" s="5" t="s">
        <v>24</v>
      </c>
      <c r="F1043" s="17">
        <v>45107</v>
      </c>
      <c r="G1043" s="5"/>
      <c r="H1043" s="9">
        <v>0.4</v>
      </c>
      <c r="I1043" s="8" t="str">
        <f>IFERROR(H1044/G1044,"")</f>
        <v/>
      </c>
      <c r="J1043" s="15" t="str">
        <f>IFERROR(IF((H1044/G1044)&gt;H1044/G1044,1.3,H1044/G1044),"")</f>
        <v/>
      </c>
      <c r="K1043" s="5"/>
      <c r="L1043" s="5" t="s">
        <v>91</v>
      </c>
      <c r="M1043" s="5">
        <f t="shared" si="136"/>
        <v>2023</v>
      </c>
      <c r="N1043" s="5" t="str">
        <f t="shared" si="137"/>
        <v>Diciembre</v>
      </c>
      <c r="O1043" s="6" t="str">
        <f t="shared" si="138"/>
        <v>2024-1</v>
      </c>
      <c r="P1043" s="16">
        <v>2</v>
      </c>
      <c r="Q1043" s="16">
        <v>2</v>
      </c>
      <c r="R1043" s="5">
        <v>0</v>
      </c>
      <c r="S1043" s="5" t="s">
        <v>29</v>
      </c>
      <c r="T1043" s="5" t="str">
        <f t="shared" si="139"/>
        <v>269-2023-12-31</v>
      </c>
    </row>
    <row r="1044" spans="1:20" x14ac:dyDescent="0.3">
      <c r="A1044" s="37">
        <v>269</v>
      </c>
      <c r="B1044" s="5" t="s">
        <v>217</v>
      </c>
      <c r="C1044" s="5" t="s">
        <v>216</v>
      </c>
      <c r="D1044" s="5" t="s">
        <v>54</v>
      </c>
      <c r="E1044" s="5" t="s">
        <v>24</v>
      </c>
      <c r="F1044" s="6">
        <v>45291</v>
      </c>
      <c r="G1044" s="5"/>
      <c r="H1044" s="9">
        <v>1.28</v>
      </c>
      <c r="I1044" s="8" t="str">
        <f>IFERROR(H1045/G1045,"")</f>
        <v/>
      </c>
      <c r="J1044" s="15" t="str">
        <f>IFERROR(IF((H1045/G1045)&gt;H1045/G1045,1.3,H1045/G1045),"")</f>
        <v/>
      </c>
      <c r="K1044" s="5"/>
      <c r="L1044" s="5" t="s">
        <v>91</v>
      </c>
      <c r="M1044" s="5">
        <f t="shared" si="136"/>
        <v>2024</v>
      </c>
      <c r="N1044" s="5" t="str">
        <f t="shared" si="137"/>
        <v>Junio</v>
      </c>
      <c r="O1044" s="6" t="str">
        <f t="shared" si="138"/>
        <v>2024-2</v>
      </c>
      <c r="P1044" s="16">
        <v>0</v>
      </c>
      <c r="Q1044" s="16">
        <v>0</v>
      </c>
      <c r="R1044" s="5">
        <v>0</v>
      </c>
      <c r="S1044" s="5" t="s">
        <v>29</v>
      </c>
      <c r="T1044" s="5" t="str">
        <f t="shared" si="139"/>
        <v>269-2024-06-30</v>
      </c>
    </row>
    <row r="1045" spans="1:20" x14ac:dyDescent="0.3">
      <c r="A1045" s="5">
        <v>269</v>
      </c>
      <c r="B1045" s="5" t="s">
        <v>217</v>
      </c>
      <c r="C1045" s="5" t="s">
        <v>216</v>
      </c>
      <c r="D1045" s="5" t="s">
        <v>54</v>
      </c>
      <c r="E1045" s="5" t="s">
        <v>24</v>
      </c>
      <c r="F1045" s="6">
        <v>45473</v>
      </c>
      <c r="G1045" s="5"/>
      <c r="H1045" s="5">
        <v>3</v>
      </c>
      <c r="I1045" s="15"/>
      <c r="J1045" s="15"/>
      <c r="K1045" s="5"/>
      <c r="L1045" s="5" t="s">
        <v>91</v>
      </c>
      <c r="M1045" s="5">
        <f t="shared" si="136"/>
        <v>2024</v>
      </c>
      <c r="N1045" s="5" t="str">
        <f t="shared" si="137"/>
        <v>Diciembre</v>
      </c>
      <c r="O1045" s="6" t="str">
        <f t="shared" si="138"/>
        <v>2023-1</v>
      </c>
      <c r="P1045" s="5">
        <v>2</v>
      </c>
      <c r="Q1045" s="5">
        <v>2</v>
      </c>
      <c r="R1045" s="5">
        <v>0</v>
      </c>
      <c r="S1045" s="5" t="s">
        <v>29</v>
      </c>
      <c r="T1045" s="5" t="str">
        <f t="shared" si="139"/>
        <v>269-2024-12-31</v>
      </c>
    </row>
    <row r="1046" spans="1:20" x14ac:dyDescent="0.3">
      <c r="A1046" s="25">
        <v>269</v>
      </c>
      <c r="B1046" s="5" t="s">
        <v>217</v>
      </c>
      <c r="C1046" s="5" t="s">
        <v>216</v>
      </c>
      <c r="D1046" s="5" t="s">
        <v>54</v>
      </c>
      <c r="E1046" s="5" t="s">
        <v>24</v>
      </c>
      <c r="F1046" s="6">
        <v>45657</v>
      </c>
      <c r="G1046" s="5"/>
      <c r="H1046" s="10">
        <v>1.28</v>
      </c>
      <c r="I1046" s="15" t="str">
        <f>IFERROR(IF((H1047/G1047)&gt;1.3,1.3,H1047/G1047),"")</f>
        <v/>
      </c>
      <c r="J1046" s="15" t="str">
        <f>IFERROR(IF((H1047/G1047)&gt;H1047/G1047,1.3,H1047/G1047),"")</f>
        <v/>
      </c>
      <c r="K1046" s="5"/>
      <c r="L1046" s="5" t="s">
        <v>91</v>
      </c>
      <c r="M1046" s="5">
        <f t="shared" si="136"/>
        <v>2023</v>
      </c>
      <c r="N1046" s="5" t="str">
        <f t="shared" si="137"/>
        <v>Junio</v>
      </c>
      <c r="O1046" s="6" t="str">
        <f t="shared" si="138"/>
        <v>2023-2</v>
      </c>
      <c r="P1046" s="16">
        <v>2</v>
      </c>
      <c r="Q1046" s="16">
        <v>2</v>
      </c>
      <c r="R1046" s="5">
        <v>0</v>
      </c>
      <c r="S1046" s="5" t="s">
        <v>29</v>
      </c>
      <c r="T1046" s="5" t="str">
        <f t="shared" si="139"/>
        <v>270-2023-06-30</v>
      </c>
    </row>
    <row r="1047" spans="1:20" x14ac:dyDescent="0.3">
      <c r="A1047" s="25">
        <v>270</v>
      </c>
      <c r="B1047" s="5" t="s">
        <v>218</v>
      </c>
      <c r="C1047" s="5" t="s">
        <v>216</v>
      </c>
      <c r="D1047" s="5" t="s">
        <v>54</v>
      </c>
      <c r="E1047" s="5" t="s">
        <v>24</v>
      </c>
      <c r="F1047" s="17">
        <v>45107</v>
      </c>
      <c r="G1047" s="5">
        <v>0</v>
      </c>
      <c r="H1047" s="9">
        <v>6.55</v>
      </c>
      <c r="I1047" s="8" t="str">
        <f>IFERROR(H1048/G1048,"")</f>
        <v/>
      </c>
      <c r="J1047" s="15" t="str">
        <f>IFERROR(IF((H1048/G1048)&gt;H1048/G1048,1.3,H1048/G1048),"")</f>
        <v/>
      </c>
      <c r="K1047" s="5" t="s">
        <v>91</v>
      </c>
      <c r="L1047" s="5" t="s">
        <v>91</v>
      </c>
      <c r="M1047" s="5">
        <f t="shared" si="136"/>
        <v>2023</v>
      </c>
      <c r="N1047" s="5" t="str">
        <f t="shared" si="137"/>
        <v>Diciembre</v>
      </c>
      <c r="O1047" s="6" t="str">
        <f t="shared" si="138"/>
        <v>2024-1</v>
      </c>
      <c r="P1047" s="16">
        <v>0</v>
      </c>
      <c r="Q1047" s="16">
        <v>0</v>
      </c>
      <c r="R1047" s="5">
        <v>0</v>
      </c>
      <c r="S1047" s="5" t="s">
        <v>29</v>
      </c>
      <c r="T1047" s="5" t="str">
        <f t="shared" si="139"/>
        <v>270-2023-12-31</v>
      </c>
    </row>
    <row r="1048" spans="1:20" x14ac:dyDescent="0.3">
      <c r="A1048" s="37">
        <v>270</v>
      </c>
      <c r="B1048" s="5" t="s">
        <v>218</v>
      </c>
      <c r="C1048" s="5" t="s">
        <v>216</v>
      </c>
      <c r="D1048" s="5" t="s">
        <v>54</v>
      </c>
      <c r="E1048" s="5" t="s">
        <v>24</v>
      </c>
      <c r="F1048" s="6">
        <v>45291</v>
      </c>
      <c r="G1048" s="5">
        <v>0</v>
      </c>
      <c r="H1048" s="9">
        <v>3.83</v>
      </c>
      <c r="I1048" s="8" t="str">
        <f>IFERROR(H1049/G1049,"")</f>
        <v/>
      </c>
      <c r="J1048" s="15" t="str">
        <f>IFERROR(IF((H1049/G1049)&gt;H1049/G1049,1.3,H1049/G1049),"")</f>
        <v/>
      </c>
      <c r="K1048" s="5" t="s">
        <v>91</v>
      </c>
      <c r="L1048" s="5" t="s">
        <v>91</v>
      </c>
      <c r="M1048" s="5">
        <f t="shared" si="136"/>
        <v>2024</v>
      </c>
      <c r="N1048" s="5" t="str">
        <f t="shared" si="137"/>
        <v>Junio</v>
      </c>
      <c r="O1048" s="6" t="str">
        <f t="shared" si="138"/>
        <v>2024-2</v>
      </c>
      <c r="P1048" s="16">
        <v>0</v>
      </c>
      <c r="Q1048" s="16">
        <v>0</v>
      </c>
      <c r="R1048" s="5">
        <v>0</v>
      </c>
      <c r="S1048" s="5" t="s">
        <v>29</v>
      </c>
      <c r="T1048" s="5" t="str">
        <f t="shared" si="139"/>
        <v>270-2024-06-30</v>
      </c>
    </row>
    <row r="1049" spans="1:20" x14ac:dyDescent="0.3">
      <c r="A1049" s="5">
        <v>270</v>
      </c>
      <c r="B1049" s="5" t="s">
        <v>218</v>
      </c>
      <c r="C1049" s="5" t="s">
        <v>216</v>
      </c>
      <c r="D1049" s="5" t="s">
        <v>54</v>
      </c>
      <c r="E1049" s="5" t="s">
        <v>24</v>
      </c>
      <c r="F1049" s="6">
        <v>45473</v>
      </c>
      <c r="G1049" s="5">
        <v>0</v>
      </c>
      <c r="H1049" s="5">
        <v>4.88</v>
      </c>
      <c r="I1049" s="15"/>
      <c r="J1049" s="15"/>
      <c r="K1049" s="5">
        <v>0</v>
      </c>
      <c r="L1049" s="5" t="s">
        <v>55</v>
      </c>
      <c r="M1049" s="5">
        <f t="shared" si="136"/>
        <v>2024</v>
      </c>
      <c r="N1049" s="5" t="str">
        <f t="shared" si="137"/>
        <v>Diciembre</v>
      </c>
      <c r="O1049" s="6" t="str">
        <f t="shared" si="138"/>
        <v>2023-1</v>
      </c>
      <c r="P1049" s="5">
        <v>1</v>
      </c>
      <c r="Q1049" s="5">
        <v>1</v>
      </c>
      <c r="R1049" s="5">
        <v>0</v>
      </c>
      <c r="S1049" s="5" t="s">
        <v>29</v>
      </c>
      <c r="T1049" s="5" t="str">
        <f t="shared" si="139"/>
        <v>270-2024-12-31</v>
      </c>
    </row>
    <row r="1050" spans="1:20" x14ac:dyDescent="0.3">
      <c r="A1050" s="25">
        <v>270</v>
      </c>
      <c r="B1050" s="5" t="s">
        <v>218</v>
      </c>
      <c r="C1050" s="5" t="s">
        <v>216</v>
      </c>
      <c r="D1050" s="5" t="s">
        <v>54</v>
      </c>
      <c r="E1050" s="5" t="s">
        <v>24</v>
      </c>
      <c r="F1050" s="6">
        <v>45657</v>
      </c>
      <c r="G1050" s="5">
        <v>0</v>
      </c>
      <c r="H1050" s="10">
        <v>4.57</v>
      </c>
      <c r="I1050" s="15" t="str">
        <f>IFERROR(IF((H1051/G1051)&gt;1.3,1.3,H1051/G1051),"")</f>
        <v/>
      </c>
      <c r="J1050" s="15" t="str">
        <f>IFERROR(IF((H1051/G1051)&gt;H1051/G1051,1.3,H1051/G1051),"")</f>
        <v/>
      </c>
      <c r="K1050" s="5">
        <v>0</v>
      </c>
      <c r="L1050" s="5" t="s">
        <v>55</v>
      </c>
      <c r="M1050" s="5">
        <f t="shared" si="136"/>
        <v>2023</v>
      </c>
      <c r="N1050" s="5" t="str">
        <f t="shared" si="137"/>
        <v>Junio</v>
      </c>
      <c r="O1050" s="6" t="str">
        <f t="shared" si="138"/>
        <v>2023-2</v>
      </c>
      <c r="P1050" s="16">
        <v>1</v>
      </c>
      <c r="Q1050" s="16">
        <v>1</v>
      </c>
      <c r="R1050" s="5">
        <v>0</v>
      </c>
      <c r="S1050" s="5" t="s">
        <v>29</v>
      </c>
      <c r="T1050" s="5" t="str">
        <f t="shared" si="139"/>
        <v>271-2023-06-30</v>
      </c>
    </row>
    <row r="1051" spans="1:20" x14ac:dyDescent="0.3">
      <c r="A1051" s="25">
        <v>271</v>
      </c>
      <c r="B1051" s="5" t="s">
        <v>219</v>
      </c>
      <c r="C1051" s="5" t="s">
        <v>216</v>
      </c>
      <c r="D1051" s="5" t="s">
        <v>54</v>
      </c>
      <c r="E1051" s="5" t="s">
        <v>24</v>
      </c>
      <c r="F1051" s="17">
        <v>45107</v>
      </c>
      <c r="G1051" s="5">
        <v>0</v>
      </c>
      <c r="H1051" s="9">
        <v>63.29</v>
      </c>
      <c r="I1051" s="8" t="str">
        <f>IFERROR(H1052/G1052,"")</f>
        <v/>
      </c>
      <c r="J1051" s="15" t="str">
        <f>IFERROR(IF((H1052/G1052)&gt;H1052/G1052,1.3,H1052/G1052),"")</f>
        <v/>
      </c>
      <c r="K1051" s="5">
        <v>0</v>
      </c>
      <c r="L1051" s="5" t="s">
        <v>55</v>
      </c>
      <c r="M1051" s="5">
        <f t="shared" si="136"/>
        <v>2023</v>
      </c>
      <c r="N1051" s="5" t="str">
        <f t="shared" si="137"/>
        <v>Diciembre</v>
      </c>
      <c r="O1051" s="6" t="str">
        <f t="shared" si="138"/>
        <v>2024-1</v>
      </c>
      <c r="P1051" s="16">
        <v>0</v>
      </c>
      <c r="Q1051" s="16">
        <v>0</v>
      </c>
      <c r="R1051" s="5">
        <v>0</v>
      </c>
      <c r="S1051" s="5" t="s">
        <v>29</v>
      </c>
      <c r="T1051" s="5" t="str">
        <f t="shared" si="139"/>
        <v>271-2023-12-31</v>
      </c>
    </row>
    <row r="1052" spans="1:20" x14ac:dyDescent="0.3">
      <c r="A1052" s="37">
        <v>271</v>
      </c>
      <c r="B1052" s="5" t="s">
        <v>219</v>
      </c>
      <c r="C1052" s="5" t="s">
        <v>216</v>
      </c>
      <c r="D1052" s="5" t="s">
        <v>54</v>
      </c>
      <c r="E1052" s="5" t="s">
        <v>24</v>
      </c>
      <c r="F1052" s="6">
        <v>45291</v>
      </c>
      <c r="G1052" s="5">
        <v>0</v>
      </c>
      <c r="H1052" s="9">
        <v>16.170000000000002</v>
      </c>
      <c r="I1052" s="8" t="str">
        <f>IFERROR(H1053/G1053,"")</f>
        <v/>
      </c>
      <c r="J1052" s="15" t="str">
        <f>IFERROR(IF((H1053/G1053)&gt;H1053/G1053,1.3,H1053/G1053),"")</f>
        <v/>
      </c>
      <c r="K1052" s="5">
        <v>0</v>
      </c>
      <c r="L1052" s="5" t="s">
        <v>55</v>
      </c>
      <c r="M1052" s="5">
        <f t="shared" si="136"/>
        <v>2024</v>
      </c>
      <c r="N1052" s="5" t="str">
        <f t="shared" si="137"/>
        <v>Junio</v>
      </c>
      <c r="O1052" s="6" t="str">
        <f t="shared" si="138"/>
        <v>2023-2</v>
      </c>
      <c r="P1052" s="16">
        <v>0</v>
      </c>
      <c r="Q1052" s="16">
        <v>0</v>
      </c>
      <c r="R1052" s="5">
        <v>0</v>
      </c>
      <c r="S1052" s="5" t="s">
        <v>29</v>
      </c>
      <c r="T1052" s="5" t="str">
        <f t="shared" si="139"/>
        <v>271-2024-06-30</v>
      </c>
    </row>
    <row r="1053" spans="1:20" x14ac:dyDescent="0.3">
      <c r="A1053" s="5">
        <v>271</v>
      </c>
      <c r="B1053" s="5" t="s">
        <v>219</v>
      </c>
      <c r="C1053" s="5" t="s">
        <v>216</v>
      </c>
      <c r="D1053" s="5" t="s">
        <v>54</v>
      </c>
      <c r="E1053" s="5" t="s">
        <v>24</v>
      </c>
      <c r="F1053" s="6">
        <v>45473</v>
      </c>
      <c r="G1053" s="5">
        <v>0</v>
      </c>
      <c r="H1053" s="5">
        <v>19.39</v>
      </c>
      <c r="I1053" s="15"/>
      <c r="J1053" s="15"/>
      <c r="K1053" s="5">
        <v>0</v>
      </c>
      <c r="L1053" s="5" t="s">
        <v>55</v>
      </c>
      <c r="M1053" s="5">
        <f t="shared" si="136"/>
        <v>2023</v>
      </c>
      <c r="N1053" s="5" t="str">
        <f t="shared" si="137"/>
        <v>Diciembre</v>
      </c>
      <c r="O1053" s="6" t="str">
        <f t="shared" si="138"/>
        <v>2024-2</v>
      </c>
      <c r="P1053" s="5">
        <v>1</v>
      </c>
      <c r="Q1053" s="5">
        <v>1</v>
      </c>
      <c r="R1053" s="5">
        <v>0</v>
      </c>
      <c r="S1053" s="5" t="s">
        <v>29</v>
      </c>
      <c r="T1053" s="5" t="str">
        <f t="shared" si="139"/>
        <v>272-2023-12-31</v>
      </c>
    </row>
    <row r="1054" spans="1:20" x14ac:dyDescent="0.3">
      <c r="A1054" s="37">
        <v>272</v>
      </c>
      <c r="B1054" s="5" t="s">
        <v>220</v>
      </c>
      <c r="C1054" s="5" t="s">
        <v>72</v>
      </c>
      <c r="D1054" s="5" t="s">
        <v>73</v>
      </c>
      <c r="E1054" s="5" t="s">
        <v>62</v>
      </c>
      <c r="F1054" s="6">
        <v>45291</v>
      </c>
      <c r="G1054" s="16">
        <v>1E-8</v>
      </c>
      <c r="H1054" s="9">
        <v>1E-8</v>
      </c>
      <c r="I1054" s="8">
        <f>IF(H1055&lt;=G1055,100%,G1055/H1055)</f>
        <v>1</v>
      </c>
      <c r="J1054" s="8">
        <f>IF(H1055&lt;=G1055,100%,G1055/H1055)</f>
        <v>1</v>
      </c>
      <c r="K1054" s="5">
        <v>0</v>
      </c>
      <c r="L1054" s="5" t="s">
        <v>55</v>
      </c>
      <c r="M1054" s="5">
        <f t="shared" si="136"/>
        <v>2024</v>
      </c>
      <c r="N1054" s="5" t="str">
        <f t="shared" si="137"/>
        <v>Diciembre</v>
      </c>
      <c r="O1054" s="6" t="str">
        <f t="shared" si="138"/>
        <v>2023-1</v>
      </c>
      <c r="P1054" s="16">
        <v>0</v>
      </c>
      <c r="Q1054" s="16">
        <v>0</v>
      </c>
      <c r="R1054" s="5">
        <v>0</v>
      </c>
      <c r="S1054" s="5" t="s">
        <v>29</v>
      </c>
      <c r="T1054" s="5" t="str">
        <f t="shared" si="139"/>
        <v>272-2024-12-31</v>
      </c>
    </row>
    <row r="1055" spans="1:20" x14ac:dyDescent="0.3">
      <c r="A1055" s="25">
        <v>272</v>
      </c>
      <c r="B1055" s="5" t="s">
        <v>220</v>
      </c>
      <c r="C1055" s="5" t="s">
        <v>72</v>
      </c>
      <c r="D1055" s="5" t="s">
        <v>73</v>
      </c>
      <c r="E1055" s="5" t="s">
        <v>62</v>
      </c>
      <c r="F1055" s="6">
        <v>45657</v>
      </c>
      <c r="G1055" s="5">
        <v>0</v>
      </c>
      <c r="H1055" s="10">
        <v>0</v>
      </c>
      <c r="I1055" s="15">
        <f>IFERROR(IF((H1056/G1056)&gt;1.3,1.3,H1056/G1056),"")</f>
        <v>1</v>
      </c>
      <c r="J1055" s="15">
        <f>IFERROR(IF((H1056/G1056)&gt;H1056/G1056,1.3,H1056/G1056),"")</f>
        <v>1</v>
      </c>
      <c r="K1055" s="5"/>
      <c r="L1055" s="5"/>
      <c r="M1055" s="5">
        <f t="shared" si="136"/>
        <v>2023</v>
      </c>
      <c r="N1055" s="5" t="str">
        <f t="shared" si="137"/>
        <v>Junio</v>
      </c>
      <c r="O1055" s="6" t="str">
        <f t="shared" si="138"/>
        <v>2023-2</v>
      </c>
      <c r="P1055" s="16">
        <v>0</v>
      </c>
      <c r="Q1055" s="16">
        <v>0</v>
      </c>
      <c r="R1055" s="5">
        <v>0</v>
      </c>
      <c r="S1055" s="5" t="s">
        <v>29</v>
      </c>
      <c r="T1055" s="5" t="str">
        <f t="shared" si="139"/>
        <v>273-2023-06-30</v>
      </c>
    </row>
    <row r="1056" spans="1:20" x14ac:dyDescent="0.3">
      <c r="A1056" s="25">
        <v>273</v>
      </c>
      <c r="B1056" s="5" t="s">
        <v>221</v>
      </c>
      <c r="C1056" s="5" t="s">
        <v>222</v>
      </c>
      <c r="D1056" s="5" t="s">
        <v>54</v>
      </c>
      <c r="E1056" s="5" t="s">
        <v>24</v>
      </c>
      <c r="F1056" s="17">
        <v>45107</v>
      </c>
      <c r="G1056" s="5">
        <v>3</v>
      </c>
      <c r="H1056" s="9">
        <v>3</v>
      </c>
      <c r="I1056" s="8">
        <f>IFERROR(H1057/G1057,"")</f>
        <v>1</v>
      </c>
      <c r="J1056" s="15">
        <f>IFERROR(IF((H1057/G1057)&gt;H1057/G1057,1.3,H1057/G1057),"")</f>
        <v>1</v>
      </c>
      <c r="K1056" s="5" t="s">
        <v>55</v>
      </c>
      <c r="L1056" s="5" t="s">
        <v>55</v>
      </c>
      <c r="M1056" s="5">
        <f t="shared" si="136"/>
        <v>2023</v>
      </c>
      <c r="N1056" s="5" t="str">
        <f t="shared" si="137"/>
        <v>Diciembre</v>
      </c>
      <c r="O1056" s="6" t="str">
        <f t="shared" si="138"/>
        <v>2024-1</v>
      </c>
      <c r="P1056" s="16">
        <v>0</v>
      </c>
      <c r="Q1056" s="16">
        <v>0</v>
      </c>
      <c r="R1056" s="5">
        <v>0</v>
      </c>
      <c r="S1056" s="5" t="s">
        <v>26</v>
      </c>
      <c r="T1056" s="5" t="str">
        <f t="shared" si="139"/>
        <v>273-2023-12-31</v>
      </c>
    </row>
    <row r="1057" spans="1:20" x14ac:dyDescent="0.3">
      <c r="A1057" s="37">
        <v>273</v>
      </c>
      <c r="B1057" s="5" t="s">
        <v>221</v>
      </c>
      <c r="C1057" s="5" t="s">
        <v>222</v>
      </c>
      <c r="D1057" s="5" t="s">
        <v>54</v>
      </c>
      <c r="E1057" s="5" t="s">
        <v>24</v>
      </c>
      <c r="F1057" s="6">
        <v>45291</v>
      </c>
      <c r="G1057" s="5">
        <v>2</v>
      </c>
      <c r="H1057" s="9">
        <v>2</v>
      </c>
      <c r="I1057" s="8">
        <f>IFERROR(H1058/G1058,"")</f>
        <v>1</v>
      </c>
      <c r="J1057" s="15">
        <f>IFERROR(IF((H1058/G1058)&gt;H1058/G1058,1.3,H1058/G1058),"")</f>
        <v>1</v>
      </c>
      <c r="K1057" s="5" t="s">
        <v>55</v>
      </c>
      <c r="L1057" s="5" t="s">
        <v>55</v>
      </c>
      <c r="M1057" s="5">
        <f t="shared" si="136"/>
        <v>2024</v>
      </c>
      <c r="N1057" s="5" t="str">
        <f t="shared" si="137"/>
        <v>Junio</v>
      </c>
      <c r="O1057" s="6" t="str">
        <f t="shared" si="138"/>
        <v>2024-2</v>
      </c>
      <c r="P1057" s="16">
        <v>0</v>
      </c>
      <c r="Q1057" s="16">
        <v>0</v>
      </c>
      <c r="R1057" s="5">
        <v>0</v>
      </c>
      <c r="S1057" s="5" t="s">
        <v>26</v>
      </c>
      <c r="T1057" s="5" t="str">
        <f t="shared" si="139"/>
        <v>273-2024-06-30</v>
      </c>
    </row>
    <row r="1058" spans="1:20" x14ac:dyDescent="0.3">
      <c r="A1058" s="5">
        <v>273</v>
      </c>
      <c r="B1058" s="5" t="s">
        <v>221</v>
      </c>
      <c r="C1058" s="5" t="s">
        <v>222</v>
      </c>
      <c r="D1058" s="5" t="s">
        <v>54</v>
      </c>
      <c r="E1058" s="5" t="s">
        <v>24</v>
      </c>
      <c r="F1058" s="6">
        <v>45473</v>
      </c>
      <c r="G1058" s="5">
        <v>3</v>
      </c>
      <c r="H1058" s="5">
        <v>3</v>
      </c>
      <c r="I1058" s="8">
        <f>IFERROR(H1059/G1059,"")</f>
        <v>1</v>
      </c>
      <c r="J1058" s="15">
        <v>1</v>
      </c>
      <c r="K1058" s="5" t="s">
        <v>55</v>
      </c>
      <c r="L1058" s="5" t="s">
        <v>55</v>
      </c>
      <c r="M1058" s="5">
        <f t="shared" si="136"/>
        <v>2024</v>
      </c>
      <c r="N1058" s="5" t="str">
        <f t="shared" si="137"/>
        <v>Diciembre</v>
      </c>
      <c r="O1058" s="6" t="str">
        <f t="shared" si="138"/>
        <v>2022-1</v>
      </c>
      <c r="P1058" s="5">
        <v>0</v>
      </c>
      <c r="Q1058" s="5">
        <v>0</v>
      </c>
      <c r="R1058" s="5">
        <v>0</v>
      </c>
      <c r="S1058" s="5" t="s">
        <v>26</v>
      </c>
      <c r="T1058" s="5" t="str">
        <f t="shared" si="139"/>
        <v>273-2024-12-31</v>
      </c>
    </row>
    <row r="1059" spans="1:20" x14ac:dyDescent="0.3">
      <c r="A1059" s="25">
        <v>273</v>
      </c>
      <c r="B1059" s="5" t="s">
        <v>221</v>
      </c>
      <c r="C1059" s="5" t="s">
        <v>222</v>
      </c>
      <c r="D1059" s="5" t="s">
        <v>54</v>
      </c>
      <c r="E1059" s="5" t="s">
        <v>24</v>
      </c>
      <c r="F1059" s="6">
        <v>45657</v>
      </c>
      <c r="G1059" s="5">
        <v>3</v>
      </c>
      <c r="H1059" s="10">
        <v>3</v>
      </c>
      <c r="I1059" s="15">
        <f t="shared" ref="I1059:I1067" si="142">IFERROR(IF((H1060/G1060)&gt;1.3,1.3,H1060/G1060),"")</f>
        <v>1.0095146758195996</v>
      </c>
      <c r="J1059" s="15">
        <f t="shared" ref="J1059:J1067" si="143">IFERROR(IF((H1060/G1060)&gt;H1060/G1060,1.3,H1060/G1060),"")</f>
        <v>1.0095146758195996</v>
      </c>
      <c r="K1059" s="5" t="s">
        <v>55</v>
      </c>
      <c r="L1059" s="5" t="s">
        <v>55</v>
      </c>
      <c r="M1059" s="5">
        <f t="shared" si="136"/>
        <v>2022</v>
      </c>
      <c r="N1059" s="5" t="str">
        <f t="shared" si="137"/>
        <v>Junio</v>
      </c>
      <c r="O1059" s="6" t="str">
        <f t="shared" si="138"/>
        <v>2022-2</v>
      </c>
      <c r="P1059" s="16">
        <v>0</v>
      </c>
      <c r="Q1059" s="16">
        <v>0</v>
      </c>
      <c r="R1059" s="5">
        <v>0</v>
      </c>
      <c r="S1059" s="5" t="s">
        <v>26</v>
      </c>
      <c r="T1059" s="5" t="str">
        <f t="shared" si="139"/>
        <v>274-2022-06-30</v>
      </c>
    </row>
    <row r="1060" spans="1:20" x14ac:dyDescent="0.3">
      <c r="A1060" s="5">
        <v>274</v>
      </c>
      <c r="B1060" s="5" t="s">
        <v>223</v>
      </c>
      <c r="C1060" s="5" t="s">
        <v>205</v>
      </c>
      <c r="D1060" s="5" t="s">
        <v>54</v>
      </c>
      <c r="E1060" s="5" t="s">
        <v>24</v>
      </c>
      <c r="F1060" s="17">
        <v>44742</v>
      </c>
      <c r="G1060" s="5">
        <v>39623</v>
      </c>
      <c r="H1060" s="9">
        <v>40000</v>
      </c>
      <c r="I1060" s="15">
        <f t="shared" si="142"/>
        <v>1.0212472059673003</v>
      </c>
      <c r="J1060" s="15">
        <f t="shared" si="143"/>
        <v>1.0212472059673003</v>
      </c>
      <c r="K1060" s="5" t="s">
        <v>55</v>
      </c>
      <c r="L1060" s="5" t="s">
        <v>55</v>
      </c>
      <c r="M1060" s="5">
        <f t="shared" si="136"/>
        <v>2022</v>
      </c>
      <c r="N1060" s="5" t="str">
        <f t="shared" si="137"/>
        <v>Diciembre</v>
      </c>
      <c r="O1060" s="6" t="str">
        <f t="shared" si="138"/>
        <v>2023-1</v>
      </c>
      <c r="P1060" s="5">
        <v>0</v>
      </c>
      <c r="Q1060" s="5">
        <v>0</v>
      </c>
      <c r="R1060" s="5">
        <v>1</v>
      </c>
      <c r="S1060" s="5" t="s">
        <v>56</v>
      </c>
      <c r="T1060" s="5" t="str">
        <f t="shared" si="139"/>
        <v>274-2022-12-31</v>
      </c>
    </row>
    <row r="1061" spans="1:20" x14ac:dyDescent="0.3">
      <c r="A1061" s="5">
        <v>274</v>
      </c>
      <c r="B1061" s="5" t="s">
        <v>223</v>
      </c>
      <c r="C1061" s="5" t="s">
        <v>205</v>
      </c>
      <c r="D1061" s="5" t="s">
        <v>54</v>
      </c>
      <c r="E1061" s="5" t="s">
        <v>24</v>
      </c>
      <c r="F1061" s="17">
        <v>44926</v>
      </c>
      <c r="G1061" s="5">
        <v>39817</v>
      </c>
      <c r="H1061" s="9">
        <v>40663</v>
      </c>
      <c r="I1061" s="15">
        <f t="shared" si="142"/>
        <v>0.97612804954178845</v>
      </c>
      <c r="J1061" s="15">
        <f t="shared" si="143"/>
        <v>0.97612804954178845</v>
      </c>
      <c r="K1061" s="5" t="s">
        <v>55</v>
      </c>
      <c r="L1061" s="5" t="s">
        <v>55</v>
      </c>
      <c r="M1061" s="5">
        <f t="shared" si="136"/>
        <v>2023</v>
      </c>
      <c r="N1061" s="5" t="str">
        <f t="shared" si="137"/>
        <v>Junio</v>
      </c>
      <c r="O1061" s="6" t="str">
        <f t="shared" si="138"/>
        <v>2023-2</v>
      </c>
      <c r="P1061" s="5">
        <v>0</v>
      </c>
      <c r="Q1061" s="5">
        <v>0</v>
      </c>
      <c r="R1061" s="5">
        <v>1</v>
      </c>
      <c r="S1061" s="5" t="s">
        <v>56</v>
      </c>
      <c r="T1061" s="5" t="str">
        <f t="shared" si="139"/>
        <v>274-2023-06-30</v>
      </c>
    </row>
    <row r="1062" spans="1:20" x14ac:dyDescent="0.3">
      <c r="A1062" s="33">
        <v>274</v>
      </c>
      <c r="B1062" s="18" t="s">
        <v>223</v>
      </c>
      <c r="C1062" s="18" t="s">
        <v>205</v>
      </c>
      <c r="D1062" s="18" t="s">
        <v>54</v>
      </c>
      <c r="E1062" s="18" t="s">
        <v>24</v>
      </c>
      <c r="F1062" s="19">
        <v>45107</v>
      </c>
      <c r="G1062" s="18">
        <v>40047</v>
      </c>
      <c r="H1062" s="9">
        <v>39091</v>
      </c>
      <c r="I1062" s="15">
        <f t="shared" si="142"/>
        <v>0.97046082071789008</v>
      </c>
      <c r="J1062" s="15">
        <f t="shared" si="143"/>
        <v>0.97046082071789008</v>
      </c>
      <c r="K1062" s="18" t="s">
        <v>55</v>
      </c>
      <c r="L1062" s="18" t="s">
        <v>55</v>
      </c>
      <c r="M1062" s="5">
        <f t="shared" si="136"/>
        <v>2023</v>
      </c>
      <c r="N1062" s="5" t="str">
        <f t="shared" si="137"/>
        <v>Diciembre</v>
      </c>
      <c r="O1062" s="6" t="str">
        <f t="shared" si="138"/>
        <v>2024-1</v>
      </c>
      <c r="P1062" s="16">
        <v>0</v>
      </c>
      <c r="Q1062" s="16">
        <v>0</v>
      </c>
      <c r="R1062" s="5">
        <v>1</v>
      </c>
      <c r="S1062" s="5" t="s">
        <v>56</v>
      </c>
      <c r="T1062" s="5" t="str">
        <f t="shared" si="139"/>
        <v>274-2023-12-31</v>
      </c>
    </row>
    <row r="1063" spans="1:20" x14ac:dyDescent="0.3">
      <c r="A1063" s="37">
        <v>274</v>
      </c>
      <c r="B1063" s="5" t="s">
        <v>223</v>
      </c>
      <c r="C1063" s="5" t="s">
        <v>205</v>
      </c>
      <c r="D1063" s="5" t="s">
        <v>54</v>
      </c>
      <c r="E1063" s="5" t="s">
        <v>24</v>
      </c>
      <c r="F1063" s="6">
        <v>45291</v>
      </c>
      <c r="G1063" s="5">
        <v>42012</v>
      </c>
      <c r="H1063" s="9">
        <v>40771</v>
      </c>
      <c r="I1063" s="15">
        <f t="shared" si="142"/>
        <v>1.0202251822842863</v>
      </c>
      <c r="J1063" s="15">
        <f t="shared" si="143"/>
        <v>1.0202251822842863</v>
      </c>
      <c r="K1063" s="5" t="s">
        <v>55</v>
      </c>
      <c r="L1063" s="5" t="s">
        <v>55</v>
      </c>
      <c r="M1063" s="5">
        <f t="shared" si="136"/>
        <v>2024</v>
      </c>
      <c r="N1063" s="5" t="str">
        <f t="shared" si="137"/>
        <v>Junio</v>
      </c>
      <c r="O1063" s="6" t="str">
        <f t="shared" si="138"/>
        <v>2024-2</v>
      </c>
      <c r="P1063" s="16">
        <v>0</v>
      </c>
      <c r="Q1063" s="16">
        <v>0</v>
      </c>
      <c r="R1063" s="5">
        <v>1</v>
      </c>
      <c r="S1063" s="5" t="s">
        <v>56</v>
      </c>
      <c r="T1063" s="5" t="str">
        <f t="shared" si="139"/>
        <v>274-2024-06-30</v>
      </c>
    </row>
    <row r="1064" spans="1:20" x14ac:dyDescent="0.3">
      <c r="A1064" s="33">
        <v>274</v>
      </c>
      <c r="B1064" s="18" t="s">
        <v>223</v>
      </c>
      <c r="C1064" s="18" t="s">
        <v>205</v>
      </c>
      <c r="D1064" s="18" t="s">
        <v>54</v>
      </c>
      <c r="E1064" s="18" t="s">
        <v>24</v>
      </c>
      <c r="F1064" s="19">
        <v>45473</v>
      </c>
      <c r="G1064" s="18">
        <v>38813</v>
      </c>
      <c r="H1064" s="9">
        <v>39598</v>
      </c>
      <c r="I1064" s="15">
        <f t="shared" si="142"/>
        <v>1.0246037437254272</v>
      </c>
      <c r="J1064" s="15">
        <f t="shared" si="143"/>
        <v>1.0246037437254272</v>
      </c>
      <c r="K1064" s="18" t="s">
        <v>55</v>
      </c>
      <c r="L1064" s="18" t="s">
        <v>55</v>
      </c>
      <c r="M1064" s="5">
        <f t="shared" si="136"/>
        <v>2024</v>
      </c>
      <c r="N1064" s="5" t="str">
        <f t="shared" si="137"/>
        <v>Diciembre</v>
      </c>
      <c r="O1064" s="6" t="str">
        <f t="shared" si="138"/>
        <v>2024-1</v>
      </c>
      <c r="P1064" s="16">
        <v>0</v>
      </c>
      <c r="Q1064" s="16">
        <v>0</v>
      </c>
      <c r="R1064" s="5">
        <v>1</v>
      </c>
      <c r="S1064" s="5" t="s">
        <v>56</v>
      </c>
      <c r="T1064" s="5" t="str">
        <f t="shared" si="139"/>
        <v>274-2024-12-31</v>
      </c>
    </row>
    <row r="1065" spans="1:20" x14ac:dyDescent="0.3">
      <c r="A1065" s="25">
        <v>274</v>
      </c>
      <c r="B1065" s="5" t="s">
        <v>223</v>
      </c>
      <c r="C1065" s="5" t="s">
        <v>205</v>
      </c>
      <c r="D1065" s="5" t="s">
        <v>54</v>
      </c>
      <c r="E1065" s="5" t="s">
        <v>24</v>
      </c>
      <c r="F1065" s="6">
        <v>45657</v>
      </c>
      <c r="G1065" s="5">
        <v>40441</v>
      </c>
      <c r="H1065" s="16">
        <v>41436</v>
      </c>
      <c r="I1065" s="15">
        <f t="shared" si="142"/>
        <v>1.0375000000000001</v>
      </c>
      <c r="J1065" s="15">
        <f t="shared" si="143"/>
        <v>1.0375000000000001</v>
      </c>
      <c r="K1065" s="18" t="s">
        <v>55</v>
      </c>
      <c r="L1065" s="18" t="s">
        <v>55</v>
      </c>
      <c r="M1065" s="5">
        <f t="shared" si="136"/>
        <v>2024</v>
      </c>
      <c r="N1065" s="5" t="str">
        <f t="shared" si="137"/>
        <v>Junio</v>
      </c>
      <c r="O1065" s="6" t="str">
        <f t="shared" si="138"/>
        <v>2024-2</v>
      </c>
      <c r="P1065" s="16">
        <v>0</v>
      </c>
      <c r="Q1065" s="16">
        <v>0</v>
      </c>
      <c r="R1065" s="5">
        <v>1</v>
      </c>
      <c r="S1065" s="5" t="s">
        <v>56</v>
      </c>
      <c r="T1065" s="5" t="str">
        <f t="shared" si="139"/>
        <v>275-2024-06-30</v>
      </c>
    </row>
    <row r="1066" spans="1:20" x14ac:dyDescent="0.3">
      <c r="A1066" s="5">
        <v>275</v>
      </c>
      <c r="B1066" s="5" t="s">
        <v>224</v>
      </c>
      <c r="C1066" s="5" t="s">
        <v>225</v>
      </c>
      <c r="D1066" s="5" t="s">
        <v>54</v>
      </c>
      <c r="E1066" s="5" t="s">
        <v>24</v>
      </c>
      <c r="F1066" s="6">
        <v>45473</v>
      </c>
      <c r="G1066" s="5">
        <v>80</v>
      </c>
      <c r="H1066" s="5">
        <v>83</v>
      </c>
      <c r="I1066" s="15">
        <f t="shared" si="142"/>
        <v>1.0958749999999999</v>
      </c>
      <c r="J1066" s="15">
        <f t="shared" si="143"/>
        <v>1.0958749999999999</v>
      </c>
      <c r="K1066" s="5" t="s">
        <v>25</v>
      </c>
      <c r="L1066" s="5" t="s">
        <v>25</v>
      </c>
      <c r="M1066" s="5">
        <f t="shared" si="136"/>
        <v>2024</v>
      </c>
      <c r="N1066" s="5" t="str">
        <f t="shared" si="137"/>
        <v>Diciembre</v>
      </c>
      <c r="O1066" s="6" t="str">
        <f t="shared" si="138"/>
        <v>2022-1</v>
      </c>
      <c r="P1066" s="5">
        <v>0</v>
      </c>
      <c r="Q1066" s="5">
        <v>0</v>
      </c>
      <c r="R1066" s="5">
        <v>0</v>
      </c>
      <c r="S1066" s="5" t="s">
        <v>51</v>
      </c>
      <c r="T1066" s="5" t="str">
        <f t="shared" si="139"/>
        <v>275-2024-12-31</v>
      </c>
    </row>
    <row r="1067" spans="1:20" x14ac:dyDescent="0.3">
      <c r="A1067" s="25">
        <v>275</v>
      </c>
      <c r="B1067" s="5" t="s">
        <v>224</v>
      </c>
      <c r="C1067" s="5" t="s">
        <v>225</v>
      </c>
      <c r="D1067" s="5" t="s">
        <v>54</v>
      </c>
      <c r="E1067" s="5" t="s">
        <v>24</v>
      </c>
      <c r="F1067" s="6">
        <v>45657</v>
      </c>
      <c r="G1067" s="5">
        <v>80</v>
      </c>
      <c r="H1067" s="10">
        <v>87.67</v>
      </c>
      <c r="I1067" s="15">
        <f t="shared" si="142"/>
        <v>1.1397849462365592</v>
      </c>
      <c r="J1067" s="15">
        <f t="shared" si="143"/>
        <v>1.1397849462365592</v>
      </c>
      <c r="K1067" s="5" t="s">
        <v>25</v>
      </c>
      <c r="L1067" s="5" t="s">
        <v>25</v>
      </c>
      <c r="M1067" s="5">
        <f t="shared" si="136"/>
        <v>2022</v>
      </c>
      <c r="N1067" s="5" t="str">
        <f t="shared" si="137"/>
        <v>Junio</v>
      </c>
      <c r="O1067" s="6" t="str">
        <f t="shared" si="138"/>
        <v>2022-2</v>
      </c>
      <c r="P1067" s="16">
        <v>0</v>
      </c>
      <c r="Q1067" s="16">
        <v>0</v>
      </c>
      <c r="R1067" s="5">
        <v>0</v>
      </c>
      <c r="S1067" s="5" t="s">
        <v>51</v>
      </c>
      <c r="T1067" s="5" t="str">
        <f t="shared" si="139"/>
        <v>276-2022-06-30</v>
      </c>
    </row>
    <row r="1068" spans="1:20" x14ac:dyDescent="0.3">
      <c r="A1068" s="5">
        <v>276</v>
      </c>
      <c r="B1068" s="5" t="s">
        <v>226</v>
      </c>
      <c r="C1068" s="5" t="s">
        <v>227</v>
      </c>
      <c r="D1068" s="5" t="s">
        <v>54</v>
      </c>
      <c r="E1068" s="5" t="s">
        <v>62</v>
      </c>
      <c r="F1068" s="17">
        <v>44742</v>
      </c>
      <c r="G1068" s="5">
        <v>93</v>
      </c>
      <c r="H1068" s="9">
        <v>106</v>
      </c>
      <c r="I1068" s="15">
        <v>0.87735849056603776</v>
      </c>
      <c r="J1068" s="15">
        <v>0.87735849056603776</v>
      </c>
      <c r="K1068" s="5"/>
      <c r="L1068" s="5"/>
      <c r="M1068" s="5">
        <f t="shared" si="136"/>
        <v>2022</v>
      </c>
      <c r="N1068" s="5" t="str">
        <f t="shared" si="137"/>
        <v>Diciembre</v>
      </c>
      <c r="O1068" s="6" t="str">
        <f t="shared" si="138"/>
        <v>2023-1</v>
      </c>
      <c r="P1068" s="5">
        <v>0</v>
      </c>
      <c r="Q1068" s="5">
        <v>0</v>
      </c>
      <c r="R1068" s="5">
        <v>0</v>
      </c>
      <c r="S1068" s="5" t="s">
        <v>51</v>
      </c>
      <c r="T1068" s="5" t="str">
        <f t="shared" si="139"/>
        <v>276-2022-12-31</v>
      </c>
    </row>
    <row r="1069" spans="1:20" x14ac:dyDescent="0.3">
      <c r="A1069" s="5">
        <v>276</v>
      </c>
      <c r="B1069" s="5" t="s">
        <v>226</v>
      </c>
      <c r="C1069" s="5" t="s">
        <v>227</v>
      </c>
      <c r="D1069" s="5" t="s">
        <v>54</v>
      </c>
      <c r="E1069" s="5" t="s">
        <v>62</v>
      </c>
      <c r="F1069" s="17">
        <v>44926</v>
      </c>
      <c r="G1069" s="5">
        <v>88</v>
      </c>
      <c r="H1069" s="9">
        <v>88</v>
      </c>
      <c r="I1069" s="15">
        <v>1</v>
      </c>
      <c r="J1069" s="15">
        <v>1</v>
      </c>
      <c r="K1069" s="5"/>
      <c r="L1069" s="5"/>
      <c r="M1069" s="5">
        <f t="shared" si="136"/>
        <v>2023</v>
      </c>
      <c r="N1069" s="5" t="str">
        <f t="shared" si="137"/>
        <v>Junio</v>
      </c>
      <c r="O1069" s="6" t="str">
        <f t="shared" si="138"/>
        <v>2023-2</v>
      </c>
      <c r="P1069" s="5">
        <v>0</v>
      </c>
      <c r="Q1069" s="5">
        <v>0</v>
      </c>
      <c r="R1069" s="5">
        <v>0</v>
      </c>
      <c r="S1069" s="5" t="s">
        <v>51</v>
      </c>
      <c r="T1069" s="5" t="str">
        <f t="shared" si="139"/>
        <v>276-2023-06-30</v>
      </c>
    </row>
    <row r="1070" spans="1:20" x14ac:dyDescent="0.3">
      <c r="A1070" s="25">
        <v>276</v>
      </c>
      <c r="B1070" s="5" t="s">
        <v>226</v>
      </c>
      <c r="C1070" s="5" t="s">
        <v>227</v>
      </c>
      <c r="D1070" s="5" t="s">
        <v>54</v>
      </c>
      <c r="E1070" s="5" t="s">
        <v>62</v>
      </c>
      <c r="F1070" s="17">
        <v>45107</v>
      </c>
      <c r="G1070" s="5">
        <v>85</v>
      </c>
      <c r="H1070" s="9">
        <v>89.99</v>
      </c>
      <c r="I1070" s="15">
        <f>IFERROR(IF((G1071/H1071)&gt;1.3,1.3,G1071/H1071),"")</f>
        <v>1.0059171597633136</v>
      </c>
      <c r="J1070" s="8">
        <f>IFERROR(G1071/H1071,"")</f>
        <v>1.0059171597633136</v>
      </c>
      <c r="K1070" s="5"/>
      <c r="L1070" s="5"/>
      <c r="M1070" s="5">
        <f t="shared" si="136"/>
        <v>2023</v>
      </c>
      <c r="N1070" s="5" t="str">
        <f t="shared" si="137"/>
        <v>Diciembre</v>
      </c>
      <c r="O1070" s="6" t="str">
        <f t="shared" si="138"/>
        <v>2024-1</v>
      </c>
      <c r="P1070" s="16">
        <v>0</v>
      </c>
      <c r="Q1070" s="16">
        <v>0</v>
      </c>
      <c r="R1070" s="5">
        <v>1</v>
      </c>
      <c r="S1070" s="5" t="s">
        <v>26</v>
      </c>
      <c r="T1070" s="5" t="str">
        <f t="shared" si="139"/>
        <v>276-2023-12-31</v>
      </c>
    </row>
    <row r="1071" spans="1:20" x14ac:dyDescent="0.3">
      <c r="A1071" s="37">
        <v>276</v>
      </c>
      <c r="B1071" s="5" t="s">
        <v>226</v>
      </c>
      <c r="C1071" s="5" t="s">
        <v>227</v>
      </c>
      <c r="D1071" s="5" t="s">
        <v>54</v>
      </c>
      <c r="E1071" s="5" t="s">
        <v>62</v>
      </c>
      <c r="F1071" s="6">
        <v>45291</v>
      </c>
      <c r="G1071" s="5">
        <v>85</v>
      </c>
      <c r="H1071" s="9">
        <v>84.5</v>
      </c>
      <c r="I1071" s="15">
        <f>IFERROR(IF((G1072/H1072)&gt;1.3,1.3,G1072/H1072),"")</f>
        <v>0.89659294680215174</v>
      </c>
      <c r="J1071" s="8">
        <f>IFERROR(G1072/H1072,"")</f>
        <v>0.89659294680215174</v>
      </c>
      <c r="K1071" s="5"/>
      <c r="L1071" s="5"/>
      <c r="M1071" s="5">
        <f t="shared" si="136"/>
        <v>2024</v>
      </c>
      <c r="N1071" s="5" t="str">
        <f t="shared" si="137"/>
        <v>Junio</v>
      </c>
      <c r="O1071" s="6" t="str">
        <f t="shared" si="138"/>
        <v>2024-2</v>
      </c>
      <c r="P1071" s="16">
        <v>1</v>
      </c>
      <c r="Q1071" s="16">
        <v>1</v>
      </c>
      <c r="R1071" s="5">
        <v>1</v>
      </c>
      <c r="S1071" s="5" t="s">
        <v>26</v>
      </c>
      <c r="T1071" s="5" t="str">
        <f t="shared" si="139"/>
        <v>276-2024-06-30</v>
      </c>
    </row>
    <row r="1072" spans="1:20" x14ac:dyDescent="0.3">
      <c r="A1072" s="25">
        <v>276</v>
      </c>
      <c r="B1072" s="5" t="s">
        <v>226</v>
      </c>
      <c r="C1072" s="5" t="s">
        <v>227</v>
      </c>
      <c r="D1072" s="5" t="s">
        <v>54</v>
      </c>
      <c r="E1072" s="5" t="s">
        <v>62</v>
      </c>
      <c r="F1072" s="17">
        <v>45473</v>
      </c>
      <c r="G1072" s="5">
        <v>75</v>
      </c>
      <c r="H1072" s="9">
        <v>83.65</v>
      </c>
      <c r="I1072" s="15">
        <f>IFERROR(IF((G1073/H1073)&gt;1.3,1.3,G1073/H1073),"")</f>
        <v>0.90711175616835982</v>
      </c>
      <c r="J1072" s="8">
        <f>IFERROR(G1073/H1073,"")</f>
        <v>0.90711175616835982</v>
      </c>
      <c r="K1072" s="5" t="s">
        <v>91</v>
      </c>
      <c r="L1072" s="5" t="s">
        <v>91</v>
      </c>
      <c r="M1072" s="5">
        <f t="shared" si="136"/>
        <v>2024</v>
      </c>
      <c r="N1072" s="5" t="str">
        <f t="shared" si="137"/>
        <v>Diciembre</v>
      </c>
      <c r="O1072" s="6" t="str">
        <f t="shared" si="138"/>
        <v>2023-1</v>
      </c>
      <c r="P1072" s="16">
        <v>0</v>
      </c>
      <c r="Q1072" s="16">
        <v>0</v>
      </c>
      <c r="R1072" s="5">
        <v>1</v>
      </c>
      <c r="S1072" s="5" t="s">
        <v>26</v>
      </c>
      <c r="T1072" s="5" t="str">
        <f t="shared" si="139"/>
        <v>276-2024-12-31</v>
      </c>
    </row>
    <row r="1073" spans="1:20" x14ac:dyDescent="0.3">
      <c r="A1073" s="25">
        <v>276</v>
      </c>
      <c r="B1073" s="5" t="s">
        <v>226</v>
      </c>
      <c r="C1073" s="5" t="s">
        <v>227</v>
      </c>
      <c r="D1073" s="5" t="s">
        <v>54</v>
      </c>
      <c r="E1073" s="5" t="s">
        <v>62</v>
      </c>
      <c r="F1073" s="6">
        <v>45657</v>
      </c>
      <c r="G1073" s="5">
        <v>75</v>
      </c>
      <c r="H1073" s="10">
        <v>82.68</v>
      </c>
      <c r="I1073" s="15">
        <f>IFERROR(IF((H1074/G1074)&gt;1.3,1.3,H1074/G1074),"")</f>
        <v>0.89976470588235302</v>
      </c>
      <c r="J1073" s="15">
        <f>IFERROR(IF((H1074/G1074)&gt;H1074/G1074,1.3,H1074/G1074),"")</f>
        <v>0.89976470588235302</v>
      </c>
      <c r="K1073" s="5" t="s">
        <v>91</v>
      </c>
      <c r="L1073" s="5" t="s">
        <v>91</v>
      </c>
      <c r="M1073" s="5">
        <f t="shared" si="136"/>
        <v>2023</v>
      </c>
      <c r="N1073" s="5" t="str">
        <f t="shared" si="137"/>
        <v>Junio</v>
      </c>
      <c r="O1073" s="6" t="str">
        <f t="shared" si="138"/>
        <v>2023-2</v>
      </c>
      <c r="P1073" s="16">
        <v>0</v>
      </c>
      <c r="Q1073" s="16">
        <v>0</v>
      </c>
      <c r="R1073" s="5">
        <v>0</v>
      </c>
      <c r="S1073" s="5" t="s">
        <v>26</v>
      </c>
      <c r="T1073" s="5" t="str">
        <f t="shared" si="139"/>
        <v>277-2023-06-30</v>
      </c>
    </row>
    <row r="1074" spans="1:20" x14ac:dyDescent="0.3">
      <c r="A1074" s="25">
        <v>277</v>
      </c>
      <c r="B1074" s="5" t="s">
        <v>228</v>
      </c>
      <c r="C1074" s="5" t="s">
        <v>227</v>
      </c>
      <c r="D1074" s="5" t="s">
        <v>54</v>
      </c>
      <c r="E1074" s="5" t="s">
        <v>62</v>
      </c>
      <c r="F1074" s="17">
        <v>45107</v>
      </c>
      <c r="G1074" s="5">
        <v>85</v>
      </c>
      <c r="H1074" s="9">
        <v>76.48</v>
      </c>
      <c r="I1074" s="8">
        <f>IFERROR(G1075/H1075,"")</f>
        <v>1.1597762314094691</v>
      </c>
      <c r="J1074" s="8">
        <f>IFERROR(G1075/H1075,"")</f>
        <v>1.1597762314094691</v>
      </c>
      <c r="K1074" s="5" t="s">
        <v>91</v>
      </c>
      <c r="L1074" s="5" t="s">
        <v>91</v>
      </c>
      <c r="M1074" s="5">
        <f t="shared" si="136"/>
        <v>2023</v>
      </c>
      <c r="N1074" s="5" t="str">
        <f t="shared" si="137"/>
        <v>Diciembre</v>
      </c>
      <c r="O1074" s="6" t="str">
        <f t="shared" si="138"/>
        <v>2024-1</v>
      </c>
      <c r="P1074" s="16">
        <v>0</v>
      </c>
      <c r="Q1074" s="16">
        <v>0</v>
      </c>
      <c r="R1074" s="5">
        <v>0</v>
      </c>
      <c r="S1074" s="5" t="s">
        <v>26</v>
      </c>
      <c r="T1074" s="5" t="str">
        <f t="shared" si="139"/>
        <v>277-2023-12-31</v>
      </c>
    </row>
    <row r="1075" spans="1:20" x14ac:dyDescent="0.3">
      <c r="A1075" s="37">
        <v>277</v>
      </c>
      <c r="B1075" s="5" t="s">
        <v>228</v>
      </c>
      <c r="C1075" s="5" t="s">
        <v>227</v>
      </c>
      <c r="D1075" s="5" t="s">
        <v>54</v>
      </c>
      <c r="E1075" s="5" t="s">
        <v>62</v>
      </c>
      <c r="F1075" s="6">
        <v>45291</v>
      </c>
      <c r="G1075" s="5">
        <v>85</v>
      </c>
      <c r="H1075" s="9">
        <v>73.290000000000006</v>
      </c>
      <c r="I1075" s="8">
        <f>IFERROR(G1076/H1076,"")</f>
        <v>1.0255689800505758</v>
      </c>
      <c r="J1075" s="8">
        <f>IFERROR(G1076/H1076,"")</f>
        <v>1.0255689800505758</v>
      </c>
      <c r="K1075" s="5" t="s">
        <v>91</v>
      </c>
      <c r="L1075" s="5" t="s">
        <v>91</v>
      </c>
      <c r="M1075" s="5">
        <f t="shared" si="136"/>
        <v>2024</v>
      </c>
      <c r="N1075" s="5" t="str">
        <f t="shared" si="137"/>
        <v>Junio</v>
      </c>
      <c r="O1075" s="6" t="str">
        <f t="shared" si="138"/>
        <v>2024-2</v>
      </c>
      <c r="P1075" s="16">
        <v>0</v>
      </c>
      <c r="Q1075" s="16">
        <v>0</v>
      </c>
      <c r="R1075" s="5">
        <v>0</v>
      </c>
      <c r="S1075" s="5" t="s">
        <v>26</v>
      </c>
      <c r="T1075" s="5" t="str">
        <f t="shared" si="139"/>
        <v>277-2024-06-30</v>
      </c>
    </row>
    <row r="1076" spans="1:20" x14ac:dyDescent="0.3">
      <c r="A1076" s="25">
        <v>277</v>
      </c>
      <c r="B1076" s="5" t="s">
        <v>228</v>
      </c>
      <c r="C1076" s="5" t="s">
        <v>227</v>
      </c>
      <c r="D1076" s="5" t="s">
        <v>54</v>
      </c>
      <c r="E1076" s="5" t="s">
        <v>62</v>
      </c>
      <c r="F1076" s="17">
        <v>45473</v>
      </c>
      <c r="G1076" s="5">
        <v>73</v>
      </c>
      <c r="H1076" s="9">
        <v>71.180000000000007</v>
      </c>
      <c r="I1076" s="8">
        <f>IFERROR(G1077/H1077,"")</f>
        <v>1.0247052217855139</v>
      </c>
      <c r="J1076" s="8">
        <f>IFERROR(G1077/H1077,"")</f>
        <v>1.0247052217855139</v>
      </c>
      <c r="K1076" s="5" t="s">
        <v>91</v>
      </c>
      <c r="L1076" s="5" t="s">
        <v>91</v>
      </c>
      <c r="M1076" s="5">
        <f t="shared" si="136"/>
        <v>2024</v>
      </c>
      <c r="N1076" s="5" t="str">
        <f t="shared" si="137"/>
        <v>Diciembre</v>
      </c>
      <c r="O1076" s="6" t="str">
        <f t="shared" si="138"/>
        <v>2023-1</v>
      </c>
      <c r="P1076" s="16">
        <v>0</v>
      </c>
      <c r="Q1076" s="16">
        <v>0</v>
      </c>
      <c r="R1076" s="5">
        <v>0</v>
      </c>
      <c r="S1076" s="5" t="s">
        <v>26</v>
      </c>
      <c r="T1076" s="5" t="str">
        <f t="shared" si="139"/>
        <v>277-2024-12-31</v>
      </c>
    </row>
    <row r="1077" spans="1:20" x14ac:dyDescent="0.3">
      <c r="A1077" s="25">
        <v>277</v>
      </c>
      <c r="B1077" s="5" t="s">
        <v>228</v>
      </c>
      <c r="C1077" s="5" t="s">
        <v>227</v>
      </c>
      <c r="D1077" s="5" t="s">
        <v>54</v>
      </c>
      <c r="E1077" s="5" t="s">
        <v>62</v>
      </c>
      <c r="F1077" s="6">
        <v>45657</v>
      </c>
      <c r="G1077" s="5">
        <v>73</v>
      </c>
      <c r="H1077" s="10">
        <v>71.239999999999995</v>
      </c>
      <c r="I1077" s="8">
        <f>IFERROR(G1078/H1078,"")</f>
        <v>0</v>
      </c>
      <c r="J1077" s="8">
        <f>IFERROR(G1078/H1078,"")</f>
        <v>0</v>
      </c>
      <c r="K1077" s="5" t="s">
        <v>91</v>
      </c>
      <c r="L1077" s="5" t="s">
        <v>91</v>
      </c>
      <c r="M1077" s="5">
        <f t="shared" si="136"/>
        <v>2023</v>
      </c>
      <c r="N1077" s="5" t="str">
        <f t="shared" si="137"/>
        <v>Junio</v>
      </c>
      <c r="O1077" s="6" t="str">
        <f t="shared" si="138"/>
        <v>2023-2</v>
      </c>
      <c r="P1077" s="16">
        <v>0</v>
      </c>
      <c r="Q1077" s="16">
        <v>0</v>
      </c>
      <c r="R1077" s="5">
        <v>0</v>
      </c>
      <c r="S1077" s="5" t="s">
        <v>26</v>
      </c>
      <c r="T1077" s="5" t="str">
        <f t="shared" si="139"/>
        <v>278-2023-06-30</v>
      </c>
    </row>
    <row r="1078" spans="1:20" x14ac:dyDescent="0.3">
      <c r="A1078" s="25">
        <v>278</v>
      </c>
      <c r="B1078" s="5" t="s">
        <v>229</v>
      </c>
      <c r="C1078" s="5" t="s">
        <v>227</v>
      </c>
      <c r="D1078" s="5" t="s">
        <v>54</v>
      </c>
      <c r="E1078" s="5" t="s">
        <v>24</v>
      </c>
      <c r="F1078" s="17">
        <v>45107</v>
      </c>
      <c r="G1078" s="5"/>
      <c r="H1078" s="9">
        <v>1015</v>
      </c>
      <c r="I1078" s="8" t="str">
        <f>IFERROR(H1079/G1079,"")</f>
        <v/>
      </c>
      <c r="J1078" s="15" t="str">
        <f>IFERROR(IF((H1079/G1079)&gt;H1079/G1079,1.3,H1079/G1079),"")</f>
        <v/>
      </c>
      <c r="K1078" s="5" t="s">
        <v>91</v>
      </c>
      <c r="L1078" s="5" t="s">
        <v>91</v>
      </c>
      <c r="M1078" s="5">
        <f t="shared" si="136"/>
        <v>2023</v>
      </c>
      <c r="N1078" s="5" t="str">
        <f t="shared" si="137"/>
        <v>Diciembre</v>
      </c>
      <c r="O1078" s="6" t="str">
        <f t="shared" si="138"/>
        <v>2024-1</v>
      </c>
      <c r="P1078" s="16">
        <v>0</v>
      </c>
      <c r="Q1078" s="16">
        <v>0</v>
      </c>
      <c r="R1078" s="5">
        <v>0</v>
      </c>
      <c r="S1078" s="5" t="s">
        <v>26</v>
      </c>
      <c r="T1078" s="5" t="str">
        <f t="shared" si="139"/>
        <v>278-2023-12-31</v>
      </c>
    </row>
    <row r="1079" spans="1:20" x14ac:dyDescent="0.3">
      <c r="A1079" s="37">
        <v>278</v>
      </c>
      <c r="B1079" s="5" t="s">
        <v>229</v>
      </c>
      <c r="C1079" s="5" t="s">
        <v>227</v>
      </c>
      <c r="D1079" s="5" t="s">
        <v>54</v>
      </c>
      <c r="E1079" s="5" t="s">
        <v>24</v>
      </c>
      <c r="F1079" s="6">
        <v>45291</v>
      </c>
      <c r="G1079" s="5">
        <v>0</v>
      </c>
      <c r="H1079" s="9">
        <v>1017</v>
      </c>
      <c r="I1079" s="8" t="str">
        <f>IFERROR(H1080/G1080,"")</f>
        <v/>
      </c>
      <c r="J1079" s="15" t="str">
        <f>IFERROR(IF((H1080/G1080)&gt;H1080/G1080,1.3,H1080/G1080),"")</f>
        <v/>
      </c>
      <c r="K1079" s="5" t="s">
        <v>91</v>
      </c>
      <c r="L1079" s="5" t="s">
        <v>91</v>
      </c>
      <c r="M1079" s="5">
        <f t="shared" si="136"/>
        <v>2024</v>
      </c>
      <c r="N1079" s="5" t="str">
        <f t="shared" si="137"/>
        <v>Junio</v>
      </c>
      <c r="O1079" s="6" t="str">
        <f t="shared" si="138"/>
        <v>2024-2</v>
      </c>
      <c r="P1079" s="16">
        <v>0</v>
      </c>
      <c r="Q1079" s="16">
        <v>0</v>
      </c>
      <c r="R1079" s="5">
        <v>0</v>
      </c>
      <c r="S1079" s="5" t="s">
        <v>26</v>
      </c>
      <c r="T1079" s="5" t="str">
        <f t="shared" si="139"/>
        <v>278-2024-06-30</v>
      </c>
    </row>
    <row r="1080" spans="1:20" x14ac:dyDescent="0.3">
      <c r="A1080" s="5">
        <v>278</v>
      </c>
      <c r="B1080" s="5" t="s">
        <v>229</v>
      </c>
      <c r="C1080" s="5" t="s">
        <v>227</v>
      </c>
      <c r="D1080" s="5" t="s">
        <v>54</v>
      </c>
      <c r="E1080" s="5" t="s">
        <v>24</v>
      </c>
      <c r="F1080" s="6">
        <v>45473</v>
      </c>
      <c r="G1080" s="5">
        <v>0</v>
      </c>
      <c r="H1080" s="5">
        <v>1074</v>
      </c>
      <c r="I1080" s="15"/>
      <c r="J1080" s="15"/>
      <c r="K1080" s="5">
        <v>0</v>
      </c>
      <c r="L1080" s="5" t="s">
        <v>55</v>
      </c>
      <c r="M1080" s="5">
        <f t="shared" si="136"/>
        <v>2024</v>
      </c>
      <c r="N1080" s="5" t="str">
        <f t="shared" si="137"/>
        <v>Diciembre</v>
      </c>
      <c r="O1080" s="6" t="str">
        <f t="shared" si="138"/>
        <v>2023-1</v>
      </c>
      <c r="P1080" s="5">
        <v>0</v>
      </c>
      <c r="Q1080" s="5">
        <v>0</v>
      </c>
      <c r="R1080" s="5">
        <v>0</v>
      </c>
      <c r="S1080" s="5" t="s">
        <v>26</v>
      </c>
      <c r="T1080" s="5" t="str">
        <f t="shared" si="139"/>
        <v>278-2024-12-31</v>
      </c>
    </row>
    <row r="1081" spans="1:20" x14ac:dyDescent="0.3">
      <c r="A1081" s="25">
        <v>278</v>
      </c>
      <c r="B1081" s="5" t="s">
        <v>229</v>
      </c>
      <c r="C1081" s="5" t="s">
        <v>227</v>
      </c>
      <c r="D1081" s="5" t="s">
        <v>54</v>
      </c>
      <c r="E1081" s="5" t="s">
        <v>24</v>
      </c>
      <c r="F1081" s="6">
        <v>45657</v>
      </c>
      <c r="G1081" s="5">
        <v>0</v>
      </c>
      <c r="H1081" s="10">
        <v>1013</v>
      </c>
      <c r="I1081" s="15" t="str">
        <f>IFERROR(IF((H1082/G1082)&gt;1.3,1.3,H1082/G1082),"")</f>
        <v/>
      </c>
      <c r="J1081" s="15" t="str">
        <f t="shared" ref="J1081:J1088" si="144">IFERROR(IF((H1082/G1082)&gt;H1082/G1082,1.3,H1082/G1082),"")</f>
        <v/>
      </c>
      <c r="K1081" s="5">
        <v>0</v>
      </c>
      <c r="L1081" s="5" t="s">
        <v>55</v>
      </c>
      <c r="M1081" s="5">
        <f t="shared" si="136"/>
        <v>2023</v>
      </c>
      <c r="N1081" s="5" t="str">
        <f t="shared" si="137"/>
        <v>Junio</v>
      </c>
      <c r="O1081" s="6" t="str">
        <f t="shared" si="138"/>
        <v>2023-1</v>
      </c>
      <c r="P1081" s="16">
        <v>0</v>
      </c>
      <c r="Q1081" s="16">
        <v>0</v>
      </c>
      <c r="R1081" s="5">
        <v>0</v>
      </c>
      <c r="S1081" s="5" t="s">
        <v>26</v>
      </c>
      <c r="T1081" s="5" t="str">
        <f t="shared" si="139"/>
        <v>279-2023-06-30</v>
      </c>
    </row>
    <row r="1082" spans="1:20" x14ac:dyDescent="0.3">
      <c r="A1082" s="25">
        <v>279</v>
      </c>
      <c r="B1082" s="5" t="s">
        <v>230</v>
      </c>
      <c r="C1082" s="5" t="s">
        <v>227</v>
      </c>
      <c r="D1082" s="5" t="s">
        <v>54</v>
      </c>
      <c r="E1082" s="5" t="s">
        <v>24</v>
      </c>
      <c r="F1082" s="17">
        <v>45107</v>
      </c>
      <c r="G1082" s="5"/>
      <c r="H1082" s="9">
        <v>572</v>
      </c>
      <c r="I1082" s="8" t="str">
        <f t="shared" ref="I1082:I1088" si="145">IFERROR(H1083/G1083,"")</f>
        <v/>
      </c>
      <c r="J1082" s="15" t="str">
        <f t="shared" si="144"/>
        <v/>
      </c>
      <c r="K1082" s="5"/>
      <c r="L1082" s="5"/>
      <c r="M1082" s="5">
        <f t="shared" si="136"/>
        <v>2023</v>
      </c>
      <c r="N1082" s="5" t="str">
        <f t="shared" si="137"/>
        <v>Junio</v>
      </c>
      <c r="O1082" s="6" t="str">
        <f t="shared" si="138"/>
        <v>2023-2</v>
      </c>
      <c r="P1082" s="16">
        <v>0</v>
      </c>
      <c r="Q1082" s="16">
        <v>0</v>
      </c>
      <c r="R1082" s="5">
        <v>0</v>
      </c>
      <c r="S1082" s="5" t="s">
        <v>26</v>
      </c>
      <c r="T1082" s="5" t="str">
        <f t="shared" si="139"/>
        <v>280-2023-06-30</v>
      </c>
    </row>
    <row r="1083" spans="1:20" x14ac:dyDescent="0.3">
      <c r="A1083" s="25">
        <v>280</v>
      </c>
      <c r="B1083" s="5" t="s">
        <v>231</v>
      </c>
      <c r="C1083" s="5" t="s">
        <v>227</v>
      </c>
      <c r="D1083" s="5" t="s">
        <v>54</v>
      </c>
      <c r="E1083" s="5" t="s">
        <v>24</v>
      </c>
      <c r="F1083" s="17">
        <v>45107</v>
      </c>
      <c r="G1083" s="5"/>
      <c r="H1083" s="9">
        <v>203</v>
      </c>
      <c r="I1083" s="8" t="str">
        <f t="shared" si="145"/>
        <v/>
      </c>
      <c r="J1083" s="15" t="str">
        <f t="shared" si="144"/>
        <v/>
      </c>
      <c r="K1083" s="5"/>
      <c r="L1083" s="5"/>
      <c r="M1083" s="5">
        <f t="shared" si="136"/>
        <v>2023</v>
      </c>
      <c r="N1083" s="5" t="str">
        <f t="shared" si="137"/>
        <v>Diciembre</v>
      </c>
      <c r="O1083" s="6" t="str">
        <f t="shared" si="138"/>
        <v>2023-1</v>
      </c>
      <c r="P1083" s="16">
        <v>0</v>
      </c>
      <c r="Q1083" s="16">
        <v>0</v>
      </c>
      <c r="R1083" s="5">
        <v>0</v>
      </c>
      <c r="S1083" s="5" t="s">
        <v>26</v>
      </c>
      <c r="T1083" s="5" t="str">
        <f t="shared" si="139"/>
        <v>280-2023-12-31</v>
      </c>
    </row>
    <row r="1084" spans="1:20" x14ac:dyDescent="0.3">
      <c r="A1084" s="37">
        <v>280</v>
      </c>
      <c r="B1084" s="5" t="s">
        <v>231</v>
      </c>
      <c r="C1084" s="5" t="s">
        <v>227</v>
      </c>
      <c r="D1084" s="5" t="s">
        <v>54</v>
      </c>
      <c r="E1084" s="5" t="s">
        <v>24</v>
      </c>
      <c r="F1084" s="6">
        <v>45291</v>
      </c>
      <c r="G1084" s="5">
        <v>0</v>
      </c>
      <c r="H1084" s="9">
        <v>186</v>
      </c>
      <c r="I1084" s="8" t="str">
        <f t="shared" si="145"/>
        <v/>
      </c>
      <c r="J1084" s="15" t="str">
        <f t="shared" si="144"/>
        <v/>
      </c>
      <c r="K1084" s="5"/>
      <c r="L1084" s="5"/>
      <c r="M1084" s="5">
        <f t="shared" si="136"/>
        <v>2023</v>
      </c>
      <c r="N1084" s="5" t="str">
        <f t="shared" si="137"/>
        <v>Junio</v>
      </c>
      <c r="O1084" s="6" t="str">
        <f t="shared" si="138"/>
        <v>2023-2</v>
      </c>
      <c r="P1084" s="16">
        <v>0</v>
      </c>
      <c r="Q1084" s="16">
        <v>0</v>
      </c>
      <c r="R1084" s="5">
        <v>0</v>
      </c>
      <c r="S1084" s="5" t="s">
        <v>26</v>
      </c>
      <c r="T1084" s="5" t="str">
        <f t="shared" si="139"/>
        <v>281-2023-06-30</v>
      </c>
    </row>
    <row r="1085" spans="1:20" x14ac:dyDescent="0.3">
      <c r="A1085" s="25">
        <v>281</v>
      </c>
      <c r="B1085" s="5" t="s">
        <v>232</v>
      </c>
      <c r="C1085" s="5" t="s">
        <v>227</v>
      </c>
      <c r="D1085" s="5" t="s">
        <v>54</v>
      </c>
      <c r="E1085" s="5" t="s">
        <v>24</v>
      </c>
      <c r="F1085" s="17">
        <v>45107</v>
      </c>
      <c r="G1085" s="5"/>
      <c r="H1085" s="9">
        <v>240</v>
      </c>
      <c r="I1085" s="8" t="str">
        <f t="shared" si="145"/>
        <v/>
      </c>
      <c r="J1085" s="15" t="str">
        <f t="shared" si="144"/>
        <v/>
      </c>
      <c r="K1085" s="5"/>
      <c r="L1085" s="5"/>
      <c r="M1085" s="5">
        <f t="shared" si="136"/>
        <v>2023</v>
      </c>
      <c r="N1085" s="5" t="str">
        <f t="shared" si="137"/>
        <v>Diciembre</v>
      </c>
      <c r="O1085" s="6" t="str">
        <f t="shared" si="138"/>
        <v>2023-1</v>
      </c>
      <c r="P1085" s="16">
        <v>0</v>
      </c>
      <c r="Q1085" s="16">
        <v>0</v>
      </c>
      <c r="R1085" s="5">
        <v>0</v>
      </c>
      <c r="S1085" s="5" t="s">
        <v>26</v>
      </c>
      <c r="T1085" s="5" t="str">
        <f t="shared" si="139"/>
        <v>281-2023-12-31</v>
      </c>
    </row>
    <row r="1086" spans="1:20" x14ac:dyDescent="0.3">
      <c r="A1086" s="37">
        <v>281</v>
      </c>
      <c r="B1086" s="5" t="s">
        <v>232</v>
      </c>
      <c r="C1086" s="5" t="s">
        <v>227</v>
      </c>
      <c r="D1086" s="5" t="s">
        <v>54</v>
      </c>
      <c r="E1086" s="5" t="s">
        <v>24</v>
      </c>
      <c r="F1086" s="6">
        <v>45291</v>
      </c>
      <c r="G1086" s="5"/>
      <c r="H1086" s="9">
        <v>223</v>
      </c>
      <c r="I1086" s="8">
        <f t="shared" si="145"/>
        <v>1.0006250000000001</v>
      </c>
      <c r="J1086" s="15">
        <f t="shared" si="144"/>
        <v>1.0006250000000001</v>
      </c>
      <c r="K1086" s="5"/>
      <c r="L1086" s="5"/>
      <c r="M1086" s="5">
        <f t="shared" si="136"/>
        <v>2023</v>
      </c>
      <c r="N1086" s="5" t="str">
        <f t="shared" si="137"/>
        <v>Junio</v>
      </c>
      <c r="O1086" s="6" t="str">
        <f t="shared" si="138"/>
        <v>2023-2</v>
      </c>
      <c r="P1086" s="16">
        <v>0</v>
      </c>
      <c r="Q1086" s="16">
        <v>0</v>
      </c>
      <c r="R1086" s="5">
        <v>0</v>
      </c>
      <c r="S1086" s="5" t="s">
        <v>26</v>
      </c>
      <c r="T1086" s="5" t="str">
        <f t="shared" si="139"/>
        <v>282-2023-06-30</v>
      </c>
    </row>
    <row r="1087" spans="1:20" x14ac:dyDescent="0.3">
      <c r="A1087" s="25">
        <v>282</v>
      </c>
      <c r="B1087" s="5" t="s">
        <v>233</v>
      </c>
      <c r="C1087" s="5" t="s">
        <v>227</v>
      </c>
      <c r="D1087" s="5" t="s">
        <v>54</v>
      </c>
      <c r="E1087" s="5" t="s">
        <v>24</v>
      </c>
      <c r="F1087" s="17">
        <v>45107</v>
      </c>
      <c r="G1087" s="11">
        <v>96</v>
      </c>
      <c r="H1087" s="9">
        <v>96.06</v>
      </c>
      <c r="I1087" s="8">
        <f t="shared" si="145"/>
        <v>1.0058333333333334</v>
      </c>
      <c r="J1087" s="15">
        <f t="shared" si="144"/>
        <v>1.0058333333333334</v>
      </c>
      <c r="K1087" s="11" t="s">
        <v>25</v>
      </c>
      <c r="L1087" s="11" t="s">
        <v>25</v>
      </c>
      <c r="M1087" s="5">
        <f t="shared" si="136"/>
        <v>2023</v>
      </c>
      <c r="N1087" s="5" t="str">
        <f t="shared" si="137"/>
        <v>Diciembre</v>
      </c>
      <c r="O1087" s="6" t="str">
        <f t="shared" si="138"/>
        <v>2024-1</v>
      </c>
      <c r="P1087" s="16">
        <v>0</v>
      </c>
      <c r="Q1087" s="16">
        <v>0</v>
      </c>
      <c r="R1087" s="5">
        <v>0</v>
      </c>
      <c r="S1087" s="5" t="s">
        <v>26</v>
      </c>
      <c r="T1087" s="5" t="str">
        <f t="shared" si="139"/>
        <v>282-2023-12-31</v>
      </c>
    </row>
    <row r="1088" spans="1:20" x14ac:dyDescent="0.3">
      <c r="A1088" s="37">
        <v>282</v>
      </c>
      <c r="B1088" s="5" t="s">
        <v>233</v>
      </c>
      <c r="C1088" s="5" t="s">
        <v>227</v>
      </c>
      <c r="D1088" s="5" t="s">
        <v>54</v>
      </c>
      <c r="E1088" s="5" t="s">
        <v>24</v>
      </c>
      <c r="F1088" s="6">
        <v>45291</v>
      </c>
      <c r="G1088" s="11">
        <v>96</v>
      </c>
      <c r="H1088" s="9">
        <v>96.56</v>
      </c>
      <c r="I1088" s="8">
        <f t="shared" si="145"/>
        <v>1.0002061855670104</v>
      </c>
      <c r="J1088" s="15">
        <f t="shared" si="144"/>
        <v>1.0002061855670104</v>
      </c>
      <c r="K1088" s="11" t="s">
        <v>25</v>
      </c>
      <c r="L1088" s="11" t="s">
        <v>25</v>
      </c>
      <c r="M1088" s="5">
        <f t="shared" si="136"/>
        <v>2024</v>
      </c>
      <c r="N1088" s="5" t="str">
        <f t="shared" si="137"/>
        <v>Junio</v>
      </c>
      <c r="O1088" s="6" t="str">
        <f t="shared" si="138"/>
        <v>2024-2</v>
      </c>
      <c r="P1088" s="16">
        <v>0</v>
      </c>
      <c r="Q1088" s="16">
        <v>0</v>
      </c>
      <c r="R1088" s="5">
        <v>0</v>
      </c>
      <c r="S1088" s="5" t="s">
        <v>26</v>
      </c>
      <c r="T1088" s="5" t="str">
        <f t="shared" si="139"/>
        <v>282-2024-06-30</v>
      </c>
    </row>
    <row r="1089" spans="1:20" x14ac:dyDescent="0.3">
      <c r="A1089" s="5">
        <v>282</v>
      </c>
      <c r="B1089" s="5" t="s">
        <v>233</v>
      </c>
      <c r="C1089" s="5" t="s">
        <v>227</v>
      </c>
      <c r="D1089" s="5" t="s">
        <v>54</v>
      </c>
      <c r="E1089" s="5" t="s">
        <v>24</v>
      </c>
      <c r="F1089" s="6">
        <v>45473</v>
      </c>
      <c r="G1089" s="5">
        <v>97</v>
      </c>
      <c r="H1089" s="5">
        <v>97.02</v>
      </c>
      <c r="I1089" s="15">
        <v>1.0002061855670099</v>
      </c>
      <c r="J1089" s="15">
        <v>1.0002061855670099</v>
      </c>
      <c r="K1089" s="5" t="s">
        <v>25</v>
      </c>
      <c r="L1089" s="5" t="s">
        <v>25</v>
      </c>
      <c r="M1089" s="5">
        <f t="shared" si="136"/>
        <v>2024</v>
      </c>
      <c r="N1089" s="5" t="str">
        <f t="shared" si="137"/>
        <v>Diciembre</v>
      </c>
      <c r="O1089" s="6" t="str">
        <f t="shared" si="138"/>
        <v>2023-1</v>
      </c>
      <c r="P1089" s="5">
        <v>0</v>
      </c>
      <c r="Q1089" s="5">
        <v>0</v>
      </c>
      <c r="R1089" s="5">
        <v>0</v>
      </c>
      <c r="S1089" s="5" t="s">
        <v>26</v>
      </c>
      <c r="T1089" s="5" t="str">
        <f t="shared" si="139"/>
        <v>282-2024-12-31</v>
      </c>
    </row>
    <row r="1090" spans="1:20" x14ac:dyDescent="0.3">
      <c r="A1090" s="25">
        <v>282</v>
      </c>
      <c r="B1090" s="5" t="s">
        <v>233</v>
      </c>
      <c r="C1090" s="5" t="s">
        <v>227</v>
      </c>
      <c r="D1090" s="5" t="s">
        <v>54</v>
      </c>
      <c r="E1090" s="5" t="s">
        <v>24</v>
      </c>
      <c r="F1090" s="6">
        <v>45657</v>
      </c>
      <c r="G1090" s="5">
        <v>97</v>
      </c>
      <c r="H1090" s="10">
        <v>96.84</v>
      </c>
      <c r="I1090" s="15">
        <f>IFERROR(IF((H1091/G1091)&gt;1.3,1.3,H1091/G1091),"")</f>
        <v>1.0244444444444445</v>
      </c>
      <c r="J1090" s="15">
        <f>IFERROR(IF((H1091/G1091)&gt;H1091/G1091,1.3,H1091/G1091),"")</f>
        <v>1.0244444444444445</v>
      </c>
      <c r="K1090" s="5" t="s">
        <v>25</v>
      </c>
      <c r="L1090" s="5" t="s">
        <v>25</v>
      </c>
      <c r="M1090" s="5">
        <f t="shared" si="136"/>
        <v>2023</v>
      </c>
      <c r="N1090" s="5" t="str">
        <f t="shared" si="137"/>
        <v>Junio</v>
      </c>
      <c r="O1090" s="6" t="str">
        <f t="shared" si="138"/>
        <v>2023-2</v>
      </c>
      <c r="P1090" s="16">
        <v>0</v>
      </c>
      <c r="Q1090" s="16">
        <v>0</v>
      </c>
      <c r="R1090" s="5">
        <v>0</v>
      </c>
      <c r="S1090" s="5" t="s">
        <v>26</v>
      </c>
      <c r="T1090" s="5" t="str">
        <f t="shared" si="139"/>
        <v>283-2023-06-30</v>
      </c>
    </row>
    <row r="1091" spans="1:20" x14ac:dyDescent="0.3">
      <c r="A1091" s="25">
        <v>283</v>
      </c>
      <c r="B1091" s="5" t="s">
        <v>234</v>
      </c>
      <c r="C1091" s="5" t="s">
        <v>227</v>
      </c>
      <c r="D1091" s="5" t="s">
        <v>54</v>
      </c>
      <c r="E1091" s="5" t="s">
        <v>24</v>
      </c>
      <c r="F1091" s="17">
        <v>45107</v>
      </c>
      <c r="G1091" s="5">
        <v>4.5</v>
      </c>
      <c r="H1091" s="9">
        <v>4.6100000000000003</v>
      </c>
      <c r="I1091" s="8">
        <f>IFERROR(H1092/G1092,"")</f>
        <v>1.0022222222222221</v>
      </c>
      <c r="J1091" s="15">
        <f>IFERROR(IF((H1092/G1092)&gt;H1092/G1092,1.3,H1092/G1092),"")</f>
        <v>1.0022222222222221</v>
      </c>
      <c r="K1091" s="5" t="s">
        <v>25</v>
      </c>
      <c r="L1091" s="5" t="s">
        <v>25</v>
      </c>
      <c r="M1091" s="5">
        <f t="shared" si="136"/>
        <v>2023</v>
      </c>
      <c r="N1091" s="5" t="str">
        <f t="shared" si="137"/>
        <v>Diciembre</v>
      </c>
      <c r="O1091" s="6" t="str">
        <f t="shared" si="138"/>
        <v>2024-1</v>
      </c>
      <c r="P1091" s="16">
        <v>2</v>
      </c>
      <c r="Q1091" s="16">
        <v>2</v>
      </c>
      <c r="R1091" s="5">
        <v>0</v>
      </c>
      <c r="S1091" s="5" t="s">
        <v>26</v>
      </c>
      <c r="T1091" s="5" t="str">
        <f t="shared" si="139"/>
        <v>283-2023-12-31</v>
      </c>
    </row>
    <row r="1092" spans="1:20" x14ac:dyDescent="0.3">
      <c r="A1092" s="37">
        <v>283</v>
      </c>
      <c r="B1092" s="5" t="s">
        <v>234</v>
      </c>
      <c r="C1092" s="5" t="s">
        <v>227</v>
      </c>
      <c r="D1092" s="5" t="s">
        <v>54</v>
      </c>
      <c r="E1092" s="5" t="s">
        <v>24</v>
      </c>
      <c r="F1092" s="6">
        <v>45291</v>
      </c>
      <c r="G1092" s="5">
        <v>4.5</v>
      </c>
      <c r="H1092" s="9">
        <v>4.51</v>
      </c>
      <c r="I1092" s="8">
        <f>IFERROR(H1093/G1093,"")</f>
        <v>1.0155555555555555</v>
      </c>
      <c r="J1092" s="15">
        <f>IFERROR(IF((H1093/G1093)&gt;H1093/G1093,1.3,H1093/G1093),"")</f>
        <v>1.0155555555555555</v>
      </c>
      <c r="K1092" s="5" t="s">
        <v>25</v>
      </c>
      <c r="L1092" s="5" t="s">
        <v>25</v>
      </c>
      <c r="M1092" s="5">
        <f t="shared" si="136"/>
        <v>2024</v>
      </c>
      <c r="N1092" s="5" t="str">
        <f t="shared" si="137"/>
        <v>Junio</v>
      </c>
      <c r="O1092" s="6" t="str">
        <f t="shared" si="138"/>
        <v>2024-2</v>
      </c>
      <c r="P1092" s="16">
        <v>0</v>
      </c>
      <c r="Q1092" s="16">
        <v>0</v>
      </c>
      <c r="R1092" s="5">
        <v>0</v>
      </c>
      <c r="S1092" s="5" t="s">
        <v>26</v>
      </c>
      <c r="T1092" s="5" t="str">
        <f t="shared" si="139"/>
        <v>283-2024-06-30</v>
      </c>
    </row>
    <row r="1093" spans="1:20" x14ac:dyDescent="0.3">
      <c r="A1093" s="5">
        <v>283</v>
      </c>
      <c r="B1093" s="5" t="s">
        <v>234</v>
      </c>
      <c r="C1093" s="5" t="s">
        <v>227</v>
      </c>
      <c r="D1093" s="5" t="s">
        <v>54</v>
      </c>
      <c r="E1093" s="5" t="s">
        <v>24</v>
      </c>
      <c r="F1093" s="6">
        <v>45473</v>
      </c>
      <c r="G1093" s="5">
        <v>4.5</v>
      </c>
      <c r="H1093" s="5">
        <v>4.57</v>
      </c>
      <c r="I1093" s="15">
        <v>1</v>
      </c>
      <c r="J1093" s="15">
        <v>1.015555555555556</v>
      </c>
      <c r="K1093" s="5" t="s">
        <v>91</v>
      </c>
      <c r="L1093" s="5" t="s">
        <v>91</v>
      </c>
      <c r="M1093" s="5">
        <f t="shared" ref="M1093:M1156" si="146">YEAR(F1094)</f>
        <v>2024</v>
      </c>
      <c r="N1093" s="5" t="str">
        <f t="shared" ref="N1093:N1156" si="147">PROPER(TEXT(F1094,"mmmm"))</f>
        <v>Diciembre</v>
      </c>
      <c r="O1093" s="6" t="str">
        <f t="shared" ref="O1093:O1156" si="148">IF(OR(N1094="Enero",N1094="Febrero",N1094="Marzo",N1094="Abril",N1094="Mayo",N1094="Junio"),M1094&amp;"-1",IF(OR(N1094="Julio",N1094="Agosto",N1094="Septiembre",N1094="Octubre",N1094="Noviembre",N1094="Diciembre"),M1094&amp;"-2"))</f>
        <v>2023-1</v>
      </c>
      <c r="P1093" s="5">
        <v>2</v>
      </c>
      <c r="Q1093" s="5">
        <v>2</v>
      </c>
      <c r="R1093" s="5">
        <v>0</v>
      </c>
      <c r="S1093" s="5" t="s">
        <v>26</v>
      </c>
      <c r="T1093" s="5" t="str">
        <f t="shared" ref="T1093:T1156" si="149">A1094&amp;"-"&amp;YEAR(F1094)&amp;"-"&amp;IF(LEN(MONTH(F1094))=1,"0"&amp;MONTH(F1094),MONTH(F1094))&amp;"-"&amp;DAY(F1094)</f>
        <v>283-2024-12-31</v>
      </c>
    </row>
    <row r="1094" spans="1:20" x14ac:dyDescent="0.3">
      <c r="A1094" s="25">
        <v>283</v>
      </c>
      <c r="B1094" s="5" t="s">
        <v>234</v>
      </c>
      <c r="C1094" s="5" t="s">
        <v>227</v>
      </c>
      <c r="D1094" s="5" t="s">
        <v>54</v>
      </c>
      <c r="E1094" s="5" t="s">
        <v>24</v>
      </c>
      <c r="F1094" s="6">
        <v>45657</v>
      </c>
      <c r="G1094" s="5">
        <v>4.5</v>
      </c>
      <c r="H1094" s="10">
        <v>4.6399999999999997</v>
      </c>
      <c r="I1094" s="15" t="str">
        <f>IFERROR(IF((H1095/G1095)&gt;1.3,1.3,H1095/G1095),"")</f>
        <v/>
      </c>
      <c r="J1094" s="15" t="str">
        <f>IFERROR(IF((H1095/G1095)&gt;H1095/G1095,1.3,H1095/G1095),"")</f>
        <v/>
      </c>
      <c r="K1094" s="5" t="s">
        <v>91</v>
      </c>
      <c r="L1094" s="5" t="s">
        <v>91</v>
      </c>
      <c r="M1094" s="5">
        <f t="shared" si="146"/>
        <v>2023</v>
      </c>
      <c r="N1094" s="5" t="str">
        <f t="shared" si="147"/>
        <v>Junio</v>
      </c>
      <c r="O1094" s="6" t="str">
        <f t="shared" si="148"/>
        <v>2023-2</v>
      </c>
      <c r="P1094" s="16">
        <v>2</v>
      </c>
      <c r="Q1094" s="16">
        <v>2</v>
      </c>
      <c r="R1094" s="5">
        <v>0</v>
      </c>
      <c r="S1094" s="5" t="s">
        <v>26</v>
      </c>
      <c r="T1094" s="5" t="str">
        <f t="shared" si="149"/>
        <v>284-2023-06-30</v>
      </c>
    </row>
    <row r="1095" spans="1:20" x14ac:dyDescent="0.3">
      <c r="A1095" s="25">
        <v>284</v>
      </c>
      <c r="B1095" s="5" t="s">
        <v>235</v>
      </c>
      <c r="C1095" s="5" t="s">
        <v>227</v>
      </c>
      <c r="D1095" s="5" t="s">
        <v>54</v>
      </c>
      <c r="E1095" s="5" t="s">
        <v>24</v>
      </c>
      <c r="F1095" s="17">
        <v>45107</v>
      </c>
      <c r="G1095" s="5"/>
      <c r="H1095" s="9">
        <v>15047</v>
      </c>
      <c r="I1095" s="8" t="str">
        <f>IFERROR(H1096/G1096,"")</f>
        <v/>
      </c>
      <c r="J1095" s="15" t="str">
        <f>IFERROR(IF((H1096/G1096)&gt;H1096/G1096,1.3,H1096/G1096),"")</f>
        <v/>
      </c>
      <c r="K1095" s="5" t="s">
        <v>91</v>
      </c>
      <c r="L1095" s="5" t="s">
        <v>91</v>
      </c>
      <c r="M1095" s="5">
        <f t="shared" si="146"/>
        <v>2023</v>
      </c>
      <c r="N1095" s="5" t="str">
        <f t="shared" si="147"/>
        <v>Diciembre</v>
      </c>
      <c r="O1095" s="6" t="str">
        <f t="shared" si="148"/>
        <v>2023-1</v>
      </c>
      <c r="P1095" s="16">
        <v>0</v>
      </c>
      <c r="Q1095" s="16">
        <v>0</v>
      </c>
      <c r="R1095" s="5">
        <v>0</v>
      </c>
      <c r="S1095" s="5" t="s">
        <v>26</v>
      </c>
      <c r="T1095" s="5" t="str">
        <f t="shared" si="149"/>
        <v>284-2023-12-31</v>
      </c>
    </row>
    <row r="1096" spans="1:20" x14ac:dyDescent="0.3">
      <c r="A1096" s="37">
        <v>284</v>
      </c>
      <c r="B1096" s="5" t="s">
        <v>235</v>
      </c>
      <c r="C1096" s="5" t="s">
        <v>227</v>
      </c>
      <c r="D1096" s="5" t="s">
        <v>54</v>
      </c>
      <c r="E1096" s="5" t="s">
        <v>24</v>
      </c>
      <c r="F1096" s="6">
        <v>45291</v>
      </c>
      <c r="G1096" s="5"/>
      <c r="H1096" s="9">
        <v>16281</v>
      </c>
      <c r="I1096" s="8">
        <f>IFERROR(H1097/G1097,"")</f>
        <v>1</v>
      </c>
      <c r="J1096" s="15">
        <f>IFERROR(IF((H1097/G1097)&gt;H1097/G1097,1.3,H1097/G1097),"")</f>
        <v>1</v>
      </c>
      <c r="K1096" s="5" t="s">
        <v>91</v>
      </c>
      <c r="L1096" s="5" t="s">
        <v>91</v>
      </c>
      <c r="M1096" s="5">
        <f t="shared" si="146"/>
        <v>2023</v>
      </c>
      <c r="N1096" s="5" t="str">
        <f t="shared" si="147"/>
        <v>Junio</v>
      </c>
      <c r="O1096" s="6" t="str">
        <f t="shared" si="148"/>
        <v>2023-2</v>
      </c>
      <c r="P1096" s="16">
        <v>0</v>
      </c>
      <c r="Q1096" s="16">
        <v>0</v>
      </c>
      <c r="R1096" s="5">
        <v>0</v>
      </c>
      <c r="S1096" s="5" t="s">
        <v>26</v>
      </c>
      <c r="T1096" s="5" t="str">
        <f t="shared" si="149"/>
        <v>285-2023-06-30</v>
      </c>
    </row>
    <row r="1097" spans="1:20" x14ac:dyDescent="0.3">
      <c r="A1097" s="25">
        <v>285</v>
      </c>
      <c r="B1097" s="5" t="s">
        <v>236</v>
      </c>
      <c r="C1097" s="5" t="s">
        <v>227</v>
      </c>
      <c r="D1097" s="5" t="s">
        <v>54</v>
      </c>
      <c r="E1097" s="5" t="s">
        <v>24</v>
      </c>
      <c r="F1097" s="17">
        <v>45107</v>
      </c>
      <c r="G1097" s="5">
        <v>100</v>
      </c>
      <c r="H1097" s="9">
        <v>100</v>
      </c>
      <c r="I1097" s="8">
        <f>IFERROR(H1098/G1098,"")</f>
        <v>1</v>
      </c>
      <c r="J1097" s="15">
        <f>IFERROR(IF((H1098/G1098)&gt;H1098/G1098,1.3,H1098/G1098),"")</f>
        <v>1</v>
      </c>
      <c r="K1097" s="5" t="s">
        <v>25</v>
      </c>
      <c r="L1097" s="5" t="s">
        <v>25</v>
      </c>
      <c r="M1097" s="5">
        <f t="shared" si="146"/>
        <v>2023</v>
      </c>
      <c r="N1097" s="5" t="str">
        <f t="shared" si="147"/>
        <v>Diciembre</v>
      </c>
      <c r="O1097" s="6" t="str">
        <f t="shared" si="148"/>
        <v>2024-1</v>
      </c>
      <c r="P1097" s="16">
        <v>0</v>
      </c>
      <c r="Q1097" s="16">
        <v>0</v>
      </c>
      <c r="R1097" s="5">
        <v>0</v>
      </c>
      <c r="S1097" s="5" t="s">
        <v>29</v>
      </c>
      <c r="T1097" s="5" t="str">
        <f t="shared" si="149"/>
        <v>285-2023-12-31</v>
      </c>
    </row>
    <row r="1098" spans="1:20" x14ac:dyDescent="0.3">
      <c r="A1098" s="37">
        <v>285</v>
      </c>
      <c r="B1098" s="5" t="s">
        <v>236</v>
      </c>
      <c r="C1098" s="5" t="s">
        <v>227</v>
      </c>
      <c r="D1098" s="5" t="s">
        <v>54</v>
      </c>
      <c r="E1098" s="5" t="s">
        <v>24</v>
      </c>
      <c r="F1098" s="6">
        <v>45291</v>
      </c>
      <c r="G1098" s="5">
        <v>100</v>
      </c>
      <c r="H1098" s="9">
        <v>100</v>
      </c>
      <c r="I1098" s="8">
        <f>IFERROR(H1099/G1099,"")</f>
        <v>1</v>
      </c>
      <c r="J1098" s="15">
        <f>IFERROR(IF((H1099/G1099)&gt;H1099/G1099,1.3,H1099/G1099),"")</f>
        <v>1</v>
      </c>
      <c r="K1098" s="5" t="s">
        <v>25</v>
      </c>
      <c r="L1098" s="5" t="s">
        <v>25</v>
      </c>
      <c r="M1098" s="5">
        <f t="shared" si="146"/>
        <v>2024</v>
      </c>
      <c r="N1098" s="5" t="str">
        <f t="shared" si="147"/>
        <v>Junio</v>
      </c>
      <c r="O1098" s="6" t="str">
        <f t="shared" si="148"/>
        <v>2024-2</v>
      </c>
      <c r="P1098" s="16">
        <v>0</v>
      </c>
      <c r="Q1098" s="16">
        <v>0</v>
      </c>
      <c r="R1098" s="5">
        <v>0</v>
      </c>
      <c r="S1098" s="5" t="s">
        <v>29</v>
      </c>
      <c r="T1098" s="5" t="str">
        <f t="shared" si="149"/>
        <v>285-2024-06-30</v>
      </c>
    </row>
    <row r="1099" spans="1:20" x14ac:dyDescent="0.3">
      <c r="A1099" s="5">
        <v>285</v>
      </c>
      <c r="B1099" s="5" t="s">
        <v>236</v>
      </c>
      <c r="C1099" s="5" t="s">
        <v>227</v>
      </c>
      <c r="D1099" s="5" t="s">
        <v>54</v>
      </c>
      <c r="E1099" s="5" t="s">
        <v>24</v>
      </c>
      <c r="F1099" s="6">
        <v>45473</v>
      </c>
      <c r="G1099" s="5">
        <v>100</v>
      </c>
      <c r="H1099" s="5">
        <v>100</v>
      </c>
      <c r="I1099" s="15">
        <v>1</v>
      </c>
      <c r="J1099" s="15">
        <v>1</v>
      </c>
      <c r="K1099" s="5" t="s">
        <v>25</v>
      </c>
      <c r="L1099" s="5" t="s">
        <v>25</v>
      </c>
      <c r="M1099" s="5">
        <f t="shared" si="146"/>
        <v>2024</v>
      </c>
      <c r="N1099" s="5" t="str">
        <f t="shared" si="147"/>
        <v>Diciembre</v>
      </c>
      <c r="O1099" s="6" t="str">
        <f t="shared" si="148"/>
        <v>2023-1</v>
      </c>
      <c r="P1099" s="5">
        <v>0</v>
      </c>
      <c r="Q1099" s="5">
        <v>0</v>
      </c>
      <c r="R1099" s="5">
        <v>0</v>
      </c>
      <c r="S1099" s="5" t="s">
        <v>29</v>
      </c>
      <c r="T1099" s="5" t="str">
        <f t="shared" si="149"/>
        <v>285-2024-12-31</v>
      </c>
    </row>
    <row r="1100" spans="1:20" x14ac:dyDescent="0.3">
      <c r="A1100" s="25">
        <v>285</v>
      </c>
      <c r="B1100" s="5" t="s">
        <v>236</v>
      </c>
      <c r="C1100" s="5" t="s">
        <v>227</v>
      </c>
      <c r="D1100" s="5" t="s">
        <v>54</v>
      </c>
      <c r="E1100" s="5" t="s">
        <v>24</v>
      </c>
      <c r="F1100" s="6">
        <v>45657</v>
      </c>
      <c r="G1100" s="5">
        <v>100</v>
      </c>
      <c r="H1100" s="10">
        <v>100</v>
      </c>
      <c r="I1100" s="15" t="str">
        <f>IFERROR(IF((H1101/G1101)&gt;1.3,1.3,H1101/G1101),"")</f>
        <v/>
      </c>
      <c r="J1100" s="15" t="str">
        <f>IFERROR(IF((H1101/G1101)&gt;H1101/G1101,1.3,H1101/G1101),"")</f>
        <v/>
      </c>
      <c r="K1100" s="5" t="s">
        <v>25</v>
      </c>
      <c r="L1100" s="5" t="s">
        <v>25</v>
      </c>
      <c r="M1100" s="5">
        <f t="shared" si="146"/>
        <v>2023</v>
      </c>
      <c r="N1100" s="5" t="str">
        <f t="shared" si="147"/>
        <v>Junio</v>
      </c>
      <c r="O1100" s="6" t="str">
        <f t="shared" si="148"/>
        <v>2023-2</v>
      </c>
      <c r="P1100" s="16">
        <v>0</v>
      </c>
      <c r="Q1100" s="16">
        <v>0</v>
      </c>
      <c r="R1100" s="5">
        <v>0</v>
      </c>
      <c r="S1100" s="5" t="s">
        <v>29</v>
      </c>
      <c r="T1100" s="5" t="str">
        <f t="shared" si="149"/>
        <v>286-2023-06-30</v>
      </c>
    </row>
    <row r="1101" spans="1:20" x14ac:dyDescent="0.3">
      <c r="A1101" s="25">
        <v>286</v>
      </c>
      <c r="B1101" s="5" t="s">
        <v>237</v>
      </c>
      <c r="C1101" s="5" t="s">
        <v>227</v>
      </c>
      <c r="D1101" s="5" t="s">
        <v>54</v>
      </c>
      <c r="E1101" s="5" t="s">
        <v>24</v>
      </c>
      <c r="F1101" s="17">
        <v>45107</v>
      </c>
      <c r="G1101" s="5"/>
      <c r="H1101" s="9">
        <v>1015</v>
      </c>
      <c r="I1101" s="8" t="str">
        <f>IFERROR(H1102/G1102,"")</f>
        <v/>
      </c>
      <c r="J1101" s="15" t="str">
        <f>IFERROR(IF((H1102/G1102)&gt;H1102/G1102,1.3,H1102/G1102),"")</f>
        <v/>
      </c>
      <c r="K1101" s="5" t="s">
        <v>25</v>
      </c>
      <c r="L1101" s="5" t="s">
        <v>25</v>
      </c>
      <c r="M1101" s="5">
        <f t="shared" si="146"/>
        <v>2023</v>
      </c>
      <c r="N1101" s="5" t="str">
        <f t="shared" si="147"/>
        <v>Diciembre</v>
      </c>
      <c r="O1101" s="6" t="str">
        <f t="shared" si="148"/>
        <v>2024-1</v>
      </c>
      <c r="P1101" s="16">
        <v>0</v>
      </c>
      <c r="Q1101" s="16">
        <v>0</v>
      </c>
      <c r="R1101" s="5">
        <v>0</v>
      </c>
      <c r="S1101" s="5" t="s">
        <v>29</v>
      </c>
      <c r="T1101" s="5" t="str">
        <f t="shared" si="149"/>
        <v>286-2023-12-31</v>
      </c>
    </row>
    <row r="1102" spans="1:20" x14ac:dyDescent="0.3">
      <c r="A1102" s="37">
        <v>286</v>
      </c>
      <c r="B1102" s="5" t="s">
        <v>237</v>
      </c>
      <c r="C1102" s="5" t="s">
        <v>227</v>
      </c>
      <c r="D1102" s="5" t="s">
        <v>54</v>
      </c>
      <c r="E1102" s="5" t="s">
        <v>24</v>
      </c>
      <c r="F1102" s="6">
        <v>45291</v>
      </c>
      <c r="G1102" s="5"/>
      <c r="H1102" s="9">
        <v>1017</v>
      </c>
      <c r="I1102" s="8" t="str">
        <f>IFERROR(H1103/G1103,"")</f>
        <v/>
      </c>
      <c r="J1102" s="15" t="str">
        <f>IFERROR(IF((H1103/G1103)&gt;H1103/G1103,1.3,H1103/G1103),"")</f>
        <v/>
      </c>
      <c r="K1102" s="5" t="s">
        <v>25</v>
      </c>
      <c r="L1102" s="5" t="s">
        <v>25</v>
      </c>
      <c r="M1102" s="5">
        <f t="shared" si="146"/>
        <v>2024</v>
      </c>
      <c r="N1102" s="5" t="str">
        <f t="shared" si="147"/>
        <v>Junio</v>
      </c>
      <c r="O1102" s="6" t="str">
        <f t="shared" si="148"/>
        <v>2024-2</v>
      </c>
      <c r="P1102" s="16">
        <v>0</v>
      </c>
      <c r="Q1102" s="16">
        <v>0</v>
      </c>
      <c r="R1102" s="5">
        <v>0</v>
      </c>
      <c r="S1102" s="5" t="s">
        <v>29</v>
      </c>
      <c r="T1102" s="5" t="str">
        <f t="shared" si="149"/>
        <v>286-2024-06-30</v>
      </c>
    </row>
    <row r="1103" spans="1:20" x14ac:dyDescent="0.3">
      <c r="A1103" s="5">
        <v>286</v>
      </c>
      <c r="B1103" s="5" t="s">
        <v>237</v>
      </c>
      <c r="C1103" s="5" t="s">
        <v>227</v>
      </c>
      <c r="D1103" s="5" t="s">
        <v>54</v>
      </c>
      <c r="E1103" s="5" t="s">
        <v>24</v>
      </c>
      <c r="F1103" s="6">
        <v>45473</v>
      </c>
      <c r="G1103" s="5">
        <v>0</v>
      </c>
      <c r="H1103" s="5">
        <v>1074</v>
      </c>
      <c r="I1103" s="15"/>
      <c r="J1103" s="15"/>
      <c r="K1103" s="5">
        <v>0</v>
      </c>
      <c r="L1103" s="5" t="s">
        <v>55</v>
      </c>
      <c r="M1103" s="5">
        <f t="shared" si="146"/>
        <v>2024</v>
      </c>
      <c r="N1103" s="5" t="str">
        <f t="shared" si="147"/>
        <v>Diciembre</v>
      </c>
      <c r="O1103" s="6" t="str">
        <f t="shared" si="148"/>
        <v>2023-1</v>
      </c>
      <c r="P1103" s="5">
        <v>0</v>
      </c>
      <c r="Q1103" s="5">
        <v>0</v>
      </c>
      <c r="R1103" s="5">
        <v>0</v>
      </c>
      <c r="S1103" s="5" t="s">
        <v>29</v>
      </c>
      <c r="T1103" s="5" t="str">
        <f t="shared" si="149"/>
        <v>286-2024-12-31</v>
      </c>
    </row>
    <row r="1104" spans="1:20" x14ac:dyDescent="0.3">
      <c r="A1104" s="25">
        <v>286</v>
      </c>
      <c r="B1104" s="5" t="s">
        <v>237</v>
      </c>
      <c r="C1104" s="5" t="s">
        <v>227</v>
      </c>
      <c r="D1104" s="5" t="s">
        <v>54</v>
      </c>
      <c r="E1104" s="5" t="s">
        <v>24</v>
      </c>
      <c r="F1104" s="6">
        <v>45657</v>
      </c>
      <c r="G1104" s="5">
        <v>0</v>
      </c>
      <c r="H1104" s="10">
        <v>1013</v>
      </c>
      <c r="I1104" s="15">
        <f>IFERROR(IF((H1105/G1105)&gt;1.3,1.3,H1105/G1105),"")</f>
        <v>1.125</v>
      </c>
      <c r="J1104" s="15">
        <f>IFERROR(IF((H1105/G1105)&gt;H1105/G1105,1.3,H1105/G1105),"")</f>
        <v>1.125</v>
      </c>
      <c r="K1104" s="5">
        <v>0</v>
      </c>
      <c r="L1104" s="5" t="s">
        <v>55</v>
      </c>
      <c r="M1104" s="5">
        <f t="shared" si="146"/>
        <v>2023</v>
      </c>
      <c r="N1104" s="5" t="str">
        <f t="shared" si="147"/>
        <v>Junio</v>
      </c>
      <c r="O1104" s="6" t="str">
        <f t="shared" si="148"/>
        <v>2023-2</v>
      </c>
      <c r="P1104" s="16">
        <v>0</v>
      </c>
      <c r="Q1104" s="16">
        <v>0</v>
      </c>
      <c r="R1104" s="5">
        <v>0</v>
      </c>
      <c r="S1104" s="5" t="s">
        <v>29</v>
      </c>
      <c r="T1104" s="5" t="str">
        <f t="shared" si="149"/>
        <v>288-2023-06-30</v>
      </c>
    </row>
    <row r="1105" spans="1:20" x14ac:dyDescent="0.3">
      <c r="A1105" s="25">
        <v>288</v>
      </c>
      <c r="B1105" s="5" t="s">
        <v>238</v>
      </c>
      <c r="C1105" s="5" t="s">
        <v>227</v>
      </c>
      <c r="D1105" s="5" t="s">
        <v>54</v>
      </c>
      <c r="E1105" s="5" t="s">
        <v>24</v>
      </c>
      <c r="F1105" s="17">
        <v>45107</v>
      </c>
      <c r="G1105" s="5">
        <v>16</v>
      </c>
      <c r="H1105" s="9">
        <v>18</v>
      </c>
      <c r="I1105" s="8">
        <f>IFERROR(H1106/G1106,"")</f>
        <v>1.125</v>
      </c>
      <c r="J1105" s="15">
        <f>IFERROR(IF((H1106/G1106)&gt;H1106/G1106,1.3,H1106/G1106),"")</f>
        <v>1.125</v>
      </c>
      <c r="K1105" s="5">
        <v>0</v>
      </c>
      <c r="L1105" s="5" t="s">
        <v>55</v>
      </c>
      <c r="M1105" s="5">
        <f t="shared" si="146"/>
        <v>2023</v>
      </c>
      <c r="N1105" s="5" t="str">
        <f t="shared" si="147"/>
        <v>Diciembre</v>
      </c>
      <c r="O1105" s="6" t="str">
        <f t="shared" si="148"/>
        <v>2024-1</v>
      </c>
      <c r="P1105" s="16">
        <v>0</v>
      </c>
      <c r="Q1105" s="16">
        <v>0</v>
      </c>
      <c r="R1105" s="5">
        <v>0</v>
      </c>
      <c r="S1105" s="5" t="s">
        <v>29</v>
      </c>
      <c r="T1105" s="5" t="str">
        <f t="shared" si="149"/>
        <v>288-2023-12-31</v>
      </c>
    </row>
    <row r="1106" spans="1:20" x14ac:dyDescent="0.3">
      <c r="A1106" s="37">
        <v>288</v>
      </c>
      <c r="B1106" s="5" t="s">
        <v>238</v>
      </c>
      <c r="C1106" s="5" t="s">
        <v>227</v>
      </c>
      <c r="D1106" s="5" t="s">
        <v>54</v>
      </c>
      <c r="E1106" s="5" t="s">
        <v>24</v>
      </c>
      <c r="F1106" s="6">
        <v>45291</v>
      </c>
      <c r="G1106" s="5">
        <v>16</v>
      </c>
      <c r="H1106" s="9">
        <v>18</v>
      </c>
      <c r="I1106" s="8">
        <f>IFERROR(H1107/G1107,"")</f>
        <v>2.0391764705882354</v>
      </c>
      <c r="J1106" s="15">
        <f>IFERROR(IF((H1107/G1107)&gt;H1107/G1107,1.3,H1107/G1107),"")</f>
        <v>2.0391764705882354</v>
      </c>
      <c r="K1106" s="5">
        <v>0</v>
      </c>
      <c r="L1106" s="5" t="s">
        <v>55</v>
      </c>
      <c r="M1106" s="5">
        <f t="shared" si="146"/>
        <v>2024</v>
      </c>
      <c r="N1106" s="5" t="str">
        <f t="shared" si="147"/>
        <v>Junio</v>
      </c>
      <c r="O1106" s="6" t="str">
        <f t="shared" si="148"/>
        <v>2023-1</v>
      </c>
      <c r="P1106" s="16">
        <v>0</v>
      </c>
      <c r="Q1106" s="16">
        <v>0</v>
      </c>
      <c r="R1106" s="5">
        <v>0</v>
      </c>
      <c r="S1106" s="5" t="s">
        <v>29</v>
      </c>
      <c r="T1106" s="5" t="str">
        <f t="shared" si="149"/>
        <v>288-2024-06-30</v>
      </c>
    </row>
    <row r="1107" spans="1:20" x14ac:dyDescent="0.3">
      <c r="A1107" s="5">
        <v>288</v>
      </c>
      <c r="B1107" s="5" t="s">
        <v>238</v>
      </c>
      <c r="C1107" s="5" t="s">
        <v>227</v>
      </c>
      <c r="D1107" s="5" t="s">
        <v>54</v>
      </c>
      <c r="E1107" s="5" t="s">
        <v>24</v>
      </c>
      <c r="F1107" s="6">
        <v>45473</v>
      </c>
      <c r="G1107" s="5">
        <v>85</v>
      </c>
      <c r="H1107" s="5">
        <v>173.33</v>
      </c>
      <c r="I1107" s="15">
        <v>1.3</v>
      </c>
      <c r="J1107" s="15">
        <v>2.0391764705882349</v>
      </c>
      <c r="K1107" s="5" t="s">
        <v>55</v>
      </c>
      <c r="L1107" s="5" t="s">
        <v>55</v>
      </c>
      <c r="M1107" s="5">
        <f t="shared" si="146"/>
        <v>2023</v>
      </c>
      <c r="N1107" s="5" t="str">
        <f t="shared" si="147"/>
        <v>Junio</v>
      </c>
      <c r="O1107" s="6" t="str">
        <f t="shared" si="148"/>
        <v>2023-2</v>
      </c>
      <c r="P1107" s="5">
        <v>0</v>
      </c>
      <c r="Q1107" s="5">
        <v>0</v>
      </c>
      <c r="R1107" s="5">
        <v>0</v>
      </c>
      <c r="S1107" s="5" t="s">
        <v>29</v>
      </c>
      <c r="T1107" s="5" t="str">
        <f t="shared" si="149"/>
        <v>289-2023-06-30</v>
      </c>
    </row>
    <row r="1108" spans="1:20" x14ac:dyDescent="0.3">
      <c r="A1108" s="25">
        <v>289</v>
      </c>
      <c r="B1108" s="5" t="s">
        <v>239</v>
      </c>
      <c r="C1108" s="5" t="s">
        <v>101</v>
      </c>
      <c r="D1108" s="5" t="s">
        <v>60</v>
      </c>
      <c r="E1108" s="5" t="s">
        <v>24</v>
      </c>
      <c r="F1108" s="6">
        <v>45107</v>
      </c>
      <c r="G1108" s="5">
        <v>95</v>
      </c>
      <c r="H1108" s="9">
        <v>85.714285714286007</v>
      </c>
      <c r="I1108" s="8">
        <f>IFERROR(H1109/G1109,"")</f>
        <v>0.92105263157894735</v>
      </c>
      <c r="J1108" s="15">
        <f>IFERROR(IF((H1109/G1109)&gt;H1109/G1109,1.3,H1109/G1109),"")</f>
        <v>0.92105263157894735</v>
      </c>
      <c r="K1108" s="5" t="s">
        <v>25</v>
      </c>
      <c r="L1108" s="5" t="s">
        <v>25</v>
      </c>
      <c r="M1108" s="5">
        <f t="shared" si="146"/>
        <v>2023</v>
      </c>
      <c r="N1108" s="5" t="str">
        <f t="shared" si="147"/>
        <v>Septiembre</v>
      </c>
      <c r="O1108" s="6" t="str">
        <f t="shared" si="148"/>
        <v>2024-1</v>
      </c>
      <c r="P1108" s="16">
        <v>1</v>
      </c>
      <c r="Q1108" s="16">
        <v>1</v>
      </c>
      <c r="R1108" s="5">
        <v>0</v>
      </c>
      <c r="S1108" s="5" t="s">
        <v>29</v>
      </c>
      <c r="T1108" s="5" t="str">
        <f t="shared" si="149"/>
        <v>289-2023-09-30</v>
      </c>
    </row>
    <row r="1109" spans="1:20" x14ac:dyDescent="0.3">
      <c r="A1109" s="41">
        <v>289</v>
      </c>
      <c r="B1109" s="5" t="s">
        <v>239</v>
      </c>
      <c r="C1109" s="5" t="s">
        <v>101</v>
      </c>
      <c r="D1109" s="5" t="s">
        <v>60</v>
      </c>
      <c r="E1109" s="5" t="s">
        <v>24</v>
      </c>
      <c r="F1109" s="6">
        <v>45199</v>
      </c>
      <c r="G1109" s="5">
        <v>95</v>
      </c>
      <c r="H1109" s="9">
        <v>87.5</v>
      </c>
      <c r="I1109" s="8">
        <f>IFERROR(H1110/G1110,"")</f>
        <v>1.0526315789473684</v>
      </c>
      <c r="J1109" s="15">
        <f>IFERROR(IF((H1110/G1110)&gt;H1110/G1110,1.3,H1110/G1110),"")</f>
        <v>1.0526315789473684</v>
      </c>
      <c r="K1109" s="5" t="s">
        <v>25</v>
      </c>
      <c r="L1109" s="5" t="s">
        <v>25</v>
      </c>
      <c r="M1109" s="5">
        <f t="shared" si="146"/>
        <v>2024</v>
      </c>
      <c r="N1109" s="5" t="str">
        <f t="shared" si="147"/>
        <v>Junio</v>
      </c>
      <c r="O1109" s="6" t="str">
        <f t="shared" si="148"/>
        <v>2024-2</v>
      </c>
      <c r="P1109" s="16">
        <v>1</v>
      </c>
      <c r="Q1109" s="16">
        <v>1</v>
      </c>
      <c r="R1109" s="5">
        <v>0</v>
      </c>
      <c r="S1109" s="5" t="s">
        <v>29</v>
      </c>
      <c r="T1109" s="5" t="str">
        <f t="shared" si="149"/>
        <v>289-2024-06-30</v>
      </c>
    </row>
    <row r="1110" spans="1:20" x14ac:dyDescent="0.3">
      <c r="A1110" s="5">
        <v>289</v>
      </c>
      <c r="B1110" s="5" t="s">
        <v>239</v>
      </c>
      <c r="C1110" s="5" t="s">
        <v>101</v>
      </c>
      <c r="D1110" s="5" t="s">
        <v>60</v>
      </c>
      <c r="E1110" s="5" t="s">
        <v>24</v>
      </c>
      <c r="F1110" s="6">
        <v>45473</v>
      </c>
      <c r="G1110" s="5">
        <v>95</v>
      </c>
      <c r="H1110" s="5">
        <v>100</v>
      </c>
      <c r="I1110" s="15">
        <v>1.0526315789473679</v>
      </c>
      <c r="J1110" s="15">
        <v>1.0526315789473679</v>
      </c>
      <c r="K1110" s="5" t="s">
        <v>25</v>
      </c>
      <c r="L1110" s="5" t="s">
        <v>25</v>
      </c>
      <c r="M1110" s="5">
        <f t="shared" si="146"/>
        <v>2024</v>
      </c>
      <c r="N1110" s="5" t="str">
        <f t="shared" si="147"/>
        <v>Septiembre</v>
      </c>
      <c r="O1110" s="6" t="str">
        <f t="shared" si="148"/>
        <v>2024-2</v>
      </c>
      <c r="P1110" s="5">
        <v>0</v>
      </c>
      <c r="Q1110" s="5">
        <v>0</v>
      </c>
      <c r="R1110" s="5">
        <v>0</v>
      </c>
      <c r="S1110" s="5" t="s">
        <v>29</v>
      </c>
      <c r="T1110" s="5" t="str">
        <f t="shared" si="149"/>
        <v>289-2024-09-30</v>
      </c>
    </row>
    <row r="1111" spans="1:20" x14ac:dyDescent="0.3">
      <c r="A1111" s="25">
        <v>289</v>
      </c>
      <c r="B1111" s="5" t="s">
        <v>239</v>
      </c>
      <c r="C1111" s="5" t="s">
        <v>101</v>
      </c>
      <c r="D1111" s="5" t="s">
        <v>60</v>
      </c>
      <c r="E1111" s="5" t="s">
        <v>24</v>
      </c>
      <c r="F1111" s="6">
        <v>45565</v>
      </c>
      <c r="G1111" s="5">
        <v>95</v>
      </c>
      <c r="H1111" s="10">
        <v>80</v>
      </c>
      <c r="I1111" s="15">
        <f>IFERROR(IF((H1112/G1112)&gt;1.3,1.3,H1112/G1112),"")</f>
        <v>1.0526315789473684</v>
      </c>
      <c r="J1111" s="15">
        <f t="shared" ref="J1111:J1118" si="150">IFERROR(IF((H1112/G1112)&gt;H1112/G1112,1.3,H1112/G1112),"")</f>
        <v>1.0526315789473684</v>
      </c>
      <c r="K1111" s="5" t="s">
        <v>25</v>
      </c>
      <c r="L1111" s="5" t="s">
        <v>25</v>
      </c>
      <c r="M1111" s="5">
        <f t="shared" si="146"/>
        <v>2024</v>
      </c>
      <c r="N1111" s="5" t="str">
        <f t="shared" si="147"/>
        <v>Diciembre</v>
      </c>
      <c r="O1111" s="6" t="str">
        <f t="shared" si="148"/>
        <v>2023-1</v>
      </c>
      <c r="P1111" s="16">
        <v>0</v>
      </c>
      <c r="Q1111" s="16">
        <v>0</v>
      </c>
      <c r="R1111" s="5">
        <v>0</v>
      </c>
      <c r="S1111" s="5" t="s">
        <v>29</v>
      </c>
      <c r="T1111" s="5" t="str">
        <f t="shared" si="149"/>
        <v>289-2024-12-31</v>
      </c>
    </row>
    <row r="1112" spans="1:20" x14ac:dyDescent="0.3">
      <c r="A1112" s="25">
        <v>289</v>
      </c>
      <c r="B1112" s="5" t="s">
        <v>239</v>
      </c>
      <c r="C1112" s="5" t="s">
        <v>101</v>
      </c>
      <c r="D1112" s="5" t="s">
        <v>60</v>
      </c>
      <c r="E1112" s="5" t="s">
        <v>24</v>
      </c>
      <c r="F1112" s="6">
        <v>45657</v>
      </c>
      <c r="G1112" s="5">
        <v>95</v>
      </c>
      <c r="H1112" s="10">
        <v>100</v>
      </c>
      <c r="I1112" s="15">
        <f>IFERROR(IF((H1113/G1113)&gt;1.3,1.3,H1113/G1113),"")</f>
        <v>1.1111111111111112</v>
      </c>
      <c r="J1112" s="15">
        <f t="shared" si="150"/>
        <v>1.1111111111111112</v>
      </c>
      <c r="K1112" s="5" t="s">
        <v>25</v>
      </c>
      <c r="L1112" s="5" t="s">
        <v>25</v>
      </c>
      <c r="M1112" s="5">
        <f t="shared" si="146"/>
        <v>2023</v>
      </c>
      <c r="N1112" s="5" t="str">
        <f t="shared" si="147"/>
        <v>Junio</v>
      </c>
      <c r="O1112" s="6" t="str">
        <f t="shared" si="148"/>
        <v>2023-2</v>
      </c>
      <c r="P1112" s="16">
        <v>0</v>
      </c>
      <c r="Q1112" s="16">
        <v>0</v>
      </c>
      <c r="R1112" s="5">
        <v>0</v>
      </c>
      <c r="S1112" s="5" t="s">
        <v>29</v>
      </c>
      <c r="T1112" s="5" t="str">
        <f t="shared" si="149"/>
        <v>290-2023-06-30</v>
      </c>
    </row>
    <row r="1113" spans="1:20" x14ac:dyDescent="0.3">
      <c r="A1113" s="25">
        <v>290</v>
      </c>
      <c r="B1113" s="5" t="s">
        <v>240</v>
      </c>
      <c r="C1113" s="5" t="s">
        <v>31</v>
      </c>
      <c r="D1113" s="5" t="s">
        <v>69</v>
      </c>
      <c r="E1113" s="5" t="s">
        <v>24</v>
      </c>
      <c r="F1113" s="6">
        <v>45107</v>
      </c>
      <c r="G1113" s="5">
        <v>90</v>
      </c>
      <c r="H1113" s="9">
        <v>100</v>
      </c>
      <c r="I1113" s="8">
        <f>IFERROR(H1114/G1114,"")</f>
        <v>0.90911111111111098</v>
      </c>
      <c r="J1113" s="15">
        <f t="shared" si="150"/>
        <v>0.90911111111111098</v>
      </c>
      <c r="K1113" s="5" t="s">
        <v>25</v>
      </c>
      <c r="L1113" s="5" t="s">
        <v>25</v>
      </c>
      <c r="M1113" s="5">
        <f t="shared" si="146"/>
        <v>2023</v>
      </c>
      <c r="N1113" s="5" t="str">
        <f t="shared" si="147"/>
        <v>Agosto</v>
      </c>
      <c r="O1113" s="6" t="str">
        <f t="shared" si="148"/>
        <v>2023-2</v>
      </c>
      <c r="P1113" s="16">
        <v>0</v>
      </c>
      <c r="Q1113" s="16">
        <v>0</v>
      </c>
      <c r="R1113" s="5">
        <v>0</v>
      </c>
      <c r="S1113" s="5" t="s">
        <v>29</v>
      </c>
      <c r="T1113" s="5" t="str">
        <f t="shared" si="149"/>
        <v>290-2023-08-30</v>
      </c>
    </row>
    <row r="1114" spans="1:20" x14ac:dyDescent="0.3">
      <c r="A1114" s="25">
        <v>290</v>
      </c>
      <c r="B1114" s="5" t="s">
        <v>240</v>
      </c>
      <c r="C1114" s="5" t="s">
        <v>31</v>
      </c>
      <c r="D1114" s="5" t="s">
        <v>69</v>
      </c>
      <c r="E1114" s="5" t="s">
        <v>24</v>
      </c>
      <c r="F1114" s="6">
        <v>45168</v>
      </c>
      <c r="G1114" s="5">
        <v>90</v>
      </c>
      <c r="H1114" s="9">
        <v>81.819999999999993</v>
      </c>
      <c r="I1114" s="8">
        <f>IFERROR(H1115/G1115,"")</f>
        <v>1.0101111111111112</v>
      </c>
      <c r="J1114" s="15">
        <f t="shared" si="150"/>
        <v>1.0101111111111112</v>
      </c>
      <c r="K1114" s="5" t="s">
        <v>25</v>
      </c>
      <c r="L1114" s="5" t="s">
        <v>25</v>
      </c>
      <c r="M1114" s="5">
        <f t="shared" si="146"/>
        <v>2023</v>
      </c>
      <c r="N1114" s="5" t="str">
        <f t="shared" si="147"/>
        <v>Octubre</v>
      </c>
      <c r="O1114" s="6" t="str">
        <f t="shared" si="148"/>
        <v>2023-2</v>
      </c>
      <c r="P1114" s="16">
        <v>0</v>
      </c>
      <c r="Q1114" s="16">
        <v>0</v>
      </c>
      <c r="R1114" s="5">
        <v>0</v>
      </c>
      <c r="S1114" s="5" t="s">
        <v>29</v>
      </c>
      <c r="T1114" s="5" t="str">
        <f t="shared" si="149"/>
        <v>290-2023-10-31</v>
      </c>
    </row>
    <row r="1115" spans="1:20" x14ac:dyDescent="0.3">
      <c r="A1115" s="37">
        <v>290</v>
      </c>
      <c r="B1115" s="5" t="s">
        <v>240</v>
      </c>
      <c r="C1115" s="5" t="s">
        <v>31</v>
      </c>
      <c r="D1115" s="5" t="s">
        <v>69</v>
      </c>
      <c r="E1115" s="5" t="s">
        <v>24</v>
      </c>
      <c r="F1115" s="6">
        <v>45230</v>
      </c>
      <c r="G1115" s="5">
        <v>90</v>
      </c>
      <c r="H1115" s="9">
        <v>90.91</v>
      </c>
      <c r="I1115" s="8">
        <f>IFERROR(H1116/G1116,"")</f>
        <v>0.88888888888888884</v>
      </c>
      <c r="J1115" s="15">
        <f t="shared" si="150"/>
        <v>0.88888888888888884</v>
      </c>
      <c r="K1115" s="5" t="s">
        <v>25</v>
      </c>
      <c r="L1115" s="5" t="s">
        <v>25</v>
      </c>
      <c r="M1115" s="5">
        <f t="shared" si="146"/>
        <v>2023</v>
      </c>
      <c r="N1115" s="5" t="str">
        <f t="shared" si="147"/>
        <v>Diciembre</v>
      </c>
      <c r="O1115" s="6" t="str">
        <f t="shared" si="148"/>
        <v>2024-1</v>
      </c>
      <c r="P1115" s="16">
        <v>0</v>
      </c>
      <c r="Q1115" s="16">
        <v>0</v>
      </c>
      <c r="R1115" s="5">
        <v>0</v>
      </c>
      <c r="S1115" s="5" t="s">
        <v>29</v>
      </c>
      <c r="T1115" s="5" t="str">
        <f t="shared" si="149"/>
        <v>290-2023-12-31</v>
      </c>
    </row>
    <row r="1116" spans="1:20" x14ac:dyDescent="0.3">
      <c r="A1116" s="25">
        <v>290</v>
      </c>
      <c r="B1116" s="5" t="s">
        <v>240</v>
      </c>
      <c r="C1116" s="5" t="s">
        <v>31</v>
      </c>
      <c r="D1116" s="5" t="s">
        <v>69</v>
      </c>
      <c r="E1116" s="5" t="s">
        <v>24</v>
      </c>
      <c r="F1116" s="6">
        <v>45291</v>
      </c>
      <c r="G1116" s="5">
        <v>90</v>
      </c>
      <c r="H1116" s="9">
        <v>80</v>
      </c>
      <c r="I1116" s="8">
        <f>IFERROR(H1117/G1117,"")</f>
        <v>1.0185185185185222</v>
      </c>
      <c r="J1116" s="15">
        <f t="shared" si="150"/>
        <v>1.0185185185185222</v>
      </c>
      <c r="K1116" s="5" t="s">
        <v>25</v>
      </c>
      <c r="L1116" s="5" t="s">
        <v>25</v>
      </c>
      <c r="M1116" s="5">
        <f t="shared" si="146"/>
        <v>2024</v>
      </c>
      <c r="N1116" s="5" t="str">
        <f t="shared" si="147"/>
        <v>Febrero</v>
      </c>
      <c r="O1116" s="6" t="str">
        <f t="shared" si="148"/>
        <v>2024-1</v>
      </c>
      <c r="P1116" s="16">
        <v>0</v>
      </c>
      <c r="Q1116" s="16">
        <v>0</v>
      </c>
      <c r="R1116" s="5">
        <v>0</v>
      </c>
      <c r="S1116" s="5" t="s">
        <v>29</v>
      </c>
      <c r="T1116" s="5" t="str">
        <f t="shared" si="149"/>
        <v>290-2024-02-29</v>
      </c>
    </row>
    <row r="1117" spans="1:20" x14ac:dyDescent="0.3">
      <c r="A1117" s="25">
        <v>290</v>
      </c>
      <c r="B1117" s="5" t="s">
        <v>240</v>
      </c>
      <c r="C1117" s="5" t="s">
        <v>31</v>
      </c>
      <c r="D1117" s="5" t="s">
        <v>69</v>
      </c>
      <c r="E1117" s="5" t="s">
        <v>24</v>
      </c>
      <c r="F1117" s="6">
        <v>45351</v>
      </c>
      <c r="G1117" s="5">
        <v>90</v>
      </c>
      <c r="H1117" s="10">
        <v>91.666666666666998</v>
      </c>
      <c r="I1117" s="15">
        <f>IFERROR(IF((H1118/G1118)&gt;1.3,1.3,H1118/G1118),"")</f>
        <v>1.1111111111111112</v>
      </c>
      <c r="J1117" s="15">
        <f t="shared" si="150"/>
        <v>1.1111111111111112</v>
      </c>
      <c r="K1117" s="5"/>
      <c r="L1117" s="5"/>
      <c r="M1117" s="5">
        <f t="shared" si="146"/>
        <v>2024</v>
      </c>
      <c r="N1117" s="5" t="str">
        <f t="shared" si="147"/>
        <v>Abril</v>
      </c>
      <c r="O1117" s="6" t="str">
        <f t="shared" si="148"/>
        <v>2024-1</v>
      </c>
      <c r="P1117" s="16">
        <v>0</v>
      </c>
      <c r="Q1117" s="16">
        <v>0</v>
      </c>
      <c r="R1117" s="5">
        <v>0</v>
      </c>
      <c r="S1117" s="5" t="s">
        <v>29</v>
      </c>
      <c r="T1117" s="5" t="str">
        <f t="shared" si="149"/>
        <v>290-2024-04-30</v>
      </c>
    </row>
    <row r="1118" spans="1:20" x14ac:dyDescent="0.3">
      <c r="A1118" s="25">
        <v>290</v>
      </c>
      <c r="B1118" s="5" t="s">
        <v>240</v>
      </c>
      <c r="C1118" s="5" t="s">
        <v>31</v>
      </c>
      <c r="D1118" s="5" t="s">
        <v>69</v>
      </c>
      <c r="E1118" s="5" t="s">
        <v>24</v>
      </c>
      <c r="F1118" s="6">
        <v>45412</v>
      </c>
      <c r="G1118" s="5">
        <v>90</v>
      </c>
      <c r="H1118" s="10">
        <v>100</v>
      </c>
      <c r="I1118" s="15">
        <f>IFERROR(IF((H1119/G1119)&gt;1.3,1.3,H1119/G1119),"")</f>
        <v>1.1111111111111112</v>
      </c>
      <c r="J1118" s="15">
        <f t="shared" si="150"/>
        <v>1.1111111111111112</v>
      </c>
      <c r="K1118" s="5"/>
      <c r="L1118" s="5"/>
      <c r="M1118" s="5">
        <f t="shared" si="146"/>
        <v>2024</v>
      </c>
      <c r="N1118" s="5" t="str">
        <f t="shared" si="147"/>
        <v>Junio</v>
      </c>
      <c r="O1118" s="6" t="str">
        <f t="shared" si="148"/>
        <v>2024-2</v>
      </c>
      <c r="P1118" s="16">
        <v>0</v>
      </c>
      <c r="Q1118" s="16">
        <v>0</v>
      </c>
      <c r="R1118" s="5">
        <v>0</v>
      </c>
      <c r="S1118" s="5" t="s">
        <v>29</v>
      </c>
      <c r="T1118" s="5" t="str">
        <f t="shared" si="149"/>
        <v>290-2024-06-30</v>
      </c>
    </row>
    <row r="1119" spans="1:20" x14ac:dyDescent="0.3">
      <c r="A1119" s="5">
        <v>290</v>
      </c>
      <c r="B1119" s="5" t="s">
        <v>240</v>
      </c>
      <c r="C1119" s="5" t="s">
        <v>31</v>
      </c>
      <c r="D1119" s="5" t="s">
        <v>69</v>
      </c>
      <c r="E1119" s="5" t="s">
        <v>24</v>
      </c>
      <c r="F1119" s="6">
        <v>45473</v>
      </c>
      <c r="G1119" s="5">
        <v>90</v>
      </c>
      <c r="H1119" s="5">
        <v>100</v>
      </c>
      <c r="I1119" s="15">
        <v>1</v>
      </c>
      <c r="J1119" s="15">
        <v>1.1111111111111109</v>
      </c>
      <c r="K1119" s="5"/>
      <c r="L1119" s="5"/>
      <c r="M1119" s="5">
        <f t="shared" si="146"/>
        <v>2024</v>
      </c>
      <c r="N1119" s="5" t="str">
        <f t="shared" si="147"/>
        <v>Agosto</v>
      </c>
      <c r="O1119" s="6" t="str">
        <f t="shared" si="148"/>
        <v>2024-2</v>
      </c>
      <c r="P1119" s="5">
        <v>0</v>
      </c>
      <c r="Q1119" s="5">
        <v>0</v>
      </c>
      <c r="R1119" s="5">
        <v>0</v>
      </c>
      <c r="S1119" s="5" t="s">
        <v>29</v>
      </c>
      <c r="T1119" s="5" t="str">
        <f t="shared" si="149"/>
        <v>290-2024-08-31</v>
      </c>
    </row>
    <row r="1120" spans="1:20" x14ac:dyDescent="0.3">
      <c r="A1120" s="25">
        <v>290</v>
      </c>
      <c r="B1120" s="5" t="s">
        <v>240</v>
      </c>
      <c r="C1120" s="5" t="s">
        <v>31</v>
      </c>
      <c r="D1120" s="5" t="s">
        <v>69</v>
      </c>
      <c r="E1120" s="5" t="s">
        <v>24</v>
      </c>
      <c r="F1120" s="6">
        <v>45535</v>
      </c>
      <c r="G1120" s="5">
        <v>90</v>
      </c>
      <c r="H1120" s="10">
        <v>100</v>
      </c>
      <c r="I1120" s="15">
        <f>IFERROR(IF((H1121/G1121)&gt;1.3,1.3,H1121/G1121),"")</f>
        <v>1.1111111111111112</v>
      </c>
      <c r="J1120" s="15">
        <f>IFERROR(IF((H1121/G1121)&gt;H1121/G1121,1.3,H1121/G1121),"")</f>
        <v>1.1111111111111112</v>
      </c>
      <c r="K1120" s="5"/>
      <c r="L1120" s="5"/>
      <c r="M1120" s="5">
        <f t="shared" si="146"/>
        <v>2024</v>
      </c>
      <c r="N1120" s="5" t="str">
        <f t="shared" si="147"/>
        <v>Octubre</v>
      </c>
      <c r="O1120" s="6" t="str">
        <f t="shared" si="148"/>
        <v>2024-2</v>
      </c>
      <c r="P1120" s="16">
        <v>0</v>
      </c>
      <c r="Q1120" s="16">
        <v>0</v>
      </c>
      <c r="R1120" s="5">
        <v>0</v>
      </c>
      <c r="S1120" s="5" t="s">
        <v>29</v>
      </c>
      <c r="T1120" s="5" t="str">
        <f t="shared" si="149"/>
        <v>290-2024-10-31</v>
      </c>
    </row>
    <row r="1121" spans="1:20" x14ac:dyDescent="0.3">
      <c r="A1121" s="25">
        <v>290</v>
      </c>
      <c r="B1121" s="5" t="s">
        <v>240</v>
      </c>
      <c r="C1121" s="5" t="s">
        <v>31</v>
      </c>
      <c r="D1121" s="5" t="s">
        <v>69</v>
      </c>
      <c r="E1121" s="5" t="s">
        <v>24</v>
      </c>
      <c r="F1121" s="6">
        <v>45596</v>
      </c>
      <c r="G1121" s="5">
        <v>90</v>
      </c>
      <c r="H1121" s="10">
        <v>100</v>
      </c>
      <c r="I1121" s="15">
        <f>IFERROR(IF((H1122/G1122)&gt;1.3,1.3,H1122/G1122),"")</f>
        <v>1.1111111111111112</v>
      </c>
      <c r="J1121" s="15">
        <f>IFERROR(IF((H1122/G1122)&gt;H1122/G1122,1.3,H1122/G1122),"")</f>
        <v>1.1111111111111112</v>
      </c>
      <c r="K1121" s="5"/>
      <c r="L1121" s="5"/>
      <c r="M1121" s="5">
        <f t="shared" si="146"/>
        <v>2024</v>
      </c>
      <c r="N1121" s="5" t="str">
        <f t="shared" si="147"/>
        <v>Diciembre</v>
      </c>
      <c r="O1121" s="6" t="str">
        <f t="shared" si="148"/>
        <v>2023-1</v>
      </c>
      <c r="P1121" s="16">
        <v>0</v>
      </c>
      <c r="Q1121" s="16">
        <v>0</v>
      </c>
      <c r="R1121" s="5">
        <v>0</v>
      </c>
      <c r="S1121" s="5" t="s">
        <v>29</v>
      </c>
      <c r="T1121" s="5" t="str">
        <f t="shared" si="149"/>
        <v>290-2024-12-31</v>
      </c>
    </row>
    <row r="1122" spans="1:20" x14ac:dyDescent="0.3">
      <c r="A1122" s="25">
        <v>290</v>
      </c>
      <c r="B1122" s="5" t="s">
        <v>240</v>
      </c>
      <c r="C1122" s="5" t="s">
        <v>31</v>
      </c>
      <c r="D1122" s="5" t="s">
        <v>69</v>
      </c>
      <c r="E1122" s="5" t="s">
        <v>24</v>
      </c>
      <c r="F1122" s="6">
        <v>45657</v>
      </c>
      <c r="G1122" s="5">
        <v>90</v>
      </c>
      <c r="H1122" s="10">
        <v>100</v>
      </c>
      <c r="I1122" s="15">
        <f>IFERROR(IF((H1123/G1123)&gt;1.3,1.3,H1123/G1123),"")</f>
        <v>1</v>
      </c>
      <c r="J1122" s="15">
        <f>IFERROR(IF((H1123/G1123)&gt;H1123/G1123,1.3,H1123/G1123),"")</f>
        <v>1</v>
      </c>
      <c r="K1122" s="5"/>
      <c r="L1122" s="5"/>
      <c r="M1122" s="5">
        <f t="shared" si="146"/>
        <v>2023</v>
      </c>
      <c r="N1122" s="5" t="str">
        <f t="shared" si="147"/>
        <v>Junio</v>
      </c>
      <c r="O1122" s="6" t="str">
        <f t="shared" si="148"/>
        <v>2023-2</v>
      </c>
      <c r="P1122" s="16">
        <v>0</v>
      </c>
      <c r="Q1122" s="16">
        <v>0</v>
      </c>
      <c r="R1122" s="5">
        <v>0</v>
      </c>
      <c r="S1122" s="5" t="s">
        <v>29</v>
      </c>
      <c r="T1122" s="5" t="str">
        <f t="shared" si="149"/>
        <v>291-2023-06-30</v>
      </c>
    </row>
    <row r="1123" spans="1:20" x14ac:dyDescent="0.3">
      <c r="A1123" s="25">
        <v>291</v>
      </c>
      <c r="B1123" s="5" t="s">
        <v>241</v>
      </c>
      <c r="C1123" s="5" t="s">
        <v>242</v>
      </c>
      <c r="D1123" s="5" t="s">
        <v>54</v>
      </c>
      <c r="E1123" s="5" t="s">
        <v>24</v>
      </c>
      <c r="F1123" s="17">
        <v>45107</v>
      </c>
      <c r="G1123" s="5">
        <v>100</v>
      </c>
      <c r="H1123" s="9">
        <v>100</v>
      </c>
      <c r="I1123" s="8">
        <f>IF(IFERROR(H1124/G1124,"")&gt;130%,130%,H1124/G1124)</f>
        <v>1</v>
      </c>
      <c r="J1123" s="15">
        <f>IFERROR(IF((H1124/G1124)&gt;H1124/G1124,1.3,H1124/G1124),"")</f>
        <v>1</v>
      </c>
      <c r="K1123" s="5" t="s">
        <v>25</v>
      </c>
      <c r="L1123" s="5" t="s">
        <v>25</v>
      </c>
      <c r="M1123" s="5">
        <f t="shared" si="146"/>
        <v>2023</v>
      </c>
      <c r="N1123" s="5" t="str">
        <f t="shared" si="147"/>
        <v>Diciembre</v>
      </c>
      <c r="O1123" s="6" t="str">
        <f t="shared" si="148"/>
        <v>2024-1</v>
      </c>
      <c r="P1123" s="16">
        <v>0</v>
      </c>
      <c r="Q1123" s="16">
        <v>0</v>
      </c>
      <c r="R1123" s="5">
        <v>0</v>
      </c>
      <c r="S1123" s="5" t="s">
        <v>51</v>
      </c>
      <c r="T1123" s="5" t="str">
        <f t="shared" si="149"/>
        <v>291-2023-12-31</v>
      </c>
    </row>
    <row r="1124" spans="1:20" x14ac:dyDescent="0.3">
      <c r="A1124" s="37">
        <v>291</v>
      </c>
      <c r="B1124" s="5" t="s">
        <v>241</v>
      </c>
      <c r="C1124" s="5" t="s">
        <v>242</v>
      </c>
      <c r="D1124" s="5" t="s">
        <v>54</v>
      </c>
      <c r="E1124" s="5" t="s">
        <v>24</v>
      </c>
      <c r="F1124" s="6">
        <v>45291</v>
      </c>
      <c r="G1124" s="5">
        <v>100</v>
      </c>
      <c r="H1124" s="9">
        <v>100</v>
      </c>
      <c r="I1124" s="8">
        <f>IFERROR(H1125/G1125,"")</f>
        <v>1</v>
      </c>
      <c r="J1124" s="15">
        <f>IFERROR(IF((H1125/G1125)&gt;H1125/G1125,1.3,H1125/G1125),"")</f>
        <v>1</v>
      </c>
      <c r="K1124" s="5" t="s">
        <v>25</v>
      </c>
      <c r="L1124" s="5" t="s">
        <v>25</v>
      </c>
      <c r="M1124" s="5">
        <f t="shared" si="146"/>
        <v>2024</v>
      </c>
      <c r="N1124" s="5" t="str">
        <f t="shared" si="147"/>
        <v>Junio</v>
      </c>
      <c r="O1124" s="6" t="str">
        <f t="shared" si="148"/>
        <v>2024-2</v>
      </c>
      <c r="P1124" s="16">
        <v>0</v>
      </c>
      <c r="Q1124" s="16">
        <v>0</v>
      </c>
      <c r="R1124" s="5">
        <v>0</v>
      </c>
      <c r="S1124" s="5" t="s">
        <v>51</v>
      </c>
      <c r="T1124" s="5" t="str">
        <f t="shared" si="149"/>
        <v>291-2024-06-30</v>
      </c>
    </row>
    <row r="1125" spans="1:20" x14ac:dyDescent="0.3">
      <c r="A1125" s="5">
        <v>291</v>
      </c>
      <c r="B1125" s="5" t="s">
        <v>241</v>
      </c>
      <c r="C1125" s="5" t="s">
        <v>242</v>
      </c>
      <c r="D1125" s="5" t="s">
        <v>54</v>
      </c>
      <c r="E1125" s="5" t="s">
        <v>24</v>
      </c>
      <c r="F1125" s="6">
        <v>45473</v>
      </c>
      <c r="G1125" s="5">
        <v>100</v>
      </c>
      <c r="H1125" s="5">
        <v>100</v>
      </c>
      <c r="I1125" s="15">
        <v>1</v>
      </c>
      <c r="J1125" s="15">
        <v>1</v>
      </c>
      <c r="K1125" s="5" t="s">
        <v>25</v>
      </c>
      <c r="L1125" s="5" t="s">
        <v>25</v>
      </c>
      <c r="M1125" s="5">
        <f t="shared" si="146"/>
        <v>2024</v>
      </c>
      <c r="N1125" s="5" t="str">
        <f t="shared" si="147"/>
        <v>Diciembre</v>
      </c>
      <c r="O1125" s="6" t="str">
        <f t="shared" si="148"/>
        <v>2023-1</v>
      </c>
      <c r="P1125" s="5">
        <v>0</v>
      </c>
      <c r="Q1125" s="5">
        <v>0</v>
      </c>
      <c r="R1125" s="5">
        <v>0</v>
      </c>
      <c r="S1125" s="5" t="s">
        <v>51</v>
      </c>
      <c r="T1125" s="5" t="str">
        <f t="shared" si="149"/>
        <v>291-2024-12-31</v>
      </c>
    </row>
    <row r="1126" spans="1:20" x14ac:dyDescent="0.3">
      <c r="A1126" s="25">
        <v>291</v>
      </c>
      <c r="B1126" s="5" t="s">
        <v>241</v>
      </c>
      <c r="C1126" s="5" t="s">
        <v>242</v>
      </c>
      <c r="D1126" s="5" t="s">
        <v>54</v>
      </c>
      <c r="E1126" s="5" t="s">
        <v>24</v>
      </c>
      <c r="F1126" s="6">
        <v>45657</v>
      </c>
      <c r="G1126" s="5">
        <v>100</v>
      </c>
      <c r="H1126" s="10">
        <v>100</v>
      </c>
      <c r="I1126" s="15">
        <f>IFERROR(IF((H1127/G1127)&gt;1.3,1.3,H1127/G1127),"")</f>
        <v>1.3</v>
      </c>
      <c r="J1126" s="15">
        <f t="shared" ref="J1126:J1132" si="151">IFERROR(IF((H1127/G1127)&gt;H1127/G1127,1.3,H1127/G1127),"")</f>
        <v>3.6633663366336666</v>
      </c>
      <c r="K1126" s="5" t="s">
        <v>25</v>
      </c>
      <c r="L1126" s="5" t="s">
        <v>25</v>
      </c>
      <c r="M1126" s="5">
        <f t="shared" si="146"/>
        <v>2023</v>
      </c>
      <c r="N1126" s="5" t="str">
        <f t="shared" si="147"/>
        <v>Junio</v>
      </c>
      <c r="O1126" s="6" t="str">
        <f t="shared" si="148"/>
        <v>2023-2</v>
      </c>
      <c r="P1126" s="16">
        <v>0</v>
      </c>
      <c r="Q1126" s="16">
        <v>0</v>
      </c>
      <c r="R1126" s="5">
        <v>0</v>
      </c>
      <c r="S1126" s="5" t="s">
        <v>51</v>
      </c>
      <c r="T1126" s="5" t="str">
        <f t="shared" si="149"/>
        <v>292-2023-06-30</v>
      </c>
    </row>
    <row r="1127" spans="1:20" x14ac:dyDescent="0.3">
      <c r="A1127" s="25">
        <v>292</v>
      </c>
      <c r="B1127" s="5" t="s">
        <v>243</v>
      </c>
      <c r="C1127" s="5" t="s">
        <v>242</v>
      </c>
      <c r="D1127" s="5" t="s">
        <v>54</v>
      </c>
      <c r="E1127" s="5" t="s">
        <v>24</v>
      </c>
      <c r="F1127" s="17">
        <v>45107</v>
      </c>
      <c r="G1127" s="5">
        <v>3</v>
      </c>
      <c r="H1127" s="9">
        <v>10.990099009901</v>
      </c>
      <c r="I1127" s="8">
        <f>IF(IFERROR(H1128/G1128,"")&gt;130%,130%,H1128/G1128)</f>
        <v>1.3</v>
      </c>
      <c r="J1127" s="15">
        <f t="shared" si="151"/>
        <v>9.2200000000000006</v>
      </c>
      <c r="K1127" s="5" t="s">
        <v>25</v>
      </c>
      <c r="L1127" s="5" t="s">
        <v>25</v>
      </c>
      <c r="M1127" s="5">
        <f t="shared" si="146"/>
        <v>2023</v>
      </c>
      <c r="N1127" s="5" t="str">
        <f t="shared" si="147"/>
        <v>Diciembre</v>
      </c>
      <c r="O1127" s="6" t="str">
        <f t="shared" si="148"/>
        <v>2024-1</v>
      </c>
      <c r="P1127" s="16">
        <v>0</v>
      </c>
      <c r="Q1127" s="16">
        <v>0</v>
      </c>
      <c r="R1127" s="5">
        <v>0</v>
      </c>
      <c r="S1127" s="5" t="s">
        <v>51</v>
      </c>
      <c r="T1127" s="5" t="str">
        <f t="shared" si="149"/>
        <v>292-2023-12-31</v>
      </c>
    </row>
    <row r="1128" spans="1:20" x14ac:dyDescent="0.3">
      <c r="A1128" s="37">
        <v>292</v>
      </c>
      <c r="B1128" s="5" t="s">
        <v>243</v>
      </c>
      <c r="C1128" s="5" t="s">
        <v>242</v>
      </c>
      <c r="D1128" s="5" t="s">
        <v>54</v>
      </c>
      <c r="E1128" s="5" t="s">
        <v>24</v>
      </c>
      <c r="F1128" s="6">
        <v>45291</v>
      </c>
      <c r="G1128" s="5">
        <v>3</v>
      </c>
      <c r="H1128" s="9">
        <v>27.66</v>
      </c>
      <c r="I1128" s="8">
        <f>IF(IFERROR(H1129/G1129,"")&gt;130%,130%,H1129/G1129)</f>
        <v>1.3</v>
      </c>
      <c r="J1128" s="15">
        <f t="shared" si="151"/>
        <v>7.7713016930335668</v>
      </c>
      <c r="K1128" s="5" t="s">
        <v>25</v>
      </c>
      <c r="L1128" s="5" t="s">
        <v>25</v>
      </c>
      <c r="M1128" s="5">
        <f t="shared" si="146"/>
        <v>2024</v>
      </c>
      <c r="N1128" s="5" t="str">
        <f t="shared" si="147"/>
        <v>Junio</v>
      </c>
      <c r="O1128" s="6" t="str">
        <f t="shared" si="148"/>
        <v>2024-2</v>
      </c>
      <c r="P1128" s="16">
        <v>0</v>
      </c>
      <c r="Q1128" s="16">
        <v>0</v>
      </c>
      <c r="R1128" s="5">
        <v>0</v>
      </c>
      <c r="S1128" s="5" t="s">
        <v>51</v>
      </c>
      <c r="T1128" s="5" t="str">
        <f t="shared" si="149"/>
        <v>292-2024-06-30</v>
      </c>
    </row>
    <row r="1129" spans="1:20" x14ac:dyDescent="0.3">
      <c r="A1129" s="5">
        <v>292</v>
      </c>
      <c r="B1129" s="5" t="s">
        <v>243</v>
      </c>
      <c r="C1129" s="5" t="s">
        <v>242</v>
      </c>
      <c r="D1129" s="5" t="s">
        <v>54</v>
      </c>
      <c r="E1129" s="5" t="s">
        <v>24</v>
      </c>
      <c r="F1129" s="6">
        <v>45473</v>
      </c>
      <c r="G1129" s="5">
        <v>3</v>
      </c>
      <c r="H1129" s="5">
        <v>23.313905079100699</v>
      </c>
      <c r="I1129" s="15">
        <v>1.3</v>
      </c>
      <c r="J1129" s="15">
        <f t="shared" si="151"/>
        <v>4.7546207775653002</v>
      </c>
      <c r="K1129" s="5" t="s">
        <v>25</v>
      </c>
      <c r="L1129" s="5" t="s">
        <v>25</v>
      </c>
      <c r="M1129" s="5">
        <f t="shared" si="146"/>
        <v>2024</v>
      </c>
      <c r="N1129" s="5" t="str">
        <f t="shared" si="147"/>
        <v>Diciembre</v>
      </c>
      <c r="O1129" s="6" t="str">
        <f t="shared" si="148"/>
        <v>2023-1</v>
      </c>
      <c r="P1129" s="5">
        <v>0</v>
      </c>
      <c r="Q1129" s="5">
        <v>0</v>
      </c>
      <c r="R1129" s="5">
        <v>0</v>
      </c>
      <c r="S1129" s="5" t="s">
        <v>51</v>
      </c>
      <c r="T1129" s="5" t="str">
        <f t="shared" si="149"/>
        <v>292-2024-12-31</v>
      </c>
    </row>
    <row r="1130" spans="1:20" x14ac:dyDescent="0.3">
      <c r="A1130" s="25">
        <v>292</v>
      </c>
      <c r="B1130" s="5" t="s">
        <v>243</v>
      </c>
      <c r="C1130" s="5" t="s">
        <v>242</v>
      </c>
      <c r="D1130" s="5" t="s">
        <v>54</v>
      </c>
      <c r="E1130" s="5" t="s">
        <v>24</v>
      </c>
      <c r="F1130" s="6">
        <v>45657</v>
      </c>
      <c r="G1130" s="5">
        <v>3</v>
      </c>
      <c r="H1130" s="10">
        <v>14.263862332695901</v>
      </c>
      <c r="I1130" s="15">
        <f>IFERROR(IF((H1131/G1131)&gt;1.3,1.3,H1131/G1131),"")</f>
        <v>1</v>
      </c>
      <c r="J1130" s="15">
        <f t="shared" si="151"/>
        <v>1</v>
      </c>
      <c r="K1130" s="5" t="s">
        <v>25</v>
      </c>
      <c r="L1130" s="5" t="s">
        <v>25</v>
      </c>
      <c r="M1130" s="5">
        <f t="shared" si="146"/>
        <v>2023</v>
      </c>
      <c r="N1130" s="5" t="str">
        <f t="shared" si="147"/>
        <v>Junio</v>
      </c>
      <c r="O1130" s="6" t="str">
        <f t="shared" si="148"/>
        <v>2023-2</v>
      </c>
      <c r="P1130" s="16">
        <v>0</v>
      </c>
      <c r="Q1130" s="16">
        <v>0</v>
      </c>
      <c r="R1130" s="5">
        <v>0</v>
      </c>
      <c r="S1130" s="5" t="s">
        <v>51</v>
      </c>
      <c r="T1130" s="5" t="str">
        <f t="shared" si="149"/>
        <v>293-2023-06-30</v>
      </c>
    </row>
    <row r="1131" spans="1:20" x14ac:dyDescent="0.3">
      <c r="A1131" s="25">
        <v>293</v>
      </c>
      <c r="B1131" s="5" t="s">
        <v>244</v>
      </c>
      <c r="C1131" s="5" t="s">
        <v>242</v>
      </c>
      <c r="D1131" s="5" t="s">
        <v>54</v>
      </c>
      <c r="E1131" s="5" t="s">
        <v>24</v>
      </c>
      <c r="F1131" s="17">
        <v>45107</v>
      </c>
      <c r="G1131" s="5">
        <v>100</v>
      </c>
      <c r="H1131" s="9">
        <v>100</v>
      </c>
      <c r="I1131" s="8">
        <f>IF(IFERROR(H1132/G1132,"")&gt;130%,130%,H1132/G1132)</f>
        <v>1</v>
      </c>
      <c r="J1131" s="15">
        <f t="shared" si="151"/>
        <v>1</v>
      </c>
      <c r="K1131" s="5" t="s">
        <v>25</v>
      </c>
      <c r="L1131" s="5" t="s">
        <v>25</v>
      </c>
      <c r="M1131" s="5">
        <f t="shared" si="146"/>
        <v>2023</v>
      </c>
      <c r="N1131" s="5" t="str">
        <f t="shared" si="147"/>
        <v>Diciembre</v>
      </c>
      <c r="O1131" s="6" t="str">
        <f t="shared" si="148"/>
        <v>2024-1</v>
      </c>
      <c r="P1131" s="16">
        <v>0</v>
      </c>
      <c r="Q1131" s="16">
        <v>0</v>
      </c>
      <c r="R1131" s="5">
        <v>0</v>
      </c>
      <c r="S1131" s="5" t="s">
        <v>51</v>
      </c>
      <c r="T1131" s="5" t="str">
        <f t="shared" si="149"/>
        <v>293-2023-12-31</v>
      </c>
    </row>
    <row r="1132" spans="1:20" x14ac:dyDescent="0.3">
      <c r="A1132" s="37">
        <v>293</v>
      </c>
      <c r="B1132" s="5" t="s">
        <v>244</v>
      </c>
      <c r="C1132" s="5" t="s">
        <v>242</v>
      </c>
      <c r="D1132" s="5" t="s">
        <v>54</v>
      </c>
      <c r="E1132" s="5" t="s">
        <v>24</v>
      </c>
      <c r="F1132" s="6">
        <v>45291</v>
      </c>
      <c r="G1132" s="5">
        <v>100</v>
      </c>
      <c r="H1132" s="9">
        <v>100</v>
      </c>
      <c r="I1132" s="8">
        <f>IFERROR(H1133/G1133,"")</f>
        <v>1</v>
      </c>
      <c r="J1132" s="15">
        <f t="shared" si="151"/>
        <v>1</v>
      </c>
      <c r="K1132" s="5" t="s">
        <v>25</v>
      </c>
      <c r="L1132" s="5" t="s">
        <v>25</v>
      </c>
      <c r="M1132" s="5">
        <f t="shared" si="146"/>
        <v>2024</v>
      </c>
      <c r="N1132" s="5" t="str">
        <f t="shared" si="147"/>
        <v>Junio</v>
      </c>
      <c r="O1132" s="6" t="str">
        <f t="shared" si="148"/>
        <v>2024-2</v>
      </c>
      <c r="P1132" s="16">
        <v>0</v>
      </c>
      <c r="Q1132" s="16">
        <v>0</v>
      </c>
      <c r="R1132" s="5">
        <v>0</v>
      </c>
      <c r="S1132" s="5" t="s">
        <v>51</v>
      </c>
      <c r="T1132" s="5" t="str">
        <f t="shared" si="149"/>
        <v>293-2024-06-30</v>
      </c>
    </row>
    <row r="1133" spans="1:20" x14ac:dyDescent="0.3">
      <c r="A1133" s="5">
        <v>293</v>
      </c>
      <c r="B1133" s="5" t="s">
        <v>244</v>
      </c>
      <c r="C1133" s="5" t="s">
        <v>242</v>
      </c>
      <c r="D1133" s="5" t="s">
        <v>54</v>
      </c>
      <c r="E1133" s="5" t="s">
        <v>24</v>
      </c>
      <c r="F1133" s="6">
        <v>45473</v>
      </c>
      <c r="G1133" s="5">
        <v>100</v>
      </c>
      <c r="H1133" s="5">
        <v>100</v>
      </c>
      <c r="I1133" s="15">
        <v>1</v>
      </c>
      <c r="J1133" s="15">
        <v>1</v>
      </c>
      <c r="K1133" s="5" t="s">
        <v>25</v>
      </c>
      <c r="L1133" s="5" t="s">
        <v>25</v>
      </c>
      <c r="M1133" s="5">
        <f t="shared" si="146"/>
        <v>2024</v>
      </c>
      <c r="N1133" s="5" t="str">
        <f t="shared" si="147"/>
        <v>Diciembre</v>
      </c>
      <c r="O1133" s="6" t="str">
        <f t="shared" si="148"/>
        <v>2023-1</v>
      </c>
      <c r="P1133" s="5">
        <v>0</v>
      </c>
      <c r="Q1133" s="5">
        <v>0</v>
      </c>
      <c r="R1133" s="5">
        <v>0</v>
      </c>
      <c r="S1133" s="5" t="s">
        <v>51</v>
      </c>
      <c r="T1133" s="5" t="str">
        <f t="shared" si="149"/>
        <v>293-2024-12-31</v>
      </c>
    </row>
    <row r="1134" spans="1:20" x14ac:dyDescent="0.3">
      <c r="A1134" s="25">
        <v>293</v>
      </c>
      <c r="B1134" s="5" t="s">
        <v>244</v>
      </c>
      <c r="C1134" s="5" t="s">
        <v>242</v>
      </c>
      <c r="D1134" s="5" t="s">
        <v>54</v>
      </c>
      <c r="E1134" s="5" t="s">
        <v>24</v>
      </c>
      <c r="F1134" s="6">
        <v>45657</v>
      </c>
      <c r="G1134" s="5">
        <v>100</v>
      </c>
      <c r="H1134" s="10">
        <v>100</v>
      </c>
      <c r="I1134" s="15">
        <f>IFERROR(IF((H1135/G1135)&gt;1.3,1.3,H1135/G1135),"")</f>
        <v>1.3</v>
      </c>
      <c r="J1134" s="15">
        <f>IFERROR(IF((H1135/G1135)&gt;H1135/G1135,1.3,H1135/G1135),"")</f>
        <v>10.052910052910066</v>
      </c>
      <c r="K1134" s="5" t="s">
        <v>25</v>
      </c>
      <c r="L1134" s="5" t="s">
        <v>25</v>
      </c>
      <c r="M1134" s="5">
        <f t="shared" si="146"/>
        <v>2023</v>
      </c>
      <c r="N1134" s="5" t="str">
        <f t="shared" si="147"/>
        <v>Junio</v>
      </c>
      <c r="O1134" s="6" t="str">
        <f t="shared" si="148"/>
        <v>2023-2</v>
      </c>
      <c r="P1134" s="16">
        <v>0</v>
      </c>
      <c r="Q1134" s="16">
        <v>0</v>
      </c>
      <c r="R1134" s="5">
        <v>0</v>
      </c>
      <c r="S1134" s="5" t="s">
        <v>51</v>
      </c>
      <c r="T1134" s="5" t="str">
        <f t="shared" si="149"/>
        <v>294-2023-06-30</v>
      </c>
    </row>
    <row r="1135" spans="1:20" x14ac:dyDescent="0.3">
      <c r="A1135" s="25">
        <v>294</v>
      </c>
      <c r="B1135" s="5" t="s">
        <v>245</v>
      </c>
      <c r="C1135" s="5" t="s">
        <v>242</v>
      </c>
      <c r="D1135" s="5" t="s">
        <v>54</v>
      </c>
      <c r="E1135" s="5" t="s">
        <v>24</v>
      </c>
      <c r="F1135" s="17">
        <v>45107</v>
      </c>
      <c r="G1135" s="5">
        <v>3</v>
      </c>
      <c r="H1135" s="9">
        <v>30.158730158730201</v>
      </c>
      <c r="I1135" s="8">
        <f>IF(IFERROR(H1136/G1136,"")&gt;130%,130%,H1136/G1136)</f>
        <v>1.3</v>
      </c>
      <c r="J1135" s="15">
        <f>IFERROR(IF((H1136/G1136)&gt;H1136/G1136,1.3,H1136/G1136),"")</f>
        <v>13.996666666666668</v>
      </c>
      <c r="K1135" s="5" t="s">
        <v>25</v>
      </c>
      <c r="L1135" s="5" t="s">
        <v>25</v>
      </c>
      <c r="M1135" s="5">
        <f t="shared" si="146"/>
        <v>2023</v>
      </c>
      <c r="N1135" s="5" t="str">
        <f t="shared" si="147"/>
        <v>Diciembre</v>
      </c>
      <c r="O1135" s="6" t="str">
        <f t="shared" si="148"/>
        <v>2024-1</v>
      </c>
      <c r="P1135" s="16">
        <v>0</v>
      </c>
      <c r="Q1135" s="16">
        <v>0</v>
      </c>
      <c r="R1135" s="5">
        <v>0</v>
      </c>
      <c r="S1135" s="5" t="s">
        <v>51</v>
      </c>
      <c r="T1135" s="5" t="str">
        <f t="shared" si="149"/>
        <v>294-2023-12-31</v>
      </c>
    </row>
    <row r="1136" spans="1:20" x14ac:dyDescent="0.3">
      <c r="A1136" s="37">
        <v>294</v>
      </c>
      <c r="B1136" s="5" t="s">
        <v>245</v>
      </c>
      <c r="C1136" s="5" t="s">
        <v>242</v>
      </c>
      <c r="D1136" s="5" t="s">
        <v>54</v>
      </c>
      <c r="E1136" s="5" t="s">
        <v>24</v>
      </c>
      <c r="F1136" s="6">
        <v>45291</v>
      </c>
      <c r="G1136" s="5">
        <v>3</v>
      </c>
      <c r="H1136" s="9">
        <v>41.99</v>
      </c>
      <c r="I1136" s="8">
        <f>IF(IFERROR(H1137/G1137,"")&gt;130%,130%,H1137/G1137)</f>
        <v>1.3</v>
      </c>
      <c r="J1136" s="15">
        <f>IFERROR(IF((H1137/G1137)&gt;H1137/G1137,1.3,H1137/G1137),"")</f>
        <v>8.758898173939933</v>
      </c>
      <c r="K1136" s="5" t="s">
        <v>25</v>
      </c>
      <c r="L1136" s="5" t="s">
        <v>25</v>
      </c>
      <c r="M1136" s="5">
        <f t="shared" si="146"/>
        <v>2024</v>
      </c>
      <c r="N1136" s="5" t="str">
        <f t="shared" si="147"/>
        <v>Junio</v>
      </c>
      <c r="O1136" s="6" t="str">
        <f t="shared" si="148"/>
        <v>2024-2</v>
      </c>
      <c r="P1136" s="16">
        <v>0</v>
      </c>
      <c r="Q1136" s="16">
        <v>0</v>
      </c>
      <c r="R1136" s="5">
        <v>0</v>
      </c>
      <c r="S1136" s="5" t="s">
        <v>51</v>
      </c>
      <c r="T1136" s="5" t="str">
        <f t="shared" si="149"/>
        <v>294-2024-06-30</v>
      </c>
    </row>
    <row r="1137" spans="1:20" x14ac:dyDescent="0.3">
      <c r="A1137" s="5">
        <v>294</v>
      </c>
      <c r="B1137" s="5" t="s">
        <v>245</v>
      </c>
      <c r="C1137" s="5" t="s">
        <v>242</v>
      </c>
      <c r="D1137" s="5" t="s">
        <v>54</v>
      </c>
      <c r="E1137" s="5" t="s">
        <v>24</v>
      </c>
      <c r="F1137" s="6">
        <v>45473</v>
      </c>
      <c r="G1137" s="5">
        <v>3</v>
      </c>
      <c r="H1137" s="5">
        <v>26.276694521819799</v>
      </c>
      <c r="I1137" s="15">
        <v>1.3</v>
      </c>
      <c r="J1137" s="15">
        <v>8.758898173939933</v>
      </c>
      <c r="K1137" s="5" t="s">
        <v>25</v>
      </c>
      <c r="L1137" s="5" t="s">
        <v>25</v>
      </c>
      <c r="M1137" s="5">
        <f t="shared" si="146"/>
        <v>2024</v>
      </c>
      <c r="N1137" s="5" t="str">
        <f t="shared" si="147"/>
        <v>Diciembre</v>
      </c>
      <c r="O1137" s="6" t="str">
        <f t="shared" si="148"/>
        <v>2023-1</v>
      </c>
      <c r="P1137" s="5">
        <v>0</v>
      </c>
      <c r="Q1137" s="5">
        <v>0</v>
      </c>
      <c r="R1137" s="5">
        <v>0</v>
      </c>
      <c r="S1137" s="5" t="s">
        <v>51</v>
      </c>
      <c r="T1137" s="5" t="str">
        <f t="shared" si="149"/>
        <v>294-2024-12-31</v>
      </c>
    </row>
    <row r="1138" spans="1:20" x14ac:dyDescent="0.3">
      <c r="A1138" s="25">
        <v>294</v>
      </c>
      <c r="B1138" s="5" t="s">
        <v>246</v>
      </c>
      <c r="C1138" s="5" t="s">
        <v>242</v>
      </c>
      <c r="D1138" s="5" t="s">
        <v>54</v>
      </c>
      <c r="E1138" s="5" t="s">
        <v>24</v>
      </c>
      <c r="F1138" s="6">
        <v>45657</v>
      </c>
      <c r="G1138" s="5">
        <v>3</v>
      </c>
      <c r="H1138" s="10">
        <v>5.5</v>
      </c>
      <c r="I1138" s="15">
        <f>IFERROR(IF((H1139/G1139)&gt;1.3,1.3,H1139/G1139),"")</f>
        <v>0.45454545454545453</v>
      </c>
      <c r="J1138" s="15">
        <f>IFERROR(IF((H1139/G1139)&gt;H1139/G1139,1.3,H1139/G1139),"")</f>
        <v>0.45454545454545453</v>
      </c>
      <c r="K1138" s="5" t="s">
        <v>25</v>
      </c>
      <c r="L1138" s="5" t="s">
        <v>25</v>
      </c>
      <c r="M1138" s="5">
        <f t="shared" si="146"/>
        <v>2023</v>
      </c>
      <c r="N1138" s="5" t="str">
        <f t="shared" si="147"/>
        <v>Junio</v>
      </c>
      <c r="O1138" s="6" t="str">
        <f t="shared" si="148"/>
        <v>2023-2</v>
      </c>
      <c r="P1138" s="16">
        <v>0</v>
      </c>
      <c r="Q1138" s="16">
        <v>0</v>
      </c>
      <c r="R1138" s="5">
        <v>0</v>
      </c>
      <c r="S1138" s="5" t="s">
        <v>51</v>
      </c>
      <c r="T1138" s="5" t="str">
        <f t="shared" si="149"/>
        <v>295-2023-06-30</v>
      </c>
    </row>
    <row r="1139" spans="1:20" x14ac:dyDescent="0.3">
      <c r="A1139" s="25">
        <v>295</v>
      </c>
      <c r="B1139" s="5" t="s">
        <v>247</v>
      </c>
      <c r="C1139" s="5" t="s">
        <v>68</v>
      </c>
      <c r="D1139" s="5" t="s">
        <v>54</v>
      </c>
      <c r="E1139" s="5" t="s">
        <v>24</v>
      </c>
      <c r="F1139" s="17">
        <v>45107</v>
      </c>
      <c r="G1139" s="5">
        <v>11</v>
      </c>
      <c r="H1139" s="9">
        <v>5</v>
      </c>
      <c r="I1139" s="8">
        <f>IFERROR(H1140/G1140,"")</f>
        <v>0.42857142857142855</v>
      </c>
      <c r="J1139" s="15">
        <f>IFERROR(IF((H1140/G1140)&gt;H1140/G1140,1.3,H1140/G1140),"")</f>
        <v>0.42857142857142855</v>
      </c>
      <c r="K1139" s="5" t="s">
        <v>25</v>
      </c>
      <c r="L1139" s="5" t="s">
        <v>25</v>
      </c>
      <c r="M1139" s="5">
        <f t="shared" si="146"/>
        <v>2023</v>
      </c>
      <c r="N1139" s="5" t="str">
        <f t="shared" si="147"/>
        <v>Diciembre</v>
      </c>
      <c r="O1139" s="6" t="str">
        <f t="shared" si="148"/>
        <v>2024-1</v>
      </c>
      <c r="P1139" s="16">
        <v>0</v>
      </c>
      <c r="Q1139" s="16">
        <v>0</v>
      </c>
      <c r="R1139" s="5">
        <v>0</v>
      </c>
      <c r="S1139" s="5" t="s">
        <v>29</v>
      </c>
      <c r="T1139" s="5" t="str">
        <f t="shared" si="149"/>
        <v>295-2023-12-31</v>
      </c>
    </row>
    <row r="1140" spans="1:20" x14ac:dyDescent="0.3">
      <c r="A1140" s="37">
        <v>295</v>
      </c>
      <c r="B1140" s="5" t="s">
        <v>247</v>
      </c>
      <c r="C1140" s="5" t="s">
        <v>68</v>
      </c>
      <c r="D1140" s="5" t="s">
        <v>54</v>
      </c>
      <c r="E1140" s="5" t="s">
        <v>24</v>
      </c>
      <c r="F1140" s="6">
        <v>45291</v>
      </c>
      <c r="G1140" s="5">
        <v>21</v>
      </c>
      <c r="H1140" s="9">
        <v>9</v>
      </c>
      <c r="I1140" s="8">
        <f>IFERROR(H1141/G1141,"")</f>
        <v>0.873</v>
      </c>
      <c r="J1140" s="15">
        <f>IFERROR(IF((H1141/G1141)&gt;H1141/G1141,1.3,H1141/G1141),"")</f>
        <v>0.873</v>
      </c>
      <c r="K1140" s="5" t="s">
        <v>25</v>
      </c>
      <c r="L1140" s="5" t="s">
        <v>25</v>
      </c>
      <c r="M1140" s="5">
        <f t="shared" si="146"/>
        <v>2024</v>
      </c>
      <c r="N1140" s="5" t="str">
        <f t="shared" si="147"/>
        <v>Junio</v>
      </c>
      <c r="O1140" s="6" t="str">
        <f t="shared" si="148"/>
        <v>2023-2</v>
      </c>
      <c r="P1140" s="16">
        <v>0</v>
      </c>
      <c r="Q1140" s="16">
        <v>0</v>
      </c>
      <c r="R1140" s="5">
        <v>0</v>
      </c>
      <c r="S1140" s="5" t="s">
        <v>29</v>
      </c>
      <c r="T1140" s="5" t="str">
        <f t="shared" si="149"/>
        <v>295-2024-06-30</v>
      </c>
    </row>
    <row r="1141" spans="1:20" x14ac:dyDescent="0.3">
      <c r="A1141" s="5">
        <v>295</v>
      </c>
      <c r="B1141" s="5" t="s">
        <v>247</v>
      </c>
      <c r="C1141" s="5" t="s">
        <v>68</v>
      </c>
      <c r="D1141" s="5" t="s">
        <v>54</v>
      </c>
      <c r="E1141" s="5" t="s">
        <v>24</v>
      </c>
      <c r="F1141" s="6">
        <v>45473</v>
      </c>
      <c r="G1141" s="5">
        <v>60</v>
      </c>
      <c r="H1141" s="5">
        <v>52.38</v>
      </c>
      <c r="I1141" s="15">
        <v>0.873</v>
      </c>
      <c r="J1141" s="15">
        <v>0.873</v>
      </c>
      <c r="K1141" s="5" t="s">
        <v>55</v>
      </c>
      <c r="L1141" s="5" t="s">
        <v>55</v>
      </c>
      <c r="M1141" s="5">
        <f t="shared" si="146"/>
        <v>2023</v>
      </c>
      <c r="N1141" s="5" t="str">
        <f t="shared" si="147"/>
        <v>Agosto</v>
      </c>
      <c r="O1141" s="6" t="str">
        <f t="shared" si="148"/>
        <v>2023-2</v>
      </c>
      <c r="P1141" s="5">
        <v>0</v>
      </c>
      <c r="Q1141" s="5">
        <v>0</v>
      </c>
      <c r="R1141" s="5">
        <v>0</v>
      </c>
      <c r="S1141" s="5" t="s">
        <v>29</v>
      </c>
      <c r="T1141" s="5" t="str">
        <f t="shared" si="149"/>
        <v>296-2023-08-31</v>
      </c>
    </row>
    <row r="1142" spans="1:20" x14ac:dyDescent="0.3">
      <c r="A1142" s="25">
        <v>296</v>
      </c>
      <c r="B1142" s="5" t="s">
        <v>248</v>
      </c>
      <c r="C1142" s="5" t="s">
        <v>249</v>
      </c>
      <c r="D1142" s="5" t="s">
        <v>69</v>
      </c>
      <c r="E1142" s="5" t="s">
        <v>24</v>
      </c>
      <c r="F1142" s="6">
        <v>45169</v>
      </c>
      <c r="G1142" s="5">
        <v>70</v>
      </c>
      <c r="H1142" s="9">
        <v>70.91</v>
      </c>
      <c r="I1142" s="22">
        <f>IF(IFERROR(H1143/G1143,"")&gt;130%,130%,H1143/G1143)</f>
        <v>1</v>
      </c>
      <c r="J1142" s="15">
        <f>IFERROR(IF((H1143/G1143)&gt;H1143/G1143,1.3,H1143/G1143),"")</f>
        <v>1</v>
      </c>
      <c r="K1142" s="5" t="s">
        <v>55</v>
      </c>
      <c r="L1142" s="5" t="s">
        <v>55</v>
      </c>
      <c r="M1142" s="5">
        <f t="shared" si="146"/>
        <v>2023</v>
      </c>
      <c r="N1142" s="5" t="str">
        <f t="shared" si="147"/>
        <v>Octubre</v>
      </c>
      <c r="O1142" s="6" t="str">
        <f t="shared" si="148"/>
        <v>2023-2</v>
      </c>
      <c r="P1142" s="16">
        <v>0</v>
      </c>
      <c r="Q1142" s="16">
        <v>0</v>
      </c>
      <c r="R1142" s="5">
        <v>0</v>
      </c>
      <c r="S1142" s="5" t="s">
        <v>29</v>
      </c>
      <c r="T1142" s="5" t="str">
        <f t="shared" si="149"/>
        <v>296-2023-10-31</v>
      </c>
    </row>
    <row r="1143" spans="1:20" x14ac:dyDescent="0.3">
      <c r="A1143" s="25">
        <v>296</v>
      </c>
      <c r="B1143" s="5" t="s">
        <v>248</v>
      </c>
      <c r="C1143" s="5" t="s">
        <v>249</v>
      </c>
      <c r="D1143" s="5" t="s">
        <v>69</v>
      </c>
      <c r="E1143" s="5" t="s">
        <v>24</v>
      </c>
      <c r="F1143" s="6">
        <v>45230</v>
      </c>
      <c r="G1143" s="5">
        <v>80</v>
      </c>
      <c r="H1143" s="9">
        <v>80</v>
      </c>
      <c r="I1143" s="22">
        <f>IF(IFERROR(H1144/G1144,"")&gt;130%,130%,H1144/G1144)</f>
        <v>0.85450000000000004</v>
      </c>
      <c r="J1143" s="15">
        <f>IFERROR(IF((H1144/G1144)&gt;H1144/G1144,1.3,H1144/G1144),"")</f>
        <v>0.85450000000000004</v>
      </c>
      <c r="K1143" s="5" t="s">
        <v>55</v>
      </c>
      <c r="L1143" s="5" t="s">
        <v>55</v>
      </c>
      <c r="M1143" s="5">
        <f t="shared" si="146"/>
        <v>2023</v>
      </c>
      <c r="N1143" s="5" t="str">
        <f t="shared" si="147"/>
        <v>Diciembre</v>
      </c>
      <c r="O1143" s="6" t="str">
        <f t="shared" si="148"/>
        <v>2023-2</v>
      </c>
      <c r="P1143" s="16">
        <v>0</v>
      </c>
      <c r="Q1143" s="16">
        <v>0</v>
      </c>
      <c r="R1143" s="5">
        <v>0</v>
      </c>
      <c r="S1143" s="5" t="s">
        <v>29</v>
      </c>
      <c r="T1143" s="5" t="str">
        <f t="shared" si="149"/>
        <v>296-2023-12-31</v>
      </c>
    </row>
    <row r="1144" spans="1:20" x14ac:dyDescent="0.3">
      <c r="A1144" s="37">
        <v>296</v>
      </c>
      <c r="B1144" s="5" t="s">
        <v>248</v>
      </c>
      <c r="C1144" s="5" t="s">
        <v>249</v>
      </c>
      <c r="D1144" s="5" t="s">
        <v>69</v>
      </c>
      <c r="E1144" s="5" t="s">
        <v>24</v>
      </c>
      <c r="F1144" s="6">
        <v>45291</v>
      </c>
      <c r="G1144" s="5">
        <v>100</v>
      </c>
      <c r="H1144" s="9">
        <v>85.45</v>
      </c>
      <c r="I1144" s="8">
        <f>IFERROR(H1145/G1145,"")</f>
        <v>0</v>
      </c>
      <c r="J1144" s="15">
        <f>IFERROR(IF((H1145/G1145)&gt;H1145/G1145,1.3,H1145/G1145),"")</f>
        <v>0</v>
      </c>
      <c r="K1144" s="5" t="s">
        <v>55</v>
      </c>
      <c r="L1144" s="5" t="s">
        <v>55</v>
      </c>
      <c r="M1144" s="5">
        <f t="shared" si="146"/>
        <v>2023</v>
      </c>
      <c r="N1144" s="5" t="str">
        <f t="shared" si="147"/>
        <v>Agosto</v>
      </c>
      <c r="O1144" s="6" t="str">
        <f t="shared" si="148"/>
        <v>2023-2</v>
      </c>
      <c r="P1144" s="16">
        <v>0</v>
      </c>
      <c r="Q1144" s="16">
        <v>0</v>
      </c>
      <c r="R1144" s="5">
        <v>0</v>
      </c>
      <c r="S1144" s="5" t="s">
        <v>29</v>
      </c>
      <c r="T1144" s="5" t="str">
        <f t="shared" si="149"/>
        <v>297-2023-08-31</v>
      </c>
    </row>
    <row r="1145" spans="1:20" x14ac:dyDescent="0.3">
      <c r="A1145" s="25">
        <v>297</v>
      </c>
      <c r="B1145" s="5" t="s">
        <v>250</v>
      </c>
      <c r="C1145" s="5" t="s">
        <v>249</v>
      </c>
      <c r="D1145" s="5" t="s">
        <v>69</v>
      </c>
      <c r="E1145" s="5" t="s">
        <v>62</v>
      </c>
      <c r="F1145" s="6">
        <v>45169</v>
      </c>
      <c r="G1145" s="5">
        <v>20</v>
      </c>
      <c r="H1145" s="9">
        <v>0</v>
      </c>
      <c r="I1145" s="8">
        <v>1</v>
      </c>
      <c r="J1145" s="8">
        <f>IF(H1146&lt;G1146,100%,G1146/H1146)</f>
        <v>1</v>
      </c>
      <c r="K1145" s="5" t="s">
        <v>55</v>
      </c>
      <c r="L1145" s="5" t="s">
        <v>55</v>
      </c>
      <c r="M1145" s="5">
        <f t="shared" si="146"/>
        <v>2023</v>
      </c>
      <c r="N1145" s="5" t="str">
        <f t="shared" si="147"/>
        <v>Octubre</v>
      </c>
      <c r="O1145" s="6" t="str">
        <f t="shared" si="148"/>
        <v>2023-2</v>
      </c>
      <c r="P1145" s="16">
        <v>0</v>
      </c>
      <c r="Q1145" s="16">
        <v>0</v>
      </c>
      <c r="R1145" s="5">
        <v>0</v>
      </c>
      <c r="S1145" s="5" t="s">
        <v>29</v>
      </c>
      <c r="T1145" s="5" t="str">
        <f t="shared" si="149"/>
        <v>297-2023-10-31</v>
      </c>
    </row>
    <row r="1146" spans="1:20" x14ac:dyDescent="0.3">
      <c r="A1146" s="25">
        <v>297</v>
      </c>
      <c r="B1146" s="5" t="s">
        <v>250</v>
      </c>
      <c r="C1146" s="5" t="s">
        <v>249</v>
      </c>
      <c r="D1146" s="5" t="s">
        <v>69</v>
      </c>
      <c r="E1146" s="5" t="s">
        <v>62</v>
      </c>
      <c r="F1146" s="6">
        <v>45230</v>
      </c>
      <c r="G1146" s="5">
        <v>20</v>
      </c>
      <c r="H1146" s="9">
        <v>1.19</v>
      </c>
      <c r="I1146" s="8">
        <f>IF(H1147&lt;G1147,100%,G1147/H1147)</f>
        <v>1</v>
      </c>
      <c r="J1146" s="8">
        <f>IF(H1147&lt;G1147,100%,G1147/H1147)</f>
        <v>1</v>
      </c>
      <c r="K1146" s="5" t="s">
        <v>55</v>
      </c>
      <c r="L1146" s="5" t="s">
        <v>91</v>
      </c>
      <c r="M1146" s="5">
        <f t="shared" si="146"/>
        <v>2023</v>
      </c>
      <c r="N1146" s="5" t="str">
        <f t="shared" si="147"/>
        <v>Diciembre</v>
      </c>
      <c r="O1146" s="6" t="str">
        <f t="shared" si="148"/>
        <v>2023-2</v>
      </c>
      <c r="P1146" s="16">
        <v>2</v>
      </c>
      <c r="Q1146" s="16">
        <v>2</v>
      </c>
      <c r="R1146" s="5">
        <v>0</v>
      </c>
      <c r="S1146" s="5" t="s">
        <v>29</v>
      </c>
      <c r="T1146" s="5" t="str">
        <f t="shared" si="149"/>
        <v>297-2023-12-31</v>
      </c>
    </row>
    <row r="1147" spans="1:20" x14ac:dyDescent="0.3">
      <c r="A1147" s="5">
        <v>297</v>
      </c>
      <c r="B1147" s="5" t="s">
        <v>250</v>
      </c>
      <c r="C1147" s="5" t="s">
        <v>249</v>
      </c>
      <c r="D1147" s="5" t="s">
        <v>69</v>
      </c>
      <c r="E1147" s="5" t="s">
        <v>62</v>
      </c>
      <c r="F1147" s="6">
        <v>45291</v>
      </c>
      <c r="G1147" s="5">
        <v>20</v>
      </c>
      <c r="H1147" s="9">
        <v>0.93</v>
      </c>
      <c r="I1147" s="8">
        <f>IF(H1148&lt;G1148,100%,G1148/H1148)</f>
        <v>0</v>
      </c>
      <c r="J1147" s="8">
        <f>IF(H1148&lt;G1148,100%,G1148/H1148)</f>
        <v>0</v>
      </c>
      <c r="K1147" s="5" t="s">
        <v>55</v>
      </c>
      <c r="L1147" s="5" t="s">
        <v>91</v>
      </c>
      <c r="M1147" s="5">
        <f t="shared" si="146"/>
        <v>2023</v>
      </c>
      <c r="N1147" s="5" t="str">
        <f t="shared" si="147"/>
        <v>Diciembre</v>
      </c>
      <c r="O1147" s="6" t="str">
        <f t="shared" si="148"/>
        <v>2023-1</v>
      </c>
      <c r="P1147" s="16">
        <v>0</v>
      </c>
      <c r="Q1147" s="16">
        <v>0</v>
      </c>
      <c r="R1147" s="5">
        <v>0</v>
      </c>
      <c r="S1147" s="5" t="s">
        <v>29</v>
      </c>
      <c r="T1147" s="5" t="str">
        <f t="shared" si="149"/>
        <v>298-2023-12-31</v>
      </c>
    </row>
    <row r="1148" spans="1:20" x14ac:dyDescent="0.3">
      <c r="A1148" s="37">
        <v>298</v>
      </c>
      <c r="B1148" s="5" t="s">
        <v>251</v>
      </c>
      <c r="C1148" s="5" t="s">
        <v>249</v>
      </c>
      <c r="D1148" s="5" t="s">
        <v>54</v>
      </c>
      <c r="E1148" s="5" t="s">
        <v>62</v>
      </c>
      <c r="F1148" s="6">
        <v>45291</v>
      </c>
      <c r="G1148" s="5"/>
      <c r="H1148" s="9">
        <v>1</v>
      </c>
      <c r="I1148" s="8">
        <f>IFERROR(H1149/G1149,"")</f>
        <v>1</v>
      </c>
      <c r="J1148" s="8">
        <f>IFERROR(G1149/H1149,"")</f>
        <v>1</v>
      </c>
      <c r="K1148" s="5" t="s">
        <v>142</v>
      </c>
      <c r="L1148" s="5" t="s">
        <v>91</v>
      </c>
      <c r="M1148" s="5">
        <f t="shared" si="146"/>
        <v>2023</v>
      </c>
      <c r="N1148" s="5" t="str">
        <f t="shared" si="147"/>
        <v>Marzo</v>
      </c>
      <c r="O1148" s="6" t="str">
        <f t="shared" si="148"/>
        <v>2023-1</v>
      </c>
      <c r="P1148" s="16">
        <v>0</v>
      </c>
      <c r="Q1148" s="16">
        <v>0</v>
      </c>
      <c r="R1148" s="5">
        <v>0</v>
      </c>
      <c r="S1148" s="5" t="s">
        <v>29</v>
      </c>
      <c r="T1148" s="5" t="str">
        <f t="shared" si="149"/>
        <v>300-2023-03-31</v>
      </c>
    </row>
    <row r="1149" spans="1:20" x14ac:dyDescent="0.3">
      <c r="A1149" s="25">
        <v>300</v>
      </c>
      <c r="B1149" s="5" t="s">
        <v>252</v>
      </c>
      <c r="C1149" s="5" t="s">
        <v>253</v>
      </c>
      <c r="D1149" s="5" t="s">
        <v>60</v>
      </c>
      <c r="E1149" s="5" t="s">
        <v>24</v>
      </c>
      <c r="F1149" s="6">
        <v>45016</v>
      </c>
      <c r="G1149" s="5">
        <v>100</v>
      </c>
      <c r="H1149" s="9">
        <v>100</v>
      </c>
      <c r="I1149" s="8">
        <f>IFERROR(H1150/G1150,"")</f>
        <v>1</v>
      </c>
      <c r="J1149" s="15">
        <f>IFERROR(IF((H1150/G1150)&gt;H1150/G1150,1.3,H1150/G1150),"")</f>
        <v>1</v>
      </c>
      <c r="K1149" s="5" t="s">
        <v>25</v>
      </c>
      <c r="L1149" s="5" t="s">
        <v>25</v>
      </c>
      <c r="M1149" s="5">
        <f t="shared" si="146"/>
        <v>2023</v>
      </c>
      <c r="N1149" s="5" t="str">
        <f t="shared" si="147"/>
        <v>Junio</v>
      </c>
      <c r="O1149" s="6" t="str">
        <f t="shared" si="148"/>
        <v>2023-2</v>
      </c>
      <c r="P1149" s="16">
        <v>0</v>
      </c>
      <c r="Q1149" s="16">
        <v>0</v>
      </c>
      <c r="R1149" s="5">
        <v>0</v>
      </c>
      <c r="S1149" s="5" t="s">
        <v>29</v>
      </c>
      <c r="T1149" s="5" t="str">
        <f t="shared" si="149"/>
        <v>300-2023-06-30</v>
      </c>
    </row>
    <row r="1150" spans="1:20" x14ac:dyDescent="0.3">
      <c r="A1150" s="25">
        <v>300</v>
      </c>
      <c r="B1150" s="5" t="s">
        <v>252</v>
      </c>
      <c r="C1150" s="5" t="s">
        <v>253</v>
      </c>
      <c r="D1150" s="5" t="s">
        <v>60</v>
      </c>
      <c r="E1150" s="5" t="s">
        <v>24</v>
      </c>
      <c r="F1150" s="6">
        <v>45107</v>
      </c>
      <c r="G1150" s="5">
        <v>100</v>
      </c>
      <c r="H1150" s="9">
        <v>100</v>
      </c>
      <c r="I1150" s="8">
        <f>IFERROR(H1151/G1151,"")</f>
        <v>1</v>
      </c>
      <c r="J1150" s="15">
        <f>IFERROR(IF((H1151/G1151)&gt;H1151/G1151,1.3,H1151/G1151),"")</f>
        <v>1</v>
      </c>
      <c r="K1150" s="5" t="s">
        <v>25</v>
      </c>
      <c r="L1150" s="5" t="s">
        <v>25</v>
      </c>
      <c r="M1150" s="5">
        <f t="shared" si="146"/>
        <v>2023</v>
      </c>
      <c r="N1150" s="5" t="str">
        <f t="shared" si="147"/>
        <v>Septiembre</v>
      </c>
      <c r="O1150" s="6" t="str">
        <f t="shared" si="148"/>
        <v>2023-2</v>
      </c>
      <c r="P1150" s="16">
        <v>0</v>
      </c>
      <c r="Q1150" s="16">
        <v>0</v>
      </c>
      <c r="R1150" s="5">
        <v>0</v>
      </c>
      <c r="S1150" s="5" t="s">
        <v>29</v>
      </c>
      <c r="T1150" s="5" t="str">
        <f t="shared" si="149"/>
        <v>300-2023-09-30</v>
      </c>
    </row>
    <row r="1151" spans="1:20" x14ac:dyDescent="0.3">
      <c r="A1151" s="41">
        <v>300</v>
      </c>
      <c r="B1151" s="5" t="s">
        <v>252</v>
      </c>
      <c r="C1151" s="5" t="s">
        <v>253</v>
      </c>
      <c r="D1151" s="5" t="s">
        <v>60</v>
      </c>
      <c r="E1151" s="5" t="s">
        <v>24</v>
      </c>
      <c r="F1151" s="6">
        <v>45199</v>
      </c>
      <c r="G1151" s="5">
        <v>100</v>
      </c>
      <c r="H1151" s="9">
        <v>100</v>
      </c>
      <c r="I1151" s="8">
        <f>IFERROR(H1152/G1152,"")</f>
        <v>1</v>
      </c>
      <c r="J1151" s="15">
        <f>IFERROR(IF((H1152/G1152)&gt;H1152/G1152,1.3,H1152/G1152),"")</f>
        <v>1</v>
      </c>
      <c r="K1151" s="5" t="s">
        <v>25</v>
      </c>
      <c r="L1151" s="5" t="s">
        <v>25</v>
      </c>
      <c r="M1151" s="5">
        <f t="shared" si="146"/>
        <v>2023</v>
      </c>
      <c r="N1151" s="5" t="str">
        <f t="shared" si="147"/>
        <v>Diciembre</v>
      </c>
      <c r="O1151" s="6" t="str">
        <f t="shared" si="148"/>
        <v>2024-1</v>
      </c>
      <c r="P1151" s="16">
        <v>0</v>
      </c>
      <c r="Q1151" s="16">
        <v>0</v>
      </c>
      <c r="R1151" s="5">
        <v>0</v>
      </c>
      <c r="S1151" s="5" t="s">
        <v>29</v>
      </c>
      <c r="T1151" s="5" t="str">
        <f t="shared" si="149"/>
        <v>300-2023-12-31</v>
      </c>
    </row>
    <row r="1152" spans="1:20" x14ac:dyDescent="0.3">
      <c r="A1152" s="37">
        <v>300</v>
      </c>
      <c r="B1152" s="5" t="s">
        <v>252</v>
      </c>
      <c r="C1152" s="5" t="s">
        <v>253</v>
      </c>
      <c r="D1152" s="5" t="s">
        <v>60</v>
      </c>
      <c r="E1152" s="5" t="s">
        <v>24</v>
      </c>
      <c r="F1152" s="6">
        <v>45291</v>
      </c>
      <c r="G1152" s="5">
        <v>100</v>
      </c>
      <c r="H1152" s="9">
        <v>100</v>
      </c>
      <c r="I1152" s="8">
        <f>IFERROR(H1153/G1153,"")</f>
        <v>1</v>
      </c>
      <c r="J1152" s="15">
        <f>IFERROR(IF((H1153/G1153)&gt;H1153/G1153,1.3,H1153/G1153),"")</f>
        <v>1</v>
      </c>
      <c r="K1152" s="5" t="s">
        <v>25</v>
      </c>
      <c r="L1152" s="5" t="s">
        <v>25</v>
      </c>
      <c r="M1152" s="5">
        <f t="shared" si="146"/>
        <v>2024</v>
      </c>
      <c r="N1152" s="5" t="str">
        <f t="shared" si="147"/>
        <v>Marzo</v>
      </c>
      <c r="O1152" s="6" t="str">
        <f t="shared" si="148"/>
        <v>2024-1</v>
      </c>
      <c r="P1152" s="16">
        <v>0</v>
      </c>
      <c r="Q1152" s="16">
        <v>0</v>
      </c>
      <c r="R1152" s="5">
        <v>0</v>
      </c>
      <c r="S1152" s="5" t="s">
        <v>29</v>
      </c>
      <c r="T1152" s="5" t="str">
        <f t="shared" si="149"/>
        <v>300-2024-03-31</v>
      </c>
    </row>
    <row r="1153" spans="1:20" x14ac:dyDescent="0.3">
      <c r="A1153" s="25">
        <v>300</v>
      </c>
      <c r="B1153" s="5" t="s">
        <v>252</v>
      </c>
      <c r="C1153" s="5" t="s">
        <v>253</v>
      </c>
      <c r="D1153" s="5" t="s">
        <v>60</v>
      </c>
      <c r="E1153" s="5" t="s">
        <v>24</v>
      </c>
      <c r="F1153" s="6">
        <v>45382</v>
      </c>
      <c r="G1153" s="5">
        <v>100</v>
      </c>
      <c r="H1153" s="10">
        <v>100</v>
      </c>
      <c r="I1153" s="15">
        <f>IFERROR(IF((H1154/G1154)&gt;1.3,1.3,H1154/G1154),"")</f>
        <v>1</v>
      </c>
      <c r="J1153" s="15">
        <f>IFERROR(IF((H1154/G1154)&gt;H1154/G1154,1.3,H1154/G1154),"")</f>
        <v>1</v>
      </c>
      <c r="K1153" s="5" t="s">
        <v>25</v>
      </c>
      <c r="L1153" s="5" t="s">
        <v>25</v>
      </c>
      <c r="M1153" s="5">
        <f t="shared" si="146"/>
        <v>2024</v>
      </c>
      <c r="N1153" s="5" t="str">
        <f t="shared" si="147"/>
        <v>Junio</v>
      </c>
      <c r="O1153" s="6" t="str">
        <f t="shared" si="148"/>
        <v>2024-2</v>
      </c>
      <c r="P1153" s="16">
        <v>0</v>
      </c>
      <c r="Q1153" s="16">
        <v>0</v>
      </c>
      <c r="R1153" s="5">
        <v>0</v>
      </c>
      <c r="S1153" s="5" t="s">
        <v>29</v>
      </c>
      <c r="T1153" s="5" t="str">
        <f t="shared" si="149"/>
        <v>300-2024-06-30</v>
      </c>
    </row>
    <row r="1154" spans="1:20" x14ac:dyDescent="0.3">
      <c r="A1154" s="5">
        <v>300</v>
      </c>
      <c r="B1154" s="5" t="s">
        <v>252</v>
      </c>
      <c r="C1154" s="5" t="s">
        <v>253</v>
      </c>
      <c r="D1154" s="5" t="s">
        <v>60</v>
      </c>
      <c r="E1154" s="5" t="s">
        <v>24</v>
      </c>
      <c r="F1154" s="6">
        <v>45473</v>
      </c>
      <c r="G1154" s="5">
        <v>100</v>
      </c>
      <c r="H1154" s="5">
        <v>100</v>
      </c>
      <c r="I1154" s="15">
        <v>1</v>
      </c>
      <c r="J1154" s="15">
        <v>1</v>
      </c>
      <c r="K1154" s="5" t="s">
        <v>25</v>
      </c>
      <c r="L1154" s="5" t="s">
        <v>25</v>
      </c>
      <c r="M1154" s="5">
        <f t="shared" si="146"/>
        <v>2024</v>
      </c>
      <c r="N1154" s="5" t="str">
        <f t="shared" si="147"/>
        <v>Septiembre</v>
      </c>
      <c r="O1154" s="6" t="str">
        <f t="shared" si="148"/>
        <v>2024-2</v>
      </c>
      <c r="P1154" s="5">
        <v>0</v>
      </c>
      <c r="Q1154" s="5">
        <v>0</v>
      </c>
      <c r="R1154" s="5">
        <v>0</v>
      </c>
      <c r="S1154" s="5" t="s">
        <v>29</v>
      </c>
      <c r="T1154" s="5" t="str">
        <f t="shared" si="149"/>
        <v>300-2024-09-30</v>
      </c>
    </row>
    <row r="1155" spans="1:20" x14ac:dyDescent="0.3">
      <c r="A1155" s="25">
        <v>300</v>
      </c>
      <c r="B1155" s="5" t="s">
        <v>252</v>
      </c>
      <c r="C1155" s="5" t="s">
        <v>253</v>
      </c>
      <c r="D1155" s="5" t="s">
        <v>60</v>
      </c>
      <c r="E1155" s="5" t="s">
        <v>24</v>
      </c>
      <c r="F1155" s="6">
        <v>45565</v>
      </c>
      <c r="G1155" s="5">
        <v>100</v>
      </c>
      <c r="H1155" s="10">
        <v>100</v>
      </c>
      <c r="I1155" s="15">
        <f>IFERROR(IF((H1156/G1156)&gt;1.3,1.3,H1156/G1156),"")</f>
        <v>1</v>
      </c>
      <c r="J1155" s="15">
        <f t="shared" ref="J1155:J1161" si="152">IFERROR(IF((H1156/G1156)&gt;H1156/G1156,1.3,H1156/G1156),"")</f>
        <v>1</v>
      </c>
      <c r="K1155" s="5" t="s">
        <v>25</v>
      </c>
      <c r="L1155" s="5" t="s">
        <v>25</v>
      </c>
      <c r="M1155" s="5">
        <f t="shared" si="146"/>
        <v>2024</v>
      </c>
      <c r="N1155" s="5" t="str">
        <f t="shared" si="147"/>
        <v>Diciembre</v>
      </c>
      <c r="O1155" s="6" t="str">
        <f t="shared" si="148"/>
        <v>2023-1</v>
      </c>
      <c r="P1155" s="16">
        <v>0</v>
      </c>
      <c r="Q1155" s="16">
        <v>0</v>
      </c>
      <c r="R1155" s="5">
        <v>0</v>
      </c>
      <c r="S1155" s="5" t="s">
        <v>29</v>
      </c>
      <c r="T1155" s="5" t="str">
        <f t="shared" si="149"/>
        <v>300-2024-12-31</v>
      </c>
    </row>
    <row r="1156" spans="1:20" x14ac:dyDescent="0.3">
      <c r="A1156" s="25">
        <v>300</v>
      </c>
      <c r="B1156" s="5" t="s">
        <v>252</v>
      </c>
      <c r="C1156" s="5" t="s">
        <v>253</v>
      </c>
      <c r="D1156" s="5" t="s">
        <v>60</v>
      </c>
      <c r="E1156" s="5" t="s">
        <v>24</v>
      </c>
      <c r="F1156" s="6">
        <v>45657</v>
      </c>
      <c r="G1156" s="5">
        <v>100</v>
      </c>
      <c r="H1156" s="10">
        <v>100</v>
      </c>
      <c r="I1156" s="15">
        <f>IFERROR(IF((H1157/G1157)&gt;1.3,1.3,H1157/G1157),"")</f>
        <v>1</v>
      </c>
      <c r="J1156" s="15">
        <f t="shared" si="152"/>
        <v>1</v>
      </c>
      <c r="K1156" s="5" t="s">
        <v>25</v>
      </c>
      <c r="L1156" s="5" t="s">
        <v>25</v>
      </c>
      <c r="M1156" s="5">
        <f t="shared" si="146"/>
        <v>2023</v>
      </c>
      <c r="N1156" s="5" t="str">
        <f t="shared" si="147"/>
        <v>Marzo</v>
      </c>
      <c r="O1156" s="6" t="str">
        <f t="shared" si="148"/>
        <v>2023-1</v>
      </c>
      <c r="P1156" s="16">
        <v>0</v>
      </c>
      <c r="Q1156" s="16">
        <v>0</v>
      </c>
      <c r="R1156" s="5">
        <v>0</v>
      </c>
      <c r="S1156" s="5" t="s">
        <v>29</v>
      </c>
      <c r="T1156" s="5" t="str">
        <f t="shared" si="149"/>
        <v>301-2023-03-31</v>
      </c>
    </row>
    <row r="1157" spans="1:20" x14ac:dyDescent="0.3">
      <c r="A1157" s="25">
        <v>301</v>
      </c>
      <c r="B1157" s="5" t="s">
        <v>254</v>
      </c>
      <c r="C1157" s="5" t="s">
        <v>253</v>
      </c>
      <c r="D1157" s="5" t="s">
        <v>60</v>
      </c>
      <c r="E1157" s="5" t="s">
        <v>24</v>
      </c>
      <c r="F1157" s="6">
        <v>45016</v>
      </c>
      <c r="G1157" s="5">
        <v>100</v>
      </c>
      <c r="H1157" s="9">
        <v>100</v>
      </c>
      <c r="I1157" s="8">
        <f>IFERROR(H1158/G1158,"")</f>
        <v>1</v>
      </c>
      <c r="J1157" s="15">
        <f t="shared" si="152"/>
        <v>1</v>
      </c>
      <c r="K1157" s="5" t="s">
        <v>25</v>
      </c>
      <c r="L1157" s="5" t="s">
        <v>25</v>
      </c>
      <c r="M1157" s="5">
        <f t="shared" ref="M1157:M1220" si="153">YEAR(F1158)</f>
        <v>2023</v>
      </c>
      <c r="N1157" s="5" t="str">
        <f t="shared" ref="N1157:N1220" si="154">PROPER(TEXT(F1158,"mmmm"))</f>
        <v>Junio</v>
      </c>
      <c r="O1157" s="6" t="str">
        <f t="shared" ref="O1157:O1220" si="155">IF(OR(N1158="Enero",N1158="Febrero",N1158="Marzo",N1158="Abril",N1158="Mayo",N1158="Junio"),M1158&amp;"-1",IF(OR(N1158="Julio",N1158="Agosto",N1158="Septiembre",N1158="Octubre",N1158="Noviembre",N1158="Diciembre"),M1158&amp;"-2"))</f>
        <v>2023-2</v>
      </c>
      <c r="P1157" s="16">
        <v>0</v>
      </c>
      <c r="Q1157" s="16">
        <v>0</v>
      </c>
      <c r="R1157" s="5">
        <v>0</v>
      </c>
      <c r="S1157" s="5" t="s">
        <v>29</v>
      </c>
      <c r="T1157" s="5" t="str">
        <f t="shared" ref="T1157:T1220" si="156">A1158&amp;"-"&amp;YEAR(F1158)&amp;"-"&amp;IF(LEN(MONTH(F1158))=1,"0"&amp;MONTH(F1158),MONTH(F1158))&amp;"-"&amp;DAY(F1158)</f>
        <v>301-2023-06-30</v>
      </c>
    </row>
    <row r="1158" spans="1:20" x14ac:dyDescent="0.3">
      <c r="A1158" s="25">
        <v>301</v>
      </c>
      <c r="B1158" s="5" t="s">
        <v>254</v>
      </c>
      <c r="C1158" s="5" t="s">
        <v>253</v>
      </c>
      <c r="D1158" s="5" t="s">
        <v>60</v>
      </c>
      <c r="E1158" s="5" t="s">
        <v>24</v>
      </c>
      <c r="F1158" s="6">
        <v>45107</v>
      </c>
      <c r="G1158" s="5">
        <v>100</v>
      </c>
      <c r="H1158" s="9">
        <v>100</v>
      </c>
      <c r="I1158" s="8">
        <f>IFERROR(H1159/G1159,"")</f>
        <v>1</v>
      </c>
      <c r="J1158" s="15">
        <f t="shared" si="152"/>
        <v>1</v>
      </c>
      <c r="K1158" s="5" t="s">
        <v>25</v>
      </c>
      <c r="L1158" s="5" t="s">
        <v>25</v>
      </c>
      <c r="M1158" s="5">
        <f t="shared" si="153"/>
        <v>2023</v>
      </c>
      <c r="N1158" s="5" t="str">
        <f t="shared" si="154"/>
        <v>Septiembre</v>
      </c>
      <c r="O1158" s="6" t="str">
        <f t="shared" si="155"/>
        <v>2023-2</v>
      </c>
      <c r="P1158" s="16">
        <v>0</v>
      </c>
      <c r="Q1158" s="16">
        <v>0</v>
      </c>
      <c r="R1158" s="5">
        <v>0</v>
      </c>
      <c r="S1158" s="5" t="s">
        <v>29</v>
      </c>
      <c r="T1158" s="5" t="str">
        <f t="shared" si="156"/>
        <v>301-2023-09-30</v>
      </c>
    </row>
    <row r="1159" spans="1:20" x14ac:dyDescent="0.3">
      <c r="A1159" s="41">
        <v>301</v>
      </c>
      <c r="B1159" s="5" t="s">
        <v>254</v>
      </c>
      <c r="C1159" s="5" t="s">
        <v>253</v>
      </c>
      <c r="D1159" s="5" t="s">
        <v>60</v>
      </c>
      <c r="E1159" s="5" t="s">
        <v>24</v>
      </c>
      <c r="F1159" s="6">
        <v>45199</v>
      </c>
      <c r="G1159" s="5">
        <v>100</v>
      </c>
      <c r="H1159" s="9">
        <v>100</v>
      </c>
      <c r="I1159" s="8">
        <v>0</v>
      </c>
      <c r="J1159" s="15">
        <f t="shared" si="152"/>
        <v>1</v>
      </c>
      <c r="K1159" s="5" t="s">
        <v>25</v>
      </c>
      <c r="L1159" s="5" t="s">
        <v>25</v>
      </c>
      <c r="M1159" s="5">
        <f t="shared" si="153"/>
        <v>2023</v>
      </c>
      <c r="N1159" s="5" t="str">
        <f t="shared" si="154"/>
        <v>Diciembre</v>
      </c>
      <c r="O1159" s="6" t="str">
        <f t="shared" si="155"/>
        <v>2024-1</v>
      </c>
      <c r="P1159" s="16">
        <v>0</v>
      </c>
      <c r="Q1159" s="16">
        <v>0</v>
      </c>
      <c r="R1159" s="5">
        <v>0</v>
      </c>
      <c r="S1159" s="5" t="s">
        <v>29</v>
      </c>
      <c r="T1159" s="5" t="str">
        <f t="shared" si="156"/>
        <v>301-2023-12-31</v>
      </c>
    </row>
    <row r="1160" spans="1:20" x14ac:dyDescent="0.3">
      <c r="A1160" s="37">
        <v>301</v>
      </c>
      <c r="B1160" s="5" t="s">
        <v>254</v>
      </c>
      <c r="C1160" s="5" t="s">
        <v>253</v>
      </c>
      <c r="D1160" s="5" t="s">
        <v>60</v>
      </c>
      <c r="E1160" s="5" t="s">
        <v>24</v>
      </c>
      <c r="F1160" s="6">
        <v>45291</v>
      </c>
      <c r="G1160" s="5">
        <v>100</v>
      </c>
      <c r="H1160" s="9">
        <v>100</v>
      </c>
      <c r="I1160" s="8">
        <f>IFERROR(H1161/G1161,"")</f>
        <v>1</v>
      </c>
      <c r="J1160" s="15">
        <f t="shared" si="152"/>
        <v>1</v>
      </c>
      <c r="K1160" s="5" t="s">
        <v>25</v>
      </c>
      <c r="L1160" s="5" t="s">
        <v>25</v>
      </c>
      <c r="M1160" s="5">
        <f t="shared" si="153"/>
        <v>2024</v>
      </c>
      <c r="N1160" s="5" t="str">
        <f t="shared" si="154"/>
        <v>Marzo</v>
      </c>
      <c r="O1160" s="6" t="str">
        <f t="shared" si="155"/>
        <v>2024-1</v>
      </c>
      <c r="P1160" s="16">
        <v>0</v>
      </c>
      <c r="Q1160" s="16">
        <v>0</v>
      </c>
      <c r="R1160" s="5">
        <v>0</v>
      </c>
      <c r="S1160" s="5" t="s">
        <v>29</v>
      </c>
      <c r="T1160" s="5" t="str">
        <f t="shared" si="156"/>
        <v>301-2024-03-31</v>
      </c>
    </row>
    <row r="1161" spans="1:20" x14ac:dyDescent="0.3">
      <c r="A1161" s="25">
        <v>301</v>
      </c>
      <c r="B1161" s="5" t="s">
        <v>254</v>
      </c>
      <c r="C1161" s="5" t="s">
        <v>253</v>
      </c>
      <c r="D1161" s="5" t="s">
        <v>60</v>
      </c>
      <c r="E1161" s="5" t="s">
        <v>24</v>
      </c>
      <c r="F1161" s="6">
        <v>45382</v>
      </c>
      <c r="G1161" s="5">
        <v>100</v>
      </c>
      <c r="H1161" s="10">
        <v>100</v>
      </c>
      <c r="I1161" s="15">
        <f>IFERROR(IF((H1162/G1162)&gt;1.3,1.3,H1162/G1162),"")</f>
        <v>1</v>
      </c>
      <c r="J1161" s="15">
        <f t="shared" si="152"/>
        <v>1</v>
      </c>
      <c r="K1161" s="5" t="s">
        <v>25</v>
      </c>
      <c r="L1161" s="5" t="s">
        <v>25</v>
      </c>
      <c r="M1161" s="5">
        <f t="shared" si="153"/>
        <v>2024</v>
      </c>
      <c r="N1161" s="5" t="str">
        <f t="shared" si="154"/>
        <v>Junio</v>
      </c>
      <c r="O1161" s="6" t="str">
        <f t="shared" si="155"/>
        <v>2024-2</v>
      </c>
      <c r="P1161" s="16">
        <v>0</v>
      </c>
      <c r="Q1161" s="16">
        <v>0</v>
      </c>
      <c r="R1161" s="5">
        <v>0</v>
      </c>
      <c r="S1161" s="5" t="s">
        <v>29</v>
      </c>
      <c r="T1161" s="5" t="str">
        <f t="shared" si="156"/>
        <v>301-2024-06-30</v>
      </c>
    </row>
    <row r="1162" spans="1:20" x14ac:dyDescent="0.3">
      <c r="A1162" s="5">
        <v>301</v>
      </c>
      <c r="B1162" s="5" t="s">
        <v>254</v>
      </c>
      <c r="C1162" s="5" t="s">
        <v>253</v>
      </c>
      <c r="D1162" s="5" t="s">
        <v>60</v>
      </c>
      <c r="E1162" s="5" t="s">
        <v>24</v>
      </c>
      <c r="F1162" s="6">
        <v>45473</v>
      </c>
      <c r="G1162" s="5">
        <v>100</v>
      </c>
      <c r="H1162" s="5">
        <v>100</v>
      </c>
      <c r="I1162" s="15">
        <v>1</v>
      </c>
      <c r="J1162" s="15">
        <v>1</v>
      </c>
      <c r="K1162" s="5" t="s">
        <v>25</v>
      </c>
      <c r="L1162" s="5" t="s">
        <v>25</v>
      </c>
      <c r="M1162" s="5">
        <f t="shared" si="153"/>
        <v>2024</v>
      </c>
      <c r="N1162" s="5" t="str">
        <f t="shared" si="154"/>
        <v>Septiembre</v>
      </c>
      <c r="O1162" s="6" t="str">
        <f t="shared" si="155"/>
        <v>2024-2</v>
      </c>
      <c r="P1162" s="5">
        <v>0</v>
      </c>
      <c r="Q1162" s="5">
        <v>0</v>
      </c>
      <c r="R1162" s="5">
        <v>0</v>
      </c>
      <c r="S1162" s="5" t="s">
        <v>29</v>
      </c>
      <c r="T1162" s="5" t="str">
        <f t="shared" si="156"/>
        <v>301-2024-09-30</v>
      </c>
    </row>
    <row r="1163" spans="1:20" x14ac:dyDescent="0.3">
      <c r="A1163" s="25">
        <v>301</v>
      </c>
      <c r="B1163" s="5" t="s">
        <v>254</v>
      </c>
      <c r="C1163" s="5" t="s">
        <v>253</v>
      </c>
      <c r="D1163" s="5" t="s">
        <v>60</v>
      </c>
      <c r="E1163" s="5" t="s">
        <v>24</v>
      </c>
      <c r="F1163" s="6">
        <v>45565</v>
      </c>
      <c r="G1163" s="5">
        <v>100</v>
      </c>
      <c r="H1163" s="10">
        <v>100</v>
      </c>
      <c r="I1163" s="15">
        <f>IFERROR(IF((H1164/G1164)&gt;1.3,1.3,H1164/G1164),"")</f>
        <v>1</v>
      </c>
      <c r="J1163" s="15">
        <f>IFERROR(IF((H1164/G1164)&gt;H1164/G1164,1.3,H1164/G1164),"")</f>
        <v>1</v>
      </c>
      <c r="K1163" s="5" t="s">
        <v>25</v>
      </c>
      <c r="L1163" s="5" t="s">
        <v>25</v>
      </c>
      <c r="M1163" s="5">
        <f t="shared" si="153"/>
        <v>2024</v>
      </c>
      <c r="N1163" s="5" t="str">
        <f t="shared" si="154"/>
        <v>Diciembre</v>
      </c>
      <c r="O1163" s="6" t="str">
        <f t="shared" si="155"/>
        <v>2023-1</v>
      </c>
      <c r="P1163" s="16">
        <v>0</v>
      </c>
      <c r="Q1163" s="16">
        <v>0</v>
      </c>
      <c r="R1163" s="5">
        <v>0</v>
      </c>
      <c r="S1163" s="5" t="s">
        <v>29</v>
      </c>
      <c r="T1163" s="5" t="str">
        <f t="shared" si="156"/>
        <v>301-2024-12-31</v>
      </c>
    </row>
    <row r="1164" spans="1:20" x14ac:dyDescent="0.3">
      <c r="A1164" s="25">
        <v>301</v>
      </c>
      <c r="B1164" s="5" t="s">
        <v>254</v>
      </c>
      <c r="C1164" s="5" t="s">
        <v>253</v>
      </c>
      <c r="D1164" s="5" t="s">
        <v>60</v>
      </c>
      <c r="E1164" s="5" t="s">
        <v>24</v>
      </c>
      <c r="F1164" s="6">
        <v>45657</v>
      </c>
      <c r="G1164" s="5">
        <v>100</v>
      </c>
      <c r="H1164" s="10">
        <v>100</v>
      </c>
      <c r="I1164" s="15" t="str">
        <f>IFERROR(IF((H1165/G1165)&gt;1.3,1.3,H1165/G1165),"")</f>
        <v/>
      </c>
      <c r="J1164" s="15" t="str">
        <f>IFERROR(IF((H1165/G1165)&gt;H1165/G1165,1.3,H1165/G1165),"")</f>
        <v/>
      </c>
      <c r="K1164" s="5" t="s">
        <v>25</v>
      </c>
      <c r="L1164" s="5" t="s">
        <v>25</v>
      </c>
      <c r="M1164" s="5">
        <f t="shared" si="153"/>
        <v>2023</v>
      </c>
      <c r="N1164" s="5" t="str">
        <f t="shared" si="154"/>
        <v>Junio</v>
      </c>
      <c r="O1164" s="6" t="str">
        <f t="shared" si="155"/>
        <v>2023-2</v>
      </c>
      <c r="P1164" s="16">
        <v>0</v>
      </c>
      <c r="Q1164" s="16">
        <v>0</v>
      </c>
      <c r="R1164" s="5">
        <v>0</v>
      </c>
      <c r="S1164" s="5" t="s">
        <v>29</v>
      </c>
      <c r="T1164" s="5" t="str">
        <f t="shared" si="156"/>
        <v>302-2023-06-30</v>
      </c>
    </row>
    <row r="1165" spans="1:20" x14ac:dyDescent="0.3">
      <c r="A1165" s="25">
        <v>302</v>
      </c>
      <c r="B1165" s="5" t="s">
        <v>255</v>
      </c>
      <c r="C1165" s="5" t="s">
        <v>216</v>
      </c>
      <c r="D1165" s="5" t="s">
        <v>54</v>
      </c>
      <c r="E1165" s="5" t="s">
        <v>24</v>
      </c>
      <c r="F1165" s="17">
        <v>45107</v>
      </c>
      <c r="G1165" s="5">
        <v>0</v>
      </c>
      <c r="H1165" s="9">
        <v>16609</v>
      </c>
      <c r="I1165" s="8" t="str">
        <f>IFERROR(H1166/G1166,"")</f>
        <v/>
      </c>
      <c r="J1165" s="15" t="str">
        <f>IFERROR(IF((H1166/G1166)&gt;H1166/G1166,1.3,H1166/G1166),"")</f>
        <v/>
      </c>
      <c r="K1165" s="5" t="s">
        <v>25</v>
      </c>
      <c r="L1165" s="5" t="s">
        <v>25</v>
      </c>
      <c r="M1165" s="5">
        <f t="shared" si="153"/>
        <v>2023</v>
      </c>
      <c r="N1165" s="5" t="str">
        <f t="shared" si="154"/>
        <v>Diciembre</v>
      </c>
      <c r="O1165" s="6" t="str">
        <f t="shared" si="155"/>
        <v>2024-1</v>
      </c>
      <c r="P1165" s="16">
        <v>0</v>
      </c>
      <c r="Q1165" s="16">
        <v>0</v>
      </c>
      <c r="R1165" s="5">
        <v>0</v>
      </c>
      <c r="S1165" s="5" t="s">
        <v>29</v>
      </c>
      <c r="T1165" s="5" t="str">
        <f t="shared" si="156"/>
        <v>302-2023-12-31</v>
      </c>
    </row>
    <row r="1166" spans="1:20" x14ac:dyDescent="0.3">
      <c r="A1166" s="37">
        <v>302</v>
      </c>
      <c r="B1166" s="5" t="s">
        <v>255</v>
      </c>
      <c r="C1166" s="5" t="s">
        <v>216</v>
      </c>
      <c r="D1166" s="5" t="s">
        <v>54</v>
      </c>
      <c r="E1166" s="5" t="s">
        <v>24</v>
      </c>
      <c r="F1166" s="6">
        <v>45291</v>
      </c>
      <c r="G1166" s="5">
        <v>0</v>
      </c>
      <c r="H1166" s="9">
        <v>21237</v>
      </c>
      <c r="I1166" s="8" t="str">
        <f>IFERROR(H1167/G1167,"")</f>
        <v/>
      </c>
      <c r="J1166" s="15" t="str">
        <f>IFERROR(IF((H1167/G1167)&gt;H1167/G1167,1.3,H1167/G1167),"")</f>
        <v/>
      </c>
      <c r="K1166" s="5" t="s">
        <v>25</v>
      </c>
      <c r="L1166" s="5" t="s">
        <v>25</v>
      </c>
      <c r="M1166" s="5">
        <f t="shared" si="153"/>
        <v>2024</v>
      </c>
      <c r="N1166" s="5" t="str">
        <f t="shared" si="154"/>
        <v>Junio</v>
      </c>
      <c r="O1166" s="6" t="str">
        <f t="shared" si="155"/>
        <v>2024-2</v>
      </c>
      <c r="P1166" s="16">
        <v>0</v>
      </c>
      <c r="Q1166" s="16">
        <v>0</v>
      </c>
      <c r="R1166" s="5">
        <v>0</v>
      </c>
      <c r="S1166" s="5" t="s">
        <v>29</v>
      </c>
      <c r="T1166" s="5" t="str">
        <f t="shared" si="156"/>
        <v>302-2024-06-30</v>
      </c>
    </row>
    <row r="1167" spans="1:20" x14ac:dyDescent="0.3">
      <c r="A1167" s="5">
        <v>302</v>
      </c>
      <c r="B1167" s="5" t="s">
        <v>255</v>
      </c>
      <c r="C1167" s="5" t="s">
        <v>216</v>
      </c>
      <c r="D1167" s="5" t="s">
        <v>54</v>
      </c>
      <c r="E1167" s="5" t="s">
        <v>24</v>
      </c>
      <c r="F1167" s="6">
        <v>45473</v>
      </c>
      <c r="G1167" s="5">
        <v>0</v>
      </c>
      <c r="H1167" s="5">
        <v>18355</v>
      </c>
      <c r="I1167" s="15"/>
      <c r="J1167" s="15"/>
      <c r="K1167" s="5">
        <v>0</v>
      </c>
      <c r="L1167" s="5" t="s">
        <v>55</v>
      </c>
      <c r="M1167" s="5">
        <f t="shared" si="153"/>
        <v>2024</v>
      </c>
      <c r="N1167" s="5" t="str">
        <f t="shared" si="154"/>
        <v>Diciembre</v>
      </c>
      <c r="O1167" s="6" t="str">
        <f t="shared" si="155"/>
        <v>2023-1</v>
      </c>
      <c r="P1167" s="5">
        <v>0</v>
      </c>
      <c r="Q1167" s="5">
        <v>0</v>
      </c>
      <c r="R1167" s="5">
        <v>0</v>
      </c>
      <c r="S1167" s="5" t="s">
        <v>29</v>
      </c>
      <c r="T1167" s="5" t="str">
        <f t="shared" si="156"/>
        <v>302-2024-12-31</v>
      </c>
    </row>
    <row r="1168" spans="1:20" x14ac:dyDescent="0.3">
      <c r="A1168" s="25">
        <v>302</v>
      </c>
      <c r="B1168" s="5" t="s">
        <v>255</v>
      </c>
      <c r="C1168" s="5" t="s">
        <v>216</v>
      </c>
      <c r="D1168" s="5" t="s">
        <v>54</v>
      </c>
      <c r="E1168" s="5" t="s">
        <v>24</v>
      </c>
      <c r="F1168" s="6">
        <v>45657</v>
      </c>
      <c r="G1168" s="5">
        <v>0</v>
      </c>
      <c r="H1168" s="10">
        <v>0</v>
      </c>
      <c r="I1168" s="15">
        <f>IFERROR(IF((H1169/G1169)&gt;1.3,1.3,H1169/G1169),"")</f>
        <v>0.75760000000000005</v>
      </c>
      <c r="J1168" s="15">
        <f t="shared" ref="J1168:J1182" si="157">IFERROR(IF((H1169/G1169)&gt;H1169/G1169,1.3,H1169/G1169),"")</f>
        <v>0.75760000000000005</v>
      </c>
      <c r="K1168" s="5">
        <v>0</v>
      </c>
      <c r="L1168" s="5" t="s">
        <v>55</v>
      </c>
      <c r="M1168" s="5">
        <f t="shared" si="153"/>
        <v>2023</v>
      </c>
      <c r="N1168" s="5" t="str">
        <f t="shared" si="154"/>
        <v>Junio</v>
      </c>
      <c r="O1168" s="6" t="str">
        <f t="shared" si="155"/>
        <v>2023-2</v>
      </c>
      <c r="P1168" s="16">
        <v>0</v>
      </c>
      <c r="Q1168" s="16">
        <v>0</v>
      </c>
      <c r="R1168" s="5">
        <v>0</v>
      </c>
      <c r="S1168" s="5" t="s">
        <v>29</v>
      </c>
      <c r="T1168" s="5" t="str">
        <f t="shared" si="156"/>
        <v>303-2023-06-30</v>
      </c>
    </row>
    <row r="1169" spans="1:20" x14ac:dyDescent="0.3">
      <c r="A1169" s="25">
        <v>303</v>
      </c>
      <c r="B1169" s="5" t="s">
        <v>256</v>
      </c>
      <c r="C1169" s="5" t="s">
        <v>257</v>
      </c>
      <c r="D1169" s="5" t="s">
        <v>54</v>
      </c>
      <c r="E1169" s="5" t="s">
        <v>24</v>
      </c>
      <c r="F1169" s="17">
        <v>45107</v>
      </c>
      <c r="G1169" s="5">
        <v>100</v>
      </c>
      <c r="H1169" s="9">
        <v>75.760000000000005</v>
      </c>
      <c r="I1169" s="8">
        <f>IFERROR(H1170/G1170,"")</f>
        <v>0.79549999999999998</v>
      </c>
      <c r="J1169" s="15">
        <f t="shared" si="157"/>
        <v>0.79549999999999998</v>
      </c>
      <c r="K1169" s="5" t="s">
        <v>25</v>
      </c>
      <c r="L1169" s="5" t="s">
        <v>25</v>
      </c>
      <c r="M1169" s="5">
        <f t="shared" si="153"/>
        <v>2023</v>
      </c>
      <c r="N1169" s="5" t="str">
        <f t="shared" si="154"/>
        <v>Diciembre</v>
      </c>
      <c r="O1169" s="6" t="str">
        <f t="shared" si="155"/>
        <v>2024-1</v>
      </c>
      <c r="P1169" s="16">
        <v>0</v>
      </c>
      <c r="Q1169" s="16">
        <v>0</v>
      </c>
      <c r="R1169" s="5">
        <v>0</v>
      </c>
      <c r="S1169" s="5" t="s">
        <v>29</v>
      </c>
      <c r="T1169" s="5" t="str">
        <f t="shared" si="156"/>
        <v>303-2023-12-31</v>
      </c>
    </row>
    <row r="1170" spans="1:20" x14ac:dyDescent="0.3">
      <c r="A1170" s="37">
        <v>303</v>
      </c>
      <c r="B1170" s="5" t="s">
        <v>256</v>
      </c>
      <c r="C1170" s="5" t="s">
        <v>257</v>
      </c>
      <c r="D1170" s="5" t="s">
        <v>54</v>
      </c>
      <c r="E1170" s="5" t="s">
        <v>24</v>
      </c>
      <c r="F1170" s="6">
        <v>45291</v>
      </c>
      <c r="G1170" s="5">
        <v>100</v>
      </c>
      <c r="H1170" s="9">
        <v>79.55</v>
      </c>
      <c r="I1170" s="8">
        <f>IFERROR(H1171/G1171,"")</f>
        <v>1.0526315789473684</v>
      </c>
      <c r="J1170" s="15">
        <f t="shared" si="157"/>
        <v>1.0526315789473684</v>
      </c>
      <c r="K1170" s="5" t="s">
        <v>25</v>
      </c>
      <c r="L1170" s="5" t="s">
        <v>25</v>
      </c>
      <c r="M1170" s="5">
        <f t="shared" si="153"/>
        <v>2024</v>
      </c>
      <c r="N1170" s="5" t="str">
        <f t="shared" si="154"/>
        <v>Junio</v>
      </c>
      <c r="O1170" s="6" t="str">
        <f t="shared" si="155"/>
        <v>2024-2</v>
      </c>
      <c r="P1170" s="16">
        <v>0</v>
      </c>
      <c r="Q1170" s="16">
        <v>0</v>
      </c>
      <c r="R1170" s="5">
        <v>0</v>
      </c>
      <c r="S1170" s="5" t="s">
        <v>29</v>
      </c>
      <c r="T1170" s="5" t="str">
        <f t="shared" si="156"/>
        <v>303-2024-06-30</v>
      </c>
    </row>
    <row r="1171" spans="1:20" x14ac:dyDescent="0.3">
      <c r="A1171" s="5">
        <v>303</v>
      </c>
      <c r="B1171" s="5" t="s">
        <v>256</v>
      </c>
      <c r="C1171" s="5" t="s">
        <v>257</v>
      </c>
      <c r="D1171" s="5" t="s">
        <v>54</v>
      </c>
      <c r="E1171" s="5" t="s">
        <v>24</v>
      </c>
      <c r="F1171" s="6">
        <v>45473</v>
      </c>
      <c r="G1171" s="5">
        <v>95</v>
      </c>
      <c r="H1171" s="5">
        <v>100</v>
      </c>
      <c r="I1171" s="15">
        <f>IFERROR(IF((H1172/G1172)&gt;1.3,1.3,H1172/G1172),"")</f>
        <v>1.0068649885583516</v>
      </c>
      <c r="J1171" s="15">
        <f t="shared" si="157"/>
        <v>1.0068649885583516</v>
      </c>
      <c r="K1171" s="5" t="s">
        <v>25</v>
      </c>
      <c r="L1171" s="5" t="s">
        <v>25</v>
      </c>
      <c r="M1171" s="5">
        <f t="shared" si="153"/>
        <v>2024</v>
      </c>
      <c r="N1171" s="5" t="str">
        <f t="shared" si="154"/>
        <v>Diciembre</v>
      </c>
      <c r="O1171" s="6" t="str">
        <f t="shared" si="155"/>
        <v>2023-1</v>
      </c>
      <c r="P1171" s="5">
        <v>0</v>
      </c>
      <c r="Q1171" s="5">
        <v>0</v>
      </c>
      <c r="R1171" s="5">
        <v>0</v>
      </c>
      <c r="S1171" s="5" t="s">
        <v>29</v>
      </c>
      <c r="T1171" s="5" t="str">
        <f t="shared" si="156"/>
        <v>303-2024-12-31</v>
      </c>
    </row>
    <row r="1172" spans="1:20" x14ac:dyDescent="0.3">
      <c r="A1172" s="25">
        <v>303</v>
      </c>
      <c r="B1172" s="5" t="s">
        <v>256</v>
      </c>
      <c r="C1172" s="5" t="s">
        <v>257</v>
      </c>
      <c r="D1172" s="5" t="s">
        <v>54</v>
      </c>
      <c r="E1172" s="5" t="s">
        <v>24</v>
      </c>
      <c r="F1172" s="6">
        <v>45657</v>
      </c>
      <c r="G1172" s="5">
        <v>95</v>
      </c>
      <c r="H1172" s="10">
        <v>95.652173913043399</v>
      </c>
      <c r="I1172" s="15">
        <f>IFERROR(IF((H1173/G1173)&gt;1.3,1.3,H1173/G1173),"")</f>
        <v>1.3</v>
      </c>
      <c r="J1172" s="15">
        <f t="shared" si="157"/>
        <v>1.8985507246376812</v>
      </c>
      <c r="K1172" s="5" t="s">
        <v>25</v>
      </c>
      <c r="L1172" s="5" t="s">
        <v>25</v>
      </c>
      <c r="M1172" s="5">
        <f t="shared" si="153"/>
        <v>2023</v>
      </c>
      <c r="N1172" s="5" t="str">
        <f t="shared" si="154"/>
        <v>Junio</v>
      </c>
      <c r="O1172" s="6" t="str">
        <f t="shared" si="155"/>
        <v>2023-2</v>
      </c>
      <c r="P1172" s="16">
        <v>0</v>
      </c>
      <c r="Q1172" s="16">
        <v>0</v>
      </c>
      <c r="R1172" s="5">
        <v>0</v>
      </c>
      <c r="S1172" s="5" t="s">
        <v>29</v>
      </c>
      <c r="T1172" s="5" t="str">
        <f t="shared" si="156"/>
        <v>304-2023-06-30</v>
      </c>
    </row>
    <row r="1173" spans="1:20" x14ac:dyDescent="0.3">
      <c r="A1173" s="25">
        <v>304</v>
      </c>
      <c r="B1173" s="5" t="s">
        <v>258</v>
      </c>
      <c r="C1173" s="5" t="s">
        <v>257</v>
      </c>
      <c r="D1173" s="5" t="s">
        <v>54</v>
      </c>
      <c r="E1173" s="5" t="s">
        <v>24</v>
      </c>
      <c r="F1173" s="17">
        <v>45107</v>
      </c>
      <c r="G1173" s="5">
        <v>1863</v>
      </c>
      <c r="H1173" s="9">
        <v>3537</v>
      </c>
      <c r="I1173" s="8">
        <f>IF(IFERROR(H1174/G1174,"")&gt;130%,130%,H1174/G1174)</f>
        <v>1.3</v>
      </c>
      <c r="J1173" s="15">
        <f t="shared" si="157"/>
        <v>1.7632850241545894</v>
      </c>
      <c r="K1173" s="5" t="s">
        <v>55</v>
      </c>
      <c r="L1173" s="5" t="s">
        <v>55</v>
      </c>
      <c r="M1173" s="5">
        <f t="shared" si="153"/>
        <v>2023</v>
      </c>
      <c r="N1173" s="5" t="str">
        <f t="shared" si="154"/>
        <v>Diciembre</v>
      </c>
      <c r="O1173" s="6" t="str">
        <f t="shared" si="155"/>
        <v>2024-1</v>
      </c>
      <c r="P1173" s="16">
        <v>0</v>
      </c>
      <c r="Q1173" s="16">
        <v>0</v>
      </c>
      <c r="R1173" s="5">
        <v>0</v>
      </c>
      <c r="S1173" s="5" t="s">
        <v>29</v>
      </c>
      <c r="T1173" s="5" t="str">
        <f t="shared" si="156"/>
        <v>304-2023-12-31</v>
      </c>
    </row>
    <row r="1174" spans="1:20" x14ac:dyDescent="0.3">
      <c r="A1174" s="37">
        <v>304</v>
      </c>
      <c r="B1174" s="5" t="s">
        <v>258</v>
      </c>
      <c r="C1174" s="5" t="s">
        <v>257</v>
      </c>
      <c r="D1174" s="5" t="s">
        <v>54</v>
      </c>
      <c r="E1174" s="5" t="s">
        <v>24</v>
      </c>
      <c r="F1174" s="6">
        <v>45291</v>
      </c>
      <c r="G1174" s="5">
        <v>1863</v>
      </c>
      <c r="H1174" s="9">
        <v>3285</v>
      </c>
      <c r="I1174" s="8">
        <f>IF(IFERROR(H1175/G1175,"")&gt;130%,130%,H1175/G1175)</f>
        <v>1.0011764705882353</v>
      </c>
      <c r="J1174" s="15">
        <f t="shared" si="157"/>
        <v>1.0011764705882353</v>
      </c>
      <c r="K1174" s="5" t="s">
        <v>55</v>
      </c>
      <c r="L1174" s="5" t="s">
        <v>55</v>
      </c>
      <c r="M1174" s="5">
        <f t="shared" si="153"/>
        <v>2024</v>
      </c>
      <c r="N1174" s="5" t="str">
        <f t="shared" si="154"/>
        <v>Junio</v>
      </c>
      <c r="O1174" s="6" t="str">
        <f t="shared" si="155"/>
        <v>2024-2</v>
      </c>
      <c r="P1174" s="16">
        <v>0</v>
      </c>
      <c r="Q1174" s="16">
        <v>0</v>
      </c>
      <c r="R1174" s="5">
        <v>0</v>
      </c>
      <c r="S1174" s="5" t="s">
        <v>29</v>
      </c>
      <c r="T1174" s="5" t="str">
        <f t="shared" si="156"/>
        <v>304-2024-06-30</v>
      </c>
    </row>
    <row r="1175" spans="1:20" x14ac:dyDescent="0.3">
      <c r="A1175" s="5">
        <v>304</v>
      </c>
      <c r="B1175" s="5" t="s">
        <v>258</v>
      </c>
      <c r="C1175" s="5" t="s">
        <v>257</v>
      </c>
      <c r="D1175" s="5" t="s">
        <v>54</v>
      </c>
      <c r="E1175" s="5" t="s">
        <v>24</v>
      </c>
      <c r="F1175" s="6">
        <v>45473</v>
      </c>
      <c r="G1175" s="5">
        <v>3400</v>
      </c>
      <c r="H1175" s="5">
        <v>3404</v>
      </c>
      <c r="I1175" s="8">
        <f>IF(IFERROR(H1176/G1176,"")&gt;130%,130%,H1176/G1176)</f>
        <v>0.83558823529411763</v>
      </c>
      <c r="J1175" s="15">
        <f t="shared" si="157"/>
        <v>0.83558823529411763</v>
      </c>
      <c r="K1175" s="5" t="s">
        <v>55</v>
      </c>
      <c r="L1175" s="5" t="s">
        <v>55</v>
      </c>
      <c r="M1175" s="5">
        <f t="shared" si="153"/>
        <v>2024</v>
      </c>
      <c r="N1175" s="5" t="str">
        <f t="shared" si="154"/>
        <v>Diciembre</v>
      </c>
      <c r="O1175" s="6" t="str">
        <f t="shared" si="155"/>
        <v>2023-2</v>
      </c>
      <c r="P1175" s="5">
        <v>0</v>
      </c>
      <c r="Q1175" s="5">
        <v>0</v>
      </c>
      <c r="R1175" s="5">
        <v>0</v>
      </c>
      <c r="S1175" s="5" t="s">
        <v>29</v>
      </c>
      <c r="T1175" s="5" t="str">
        <f t="shared" si="156"/>
        <v>304-2024-12-31</v>
      </c>
    </row>
    <row r="1176" spans="1:20" x14ac:dyDescent="0.3">
      <c r="A1176" s="25">
        <v>304</v>
      </c>
      <c r="B1176" s="5" t="s">
        <v>258</v>
      </c>
      <c r="C1176" s="5" t="s">
        <v>257</v>
      </c>
      <c r="D1176" s="5" t="s">
        <v>54</v>
      </c>
      <c r="E1176" s="5" t="s">
        <v>24</v>
      </c>
      <c r="F1176" s="6">
        <v>45657</v>
      </c>
      <c r="G1176" s="5">
        <v>3400</v>
      </c>
      <c r="H1176" s="10">
        <v>2841</v>
      </c>
      <c r="I1176" s="15">
        <f>IFERROR(IF((H1177/G1177)&gt;1.3,1.3,H1177/G1177),"")</f>
        <v>1</v>
      </c>
      <c r="J1176" s="15">
        <f t="shared" si="157"/>
        <v>1</v>
      </c>
      <c r="K1176" s="5" t="s">
        <v>55</v>
      </c>
      <c r="L1176" s="5" t="s">
        <v>55</v>
      </c>
      <c r="M1176" s="5">
        <f t="shared" si="153"/>
        <v>2023</v>
      </c>
      <c r="N1176" s="5" t="str">
        <f t="shared" si="154"/>
        <v>Diciembre</v>
      </c>
      <c r="O1176" s="6" t="str">
        <f t="shared" si="155"/>
        <v>2024-2</v>
      </c>
      <c r="P1176" s="16">
        <v>0</v>
      </c>
      <c r="Q1176" s="16">
        <v>0</v>
      </c>
      <c r="R1176" s="5">
        <v>0</v>
      </c>
      <c r="S1176" s="5" t="s">
        <v>29</v>
      </c>
      <c r="T1176" s="5" t="str">
        <f t="shared" si="156"/>
        <v>305-2023-12-31</v>
      </c>
    </row>
    <row r="1177" spans="1:20" x14ac:dyDescent="0.3">
      <c r="A1177" s="25">
        <v>305</v>
      </c>
      <c r="B1177" s="5" t="s">
        <v>259</v>
      </c>
      <c r="C1177" s="5" t="s">
        <v>257</v>
      </c>
      <c r="D1177" s="5" t="s">
        <v>73</v>
      </c>
      <c r="E1177" s="5" t="s">
        <v>24</v>
      </c>
      <c r="F1177" s="6">
        <v>45291</v>
      </c>
      <c r="G1177" s="5">
        <v>100</v>
      </c>
      <c r="H1177" s="9">
        <v>100</v>
      </c>
      <c r="I1177" s="8">
        <f>IFERROR(H1178/G1178,"")</f>
        <v>1</v>
      </c>
      <c r="J1177" s="15">
        <f t="shared" si="157"/>
        <v>1</v>
      </c>
      <c r="K1177" s="5" t="s">
        <v>25</v>
      </c>
      <c r="L1177" s="5" t="s">
        <v>25</v>
      </c>
      <c r="M1177" s="5">
        <f t="shared" si="153"/>
        <v>2024</v>
      </c>
      <c r="N1177" s="5" t="str">
        <f t="shared" si="154"/>
        <v>Diciembre</v>
      </c>
      <c r="O1177" s="6" t="str">
        <f t="shared" si="155"/>
        <v>2023-1</v>
      </c>
      <c r="P1177" s="16">
        <v>0</v>
      </c>
      <c r="Q1177" s="16">
        <v>0</v>
      </c>
      <c r="R1177" s="5">
        <v>0</v>
      </c>
      <c r="S1177" s="5" t="s">
        <v>29</v>
      </c>
      <c r="T1177" s="5" t="str">
        <f t="shared" si="156"/>
        <v>305-2024-12-31</v>
      </c>
    </row>
    <row r="1178" spans="1:20" x14ac:dyDescent="0.3">
      <c r="A1178" s="25">
        <v>305</v>
      </c>
      <c r="B1178" s="5" t="s">
        <v>259</v>
      </c>
      <c r="C1178" s="5" t="s">
        <v>257</v>
      </c>
      <c r="D1178" s="5" t="s">
        <v>73</v>
      </c>
      <c r="E1178" s="5" t="s">
        <v>24</v>
      </c>
      <c r="F1178" s="6">
        <v>45657</v>
      </c>
      <c r="G1178" s="5">
        <v>100</v>
      </c>
      <c r="H1178" s="10">
        <v>100</v>
      </c>
      <c r="I1178" s="15">
        <f>IFERROR(IF((H1179/G1179)&gt;1.3,1.3,H1179/G1179),"")</f>
        <v>1.2050000000000001</v>
      </c>
      <c r="J1178" s="15">
        <f t="shared" si="157"/>
        <v>1.2050000000000001</v>
      </c>
      <c r="K1178" s="5" t="s">
        <v>25</v>
      </c>
      <c r="L1178" s="5" t="s">
        <v>25</v>
      </c>
      <c r="M1178" s="5">
        <f t="shared" si="153"/>
        <v>2023</v>
      </c>
      <c r="N1178" s="5" t="str">
        <f t="shared" si="154"/>
        <v>Junio</v>
      </c>
      <c r="O1178" s="6" t="str">
        <f t="shared" si="155"/>
        <v>2023-2</v>
      </c>
      <c r="P1178" s="16">
        <v>0</v>
      </c>
      <c r="Q1178" s="16">
        <v>0</v>
      </c>
      <c r="R1178" s="5">
        <v>0</v>
      </c>
      <c r="S1178" s="5" t="s">
        <v>29</v>
      </c>
      <c r="T1178" s="5" t="str">
        <f t="shared" si="156"/>
        <v>306-2023-06-30</v>
      </c>
    </row>
    <row r="1179" spans="1:20" x14ac:dyDescent="0.3">
      <c r="A1179" s="25">
        <v>306</v>
      </c>
      <c r="B1179" s="5" t="s">
        <v>260</v>
      </c>
      <c r="C1179" s="5" t="s">
        <v>194</v>
      </c>
      <c r="D1179" s="5" t="s">
        <v>60</v>
      </c>
      <c r="E1179" s="5" t="s">
        <v>24</v>
      </c>
      <c r="F1179" s="6">
        <v>45107</v>
      </c>
      <c r="G1179" s="5">
        <v>100</v>
      </c>
      <c r="H1179" s="9">
        <v>120.5</v>
      </c>
      <c r="I1179" s="8">
        <f>IFERROR(H1180/G1180,"")</f>
        <v>1.0317000000000001</v>
      </c>
      <c r="J1179" s="15">
        <f t="shared" si="157"/>
        <v>1.0317000000000001</v>
      </c>
      <c r="K1179" s="5" t="s">
        <v>25</v>
      </c>
      <c r="L1179" s="5" t="s">
        <v>25</v>
      </c>
      <c r="M1179" s="5">
        <f t="shared" si="153"/>
        <v>2023</v>
      </c>
      <c r="N1179" s="5" t="str">
        <f t="shared" si="154"/>
        <v>Septiembre</v>
      </c>
      <c r="O1179" s="6" t="str">
        <f t="shared" si="155"/>
        <v>2023-2</v>
      </c>
      <c r="P1179" s="16">
        <v>0</v>
      </c>
      <c r="Q1179" s="16">
        <v>0</v>
      </c>
      <c r="R1179" s="5">
        <v>0</v>
      </c>
      <c r="S1179" s="5" t="s">
        <v>29</v>
      </c>
      <c r="T1179" s="5" t="str">
        <f t="shared" si="156"/>
        <v>306-2023-09-30</v>
      </c>
    </row>
    <row r="1180" spans="1:20" x14ac:dyDescent="0.3">
      <c r="A1180" s="41">
        <v>306</v>
      </c>
      <c r="B1180" s="5" t="s">
        <v>260</v>
      </c>
      <c r="C1180" s="5" t="s">
        <v>194</v>
      </c>
      <c r="D1180" s="5" t="s">
        <v>60</v>
      </c>
      <c r="E1180" s="5" t="s">
        <v>24</v>
      </c>
      <c r="F1180" s="6">
        <v>45199</v>
      </c>
      <c r="G1180" s="5">
        <v>100</v>
      </c>
      <c r="H1180" s="9">
        <v>103.17</v>
      </c>
      <c r="I1180" s="8">
        <f>IFERROR(H1181/G1181,"")</f>
        <v>1.0449999999999999</v>
      </c>
      <c r="J1180" s="15">
        <f t="shared" si="157"/>
        <v>1.0449999999999999</v>
      </c>
      <c r="K1180" s="5" t="s">
        <v>25</v>
      </c>
      <c r="L1180" s="5" t="s">
        <v>25</v>
      </c>
      <c r="M1180" s="5">
        <f t="shared" si="153"/>
        <v>2023</v>
      </c>
      <c r="N1180" s="5" t="str">
        <f t="shared" si="154"/>
        <v>Diciembre</v>
      </c>
      <c r="O1180" s="6" t="str">
        <f t="shared" si="155"/>
        <v>2024-1</v>
      </c>
      <c r="P1180" s="16">
        <v>0</v>
      </c>
      <c r="Q1180" s="16">
        <v>0</v>
      </c>
      <c r="R1180" s="5">
        <v>0</v>
      </c>
      <c r="S1180" s="5" t="s">
        <v>29</v>
      </c>
      <c r="T1180" s="5" t="str">
        <f t="shared" si="156"/>
        <v>306-2023-12-31</v>
      </c>
    </row>
    <row r="1181" spans="1:20" x14ac:dyDescent="0.3">
      <c r="A1181" s="37">
        <v>306</v>
      </c>
      <c r="B1181" s="5" t="s">
        <v>260</v>
      </c>
      <c r="C1181" s="5" t="s">
        <v>194</v>
      </c>
      <c r="D1181" s="5" t="s">
        <v>60</v>
      </c>
      <c r="E1181" s="5" t="s">
        <v>24</v>
      </c>
      <c r="F1181" s="6">
        <v>45291</v>
      </c>
      <c r="G1181" s="5">
        <v>100</v>
      </c>
      <c r="H1181" s="9">
        <v>104.5</v>
      </c>
      <c r="I1181" s="8">
        <f>IFERROR(H1182/G1182,"")</f>
        <v>0</v>
      </c>
      <c r="J1181" s="15">
        <f t="shared" si="157"/>
        <v>0</v>
      </c>
      <c r="K1181" s="5" t="s">
        <v>25</v>
      </c>
      <c r="L1181" s="5" t="s">
        <v>25</v>
      </c>
      <c r="M1181" s="5">
        <f t="shared" si="153"/>
        <v>2024</v>
      </c>
      <c r="N1181" s="5" t="str">
        <f t="shared" si="154"/>
        <v>Marzo</v>
      </c>
      <c r="O1181" s="6" t="str">
        <f t="shared" si="155"/>
        <v>2024-1</v>
      </c>
      <c r="P1181" s="16">
        <v>0</v>
      </c>
      <c r="Q1181" s="16">
        <v>0</v>
      </c>
      <c r="R1181" s="5">
        <v>0</v>
      </c>
      <c r="S1181" s="5" t="s">
        <v>29</v>
      </c>
      <c r="T1181" s="5" t="str">
        <f t="shared" si="156"/>
        <v>306-2024-03-31</v>
      </c>
    </row>
    <row r="1182" spans="1:20" x14ac:dyDescent="0.3">
      <c r="A1182" s="25">
        <v>306</v>
      </c>
      <c r="B1182" s="5" t="s">
        <v>260</v>
      </c>
      <c r="C1182" s="5" t="s">
        <v>194</v>
      </c>
      <c r="D1182" s="5" t="s">
        <v>60</v>
      </c>
      <c r="E1182" s="5" t="s">
        <v>24</v>
      </c>
      <c r="F1182" s="6">
        <v>45382</v>
      </c>
      <c r="G1182" s="5">
        <v>100</v>
      </c>
      <c r="H1182" s="10">
        <v>0</v>
      </c>
      <c r="I1182" s="15" t="str">
        <f>IFERROR(IF((H1183/G1183)&gt;1.3,1.3,H1183/G1183),"")</f>
        <v/>
      </c>
      <c r="J1182" s="15" t="str">
        <f t="shared" si="157"/>
        <v/>
      </c>
      <c r="K1182" s="5" t="s">
        <v>25</v>
      </c>
      <c r="L1182" s="5" t="s">
        <v>25</v>
      </c>
      <c r="M1182" s="5">
        <f t="shared" si="153"/>
        <v>2024</v>
      </c>
      <c r="N1182" s="5" t="str">
        <f t="shared" si="154"/>
        <v>Junio</v>
      </c>
      <c r="O1182" s="6" t="str">
        <f t="shared" si="155"/>
        <v>2024-2</v>
      </c>
      <c r="P1182" s="16">
        <v>0</v>
      </c>
      <c r="Q1182" s="16">
        <v>0</v>
      </c>
      <c r="R1182" s="5">
        <v>0</v>
      </c>
      <c r="S1182" s="5" t="s">
        <v>29</v>
      </c>
      <c r="T1182" s="5" t="str">
        <f t="shared" si="156"/>
        <v>306-2024-06-30</v>
      </c>
    </row>
    <row r="1183" spans="1:20" x14ac:dyDescent="0.3">
      <c r="A1183" s="5">
        <v>306</v>
      </c>
      <c r="B1183" s="5" t="s">
        <v>260</v>
      </c>
      <c r="C1183" s="5" t="s">
        <v>194</v>
      </c>
      <c r="D1183" s="5" t="s">
        <v>60</v>
      </c>
      <c r="E1183" s="5" t="s">
        <v>24</v>
      </c>
      <c r="F1183" s="6">
        <v>45473</v>
      </c>
      <c r="G1183" s="5">
        <v>100</v>
      </c>
      <c r="H1183" s="5" t="s">
        <v>261</v>
      </c>
      <c r="I1183" s="15"/>
      <c r="J1183" s="15"/>
      <c r="K1183" s="5" t="s">
        <v>25</v>
      </c>
      <c r="L1183" s="5" t="s">
        <v>25</v>
      </c>
      <c r="M1183" s="5">
        <f t="shared" si="153"/>
        <v>2024</v>
      </c>
      <c r="N1183" s="5" t="str">
        <f t="shared" si="154"/>
        <v>Septiembre</v>
      </c>
      <c r="O1183" s="6" t="str">
        <f t="shared" si="155"/>
        <v>2024-2</v>
      </c>
      <c r="P1183" s="5">
        <v>0</v>
      </c>
      <c r="Q1183" s="5">
        <v>0</v>
      </c>
      <c r="R1183" s="5">
        <v>0</v>
      </c>
      <c r="S1183" s="5" t="s">
        <v>29</v>
      </c>
      <c r="T1183" s="5" t="str">
        <f t="shared" si="156"/>
        <v>306-2024-09-30</v>
      </c>
    </row>
    <row r="1184" spans="1:20" x14ac:dyDescent="0.3">
      <c r="A1184" s="25">
        <v>306</v>
      </c>
      <c r="B1184" s="5" t="s">
        <v>260</v>
      </c>
      <c r="C1184" s="5" t="s">
        <v>194</v>
      </c>
      <c r="D1184" s="5" t="s">
        <v>60</v>
      </c>
      <c r="E1184" s="5" t="s">
        <v>24</v>
      </c>
      <c r="F1184" s="6">
        <v>45565</v>
      </c>
      <c r="G1184" s="5">
        <v>100</v>
      </c>
      <c r="H1184" s="10">
        <v>0</v>
      </c>
      <c r="I1184" s="15">
        <f>IFERROR(IF((H1185/G1185)&gt;1.3,1.3,H1185/G1185),"")</f>
        <v>0</v>
      </c>
      <c r="J1184" s="15">
        <f>IFERROR(IF((H1185/G1185)&gt;H1185/G1185,1.3,H1185/G1185),"")</f>
        <v>0</v>
      </c>
      <c r="K1184" s="5" t="s">
        <v>25</v>
      </c>
      <c r="L1184" s="5" t="s">
        <v>25</v>
      </c>
      <c r="M1184" s="5">
        <f t="shared" si="153"/>
        <v>2024</v>
      </c>
      <c r="N1184" s="5" t="str">
        <f t="shared" si="154"/>
        <v>Diciembre</v>
      </c>
      <c r="O1184" s="6" t="str">
        <f t="shared" si="155"/>
        <v>2023-1</v>
      </c>
      <c r="P1184" s="16">
        <v>0</v>
      </c>
      <c r="Q1184" s="16">
        <v>0</v>
      </c>
      <c r="R1184" s="5">
        <v>0</v>
      </c>
      <c r="S1184" s="5" t="s">
        <v>29</v>
      </c>
      <c r="T1184" s="5" t="str">
        <f t="shared" si="156"/>
        <v>306-2024-12-31</v>
      </c>
    </row>
    <row r="1185" spans="1:20" x14ac:dyDescent="0.3">
      <c r="A1185" s="25">
        <v>306</v>
      </c>
      <c r="B1185" s="5" t="s">
        <v>260</v>
      </c>
      <c r="C1185" s="5" t="s">
        <v>194</v>
      </c>
      <c r="D1185" s="5" t="s">
        <v>60</v>
      </c>
      <c r="E1185" s="5" t="s">
        <v>24</v>
      </c>
      <c r="F1185" s="6">
        <v>45657</v>
      </c>
      <c r="G1185" s="5">
        <v>100</v>
      </c>
      <c r="H1185" s="10">
        <v>0</v>
      </c>
      <c r="I1185" s="15">
        <f>IFERROR(IF((H1186/G1186)&gt;1.3,1.3,H1186/G1186),"")</f>
        <v>1.25</v>
      </c>
      <c r="J1185" s="15">
        <f>IFERROR(IF((H1186/G1186)&gt;H1186/G1186,1.3,H1186/G1186),"")</f>
        <v>1.25</v>
      </c>
      <c r="K1185" s="5" t="s">
        <v>25</v>
      </c>
      <c r="L1185" s="5" t="s">
        <v>25</v>
      </c>
      <c r="M1185" s="5">
        <f t="shared" si="153"/>
        <v>2023</v>
      </c>
      <c r="N1185" s="5" t="str">
        <f t="shared" si="154"/>
        <v>Junio</v>
      </c>
      <c r="O1185" s="6" t="str">
        <f t="shared" si="155"/>
        <v>2023-2</v>
      </c>
      <c r="P1185" s="16">
        <v>0</v>
      </c>
      <c r="Q1185" s="16">
        <v>0</v>
      </c>
      <c r="R1185" s="5">
        <v>0</v>
      </c>
      <c r="S1185" s="5" t="s">
        <v>29</v>
      </c>
      <c r="T1185" s="5" t="str">
        <f t="shared" si="156"/>
        <v>307-2023-06-30</v>
      </c>
    </row>
    <row r="1186" spans="1:20" x14ac:dyDescent="0.3">
      <c r="A1186" s="25">
        <v>307</v>
      </c>
      <c r="B1186" s="5" t="s">
        <v>262</v>
      </c>
      <c r="C1186" s="5" t="s">
        <v>110</v>
      </c>
      <c r="D1186" s="5" t="s">
        <v>54</v>
      </c>
      <c r="E1186" s="5" t="s">
        <v>24</v>
      </c>
      <c r="F1186" s="17">
        <v>45107</v>
      </c>
      <c r="G1186" s="5">
        <v>20</v>
      </c>
      <c r="H1186" s="9">
        <v>25</v>
      </c>
      <c r="I1186" s="8">
        <f>IF(IFERROR(H1187/G1187,"")&gt;130%,130%,H1187/G1187)</f>
        <v>1.3</v>
      </c>
      <c r="J1186" s="15">
        <f>IFERROR(IF((H1187/G1187)&gt;H1187/G1187,1.3,H1187/G1187),"")</f>
        <v>3.1538461538461537</v>
      </c>
      <c r="K1186" s="5" t="s">
        <v>25</v>
      </c>
      <c r="L1186" s="5" t="s">
        <v>25</v>
      </c>
      <c r="M1186" s="5">
        <f t="shared" si="153"/>
        <v>2023</v>
      </c>
      <c r="N1186" s="5" t="str">
        <f t="shared" si="154"/>
        <v>Diciembre</v>
      </c>
      <c r="O1186" s="6" t="str">
        <f t="shared" si="155"/>
        <v>2024-1</v>
      </c>
      <c r="P1186" s="16">
        <v>0</v>
      </c>
      <c r="Q1186" s="16">
        <v>0</v>
      </c>
      <c r="R1186" s="5">
        <v>0</v>
      </c>
      <c r="S1186" s="5" t="s">
        <v>26</v>
      </c>
      <c r="T1186" s="5" t="str">
        <f t="shared" si="156"/>
        <v>307-2023-12-31</v>
      </c>
    </row>
    <row r="1187" spans="1:20" x14ac:dyDescent="0.3">
      <c r="A1187" s="37">
        <v>307</v>
      </c>
      <c r="B1187" s="5" t="s">
        <v>262</v>
      </c>
      <c r="C1187" s="5" t="s">
        <v>110</v>
      </c>
      <c r="D1187" s="5" t="s">
        <v>54</v>
      </c>
      <c r="E1187" s="5" t="s">
        <v>24</v>
      </c>
      <c r="F1187" s="6">
        <v>45291</v>
      </c>
      <c r="G1187" s="5">
        <v>26</v>
      </c>
      <c r="H1187" s="9">
        <v>82</v>
      </c>
      <c r="I1187" s="8">
        <f>IFERROR(H1188/G1188,"")</f>
        <v>1.1200000000000001</v>
      </c>
      <c r="J1187" s="15">
        <f>IFERROR(IF((H1188/G1188)&gt;H1188/G1188,1.3,H1188/G1188),"")</f>
        <v>1.1200000000000001</v>
      </c>
      <c r="K1187" s="5" t="s">
        <v>25</v>
      </c>
      <c r="L1187" s="5" t="s">
        <v>25</v>
      </c>
      <c r="M1187" s="5">
        <f t="shared" si="153"/>
        <v>2024</v>
      </c>
      <c r="N1187" s="5" t="str">
        <f t="shared" si="154"/>
        <v>Junio</v>
      </c>
      <c r="O1187" s="6" t="str">
        <f t="shared" si="155"/>
        <v>2024-2</v>
      </c>
      <c r="P1187" s="16">
        <v>0</v>
      </c>
      <c r="Q1187" s="16">
        <v>0</v>
      </c>
      <c r="R1187" s="5">
        <v>0</v>
      </c>
      <c r="S1187" s="5" t="s">
        <v>26</v>
      </c>
      <c r="T1187" s="5" t="str">
        <f t="shared" si="156"/>
        <v>307-2024-06-30</v>
      </c>
    </row>
    <row r="1188" spans="1:20" x14ac:dyDescent="0.3">
      <c r="A1188" s="5">
        <v>307</v>
      </c>
      <c r="B1188" s="5" t="s">
        <v>262</v>
      </c>
      <c r="C1188" s="5" t="s">
        <v>110</v>
      </c>
      <c r="D1188" s="5" t="s">
        <v>54</v>
      </c>
      <c r="E1188" s="5" t="s">
        <v>24</v>
      </c>
      <c r="F1188" s="6">
        <v>45473</v>
      </c>
      <c r="G1188" s="5">
        <v>100</v>
      </c>
      <c r="H1188" s="5">
        <v>112</v>
      </c>
      <c r="I1188" s="15">
        <v>1.1200000000000001</v>
      </c>
      <c r="J1188" s="15">
        <v>1.1200000000000001</v>
      </c>
      <c r="K1188" s="5" t="s">
        <v>55</v>
      </c>
      <c r="L1188" s="5" t="s">
        <v>55</v>
      </c>
      <c r="M1188" s="5">
        <f t="shared" si="153"/>
        <v>2024</v>
      </c>
      <c r="N1188" s="5" t="str">
        <f t="shared" si="154"/>
        <v>Diciembre</v>
      </c>
      <c r="O1188" s="6" t="str">
        <f t="shared" si="155"/>
        <v>2023-1</v>
      </c>
      <c r="P1188" s="5">
        <v>0</v>
      </c>
      <c r="Q1188" s="5">
        <v>0</v>
      </c>
      <c r="R1188" s="5">
        <v>0</v>
      </c>
      <c r="S1188" s="5" t="s">
        <v>26</v>
      </c>
      <c r="T1188" s="5" t="str">
        <f t="shared" si="156"/>
        <v>307-2024-12-31</v>
      </c>
    </row>
    <row r="1189" spans="1:20" x14ac:dyDescent="0.3">
      <c r="A1189" s="25">
        <v>307</v>
      </c>
      <c r="B1189" s="5" t="s">
        <v>262</v>
      </c>
      <c r="C1189" s="5" t="s">
        <v>110</v>
      </c>
      <c r="D1189" s="5" t="s">
        <v>54</v>
      </c>
      <c r="E1189" s="5" t="s">
        <v>24</v>
      </c>
      <c r="F1189" s="6">
        <v>45657</v>
      </c>
      <c r="G1189" s="5">
        <v>100</v>
      </c>
      <c r="H1189" s="10">
        <v>413.33</v>
      </c>
      <c r="I1189" s="15">
        <f>IFERROR(IF((H1190/G1190)&gt;1.3,1.3,H1190/G1190),"")</f>
        <v>1.3</v>
      </c>
      <c r="J1189" s="15">
        <f>IFERROR(IF((H1190/G1190)&gt;H1190/G1190,1.3,H1190/G1190),"")</f>
        <v>2.25</v>
      </c>
      <c r="K1189" s="5" t="s">
        <v>55</v>
      </c>
      <c r="L1189" s="5" t="s">
        <v>55</v>
      </c>
      <c r="M1189" s="5">
        <f t="shared" si="153"/>
        <v>2023</v>
      </c>
      <c r="N1189" s="5" t="str">
        <f t="shared" si="154"/>
        <v>Junio</v>
      </c>
      <c r="O1189" s="6" t="str">
        <f t="shared" si="155"/>
        <v>2023-2</v>
      </c>
      <c r="P1189" s="16">
        <v>0</v>
      </c>
      <c r="Q1189" s="16">
        <v>0</v>
      </c>
      <c r="R1189" s="5">
        <v>0</v>
      </c>
      <c r="S1189" s="5" t="s">
        <v>26</v>
      </c>
      <c r="T1189" s="5" t="str">
        <f t="shared" si="156"/>
        <v>308-2023-06-30</v>
      </c>
    </row>
    <row r="1190" spans="1:20" x14ac:dyDescent="0.3">
      <c r="A1190" s="25">
        <v>308</v>
      </c>
      <c r="B1190" s="5" t="s">
        <v>263</v>
      </c>
      <c r="C1190" s="5" t="s">
        <v>110</v>
      </c>
      <c r="D1190" s="5" t="s">
        <v>54</v>
      </c>
      <c r="E1190" s="5" t="s">
        <v>24</v>
      </c>
      <c r="F1190" s="17">
        <v>45107</v>
      </c>
      <c r="G1190" s="5">
        <v>12</v>
      </c>
      <c r="H1190" s="9">
        <v>27</v>
      </c>
      <c r="I1190" s="8">
        <f>IFERROR(H1191/G1191,"")</f>
        <v>2.7</v>
      </c>
      <c r="J1190" s="15">
        <f>IFERROR(IF((H1191/G1191)&gt;H1191/G1191,1.3,H1191/G1191),"")</f>
        <v>2.7</v>
      </c>
      <c r="K1190" s="5" t="s">
        <v>55</v>
      </c>
      <c r="L1190" s="5" t="s">
        <v>55</v>
      </c>
      <c r="M1190" s="5">
        <f t="shared" si="153"/>
        <v>2023</v>
      </c>
      <c r="N1190" s="5" t="str">
        <f t="shared" si="154"/>
        <v>Diciembre</v>
      </c>
      <c r="O1190" s="6" t="str">
        <f t="shared" si="155"/>
        <v>2024-1</v>
      </c>
      <c r="P1190" s="16">
        <v>0</v>
      </c>
      <c r="Q1190" s="16">
        <v>0</v>
      </c>
      <c r="R1190" s="5">
        <v>0</v>
      </c>
      <c r="S1190" s="5" t="s">
        <v>26</v>
      </c>
      <c r="T1190" s="5" t="str">
        <f t="shared" si="156"/>
        <v>308-2023-12-31</v>
      </c>
    </row>
    <row r="1191" spans="1:20" x14ac:dyDescent="0.3">
      <c r="A1191" s="37">
        <v>308</v>
      </c>
      <c r="B1191" s="5" t="s">
        <v>263</v>
      </c>
      <c r="C1191" s="5" t="s">
        <v>110</v>
      </c>
      <c r="D1191" s="5" t="s">
        <v>54</v>
      </c>
      <c r="E1191" s="5" t="s">
        <v>24</v>
      </c>
      <c r="F1191" s="6">
        <v>45291</v>
      </c>
      <c r="G1191" s="5">
        <v>20</v>
      </c>
      <c r="H1191" s="9">
        <v>54</v>
      </c>
      <c r="I1191" s="8">
        <f>IFERROR(H1192/G1192,"")</f>
        <v>1</v>
      </c>
      <c r="J1191" s="15">
        <f>IFERROR(IF((H1192/G1192)&gt;H1192/G1192,1.3,H1192/G1192),"")</f>
        <v>1</v>
      </c>
      <c r="K1191" s="5" t="s">
        <v>55</v>
      </c>
      <c r="L1191" s="5" t="s">
        <v>55</v>
      </c>
      <c r="M1191" s="5">
        <f t="shared" si="153"/>
        <v>2024</v>
      </c>
      <c r="N1191" s="5" t="str">
        <f t="shared" si="154"/>
        <v>Junio</v>
      </c>
      <c r="O1191" s="6" t="str">
        <f t="shared" si="155"/>
        <v>2024-2</v>
      </c>
      <c r="P1191" s="16">
        <v>0</v>
      </c>
      <c r="Q1191" s="16">
        <v>0</v>
      </c>
      <c r="R1191" s="5">
        <v>0</v>
      </c>
      <c r="S1191" s="5" t="s">
        <v>26</v>
      </c>
      <c r="T1191" s="5" t="str">
        <f t="shared" si="156"/>
        <v>308-2024-06-30</v>
      </c>
    </row>
    <row r="1192" spans="1:20" x14ac:dyDescent="0.3">
      <c r="A1192" s="5">
        <v>308</v>
      </c>
      <c r="B1192" s="5" t="s">
        <v>263</v>
      </c>
      <c r="C1192" s="5" t="s">
        <v>110</v>
      </c>
      <c r="D1192" s="5" t="s">
        <v>54</v>
      </c>
      <c r="E1192" s="5" t="s">
        <v>24</v>
      </c>
      <c r="F1192" s="6">
        <v>45473</v>
      </c>
      <c r="G1192" s="5">
        <v>100</v>
      </c>
      <c r="H1192" s="5">
        <v>100</v>
      </c>
      <c r="I1192" s="15">
        <v>1</v>
      </c>
      <c r="J1192" s="15">
        <v>1</v>
      </c>
      <c r="K1192" s="5" t="s">
        <v>55</v>
      </c>
      <c r="L1192" s="5" t="s">
        <v>55</v>
      </c>
      <c r="M1192" s="5">
        <f t="shared" si="153"/>
        <v>2024</v>
      </c>
      <c r="N1192" s="5" t="str">
        <f t="shared" si="154"/>
        <v>Diciembre</v>
      </c>
      <c r="O1192" s="6" t="str">
        <f t="shared" si="155"/>
        <v>2023-1</v>
      </c>
      <c r="P1192" s="5">
        <v>0</v>
      </c>
      <c r="Q1192" s="5">
        <v>0</v>
      </c>
      <c r="R1192" s="5">
        <v>0</v>
      </c>
      <c r="S1192" s="5" t="s">
        <v>26</v>
      </c>
      <c r="T1192" s="5" t="str">
        <f t="shared" si="156"/>
        <v>308-2024-12-31</v>
      </c>
    </row>
    <row r="1193" spans="1:20" x14ac:dyDescent="0.3">
      <c r="A1193" s="25">
        <v>308</v>
      </c>
      <c r="B1193" s="5" t="s">
        <v>263</v>
      </c>
      <c r="C1193" s="5" t="s">
        <v>110</v>
      </c>
      <c r="D1193" s="5" t="s">
        <v>54</v>
      </c>
      <c r="E1193" s="5" t="s">
        <v>24</v>
      </c>
      <c r="F1193" s="6">
        <v>45657</v>
      </c>
      <c r="G1193" s="5">
        <v>100</v>
      </c>
      <c r="H1193" s="10">
        <v>100</v>
      </c>
      <c r="I1193" s="15">
        <f>IFERROR(IF((H1194/G1194)&gt;1.3,1.3,H1194/G1194),"")</f>
        <v>1.3</v>
      </c>
      <c r="J1193" s="15">
        <f>IFERROR(IF((H1194/G1194)&gt;H1194/G1194,1.3,H1194/G1194),"")</f>
        <v>1.4210526315789473</v>
      </c>
      <c r="K1193" s="5" t="s">
        <v>55</v>
      </c>
      <c r="L1193" s="5" t="s">
        <v>55</v>
      </c>
      <c r="M1193" s="5">
        <f t="shared" si="153"/>
        <v>2023</v>
      </c>
      <c r="N1193" s="5" t="str">
        <f t="shared" si="154"/>
        <v>Junio</v>
      </c>
      <c r="O1193" s="6" t="str">
        <f t="shared" si="155"/>
        <v>2023-2</v>
      </c>
      <c r="P1193" s="16">
        <v>0</v>
      </c>
      <c r="Q1193" s="16">
        <v>0</v>
      </c>
      <c r="R1193" s="5">
        <v>0</v>
      </c>
      <c r="S1193" s="5" t="s">
        <v>26</v>
      </c>
      <c r="T1193" s="5" t="str">
        <f t="shared" si="156"/>
        <v>309-2023-06-30</v>
      </c>
    </row>
    <row r="1194" spans="1:20" x14ac:dyDescent="0.3">
      <c r="A1194" s="25">
        <v>309</v>
      </c>
      <c r="B1194" s="5" t="s">
        <v>264</v>
      </c>
      <c r="C1194" s="5" t="s">
        <v>110</v>
      </c>
      <c r="D1194" s="5" t="s">
        <v>54</v>
      </c>
      <c r="E1194" s="5" t="s">
        <v>24</v>
      </c>
      <c r="F1194" s="17">
        <v>45107</v>
      </c>
      <c r="G1194" s="5">
        <v>19</v>
      </c>
      <c r="H1194" s="9">
        <v>27</v>
      </c>
      <c r="I1194" s="8">
        <f>IFERROR(H1195/G1195,"")</f>
        <v>1.6888888888888889</v>
      </c>
      <c r="J1194" s="15">
        <f>IFERROR(IF((H1195/G1195)&gt;H1195/G1195,1.3,H1195/G1195),"")</f>
        <v>1.6888888888888889</v>
      </c>
      <c r="K1194" s="5" t="s">
        <v>55</v>
      </c>
      <c r="L1194" s="5" t="s">
        <v>55</v>
      </c>
      <c r="M1194" s="5">
        <f t="shared" si="153"/>
        <v>2023</v>
      </c>
      <c r="N1194" s="5" t="str">
        <f t="shared" si="154"/>
        <v>Diciembre</v>
      </c>
      <c r="O1194" s="6" t="str">
        <f t="shared" si="155"/>
        <v>2024-1</v>
      </c>
      <c r="P1194" s="16">
        <v>0</v>
      </c>
      <c r="Q1194" s="16">
        <v>0</v>
      </c>
      <c r="R1194" s="5">
        <v>0</v>
      </c>
      <c r="S1194" s="5" t="s">
        <v>26</v>
      </c>
      <c r="T1194" s="5" t="str">
        <f t="shared" si="156"/>
        <v>309-2023-12-31</v>
      </c>
    </row>
    <row r="1195" spans="1:20" x14ac:dyDescent="0.3">
      <c r="A1195" s="37">
        <v>309</v>
      </c>
      <c r="B1195" s="5" t="s">
        <v>264</v>
      </c>
      <c r="C1195" s="5" t="s">
        <v>110</v>
      </c>
      <c r="D1195" s="5" t="s">
        <v>54</v>
      </c>
      <c r="E1195" s="5" t="s">
        <v>24</v>
      </c>
      <c r="F1195" s="6">
        <v>45291</v>
      </c>
      <c r="G1195" s="5">
        <v>45</v>
      </c>
      <c r="H1195" s="9">
        <v>76</v>
      </c>
      <c r="I1195" s="8">
        <f>IFERROR(H1196/G1196,"")</f>
        <v>2.16</v>
      </c>
      <c r="J1195" s="15">
        <f>IFERROR(IF((H1196/G1196)&gt;H1196/G1196,1.3,H1196/G1196),"")</f>
        <v>2.16</v>
      </c>
      <c r="K1195" s="5" t="s">
        <v>55</v>
      </c>
      <c r="L1195" s="5" t="s">
        <v>55</v>
      </c>
      <c r="M1195" s="5">
        <f t="shared" si="153"/>
        <v>2024</v>
      </c>
      <c r="N1195" s="5" t="str">
        <f t="shared" si="154"/>
        <v>Junio</v>
      </c>
      <c r="O1195" s="6" t="str">
        <f t="shared" si="155"/>
        <v>2024-2</v>
      </c>
      <c r="P1195" s="16">
        <v>0</v>
      </c>
      <c r="Q1195" s="16">
        <v>0</v>
      </c>
      <c r="R1195" s="5">
        <v>0</v>
      </c>
      <c r="S1195" s="5" t="s">
        <v>26</v>
      </c>
      <c r="T1195" s="5" t="str">
        <f t="shared" si="156"/>
        <v>309-2024-06-30</v>
      </c>
    </row>
    <row r="1196" spans="1:20" x14ac:dyDescent="0.3">
      <c r="A1196" s="5">
        <v>309</v>
      </c>
      <c r="B1196" s="5" t="s">
        <v>264</v>
      </c>
      <c r="C1196" s="5" t="s">
        <v>110</v>
      </c>
      <c r="D1196" s="5" t="s">
        <v>54</v>
      </c>
      <c r="E1196" s="5" t="s">
        <v>24</v>
      </c>
      <c r="F1196" s="6">
        <v>45473</v>
      </c>
      <c r="G1196" s="5">
        <v>100</v>
      </c>
      <c r="H1196" s="5">
        <v>216</v>
      </c>
      <c r="I1196" s="15">
        <v>1.3</v>
      </c>
      <c r="J1196" s="15">
        <v>2.16</v>
      </c>
      <c r="K1196" s="5" t="s">
        <v>55</v>
      </c>
      <c r="L1196" s="5" t="s">
        <v>55</v>
      </c>
      <c r="M1196" s="5">
        <f t="shared" si="153"/>
        <v>2024</v>
      </c>
      <c r="N1196" s="5" t="str">
        <f t="shared" si="154"/>
        <v>Diciembre</v>
      </c>
      <c r="O1196" s="6" t="str">
        <f t="shared" si="155"/>
        <v>2023-1</v>
      </c>
      <c r="P1196" s="5">
        <v>0</v>
      </c>
      <c r="Q1196" s="5">
        <v>0</v>
      </c>
      <c r="R1196" s="5">
        <v>0</v>
      </c>
      <c r="S1196" s="5" t="s">
        <v>26</v>
      </c>
      <c r="T1196" s="5" t="str">
        <f t="shared" si="156"/>
        <v>309-2024-12-31</v>
      </c>
    </row>
    <row r="1197" spans="1:20" x14ac:dyDescent="0.3">
      <c r="A1197" s="25">
        <v>309</v>
      </c>
      <c r="B1197" s="5" t="s">
        <v>265</v>
      </c>
      <c r="C1197" s="5" t="s">
        <v>110</v>
      </c>
      <c r="D1197" s="5" t="s">
        <v>54</v>
      </c>
      <c r="E1197" s="5" t="s">
        <v>24</v>
      </c>
      <c r="F1197" s="6">
        <v>45657</v>
      </c>
      <c r="G1197" s="5">
        <v>100</v>
      </c>
      <c r="H1197" s="10">
        <v>154.66999999999999</v>
      </c>
      <c r="I1197" s="15">
        <f>IFERROR(IF((H1198/G1198)&gt;1.3,1.3,H1198/G1198),"")</f>
        <v>1.3</v>
      </c>
      <c r="J1197" s="15">
        <f>IFERROR(IF((H1198/G1198)&gt;H1198/G1198,1.3,H1198/G1198),"")</f>
        <v>3.4285714285714284</v>
      </c>
      <c r="K1197" s="5" t="s">
        <v>55</v>
      </c>
      <c r="L1197" s="5" t="s">
        <v>55</v>
      </c>
      <c r="M1197" s="5">
        <f t="shared" si="153"/>
        <v>2023</v>
      </c>
      <c r="N1197" s="5" t="str">
        <f t="shared" si="154"/>
        <v>Junio</v>
      </c>
      <c r="O1197" s="6" t="str">
        <f t="shared" si="155"/>
        <v>2023-2</v>
      </c>
      <c r="P1197" s="16">
        <v>0</v>
      </c>
      <c r="Q1197" s="16">
        <v>0</v>
      </c>
      <c r="R1197" s="5">
        <v>0</v>
      </c>
      <c r="S1197" s="5" t="s">
        <v>26</v>
      </c>
      <c r="T1197" s="5" t="str">
        <f t="shared" si="156"/>
        <v>310-2023-06-30</v>
      </c>
    </row>
    <row r="1198" spans="1:20" x14ac:dyDescent="0.3">
      <c r="A1198" s="25">
        <v>310</v>
      </c>
      <c r="B1198" s="5" t="s">
        <v>266</v>
      </c>
      <c r="C1198" s="5" t="s">
        <v>110</v>
      </c>
      <c r="D1198" s="5" t="s">
        <v>54</v>
      </c>
      <c r="E1198" s="5" t="s">
        <v>24</v>
      </c>
      <c r="F1198" s="17">
        <v>45107</v>
      </c>
      <c r="G1198" s="5">
        <v>14</v>
      </c>
      <c r="H1198" s="9">
        <v>48</v>
      </c>
      <c r="I1198" s="8">
        <f>IFERROR(H1199/G1199,"")</f>
        <v>1.6857142857142857</v>
      </c>
      <c r="J1198" s="15">
        <f>IFERROR(IF((H1199/G1199)&gt;H1199/G1199,1.3,H1199/G1199),"")</f>
        <v>1.6857142857142857</v>
      </c>
      <c r="K1198" s="5" t="s">
        <v>55</v>
      </c>
      <c r="L1198" s="5" t="s">
        <v>55</v>
      </c>
      <c r="M1198" s="5">
        <f t="shared" si="153"/>
        <v>2023</v>
      </c>
      <c r="N1198" s="5" t="str">
        <f t="shared" si="154"/>
        <v>Diciembre</v>
      </c>
      <c r="O1198" s="6" t="str">
        <f t="shared" si="155"/>
        <v>2024-1</v>
      </c>
      <c r="P1198" s="16">
        <v>0</v>
      </c>
      <c r="Q1198" s="16">
        <v>0</v>
      </c>
      <c r="R1198" s="5">
        <v>0</v>
      </c>
      <c r="S1198" s="5" t="s">
        <v>26</v>
      </c>
      <c r="T1198" s="5" t="str">
        <f t="shared" si="156"/>
        <v>310-2023-12-31</v>
      </c>
    </row>
    <row r="1199" spans="1:20" x14ac:dyDescent="0.3">
      <c r="A1199" s="37">
        <v>310</v>
      </c>
      <c r="B1199" s="5" t="s">
        <v>266</v>
      </c>
      <c r="C1199" s="5" t="s">
        <v>110</v>
      </c>
      <c r="D1199" s="5" t="s">
        <v>54</v>
      </c>
      <c r="E1199" s="5" t="s">
        <v>24</v>
      </c>
      <c r="F1199" s="6">
        <v>45291</v>
      </c>
      <c r="G1199" s="5">
        <v>70</v>
      </c>
      <c r="H1199" s="9">
        <v>118</v>
      </c>
      <c r="I1199" s="8">
        <f>IFERROR(H1200/G1200,"")</f>
        <v>0.9556</v>
      </c>
      <c r="J1199" s="15">
        <f>IFERROR(IF((H1200/G1200)&gt;H1200/G1200,1.3,H1200/G1200),"")</f>
        <v>0.9556</v>
      </c>
      <c r="K1199" s="5" t="s">
        <v>55</v>
      </c>
      <c r="L1199" s="5" t="s">
        <v>55</v>
      </c>
      <c r="M1199" s="5">
        <f t="shared" si="153"/>
        <v>2024</v>
      </c>
      <c r="N1199" s="5" t="str">
        <f t="shared" si="154"/>
        <v>Junio</v>
      </c>
      <c r="O1199" s="6" t="str">
        <f t="shared" si="155"/>
        <v>2024-2</v>
      </c>
      <c r="P1199" s="16">
        <v>0</v>
      </c>
      <c r="Q1199" s="16">
        <v>0</v>
      </c>
      <c r="R1199" s="5">
        <v>0</v>
      </c>
      <c r="S1199" s="5" t="s">
        <v>26</v>
      </c>
      <c r="T1199" s="5" t="str">
        <f t="shared" si="156"/>
        <v>310-2024-06-30</v>
      </c>
    </row>
    <row r="1200" spans="1:20" x14ac:dyDescent="0.3">
      <c r="A1200" s="5">
        <v>310</v>
      </c>
      <c r="B1200" s="5" t="s">
        <v>266</v>
      </c>
      <c r="C1200" s="5" t="s">
        <v>110</v>
      </c>
      <c r="D1200" s="5" t="s">
        <v>54</v>
      </c>
      <c r="E1200" s="5" t="s">
        <v>24</v>
      </c>
      <c r="F1200" s="6">
        <v>45473</v>
      </c>
      <c r="G1200" s="5">
        <v>100</v>
      </c>
      <c r="H1200" s="5">
        <v>95.56</v>
      </c>
      <c r="I1200" s="15">
        <v>0.9556</v>
      </c>
      <c r="J1200" s="15">
        <v>0.9556</v>
      </c>
      <c r="K1200" s="5" t="s">
        <v>55</v>
      </c>
      <c r="L1200" s="5" t="s">
        <v>55</v>
      </c>
      <c r="M1200" s="5">
        <f t="shared" si="153"/>
        <v>2024</v>
      </c>
      <c r="N1200" s="5" t="str">
        <f t="shared" si="154"/>
        <v>Diciembre</v>
      </c>
      <c r="O1200" s="6" t="str">
        <f t="shared" si="155"/>
        <v>2023-1</v>
      </c>
      <c r="P1200" s="5">
        <v>0</v>
      </c>
      <c r="Q1200" s="5">
        <v>0</v>
      </c>
      <c r="R1200" s="5">
        <v>0</v>
      </c>
      <c r="S1200" s="5" t="s">
        <v>26</v>
      </c>
      <c r="T1200" s="5" t="str">
        <f t="shared" si="156"/>
        <v>310-2024-12-31</v>
      </c>
    </row>
    <row r="1201" spans="1:20" x14ac:dyDescent="0.3">
      <c r="A1201" s="25">
        <v>310</v>
      </c>
      <c r="B1201" s="5" t="s">
        <v>266</v>
      </c>
      <c r="C1201" s="5" t="s">
        <v>110</v>
      </c>
      <c r="D1201" s="5" t="s">
        <v>54</v>
      </c>
      <c r="E1201" s="5" t="s">
        <v>24</v>
      </c>
      <c r="F1201" s="6">
        <v>45657</v>
      </c>
      <c r="G1201" s="5">
        <v>100</v>
      </c>
      <c r="H1201" s="10">
        <v>79.13</v>
      </c>
      <c r="I1201" s="15">
        <f>IFERROR(IF((H1202/G1202)&gt;1.3,1.3,H1202/G1202),"")</f>
        <v>1.3</v>
      </c>
      <c r="J1201" s="15">
        <f>IFERROR(IF((H1202/G1202)&gt;H1202/G1202,1.3,H1202/G1202),"")</f>
        <v>3.8636363636363638</v>
      </c>
      <c r="K1201" s="5" t="s">
        <v>55</v>
      </c>
      <c r="L1201" s="5" t="s">
        <v>55</v>
      </c>
      <c r="M1201" s="5">
        <f t="shared" si="153"/>
        <v>2023</v>
      </c>
      <c r="N1201" s="5" t="str">
        <f t="shared" si="154"/>
        <v>Junio</v>
      </c>
      <c r="O1201" s="6" t="str">
        <f t="shared" si="155"/>
        <v>2023-2</v>
      </c>
      <c r="P1201" s="16">
        <v>0</v>
      </c>
      <c r="Q1201" s="16">
        <v>0</v>
      </c>
      <c r="R1201" s="5">
        <v>0</v>
      </c>
      <c r="S1201" s="5" t="s">
        <v>26</v>
      </c>
      <c r="T1201" s="5" t="str">
        <f t="shared" si="156"/>
        <v>311-2023-06-30</v>
      </c>
    </row>
    <row r="1202" spans="1:20" x14ac:dyDescent="0.3">
      <c r="A1202" s="25">
        <v>311</v>
      </c>
      <c r="B1202" s="5" t="s">
        <v>267</v>
      </c>
      <c r="C1202" s="5" t="s">
        <v>110</v>
      </c>
      <c r="D1202" s="5" t="s">
        <v>54</v>
      </c>
      <c r="E1202" s="5" t="s">
        <v>24</v>
      </c>
      <c r="F1202" s="17">
        <v>45107</v>
      </c>
      <c r="G1202" s="5">
        <v>22</v>
      </c>
      <c r="H1202" s="9">
        <v>85</v>
      </c>
      <c r="I1202" s="8">
        <f>IFERROR(H1203/G1203,"")</f>
        <v>1.0081632653061225</v>
      </c>
      <c r="J1202" s="15">
        <f>IFERROR(IF((H1203/G1203)&gt;H1203/G1203,1.3,H1203/G1203),"")</f>
        <v>1.0081632653061225</v>
      </c>
      <c r="K1202" s="5" t="s">
        <v>55</v>
      </c>
      <c r="L1202" s="5" t="s">
        <v>55</v>
      </c>
      <c r="M1202" s="5">
        <f t="shared" si="153"/>
        <v>2023</v>
      </c>
      <c r="N1202" s="5" t="str">
        <f t="shared" si="154"/>
        <v>Diciembre</v>
      </c>
      <c r="O1202" s="6" t="str">
        <f t="shared" si="155"/>
        <v>2024-1</v>
      </c>
      <c r="P1202" s="16">
        <v>0</v>
      </c>
      <c r="Q1202" s="16">
        <v>0</v>
      </c>
      <c r="R1202" s="5">
        <v>0</v>
      </c>
      <c r="S1202" s="5" t="s">
        <v>26</v>
      </c>
      <c r="T1202" s="5" t="str">
        <f t="shared" si="156"/>
        <v>311-2023-12-31</v>
      </c>
    </row>
    <row r="1203" spans="1:20" x14ac:dyDescent="0.3">
      <c r="A1203" s="37">
        <v>311</v>
      </c>
      <c r="B1203" s="5" t="s">
        <v>267</v>
      </c>
      <c r="C1203" s="5" t="s">
        <v>110</v>
      </c>
      <c r="D1203" s="5" t="s">
        <v>54</v>
      </c>
      <c r="E1203" s="5" t="s">
        <v>24</v>
      </c>
      <c r="F1203" s="6">
        <v>45291</v>
      </c>
      <c r="G1203" s="5">
        <v>245</v>
      </c>
      <c r="H1203" s="9">
        <v>247</v>
      </c>
      <c r="I1203" s="8">
        <f>IFERROR(H1204/G1204,"")</f>
        <v>1.1765000000000001</v>
      </c>
      <c r="J1203" s="15">
        <f>IFERROR(IF((H1204/G1204)&gt;H1204/G1204,1.3,H1204/G1204),"")</f>
        <v>1.1765000000000001</v>
      </c>
      <c r="K1203" s="5" t="s">
        <v>55</v>
      </c>
      <c r="L1203" s="5" t="s">
        <v>55</v>
      </c>
      <c r="M1203" s="5">
        <f t="shared" si="153"/>
        <v>2024</v>
      </c>
      <c r="N1203" s="5" t="str">
        <f t="shared" si="154"/>
        <v>Junio</v>
      </c>
      <c r="O1203" s="6" t="str">
        <f t="shared" si="155"/>
        <v>2024-2</v>
      </c>
      <c r="P1203" s="16">
        <v>0</v>
      </c>
      <c r="Q1203" s="16">
        <v>0</v>
      </c>
      <c r="R1203" s="5">
        <v>0</v>
      </c>
      <c r="S1203" s="5" t="s">
        <v>26</v>
      </c>
      <c r="T1203" s="5" t="str">
        <f t="shared" si="156"/>
        <v>311-2024-06-30</v>
      </c>
    </row>
    <row r="1204" spans="1:20" x14ac:dyDescent="0.3">
      <c r="A1204" s="5">
        <v>311</v>
      </c>
      <c r="B1204" s="5" t="s">
        <v>267</v>
      </c>
      <c r="C1204" s="5" t="s">
        <v>110</v>
      </c>
      <c r="D1204" s="5" t="s">
        <v>54</v>
      </c>
      <c r="E1204" s="5" t="s">
        <v>24</v>
      </c>
      <c r="F1204" s="6">
        <v>45473</v>
      </c>
      <c r="G1204" s="5">
        <v>100</v>
      </c>
      <c r="H1204" s="5">
        <v>117.65</v>
      </c>
      <c r="I1204" s="15">
        <v>1.1765000000000001</v>
      </c>
      <c r="J1204" s="15">
        <v>1.1765000000000001</v>
      </c>
      <c r="K1204" s="5" t="s">
        <v>55</v>
      </c>
      <c r="L1204" s="5" t="s">
        <v>55</v>
      </c>
      <c r="M1204" s="5">
        <f t="shared" si="153"/>
        <v>2024</v>
      </c>
      <c r="N1204" s="5" t="str">
        <f t="shared" si="154"/>
        <v>Diciembre</v>
      </c>
      <c r="O1204" s="6" t="str">
        <f t="shared" si="155"/>
        <v>2023-1</v>
      </c>
      <c r="P1204" s="5">
        <v>0</v>
      </c>
      <c r="Q1204" s="5">
        <v>0</v>
      </c>
      <c r="R1204" s="5">
        <v>0</v>
      </c>
      <c r="S1204" s="5" t="s">
        <v>26</v>
      </c>
      <c r="T1204" s="5" t="str">
        <f t="shared" si="156"/>
        <v>311-2024-12-31</v>
      </c>
    </row>
    <row r="1205" spans="1:20" x14ac:dyDescent="0.3">
      <c r="A1205" s="25">
        <v>311</v>
      </c>
      <c r="B1205" s="5" t="s">
        <v>267</v>
      </c>
      <c r="C1205" s="5" t="s">
        <v>110</v>
      </c>
      <c r="D1205" s="5" t="s">
        <v>54</v>
      </c>
      <c r="E1205" s="5" t="s">
        <v>24</v>
      </c>
      <c r="F1205" s="6">
        <v>45657</v>
      </c>
      <c r="G1205" s="5">
        <v>100</v>
      </c>
      <c r="H1205" s="10">
        <v>67.760000000000005</v>
      </c>
      <c r="I1205" s="15">
        <f>IFERROR(IF((H1206/G1206)&gt;1.3,1.3,H1206/G1206),"")</f>
        <v>1.1061946902654867</v>
      </c>
      <c r="J1205" s="15">
        <f>IFERROR(IF((H1206/G1206)&gt;H1206/G1206,1.3,H1206/G1206),"")</f>
        <v>1.1061946902654867</v>
      </c>
      <c r="K1205" s="5" t="s">
        <v>55</v>
      </c>
      <c r="L1205" s="5" t="s">
        <v>55</v>
      </c>
      <c r="M1205" s="5">
        <f t="shared" si="153"/>
        <v>2023</v>
      </c>
      <c r="N1205" s="5" t="str">
        <f t="shared" si="154"/>
        <v>Junio</v>
      </c>
      <c r="O1205" s="6" t="str">
        <f t="shared" si="155"/>
        <v>2023-2</v>
      </c>
      <c r="P1205" s="16">
        <v>0</v>
      </c>
      <c r="Q1205" s="16">
        <v>0</v>
      </c>
      <c r="R1205" s="5">
        <v>0</v>
      </c>
      <c r="S1205" s="5" t="s">
        <v>26</v>
      </c>
      <c r="T1205" s="5" t="str">
        <f t="shared" si="156"/>
        <v>312-2023-06-30</v>
      </c>
    </row>
    <row r="1206" spans="1:20" x14ac:dyDescent="0.3">
      <c r="A1206" s="25">
        <v>312</v>
      </c>
      <c r="B1206" s="5" t="s">
        <v>268</v>
      </c>
      <c r="C1206" s="5" t="s">
        <v>110</v>
      </c>
      <c r="D1206" s="5" t="s">
        <v>54</v>
      </c>
      <c r="E1206" s="5" t="s">
        <v>24</v>
      </c>
      <c r="F1206" s="17">
        <v>45107</v>
      </c>
      <c r="G1206" s="5">
        <v>113</v>
      </c>
      <c r="H1206" s="9">
        <v>125</v>
      </c>
      <c r="I1206" s="8">
        <f>IF(IFERROR(H1207/G1207,"")&gt;130%,130%,H1207/G1207)</f>
        <v>1.0925925925925926</v>
      </c>
      <c r="J1206" s="15">
        <f>IFERROR(IF((H1207/G1207)&gt;H1207/G1207,1.3,H1207/G1207),"")</f>
        <v>1.0925925925925926</v>
      </c>
      <c r="K1206" s="5" t="s">
        <v>55</v>
      </c>
      <c r="L1206" s="5" t="s">
        <v>55</v>
      </c>
      <c r="M1206" s="5">
        <f t="shared" si="153"/>
        <v>2023</v>
      </c>
      <c r="N1206" s="5" t="str">
        <f t="shared" si="154"/>
        <v>Diciembre</v>
      </c>
      <c r="O1206" s="6" t="str">
        <f t="shared" si="155"/>
        <v>2024-1</v>
      </c>
      <c r="P1206" s="16">
        <v>0</v>
      </c>
      <c r="Q1206" s="16">
        <v>0</v>
      </c>
      <c r="R1206" s="5">
        <v>0</v>
      </c>
      <c r="S1206" s="5" t="s">
        <v>26</v>
      </c>
      <c r="T1206" s="5" t="str">
        <f t="shared" si="156"/>
        <v>312-2023-12-31</v>
      </c>
    </row>
    <row r="1207" spans="1:20" x14ac:dyDescent="0.3">
      <c r="A1207" s="37">
        <v>312</v>
      </c>
      <c r="B1207" s="5" t="s">
        <v>268</v>
      </c>
      <c r="C1207" s="5" t="s">
        <v>110</v>
      </c>
      <c r="D1207" s="5" t="s">
        <v>54</v>
      </c>
      <c r="E1207" s="5" t="s">
        <v>24</v>
      </c>
      <c r="F1207" s="6">
        <v>45291</v>
      </c>
      <c r="G1207" s="5">
        <v>108</v>
      </c>
      <c r="H1207" s="9">
        <v>118</v>
      </c>
      <c r="I1207" s="8">
        <f>IFERROR(H1208/G1208,"")</f>
        <v>1.26</v>
      </c>
      <c r="J1207" s="15">
        <f>IFERROR(IF((H1208/G1208)&gt;H1208/G1208,1.3,H1208/G1208),"")</f>
        <v>1.26</v>
      </c>
      <c r="K1207" s="5" t="s">
        <v>55</v>
      </c>
      <c r="L1207" s="5" t="s">
        <v>55</v>
      </c>
      <c r="M1207" s="5">
        <f t="shared" si="153"/>
        <v>2024</v>
      </c>
      <c r="N1207" s="5" t="str">
        <f t="shared" si="154"/>
        <v>Junio</v>
      </c>
      <c r="O1207" s="6" t="str">
        <f t="shared" si="155"/>
        <v>2024-2</v>
      </c>
      <c r="P1207" s="16">
        <v>0</v>
      </c>
      <c r="Q1207" s="16">
        <v>0</v>
      </c>
      <c r="R1207" s="5">
        <v>0</v>
      </c>
      <c r="S1207" s="5" t="s">
        <v>26</v>
      </c>
      <c r="T1207" s="5" t="str">
        <f t="shared" si="156"/>
        <v>312-2024-06-30</v>
      </c>
    </row>
    <row r="1208" spans="1:20" x14ac:dyDescent="0.3">
      <c r="A1208" s="5">
        <v>312</v>
      </c>
      <c r="B1208" s="5" t="s">
        <v>268</v>
      </c>
      <c r="C1208" s="5" t="s">
        <v>110</v>
      </c>
      <c r="D1208" s="5" t="s">
        <v>54</v>
      </c>
      <c r="E1208" s="5" t="s">
        <v>24</v>
      </c>
      <c r="F1208" s="6">
        <v>45473</v>
      </c>
      <c r="G1208" s="5">
        <v>100</v>
      </c>
      <c r="H1208" s="5">
        <v>126</v>
      </c>
      <c r="I1208" s="15">
        <v>1.26</v>
      </c>
      <c r="J1208" s="15">
        <v>1.26</v>
      </c>
      <c r="K1208" s="5" t="s">
        <v>55</v>
      </c>
      <c r="L1208" s="5" t="s">
        <v>55</v>
      </c>
      <c r="M1208" s="5">
        <f t="shared" si="153"/>
        <v>2024</v>
      </c>
      <c r="N1208" s="5" t="str">
        <f t="shared" si="154"/>
        <v>Diciembre</v>
      </c>
      <c r="O1208" s="6" t="str">
        <f t="shared" si="155"/>
        <v>2023-1</v>
      </c>
      <c r="P1208" s="5">
        <v>0</v>
      </c>
      <c r="Q1208" s="5">
        <v>0</v>
      </c>
      <c r="R1208" s="5">
        <v>0</v>
      </c>
      <c r="S1208" s="5" t="s">
        <v>26</v>
      </c>
      <c r="T1208" s="5" t="str">
        <f t="shared" si="156"/>
        <v>312-2024-12-31</v>
      </c>
    </row>
    <row r="1209" spans="1:20" x14ac:dyDescent="0.3">
      <c r="A1209" s="25">
        <v>312</v>
      </c>
      <c r="B1209" s="5" t="s">
        <v>268</v>
      </c>
      <c r="C1209" s="5" t="s">
        <v>110</v>
      </c>
      <c r="D1209" s="5" t="s">
        <v>54</v>
      </c>
      <c r="E1209" s="5" t="s">
        <v>24</v>
      </c>
      <c r="F1209" s="6">
        <v>45657</v>
      </c>
      <c r="G1209" s="5">
        <v>100</v>
      </c>
      <c r="H1209" s="10">
        <v>137</v>
      </c>
      <c r="I1209" s="15">
        <f>IFERROR(IF((H1210/G1210)&gt;1.3,1.3,H1210/G1210),"")</f>
        <v>1</v>
      </c>
      <c r="J1209" s="15">
        <f>IFERROR(IF((H1210/G1210)&gt;H1210/G1210,1.3,H1210/G1210),"")</f>
        <v>1</v>
      </c>
      <c r="K1209" s="5" t="s">
        <v>55</v>
      </c>
      <c r="L1209" s="5" t="s">
        <v>55</v>
      </c>
      <c r="M1209" s="5">
        <f t="shared" si="153"/>
        <v>2023</v>
      </c>
      <c r="N1209" s="5" t="str">
        <f t="shared" si="154"/>
        <v>Junio</v>
      </c>
      <c r="O1209" s="6" t="str">
        <f t="shared" si="155"/>
        <v>2023-2</v>
      </c>
      <c r="P1209" s="16">
        <v>0</v>
      </c>
      <c r="Q1209" s="16">
        <v>0</v>
      </c>
      <c r="R1209" s="5">
        <v>0</v>
      </c>
      <c r="S1209" s="5" t="s">
        <v>26</v>
      </c>
      <c r="T1209" s="5" t="str">
        <f t="shared" si="156"/>
        <v>313-2023-06-30</v>
      </c>
    </row>
    <row r="1210" spans="1:20" x14ac:dyDescent="0.3">
      <c r="A1210" s="25">
        <v>313</v>
      </c>
      <c r="B1210" s="5" t="s">
        <v>269</v>
      </c>
      <c r="C1210" s="5" t="s">
        <v>110</v>
      </c>
      <c r="D1210" s="5" t="s">
        <v>54</v>
      </c>
      <c r="E1210" s="5" t="s">
        <v>24</v>
      </c>
      <c r="F1210" s="17">
        <v>45107</v>
      </c>
      <c r="G1210" s="5">
        <v>13</v>
      </c>
      <c r="H1210" s="9">
        <v>13</v>
      </c>
      <c r="I1210" s="8">
        <f>IFERROR(H1211/G1211,"")</f>
        <v>0.8</v>
      </c>
      <c r="J1210" s="15">
        <f>IFERROR(IF((H1211/G1211)&gt;H1211/G1211,1.3,H1211/G1211),"")</f>
        <v>0.8</v>
      </c>
      <c r="K1210" s="5" t="s">
        <v>55</v>
      </c>
      <c r="L1210" s="5" t="s">
        <v>55</v>
      </c>
      <c r="M1210" s="5">
        <f t="shared" si="153"/>
        <v>2023</v>
      </c>
      <c r="N1210" s="5" t="str">
        <f t="shared" si="154"/>
        <v>Diciembre</v>
      </c>
      <c r="O1210" s="6" t="str">
        <f t="shared" si="155"/>
        <v>2024-1</v>
      </c>
      <c r="P1210" s="16">
        <v>0</v>
      </c>
      <c r="Q1210" s="16">
        <v>0</v>
      </c>
      <c r="R1210" s="5">
        <v>0</v>
      </c>
      <c r="S1210" s="5" t="s">
        <v>26</v>
      </c>
      <c r="T1210" s="5" t="str">
        <f t="shared" si="156"/>
        <v>313-2023-12-31</v>
      </c>
    </row>
    <row r="1211" spans="1:20" x14ac:dyDescent="0.3">
      <c r="A1211" s="37">
        <v>313</v>
      </c>
      <c r="B1211" s="5" t="s">
        <v>269</v>
      </c>
      <c r="C1211" s="5" t="s">
        <v>110</v>
      </c>
      <c r="D1211" s="5" t="s">
        <v>54</v>
      </c>
      <c r="E1211" s="5" t="s">
        <v>24</v>
      </c>
      <c r="F1211" s="6">
        <v>45291</v>
      </c>
      <c r="G1211" s="5">
        <v>15</v>
      </c>
      <c r="H1211" s="9">
        <v>12</v>
      </c>
      <c r="I1211" s="8">
        <f>IFERROR(H1212/G1212,"")</f>
        <v>1</v>
      </c>
      <c r="J1211" s="15">
        <f>IFERROR(IF((H1212/G1212)&gt;H1212/G1212,1.3,H1212/G1212),"")</f>
        <v>1</v>
      </c>
      <c r="K1211" s="5" t="s">
        <v>55</v>
      </c>
      <c r="L1211" s="5" t="s">
        <v>55</v>
      </c>
      <c r="M1211" s="5">
        <f t="shared" si="153"/>
        <v>2024</v>
      </c>
      <c r="N1211" s="5" t="str">
        <f t="shared" si="154"/>
        <v>Junio</v>
      </c>
      <c r="O1211" s="6" t="str">
        <f t="shared" si="155"/>
        <v>2024-2</v>
      </c>
      <c r="P1211" s="16">
        <v>0</v>
      </c>
      <c r="Q1211" s="16">
        <v>0</v>
      </c>
      <c r="R1211" s="5">
        <v>0</v>
      </c>
      <c r="S1211" s="5" t="s">
        <v>26</v>
      </c>
      <c r="T1211" s="5" t="str">
        <f t="shared" si="156"/>
        <v>313-2024-06-30</v>
      </c>
    </row>
    <row r="1212" spans="1:20" x14ac:dyDescent="0.3">
      <c r="A1212" s="5">
        <v>313</v>
      </c>
      <c r="B1212" s="5" t="s">
        <v>269</v>
      </c>
      <c r="C1212" s="5" t="s">
        <v>110</v>
      </c>
      <c r="D1212" s="5" t="s">
        <v>54</v>
      </c>
      <c r="E1212" s="5" t="s">
        <v>24</v>
      </c>
      <c r="F1212" s="6">
        <v>45473</v>
      </c>
      <c r="G1212" s="5">
        <v>100</v>
      </c>
      <c r="H1212" s="5">
        <v>100</v>
      </c>
      <c r="I1212" s="15">
        <v>1</v>
      </c>
      <c r="J1212" s="15">
        <v>1</v>
      </c>
      <c r="K1212" s="5" t="s">
        <v>55</v>
      </c>
      <c r="L1212" s="5" t="s">
        <v>55</v>
      </c>
      <c r="M1212" s="5">
        <f t="shared" si="153"/>
        <v>2024</v>
      </c>
      <c r="N1212" s="5" t="str">
        <f t="shared" si="154"/>
        <v>Diciembre</v>
      </c>
      <c r="O1212" s="6" t="str">
        <f t="shared" si="155"/>
        <v>2023-1</v>
      </c>
      <c r="P1212" s="5">
        <v>0</v>
      </c>
      <c r="Q1212" s="5">
        <v>0</v>
      </c>
      <c r="R1212" s="5">
        <v>0</v>
      </c>
      <c r="S1212" s="5" t="s">
        <v>26</v>
      </c>
      <c r="T1212" s="5" t="str">
        <f t="shared" si="156"/>
        <v>313-2024-12-31</v>
      </c>
    </row>
    <row r="1213" spans="1:20" x14ac:dyDescent="0.3">
      <c r="A1213" s="25">
        <v>313</v>
      </c>
      <c r="B1213" s="5" t="s">
        <v>269</v>
      </c>
      <c r="C1213" s="5" t="s">
        <v>110</v>
      </c>
      <c r="D1213" s="5" t="s">
        <v>54</v>
      </c>
      <c r="E1213" s="5" t="s">
        <v>24</v>
      </c>
      <c r="F1213" s="6">
        <v>45657</v>
      </c>
      <c r="G1213" s="5">
        <v>100</v>
      </c>
      <c r="H1213" s="10">
        <v>100</v>
      </c>
      <c r="I1213" s="15">
        <f>IFERROR(IF((H1214/G1214)&gt;1.3,1.3,H1214/G1214),"")</f>
        <v>1.3</v>
      </c>
      <c r="J1213" s="15">
        <f>IFERROR(IF((H1214/G1214)&gt;H1214/G1214,1.3,H1214/G1214),"")</f>
        <v>1.4444444444444444</v>
      </c>
      <c r="K1213" s="5" t="s">
        <v>55</v>
      </c>
      <c r="L1213" s="5" t="s">
        <v>55</v>
      </c>
      <c r="M1213" s="5">
        <f t="shared" si="153"/>
        <v>2023</v>
      </c>
      <c r="N1213" s="5" t="str">
        <f t="shared" si="154"/>
        <v>Junio</v>
      </c>
      <c r="O1213" s="6" t="str">
        <f t="shared" si="155"/>
        <v>2023-2</v>
      </c>
      <c r="P1213" s="16">
        <v>0</v>
      </c>
      <c r="Q1213" s="16">
        <v>0</v>
      </c>
      <c r="R1213" s="5">
        <v>0</v>
      </c>
      <c r="S1213" s="5" t="s">
        <v>26</v>
      </c>
      <c r="T1213" s="5" t="str">
        <f t="shared" si="156"/>
        <v>314-2023-06-30</v>
      </c>
    </row>
    <row r="1214" spans="1:20" x14ac:dyDescent="0.3">
      <c r="A1214" s="25">
        <v>314</v>
      </c>
      <c r="B1214" s="5" t="s">
        <v>270</v>
      </c>
      <c r="C1214" s="5" t="s">
        <v>110</v>
      </c>
      <c r="D1214" s="5" t="s">
        <v>54</v>
      </c>
      <c r="E1214" s="5" t="s">
        <v>24</v>
      </c>
      <c r="F1214" s="17">
        <v>45107</v>
      </c>
      <c r="G1214" s="5">
        <v>9</v>
      </c>
      <c r="H1214" s="9">
        <v>13</v>
      </c>
      <c r="I1214" s="8">
        <f>IFERROR(H1215/G1215,"")</f>
        <v>1.1428571428571428</v>
      </c>
      <c r="J1214" s="15">
        <f>IFERROR(IF((H1215/G1215)&gt;H1215/G1215,1.3,H1215/G1215),"")</f>
        <v>1.1428571428571428</v>
      </c>
      <c r="K1214" s="5" t="s">
        <v>55</v>
      </c>
      <c r="L1214" s="5" t="s">
        <v>55</v>
      </c>
      <c r="M1214" s="5">
        <f t="shared" si="153"/>
        <v>2023</v>
      </c>
      <c r="N1214" s="5" t="str">
        <f t="shared" si="154"/>
        <v>Diciembre</v>
      </c>
      <c r="O1214" s="6" t="str">
        <f t="shared" si="155"/>
        <v>2024-1</v>
      </c>
      <c r="P1214" s="16">
        <v>0</v>
      </c>
      <c r="Q1214" s="16">
        <v>0</v>
      </c>
      <c r="R1214" s="5">
        <v>0</v>
      </c>
      <c r="S1214" s="5" t="s">
        <v>26</v>
      </c>
      <c r="T1214" s="5" t="str">
        <f t="shared" si="156"/>
        <v>314-2023-12-31</v>
      </c>
    </row>
    <row r="1215" spans="1:20" x14ac:dyDescent="0.3">
      <c r="A1215" s="37">
        <v>314</v>
      </c>
      <c r="B1215" s="5" t="s">
        <v>270</v>
      </c>
      <c r="C1215" s="5" t="s">
        <v>110</v>
      </c>
      <c r="D1215" s="5" t="s">
        <v>54</v>
      </c>
      <c r="E1215" s="5" t="s">
        <v>24</v>
      </c>
      <c r="F1215" s="6">
        <v>45291</v>
      </c>
      <c r="G1215" s="5">
        <v>14</v>
      </c>
      <c r="H1215" s="9">
        <v>16</v>
      </c>
      <c r="I1215" s="8">
        <f>IFERROR(H1216/G1216,"")</f>
        <v>1.4</v>
      </c>
      <c r="J1215" s="15">
        <f>IFERROR(IF((H1216/G1216)&gt;H1216/G1216,1.3,H1216/G1216),"")</f>
        <v>1.4</v>
      </c>
      <c r="K1215" s="5" t="s">
        <v>55</v>
      </c>
      <c r="L1215" s="5" t="s">
        <v>55</v>
      </c>
      <c r="M1215" s="5">
        <f t="shared" si="153"/>
        <v>2024</v>
      </c>
      <c r="N1215" s="5" t="str">
        <f t="shared" si="154"/>
        <v>Junio</v>
      </c>
      <c r="O1215" s="6" t="str">
        <f t="shared" si="155"/>
        <v>2024-2</v>
      </c>
      <c r="P1215" s="16">
        <v>0</v>
      </c>
      <c r="Q1215" s="16">
        <v>0</v>
      </c>
      <c r="R1215" s="5">
        <v>0</v>
      </c>
      <c r="S1215" s="5" t="s">
        <v>26</v>
      </c>
      <c r="T1215" s="5" t="str">
        <f t="shared" si="156"/>
        <v>314-2024-06-30</v>
      </c>
    </row>
    <row r="1216" spans="1:20" x14ac:dyDescent="0.3">
      <c r="A1216" s="5">
        <v>314</v>
      </c>
      <c r="B1216" s="5" t="s">
        <v>270</v>
      </c>
      <c r="C1216" s="5" t="s">
        <v>110</v>
      </c>
      <c r="D1216" s="5" t="s">
        <v>54</v>
      </c>
      <c r="E1216" s="5" t="s">
        <v>24</v>
      </c>
      <c r="F1216" s="6">
        <v>45473</v>
      </c>
      <c r="G1216" s="5">
        <v>100</v>
      </c>
      <c r="H1216" s="5">
        <v>140</v>
      </c>
      <c r="I1216" s="15">
        <v>1.3</v>
      </c>
      <c r="J1216" s="15">
        <v>1.4</v>
      </c>
      <c r="K1216" s="5" t="s">
        <v>55</v>
      </c>
      <c r="L1216" s="5" t="s">
        <v>55</v>
      </c>
      <c r="M1216" s="5">
        <f t="shared" si="153"/>
        <v>2024</v>
      </c>
      <c r="N1216" s="5" t="str">
        <f t="shared" si="154"/>
        <v>Diciembre</v>
      </c>
      <c r="O1216" s="6" t="str">
        <f t="shared" si="155"/>
        <v>2023-1</v>
      </c>
      <c r="P1216" s="5">
        <v>0</v>
      </c>
      <c r="Q1216" s="5">
        <v>0</v>
      </c>
      <c r="R1216" s="5">
        <v>0</v>
      </c>
      <c r="S1216" s="5" t="s">
        <v>26</v>
      </c>
      <c r="T1216" s="5" t="str">
        <f t="shared" si="156"/>
        <v>314-2024-12-31</v>
      </c>
    </row>
    <row r="1217" spans="1:20" x14ac:dyDescent="0.3">
      <c r="A1217" s="25">
        <v>314</v>
      </c>
      <c r="B1217" s="5" t="s">
        <v>270</v>
      </c>
      <c r="C1217" s="5" t="s">
        <v>110</v>
      </c>
      <c r="D1217" s="5" t="s">
        <v>54</v>
      </c>
      <c r="E1217" s="5" t="s">
        <v>24</v>
      </c>
      <c r="F1217" s="6">
        <v>45657</v>
      </c>
      <c r="G1217" s="5">
        <v>100</v>
      </c>
      <c r="H1217" s="10">
        <v>145</v>
      </c>
      <c r="I1217" s="15">
        <f>IFERROR(IF((H1218/G1218)&gt;1.3,1.3,H1218/G1218),"")</f>
        <v>1.3</v>
      </c>
      <c r="J1217" s="15">
        <f t="shared" ref="J1217:J1227" si="158">IFERROR(IF((H1218/G1218)&gt;H1218/G1218,1.3,H1218/G1218),"")</f>
        <v>1.4</v>
      </c>
      <c r="K1217" s="5" t="s">
        <v>55</v>
      </c>
      <c r="L1217" s="5" t="s">
        <v>55</v>
      </c>
      <c r="M1217" s="5">
        <f t="shared" si="153"/>
        <v>2023</v>
      </c>
      <c r="N1217" s="5" t="str">
        <f t="shared" si="154"/>
        <v>Junio</v>
      </c>
      <c r="O1217" s="6" t="str">
        <f t="shared" si="155"/>
        <v>2023-1</v>
      </c>
      <c r="P1217" s="16">
        <v>0</v>
      </c>
      <c r="Q1217" s="16">
        <v>0</v>
      </c>
      <c r="R1217" s="5">
        <v>0</v>
      </c>
      <c r="S1217" s="5" t="s">
        <v>26</v>
      </c>
      <c r="T1217" s="5" t="str">
        <f t="shared" si="156"/>
        <v>315-2023-06-30</v>
      </c>
    </row>
    <row r="1218" spans="1:20" x14ac:dyDescent="0.3">
      <c r="A1218" s="25">
        <v>315</v>
      </c>
      <c r="B1218" s="5" t="s">
        <v>271</v>
      </c>
      <c r="C1218" s="5" t="s">
        <v>110</v>
      </c>
      <c r="D1218" s="5" t="s">
        <v>54</v>
      </c>
      <c r="E1218" s="5" t="s">
        <v>24</v>
      </c>
      <c r="F1218" s="17">
        <v>45107</v>
      </c>
      <c r="G1218" s="5">
        <v>5</v>
      </c>
      <c r="H1218" s="9">
        <v>7</v>
      </c>
      <c r="I1218" s="8">
        <f>IF(IFERROR(H1219/G1219,"")&gt;130%,130%,H1219/G1219)</f>
        <v>1.2222222222222223</v>
      </c>
      <c r="J1218" s="15">
        <f t="shared" si="158"/>
        <v>1.2222222222222223</v>
      </c>
      <c r="K1218" s="5" t="s">
        <v>55</v>
      </c>
      <c r="L1218" s="5" t="s">
        <v>55</v>
      </c>
      <c r="M1218" s="5">
        <f t="shared" si="153"/>
        <v>2023</v>
      </c>
      <c r="N1218" s="5" t="str">
        <f t="shared" si="154"/>
        <v>Junio</v>
      </c>
      <c r="O1218" s="6" t="str">
        <f t="shared" si="155"/>
        <v>2023-2</v>
      </c>
      <c r="P1218" s="16">
        <v>0</v>
      </c>
      <c r="Q1218" s="16">
        <v>0</v>
      </c>
      <c r="R1218" s="5">
        <v>0</v>
      </c>
      <c r="S1218" s="5" t="s">
        <v>26</v>
      </c>
      <c r="T1218" s="5" t="str">
        <f t="shared" si="156"/>
        <v>316-2023-06-30</v>
      </c>
    </row>
    <row r="1219" spans="1:20" x14ac:dyDescent="0.3">
      <c r="A1219" s="25">
        <v>316</v>
      </c>
      <c r="B1219" s="5" t="s">
        <v>272</v>
      </c>
      <c r="C1219" s="5" t="s">
        <v>110</v>
      </c>
      <c r="D1219" s="5" t="s">
        <v>54</v>
      </c>
      <c r="E1219" s="5" t="s">
        <v>24</v>
      </c>
      <c r="F1219" s="17">
        <v>45107</v>
      </c>
      <c r="G1219" s="5">
        <v>9</v>
      </c>
      <c r="H1219" s="9">
        <v>11</v>
      </c>
      <c r="I1219" s="8">
        <f>IF(IFERROR(H1220/G1220,"")&gt;130%,130%,H1220/G1220)</f>
        <v>0.91666666666666663</v>
      </c>
      <c r="J1219" s="15">
        <f t="shared" si="158"/>
        <v>0.91666666666666663</v>
      </c>
      <c r="K1219" s="5" t="s">
        <v>55</v>
      </c>
      <c r="L1219" s="5" t="s">
        <v>55</v>
      </c>
      <c r="M1219" s="5">
        <f t="shared" si="153"/>
        <v>2023</v>
      </c>
      <c r="N1219" s="5" t="str">
        <f t="shared" si="154"/>
        <v>Diciembre</v>
      </c>
      <c r="O1219" s="6" t="str">
        <f t="shared" si="155"/>
        <v>2023-2</v>
      </c>
      <c r="P1219" s="16">
        <v>0</v>
      </c>
      <c r="Q1219" s="16">
        <v>0</v>
      </c>
      <c r="R1219" s="5">
        <v>0</v>
      </c>
      <c r="S1219" s="5" t="s">
        <v>26</v>
      </c>
      <c r="T1219" s="5" t="str">
        <f t="shared" si="156"/>
        <v>316-2023-12-31</v>
      </c>
    </row>
    <row r="1220" spans="1:20" x14ac:dyDescent="0.3">
      <c r="A1220" s="37">
        <v>316</v>
      </c>
      <c r="B1220" s="5" t="s">
        <v>272</v>
      </c>
      <c r="C1220" s="5" t="s">
        <v>110</v>
      </c>
      <c r="D1220" s="5" t="s">
        <v>54</v>
      </c>
      <c r="E1220" s="5" t="s">
        <v>24</v>
      </c>
      <c r="F1220" s="6">
        <v>45291</v>
      </c>
      <c r="G1220" s="5">
        <v>12</v>
      </c>
      <c r="H1220" s="9">
        <v>11</v>
      </c>
      <c r="I1220" s="8">
        <f>IFERROR(H1221/G1221,"")</f>
        <v>1</v>
      </c>
      <c r="J1220" s="15">
        <f t="shared" si="158"/>
        <v>1</v>
      </c>
      <c r="K1220" s="5" t="s">
        <v>55</v>
      </c>
      <c r="L1220" s="5" t="s">
        <v>55</v>
      </c>
      <c r="M1220" s="5">
        <f t="shared" si="153"/>
        <v>2023</v>
      </c>
      <c r="N1220" s="5" t="str">
        <f t="shared" si="154"/>
        <v>Diciembre</v>
      </c>
      <c r="O1220" s="6" t="str">
        <f t="shared" si="155"/>
        <v>2024-2</v>
      </c>
      <c r="P1220" s="16">
        <v>0</v>
      </c>
      <c r="Q1220" s="16">
        <v>0</v>
      </c>
      <c r="R1220" s="5">
        <v>0</v>
      </c>
      <c r="S1220" s="5" t="s">
        <v>26</v>
      </c>
      <c r="T1220" s="5" t="str">
        <f t="shared" si="156"/>
        <v>317-2023-12-31</v>
      </c>
    </row>
    <row r="1221" spans="1:20" x14ac:dyDescent="0.3">
      <c r="A1221" s="37">
        <v>317</v>
      </c>
      <c r="B1221" s="5" t="s">
        <v>273</v>
      </c>
      <c r="C1221" s="5" t="s">
        <v>110</v>
      </c>
      <c r="D1221" s="5" t="s">
        <v>73</v>
      </c>
      <c r="E1221" s="5" t="s">
        <v>24</v>
      </c>
      <c r="F1221" s="6">
        <v>45291</v>
      </c>
      <c r="G1221" s="5">
        <v>12</v>
      </c>
      <c r="H1221" s="9">
        <v>12</v>
      </c>
      <c r="I1221" s="8">
        <f>IFERROR(H1222/G1222,"")</f>
        <v>1</v>
      </c>
      <c r="J1221" s="15">
        <f t="shared" si="158"/>
        <v>1</v>
      </c>
      <c r="K1221" s="5" t="s">
        <v>55</v>
      </c>
      <c r="L1221" s="5" t="s">
        <v>55</v>
      </c>
      <c r="M1221" s="5">
        <f t="shared" ref="M1221:M1284" si="159">YEAR(F1222)</f>
        <v>2024</v>
      </c>
      <c r="N1221" s="5" t="str">
        <f t="shared" ref="N1221:N1284" si="160">PROPER(TEXT(F1222,"mmmm"))</f>
        <v>Diciembre</v>
      </c>
      <c r="O1221" s="6" t="str">
        <f t="shared" ref="O1221:O1284" si="161">IF(OR(N1222="Enero",N1222="Febrero",N1222="Marzo",N1222="Abril",N1222="Mayo",N1222="Junio"),M1222&amp;"-1",IF(OR(N1222="Julio",N1222="Agosto",N1222="Septiembre",N1222="Octubre",N1222="Noviembre",N1222="Diciembre"),M1222&amp;"-2"))</f>
        <v>2023-1</v>
      </c>
      <c r="P1221" s="16">
        <v>0</v>
      </c>
      <c r="Q1221" s="16">
        <v>0</v>
      </c>
      <c r="R1221" s="5">
        <v>0</v>
      </c>
      <c r="S1221" s="5" t="s">
        <v>26</v>
      </c>
      <c r="T1221" s="5" t="str">
        <f t="shared" ref="T1221:T1284" si="162">A1222&amp;"-"&amp;YEAR(F1222)&amp;"-"&amp;IF(LEN(MONTH(F1222))=1,"0"&amp;MONTH(F1222),MONTH(F1222))&amp;"-"&amp;DAY(F1222)</f>
        <v>317-2024-12-31</v>
      </c>
    </row>
    <row r="1222" spans="1:20" x14ac:dyDescent="0.3">
      <c r="A1222" s="25">
        <v>317</v>
      </c>
      <c r="B1222" s="5" t="s">
        <v>273</v>
      </c>
      <c r="C1222" s="5" t="s">
        <v>110</v>
      </c>
      <c r="D1222" s="5" t="s">
        <v>73</v>
      </c>
      <c r="E1222" s="5" t="s">
        <v>24</v>
      </c>
      <c r="F1222" s="6">
        <v>45657</v>
      </c>
      <c r="G1222" s="5">
        <v>100</v>
      </c>
      <c r="H1222" s="10">
        <v>100</v>
      </c>
      <c r="I1222" s="15">
        <f>IFERROR(IF((H1223/G1223)&gt;1.3,1.3,H1223/G1223),"")</f>
        <v>1.0747500000000001</v>
      </c>
      <c r="J1222" s="15">
        <f t="shared" si="158"/>
        <v>1.0747500000000001</v>
      </c>
      <c r="K1222" s="5"/>
      <c r="L1222" s="5"/>
      <c r="M1222" s="5">
        <f t="shared" si="159"/>
        <v>2023</v>
      </c>
      <c r="N1222" s="5" t="str">
        <f t="shared" si="160"/>
        <v>Junio</v>
      </c>
      <c r="O1222" s="6" t="str">
        <f t="shared" si="161"/>
        <v>2023-2</v>
      </c>
      <c r="P1222" s="16">
        <v>0</v>
      </c>
      <c r="Q1222" s="16">
        <v>0</v>
      </c>
      <c r="R1222" s="5">
        <v>0</v>
      </c>
      <c r="S1222" s="5" t="s">
        <v>26</v>
      </c>
      <c r="T1222" s="5" t="str">
        <f t="shared" si="162"/>
        <v>318-2023-06-30</v>
      </c>
    </row>
    <row r="1223" spans="1:20" x14ac:dyDescent="0.3">
      <c r="A1223" s="25">
        <v>318</v>
      </c>
      <c r="B1223" s="5" t="s">
        <v>274</v>
      </c>
      <c r="C1223" s="5" t="s">
        <v>110</v>
      </c>
      <c r="D1223" s="5" t="s">
        <v>54</v>
      </c>
      <c r="E1223" s="5" t="s">
        <v>24</v>
      </c>
      <c r="F1223" s="17">
        <v>45107</v>
      </c>
      <c r="G1223" s="5">
        <v>80</v>
      </c>
      <c r="H1223" s="9">
        <v>85.98</v>
      </c>
      <c r="I1223" s="8">
        <f>IF(IFERROR(H1224/G1224,"")&gt;130%,130%,H1224/G1224)</f>
        <v>1.1363749999999999</v>
      </c>
      <c r="J1223" s="15">
        <f t="shared" si="158"/>
        <v>1.1363749999999999</v>
      </c>
      <c r="K1223" s="5" t="s">
        <v>25</v>
      </c>
      <c r="L1223" s="5" t="s">
        <v>25</v>
      </c>
      <c r="M1223" s="5">
        <f t="shared" si="159"/>
        <v>2023</v>
      </c>
      <c r="N1223" s="5" t="str">
        <f t="shared" si="160"/>
        <v>Diciembre</v>
      </c>
      <c r="O1223" s="6" t="str">
        <f t="shared" si="161"/>
        <v>2024-2</v>
      </c>
      <c r="P1223" s="16">
        <v>0</v>
      </c>
      <c r="Q1223" s="16">
        <v>0</v>
      </c>
      <c r="R1223" s="5">
        <v>0</v>
      </c>
      <c r="S1223" s="5" t="s">
        <v>26</v>
      </c>
      <c r="T1223" s="5" t="str">
        <f t="shared" si="162"/>
        <v>318-2023-12-31</v>
      </c>
    </row>
    <row r="1224" spans="1:20" x14ac:dyDescent="0.3">
      <c r="A1224" s="37">
        <v>318</v>
      </c>
      <c r="B1224" s="5" t="s">
        <v>274</v>
      </c>
      <c r="C1224" s="5" t="s">
        <v>110</v>
      </c>
      <c r="D1224" s="5" t="s">
        <v>54</v>
      </c>
      <c r="E1224" s="5" t="s">
        <v>24</v>
      </c>
      <c r="F1224" s="6">
        <v>45291</v>
      </c>
      <c r="G1224" s="5">
        <v>80</v>
      </c>
      <c r="H1224" s="9">
        <v>90.91</v>
      </c>
      <c r="I1224" s="8">
        <f>IFERROR(H1225/G1225,"")</f>
        <v>1.1285000000000001</v>
      </c>
      <c r="J1224" s="15">
        <f t="shared" si="158"/>
        <v>1.1285000000000001</v>
      </c>
      <c r="K1224" s="5" t="s">
        <v>25</v>
      </c>
      <c r="L1224" s="5" t="s">
        <v>25</v>
      </c>
      <c r="M1224" s="5">
        <f t="shared" si="159"/>
        <v>2024</v>
      </c>
      <c r="N1224" s="5" t="str">
        <f t="shared" si="160"/>
        <v>Diciembre</v>
      </c>
      <c r="O1224" s="6" t="str">
        <f t="shared" si="161"/>
        <v>2023-1</v>
      </c>
      <c r="P1224" s="16">
        <v>0</v>
      </c>
      <c r="Q1224" s="16">
        <v>0</v>
      </c>
      <c r="R1224" s="5">
        <v>0</v>
      </c>
      <c r="S1224" s="5" t="s">
        <v>26</v>
      </c>
      <c r="T1224" s="5" t="str">
        <f t="shared" si="162"/>
        <v>318-2024-12-31</v>
      </c>
    </row>
    <row r="1225" spans="1:20" x14ac:dyDescent="0.3">
      <c r="A1225" s="25">
        <v>318</v>
      </c>
      <c r="B1225" s="5" t="s">
        <v>275</v>
      </c>
      <c r="C1225" s="5" t="s">
        <v>110</v>
      </c>
      <c r="D1225" s="5" t="s">
        <v>73</v>
      </c>
      <c r="E1225" s="5" t="s">
        <v>24</v>
      </c>
      <c r="F1225" s="6">
        <v>45657</v>
      </c>
      <c r="G1225" s="5">
        <v>80</v>
      </c>
      <c r="H1225" s="10">
        <v>90.28</v>
      </c>
      <c r="I1225" s="15">
        <f>IFERROR(IF((H1226/G1226)&gt;1.3,1.3,H1226/G1226),"")</f>
        <v>0.8</v>
      </c>
      <c r="J1225" s="15">
        <f t="shared" si="158"/>
        <v>0.8</v>
      </c>
      <c r="K1225" s="5" t="s">
        <v>25</v>
      </c>
      <c r="L1225" s="5" t="s">
        <v>25</v>
      </c>
      <c r="M1225" s="5">
        <f t="shared" si="159"/>
        <v>2023</v>
      </c>
      <c r="N1225" s="5" t="str">
        <f t="shared" si="160"/>
        <v>Junio</v>
      </c>
      <c r="O1225" s="6" t="str">
        <f t="shared" si="161"/>
        <v>2023-2</v>
      </c>
      <c r="P1225" s="16">
        <v>0</v>
      </c>
      <c r="Q1225" s="16">
        <v>0</v>
      </c>
      <c r="R1225" s="5">
        <v>0</v>
      </c>
      <c r="S1225" s="5" t="s">
        <v>26</v>
      </c>
      <c r="T1225" s="5" t="str">
        <f t="shared" si="162"/>
        <v>319-2023-06-30</v>
      </c>
    </row>
    <row r="1226" spans="1:20" x14ac:dyDescent="0.3">
      <c r="A1226" s="25">
        <v>319</v>
      </c>
      <c r="B1226" s="5" t="s">
        <v>276</v>
      </c>
      <c r="C1226" s="5" t="s">
        <v>110</v>
      </c>
      <c r="D1226" s="5" t="s">
        <v>54</v>
      </c>
      <c r="E1226" s="5" t="s">
        <v>24</v>
      </c>
      <c r="F1226" s="17">
        <v>45107</v>
      </c>
      <c r="G1226" s="5">
        <v>100</v>
      </c>
      <c r="H1226" s="9">
        <v>80</v>
      </c>
      <c r="I1226" s="8">
        <f>IF(IFERROR(H1227/G1227,"")&gt;130%,130%,H1227/G1227)</f>
        <v>1</v>
      </c>
      <c r="J1226" s="15">
        <f t="shared" si="158"/>
        <v>1</v>
      </c>
      <c r="K1226" s="5" t="s">
        <v>25</v>
      </c>
      <c r="L1226" s="5" t="s">
        <v>25</v>
      </c>
      <c r="M1226" s="5">
        <f t="shared" si="159"/>
        <v>2023</v>
      </c>
      <c r="N1226" s="5" t="str">
        <f t="shared" si="160"/>
        <v>Diciembre</v>
      </c>
      <c r="O1226" s="6" t="str">
        <f t="shared" si="161"/>
        <v>2024-1</v>
      </c>
      <c r="P1226" s="16">
        <v>0</v>
      </c>
      <c r="Q1226" s="16">
        <v>0</v>
      </c>
      <c r="R1226" s="5">
        <v>0</v>
      </c>
      <c r="S1226" s="5" t="s">
        <v>26</v>
      </c>
      <c r="T1226" s="5" t="str">
        <f t="shared" si="162"/>
        <v>319-2023-12-31</v>
      </c>
    </row>
    <row r="1227" spans="1:20" x14ac:dyDescent="0.3">
      <c r="A1227" s="37">
        <v>319</v>
      </c>
      <c r="B1227" s="5" t="s">
        <v>276</v>
      </c>
      <c r="C1227" s="5" t="s">
        <v>110</v>
      </c>
      <c r="D1227" s="5" t="s">
        <v>54</v>
      </c>
      <c r="E1227" s="5" t="s">
        <v>24</v>
      </c>
      <c r="F1227" s="6">
        <v>45291</v>
      </c>
      <c r="G1227" s="5">
        <v>100</v>
      </c>
      <c r="H1227" s="9">
        <v>100</v>
      </c>
      <c r="I1227" s="8">
        <f>IFERROR(H1228/G1228,"")</f>
        <v>1</v>
      </c>
      <c r="J1227" s="15">
        <f t="shared" si="158"/>
        <v>1</v>
      </c>
      <c r="K1227" s="5" t="s">
        <v>25</v>
      </c>
      <c r="L1227" s="5" t="s">
        <v>25</v>
      </c>
      <c r="M1227" s="5">
        <f t="shared" si="159"/>
        <v>2024</v>
      </c>
      <c r="N1227" s="5" t="str">
        <f t="shared" si="160"/>
        <v>Junio</v>
      </c>
      <c r="O1227" s="6" t="str">
        <f t="shared" si="161"/>
        <v>2024-2</v>
      </c>
      <c r="P1227" s="16">
        <v>0</v>
      </c>
      <c r="Q1227" s="16">
        <v>0</v>
      </c>
      <c r="R1227" s="5">
        <v>0</v>
      </c>
      <c r="S1227" s="5" t="s">
        <v>26</v>
      </c>
      <c r="T1227" s="5" t="str">
        <f t="shared" si="162"/>
        <v>319-2024-06-30</v>
      </c>
    </row>
    <row r="1228" spans="1:20" x14ac:dyDescent="0.3">
      <c r="A1228" s="5">
        <v>319</v>
      </c>
      <c r="B1228" s="5" t="s">
        <v>276</v>
      </c>
      <c r="C1228" s="5" t="s">
        <v>110</v>
      </c>
      <c r="D1228" s="5" t="s">
        <v>54</v>
      </c>
      <c r="E1228" s="5" t="s">
        <v>24</v>
      </c>
      <c r="F1228" s="6">
        <v>45473</v>
      </c>
      <c r="G1228" s="5">
        <v>100</v>
      </c>
      <c r="H1228" s="5">
        <v>100</v>
      </c>
      <c r="I1228" s="15">
        <v>1</v>
      </c>
      <c r="J1228" s="15">
        <v>1</v>
      </c>
      <c r="K1228" s="5" t="s">
        <v>25</v>
      </c>
      <c r="L1228" s="5" t="s">
        <v>25</v>
      </c>
      <c r="M1228" s="5">
        <f t="shared" si="159"/>
        <v>2024</v>
      </c>
      <c r="N1228" s="5" t="str">
        <f t="shared" si="160"/>
        <v>Diciembre</v>
      </c>
      <c r="O1228" s="6" t="str">
        <f t="shared" si="161"/>
        <v>2023-1</v>
      </c>
      <c r="P1228" s="5">
        <v>0</v>
      </c>
      <c r="Q1228" s="5">
        <v>0</v>
      </c>
      <c r="R1228" s="5">
        <v>0</v>
      </c>
      <c r="S1228" s="5" t="s">
        <v>26</v>
      </c>
      <c r="T1228" s="5" t="str">
        <f t="shared" si="162"/>
        <v>319-2024-12-31</v>
      </c>
    </row>
    <row r="1229" spans="1:20" x14ac:dyDescent="0.3">
      <c r="A1229" s="25">
        <v>319</v>
      </c>
      <c r="B1229" s="5" t="s">
        <v>276</v>
      </c>
      <c r="C1229" s="5" t="s">
        <v>110</v>
      </c>
      <c r="D1229" s="5" t="s">
        <v>54</v>
      </c>
      <c r="E1229" s="5" t="s">
        <v>24</v>
      </c>
      <c r="F1229" s="6">
        <v>45657</v>
      </c>
      <c r="G1229" s="5">
        <v>100</v>
      </c>
      <c r="H1229" s="10">
        <v>100</v>
      </c>
      <c r="I1229" s="15">
        <f>IFERROR(IF((H1230/G1230)&gt;1.3,1.3,H1230/G1230),"")</f>
        <v>0.46153846153846156</v>
      </c>
      <c r="J1229" s="15">
        <f>IFERROR(IF((H1230/G1230)&gt;H1230/G1230,1.3,H1230/G1230),"")</f>
        <v>0.46153846153846156</v>
      </c>
      <c r="K1229" s="5" t="s">
        <v>25</v>
      </c>
      <c r="L1229" s="5" t="s">
        <v>25</v>
      </c>
      <c r="M1229" s="5">
        <f t="shared" si="159"/>
        <v>2023</v>
      </c>
      <c r="N1229" s="5" t="str">
        <f t="shared" si="160"/>
        <v>Junio</v>
      </c>
      <c r="O1229" s="6" t="str">
        <f t="shared" si="161"/>
        <v>2023-2</v>
      </c>
      <c r="P1229" s="16">
        <v>0</v>
      </c>
      <c r="Q1229" s="16">
        <v>0</v>
      </c>
      <c r="R1229" s="5">
        <v>0</v>
      </c>
      <c r="S1229" s="5" t="s">
        <v>26</v>
      </c>
      <c r="T1229" s="5" t="str">
        <f t="shared" si="162"/>
        <v>320-2023-06-30</v>
      </c>
    </row>
    <row r="1230" spans="1:20" x14ac:dyDescent="0.3">
      <c r="A1230" s="25">
        <v>320</v>
      </c>
      <c r="B1230" s="5" t="s">
        <v>277</v>
      </c>
      <c r="C1230" s="5" t="s">
        <v>110</v>
      </c>
      <c r="D1230" s="5" t="s">
        <v>54</v>
      </c>
      <c r="E1230" s="5" t="s">
        <v>24</v>
      </c>
      <c r="F1230" s="17">
        <v>45107</v>
      </c>
      <c r="G1230" s="5">
        <v>26</v>
      </c>
      <c r="H1230" s="9">
        <v>12</v>
      </c>
      <c r="I1230" s="8">
        <f>IF(IFERROR(H1231/G1231,"")&gt;130%,130%,H1231/G1231)</f>
        <v>1.1333333333333333</v>
      </c>
      <c r="J1230" s="15">
        <f>IFERROR(IF((H1231/G1231)&gt;H1231/G1231,1.3,H1231/G1231),"")</f>
        <v>1.1333333333333333</v>
      </c>
      <c r="K1230" s="5" t="s">
        <v>25</v>
      </c>
      <c r="L1230" s="5" t="s">
        <v>25</v>
      </c>
      <c r="M1230" s="5">
        <f t="shared" si="159"/>
        <v>2023</v>
      </c>
      <c r="N1230" s="5" t="str">
        <f t="shared" si="160"/>
        <v>Diciembre</v>
      </c>
      <c r="O1230" s="6" t="str">
        <f t="shared" si="161"/>
        <v>2024-1</v>
      </c>
      <c r="P1230" s="16">
        <v>0</v>
      </c>
      <c r="Q1230" s="16">
        <v>0</v>
      </c>
      <c r="R1230" s="5">
        <v>0</v>
      </c>
      <c r="S1230" s="5" t="s">
        <v>26</v>
      </c>
      <c r="T1230" s="5" t="str">
        <f t="shared" si="162"/>
        <v>320-2023-12-31</v>
      </c>
    </row>
    <row r="1231" spans="1:20" x14ac:dyDescent="0.3">
      <c r="A1231" s="37">
        <v>320</v>
      </c>
      <c r="B1231" s="5" t="s">
        <v>277</v>
      </c>
      <c r="C1231" s="5" t="s">
        <v>110</v>
      </c>
      <c r="D1231" s="5" t="s">
        <v>54</v>
      </c>
      <c r="E1231" s="5" t="s">
        <v>24</v>
      </c>
      <c r="F1231" s="6">
        <v>45291</v>
      </c>
      <c r="G1231" s="5">
        <v>15</v>
      </c>
      <c r="H1231" s="9">
        <v>17</v>
      </c>
      <c r="I1231" s="8">
        <f>IFERROR(H1232/G1232,"")</f>
        <v>1.4</v>
      </c>
      <c r="J1231" s="15">
        <f>IFERROR(IF((H1232/G1232)&gt;H1232/G1232,1.3,H1232/G1232),"")</f>
        <v>1.4</v>
      </c>
      <c r="K1231" s="5" t="s">
        <v>25</v>
      </c>
      <c r="L1231" s="5" t="s">
        <v>25</v>
      </c>
      <c r="M1231" s="5">
        <f t="shared" si="159"/>
        <v>2024</v>
      </c>
      <c r="N1231" s="5" t="str">
        <f t="shared" si="160"/>
        <v>Junio</v>
      </c>
      <c r="O1231" s="6" t="str">
        <f t="shared" si="161"/>
        <v>2024-2</v>
      </c>
      <c r="P1231" s="16">
        <v>0</v>
      </c>
      <c r="Q1231" s="16">
        <v>0</v>
      </c>
      <c r="R1231" s="5">
        <v>0</v>
      </c>
      <c r="S1231" s="5" t="s">
        <v>26</v>
      </c>
      <c r="T1231" s="5" t="str">
        <f t="shared" si="162"/>
        <v>320-2024-06-30</v>
      </c>
    </row>
    <row r="1232" spans="1:20" x14ac:dyDescent="0.3">
      <c r="A1232" s="5">
        <v>320</v>
      </c>
      <c r="B1232" s="5" t="s">
        <v>278</v>
      </c>
      <c r="C1232" s="5" t="s">
        <v>110</v>
      </c>
      <c r="D1232" s="5" t="s">
        <v>54</v>
      </c>
      <c r="E1232" s="5" t="s">
        <v>24</v>
      </c>
      <c r="F1232" s="6">
        <v>45473</v>
      </c>
      <c r="G1232" s="5">
        <v>100</v>
      </c>
      <c r="H1232" s="5">
        <v>140</v>
      </c>
      <c r="I1232" s="15">
        <v>1.3</v>
      </c>
      <c r="J1232" s="15">
        <v>1.4</v>
      </c>
      <c r="K1232" s="5" t="s">
        <v>55</v>
      </c>
      <c r="L1232" s="5" t="s">
        <v>55</v>
      </c>
      <c r="M1232" s="5">
        <f t="shared" si="159"/>
        <v>2024</v>
      </c>
      <c r="N1232" s="5" t="str">
        <f t="shared" si="160"/>
        <v>Diciembre</v>
      </c>
      <c r="O1232" s="6" t="str">
        <f t="shared" si="161"/>
        <v>2023-1</v>
      </c>
      <c r="P1232" s="5">
        <v>0</v>
      </c>
      <c r="Q1232" s="5">
        <v>0</v>
      </c>
      <c r="R1232" s="5">
        <v>0</v>
      </c>
      <c r="S1232" s="5" t="s">
        <v>26</v>
      </c>
      <c r="T1232" s="5" t="str">
        <f t="shared" si="162"/>
        <v>320-2024-12-31</v>
      </c>
    </row>
    <row r="1233" spans="1:20" x14ac:dyDescent="0.3">
      <c r="A1233" s="25">
        <v>320</v>
      </c>
      <c r="B1233" s="5" t="s">
        <v>278</v>
      </c>
      <c r="C1233" s="5" t="s">
        <v>110</v>
      </c>
      <c r="D1233" s="5" t="s">
        <v>54</v>
      </c>
      <c r="E1233" s="5" t="s">
        <v>24</v>
      </c>
      <c r="F1233" s="6">
        <v>45657</v>
      </c>
      <c r="G1233" s="5">
        <v>100</v>
      </c>
      <c r="H1233" s="10">
        <v>115</v>
      </c>
      <c r="I1233" s="15">
        <f>IFERROR(IF((H1234/G1234)&gt;1.3,1.3,H1234/G1234),"")</f>
        <v>1.3</v>
      </c>
      <c r="J1233" s="15">
        <f>IFERROR(IF((H1234/G1234)&gt;H1234/G1234,1.3,H1234/G1234),"")</f>
        <v>1.3111111111111111</v>
      </c>
      <c r="K1233" s="5" t="s">
        <v>55</v>
      </c>
      <c r="L1233" s="5" t="s">
        <v>55</v>
      </c>
      <c r="M1233" s="5">
        <f t="shared" si="159"/>
        <v>2023</v>
      </c>
      <c r="N1233" s="5" t="str">
        <f t="shared" si="160"/>
        <v>Junio</v>
      </c>
      <c r="O1233" s="6" t="str">
        <f t="shared" si="161"/>
        <v>2023-2</v>
      </c>
      <c r="P1233" s="16">
        <v>0</v>
      </c>
      <c r="Q1233" s="16">
        <v>0</v>
      </c>
      <c r="R1233" s="5">
        <v>0</v>
      </c>
      <c r="S1233" s="5" t="s">
        <v>26</v>
      </c>
      <c r="T1233" s="5" t="str">
        <f t="shared" si="162"/>
        <v>321-2023-06-30</v>
      </c>
    </row>
    <row r="1234" spans="1:20" x14ac:dyDescent="0.3">
      <c r="A1234" s="25">
        <v>321</v>
      </c>
      <c r="B1234" s="5" t="s">
        <v>279</v>
      </c>
      <c r="C1234" s="5" t="s">
        <v>110</v>
      </c>
      <c r="D1234" s="5" t="s">
        <v>54</v>
      </c>
      <c r="E1234" s="5" t="s">
        <v>24</v>
      </c>
      <c r="F1234" s="17">
        <v>45107</v>
      </c>
      <c r="G1234" s="5">
        <v>180</v>
      </c>
      <c r="H1234" s="9">
        <v>236</v>
      </c>
      <c r="I1234" s="8">
        <f>IF(IFERROR(H1235/G1235,"")&gt;130%,130%,H1235/G1235)</f>
        <v>1.2833333333333334</v>
      </c>
      <c r="J1234" s="15">
        <f>IFERROR(IF((H1235/G1235)&gt;H1235/G1235,1.3,H1235/G1235),"")</f>
        <v>1.2833333333333334</v>
      </c>
      <c r="K1234" s="5" t="s">
        <v>55</v>
      </c>
      <c r="L1234" s="5" t="s">
        <v>55</v>
      </c>
      <c r="M1234" s="5">
        <f t="shared" si="159"/>
        <v>2023</v>
      </c>
      <c r="N1234" s="5" t="str">
        <f t="shared" si="160"/>
        <v>Diciembre</v>
      </c>
      <c r="O1234" s="6" t="str">
        <f t="shared" si="161"/>
        <v>2024-1</v>
      </c>
      <c r="P1234" s="16">
        <v>0</v>
      </c>
      <c r="Q1234" s="16">
        <v>0</v>
      </c>
      <c r="R1234" s="5">
        <v>0</v>
      </c>
      <c r="S1234" s="5" t="s">
        <v>26</v>
      </c>
      <c r="T1234" s="5" t="str">
        <f t="shared" si="162"/>
        <v>321-2023-12-31</v>
      </c>
    </row>
    <row r="1235" spans="1:20" x14ac:dyDescent="0.3">
      <c r="A1235" s="37">
        <v>321</v>
      </c>
      <c r="B1235" s="5" t="s">
        <v>279</v>
      </c>
      <c r="C1235" s="5" t="s">
        <v>110</v>
      </c>
      <c r="D1235" s="5" t="s">
        <v>54</v>
      </c>
      <c r="E1235" s="5" t="s">
        <v>24</v>
      </c>
      <c r="F1235" s="6">
        <v>45291</v>
      </c>
      <c r="G1235" s="5">
        <v>180</v>
      </c>
      <c r="H1235" s="9">
        <v>231</v>
      </c>
      <c r="I1235" s="8">
        <f>IFERROR(H1236/G1236,"")</f>
        <v>1.0651999999999999</v>
      </c>
      <c r="J1235" s="15">
        <f>IFERROR(IF((H1236/G1236)&gt;H1236/G1236,1.3,H1236/G1236),"")</f>
        <v>1.0651999999999999</v>
      </c>
      <c r="K1235" s="5" t="s">
        <v>55</v>
      </c>
      <c r="L1235" s="5" t="s">
        <v>55</v>
      </c>
      <c r="M1235" s="5">
        <f t="shared" si="159"/>
        <v>2024</v>
      </c>
      <c r="N1235" s="5" t="str">
        <f t="shared" si="160"/>
        <v>Junio</v>
      </c>
      <c r="O1235" s="6" t="str">
        <f t="shared" si="161"/>
        <v>2024-2</v>
      </c>
      <c r="P1235" s="16">
        <v>0</v>
      </c>
      <c r="Q1235" s="16">
        <v>0</v>
      </c>
      <c r="R1235" s="5">
        <v>0</v>
      </c>
      <c r="S1235" s="5" t="s">
        <v>26</v>
      </c>
      <c r="T1235" s="5" t="str">
        <f t="shared" si="162"/>
        <v>321-2024-06-30</v>
      </c>
    </row>
    <row r="1236" spans="1:20" x14ac:dyDescent="0.3">
      <c r="A1236" s="5">
        <v>321</v>
      </c>
      <c r="B1236" s="5" t="s">
        <v>280</v>
      </c>
      <c r="C1236" s="5" t="s">
        <v>110</v>
      </c>
      <c r="D1236" s="5" t="s">
        <v>54</v>
      </c>
      <c r="E1236" s="5" t="s">
        <v>24</v>
      </c>
      <c r="F1236" s="6">
        <v>45473</v>
      </c>
      <c r="G1236" s="5">
        <v>100</v>
      </c>
      <c r="H1236" s="5">
        <v>106.52</v>
      </c>
      <c r="I1236" s="15">
        <v>1.0651999999999999</v>
      </c>
      <c r="J1236" s="15">
        <v>1.0651999999999999</v>
      </c>
      <c r="K1236" s="5" t="s">
        <v>55</v>
      </c>
      <c r="L1236" s="5" t="s">
        <v>55</v>
      </c>
      <c r="M1236" s="5">
        <f t="shared" si="159"/>
        <v>2024</v>
      </c>
      <c r="N1236" s="5" t="str">
        <f t="shared" si="160"/>
        <v>Diciembre</v>
      </c>
      <c r="O1236" s="6" t="str">
        <f t="shared" si="161"/>
        <v>2022-2</v>
      </c>
      <c r="P1236" s="5">
        <v>0</v>
      </c>
      <c r="Q1236" s="5">
        <v>0</v>
      </c>
      <c r="R1236" s="5">
        <v>0</v>
      </c>
      <c r="S1236" s="5" t="s">
        <v>26</v>
      </c>
      <c r="T1236" s="5" t="str">
        <f t="shared" si="162"/>
        <v>321-2024-12-31</v>
      </c>
    </row>
    <row r="1237" spans="1:20" x14ac:dyDescent="0.3">
      <c r="A1237" s="25">
        <v>321</v>
      </c>
      <c r="B1237" s="5" t="s">
        <v>280</v>
      </c>
      <c r="C1237" s="5" t="s">
        <v>110</v>
      </c>
      <c r="D1237" s="5" t="s">
        <v>54</v>
      </c>
      <c r="E1237" s="5" t="s">
        <v>24</v>
      </c>
      <c r="F1237" s="6">
        <v>45657</v>
      </c>
      <c r="G1237" s="5">
        <v>100</v>
      </c>
      <c r="H1237" s="10">
        <v>502.17</v>
      </c>
      <c r="I1237" s="15">
        <f>IFERROR(IF((H1238/G1238)&gt;1.3,1.3,H1238/G1238),"")</f>
        <v>1</v>
      </c>
      <c r="J1237" s="15">
        <f>IFERROR(IF((H1238/G1238)&gt;H1238/G1238,1.3,H1238/G1238),"")</f>
        <v>1</v>
      </c>
      <c r="K1237" s="5" t="s">
        <v>55</v>
      </c>
      <c r="L1237" s="5" t="s">
        <v>55</v>
      </c>
      <c r="M1237" s="5">
        <f t="shared" si="159"/>
        <v>2022</v>
      </c>
      <c r="N1237" s="5" t="str">
        <f t="shared" si="160"/>
        <v>Diciembre</v>
      </c>
      <c r="O1237" s="6" t="str">
        <f t="shared" si="161"/>
        <v>2023-1</v>
      </c>
      <c r="P1237" s="16">
        <v>0</v>
      </c>
      <c r="Q1237" s="16">
        <v>0</v>
      </c>
      <c r="R1237" s="5">
        <v>0</v>
      </c>
      <c r="S1237" s="5" t="s">
        <v>26</v>
      </c>
      <c r="T1237" s="5" t="str">
        <f t="shared" si="162"/>
        <v>323-2022-12-31</v>
      </c>
    </row>
    <row r="1238" spans="1:20" x14ac:dyDescent="0.3">
      <c r="A1238" s="5">
        <v>323</v>
      </c>
      <c r="B1238" s="5" t="s">
        <v>281</v>
      </c>
      <c r="C1238" s="5" t="s">
        <v>44</v>
      </c>
      <c r="D1238" s="5" t="s">
        <v>54</v>
      </c>
      <c r="E1238" s="5" t="s">
        <v>24</v>
      </c>
      <c r="F1238" s="6">
        <v>44926</v>
      </c>
      <c r="G1238" s="5">
        <v>3</v>
      </c>
      <c r="H1238" s="5">
        <v>3</v>
      </c>
      <c r="I1238" s="15">
        <v>1</v>
      </c>
      <c r="J1238" s="15">
        <v>1</v>
      </c>
      <c r="K1238" s="5" t="s">
        <v>55</v>
      </c>
      <c r="L1238" s="5" t="s">
        <v>55</v>
      </c>
      <c r="M1238" s="5">
        <f t="shared" si="159"/>
        <v>2023</v>
      </c>
      <c r="N1238" s="5" t="str">
        <f t="shared" si="160"/>
        <v>Junio</v>
      </c>
      <c r="O1238" s="6" t="str">
        <f t="shared" si="161"/>
        <v>2023-2</v>
      </c>
      <c r="P1238" s="5">
        <v>0</v>
      </c>
      <c r="Q1238" s="5">
        <v>0</v>
      </c>
      <c r="R1238" s="5">
        <v>1</v>
      </c>
      <c r="S1238" s="5" t="s">
        <v>26</v>
      </c>
      <c r="T1238" s="5" t="str">
        <f t="shared" si="162"/>
        <v>323-2023-06-30</v>
      </c>
    </row>
    <row r="1239" spans="1:20" x14ac:dyDescent="0.3">
      <c r="A1239" s="41">
        <v>323</v>
      </c>
      <c r="B1239" s="5" t="s">
        <v>281</v>
      </c>
      <c r="C1239" s="5" t="s">
        <v>44</v>
      </c>
      <c r="D1239" s="5" t="s">
        <v>54</v>
      </c>
      <c r="E1239" s="5" t="s">
        <v>24</v>
      </c>
      <c r="F1239" s="6">
        <v>45107</v>
      </c>
      <c r="G1239" s="5">
        <v>2</v>
      </c>
      <c r="H1239" s="9">
        <v>2</v>
      </c>
      <c r="I1239" s="15">
        <f>IFERROR(IF((H1240/G1240)&gt;1.3,1.3,H1240/G1240),"")</f>
        <v>1</v>
      </c>
      <c r="J1239" s="15">
        <f t="shared" ref="J1239:J1244" si="163">IFERROR(IF((H1240/G1240)&gt;H1240/G1240,1.3,H1240/G1240),"")</f>
        <v>1</v>
      </c>
      <c r="K1239" s="5" t="s">
        <v>55</v>
      </c>
      <c r="L1239" s="5" t="s">
        <v>55</v>
      </c>
      <c r="M1239" s="5">
        <f t="shared" si="159"/>
        <v>2023</v>
      </c>
      <c r="N1239" s="5" t="str">
        <f t="shared" si="160"/>
        <v>Diciembre</v>
      </c>
      <c r="O1239" s="6" t="str">
        <f t="shared" si="161"/>
        <v>2024-1</v>
      </c>
      <c r="P1239" s="16">
        <v>0</v>
      </c>
      <c r="Q1239" s="16">
        <v>0</v>
      </c>
      <c r="R1239" s="5">
        <v>1</v>
      </c>
      <c r="S1239" s="5" t="s">
        <v>26</v>
      </c>
      <c r="T1239" s="5" t="str">
        <f t="shared" si="162"/>
        <v>323-2023-12-31</v>
      </c>
    </row>
    <row r="1240" spans="1:20" x14ac:dyDescent="0.3">
      <c r="A1240" s="37">
        <v>323</v>
      </c>
      <c r="B1240" s="5" t="s">
        <v>281</v>
      </c>
      <c r="C1240" s="5" t="s">
        <v>44</v>
      </c>
      <c r="D1240" s="5" t="s">
        <v>54</v>
      </c>
      <c r="E1240" s="5" t="s">
        <v>24</v>
      </c>
      <c r="F1240" s="6">
        <v>45291</v>
      </c>
      <c r="G1240" s="5">
        <v>6</v>
      </c>
      <c r="H1240" s="9">
        <v>6</v>
      </c>
      <c r="I1240" s="15">
        <f>IFERROR(IF((H1241/G1241)&gt;1.3,1.3,H1241/G1241),"")</f>
        <v>1</v>
      </c>
      <c r="J1240" s="15">
        <f t="shared" si="163"/>
        <v>1</v>
      </c>
      <c r="K1240" s="5" t="s">
        <v>55</v>
      </c>
      <c r="L1240" s="5" t="s">
        <v>55</v>
      </c>
      <c r="M1240" s="5">
        <f t="shared" si="159"/>
        <v>2024</v>
      </c>
      <c r="N1240" s="5" t="str">
        <f t="shared" si="160"/>
        <v>Junio</v>
      </c>
      <c r="O1240" s="6" t="str">
        <f t="shared" si="161"/>
        <v>2024-2</v>
      </c>
      <c r="P1240" s="16">
        <v>0</v>
      </c>
      <c r="Q1240" s="16">
        <v>0</v>
      </c>
      <c r="R1240" s="5">
        <v>1</v>
      </c>
      <c r="S1240" s="5" t="s">
        <v>26</v>
      </c>
      <c r="T1240" s="5" t="str">
        <f t="shared" si="162"/>
        <v>323-2024-06-30</v>
      </c>
    </row>
    <row r="1241" spans="1:20" x14ac:dyDescent="0.3">
      <c r="A1241" s="37">
        <v>323</v>
      </c>
      <c r="B1241" s="5" t="s">
        <v>281</v>
      </c>
      <c r="C1241" s="5" t="s">
        <v>44</v>
      </c>
      <c r="D1241" s="5" t="s">
        <v>54</v>
      </c>
      <c r="E1241" s="5" t="s">
        <v>24</v>
      </c>
      <c r="F1241" s="6">
        <v>45473</v>
      </c>
      <c r="G1241" s="5">
        <v>3</v>
      </c>
      <c r="H1241" s="9">
        <v>3</v>
      </c>
      <c r="I1241" s="15" t="str">
        <f>IFERROR(IF((H1242/G1242)&gt;1.3,1.3,H1242/G1242),"")</f>
        <v/>
      </c>
      <c r="J1241" s="15" t="str">
        <f t="shared" si="163"/>
        <v/>
      </c>
      <c r="K1241" s="5" t="s">
        <v>55</v>
      </c>
      <c r="L1241" s="5" t="s">
        <v>55</v>
      </c>
      <c r="M1241" s="5">
        <f t="shared" si="159"/>
        <v>2024</v>
      </c>
      <c r="N1241" s="5" t="str">
        <f t="shared" si="160"/>
        <v>Diciembre</v>
      </c>
      <c r="O1241" s="6" t="str">
        <f t="shared" si="161"/>
        <v>2023-1</v>
      </c>
      <c r="P1241" s="16">
        <v>0</v>
      </c>
      <c r="Q1241" s="16">
        <v>0</v>
      </c>
      <c r="R1241" s="5">
        <v>1</v>
      </c>
      <c r="S1241" s="5" t="s">
        <v>26</v>
      </c>
      <c r="T1241" s="5" t="str">
        <f t="shared" si="162"/>
        <v>323-2024-12-31</v>
      </c>
    </row>
    <row r="1242" spans="1:20" x14ac:dyDescent="0.3">
      <c r="A1242" s="37">
        <v>323</v>
      </c>
      <c r="B1242" s="5" t="s">
        <v>281</v>
      </c>
      <c r="C1242" s="5" t="s">
        <v>44</v>
      </c>
      <c r="D1242" s="5" t="s">
        <v>54</v>
      </c>
      <c r="E1242" s="5" t="s">
        <v>24</v>
      </c>
      <c r="F1242" s="6">
        <v>45657</v>
      </c>
      <c r="G1242" s="5">
        <v>0</v>
      </c>
      <c r="H1242" s="5">
        <v>0</v>
      </c>
      <c r="I1242" s="15" t="str">
        <f>IFERROR(IF((H1243/G1243)&gt;1.3,1.3,H1243/G1243),"")</f>
        <v/>
      </c>
      <c r="J1242" s="15" t="str">
        <f t="shared" si="163"/>
        <v/>
      </c>
      <c r="K1242" s="5" t="s">
        <v>55</v>
      </c>
      <c r="L1242" s="5" t="s">
        <v>55</v>
      </c>
      <c r="M1242" s="5">
        <f t="shared" si="159"/>
        <v>2023</v>
      </c>
      <c r="N1242" s="5" t="str">
        <f t="shared" si="160"/>
        <v>Junio</v>
      </c>
      <c r="O1242" s="6" t="str">
        <f t="shared" si="161"/>
        <v>2023-2</v>
      </c>
      <c r="P1242" s="16">
        <v>0</v>
      </c>
      <c r="Q1242" s="16">
        <v>0</v>
      </c>
      <c r="R1242" s="5">
        <v>1</v>
      </c>
      <c r="S1242" s="5" t="s">
        <v>26</v>
      </c>
      <c r="T1242" s="5" t="str">
        <f t="shared" si="162"/>
        <v>324-2023-06-30</v>
      </c>
    </row>
    <row r="1243" spans="1:20" x14ac:dyDescent="0.3">
      <c r="A1243" s="25">
        <v>324</v>
      </c>
      <c r="B1243" s="5" t="s">
        <v>282</v>
      </c>
      <c r="C1243" s="5" t="s">
        <v>44</v>
      </c>
      <c r="D1243" s="5" t="s">
        <v>54</v>
      </c>
      <c r="E1243" s="5" t="s">
        <v>24</v>
      </c>
      <c r="F1243" s="17">
        <v>45107</v>
      </c>
      <c r="G1243" s="5">
        <v>0</v>
      </c>
      <c r="H1243" s="9">
        <v>0</v>
      </c>
      <c r="I1243" s="8">
        <f>IFERROR(H1244/G1244,"")</f>
        <v>1</v>
      </c>
      <c r="J1243" s="15">
        <f t="shared" si="163"/>
        <v>1</v>
      </c>
      <c r="K1243" s="5" t="s">
        <v>55</v>
      </c>
      <c r="L1243" s="5" t="s">
        <v>55</v>
      </c>
      <c r="M1243" s="5">
        <f t="shared" si="159"/>
        <v>2023</v>
      </c>
      <c r="N1243" s="5" t="str">
        <f t="shared" si="160"/>
        <v>Diciembre</v>
      </c>
      <c r="O1243" s="6" t="str">
        <f t="shared" si="161"/>
        <v>2024-1</v>
      </c>
      <c r="P1243" s="16">
        <v>0</v>
      </c>
      <c r="Q1243" s="16">
        <v>0</v>
      </c>
      <c r="R1243" s="5">
        <v>0</v>
      </c>
      <c r="S1243" s="5" t="s">
        <v>26</v>
      </c>
      <c r="T1243" s="5" t="str">
        <f t="shared" si="162"/>
        <v>324-2023-12-31</v>
      </c>
    </row>
    <row r="1244" spans="1:20" x14ac:dyDescent="0.3">
      <c r="A1244" s="37">
        <v>324</v>
      </c>
      <c r="B1244" s="5" t="s">
        <v>282</v>
      </c>
      <c r="C1244" s="5" t="s">
        <v>44</v>
      </c>
      <c r="D1244" s="5" t="s">
        <v>54</v>
      </c>
      <c r="E1244" s="5" t="s">
        <v>24</v>
      </c>
      <c r="F1244" s="6">
        <v>45291</v>
      </c>
      <c r="G1244" s="5">
        <v>12</v>
      </c>
      <c r="H1244" s="9">
        <v>12</v>
      </c>
      <c r="I1244" s="8" t="str">
        <f>IFERROR(H1245/G1245,"")</f>
        <v/>
      </c>
      <c r="J1244" s="15" t="str">
        <f t="shared" si="163"/>
        <v/>
      </c>
      <c r="K1244" s="5" t="s">
        <v>55</v>
      </c>
      <c r="L1244" s="5" t="s">
        <v>55</v>
      </c>
      <c r="M1244" s="5">
        <f t="shared" si="159"/>
        <v>2024</v>
      </c>
      <c r="N1244" s="5" t="str">
        <f t="shared" si="160"/>
        <v>Junio</v>
      </c>
      <c r="O1244" s="6" t="str">
        <f t="shared" si="161"/>
        <v>2024-2</v>
      </c>
      <c r="P1244" s="16">
        <v>0</v>
      </c>
      <c r="Q1244" s="16">
        <v>0</v>
      </c>
      <c r="R1244" s="5">
        <v>0</v>
      </c>
      <c r="S1244" s="5" t="s">
        <v>26</v>
      </c>
      <c r="T1244" s="5" t="str">
        <f t="shared" si="162"/>
        <v>324-2024-06-30</v>
      </c>
    </row>
    <row r="1245" spans="1:20" x14ac:dyDescent="0.3">
      <c r="A1245" s="5">
        <v>324</v>
      </c>
      <c r="B1245" s="5" t="s">
        <v>282</v>
      </c>
      <c r="C1245" s="5" t="s">
        <v>44</v>
      </c>
      <c r="D1245" s="5" t="s">
        <v>54</v>
      </c>
      <c r="E1245" s="5" t="s">
        <v>24</v>
      </c>
      <c r="F1245" s="6">
        <v>45473</v>
      </c>
      <c r="G1245" s="5">
        <v>0</v>
      </c>
      <c r="H1245" s="5">
        <v>0</v>
      </c>
      <c r="I1245" s="15"/>
      <c r="J1245" s="15"/>
      <c r="K1245" s="5" t="s">
        <v>55</v>
      </c>
      <c r="L1245" s="5" t="s">
        <v>55</v>
      </c>
      <c r="M1245" s="5">
        <f t="shared" si="159"/>
        <v>2024</v>
      </c>
      <c r="N1245" s="5" t="str">
        <f t="shared" si="160"/>
        <v>Diciembre</v>
      </c>
      <c r="O1245" s="6" t="str">
        <f t="shared" si="161"/>
        <v>2022-1</v>
      </c>
      <c r="P1245" s="5">
        <v>0</v>
      </c>
      <c r="Q1245" s="5">
        <v>0</v>
      </c>
      <c r="R1245" s="5">
        <v>0</v>
      </c>
      <c r="S1245" s="5" t="s">
        <v>26</v>
      </c>
      <c r="T1245" s="5" t="str">
        <f t="shared" si="162"/>
        <v>324-2024-12-31</v>
      </c>
    </row>
    <row r="1246" spans="1:20" x14ac:dyDescent="0.3">
      <c r="A1246" s="25">
        <v>324</v>
      </c>
      <c r="B1246" s="5" t="s">
        <v>282</v>
      </c>
      <c r="C1246" s="5" t="s">
        <v>44</v>
      </c>
      <c r="D1246" s="5" t="s">
        <v>54</v>
      </c>
      <c r="E1246" s="5" t="s">
        <v>24</v>
      </c>
      <c r="F1246" s="6">
        <v>45657</v>
      </c>
      <c r="G1246" s="5">
        <v>6</v>
      </c>
      <c r="H1246" s="10">
        <v>6</v>
      </c>
      <c r="I1246" s="15">
        <f>IFERROR(IF((H1247/G1247)&gt;1.3,1.3,H1247/G1247),"")</f>
        <v>1</v>
      </c>
      <c r="J1246" s="15">
        <f>IFERROR(IF((H1247/G1247)&gt;H1247/G1247,1.3,H1247/G1247),"")</f>
        <v>1</v>
      </c>
      <c r="K1246" s="5" t="s">
        <v>55</v>
      </c>
      <c r="L1246" s="5" t="s">
        <v>55</v>
      </c>
      <c r="M1246" s="5">
        <f t="shared" si="159"/>
        <v>2022</v>
      </c>
      <c r="N1246" s="5" t="str">
        <f t="shared" si="160"/>
        <v>Junio</v>
      </c>
      <c r="O1246" s="6" t="str">
        <f t="shared" si="161"/>
        <v>2022-2</v>
      </c>
      <c r="P1246" s="16">
        <v>0</v>
      </c>
      <c r="Q1246" s="16">
        <v>0</v>
      </c>
      <c r="R1246" s="5">
        <v>0</v>
      </c>
      <c r="S1246" s="5" t="s">
        <v>26</v>
      </c>
      <c r="T1246" s="5" t="str">
        <f t="shared" si="162"/>
        <v>325-2022-06-30</v>
      </c>
    </row>
    <row r="1247" spans="1:20" x14ac:dyDescent="0.3">
      <c r="A1247" s="5">
        <v>325</v>
      </c>
      <c r="B1247" s="5" t="s">
        <v>283</v>
      </c>
      <c r="C1247" s="5" t="s">
        <v>44</v>
      </c>
      <c r="D1247" s="5" t="s">
        <v>54</v>
      </c>
      <c r="E1247" s="5" t="s">
        <v>24</v>
      </c>
      <c r="F1247" s="17">
        <v>44742</v>
      </c>
      <c r="G1247" s="5">
        <v>3</v>
      </c>
      <c r="H1247" s="9">
        <v>3</v>
      </c>
      <c r="I1247" s="15">
        <v>1</v>
      </c>
      <c r="J1247" s="15">
        <v>1</v>
      </c>
      <c r="K1247" s="5" t="s">
        <v>55</v>
      </c>
      <c r="L1247" s="5" t="s">
        <v>55</v>
      </c>
      <c r="M1247" s="5">
        <f t="shared" si="159"/>
        <v>2022</v>
      </c>
      <c r="N1247" s="5" t="str">
        <f t="shared" si="160"/>
        <v>Diciembre</v>
      </c>
      <c r="O1247" s="6" t="str">
        <f t="shared" si="161"/>
        <v>2023-1</v>
      </c>
      <c r="P1247" s="5">
        <v>0</v>
      </c>
      <c r="Q1247" s="5">
        <v>0</v>
      </c>
      <c r="R1247" s="5">
        <v>0</v>
      </c>
      <c r="S1247" s="5" t="s">
        <v>26</v>
      </c>
      <c r="T1247" s="5" t="str">
        <f t="shared" si="162"/>
        <v>325-2022-12-31</v>
      </c>
    </row>
    <row r="1248" spans="1:20" x14ac:dyDescent="0.3">
      <c r="A1248" s="5">
        <v>325</v>
      </c>
      <c r="B1248" s="5" t="s">
        <v>283</v>
      </c>
      <c r="C1248" s="5" t="s">
        <v>44</v>
      </c>
      <c r="D1248" s="5" t="s">
        <v>54</v>
      </c>
      <c r="E1248" s="5" t="s">
        <v>24</v>
      </c>
      <c r="F1248" s="17">
        <v>44926</v>
      </c>
      <c r="G1248" s="5">
        <v>3</v>
      </c>
      <c r="H1248" s="9">
        <v>3</v>
      </c>
      <c r="I1248" s="15">
        <v>1</v>
      </c>
      <c r="J1248" s="15">
        <v>1</v>
      </c>
      <c r="K1248" s="5" t="s">
        <v>55</v>
      </c>
      <c r="L1248" s="5" t="s">
        <v>55</v>
      </c>
      <c r="M1248" s="5">
        <f t="shared" si="159"/>
        <v>2023</v>
      </c>
      <c r="N1248" s="5" t="str">
        <f t="shared" si="160"/>
        <v>Junio</v>
      </c>
      <c r="O1248" s="6" t="str">
        <f t="shared" si="161"/>
        <v>2023-2</v>
      </c>
      <c r="P1248" s="5">
        <v>0</v>
      </c>
      <c r="Q1248" s="5">
        <v>0</v>
      </c>
      <c r="R1248" s="5">
        <v>0</v>
      </c>
      <c r="S1248" s="5" t="s">
        <v>26</v>
      </c>
      <c r="T1248" s="5" t="str">
        <f t="shared" si="162"/>
        <v>325-2023-06-30</v>
      </c>
    </row>
    <row r="1249" spans="1:20" x14ac:dyDescent="0.3">
      <c r="A1249" s="41">
        <v>325</v>
      </c>
      <c r="B1249" s="5" t="s">
        <v>283</v>
      </c>
      <c r="C1249" s="5" t="s">
        <v>44</v>
      </c>
      <c r="D1249" s="5" t="s">
        <v>54</v>
      </c>
      <c r="E1249" s="5" t="s">
        <v>24</v>
      </c>
      <c r="F1249" s="6">
        <v>45107</v>
      </c>
      <c r="G1249" s="5">
        <v>1</v>
      </c>
      <c r="H1249" s="9">
        <v>1</v>
      </c>
      <c r="I1249" s="15">
        <v>1</v>
      </c>
      <c r="J1249" s="15" t="str">
        <f>IFERROR(IF((H1250/G1250)&gt;H1250/G1250,1.3,H1250/G1250),"")</f>
        <v/>
      </c>
      <c r="K1249" s="5" t="s">
        <v>55</v>
      </c>
      <c r="L1249" s="5" t="s">
        <v>55</v>
      </c>
      <c r="M1249" s="5">
        <f t="shared" si="159"/>
        <v>2023</v>
      </c>
      <c r="N1249" s="5" t="str">
        <f t="shared" si="160"/>
        <v>Diciembre</v>
      </c>
      <c r="O1249" s="6" t="str">
        <f t="shared" si="161"/>
        <v>2024-1</v>
      </c>
      <c r="P1249" s="16">
        <v>0</v>
      </c>
      <c r="Q1249" s="16">
        <v>0</v>
      </c>
      <c r="R1249" s="5">
        <v>1</v>
      </c>
      <c r="S1249" s="5" t="s">
        <v>26</v>
      </c>
      <c r="T1249" s="5" t="str">
        <f t="shared" si="162"/>
        <v>325-2023-12-31</v>
      </c>
    </row>
    <row r="1250" spans="1:20" x14ac:dyDescent="0.3">
      <c r="A1250" s="37">
        <v>325</v>
      </c>
      <c r="B1250" s="5" t="s">
        <v>283</v>
      </c>
      <c r="C1250" s="5" t="s">
        <v>44</v>
      </c>
      <c r="D1250" s="5" t="s">
        <v>54</v>
      </c>
      <c r="E1250" s="5" t="s">
        <v>24</v>
      </c>
      <c r="F1250" s="6">
        <v>45291</v>
      </c>
      <c r="G1250" s="5">
        <v>0</v>
      </c>
      <c r="H1250" s="9">
        <v>0</v>
      </c>
      <c r="I1250" s="15">
        <f>IFERROR(IF((H1251/G1251)&gt;1.3,1.3,H1251/G1251),"")</f>
        <v>1</v>
      </c>
      <c r="J1250" s="15">
        <f>IFERROR(IF((H1251/G1251)&gt;H1251/G1251,1.3,H1251/G1251),"")</f>
        <v>1</v>
      </c>
      <c r="K1250" s="5"/>
      <c r="L1250" s="5"/>
      <c r="M1250" s="5">
        <f t="shared" si="159"/>
        <v>2024</v>
      </c>
      <c r="N1250" s="5" t="str">
        <f t="shared" si="160"/>
        <v>Junio</v>
      </c>
      <c r="O1250" s="6" t="str">
        <f t="shared" si="161"/>
        <v>2024-2</v>
      </c>
      <c r="P1250" s="16">
        <v>0</v>
      </c>
      <c r="Q1250" s="16">
        <v>0</v>
      </c>
      <c r="R1250" s="5">
        <v>1</v>
      </c>
      <c r="S1250" s="5" t="s">
        <v>26</v>
      </c>
      <c r="T1250" s="5" t="str">
        <f t="shared" si="162"/>
        <v>325-2024-06-30</v>
      </c>
    </row>
    <row r="1251" spans="1:20" x14ac:dyDescent="0.3">
      <c r="A1251" s="41">
        <v>325</v>
      </c>
      <c r="B1251" s="5" t="s">
        <v>283</v>
      </c>
      <c r="C1251" s="5" t="s">
        <v>44</v>
      </c>
      <c r="D1251" s="5" t="s">
        <v>54</v>
      </c>
      <c r="E1251" s="5" t="s">
        <v>24</v>
      </c>
      <c r="F1251" s="6">
        <v>45473</v>
      </c>
      <c r="G1251" s="5">
        <v>5</v>
      </c>
      <c r="H1251" s="9">
        <v>5</v>
      </c>
      <c r="I1251" s="15">
        <v>1</v>
      </c>
      <c r="J1251" s="15">
        <f>IFERROR(IF((H1252/G1252)&gt;H1252/G1252,1.3,H1252/G1252),"")</f>
        <v>1</v>
      </c>
      <c r="K1251" s="5" t="s">
        <v>55</v>
      </c>
      <c r="L1251" s="5" t="s">
        <v>55</v>
      </c>
      <c r="M1251" s="5">
        <f t="shared" si="159"/>
        <v>2024</v>
      </c>
      <c r="N1251" s="5" t="str">
        <f t="shared" si="160"/>
        <v>Diciembre</v>
      </c>
      <c r="O1251" s="6" t="str">
        <f t="shared" si="161"/>
        <v>2023-2</v>
      </c>
      <c r="P1251" s="16">
        <v>0</v>
      </c>
      <c r="Q1251" s="16">
        <v>0</v>
      </c>
      <c r="R1251" s="5">
        <v>1</v>
      </c>
      <c r="S1251" s="5" t="s">
        <v>26</v>
      </c>
      <c r="T1251" s="5" t="str">
        <f t="shared" si="162"/>
        <v>325-2024-12-31</v>
      </c>
    </row>
    <row r="1252" spans="1:20" x14ac:dyDescent="0.3">
      <c r="A1252" s="41">
        <v>325</v>
      </c>
      <c r="B1252" s="5" t="s">
        <v>283</v>
      </c>
      <c r="C1252" s="5" t="s">
        <v>44</v>
      </c>
      <c r="D1252" s="5" t="s">
        <v>54</v>
      </c>
      <c r="E1252" s="5" t="s">
        <v>24</v>
      </c>
      <c r="F1252" s="6">
        <v>45657</v>
      </c>
      <c r="G1252" s="5">
        <v>3</v>
      </c>
      <c r="H1252" s="9">
        <v>3</v>
      </c>
      <c r="I1252" s="15">
        <v>1</v>
      </c>
      <c r="J1252" s="15">
        <f>IFERROR(IF((H1253/G1253)&gt;H1253/G1253,1.3,H1253/G1253),"")</f>
        <v>1</v>
      </c>
      <c r="K1252" s="5" t="s">
        <v>55</v>
      </c>
      <c r="L1252" s="5" t="s">
        <v>55</v>
      </c>
      <c r="M1252" s="5">
        <f t="shared" si="159"/>
        <v>2023</v>
      </c>
      <c r="N1252" s="5" t="str">
        <f t="shared" si="160"/>
        <v>Diciembre</v>
      </c>
      <c r="O1252" s="6" t="str">
        <f t="shared" si="161"/>
        <v>2022-2</v>
      </c>
      <c r="P1252" s="16">
        <v>0</v>
      </c>
      <c r="Q1252" s="16">
        <v>0</v>
      </c>
      <c r="R1252" s="5">
        <v>1</v>
      </c>
      <c r="S1252" s="5" t="s">
        <v>26</v>
      </c>
      <c r="T1252" s="5" t="str">
        <f t="shared" si="162"/>
        <v>326-2023-12-31</v>
      </c>
    </row>
    <row r="1253" spans="1:20" x14ac:dyDescent="0.3">
      <c r="A1253" s="37">
        <v>326</v>
      </c>
      <c r="B1253" s="5" t="s">
        <v>284</v>
      </c>
      <c r="C1253" s="5" t="s">
        <v>222</v>
      </c>
      <c r="D1253" s="5" t="s">
        <v>73</v>
      </c>
      <c r="E1253" s="5" t="s">
        <v>24</v>
      </c>
      <c r="F1253" s="6">
        <v>45291</v>
      </c>
      <c r="G1253" s="5">
        <v>5</v>
      </c>
      <c r="H1253" s="9">
        <v>5</v>
      </c>
      <c r="I1253" s="8" t="str">
        <f>IFERROR(H1254/G1254,"")</f>
        <v/>
      </c>
      <c r="J1253" s="15" t="str">
        <f>IFERROR(IF((H1254/G1254)&gt;H1254/G1254,1.3,H1254/G1254),"")</f>
        <v/>
      </c>
      <c r="K1253" s="5" t="s">
        <v>91</v>
      </c>
      <c r="L1253" s="5" t="s">
        <v>91</v>
      </c>
      <c r="M1253" s="5">
        <f t="shared" si="159"/>
        <v>2022</v>
      </c>
      <c r="N1253" s="5" t="str">
        <f t="shared" si="160"/>
        <v>Diciembre</v>
      </c>
      <c r="O1253" s="6" t="str">
        <f t="shared" si="161"/>
        <v>2023-1</v>
      </c>
      <c r="P1253" s="16">
        <v>0</v>
      </c>
      <c r="Q1253" s="16">
        <v>0</v>
      </c>
      <c r="R1253" s="5">
        <v>0</v>
      </c>
      <c r="S1253" s="5" t="s">
        <v>26</v>
      </c>
      <c r="T1253" s="5" t="str">
        <f t="shared" si="162"/>
        <v>327-2022-12-31</v>
      </c>
    </row>
    <row r="1254" spans="1:20" x14ac:dyDescent="0.3">
      <c r="A1254" s="37">
        <v>327</v>
      </c>
      <c r="B1254" s="5" t="s">
        <v>285</v>
      </c>
      <c r="C1254" s="5" t="s">
        <v>222</v>
      </c>
      <c r="D1254" s="5" t="s">
        <v>54</v>
      </c>
      <c r="E1254" s="5" t="s">
        <v>24</v>
      </c>
      <c r="F1254" s="6">
        <v>44926</v>
      </c>
      <c r="G1254" s="5">
        <v>0</v>
      </c>
      <c r="H1254" s="9">
        <v>0</v>
      </c>
      <c r="I1254" s="21"/>
      <c r="J1254" s="15"/>
      <c r="K1254" s="5"/>
      <c r="L1254" s="5"/>
      <c r="M1254" s="5">
        <f t="shared" si="159"/>
        <v>2023</v>
      </c>
      <c r="N1254" s="5" t="str">
        <f t="shared" si="160"/>
        <v>Junio</v>
      </c>
      <c r="O1254" s="6" t="str">
        <f t="shared" si="161"/>
        <v>2023-2</v>
      </c>
      <c r="P1254" s="5">
        <v>0</v>
      </c>
      <c r="Q1254" s="5">
        <v>0</v>
      </c>
      <c r="R1254" s="5">
        <v>0</v>
      </c>
      <c r="S1254" s="5" t="s">
        <v>26</v>
      </c>
      <c r="T1254" s="5" t="str">
        <f t="shared" si="162"/>
        <v>327-2023-06-30</v>
      </c>
    </row>
    <row r="1255" spans="1:20" x14ac:dyDescent="0.3">
      <c r="A1255" s="25">
        <v>327</v>
      </c>
      <c r="B1255" s="5" t="s">
        <v>285</v>
      </c>
      <c r="C1255" s="5" t="s">
        <v>222</v>
      </c>
      <c r="D1255" s="5" t="s">
        <v>54</v>
      </c>
      <c r="E1255" s="5" t="s">
        <v>24</v>
      </c>
      <c r="F1255" s="17">
        <v>45107</v>
      </c>
      <c r="G1255" s="5">
        <v>0</v>
      </c>
      <c r="H1255" s="9">
        <v>0</v>
      </c>
      <c r="I1255" s="8">
        <f>IFERROR(H1256/G1256,"")</f>
        <v>1</v>
      </c>
      <c r="J1255" s="15">
        <f t="shared" ref="J1255:J1264" si="164">IFERROR(IF((H1256/G1256)&gt;H1256/G1256,1.3,H1256/G1256),"")</f>
        <v>1</v>
      </c>
      <c r="K1255" s="5"/>
      <c r="L1255" s="5"/>
      <c r="M1255" s="5">
        <f t="shared" si="159"/>
        <v>2023</v>
      </c>
      <c r="N1255" s="5" t="str">
        <f t="shared" si="160"/>
        <v>Diciembre</v>
      </c>
      <c r="O1255" s="6" t="str">
        <f t="shared" si="161"/>
        <v>2024-1</v>
      </c>
      <c r="P1255" s="16">
        <v>0</v>
      </c>
      <c r="Q1255" s="16">
        <v>0</v>
      </c>
      <c r="R1255" s="5">
        <v>0</v>
      </c>
      <c r="S1255" s="5" t="s">
        <v>26</v>
      </c>
      <c r="T1255" s="5" t="str">
        <f t="shared" si="162"/>
        <v>327-2023-12-31</v>
      </c>
    </row>
    <row r="1256" spans="1:20" x14ac:dyDescent="0.3">
      <c r="A1256" s="37">
        <v>327</v>
      </c>
      <c r="B1256" s="5" t="s">
        <v>285</v>
      </c>
      <c r="C1256" s="5" t="s">
        <v>222</v>
      </c>
      <c r="D1256" s="5" t="s">
        <v>54</v>
      </c>
      <c r="E1256" s="5" t="s">
        <v>24</v>
      </c>
      <c r="F1256" s="6">
        <v>45291</v>
      </c>
      <c r="G1256" s="5">
        <v>2</v>
      </c>
      <c r="H1256" s="9">
        <v>2</v>
      </c>
      <c r="I1256" s="8" t="str">
        <f>IFERROR(H1257/G1257,"")</f>
        <v/>
      </c>
      <c r="J1256" s="15" t="str">
        <f t="shared" si="164"/>
        <v/>
      </c>
      <c r="K1256" s="5"/>
      <c r="L1256" s="5"/>
      <c r="M1256" s="5">
        <f t="shared" si="159"/>
        <v>2024</v>
      </c>
      <c r="N1256" s="5" t="str">
        <f t="shared" si="160"/>
        <v>Junio</v>
      </c>
      <c r="O1256" s="6" t="str">
        <f t="shared" si="161"/>
        <v>2024-2</v>
      </c>
      <c r="P1256" s="16">
        <v>0</v>
      </c>
      <c r="Q1256" s="16">
        <v>0</v>
      </c>
      <c r="R1256" s="5">
        <v>0</v>
      </c>
      <c r="S1256" s="5" t="s">
        <v>26</v>
      </c>
      <c r="T1256" s="5" t="str">
        <f t="shared" si="162"/>
        <v>327-2024-06-30</v>
      </c>
    </row>
    <row r="1257" spans="1:20" x14ac:dyDescent="0.3">
      <c r="A1257" s="25">
        <v>327</v>
      </c>
      <c r="B1257" s="5" t="s">
        <v>285</v>
      </c>
      <c r="C1257" s="5" t="s">
        <v>222</v>
      </c>
      <c r="D1257" s="5" t="s">
        <v>54</v>
      </c>
      <c r="E1257" s="5" t="s">
        <v>24</v>
      </c>
      <c r="F1257" s="17">
        <v>45473</v>
      </c>
      <c r="G1257" s="5">
        <v>0</v>
      </c>
      <c r="H1257" s="9">
        <v>0</v>
      </c>
      <c r="I1257" s="8" t="str">
        <f>IFERROR(H1258/G1258,"")</f>
        <v/>
      </c>
      <c r="J1257" s="15" t="str">
        <f t="shared" si="164"/>
        <v/>
      </c>
      <c r="K1257" s="5"/>
      <c r="L1257" s="5"/>
      <c r="M1257" s="5">
        <f t="shared" si="159"/>
        <v>2024</v>
      </c>
      <c r="N1257" s="5" t="str">
        <f t="shared" si="160"/>
        <v>Diciembre</v>
      </c>
      <c r="O1257" s="6" t="str">
        <f t="shared" si="161"/>
        <v>2023-2</v>
      </c>
      <c r="P1257" s="16">
        <v>0</v>
      </c>
      <c r="Q1257" s="16">
        <v>0</v>
      </c>
      <c r="R1257" s="5">
        <v>0</v>
      </c>
      <c r="S1257" s="5" t="s">
        <v>26</v>
      </c>
      <c r="T1257" s="5" t="str">
        <f t="shared" si="162"/>
        <v>327-2024-12-31</v>
      </c>
    </row>
    <row r="1258" spans="1:20" x14ac:dyDescent="0.3">
      <c r="A1258" s="25">
        <v>327</v>
      </c>
      <c r="B1258" s="5" t="s">
        <v>285</v>
      </c>
      <c r="C1258" s="5" t="s">
        <v>222</v>
      </c>
      <c r="D1258" s="5" t="s">
        <v>54</v>
      </c>
      <c r="E1258" s="5" t="s">
        <v>24</v>
      </c>
      <c r="F1258" s="6">
        <v>45657</v>
      </c>
      <c r="G1258" s="5">
        <v>0</v>
      </c>
      <c r="H1258" s="10">
        <v>0</v>
      </c>
      <c r="I1258" s="15">
        <f>IFERROR(IF((H1259/G1259)&gt;1.3,1.3,H1259/G1259),"")</f>
        <v>1.29375</v>
      </c>
      <c r="J1258" s="15">
        <f t="shared" si="164"/>
        <v>1.29375</v>
      </c>
      <c r="K1258" s="5"/>
      <c r="L1258" s="5"/>
      <c r="M1258" s="5">
        <f t="shared" si="159"/>
        <v>2023</v>
      </c>
      <c r="N1258" s="5" t="str">
        <f t="shared" si="160"/>
        <v>Diciembre</v>
      </c>
      <c r="O1258" s="6" t="str">
        <f t="shared" si="161"/>
        <v>2024-2</v>
      </c>
      <c r="P1258" s="16">
        <v>0</v>
      </c>
      <c r="Q1258" s="16">
        <v>0</v>
      </c>
      <c r="R1258" s="5">
        <v>0</v>
      </c>
      <c r="S1258" s="5" t="s">
        <v>26</v>
      </c>
      <c r="T1258" s="5" t="str">
        <f t="shared" si="162"/>
        <v>328-2023-12-31</v>
      </c>
    </row>
    <row r="1259" spans="1:20" x14ac:dyDescent="0.3">
      <c r="A1259" s="37">
        <v>328</v>
      </c>
      <c r="B1259" s="5" t="s">
        <v>286</v>
      </c>
      <c r="C1259" s="5" t="s">
        <v>287</v>
      </c>
      <c r="D1259" s="5" t="s">
        <v>73</v>
      </c>
      <c r="E1259" s="5" t="s">
        <v>24</v>
      </c>
      <c r="F1259" s="6">
        <v>45291</v>
      </c>
      <c r="G1259" s="5">
        <v>800</v>
      </c>
      <c r="H1259" s="9">
        <v>1035</v>
      </c>
      <c r="I1259" s="8">
        <f>IFERROR(H1260/G1260,"")</f>
        <v>1.57</v>
      </c>
      <c r="J1259" s="15">
        <f t="shared" si="164"/>
        <v>1.57</v>
      </c>
      <c r="K1259" s="5"/>
      <c r="L1259" s="5"/>
      <c r="M1259" s="5">
        <f t="shared" si="159"/>
        <v>2024</v>
      </c>
      <c r="N1259" s="5" t="str">
        <f t="shared" si="160"/>
        <v>Diciembre</v>
      </c>
      <c r="O1259" s="6" t="str">
        <f t="shared" si="161"/>
        <v>2023-2</v>
      </c>
      <c r="P1259" s="16">
        <v>0</v>
      </c>
      <c r="Q1259" s="16">
        <v>0</v>
      </c>
      <c r="R1259" s="5">
        <v>0</v>
      </c>
      <c r="S1259" s="5" t="s">
        <v>51</v>
      </c>
      <c r="T1259" s="5" t="str">
        <f t="shared" si="162"/>
        <v>328-2024-12-31</v>
      </c>
    </row>
    <row r="1260" spans="1:20" x14ac:dyDescent="0.3">
      <c r="A1260" s="25">
        <v>328</v>
      </c>
      <c r="B1260" s="5" t="s">
        <v>286</v>
      </c>
      <c r="C1260" s="5" t="s">
        <v>287</v>
      </c>
      <c r="D1260" s="5" t="s">
        <v>73</v>
      </c>
      <c r="E1260" s="5" t="s">
        <v>24</v>
      </c>
      <c r="F1260" s="6">
        <v>45657</v>
      </c>
      <c r="G1260" s="5">
        <v>100</v>
      </c>
      <c r="H1260" s="10">
        <v>157</v>
      </c>
      <c r="I1260" s="15">
        <f>IFERROR(IF((H1261/G1261)&gt;1.3,1.3,H1261/G1261),"")</f>
        <v>1.105</v>
      </c>
      <c r="J1260" s="15">
        <f t="shared" si="164"/>
        <v>1.105</v>
      </c>
      <c r="K1260" s="5"/>
      <c r="L1260" s="5"/>
      <c r="M1260" s="5">
        <f t="shared" si="159"/>
        <v>2023</v>
      </c>
      <c r="N1260" s="5" t="str">
        <f t="shared" si="160"/>
        <v>Diciembre</v>
      </c>
      <c r="O1260" s="6" t="str">
        <f t="shared" si="161"/>
        <v>2024-2</v>
      </c>
      <c r="P1260" s="16">
        <v>0</v>
      </c>
      <c r="Q1260" s="16">
        <v>0</v>
      </c>
      <c r="R1260" s="5">
        <v>0</v>
      </c>
      <c r="S1260" s="5" t="s">
        <v>51</v>
      </c>
      <c r="T1260" s="5" t="str">
        <f t="shared" si="162"/>
        <v>329-2023-12-31</v>
      </c>
    </row>
    <row r="1261" spans="1:20" x14ac:dyDescent="0.3">
      <c r="A1261" s="37">
        <v>329</v>
      </c>
      <c r="B1261" s="5" t="s">
        <v>288</v>
      </c>
      <c r="C1261" s="5" t="s">
        <v>287</v>
      </c>
      <c r="D1261" s="5" t="s">
        <v>73</v>
      </c>
      <c r="E1261" s="5" t="s">
        <v>24</v>
      </c>
      <c r="F1261" s="6">
        <v>45291</v>
      </c>
      <c r="G1261" s="5">
        <v>3000</v>
      </c>
      <c r="H1261" s="9">
        <v>3315</v>
      </c>
      <c r="I1261" s="8">
        <f>IFERROR(H1262/G1262,"")</f>
        <v>1.0663</v>
      </c>
      <c r="J1261" s="15">
        <f t="shared" si="164"/>
        <v>1.0663</v>
      </c>
      <c r="K1261" s="5"/>
      <c r="L1261" s="5"/>
      <c r="M1261" s="5">
        <f t="shared" si="159"/>
        <v>2024</v>
      </c>
      <c r="N1261" s="5" t="str">
        <f t="shared" si="160"/>
        <v>Diciembre</v>
      </c>
      <c r="O1261" s="6" t="str">
        <f t="shared" si="161"/>
        <v>2023-2</v>
      </c>
      <c r="P1261" s="16">
        <v>0</v>
      </c>
      <c r="Q1261" s="16">
        <v>0</v>
      </c>
      <c r="R1261" s="5">
        <v>0</v>
      </c>
      <c r="S1261" s="5" t="s">
        <v>51</v>
      </c>
      <c r="T1261" s="5" t="str">
        <f t="shared" si="162"/>
        <v>329-2024-12-31</v>
      </c>
    </row>
    <row r="1262" spans="1:20" x14ac:dyDescent="0.3">
      <c r="A1262" s="25">
        <v>329</v>
      </c>
      <c r="B1262" s="5" t="s">
        <v>288</v>
      </c>
      <c r="C1262" s="5" t="s">
        <v>287</v>
      </c>
      <c r="D1262" s="5" t="s">
        <v>73</v>
      </c>
      <c r="E1262" s="5" t="s">
        <v>24</v>
      </c>
      <c r="F1262" s="6">
        <v>45657</v>
      </c>
      <c r="G1262" s="5">
        <v>100</v>
      </c>
      <c r="H1262" s="10">
        <v>106.63</v>
      </c>
      <c r="I1262" s="15" t="str">
        <f>IFERROR(IF((H1263/G1263)&gt;1.3,1.3,H1263/G1263),"")</f>
        <v/>
      </c>
      <c r="J1262" s="15" t="str">
        <f t="shared" si="164"/>
        <v/>
      </c>
      <c r="K1262" s="5"/>
      <c r="L1262" s="5"/>
      <c r="M1262" s="5">
        <f t="shared" si="159"/>
        <v>2023</v>
      </c>
      <c r="N1262" s="5" t="str">
        <f t="shared" si="160"/>
        <v>Diciembre</v>
      </c>
      <c r="O1262" s="6" t="str">
        <f t="shared" si="161"/>
        <v>2024-2</v>
      </c>
      <c r="P1262" s="16">
        <v>0</v>
      </c>
      <c r="Q1262" s="16">
        <v>0</v>
      </c>
      <c r="R1262" s="5">
        <v>0</v>
      </c>
      <c r="S1262" s="5" t="s">
        <v>51</v>
      </c>
      <c r="T1262" s="5" t="str">
        <f t="shared" si="162"/>
        <v>331-2023-12-31</v>
      </c>
    </row>
    <row r="1263" spans="1:20" x14ac:dyDescent="0.3">
      <c r="A1263" s="37">
        <v>331</v>
      </c>
      <c r="B1263" s="5" t="s">
        <v>289</v>
      </c>
      <c r="C1263" s="5" t="s">
        <v>287</v>
      </c>
      <c r="D1263" s="5" t="s">
        <v>73</v>
      </c>
      <c r="E1263" s="5" t="s">
        <v>24</v>
      </c>
      <c r="F1263" s="6">
        <v>45291</v>
      </c>
      <c r="G1263" s="5"/>
      <c r="H1263" s="9">
        <v>81</v>
      </c>
      <c r="I1263" s="21">
        <v>0.81</v>
      </c>
      <c r="J1263" s="15" t="str">
        <f t="shared" si="164"/>
        <v/>
      </c>
      <c r="K1263" s="5" t="s">
        <v>142</v>
      </c>
      <c r="L1263" s="5" t="s">
        <v>25</v>
      </c>
      <c r="M1263" s="5">
        <f t="shared" si="159"/>
        <v>2024</v>
      </c>
      <c r="N1263" s="5" t="str">
        <f t="shared" si="160"/>
        <v>Diciembre</v>
      </c>
      <c r="O1263" s="6" t="str">
        <f t="shared" si="161"/>
        <v>2022-1</v>
      </c>
      <c r="P1263" s="16">
        <v>0</v>
      </c>
      <c r="Q1263" s="16">
        <v>0</v>
      </c>
      <c r="R1263" s="5">
        <v>1</v>
      </c>
      <c r="S1263" s="5" t="s">
        <v>51</v>
      </c>
      <c r="T1263" s="5" t="str">
        <f t="shared" si="162"/>
        <v>331-2024-12-31</v>
      </c>
    </row>
    <row r="1264" spans="1:20" x14ac:dyDescent="0.3">
      <c r="A1264" s="25">
        <v>331</v>
      </c>
      <c r="B1264" s="5" t="s">
        <v>289</v>
      </c>
      <c r="C1264" s="5" t="s">
        <v>287</v>
      </c>
      <c r="D1264" s="5" t="s">
        <v>73</v>
      </c>
      <c r="E1264" s="5" t="s">
        <v>24</v>
      </c>
      <c r="F1264" s="6">
        <v>45657</v>
      </c>
      <c r="G1264" s="5">
        <v>0</v>
      </c>
      <c r="H1264" s="10">
        <v>82</v>
      </c>
      <c r="I1264" s="15">
        <f>IFERROR(IF((H1265/G1265)&gt;1.3,1.3,H1265/G1265),"")</f>
        <v>1.125</v>
      </c>
      <c r="J1264" s="15">
        <f t="shared" si="164"/>
        <v>1.125</v>
      </c>
      <c r="K1264" s="5" t="s">
        <v>142</v>
      </c>
      <c r="L1264" s="5" t="s">
        <v>25</v>
      </c>
      <c r="M1264" s="5">
        <f t="shared" si="159"/>
        <v>2022</v>
      </c>
      <c r="N1264" s="5" t="str">
        <f t="shared" si="160"/>
        <v>Junio</v>
      </c>
      <c r="O1264" s="6" t="str">
        <f t="shared" si="161"/>
        <v>2022-2</v>
      </c>
      <c r="P1264" s="16">
        <v>0</v>
      </c>
      <c r="Q1264" s="16">
        <v>0</v>
      </c>
      <c r="R1264" s="5">
        <v>0</v>
      </c>
      <c r="S1264" s="5" t="s">
        <v>51</v>
      </c>
      <c r="T1264" s="5" t="str">
        <f t="shared" si="162"/>
        <v>332-2022-06-30</v>
      </c>
    </row>
    <row r="1265" spans="1:20" x14ac:dyDescent="0.3">
      <c r="A1265" s="5">
        <v>332</v>
      </c>
      <c r="B1265" s="5" t="s">
        <v>290</v>
      </c>
      <c r="C1265" s="5" t="s">
        <v>28</v>
      </c>
      <c r="D1265" s="5" t="s">
        <v>54</v>
      </c>
      <c r="E1265" s="5" t="s">
        <v>62</v>
      </c>
      <c r="F1265" s="17">
        <v>44742</v>
      </c>
      <c r="G1265" s="5">
        <v>1.6</v>
      </c>
      <c r="H1265" s="12">
        <v>1.8</v>
      </c>
      <c r="I1265" s="15">
        <v>0.88888888888888895</v>
      </c>
      <c r="J1265" s="15">
        <v>0.88888888888888895</v>
      </c>
      <c r="K1265" s="5" t="s">
        <v>25</v>
      </c>
      <c r="L1265" s="5" t="s">
        <v>25</v>
      </c>
      <c r="M1265" s="5">
        <f t="shared" si="159"/>
        <v>2022</v>
      </c>
      <c r="N1265" s="5" t="str">
        <f t="shared" si="160"/>
        <v>Diciembre</v>
      </c>
      <c r="O1265" s="6" t="str">
        <f t="shared" si="161"/>
        <v>2023-1</v>
      </c>
      <c r="P1265" s="5">
        <v>1</v>
      </c>
      <c r="Q1265" s="5">
        <v>1</v>
      </c>
      <c r="R1265" s="5">
        <v>0</v>
      </c>
      <c r="S1265" s="5" t="s">
        <v>51</v>
      </c>
      <c r="T1265" s="5" t="str">
        <f t="shared" si="162"/>
        <v>332-2022-12-31</v>
      </c>
    </row>
    <row r="1266" spans="1:20" x14ac:dyDescent="0.3">
      <c r="A1266" s="5">
        <v>332</v>
      </c>
      <c r="B1266" s="5" t="s">
        <v>290</v>
      </c>
      <c r="C1266" s="5" t="s">
        <v>28</v>
      </c>
      <c r="D1266" s="5" t="s">
        <v>54</v>
      </c>
      <c r="E1266" s="5" t="s">
        <v>62</v>
      </c>
      <c r="F1266" s="17">
        <v>44926</v>
      </c>
      <c r="G1266" s="5">
        <v>1.6</v>
      </c>
      <c r="H1266" s="12">
        <v>1.75</v>
      </c>
      <c r="I1266" s="15">
        <v>0.91428571428571437</v>
      </c>
      <c r="J1266" s="15">
        <v>0.91428571428571437</v>
      </c>
      <c r="K1266" s="5" t="s">
        <v>25</v>
      </c>
      <c r="L1266" s="5" t="s">
        <v>25</v>
      </c>
      <c r="M1266" s="5">
        <f t="shared" si="159"/>
        <v>2023</v>
      </c>
      <c r="N1266" s="5" t="str">
        <f t="shared" si="160"/>
        <v>Junio</v>
      </c>
      <c r="O1266" s="6" t="str">
        <f t="shared" si="161"/>
        <v>2023-2</v>
      </c>
      <c r="P1266" s="5">
        <v>1</v>
      </c>
      <c r="Q1266" s="5">
        <v>1</v>
      </c>
      <c r="R1266" s="5">
        <v>0</v>
      </c>
      <c r="S1266" s="5" t="s">
        <v>51</v>
      </c>
      <c r="T1266" s="5" t="str">
        <f t="shared" si="162"/>
        <v>332-2023-06-30</v>
      </c>
    </row>
    <row r="1267" spans="1:20" x14ac:dyDescent="0.3">
      <c r="A1267" s="25">
        <v>332</v>
      </c>
      <c r="B1267" s="5" t="s">
        <v>290</v>
      </c>
      <c r="C1267" s="5" t="s">
        <v>28</v>
      </c>
      <c r="D1267" s="5" t="s">
        <v>54</v>
      </c>
      <c r="E1267" s="5" t="s">
        <v>62</v>
      </c>
      <c r="F1267" s="17">
        <v>45107</v>
      </c>
      <c r="G1267" s="5">
        <v>1.8</v>
      </c>
      <c r="H1267" s="12">
        <v>1.57</v>
      </c>
      <c r="I1267" s="15">
        <f>IFERROR(IF((G1268/H1268)&gt;1.3,1.3,G1268/H1268),"")</f>
        <v>1.3</v>
      </c>
      <c r="J1267" s="8">
        <f>IFERROR(G1268/H1268,"")</f>
        <v>1.3846153846153846</v>
      </c>
      <c r="K1267" s="5" t="s">
        <v>25</v>
      </c>
      <c r="L1267" s="5" t="s">
        <v>25</v>
      </c>
      <c r="M1267" s="5">
        <f t="shared" si="159"/>
        <v>2023</v>
      </c>
      <c r="N1267" s="5" t="str">
        <f t="shared" si="160"/>
        <v>Diciembre</v>
      </c>
      <c r="O1267" s="6" t="str">
        <f t="shared" si="161"/>
        <v>2024-1</v>
      </c>
      <c r="P1267" s="16">
        <v>2</v>
      </c>
      <c r="Q1267" s="16">
        <v>2</v>
      </c>
      <c r="R1267" s="5">
        <v>1</v>
      </c>
      <c r="S1267" s="5" t="s">
        <v>29</v>
      </c>
      <c r="T1267" s="5" t="str">
        <f t="shared" si="162"/>
        <v>332-2023-12-31</v>
      </c>
    </row>
    <row r="1268" spans="1:20" x14ac:dyDescent="0.3">
      <c r="A1268" s="37">
        <v>332</v>
      </c>
      <c r="B1268" s="5" t="s">
        <v>290</v>
      </c>
      <c r="C1268" s="5" t="s">
        <v>28</v>
      </c>
      <c r="D1268" s="5" t="s">
        <v>54</v>
      </c>
      <c r="E1268" s="5" t="s">
        <v>62</v>
      </c>
      <c r="F1268" s="6">
        <v>45291</v>
      </c>
      <c r="G1268" s="5">
        <v>1.8</v>
      </c>
      <c r="H1268" s="12">
        <v>1.3</v>
      </c>
      <c r="I1268" s="15">
        <f>IFERROR(IF((G1269/H1269)&gt;1.3,1.3,G1269/H1269),"")</f>
        <v>1.0135135135135136</v>
      </c>
      <c r="J1268" s="8">
        <f>IFERROR(G1269/H1269,"")</f>
        <v>1.0135135135135136</v>
      </c>
      <c r="K1268" s="5" t="s">
        <v>25</v>
      </c>
      <c r="L1268" s="5" t="s">
        <v>25</v>
      </c>
      <c r="M1268" s="5">
        <f t="shared" si="159"/>
        <v>2024</v>
      </c>
      <c r="N1268" s="5" t="str">
        <f t="shared" si="160"/>
        <v>Junio</v>
      </c>
      <c r="O1268" s="6" t="str">
        <f t="shared" si="161"/>
        <v>2024-2</v>
      </c>
      <c r="P1268" s="16">
        <v>1</v>
      </c>
      <c r="Q1268" s="16">
        <v>1</v>
      </c>
      <c r="R1268" s="5">
        <v>1</v>
      </c>
      <c r="S1268" s="5" t="s">
        <v>29</v>
      </c>
      <c r="T1268" s="5" t="str">
        <f t="shared" si="162"/>
        <v>332-2024-06-30</v>
      </c>
    </row>
    <row r="1269" spans="1:20" x14ac:dyDescent="0.3">
      <c r="A1269" s="25">
        <v>332</v>
      </c>
      <c r="B1269" s="5" t="s">
        <v>290</v>
      </c>
      <c r="C1269" s="5" t="s">
        <v>28</v>
      </c>
      <c r="D1269" s="5" t="s">
        <v>54</v>
      </c>
      <c r="E1269" s="5" t="s">
        <v>62</v>
      </c>
      <c r="F1269" s="17">
        <v>45473</v>
      </c>
      <c r="G1269" s="5">
        <v>1.5</v>
      </c>
      <c r="H1269" s="12">
        <v>1.48</v>
      </c>
      <c r="I1269" s="15">
        <f>IFERROR(IF((G1270/H1270)&gt;1.3,1.3,G1270/H1270),"")</f>
        <v>1.3</v>
      </c>
      <c r="J1269" s="8">
        <f>IFERROR(G1270/H1270,"")</f>
        <v>2.1951219512195124</v>
      </c>
      <c r="K1269" s="5" t="s">
        <v>25</v>
      </c>
      <c r="L1269" s="5" t="s">
        <v>25</v>
      </c>
      <c r="M1269" s="5">
        <f t="shared" si="159"/>
        <v>2024</v>
      </c>
      <c r="N1269" s="5" t="str">
        <f t="shared" si="160"/>
        <v>Diciembre</v>
      </c>
      <c r="O1269" s="6" t="str">
        <f t="shared" si="161"/>
        <v>2022-2</v>
      </c>
      <c r="P1269" s="16">
        <v>2</v>
      </c>
      <c r="Q1269" s="16">
        <v>2</v>
      </c>
      <c r="R1269" s="5">
        <v>1</v>
      </c>
      <c r="S1269" s="5" t="s">
        <v>29</v>
      </c>
      <c r="T1269" s="5" t="str">
        <f t="shared" si="162"/>
        <v>332-2024-12-31</v>
      </c>
    </row>
    <row r="1270" spans="1:20" x14ac:dyDescent="0.3">
      <c r="A1270" s="25">
        <v>332</v>
      </c>
      <c r="B1270" s="5" t="s">
        <v>290</v>
      </c>
      <c r="C1270" s="5" t="s">
        <v>28</v>
      </c>
      <c r="D1270" s="5" t="s">
        <v>54</v>
      </c>
      <c r="E1270" s="5" t="s">
        <v>62</v>
      </c>
      <c r="F1270" s="6">
        <v>45657</v>
      </c>
      <c r="G1270" s="5">
        <v>1.8</v>
      </c>
      <c r="H1270" s="10">
        <v>0.82</v>
      </c>
      <c r="I1270" s="15">
        <f>IFERROR(IF((G1271/H1271)&gt;1.3,1.3,G1271/H1271),"")</f>
        <v>1</v>
      </c>
      <c r="J1270" s="8">
        <f>IFERROR(G1271/H1271,"")</f>
        <v>1</v>
      </c>
      <c r="K1270" s="5" t="s">
        <v>25</v>
      </c>
      <c r="L1270" s="5" t="s">
        <v>25</v>
      </c>
      <c r="M1270" s="5">
        <f t="shared" si="159"/>
        <v>2022</v>
      </c>
      <c r="N1270" s="5" t="str">
        <f t="shared" si="160"/>
        <v>Diciembre</v>
      </c>
      <c r="O1270" s="6" t="str">
        <f t="shared" si="161"/>
        <v>2023-2</v>
      </c>
      <c r="P1270" s="16">
        <v>2</v>
      </c>
      <c r="Q1270" s="16">
        <v>2</v>
      </c>
      <c r="R1270" s="5">
        <v>0</v>
      </c>
      <c r="S1270" s="5" t="s">
        <v>29</v>
      </c>
      <c r="T1270" s="5" t="str">
        <f t="shared" si="162"/>
        <v>334-2022-12-31</v>
      </c>
    </row>
    <row r="1271" spans="1:20" x14ac:dyDescent="0.3">
      <c r="A1271" s="5">
        <v>334</v>
      </c>
      <c r="B1271" s="5" t="s">
        <v>291</v>
      </c>
      <c r="C1271" s="5" t="s">
        <v>28</v>
      </c>
      <c r="D1271" s="5" t="s">
        <v>73</v>
      </c>
      <c r="E1271" s="5" t="s">
        <v>24</v>
      </c>
      <c r="F1271" s="6">
        <v>44926</v>
      </c>
      <c r="G1271" s="5">
        <v>86</v>
      </c>
      <c r="H1271" s="5">
        <v>86</v>
      </c>
      <c r="I1271" s="15">
        <v>1</v>
      </c>
      <c r="J1271" s="15">
        <v>1</v>
      </c>
      <c r="K1271" s="5" t="s">
        <v>55</v>
      </c>
      <c r="L1271" s="5" t="s">
        <v>55</v>
      </c>
      <c r="M1271" s="5">
        <f t="shared" si="159"/>
        <v>2023</v>
      </c>
      <c r="N1271" s="5" t="str">
        <f t="shared" si="160"/>
        <v>Diciembre</v>
      </c>
      <c r="O1271" s="6" t="str">
        <f t="shared" si="161"/>
        <v>2024-2</v>
      </c>
      <c r="P1271" s="5">
        <v>0</v>
      </c>
      <c r="Q1271" s="5">
        <v>0</v>
      </c>
      <c r="R1271" s="5">
        <v>1</v>
      </c>
      <c r="S1271" s="5" t="s">
        <v>29</v>
      </c>
      <c r="T1271" s="5" t="str">
        <f t="shared" si="162"/>
        <v>334-2023-12-31</v>
      </c>
    </row>
    <row r="1272" spans="1:20" x14ac:dyDescent="0.3">
      <c r="A1272" s="37">
        <v>334</v>
      </c>
      <c r="B1272" s="5" t="s">
        <v>291</v>
      </c>
      <c r="C1272" s="5" t="s">
        <v>28</v>
      </c>
      <c r="D1272" s="5" t="s">
        <v>73</v>
      </c>
      <c r="E1272" s="5" t="s">
        <v>24</v>
      </c>
      <c r="F1272" s="6">
        <v>45291</v>
      </c>
      <c r="G1272" s="5">
        <v>88</v>
      </c>
      <c r="H1272" s="9">
        <v>88.39</v>
      </c>
      <c r="I1272" s="15">
        <f>IFERROR(IF((H1273/G1273)&gt;1.3,1.3,H1273/G1273),"")</f>
        <v>1.0095454545454545</v>
      </c>
      <c r="J1272" s="15">
        <f t="shared" ref="J1272:J1277" si="165">IFERROR(IF((H1273/G1273)&gt;H1273/G1273,1.3,H1273/G1273),"")</f>
        <v>1.0095454545454545</v>
      </c>
      <c r="K1272" s="5" t="s">
        <v>55</v>
      </c>
      <c r="L1272" s="5" t="s">
        <v>55</v>
      </c>
      <c r="M1272" s="5">
        <f t="shared" si="159"/>
        <v>2024</v>
      </c>
      <c r="N1272" s="5" t="str">
        <f t="shared" si="160"/>
        <v>Diciembre</v>
      </c>
      <c r="O1272" s="6" t="str">
        <f t="shared" si="161"/>
        <v>2023-2</v>
      </c>
      <c r="P1272" s="16">
        <v>0</v>
      </c>
      <c r="Q1272" s="16">
        <v>0</v>
      </c>
      <c r="R1272" s="5">
        <v>1</v>
      </c>
      <c r="S1272" s="5" t="s">
        <v>29</v>
      </c>
      <c r="T1272" s="5" t="str">
        <f t="shared" si="162"/>
        <v>334-2024-12-31</v>
      </c>
    </row>
    <row r="1273" spans="1:20" x14ac:dyDescent="0.3">
      <c r="A1273" s="25">
        <v>334</v>
      </c>
      <c r="B1273" s="5" t="s">
        <v>291</v>
      </c>
      <c r="C1273" s="5" t="s">
        <v>28</v>
      </c>
      <c r="D1273" s="5" t="s">
        <v>73</v>
      </c>
      <c r="E1273" s="5" t="s">
        <v>24</v>
      </c>
      <c r="F1273" s="6">
        <v>45657</v>
      </c>
      <c r="G1273" s="5">
        <v>88</v>
      </c>
      <c r="H1273" s="10">
        <v>88.84</v>
      </c>
      <c r="I1273" s="15">
        <f>IFERROR(IF((H1274/G1274)&gt;1.3,1.3,H1274/G1274),"")</f>
        <v>1.173125</v>
      </c>
      <c r="J1273" s="15">
        <f t="shared" si="165"/>
        <v>1.173125</v>
      </c>
      <c r="K1273" s="5" t="s">
        <v>55</v>
      </c>
      <c r="L1273" s="5" t="s">
        <v>55</v>
      </c>
      <c r="M1273" s="5">
        <f t="shared" si="159"/>
        <v>2023</v>
      </c>
      <c r="N1273" s="5" t="str">
        <f t="shared" si="160"/>
        <v>Diciembre</v>
      </c>
      <c r="O1273" s="6" t="str">
        <f t="shared" si="161"/>
        <v>2024-2</v>
      </c>
      <c r="P1273" s="16">
        <v>0</v>
      </c>
      <c r="Q1273" s="16">
        <v>0</v>
      </c>
      <c r="R1273" s="5">
        <v>0</v>
      </c>
      <c r="S1273" s="5" t="s">
        <v>29</v>
      </c>
      <c r="T1273" s="5" t="str">
        <f t="shared" si="162"/>
        <v>335-2023-12-31</v>
      </c>
    </row>
    <row r="1274" spans="1:20" x14ac:dyDescent="0.3">
      <c r="A1274" s="37">
        <v>335</v>
      </c>
      <c r="B1274" s="5" t="s">
        <v>292</v>
      </c>
      <c r="C1274" s="5" t="s">
        <v>28</v>
      </c>
      <c r="D1274" s="5" t="s">
        <v>73</v>
      </c>
      <c r="E1274" s="5" t="s">
        <v>24</v>
      </c>
      <c r="F1274" s="6">
        <v>45291</v>
      </c>
      <c r="G1274" s="5">
        <v>80</v>
      </c>
      <c r="H1274" s="9">
        <v>93.85</v>
      </c>
      <c r="I1274" s="8">
        <f>IFERROR(H1275/G1275,"")</f>
        <v>0.9871951219512195</v>
      </c>
      <c r="J1274" s="15">
        <f t="shared" si="165"/>
        <v>0.9871951219512195</v>
      </c>
      <c r="K1274" s="5" t="s">
        <v>25</v>
      </c>
      <c r="L1274" s="5" t="s">
        <v>25</v>
      </c>
      <c r="M1274" s="5">
        <f t="shared" si="159"/>
        <v>2024</v>
      </c>
      <c r="N1274" s="5" t="str">
        <f t="shared" si="160"/>
        <v>Diciembre</v>
      </c>
      <c r="O1274" s="6" t="str">
        <f t="shared" si="161"/>
        <v>2024-2</v>
      </c>
      <c r="P1274" s="16">
        <v>0</v>
      </c>
      <c r="Q1274" s="16">
        <v>0</v>
      </c>
      <c r="R1274" s="5">
        <v>0</v>
      </c>
      <c r="S1274" s="5" t="s">
        <v>29</v>
      </c>
      <c r="T1274" s="5" t="str">
        <f t="shared" si="162"/>
        <v>335-2024-12-31</v>
      </c>
    </row>
    <row r="1275" spans="1:20" x14ac:dyDescent="0.3">
      <c r="A1275" s="25">
        <v>335</v>
      </c>
      <c r="B1275" s="5" t="s">
        <v>292</v>
      </c>
      <c r="C1275" s="5" t="s">
        <v>28</v>
      </c>
      <c r="D1275" s="5" t="s">
        <v>73</v>
      </c>
      <c r="E1275" s="5" t="s">
        <v>24</v>
      </c>
      <c r="F1275" s="6">
        <v>45657</v>
      </c>
      <c r="G1275" s="5">
        <v>82</v>
      </c>
      <c r="H1275" s="10">
        <v>80.95</v>
      </c>
      <c r="I1275" s="15">
        <f>IFERROR(IF((H1276/G1276)&gt;1.3,1.3,H1276/G1276),"")</f>
        <v>0.39500000000000002</v>
      </c>
      <c r="J1275" s="15">
        <f t="shared" si="165"/>
        <v>0.39500000000000002</v>
      </c>
      <c r="K1275" s="5" t="s">
        <v>25</v>
      </c>
      <c r="L1275" s="5" t="s">
        <v>25</v>
      </c>
      <c r="M1275" s="5">
        <f t="shared" si="159"/>
        <v>2024</v>
      </c>
      <c r="N1275" s="5" t="str">
        <f t="shared" si="160"/>
        <v>Diciembre</v>
      </c>
      <c r="O1275" s="6" t="str">
        <f t="shared" si="161"/>
        <v>2023-2</v>
      </c>
      <c r="P1275" s="16">
        <v>0</v>
      </c>
      <c r="Q1275" s="16">
        <v>0</v>
      </c>
      <c r="R1275" s="5">
        <v>0</v>
      </c>
      <c r="S1275" s="5" t="s">
        <v>29</v>
      </c>
      <c r="T1275" s="5" t="str">
        <f t="shared" si="162"/>
        <v>336-2024-12-31</v>
      </c>
    </row>
    <row r="1276" spans="1:20" x14ac:dyDescent="0.3">
      <c r="A1276" s="25">
        <v>336</v>
      </c>
      <c r="B1276" s="5" t="s">
        <v>293</v>
      </c>
      <c r="C1276" s="5" t="s">
        <v>112</v>
      </c>
      <c r="D1276" s="5" t="s">
        <v>73</v>
      </c>
      <c r="E1276" s="5" t="s">
        <v>62</v>
      </c>
      <c r="F1276" s="6">
        <v>45657</v>
      </c>
      <c r="G1276" s="5">
        <v>2</v>
      </c>
      <c r="H1276" s="10">
        <v>0.79</v>
      </c>
      <c r="I1276" s="15">
        <f>IFERROR(IF((H1277/G1277)&gt;1.3,1.3,H1277/G1277),"")</f>
        <v>1</v>
      </c>
      <c r="J1276" s="15">
        <f t="shared" si="165"/>
        <v>1</v>
      </c>
      <c r="K1276" s="5"/>
      <c r="L1276" s="5"/>
      <c r="M1276" s="5">
        <f t="shared" si="159"/>
        <v>2023</v>
      </c>
      <c r="N1276" s="5" t="str">
        <f t="shared" si="160"/>
        <v>Diciembre</v>
      </c>
      <c r="O1276" s="6" t="str">
        <f t="shared" si="161"/>
        <v>2024-1</v>
      </c>
      <c r="P1276" s="16">
        <v>0</v>
      </c>
      <c r="Q1276" s="16">
        <v>0</v>
      </c>
      <c r="R1276" s="5">
        <v>0</v>
      </c>
      <c r="S1276" s="5" t="s">
        <v>29</v>
      </c>
      <c r="T1276" s="5" t="str">
        <f t="shared" si="162"/>
        <v>337-2023-12-31</v>
      </c>
    </row>
    <row r="1277" spans="1:20" x14ac:dyDescent="0.3">
      <c r="A1277" s="37">
        <v>337</v>
      </c>
      <c r="B1277" s="5" t="s">
        <v>294</v>
      </c>
      <c r="C1277" s="5" t="s">
        <v>222</v>
      </c>
      <c r="D1277" s="5" t="s">
        <v>54</v>
      </c>
      <c r="E1277" s="5" t="s">
        <v>24</v>
      </c>
      <c r="F1277" s="6">
        <v>45291</v>
      </c>
      <c r="G1277" s="5">
        <v>3</v>
      </c>
      <c r="H1277" s="9">
        <v>3</v>
      </c>
      <c r="I1277" s="8">
        <f>IFERROR(H1278/G1278,"")</f>
        <v>1</v>
      </c>
      <c r="J1277" s="15">
        <f t="shared" si="165"/>
        <v>1</v>
      </c>
      <c r="K1277" s="5"/>
      <c r="L1277" s="5"/>
      <c r="M1277" s="5">
        <f t="shared" si="159"/>
        <v>2024</v>
      </c>
      <c r="N1277" s="5" t="str">
        <f t="shared" si="160"/>
        <v>Junio</v>
      </c>
      <c r="O1277" s="6" t="str">
        <f t="shared" si="161"/>
        <v>2023-1</v>
      </c>
      <c r="P1277" s="16">
        <v>0</v>
      </c>
      <c r="Q1277" s="16">
        <v>0</v>
      </c>
      <c r="R1277" s="5">
        <v>0</v>
      </c>
      <c r="S1277" s="5" t="s">
        <v>26</v>
      </c>
      <c r="T1277" s="5" t="str">
        <f t="shared" si="162"/>
        <v>337-2024-06-30</v>
      </c>
    </row>
    <row r="1278" spans="1:20" x14ac:dyDescent="0.3">
      <c r="A1278" s="5">
        <v>337</v>
      </c>
      <c r="B1278" s="5" t="s">
        <v>294</v>
      </c>
      <c r="C1278" s="5" t="s">
        <v>222</v>
      </c>
      <c r="D1278" s="5" t="s">
        <v>54</v>
      </c>
      <c r="E1278" s="5" t="s">
        <v>24</v>
      </c>
      <c r="F1278" s="6">
        <v>45473</v>
      </c>
      <c r="G1278" s="5">
        <v>100</v>
      </c>
      <c r="H1278" s="5">
        <v>100</v>
      </c>
      <c r="I1278" s="15">
        <v>1</v>
      </c>
      <c r="J1278" s="15">
        <v>1</v>
      </c>
      <c r="K1278" s="5" t="s">
        <v>55</v>
      </c>
      <c r="L1278" s="5" t="s">
        <v>55</v>
      </c>
      <c r="M1278" s="5">
        <f t="shared" si="159"/>
        <v>2023</v>
      </c>
      <c r="N1278" s="5" t="str">
        <f t="shared" si="160"/>
        <v>Junio</v>
      </c>
      <c r="O1278" s="6" t="str">
        <f t="shared" si="161"/>
        <v>2024-1</v>
      </c>
      <c r="P1278" s="5">
        <v>0</v>
      </c>
      <c r="Q1278" s="5">
        <v>0</v>
      </c>
      <c r="R1278" s="5">
        <v>0</v>
      </c>
      <c r="S1278" s="5" t="s">
        <v>26</v>
      </c>
      <c r="T1278" s="5" t="str">
        <f t="shared" si="162"/>
        <v>338-2023-06-30</v>
      </c>
    </row>
    <row r="1279" spans="1:20" x14ac:dyDescent="0.3">
      <c r="A1279" s="25">
        <v>338</v>
      </c>
      <c r="B1279" s="5" t="s">
        <v>295</v>
      </c>
      <c r="C1279" s="5" t="s">
        <v>222</v>
      </c>
      <c r="D1279" s="5" t="s">
        <v>54</v>
      </c>
      <c r="E1279" s="5" t="s">
        <v>24</v>
      </c>
      <c r="F1279" s="17">
        <v>45107</v>
      </c>
      <c r="G1279" s="5">
        <v>5</v>
      </c>
      <c r="H1279" s="9">
        <v>5</v>
      </c>
      <c r="I1279" s="8">
        <f>IFERROR(H1280/G1280,"")</f>
        <v>1</v>
      </c>
      <c r="J1279" s="15">
        <f>IFERROR(IF((H1280/G1280)&gt;H1280/G1280,1.3,H1280/G1280),"")</f>
        <v>1</v>
      </c>
      <c r="K1279" s="5" t="s">
        <v>55</v>
      </c>
      <c r="L1279" s="5" t="s">
        <v>55</v>
      </c>
      <c r="M1279" s="5">
        <f t="shared" si="159"/>
        <v>2024</v>
      </c>
      <c r="N1279" s="5" t="str">
        <f t="shared" si="160"/>
        <v>Junio</v>
      </c>
      <c r="O1279" s="6" t="str">
        <f t="shared" si="161"/>
        <v>2023-2</v>
      </c>
      <c r="P1279" s="16">
        <v>0</v>
      </c>
      <c r="Q1279" s="16">
        <v>0</v>
      </c>
      <c r="R1279" s="5">
        <v>0</v>
      </c>
      <c r="S1279" s="5" t="s">
        <v>26</v>
      </c>
      <c r="T1279" s="5" t="str">
        <f t="shared" si="162"/>
        <v>338-2024-06-30</v>
      </c>
    </row>
    <row r="1280" spans="1:20" x14ac:dyDescent="0.3">
      <c r="A1280" s="5">
        <v>338</v>
      </c>
      <c r="B1280" s="5" t="s">
        <v>296</v>
      </c>
      <c r="C1280" s="5" t="s">
        <v>222</v>
      </c>
      <c r="D1280" s="5" t="s">
        <v>54</v>
      </c>
      <c r="E1280" s="5" t="s">
        <v>24</v>
      </c>
      <c r="F1280" s="6">
        <v>45473</v>
      </c>
      <c r="G1280" s="5">
        <v>3</v>
      </c>
      <c r="H1280" s="5">
        <v>3</v>
      </c>
      <c r="I1280" s="15">
        <v>1</v>
      </c>
      <c r="J1280" s="15">
        <v>1</v>
      </c>
      <c r="K1280" s="5" t="s">
        <v>55</v>
      </c>
      <c r="L1280" s="5" t="s">
        <v>55</v>
      </c>
      <c r="M1280" s="5">
        <f t="shared" si="159"/>
        <v>2023</v>
      </c>
      <c r="N1280" s="5" t="str">
        <f t="shared" si="160"/>
        <v>Diciembre</v>
      </c>
      <c r="O1280" s="6" t="str">
        <f t="shared" si="161"/>
        <v>2024-2</v>
      </c>
      <c r="P1280" s="5">
        <v>0</v>
      </c>
      <c r="Q1280" s="5">
        <v>0</v>
      </c>
      <c r="R1280" s="5">
        <v>0</v>
      </c>
      <c r="S1280" s="5" t="s">
        <v>26</v>
      </c>
      <c r="T1280" s="5" t="str">
        <f t="shared" si="162"/>
        <v>339-2023-12-31</v>
      </c>
    </row>
    <row r="1281" spans="1:20" x14ac:dyDescent="0.3">
      <c r="A1281" s="37">
        <v>339</v>
      </c>
      <c r="B1281" s="5" t="s">
        <v>297</v>
      </c>
      <c r="C1281" s="5" t="s">
        <v>298</v>
      </c>
      <c r="D1281" s="5" t="s">
        <v>73</v>
      </c>
      <c r="E1281" s="5" t="s">
        <v>24</v>
      </c>
      <c r="F1281" s="6">
        <v>45291</v>
      </c>
      <c r="G1281" s="5">
        <v>30</v>
      </c>
      <c r="H1281" s="9">
        <v>28.571428571428601</v>
      </c>
      <c r="I1281" s="15">
        <f>IFERROR(IF((H1282/G1282)&gt;1.3,1.3,H1282/G1282),"")</f>
        <v>1.01</v>
      </c>
      <c r="J1281" s="15">
        <f>IFERROR(IF((H1282/G1282)&gt;H1282/G1282,1.3,H1282/G1282),"")</f>
        <v>1.01</v>
      </c>
      <c r="K1281" s="5" t="s">
        <v>25</v>
      </c>
      <c r="L1281" s="5" t="s">
        <v>25</v>
      </c>
      <c r="M1281" s="5">
        <f t="shared" si="159"/>
        <v>2024</v>
      </c>
      <c r="N1281" s="5" t="str">
        <f t="shared" si="160"/>
        <v>Diciembre</v>
      </c>
      <c r="O1281" s="6" t="str">
        <f t="shared" si="161"/>
        <v>2023-1</v>
      </c>
      <c r="P1281" s="16">
        <v>2</v>
      </c>
      <c r="Q1281" s="16">
        <v>2</v>
      </c>
      <c r="R1281" s="5">
        <v>1</v>
      </c>
      <c r="S1281" s="5" t="s">
        <v>26</v>
      </c>
      <c r="T1281" s="5" t="str">
        <f t="shared" si="162"/>
        <v>339-2024-12-31</v>
      </c>
    </row>
    <row r="1282" spans="1:20" x14ac:dyDescent="0.3">
      <c r="A1282" s="25">
        <v>339</v>
      </c>
      <c r="B1282" s="5" t="s">
        <v>297</v>
      </c>
      <c r="C1282" s="5" t="s">
        <v>298</v>
      </c>
      <c r="D1282" s="5" t="s">
        <v>73</v>
      </c>
      <c r="E1282" s="5" t="s">
        <v>24</v>
      </c>
      <c r="F1282" s="6">
        <v>45657</v>
      </c>
      <c r="G1282" s="5">
        <v>30</v>
      </c>
      <c r="H1282" s="10">
        <v>30.3</v>
      </c>
      <c r="I1282" s="15">
        <f>IFERROR(IF((H1283/G1283)&gt;1.3,1.3,H1283/G1283),"")</f>
        <v>1.1111111111111112</v>
      </c>
      <c r="J1282" s="15">
        <f>IFERROR(IF((H1283/G1283)&gt;H1283/G1283,1.3,H1283/G1283),"")</f>
        <v>1.1111111111111112</v>
      </c>
      <c r="K1282" s="5" t="s">
        <v>25</v>
      </c>
      <c r="L1282" s="5" t="s">
        <v>25</v>
      </c>
      <c r="M1282" s="5">
        <f t="shared" si="159"/>
        <v>2023</v>
      </c>
      <c r="N1282" s="5" t="str">
        <f t="shared" si="160"/>
        <v>Marzo</v>
      </c>
      <c r="O1282" s="6" t="str">
        <f t="shared" si="161"/>
        <v>2023-1</v>
      </c>
      <c r="P1282" s="16">
        <v>2</v>
      </c>
      <c r="Q1282" s="16">
        <v>2</v>
      </c>
      <c r="R1282" s="5">
        <v>0</v>
      </c>
      <c r="S1282" s="5" t="s">
        <v>26</v>
      </c>
      <c r="T1282" s="5" t="str">
        <f t="shared" si="162"/>
        <v>340-2023-03-31</v>
      </c>
    </row>
    <row r="1283" spans="1:20" x14ac:dyDescent="0.3">
      <c r="A1283" s="25">
        <v>340</v>
      </c>
      <c r="B1283" s="5" t="s">
        <v>299</v>
      </c>
      <c r="C1283" s="5" t="s">
        <v>95</v>
      </c>
      <c r="D1283" s="5" t="s">
        <v>60</v>
      </c>
      <c r="E1283" s="5" t="s">
        <v>24</v>
      </c>
      <c r="F1283" s="6">
        <v>45016</v>
      </c>
      <c r="G1283" s="5">
        <v>90</v>
      </c>
      <c r="H1283" s="9">
        <v>100</v>
      </c>
      <c r="I1283" s="15">
        <f t="shared" ref="I1283:I1290" si="166">IFERROR(IF((H1284/G1284)&gt;1,1,H1284/G1284),"")</f>
        <v>1</v>
      </c>
      <c r="J1283" s="15">
        <f t="shared" ref="J1283:J1290" si="167">IFERROR(IF((H1284/G1284)&gt;1,1,H1284/G1284),"")</f>
        <v>1</v>
      </c>
      <c r="K1283" s="5" t="s">
        <v>25</v>
      </c>
      <c r="L1283" s="5" t="s">
        <v>25</v>
      </c>
      <c r="M1283" s="5">
        <f t="shared" si="159"/>
        <v>2023</v>
      </c>
      <c r="N1283" s="5" t="str">
        <f t="shared" si="160"/>
        <v>Junio</v>
      </c>
      <c r="O1283" s="6" t="str">
        <f t="shared" si="161"/>
        <v>2023-2</v>
      </c>
      <c r="P1283" s="16">
        <v>0</v>
      </c>
      <c r="Q1283" s="16">
        <v>0</v>
      </c>
      <c r="R1283" s="5">
        <v>0</v>
      </c>
      <c r="S1283" s="5" t="s">
        <v>29</v>
      </c>
      <c r="T1283" s="5" t="str">
        <f t="shared" si="162"/>
        <v>340-2023-06-30</v>
      </c>
    </row>
    <row r="1284" spans="1:20" x14ac:dyDescent="0.3">
      <c r="A1284" s="25">
        <v>340</v>
      </c>
      <c r="B1284" s="5" t="s">
        <v>299</v>
      </c>
      <c r="C1284" s="5" t="s">
        <v>95</v>
      </c>
      <c r="D1284" s="5" t="s">
        <v>60</v>
      </c>
      <c r="E1284" s="5" t="s">
        <v>24</v>
      </c>
      <c r="F1284" s="6">
        <v>45107</v>
      </c>
      <c r="G1284" s="5">
        <v>90</v>
      </c>
      <c r="H1284" s="9">
        <v>100</v>
      </c>
      <c r="I1284" s="15">
        <f t="shared" si="166"/>
        <v>1</v>
      </c>
      <c r="J1284" s="15">
        <f t="shared" si="167"/>
        <v>1</v>
      </c>
      <c r="K1284" s="5" t="s">
        <v>25</v>
      </c>
      <c r="L1284" s="5" t="s">
        <v>25</v>
      </c>
      <c r="M1284" s="5">
        <f t="shared" si="159"/>
        <v>2023</v>
      </c>
      <c r="N1284" s="5" t="str">
        <f t="shared" si="160"/>
        <v>Septiembre</v>
      </c>
      <c r="O1284" s="6" t="str">
        <f t="shared" si="161"/>
        <v>2023-2</v>
      </c>
      <c r="P1284" s="16">
        <v>0</v>
      </c>
      <c r="Q1284" s="16">
        <v>0</v>
      </c>
      <c r="R1284" s="5">
        <v>0</v>
      </c>
      <c r="S1284" s="5" t="s">
        <v>29</v>
      </c>
      <c r="T1284" s="5" t="str">
        <f t="shared" si="162"/>
        <v>340-2023-09-30</v>
      </c>
    </row>
    <row r="1285" spans="1:20" x14ac:dyDescent="0.3">
      <c r="A1285" s="41">
        <v>340</v>
      </c>
      <c r="B1285" s="5" t="s">
        <v>299</v>
      </c>
      <c r="C1285" s="5" t="s">
        <v>95</v>
      </c>
      <c r="D1285" s="5" t="s">
        <v>60</v>
      </c>
      <c r="E1285" s="5" t="s">
        <v>24</v>
      </c>
      <c r="F1285" s="6">
        <v>45199</v>
      </c>
      <c r="G1285" s="5">
        <v>90</v>
      </c>
      <c r="H1285" s="9">
        <v>100</v>
      </c>
      <c r="I1285" s="15">
        <f t="shared" si="166"/>
        <v>1</v>
      </c>
      <c r="J1285" s="15">
        <f t="shared" si="167"/>
        <v>1</v>
      </c>
      <c r="K1285" s="5" t="s">
        <v>25</v>
      </c>
      <c r="L1285" s="5" t="s">
        <v>25</v>
      </c>
      <c r="M1285" s="5">
        <f t="shared" ref="M1285:M1348" si="168">YEAR(F1286)</f>
        <v>2023</v>
      </c>
      <c r="N1285" s="5" t="str">
        <f t="shared" ref="N1285:N1348" si="169">PROPER(TEXT(F1286,"mmmm"))</f>
        <v>Diciembre</v>
      </c>
      <c r="O1285" s="6" t="str">
        <f t="shared" ref="O1285:O1348" si="170">IF(OR(N1286="Enero",N1286="Febrero",N1286="Marzo",N1286="Abril",N1286="Mayo",N1286="Junio"),M1286&amp;"-1",IF(OR(N1286="Julio",N1286="Agosto",N1286="Septiembre",N1286="Octubre",N1286="Noviembre",N1286="Diciembre"),M1286&amp;"-2"))</f>
        <v>2024-1</v>
      </c>
      <c r="P1285" s="16">
        <v>0</v>
      </c>
      <c r="Q1285" s="16">
        <v>0</v>
      </c>
      <c r="R1285" s="5">
        <v>0</v>
      </c>
      <c r="S1285" s="5" t="s">
        <v>29</v>
      </c>
      <c r="T1285" s="5" t="str">
        <f t="shared" ref="T1285:T1348" si="171">A1286&amp;"-"&amp;YEAR(F1286)&amp;"-"&amp;IF(LEN(MONTH(F1286))=1,"0"&amp;MONTH(F1286),MONTH(F1286))&amp;"-"&amp;DAY(F1286)</f>
        <v>340-2023-12-31</v>
      </c>
    </row>
    <row r="1286" spans="1:20" x14ac:dyDescent="0.3">
      <c r="A1286" s="37">
        <v>340</v>
      </c>
      <c r="B1286" s="5" t="s">
        <v>299</v>
      </c>
      <c r="C1286" s="5" t="s">
        <v>95</v>
      </c>
      <c r="D1286" s="5" t="s">
        <v>60</v>
      </c>
      <c r="E1286" s="5" t="s">
        <v>24</v>
      </c>
      <c r="F1286" s="6">
        <v>45291</v>
      </c>
      <c r="G1286" s="5">
        <v>90</v>
      </c>
      <c r="H1286" s="9">
        <v>100</v>
      </c>
      <c r="I1286" s="15">
        <f t="shared" si="166"/>
        <v>1</v>
      </c>
      <c r="J1286" s="15">
        <f t="shared" si="167"/>
        <v>1</v>
      </c>
      <c r="K1286" s="5" t="s">
        <v>25</v>
      </c>
      <c r="L1286" s="5" t="s">
        <v>25</v>
      </c>
      <c r="M1286" s="5">
        <f t="shared" si="168"/>
        <v>2024</v>
      </c>
      <c r="N1286" s="5" t="str">
        <f t="shared" si="169"/>
        <v>Marzo</v>
      </c>
      <c r="O1286" s="6" t="str">
        <f t="shared" si="170"/>
        <v>2024-1</v>
      </c>
      <c r="P1286" s="16">
        <v>0</v>
      </c>
      <c r="Q1286" s="16">
        <v>0</v>
      </c>
      <c r="R1286" s="5">
        <v>0</v>
      </c>
      <c r="S1286" s="5" t="s">
        <v>29</v>
      </c>
      <c r="T1286" s="5" t="str">
        <f t="shared" si="171"/>
        <v>340-2024-03-31</v>
      </c>
    </row>
    <row r="1287" spans="1:20" x14ac:dyDescent="0.3">
      <c r="A1287" s="25">
        <v>340</v>
      </c>
      <c r="B1287" s="5" t="s">
        <v>299</v>
      </c>
      <c r="C1287" s="5" t="s">
        <v>95</v>
      </c>
      <c r="D1287" s="5" t="s">
        <v>60</v>
      </c>
      <c r="E1287" s="5" t="s">
        <v>24</v>
      </c>
      <c r="F1287" s="6">
        <v>45382</v>
      </c>
      <c r="G1287" s="5">
        <v>95</v>
      </c>
      <c r="H1287" s="10">
        <v>100</v>
      </c>
      <c r="I1287" s="15">
        <f t="shared" si="166"/>
        <v>1</v>
      </c>
      <c r="J1287" s="15">
        <f t="shared" si="167"/>
        <v>1</v>
      </c>
      <c r="K1287" s="5" t="s">
        <v>25</v>
      </c>
      <c r="L1287" s="5" t="s">
        <v>25</v>
      </c>
      <c r="M1287" s="5">
        <f t="shared" si="168"/>
        <v>2024</v>
      </c>
      <c r="N1287" s="5" t="str">
        <f t="shared" si="169"/>
        <v>Junio</v>
      </c>
      <c r="O1287" s="6" t="str">
        <f t="shared" si="170"/>
        <v>2024-2</v>
      </c>
      <c r="P1287" s="16">
        <v>0</v>
      </c>
      <c r="Q1287" s="16">
        <v>0</v>
      </c>
      <c r="R1287" s="5">
        <v>0</v>
      </c>
      <c r="S1287" s="5" t="s">
        <v>29</v>
      </c>
      <c r="T1287" s="5" t="str">
        <f t="shared" si="171"/>
        <v>340-2024-06-30</v>
      </c>
    </row>
    <row r="1288" spans="1:20" x14ac:dyDescent="0.3">
      <c r="A1288" s="5">
        <v>340</v>
      </c>
      <c r="B1288" s="5" t="s">
        <v>299</v>
      </c>
      <c r="C1288" s="5" t="s">
        <v>95</v>
      </c>
      <c r="D1288" s="5" t="s">
        <v>60</v>
      </c>
      <c r="E1288" s="5" t="s">
        <v>24</v>
      </c>
      <c r="F1288" s="6">
        <v>45473</v>
      </c>
      <c r="G1288" s="5">
        <v>95</v>
      </c>
      <c r="H1288" s="5">
        <v>100</v>
      </c>
      <c r="I1288" s="15">
        <f t="shared" si="166"/>
        <v>1</v>
      </c>
      <c r="J1288" s="15">
        <f t="shared" si="167"/>
        <v>1</v>
      </c>
      <c r="K1288" s="5" t="s">
        <v>25</v>
      </c>
      <c r="L1288" s="5" t="s">
        <v>25</v>
      </c>
      <c r="M1288" s="5">
        <f t="shared" si="168"/>
        <v>2024</v>
      </c>
      <c r="N1288" s="5" t="str">
        <f t="shared" si="169"/>
        <v>Septiembre</v>
      </c>
      <c r="O1288" s="6" t="str">
        <f t="shared" si="170"/>
        <v>2024-2</v>
      </c>
      <c r="P1288" s="5">
        <v>0</v>
      </c>
      <c r="Q1288" s="5">
        <v>0</v>
      </c>
      <c r="R1288" s="5">
        <v>0</v>
      </c>
      <c r="S1288" s="5" t="s">
        <v>29</v>
      </c>
      <c r="T1288" s="5" t="str">
        <f t="shared" si="171"/>
        <v>340-2024-09-30</v>
      </c>
    </row>
    <row r="1289" spans="1:20" x14ac:dyDescent="0.3">
      <c r="A1289" s="25">
        <v>340</v>
      </c>
      <c r="B1289" s="5" t="s">
        <v>299</v>
      </c>
      <c r="C1289" s="5" t="s">
        <v>95</v>
      </c>
      <c r="D1289" s="5" t="s">
        <v>60</v>
      </c>
      <c r="E1289" s="5" t="s">
        <v>24</v>
      </c>
      <c r="F1289" s="6">
        <v>45565</v>
      </c>
      <c r="G1289" s="5">
        <v>95</v>
      </c>
      <c r="H1289" s="10">
        <v>100</v>
      </c>
      <c r="I1289" s="15">
        <f t="shared" si="166"/>
        <v>1</v>
      </c>
      <c r="J1289" s="15">
        <f t="shared" si="167"/>
        <v>1</v>
      </c>
      <c r="K1289" s="5" t="s">
        <v>25</v>
      </c>
      <c r="L1289" s="5" t="s">
        <v>25</v>
      </c>
      <c r="M1289" s="5">
        <f t="shared" si="168"/>
        <v>2024</v>
      </c>
      <c r="N1289" s="5" t="str">
        <f t="shared" si="169"/>
        <v>Diciembre</v>
      </c>
      <c r="O1289" s="6" t="str">
        <f t="shared" si="170"/>
        <v>2023-1</v>
      </c>
      <c r="P1289" s="16">
        <v>0</v>
      </c>
      <c r="Q1289" s="16">
        <v>0</v>
      </c>
      <c r="R1289" s="5">
        <v>0</v>
      </c>
      <c r="S1289" s="5" t="s">
        <v>29</v>
      </c>
      <c r="T1289" s="5" t="str">
        <f t="shared" si="171"/>
        <v>340-2024-12-31</v>
      </c>
    </row>
    <row r="1290" spans="1:20" x14ac:dyDescent="0.3">
      <c r="A1290" s="25">
        <v>340</v>
      </c>
      <c r="B1290" s="5" t="s">
        <v>299</v>
      </c>
      <c r="C1290" s="5" t="s">
        <v>95</v>
      </c>
      <c r="D1290" s="5" t="s">
        <v>60</v>
      </c>
      <c r="E1290" s="5" t="s">
        <v>24</v>
      </c>
      <c r="F1290" s="6">
        <v>45657</v>
      </c>
      <c r="G1290" s="5">
        <v>95</v>
      </c>
      <c r="H1290" s="10">
        <v>100</v>
      </c>
      <c r="I1290" s="15">
        <f t="shared" si="166"/>
        <v>1</v>
      </c>
      <c r="J1290" s="15">
        <f t="shared" si="167"/>
        <v>1</v>
      </c>
      <c r="K1290" s="5" t="s">
        <v>25</v>
      </c>
      <c r="L1290" s="5" t="s">
        <v>25</v>
      </c>
      <c r="M1290" s="5">
        <f t="shared" si="168"/>
        <v>2023</v>
      </c>
      <c r="N1290" s="5" t="str">
        <f t="shared" si="169"/>
        <v>Junio</v>
      </c>
      <c r="O1290" s="6" t="str">
        <f t="shared" si="170"/>
        <v>2023-2</v>
      </c>
      <c r="P1290" s="16">
        <v>0</v>
      </c>
      <c r="Q1290" s="16">
        <v>0</v>
      </c>
      <c r="R1290" s="5">
        <v>0</v>
      </c>
      <c r="S1290" s="5" t="s">
        <v>29</v>
      </c>
      <c r="T1290" s="5" t="str">
        <f t="shared" si="171"/>
        <v>341-2023-06-30</v>
      </c>
    </row>
    <row r="1291" spans="1:20" x14ac:dyDescent="0.3">
      <c r="A1291" s="25">
        <v>341</v>
      </c>
      <c r="B1291" s="5" t="s">
        <v>300</v>
      </c>
      <c r="C1291" s="5" t="s">
        <v>58</v>
      </c>
      <c r="D1291" s="5" t="s">
        <v>54</v>
      </c>
      <c r="E1291" s="5" t="s">
        <v>24</v>
      </c>
      <c r="F1291" s="17">
        <v>45107</v>
      </c>
      <c r="G1291" s="9">
        <v>600000000</v>
      </c>
      <c r="H1291" s="9">
        <v>743218000</v>
      </c>
      <c r="I1291" s="8">
        <f>IFERROR(IF(H1292/G1292&gt;1.3,1.3,H1292/G1292),"")</f>
        <v>1.3</v>
      </c>
      <c r="J1291" s="15">
        <f>IFERROR(IF((H1292/G1292)&gt;H1292/G1292,1.3,H1292/G1292),"")</f>
        <v>1.3057466666666666</v>
      </c>
      <c r="K1291" s="5" t="s">
        <v>103</v>
      </c>
      <c r="L1291" s="5" t="s">
        <v>103</v>
      </c>
      <c r="M1291" s="5">
        <f t="shared" si="168"/>
        <v>2023</v>
      </c>
      <c r="N1291" s="5" t="str">
        <f t="shared" si="169"/>
        <v>Diciembre</v>
      </c>
      <c r="O1291" s="6" t="str">
        <f t="shared" si="170"/>
        <v>2024-1</v>
      </c>
      <c r="P1291" s="16">
        <v>0</v>
      </c>
      <c r="Q1291" s="16">
        <v>0</v>
      </c>
      <c r="R1291" s="5">
        <v>0</v>
      </c>
      <c r="S1291" s="5" t="s">
        <v>34</v>
      </c>
      <c r="T1291" s="5" t="str">
        <f t="shared" si="171"/>
        <v>341-2023-12-31</v>
      </c>
    </row>
    <row r="1292" spans="1:20" x14ac:dyDescent="0.3">
      <c r="A1292" s="37">
        <v>341</v>
      </c>
      <c r="B1292" s="5" t="s">
        <v>300</v>
      </c>
      <c r="C1292" s="5" t="s">
        <v>58</v>
      </c>
      <c r="D1292" s="5" t="s">
        <v>54</v>
      </c>
      <c r="E1292" s="5" t="s">
        <v>24</v>
      </c>
      <c r="F1292" s="6">
        <v>45291</v>
      </c>
      <c r="G1292" s="9">
        <v>900000000</v>
      </c>
      <c r="H1292" s="9">
        <v>1175172000</v>
      </c>
      <c r="I1292" s="8">
        <f>IFERROR(IF(H1293/G1293&gt;1.3,1.3,H1293/G1293),"")</f>
        <v>1.25</v>
      </c>
      <c r="J1292" s="15">
        <f>IFERROR(IF((H1293/G1293)&gt;H1293/G1293,1.3,H1293/G1293),"")</f>
        <v>1.25</v>
      </c>
      <c r="K1292" s="5" t="s">
        <v>103</v>
      </c>
      <c r="L1292" s="5" t="s">
        <v>103</v>
      </c>
      <c r="M1292" s="5">
        <f t="shared" si="168"/>
        <v>2024</v>
      </c>
      <c r="N1292" s="5" t="str">
        <f t="shared" si="169"/>
        <v>Junio</v>
      </c>
      <c r="O1292" s="6" t="str">
        <f t="shared" si="170"/>
        <v>2024-2</v>
      </c>
      <c r="P1292" s="16">
        <v>0</v>
      </c>
      <c r="Q1292" s="16">
        <v>0</v>
      </c>
      <c r="R1292" s="5">
        <v>0</v>
      </c>
      <c r="S1292" s="5" t="s">
        <v>34</v>
      </c>
      <c r="T1292" s="5" t="str">
        <f t="shared" si="171"/>
        <v>341-2024-06-30</v>
      </c>
    </row>
    <row r="1293" spans="1:20" x14ac:dyDescent="0.3">
      <c r="A1293" s="5">
        <v>341</v>
      </c>
      <c r="B1293" s="5" t="s">
        <v>301</v>
      </c>
      <c r="C1293" s="5" t="s">
        <v>58</v>
      </c>
      <c r="D1293" s="5" t="s">
        <v>54</v>
      </c>
      <c r="E1293" s="5" t="s">
        <v>24</v>
      </c>
      <c r="F1293" s="6">
        <v>45473</v>
      </c>
      <c r="G1293" s="9">
        <v>600000000</v>
      </c>
      <c r="H1293" s="9">
        <v>750000000</v>
      </c>
      <c r="I1293" s="8">
        <f>IFERROR(IF(H1294/G1294&gt;1.3,1.3,H1294/G1294),"")</f>
        <v>1.0244444444444445</v>
      </c>
      <c r="J1293" s="15">
        <v>1.25</v>
      </c>
      <c r="K1293" s="5" t="s">
        <v>103</v>
      </c>
      <c r="L1293" s="5" t="s">
        <v>103</v>
      </c>
      <c r="M1293" s="5">
        <f t="shared" si="168"/>
        <v>2024</v>
      </c>
      <c r="N1293" s="5" t="str">
        <f t="shared" si="169"/>
        <v>Diciembre</v>
      </c>
      <c r="O1293" s="6" t="str">
        <f t="shared" si="170"/>
        <v>2023-1</v>
      </c>
      <c r="P1293" s="5">
        <v>0</v>
      </c>
      <c r="Q1293" s="5">
        <v>0</v>
      </c>
      <c r="R1293" s="5">
        <v>0</v>
      </c>
      <c r="S1293" s="5" t="s">
        <v>34</v>
      </c>
      <c r="T1293" s="5" t="str">
        <f t="shared" si="171"/>
        <v>341-2024-12-31</v>
      </c>
    </row>
    <row r="1294" spans="1:20" x14ac:dyDescent="0.3">
      <c r="A1294" s="25">
        <v>341</v>
      </c>
      <c r="B1294" s="5" t="s">
        <v>301</v>
      </c>
      <c r="C1294" s="5" t="s">
        <v>58</v>
      </c>
      <c r="D1294" s="5" t="s">
        <v>54</v>
      </c>
      <c r="E1294" s="5" t="s">
        <v>24</v>
      </c>
      <c r="F1294" s="6">
        <v>45657</v>
      </c>
      <c r="G1294" s="9">
        <v>900000000</v>
      </c>
      <c r="H1294" s="9">
        <v>922000000</v>
      </c>
      <c r="I1294" s="8">
        <f>IFERROR(IF(H1295/G1295&gt;1.3,1.3,H1295/G1295),"")</f>
        <v>1.0859999999999999</v>
      </c>
      <c r="J1294" s="15">
        <f>IFERROR(IF((H1295/G1295)&gt;H1295/G1295,1.3,H1295/G1295),"")</f>
        <v>1.0859999999999999</v>
      </c>
      <c r="K1294" s="5" t="s">
        <v>103</v>
      </c>
      <c r="L1294" s="5" t="s">
        <v>103</v>
      </c>
      <c r="M1294" s="5">
        <f t="shared" si="168"/>
        <v>2023</v>
      </c>
      <c r="N1294" s="5" t="str">
        <f t="shared" si="169"/>
        <v>Junio</v>
      </c>
      <c r="O1294" s="6" t="str">
        <f t="shared" si="170"/>
        <v>2023-2</v>
      </c>
      <c r="P1294" s="16">
        <v>0</v>
      </c>
      <c r="Q1294" s="16">
        <v>0</v>
      </c>
      <c r="R1294" s="5">
        <v>0</v>
      </c>
      <c r="S1294" s="5" t="s">
        <v>34</v>
      </c>
      <c r="T1294" s="5" t="str">
        <f t="shared" si="171"/>
        <v>344-2023-06-30</v>
      </c>
    </row>
    <row r="1295" spans="1:20" x14ac:dyDescent="0.3">
      <c r="A1295" s="25">
        <v>344</v>
      </c>
      <c r="B1295" s="5" t="s">
        <v>302</v>
      </c>
      <c r="C1295" s="5" t="s">
        <v>28</v>
      </c>
      <c r="D1295" s="5" t="s">
        <v>54</v>
      </c>
      <c r="E1295" s="5" t="s">
        <v>24</v>
      </c>
      <c r="F1295" s="17">
        <v>45107</v>
      </c>
      <c r="G1295" s="5">
        <v>90</v>
      </c>
      <c r="H1295" s="9">
        <v>97.74</v>
      </c>
      <c r="I1295" s="8">
        <f>IFERROR(H1296/G1296,"")</f>
        <v>1.0862222222222222</v>
      </c>
      <c r="J1295" s="15">
        <f>IFERROR(IF((H1296/G1296)&gt;H1296/G1296,1.3,H1296/G1296),"")</f>
        <v>1.0862222222222222</v>
      </c>
      <c r="K1295" s="5" t="s">
        <v>25</v>
      </c>
      <c r="L1295" s="5" t="s">
        <v>25</v>
      </c>
      <c r="M1295" s="5">
        <f t="shared" si="168"/>
        <v>2023</v>
      </c>
      <c r="N1295" s="5" t="str">
        <f t="shared" si="169"/>
        <v>Diciembre</v>
      </c>
      <c r="O1295" s="6" t="str">
        <f t="shared" si="170"/>
        <v>2024-1</v>
      </c>
      <c r="P1295" s="16">
        <v>0</v>
      </c>
      <c r="Q1295" s="16">
        <v>0</v>
      </c>
      <c r="R1295" s="5">
        <v>0</v>
      </c>
      <c r="S1295" s="5" t="s">
        <v>29</v>
      </c>
      <c r="T1295" s="5" t="str">
        <f t="shared" si="171"/>
        <v>344-2023-12-31</v>
      </c>
    </row>
    <row r="1296" spans="1:20" x14ac:dyDescent="0.3">
      <c r="A1296" s="37">
        <v>344</v>
      </c>
      <c r="B1296" s="5" t="s">
        <v>302</v>
      </c>
      <c r="C1296" s="5" t="s">
        <v>28</v>
      </c>
      <c r="D1296" s="5" t="s">
        <v>54</v>
      </c>
      <c r="E1296" s="5" t="s">
        <v>24</v>
      </c>
      <c r="F1296" s="6">
        <v>45291</v>
      </c>
      <c r="G1296" s="5">
        <v>90</v>
      </c>
      <c r="H1296" s="9">
        <v>97.76</v>
      </c>
      <c r="I1296" s="8">
        <f>IFERROR(H1297/G1297,"")</f>
        <v>1.0466666666666666</v>
      </c>
      <c r="J1296" s="15">
        <f>IFERROR(IF((H1297/G1297)&gt;H1297/G1297,1.3,H1297/G1297),"")</f>
        <v>1.0466666666666666</v>
      </c>
      <c r="K1296" s="5" t="s">
        <v>25</v>
      </c>
      <c r="L1296" s="5" t="s">
        <v>25</v>
      </c>
      <c r="M1296" s="5">
        <f t="shared" si="168"/>
        <v>2024</v>
      </c>
      <c r="N1296" s="5" t="str">
        <f t="shared" si="169"/>
        <v>Junio</v>
      </c>
      <c r="O1296" s="6" t="str">
        <f t="shared" si="170"/>
        <v>2024-2</v>
      </c>
      <c r="P1296" s="16">
        <v>0</v>
      </c>
      <c r="Q1296" s="16">
        <v>0</v>
      </c>
      <c r="R1296" s="5">
        <v>0</v>
      </c>
      <c r="S1296" s="5" t="s">
        <v>29</v>
      </c>
      <c r="T1296" s="5" t="str">
        <f t="shared" si="171"/>
        <v>344-2024-06-30</v>
      </c>
    </row>
    <row r="1297" spans="1:20" x14ac:dyDescent="0.3">
      <c r="A1297" s="5">
        <v>344</v>
      </c>
      <c r="B1297" s="5" t="s">
        <v>302</v>
      </c>
      <c r="C1297" s="5" t="s">
        <v>28</v>
      </c>
      <c r="D1297" s="5" t="s">
        <v>54</v>
      </c>
      <c r="E1297" s="5" t="s">
        <v>24</v>
      </c>
      <c r="F1297" s="6">
        <v>45473</v>
      </c>
      <c r="G1297" s="5">
        <v>93</v>
      </c>
      <c r="H1297" s="5">
        <v>97.34</v>
      </c>
      <c r="I1297" s="15">
        <v>1.0466666666666671</v>
      </c>
      <c r="J1297" s="15">
        <v>1.0466666666666671</v>
      </c>
      <c r="K1297" s="5" t="s">
        <v>25</v>
      </c>
      <c r="L1297" s="5" t="s">
        <v>25</v>
      </c>
      <c r="M1297" s="5">
        <f t="shared" si="168"/>
        <v>2024</v>
      </c>
      <c r="N1297" s="5" t="str">
        <f t="shared" si="169"/>
        <v>Diciembre</v>
      </c>
      <c r="O1297" s="6" t="str">
        <f t="shared" si="170"/>
        <v>2023-2</v>
      </c>
      <c r="P1297" s="5">
        <v>0</v>
      </c>
      <c r="Q1297" s="5">
        <v>0</v>
      </c>
      <c r="R1297" s="5">
        <v>0</v>
      </c>
      <c r="S1297" s="5" t="s">
        <v>29</v>
      </c>
      <c r="T1297" s="5" t="str">
        <f t="shared" si="171"/>
        <v>344-2024-12-31</v>
      </c>
    </row>
    <row r="1298" spans="1:20" x14ac:dyDescent="0.3">
      <c r="A1298" s="25">
        <v>344</v>
      </c>
      <c r="B1298" s="5" t="s">
        <v>302</v>
      </c>
      <c r="C1298" s="5" t="s">
        <v>28</v>
      </c>
      <c r="D1298" s="5" t="s">
        <v>54</v>
      </c>
      <c r="E1298" s="5" t="s">
        <v>24</v>
      </c>
      <c r="F1298" s="6">
        <v>45657</v>
      </c>
      <c r="G1298" s="5">
        <v>93</v>
      </c>
      <c r="H1298" s="10">
        <v>99.19</v>
      </c>
      <c r="I1298" s="15" t="str">
        <f>IFERROR(IF((H1299/G1299)&gt;1.3,1.3,H1299/G1299),"")</f>
        <v/>
      </c>
      <c r="J1298" s="15" t="str">
        <f>IFERROR(IF((H1299/G1299)&gt;H1299/G1299,1.3,H1299/G1299),"")</f>
        <v/>
      </c>
      <c r="K1298" s="5" t="s">
        <v>25</v>
      </c>
      <c r="L1298" s="5" t="s">
        <v>25</v>
      </c>
      <c r="M1298" s="5">
        <f t="shared" si="168"/>
        <v>2023</v>
      </c>
      <c r="N1298" s="5" t="str">
        <f t="shared" si="169"/>
        <v>Diciembre</v>
      </c>
      <c r="O1298" s="6" t="str">
        <f t="shared" si="170"/>
        <v>2023-2</v>
      </c>
      <c r="P1298" s="16">
        <v>0</v>
      </c>
      <c r="Q1298" s="16">
        <v>0</v>
      </c>
      <c r="R1298" s="5">
        <v>0</v>
      </c>
      <c r="S1298" s="5" t="s">
        <v>29</v>
      </c>
      <c r="T1298" s="5" t="str">
        <f t="shared" si="171"/>
        <v>345-2023-12-31</v>
      </c>
    </row>
    <row r="1299" spans="1:20" x14ac:dyDescent="0.3">
      <c r="A1299" s="37">
        <v>345</v>
      </c>
      <c r="B1299" s="5" t="s">
        <v>303</v>
      </c>
      <c r="C1299" s="5" t="s">
        <v>28</v>
      </c>
      <c r="D1299" s="5" t="s">
        <v>73</v>
      </c>
      <c r="E1299" s="5" t="s">
        <v>24</v>
      </c>
      <c r="F1299" s="6">
        <v>45291</v>
      </c>
      <c r="G1299" s="5"/>
      <c r="H1299" s="9">
        <v>94.85</v>
      </c>
      <c r="I1299" s="15" t="str">
        <f>IFERROR(IF((H1300/G1300)&gt;1.3,1.3,H1300/G1300),"")</f>
        <v/>
      </c>
      <c r="J1299" s="15" t="str">
        <f>IFERROR(IF((H1300/G1300)&gt;H1300/G1300,1.3,H1300/G1300),"")</f>
        <v/>
      </c>
      <c r="K1299" s="5" t="s">
        <v>142</v>
      </c>
      <c r="L1299" s="20" t="s">
        <v>25</v>
      </c>
      <c r="M1299" s="5">
        <f t="shared" si="168"/>
        <v>2023</v>
      </c>
      <c r="N1299" s="5" t="str">
        <f t="shared" si="169"/>
        <v>Diciembre</v>
      </c>
      <c r="O1299" s="6" t="str">
        <f t="shared" si="170"/>
        <v>2024-2</v>
      </c>
      <c r="P1299" s="16">
        <v>0</v>
      </c>
      <c r="Q1299" s="16">
        <v>0</v>
      </c>
      <c r="R1299" s="5">
        <v>1</v>
      </c>
      <c r="S1299" s="5" t="s">
        <v>29</v>
      </c>
      <c r="T1299" s="5" t="str">
        <f t="shared" si="171"/>
        <v>346-2023-12-31</v>
      </c>
    </row>
    <row r="1300" spans="1:20" x14ac:dyDescent="0.3">
      <c r="A1300" s="37">
        <v>346</v>
      </c>
      <c r="B1300" s="5" t="s">
        <v>304</v>
      </c>
      <c r="C1300" s="5" t="s">
        <v>28</v>
      </c>
      <c r="D1300" s="5" t="s">
        <v>73</v>
      </c>
      <c r="E1300" s="5" t="s">
        <v>24</v>
      </c>
      <c r="F1300" s="6">
        <v>45291</v>
      </c>
      <c r="G1300" s="5"/>
      <c r="H1300" s="9">
        <v>88.24</v>
      </c>
      <c r="I1300" s="8">
        <f>IFERROR(H1301/G1301,"")</f>
        <v>1.0809411764705881</v>
      </c>
      <c r="J1300" s="15">
        <f>IFERROR(IF((H1301/G1301)&gt;H1301/G1301,1.3,H1301/G1301),"")</f>
        <v>1.0809411764705881</v>
      </c>
      <c r="K1300" s="5" t="s">
        <v>142</v>
      </c>
      <c r="L1300" s="20" t="s">
        <v>25</v>
      </c>
      <c r="M1300" s="5">
        <f t="shared" si="168"/>
        <v>2024</v>
      </c>
      <c r="N1300" s="5" t="str">
        <f t="shared" si="169"/>
        <v>Diciembre</v>
      </c>
      <c r="O1300" s="6" t="str">
        <f t="shared" si="170"/>
        <v>2023-1</v>
      </c>
      <c r="P1300" s="16">
        <v>0</v>
      </c>
      <c r="Q1300" s="16">
        <v>0</v>
      </c>
      <c r="R1300" s="5">
        <v>0</v>
      </c>
      <c r="S1300" s="5" t="s">
        <v>29</v>
      </c>
      <c r="T1300" s="5" t="str">
        <f t="shared" si="171"/>
        <v>346-2024-12-31</v>
      </c>
    </row>
    <row r="1301" spans="1:20" x14ac:dyDescent="0.3">
      <c r="A1301" s="25">
        <v>346</v>
      </c>
      <c r="B1301" s="5" t="s">
        <v>304</v>
      </c>
      <c r="C1301" s="5" t="s">
        <v>28</v>
      </c>
      <c r="D1301" s="5" t="s">
        <v>73</v>
      </c>
      <c r="E1301" s="5" t="s">
        <v>24</v>
      </c>
      <c r="F1301" s="6">
        <v>45657</v>
      </c>
      <c r="G1301" s="5">
        <v>85</v>
      </c>
      <c r="H1301" s="10">
        <v>91.88</v>
      </c>
      <c r="I1301" s="15">
        <f>IFERROR(IF((H1302/G1302)&gt;1.3,1.3,H1302/G1302),"")</f>
        <v>1.3</v>
      </c>
      <c r="J1301" s="15">
        <f>IFERROR(IF((H1302/G1302)&gt;H1302/G1302,1.3,H1302/G1302),"")</f>
        <v>5000000</v>
      </c>
      <c r="K1301" s="5" t="s">
        <v>142</v>
      </c>
      <c r="L1301" s="5" t="s">
        <v>25</v>
      </c>
      <c r="M1301" s="5">
        <f t="shared" si="168"/>
        <v>2023</v>
      </c>
      <c r="N1301" s="5" t="str">
        <f t="shared" si="169"/>
        <v>Marzo</v>
      </c>
      <c r="O1301" s="6" t="str">
        <f t="shared" si="170"/>
        <v>2023-1</v>
      </c>
      <c r="P1301" s="16">
        <v>0</v>
      </c>
      <c r="Q1301" s="16">
        <v>0</v>
      </c>
      <c r="R1301" s="5">
        <v>0</v>
      </c>
      <c r="S1301" s="5" t="s">
        <v>29</v>
      </c>
      <c r="T1301" s="5" t="str">
        <f t="shared" si="171"/>
        <v>347-2023-03-31</v>
      </c>
    </row>
    <row r="1302" spans="1:20" x14ac:dyDescent="0.3">
      <c r="A1302" s="25">
        <v>347</v>
      </c>
      <c r="B1302" s="5" t="s">
        <v>305</v>
      </c>
      <c r="C1302" s="5" t="s">
        <v>306</v>
      </c>
      <c r="D1302" s="5" t="s">
        <v>60</v>
      </c>
      <c r="E1302" s="5" t="s">
        <v>62</v>
      </c>
      <c r="F1302" s="6">
        <v>45016</v>
      </c>
      <c r="G1302" s="16">
        <v>9.9999999999999995E-7</v>
      </c>
      <c r="H1302" s="9">
        <v>5</v>
      </c>
      <c r="I1302" s="8">
        <v>0.9</v>
      </c>
      <c r="J1302" s="8">
        <v>0.9</v>
      </c>
      <c r="K1302" s="5" t="s">
        <v>55</v>
      </c>
      <c r="L1302" s="5" t="s">
        <v>55</v>
      </c>
      <c r="M1302" s="5">
        <f t="shared" si="168"/>
        <v>2023</v>
      </c>
      <c r="N1302" s="5" t="str">
        <f t="shared" si="169"/>
        <v>Junio</v>
      </c>
      <c r="O1302" s="6" t="str">
        <f t="shared" si="170"/>
        <v>2023-2</v>
      </c>
      <c r="P1302" s="16">
        <v>0</v>
      </c>
      <c r="Q1302" s="16">
        <v>0</v>
      </c>
      <c r="R1302" s="5">
        <v>0</v>
      </c>
      <c r="S1302" s="5" t="s">
        <v>29</v>
      </c>
      <c r="T1302" s="5" t="str">
        <f t="shared" si="171"/>
        <v>347-2023-06-30</v>
      </c>
    </row>
    <row r="1303" spans="1:20" x14ac:dyDescent="0.3">
      <c r="A1303" s="25">
        <v>347</v>
      </c>
      <c r="B1303" s="5" t="s">
        <v>305</v>
      </c>
      <c r="C1303" s="5" t="s">
        <v>306</v>
      </c>
      <c r="D1303" s="5" t="s">
        <v>60</v>
      </c>
      <c r="E1303" s="5" t="s">
        <v>62</v>
      </c>
      <c r="F1303" s="6">
        <v>45107</v>
      </c>
      <c r="G1303" s="16">
        <v>9.9999999999999995E-7</v>
      </c>
      <c r="H1303" s="9">
        <v>8</v>
      </c>
      <c r="I1303" s="8">
        <v>0.85</v>
      </c>
      <c r="J1303" s="8">
        <v>0.85</v>
      </c>
      <c r="K1303" s="5" t="s">
        <v>55</v>
      </c>
      <c r="L1303" s="5" t="s">
        <v>55</v>
      </c>
      <c r="M1303" s="5">
        <f t="shared" si="168"/>
        <v>2023</v>
      </c>
      <c r="N1303" s="5" t="str">
        <f t="shared" si="169"/>
        <v>Septiembre</v>
      </c>
      <c r="O1303" s="6" t="str">
        <f t="shared" si="170"/>
        <v>2023-2</v>
      </c>
      <c r="P1303" s="16">
        <v>0</v>
      </c>
      <c r="Q1303" s="16">
        <v>0</v>
      </c>
      <c r="R1303" s="5">
        <v>0</v>
      </c>
      <c r="S1303" s="5" t="s">
        <v>29</v>
      </c>
      <c r="T1303" s="5" t="str">
        <f t="shared" si="171"/>
        <v>347-2023-09-30</v>
      </c>
    </row>
    <row r="1304" spans="1:20" x14ac:dyDescent="0.3">
      <c r="A1304" s="41">
        <v>347</v>
      </c>
      <c r="B1304" s="5" t="s">
        <v>305</v>
      </c>
      <c r="C1304" s="5" t="s">
        <v>306</v>
      </c>
      <c r="D1304" s="5" t="s">
        <v>60</v>
      </c>
      <c r="E1304" s="5" t="s">
        <v>62</v>
      </c>
      <c r="F1304" s="6">
        <v>45199</v>
      </c>
      <c r="G1304" s="5">
        <v>0</v>
      </c>
      <c r="H1304" s="9">
        <v>12</v>
      </c>
      <c r="I1304" s="8">
        <v>0.7</v>
      </c>
      <c r="J1304" s="8">
        <v>0.7</v>
      </c>
      <c r="K1304" s="5" t="s">
        <v>55</v>
      </c>
      <c r="L1304" s="5" t="s">
        <v>55</v>
      </c>
      <c r="M1304" s="5">
        <f t="shared" si="168"/>
        <v>2023</v>
      </c>
      <c r="N1304" s="5" t="str">
        <f t="shared" si="169"/>
        <v>Diciembre</v>
      </c>
      <c r="O1304" s="6" t="str">
        <f t="shared" si="170"/>
        <v>2024-1</v>
      </c>
      <c r="P1304" s="16">
        <v>0</v>
      </c>
      <c r="Q1304" s="16">
        <v>0</v>
      </c>
      <c r="R1304" s="5">
        <v>0</v>
      </c>
      <c r="S1304" s="5" t="s">
        <v>29</v>
      </c>
      <c r="T1304" s="5" t="str">
        <f t="shared" si="171"/>
        <v>347-2023-12-31</v>
      </c>
    </row>
    <row r="1305" spans="1:20" x14ac:dyDescent="0.3">
      <c r="A1305" s="37">
        <v>347</v>
      </c>
      <c r="B1305" s="5" t="s">
        <v>305</v>
      </c>
      <c r="C1305" s="5" t="s">
        <v>306</v>
      </c>
      <c r="D1305" s="5" t="s">
        <v>60</v>
      </c>
      <c r="E1305" s="5" t="s">
        <v>62</v>
      </c>
      <c r="F1305" s="6">
        <v>45291</v>
      </c>
      <c r="G1305" s="5">
        <v>0</v>
      </c>
      <c r="H1305" s="9">
        <v>2</v>
      </c>
      <c r="I1305" s="8">
        <v>0.95</v>
      </c>
      <c r="J1305" s="8">
        <v>0.95</v>
      </c>
      <c r="K1305" s="5" t="s">
        <v>55</v>
      </c>
      <c r="L1305" s="5" t="s">
        <v>55</v>
      </c>
      <c r="M1305" s="5">
        <f t="shared" si="168"/>
        <v>2024</v>
      </c>
      <c r="N1305" s="5" t="str">
        <f t="shared" si="169"/>
        <v>Marzo</v>
      </c>
      <c r="O1305" s="6" t="str">
        <f t="shared" si="170"/>
        <v>2024-1</v>
      </c>
      <c r="P1305" s="16">
        <v>0</v>
      </c>
      <c r="Q1305" s="16">
        <v>0</v>
      </c>
      <c r="R1305" s="5">
        <v>0</v>
      </c>
      <c r="S1305" s="5" t="s">
        <v>29</v>
      </c>
      <c r="T1305" s="5" t="str">
        <f t="shared" si="171"/>
        <v>347-2024-03-31</v>
      </c>
    </row>
    <row r="1306" spans="1:20" x14ac:dyDescent="0.3">
      <c r="A1306" s="25">
        <v>347</v>
      </c>
      <c r="B1306" s="5" t="s">
        <v>305</v>
      </c>
      <c r="C1306" s="5" t="s">
        <v>306</v>
      </c>
      <c r="D1306" s="5" t="s">
        <v>60</v>
      </c>
      <c r="E1306" s="5" t="s">
        <v>62</v>
      </c>
      <c r="F1306" s="6">
        <v>45382</v>
      </c>
      <c r="G1306" s="5">
        <v>5</v>
      </c>
      <c r="H1306" s="10">
        <v>0</v>
      </c>
      <c r="I1306" s="15">
        <f>IF(H1307&lt;G1307,1,0)</f>
        <v>1</v>
      </c>
      <c r="J1306" s="15">
        <f>IF(H1307&lt;G1307,1,0)</f>
        <v>1</v>
      </c>
      <c r="K1306" s="5" t="s">
        <v>55</v>
      </c>
      <c r="L1306" s="5" t="s">
        <v>55</v>
      </c>
      <c r="M1306" s="5">
        <f t="shared" si="168"/>
        <v>2024</v>
      </c>
      <c r="N1306" s="5" t="str">
        <f t="shared" si="169"/>
        <v>Junio</v>
      </c>
      <c r="O1306" s="6" t="str">
        <f t="shared" si="170"/>
        <v>2024-2</v>
      </c>
      <c r="P1306" s="16">
        <v>0</v>
      </c>
      <c r="Q1306" s="16">
        <v>0</v>
      </c>
      <c r="R1306" s="5">
        <v>0</v>
      </c>
      <c r="S1306" s="5" t="s">
        <v>29</v>
      </c>
      <c r="T1306" s="5" t="str">
        <f t="shared" si="171"/>
        <v>347-2024-06-30</v>
      </c>
    </row>
    <row r="1307" spans="1:20" x14ac:dyDescent="0.3">
      <c r="A1307" s="5">
        <v>347</v>
      </c>
      <c r="B1307" s="5" t="s">
        <v>305</v>
      </c>
      <c r="C1307" s="5" t="s">
        <v>306</v>
      </c>
      <c r="D1307" s="5" t="s">
        <v>60</v>
      </c>
      <c r="E1307" s="5" t="s">
        <v>62</v>
      </c>
      <c r="F1307" s="6">
        <v>45473</v>
      </c>
      <c r="G1307" s="5">
        <v>5</v>
      </c>
      <c r="H1307" s="5">
        <v>3</v>
      </c>
      <c r="I1307" s="15">
        <f>IF(H1308&lt;G1308,1,0)</f>
        <v>1</v>
      </c>
      <c r="J1307" s="15">
        <f>IF(H1308&lt;G1308,1,0)</f>
        <v>1</v>
      </c>
      <c r="K1307" s="5" t="s">
        <v>55</v>
      </c>
      <c r="L1307" s="5" t="s">
        <v>55</v>
      </c>
      <c r="M1307" s="5">
        <f t="shared" si="168"/>
        <v>2024</v>
      </c>
      <c r="N1307" s="5" t="str">
        <f t="shared" si="169"/>
        <v>Septiembre</v>
      </c>
      <c r="O1307" s="6" t="str">
        <f t="shared" si="170"/>
        <v>2024-2</v>
      </c>
      <c r="P1307" s="5">
        <v>0</v>
      </c>
      <c r="Q1307" s="5">
        <v>0</v>
      </c>
      <c r="R1307" s="5">
        <v>0</v>
      </c>
      <c r="S1307" s="5" t="s">
        <v>29</v>
      </c>
      <c r="T1307" s="5" t="str">
        <f t="shared" si="171"/>
        <v>347-2024-09-30</v>
      </c>
    </row>
    <row r="1308" spans="1:20" x14ac:dyDescent="0.3">
      <c r="A1308" s="25">
        <v>347</v>
      </c>
      <c r="B1308" s="5" t="s">
        <v>305</v>
      </c>
      <c r="C1308" s="5" t="s">
        <v>306</v>
      </c>
      <c r="D1308" s="5" t="s">
        <v>60</v>
      </c>
      <c r="E1308" s="5" t="s">
        <v>62</v>
      </c>
      <c r="F1308" s="6">
        <v>45565</v>
      </c>
      <c r="G1308" s="5">
        <v>5</v>
      </c>
      <c r="H1308" s="10">
        <v>0</v>
      </c>
      <c r="I1308" s="15">
        <f>IF(H1309&lt;G1309,1,0)</f>
        <v>1</v>
      </c>
      <c r="J1308" s="15">
        <f>IF(H1309&lt;G1309,1,0)</f>
        <v>1</v>
      </c>
      <c r="K1308" s="5" t="s">
        <v>55</v>
      </c>
      <c r="L1308" s="5" t="s">
        <v>55</v>
      </c>
      <c r="M1308" s="5">
        <f t="shared" si="168"/>
        <v>2024</v>
      </c>
      <c r="N1308" s="5" t="str">
        <f t="shared" si="169"/>
        <v>Diciembre</v>
      </c>
      <c r="O1308" s="6" t="str">
        <f t="shared" si="170"/>
        <v>2023-1</v>
      </c>
      <c r="P1308" s="16">
        <v>0</v>
      </c>
      <c r="Q1308" s="16">
        <v>0</v>
      </c>
      <c r="R1308" s="5">
        <v>0</v>
      </c>
      <c r="S1308" s="5" t="s">
        <v>29</v>
      </c>
      <c r="T1308" s="5" t="str">
        <f t="shared" si="171"/>
        <v>347-2024-12-31</v>
      </c>
    </row>
    <row r="1309" spans="1:20" x14ac:dyDescent="0.3">
      <c r="A1309" s="25">
        <v>347</v>
      </c>
      <c r="B1309" s="5" t="s">
        <v>305</v>
      </c>
      <c r="C1309" s="5" t="s">
        <v>306</v>
      </c>
      <c r="D1309" s="5" t="s">
        <v>60</v>
      </c>
      <c r="E1309" s="5" t="s">
        <v>62</v>
      </c>
      <c r="F1309" s="6">
        <v>45657</v>
      </c>
      <c r="G1309" s="5">
        <v>5</v>
      </c>
      <c r="H1309" s="10">
        <v>0</v>
      </c>
      <c r="I1309" s="15">
        <f>IF(H1310&lt;G1310,1,0)</f>
        <v>0</v>
      </c>
      <c r="J1309" s="15">
        <f>IF(H1310&lt;G1310,1,0)</f>
        <v>0</v>
      </c>
      <c r="K1309" s="5" t="s">
        <v>55</v>
      </c>
      <c r="L1309" s="5" t="s">
        <v>55</v>
      </c>
      <c r="M1309" s="5">
        <f t="shared" si="168"/>
        <v>2023</v>
      </c>
      <c r="N1309" s="5" t="str">
        <f t="shared" si="169"/>
        <v>Marzo</v>
      </c>
      <c r="O1309" s="6" t="str">
        <f t="shared" si="170"/>
        <v>2023-1</v>
      </c>
      <c r="P1309" s="16">
        <v>0</v>
      </c>
      <c r="Q1309" s="16">
        <v>0</v>
      </c>
      <c r="R1309" s="5">
        <v>0</v>
      </c>
      <c r="S1309" s="5" t="s">
        <v>29</v>
      </c>
      <c r="T1309" s="5" t="str">
        <f t="shared" si="171"/>
        <v>348-2023-03-31</v>
      </c>
    </row>
    <row r="1310" spans="1:20" x14ac:dyDescent="0.3">
      <c r="A1310" s="25">
        <v>348</v>
      </c>
      <c r="B1310" s="5" t="s">
        <v>307</v>
      </c>
      <c r="C1310" s="5" t="s">
        <v>306</v>
      </c>
      <c r="D1310" s="5" t="s">
        <v>60</v>
      </c>
      <c r="E1310" s="5" t="s">
        <v>24</v>
      </c>
      <c r="F1310" s="6">
        <v>45016</v>
      </c>
      <c r="G1310" s="5">
        <v>99</v>
      </c>
      <c r="H1310" s="9">
        <v>99.94</v>
      </c>
      <c r="I1310" s="15">
        <f>IFERROR(H1311/G1311,"")</f>
        <v>1.007070707070707</v>
      </c>
      <c r="J1310" s="15">
        <f>IFERROR(IF((H1311/G1311)&gt;H1311/G1311,1.3,H1311/G1311),"")</f>
        <v>1.007070707070707</v>
      </c>
      <c r="K1310" s="5" t="s">
        <v>25</v>
      </c>
      <c r="L1310" s="5" t="s">
        <v>25</v>
      </c>
      <c r="M1310" s="5">
        <f t="shared" si="168"/>
        <v>2023</v>
      </c>
      <c r="N1310" s="5" t="str">
        <f t="shared" si="169"/>
        <v>Junio</v>
      </c>
      <c r="O1310" s="6" t="str">
        <f t="shared" si="170"/>
        <v>2023-2</v>
      </c>
      <c r="P1310" s="16">
        <v>0</v>
      </c>
      <c r="Q1310" s="16">
        <v>0</v>
      </c>
      <c r="R1310" s="5">
        <v>0</v>
      </c>
      <c r="S1310" s="5" t="s">
        <v>29</v>
      </c>
      <c r="T1310" s="5" t="str">
        <f t="shared" si="171"/>
        <v>348-2023-06-30</v>
      </c>
    </row>
    <row r="1311" spans="1:20" x14ac:dyDescent="0.3">
      <c r="A1311" s="25">
        <v>348</v>
      </c>
      <c r="B1311" s="5" t="s">
        <v>307</v>
      </c>
      <c r="C1311" s="5" t="s">
        <v>306</v>
      </c>
      <c r="D1311" s="5" t="s">
        <v>60</v>
      </c>
      <c r="E1311" s="5" t="s">
        <v>24</v>
      </c>
      <c r="F1311" s="6">
        <v>45107</v>
      </c>
      <c r="G1311" s="5">
        <v>99</v>
      </c>
      <c r="H1311" s="9">
        <v>99.7</v>
      </c>
      <c r="I1311" s="15">
        <f>IFERROR(H1312/G1312,"")</f>
        <v>1.0101010101010102</v>
      </c>
      <c r="J1311" s="15">
        <f>IFERROR(IF((H1312/G1312)&gt;H1312/G1312,1.3,H1312/G1312),"")</f>
        <v>1.0101010101010102</v>
      </c>
      <c r="K1311" s="5" t="s">
        <v>25</v>
      </c>
      <c r="L1311" s="5" t="s">
        <v>25</v>
      </c>
      <c r="M1311" s="5">
        <f t="shared" si="168"/>
        <v>2023</v>
      </c>
      <c r="N1311" s="5" t="str">
        <f t="shared" si="169"/>
        <v>Septiembre</v>
      </c>
      <c r="O1311" s="6" t="str">
        <f t="shared" si="170"/>
        <v>2023-2</v>
      </c>
      <c r="P1311" s="16">
        <v>0</v>
      </c>
      <c r="Q1311" s="16">
        <v>0</v>
      </c>
      <c r="R1311" s="5">
        <v>0</v>
      </c>
      <c r="S1311" s="5" t="s">
        <v>29</v>
      </c>
      <c r="T1311" s="5" t="str">
        <f t="shared" si="171"/>
        <v>348-2023-09-30</v>
      </c>
    </row>
    <row r="1312" spans="1:20" x14ac:dyDescent="0.3">
      <c r="A1312" s="41">
        <v>348</v>
      </c>
      <c r="B1312" s="5" t="s">
        <v>307</v>
      </c>
      <c r="C1312" s="5" t="s">
        <v>306</v>
      </c>
      <c r="D1312" s="5" t="s">
        <v>60</v>
      </c>
      <c r="E1312" s="5" t="s">
        <v>24</v>
      </c>
      <c r="F1312" s="6">
        <v>45199</v>
      </c>
      <c r="G1312" s="5">
        <v>99</v>
      </c>
      <c r="H1312" s="9">
        <v>100</v>
      </c>
      <c r="I1312" s="15">
        <f>IFERROR(H1313/G1313,"")</f>
        <v>1.0101010101010102</v>
      </c>
      <c r="J1312" s="15">
        <f>IFERROR(IF((H1313/G1313)&gt;H1313/G1313,1.3,H1313/G1313),"")</f>
        <v>1.0101010101010102</v>
      </c>
      <c r="K1312" s="5" t="s">
        <v>25</v>
      </c>
      <c r="L1312" s="5" t="s">
        <v>25</v>
      </c>
      <c r="M1312" s="5">
        <f t="shared" si="168"/>
        <v>2023</v>
      </c>
      <c r="N1312" s="5" t="str">
        <f t="shared" si="169"/>
        <v>Diciembre</v>
      </c>
      <c r="O1312" s="6" t="str">
        <f t="shared" si="170"/>
        <v>2024-1</v>
      </c>
      <c r="P1312" s="16">
        <v>0</v>
      </c>
      <c r="Q1312" s="16">
        <v>0</v>
      </c>
      <c r="R1312" s="5">
        <v>0</v>
      </c>
      <c r="S1312" s="5" t="s">
        <v>29</v>
      </c>
      <c r="T1312" s="5" t="str">
        <f t="shared" si="171"/>
        <v>348-2023-12-31</v>
      </c>
    </row>
    <row r="1313" spans="1:20" x14ac:dyDescent="0.3">
      <c r="A1313" s="37">
        <v>348</v>
      </c>
      <c r="B1313" s="5" t="s">
        <v>307</v>
      </c>
      <c r="C1313" s="5" t="s">
        <v>306</v>
      </c>
      <c r="D1313" s="5" t="s">
        <v>60</v>
      </c>
      <c r="E1313" s="5" t="s">
        <v>24</v>
      </c>
      <c r="F1313" s="6">
        <v>45291</v>
      </c>
      <c r="G1313" s="5">
        <v>99</v>
      </c>
      <c r="H1313" s="9">
        <v>100</v>
      </c>
      <c r="I1313" s="15">
        <f>IFERROR(H1314/G1314,"")</f>
        <v>1.0095959595959596</v>
      </c>
      <c r="J1313" s="15">
        <f>IFERROR(IF((H1314/G1314)&gt;H1314/G1314,1.3,H1314/G1314),"")</f>
        <v>1.0095959595959596</v>
      </c>
      <c r="K1313" s="5" t="s">
        <v>25</v>
      </c>
      <c r="L1313" s="5" t="s">
        <v>25</v>
      </c>
      <c r="M1313" s="5">
        <f t="shared" si="168"/>
        <v>2024</v>
      </c>
      <c r="N1313" s="5" t="str">
        <f t="shared" si="169"/>
        <v>Marzo</v>
      </c>
      <c r="O1313" s="6" t="str">
        <f t="shared" si="170"/>
        <v>2024-1</v>
      </c>
      <c r="P1313" s="16">
        <v>0</v>
      </c>
      <c r="Q1313" s="16">
        <v>0</v>
      </c>
      <c r="R1313" s="5">
        <v>0</v>
      </c>
      <c r="S1313" s="5" t="s">
        <v>29</v>
      </c>
      <c r="T1313" s="5" t="str">
        <f t="shared" si="171"/>
        <v>348-2024-03-31</v>
      </c>
    </row>
    <row r="1314" spans="1:20" x14ac:dyDescent="0.3">
      <c r="A1314" s="25">
        <v>348</v>
      </c>
      <c r="B1314" s="5" t="s">
        <v>307</v>
      </c>
      <c r="C1314" s="5" t="s">
        <v>306</v>
      </c>
      <c r="D1314" s="5" t="s">
        <v>60</v>
      </c>
      <c r="E1314" s="5" t="s">
        <v>24</v>
      </c>
      <c r="F1314" s="6">
        <v>45382</v>
      </c>
      <c r="G1314" s="5">
        <v>99</v>
      </c>
      <c r="H1314" s="10">
        <v>99.95</v>
      </c>
      <c r="I1314" s="15">
        <f>IFERROR(IF((H1315/G1315)&gt;1.3,1.3,H1315/G1315),"")</f>
        <v>1.009090909090909</v>
      </c>
      <c r="J1314" s="15">
        <f>IFERROR(IF((H1315/G1315)&gt;H1315/G1315,1.3,H1315/G1315),"")</f>
        <v>1.009090909090909</v>
      </c>
      <c r="K1314" s="5" t="s">
        <v>25</v>
      </c>
      <c r="L1314" s="5" t="s">
        <v>25</v>
      </c>
      <c r="M1314" s="5">
        <f t="shared" si="168"/>
        <v>2024</v>
      </c>
      <c r="N1314" s="5" t="str">
        <f t="shared" si="169"/>
        <v>Junio</v>
      </c>
      <c r="O1314" s="6" t="str">
        <f t="shared" si="170"/>
        <v>2024-2</v>
      </c>
      <c r="P1314" s="16">
        <v>0</v>
      </c>
      <c r="Q1314" s="16">
        <v>0</v>
      </c>
      <c r="R1314" s="5">
        <v>0</v>
      </c>
      <c r="S1314" s="5" t="s">
        <v>29</v>
      </c>
      <c r="T1314" s="5" t="str">
        <f t="shared" si="171"/>
        <v>348-2024-06-30</v>
      </c>
    </row>
    <row r="1315" spans="1:20" x14ac:dyDescent="0.3">
      <c r="A1315" s="5">
        <v>348</v>
      </c>
      <c r="B1315" s="5" t="s">
        <v>307</v>
      </c>
      <c r="C1315" s="5" t="s">
        <v>306</v>
      </c>
      <c r="D1315" s="5" t="s">
        <v>60</v>
      </c>
      <c r="E1315" s="5" t="s">
        <v>24</v>
      </c>
      <c r="F1315" s="6">
        <v>45473</v>
      </c>
      <c r="G1315" s="5">
        <v>99</v>
      </c>
      <c r="H1315" s="5">
        <v>99.9</v>
      </c>
      <c r="I1315" s="15">
        <v>1.009090909090909</v>
      </c>
      <c r="J1315" s="15">
        <v>1.009090909090909</v>
      </c>
      <c r="K1315" s="5" t="s">
        <v>25</v>
      </c>
      <c r="L1315" s="5" t="s">
        <v>25</v>
      </c>
      <c r="M1315" s="5">
        <f t="shared" si="168"/>
        <v>2024</v>
      </c>
      <c r="N1315" s="5" t="str">
        <f t="shared" si="169"/>
        <v>Septiembre</v>
      </c>
      <c r="O1315" s="6" t="str">
        <f t="shared" si="170"/>
        <v>2024-2</v>
      </c>
      <c r="P1315" s="5">
        <v>1</v>
      </c>
      <c r="Q1315" s="5">
        <v>1</v>
      </c>
      <c r="R1315" s="5">
        <v>0</v>
      </c>
      <c r="S1315" s="5" t="s">
        <v>29</v>
      </c>
      <c r="T1315" s="5" t="str">
        <f t="shared" si="171"/>
        <v>348-2024-09-30</v>
      </c>
    </row>
    <row r="1316" spans="1:20" x14ac:dyDescent="0.3">
      <c r="A1316" s="25">
        <v>348</v>
      </c>
      <c r="B1316" s="5" t="s">
        <v>307</v>
      </c>
      <c r="C1316" s="5" t="s">
        <v>306</v>
      </c>
      <c r="D1316" s="5" t="s">
        <v>60</v>
      </c>
      <c r="E1316" s="5" t="s">
        <v>24</v>
      </c>
      <c r="F1316" s="6">
        <v>45565</v>
      </c>
      <c r="G1316" s="5">
        <v>99</v>
      </c>
      <c r="H1316" s="10">
        <v>100</v>
      </c>
      <c r="I1316" s="15">
        <f>IFERROR(IF((H1317/G1317)&gt;1.3,1.3,H1317/G1317),"")</f>
        <v>1.0101010101010102</v>
      </c>
      <c r="J1316" s="15">
        <f>IFERROR(IF((H1317/G1317)&gt;H1317/G1317,1.3,H1317/G1317),"")</f>
        <v>1.0101010101010102</v>
      </c>
      <c r="K1316" s="5" t="s">
        <v>25</v>
      </c>
      <c r="L1316" s="5" t="s">
        <v>25</v>
      </c>
      <c r="M1316" s="5">
        <f t="shared" si="168"/>
        <v>2024</v>
      </c>
      <c r="N1316" s="5" t="str">
        <f t="shared" si="169"/>
        <v>Diciembre</v>
      </c>
      <c r="O1316" s="6" t="str">
        <f t="shared" si="170"/>
        <v>2023-1</v>
      </c>
      <c r="P1316" s="16">
        <v>1</v>
      </c>
      <c r="Q1316" s="16">
        <v>1</v>
      </c>
      <c r="R1316" s="5">
        <v>0</v>
      </c>
      <c r="S1316" s="5" t="s">
        <v>29</v>
      </c>
      <c r="T1316" s="5" t="str">
        <f t="shared" si="171"/>
        <v>348-2024-12-31</v>
      </c>
    </row>
    <row r="1317" spans="1:20" x14ac:dyDescent="0.3">
      <c r="A1317" s="25">
        <v>348</v>
      </c>
      <c r="B1317" s="5" t="s">
        <v>307</v>
      </c>
      <c r="C1317" s="5" t="s">
        <v>306</v>
      </c>
      <c r="D1317" s="5" t="s">
        <v>60</v>
      </c>
      <c r="E1317" s="5" t="s">
        <v>24</v>
      </c>
      <c r="F1317" s="6">
        <v>45657</v>
      </c>
      <c r="G1317" s="5">
        <v>99</v>
      </c>
      <c r="H1317" s="10">
        <v>100</v>
      </c>
      <c r="I1317" s="15">
        <f>IFERROR(IF((H1318/G1318)&gt;1.3,1.3,H1318/G1318),"")</f>
        <v>1.3</v>
      </c>
      <c r="J1317" s="15">
        <f>IFERROR(IF((H1318/G1318)&gt;H1318/G1318,1.3,H1318/G1318),"")</f>
        <v>2.2837370242213999</v>
      </c>
      <c r="K1317" s="5" t="s">
        <v>25</v>
      </c>
      <c r="L1317" s="5" t="s">
        <v>25</v>
      </c>
      <c r="M1317" s="5">
        <f t="shared" si="168"/>
        <v>2023</v>
      </c>
      <c r="N1317" s="5" t="str">
        <f t="shared" si="169"/>
        <v>Marzo</v>
      </c>
      <c r="O1317" s="6" t="str">
        <f t="shared" si="170"/>
        <v>2023-1</v>
      </c>
      <c r="P1317" s="16">
        <v>1</v>
      </c>
      <c r="Q1317" s="16">
        <v>1</v>
      </c>
      <c r="R1317" s="5">
        <v>0</v>
      </c>
      <c r="S1317" s="5" t="s">
        <v>29</v>
      </c>
      <c r="T1317" s="5" t="str">
        <f t="shared" si="171"/>
        <v>351-2023-03-31</v>
      </c>
    </row>
    <row r="1318" spans="1:20" x14ac:dyDescent="0.3">
      <c r="A1318" s="25">
        <v>351</v>
      </c>
      <c r="B1318" s="5" t="s">
        <v>308</v>
      </c>
      <c r="C1318" s="5" t="s">
        <v>306</v>
      </c>
      <c r="D1318" s="5" t="s">
        <v>60</v>
      </c>
      <c r="E1318" s="5" t="s">
        <v>62</v>
      </c>
      <c r="F1318" s="6">
        <v>45016</v>
      </c>
      <c r="G1318" s="5">
        <v>5</v>
      </c>
      <c r="H1318" s="76">
        <v>11.418685121107</v>
      </c>
      <c r="I1318" s="15">
        <v>0.8</v>
      </c>
      <c r="J1318" s="15">
        <v>0.8</v>
      </c>
      <c r="K1318" s="5" t="s">
        <v>55</v>
      </c>
      <c r="L1318" s="5" t="s">
        <v>91</v>
      </c>
      <c r="M1318" s="5">
        <f t="shared" si="168"/>
        <v>2023</v>
      </c>
      <c r="N1318" s="5" t="str">
        <f t="shared" si="169"/>
        <v>Junio</v>
      </c>
      <c r="O1318" s="6" t="str">
        <f t="shared" si="170"/>
        <v>2023-2</v>
      </c>
      <c r="P1318" s="16">
        <v>0</v>
      </c>
      <c r="Q1318" s="16">
        <v>0</v>
      </c>
      <c r="R1318" s="5">
        <v>0</v>
      </c>
      <c r="S1318" s="5" t="s">
        <v>29</v>
      </c>
      <c r="T1318" s="5" t="str">
        <f t="shared" si="171"/>
        <v>351-2023-06-30</v>
      </c>
    </row>
    <row r="1319" spans="1:20" x14ac:dyDescent="0.3">
      <c r="A1319" s="25">
        <v>351</v>
      </c>
      <c r="B1319" s="5" t="s">
        <v>308</v>
      </c>
      <c r="C1319" s="5" t="s">
        <v>306</v>
      </c>
      <c r="D1319" s="5" t="s">
        <v>60</v>
      </c>
      <c r="E1319" s="5" t="s">
        <v>62</v>
      </c>
      <c r="F1319" s="6">
        <v>45107</v>
      </c>
      <c r="G1319" s="5">
        <v>5</v>
      </c>
      <c r="H1319" s="76">
        <v>8.2333989618757997</v>
      </c>
      <c r="I1319" s="15">
        <v>0.8</v>
      </c>
      <c r="J1319" s="15">
        <v>0.8</v>
      </c>
      <c r="K1319" s="5" t="s">
        <v>55</v>
      </c>
      <c r="L1319" s="5" t="s">
        <v>91</v>
      </c>
      <c r="M1319" s="5">
        <f t="shared" si="168"/>
        <v>2023</v>
      </c>
      <c r="N1319" s="5" t="str">
        <f t="shared" si="169"/>
        <v>Septiembre</v>
      </c>
      <c r="O1319" s="6" t="str">
        <f t="shared" si="170"/>
        <v>2023-2</v>
      </c>
      <c r="P1319" s="16">
        <v>0</v>
      </c>
      <c r="Q1319" s="16">
        <v>0</v>
      </c>
      <c r="R1319" s="5">
        <v>0</v>
      </c>
      <c r="S1319" s="5" t="s">
        <v>29</v>
      </c>
      <c r="T1319" s="5" t="str">
        <f t="shared" si="171"/>
        <v>351-2023-09-30</v>
      </c>
    </row>
    <row r="1320" spans="1:20" x14ac:dyDescent="0.3">
      <c r="A1320" s="41">
        <v>351</v>
      </c>
      <c r="B1320" s="5" t="s">
        <v>308</v>
      </c>
      <c r="C1320" s="5" t="s">
        <v>306</v>
      </c>
      <c r="D1320" s="5" t="s">
        <v>60</v>
      </c>
      <c r="E1320" s="5" t="s">
        <v>62</v>
      </c>
      <c r="F1320" s="6">
        <v>45199</v>
      </c>
      <c r="G1320" s="5">
        <v>5</v>
      </c>
      <c r="H1320" s="76">
        <v>10.3</v>
      </c>
      <c r="I1320" s="15">
        <v>0.8</v>
      </c>
      <c r="J1320" s="15">
        <v>0.8</v>
      </c>
      <c r="K1320" s="5" t="s">
        <v>55</v>
      </c>
      <c r="L1320" s="5" t="s">
        <v>91</v>
      </c>
      <c r="M1320" s="5">
        <f t="shared" si="168"/>
        <v>2023</v>
      </c>
      <c r="N1320" s="5" t="str">
        <f t="shared" si="169"/>
        <v>Diciembre</v>
      </c>
      <c r="O1320" s="6" t="str">
        <f t="shared" si="170"/>
        <v>2024-1</v>
      </c>
      <c r="P1320" s="16">
        <v>0</v>
      </c>
      <c r="Q1320" s="16">
        <v>0</v>
      </c>
      <c r="R1320" s="5">
        <v>0</v>
      </c>
      <c r="S1320" s="5" t="s">
        <v>29</v>
      </c>
      <c r="T1320" s="5" t="str">
        <f t="shared" si="171"/>
        <v>351-2023-12-31</v>
      </c>
    </row>
    <row r="1321" spans="1:20" x14ac:dyDescent="0.3">
      <c r="A1321" s="37">
        <v>351</v>
      </c>
      <c r="B1321" s="5" t="s">
        <v>308</v>
      </c>
      <c r="C1321" s="5" t="s">
        <v>306</v>
      </c>
      <c r="D1321" s="5" t="s">
        <v>60</v>
      </c>
      <c r="E1321" s="5" t="s">
        <v>62</v>
      </c>
      <c r="F1321" s="6">
        <v>45291</v>
      </c>
      <c r="G1321" s="5">
        <v>5</v>
      </c>
      <c r="H1321" s="76">
        <v>3.54</v>
      </c>
      <c r="I1321" s="15">
        <f>IFERROR(IF(H1322&lt;G1322,1,0),"")</f>
        <v>0</v>
      </c>
      <c r="J1321" s="8">
        <f>IFERROR(IF(H1322&lt;G1322,1,0),"")</f>
        <v>0</v>
      </c>
      <c r="K1321" s="5" t="s">
        <v>55</v>
      </c>
      <c r="L1321" s="5" t="s">
        <v>91</v>
      </c>
      <c r="M1321" s="5">
        <f t="shared" si="168"/>
        <v>2024</v>
      </c>
      <c r="N1321" s="5" t="str">
        <f t="shared" si="169"/>
        <v>Marzo</v>
      </c>
      <c r="O1321" s="6" t="str">
        <f t="shared" si="170"/>
        <v>2024-1</v>
      </c>
      <c r="P1321" s="16">
        <v>0</v>
      </c>
      <c r="Q1321" s="16">
        <v>0</v>
      </c>
      <c r="R1321" s="5">
        <v>0</v>
      </c>
      <c r="S1321" s="5" t="s">
        <v>29</v>
      </c>
      <c r="T1321" s="5" t="str">
        <f t="shared" si="171"/>
        <v>351-2024-03-31</v>
      </c>
    </row>
    <row r="1322" spans="1:20" x14ac:dyDescent="0.3">
      <c r="A1322" s="25">
        <v>351</v>
      </c>
      <c r="B1322" s="5" t="s">
        <v>308</v>
      </c>
      <c r="C1322" s="5" t="s">
        <v>306</v>
      </c>
      <c r="D1322" s="5" t="s">
        <v>60</v>
      </c>
      <c r="E1322" s="5" t="s">
        <v>62</v>
      </c>
      <c r="F1322" s="6">
        <v>45382</v>
      </c>
      <c r="G1322" s="5">
        <v>5</v>
      </c>
      <c r="H1322" s="10">
        <v>5</v>
      </c>
      <c r="I1322" s="15">
        <f>IFERROR(IF((H1323/G1323)&gt;1.3,1.3,H1323/G1323),"")</f>
        <v>1.3</v>
      </c>
      <c r="J1322" s="15">
        <f>IFERROR(IF((H1323/G1323)&gt;H1323/G1323,1.3,H1323/G1323),"")</f>
        <v>2.5059999999999998</v>
      </c>
      <c r="K1322" s="5" t="s">
        <v>55</v>
      </c>
      <c r="L1322" s="5" t="s">
        <v>91</v>
      </c>
      <c r="M1322" s="5">
        <f t="shared" si="168"/>
        <v>2024</v>
      </c>
      <c r="N1322" s="5" t="str">
        <f t="shared" si="169"/>
        <v>Junio</v>
      </c>
      <c r="O1322" s="6" t="str">
        <f t="shared" si="170"/>
        <v>2024-2</v>
      </c>
      <c r="P1322" s="16">
        <v>0</v>
      </c>
      <c r="Q1322" s="16">
        <v>0</v>
      </c>
      <c r="R1322" s="5">
        <v>0</v>
      </c>
      <c r="S1322" s="5" t="s">
        <v>29</v>
      </c>
      <c r="T1322" s="5" t="str">
        <f t="shared" si="171"/>
        <v>351-2024-06-30</v>
      </c>
    </row>
    <row r="1323" spans="1:20" x14ac:dyDescent="0.3">
      <c r="A1323" s="5">
        <v>351</v>
      </c>
      <c r="B1323" s="5" t="s">
        <v>308</v>
      </c>
      <c r="C1323" s="5" t="s">
        <v>306</v>
      </c>
      <c r="D1323" s="5" t="s">
        <v>60</v>
      </c>
      <c r="E1323" s="5" t="s">
        <v>62</v>
      </c>
      <c r="F1323" s="6">
        <v>45473</v>
      </c>
      <c r="G1323" s="5">
        <v>5</v>
      </c>
      <c r="H1323" s="5">
        <v>12.53</v>
      </c>
      <c r="I1323" s="15">
        <f>1-(15-H1324)/15</f>
        <v>0.21199999999999997</v>
      </c>
      <c r="J1323" s="15">
        <f>1-(15-H1324)/15</f>
        <v>0.21199999999999997</v>
      </c>
      <c r="K1323" s="5" t="s">
        <v>55</v>
      </c>
      <c r="L1323" s="5" t="s">
        <v>91</v>
      </c>
      <c r="M1323" s="5">
        <f t="shared" si="168"/>
        <v>2024</v>
      </c>
      <c r="N1323" s="5" t="str">
        <f t="shared" si="169"/>
        <v>Septiembre</v>
      </c>
      <c r="O1323" s="6" t="str">
        <f t="shared" si="170"/>
        <v>2024-2</v>
      </c>
      <c r="P1323" s="16">
        <v>0</v>
      </c>
      <c r="Q1323" s="5">
        <v>1</v>
      </c>
      <c r="R1323" s="5">
        <v>0</v>
      </c>
      <c r="S1323" s="5" t="s">
        <v>29</v>
      </c>
      <c r="T1323" s="5" t="str">
        <f t="shared" si="171"/>
        <v>351-2024-09-30</v>
      </c>
    </row>
    <row r="1324" spans="1:20" x14ac:dyDescent="0.3">
      <c r="A1324" s="25">
        <v>351</v>
      </c>
      <c r="B1324" s="5" t="s">
        <v>308</v>
      </c>
      <c r="C1324" s="5" t="s">
        <v>306</v>
      </c>
      <c r="D1324" s="5" t="s">
        <v>60</v>
      </c>
      <c r="E1324" s="5" t="s">
        <v>62</v>
      </c>
      <c r="F1324" s="6">
        <v>45565</v>
      </c>
      <c r="G1324" s="5">
        <v>5</v>
      </c>
      <c r="H1324" s="10">
        <v>3.18</v>
      </c>
      <c r="I1324" s="15">
        <f>IFERROR(IF(H1325&lt;G1325,1,0),"")</f>
        <v>1</v>
      </c>
      <c r="J1324" s="15">
        <f>IFERROR(IF(H1325&lt;G1325,1,0),"")</f>
        <v>1</v>
      </c>
      <c r="K1324" s="5" t="s">
        <v>55</v>
      </c>
      <c r="L1324" s="5" t="s">
        <v>91</v>
      </c>
      <c r="M1324" s="5">
        <f t="shared" si="168"/>
        <v>2024</v>
      </c>
      <c r="N1324" s="5" t="str">
        <f t="shared" si="169"/>
        <v>Diciembre</v>
      </c>
      <c r="O1324" s="6" t="str">
        <f t="shared" si="170"/>
        <v>2023-1</v>
      </c>
      <c r="P1324" s="16">
        <v>0</v>
      </c>
      <c r="Q1324" s="16">
        <v>1</v>
      </c>
      <c r="R1324" s="5">
        <v>0</v>
      </c>
      <c r="S1324" s="5" t="s">
        <v>29</v>
      </c>
      <c r="T1324" s="5" t="str">
        <f t="shared" si="171"/>
        <v>351-2024-12-31</v>
      </c>
    </row>
    <row r="1325" spans="1:20" x14ac:dyDescent="0.3">
      <c r="A1325" s="25">
        <v>351</v>
      </c>
      <c r="B1325" s="5" t="s">
        <v>308</v>
      </c>
      <c r="C1325" s="5" t="s">
        <v>306</v>
      </c>
      <c r="D1325" s="5" t="s">
        <v>60</v>
      </c>
      <c r="E1325" s="5" t="s">
        <v>62</v>
      </c>
      <c r="F1325" s="6">
        <v>45657</v>
      </c>
      <c r="G1325" s="5">
        <v>5</v>
      </c>
      <c r="H1325" s="10">
        <v>1.5</v>
      </c>
      <c r="I1325" s="15">
        <f>IFERROR(IF(H1326&lt;G1326,1,0),"")</f>
        <v>0</v>
      </c>
      <c r="J1325" s="15">
        <f>IFERROR(IF(H1326&lt;G1326,1,0),"")</f>
        <v>0</v>
      </c>
      <c r="K1325" s="5" t="s">
        <v>55</v>
      </c>
      <c r="L1325" s="5" t="s">
        <v>91</v>
      </c>
      <c r="M1325" s="5">
        <f t="shared" si="168"/>
        <v>2023</v>
      </c>
      <c r="N1325" s="5" t="str">
        <f t="shared" si="169"/>
        <v>Marzo</v>
      </c>
      <c r="O1325" s="6" t="str">
        <f t="shared" si="170"/>
        <v>2023-1</v>
      </c>
      <c r="P1325" s="16">
        <v>0</v>
      </c>
      <c r="Q1325" s="16">
        <v>1</v>
      </c>
      <c r="R1325" s="5">
        <v>0</v>
      </c>
      <c r="S1325" s="5" t="s">
        <v>29</v>
      </c>
      <c r="T1325" s="5" t="str">
        <f t="shared" si="171"/>
        <v>352-2023-03-31</v>
      </c>
    </row>
    <row r="1326" spans="1:20" x14ac:dyDescent="0.3">
      <c r="A1326" s="25">
        <v>352</v>
      </c>
      <c r="B1326" s="5" t="s">
        <v>309</v>
      </c>
      <c r="C1326" s="5" t="s">
        <v>306</v>
      </c>
      <c r="D1326" s="5" t="s">
        <v>60</v>
      </c>
      <c r="E1326" s="5" t="s">
        <v>62</v>
      </c>
      <c r="F1326" s="6">
        <v>45016</v>
      </c>
      <c r="G1326" s="5">
        <v>0</v>
      </c>
      <c r="H1326" s="12">
        <v>1.038596855648E-2</v>
      </c>
      <c r="I1326" s="15">
        <f t="shared" ref="I1326:J1333" si="172">(100%)-(H1327/100)</f>
        <v>0.99972299168975065</v>
      </c>
      <c r="J1326" s="15">
        <f t="shared" si="172"/>
        <v>0.99000299999999997</v>
      </c>
      <c r="K1326" s="5" t="s">
        <v>25</v>
      </c>
      <c r="L1326" s="5" t="s">
        <v>25</v>
      </c>
      <c r="M1326" s="5">
        <f t="shared" si="168"/>
        <v>2023</v>
      </c>
      <c r="N1326" s="5" t="str">
        <f t="shared" si="169"/>
        <v>Junio</v>
      </c>
      <c r="O1326" s="6" t="str">
        <f t="shared" si="170"/>
        <v>2023-2</v>
      </c>
      <c r="P1326" s="16">
        <v>0</v>
      </c>
      <c r="Q1326" s="16">
        <v>2</v>
      </c>
      <c r="R1326" s="5">
        <v>0</v>
      </c>
      <c r="S1326" s="5" t="s">
        <v>29</v>
      </c>
      <c r="T1326" s="5" t="str">
        <f t="shared" si="171"/>
        <v>352-2023-06-30</v>
      </c>
    </row>
    <row r="1327" spans="1:20" x14ac:dyDescent="0.3">
      <c r="A1327" s="25">
        <v>352</v>
      </c>
      <c r="B1327" s="5" t="s">
        <v>309</v>
      </c>
      <c r="C1327" s="5" t="s">
        <v>306</v>
      </c>
      <c r="D1327" s="5" t="s">
        <v>60</v>
      </c>
      <c r="E1327" s="5" t="s">
        <v>62</v>
      </c>
      <c r="F1327" s="6">
        <v>45107</v>
      </c>
      <c r="G1327" s="5">
        <v>0</v>
      </c>
      <c r="H1327" s="12">
        <v>2.7700831024931E-2</v>
      </c>
      <c r="I1327" s="15">
        <f t="shared" si="172"/>
        <v>0.99970000000000003</v>
      </c>
      <c r="J1327" s="15">
        <f t="shared" si="172"/>
        <v>0.99002800000000002</v>
      </c>
      <c r="K1327" s="5" t="s">
        <v>25</v>
      </c>
      <c r="L1327" s="5" t="s">
        <v>25</v>
      </c>
      <c r="M1327" s="5">
        <f t="shared" si="168"/>
        <v>2023</v>
      </c>
      <c r="N1327" s="5" t="str">
        <f t="shared" si="169"/>
        <v>Septiembre</v>
      </c>
      <c r="O1327" s="6" t="str">
        <f t="shared" si="170"/>
        <v>2023-2</v>
      </c>
      <c r="P1327" s="16">
        <v>0</v>
      </c>
      <c r="Q1327" s="16">
        <v>2</v>
      </c>
      <c r="R1327" s="5">
        <v>0</v>
      </c>
      <c r="S1327" s="5" t="s">
        <v>29</v>
      </c>
      <c r="T1327" s="5" t="str">
        <f t="shared" si="171"/>
        <v>352-2023-09-30</v>
      </c>
    </row>
    <row r="1328" spans="1:20" x14ac:dyDescent="0.3">
      <c r="A1328" s="41">
        <v>352</v>
      </c>
      <c r="B1328" s="5" t="s">
        <v>309</v>
      </c>
      <c r="C1328" s="5" t="s">
        <v>306</v>
      </c>
      <c r="D1328" s="5" t="s">
        <v>60</v>
      </c>
      <c r="E1328" s="5" t="s">
        <v>62</v>
      </c>
      <c r="F1328" s="6">
        <v>45199</v>
      </c>
      <c r="G1328" s="5">
        <v>0</v>
      </c>
      <c r="H1328" s="12">
        <v>0.03</v>
      </c>
      <c r="I1328" s="15">
        <f t="shared" si="172"/>
        <v>0.99719999999999998</v>
      </c>
      <c r="J1328" s="15">
        <f t="shared" si="172"/>
        <v>0.99000200000000005</v>
      </c>
      <c r="K1328" s="5" t="s">
        <v>25</v>
      </c>
      <c r="L1328" s="5" t="s">
        <v>25</v>
      </c>
      <c r="M1328" s="5">
        <f t="shared" si="168"/>
        <v>2023</v>
      </c>
      <c r="N1328" s="5" t="str">
        <f t="shared" si="169"/>
        <v>Diciembre</v>
      </c>
      <c r="O1328" s="6" t="str">
        <f t="shared" si="170"/>
        <v>2024-1</v>
      </c>
      <c r="P1328" s="16">
        <v>0</v>
      </c>
      <c r="Q1328" s="16">
        <v>2</v>
      </c>
      <c r="R1328" s="5">
        <v>0</v>
      </c>
      <c r="S1328" s="5" t="s">
        <v>29</v>
      </c>
      <c r="T1328" s="5" t="str">
        <f t="shared" si="171"/>
        <v>352-2023-12-31</v>
      </c>
    </row>
    <row r="1329" spans="1:20" x14ac:dyDescent="0.3">
      <c r="A1329" s="37">
        <v>352</v>
      </c>
      <c r="B1329" s="5" t="s">
        <v>309</v>
      </c>
      <c r="C1329" s="5" t="s">
        <v>306</v>
      </c>
      <c r="D1329" s="5" t="s">
        <v>60</v>
      </c>
      <c r="E1329" s="5" t="s">
        <v>62</v>
      </c>
      <c r="F1329" s="6">
        <v>45291</v>
      </c>
      <c r="G1329" s="5">
        <v>0</v>
      </c>
      <c r="H1329" s="12">
        <v>0.28000000000000003</v>
      </c>
      <c r="I1329" s="15">
        <f t="shared" si="172"/>
        <v>0.99980000000000002</v>
      </c>
      <c r="J1329" s="15">
        <f t="shared" si="172"/>
        <v>0.99000600000000005</v>
      </c>
      <c r="K1329" s="5" t="s">
        <v>25</v>
      </c>
      <c r="L1329" s="5" t="s">
        <v>25</v>
      </c>
      <c r="M1329" s="5">
        <f t="shared" si="168"/>
        <v>2024</v>
      </c>
      <c r="N1329" s="5" t="str">
        <f t="shared" si="169"/>
        <v>Marzo</v>
      </c>
      <c r="O1329" s="6" t="str">
        <f t="shared" si="170"/>
        <v>2024-1</v>
      </c>
      <c r="P1329" s="16">
        <v>0</v>
      </c>
      <c r="Q1329" s="16">
        <v>2</v>
      </c>
      <c r="R1329" s="5">
        <v>0</v>
      </c>
      <c r="S1329" s="5" t="s">
        <v>29</v>
      </c>
      <c r="T1329" s="5" t="str">
        <f t="shared" si="171"/>
        <v>352-2024-03-31</v>
      </c>
    </row>
    <row r="1330" spans="1:20" x14ac:dyDescent="0.3">
      <c r="A1330" s="25">
        <v>352</v>
      </c>
      <c r="B1330" s="5" t="s">
        <v>309</v>
      </c>
      <c r="C1330" s="5" t="s">
        <v>306</v>
      </c>
      <c r="D1330" s="5" t="s">
        <v>60</v>
      </c>
      <c r="E1330" s="5" t="s">
        <v>62</v>
      </c>
      <c r="F1330" s="6">
        <v>45382</v>
      </c>
      <c r="G1330" s="5">
        <v>0</v>
      </c>
      <c r="H1330" s="10">
        <v>0.02</v>
      </c>
      <c r="I1330" s="15">
        <f t="shared" si="172"/>
        <v>0.99939999999999996</v>
      </c>
      <c r="J1330" s="15">
        <f t="shared" si="172"/>
        <v>0.99</v>
      </c>
      <c r="K1330" s="5" t="s">
        <v>25</v>
      </c>
      <c r="L1330" s="5" t="s">
        <v>25</v>
      </c>
      <c r="M1330" s="5">
        <f t="shared" si="168"/>
        <v>2024</v>
      </c>
      <c r="N1330" s="5" t="str">
        <f t="shared" si="169"/>
        <v>Junio</v>
      </c>
      <c r="O1330" s="6" t="str">
        <f t="shared" si="170"/>
        <v>2024-2</v>
      </c>
      <c r="P1330" s="16">
        <v>0</v>
      </c>
      <c r="Q1330" s="16">
        <v>2</v>
      </c>
      <c r="R1330" s="5">
        <v>0</v>
      </c>
      <c r="S1330" s="5" t="s">
        <v>29</v>
      </c>
      <c r="T1330" s="5" t="str">
        <f t="shared" si="171"/>
        <v>352-2024-06-30</v>
      </c>
    </row>
    <row r="1331" spans="1:20" x14ac:dyDescent="0.3">
      <c r="A1331" s="5">
        <v>352</v>
      </c>
      <c r="B1331" s="5" t="s">
        <v>309</v>
      </c>
      <c r="C1331" s="5" t="s">
        <v>306</v>
      </c>
      <c r="D1331" s="5" t="s">
        <v>60</v>
      </c>
      <c r="E1331" s="5" t="s">
        <v>62</v>
      </c>
      <c r="F1331" s="6">
        <v>45473</v>
      </c>
      <c r="G1331" s="5">
        <v>0</v>
      </c>
      <c r="H1331" s="5">
        <v>0.06</v>
      </c>
      <c r="I1331" s="15">
        <f t="shared" si="172"/>
        <v>1</v>
      </c>
      <c r="J1331" s="15">
        <f t="shared" si="172"/>
        <v>0.99</v>
      </c>
      <c r="K1331" s="5" t="s">
        <v>25</v>
      </c>
      <c r="L1331" s="5" t="s">
        <v>25</v>
      </c>
      <c r="M1331" s="5">
        <f t="shared" si="168"/>
        <v>2024</v>
      </c>
      <c r="N1331" s="5" t="str">
        <f t="shared" si="169"/>
        <v>Septiembre</v>
      </c>
      <c r="O1331" s="6" t="str">
        <f t="shared" si="170"/>
        <v>2024-2</v>
      </c>
      <c r="P1331" s="16">
        <v>0</v>
      </c>
      <c r="Q1331" s="5">
        <v>2</v>
      </c>
      <c r="R1331" s="5">
        <v>0</v>
      </c>
      <c r="S1331" s="5" t="s">
        <v>29</v>
      </c>
      <c r="T1331" s="5" t="str">
        <f t="shared" si="171"/>
        <v>352-2024-09-30</v>
      </c>
    </row>
    <row r="1332" spans="1:20" x14ac:dyDescent="0.3">
      <c r="A1332" s="25">
        <v>352</v>
      </c>
      <c r="B1332" s="5" t="s">
        <v>309</v>
      </c>
      <c r="C1332" s="5" t="s">
        <v>306</v>
      </c>
      <c r="D1332" s="5" t="s">
        <v>60</v>
      </c>
      <c r="E1332" s="5" t="s">
        <v>62</v>
      </c>
      <c r="F1332" s="6">
        <v>45565</v>
      </c>
      <c r="G1332" s="5">
        <v>0</v>
      </c>
      <c r="H1332" s="10">
        <v>0</v>
      </c>
      <c r="I1332" s="15">
        <f t="shared" si="172"/>
        <v>1</v>
      </c>
      <c r="J1332" s="15">
        <f t="shared" si="172"/>
        <v>0.99403846153846154</v>
      </c>
      <c r="K1332" s="5" t="s">
        <v>25</v>
      </c>
      <c r="L1332" s="5" t="s">
        <v>25</v>
      </c>
      <c r="M1332" s="5">
        <f t="shared" si="168"/>
        <v>2024</v>
      </c>
      <c r="N1332" s="5" t="str">
        <f t="shared" si="169"/>
        <v>Diciembre</v>
      </c>
      <c r="O1332" s="6" t="str">
        <f t="shared" si="170"/>
        <v>2023-1</v>
      </c>
      <c r="P1332" s="16">
        <v>0</v>
      </c>
      <c r="Q1332" s="16">
        <v>2</v>
      </c>
      <c r="R1332" s="5">
        <v>0</v>
      </c>
      <c r="S1332" s="5" t="s">
        <v>29</v>
      </c>
      <c r="T1332" s="5" t="str">
        <f t="shared" si="171"/>
        <v>352-2024-12-31</v>
      </c>
    </row>
    <row r="1333" spans="1:20" x14ac:dyDescent="0.3">
      <c r="A1333" s="25">
        <v>352</v>
      </c>
      <c r="B1333" s="5" t="s">
        <v>309</v>
      </c>
      <c r="C1333" s="5" t="s">
        <v>306</v>
      </c>
      <c r="D1333" s="5" t="s">
        <v>60</v>
      </c>
      <c r="E1333" s="5" t="s">
        <v>62</v>
      </c>
      <c r="F1333" s="6">
        <v>45657</v>
      </c>
      <c r="G1333" s="5">
        <v>0</v>
      </c>
      <c r="H1333" s="10">
        <v>0</v>
      </c>
      <c r="I1333" s="15">
        <f t="shared" si="172"/>
        <v>0.59615384615385003</v>
      </c>
      <c r="J1333" s="15">
        <f t="shared" si="172"/>
        <v>0.9884615384615385</v>
      </c>
      <c r="K1333" s="5" t="s">
        <v>25</v>
      </c>
      <c r="L1333" s="5" t="s">
        <v>25</v>
      </c>
      <c r="M1333" s="5">
        <f t="shared" si="168"/>
        <v>2023</v>
      </c>
      <c r="N1333" s="5" t="str">
        <f t="shared" si="169"/>
        <v>Junio</v>
      </c>
      <c r="O1333" s="6" t="str">
        <f t="shared" si="170"/>
        <v>2023-2</v>
      </c>
      <c r="P1333" s="16">
        <v>0</v>
      </c>
      <c r="Q1333" s="16">
        <v>2</v>
      </c>
      <c r="R1333" s="5">
        <v>0</v>
      </c>
      <c r="S1333" s="5" t="s">
        <v>29</v>
      </c>
      <c r="T1333" s="5" t="str">
        <f t="shared" si="171"/>
        <v>353-2023-06-30</v>
      </c>
    </row>
    <row r="1334" spans="1:20" x14ac:dyDescent="0.3">
      <c r="A1334" s="41">
        <v>353</v>
      </c>
      <c r="B1334" s="5" t="s">
        <v>310</v>
      </c>
      <c r="C1334" s="5" t="s">
        <v>311</v>
      </c>
      <c r="D1334" s="5" t="s">
        <v>54</v>
      </c>
      <c r="E1334" s="5" t="s">
        <v>24</v>
      </c>
      <c r="F1334" s="6">
        <v>45107</v>
      </c>
      <c r="G1334" s="5">
        <v>35</v>
      </c>
      <c r="H1334" s="9">
        <v>40.384615384615003</v>
      </c>
      <c r="I1334" s="15">
        <v>1.153846153846154</v>
      </c>
      <c r="J1334" s="15">
        <f t="shared" ref="J1334:J1339" si="173">IFERROR(IF((H1335/G1335)&gt;H1335/G1335,1.3,H1335/G1335),"")</f>
        <v>1.1538461538461544</v>
      </c>
      <c r="K1334" s="5" t="s">
        <v>91</v>
      </c>
      <c r="L1334" s="5" t="s">
        <v>91</v>
      </c>
      <c r="M1334" s="5">
        <f t="shared" si="168"/>
        <v>2023</v>
      </c>
      <c r="N1334" s="5" t="str">
        <f t="shared" si="169"/>
        <v>Diciembre</v>
      </c>
      <c r="O1334" s="6" t="str">
        <f t="shared" si="170"/>
        <v>2023-1</v>
      </c>
      <c r="P1334" s="16">
        <v>0</v>
      </c>
      <c r="Q1334" s="16">
        <v>0</v>
      </c>
      <c r="R1334" s="5">
        <v>1</v>
      </c>
      <c r="S1334" s="5" t="s">
        <v>29</v>
      </c>
      <c r="T1334" s="5" t="str">
        <f t="shared" si="171"/>
        <v>353-2023-12-31</v>
      </c>
    </row>
    <row r="1335" spans="1:20" x14ac:dyDescent="0.3">
      <c r="A1335" s="37">
        <v>353</v>
      </c>
      <c r="B1335" s="5" t="s">
        <v>310</v>
      </c>
      <c r="C1335" s="5" t="s">
        <v>311</v>
      </c>
      <c r="D1335" s="5" t="s">
        <v>54</v>
      </c>
      <c r="E1335" s="5" t="s">
        <v>24</v>
      </c>
      <c r="F1335" s="6">
        <v>45291</v>
      </c>
      <c r="G1335" s="5">
        <v>35</v>
      </c>
      <c r="H1335" s="9">
        <v>40.384615384615401</v>
      </c>
      <c r="I1335" s="15">
        <f>IFERROR(IF((H1336/G1336)&gt;1.3,1.3,H1336/G1336),"")</f>
        <v>0.50700000000000001</v>
      </c>
      <c r="J1335" s="15">
        <f t="shared" si="173"/>
        <v>0.50700000000000001</v>
      </c>
      <c r="K1335" s="5" t="s">
        <v>91</v>
      </c>
      <c r="L1335" s="5" t="s">
        <v>91</v>
      </c>
      <c r="M1335" s="5">
        <f t="shared" si="168"/>
        <v>2023</v>
      </c>
      <c r="N1335" s="5" t="str">
        <f t="shared" si="169"/>
        <v>Junio</v>
      </c>
      <c r="O1335" s="6" t="str">
        <f t="shared" si="170"/>
        <v>2023-2</v>
      </c>
      <c r="P1335" s="16">
        <v>0</v>
      </c>
      <c r="Q1335" s="16">
        <v>0</v>
      </c>
      <c r="R1335" s="5">
        <v>1</v>
      </c>
      <c r="S1335" s="5" t="s">
        <v>29</v>
      </c>
      <c r="T1335" s="5" t="str">
        <f t="shared" si="171"/>
        <v>354-2023-06-30</v>
      </c>
    </row>
    <row r="1336" spans="1:20" x14ac:dyDescent="0.3">
      <c r="A1336" s="25">
        <v>354</v>
      </c>
      <c r="B1336" s="5" t="s">
        <v>312</v>
      </c>
      <c r="C1336" s="5" t="s">
        <v>311</v>
      </c>
      <c r="D1336" s="5" t="s">
        <v>54</v>
      </c>
      <c r="E1336" s="5" t="s">
        <v>24</v>
      </c>
      <c r="F1336" s="17">
        <v>45107</v>
      </c>
      <c r="G1336" s="5">
        <v>10</v>
      </c>
      <c r="H1336" s="9">
        <v>5.07</v>
      </c>
      <c r="I1336" s="8">
        <f>IFERROR(H1337/G1337,"")</f>
        <v>3.177</v>
      </c>
      <c r="J1336" s="15">
        <f t="shared" si="173"/>
        <v>3.177</v>
      </c>
      <c r="K1336" s="5" t="s">
        <v>91</v>
      </c>
      <c r="L1336" s="5" t="s">
        <v>91</v>
      </c>
      <c r="M1336" s="5">
        <f t="shared" si="168"/>
        <v>2023</v>
      </c>
      <c r="N1336" s="5" t="str">
        <f t="shared" si="169"/>
        <v>Diciembre</v>
      </c>
      <c r="O1336" s="6" t="str">
        <f t="shared" si="170"/>
        <v>2023-2</v>
      </c>
      <c r="P1336" s="16">
        <v>2</v>
      </c>
      <c r="Q1336" s="16">
        <v>2</v>
      </c>
      <c r="R1336" s="5">
        <v>0</v>
      </c>
      <c r="S1336" s="5" t="s">
        <v>29</v>
      </c>
      <c r="T1336" s="5" t="str">
        <f t="shared" si="171"/>
        <v>354-2023-12-31</v>
      </c>
    </row>
    <row r="1337" spans="1:20" x14ac:dyDescent="0.3">
      <c r="A1337" s="37">
        <v>354</v>
      </c>
      <c r="B1337" s="5" t="s">
        <v>312</v>
      </c>
      <c r="C1337" s="5" t="s">
        <v>311</v>
      </c>
      <c r="D1337" s="5" t="s">
        <v>54</v>
      </c>
      <c r="E1337" s="5" t="s">
        <v>24</v>
      </c>
      <c r="F1337" s="6">
        <v>45291</v>
      </c>
      <c r="G1337" s="5">
        <v>10</v>
      </c>
      <c r="H1337" s="9">
        <v>31.77</v>
      </c>
      <c r="I1337" s="8">
        <f>IFERROR(H1338/G1338,"")</f>
        <v>1.65</v>
      </c>
      <c r="J1337" s="15">
        <f t="shared" si="173"/>
        <v>1.65</v>
      </c>
      <c r="K1337" s="5" t="s">
        <v>91</v>
      </c>
      <c r="L1337" s="5" t="s">
        <v>91</v>
      </c>
      <c r="M1337" s="5">
        <f t="shared" si="168"/>
        <v>2023</v>
      </c>
      <c r="N1337" s="5" t="str">
        <f t="shared" si="169"/>
        <v>Diciembre</v>
      </c>
      <c r="O1337" s="6" t="str">
        <f t="shared" si="170"/>
        <v>2024-2</v>
      </c>
      <c r="P1337" s="16">
        <v>0</v>
      </c>
      <c r="Q1337" s="16">
        <v>0</v>
      </c>
      <c r="R1337" s="5">
        <v>0</v>
      </c>
      <c r="S1337" s="5" t="s">
        <v>29</v>
      </c>
      <c r="T1337" s="5" t="str">
        <f t="shared" si="171"/>
        <v>355-2023-12-31</v>
      </c>
    </row>
    <row r="1338" spans="1:20" x14ac:dyDescent="0.3">
      <c r="A1338" s="37">
        <v>355</v>
      </c>
      <c r="B1338" s="5" t="s">
        <v>313</v>
      </c>
      <c r="C1338" s="5" t="s">
        <v>314</v>
      </c>
      <c r="D1338" s="5" t="s">
        <v>73</v>
      </c>
      <c r="E1338" s="5" t="s">
        <v>24</v>
      </c>
      <c r="F1338" s="6">
        <v>45291</v>
      </c>
      <c r="G1338" s="11">
        <v>1</v>
      </c>
      <c r="H1338" s="9">
        <v>1.65</v>
      </c>
      <c r="I1338" s="8" t="str">
        <f>IFERROR(H1339/G1339,"")</f>
        <v/>
      </c>
      <c r="J1338" s="15" t="str">
        <f t="shared" si="173"/>
        <v/>
      </c>
      <c r="K1338" s="5" t="s">
        <v>91</v>
      </c>
      <c r="L1338" s="5" t="s">
        <v>91</v>
      </c>
      <c r="M1338" s="5">
        <f t="shared" si="168"/>
        <v>2024</v>
      </c>
      <c r="N1338" s="5" t="str">
        <f t="shared" si="169"/>
        <v>Diciembre</v>
      </c>
      <c r="O1338" s="6" t="str">
        <f t="shared" si="170"/>
        <v>2023-1</v>
      </c>
      <c r="P1338" s="16">
        <v>0</v>
      </c>
      <c r="Q1338" s="16">
        <v>0</v>
      </c>
      <c r="R1338" s="5">
        <v>0</v>
      </c>
      <c r="S1338" s="5" t="s">
        <v>34</v>
      </c>
      <c r="T1338" s="5" t="str">
        <f t="shared" si="171"/>
        <v>355-2024-12-31</v>
      </c>
    </row>
    <row r="1339" spans="1:20" x14ac:dyDescent="0.3">
      <c r="A1339" s="25">
        <v>355</v>
      </c>
      <c r="B1339" s="5" t="s">
        <v>313</v>
      </c>
      <c r="C1339" s="5" t="s">
        <v>314</v>
      </c>
      <c r="D1339" s="5" t="s">
        <v>73</v>
      </c>
      <c r="E1339" s="5" t="s">
        <v>24</v>
      </c>
      <c r="F1339" s="6">
        <v>45657</v>
      </c>
      <c r="G1339" s="5">
        <v>0</v>
      </c>
      <c r="H1339" s="10">
        <v>1.69</v>
      </c>
      <c r="I1339" s="15">
        <f>IFERROR(IF((H1340/G1340)&gt;1.3,1.3,H1340/G1340),"")</f>
        <v>0.82016666666666671</v>
      </c>
      <c r="J1339" s="15">
        <f t="shared" si="173"/>
        <v>0.82016666666666671</v>
      </c>
      <c r="K1339" s="5"/>
      <c r="L1339" s="5"/>
      <c r="M1339" s="5">
        <f t="shared" si="168"/>
        <v>2023</v>
      </c>
      <c r="N1339" s="5" t="str">
        <f t="shared" si="169"/>
        <v>Junio</v>
      </c>
      <c r="O1339" s="6" t="str">
        <f t="shared" si="170"/>
        <v>2023-2</v>
      </c>
      <c r="P1339" s="16">
        <v>0</v>
      </c>
      <c r="Q1339" s="16">
        <v>0</v>
      </c>
      <c r="R1339" s="5">
        <v>0</v>
      </c>
      <c r="S1339" s="5" t="s">
        <v>34</v>
      </c>
      <c r="T1339" s="5" t="str">
        <f t="shared" si="171"/>
        <v>356-2023-06-30</v>
      </c>
    </row>
    <row r="1340" spans="1:20" x14ac:dyDescent="0.3">
      <c r="A1340" s="25">
        <v>356</v>
      </c>
      <c r="B1340" s="5" t="s">
        <v>315</v>
      </c>
      <c r="C1340" s="5" t="s">
        <v>314</v>
      </c>
      <c r="D1340" s="5" t="s">
        <v>54</v>
      </c>
      <c r="E1340" s="5" t="s">
        <v>62</v>
      </c>
      <c r="F1340" s="17">
        <v>45107</v>
      </c>
      <c r="G1340" s="11">
        <v>60</v>
      </c>
      <c r="H1340" s="9">
        <v>49.21</v>
      </c>
      <c r="I1340" s="8">
        <f>G1341/H1341</f>
        <v>0.9749756256093598</v>
      </c>
      <c r="J1340" s="8">
        <f>IFERROR(G1341/H1341,"")</f>
        <v>0.9749756256093598</v>
      </c>
      <c r="K1340" s="11" t="s">
        <v>25</v>
      </c>
      <c r="L1340" s="11" t="s">
        <v>25</v>
      </c>
      <c r="M1340" s="5">
        <f t="shared" si="168"/>
        <v>2023</v>
      </c>
      <c r="N1340" s="5" t="str">
        <f t="shared" si="169"/>
        <v>Diciembre</v>
      </c>
      <c r="O1340" s="6" t="str">
        <f t="shared" si="170"/>
        <v>2024-1</v>
      </c>
      <c r="P1340" s="16">
        <v>0</v>
      </c>
      <c r="Q1340" s="16">
        <v>0</v>
      </c>
      <c r="R1340" s="5">
        <v>0</v>
      </c>
      <c r="S1340" s="5" t="s">
        <v>34</v>
      </c>
      <c r="T1340" s="5" t="str">
        <f t="shared" si="171"/>
        <v>356-2023-12-31</v>
      </c>
    </row>
    <row r="1341" spans="1:20" x14ac:dyDescent="0.3">
      <c r="A1341" s="37">
        <v>356</v>
      </c>
      <c r="B1341" s="5" t="s">
        <v>315</v>
      </c>
      <c r="C1341" s="5" t="s">
        <v>314</v>
      </c>
      <c r="D1341" s="5" t="s">
        <v>54</v>
      </c>
      <c r="E1341" s="5" t="s">
        <v>62</v>
      </c>
      <c r="F1341" s="6">
        <v>45291</v>
      </c>
      <c r="G1341" s="5">
        <v>60</v>
      </c>
      <c r="H1341" s="9">
        <v>61.54</v>
      </c>
      <c r="I1341" s="8">
        <f>G1342/H1342</f>
        <v>1.1094674556213018</v>
      </c>
      <c r="J1341" s="8">
        <f>IFERROR(G1342/H1342,"")</f>
        <v>1.1094674556213018</v>
      </c>
      <c r="K1341" s="11" t="s">
        <v>25</v>
      </c>
      <c r="L1341" s="11" t="s">
        <v>25</v>
      </c>
      <c r="M1341" s="5">
        <f t="shared" si="168"/>
        <v>2024</v>
      </c>
      <c r="N1341" s="5" t="str">
        <f t="shared" si="169"/>
        <v>Junio</v>
      </c>
      <c r="O1341" s="6" t="str">
        <f t="shared" si="170"/>
        <v>2024-2</v>
      </c>
      <c r="P1341" s="16">
        <v>0</v>
      </c>
      <c r="Q1341" s="16">
        <v>0</v>
      </c>
      <c r="R1341" s="5">
        <v>0</v>
      </c>
      <c r="S1341" s="5" t="s">
        <v>34</v>
      </c>
      <c r="T1341" s="5" t="str">
        <f t="shared" si="171"/>
        <v>356-2024-06-30</v>
      </c>
    </row>
    <row r="1342" spans="1:20" x14ac:dyDescent="0.3">
      <c r="A1342" s="5">
        <v>356</v>
      </c>
      <c r="B1342" s="5" t="s">
        <v>315</v>
      </c>
      <c r="C1342" s="5" t="s">
        <v>314</v>
      </c>
      <c r="D1342" s="5" t="s">
        <v>54</v>
      </c>
      <c r="E1342" s="5" t="s">
        <v>62</v>
      </c>
      <c r="F1342" s="6">
        <v>45473</v>
      </c>
      <c r="G1342" s="5">
        <v>60</v>
      </c>
      <c r="H1342" s="5">
        <v>54.08</v>
      </c>
      <c r="I1342" s="8">
        <f>G1343/H1343</f>
        <v>0.91533180778032042</v>
      </c>
      <c r="J1342" s="8">
        <f>IFERROR(G1343/H1343,"")</f>
        <v>0.91533180778032042</v>
      </c>
      <c r="K1342" s="11" t="s">
        <v>25</v>
      </c>
      <c r="L1342" s="11" t="s">
        <v>25</v>
      </c>
      <c r="M1342" s="5">
        <f t="shared" si="168"/>
        <v>2024</v>
      </c>
      <c r="N1342" s="5" t="str">
        <f t="shared" si="169"/>
        <v>Diciembre</v>
      </c>
      <c r="O1342" s="6" t="str">
        <f t="shared" si="170"/>
        <v>2023-1</v>
      </c>
      <c r="P1342" s="5">
        <v>1</v>
      </c>
      <c r="Q1342" s="5">
        <v>1</v>
      </c>
      <c r="R1342" s="5">
        <v>0</v>
      </c>
      <c r="S1342" s="5" t="s">
        <v>34</v>
      </c>
      <c r="T1342" s="5" t="str">
        <f t="shared" si="171"/>
        <v>356-2024-12-31</v>
      </c>
    </row>
    <row r="1343" spans="1:20" x14ac:dyDescent="0.3">
      <c r="A1343" s="25">
        <v>356</v>
      </c>
      <c r="B1343" s="5" t="s">
        <v>315</v>
      </c>
      <c r="C1343" s="5" t="s">
        <v>314</v>
      </c>
      <c r="D1343" s="5" t="s">
        <v>54</v>
      </c>
      <c r="E1343" s="5" t="s">
        <v>62</v>
      </c>
      <c r="F1343" s="6">
        <v>45657</v>
      </c>
      <c r="G1343" s="5">
        <v>60</v>
      </c>
      <c r="H1343" s="10">
        <v>65.55</v>
      </c>
      <c r="I1343" s="8">
        <f>G1344/H1344</f>
        <v>0</v>
      </c>
      <c r="J1343" s="8">
        <f>IFERROR(G1344/H1344,"")</f>
        <v>0</v>
      </c>
      <c r="K1343" s="11" t="s">
        <v>25</v>
      </c>
      <c r="L1343" s="11" t="s">
        <v>25</v>
      </c>
      <c r="M1343" s="5">
        <f t="shared" si="168"/>
        <v>2023</v>
      </c>
      <c r="N1343" s="5" t="str">
        <f t="shared" si="169"/>
        <v>Junio</v>
      </c>
      <c r="O1343" s="6" t="str">
        <f t="shared" si="170"/>
        <v>2023-2</v>
      </c>
      <c r="P1343" s="16">
        <v>1</v>
      </c>
      <c r="Q1343" s="16">
        <v>1</v>
      </c>
      <c r="R1343" s="5">
        <v>0</v>
      </c>
      <c r="S1343" s="5" t="s">
        <v>34</v>
      </c>
      <c r="T1343" s="5" t="str">
        <f t="shared" si="171"/>
        <v>357-2023-06-30</v>
      </c>
    </row>
    <row r="1344" spans="1:20" x14ac:dyDescent="0.3">
      <c r="A1344" s="25">
        <v>357</v>
      </c>
      <c r="B1344" s="5" t="s">
        <v>316</v>
      </c>
      <c r="C1344" s="5" t="s">
        <v>314</v>
      </c>
      <c r="D1344" s="5" t="s">
        <v>54</v>
      </c>
      <c r="E1344" s="5" t="s">
        <v>24</v>
      </c>
      <c r="F1344" s="17">
        <v>45107</v>
      </c>
      <c r="G1344" s="5"/>
      <c r="H1344" s="9">
        <v>3.01</v>
      </c>
      <c r="I1344" s="8" t="str">
        <f>IFERROR(H1345/G1345,"")</f>
        <v/>
      </c>
      <c r="J1344" s="15" t="str">
        <f>IFERROR(IF((H1345/G1345)&gt;H1345/G1345,1.3,H1345/G1345),"")</f>
        <v/>
      </c>
      <c r="K1344" s="5" t="s">
        <v>116</v>
      </c>
      <c r="L1344" s="20" t="s">
        <v>91</v>
      </c>
      <c r="M1344" s="5">
        <f t="shared" si="168"/>
        <v>2023</v>
      </c>
      <c r="N1344" s="5" t="str">
        <f t="shared" si="169"/>
        <v>Diciembre</v>
      </c>
      <c r="O1344" s="6" t="str">
        <f t="shared" si="170"/>
        <v>2024-1</v>
      </c>
      <c r="P1344" s="16">
        <v>2</v>
      </c>
      <c r="Q1344" s="16">
        <v>2</v>
      </c>
      <c r="R1344" s="5">
        <v>0</v>
      </c>
      <c r="S1344" s="5" t="s">
        <v>34</v>
      </c>
      <c r="T1344" s="5" t="str">
        <f t="shared" si="171"/>
        <v>357-2023-12-31</v>
      </c>
    </row>
    <row r="1345" spans="1:20" x14ac:dyDescent="0.3">
      <c r="A1345" s="37">
        <v>357</v>
      </c>
      <c r="B1345" s="5" t="s">
        <v>316</v>
      </c>
      <c r="C1345" s="5" t="s">
        <v>314</v>
      </c>
      <c r="D1345" s="5" t="s">
        <v>54</v>
      </c>
      <c r="E1345" s="5" t="s">
        <v>24</v>
      </c>
      <c r="F1345" s="6">
        <v>45291</v>
      </c>
      <c r="G1345" s="5"/>
      <c r="H1345" s="9">
        <v>4.45</v>
      </c>
      <c r="I1345" s="8" t="str">
        <f>IFERROR(H1346/G1346,"")</f>
        <v/>
      </c>
      <c r="J1345" s="15" t="str">
        <f>IFERROR(IF((H1346/G1346)&gt;H1346/G1346,1.3,H1346/G1346),"")</f>
        <v/>
      </c>
      <c r="K1345" s="5" t="s">
        <v>116</v>
      </c>
      <c r="L1345" s="20" t="s">
        <v>91</v>
      </c>
      <c r="M1345" s="5">
        <f t="shared" si="168"/>
        <v>2024</v>
      </c>
      <c r="N1345" s="5" t="str">
        <f t="shared" si="169"/>
        <v>Junio</v>
      </c>
      <c r="O1345" s="6" t="str">
        <f t="shared" si="170"/>
        <v>2024-2</v>
      </c>
      <c r="P1345" s="16">
        <v>0</v>
      </c>
      <c r="Q1345" s="16">
        <v>0</v>
      </c>
      <c r="R1345" s="5">
        <v>0</v>
      </c>
      <c r="S1345" s="5" t="s">
        <v>34</v>
      </c>
      <c r="T1345" s="5" t="str">
        <f t="shared" si="171"/>
        <v>357-2024-06-30</v>
      </c>
    </row>
    <row r="1346" spans="1:20" x14ac:dyDescent="0.3">
      <c r="A1346" s="5">
        <v>357</v>
      </c>
      <c r="B1346" s="5" t="s">
        <v>316</v>
      </c>
      <c r="C1346" s="5" t="s">
        <v>314</v>
      </c>
      <c r="D1346" s="5" t="s">
        <v>54</v>
      </c>
      <c r="E1346" s="5" t="s">
        <v>24</v>
      </c>
      <c r="F1346" s="6">
        <v>45473</v>
      </c>
      <c r="G1346" s="5"/>
      <c r="H1346" s="5">
        <v>3.87</v>
      </c>
      <c r="I1346" s="15"/>
      <c r="J1346" s="15"/>
      <c r="K1346" s="5" t="s">
        <v>116</v>
      </c>
      <c r="L1346" s="20" t="s">
        <v>91</v>
      </c>
      <c r="M1346" s="5">
        <f t="shared" si="168"/>
        <v>2024</v>
      </c>
      <c r="N1346" s="5" t="str">
        <f t="shared" si="169"/>
        <v>Diciembre</v>
      </c>
      <c r="O1346" s="6" t="str">
        <f t="shared" si="170"/>
        <v>2023-1</v>
      </c>
      <c r="P1346" s="5">
        <v>2</v>
      </c>
      <c r="Q1346" s="5">
        <v>2</v>
      </c>
      <c r="R1346" s="5">
        <v>0</v>
      </c>
      <c r="S1346" s="5" t="s">
        <v>34</v>
      </c>
      <c r="T1346" s="5" t="str">
        <f t="shared" si="171"/>
        <v>357-2024-12-31</v>
      </c>
    </row>
    <row r="1347" spans="1:20" x14ac:dyDescent="0.3">
      <c r="A1347" s="25">
        <v>357</v>
      </c>
      <c r="B1347" s="5" t="s">
        <v>316</v>
      </c>
      <c r="C1347" s="5" t="s">
        <v>314</v>
      </c>
      <c r="D1347" s="5" t="s">
        <v>54</v>
      </c>
      <c r="E1347" s="5" t="s">
        <v>24</v>
      </c>
      <c r="F1347" s="6">
        <v>45657</v>
      </c>
      <c r="G1347" s="5"/>
      <c r="H1347" s="10">
        <v>0.51</v>
      </c>
      <c r="I1347" s="15">
        <f>IFERROR(IF((H1348/G1348)&gt;1.3,1.3,H1348/G1348),"")</f>
        <v>0.99977011494252876</v>
      </c>
      <c r="J1347" s="15">
        <f>IFERROR(IF((H1348/G1348)&gt;H1348/G1348,1.3,H1348/G1348),"")</f>
        <v>0.99977011494252876</v>
      </c>
      <c r="K1347" s="5" t="s">
        <v>116</v>
      </c>
      <c r="L1347" s="20" t="s">
        <v>91</v>
      </c>
      <c r="M1347" s="5">
        <f t="shared" si="168"/>
        <v>2023</v>
      </c>
      <c r="N1347" s="5" t="str">
        <f t="shared" si="169"/>
        <v>Junio</v>
      </c>
      <c r="O1347" s="6" t="str">
        <f t="shared" si="170"/>
        <v>2023-2</v>
      </c>
      <c r="P1347" s="16">
        <v>2</v>
      </c>
      <c r="Q1347" s="16">
        <v>2</v>
      </c>
      <c r="R1347" s="5">
        <v>0</v>
      </c>
      <c r="S1347" s="5" t="s">
        <v>34</v>
      </c>
      <c r="T1347" s="5" t="str">
        <f t="shared" si="171"/>
        <v>358-2023-06-30</v>
      </c>
    </row>
    <row r="1348" spans="1:20" x14ac:dyDescent="0.3">
      <c r="A1348" s="25">
        <v>358</v>
      </c>
      <c r="B1348" s="5" t="s">
        <v>317</v>
      </c>
      <c r="C1348" s="5" t="s">
        <v>318</v>
      </c>
      <c r="D1348" s="5" t="s">
        <v>54</v>
      </c>
      <c r="E1348" s="5" t="s">
        <v>24</v>
      </c>
      <c r="F1348" s="17">
        <v>45107</v>
      </c>
      <c r="G1348" s="5">
        <v>87</v>
      </c>
      <c r="H1348" s="9">
        <v>86.98</v>
      </c>
      <c r="I1348" s="8">
        <f>IFERROR(H1349/G1349,"")</f>
        <v>1.0919540229885059</v>
      </c>
      <c r="J1348" s="15">
        <f>IFERROR(IF((H1349/G1349)&gt;H1349/G1349,1.3,H1349/G1349),"")</f>
        <v>1.0919540229885059</v>
      </c>
      <c r="K1348" s="5" t="s">
        <v>25</v>
      </c>
      <c r="L1348" s="5" t="s">
        <v>25</v>
      </c>
      <c r="M1348" s="5">
        <f t="shared" si="168"/>
        <v>2023</v>
      </c>
      <c r="N1348" s="5" t="str">
        <f t="shared" si="169"/>
        <v>Diciembre</v>
      </c>
      <c r="O1348" s="6" t="str">
        <f t="shared" si="170"/>
        <v>2024-1</v>
      </c>
      <c r="P1348" s="16">
        <v>0</v>
      </c>
      <c r="Q1348" s="16">
        <v>0</v>
      </c>
      <c r="R1348" s="5">
        <v>0</v>
      </c>
      <c r="S1348" s="5" t="s">
        <v>26</v>
      </c>
      <c r="T1348" s="5" t="str">
        <f t="shared" si="171"/>
        <v>358-2023-12-31</v>
      </c>
    </row>
    <row r="1349" spans="1:20" x14ac:dyDescent="0.3">
      <c r="A1349" s="37">
        <v>358</v>
      </c>
      <c r="B1349" s="5" t="s">
        <v>317</v>
      </c>
      <c r="C1349" s="5" t="s">
        <v>318</v>
      </c>
      <c r="D1349" s="5" t="s">
        <v>54</v>
      </c>
      <c r="E1349" s="5" t="s">
        <v>24</v>
      </c>
      <c r="F1349" s="6">
        <v>45291</v>
      </c>
      <c r="G1349" s="5">
        <v>87</v>
      </c>
      <c r="H1349" s="9">
        <v>95</v>
      </c>
      <c r="I1349" s="8">
        <f>IFERROR(H1350/G1350,"")</f>
        <v>1.1263218390804597</v>
      </c>
      <c r="J1349" s="15">
        <f>IFERROR(IF((H1350/G1350)&gt;H1350/G1350,1.3,H1350/G1350),"")</f>
        <v>1.1263218390804597</v>
      </c>
      <c r="K1349" s="5" t="s">
        <v>25</v>
      </c>
      <c r="L1349" s="5" t="s">
        <v>25</v>
      </c>
      <c r="M1349" s="5">
        <f t="shared" ref="M1349:M1412" si="174">YEAR(F1350)</f>
        <v>2024</v>
      </c>
      <c r="N1349" s="5" t="str">
        <f t="shared" ref="N1349:N1412" si="175">PROPER(TEXT(F1350,"mmmm"))</f>
        <v>Junio</v>
      </c>
      <c r="O1349" s="6" t="str">
        <f t="shared" ref="O1349:O1412" si="176">IF(OR(N1350="Enero",N1350="Febrero",N1350="Marzo",N1350="Abril",N1350="Mayo",N1350="Junio"),M1350&amp;"-1",IF(OR(N1350="Julio",N1350="Agosto",N1350="Septiembre",N1350="Octubre",N1350="Noviembre",N1350="Diciembre"),M1350&amp;"-2"))</f>
        <v>2024-2</v>
      </c>
      <c r="P1349" s="16">
        <v>0</v>
      </c>
      <c r="Q1349" s="16">
        <v>0</v>
      </c>
      <c r="R1349" s="5">
        <v>0</v>
      </c>
      <c r="S1349" s="5" t="s">
        <v>26</v>
      </c>
      <c r="T1349" s="5" t="str">
        <f t="shared" ref="T1349:T1412" si="177">A1350&amp;"-"&amp;YEAR(F1350)&amp;"-"&amp;IF(LEN(MONTH(F1350))=1,"0"&amp;MONTH(F1350),MONTH(F1350))&amp;"-"&amp;DAY(F1350)</f>
        <v>358-2024-06-30</v>
      </c>
    </row>
    <row r="1350" spans="1:20" x14ac:dyDescent="0.3">
      <c r="A1350" s="5">
        <v>358</v>
      </c>
      <c r="B1350" s="5" t="s">
        <v>317</v>
      </c>
      <c r="C1350" s="5" t="s">
        <v>318</v>
      </c>
      <c r="D1350" s="5" t="s">
        <v>54</v>
      </c>
      <c r="E1350" s="5" t="s">
        <v>24</v>
      </c>
      <c r="F1350" s="6">
        <v>45473</v>
      </c>
      <c r="G1350" s="5">
        <v>87</v>
      </c>
      <c r="H1350" s="5">
        <v>97.99</v>
      </c>
      <c r="I1350" s="15">
        <v>1.1263218390804599</v>
      </c>
      <c r="J1350" s="15">
        <v>1.1263218390804599</v>
      </c>
      <c r="K1350" s="5" t="s">
        <v>25</v>
      </c>
      <c r="L1350" s="5" t="s">
        <v>25</v>
      </c>
      <c r="M1350" s="5">
        <f t="shared" si="174"/>
        <v>2024</v>
      </c>
      <c r="N1350" s="5" t="str">
        <f t="shared" si="175"/>
        <v>Diciembre</v>
      </c>
      <c r="O1350" s="6" t="str">
        <f t="shared" si="176"/>
        <v>2024-2</v>
      </c>
      <c r="P1350" s="5">
        <v>0</v>
      </c>
      <c r="Q1350" s="5">
        <v>0</v>
      </c>
      <c r="R1350" s="5">
        <v>0</v>
      </c>
      <c r="S1350" s="5" t="s">
        <v>26</v>
      </c>
      <c r="T1350" s="5" t="str">
        <f t="shared" si="177"/>
        <v>358-2024-12-31</v>
      </c>
    </row>
    <row r="1351" spans="1:20" x14ac:dyDescent="0.3">
      <c r="A1351" s="25">
        <v>358</v>
      </c>
      <c r="B1351" s="5" t="s">
        <v>317</v>
      </c>
      <c r="C1351" s="5" t="s">
        <v>318</v>
      </c>
      <c r="D1351" s="5" t="s">
        <v>54</v>
      </c>
      <c r="E1351" s="5" t="s">
        <v>24</v>
      </c>
      <c r="F1351" s="6">
        <v>45657</v>
      </c>
      <c r="G1351" s="5">
        <v>87</v>
      </c>
      <c r="H1351" s="10">
        <v>100</v>
      </c>
      <c r="I1351" s="15">
        <f>IFERROR(IF((H1352/G1352)&gt;1.3,1.3,H1352/G1352),"")</f>
        <v>1.075</v>
      </c>
      <c r="J1351" s="15">
        <f t="shared" ref="J1351:J1356" si="178">IFERROR(IF((H1352/G1352)&gt;H1352/G1352,1.3,H1352/G1352),"")</f>
        <v>1.075</v>
      </c>
      <c r="K1351" s="5" t="s">
        <v>25</v>
      </c>
      <c r="L1351" s="5" t="s">
        <v>25</v>
      </c>
      <c r="M1351" s="5">
        <f t="shared" si="174"/>
        <v>2024</v>
      </c>
      <c r="N1351" s="5" t="str">
        <f t="shared" si="175"/>
        <v>Diciembre</v>
      </c>
      <c r="O1351" s="6" t="str">
        <f t="shared" si="176"/>
        <v>2023-1</v>
      </c>
      <c r="P1351" s="16">
        <v>0</v>
      </c>
      <c r="Q1351" s="16">
        <v>0</v>
      </c>
      <c r="R1351" s="5">
        <v>0</v>
      </c>
      <c r="S1351" s="5" t="s">
        <v>26</v>
      </c>
      <c r="T1351" s="5" t="str">
        <f t="shared" si="177"/>
        <v>359-2024-12-31</v>
      </c>
    </row>
    <row r="1352" spans="1:20" x14ac:dyDescent="0.3">
      <c r="A1352" s="25">
        <v>359</v>
      </c>
      <c r="B1352" s="5" t="s">
        <v>319</v>
      </c>
      <c r="C1352" s="5" t="s">
        <v>225</v>
      </c>
      <c r="D1352" s="5" t="s">
        <v>54</v>
      </c>
      <c r="E1352" s="5" t="s">
        <v>24</v>
      </c>
      <c r="F1352" s="6">
        <v>45657</v>
      </c>
      <c r="G1352" s="5">
        <v>80</v>
      </c>
      <c r="H1352" s="10">
        <v>86</v>
      </c>
      <c r="I1352" s="15" t="str">
        <f>IFERROR(IF((H1353/G1353)&gt;1.3,1.3,H1353/G1353),"")</f>
        <v/>
      </c>
      <c r="J1352" s="15" t="str">
        <f t="shared" si="178"/>
        <v/>
      </c>
      <c r="K1352" s="5" t="s">
        <v>25</v>
      </c>
      <c r="L1352" s="5" t="s">
        <v>25</v>
      </c>
      <c r="M1352" s="5">
        <f t="shared" si="174"/>
        <v>2023</v>
      </c>
      <c r="N1352" s="5" t="str">
        <f t="shared" si="175"/>
        <v>Junio</v>
      </c>
      <c r="O1352" s="6" t="str">
        <f t="shared" si="176"/>
        <v>2023-2</v>
      </c>
      <c r="P1352" s="16">
        <v>0</v>
      </c>
      <c r="Q1352" s="16">
        <v>0</v>
      </c>
      <c r="R1352" s="5">
        <v>0</v>
      </c>
      <c r="S1352" s="5" t="s">
        <v>51</v>
      </c>
      <c r="T1352" s="5" t="str">
        <f t="shared" si="177"/>
        <v>360-2023-06-30</v>
      </c>
    </row>
    <row r="1353" spans="1:20" x14ac:dyDescent="0.3">
      <c r="A1353" s="25">
        <v>360</v>
      </c>
      <c r="B1353" s="5" t="s">
        <v>320</v>
      </c>
      <c r="C1353" s="5" t="s">
        <v>50</v>
      </c>
      <c r="D1353" s="5" t="s">
        <v>54</v>
      </c>
      <c r="E1353" s="5" t="s">
        <v>24</v>
      </c>
      <c r="F1353" s="17">
        <v>45107</v>
      </c>
      <c r="G1353" s="5">
        <v>0</v>
      </c>
      <c r="H1353" s="9">
        <v>0</v>
      </c>
      <c r="I1353" s="15" t="str">
        <f>IFERROR(IF((H1354/G1354)&gt;1.3,1.3,H1354/G1354),"")</f>
        <v/>
      </c>
      <c r="J1353" s="15" t="str">
        <f t="shared" si="178"/>
        <v/>
      </c>
      <c r="K1353" s="5"/>
      <c r="L1353" s="5"/>
      <c r="M1353" s="5">
        <f t="shared" si="174"/>
        <v>2023</v>
      </c>
      <c r="N1353" s="5" t="str">
        <f t="shared" si="175"/>
        <v>Diciembre</v>
      </c>
      <c r="O1353" s="6" t="str">
        <f t="shared" si="176"/>
        <v>2023-2</v>
      </c>
      <c r="P1353" s="16">
        <v>0</v>
      </c>
      <c r="Q1353" s="16">
        <v>0</v>
      </c>
      <c r="R1353" s="5">
        <v>1</v>
      </c>
      <c r="S1353" s="5" t="s">
        <v>51</v>
      </c>
      <c r="T1353" s="5" t="str">
        <f t="shared" si="177"/>
        <v>360-2023-12-31</v>
      </c>
    </row>
    <row r="1354" spans="1:20" x14ac:dyDescent="0.3">
      <c r="A1354" s="37">
        <v>360</v>
      </c>
      <c r="B1354" s="5" t="s">
        <v>320</v>
      </c>
      <c r="C1354" s="5" t="s">
        <v>225</v>
      </c>
      <c r="D1354" s="5" t="s">
        <v>54</v>
      </c>
      <c r="E1354" s="5" t="s">
        <v>24</v>
      </c>
      <c r="F1354" s="6">
        <v>45291</v>
      </c>
      <c r="G1354" s="5">
        <v>0</v>
      </c>
      <c r="H1354" s="9">
        <v>0</v>
      </c>
      <c r="I1354" s="15">
        <f>IFERROR(IF((H1355/G1355)&gt;1.3,1.3,H1355/G1355),"")</f>
        <v>1.0133333333333332</v>
      </c>
      <c r="J1354" s="15">
        <f t="shared" si="178"/>
        <v>1.0133333333333332</v>
      </c>
      <c r="K1354" s="5"/>
      <c r="L1354" s="5"/>
      <c r="M1354" s="5">
        <f t="shared" si="174"/>
        <v>2023</v>
      </c>
      <c r="N1354" s="5" t="str">
        <f t="shared" si="175"/>
        <v>Diciembre</v>
      </c>
      <c r="O1354" s="6" t="str">
        <f t="shared" si="176"/>
        <v>2023-2</v>
      </c>
      <c r="P1354" s="16">
        <v>0</v>
      </c>
      <c r="Q1354" s="16">
        <v>0</v>
      </c>
      <c r="R1354" s="5">
        <v>1</v>
      </c>
      <c r="S1354" s="5" t="s">
        <v>51</v>
      </c>
      <c r="T1354" s="5" t="str">
        <f t="shared" si="177"/>
        <v>361-2023-12-31</v>
      </c>
    </row>
    <row r="1355" spans="1:20" x14ac:dyDescent="0.3">
      <c r="A1355" s="37">
        <v>361</v>
      </c>
      <c r="B1355" s="5" t="s">
        <v>321</v>
      </c>
      <c r="C1355" s="5" t="s">
        <v>37</v>
      </c>
      <c r="D1355" s="5" t="s">
        <v>73</v>
      </c>
      <c r="E1355" s="5" t="s">
        <v>24</v>
      </c>
      <c r="F1355" s="6">
        <v>45291</v>
      </c>
      <c r="G1355" s="5">
        <v>4.5</v>
      </c>
      <c r="H1355" s="9">
        <v>4.5599999999999996</v>
      </c>
      <c r="I1355" s="15">
        <f>IFERROR(IF((H1356/G1356)&gt;1.3,1.3,H1356/G1356),"")</f>
        <v>0.99159999999999993</v>
      </c>
      <c r="J1355" s="15">
        <f t="shared" si="178"/>
        <v>0.99159999999999993</v>
      </c>
      <c r="K1355" s="5"/>
      <c r="L1355" s="5"/>
      <c r="M1355" s="5">
        <f t="shared" si="174"/>
        <v>2023</v>
      </c>
      <c r="N1355" s="5" t="str">
        <f t="shared" si="175"/>
        <v>Diciembre</v>
      </c>
      <c r="O1355" s="6" t="str">
        <f t="shared" si="176"/>
        <v>2024-1</v>
      </c>
      <c r="P1355" s="16">
        <v>2</v>
      </c>
      <c r="Q1355" s="16">
        <v>2</v>
      </c>
      <c r="R1355" s="5">
        <v>1</v>
      </c>
      <c r="S1355" s="5" t="s">
        <v>56</v>
      </c>
      <c r="T1355" s="5" t="str">
        <f t="shared" si="177"/>
        <v>362-2023-12-31</v>
      </c>
    </row>
    <row r="1356" spans="1:20" x14ac:dyDescent="0.3">
      <c r="A1356" s="37">
        <v>362</v>
      </c>
      <c r="B1356" s="5" t="s">
        <v>322</v>
      </c>
      <c r="C1356" s="5" t="s">
        <v>323</v>
      </c>
      <c r="D1356" s="5" t="s">
        <v>54</v>
      </c>
      <c r="E1356" s="5" t="s">
        <v>24</v>
      </c>
      <c r="F1356" s="6">
        <v>45291</v>
      </c>
      <c r="G1356" s="5">
        <v>100</v>
      </c>
      <c r="H1356" s="9">
        <v>99.16</v>
      </c>
      <c r="I1356" s="8">
        <f>IFERROR(H1357/G1357,"")</f>
        <v>1.0161665616365305</v>
      </c>
      <c r="J1356" s="15">
        <f t="shared" si="178"/>
        <v>1.0161665616365305</v>
      </c>
      <c r="K1356" s="5" t="s">
        <v>25</v>
      </c>
      <c r="L1356" s="5" t="s">
        <v>25</v>
      </c>
      <c r="M1356" s="5">
        <f t="shared" si="174"/>
        <v>2024</v>
      </c>
      <c r="N1356" s="5" t="str">
        <f t="shared" si="175"/>
        <v>Junio</v>
      </c>
      <c r="O1356" s="6" t="str">
        <f t="shared" si="176"/>
        <v>2024-2</v>
      </c>
      <c r="P1356" s="16">
        <v>0</v>
      </c>
      <c r="Q1356" s="16">
        <v>0</v>
      </c>
      <c r="R1356" s="5">
        <v>0</v>
      </c>
      <c r="S1356" s="5" t="s">
        <v>29</v>
      </c>
      <c r="T1356" s="5" t="str">
        <f t="shared" si="177"/>
        <v>362-2024-06-30</v>
      </c>
    </row>
    <row r="1357" spans="1:20" x14ac:dyDescent="0.3">
      <c r="A1357" s="5">
        <v>362</v>
      </c>
      <c r="B1357" s="5" t="s">
        <v>322</v>
      </c>
      <c r="C1357" s="5" t="s">
        <v>323</v>
      </c>
      <c r="D1357" s="5" t="s">
        <v>54</v>
      </c>
      <c r="E1357" s="5" t="s">
        <v>24</v>
      </c>
      <c r="F1357" s="6">
        <v>45473</v>
      </c>
      <c r="G1357" s="5">
        <v>98</v>
      </c>
      <c r="H1357" s="5">
        <v>99.584323040379999</v>
      </c>
      <c r="I1357" s="15">
        <v>1.016166561636531</v>
      </c>
      <c r="J1357" s="15">
        <v>1.016166561636531</v>
      </c>
      <c r="K1357" s="5" t="s">
        <v>25</v>
      </c>
      <c r="L1357" s="5" t="s">
        <v>25</v>
      </c>
      <c r="M1357" s="5">
        <f t="shared" si="174"/>
        <v>2024</v>
      </c>
      <c r="N1357" s="5" t="str">
        <f t="shared" si="175"/>
        <v>Diciembre</v>
      </c>
      <c r="O1357" s="6" t="str">
        <f t="shared" si="176"/>
        <v>2023-2</v>
      </c>
      <c r="P1357" s="16">
        <v>0</v>
      </c>
      <c r="Q1357" s="5">
        <v>0</v>
      </c>
      <c r="R1357" s="5">
        <v>0</v>
      </c>
      <c r="S1357" s="5" t="s">
        <v>29</v>
      </c>
      <c r="T1357" s="5" t="str">
        <f t="shared" si="177"/>
        <v>362-2024-12-31</v>
      </c>
    </row>
    <row r="1358" spans="1:20" x14ac:dyDescent="0.3">
      <c r="A1358" s="25">
        <v>362</v>
      </c>
      <c r="B1358" s="5" t="s">
        <v>322</v>
      </c>
      <c r="C1358" s="5" t="s">
        <v>323</v>
      </c>
      <c r="D1358" s="5" t="s">
        <v>54</v>
      </c>
      <c r="E1358" s="5" t="s">
        <v>24</v>
      </c>
      <c r="F1358" s="6">
        <v>45657</v>
      </c>
      <c r="G1358" s="5">
        <v>98</v>
      </c>
      <c r="H1358" s="10">
        <v>99.49</v>
      </c>
      <c r="I1358" s="15">
        <f>IFERROR(IF((H1359/G1359)&gt;1.3,1.3,H1359/G1359),"")</f>
        <v>1</v>
      </c>
      <c r="J1358" s="15">
        <f>IFERROR(IF((H1359/G1359)&gt;H1359/G1359,1.3,H1359/G1359),"")</f>
        <v>1</v>
      </c>
      <c r="K1358" s="5" t="s">
        <v>25</v>
      </c>
      <c r="L1358" s="5" t="s">
        <v>25</v>
      </c>
      <c r="M1358" s="5">
        <f t="shared" si="174"/>
        <v>2023</v>
      </c>
      <c r="N1358" s="5" t="str">
        <f t="shared" si="175"/>
        <v>Diciembre</v>
      </c>
      <c r="O1358" s="6" t="str">
        <f t="shared" si="176"/>
        <v>2024-1</v>
      </c>
      <c r="P1358" s="16">
        <v>0</v>
      </c>
      <c r="Q1358" s="16">
        <v>0</v>
      </c>
      <c r="R1358" s="5">
        <v>0</v>
      </c>
      <c r="S1358" s="5" t="s">
        <v>29</v>
      </c>
      <c r="T1358" s="5" t="str">
        <f t="shared" si="177"/>
        <v>363-2023-12-31</v>
      </c>
    </row>
    <row r="1359" spans="1:20" x14ac:dyDescent="0.3">
      <c r="A1359" s="37">
        <v>363</v>
      </c>
      <c r="B1359" s="5" t="s">
        <v>324</v>
      </c>
      <c r="C1359" s="5" t="s">
        <v>323</v>
      </c>
      <c r="D1359" s="5" t="s">
        <v>54</v>
      </c>
      <c r="E1359" s="5" t="s">
        <v>24</v>
      </c>
      <c r="F1359" s="6">
        <v>45291</v>
      </c>
      <c r="G1359" s="5">
        <v>100</v>
      </c>
      <c r="H1359" s="9">
        <v>100</v>
      </c>
      <c r="I1359" s="8">
        <f>IFERROR(H1360/G1360,"")</f>
        <v>1</v>
      </c>
      <c r="J1359" s="15">
        <f>IFERROR(IF((H1360/G1360)&gt;H1360/G1360,1.3,H1360/G1360),"")</f>
        <v>1</v>
      </c>
      <c r="K1359" s="5" t="s">
        <v>25</v>
      </c>
      <c r="L1359" s="5" t="s">
        <v>25</v>
      </c>
      <c r="M1359" s="5">
        <f t="shared" si="174"/>
        <v>2024</v>
      </c>
      <c r="N1359" s="5" t="str">
        <f t="shared" si="175"/>
        <v>Junio</v>
      </c>
      <c r="O1359" s="6" t="str">
        <f t="shared" si="176"/>
        <v>2024-2</v>
      </c>
      <c r="P1359" s="16">
        <v>0</v>
      </c>
      <c r="Q1359" s="16">
        <v>0</v>
      </c>
      <c r="R1359" s="5">
        <v>0</v>
      </c>
      <c r="S1359" s="5" t="s">
        <v>29</v>
      </c>
      <c r="T1359" s="5" t="str">
        <f t="shared" si="177"/>
        <v>363-2024-06-30</v>
      </c>
    </row>
    <row r="1360" spans="1:20" x14ac:dyDescent="0.3">
      <c r="A1360" s="5">
        <v>363</v>
      </c>
      <c r="B1360" s="5" t="s">
        <v>324</v>
      </c>
      <c r="C1360" s="5" t="s">
        <v>323</v>
      </c>
      <c r="D1360" s="5" t="s">
        <v>54</v>
      </c>
      <c r="E1360" s="5" t="s">
        <v>24</v>
      </c>
      <c r="F1360" s="6">
        <v>45473</v>
      </c>
      <c r="G1360" s="5">
        <v>100</v>
      </c>
      <c r="H1360" s="5">
        <v>100</v>
      </c>
      <c r="I1360" s="15">
        <v>1</v>
      </c>
      <c r="J1360" s="15">
        <v>1</v>
      </c>
      <c r="K1360" s="5" t="s">
        <v>25</v>
      </c>
      <c r="L1360" s="5" t="s">
        <v>25</v>
      </c>
      <c r="M1360" s="5">
        <f t="shared" si="174"/>
        <v>2024</v>
      </c>
      <c r="N1360" s="5" t="str">
        <f t="shared" si="175"/>
        <v>Diciembre</v>
      </c>
      <c r="O1360" s="6" t="str">
        <f t="shared" si="176"/>
        <v>2023-1</v>
      </c>
      <c r="P1360" s="16">
        <v>0</v>
      </c>
      <c r="Q1360" s="5">
        <v>0</v>
      </c>
      <c r="R1360" s="5">
        <v>0</v>
      </c>
      <c r="S1360" s="5" t="s">
        <v>29</v>
      </c>
      <c r="T1360" s="5" t="str">
        <f t="shared" si="177"/>
        <v>363-2024-12-31</v>
      </c>
    </row>
    <row r="1361" spans="1:20" x14ac:dyDescent="0.3">
      <c r="A1361" s="25">
        <v>363</v>
      </c>
      <c r="B1361" s="5" t="s">
        <v>324</v>
      </c>
      <c r="C1361" s="5" t="s">
        <v>323</v>
      </c>
      <c r="D1361" s="5" t="s">
        <v>54</v>
      </c>
      <c r="E1361" s="5" t="s">
        <v>24</v>
      </c>
      <c r="F1361" s="6">
        <v>45657</v>
      </c>
      <c r="G1361" s="5">
        <v>100</v>
      </c>
      <c r="H1361" s="10">
        <v>100</v>
      </c>
      <c r="I1361" s="15" t="str">
        <f>IFERROR(IF((H1362/G1362)&gt;1.3,1.3,H1362/G1362),"")</f>
        <v/>
      </c>
      <c r="J1361" s="15" t="str">
        <f>IFERROR(IF((H1362/G1362)&gt;H1362/G1362,1.3,H1362/G1362),"")</f>
        <v/>
      </c>
      <c r="K1361" s="5" t="s">
        <v>25</v>
      </c>
      <c r="L1361" s="5" t="s">
        <v>25</v>
      </c>
      <c r="M1361" s="5">
        <f t="shared" si="174"/>
        <v>2023</v>
      </c>
      <c r="N1361" s="5" t="str">
        <f t="shared" si="175"/>
        <v>Junio</v>
      </c>
      <c r="O1361" s="6" t="str">
        <f t="shared" si="176"/>
        <v>2023-2</v>
      </c>
      <c r="P1361" s="16">
        <v>0</v>
      </c>
      <c r="Q1361" s="16">
        <v>0</v>
      </c>
      <c r="R1361" s="5">
        <v>0</v>
      </c>
      <c r="S1361" s="5" t="s">
        <v>29</v>
      </c>
      <c r="T1361" s="5" t="str">
        <f t="shared" si="177"/>
        <v>364-2023-06-30</v>
      </c>
    </row>
    <row r="1362" spans="1:20" x14ac:dyDescent="0.3">
      <c r="A1362" s="41">
        <v>364</v>
      </c>
      <c r="B1362" s="5" t="s">
        <v>325</v>
      </c>
      <c r="C1362" s="5" t="s">
        <v>37</v>
      </c>
      <c r="D1362" s="5" t="s">
        <v>54</v>
      </c>
      <c r="E1362" s="5" t="s">
        <v>62</v>
      </c>
      <c r="F1362" s="6">
        <v>45107</v>
      </c>
      <c r="G1362" s="5">
        <v>0</v>
      </c>
      <c r="H1362" s="9">
        <v>30173</v>
      </c>
      <c r="I1362" s="15">
        <v>0</v>
      </c>
      <c r="J1362" s="8">
        <f>IFERROR(G1363/H1363,"")</f>
        <v>0</v>
      </c>
      <c r="K1362" s="5"/>
      <c r="L1362" s="5"/>
      <c r="M1362" s="5">
        <f t="shared" si="174"/>
        <v>2023</v>
      </c>
      <c r="N1362" s="5" t="str">
        <f t="shared" si="175"/>
        <v>Diciembre</v>
      </c>
      <c r="O1362" s="6" t="str">
        <f t="shared" si="176"/>
        <v>2024-1</v>
      </c>
      <c r="P1362" s="16">
        <v>0</v>
      </c>
      <c r="Q1362" s="16">
        <v>0</v>
      </c>
      <c r="R1362" s="5">
        <v>1</v>
      </c>
      <c r="S1362" s="5" t="s">
        <v>34</v>
      </c>
      <c r="T1362" s="5" t="str">
        <f t="shared" si="177"/>
        <v>364-2023-12-31</v>
      </c>
    </row>
    <row r="1363" spans="1:20" x14ac:dyDescent="0.3">
      <c r="A1363" s="37">
        <v>364</v>
      </c>
      <c r="B1363" s="5" t="s">
        <v>325</v>
      </c>
      <c r="C1363" s="5" t="s">
        <v>37</v>
      </c>
      <c r="D1363" s="5" t="s">
        <v>54</v>
      </c>
      <c r="E1363" s="5" t="s">
        <v>62</v>
      </c>
      <c r="F1363" s="6">
        <v>45291</v>
      </c>
      <c r="G1363" s="5">
        <v>0</v>
      </c>
      <c r="H1363" s="9">
        <v>78450</v>
      </c>
      <c r="I1363" s="15">
        <f>IFERROR(IF((G1364/H1364)&gt;1.3,1.3,G1364/H1364),"")</f>
        <v>0.88056010891006586</v>
      </c>
      <c r="J1363" s="8">
        <f>IFERROR(G1364/H1364,"")</f>
        <v>0.88056010891006586</v>
      </c>
      <c r="K1363" s="5"/>
      <c r="L1363" s="5"/>
      <c r="M1363" s="5">
        <f t="shared" si="174"/>
        <v>2024</v>
      </c>
      <c r="N1363" s="5" t="str">
        <f t="shared" si="175"/>
        <v>Junio</v>
      </c>
      <c r="O1363" s="6" t="str">
        <f t="shared" si="176"/>
        <v>2024-2</v>
      </c>
      <c r="P1363" s="16">
        <v>0</v>
      </c>
      <c r="Q1363" s="16">
        <v>0</v>
      </c>
      <c r="R1363" s="5">
        <v>1</v>
      </c>
      <c r="S1363" s="5" t="s">
        <v>34</v>
      </c>
      <c r="T1363" s="5" t="str">
        <f t="shared" si="177"/>
        <v>364-2024-06-30</v>
      </c>
    </row>
    <row r="1364" spans="1:20" x14ac:dyDescent="0.3">
      <c r="A1364" s="41">
        <v>364</v>
      </c>
      <c r="B1364" s="5" t="s">
        <v>325</v>
      </c>
      <c r="C1364" s="5" t="s">
        <v>37</v>
      </c>
      <c r="D1364" s="5" t="s">
        <v>54</v>
      </c>
      <c r="E1364" s="5" t="s">
        <v>62</v>
      </c>
      <c r="F1364" s="6">
        <v>45473</v>
      </c>
      <c r="G1364" s="10">
        <v>31694</v>
      </c>
      <c r="H1364" s="9">
        <v>35993</v>
      </c>
      <c r="I1364" s="15">
        <f>H1365/G1365</f>
        <v>0.98089999999999999</v>
      </c>
      <c r="J1364" s="8">
        <f>IFERROR(G1365/H1365,"")</f>
        <v>1.0194719135487817</v>
      </c>
      <c r="K1364" s="5"/>
      <c r="L1364" s="5"/>
      <c r="M1364" s="5">
        <f t="shared" si="174"/>
        <v>2024</v>
      </c>
      <c r="N1364" s="5" t="str">
        <f t="shared" si="175"/>
        <v>Diciembre</v>
      </c>
      <c r="O1364" s="6" t="str">
        <f t="shared" si="176"/>
        <v>2023-2</v>
      </c>
      <c r="P1364" s="16">
        <v>0</v>
      </c>
      <c r="Q1364" s="16">
        <v>0</v>
      </c>
      <c r="R1364" s="5">
        <v>1</v>
      </c>
      <c r="S1364" s="5" t="s">
        <v>34</v>
      </c>
      <c r="T1364" s="5" t="str">
        <f t="shared" si="177"/>
        <v>364-2024-12-31</v>
      </c>
    </row>
    <row r="1365" spans="1:20" x14ac:dyDescent="0.3">
      <c r="A1365" s="25">
        <v>364</v>
      </c>
      <c r="B1365" s="5" t="s">
        <v>325</v>
      </c>
      <c r="C1365" s="5" t="s">
        <v>37</v>
      </c>
      <c r="D1365" s="5" t="s">
        <v>54</v>
      </c>
      <c r="E1365" s="5" t="s">
        <v>24</v>
      </c>
      <c r="F1365" s="6">
        <v>45657</v>
      </c>
      <c r="G1365" s="5">
        <v>100</v>
      </c>
      <c r="H1365" s="10">
        <v>98.09</v>
      </c>
      <c r="I1365" s="15">
        <f>IFERROR(IF((H1366/G1366)&gt;1.3,1.3,H1366/G1366),"")</f>
        <v>1</v>
      </c>
      <c r="J1365" s="15">
        <f>IFERROR(IF((H1366/G1366)&gt;H1366/G1366,1.3,H1366/G1366),"")</f>
        <v>1</v>
      </c>
      <c r="K1365" s="5"/>
      <c r="L1365" s="5"/>
      <c r="M1365" s="5">
        <f t="shared" si="174"/>
        <v>2023</v>
      </c>
      <c r="N1365" s="5" t="str">
        <f t="shared" si="175"/>
        <v>Diciembre</v>
      </c>
      <c r="O1365" s="6" t="str">
        <f t="shared" si="176"/>
        <v>2023-2</v>
      </c>
      <c r="P1365" s="16">
        <v>0</v>
      </c>
      <c r="Q1365" s="16">
        <v>0</v>
      </c>
      <c r="R1365" s="5">
        <v>0</v>
      </c>
      <c r="S1365" s="5" t="s">
        <v>34</v>
      </c>
      <c r="T1365" s="5" t="str">
        <f t="shared" si="177"/>
        <v>365-2023-12-31</v>
      </c>
    </row>
    <row r="1366" spans="1:20" x14ac:dyDescent="0.3">
      <c r="A1366" s="37">
        <v>365</v>
      </c>
      <c r="B1366" s="5" t="s">
        <v>326</v>
      </c>
      <c r="C1366" s="5" t="s">
        <v>323</v>
      </c>
      <c r="D1366" s="5" t="s">
        <v>54</v>
      </c>
      <c r="E1366" s="5" t="s">
        <v>24</v>
      </c>
      <c r="F1366" s="6">
        <v>45291</v>
      </c>
      <c r="G1366" s="5">
        <v>100</v>
      </c>
      <c r="H1366" s="9">
        <v>100</v>
      </c>
      <c r="I1366" s="8">
        <f>IFERROR(H1367/G1367,"")</f>
        <v>1</v>
      </c>
      <c r="J1366" s="15">
        <f>IFERROR(IF((H1367/G1367)&gt;H1367/G1367,1.3,H1367/G1367),"")</f>
        <v>1</v>
      </c>
      <c r="K1366" s="5" t="s">
        <v>25</v>
      </c>
      <c r="L1366" s="5" t="s">
        <v>25</v>
      </c>
      <c r="M1366" s="5">
        <f t="shared" si="174"/>
        <v>2023</v>
      </c>
      <c r="N1366" s="5" t="str">
        <f t="shared" si="175"/>
        <v>Diciembre</v>
      </c>
      <c r="O1366" s="6" t="str">
        <f t="shared" si="176"/>
        <v>2024-2</v>
      </c>
      <c r="P1366" s="16">
        <v>0</v>
      </c>
      <c r="Q1366" s="16">
        <v>0</v>
      </c>
      <c r="R1366" s="5">
        <v>0</v>
      </c>
      <c r="S1366" s="5" t="s">
        <v>29</v>
      </c>
      <c r="T1366" s="5" t="str">
        <f t="shared" si="177"/>
        <v>366-2023-12-31</v>
      </c>
    </row>
    <row r="1367" spans="1:20" x14ac:dyDescent="0.3">
      <c r="A1367" s="37">
        <v>366</v>
      </c>
      <c r="B1367" s="5" t="s">
        <v>327</v>
      </c>
      <c r="C1367" s="5" t="s">
        <v>323</v>
      </c>
      <c r="D1367" s="5" t="s">
        <v>73</v>
      </c>
      <c r="E1367" s="5" t="s">
        <v>24</v>
      </c>
      <c r="F1367" s="6">
        <v>45291</v>
      </c>
      <c r="G1367" s="5">
        <v>100</v>
      </c>
      <c r="H1367" s="9">
        <v>100</v>
      </c>
      <c r="I1367" s="8">
        <f>IFERROR(H1368/G1368,"")</f>
        <v>1</v>
      </c>
      <c r="J1367" s="15">
        <f>IFERROR(IF((H1368/G1368)&gt;H1368/G1368,1.3,H1368/G1368),"")</f>
        <v>1</v>
      </c>
      <c r="K1367" s="5" t="s">
        <v>25</v>
      </c>
      <c r="L1367" s="5" t="s">
        <v>25</v>
      </c>
      <c r="M1367" s="5">
        <f t="shared" si="174"/>
        <v>2024</v>
      </c>
      <c r="N1367" s="5" t="str">
        <f t="shared" si="175"/>
        <v>Diciembre</v>
      </c>
      <c r="O1367" s="6" t="str">
        <f t="shared" si="176"/>
        <v>2022-2</v>
      </c>
      <c r="P1367" s="16">
        <v>0</v>
      </c>
      <c r="Q1367" s="16">
        <v>0</v>
      </c>
      <c r="R1367" s="5">
        <v>0</v>
      </c>
      <c r="S1367" s="5" t="s">
        <v>29</v>
      </c>
      <c r="T1367" s="5" t="str">
        <f t="shared" si="177"/>
        <v>366-2024-12-31</v>
      </c>
    </row>
    <row r="1368" spans="1:20" x14ac:dyDescent="0.3">
      <c r="A1368" s="25">
        <v>366</v>
      </c>
      <c r="B1368" s="5" t="s">
        <v>327</v>
      </c>
      <c r="C1368" s="5" t="s">
        <v>323</v>
      </c>
      <c r="D1368" s="5" t="s">
        <v>73</v>
      </c>
      <c r="E1368" s="5" t="s">
        <v>24</v>
      </c>
      <c r="F1368" s="6">
        <v>45657</v>
      </c>
      <c r="G1368" s="5">
        <v>100</v>
      </c>
      <c r="H1368" s="10">
        <v>100</v>
      </c>
      <c r="I1368" s="15">
        <f>IFERROR(IF((H1369/G1369)&gt;1.3,1.3,H1369/G1369),"")</f>
        <v>1.1754385964912282</v>
      </c>
      <c r="J1368" s="15">
        <f>IFERROR(IF((H1369/G1369)&gt;H1369/G1369,1.3,H1369/G1369),"")</f>
        <v>1.1754385964912282</v>
      </c>
      <c r="K1368" s="5" t="s">
        <v>25</v>
      </c>
      <c r="L1368" s="5" t="s">
        <v>25</v>
      </c>
      <c r="M1368" s="5">
        <f t="shared" si="174"/>
        <v>2022</v>
      </c>
      <c r="N1368" s="5" t="str">
        <f t="shared" si="175"/>
        <v>Diciembre</v>
      </c>
      <c r="O1368" s="6" t="str">
        <f t="shared" si="176"/>
        <v>2023-2</v>
      </c>
      <c r="P1368" s="16">
        <v>0</v>
      </c>
      <c r="Q1368" s="16">
        <v>0</v>
      </c>
      <c r="R1368" s="5">
        <v>0</v>
      </c>
      <c r="S1368" s="5" t="s">
        <v>29</v>
      </c>
      <c r="T1368" s="5" t="str">
        <f t="shared" si="177"/>
        <v>367-2022-12-31</v>
      </c>
    </row>
    <row r="1369" spans="1:20" x14ac:dyDescent="0.3">
      <c r="A1369" s="5">
        <v>367</v>
      </c>
      <c r="B1369" s="5" t="s">
        <v>328</v>
      </c>
      <c r="C1369" s="5" t="s">
        <v>37</v>
      </c>
      <c r="D1369" s="5" t="s">
        <v>73</v>
      </c>
      <c r="E1369" s="5" t="s">
        <v>24</v>
      </c>
      <c r="F1369" s="6">
        <v>44926</v>
      </c>
      <c r="G1369" s="5">
        <v>5.7</v>
      </c>
      <c r="H1369" s="5">
        <v>6.7</v>
      </c>
      <c r="I1369" s="15">
        <v>1.1754385964912279</v>
      </c>
      <c r="J1369" s="15">
        <v>1.1754385964912279</v>
      </c>
      <c r="K1369" s="5" t="s">
        <v>25</v>
      </c>
      <c r="L1369" s="5" t="s">
        <v>25</v>
      </c>
      <c r="M1369" s="5">
        <f t="shared" si="174"/>
        <v>2023</v>
      </c>
      <c r="N1369" s="5" t="str">
        <f t="shared" si="175"/>
        <v>Diciembre</v>
      </c>
      <c r="O1369" s="6" t="str">
        <f t="shared" si="176"/>
        <v>2024-2</v>
      </c>
      <c r="P1369" s="5">
        <v>2</v>
      </c>
      <c r="Q1369" s="5">
        <v>2</v>
      </c>
      <c r="R1369" s="5">
        <v>1</v>
      </c>
      <c r="S1369" s="5" t="s">
        <v>56</v>
      </c>
      <c r="T1369" s="5" t="str">
        <f t="shared" si="177"/>
        <v>367-2023-12-31</v>
      </c>
    </row>
    <row r="1370" spans="1:20" x14ac:dyDescent="0.3">
      <c r="A1370" s="37">
        <v>367</v>
      </c>
      <c r="B1370" s="5" t="s">
        <v>329</v>
      </c>
      <c r="C1370" s="5" t="s">
        <v>37</v>
      </c>
      <c r="D1370" s="5" t="s">
        <v>73</v>
      </c>
      <c r="E1370" s="5" t="s">
        <v>24</v>
      </c>
      <c r="F1370" s="6">
        <v>45291</v>
      </c>
      <c r="G1370" s="5">
        <v>5</v>
      </c>
      <c r="H1370" s="9">
        <v>6.25</v>
      </c>
      <c r="I1370" s="8">
        <f>IFERROR(H1371/G1371,"")</f>
        <v>0.99199999999999999</v>
      </c>
      <c r="J1370" s="15">
        <f t="shared" ref="J1370:J1389" si="179">IFERROR(IF((H1371/G1371)&gt;H1371/G1371,1.3,H1371/G1371),"")</f>
        <v>0.99199999999999999</v>
      </c>
      <c r="K1370" s="5" t="s">
        <v>25</v>
      </c>
      <c r="L1370" s="5" t="s">
        <v>25</v>
      </c>
      <c r="M1370" s="5">
        <f t="shared" si="174"/>
        <v>2024</v>
      </c>
      <c r="N1370" s="5" t="str">
        <f t="shared" si="175"/>
        <v>Diciembre</v>
      </c>
      <c r="O1370" s="6" t="str">
        <f t="shared" si="176"/>
        <v>2023-2</v>
      </c>
      <c r="P1370" s="16">
        <v>2</v>
      </c>
      <c r="Q1370" s="16">
        <v>2</v>
      </c>
      <c r="R1370" s="5">
        <v>1</v>
      </c>
      <c r="S1370" s="5" t="s">
        <v>56</v>
      </c>
      <c r="T1370" s="5" t="str">
        <f t="shared" si="177"/>
        <v>367-2024-12-31</v>
      </c>
    </row>
    <row r="1371" spans="1:20" x14ac:dyDescent="0.3">
      <c r="A1371" s="25">
        <v>367</v>
      </c>
      <c r="B1371" s="5" t="s">
        <v>328</v>
      </c>
      <c r="C1371" s="5" t="s">
        <v>37</v>
      </c>
      <c r="D1371" s="5" t="s">
        <v>73</v>
      </c>
      <c r="E1371" s="5" t="s">
        <v>24</v>
      </c>
      <c r="F1371" s="6">
        <v>45657</v>
      </c>
      <c r="G1371" s="5">
        <v>5</v>
      </c>
      <c r="H1371" s="10">
        <v>4.96</v>
      </c>
      <c r="I1371" s="15">
        <f>IFERROR(IF((H1372/G1372)&gt;1.3,1.3,H1372/G1372),"")</f>
        <v>1.0555555555555556</v>
      </c>
      <c r="J1371" s="15">
        <f t="shared" si="179"/>
        <v>1.0555555555555556</v>
      </c>
      <c r="K1371" s="5" t="s">
        <v>25</v>
      </c>
      <c r="L1371" s="5" t="s">
        <v>25</v>
      </c>
      <c r="M1371" s="5">
        <f t="shared" si="174"/>
        <v>2023</v>
      </c>
      <c r="N1371" s="5" t="str">
        <f t="shared" si="175"/>
        <v>Septiembre</v>
      </c>
      <c r="O1371" s="6" t="str">
        <f t="shared" si="176"/>
        <v>2023-2</v>
      </c>
      <c r="P1371" s="16">
        <v>2</v>
      </c>
      <c r="Q1371" s="16">
        <v>2</v>
      </c>
      <c r="R1371" s="5">
        <v>0</v>
      </c>
      <c r="S1371" s="5" t="s">
        <v>56</v>
      </c>
      <c r="T1371" s="5" t="str">
        <f t="shared" si="177"/>
        <v>368-2023-09-30</v>
      </c>
    </row>
    <row r="1372" spans="1:20" x14ac:dyDescent="0.3">
      <c r="A1372" s="41">
        <v>368</v>
      </c>
      <c r="B1372" s="5" t="s">
        <v>330</v>
      </c>
      <c r="C1372" s="5" t="s">
        <v>331</v>
      </c>
      <c r="D1372" s="5" t="s">
        <v>60</v>
      </c>
      <c r="E1372" s="5" t="s">
        <v>24</v>
      </c>
      <c r="F1372" s="6">
        <v>45199</v>
      </c>
      <c r="G1372" s="5">
        <v>90</v>
      </c>
      <c r="H1372" s="9">
        <v>95</v>
      </c>
      <c r="I1372" s="8">
        <f>IFERROR(H1373/G1373,"")</f>
        <v>1.0444444444444445</v>
      </c>
      <c r="J1372" s="15">
        <f t="shared" si="179"/>
        <v>1.0444444444444445</v>
      </c>
      <c r="K1372" s="5" t="s">
        <v>25</v>
      </c>
      <c r="L1372" s="5" t="s">
        <v>25</v>
      </c>
      <c r="M1372" s="5">
        <f t="shared" si="174"/>
        <v>2023</v>
      </c>
      <c r="N1372" s="5" t="str">
        <f t="shared" si="175"/>
        <v>Diciembre</v>
      </c>
      <c r="O1372" s="6" t="str">
        <f t="shared" si="176"/>
        <v>2024-1</v>
      </c>
      <c r="P1372" s="16">
        <v>0</v>
      </c>
      <c r="Q1372" s="16">
        <v>0</v>
      </c>
      <c r="R1372" s="5">
        <v>0</v>
      </c>
      <c r="S1372" s="5" t="s">
        <v>47</v>
      </c>
      <c r="T1372" s="5" t="str">
        <f t="shared" si="177"/>
        <v>368-2023-12-31</v>
      </c>
    </row>
    <row r="1373" spans="1:20" x14ac:dyDescent="0.3">
      <c r="A1373" s="37">
        <v>368</v>
      </c>
      <c r="B1373" s="5" t="s">
        <v>330</v>
      </c>
      <c r="C1373" s="5" t="s">
        <v>331</v>
      </c>
      <c r="D1373" s="5" t="s">
        <v>60</v>
      </c>
      <c r="E1373" s="5" t="s">
        <v>24</v>
      </c>
      <c r="F1373" s="6">
        <v>45291</v>
      </c>
      <c r="G1373" s="5">
        <v>90</v>
      </c>
      <c r="H1373" s="9">
        <v>94</v>
      </c>
      <c r="I1373" s="8">
        <f>IFERROR(H1374/G1374,"")</f>
        <v>1.0444444444444445</v>
      </c>
      <c r="J1373" s="15">
        <f t="shared" si="179"/>
        <v>1.0444444444444445</v>
      </c>
      <c r="K1373" s="5" t="s">
        <v>25</v>
      </c>
      <c r="L1373" s="5" t="s">
        <v>25</v>
      </c>
      <c r="M1373" s="5">
        <f t="shared" si="174"/>
        <v>2024</v>
      </c>
      <c r="N1373" s="5" t="str">
        <f t="shared" si="175"/>
        <v>Marzo</v>
      </c>
      <c r="O1373" s="6" t="str">
        <f t="shared" si="176"/>
        <v>2024-1</v>
      </c>
      <c r="P1373" s="16">
        <v>0</v>
      </c>
      <c r="Q1373" s="16">
        <v>0</v>
      </c>
      <c r="R1373" s="5">
        <v>0</v>
      </c>
      <c r="S1373" s="5" t="s">
        <v>47</v>
      </c>
      <c r="T1373" s="5" t="str">
        <f t="shared" si="177"/>
        <v>368-2024-03-31</v>
      </c>
    </row>
    <row r="1374" spans="1:20" x14ac:dyDescent="0.3">
      <c r="A1374" s="25">
        <v>368</v>
      </c>
      <c r="B1374" s="5" t="s">
        <v>330</v>
      </c>
      <c r="C1374" s="5" t="s">
        <v>331</v>
      </c>
      <c r="D1374" s="5" t="s">
        <v>60</v>
      </c>
      <c r="E1374" s="5" t="s">
        <v>24</v>
      </c>
      <c r="F1374" s="6">
        <v>45382</v>
      </c>
      <c r="G1374" s="5">
        <v>90</v>
      </c>
      <c r="H1374" s="10">
        <v>94</v>
      </c>
      <c r="I1374" s="15">
        <f>IFERROR(IF((H1375/G1375)&gt;1.3,1.3,H1375/G1375),"")</f>
        <v>1.0555555555555556</v>
      </c>
      <c r="J1374" s="15">
        <f t="shared" si="179"/>
        <v>1.0555555555555556</v>
      </c>
      <c r="K1374" s="5" t="s">
        <v>25</v>
      </c>
      <c r="L1374" s="5" t="s">
        <v>25</v>
      </c>
      <c r="M1374" s="5">
        <f t="shared" si="174"/>
        <v>2024</v>
      </c>
      <c r="N1374" s="5" t="str">
        <f t="shared" si="175"/>
        <v>Junio</v>
      </c>
      <c r="O1374" s="6" t="str">
        <f t="shared" si="176"/>
        <v>2024-2</v>
      </c>
      <c r="P1374" s="16">
        <v>0</v>
      </c>
      <c r="Q1374" s="16">
        <v>0</v>
      </c>
      <c r="R1374" s="5">
        <v>0</v>
      </c>
      <c r="S1374" s="5" t="s">
        <v>47</v>
      </c>
      <c r="T1374" s="5" t="str">
        <f t="shared" si="177"/>
        <v>368-2024-06-30</v>
      </c>
    </row>
    <row r="1375" spans="1:20" x14ac:dyDescent="0.3">
      <c r="A1375" s="5">
        <v>368</v>
      </c>
      <c r="B1375" s="5" t="s">
        <v>330</v>
      </c>
      <c r="C1375" s="5" t="s">
        <v>331</v>
      </c>
      <c r="D1375" s="5" t="s">
        <v>60</v>
      </c>
      <c r="E1375" s="5" t="s">
        <v>24</v>
      </c>
      <c r="F1375" s="6">
        <v>45473</v>
      </c>
      <c r="G1375" s="5">
        <v>90</v>
      </c>
      <c r="H1375" s="5">
        <v>95</v>
      </c>
      <c r="I1375" s="15">
        <f>IFERROR(IF((H1376/G1376)&gt;1.3,1.3,H1376/G1376),"")</f>
        <v>1.0444444444444445</v>
      </c>
      <c r="J1375" s="15">
        <f t="shared" si="179"/>
        <v>1.0444444444444445</v>
      </c>
      <c r="K1375" s="5" t="s">
        <v>25</v>
      </c>
      <c r="L1375" s="5" t="s">
        <v>25</v>
      </c>
      <c r="M1375" s="5">
        <f t="shared" si="174"/>
        <v>2024</v>
      </c>
      <c r="N1375" s="5" t="str">
        <f t="shared" si="175"/>
        <v>Septiembre</v>
      </c>
      <c r="O1375" s="6" t="str">
        <f t="shared" si="176"/>
        <v>2024-2</v>
      </c>
      <c r="P1375" s="5">
        <v>0</v>
      </c>
      <c r="Q1375" s="5">
        <v>0</v>
      </c>
      <c r="R1375" s="5">
        <v>0</v>
      </c>
      <c r="S1375" s="5" t="s">
        <v>47</v>
      </c>
      <c r="T1375" s="5" t="str">
        <f t="shared" si="177"/>
        <v>368-2024-09-30</v>
      </c>
    </row>
    <row r="1376" spans="1:20" x14ac:dyDescent="0.3">
      <c r="A1376" s="25">
        <v>368</v>
      </c>
      <c r="B1376" s="5" t="s">
        <v>330</v>
      </c>
      <c r="C1376" s="5" t="s">
        <v>331</v>
      </c>
      <c r="D1376" s="5" t="s">
        <v>60</v>
      </c>
      <c r="E1376" s="5" t="s">
        <v>24</v>
      </c>
      <c r="F1376" s="6">
        <v>45565</v>
      </c>
      <c r="G1376" s="5">
        <v>90</v>
      </c>
      <c r="H1376" s="10">
        <v>94</v>
      </c>
      <c r="I1376" s="15">
        <f>IFERROR(IF((H1377/G1377)&gt;1.3,1.3,H1377/G1377),"")</f>
        <v>1.0444444444444445</v>
      </c>
      <c r="J1376" s="15">
        <f t="shared" si="179"/>
        <v>1.0444444444444445</v>
      </c>
      <c r="K1376" s="5" t="s">
        <v>25</v>
      </c>
      <c r="L1376" s="5" t="s">
        <v>25</v>
      </c>
      <c r="M1376" s="5">
        <f t="shared" si="174"/>
        <v>2024</v>
      </c>
      <c r="N1376" s="5" t="str">
        <f t="shared" si="175"/>
        <v>Diciembre</v>
      </c>
      <c r="O1376" s="6" t="str">
        <f t="shared" si="176"/>
        <v>2023-1</v>
      </c>
      <c r="P1376" s="16">
        <v>0</v>
      </c>
      <c r="Q1376" s="16">
        <v>0</v>
      </c>
      <c r="R1376" s="5">
        <v>0</v>
      </c>
      <c r="S1376" s="5" t="s">
        <v>47</v>
      </c>
      <c r="T1376" s="5" t="str">
        <f t="shared" si="177"/>
        <v>368-2024-12-31</v>
      </c>
    </row>
    <row r="1377" spans="1:20" x14ac:dyDescent="0.3">
      <c r="A1377" s="25">
        <v>368</v>
      </c>
      <c r="B1377" s="5" t="s">
        <v>330</v>
      </c>
      <c r="C1377" s="5" t="s">
        <v>331</v>
      </c>
      <c r="D1377" s="5" t="s">
        <v>60</v>
      </c>
      <c r="E1377" s="5" t="s">
        <v>24</v>
      </c>
      <c r="F1377" s="6">
        <v>45657</v>
      </c>
      <c r="G1377" s="5">
        <v>90</v>
      </c>
      <c r="H1377" s="10">
        <v>94</v>
      </c>
      <c r="I1377" s="15" t="str">
        <f>IFERROR(IF((H1378/G1378)&gt;1.3,1.3,H1378/G1378),"")</f>
        <v/>
      </c>
      <c r="J1377" s="15" t="str">
        <f t="shared" si="179"/>
        <v/>
      </c>
      <c r="K1377" s="5" t="s">
        <v>25</v>
      </c>
      <c r="L1377" s="5" t="s">
        <v>25</v>
      </c>
      <c r="M1377" s="5">
        <f t="shared" si="174"/>
        <v>2023</v>
      </c>
      <c r="N1377" s="5" t="str">
        <f t="shared" si="175"/>
        <v>Junio</v>
      </c>
      <c r="O1377" s="6" t="str">
        <f t="shared" si="176"/>
        <v>2023-2</v>
      </c>
      <c r="P1377" s="16">
        <v>0</v>
      </c>
      <c r="Q1377" s="16">
        <v>0</v>
      </c>
      <c r="R1377" s="5">
        <v>0</v>
      </c>
      <c r="S1377" s="5" t="s">
        <v>47</v>
      </c>
      <c r="T1377" s="5" t="str">
        <f t="shared" si="177"/>
        <v>369-2023-06-30</v>
      </c>
    </row>
    <row r="1378" spans="1:20" x14ac:dyDescent="0.3">
      <c r="A1378" s="41">
        <v>369</v>
      </c>
      <c r="B1378" s="5" t="s">
        <v>332</v>
      </c>
      <c r="C1378" s="5" t="s">
        <v>37</v>
      </c>
      <c r="D1378" s="5" t="s">
        <v>54</v>
      </c>
      <c r="E1378" s="5" t="s">
        <v>24</v>
      </c>
      <c r="F1378" s="6">
        <v>45107</v>
      </c>
      <c r="G1378" s="5">
        <v>0</v>
      </c>
      <c r="H1378" s="9">
        <v>78</v>
      </c>
      <c r="I1378" s="15"/>
      <c r="J1378" s="15" t="str">
        <f t="shared" si="179"/>
        <v/>
      </c>
      <c r="K1378" s="5" t="s">
        <v>142</v>
      </c>
      <c r="L1378" s="5" t="s">
        <v>25</v>
      </c>
      <c r="M1378" s="5">
        <f t="shared" si="174"/>
        <v>2023</v>
      </c>
      <c r="N1378" s="5" t="str">
        <f t="shared" si="175"/>
        <v>Diciembre</v>
      </c>
      <c r="O1378" s="6" t="str">
        <f t="shared" si="176"/>
        <v>2024-1</v>
      </c>
      <c r="P1378" s="16">
        <v>0</v>
      </c>
      <c r="Q1378" s="16">
        <v>0</v>
      </c>
      <c r="R1378" s="5">
        <v>1</v>
      </c>
      <c r="S1378" s="5" t="s">
        <v>34</v>
      </c>
      <c r="T1378" s="5" t="str">
        <f t="shared" si="177"/>
        <v>369-2023-12-31</v>
      </c>
    </row>
    <row r="1379" spans="1:20" x14ac:dyDescent="0.3">
      <c r="A1379" s="37">
        <v>369</v>
      </c>
      <c r="B1379" s="5" t="s">
        <v>332</v>
      </c>
      <c r="C1379" s="5" t="s">
        <v>37</v>
      </c>
      <c r="D1379" s="5" t="s">
        <v>54</v>
      </c>
      <c r="E1379" s="5" t="s">
        <v>24</v>
      </c>
      <c r="F1379" s="6">
        <v>45291</v>
      </c>
      <c r="G1379" s="5">
        <v>0</v>
      </c>
      <c r="H1379" s="9">
        <v>96</v>
      </c>
      <c r="I1379" s="15">
        <f>IFERROR(IF((H1380/G1380)&gt;1.3,1.3,H1380/G1380),"")</f>
        <v>0.76249999999999996</v>
      </c>
      <c r="J1379" s="15">
        <f t="shared" si="179"/>
        <v>0.76249999999999996</v>
      </c>
      <c r="K1379" s="5" t="s">
        <v>142</v>
      </c>
      <c r="L1379" s="5" t="s">
        <v>25</v>
      </c>
      <c r="M1379" s="5">
        <f t="shared" si="174"/>
        <v>2024</v>
      </c>
      <c r="N1379" s="5" t="str">
        <f t="shared" si="175"/>
        <v>Junio</v>
      </c>
      <c r="O1379" s="6" t="str">
        <f t="shared" si="176"/>
        <v>2024-2</v>
      </c>
      <c r="P1379" s="16">
        <v>0</v>
      </c>
      <c r="Q1379" s="16">
        <v>0</v>
      </c>
      <c r="R1379" s="5">
        <v>1</v>
      </c>
      <c r="S1379" s="5" t="s">
        <v>34</v>
      </c>
      <c r="T1379" s="5" t="str">
        <f t="shared" si="177"/>
        <v>369-2024-06-30</v>
      </c>
    </row>
    <row r="1380" spans="1:20" x14ac:dyDescent="0.3">
      <c r="A1380" s="41">
        <v>369</v>
      </c>
      <c r="B1380" s="5" t="s">
        <v>332</v>
      </c>
      <c r="C1380" s="5" t="s">
        <v>37</v>
      </c>
      <c r="D1380" s="5" t="s">
        <v>54</v>
      </c>
      <c r="E1380" s="5" t="s">
        <v>24</v>
      </c>
      <c r="F1380" s="6">
        <v>45473</v>
      </c>
      <c r="G1380" s="5">
        <v>80</v>
      </c>
      <c r="H1380" s="9">
        <v>61</v>
      </c>
      <c r="I1380" s="15">
        <f>IFERROR(IF((H1381/G1381)&gt;1.3,1.3,H1381/G1381),"")</f>
        <v>0.71299999999999997</v>
      </c>
      <c r="J1380" s="15">
        <f t="shared" si="179"/>
        <v>0.71299999999999997</v>
      </c>
      <c r="K1380" s="5" t="s">
        <v>142</v>
      </c>
      <c r="L1380" s="5" t="s">
        <v>25</v>
      </c>
      <c r="M1380" s="5">
        <f t="shared" si="174"/>
        <v>2024</v>
      </c>
      <c r="N1380" s="5" t="str">
        <f t="shared" si="175"/>
        <v>Diciembre</v>
      </c>
      <c r="O1380" s="6" t="str">
        <f t="shared" si="176"/>
        <v>2023-1</v>
      </c>
      <c r="P1380" s="16">
        <v>0</v>
      </c>
      <c r="Q1380" s="16">
        <v>0</v>
      </c>
      <c r="R1380" s="5">
        <v>1</v>
      </c>
      <c r="S1380" s="5" t="s">
        <v>34</v>
      </c>
      <c r="T1380" s="5" t="str">
        <f t="shared" si="177"/>
        <v>369-2024-12-31</v>
      </c>
    </row>
    <row r="1381" spans="1:20" x14ac:dyDescent="0.3">
      <c r="A1381" s="25">
        <v>369</v>
      </c>
      <c r="B1381" s="5" t="s">
        <v>332</v>
      </c>
      <c r="C1381" s="5" t="s">
        <v>37</v>
      </c>
      <c r="D1381" s="5" t="s">
        <v>54</v>
      </c>
      <c r="E1381" s="5" t="s">
        <v>24</v>
      </c>
      <c r="F1381" s="6">
        <v>45657</v>
      </c>
      <c r="G1381" s="5">
        <v>100</v>
      </c>
      <c r="H1381" s="10">
        <v>71.3</v>
      </c>
      <c r="I1381" s="15" t="str">
        <f>IFERROR(IF((H1382/G1382)&gt;1.3,1.3,H1382/G1382),"")</f>
        <v/>
      </c>
      <c r="J1381" s="15" t="str">
        <f t="shared" si="179"/>
        <v/>
      </c>
      <c r="K1381" s="5"/>
      <c r="L1381" s="5"/>
      <c r="M1381" s="5">
        <f t="shared" si="174"/>
        <v>2023</v>
      </c>
      <c r="N1381" s="5" t="str">
        <f t="shared" si="175"/>
        <v>Junio</v>
      </c>
      <c r="O1381" s="6" t="str">
        <f t="shared" si="176"/>
        <v>2023-1</v>
      </c>
      <c r="P1381" s="16">
        <v>0</v>
      </c>
      <c r="Q1381" s="16">
        <v>0</v>
      </c>
      <c r="R1381" s="5">
        <v>0</v>
      </c>
      <c r="S1381" s="5" t="s">
        <v>34</v>
      </c>
      <c r="T1381" s="5" t="str">
        <f t="shared" si="177"/>
        <v>370-2023-06-30</v>
      </c>
    </row>
    <row r="1382" spans="1:20" x14ac:dyDescent="0.3">
      <c r="A1382" s="25">
        <v>370</v>
      </c>
      <c r="B1382" s="5" t="s">
        <v>333</v>
      </c>
      <c r="C1382" s="5" t="s">
        <v>37</v>
      </c>
      <c r="D1382" s="5" t="s">
        <v>54</v>
      </c>
      <c r="E1382" s="5" t="s">
        <v>24</v>
      </c>
      <c r="F1382" s="17">
        <v>45107</v>
      </c>
      <c r="G1382" s="5">
        <v>0</v>
      </c>
      <c r="H1382" s="9">
        <v>0</v>
      </c>
      <c r="I1382" s="8">
        <f>IFERROR(H1383/G1383,"")</f>
        <v>1.5750274243636364</v>
      </c>
      <c r="J1382" s="15">
        <f t="shared" si="179"/>
        <v>1.5750274243636364</v>
      </c>
      <c r="K1382" s="5"/>
      <c r="L1382" s="5"/>
      <c r="M1382" s="5">
        <f t="shared" si="174"/>
        <v>2023</v>
      </c>
      <c r="N1382" s="5" t="str">
        <f t="shared" si="175"/>
        <v>Junio</v>
      </c>
      <c r="O1382" s="6" t="str">
        <f t="shared" si="176"/>
        <v>2023-2</v>
      </c>
      <c r="P1382" s="16">
        <v>0</v>
      </c>
      <c r="Q1382" s="16">
        <v>0</v>
      </c>
      <c r="R1382" s="5">
        <v>0</v>
      </c>
      <c r="S1382" s="5" t="s">
        <v>29</v>
      </c>
      <c r="T1382" s="5" t="str">
        <f t="shared" si="177"/>
        <v>371-2023-06-30</v>
      </c>
    </row>
    <row r="1383" spans="1:20" x14ac:dyDescent="0.3">
      <c r="A1383" s="25">
        <v>371</v>
      </c>
      <c r="B1383" s="5" t="s">
        <v>334</v>
      </c>
      <c r="C1383" s="5" t="s">
        <v>37</v>
      </c>
      <c r="D1383" s="5" t="s">
        <v>54</v>
      </c>
      <c r="E1383" s="5" t="s">
        <v>24</v>
      </c>
      <c r="F1383" s="17">
        <v>45107</v>
      </c>
      <c r="G1383" s="11">
        <v>2750000000</v>
      </c>
      <c r="H1383" s="9">
        <v>4331325417</v>
      </c>
      <c r="I1383" s="8">
        <f>IF(IFERROR(H1384/G1384,"")&gt;130%,130%,H1384/G1384)</f>
        <v>1.3</v>
      </c>
      <c r="J1383" s="15">
        <f t="shared" si="179"/>
        <v>1.8863733545454546</v>
      </c>
      <c r="K1383" s="5" t="s">
        <v>103</v>
      </c>
      <c r="L1383" s="5" t="s">
        <v>103</v>
      </c>
      <c r="M1383" s="5">
        <f t="shared" si="174"/>
        <v>2023</v>
      </c>
      <c r="N1383" s="5" t="str">
        <f t="shared" si="175"/>
        <v>Diciembre</v>
      </c>
      <c r="O1383" s="6" t="str">
        <f t="shared" si="176"/>
        <v>2024-1</v>
      </c>
      <c r="P1383" s="16">
        <v>0</v>
      </c>
      <c r="Q1383" s="16">
        <v>0</v>
      </c>
      <c r="R1383" s="5">
        <v>0</v>
      </c>
      <c r="S1383" s="5" t="s">
        <v>56</v>
      </c>
      <c r="T1383" s="5" t="str">
        <f t="shared" si="177"/>
        <v>371-2023-12-31</v>
      </c>
    </row>
    <row r="1384" spans="1:20" x14ac:dyDescent="0.3">
      <c r="A1384" s="37">
        <v>371</v>
      </c>
      <c r="B1384" s="5" t="s">
        <v>334</v>
      </c>
      <c r="C1384" s="5" t="s">
        <v>37</v>
      </c>
      <c r="D1384" s="5" t="s">
        <v>54</v>
      </c>
      <c r="E1384" s="5" t="s">
        <v>24</v>
      </c>
      <c r="F1384" s="6">
        <v>45291</v>
      </c>
      <c r="G1384" s="11">
        <v>2750000000</v>
      </c>
      <c r="H1384" s="9">
        <v>5187526725</v>
      </c>
      <c r="I1384" s="8">
        <f>IF(IFERROR(H1385/G1385,"")&gt;130%,130%,H1385/G1385)</f>
        <v>1.3</v>
      </c>
      <c r="J1384" s="15">
        <f t="shared" si="179"/>
        <v>1.4972135416358798</v>
      </c>
      <c r="K1384" s="5" t="s">
        <v>103</v>
      </c>
      <c r="L1384" s="5" t="s">
        <v>103</v>
      </c>
      <c r="M1384" s="5">
        <f t="shared" si="174"/>
        <v>2024</v>
      </c>
      <c r="N1384" s="5" t="str">
        <f t="shared" si="175"/>
        <v>Junio</v>
      </c>
      <c r="O1384" s="6" t="str">
        <f t="shared" si="176"/>
        <v>2024-2</v>
      </c>
      <c r="P1384" s="16">
        <v>0</v>
      </c>
      <c r="Q1384" s="16">
        <v>0</v>
      </c>
      <c r="R1384" s="5">
        <v>0</v>
      </c>
      <c r="S1384" s="5" t="s">
        <v>56</v>
      </c>
      <c r="T1384" s="5" t="str">
        <f t="shared" si="177"/>
        <v>371-2024-06-30</v>
      </c>
    </row>
    <row r="1385" spans="1:20" x14ac:dyDescent="0.3">
      <c r="A1385" s="5">
        <v>371</v>
      </c>
      <c r="B1385" s="5" t="s">
        <v>334</v>
      </c>
      <c r="C1385" s="5" t="s">
        <v>37</v>
      </c>
      <c r="D1385" s="5" t="s">
        <v>54</v>
      </c>
      <c r="E1385" s="5" t="s">
        <v>24</v>
      </c>
      <c r="F1385" s="6">
        <v>45473</v>
      </c>
      <c r="G1385" s="11">
        <v>620023081</v>
      </c>
      <c r="H1385" s="11">
        <v>928306953</v>
      </c>
      <c r="I1385" s="8">
        <f>IF(IFERROR(H1386/G1386,"")&gt;130%,130%,H1386/G1386)</f>
        <v>1.3</v>
      </c>
      <c r="J1385" s="15">
        <f t="shared" si="179"/>
        <v>2.099026863140693</v>
      </c>
      <c r="K1385" s="5" t="s">
        <v>103</v>
      </c>
      <c r="L1385" s="5" t="s">
        <v>103</v>
      </c>
      <c r="M1385" s="5">
        <f t="shared" si="174"/>
        <v>2024</v>
      </c>
      <c r="N1385" s="5" t="str">
        <f t="shared" si="175"/>
        <v>Diciembre</v>
      </c>
      <c r="O1385" s="6" t="str">
        <f t="shared" si="176"/>
        <v>2023-2</v>
      </c>
      <c r="P1385" s="5">
        <v>0</v>
      </c>
      <c r="Q1385" s="5">
        <v>0</v>
      </c>
      <c r="R1385" s="5">
        <v>0</v>
      </c>
      <c r="S1385" s="5" t="s">
        <v>56</v>
      </c>
      <c r="T1385" s="5" t="str">
        <f t="shared" si="177"/>
        <v>371-2024-12-31</v>
      </c>
    </row>
    <row r="1386" spans="1:20" x14ac:dyDescent="0.3">
      <c r="A1386" s="25">
        <v>371</v>
      </c>
      <c r="B1386" s="5" t="s">
        <v>334</v>
      </c>
      <c r="C1386" s="5" t="s">
        <v>37</v>
      </c>
      <c r="D1386" s="5" t="s">
        <v>54</v>
      </c>
      <c r="E1386" s="5" t="s">
        <v>24</v>
      </c>
      <c r="F1386" s="6">
        <v>45657</v>
      </c>
      <c r="G1386" s="5">
        <v>974321985.06500006</v>
      </c>
      <c r="H1386" s="10">
        <v>2045128020</v>
      </c>
      <c r="I1386" s="8">
        <f>IF(IFERROR(H1387/G1387,"")&gt;130%,130%,H1387/G1387)</f>
        <v>1.103448275862069</v>
      </c>
      <c r="J1386" s="15">
        <f t="shared" si="179"/>
        <v>1.103448275862069</v>
      </c>
      <c r="K1386" s="5" t="s">
        <v>103</v>
      </c>
      <c r="L1386" s="5" t="s">
        <v>103</v>
      </c>
      <c r="M1386" s="5">
        <f t="shared" si="174"/>
        <v>2023</v>
      </c>
      <c r="N1386" s="5" t="str">
        <f t="shared" si="175"/>
        <v>Septiembre</v>
      </c>
      <c r="O1386" s="6" t="str">
        <f t="shared" si="176"/>
        <v>2023-2</v>
      </c>
      <c r="P1386" s="16">
        <v>0</v>
      </c>
      <c r="Q1386" s="16">
        <v>0</v>
      </c>
      <c r="R1386" s="5">
        <v>0</v>
      </c>
      <c r="S1386" s="5" t="s">
        <v>56</v>
      </c>
      <c r="T1386" s="5" t="str">
        <f t="shared" si="177"/>
        <v>372-2023-09-30</v>
      </c>
    </row>
    <row r="1387" spans="1:20" x14ac:dyDescent="0.3">
      <c r="A1387" s="41">
        <v>372</v>
      </c>
      <c r="B1387" s="5" t="s">
        <v>335</v>
      </c>
      <c r="C1387" s="5" t="s">
        <v>331</v>
      </c>
      <c r="D1387" s="5" t="s">
        <v>60</v>
      </c>
      <c r="E1387" s="5" t="s">
        <v>24</v>
      </c>
      <c r="F1387" s="6">
        <v>45199</v>
      </c>
      <c r="G1387" s="5">
        <v>87</v>
      </c>
      <c r="H1387" s="9">
        <v>96</v>
      </c>
      <c r="I1387" s="8">
        <f>IFERROR(H1388/G1388,"")</f>
        <v>1.0919540229885059</v>
      </c>
      <c r="J1387" s="15">
        <f t="shared" si="179"/>
        <v>1.0919540229885059</v>
      </c>
      <c r="K1387" s="5" t="s">
        <v>25</v>
      </c>
      <c r="L1387" s="5" t="s">
        <v>25</v>
      </c>
      <c r="M1387" s="5">
        <f t="shared" si="174"/>
        <v>2023</v>
      </c>
      <c r="N1387" s="5" t="str">
        <f t="shared" si="175"/>
        <v>Diciembre</v>
      </c>
      <c r="O1387" s="6" t="str">
        <f t="shared" si="176"/>
        <v>2024-1</v>
      </c>
      <c r="P1387" s="16">
        <v>0</v>
      </c>
      <c r="Q1387" s="16">
        <v>0</v>
      </c>
      <c r="R1387" s="5">
        <v>0</v>
      </c>
      <c r="S1387" s="5" t="s">
        <v>47</v>
      </c>
      <c r="T1387" s="5" t="str">
        <f t="shared" si="177"/>
        <v>372-2023-12-31</v>
      </c>
    </row>
    <row r="1388" spans="1:20" x14ac:dyDescent="0.3">
      <c r="A1388" s="37">
        <v>372</v>
      </c>
      <c r="B1388" s="5" t="s">
        <v>335</v>
      </c>
      <c r="C1388" s="5" t="s">
        <v>331</v>
      </c>
      <c r="D1388" s="5" t="s">
        <v>60</v>
      </c>
      <c r="E1388" s="5" t="s">
        <v>24</v>
      </c>
      <c r="F1388" s="6">
        <v>45291</v>
      </c>
      <c r="G1388" s="5">
        <v>87</v>
      </c>
      <c r="H1388" s="9">
        <v>95</v>
      </c>
      <c r="I1388" s="8">
        <f>IFERROR(H1389/G1389,"")</f>
        <v>1.0689655172413792</v>
      </c>
      <c r="J1388" s="15">
        <f t="shared" si="179"/>
        <v>1.0689655172413792</v>
      </c>
      <c r="K1388" s="5" t="s">
        <v>25</v>
      </c>
      <c r="L1388" s="5" t="s">
        <v>25</v>
      </c>
      <c r="M1388" s="5">
        <f t="shared" si="174"/>
        <v>2024</v>
      </c>
      <c r="N1388" s="5" t="str">
        <f t="shared" si="175"/>
        <v>Marzo</v>
      </c>
      <c r="O1388" s="6" t="str">
        <f t="shared" si="176"/>
        <v>2024-1</v>
      </c>
      <c r="P1388" s="16">
        <v>0</v>
      </c>
      <c r="Q1388" s="16">
        <v>0</v>
      </c>
      <c r="R1388" s="5">
        <v>0</v>
      </c>
      <c r="S1388" s="5" t="s">
        <v>47</v>
      </c>
      <c r="T1388" s="5" t="str">
        <f t="shared" si="177"/>
        <v>372-2024-03-31</v>
      </c>
    </row>
    <row r="1389" spans="1:20" x14ac:dyDescent="0.3">
      <c r="A1389" s="25">
        <v>372</v>
      </c>
      <c r="B1389" s="5" t="s">
        <v>335</v>
      </c>
      <c r="C1389" s="5" t="s">
        <v>331</v>
      </c>
      <c r="D1389" s="5" t="s">
        <v>60</v>
      </c>
      <c r="E1389" s="5" t="s">
        <v>24</v>
      </c>
      <c r="F1389" s="6">
        <v>45382</v>
      </c>
      <c r="G1389" s="5">
        <v>87</v>
      </c>
      <c r="H1389" s="10">
        <v>93</v>
      </c>
      <c r="I1389" s="15">
        <f>IFERROR(IF((H1390/G1390)&gt;1.3,1.3,H1390/G1390),"")</f>
        <v>1.0344827586206897</v>
      </c>
      <c r="J1389" s="15">
        <f t="shared" si="179"/>
        <v>1.0344827586206897</v>
      </c>
      <c r="K1389" s="5" t="s">
        <v>25</v>
      </c>
      <c r="L1389" s="5" t="s">
        <v>25</v>
      </c>
      <c r="M1389" s="5">
        <f t="shared" si="174"/>
        <v>2024</v>
      </c>
      <c r="N1389" s="5" t="str">
        <f t="shared" si="175"/>
        <v>Junio</v>
      </c>
      <c r="O1389" s="6" t="str">
        <f t="shared" si="176"/>
        <v>2024-2</v>
      </c>
      <c r="P1389" s="16">
        <v>0</v>
      </c>
      <c r="Q1389" s="16">
        <v>0</v>
      </c>
      <c r="R1389" s="5">
        <v>0</v>
      </c>
      <c r="S1389" s="5" t="s">
        <v>47</v>
      </c>
      <c r="T1389" s="5" t="str">
        <f t="shared" si="177"/>
        <v>372-2024-06-30</v>
      </c>
    </row>
    <row r="1390" spans="1:20" x14ac:dyDescent="0.3">
      <c r="A1390" s="5">
        <v>372</v>
      </c>
      <c r="B1390" s="5" t="s">
        <v>335</v>
      </c>
      <c r="C1390" s="5" t="s">
        <v>331</v>
      </c>
      <c r="D1390" s="5" t="s">
        <v>60</v>
      </c>
      <c r="E1390" s="5" t="s">
        <v>24</v>
      </c>
      <c r="F1390" s="6">
        <v>45473</v>
      </c>
      <c r="G1390" s="5">
        <v>87</v>
      </c>
      <c r="H1390" s="5">
        <v>90</v>
      </c>
      <c r="I1390" s="15">
        <v>1.0344827586206899</v>
      </c>
      <c r="J1390" s="15">
        <v>1.0344827586206899</v>
      </c>
      <c r="K1390" s="5" t="s">
        <v>25</v>
      </c>
      <c r="L1390" s="5" t="s">
        <v>25</v>
      </c>
      <c r="M1390" s="5">
        <f t="shared" si="174"/>
        <v>2024</v>
      </c>
      <c r="N1390" s="5" t="str">
        <f t="shared" si="175"/>
        <v>Septiembre</v>
      </c>
      <c r="O1390" s="6" t="str">
        <f t="shared" si="176"/>
        <v>2024-2</v>
      </c>
      <c r="P1390" s="5">
        <v>0</v>
      </c>
      <c r="Q1390" s="5">
        <v>0</v>
      </c>
      <c r="R1390" s="5">
        <v>0</v>
      </c>
      <c r="S1390" s="5" t="s">
        <v>47</v>
      </c>
      <c r="T1390" s="5" t="str">
        <f t="shared" si="177"/>
        <v>372-2024-09-30</v>
      </c>
    </row>
    <row r="1391" spans="1:20" x14ac:dyDescent="0.3">
      <c r="A1391" s="25">
        <v>372</v>
      </c>
      <c r="B1391" s="5" t="s">
        <v>335</v>
      </c>
      <c r="C1391" s="5" t="s">
        <v>331</v>
      </c>
      <c r="D1391" s="5" t="s">
        <v>60</v>
      </c>
      <c r="E1391" s="5" t="s">
        <v>24</v>
      </c>
      <c r="F1391" s="6">
        <v>45565</v>
      </c>
      <c r="G1391" s="5">
        <v>87</v>
      </c>
      <c r="H1391" s="10">
        <v>91</v>
      </c>
      <c r="I1391" s="15">
        <f>IFERROR(IF((H1392/G1392)&gt;1.3,1.3,H1392/G1392),"")</f>
        <v>1.0689655172413792</v>
      </c>
      <c r="J1391" s="15">
        <f t="shared" ref="J1391:J1396" si="180">IFERROR(IF((H1392/G1392)&gt;H1392/G1392,1.3,H1392/G1392),"")</f>
        <v>1.0689655172413792</v>
      </c>
      <c r="K1391" s="5" t="s">
        <v>25</v>
      </c>
      <c r="L1391" s="5" t="s">
        <v>25</v>
      </c>
      <c r="M1391" s="5">
        <f t="shared" si="174"/>
        <v>2024</v>
      </c>
      <c r="N1391" s="5" t="str">
        <f t="shared" si="175"/>
        <v>Diciembre</v>
      </c>
      <c r="O1391" s="6" t="str">
        <f t="shared" si="176"/>
        <v>2023-1</v>
      </c>
      <c r="P1391" s="16">
        <v>0</v>
      </c>
      <c r="Q1391" s="16">
        <v>0</v>
      </c>
      <c r="R1391" s="5">
        <v>0</v>
      </c>
      <c r="S1391" s="5" t="s">
        <v>47</v>
      </c>
      <c r="T1391" s="5" t="str">
        <f t="shared" si="177"/>
        <v>372-2024-12-31</v>
      </c>
    </row>
    <row r="1392" spans="1:20" x14ac:dyDescent="0.3">
      <c r="A1392" s="25">
        <v>372</v>
      </c>
      <c r="B1392" s="5" t="s">
        <v>335</v>
      </c>
      <c r="C1392" s="5" t="s">
        <v>331</v>
      </c>
      <c r="D1392" s="5" t="s">
        <v>60</v>
      </c>
      <c r="E1392" s="5" t="s">
        <v>24</v>
      </c>
      <c r="F1392" s="6">
        <v>45657</v>
      </c>
      <c r="G1392" s="5">
        <v>87</v>
      </c>
      <c r="H1392" s="10">
        <v>93</v>
      </c>
      <c r="I1392" s="15">
        <f>IFERROR(IF((H1393/G1393)&gt;1.3,1.3,H1393/G1393),"")</f>
        <v>1.0717000000000001</v>
      </c>
      <c r="J1392" s="15">
        <f t="shared" si="180"/>
        <v>1.0717000000000001</v>
      </c>
      <c r="K1392" s="5" t="s">
        <v>25</v>
      </c>
      <c r="L1392" s="5" t="s">
        <v>25</v>
      </c>
      <c r="M1392" s="5">
        <f t="shared" si="174"/>
        <v>2023</v>
      </c>
      <c r="N1392" s="5" t="str">
        <f t="shared" si="175"/>
        <v>Junio</v>
      </c>
      <c r="O1392" s="6" t="str">
        <f t="shared" si="176"/>
        <v>2023-2</v>
      </c>
      <c r="P1392" s="16">
        <v>0</v>
      </c>
      <c r="Q1392" s="16">
        <v>0</v>
      </c>
      <c r="R1392" s="5">
        <v>0</v>
      </c>
      <c r="S1392" s="5" t="s">
        <v>47</v>
      </c>
      <c r="T1392" s="5" t="str">
        <f t="shared" si="177"/>
        <v>373-2023-06-30</v>
      </c>
    </row>
    <row r="1393" spans="1:20" x14ac:dyDescent="0.3">
      <c r="A1393" s="25">
        <v>373</v>
      </c>
      <c r="B1393" s="5" t="s">
        <v>336</v>
      </c>
      <c r="C1393" s="5" t="s">
        <v>198</v>
      </c>
      <c r="D1393" s="5" t="s">
        <v>60</v>
      </c>
      <c r="E1393" s="5" t="s">
        <v>24</v>
      </c>
      <c r="F1393" s="6">
        <v>45107</v>
      </c>
      <c r="G1393" s="5">
        <v>100</v>
      </c>
      <c r="H1393" s="9">
        <v>107.17</v>
      </c>
      <c r="I1393" s="15">
        <f>IFERROR(H1394/G1394,"")</f>
        <v>0.91510000000000002</v>
      </c>
      <c r="J1393" s="15">
        <f t="shared" si="180"/>
        <v>0.91510000000000002</v>
      </c>
      <c r="K1393" s="5" t="s">
        <v>25</v>
      </c>
      <c r="L1393" s="5" t="s">
        <v>25</v>
      </c>
      <c r="M1393" s="5">
        <f t="shared" si="174"/>
        <v>2023</v>
      </c>
      <c r="N1393" s="5" t="str">
        <f t="shared" si="175"/>
        <v>Septiembre</v>
      </c>
      <c r="O1393" s="6" t="str">
        <f t="shared" si="176"/>
        <v>2023-2</v>
      </c>
      <c r="P1393" s="16">
        <v>0</v>
      </c>
      <c r="Q1393" s="16">
        <v>0</v>
      </c>
      <c r="R1393" s="5">
        <v>0</v>
      </c>
      <c r="S1393" s="5" t="s">
        <v>29</v>
      </c>
      <c r="T1393" s="5" t="str">
        <f t="shared" si="177"/>
        <v>373-2023-09-30</v>
      </c>
    </row>
    <row r="1394" spans="1:20" x14ac:dyDescent="0.3">
      <c r="A1394" s="41">
        <v>373</v>
      </c>
      <c r="B1394" s="5" t="s">
        <v>336</v>
      </c>
      <c r="C1394" s="5" t="s">
        <v>198</v>
      </c>
      <c r="D1394" s="5" t="s">
        <v>60</v>
      </c>
      <c r="E1394" s="5" t="s">
        <v>24</v>
      </c>
      <c r="F1394" s="6">
        <v>45199</v>
      </c>
      <c r="G1394" s="5">
        <v>100</v>
      </c>
      <c r="H1394" s="9">
        <v>91.51</v>
      </c>
      <c r="I1394" s="15">
        <f>IFERROR(H1395/G1395,"")</f>
        <v>0.97170000000000001</v>
      </c>
      <c r="J1394" s="15">
        <f t="shared" si="180"/>
        <v>0.97170000000000001</v>
      </c>
      <c r="K1394" s="5" t="s">
        <v>25</v>
      </c>
      <c r="L1394" s="5" t="s">
        <v>25</v>
      </c>
      <c r="M1394" s="5">
        <f t="shared" si="174"/>
        <v>2023</v>
      </c>
      <c r="N1394" s="5" t="str">
        <f t="shared" si="175"/>
        <v>Diciembre</v>
      </c>
      <c r="O1394" s="6" t="str">
        <f t="shared" si="176"/>
        <v>2024-1</v>
      </c>
      <c r="P1394" s="16">
        <v>0</v>
      </c>
      <c r="Q1394" s="16">
        <v>0</v>
      </c>
      <c r="R1394" s="5">
        <v>0</v>
      </c>
      <c r="S1394" s="5" t="s">
        <v>29</v>
      </c>
      <c r="T1394" s="5" t="str">
        <f t="shared" si="177"/>
        <v>373-2023-12-31</v>
      </c>
    </row>
    <row r="1395" spans="1:20" x14ac:dyDescent="0.3">
      <c r="A1395" s="37">
        <v>373</v>
      </c>
      <c r="B1395" s="5" t="s">
        <v>336</v>
      </c>
      <c r="C1395" s="5" t="s">
        <v>198</v>
      </c>
      <c r="D1395" s="5" t="s">
        <v>60</v>
      </c>
      <c r="E1395" s="5" t="s">
        <v>24</v>
      </c>
      <c r="F1395" s="6">
        <v>45291</v>
      </c>
      <c r="G1395" s="5">
        <v>100</v>
      </c>
      <c r="H1395" s="9">
        <v>97.17</v>
      </c>
      <c r="I1395" s="8">
        <f>IFERROR(H1396/G1396,"")</f>
        <v>0.89019999999999999</v>
      </c>
      <c r="J1395" s="15">
        <f t="shared" si="180"/>
        <v>0.89019999999999999</v>
      </c>
      <c r="K1395" s="5" t="s">
        <v>25</v>
      </c>
      <c r="L1395" s="5" t="s">
        <v>25</v>
      </c>
      <c r="M1395" s="5">
        <f t="shared" si="174"/>
        <v>2024</v>
      </c>
      <c r="N1395" s="5" t="str">
        <f t="shared" si="175"/>
        <v>Marzo</v>
      </c>
      <c r="O1395" s="6" t="str">
        <f t="shared" si="176"/>
        <v>2024-1</v>
      </c>
      <c r="P1395" s="16">
        <v>0</v>
      </c>
      <c r="Q1395" s="16">
        <v>0</v>
      </c>
      <c r="R1395" s="5">
        <v>0</v>
      </c>
      <c r="S1395" s="5" t="s">
        <v>29</v>
      </c>
      <c r="T1395" s="5" t="str">
        <f t="shared" si="177"/>
        <v>373-2024-03-31</v>
      </c>
    </row>
    <row r="1396" spans="1:20" x14ac:dyDescent="0.3">
      <c r="A1396" s="25">
        <v>373</v>
      </c>
      <c r="B1396" s="5" t="s">
        <v>336</v>
      </c>
      <c r="C1396" s="5" t="s">
        <v>198</v>
      </c>
      <c r="D1396" s="5" t="s">
        <v>60</v>
      </c>
      <c r="E1396" s="5" t="s">
        <v>24</v>
      </c>
      <c r="F1396" s="6">
        <v>45382</v>
      </c>
      <c r="G1396" s="5">
        <v>100</v>
      </c>
      <c r="H1396" s="10">
        <v>89.02</v>
      </c>
      <c r="I1396" s="15">
        <f>IFERROR(IF((H1397/G1397)&gt;1.3,1.3,H1397/G1397),"")</f>
        <v>1.0680000000000001</v>
      </c>
      <c r="J1396" s="15">
        <f t="shared" si="180"/>
        <v>1.0680000000000001</v>
      </c>
      <c r="K1396" s="5" t="s">
        <v>25</v>
      </c>
      <c r="L1396" s="5" t="s">
        <v>25</v>
      </c>
      <c r="M1396" s="5">
        <f t="shared" si="174"/>
        <v>2024</v>
      </c>
      <c r="N1396" s="5" t="str">
        <f t="shared" si="175"/>
        <v>Junio</v>
      </c>
      <c r="O1396" s="6" t="str">
        <f t="shared" si="176"/>
        <v>2024-2</v>
      </c>
      <c r="P1396" s="16">
        <v>0</v>
      </c>
      <c r="Q1396" s="16">
        <v>0</v>
      </c>
      <c r="R1396" s="5">
        <v>0</v>
      </c>
      <c r="S1396" s="5" t="s">
        <v>29</v>
      </c>
      <c r="T1396" s="5" t="str">
        <f t="shared" si="177"/>
        <v>373-2024-06-30</v>
      </c>
    </row>
    <row r="1397" spans="1:20" x14ac:dyDescent="0.3">
      <c r="A1397" s="5">
        <v>373</v>
      </c>
      <c r="B1397" s="5" t="s">
        <v>336</v>
      </c>
      <c r="C1397" s="5" t="s">
        <v>198</v>
      </c>
      <c r="D1397" s="5" t="s">
        <v>60</v>
      </c>
      <c r="E1397" s="5" t="s">
        <v>24</v>
      </c>
      <c r="F1397" s="6">
        <v>45473</v>
      </c>
      <c r="G1397" s="5">
        <v>100</v>
      </c>
      <c r="H1397" s="5">
        <v>106.8</v>
      </c>
      <c r="I1397" s="15">
        <v>1.0680000000000001</v>
      </c>
      <c r="J1397" s="15">
        <v>1.0680000000000001</v>
      </c>
      <c r="K1397" s="5" t="s">
        <v>25</v>
      </c>
      <c r="L1397" s="5" t="s">
        <v>25</v>
      </c>
      <c r="M1397" s="5">
        <f t="shared" si="174"/>
        <v>2024</v>
      </c>
      <c r="N1397" s="5" t="str">
        <f t="shared" si="175"/>
        <v>Septiembre</v>
      </c>
      <c r="O1397" s="6" t="str">
        <f t="shared" si="176"/>
        <v>2024-2</v>
      </c>
      <c r="P1397" s="5">
        <v>0</v>
      </c>
      <c r="Q1397" s="5">
        <v>0</v>
      </c>
      <c r="R1397" s="5">
        <v>0</v>
      </c>
      <c r="S1397" s="5" t="s">
        <v>29</v>
      </c>
      <c r="T1397" s="5" t="str">
        <f t="shared" si="177"/>
        <v>373-2024-09-30</v>
      </c>
    </row>
    <row r="1398" spans="1:20" x14ac:dyDescent="0.3">
      <c r="A1398" s="25">
        <v>373</v>
      </c>
      <c r="B1398" s="5" t="s">
        <v>336</v>
      </c>
      <c r="C1398" s="5" t="s">
        <v>198</v>
      </c>
      <c r="D1398" s="5" t="s">
        <v>60</v>
      </c>
      <c r="E1398" s="5" t="s">
        <v>24</v>
      </c>
      <c r="F1398" s="6">
        <v>45565</v>
      </c>
      <c r="G1398" s="5">
        <v>100</v>
      </c>
      <c r="H1398" s="10">
        <v>99.61</v>
      </c>
      <c r="I1398" s="15">
        <f>IFERROR(IF((H1399/G1399)&gt;1.3,1.3,H1399/G1399),"")</f>
        <v>0</v>
      </c>
      <c r="J1398" s="15">
        <f>IFERROR(IF((H1399/G1399)&gt;H1399/G1399,1.3,H1399/G1399),"")</f>
        <v>0</v>
      </c>
      <c r="K1398" s="5" t="s">
        <v>25</v>
      </c>
      <c r="L1398" s="5" t="s">
        <v>25</v>
      </c>
      <c r="M1398" s="5">
        <f t="shared" si="174"/>
        <v>2024</v>
      </c>
      <c r="N1398" s="5" t="str">
        <f t="shared" si="175"/>
        <v>Diciembre</v>
      </c>
      <c r="O1398" s="6" t="str">
        <f t="shared" si="176"/>
        <v>2023-2</v>
      </c>
      <c r="P1398" s="16">
        <v>0</v>
      </c>
      <c r="Q1398" s="16">
        <v>0</v>
      </c>
      <c r="R1398" s="5">
        <v>0</v>
      </c>
      <c r="S1398" s="5" t="s">
        <v>29</v>
      </c>
      <c r="T1398" s="5" t="str">
        <f t="shared" si="177"/>
        <v>373-2024-12-31</v>
      </c>
    </row>
    <row r="1399" spans="1:20" x14ac:dyDescent="0.3">
      <c r="A1399" s="25">
        <v>373</v>
      </c>
      <c r="B1399" s="5" t="s">
        <v>336</v>
      </c>
      <c r="C1399" s="5" t="s">
        <v>198</v>
      </c>
      <c r="D1399" s="5" t="s">
        <v>60</v>
      </c>
      <c r="E1399" s="5" t="s">
        <v>24</v>
      </c>
      <c r="F1399" s="6">
        <v>45657</v>
      </c>
      <c r="G1399" s="5">
        <v>100</v>
      </c>
      <c r="H1399" s="10">
        <v>0</v>
      </c>
      <c r="I1399" s="15">
        <f>IFERROR(IF((H1400/G1400)&gt;1.3,1.3,H1400/G1400),"")</f>
        <v>1</v>
      </c>
      <c r="J1399" s="15">
        <f>IFERROR(IF((H1400/G1400)&gt;H1400/G1400,1.3,H1400/G1400),"")</f>
        <v>1</v>
      </c>
      <c r="K1399" s="5" t="s">
        <v>25</v>
      </c>
      <c r="L1399" s="5" t="s">
        <v>25</v>
      </c>
      <c r="M1399" s="5">
        <f t="shared" si="174"/>
        <v>2023</v>
      </c>
      <c r="N1399" s="5" t="str">
        <f t="shared" si="175"/>
        <v>Diciembre</v>
      </c>
      <c r="O1399" s="6" t="str">
        <f t="shared" si="176"/>
        <v>2023-2</v>
      </c>
      <c r="P1399" s="16">
        <v>0</v>
      </c>
      <c r="Q1399" s="16">
        <v>0</v>
      </c>
      <c r="R1399" s="5">
        <v>0</v>
      </c>
      <c r="S1399" s="5" t="s">
        <v>29</v>
      </c>
      <c r="T1399" s="5" t="str">
        <f t="shared" si="177"/>
        <v>374-2023-12-31</v>
      </c>
    </row>
    <row r="1400" spans="1:20" x14ac:dyDescent="0.3">
      <c r="A1400" s="37">
        <v>374</v>
      </c>
      <c r="B1400" s="5" t="s">
        <v>337</v>
      </c>
      <c r="C1400" s="5" t="s">
        <v>323</v>
      </c>
      <c r="D1400" s="5" t="s">
        <v>54</v>
      </c>
      <c r="E1400" s="5" t="s">
        <v>24</v>
      </c>
      <c r="F1400" s="6">
        <v>45291</v>
      </c>
      <c r="G1400" s="5">
        <v>100</v>
      </c>
      <c r="H1400" s="9">
        <v>100</v>
      </c>
      <c r="I1400" s="8">
        <f>IFERROR(H1401/G1401,"")</f>
        <v>1</v>
      </c>
      <c r="J1400" s="15">
        <f>IFERROR(IF((H1401/G1401)&gt;H1401/G1401,1.3,H1401/G1401),"")</f>
        <v>1</v>
      </c>
      <c r="K1400" s="5" t="s">
        <v>25</v>
      </c>
      <c r="L1400" s="5" t="s">
        <v>25</v>
      </c>
      <c r="M1400" s="5">
        <f t="shared" si="174"/>
        <v>2023</v>
      </c>
      <c r="N1400" s="5" t="str">
        <f t="shared" si="175"/>
        <v>Diciembre</v>
      </c>
      <c r="O1400" s="6" t="str">
        <f t="shared" si="176"/>
        <v>2024-1</v>
      </c>
      <c r="P1400" s="16">
        <v>0</v>
      </c>
      <c r="Q1400" s="16">
        <v>0</v>
      </c>
      <c r="R1400" s="5">
        <v>0</v>
      </c>
      <c r="S1400" s="5" t="s">
        <v>29</v>
      </c>
      <c r="T1400" s="5" t="str">
        <f t="shared" si="177"/>
        <v>375-2023-12-31</v>
      </c>
    </row>
    <row r="1401" spans="1:20" x14ac:dyDescent="0.3">
      <c r="A1401" s="37">
        <v>375</v>
      </c>
      <c r="B1401" s="5" t="s">
        <v>338</v>
      </c>
      <c r="C1401" s="5" t="s">
        <v>323</v>
      </c>
      <c r="D1401" s="5" t="s">
        <v>54</v>
      </c>
      <c r="E1401" s="5" t="s">
        <v>24</v>
      </c>
      <c r="F1401" s="6">
        <v>45291</v>
      </c>
      <c r="G1401" s="5">
        <v>100</v>
      </c>
      <c r="H1401" s="9">
        <v>100</v>
      </c>
      <c r="I1401" s="8">
        <f>IFERROR(H1402/G1402,"")</f>
        <v>1</v>
      </c>
      <c r="J1401" s="15">
        <f>IFERROR(IF((H1402/G1402)&gt;H1402/G1402,1.3,H1402/G1402),"")</f>
        <v>1</v>
      </c>
      <c r="K1401" s="5" t="s">
        <v>25</v>
      </c>
      <c r="L1401" s="5" t="s">
        <v>25</v>
      </c>
      <c r="M1401" s="5">
        <f t="shared" si="174"/>
        <v>2024</v>
      </c>
      <c r="N1401" s="5" t="str">
        <f t="shared" si="175"/>
        <v>Junio</v>
      </c>
      <c r="O1401" s="6" t="str">
        <f t="shared" si="176"/>
        <v>2024-2</v>
      </c>
      <c r="P1401" s="16">
        <v>0</v>
      </c>
      <c r="Q1401" s="16">
        <v>0</v>
      </c>
      <c r="R1401" s="5">
        <v>0</v>
      </c>
      <c r="S1401" s="5" t="s">
        <v>29</v>
      </c>
      <c r="T1401" s="5" t="str">
        <f t="shared" si="177"/>
        <v>375-2024-06-30</v>
      </c>
    </row>
    <row r="1402" spans="1:20" x14ac:dyDescent="0.3">
      <c r="A1402" s="5">
        <v>375</v>
      </c>
      <c r="B1402" s="5" t="s">
        <v>338</v>
      </c>
      <c r="C1402" s="5" t="s">
        <v>323</v>
      </c>
      <c r="D1402" s="5" t="s">
        <v>54</v>
      </c>
      <c r="E1402" s="5" t="s">
        <v>24</v>
      </c>
      <c r="F1402" s="6">
        <v>45473</v>
      </c>
      <c r="G1402" s="5">
        <v>100</v>
      </c>
      <c r="H1402" s="5">
        <v>100</v>
      </c>
      <c r="I1402" s="15">
        <v>1</v>
      </c>
      <c r="J1402" s="15">
        <v>1</v>
      </c>
      <c r="K1402" s="5" t="s">
        <v>25</v>
      </c>
      <c r="L1402" s="5" t="s">
        <v>25</v>
      </c>
      <c r="M1402" s="5">
        <f t="shared" si="174"/>
        <v>2024</v>
      </c>
      <c r="N1402" s="5" t="str">
        <f t="shared" si="175"/>
        <v>Diciembre</v>
      </c>
      <c r="O1402" s="6" t="str">
        <f t="shared" si="176"/>
        <v>2022-1</v>
      </c>
      <c r="P1402" s="16">
        <v>0</v>
      </c>
      <c r="Q1402" s="5">
        <v>0</v>
      </c>
      <c r="R1402" s="5">
        <v>0</v>
      </c>
      <c r="S1402" s="5" t="s">
        <v>29</v>
      </c>
      <c r="T1402" s="5" t="str">
        <f t="shared" si="177"/>
        <v>375-2024-12-31</v>
      </c>
    </row>
    <row r="1403" spans="1:20" x14ac:dyDescent="0.3">
      <c r="A1403" s="25">
        <v>375</v>
      </c>
      <c r="B1403" s="5" t="s">
        <v>338</v>
      </c>
      <c r="C1403" s="5" t="s">
        <v>323</v>
      </c>
      <c r="D1403" s="5" t="s">
        <v>54</v>
      </c>
      <c r="E1403" s="5" t="s">
        <v>24</v>
      </c>
      <c r="F1403" s="6">
        <v>45657</v>
      </c>
      <c r="G1403" s="5">
        <v>100</v>
      </c>
      <c r="H1403" s="10">
        <v>100</v>
      </c>
      <c r="I1403" s="15">
        <f>IFERROR(IF((H1404/G1404)&gt;1.3,1.3,H1404/G1404),"")</f>
        <v>1.3</v>
      </c>
      <c r="J1403" s="15">
        <f>IFERROR(IF((H1404/G1404)&gt;H1404/G1404,1.3,H1404/G1404),"")</f>
        <v>1.35515532685344</v>
      </c>
      <c r="K1403" s="5" t="s">
        <v>25</v>
      </c>
      <c r="L1403" s="5" t="s">
        <v>25</v>
      </c>
      <c r="M1403" s="5">
        <f t="shared" si="174"/>
        <v>2022</v>
      </c>
      <c r="N1403" s="5" t="str">
        <f t="shared" si="175"/>
        <v>Junio</v>
      </c>
      <c r="O1403" s="6" t="str">
        <f t="shared" si="176"/>
        <v>2022-2</v>
      </c>
      <c r="P1403" s="16">
        <v>0</v>
      </c>
      <c r="Q1403" s="16">
        <v>0</v>
      </c>
      <c r="R1403" s="5">
        <v>0</v>
      </c>
      <c r="S1403" s="5" t="s">
        <v>29</v>
      </c>
      <c r="T1403" s="5" t="str">
        <f t="shared" si="177"/>
        <v>376-2022-06-30</v>
      </c>
    </row>
    <row r="1404" spans="1:20" x14ac:dyDescent="0.3">
      <c r="A1404" s="5">
        <v>376</v>
      </c>
      <c r="B1404" s="5" t="s">
        <v>339</v>
      </c>
      <c r="C1404" s="5" t="s">
        <v>94</v>
      </c>
      <c r="D1404" s="5" t="s">
        <v>54</v>
      </c>
      <c r="E1404" s="5" t="s">
        <v>24</v>
      </c>
      <c r="F1404" s="17">
        <v>44742</v>
      </c>
      <c r="G1404" s="11">
        <v>10494</v>
      </c>
      <c r="H1404" s="9">
        <v>14221</v>
      </c>
      <c r="I1404" s="15">
        <v>1.3</v>
      </c>
      <c r="J1404" s="15">
        <v>1.35515532685344</v>
      </c>
      <c r="K1404" s="5" t="s">
        <v>103</v>
      </c>
      <c r="L1404" s="5" t="s">
        <v>103</v>
      </c>
      <c r="M1404" s="5">
        <f t="shared" si="174"/>
        <v>2022</v>
      </c>
      <c r="N1404" s="5" t="str">
        <f t="shared" si="175"/>
        <v>Diciembre</v>
      </c>
      <c r="O1404" s="6" t="str">
        <f t="shared" si="176"/>
        <v>2023-1</v>
      </c>
      <c r="P1404" s="5">
        <v>0</v>
      </c>
      <c r="Q1404" s="5">
        <v>0</v>
      </c>
      <c r="R1404" s="5">
        <v>0</v>
      </c>
      <c r="S1404" s="5" t="s">
        <v>29</v>
      </c>
      <c r="T1404" s="5" t="str">
        <f t="shared" si="177"/>
        <v>376-2022-12-30</v>
      </c>
    </row>
    <row r="1405" spans="1:20" x14ac:dyDescent="0.3">
      <c r="A1405" s="5">
        <v>376</v>
      </c>
      <c r="B1405" s="5" t="s">
        <v>339</v>
      </c>
      <c r="C1405" s="5" t="s">
        <v>94</v>
      </c>
      <c r="D1405" s="5" t="s">
        <v>54</v>
      </c>
      <c r="E1405" s="5" t="s">
        <v>24</v>
      </c>
      <c r="F1405" s="17">
        <v>44925</v>
      </c>
      <c r="G1405" s="11">
        <v>5570</v>
      </c>
      <c r="H1405" s="9">
        <v>9919</v>
      </c>
      <c r="I1405" s="15">
        <v>1.3</v>
      </c>
      <c r="J1405" s="15">
        <v>1.7807899461400361</v>
      </c>
      <c r="K1405" s="5" t="s">
        <v>103</v>
      </c>
      <c r="L1405" s="5" t="s">
        <v>103</v>
      </c>
      <c r="M1405" s="5">
        <f t="shared" si="174"/>
        <v>2023</v>
      </c>
      <c r="N1405" s="5" t="str">
        <f t="shared" si="175"/>
        <v>Junio</v>
      </c>
      <c r="O1405" s="6" t="str">
        <f t="shared" si="176"/>
        <v>2023-2</v>
      </c>
      <c r="P1405" s="5">
        <v>0</v>
      </c>
      <c r="Q1405" s="5">
        <v>0</v>
      </c>
      <c r="R1405" s="5">
        <v>0</v>
      </c>
      <c r="S1405" s="5" t="s">
        <v>29</v>
      </c>
      <c r="T1405" s="5" t="str">
        <f t="shared" si="177"/>
        <v>376-2023-06-30</v>
      </c>
    </row>
    <row r="1406" spans="1:20" x14ac:dyDescent="0.3">
      <c r="A1406" s="41">
        <v>376</v>
      </c>
      <c r="B1406" s="5" t="s">
        <v>339</v>
      </c>
      <c r="C1406" s="5" t="s">
        <v>94</v>
      </c>
      <c r="D1406" s="5" t="s">
        <v>54</v>
      </c>
      <c r="E1406" s="5" t="s">
        <v>24</v>
      </c>
      <c r="F1406" s="6">
        <v>45107</v>
      </c>
      <c r="G1406" s="5">
        <f>8796241270/1000000</f>
        <v>8796.2412700000004</v>
      </c>
      <c r="H1406" s="9">
        <f>13169941458/1000000</f>
        <v>13169.941457999999</v>
      </c>
      <c r="I1406" s="15">
        <f>IF(IFERROR(H1407/G1407,"")&gt;130%,130%,H1407/G1407)</f>
        <v>1.0126417845079394</v>
      </c>
      <c r="J1406" s="15">
        <f>IFERROR(IF((H1407/G1407)&gt;H1407/G1407,1.3,H1407/G1407),"")</f>
        <v>1.0126417845079394</v>
      </c>
      <c r="K1406" s="5" t="s">
        <v>103</v>
      </c>
      <c r="L1406" s="5" t="s">
        <v>103</v>
      </c>
      <c r="M1406" s="5">
        <f t="shared" si="174"/>
        <v>2023</v>
      </c>
      <c r="N1406" s="5" t="str">
        <f t="shared" si="175"/>
        <v>Diciembre</v>
      </c>
      <c r="O1406" s="6" t="str">
        <f t="shared" si="176"/>
        <v>2024-1</v>
      </c>
      <c r="P1406" s="16">
        <v>0</v>
      </c>
      <c r="Q1406" s="16">
        <v>0</v>
      </c>
      <c r="R1406" s="5">
        <v>1</v>
      </c>
      <c r="S1406" s="5" t="s">
        <v>34</v>
      </c>
      <c r="T1406" s="5" t="str">
        <f t="shared" si="177"/>
        <v>376-2023-12-31</v>
      </c>
    </row>
    <row r="1407" spans="1:20" x14ac:dyDescent="0.3">
      <c r="A1407" s="37">
        <v>376</v>
      </c>
      <c r="B1407" s="5" t="s">
        <v>339</v>
      </c>
      <c r="C1407" s="5" t="s">
        <v>94</v>
      </c>
      <c r="D1407" s="5" t="s">
        <v>54</v>
      </c>
      <c r="E1407" s="5" t="s">
        <v>24</v>
      </c>
      <c r="F1407" s="6">
        <v>45291</v>
      </c>
      <c r="G1407" s="11">
        <v>26073.47270271854</v>
      </c>
      <c r="H1407" s="9">
        <v>26403.087925999949</v>
      </c>
      <c r="I1407" s="15">
        <f>IF(IFERROR(H1408/G1408,"")&gt;130%,130%,H1408/G1408)</f>
        <v>1.0399844244776792</v>
      </c>
      <c r="J1407" s="15">
        <f>IFERROR(IF((H1408/G1408)&gt;H1408/G1408,1.3,H1408/G1408),"")</f>
        <v>1.0399844244776792</v>
      </c>
      <c r="K1407" s="5" t="s">
        <v>103</v>
      </c>
      <c r="L1407" s="5" t="s">
        <v>103</v>
      </c>
      <c r="M1407" s="5">
        <f t="shared" si="174"/>
        <v>2024</v>
      </c>
      <c r="N1407" s="5" t="str">
        <f t="shared" si="175"/>
        <v>Junio</v>
      </c>
      <c r="O1407" s="6" t="str">
        <f t="shared" si="176"/>
        <v>2024-2</v>
      </c>
      <c r="P1407" s="16">
        <v>0</v>
      </c>
      <c r="Q1407" s="16">
        <v>0</v>
      </c>
      <c r="R1407" s="5">
        <v>1</v>
      </c>
      <c r="S1407" s="5" t="s">
        <v>34</v>
      </c>
      <c r="T1407" s="5" t="str">
        <f t="shared" si="177"/>
        <v>376-2024-06-30</v>
      </c>
    </row>
    <row r="1408" spans="1:20" x14ac:dyDescent="0.3">
      <c r="A1408" s="41">
        <v>376</v>
      </c>
      <c r="B1408" s="5" t="s">
        <v>339</v>
      </c>
      <c r="C1408" s="5" t="s">
        <v>94</v>
      </c>
      <c r="D1408" s="5" t="s">
        <v>54</v>
      </c>
      <c r="E1408" s="5" t="s">
        <v>24</v>
      </c>
      <c r="F1408" s="6">
        <v>45473</v>
      </c>
      <c r="G1408" s="11">
        <f>14136961539/1000000</f>
        <v>14136.961539</v>
      </c>
      <c r="H1408" s="9">
        <f>14702219810/1000000</f>
        <v>14702.219810000001</v>
      </c>
      <c r="I1408" s="15">
        <f>IF(IFERROR(H1409/G1409,"")&gt;130%,130%,H1409/G1409)</f>
        <v>1.090996074707665</v>
      </c>
      <c r="J1408" s="15">
        <f>IFERROR(IF((H1409/G1409)&gt;H1409/G1409,1.3,H1409/G1409),"")</f>
        <v>1.090996074707665</v>
      </c>
      <c r="K1408" s="5" t="s">
        <v>103</v>
      </c>
      <c r="L1408" s="5" t="s">
        <v>103</v>
      </c>
      <c r="M1408" s="5">
        <f t="shared" si="174"/>
        <v>2024</v>
      </c>
      <c r="N1408" s="5" t="str">
        <f t="shared" si="175"/>
        <v>Diciembre</v>
      </c>
      <c r="O1408" s="6" t="str">
        <f t="shared" si="176"/>
        <v>2023-1</v>
      </c>
      <c r="P1408" s="16">
        <v>0</v>
      </c>
      <c r="Q1408" s="16">
        <v>0</v>
      </c>
      <c r="R1408" s="5">
        <v>1</v>
      </c>
      <c r="S1408" s="5" t="s">
        <v>34</v>
      </c>
      <c r="T1408" s="5" t="str">
        <f t="shared" si="177"/>
        <v>376-2024-12-31</v>
      </c>
    </row>
    <row r="1409" spans="1:20" x14ac:dyDescent="0.3">
      <c r="A1409" s="25">
        <v>376</v>
      </c>
      <c r="B1409" s="5" t="s">
        <v>340</v>
      </c>
      <c r="C1409" s="5" t="s">
        <v>94</v>
      </c>
      <c r="D1409" s="5" t="s">
        <v>54</v>
      </c>
      <c r="E1409" s="5" t="s">
        <v>24</v>
      </c>
      <c r="F1409" s="6">
        <v>45657</v>
      </c>
      <c r="G1409" s="9">
        <f>27010108281/1000000</f>
        <v>27010.108281000001</v>
      </c>
      <c r="H1409" s="9">
        <f>29467922112/1000000</f>
        <v>29467.922112</v>
      </c>
      <c r="I1409" s="15">
        <f>IFERROR(IF((H1410/G1410)&gt;1.3,1.3,H1410/G1410),"")</f>
        <v>0.22314798348501988</v>
      </c>
      <c r="J1409" s="15">
        <f>IFERROR(IF((H1410/G1410)&gt;H1410/G1410,1.3,H1410/G1410),"")</f>
        <v>0.22314798348501988</v>
      </c>
      <c r="K1409" s="5" t="s">
        <v>103</v>
      </c>
      <c r="L1409" s="5" t="s">
        <v>103</v>
      </c>
      <c r="M1409" s="5">
        <f t="shared" si="174"/>
        <v>2023</v>
      </c>
      <c r="N1409" s="5" t="str">
        <f t="shared" si="175"/>
        <v>Junio</v>
      </c>
      <c r="O1409" s="6" t="str">
        <f t="shared" si="176"/>
        <v>2023-2</v>
      </c>
      <c r="P1409" s="16">
        <v>0</v>
      </c>
      <c r="Q1409" s="16">
        <v>0</v>
      </c>
      <c r="R1409" s="5">
        <v>0</v>
      </c>
      <c r="S1409" s="5" t="s">
        <v>34</v>
      </c>
      <c r="T1409" s="5" t="str">
        <f t="shared" si="177"/>
        <v>377-2023-06-30</v>
      </c>
    </row>
    <row r="1410" spans="1:20" x14ac:dyDescent="0.3">
      <c r="A1410" s="41">
        <v>377</v>
      </c>
      <c r="B1410" s="5" t="s">
        <v>341</v>
      </c>
      <c r="C1410" s="5" t="s">
        <v>94</v>
      </c>
      <c r="D1410" s="5" t="s">
        <v>54</v>
      </c>
      <c r="E1410" s="5" t="s">
        <v>62</v>
      </c>
      <c r="F1410" s="6">
        <v>45107</v>
      </c>
      <c r="G1410" s="5">
        <f>7200908222/1000000</f>
        <v>7200.908222</v>
      </c>
      <c r="H1410" s="9">
        <f>1606868149/1000000</f>
        <v>1606.8681489999999</v>
      </c>
      <c r="I1410" s="15">
        <f>IFERROR(IF((G1411/H1411)&gt;1.3,1.3,G1411/H1411),"")</f>
        <v>1.3</v>
      </c>
      <c r="J1410" s="8">
        <f>IFERROR(G1411/H1411,"")</f>
        <v>1.6455603430904591</v>
      </c>
      <c r="K1410" s="5" t="s">
        <v>103</v>
      </c>
      <c r="L1410" s="5" t="s">
        <v>103</v>
      </c>
      <c r="M1410" s="5">
        <f t="shared" si="174"/>
        <v>2023</v>
      </c>
      <c r="N1410" s="5" t="str">
        <f t="shared" si="175"/>
        <v>Diciembre</v>
      </c>
      <c r="O1410" s="6" t="str">
        <f t="shared" si="176"/>
        <v>2024-1</v>
      </c>
      <c r="P1410" s="16">
        <v>0</v>
      </c>
      <c r="Q1410" s="16">
        <v>0</v>
      </c>
      <c r="R1410" s="5">
        <v>1</v>
      </c>
      <c r="S1410" s="5" t="s">
        <v>34</v>
      </c>
      <c r="T1410" s="5" t="str">
        <f t="shared" si="177"/>
        <v>377-2023-12-31</v>
      </c>
    </row>
    <row r="1411" spans="1:20" x14ac:dyDescent="0.3">
      <c r="A1411" s="37">
        <v>377</v>
      </c>
      <c r="B1411" s="5" t="s">
        <v>341</v>
      </c>
      <c r="C1411" s="5" t="s">
        <v>94</v>
      </c>
      <c r="D1411" s="5" t="s">
        <v>54</v>
      </c>
      <c r="E1411" s="5" t="s">
        <v>62</v>
      </c>
      <c r="F1411" s="6">
        <v>45291</v>
      </c>
      <c r="G1411" s="5">
        <v>12518.005306706251</v>
      </c>
      <c r="H1411" s="9">
        <v>7607.138418999999</v>
      </c>
      <c r="I1411" s="15">
        <f>IFERROR(IF((G1412/H1412)&gt;1.3,1.3,G1412/H1412),"")</f>
        <v>1.3</v>
      </c>
      <c r="J1411" s="8">
        <f>IFERROR(G1412/H1412,"")</f>
        <v>2.0730452489690911</v>
      </c>
      <c r="K1411" s="5" t="s">
        <v>103</v>
      </c>
      <c r="L1411" s="5" t="s">
        <v>103</v>
      </c>
      <c r="M1411" s="5">
        <f t="shared" si="174"/>
        <v>2024</v>
      </c>
      <c r="N1411" s="5" t="str">
        <f t="shared" si="175"/>
        <v>Junio</v>
      </c>
      <c r="O1411" s="6" t="str">
        <f t="shared" si="176"/>
        <v>2024-2</v>
      </c>
      <c r="P1411" s="16">
        <v>0</v>
      </c>
      <c r="Q1411" s="16">
        <v>0</v>
      </c>
      <c r="R1411" s="5">
        <v>1</v>
      </c>
      <c r="S1411" s="5" t="s">
        <v>34</v>
      </c>
      <c r="T1411" s="5" t="str">
        <f t="shared" si="177"/>
        <v>377-2024-06-30</v>
      </c>
    </row>
    <row r="1412" spans="1:20" x14ac:dyDescent="0.3">
      <c r="A1412" s="41">
        <v>377</v>
      </c>
      <c r="B1412" s="5" t="s">
        <v>341</v>
      </c>
      <c r="C1412" s="5" t="s">
        <v>94</v>
      </c>
      <c r="D1412" s="5" t="s">
        <v>54</v>
      </c>
      <c r="E1412" s="5" t="s">
        <v>62</v>
      </c>
      <c r="F1412" s="6">
        <v>45473</v>
      </c>
      <c r="G1412" s="11">
        <f>4468402401/1000000</f>
        <v>4468.4024010000003</v>
      </c>
      <c r="H1412" s="9">
        <f>2155477505/1000000</f>
        <v>2155.4775049999998</v>
      </c>
      <c r="I1412" s="15">
        <f>IFERROR(IF((G1413/H1413)&gt;1.3,1.3,G1413/H1413),"")</f>
        <v>0.7999360051195904</v>
      </c>
      <c r="J1412" s="8">
        <f>IFERROR(G1413/H1413,"")</f>
        <v>0.7999360051195904</v>
      </c>
      <c r="K1412" s="5" t="s">
        <v>103</v>
      </c>
      <c r="L1412" s="5" t="s">
        <v>103</v>
      </c>
      <c r="M1412" s="5">
        <f t="shared" si="174"/>
        <v>2024</v>
      </c>
      <c r="N1412" s="5" t="str">
        <f t="shared" si="175"/>
        <v>Diciembre</v>
      </c>
      <c r="O1412" s="6" t="str">
        <f t="shared" si="176"/>
        <v>2023-1</v>
      </c>
      <c r="P1412" s="16">
        <v>0</v>
      </c>
      <c r="Q1412" s="16">
        <v>0</v>
      </c>
      <c r="R1412" s="5">
        <v>1</v>
      </c>
      <c r="S1412" s="5" t="s">
        <v>34</v>
      </c>
      <c r="T1412" s="5" t="str">
        <f t="shared" si="177"/>
        <v>377-2024-12-31</v>
      </c>
    </row>
    <row r="1413" spans="1:20" x14ac:dyDescent="0.3">
      <c r="A1413" s="25">
        <v>377</v>
      </c>
      <c r="B1413" s="5" t="s">
        <v>341</v>
      </c>
      <c r="C1413" s="5" t="s">
        <v>94</v>
      </c>
      <c r="D1413" s="5" t="s">
        <v>54</v>
      </c>
      <c r="E1413" s="5" t="s">
        <v>62</v>
      </c>
      <c r="F1413" s="6">
        <v>45657</v>
      </c>
      <c r="G1413" s="5">
        <v>100</v>
      </c>
      <c r="H1413" s="10">
        <v>125.01</v>
      </c>
      <c r="I1413" s="15">
        <f>IFERROR(IF((H1414/G1414)&gt;1.3,1.3,H1414/G1414),"")</f>
        <v>1.0869565217391304</v>
      </c>
      <c r="J1413" s="15">
        <f t="shared" ref="J1413:J1430" si="181">IFERROR(IF((H1414/G1414)&gt;H1414/G1414,1.3,H1414/G1414),"")</f>
        <v>1.0869565217391304</v>
      </c>
      <c r="K1413" s="5" t="s">
        <v>103</v>
      </c>
      <c r="L1413" s="5" t="s">
        <v>103</v>
      </c>
      <c r="M1413" s="5">
        <f t="shared" ref="M1413:M1476" si="182">YEAR(F1414)</f>
        <v>2023</v>
      </c>
      <c r="N1413" s="5" t="str">
        <f t="shared" ref="N1413:N1476" si="183">PROPER(TEXT(F1414,"mmmm"))</f>
        <v>Enero</v>
      </c>
      <c r="O1413" s="6" t="str">
        <f t="shared" ref="O1413:O1476" si="184">IF(OR(N1414="Enero",N1414="Febrero",N1414="Marzo",N1414="Abril",N1414="Mayo",N1414="Junio"),M1414&amp;"-1",IF(OR(N1414="Julio",N1414="Agosto",N1414="Septiembre",N1414="Octubre",N1414="Noviembre",N1414="Diciembre"),M1414&amp;"-2"))</f>
        <v>2023-1</v>
      </c>
      <c r="P1413" s="16">
        <v>0</v>
      </c>
      <c r="Q1413" s="16">
        <v>0</v>
      </c>
      <c r="R1413" s="5">
        <v>0</v>
      </c>
      <c r="S1413" s="5" t="s">
        <v>34</v>
      </c>
      <c r="T1413" s="5" t="str">
        <f t="shared" ref="T1413:T1476" si="185">A1414&amp;"-"&amp;YEAR(F1414)&amp;"-"&amp;IF(LEN(MONTH(F1414))=1,"0"&amp;MONTH(F1414),MONTH(F1414))&amp;"-"&amp;DAY(F1414)</f>
        <v>378-2023-01-31</v>
      </c>
    </row>
    <row r="1414" spans="1:20" x14ac:dyDescent="0.3">
      <c r="A1414" s="25">
        <v>378</v>
      </c>
      <c r="B1414" s="5" t="s">
        <v>342</v>
      </c>
      <c r="C1414" s="5" t="s">
        <v>39</v>
      </c>
      <c r="D1414" s="5" t="s">
        <v>23</v>
      </c>
      <c r="E1414" s="5" t="s">
        <v>24</v>
      </c>
      <c r="F1414" s="6">
        <v>44957</v>
      </c>
      <c r="G1414" s="5">
        <v>92</v>
      </c>
      <c r="H1414" s="9">
        <v>100</v>
      </c>
      <c r="I1414" s="8">
        <f t="shared" ref="I1414:I1425" si="186">IFERROR(H1415/G1415,"")</f>
        <v>1.0869565217391304</v>
      </c>
      <c r="J1414" s="15">
        <f t="shared" si="181"/>
        <v>1.0869565217391304</v>
      </c>
      <c r="K1414" s="5" t="s">
        <v>25</v>
      </c>
      <c r="L1414" s="5" t="s">
        <v>25</v>
      </c>
      <c r="M1414" s="5">
        <f t="shared" si="182"/>
        <v>2023</v>
      </c>
      <c r="N1414" s="5" t="str">
        <f t="shared" si="183"/>
        <v>Febrero</v>
      </c>
      <c r="O1414" s="6" t="str">
        <f t="shared" si="184"/>
        <v>2023-1</v>
      </c>
      <c r="P1414" s="16">
        <v>0</v>
      </c>
      <c r="Q1414" s="16">
        <v>0</v>
      </c>
      <c r="R1414" s="5">
        <v>0</v>
      </c>
      <c r="S1414" s="5" t="s">
        <v>29</v>
      </c>
      <c r="T1414" s="5" t="str">
        <f t="shared" si="185"/>
        <v>378-2023-02-28</v>
      </c>
    </row>
    <row r="1415" spans="1:20" x14ac:dyDescent="0.3">
      <c r="A1415" s="25">
        <v>378</v>
      </c>
      <c r="B1415" s="5" t="s">
        <v>342</v>
      </c>
      <c r="C1415" s="5" t="s">
        <v>39</v>
      </c>
      <c r="D1415" s="5" t="s">
        <v>23</v>
      </c>
      <c r="E1415" s="5" t="s">
        <v>24</v>
      </c>
      <c r="F1415" s="17">
        <v>44985</v>
      </c>
      <c r="G1415" s="5">
        <v>92</v>
      </c>
      <c r="H1415" s="9">
        <v>100</v>
      </c>
      <c r="I1415" s="8">
        <f t="shared" si="186"/>
        <v>1.0869565217391304</v>
      </c>
      <c r="J1415" s="15">
        <f t="shared" si="181"/>
        <v>1.0869565217391304</v>
      </c>
      <c r="K1415" s="5" t="s">
        <v>25</v>
      </c>
      <c r="L1415" s="5" t="s">
        <v>25</v>
      </c>
      <c r="M1415" s="5">
        <f t="shared" si="182"/>
        <v>2023</v>
      </c>
      <c r="N1415" s="5" t="str">
        <f t="shared" si="183"/>
        <v>Marzo</v>
      </c>
      <c r="O1415" s="6" t="str">
        <f t="shared" si="184"/>
        <v>2023-1</v>
      </c>
      <c r="P1415" s="16">
        <v>0</v>
      </c>
      <c r="Q1415" s="16">
        <v>0</v>
      </c>
      <c r="R1415" s="5">
        <v>0</v>
      </c>
      <c r="S1415" s="5" t="s">
        <v>29</v>
      </c>
      <c r="T1415" s="5" t="str">
        <f t="shared" si="185"/>
        <v>378-2023-03-31</v>
      </c>
    </row>
    <row r="1416" spans="1:20" x14ac:dyDescent="0.3">
      <c r="A1416" s="25">
        <v>378</v>
      </c>
      <c r="B1416" s="5" t="s">
        <v>342</v>
      </c>
      <c r="C1416" s="5" t="s">
        <v>39</v>
      </c>
      <c r="D1416" s="5" t="s">
        <v>23</v>
      </c>
      <c r="E1416" s="5" t="s">
        <v>24</v>
      </c>
      <c r="F1416" s="6">
        <v>45016</v>
      </c>
      <c r="G1416" s="5">
        <v>92</v>
      </c>
      <c r="H1416" s="9">
        <v>100</v>
      </c>
      <c r="I1416" s="8">
        <f t="shared" si="186"/>
        <v>0.98369565217391308</v>
      </c>
      <c r="J1416" s="15">
        <f t="shared" si="181"/>
        <v>0.98369565217391308</v>
      </c>
      <c r="K1416" s="5" t="s">
        <v>25</v>
      </c>
      <c r="L1416" s="5" t="s">
        <v>25</v>
      </c>
      <c r="M1416" s="5">
        <f t="shared" si="182"/>
        <v>2023</v>
      </c>
      <c r="N1416" s="5" t="str">
        <f t="shared" si="183"/>
        <v>Abril</v>
      </c>
      <c r="O1416" s="6" t="str">
        <f t="shared" si="184"/>
        <v>2023-1</v>
      </c>
      <c r="P1416" s="16">
        <v>0</v>
      </c>
      <c r="Q1416" s="16">
        <v>0</v>
      </c>
      <c r="R1416" s="5">
        <v>0</v>
      </c>
      <c r="S1416" s="5" t="s">
        <v>29</v>
      </c>
      <c r="T1416" s="5" t="str">
        <f t="shared" si="185"/>
        <v>378-2023-04-30</v>
      </c>
    </row>
    <row r="1417" spans="1:20" x14ac:dyDescent="0.3">
      <c r="A1417" s="25">
        <v>378</v>
      </c>
      <c r="B1417" s="5" t="s">
        <v>342</v>
      </c>
      <c r="C1417" s="5" t="s">
        <v>39</v>
      </c>
      <c r="D1417" s="5" t="s">
        <v>23</v>
      </c>
      <c r="E1417" s="5" t="s">
        <v>24</v>
      </c>
      <c r="F1417" s="6">
        <v>45046</v>
      </c>
      <c r="G1417" s="5">
        <v>92</v>
      </c>
      <c r="H1417" s="9">
        <v>90.5</v>
      </c>
      <c r="I1417" s="8">
        <f t="shared" si="186"/>
        <v>0.90760869565217395</v>
      </c>
      <c r="J1417" s="15">
        <f t="shared" si="181"/>
        <v>0.90760869565217395</v>
      </c>
      <c r="K1417" s="5" t="s">
        <v>25</v>
      </c>
      <c r="L1417" s="5" t="s">
        <v>25</v>
      </c>
      <c r="M1417" s="5">
        <f t="shared" si="182"/>
        <v>2023</v>
      </c>
      <c r="N1417" s="5" t="str">
        <f t="shared" si="183"/>
        <v>Mayo</v>
      </c>
      <c r="O1417" s="6" t="str">
        <f t="shared" si="184"/>
        <v>2023-1</v>
      </c>
      <c r="P1417" s="16">
        <v>1</v>
      </c>
      <c r="Q1417" s="16">
        <v>1</v>
      </c>
      <c r="R1417" s="5">
        <v>0</v>
      </c>
      <c r="S1417" s="5" t="s">
        <v>29</v>
      </c>
      <c r="T1417" s="5" t="str">
        <f t="shared" si="185"/>
        <v>378-2023-05-31</v>
      </c>
    </row>
    <row r="1418" spans="1:20" x14ac:dyDescent="0.3">
      <c r="A1418" s="25">
        <v>378</v>
      </c>
      <c r="B1418" s="5" t="s">
        <v>342</v>
      </c>
      <c r="C1418" s="5" t="s">
        <v>39</v>
      </c>
      <c r="D1418" s="5" t="s">
        <v>23</v>
      </c>
      <c r="E1418" s="5" t="s">
        <v>24</v>
      </c>
      <c r="F1418" s="6">
        <v>45077</v>
      </c>
      <c r="G1418" s="5">
        <v>92</v>
      </c>
      <c r="H1418" s="9">
        <v>83.5</v>
      </c>
      <c r="I1418" s="8">
        <f t="shared" si="186"/>
        <v>0.96739130434782605</v>
      </c>
      <c r="J1418" s="15">
        <f t="shared" si="181"/>
        <v>0.96739130434782605</v>
      </c>
      <c r="K1418" s="5" t="s">
        <v>25</v>
      </c>
      <c r="L1418" s="5" t="s">
        <v>25</v>
      </c>
      <c r="M1418" s="5">
        <f t="shared" si="182"/>
        <v>2023</v>
      </c>
      <c r="N1418" s="5" t="str">
        <f t="shared" si="183"/>
        <v>Junio</v>
      </c>
      <c r="O1418" s="6" t="str">
        <f t="shared" si="184"/>
        <v>2023-2</v>
      </c>
      <c r="P1418" s="16">
        <v>1</v>
      </c>
      <c r="Q1418" s="16">
        <v>1</v>
      </c>
      <c r="R1418" s="5">
        <v>0</v>
      </c>
      <c r="S1418" s="5" t="s">
        <v>29</v>
      </c>
      <c r="T1418" s="5" t="str">
        <f t="shared" si="185"/>
        <v>378-2023-06-30</v>
      </c>
    </row>
    <row r="1419" spans="1:20" x14ac:dyDescent="0.3">
      <c r="A1419" s="25">
        <v>378</v>
      </c>
      <c r="B1419" s="5" t="s">
        <v>342</v>
      </c>
      <c r="C1419" s="5" t="s">
        <v>39</v>
      </c>
      <c r="D1419" s="5" t="s">
        <v>23</v>
      </c>
      <c r="E1419" s="5" t="s">
        <v>24</v>
      </c>
      <c r="F1419" s="6">
        <v>45107</v>
      </c>
      <c r="G1419" s="5">
        <v>92</v>
      </c>
      <c r="H1419" s="9">
        <v>89</v>
      </c>
      <c r="I1419" s="8">
        <f t="shared" si="186"/>
        <v>1.0217391304347827</v>
      </c>
      <c r="J1419" s="15">
        <f t="shared" si="181"/>
        <v>1.0217391304347827</v>
      </c>
      <c r="K1419" s="5" t="s">
        <v>25</v>
      </c>
      <c r="L1419" s="5" t="s">
        <v>25</v>
      </c>
      <c r="M1419" s="5">
        <f t="shared" si="182"/>
        <v>2023</v>
      </c>
      <c r="N1419" s="5" t="str">
        <f t="shared" si="183"/>
        <v>Julio</v>
      </c>
      <c r="O1419" s="6" t="str">
        <f t="shared" si="184"/>
        <v>2023-2</v>
      </c>
      <c r="P1419" s="16">
        <v>0</v>
      </c>
      <c r="Q1419" s="16">
        <v>0</v>
      </c>
      <c r="R1419" s="5">
        <v>0</v>
      </c>
      <c r="S1419" s="5" t="s">
        <v>29</v>
      </c>
      <c r="T1419" s="5" t="str">
        <f t="shared" si="185"/>
        <v>378-2023-07-31</v>
      </c>
    </row>
    <row r="1420" spans="1:20" x14ac:dyDescent="0.3">
      <c r="A1420" s="25">
        <v>378</v>
      </c>
      <c r="B1420" s="5" t="s">
        <v>342</v>
      </c>
      <c r="C1420" s="5" t="s">
        <v>39</v>
      </c>
      <c r="D1420" s="5" t="s">
        <v>23</v>
      </c>
      <c r="E1420" s="5" t="s">
        <v>24</v>
      </c>
      <c r="F1420" s="6">
        <v>45138</v>
      </c>
      <c r="G1420" s="5">
        <v>92</v>
      </c>
      <c r="H1420" s="9">
        <v>94</v>
      </c>
      <c r="I1420" s="8">
        <f t="shared" si="186"/>
        <v>1.0597826086956521</v>
      </c>
      <c r="J1420" s="15">
        <f t="shared" si="181"/>
        <v>1.0597826086956521</v>
      </c>
      <c r="K1420" s="5" t="s">
        <v>25</v>
      </c>
      <c r="L1420" s="5" t="s">
        <v>25</v>
      </c>
      <c r="M1420" s="5">
        <f t="shared" si="182"/>
        <v>2023</v>
      </c>
      <c r="N1420" s="5" t="str">
        <f t="shared" si="183"/>
        <v>Agosto</v>
      </c>
      <c r="O1420" s="6" t="str">
        <f t="shared" si="184"/>
        <v>2023-2</v>
      </c>
      <c r="P1420" s="16">
        <v>0</v>
      </c>
      <c r="Q1420" s="16">
        <v>0</v>
      </c>
      <c r="R1420" s="5">
        <v>0</v>
      </c>
      <c r="S1420" s="5" t="s">
        <v>29</v>
      </c>
      <c r="T1420" s="5" t="str">
        <f t="shared" si="185"/>
        <v>378-2023-08-31</v>
      </c>
    </row>
    <row r="1421" spans="1:20" x14ac:dyDescent="0.3">
      <c r="A1421" s="25">
        <v>378</v>
      </c>
      <c r="B1421" s="5" t="s">
        <v>342</v>
      </c>
      <c r="C1421" s="5" t="s">
        <v>39</v>
      </c>
      <c r="D1421" s="5" t="s">
        <v>23</v>
      </c>
      <c r="E1421" s="5" t="s">
        <v>24</v>
      </c>
      <c r="F1421" s="6">
        <v>45169</v>
      </c>
      <c r="G1421" s="5">
        <v>92</v>
      </c>
      <c r="H1421" s="9">
        <v>97.5</v>
      </c>
      <c r="I1421" s="8">
        <f t="shared" si="186"/>
        <v>1.076086956521739</v>
      </c>
      <c r="J1421" s="15">
        <f t="shared" si="181"/>
        <v>1.076086956521739</v>
      </c>
      <c r="K1421" s="5" t="s">
        <v>25</v>
      </c>
      <c r="L1421" s="5" t="s">
        <v>25</v>
      </c>
      <c r="M1421" s="5">
        <f t="shared" si="182"/>
        <v>2023</v>
      </c>
      <c r="N1421" s="5" t="str">
        <f t="shared" si="183"/>
        <v>Septiembre</v>
      </c>
      <c r="O1421" s="6" t="str">
        <f t="shared" si="184"/>
        <v>2023-2</v>
      </c>
      <c r="P1421" s="16">
        <v>1</v>
      </c>
      <c r="Q1421" s="16">
        <v>1</v>
      </c>
      <c r="R1421" s="5">
        <v>0</v>
      </c>
      <c r="S1421" s="5" t="s">
        <v>29</v>
      </c>
      <c r="T1421" s="5" t="str">
        <f t="shared" si="185"/>
        <v>378-2023-09-30</v>
      </c>
    </row>
    <row r="1422" spans="1:20" x14ac:dyDescent="0.3">
      <c r="A1422" s="25">
        <v>378</v>
      </c>
      <c r="B1422" s="5" t="s">
        <v>342</v>
      </c>
      <c r="C1422" s="5" t="s">
        <v>39</v>
      </c>
      <c r="D1422" s="5" t="s">
        <v>23</v>
      </c>
      <c r="E1422" s="5" t="s">
        <v>24</v>
      </c>
      <c r="F1422" s="6">
        <v>45199</v>
      </c>
      <c r="G1422" s="5">
        <v>92</v>
      </c>
      <c r="H1422" s="9">
        <v>99</v>
      </c>
      <c r="I1422" s="8">
        <f t="shared" si="186"/>
        <v>1.0434782608695652</v>
      </c>
      <c r="J1422" s="15">
        <f t="shared" si="181"/>
        <v>1.0434782608695652</v>
      </c>
      <c r="K1422" s="5" t="s">
        <v>25</v>
      </c>
      <c r="L1422" s="5" t="s">
        <v>25</v>
      </c>
      <c r="M1422" s="5">
        <f t="shared" si="182"/>
        <v>2023</v>
      </c>
      <c r="N1422" s="5" t="str">
        <f t="shared" si="183"/>
        <v>Octubre</v>
      </c>
      <c r="O1422" s="6" t="str">
        <f t="shared" si="184"/>
        <v>2023-2</v>
      </c>
      <c r="P1422" s="16">
        <v>0</v>
      </c>
      <c r="Q1422" s="16">
        <v>0</v>
      </c>
      <c r="R1422" s="5">
        <v>0</v>
      </c>
      <c r="S1422" s="5" t="s">
        <v>29</v>
      </c>
      <c r="T1422" s="5" t="str">
        <f t="shared" si="185"/>
        <v>378-2023-10-31</v>
      </c>
    </row>
    <row r="1423" spans="1:20" x14ac:dyDescent="0.3">
      <c r="A1423" s="37">
        <v>378</v>
      </c>
      <c r="B1423" s="5" t="s">
        <v>342</v>
      </c>
      <c r="C1423" s="5" t="s">
        <v>39</v>
      </c>
      <c r="D1423" s="5" t="s">
        <v>23</v>
      </c>
      <c r="E1423" s="5" t="s">
        <v>24</v>
      </c>
      <c r="F1423" s="6">
        <v>45230</v>
      </c>
      <c r="G1423" s="5">
        <v>92</v>
      </c>
      <c r="H1423" s="9">
        <v>96</v>
      </c>
      <c r="I1423" s="8">
        <f t="shared" si="186"/>
        <v>1.0533695652173913</v>
      </c>
      <c r="J1423" s="15">
        <f t="shared" si="181"/>
        <v>1.0533695652173913</v>
      </c>
      <c r="K1423" s="5" t="s">
        <v>25</v>
      </c>
      <c r="L1423" s="5" t="s">
        <v>25</v>
      </c>
      <c r="M1423" s="5">
        <f t="shared" si="182"/>
        <v>2023</v>
      </c>
      <c r="N1423" s="5" t="str">
        <f t="shared" si="183"/>
        <v>Noviembre</v>
      </c>
      <c r="O1423" s="6" t="str">
        <f t="shared" si="184"/>
        <v>2023-2</v>
      </c>
      <c r="P1423" s="16">
        <v>0</v>
      </c>
      <c r="Q1423" s="16">
        <v>0</v>
      </c>
      <c r="R1423" s="5">
        <v>0</v>
      </c>
      <c r="S1423" s="5" t="s">
        <v>29</v>
      </c>
      <c r="T1423" s="5" t="str">
        <f t="shared" si="185"/>
        <v>378-2023-11-30</v>
      </c>
    </row>
    <row r="1424" spans="1:20" x14ac:dyDescent="0.3">
      <c r="A1424" s="37">
        <v>378</v>
      </c>
      <c r="B1424" s="5" t="s">
        <v>342</v>
      </c>
      <c r="C1424" s="5" t="s">
        <v>39</v>
      </c>
      <c r="D1424" s="5" t="s">
        <v>23</v>
      </c>
      <c r="E1424" s="5" t="s">
        <v>24</v>
      </c>
      <c r="F1424" s="6">
        <v>45260</v>
      </c>
      <c r="G1424" s="5">
        <v>92</v>
      </c>
      <c r="H1424" s="9">
        <v>96.91</v>
      </c>
      <c r="I1424" s="8">
        <f t="shared" si="186"/>
        <v>1.0926086956521739</v>
      </c>
      <c r="J1424" s="15">
        <f t="shared" si="181"/>
        <v>1.0926086956521739</v>
      </c>
      <c r="K1424" s="5" t="s">
        <v>25</v>
      </c>
      <c r="L1424" s="5" t="s">
        <v>25</v>
      </c>
      <c r="M1424" s="5">
        <f t="shared" si="182"/>
        <v>2023</v>
      </c>
      <c r="N1424" s="5" t="str">
        <f t="shared" si="183"/>
        <v>Diciembre</v>
      </c>
      <c r="O1424" s="6" t="str">
        <f t="shared" si="184"/>
        <v>2024-1</v>
      </c>
      <c r="P1424" s="16">
        <v>0</v>
      </c>
      <c r="Q1424" s="16">
        <v>0</v>
      </c>
      <c r="R1424" s="5">
        <v>0</v>
      </c>
      <c r="S1424" s="5" t="s">
        <v>29</v>
      </c>
      <c r="T1424" s="5" t="str">
        <f t="shared" si="185"/>
        <v>378-2023-12-31</v>
      </c>
    </row>
    <row r="1425" spans="1:20" x14ac:dyDescent="0.3">
      <c r="A1425" s="37">
        <v>378</v>
      </c>
      <c r="B1425" s="5" t="s">
        <v>342</v>
      </c>
      <c r="C1425" s="5" t="s">
        <v>39</v>
      </c>
      <c r="D1425" s="5" t="s">
        <v>23</v>
      </c>
      <c r="E1425" s="5" t="s">
        <v>24</v>
      </c>
      <c r="F1425" s="6">
        <v>45291</v>
      </c>
      <c r="G1425" s="5">
        <v>92</v>
      </c>
      <c r="H1425" s="9">
        <v>100.52</v>
      </c>
      <c r="I1425" s="8">
        <f t="shared" si="186"/>
        <v>0</v>
      </c>
      <c r="J1425" s="15">
        <f t="shared" si="181"/>
        <v>0</v>
      </c>
      <c r="K1425" s="5" t="s">
        <v>25</v>
      </c>
      <c r="L1425" s="5" t="s">
        <v>25</v>
      </c>
      <c r="M1425" s="5">
        <f t="shared" si="182"/>
        <v>2024</v>
      </c>
      <c r="N1425" s="5" t="str">
        <f t="shared" si="183"/>
        <v>Enero</v>
      </c>
      <c r="O1425" s="6" t="str">
        <f t="shared" si="184"/>
        <v>2024-1</v>
      </c>
      <c r="P1425" s="16">
        <v>0</v>
      </c>
      <c r="Q1425" s="16">
        <v>0</v>
      </c>
      <c r="R1425" s="5">
        <v>0</v>
      </c>
      <c r="S1425" s="5" t="s">
        <v>29</v>
      </c>
      <c r="T1425" s="5" t="str">
        <f t="shared" si="185"/>
        <v>378-2024-01-31</v>
      </c>
    </row>
    <row r="1426" spans="1:20" x14ac:dyDescent="0.3">
      <c r="A1426" s="25">
        <v>378</v>
      </c>
      <c r="B1426" s="5" t="s">
        <v>342</v>
      </c>
      <c r="C1426" s="5" t="s">
        <v>66</v>
      </c>
      <c r="D1426" s="5" t="s">
        <v>23</v>
      </c>
      <c r="E1426" s="5" t="s">
        <v>24</v>
      </c>
      <c r="F1426" s="6">
        <v>45322</v>
      </c>
      <c r="G1426" s="5">
        <v>92</v>
      </c>
      <c r="H1426" s="10">
        <v>0</v>
      </c>
      <c r="I1426" s="15">
        <f>IFERROR(IF((H1427/G1427)&gt;1.3,1.3,H1427/G1427),"")</f>
        <v>0</v>
      </c>
      <c r="J1426" s="15">
        <f t="shared" si="181"/>
        <v>0</v>
      </c>
      <c r="K1426" s="5" t="s">
        <v>25</v>
      </c>
      <c r="L1426" s="5" t="s">
        <v>25</v>
      </c>
      <c r="M1426" s="5">
        <f t="shared" si="182"/>
        <v>2024</v>
      </c>
      <c r="N1426" s="5" t="str">
        <f t="shared" si="183"/>
        <v>Febrero</v>
      </c>
      <c r="O1426" s="6" t="str">
        <f t="shared" si="184"/>
        <v>2024-1</v>
      </c>
      <c r="P1426" s="16">
        <v>0</v>
      </c>
      <c r="Q1426" s="16">
        <v>0</v>
      </c>
      <c r="R1426" s="5">
        <v>0</v>
      </c>
      <c r="S1426" s="5" t="s">
        <v>29</v>
      </c>
      <c r="T1426" s="5" t="str">
        <f t="shared" si="185"/>
        <v>378-2024-02-29</v>
      </c>
    </row>
    <row r="1427" spans="1:20" x14ac:dyDescent="0.3">
      <c r="A1427" s="25">
        <v>378</v>
      </c>
      <c r="B1427" s="5" t="s">
        <v>342</v>
      </c>
      <c r="C1427" s="5" t="s">
        <v>66</v>
      </c>
      <c r="D1427" s="5" t="s">
        <v>23</v>
      </c>
      <c r="E1427" s="5" t="s">
        <v>24</v>
      </c>
      <c r="F1427" s="6">
        <v>45351</v>
      </c>
      <c r="G1427" s="5">
        <v>92</v>
      </c>
      <c r="H1427" s="10">
        <v>0</v>
      </c>
      <c r="I1427" s="15">
        <f>IFERROR(IF((H1428/G1428)&gt;1.3,1.3,H1428/G1428),"")</f>
        <v>0</v>
      </c>
      <c r="J1427" s="15">
        <f t="shared" si="181"/>
        <v>0</v>
      </c>
      <c r="K1427" s="5" t="s">
        <v>25</v>
      </c>
      <c r="L1427" s="5" t="s">
        <v>25</v>
      </c>
      <c r="M1427" s="5">
        <f t="shared" si="182"/>
        <v>2024</v>
      </c>
      <c r="N1427" s="5" t="str">
        <f t="shared" si="183"/>
        <v>Marzo</v>
      </c>
      <c r="O1427" s="6" t="str">
        <f t="shared" si="184"/>
        <v>2024-1</v>
      </c>
      <c r="P1427" s="16">
        <v>0</v>
      </c>
      <c r="Q1427" s="16">
        <v>0</v>
      </c>
      <c r="R1427" s="5">
        <v>0</v>
      </c>
      <c r="S1427" s="5" t="s">
        <v>29</v>
      </c>
      <c r="T1427" s="5" t="str">
        <f t="shared" si="185"/>
        <v>378-2024-03-31</v>
      </c>
    </row>
    <row r="1428" spans="1:20" x14ac:dyDescent="0.3">
      <c r="A1428" s="25">
        <v>378</v>
      </c>
      <c r="B1428" s="5" t="s">
        <v>342</v>
      </c>
      <c r="C1428" s="5" t="s">
        <v>66</v>
      </c>
      <c r="D1428" s="5" t="s">
        <v>23</v>
      </c>
      <c r="E1428" s="5" t="s">
        <v>24</v>
      </c>
      <c r="F1428" s="6">
        <v>45382</v>
      </c>
      <c r="G1428" s="5">
        <v>92</v>
      </c>
      <c r="H1428" s="10">
        <v>0</v>
      </c>
      <c r="I1428" s="15">
        <f>IFERROR(IF((H1429/G1429)&gt;1.3,1.3,H1429/G1429),"")</f>
        <v>0</v>
      </c>
      <c r="J1428" s="15">
        <f t="shared" si="181"/>
        <v>0</v>
      </c>
      <c r="K1428" s="5" t="s">
        <v>25</v>
      </c>
      <c r="L1428" s="5" t="s">
        <v>25</v>
      </c>
      <c r="M1428" s="5">
        <f t="shared" si="182"/>
        <v>2024</v>
      </c>
      <c r="N1428" s="5" t="str">
        <f t="shared" si="183"/>
        <v>Abril</v>
      </c>
      <c r="O1428" s="6" t="str">
        <f t="shared" si="184"/>
        <v>2024-1</v>
      </c>
      <c r="P1428" s="16">
        <v>0</v>
      </c>
      <c r="Q1428" s="16">
        <v>0</v>
      </c>
      <c r="R1428" s="5">
        <v>0</v>
      </c>
      <c r="S1428" s="5" t="s">
        <v>29</v>
      </c>
      <c r="T1428" s="5" t="str">
        <f t="shared" si="185"/>
        <v>378-2024-04-30</v>
      </c>
    </row>
    <row r="1429" spans="1:20" x14ac:dyDescent="0.3">
      <c r="A1429" s="25">
        <v>378</v>
      </c>
      <c r="B1429" s="5" t="s">
        <v>342</v>
      </c>
      <c r="C1429" s="5" t="s">
        <v>66</v>
      </c>
      <c r="D1429" s="5" t="s">
        <v>23</v>
      </c>
      <c r="E1429" s="5" t="s">
        <v>24</v>
      </c>
      <c r="F1429" s="6">
        <v>45412</v>
      </c>
      <c r="G1429" s="5">
        <v>92</v>
      </c>
      <c r="H1429" s="10">
        <v>0</v>
      </c>
      <c r="I1429" s="15">
        <f>IFERROR(IF((H1430/G1430)&gt;1.3,1.3,H1430/G1430),"")</f>
        <v>1.0706521739130435</v>
      </c>
      <c r="J1429" s="15">
        <f t="shared" si="181"/>
        <v>1.0706521739130435</v>
      </c>
      <c r="K1429" s="5" t="s">
        <v>25</v>
      </c>
      <c r="L1429" s="5" t="s">
        <v>25</v>
      </c>
      <c r="M1429" s="5">
        <f t="shared" si="182"/>
        <v>2024</v>
      </c>
      <c r="N1429" s="5" t="str">
        <f t="shared" si="183"/>
        <v>Mayo</v>
      </c>
      <c r="O1429" s="6" t="str">
        <f t="shared" si="184"/>
        <v>2024-1</v>
      </c>
      <c r="P1429" s="16">
        <v>0</v>
      </c>
      <c r="Q1429" s="16">
        <v>0</v>
      </c>
      <c r="R1429" s="5">
        <v>0</v>
      </c>
      <c r="S1429" s="5" t="s">
        <v>29</v>
      </c>
      <c r="T1429" s="5" t="str">
        <f t="shared" si="185"/>
        <v>378-2024-05-31</v>
      </c>
    </row>
    <row r="1430" spans="1:20" x14ac:dyDescent="0.3">
      <c r="A1430" s="25">
        <v>378</v>
      </c>
      <c r="B1430" s="5" t="s">
        <v>342</v>
      </c>
      <c r="C1430" s="5" t="s">
        <v>66</v>
      </c>
      <c r="D1430" s="5" t="s">
        <v>23</v>
      </c>
      <c r="E1430" s="5" t="s">
        <v>24</v>
      </c>
      <c r="F1430" s="6">
        <v>45443</v>
      </c>
      <c r="G1430" s="5">
        <v>92</v>
      </c>
      <c r="H1430" s="10">
        <v>98.5</v>
      </c>
      <c r="I1430" s="15">
        <f>IFERROR(IF((H1431/G1431)&gt;1.3,1.3,H1431/G1431),"")</f>
        <v>1.0706521739130435</v>
      </c>
      <c r="J1430" s="15">
        <f t="shared" si="181"/>
        <v>1.0706521739130435</v>
      </c>
      <c r="K1430" s="5" t="s">
        <v>25</v>
      </c>
      <c r="L1430" s="5" t="s">
        <v>25</v>
      </c>
      <c r="M1430" s="5">
        <f t="shared" si="182"/>
        <v>2024</v>
      </c>
      <c r="N1430" s="5" t="str">
        <f t="shared" si="183"/>
        <v>Junio</v>
      </c>
      <c r="O1430" s="6" t="str">
        <f t="shared" si="184"/>
        <v>2024-2</v>
      </c>
      <c r="P1430" s="16">
        <v>0</v>
      </c>
      <c r="Q1430" s="16">
        <v>0</v>
      </c>
      <c r="R1430" s="5">
        <v>0</v>
      </c>
      <c r="S1430" s="5" t="s">
        <v>29</v>
      </c>
      <c r="T1430" s="5" t="str">
        <f t="shared" si="185"/>
        <v>378-2024-06-30</v>
      </c>
    </row>
    <row r="1431" spans="1:20" x14ac:dyDescent="0.3">
      <c r="A1431" s="5">
        <v>378</v>
      </c>
      <c r="B1431" s="5" t="s">
        <v>342</v>
      </c>
      <c r="C1431" s="5" t="s">
        <v>66</v>
      </c>
      <c r="D1431" s="5" t="s">
        <v>23</v>
      </c>
      <c r="E1431" s="5" t="s">
        <v>24</v>
      </c>
      <c r="F1431" s="6">
        <v>45473</v>
      </c>
      <c r="G1431" s="5">
        <v>92</v>
      </c>
      <c r="H1431" s="5">
        <v>98.5</v>
      </c>
      <c r="I1431" s="15">
        <v>1.070652173913043</v>
      </c>
      <c r="J1431" s="15">
        <v>1.070652173913043</v>
      </c>
      <c r="K1431" s="5" t="s">
        <v>25</v>
      </c>
      <c r="L1431" s="5" t="s">
        <v>25</v>
      </c>
      <c r="M1431" s="5">
        <f t="shared" si="182"/>
        <v>2024</v>
      </c>
      <c r="N1431" s="5" t="str">
        <f t="shared" si="183"/>
        <v>Julio</v>
      </c>
      <c r="O1431" s="6" t="str">
        <f t="shared" si="184"/>
        <v>2024-2</v>
      </c>
      <c r="P1431" s="5">
        <v>0</v>
      </c>
      <c r="Q1431" s="5">
        <v>0</v>
      </c>
      <c r="R1431" s="5">
        <v>0</v>
      </c>
      <c r="S1431" s="5" t="s">
        <v>29</v>
      </c>
      <c r="T1431" s="5" t="str">
        <f t="shared" si="185"/>
        <v>378-2024-07-31</v>
      </c>
    </row>
    <row r="1432" spans="1:20" x14ac:dyDescent="0.3">
      <c r="A1432" s="25">
        <v>378</v>
      </c>
      <c r="B1432" s="5" t="s">
        <v>342</v>
      </c>
      <c r="C1432" s="5" t="s">
        <v>66</v>
      </c>
      <c r="D1432" s="5" t="s">
        <v>23</v>
      </c>
      <c r="E1432" s="5" t="s">
        <v>24</v>
      </c>
      <c r="F1432" s="6">
        <v>45504</v>
      </c>
      <c r="G1432" s="5">
        <v>92</v>
      </c>
      <c r="H1432" s="10">
        <v>0</v>
      </c>
      <c r="I1432" s="15">
        <f t="shared" ref="I1432:I1443" si="187">IFERROR(IF((H1433/G1433)&gt;1.3,1.3,H1433/G1433),"")</f>
        <v>0</v>
      </c>
      <c r="J1432" s="15">
        <f t="shared" ref="J1432:J1453" si="188">IFERROR(IF((H1433/G1433)&gt;H1433/G1433,1.3,H1433/G1433),"")</f>
        <v>0</v>
      </c>
      <c r="K1432" s="5" t="s">
        <v>25</v>
      </c>
      <c r="L1432" s="5" t="s">
        <v>25</v>
      </c>
      <c r="M1432" s="5">
        <f t="shared" si="182"/>
        <v>2024</v>
      </c>
      <c r="N1432" s="5" t="str">
        <f t="shared" si="183"/>
        <v>Agosto</v>
      </c>
      <c r="O1432" s="6" t="str">
        <f t="shared" si="184"/>
        <v>2024-2</v>
      </c>
      <c r="P1432" s="16">
        <v>0</v>
      </c>
      <c r="Q1432" s="16">
        <v>0</v>
      </c>
      <c r="R1432" s="5">
        <v>0</v>
      </c>
      <c r="S1432" s="5" t="s">
        <v>29</v>
      </c>
      <c r="T1432" s="5" t="str">
        <f t="shared" si="185"/>
        <v>378-2024-08-31</v>
      </c>
    </row>
    <row r="1433" spans="1:20" x14ac:dyDescent="0.3">
      <c r="A1433" s="25">
        <v>378</v>
      </c>
      <c r="B1433" s="5" t="s">
        <v>342</v>
      </c>
      <c r="C1433" s="5" t="s">
        <v>66</v>
      </c>
      <c r="D1433" s="5" t="s">
        <v>23</v>
      </c>
      <c r="E1433" s="5" t="s">
        <v>24</v>
      </c>
      <c r="F1433" s="6">
        <v>45535</v>
      </c>
      <c r="G1433" s="5">
        <v>92</v>
      </c>
      <c r="H1433" s="10">
        <v>0</v>
      </c>
      <c r="I1433" s="15">
        <f t="shared" si="187"/>
        <v>0</v>
      </c>
      <c r="J1433" s="15">
        <f t="shared" si="188"/>
        <v>0</v>
      </c>
      <c r="K1433" s="5" t="s">
        <v>25</v>
      </c>
      <c r="L1433" s="5" t="s">
        <v>25</v>
      </c>
      <c r="M1433" s="5">
        <f t="shared" si="182"/>
        <v>2024</v>
      </c>
      <c r="N1433" s="5" t="str">
        <f t="shared" si="183"/>
        <v>Septiembre</v>
      </c>
      <c r="O1433" s="6" t="str">
        <f t="shared" si="184"/>
        <v>2024-2</v>
      </c>
      <c r="P1433" s="16">
        <v>0</v>
      </c>
      <c r="Q1433" s="16">
        <v>0</v>
      </c>
      <c r="R1433" s="5">
        <v>0</v>
      </c>
      <c r="S1433" s="5" t="s">
        <v>29</v>
      </c>
      <c r="T1433" s="5" t="str">
        <f t="shared" si="185"/>
        <v>378-2024-09-30</v>
      </c>
    </row>
    <row r="1434" spans="1:20" x14ac:dyDescent="0.3">
      <c r="A1434" s="25">
        <v>378</v>
      </c>
      <c r="B1434" s="5" t="s">
        <v>342</v>
      </c>
      <c r="C1434" s="5" t="s">
        <v>66</v>
      </c>
      <c r="D1434" s="5" t="s">
        <v>23</v>
      </c>
      <c r="E1434" s="5" t="s">
        <v>24</v>
      </c>
      <c r="F1434" s="6">
        <v>45565</v>
      </c>
      <c r="G1434" s="5">
        <v>92</v>
      </c>
      <c r="H1434" s="10">
        <v>0</v>
      </c>
      <c r="I1434" s="15">
        <f t="shared" si="187"/>
        <v>0</v>
      </c>
      <c r="J1434" s="15">
        <f t="shared" si="188"/>
        <v>0</v>
      </c>
      <c r="K1434" s="5" t="s">
        <v>25</v>
      </c>
      <c r="L1434" s="5" t="s">
        <v>25</v>
      </c>
      <c r="M1434" s="5">
        <f t="shared" si="182"/>
        <v>2024</v>
      </c>
      <c r="N1434" s="5" t="str">
        <f t="shared" si="183"/>
        <v>Octubre</v>
      </c>
      <c r="O1434" s="6" t="str">
        <f t="shared" si="184"/>
        <v>2024-2</v>
      </c>
      <c r="P1434" s="16">
        <v>0</v>
      </c>
      <c r="Q1434" s="16">
        <v>0</v>
      </c>
      <c r="R1434" s="5">
        <v>0</v>
      </c>
      <c r="S1434" s="5" t="s">
        <v>29</v>
      </c>
      <c r="T1434" s="5" t="str">
        <f t="shared" si="185"/>
        <v>378-2024-10-31</v>
      </c>
    </row>
    <row r="1435" spans="1:20" x14ac:dyDescent="0.3">
      <c r="A1435" s="25">
        <v>378</v>
      </c>
      <c r="B1435" s="5" t="s">
        <v>342</v>
      </c>
      <c r="C1435" s="5" t="s">
        <v>66</v>
      </c>
      <c r="D1435" s="5" t="s">
        <v>23</v>
      </c>
      <c r="E1435" s="5" t="s">
        <v>24</v>
      </c>
      <c r="F1435" s="6">
        <v>45596</v>
      </c>
      <c r="G1435" s="5">
        <v>92</v>
      </c>
      <c r="H1435" s="10">
        <v>0</v>
      </c>
      <c r="I1435" s="15">
        <f t="shared" si="187"/>
        <v>0</v>
      </c>
      <c r="J1435" s="15">
        <f t="shared" si="188"/>
        <v>0</v>
      </c>
      <c r="K1435" s="5" t="s">
        <v>25</v>
      </c>
      <c r="L1435" s="5" t="s">
        <v>25</v>
      </c>
      <c r="M1435" s="5">
        <f t="shared" si="182"/>
        <v>2024</v>
      </c>
      <c r="N1435" s="5" t="str">
        <f t="shared" si="183"/>
        <v>Noviembre</v>
      </c>
      <c r="O1435" s="6" t="str">
        <f t="shared" si="184"/>
        <v>2024-2</v>
      </c>
      <c r="P1435" s="16">
        <v>0</v>
      </c>
      <c r="Q1435" s="16">
        <v>0</v>
      </c>
      <c r="R1435" s="5">
        <v>0</v>
      </c>
      <c r="S1435" s="5" t="s">
        <v>29</v>
      </c>
      <c r="T1435" s="5" t="str">
        <f t="shared" si="185"/>
        <v>378-2024-11-30</v>
      </c>
    </row>
    <row r="1436" spans="1:20" x14ac:dyDescent="0.3">
      <c r="A1436" s="25">
        <v>378</v>
      </c>
      <c r="B1436" s="5" t="s">
        <v>342</v>
      </c>
      <c r="C1436" s="5" t="s">
        <v>66</v>
      </c>
      <c r="D1436" s="5" t="s">
        <v>23</v>
      </c>
      <c r="E1436" s="5" t="s">
        <v>24</v>
      </c>
      <c r="F1436" s="6">
        <v>45626</v>
      </c>
      <c r="G1436" s="5">
        <v>92</v>
      </c>
      <c r="H1436" s="10">
        <v>0</v>
      </c>
      <c r="I1436" s="15" t="str">
        <f t="shared" si="187"/>
        <v/>
      </c>
      <c r="J1436" s="15" t="str">
        <f t="shared" si="188"/>
        <v/>
      </c>
      <c r="K1436" s="5" t="s">
        <v>25</v>
      </c>
      <c r="L1436" s="5" t="s">
        <v>25</v>
      </c>
      <c r="M1436" s="5">
        <f t="shared" si="182"/>
        <v>2024</v>
      </c>
      <c r="N1436" s="5" t="str">
        <f t="shared" si="183"/>
        <v>Diciembre</v>
      </c>
      <c r="O1436" s="6" t="str">
        <f t="shared" si="184"/>
        <v>2022-1</v>
      </c>
      <c r="P1436" s="16">
        <v>0</v>
      </c>
      <c r="Q1436" s="16">
        <v>0</v>
      </c>
      <c r="R1436" s="5">
        <v>0</v>
      </c>
      <c r="S1436" s="5" t="s">
        <v>29</v>
      </c>
      <c r="T1436" s="5" t="str">
        <f t="shared" si="185"/>
        <v>378-2024-12-31</v>
      </c>
    </row>
    <row r="1437" spans="1:20" x14ac:dyDescent="0.3">
      <c r="A1437" s="25">
        <v>378</v>
      </c>
      <c r="B1437" s="5" t="s">
        <v>342</v>
      </c>
      <c r="C1437" s="5" t="s">
        <v>66</v>
      </c>
      <c r="D1437" s="5" t="s">
        <v>23</v>
      </c>
      <c r="E1437" s="5" t="s">
        <v>24</v>
      </c>
      <c r="F1437" s="6">
        <v>45657</v>
      </c>
      <c r="G1437" s="5">
        <v>0</v>
      </c>
      <c r="H1437" s="10">
        <v>0</v>
      </c>
      <c r="I1437" s="15">
        <f t="shared" si="187"/>
        <v>1.0189674315321984</v>
      </c>
      <c r="J1437" s="15">
        <f t="shared" si="188"/>
        <v>1.0189674315321984</v>
      </c>
      <c r="K1437" s="5" t="s">
        <v>25</v>
      </c>
      <c r="L1437" s="5" t="s">
        <v>25</v>
      </c>
      <c r="M1437" s="5">
        <f t="shared" si="182"/>
        <v>2022</v>
      </c>
      <c r="N1437" s="5" t="str">
        <f t="shared" si="183"/>
        <v>Junio</v>
      </c>
      <c r="O1437" s="6" t="str">
        <f t="shared" si="184"/>
        <v>2022-2</v>
      </c>
      <c r="P1437" s="16">
        <v>0</v>
      </c>
      <c r="Q1437" s="16">
        <v>0</v>
      </c>
      <c r="R1437" s="5">
        <v>0</v>
      </c>
      <c r="S1437" s="5" t="s">
        <v>29</v>
      </c>
      <c r="T1437" s="5" t="str">
        <f t="shared" si="185"/>
        <v>379-2022-06-30</v>
      </c>
    </row>
    <row r="1438" spans="1:20" x14ac:dyDescent="0.3">
      <c r="A1438" s="5">
        <v>379</v>
      </c>
      <c r="B1438" s="5" t="s">
        <v>343</v>
      </c>
      <c r="C1438" s="5" t="s">
        <v>344</v>
      </c>
      <c r="D1438" s="5" t="s">
        <v>54</v>
      </c>
      <c r="E1438" s="5" t="s">
        <v>24</v>
      </c>
      <c r="F1438" s="17">
        <v>44742</v>
      </c>
      <c r="G1438" s="9">
        <v>10808</v>
      </c>
      <c r="H1438" s="9">
        <v>11013</v>
      </c>
      <c r="I1438" s="15">
        <f t="shared" si="187"/>
        <v>1.0528720626631853</v>
      </c>
      <c r="J1438" s="15">
        <f t="shared" si="188"/>
        <v>1.0528720626631853</v>
      </c>
      <c r="K1438" s="5" t="s">
        <v>55</v>
      </c>
      <c r="L1438" s="5" t="s">
        <v>55</v>
      </c>
      <c r="M1438" s="5">
        <f t="shared" si="182"/>
        <v>2022</v>
      </c>
      <c r="N1438" s="5" t="str">
        <f t="shared" si="183"/>
        <v>Diciembre</v>
      </c>
      <c r="O1438" s="6" t="str">
        <f t="shared" si="184"/>
        <v>2023-1</v>
      </c>
      <c r="P1438" s="5">
        <v>0</v>
      </c>
      <c r="Q1438" s="5">
        <v>0</v>
      </c>
      <c r="R1438" s="5">
        <v>1</v>
      </c>
      <c r="S1438" s="5" t="s">
        <v>56</v>
      </c>
      <c r="T1438" s="5" t="str">
        <f t="shared" si="185"/>
        <v>379-2022-12-31</v>
      </c>
    </row>
    <row r="1439" spans="1:20" x14ac:dyDescent="0.3">
      <c r="A1439" s="5">
        <v>379</v>
      </c>
      <c r="B1439" s="5" t="s">
        <v>343</v>
      </c>
      <c r="C1439" s="5" t="s">
        <v>344</v>
      </c>
      <c r="D1439" s="5" t="s">
        <v>54</v>
      </c>
      <c r="E1439" s="5" t="s">
        <v>24</v>
      </c>
      <c r="F1439" s="17">
        <v>44926</v>
      </c>
      <c r="G1439" s="9">
        <v>9192</v>
      </c>
      <c r="H1439" s="9">
        <v>9678</v>
      </c>
      <c r="I1439" s="15">
        <f t="shared" si="187"/>
        <v>1.027287716405606</v>
      </c>
      <c r="J1439" s="15">
        <f t="shared" si="188"/>
        <v>1.027287716405606</v>
      </c>
      <c r="K1439" s="5" t="s">
        <v>55</v>
      </c>
      <c r="L1439" s="5" t="s">
        <v>55</v>
      </c>
      <c r="M1439" s="5">
        <f t="shared" si="182"/>
        <v>2023</v>
      </c>
      <c r="N1439" s="5" t="str">
        <f t="shared" si="183"/>
        <v>Junio</v>
      </c>
      <c r="O1439" s="6" t="str">
        <f t="shared" si="184"/>
        <v>2023-2</v>
      </c>
      <c r="P1439" s="5">
        <v>0</v>
      </c>
      <c r="Q1439" s="5">
        <v>0</v>
      </c>
      <c r="R1439" s="5">
        <v>1</v>
      </c>
      <c r="S1439" s="5" t="s">
        <v>56</v>
      </c>
      <c r="T1439" s="5" t="str">
        <f t="shared" si="185"/>
        <v>379-2023-06-30</v>
      </c>
    </row>
    <row r="1440" spans="1:20" x14ac:dyDescent="0.3">
      <c r="A1440" s="41">
        <v>379</v>
      </c>
      <c r="B1440" s="5" t="s">
        <v>343</v>
      </c>
      <c r="C1440" s="5" t="s">
        <v>344</v>
      </c>
      <c r="D1440" s="5" t="s">
        <v>54</v>
      </c>
      <c r="E1440" s="5" t="s">
        <v>24</v>
      </c>
      <c r="F1440" s="6">
        <v>45107</v>
      </c>
      <c r="G1440" s="9">
        <v>12130</v>
      </c>
      <c r="H1440" s="9">
        <v>12461</v>
      </c>
      <c r="I1440" s="15">
        <f t="shared" si="187"/>
        <v>1.0864722559740785</v>
      </c>
      <c r="J1440" s="15">
        <f t="shared" si="188"/>
        <v>1.0864722559740785</v>
      </c>
      <c r="K1440" s="5" t="s">
        <v>55</v>
      </c>
      <c r="L1440" s="5" t="s">
        <v>55</v>
      </c>
      <c r="M1440" s="5">
        <f t="shared" si="182"/>
        <v>2023</v>
      </c>
      <c r="N1440" s="5" t="str">
        <f t="shared" si="183"/>
        <v>Diciembre</v>
      </c>
      <c r="O1440" s="6" t="str">
        <f t="shared" si="184"/>
        <v>2024-1</v>
      </c>
      <c r="P1440" s="16">
        <v>0</v>
      </c>
      <c r="Q1440" s="16">
        <v>0</v>
      </c>
      <c r="R1440" s="5">
        <v>1</v>
      </c>
      <c r="S1440" s="5" t="s">
        <v>56</v>
      </c>
      <c r="T1440" s="5" t="str">
        <f t="shared" si="185"/>
        <v>379-2023-12-31</v>
      </c>
    </row>
    <row r="1441" spans="1:20" x14ac:dyDescent="0.3">
      <c r="A1441" s="37">
        <v>379</v>
      </c>
      <c r="B1441" s="5" t="s">
        <v>343</v>
      </c>
      <c r="C1441" s="5" t="s">
        <v>344</v>
      </c>
      <c r="D1441" s="5" t="s">
        <v>54</v>
      </c>
      <c r="E1441" s="5" t="s">
        <v>24</v>
      </c>
      <c r="F1441" s="6">
        <v>45291</v>
      </c>
      <c r="G1441" s="9">
        <v>9876</v>
      </c>
      <c r="H1441" s="9">
        <v>10730</v>
      </c>
      <c r="I1441" s="15">
        <f t="shared" si="187"/>
        <v>0.95562913907284763</v>
      </c>
      <c r="J1441" s="15">
        <f t="shared" si="188"/>
        <v>0.95562913907284763</v>
      </c>
      <c r="K1441" s="5" t="s">
        <v>55</v>
      </c>
      <c r="L1441" s="5" t="s">
        <v>55</v>
      </c>
      <c r="M1441" s="5">
        <f t="shared" si="182"/>
        <v>2024</v>
      </c>
      <c r="N1441" s="5" t="str">
        <f t="shared" si="183"/>
        <v>Junio</v>
      </c>
      <c r="O1441" s="6" t="str">
        <f t="shared" si="184"/>
        <v>2024-2</v>
      </c>
      <c r="P1441" s="16">
        <v>0</v>
      </c>
      <c r="Q1441" s="16">
        <v>0</v>
      </c>
      <c r="R1441" s="5">
        <v>1</v>
      </c>
      <c r="S1441" s="5" t="s">
        <v>56</v>
      </c>
      <c r="T1441" s="5" t="str">
        <f t="shared" si="185"/>
        <v>379-2024-06-30</v>
      </c>
    </row>
    <row r="1442" spans="1:20" x14ac:dyDescent="0.3">
      <c r="A1442" s="41">
        <v>379</v>
      </c>
      <c r="B1442" s="5" t="s">
        <v>343</v>
      </c>
      <c r="C1442" s="5" t="s">
        <v>344</v>
      </c>
      <c r="D1442" s="5" t="s">
        <v>54</v>
      </c>
      <c r="E1442" s="5" t="s">
        <v>24</v>
      </c>
      <c r="F1442" s="6">
        <v>45473</v>
      </c>
      <c r="G1442" s="9">
        <v>13590</v>
      </c>
      <c r="H1442" s="9">
        <v>12987</v>
      </c>
      <c r="I1442" s="15">
        <f t="shared" si="187"/>
        <v>0.99007025761124123</v>
      </c>
      <c r="J1442" s="15">
        <f t="shared" si="188"/>
        <v>0.99007025761124123</v>
      </c>
      <c r="K1442" s="5" t="s">
        <v>55</v>
      </c>
      <c r="L1442" s="5" t="s">
        <v>55</v>
      </c>
      <c r="M1442" s="5">
        <f t="shared" si="182"/>
        <v>2024</v>
      </c>
      <c r="N1442" s="5" t="str">
        <f t="shared" si="183"/>
        <v>Diciembre</v>
      </c>
      <c r="O1442" s="6" t="str">
        <f t="shared" si="184"/>
        <v>2023-1</v>
      </c>
      <c r="P1442" s="16">
        <v>0</v>
      </c>
      <c r="Q1442" s="16">
        <v>0</v>
      </c>
      <c r="R1442" s="5">
        <v>1</v>
      </c>
      <c r="S1442" s="5" t="s">
        <v>56</v>
      </c>
      <c r="T1442" s="5" t="str">
        <f t="shared" si="185"/>
        <v>379-2024-12-31</v>
      </c>
    </row>
    <row r="1443" spans="1:20" x14ac:dyDescent="0.3">
      <c r="A1443" s="25">
        <v>379</v>
      </c>
      <c r="B1443" s="5" t="s">
        <v>343</v>
      </c>
      <c r="C1443" s="5" t="s">
        <v>344</v>
      </c>
      <c r="D1443" s="5" t="s">
        <v>54</v>
      </c>
      <c r="E1443" s="5" t="s">
        <v>24</v>
      </c>
      <c r="F1443" s="6">
        <v>45657</v>
      </c>
      <c r="G1443" s="9">
        <v>10675</v>
      </c>
      <c r="H1443" s="9">
        <v>10569</v>
      </c>
      <c r="I1443" s="15">
        <f t="shared" si="187"/>
        <v>1.0443958507232471</v>
      </c>
      <c r="J1443" s="15">
        <f t="shared" si="188"/>
        <v>1.0443958507232471</v>
      </c>
      <c r="K1443" s="5" t="s">
        <v>55</v>
      </c>
      <c r="L1443" s="5" t="s">
        <v>55</v>
      </c>
      <c r="M1443" s="5">
        <f t="shared" si="182"/>
        <v>2023</v>
      </c>
      <c r="N1443" s="5" t="str">
        <f t="shared" si="183"/>
        <v>Junio</v>
      </c>
      <c r="O1443" s="6" t="str">
        <f t="shared" si="184"/>
        <v>2023-2</v>
      </c>
      <c r="P1443" s="16">
        <v>0</v>
      </c>
      <c r="Q1443" s="16">
        <v>0</v>
      </c>
      <c r="R1443" s="5">
        <v>1</v>
      </c>
      <c r="S1443" s="5" t="s">
        <v>56</v>
      </c>
      <c r="T1443" s="5" t="str">
        <f t="shared" si="185"/>
        <v>380-2023-06-30</v>
      </c>
    </row>
    <row r="1444" spans="1:20" x14ac:dyDescent="0.3">
      <c r="A1444" s="25">
        <v>380</v>
      </c>
      <c r="B1444" s="5" t="s">
        <v>345</v>
      </c>
      <c r="C1444" s="5" t="s">
        <v>344</v>
      </c>
      <c r="D1444" s="5" t="s">
        <v>54</v>
      </c>
      <c r="E1444" s="5" t="s">
        <v>24</v>
      </c>
      <c r="F1444" s="17">
        <v>45107</v>
      </c>
      <c r="G1444" s="12">
        <f>24659314309/1000000</f>
        <v>24659.314309000001</v>
      </c>
      <c r="H1444" s="9">
        <f>25754085546/1000000</f>
        <v>25754.085545999998</v>
      </c>
      <c r="I1444" s="15">
        <f>IFERROR(H1445/G1445,"")</f>
        <v>1.0249038876924601</v>
      </c>
      <c r="J1444" s="15">
        <f t="shared" si="188"/>
        <v>1.0249038876924601</v>
      </c>
      <c r="K1444" s="5" t="s">
        <v>103</v>
      </c>
      <c r="L1444" s="5" t="s">
        <v>103</v>
      </c>
      <c r="M1444" s="5">
        <f t="shared" si="182"/>
        <v>2023</v>
      </c>
      <c r="N1444" s="5" t="str">
        <f t="shared" si="183"/>
        <v>Diciembre</v>
      </c>
      <c r="O1444" s="6" t="str">
        <f t="shared" si="184"/>
        <v>2024-1</v>
      </c>
      <c r="P1444" s="16">
        <v>0</v>
      </c>
      <c r="Q1444" s="16">
        <v>0</v>
      </c>
      <c r="R1444" s="5">
        <v>0</v>
      </c>
      <c r="S1444" s="5" t="s">
        <v>34</v>
      </c>
      <c r="T1444" s="5" t="str">
        <f t="shared" si="185"/>
        <v>380-2023-12-31</v>
      </c>
    </row>
    <row r="1445" spans="1:20" x14ac:dyDescent="0.3">
      <c r="A1445" s="37">
        <v>380</v>
      </c>
      <c r="B1445" s="5" t="s">
        <v>345</v>
      </c>
      <c r="C1445" s="5" t="s">
        <v>344</v>
      </c>
      <c r="D1445" s="5" t="s">
        <v>54</v>
      </c>
      <c r="E1445" s="5" t="s">
        <v>24</v>
      </c>
      <c r="F1445" s="6">
        <v>45291</v>
      </c>
      <c r="G1445" s="12">
        <f>24724802794/1000000</f>
        <v>24724.802793999999</v>
      </c>
      <c r="H1445" s="9">
        <f>25340546506/1000000</f>
        <v>25340.546505999999</v>
      </c>
      <c r="I1445" s="15">
        <f>IFERROR(H1446/G1446,"")</f>
        <v>0.96125738270273453</v>
      </c>
      <c r="J1445" s="15">
        <f t="shared" si="188"/>
        <v>0.96125738270273453</v>
      </c>
      <c r="K1445" s="5" t="s">
        <v>103</v>
      </c>
      <c r="L1445" s="5" t="s">
        <v>103</v>
      </c>
      <c r="M1445" s="5">
        <f t="shared" si="182"/>
        <v>2024</v>
      </c>
      <c r="N1445" s="5" t="str">
        <f t="shared" si="183"/>
        <v>Junio</v>
      </c>
      <c r="O1445" s="6" t="str">
        <f t="shared" si="184"/>
        <v>2024-2</v>
      </c>
      <c r="P1445" s="16">
        <v>0</v>
      </c>
      <c r="Q1445" s="16">
        <v>0</v>
      </c>
      <c r="R1445" s="5">
        <v>0</v>
      </c>
      <c r="S1445" s="5" t="s">
        <v>34</v>
      </c>
      <c r="T1445" s="5" t="str">
        <f t="shared" si="185"/>
        <v>380-2024-06-30</v>
      </c>
    </row>
    <row r="1446" spans="1:20" x14ac:dyDescent="0.3">
      <c r="A1446" s="37">
        <v>380</v>
      </c>
      <c r="B1446" s="5" t="s">
        <v>345</v>
      </c>
      <c r="C1446" s="5" t="s">
        <v>344</v>
      </c>
      <c r="D1446" s="5" t="s">
        <v>54</v>
      </c>
      <c r="E1446" s="5" t="s">
        <v>24</v>
      </c>
      <c r="F1446" s="6">
        <v>45473</v>
      </c>
      <c r="G1446" s="12">
        <f>29596269870/1000000</f>
        <v>29596.26987</v>
      </c>
      <c r="H1446" s="9">
        <f>28449632913/1000000</f>
        <v>28449.632913000001</v>
      </c>
      <c r="I1446" s="15">
        <f>IFERROR(H1447/G1447,"")</f>
        <v>0.78920000000000001</v>
      </c>
      <c r="J1446" s="15">
        <f t="shared" si="188"/>
        <v>0.78920000000000001</v>
      </c>
      <c r="K1446" s="5" t="s">
        <v>103</v>
      </c>
      <c r="L1446" s="5" t="s">
        <v>103</v>
      </c>
      <c r="M1446" s="5">
        <f t="shared" si="182"/>
        <v>2024</v>
      </c>
      <c r="N1446" s="5" t="str">
        <f t="shared" si="183"/>
        <v>Diciembre</v>
      </c>
      <c r="O1446" s="6" t="str">
        <f t="shared" si="184"/>
        <v>2022-1</v>
      </c>
      <c r="P1446" s="16">
        <v>0</v>
      </c>
      <c r="Q1446" s="16">
        <v>0</v>
      </c>
      <c r="R1446" s="5">
        <v>0</v>
      </c>
      <c r="S1446" s="5" t="s">
        <v>34</v>
      </c>
      <c r="T1446" s="5" t="str">
        <f t="shared" si="185"/>
        <v>380-2024-12-31</v>
      </c>
    </row>
    <row r="1447" spans="1:20" x14ac:dyDescent="0.3">
      <c r="A1447" s="25">
        <v>380</v>
      </c>
      <c r="B1447" s="5" t="s">
        <v>345</v>
      </c>
      <c r="C1447" s="5" t="s">
        <v>344</v>
      </c>
      <c r="D1447" s="5" t="s">
        <v>54</v>
      </c>
      <c r="E1447" s="5" t="s">
        <v>24</v>
      </c>
      <c r="F1447" s="6">
        <v>45657</v>
      </c>
      <c r="G1447" s="5">
        <v>100</v>
      </c>
      <c r="H1447" s="10">
        <v>78.92</v>
      </c>
      <c r="I1447" s="15">
        <f>IFERROR(IF((H1448/G1448)&gt;1.3,1.3,H1448/G1448),"")</f>
        <v>0.9592696629213483</v>
      </c>
      <c r="J1447" s="15">
        <f t="shared" si="188"/>
        <v>0.9592696629213483</v>
      </c>
      <c r="K1447" s="5" t="s">
        <v>103</v>
      </c>
      <c r="L1447" s="5" t="s">
        <v>103</v>
      </c>
      <c r="M1447" s="5">
        <f t="shared" si="182"/>
        <v>2022</v>
      </c>
      <c r="N1447" s="5" t="str">
        <f t="shared" si="183"/>
        <v>Junio</v>
      </c>
      <c r="O1447" s="6" t="str">
        <f t="shared" si="184"/>
        <v>2022-2</v>
      </c>
      <c r="P1447" s="16">
        <v>0</v>
      </c>
      <c r="Q1447" s="16">
        <v>0</v>
      </c>
      <c r="R1447" s="5">
        <v>0</v>
      </c>
      <c r="S1447" s="5" t="s">
        <v>34</v>
      </c>
      <c r="T1447" s="5" t="str">
        <f t="shared" si="185"/>
        <v>381-2022-06-30</v>
      </c>
    </row>
    <row r="1448" spans="1:20" x14ac:dyDescent="0.3">
      <c r="A1448" s="37">
        <v>381</v>
      </c>
      <c r="B1448" s="5" t="s">
        <v>346</v>
      </c>
      <c r="C1448" s="5" t="s">
        <v>344</v>
      </c>
      <c r="D1448" s="5" t="s">
        <v>54</v>
      </c>
      <c r="E1448" s="5" t="s">
        <v>24</v>
      </c>
      <c r="F1448" s="6">
        <v>44742</v>
      </c>
      <c r="G1448" s="5">
        <v>1424</v>
      </c>
      <c r="H1448" s="9">
        <v>1366</v>
      </c>
      <c r="I1448" s="8">
        <f>IFERROR(H1449/G1449,"")</f>
        <v>1.0991902834008098</v>
      </c>
      <c r="J1448" s="15">
        <f t="shared" si="188"/>
        <v>1.0991902834008098</v>
      </c>
      <c r="K1448" s="5" t="s">
        <v>55</v>
      </c>
      <c r="L1448" s="5" t="s">
        <v>55</v>
      </c>
      <c r="M1448" s="5">
        <f t="shared" si="182"/>
        <v>2022</v>
      </c>
      <c r="N1448" s="5" t="str">
        <f t="shared" si="183"/>
        <v>Diciembre</v>
      </c>
      <c r="O1448" s="6" t="str">
        <f t="shared" si="184"/>
        <v>2023-1</v>
      </c>
      <c r="P1448" s="5">
        <v>0</v>
      </c>
      <c r="Q1448" s="5">
        <v>0</v>
      </c>
      <c r="R1448" s="5">
        <v>0</v>
      </c>
      <c r="S1448" s="5" t="s">
        <v>34</v>
      </c>
      <c r="T1448" s="5" t="str">
        <f t="shared" si="185"/>
        <v>381-2022-12-31</v>
      </c>
    </row>
    <row r="1449" spans="1:20" x14ac:dyDescent="0.3">
      <c r="A1449" s="37">
        <v>381</v>
      </c>
      <c r="B1449" s="5" t="s">
        <v>346</v>
      </c>
      <c r="C1449" s="5" t="s">
        <v>344</v>
      </c>
      <c r="D1449" s="5" t="s">
        <v>54</v>
      </c>
      <c r="E1449" s="5" t="s">
        <v>24</v>
      </c>
      <c r="F1449" s="6">
        <v>44926</v>
      </c>
      <c r="G1449" s="5">
        <v>988</v>
      </c>
      <c r="H1449" s="9">
        <v>1086</v>
      </c>
      <c r="I1449" s="8">
        <f>IFERROR(H1450/G1450,"")</f>
        <v>1.042717086834734</v>
      </c>
      <c r="J1449" s="15">
        <f t="shared" si="188"/>
        <v>1.042717086834734</v>
      </c>
      <c r="K1449" s="5" t="s">
        <v>55</v>
      </c>
      <c r="L1449" s="5" t="s">
        <v>55</v>
      </c>
      <c r="M1449" s="5">
        <f t="shared" si="182"/>
        <v>2023</v>
      </c>
      <c r="N1449" s="5" t="str">
        <f t="shared" si="183"/>
        <v>Junio</v>
      </c>
      <c r="O1449" s="6" t="str">
        <f t="shared" si="184"/>
        <v>2023-2</v>
      </c>
      <c r="P1449" s="5">
        <v>0</v>
      </c>
      <c r="Q1449" s="5">
        <v>0</v>
      </c>
      <c r="R1449" s="5">
        <v>0</v>
      </c>
      <c r="S1449" s="5" t="s">
        <v>34</v>
      </c>
      <c r="T1449" s="5" t="str">
        <f t="shared" si="185"/>
        <v>381-2023-06-30</v>
      </c>
    </row>
    <row r="1450" spans="1:20" x14ac:dyDescent="0.3">
      <c r="A1450" s="41">
        <v>381</v>
      </c>
      <c r="B1450" s="5" t="s">
        <v>346</v>
      </c>
      <c r="C1450" s="5" t="s">
        <v>344</v>
      </c>
      <c r="D1450" s="5" t="s">
        <v>54</v>
      </c>
      <c r="E1450" s="5" t="s">
        <v>24</v>
      </c>
      <c r="F1450" s="6">
        <v>45107</v>
      </c>
      <c r="G1450" s="5">
        <v>1428</v>
      </c>
      <c r="H1450" s="9">
        <v>1489</v>
      </c>
      <c r="I1450" s="8">
        <f>IFERROR(H1451/G1451,"")</f>
        <v>1.1369863013698631</v>
      </c>
      <c r="J1450" s="15">
        <f t="shared" si="188"/>
        <v>1.1369863013698631</v>
      </c>
      <c r="K1450" s="5" t="s">
        <v>55</v>
      </c>
      <c r="L1450" s="5" t="s">
        <v>55</v>
      </c>
      <c r="M1450" s="5">
        <f t="shared" si="182"/>
        <v>2023</v>
      </c>
      <c r="N1450" s="5" t="str">
        <f t="shared" si="183"/>
        <v>Diciembre</v>
      </c>
      <c r="O1450" s="6" t="str">
        <f t="shared" si="184"/>
        <v>2024-1</v>
      </c>
      <c r="P1450" s="16">
        <v>0</v>
      </c>
      <c r="Q1450" s="16">
        <v>0</v>
      </c>
      <c r="R1450" s="5">
        <v>0</v>
      </c>
      <c r="S1450" s="5" t="s">
        <v>56</v>
      </c>
      <c r="T1450" s="5" t="str">
        <f t="shared" si="185"/>
        <v>381-2023-12-31</v>
      </c>
    </row>
    <row r="1451" spans="1:20" x14ac:dyDescent="0.3">
      <c r="A1451" s="37">
        <v>381</v>
      </c>
      <c r="B1451" s="5" t="s">
        <v>346</v>
      </c>
      <c r="C1451" s="5" t="s">
        <v>344</v>
      </c>
      <c r="D1451" s="5" t="s">
        <v>54</v>
      </c>
      <c r="E1451" s="5" t="s">
        <v>24</v>
      </c>
      <c r="F1451" s="6">
        <v>45291</v>
      </c>
      <c r="G1451" s="5">
        <v>1168</v>
      </c>
      <c r="H1451" s="9">
        <v>1328</v>
      </c>
      <c r="I1451" s="8">
        <f>IFERROR(H1452/G1452,"")</f>
        <v>1.0526315789473684</v>
      </c>
      <c r="J1451" s="15">
        <f t="shared" si="188"/>
        <v>1.0526315789473684</v>
      </c>
      <c r="K1451" s="5" t="s">
        <v>55</v>
      </c>
      <c r="L1451" s="5" t="s">
        <v>55</v>
      </c>
      <c r="M1451" s="5">
        <f t="shared" si="182"/>
        <v>2024</v>
      </c>
      <c r="N1451" s="5" t="str">
        <f t="shared" si="183"/>
        <v>Junio</v>
      </c>
      <c r="O1451" s="6" t="str">
        <f t="shared" si="184"/>
        <v>2024-2</v>
      </c>
      <c r="P1451" s="16">
        <v>0</v>
      </c>
      <c r="Q1451" s="16">
        <v>0</v>
      </c>
      <c r="R1451" s="5">
        <v>0</v>
      </c>
      <c r="S1451" s="5" t="s">
        <v>56</v>
      </c>
      <c r="T1451" s="5" t="str">
        <f t="shared" si="185"/>
        <v>381-2024-06-30</v>
      </c>
    </row>
    <row r="1452" spans="1:20" x14ac:dyDescent="0.3">
      <c r="A1452" s="41">
        <v>381</v>
      </c>
      <c r="B1452" s="5" t="s">
        <v>346</v>
      </c>
      <c r="C1452" s="5" t="s">
        <v>344</v>
      </c>
      <c r="D1452" s="5" t="s">
        <v>54</v>
      </c>
      <c r="E1452" s="5" t="s">
        <v>24</v>
      </c>
      <c r="F1452" s="17">
        <v>45473</v>
      </c>
      <c r="G1452" s="5">
        <v>1482</v>
      </c>
      <c r="H1452" s="9">
        <v>1560</v>
      </c>
      <c r="I1452" s="15">
        <f>IFERROR(IF((H1453/G1453)&gt;1.3,1.3,H1453/G1453),"")</f>
        <v>0.89191643960036326</v>
      </c>
      <c r="J1452" s="15">
        <f t="shared" si="188"/>
        <v>0.89191643960036326</v>
      </c>
      <c r="K1452" s="5" t="s">
        <v>55</v>
      </c>
      <c r="L1452" s="5" t="s">
        <v>55</v>
      </c>
      <c r="M1452" s="5">
        <f t="shared" si="182"/>
        <v>2024</v>
      </c>
      <c r="N1452" s="5" t="str">
        <f t="shared" si="183"/>
        <v>Diciembre</v>
      </c>
      <c r="O1452" s="6" t="str">
        <f t="shared" si="184"/>
        <v>2022-1</v>
      </c>
      <c r="P1452" s="16">
        <v>0</v>
      </c>
      <c r="Q1452" s="16">
        <v>0</v>
      </c>
      <c r="R1452" s="5">
        <v>0</v>
      </c>
      <c r="S1452" s="5" t="s">
        <v>56</v>
      </c>
      <c r="T1452" s="5" t="str">
        <f t="shared" si="185"/>
        <v>381-2024-12-31</v>
      </c>
    </row>
    <row r="1453" spans="1:20" x14ac:dyDescent="0.3">
      <c r="A1453" s="25">
        <v>381</v>
      </c>
      <c r="B1453" s="5" t="s">
        <v>346</v>
      </c>
      <c r="C1453" s="5" t="s">
        <v>344</v>
      </c>
      <c r="D1453" s="5" t="s">
        <v>54</v>
      </c>
      <c r="E1453" s="5" t="s">
        <v>24</v>
      </c>
      <c r="F1453" s="6">
        <v>45657</v>
      </c>
      <c r="G1453" s="5">
        <v>1101</v>
      </c>
      <c r="H1453" s="5">
        <v>982</v>
      </c>
      <c r="I1453" s="15">
        <f>IFERROR(IF((H1454/G1454)&gt;1.3,1.3,H1454/G1454),"")</f>
        <v>1.0143017037681881</v>
      </c>
      <c r="J1453" s="15">
        <f t="shared" si="188"/>
        <v>1.0143017037681881</v>
      </c>
      <c r="K1453" s="5" t="s">
        <v>55</v>
      </c>
      <c r="L1453" s="5" t="s">
        <v>55</v>
      </c>
      <c r="M1453" s="5">
        <f t="shared" si="182"/>
        <v>2022</v>
      </c>
      <c r="N1453" s="5" t="str">
        <f t="shared" si="183"/>
        <v>Junio</v>
      </c>
      <c r="O1453" s="6" t="str">
        <f t="shared" si="184"/>
        <v>2022-2</v>
      </c>
      <c r="P1453" s="16">
        <v>0</v>
      </c>
      <c r="Q1453" s="16">
        <v>0</v>
      </c>
      <c r="R1453" s="5">
        <v>0</v>
      </c>
      <c r="S1453" s="5" t="s">
        <v>56</v>
      </c>
      <c r="T1453" s="5" t="str">
        <f t="shared" si="185"/>
        <v>382-2022-06-30</v>
      </c>
    </row>
    <row r="1454" spans="1:20" x14ac:dyDescent="0.3">
      <c r="A1454" s="5">
        <v>382</v>
      </c>
      <c r="B1454" s="5" t="s">
        <v>347</v>
      </c>
      <c r="C1454" s="5" t="s">
        <v>344</v>
      </c>
      <c r="D1454" s="5" t="s">
        <v>54</v>
      </c>
      <c r="E1454" s="5" t="s">
        <v>24</v>
      </c>
      <c r="F1454" s="6">
        <v>44742</v>
      </c>
      <c r="G1454" s="5">
        <v>8041</v>
      </c>
      <c r="H1454" s="9">
        <v>8156</v>
      </c>
      <c r="I1454" s="21">
        <v>1.0143017037681881</v>
      </c>
      <c r="J1454" s="15">
        <v>1.0143017037681881</v>
      </c>
      <c r="K1454" s="5" t="s">
        <v>55</v>
      </c>
      <c r="L1454" s="5" t="s">
        <v>55</v>
      </c>
      <c r="M1454" s="5">
        <f t="shared" si="182"/>
        <v>2022</v>
      </c>
      <c r="N1454" s="5" t="str">
        <f t="shared" si="183"/>
        <v>Diciembre</v>
      </c>
      <c r="O1454" s="6" t="str">
        <f t="shared" si="184"/>
        <v>2023-1</v>
      </c>
      <c r="P1454" s="5">
        <v>0</v>
      </c>
      <c r="Q1454" s="5">
        <v>0</v>
      </c>
      <c r="R1454" s="5">
        <v>0</v>
      </c>
      <c r="S1454" s="5" t="s">
        <v>56</v>
      </c>
      <c r="T1454" s="5" t="str">
        <f t="shared" si="185"/>
        <v>382-2022-12-31</v>
      </c>
    </row>
    <row r="1455" spans="1:20" x14ac:dyDescent="0.3">
      <c r="A1455" s="5">
        <v>382</v>
      </c>
      <c r="B1455" s="5" t="s">
        <v>347</v>
      </c>
      <c r="C1455" s="5" t="s">
        <v>344</v>
      </c>
      <c r="D1455" s="5" t="s">
        <v>54</v>
      </c>
      <c r="E1455" s="5" t="s">
        <v>24</v>
      </c>
      <c r="F1455" s="6">
        <v>44926</v>
      </c>
      <c r="G1455" s="5">
        <v>7245</v>
      </c>
      <c r="H1455" s="9">
        <v>7311</v>
      </c>
      <c r="I1455" s="21">
        <v>1.009109730848861</v>
      </c>
      <c r="J1455" s="15">
        <v>1.009109730848861</v>
      </c>
      <c r="K1455" s="5" t="s">
        <v>55</v>
      </c>
      <c r="L1455" s="5" t="s">
        <v>55</v>
      </c>
      <c r="M1455" s="5">
        <f t="shared" si="182"/>
        <v>2023</v>
      </c>
      <c r="N1455" s="5" t="str">
        <f t="shared" si="183"/>
        <v>Junio</v>
      </c>
      <c r="O1455" s="6" t="str">
        <f t="shared" si="184"/>
        <v>2023-2</v>
      </c>
      <c r="P1455" s="5">
        <v>0</v>
      </c>
      <c r="Q1455" s="5">
        <v>0</v>
      </c>
      <c r="R1455" s="5">
        <v>0</v>
      </c>
      <c r="S1455" s="5" t="s">
        <v>56</v>
      </c>
      <c r="T1455" s="5" t="str">
        <f t="shared" si="185"/>
        <v>382-2023-06-30</v>
      </c>
    </row>
    <row r="1456" spans="1:20" x14ac:dyDescent="0.3">
      <c r="A1456" s="5">
        <v>382</v>
      </c>
      <c r="B1456" s="5" t="s">
        <v>347</v>
      </c>
      <c r="C1456" s="5" t="s">
        <v>344</v>
      </c>
      <c r="D1456" s="5" t="s">
        <v>54</v>
      </c>
      <c r="E1456" s="5" t="s">
        <v>24</v>
      </c>
      <c r="F1456" s="6">
        <v>45107</v>
      </c>
      <c r="G1456" s="5">
        <v>9117</v>
      </c>
      <c r="H1456" s="9">
        <v>9231</v>
      </c>
      <c r="I1456" s="8">
        <f>IFERROR(H1457/G1457,"")</f>
        <v>1.0300682773109244</v>
      </c>
      <c r="J1456" s="15">
        <f>IFERROR(IF((H1457/G1457)&gt;H1457/G1457,1.3,H1457/G1457),"")</f>
        <v>1.0300682773109244</v>
      </c>
      <c r="K1456" s="5" t="s">
        <v>55</v>
      </c>
      <c r="L1456" s="5" t="s">
        <v>55</v>
      </c>
      <c r="M1456" s="5">
        <f t="shared" si="182"/>
        <v>2023</v>
      </c>
      <c r="N1456" s="5" t="str">
        <f t="shared" si="183"/>
        <v>Diciembre</v>
      </c>
      <c r="O1456" s="6" t="str">
        <f t="shared" si="184"/>
        <v>2024-1</v>
      </c>
      <c r="P1456" s="16">
        <v>0</v>
      </c>
      <c r="Q1456" s="16">
        <v>0</v>
      </c>
      <c r="R1456" s="5">
        <v>0</v>
      </c>
      <c r="S1456" s="5" t="s">
        <v>56</v>
      </c>
      <c r="T1456" s="5" t="str">
        <f t="shared" si="185"/>
        <v>382-2023-12-31</v>
      </c>
    </row>
    <row r="1457" spans="1:20" x14ac:dyDescent="0.3">
      <c r="A1457" s="5">
        <v>382</v>
      </c>
      <c r="B1457" s="5" t="s">
        <v>347</v>
      </c>
      <c r="C1457" s="5" t="s">
        <v>344</v>
      </c>
      <c r="D1457" s="5" t="s">
        <v>54</v>
      </c>
      <c r="E1457" s="5" t="s">
        <v>24</v>
      </c>
      <c r="F1457" s="6">
        <v>45291</v>
      </c>
      <c r="G1457" s="5">
        <v>7616</v>
      </c>
      <c r="H1457" s="9">
        <v>7845</v>
      </c>
      <c r="I1457" s="8">
        <f>IFERROR(H1458/G1458,"")</f>
        <v>0.93698630136986305</v>
      </c>
      <c r="J1457" s="15">
        <f>IFERROR(IF((H1458/G1458)&gt;H1458/G1458,1.3,H1458/G1458),"")</f>
        <v>0.93698630136986305</v>
      </c>
      <c r="K1457" s="5" t="s">
        <v>55</v>
      </c>
      <c r="L1457" s="5" t="s">
        <v>55</v>
      </c>
      <c r="M1457" s="5">
        <f t="shared" si="182"/>
        <v>2024</v>
      </c>
      <c r="N1457" s="5" t="str">
        <f t="shared" si="183"/>
        <v>Junio</v>
      </c>
      <c r="O1457" s="6" t="str">
        <f t="shared" si="184"/>
        <v>2024-2</v>
      </c>
      <c r="P1457" s="16">
        <v>0</v>
      </c>
      <c r="Q1457" s="16">
        <v>0</v>
      </c>
      <c r="R1457" s="5">
        <v>0</v>
      </c>
      <c r="S1457" s="5" t="s">
        <v>56</v>
      </c>
      <c r="T1457" s="5" t="str">
        <f t="shared" si="185"/>
        <v>382-2024-06-30</v>
      </c>
    </row>
    <row r="1458" spans="1:20" x14ac:dyDescent="0.3">
      <c r="A1458" s="5">
        <v>382</v>
      </c>
      <c r="B1458" s="5" t="s">
        <v>347</v>
      </c>
      <c r="C1458" s="5" t="s">
        <v>344</v>
      </c>
      <c r="D1458" s="5" t="s">
        <v>54</v>
      </c>
      <c r="E1458" s="5" t="s">
        <v>24</v>
      </c>
      <c r="F1458" s="17">
        <v>45473</v>
      </c>
      <c r="G1458" s="5">
        <v>10220</v>
      </c>
      <c r="H1458" s="9">
        <v>9576</v>
      </c>
      <c r="I1458" s="15">
        <f>IFERROR(IF((H1459/G1459)&gt;1.3,1.3,H1459/G1459),"")</f>
        <v>0.98126520681265206</v>
      </c>
      <c r="J1458" s="15">
        <f>IFERROR(IF((H1459/G1459)&gt;H1459/G1459,1.3,H1459/G1459),"")</f>
        <v>0.98126520681265206</v>
      </c>
      <c r="K1458" s="5" t="s">
        <v>55</v>
      </c>
      <c r="L1458" s="5" t="s">
        <v>55</v>
      </c>
      <c r="M1458" s="5">
        <f t="shared" si="182"/>
        <v>2024</v>
      </c>
      <c r="N1458" s="5" t="str">
        <f t="shared" si="183"/>
        <v>Diciembre</v>
      </c>
      <c r="O1458" s="6" t="str">
        <f t="shared" si="184"/>
        <v>2022-1</v>
      </c>
      <c r="P1458" s="16">
        <v>0</v>
      </c>
      <c r="Q1458" s="16">
        <v>0</v>
      </c>
      <c r="R1458" s="5">
        <v>0</v>
      </c>
      <c r="S1458" s="5" t="s">
        <v>56</v>
      </c>
      <c r="T1458" s="5" t="str">
        <f t="shared" si="185"/>
        <v>382-2024-12-31</v>
      </c>
    </row>
    <row r="1459" spans="1:20" x14ac:dyDescent="0.3">
      <c r="A1459" s="25">
        <v>382</v>
      </c>
      <c r="B1459" s="5" t="s">
        <v>347</v>
      </c>
      <c r="C1459" s="5" t="s">
        <v>344</v>
      </c>
      <c r="D1459" s="5" t="s">
        <v>54</v>
      </c>
      <c r="E1459" s="5" t="s">
        <v>24</v>
      </c>
      <c r="F1459" s="6">
        <v>45657</v>
      </c>
      <c r="G1459" s="5">
        <v>8220</v>
      </c>
      <c r="H1459" s="16">
        <v>8066</v>
      </c>
      <c r="I1459" s="15">
        <f>IFERROR(IF((H1460/G1460)&gt;1.3,1.3,H1460/G1460),"")</f>
        <v>1.1862549800796813</v>
      </c>
      <c r="J1459" s="15">
        <f>IFERROR(IF((H1460/G1460)&gt;H1460/G1460,1.3,H1460/G1460),"")</f>
        <v>1.1862549800796813</v>
      </c>
      <c r="K1459" s="5" t="s">
        <v>55</v>
      </c>
      <c r="L1459" s="5" t="s">
        <v>55</v>
      </c>
      <c r="M1459" s="5">
        <f t="shared" si="182"/>
        <v>2022</v>
      </c>
      <c r="N1459" s="5" t="str">
        <f t="shared" si="183"/>
        <v>Junio</v>
      </c>
      <c r="O1459" s="6" t="str">
        <f t="shared" si="184"/>
        <v>2022-2</v>
      </c>
      <c r="P1459" s="16">
        <v>0</v>
      </c>
      <c r="Q1459" s="16">
        <v>0</v>
      </c>
      <c r="R1459" s="5">
        <v>0</v>
      </c>
      <c r="S1459" s="5" t="s">
        <v>56</v>
      </c>
      <c r="T1459" s="5" t="str">
        <f t="shared" si="185"/>
        <v>383-2022-06-30</v>
      </c>
    </row>
    <row r="1460" spans="1:20" x14ac:dyDescent="0.3">
      <c r="A1460" s="37">
        <v>383</v>
      </c>
      <c r="B1460" s="5" t="s">
        <v>348</v>
      </c>
      <c r="C1460" s="5" t="s">
        <v>344</v>
      </c>
      <c r="D1460" s="5" t="s">
        <v>54</v>
      </c>
      <c r="E1460" s="5" t="s">
        <v>24</v>
      </c>
      <c r="F1460" s="6">
        <v>44742</v>
      </c>
      <c r="G1460" s="5">
        <v>1004</v>
      </c>
      <c r="H1460" s="9">
        <v>1191</v>
      </c>
      <c r="I1460" s="21">
        <v>1.1862549800796811</v>
      </c>
      <c r="J1460" s="15">
        <v>1.1862549800796811</v>
      </c>
      <c r="K1460" s="5" t="s">
        <v>55</v>
      </c>
      <c r="L1460" s="5" t="s">
        <v>55</v>
      </c>
      <c r="M1460" s="5">
        <f t="shared" si="182"/>
        <v>2022</v>
      </c>
      <c r="N1460" s="5" t="str">
        <f t="shared" si="183"/>
        <v>Diciembre</v>
      </c>
      <c r="O1460" s="6" t="str">
        <f t="shared" si="184"/>
        <v>2023-1</v>
      </c>
      <c r="P1460" s="5">
        <v>0</v>
      </c>
      <c r="Q1460" s="5">
        <v>0</v>
      </c>
      <c r="R1460" s="5">
        <v>0</v>
      </c>
      <c r="S1460" s="5" t="s">
        <v>56</v>
      </c>
      <c r="T1460" s="5" t="str">
        <f t="shared" si="185"/>
        <v>383-2022-12-31</v>
      </c>
    </row>
    <row r="1461" spans="1:20" x14ac:dyDescent="0.3">
      <c r="A1461" s="37">
        <v>383</v>
      </c>
      <c r="B1461" s="5" t="s">
        <v>348</v>
      </c>
      <c r="C1461" s="5" t="s">
        <v>344</v>
      </c>
      <c r="D1461" s="5" t="s">
        <v>54</v>
      </c>
      <c r="E1461" s="5" t="s">
        <v>24</v>
      </c>
      <c r="F1461" s="6">
        <v>44926</v>
      </c>
      <c r="G1461" s="5">
        <v>764</v>
      </c>
      <c r="H1461" s="9">
        <v>993</v>
      </c>
      <c r="I1461" s="21">
        <v>1.299738219895288</v>
      </c>
      <c r="J1461" s="15">
        <v>1.299738219895288</v>
      </c>
      <c r="K1461" s="5" t="s">
        <v>55</v>
      </c>
      <c r="L1461" s="5" t="s">
        <v>55</v>
      </c>
      <c r="M1461" s="5">
        <f t="shared" si="182"/>
        <v>2023</v>
      </c>
      <c r="N1461" s="5" t="str">
        <f t="shared" si="183"/>
        <v>Junio</v>
      </c>
      <c r="O1461" s="6" t="str">
        <f t="shared" si="184"/>
        <v>2023-2</v>
      </c>
      <c r="P1461" s="5">
        <v>0</v>
      </c>
      <c r="Q1461" s="5">
        <v>0</v>
      </c>
      <c r="R1461" s="5">
        <v>0</v>
      </c>
      <c r="S1461" s="5" t="s">
        <v>56</v>
      </c>
      <c r="T1461" s="5" t="str">
        <f t="shared" si="185"/>
        <v>383-2023-06-30</v>
      </c>
    </row>
    <row r="1462" spans="1:20" x14ac:dyDescent="0.3">
      <c r="A1462" s="41">
        <v>383</v>
      </c>
      <c r="B1462" s="5" t="s">
        <v>348</v>
      </c>
      <c r="C1462" s="5" t="s">
        <v>344</v>
      </c>
      <c r="D1462" s="5" t="s">
        <v>54</v>
      </c>
      <c r="E1462" s="5" t="s">
        <v>24</v>
      </c>
      <c r="F1462" s="6">
        <v>45107</v>
      </c>
      <c r="G1462" s="3">
        <v>1279</v>
      </c>
      <c r="H1462" s="9">
        <v>1399</v>
      </c>
      <c r="I1462" s="8">
        <f>IFERROR(H1463/G1463,"")</f>
        <v>1.4564732142857142</v>
      </c>
      <c r="J1462" s="15">
        <f>IFERROR(IF((H1463/G1463)&gt;H1463/G1463,1.3,H1463/G1463),"")</f>
        <v>1.4564732142857142</v>
      </c>
      <c r="K1462" s="5" t="s">
        <v>55</v>
      </c>
      <c r="L1462" s="5" t="s">
        <v>55</v>
      </c>
      <c r="M1462" s="5">
        <f t="shared" si="182"/>
        <v>2023</v>
      </c>
      <c r="N1462" s="5" t="str">
        <f t="shared" si="183"/>
        <v>Diciembre</v>
      </c>
      <c r="O1462" s="6" t="str">
        <f t="shared" si="184"/>
        <v>2024-1</v>
      </c>
      <c r="P1462" s="16">
        <v>0</v>
      </c>
      <c r="Q1462" s="16">
        <v>0</v>
      </c>
      <c r="R1462" s="5">
        <v>0</v>
      </c>
      <c r="S1462" s="5" t="s">
        <v>56</v>
      </c>
      <c r="T1462" s="5" t="str">
        <f t="shared" si="185"/>
        <v>383-2023-12-31</v>
      </c>
    </row>
    <row r="1463" spans="1:20" x14ac:dyDescent="0.3">
      <c r="A1463" s="37">
        <v>383</v>
      </c>
      <c r="B1463" s="5" t="s">
        <v>348</v>
      </c>
      <c r="C1463" s="5" t="s">
        <v>344</v>
      </c>
      <c r="D1463" s="5" t="s">
        <v>54</v>
      </c>
      <c r="E1463" s="5" t="s">
        <v>24</v>
      </c>
      <c r="F1463" s="6">
        <v>45291</v>
      </c>
      <c r="G1463" s="3">
        <v>896</v>
      </c>
      <c r="H1463" s="9">
        <v>1305</v>
      </c>
      <c r="I1463" s="8">
        <f>IFERROR(H1464/G1464,"")</f>
        <v>0.9875409836065574</v>
      </c>
      <c r="J1463" s="15">
        <f>IFERROR(IF((H1464/G1464)&gt;H1464/G1464,1.3,H1464/G1464),"")</f>
        <v>0.9875409836065574</v>
      </c>
      <c r="K1463" s="5" t="s">
        <v>55</v>
      </c>
      <c r="L1463" s="5" t="s">
        <v>55</v>
      </c>
      <c r="M1463" s="5">
        <f t="shared" si="182"/>
        <v>2024</v>
      </c>
      <c r="N1463" s="5" t="str">
        <f t="shared" si="183"/>
        <v>Junio</v>
      </c>
      <c r="O1463" s="6" t="str">
        <f t="shared" si="184"/>
        <v>2024-2</v>
      </c>
      <c r="P1463" s="16">
        <v>0</v>
      </c>
      <c r="Q1463" s="16">
        <v>0</v>
      </c>
      <c r="R1463" s="5">
        <v>0</v>
      </c>
      <c r="S1463" s="5" t="s">
        <v>56</v>
      </c>
      <c r="T1463" s="5" t="str">
        <f t="shared" si="185"/>
        <v>383-2024-06-30</v>
      </c>
    </row>
    <row r="1464" spans="1:20" x14ac:dyDescent="0.3">
      <c r="A1464" s="41">
        <v>383</v>
      </c>
      <c r="B1464" s="5" t="s">
        <v>348</v>
      </c>
      <c r="C1464" s="5" t="s">
        <v>344</v>
      </c>
      <c r="D1464" s="5" t="s">
        <v>54</v>
      </c>
      <c r="E1464" s="5" t="s">
        <v>24</v>
      </c>
      <c r="F1464" s="17">
        <v>45473</v>
      </c>
      <c r="G1464" s="3">
        <v>1525</v>
      </c>
      <c r="H1464" s="9">
        <v>1506</v>
      </c>
      <c r="I1464" s="15">
        <f>IFERROR(IF((H1465/G1465)&gt;1.3,1.3,H1465/G1465),"")</f>
        <v>1.1907775768535263</v>
      </c>
      <c r="J1464" s="15">
        <f>IFERROR(IF((H1465/G1465)&gt;H1465/G1465,1.3,H1465/G1465),"")</f>
        <v>1.1907775768535263</v>
      </c>
      <c r="K1464" s="5" t="s">
        <v>55</v>
      </c>
      <c r="L1464" s="5" t="s">
        <v>55</v>
      </c>
      <c r="M1464" s="5">
        <f t="shared" si="182"/>
        <v>2024</v>
      </c>
      <c r="N1464" s="5" t="str">
        <f t="shared" si="183"/>
        <v>Diciembre</v>
      </c>
      <c r="O1464" s="6" t="str">
        <f t="shared" si="184"/>
        <v>2022-1</v>
      </c>
      <c r="P1464" s="16">
        <v>0</v>
      </c>
      <c r="Q1464" s="16">
        <v>0</v>
      </c>
      <c r="R1464" s="5">
        <v>0</v>
      </c>
      <c r="S1464" s="5" t="s">
        <v>56</v>
      </c>
      <c r="T1464" s="5" t="str">
        <f t="shared" si="185"/>
        <v>383-2024-12-31</v>
      </c>
    </row>
    <row r="1465" spans="1:20" x14ac:dyDescent="0.3">
      <c r="A1465" s="25">
        <v>383</v>
      </c>
      <c r="B1465" s="5" t="s">
        <v>348</v>
      </c>
      <c r="C1465" s="5" t="s">
        <v>344</v>
      </c>
      <c r="D1465" s="5" t="s">
        <v>54</v>
      </c>
      <c r="E1465" s="5" t="s">
        <v>24</v>
      </c>
      <c r="F1465" s="6">
        <v>45657</v>
      </c>
      <c r="G1465" s="3">
        <v>1106</v>
      </c>
      <c r="H1465" s="10">
        <v>1317</v>
      </c>
      <c r="I1465" s="15">
        <f>IFERROR(IF((H1466/G1466)&gt;1.3,1.3,H1466/G1466),"")</f>
        <v>0.88200589970501475</v>
      </c>
      <c r="J1465" s="15">
        <f>IFERROR(IF((H1466/G1466)&gt;H1466/G1466,1.3,H1466/G1466),"")</f>
        <v>0.88200589970501475</v>
      </c>
      <c r="K1465" s="5" t="s">
        <v>55</v>
      </c>
      <c r="L1465" s="5" t="s">
        <v>55</v>
      </c>
      <c r="M1465" s="5">
        <f t="shared" si="182"/>
        <v>2022</v>
      </c>
      <c r="N1465" s="5" t="str">
        <f t="shared" si="183"/>
        <v>Junio</v>
      </c>
      <c r="O1465" s="6" t="str">
        <f t="shared" si="184"/>
        <v>2022-2</v>
      </c>
      <c r="P1465" s="16">
        <v>0</v>
      </c>
      <c r="Q1465" s="16">
        <v>0</v>
      </c>
      <c r="R1465" s="5">
        <v>0</v>
      </c>
      <c r="S1465" s="5" t="s">
        <v>56</v>
      </c>
      <c r="T1465" s="5" t="str">
        <f t="shared" si="185"/>
        <v>384-2022-06-30</v>
      </c>
    </row>
    <row r="1466" spans="1:20" x14ac:dyDescent="0.3">
      <c r="A1466" s="37">
        <v>384</v>
      </c>
      <c r="B1466" s="5" t="s">
        <v>349</v>
      </c>
      <c r="C1466" s="5" t="s">
        <v>344</v>
      </c>
      <c r="D1466" s="5" t="s">
        <v>54</v>
      </c>
      <c r="E1466" s="5" t="s">
        <v>24</v>
      </c>
      <c r="F1466" s="6">
        <v>44742</v>
      </c>
      <c r="G1466" s="5">
        <v>339</v>
      </c>
      <c r="H1466" s="9">
        <v>299</v>
      </c>
      <c r="I1466" s="21">
        <v>0.88200589970501475</v>
      </c>
      <c r="J1466" s="15">
        <v>0.88200589970501475</v>
      </c>
      <c r="K1466" s="5" t="s">
        <v>55</v>
      </c>
      <c r="L1466" s="5" t="s">
        <v>55</v>
      </c>
      <c r="M1466" s="5">
        <f t="shared" si="182"/>
        <v>2022</v>
      </c>
      <c r="N1466" s="5" t="str">
        <f t="shared" si="183"/>
        <v>Diciembre</v>
      </c>
      <c r="O1466" s="6" t="str">
        <f t="shared" si="184"/>
        <v>2023-1</v>
      </c>
      <c r="P1466" s="5">
        <v>0</v>
      </c>
      <c r="Q1466" s="5">
        <v>0</v>
      </c>
      <c r="R1466" s="5">
        <v>0</v>
      </c>
      <c r="S1466" s="5" t="s">
        <v>56</v>
      </c>
      <c r="T1466" s="5" t="str">
        <f t="shared" si="185"/>
        <v>384-2022-12-31</v>
      </c>
    </row>
    <row r="1467" spans="1:20" x14ac:dyDescent="0.3">
      <c r="A1467" s="37">
        <v>384</v>
      </c>
      <c r="B1467" s="5" t="s">
        <v>349</v>
      </c>
      <c r="C1467" s="5" t="s">
        <v>344</v>
      </c>
      <c r="D1467" s="5" t="s">
        <v>54</v>
      </c>
      <c r="E1467" s="5" t="s">
        <v>24</v>
      </c>
      <c r="F1467" s="6">
        <v>44926</v>
      </c>
      <c r="G1467" s="5">
        <v>195</v>
      </c>
      <c r="H1467" s="9">
        <v>188</v>
      </c>
      <c r="I1467" s="21">
        <v>0.96410256410256412</v>
      </c>
      <c r="J1467" s="15">
        <v>0.96410256410256412</v>
      </c>
      <c r="K1467" s="5" t="s">
        <v>55</v>
      </c>
      <c r="L1467" s="5" t="s">
        <v>55</v>
      </c>
      <c r="M1467" s="5">
        <f t="shared" si="182"/>
        <v>2023</v>
      </c>
      <c r="N1467" s="5" t="str">
        <f t="shared" si="183"/>
        <v>Junio</v>
      </c>
      <c r="O1467" s="6" t="str">
        <f t="shared" si="184"/>
        <v>2023-2</v>
      </c>
      <c r="P1467" s="5">
        <v>0</v>
      </c>
      <c r="Q1467" s="5">
        <v>0</v>
      </c>
      <c r="R1467" s="5">
        <v>0</v>
      </c>
      <c r="S1467" s="5" t="s">
        <v>56</v>
      </c>
      <c r="T1467" s="5" t="str">
        <f t="shared" si="185"/>
        <v>384-2023-06-30</v>
      </c>
    </row>
    <row r="1468" spans="1:20" x14ac:dyDescent="0.3">
      <c r="A1468" s="41">
        <v>384</v>
      </c>
      <c r="B1468" s="5" t="s">
        <v>349</v>
      </c>
      <c r="C1468" s="5" t="s">
        <v>344</v>
      </c>
      <c r="D1468" s="5" t="s">
        <v>54</v>
      </c>
      <c r="E1468" s="5" t="s">
        <v>24</v>
      </c>
      <c r="F1468" s="6">
        <v>45107</v>
      </c>
      <c r="G1468" s="5">
        <v>306</v>
      </c>
      <c r="H1468" s="9">
        <v>332</v>
      </c>
      <c r="I1468" s="8">
        <f>IFERROR(H1469/G1469,"")</f>
        <v>1.1487179487179486</v>
      </c>
      <c r="J1468" s="15">
        <f>IFERROR(IF((H1469/G1469)&gt;H1469/G1469,1.3,H1469/G1469),"")</f>
        <v>1.1487179487179486</v>
      </c>
      <c r="K1468" s="5" t="s">
        <v>55</v>
      </c>
      <c r="L1468" s="5" t="s">
        <v>55</v>
      </c>
      <c r="M1468" s="5">
        <f t="shared" si="182"/>
        <v>2023</v>
      </c>
      <c r="N1468" s="5" t="str">
        <f t="shared" si="183"/>
        <v>Diciembre</v>
      </c>
      <c r="O1468" s="6" t="str">
        <f t="shared" si="184"/>
        <v>2024-1</v>
      </c>
      <c r="P1468" s="16">
        <v>0</v>
      </c>
      <c r="Q1468" s="16">
        <v>0</v>
      </c>
      <c r="R1468" s="5">
        <v>0</v>
      </c>
      <c r="S1468" s="5" t="s">
        <v>56</v>
      </c>
      <c r="T1468" s="5" t="str">
        <f t="shared" si="185"/>
        <v>384-2023-12-31</v>
      </c>
    </row>
    <row r="1469" spans="1:20" x14ac:dyDescent="0.3">
      <c r="A1469" s="37">
        <v>384</v>
      </c>
      <c r="B1469" s="5" t="s">
        <v>349</v>
      </c>
      <c r="C1469" s="5" t="s">
        <v>344</v>
      </c>
      <c r="D1469" s="5" t="s">
        <v>54</v>
      </c>
      <c r="E1469" s="5" t="s">
        <v>24</v>
      </c>
      <c r="F1469" s="6">
        <v>45291</v>
      </c>
      <c r="G1469" s="5">
        <v>195</v>
      </c>
      <c r="H1469" s="9">
        <v>224</v>
      </c>
      <c r="I1469" s="8">
        <f>IFERROR(H1470/G1470,"")</f>
        <v>0.99449035812672182</v>
      </c>
      <c r="J1469" s="15">
        <f>IFERROR(IF((H1470/G1470)&gt;H1470/G1470,1.3,H1470/G1470),"")</f>
        <v>0.99449035812672182</v>
      </c>
      <c r="K1469" s="5" t="s">
        <v>55</v>
      </c>
      <c r="L1469" s="5" t="s">
        <v>55</v>
      </c>
      <c r="M1469" s="5">
        <f t="shared" si="182"/>
        <v>2024</v>
      </c>
      <c r="N1469" s="5" t="str">
        <f t="shared" si="183"/>
        <v>Junio</v>
      </c>
      <c r="O1469" s="6" t="str">
        <f t="shared" si="184"/>
        <v>2024-2</v>
      </c>
      <c r="P1469" s="16">
        <v>0</v>
      </c>
      <c r="Q1469" s="16">
        <v>0</v>
      </c>
      <c r="R1469" s="5">
        <v>0</v>
      </c>
      <c r="S1469" s="5" t="s">
        <v>56</v>
      </c>
      <c r="T1469" s="5" t="str">
        <f t="shared" si="185"/>
        <v>384-2024-06-30</v>
      </c>
    </row>
    <row r="1470" spans="1:20" x14ac:dyDescent="0.3">
      <c r="A1470" s="41">
        <v>384</v>
      </c>
      <c r="B1470" s="5" t="s">
        <v>349</v>
      </c>
      <c r="C1470" s="5" t="s">
        <v>344</v>
      </c>
      <c r="D1470" s="5" t="s">
        <v>54</v>
      </c>
      <c r="E1470" s="5" t="s">
        <v>24</v>
      </c>
      <c r="F1470" s="17">
        <v>45473</v>
      </c>
      <c r="G1470" s="5">
        <v>363</v>
      </c>
      <c r="H1470" s="9">
        <v>361</v>
      </c>
      <c r="I1470" s="15">
        <f>IFERROR(IF((H1471/G1471)&gt;1.3,1.3,H1471/G1471),"")</f>
        <v>0.87903225806451613</v>
      </c>
      <c r="J1470" s="15">
        <f>IFERROR(IF((H1471/G1471)&gt;H1471/G1471,1.3,H1471/G1471),"")</f>
        <v>0.87903225806451613</v>
      </c>
      <c r="K1470" s="5" t="s">
        <v>55</v>
      </c>
      <c r="L1470" s="5" t="s">
        <v>55</v>
      </c>
      <c r="M1470" s="5">
        <f t="shared" si="182"/>
        <v>2024</v>
      </c>
      <c r="N1470" s="5" t="str">
        <f t="shared" si="183"/>
        <v>Diciembre</v>
      </c>
      <c r="O1470" s="6" t="str">
        <f t="shared" si="184"/>
        <v>2022-1</v>
      </c>
      <c r="P1470" s="16">
        <v>0</v>
      </c>
      <c r="Q1470" s="16">
        <v>0</v>
      </c>
      <c r="R1470" s="5">
        <v>0</v>
      </c>
      <c r="S1470" s="5" t="s">
        <v>56</v>
      </c>
      <c r="T1470" s="5" t="str">
        <f t="shared" si="185"/>
        <v>384-2024-12-31</v>
      </c>
    </row>
    <row r="1471" spans="1:20" x14ac:dyDescent="0.3">
      <c r="A1471" s="25">
        <v>384</v>
      </c>
      <c r="B1471" s="5" t="s">
        <v>349</v>
      </c>
      <c r="C1471" s="5" t="s">
        <v>344</v>
      </c>
      <c r="D1471" s="5" t="s">
        <v>54</v>
      </c>
      <c r="E1471" s="5" t="s">
        <v>24</v>
      </c>
      <c r="F1471" s="6">
        <v>45657</v>
      </c>
      <c r="G1471" s="5">
        <v>248</v>
      </c>
      <c r="H1471" s="10">
        <v>218</v>
      </c>
      <c r="I1471" s="15">
        <f>IFERROR(IF((H1472/G1472)&gt;1.3,1.3,H1472/G1472),"")</f>
        <v>1.0808727030260141</v>
      </c>
      <c r="J1471" s="15">
        <f>IFERROR(IF((H1472/G1472)&gt;H1472/G1472,1.3,H1472/G1472),"")</f>
        <v>1.0808727030260141</v>
      </c>
      <c r="K1471" s="5" t="s">
        <v>55</v>
      </c>
      <c r="L1471" s="5" t="s">
        <v>55</v>
      </c>
      <c r="M1471" s="5">
        <f t="shared" si="182"/>
        <v>2022</v>
      </c>
      <c r="N1471" s="5" t="str">
        <f t="shared" si="183"/>
        <v>Junio</v>
      </c>
      <c r="O1471" s="6" t="str">
        <f t="shared" si="184"/>
        <v>2022-2</v>
      </c>
      <c r="P1471" s="16">
        <v>0</v>
      </c>
      <c r="Q1471" s="16">
        <v>0</v>
      </c>
      <c r="R1471" s="5">
        <v>0</v>
      </c>
      <c r="S1471" s="5" t="s">
        <v>56</v>
      </c>
      <c r="T1471" s="5" t="str">
        <f t="shared" si="185"/>
        <v>385-2022-06-30</v>
      </c>
    </row>
    <row r="1472" spans="1:20" x14ac:dyDescent="0.3">
      <c r="A1472" s="5">
        <v>385</v>
      </c>
      <c r="B1472" s="5" t="s">
        <v>350</v>
      </c>
      <c r="C1472" s="5" t="s">
        <v>351</v>
      </c>
      <c r="D1472" s="5" t="s">
        <v>54</v>
      </c>
      <c r="E1472" s="5" t="s">
        <v>24</v>
      </c>
      <c r="F1472" s="17">
        <v>44742</v>
      </c>
      <c r="G1472" s="11">
        <v>4345.5951990000003</v>
      </c>
      <c r="H1472" s="9">
        <v>4697.0352290000001</v>
      </c>
      <c r="I1472" s="15">
        <v>1.0808727030260139</v>
      </c>
      <c r="J1472" s="15">
        <v>1.0808727030260139</v>
      </c>
      <c r="K1472" s="5" t="s">
        <v>103</v>
      </c>
      <c r="L1472" s="5" t="s">
        <v>103</v>
      </c>
      <c r="M1472" s="5">
        <f t="shared" si="182"/>
        <v>2022</v>
      </c>
      <c r="N1472" s="5" t="str">
        <f t="shared" si="183"/>
        <v>Diciembre</v>
      </c>
      <c r="O1472" s="6" t="str">
        <f t="shared" si="184"/>
        <v>2023-1</v>
      </c>
      <c r="P1472" s="5">
        <v>0</v>
      </c>
      <c r="Q1472" s="5">
        <v>0</v>
      </c>
      <c r="R1472" s="5">
        <v>0</v>
      </c>
      <c r="S1472" s="5" t="s">
        <v>56</v>
      </c>
      <c r="T1472" s="5" t="str">
        <f t="shared" si="185"/>
        <v>385-2022-12-31</v>
      </c>
    </row>
    <row r="1473" spans="1:20" x14ac:dyDescent="0.3">
      <c r="A1473" s="5">
        <v>385</v>
      </c>
      <c r="B1473" s="5" t="s">
        <v>350</v>
      </c>
      <c r="C1473" s="5" t="s">
        <v>351</v>
      </c>
      <c r="D1473" s="5" t="s">
        <v>54</v>
      </c>
      <c r="E1473" s="5" t="s">
        <v>24</v>
      </c>
      <c r="F1473" s="17">
        <v>44926</v>
      </c>
      <c r="G1473" s="5">
        <v>9015.4048010000006</v>
      </c>
      <c r="H1473" s="9">
        <v>10035.311890999999</v>
      </c>
      <c r="I1473" s="15">
        <v>0.55493512287380198</v>
      </c>
      <c r="J1473" s="15">
        <v>0.55493512287380198</v>
      </c>
      <c r="K1473" s="5" t="s">
        <v>103</v>
      </c>
      <c r="L1473" s="5" t="s">
        <v>103</v>
      </c>
      <c r="M1473" s="5">
        <f t="shared" si="182"/>
        <v>2023</v>
      </c>
      <c r="N1473" s="5" t="str">
        <f t="shared" si="183"/>
        <v>Junio</v>
      </c>
      <c r="O1473" s="6" t="str">
        <f t="shared" si="184"/>
        <v>2023-2</v>
      </c>
      <c r="P1473" s="5">
        <v>0</v>
      </c>
      <c r="Q1473" s="5">
        <v>0</v>
      </c>
      <c r="R1473" s="5">
        <v>0</v>
      </c>
      <c r="S1473" s="5" t="s">
        <v>56</v>
      </c>
      <c r="T1473" s="5" t="str">
        <f t="shared" si="185"/>
        <v>385-2023-06-30</v>
      </c>
    </row>
    <row r="1474" spans="1:20" x14ac:dyDescent="0.3">
      <c r="A1474" s="41">
        <v>385</v>
      </c>
      <c r="B1474" s="5" t="s">
        <v>350</v>
      </c>
      <c r="C1474" s="5" t="s">
        <v>351</v>
      </c>
      <c r="D1474" s="5" t="s">
        <v>54</v>
      </c>
      <c r="E1474" s="5" t="s">
        <v>24</v>
      </c>
      <c r="F1474" s="6">
        <v>45107</v>
      </c>
      <c r="G1474" s="5">
        <f>5315206000/1000000</f>
        <v>5315.2060000000001</v>
      </c>
      <c r="H1474" s="9">
        <f>5473857759/1000000</f>
        <v>5473.8577590000004</v>
      </c>
      <c r="I1474" s="15">
        <f t="shared" ref="I1474:I1480" si="189">IFERROR(IF((H1475/G1475)&gt;1.3,1.3,H1475/G1475),"")</f>
        <v>1.2553149921891629</v>
      </c>
      <c r="J1474" s="15">
        <f t="shared" ref="J1474:J1486" si="190">IFERROR(IF((H1475/G1475)&gt;H1475/G1475,1.3,H1475/G1475),"")</f>
        <v>1.2553149921891629</v>
      </c>
      <c r="K1474" s="5" t="s">
        <v>103</v>
      </c>
      <c r="L1474" s="5" t="s">
        <v>103</v>
      </c>
      <c r="M1474" s="5">
        <f t="shared" si="182"/>
        <v>2023</v>
      </c>
      <c r="N1474" s="5" t="str">
        <f t="shared" si="183"/>
        <v>Diciembre</v>
      </c>
      <c r="O1474" s="6" t="str">
        <f t="shared" si="184"/>
        <v>2024-1</v>
      </c>
      <c r="P1474" s="16">
        <v>0</v>
      </c>
      <c r="Q1474" s="16">
        <v>0</v>
      </c>
      <c r="R1474" s="5">
        <v>1</v>
      </c>
      <c r="S1474" s="5" t="s">
        <v>47</v>
      </c>
      <c r="T1474" s="5" t="str">
        <f t="shared" si="185"/>
        <v>385-2023-12-31</v>
      </c>
    </row>
    <row r="1475" spans="1:20" x14ac:dyDescent="0.3">
      <c r="A1475" s="37">
        <v>385</v>
      </c>
      <c r="B1475" s="5" t="s">
        <v>350</v>
      </c>
      <c r="C1475" s="5" t="s">
        <v>351</v>
      </c>
      <c r="D1475" s="5" t="s">
        <v>54</v>
      </c>
      <c r="E1475" s="5" t="s">
        <v>24</v>
      </c>
      <c r="F1475" s="6">
        <v>45291</v>
      </c>
      <c r="G1475" s="5">
        <v>14097.721</v>
      </c>
      <c r="H1475" s="9">
        <v>17697.080526999998</v>
      </c>
      <c r="I1475" s="15">
        <f t="shared" si="189"/>
        <v>1.1362508178631643</v>
      </c>
      <c r="J1475" s="15">
        <f t="shared" si="190"/>
        <v>1.1362508178631643</v>
      </c>
      <c r="K1475" s="5" t="s">
        <v>103</v>
      </c>
      <c r="L1475" s="5" t="s">
        <v>103</v>
      </c>
      <c r="M1475" s="5">
        <f t="shared" si="182"/>
        <v>2024</v>
      </c>
      <c r="N1475" s="5" t="str">
        <f t="shared" si="183"/>
        <v>Junio</v>
      </c>
      <c r="O1475" s="6" t="str">
        <f t="shared" si="184"/>
        <v>2024-2</v>
      </c>
      <c r="P1475" s="16">
        <v>0</v>
      </c>
      <c r="Q1475" s="16">
        <v>0</v>
      </c>
      <c r="R1475" s="5">
        <v>1</v>
      </c>
      <c r="S1475" s="5" t="s">
        <v>47</v>
      </c>
      <c r="T1475" s="5" t="str">
        <f t="shared" si="185"/>
        <v>385-2024-06-30</v>
      </c>
    </row>
    <row r="1476" spans="1:20" x14ac:dyDescent="0.3">
      <c r="A1476" s="41">
        <v>385</v>
      </c>
      <c r="B1476" s="5" t="s">
        <v>350</v>
      </c>
      <c r="C1476" s="5" t="s">
        <v>351</v>
      </c>
      <c r="D1476" s="5" t="s">
        <v>54</v>
      </c>
      <c r="E1476" s="5" t="s">
        <v>24</v>
      </c>
      <c r="F1476" s="6">
        <v>45473</v>
      </c>
      <c r="G1476" s="5">
        <f>5441458845/1000000</f>
        <v>5441.4588450000001</v>
      </c>
      <c r="H1476" s="9">
        <f>6182862063/1000000</f>
        <v>6182.8620629999996</v>
      </c>
      <c r="I1476" s="15">
        <f t="shared" si="189"/>
        <v>0.85398321724869908</v>
      </c>
      <c r="J1476" s="15">
        <f t="shared" si="190"/>
        <v>0.85398321724869908</v>
      </c>
      <c r="K1476" s="5" t="s">
        <v>103</v>
      </c>
      <c r="L1476" s="5" t="s">
        <v>103</v>
      </c>
      <c r="M1476" s="5">
        <f t="shared" si="182"/>
        <v>2024</v>
      </c>
      <c r="N1476" s="5" t="str">
        <f t="shared" si="183"/>
        <v>Diciembre</v>
      </c>
      <c r="O1476" s="6" t="str">
        <f t="shared" si="184"/>
        <v>2023-2</v>
      </c>
      <c r="P1476" s="16">
        <v>0</v>
      </c>
      <c r="Q1476" s="16">
        <v>0</v>
      </c>
      <c r="R1476" s="5">
        <v>1</v>
      </c>
      <c r="S1476" s="5" t="s">
        <v>47</v>
      </c>
      <c r="T1476" s="5" t="str">
        <f t="shared" si="185"/>
        <v>385-2024-12-31</v>
      </c>
    </row>
    <row r="1477" spans="1:20" x14ac:dyDescent="0.3">
      <c r="A1477" s="25">
        <v>385</v>
      </c>
      <c r="B1477" s="5" t="s">
        <v>350</v>
      </c>
      <c r="C1477" s="5" t="s">
        <v>351</v>
      </c>
      <c r="D1477" s="5" t="s">
        <v>54</v>
      </c>
      <c r="E1477" s="5" t="s">
        <v>24</v>
      </c>
      <c r="F1477" s="6">
        <v>45657</v>
      </c>
      <c r="G1477" s="5">
        <f>15507493100/1000000</f>
        <v>15507.4931</v>
      </c>
      <c r="H1477" s="12">
        <v>13243.138849000001</v>
      </c>
      <c r="I1477" s="15">
        <f t="shared" si="189"/>
        <v>1.3</v>
      </c>
      <c r="J1477" s="15">
        <f t="shared" si="190"/>
        <v>1.3821917948332569</v>
      </c>
      <c r="K1477" s="5" t="s">
        <v>103</v>
      </c>
      <c r="L1477" s="5" t="s">
        <v>103</v>
      </c>
      <c r="M1477" s="5">
        <f t="shared" ref="M1477:M1540" si="191">YEAR(F1478)</f>
        <v>2023</v>
      </c>
      <c r="N1477" s="5" t="str">
        <f t="shared" ref="N1477:N1540" si="192">PROPER(TEXT(F1478,"mmmm"))</f>
        <v>Diciembre</v>
      </c>
      <c r="O1477" s="6" t="str">
        <f t="shared" ref="O1477:O1540" si="193">IF(OR(N1478="Enero",N1478="Febrero",N1478="Marzo",N1478="Abril",N1478="Mayo",N1478="Junio"),M1478&amp;"-1",IF(OR(N1478="Julio",N1478="Agosto",N1478="Septiembre",N1478="Octubre",N1478="Noviembre",N1478="Diciembre"),M1478&amp;"-2"))</f>
        <v>2024-1</v>
      </c>
      <c r="P1477" s="16">
        <v>0</v>
      </c>
      <c r="Q1477" s="16">
        <v>0</v>
      </c>
      <c r="R1477" s="5">
        <v>0</v>
      </c>
      <c r="S1477" s="5" t="s">
        <v>47</v>
      </c>
      <c r="T1477" s="5" t="str">
        <f t="shared" ref="T1477:T1540" si="194">A1478&amp;"-"&amp;YEAR(F1478)&amp;"-"&amp;IF(LEN(MONTH(F1478))=1,"0"&amp;MONTH(F1478),MONTH(F1478))&amp;"-"&amp;DAY(F1478)</f>
        <v>386-2023-12-31</v>
      </c>
    </row>
    <row r="1478" spans="1:20" x14ac:dyDescent="0.3">
      <c r="A1478" s="25">
        <v>386</v>
      </c>
      <c r="B1478" s="5" t="s">
        <v>352</v>
      </c>
      <c r="C1478" s="5" t="s">
        <v>351</v>
      </c>
      <c r="D1478" s="5" t="s">
        <v>54</v>
      </c>
      <c r="E1478" s="5" t="s">
        <v>24</v>
      </c>
      <c r="F1478" s="6">
        <v>45291</v>
      </c>
      <c r="G1478" s="9">
        <f>8782515000/1000000</f>
        <v>8782.5149999999994</v>
      </c>
      <c r="H1478" s="9">
        <f>12139120171/1000000</f>
        <v>12139.120171</v>
      </c>
      <c r="I1478" s="15">
        <f t="shared" si="189"/>
        <v>1.1362508178631643</v>
      </c>
      <c r="J1478" s="15">
        <f t="shared" si="190"/>
        <v>1.1362508178631643</v>
      </c>
      <c r="K1478" s="5" t="s">
        <v>103</v>
      </c>
      <c r="L1478" s="5" t="s">
        <v>103</v>
      </c>
      <c r="M1478" s="5">
        <f t="shared" si="191"/>
        <v>2024</v>
      </c>
      <c r="N1478" s="5" t="str">
        <f t="shared" si="192"/>
        <v>Junio</v>
      </c>
      <c r="O1478" s="6" t="str">
        <f t="shared" si="193"/>
        <v>2024-2</v>
      </c>
      <c r="P1478" s="16">
        <v>0</v>
      </c>
      <c r="Q1478" s="16">
        <v>0</v>
      </c>
      <c r="R1478" s="5">
        <v>1</v>
      </c>
      <c r="S1478" s="5" t="s">
        <v>47</v>
      </c>
      <c r="T1478" s="5" t="str">
        <f t="shared" si="194"/>
        <v>386-2024-06-30</v>
      </c>
    </row>
    <row r="1479" spans="1:20" x14ac:dyDescent="0.3">
      <c r="A1479" s="25">
        <v>386</v>
      </c>
      <c r="B1479" s="5" t="s">
        <v>352</v>
      </c>
      <c r="C1479" s="5" t="s">
        <v>351</v>
      </c>
      <c r="D1479" s="5" t="s">
        <v>54</v>
      </c>
      <c r="E1479" s="5" t="s">
        <v>24</v>
      </c>
      <c r="F1479" s="6">
        <v>45473</v>
      </c>
      <c r="G1479" s="9">
        <f>5441458845/1000000</f>
        <v>5441.4588450000001</v>
      </c>
      <c r="H1479" s="9">
        <f>6182862063/1000000</f>
        <v>6182.8620629999996</v>
      </c>
      <c r="I1479" s="15">
        <f t="shared" si="189"/>
        <v>0.75009994002846747</v>
      </c>
      <c r="J1479" s="15">
        <f t="shared" si="190"/>
        <v>0.75009994002846747</v>
      </c>
      <c r="K1479" s="5" t="s">
        <v>103</v>
      </c>
      <c r="L1479" s="5" t="s">
        <v>103</v>
      </c>
      <c r="M1479" s="5">
        <f t="shared" si="191"/>
        <v>2024</v>
      </c>
      <c r="N1479" s="5" t="str">
        <f t="shared" si="192"/>
        <v>Diciembre</v>
      </c>
      <c r="O1479" s="6" t="str">
        <f t="shared" si="193"/>
        <v>2023-1</v>
      </c>
      <c r="P1479" s="16">
        <v>0</v>
      </c>
      <c r="Q1479" s="16">
        <v>0</v>
      </c>
      <c r="R1479" s="5">
        <v>1</v>
      </c>
      <c r="S1479" s="5" t="s">
        <v>47</v>
      </c>
      <c r="T1479" s="5" t="str">
        <f t="shared" si="194"/>
        <v>386-2024-12-31</v>
      </c>
    </row>
    <row r="1480" spans="1:20" x14ac:dyDescent="0.3">
      <c r="A1480" s="25">
        <v>386</v>
      </c>
      <c r="B1480" s="5" t="s">
        <v>352</v>
      </c>
      <c r="C1480" s="5" t="s">
        <v>351</v>
      </c>
      <c r="D1480" s="5" t="s">
        <v>54</v>
      </c>
      <c r="E1480" s="5" t="s">
        <v>24</v>
      </c>
      <c r="F1480" s="6">
        <v>45657</v>
      </c>
      <c r="G1480" s="9">
        <f>10066034255/1000000</f>
        <v>10066.034255</v>
      </c>
      <c r="H1480" s="9">
        <f>7550531691/1000000</f>
        <v>7550.5316910000001</v>
      </c>
      <c r="I1480" s="15">
        <f t="shared" si="189"/>
        <v>1</v>
      </c>
      <c r="J1480" s="15">
        <f t="shared" si="190"/>
        <v>1</v>
      </c>
      <c r="K1480" s="5" t="s">
        <v>103</v>
      </c>
      <c r="L1480" s="5" t="s">
        <v>103</v>
      </c>
      <c r="M1480" s="5">
        <f t="shared" si="191"/>
        <v>2023</v>
      </c>
      <c r="N1480" s="5" t="str">
        <f t="shared" si="192"/>
        <v>Junio</v>
      </c>
      <c r="O1480" s="6" t="str">
        <f t="shared" si="193"/>
        <v>2023-2</v>
      </c>
      <c r="P1480" s="16">
        <v>0</v>
      </c>
      <c r="Q1480" s="16">
        <v>0</v>
      </c>
      <c r="R1480" s="5">
        <v>0</v>
      </c>
      <c r="S1480" s="5" t="s">
        <v>47</v>
      </c>
      <c r="T1480" s="5" t="str">
        <f t="shared" si="194"/>
        <v>387-2023-06-30</v>
      </c>
    </row>
    <row r="1481" spans="1:20" x14ac:dyDescent="0.3">
      <c r="A1481" s="25">
        <v>387</v>
      </c>
      <c r="B1481" s="5" t="s">
        <v>353</v>
      </c>
      <c r="C1481" s="5" t="s">
        <v>22</v>
      </c>
      <c r="D1481" s="5" t="s">
        <v>54</v>
      </c>
      <c r="E1481" s="5" t="s">
        <v>24</v>
      </c>
      <c r="F1481" s="17">
        <v>45107</v>
      </c>
      <c r="G1481" s="5">
        <v>38</v>
      </c>
      <c r="H1481" s="9">
        <v>38</v>
      </c>
      <c r="I1481" s="8" t="str">
        <f t="shared" ref="I1481:I1486" si="195">IFERROR(H1482/G1482,"")</f>
        <v/>
      </c>
      <c r="J1481" s="15" t="str">
        <f t="shared" si="190"/>
        <v/>
      </c>
      <c r="K1481" s="5" t="s">
        <v>103</v>
      </c>
      <c r="L1481" s="5" t="s">
        <v>103</v>
      </c>
      <c r="M1481" s="5">
        <f t="shared" si="191"/>
        <v>2023</v>
      </c>
      <c r="N1481" s="5" t="str">
        <f t="shared" si="192"/>
        <v>Diciembre</v>
      </c>
      <c r="O1481" s="6" t="str">
        <f t="shared" si="193"/>
        <v>2023-1</v>
      </c>
      <c r="P1481" s="16">
        <v>0</v>
      </c>
      <c r="Q1481" s="16">
        <v>0</v>
      </c>
      <c r="R1481" s="5">
        <v>0</v>
      </c>
      <c r="S1481" s="5" t="s">
        <v>26</v>
      </c>
      <c r="T1481" s="5" t="str">
        <f t="shared" si="194"/>
        <v>387-2023-12-31</v>
      </c>
    </row>
    <row r="1482" spans="1:20" x14ac:dyDescent="0.3">
      <c r="A1482" s="37">
        <v>387</v>
      </c>
      <c r="B1482" s="5" t="s">
        <v>353</v>
      </c>
      <c r="C1482" s="5" t="s">
        <v>22</v>
      </c>
      <c r="D1482" s="5" t="s">
        <v>54</v>
      </c>
      <c r="E1482" s="5" t="s">
        <v>24</v>
      </c>
      <c r="F1482" s="6">
        <v>45291</v>
      </c>
      <c r="G1482" s="5">
        <v>0</v>
      </c>
      <c r="H1482" s="9">
        <v>0</v>
      </c>
      <c r="I1482" s="8">
        <f t="shared" si="195"/>
        <v>1</v>
      </c>
      <c r="J1482" s="15">
        <f t="shared" si="190"/>
        <v>1</v>
      </c>
      <c r="K1482" s="5" t="s">
        <v>103</v>
      </c>
      <c r="L1482" s="5" t="s">
        <v>103</v>
      </c>
      <c r="M1482" s="5">
        <f t="shared" si="191"/>
        <v>2023</v>
      </c>
      <c r="N1482" s="5" t="str">
        <f t="shared" si="192"/>
        <v>Junio</v>
      </c>
      <c r="O1482" s="6" t="str">
        <f t="shared" si="193"/>
        <v>2023-2</v>
      </c>
      <c r="P1482" s="16">
        <v>0</v>
      </c>
      <c r="Q1482" s="16">
        <v>0</v>
      </c>
      <c r="R1482" s="5">
        <v>0</v>
      </c>
      <c r="S1482" s="5" t="s">
        <v>26</v>
      </c>
      <c r="T1482" s="5" t="str">
        <f t="shared" si="194"/>
        <v>388-2023-06-30</v>
      </c>
    </row>
    <row r="1483" spans="1:20" x14ac:dyDescent="0.3">
      <c r="A1483" s="25">
        <v>388</v>
      </c>
      <c r="B1483" s="5" t="s">
        <v>354</v>
      </c>
      <c r="C1483" s="5" t="s">
        <v>22</v>
      </c>
      <c r="D1483" s="5" t="s">
        <v>54</v>
      </c>
      <c r="E1483" s="5" t="s">
        <v>24</v>
      </c>
      <c r="F1483" s="17">
        <v>45107</v>
      </c>
      <c r="G1483" s="5">
        <v>77</v>
      </c>
      <c r="H1483" s="9">
        <v>77</v>
      </c>
      <c r="I1483" s="8">
        <f t="shared" si="195"/>
        <v>1</v>
      </c>
      <c r="J1483" s="15">
        <f t="shared" si="190"/>
        <v>1</v>
      </c>
      <c r="K1483" s="5" t="s">
        <v>103</v>
      </c>
      <c r="L1483" s="5" t="s">
        <v>103</v>
      </c>
      <c r="M1483" s="5">
        <f t="shared" si="191"/>
        <v>2023</v>
      </c>
      <c r="N1483" s="5" t="str">
        <f t="shared" si="192"/>
        <v>Diciembre</v>
      </c>
      <c r="O1483" s="6" t="str">
        <f t="shared" si="193"/>
        <v>2023-1</v>
      </c>
      <c r="P1483" s="16">
        <v>0</v>
      </c>
      <c r="Q1483" s="16">
        <v>0</v>
      </c>
      <c r="R1483" s="5">
        <v>0</v>
      </c>
      <c r="S1483" s="5" t="s">
        <v>26</v>
      </c>
      <c r="T1483" s="5" t="str">
        <f t="shared" si="194"/>
        <v>388-2023-12-31</v>
      </c>
    </row>
    <row r="1484" spans="1:20" x14ac:dyDescent="0.3">
      <c r="A1484" s="37">
        <v>388</v>
      </c>
      <c r="B1484" s="5" t="s">
        <v>354</v>
      </c>
      <c r="C1484" s="5" t="s">
        <v>22</v>
      </c>
      <c r="D1484" s="5" t="s">
        <v>54</v>
      </c>
      <c r="E1484" s="5" t="s">
        <v>24</v>
      </c>
      <c r="F1484" s="6">
        <v>45291</v>
      </c>
      <c r="G1484" s="5">
        <v>16</v>
      </c>
      <c r="H1484" s="9">
        <v>16</v>
      </c>
      <c r="I1484" s="8">
        <f t="shared" si="195"/>
        <v>0.93168498168498137</v>
      </c>
      <c r="J1484" s="15">
        <f t="shared" si="190"/>
        <v>0.93168498168498137</v>
      </c>
      <c r="K1484" s="5" t="s">
        <v>103</v>
      </c>
      <c r="L1484" s="5" t="s">
        <v>103</v>
      </c>
      <c r="M1484" s="5">
        <f t="shared" si="191"/>
        <v>2023</v>
      </c>
      <c r="N1484" s="5" t="str">
        <f t="shared" si="192"/>
        <v>Junio</v>
      </c>
      <c r="O1484" s="6" t="str">
        <f t="shared" si="193"/>
        <v>2023-2</v>
      </c>
      <c r="P1484" s="16">
        <v>0</v>
      </c>
      <c r="Q1484" s="16">
        <v>0</v>
      </c>
      <c r="R1484" s="5">
        <v>0</v>
      </c>
      <c r="S1484" s="5" t="s">
        <v>26</v>
      </c>
      <c r="T1484" s="5" t="str">
        <f t="shared" si="194"/>
        <v>389-2023-06-30</v>
      </c>
    </row>
    <row r="1485" spans="1:20" x14ac:dyDescent="0.3">
      <c r="A1485" s="25">
        <v>389</v>
      </c>
      <c r="B1485" s="5" t="s">
        <v>355</v>
      </c>
      <c r="C1485" s="5" t="s">
        <v>186</v>
      </c>
      <c r="D1485" s="5" t="s">
        <v>54</v>
      </c>
      <c r="E1485" s="5" t="s">
        <v>24</v>
      </c>
      <c r="F1485" s="17">
        <v>45107</v>
      </c>
      <c r="G1485" s="5">
        <v>91</v>
      </c>
      <c r="H1485" s="9">
        <v>84.783333333333303</v>
      </c>
      <c r="I1485" s="8">
        <f t="shared" si="195"/>
        <v>0.93868131868131865</v>
      </c>
      <c r="J1485" s="15">
        <f t="shared" si="190"/>
        <v>0.93868131868131865</v>
      </c>
      <c r="K1485" s="5" t="s">
        <v>103</v>
      </c>
      <c r="L1485" s="5" t="s">
        <v>103</v>
      </c>
      <c r="M1485" s="5">
        <f t="shared" si="191"/>
        <v>2023</v>
      </c>
      <c r="N1485" s="5" t="str">
        <f t="shared" si="192"/>
        <v>Diciembre</v>
      </c>
      <c r="O1485" s="6" t="str">
        <f t="shared" si="193"/>
        <v>2024-1</v>
      </c>
      <c r="P1485" s="16">
        <v>0</v>
      </c>
      <c r="Q1485" s="16">
        <v>0</v>
      </c>
      <c r="R1485" s="5">
        <v>0</v>
      </c>
      <c r="S1485" s="5" t="s">
        <v>51</v>
      </c>
      <c r="T1485" s="5" t="str">
        <f t="shared" si="194"/>
        <v>389-2023-12-31</v>
      </c>
    </row>
    <row r="1486" spans="1:20" x14ac:dyDescent="0.3">
      <c r="A1486" s="37">
        <v>389</v>
      </c>
      <c r="B1486" s="5" t="s">
        <v>355</v>
      </c>
      <c r="C1486" s="5" t="s">
        <v>186</v>
      </c>
      <c r="D1486" s="5" t="s">
        <v>54</v>
      </c>
      <c r="E1486" s="5" t="s">
        <v>24</v>
      </c>
      <c r="F1486" s="6">
        <v>45291</v>
      </c>
      <c r="G1486" s="5">
        <v>91</v>
      </c>
      <c r="H1486" s="9">
        <v>85.42</v>
      </c>
      <c r="I1486" s="8">
        <f t="shared" si="195"/>
        <v>0.99333333333333285</v>
      </c>
      <c r="J1486" s="15">
        <f t="shared" si="190"/>
        <v>0.99333333333333285</v>
      </c>
      <c r="K1486" s="5" t="s">
        <v>103</v>
      </c>
      <c r="L1486" s="5" t="s">
        <v>103</v>
      </c>
      <c r="M1486" s="5">
        <f t="shared" si="191"/>
        <v>2024</v>
      </c>
      <c r="N1486" s="5" t="str">
        <f t="shared" si="192"/>
        <v>Junio</v>
      </c>
      <c r="O1486" s="6" t="str">
        <f t="shared" si="193"/>
        <v>2024-2</v>
      </c>
      <c r="P1486" s="16">
        <v>0</v>
      </c>
      <c r="Q1486" s="16">
        <v>0</v>
      </c>
      <c r="R1486" s="5">
        <v>0</v>
      </c>
      <c r="S1486" s="5" t="s">
        <v>51</v>
      </c>
      <c r="T1486" s="5" t="str">
        <f t="shared" si="194"/>
        <v>389-2024-06-30</v>
      </c>
    </row>
    <row r="1487" spans="1:20" x14ac:dyDescent="0.3">
      <c r="A1487" s="5">
        <v>389</v>
      </c>
      <c r="B1487" s="5" t="s">
        <v>355</v>
      </c>
      <c r="C1487" s="5" t="s">
        <v>186</v>
      </c>
      <c r="D1487" s="5" t="s">
        <v>54</v>
      </c>
      <c r="E1487" s="5" t="s">
        <v>24</v>
      </c>
      <c r="F1487" s="6">
        <v>45473</v>
      </c>
      <c r="G1487" s="5">
        <v>85</v>
      </c>
      <c r="H1487" s="5">
        <v>84.433333333333294</v>
      </c>
      <c r="I1487" s="15">
        <v>0.99333333333333285</v>
      </c>
      <c r="J1487" s="15">
        <v>0.99333333333333285</v>
      </c>
      <c r="K1487" s="5" t="s">
        <v>25</v>
      </c>
      <c r="L1487" s="5" t="s">
        <v>25</v>
      </c>
      <c r="M1487" s="5">
        <f t="shared" si="191"/>
        <v>2024</v>
      </c>
      <c r="N1487" s="5" t="str">
        <f t="shared" si="192"/>
        <v>Diciembre</v>
      </c>
      <c r="O1487" s="6" t="str">
        <f t="shared" si="193"/>
        <v>2023-1</v>
      </c>
      <c r="P1487" s="5">
        <v>0</v>
      </c>
      <c r="Q1487" s="5">
        <v>0</v>
      </c>
      <c r="R1487" s="5">
        <v>0</v>
      </c>
      <c r="S1487" s="5" t="s">
        <v>51</v>
      </c>
      <c r="T1487" s="5" t="str">
        <f t="shared" si="194"/>
        <v>389-2024-12-31</v>
      </c>
    </row>
    <row r="1488" spans="1:20" x14ac:dyDescent="0.3">
      <c r="A1488" s="25">
        <v>389</v>
      </c>
      <c r="B1488" s="5" t="s">
        <v>355</v>
      </c>
      <c r="C1488" s="5" t="s">
        <v>186</v>
      </c>
      <c r="D1488" s="5" t="s">
        <v>54</v>
      </c>
      <c r="E1488" s="5" t="s">
        <v>24</v>
      </c>
      <c r="F1488" s="6">
        <v>45657</v>
      </c>
      <c r="G1488" s="5">
        <v>85</v>
      </c>
      <c r="H1488" s="10">
        <v>0</v>
      </c>
      <c r="I1488" s="15">
        <f>IFERROR(IF((H1489/G1489)&gt;1.3,1.3,H1489/G1489),"")</f>
        <v>1.1037999999999999</v>
      </c>
      <c r="J1488" s="15">
        <f>IFERROR(IF((H1489/G1489)&gt;H1489/G1489,1.3,H1489/G1489),"")</f>
        <v>1.1037999999999999</v>
      </c>
      <c r="K1488" s="5" t="s">
        <v>25</v>
      </c>
      <c r="L1488" s="5" t="s">
        <v>25</v>
      </c>
      <c r="M1488" s="5">
        <f t="shared" si="191"/>
        <v>2023</v>
      </c>
      <c r="N1488" s="5" t="str">
        <f t="shared" si="192"/>
        <v>Junio</v>
      </c>
      <c r="O1488" s="6" t="str">
        <f t="shared" si="193"/>
        <v>2023-2</v>
      </c>
      <c r="P1488" s="16">
        <v>0</v>
      </c>
      <c r="Q1488" s="16">
        <v>0</v>
      </c>
      <c r="R1488" s="5">
        <v>0</v>
      </c>
      <c r="S1488" s="5" t="s">
        <v>51</v>
      </c>
      <c r="T1488" s="5" t="str">
        <f t="shared" si="194"/>
        <v>390-2023-06-30</v>
      </c>
    </row>
    <row r="1489" spans="1:20" x14ac:dyDescent="0.3">
      <c r="A1489" s="25">
        <v>390</v>
      </c>
      <c r="B1489" s="5" t="s">
        <v>356</v>
      </c>
      <c r="C1489" s="5" t="s">
        <v>198</v>
      </c>
      <c r="D1489" s="5" t="s">
        <v>60</v>
      </c>
      <c r="E1489" s="5" t="s">
        <v>24</v>
      </c>
      <c r="F1489" s="6">
        <v>45107</v>
      </c>
      <c r="G1489" s="5">
        <v>100</v>
      </c>
      <c r="H1489" s="9">
        <v>110.38</v>
      </c>
      <c r="I1489" s="8">
        <f>IFERROR(H1490/G1490,"")</f>
        <v>0.95340000000000003</v>
      </c>
      <c r="J1489" s="15">
        <f>IFERROR(IF((H1490/G1490)&gt;H1490/G1490,1.3,H1490/G1490),"")</f>
        <v>0.95340000000000003</v>
      </c>
      <c r="K1489" s="5" t="s">
        <v>25</v>
      </c>
      <c r="L1489" s="5" t="s">
        <v>25</v>
      </c>
      <c r="M1489" s="5">
        <f t="shared" si="191"/>
        <v>2023</v>
      </c>
      <c r="N1489" s="5" t="str">
        <f t="shared" si="192"/>
        <v>Septiembre</v>
      </c>
      <c r="O1489" s="6" t="str">
        <f t="shared" si="193"/>
        <v>2023-2</v>
      </c>
      <c r="P1489" s="16">
        <v>0</v>
      </c>
      <c r="Q1489" s="16">
        <v>0</v>
      </c>
      <c r="R1489" s="5">
        <v>0</v>
      </c>
      <c r="S1489" s="5" t="s">
        <v>29</v>
      </c>
      <c r="T1489" s="5" t="str">
        <f t="shared" si="194"/>
        <v>390-2023-09-30</v>
      </c>
    </row>
    <row r="1490" spans="1:20" x14ac:dyDescent="0.3">
      <c r="A1490" s="25">
        <v>390</v>
      </c>
      <c r="B1490" s="5" t="s">
        <v>356</v>
      </c>
      <c r="C1490" s="5" t="s">
        <v>198</v>
      </c>
      <c r="D1490" s="5" t="s">
        <v>60</v>
      </c>
      <c r="E1490" s="5" t="s">
        <v>24</v>
      </c>
      <c r="F1490" s="6">
        <v>45199</v>
      </c>
      <c r="G1490" s="5">
        <v>100</v>
      </c>
      <c r="H1490" s="9">
        <v>95.34</v>
      </c>
      <c r="I1490" s="8">
        <f>IFERROR(H1491/G1491,"")</f>
        <v>0.99250000000000005</v>
      </c>
      <c r="J1490" s="15">
        <f>IFERROR(IF((H1491/G1491)&gt;H1491/G1491,1.3,H1491/G1491),"")</f>
        <v>0.99250000000000005</v>
      </c>
      <c r="K1490" s="5" t="s">
        <v>25</v>
      </c>
      <c r="L1490" s="5" t="s">
        <v>25</v>
      </c>
      <c r="M1490" s="5">
        <f t="shared" si="191"/>
        <v>2023</v>
      </c>
      <c r="N1490" s="5" t="str">
        <f t="shared" si="192"/>
        <v>Diciembre</v>
      </c>
      <c r="O1490" s="6" t="str">
        <f t="shared" si="193"/>
        <v>2024-1</v>
      </c>
      <c r="P1490" s="16">
        <v>0</v>
      </c>
      <c r="Q1490" s="16">
        <v>0</v>
      </c>
      <c r="R1490" s="5">
        <v>0</v>
      </c>
      <c r="S1490" s="5" t="s">
        <v>29</v>
      </c>
      <c r="T1490" s="5" t="str">
        <f t="shared" si="194"/>
        <v>390-2023-12-31</v>
      </c>
    </row>
    <row r="1491" spans="1:20" x14ac:dyDescent="0.3">
      <c r="A1491" s="25">
        <v>390</v>
      </c>
      <c r="B1491" s="5" t="s">
        <v>356</v>
      </c>
      <c r="C1491" s="5" t="s">
        <v>198</v>
      </c>
      <c r="D1491" s="5" t="s">
        <v>60</v>
      </c>
      <c r="E1491" s="5" t="s">
        <v>24</v>
      </c>
      <c r="F1491" s="6">
        <v>45291</v>
      </c>
      <c r="G1491" s="5">
        <v>100</v>
      </c>
      <c r="H1491" s="9">
        <v>99.25</v>
      </c>
      <c r="I1491" s="8">
        <f>IFERROR(H1492/G1492,"")</f>
        <v>1.6853</v>
      </c>
      <c r="J1491" s="15">
        <f>IFERROR(IF((H1492/G1492)&gt;H1492/G1492,1.3,H1492/G1492),"")</f>
        <v>1.6853</v>
      </c>
      <c r="K1491" s="5" t="s">
        <v>25</v>
      </c>
      <c r="L1491" s="5" t="s">
        <v>25</v>
      </c>
      <c r="M1491" s="5">
        <f t="shared" si="191"/>
        <v>2024</v>
      </c>
      <c r="N1491" s="5" t="str">
        <f t="shared" si="192"/>
        <v>Marzo</v>
      </c>
      <c r="O1491" s="6" t="str">
        <f t="shared" si="193"/>
        <v>2024-1</v>
      </c>
      <c r="P1491" s="16">
        <v>0</v>
      </c>
      <c r="Q1491" s="16">
        <v>0</v>
      </c>
      <c r="R1491" s="5">
        <v>0</v>
      </c>
      <c r="S1491" s="5" t="s">
        <v>29</v>
      </c>
      <c r="T1491" s="5" t="str">
        <f t="shared" si="194"/>
        <v>390-2024-03-31</v>
      </c>
    </row>
    <row r="1492" spans="1:20" x14ac:dyDescent="0.3">
      <c r="A1492" s="25">
        <v>390</v>
      </c>
      <c r="B1492" s="5" t="s">
        <v>356</v>
      </c>
      <c r="C1492" s="5" t="s">
        <v>198</v>
      </c>
      <c r="D1492" s="5" t="s">
        <v>60</v>
      </c>
      <c r="E1492" s="5" t="s">
        <v>24</v>
      </c>
      <c r="F1492" s="6">
        <v>45382</v>
      </c>
      <c r="G1492" s="5">
        <v>100</v>
      </c>
      <c r="H1492" s="10">
        <v>168.53</v>
      </c>
      <c r="I1492" s="15">
        <f>IFERROR(IF((H1493/G1493)&gt;1.3,1.3,H1493/G1493),"")</f>
        <v>1.1161000000000001</v>
      </c>
      <c r="J1492" s="15">
        <f>IFERROR(IF((H1493/G1493)&gt;H1493/G1493,1.3,H1493/G1493),"")</f>
        <v>1.1161000000000001</v>
      </c>
      <c r="K1492" s="5"/>
      <c r="L1492" s="5"/>
      <c r="M1492" s="5">
        <f t="shared" si="191"/>
        <v>2024</v>
      </c>
      <c r="N1492" s="5" t="str">
        <f t="shared" si="192"/>
        <v>Junio</v>
      </c>
      <c r="O1492" s="6" t="str">
        <f t="shared" si="193"/>
        <v>2024-2</v>
      </c>
      <c r="P1492" s="16">
        <v>0</v>
      </c>
      <c r="Q1492" s="16">
        <v>0</v>
      </c>
      <c r="R1492" s="5">
        <v>0</v>
      </c>
      <c r="S1492" s="5" t="s">
        <v>29</v>
      </c>
      <c r="T1492" s="5" t="str">
        <f t="shared" si="194"/>
        <v>390-2024-06-30</v>
      </c>
    </row>
    <row r="1493" spans="1:20" x14ac:dyDescent="0.3">
      <c r="A1493" s="5">
        <v>390</v>
      </c>
      <c r="B1493" s="5" t="s">
        <v>356</v>
      </c>
      <c r="C1493" s="5" t="s">
        <v>198</v>
      </c>
      <c r="D1493" s="5" t="s">
        <v>60</v>
      </c>
      <c r="E1493" s="5" t="s">
        <v>24</v>
      </c>
      <c r="F1493" s="6">
        <v>45473</v>
      </c>
      <c r="G1493" s="5">
        <v>100</v>
      </c>
      <c r="H1493" s="5">
        <v>111.61</v>
      </c>
      <c r="I1493" s="15">
        <v>1.1161000000000001</v>
      </c>
      <c r="J1493" s="15">
        <v>1.1161000000000001</v>
      </c>
      <c r="K1493" s="5"/>
      <c r="L1493" s="5"/>
      <c r="M1493" s="5">
        <f t="shared" si="191"/>
        <v>2024</v>
      </c>
      <c r="N1493" s="5" t="str">
        <f t="shared" si="192"/>
        <v>Septiembre</v>
      </c>
      <c r="O1493" s="6" t="str">
        <f t="shared" si="193"/>
        <v>2024-2</v>
      </c>
      <c r="P1493" s="5">
        <v>0</v>
      </c>
      <c r="Q1493" s="5">
        <v>0</v>
      </c>
      <c r="R1493" s="5">
        <v>0</v>
      </c>
      <c r="S1493" s="5" t="s">
        <v>29</v>
      </c>
      <c r="T1493" s="5" t="str">
        <f t="shared" si="194"/>
        <v>390-2024-09-30</v>
      </c>
    </row>
    <row r="1494" spans="1:20" x14ac:dyDescent="0.3">
      <c r="A1494" s="25">
        <v>390</v>
      </c>
      <c r="B1494" s="5" t="s">
        <v>356</v>
      </c>
      <c r="C1494" s="5" t="s">
        <v>198</v>
      </c>
      <c r="D1494" s="5" t="s">
        <v>60</v>
      </c>
      <c r="E1494" s="5" t="s">
        <v>24</v>
      </c>
      <c r="F1494" s="6">
        <v>45565</v>
      </c>
      <c r="G1494" s="5">
        <v>100</v>
      </c>
      <c r="H1494" s="10">
        <v>83.32</v>
      </c>
      <c r="I1494" s="15">
        <f>IFERROR(IF((H1495/G1495)&gt;1.3,1.3,H1495/G1495),"")</f>
        <v>0</v>
      </c>
      <c r="J1494" s="15">
        <f>IFERROR(IF((H1495/G1495)&gt;H1495/G1495,1.3,H1495/G1495),"")</f>
        <v>0</v>
      </c>
      <c r="K1494" s="5"/>
      <c r="L1494" s="5"/>
      <c r="M1494" s="5">
        <f t="shared" si="191"/>
        <v>2024</v>
      </c>
      <c r="N1494" s="5" t="str">
        <f t="shared" si="192"/>
        <v>Diciembre</v>
      </c>
      <c r="O1494" s="6" t="str">
        <f t="shared" si="193"/>
        <v>2023-1</v>
      </c>
      <c r="P1494" s="16">
        <v>0</v>
      </c>
      <c r="Q1494" s="16">
        <v>0</v>
      </c>
      <c r="R1494" s="5">
        <v>0</v>
      </c>
      <c r="S1494" s="5" t="s">
        <v>29</v>
      </c>
      <c r="T1494" s="5" t="str">
        <f t="shared" si="194"/>
        <v>390-2024-12-31</v>
      </c>
    </row>
    <row r="1495" spans="1:20" x14ac:dyDescent="0.3">
      <c r="A1495" s="25">
        <v>390</v>
      </c>
      <c r="B1495" s="5" t="s">
        <v>356</v>
      </c>
      <c r="C1495" s="5" t="s">
        <v>198</v>
      </c>
      <c r="D1495" s="5" t="s">
        <v>60</v>
      </c>
      <c r="E1495" s="5" t="s">
        <v>24</v>
      </c>
      <c r="F1495" s="6">
        <v>45657</v>
      </c>
      <c r="G1495" s="5">
        <v>100</v>
      </c>
      <c r="H1495" s="10">
        <v>0</v>
      </c>
      <c r="I1495" s="15">
        <f>IFERROR(IF((H1496/G1496)&gt;1.3,1.3,H1496/G1496),"")</f>
        <v>1</v>
      </c>
      <c r="J1495" s="15">
        <f>IFERROR(IF((H1496/G1496)&gt;H1496/G1496,1.3,H1496/G1496),"")</f>
        <v>1</v>
      </c>
      <c r="K1495" s="5"/>
      <c r="L1495" s="5"/>
      <c r="M1495" s="5">
        <f t="shared" si="191"/>
        <v>2023</v>
      </c>
      <c r="N1495" s="5" t="str">
        <f t="shared" si="192"/>
        <v>Junio</v>
      </c>
      <c r="O1495" s="6" t="str">
        <f t="shared" si="193"/>
        <v>2023-2</v>
      </c>
      <c r="P1495" s="16">
        <v>0</v>
      </c>
      <c r="Q1495" s="16">
        <v>0</v>
      </c>
      <c r="R1495" s="5">
        <v>0</v>
      </c>
      <c r="S1495" s="5" t="s">
        <v>29</v>
      </c>
      <c r="T1495" s="5" t="str">
        <f t="shared" si="194"/>
        <v>391-2023-06-30</v>
      </c>
    </row>
    <row r="1496" spans="1:20" x14ac:dyDescent="0.3">
      <c r="A1496" s="25">
        <v>391</v>
      </c>
      <c r="B1496" s="5" t="s">
        <v>357</v>
      </c>
      <c r="C1496" s="5" t="s">
        <v>358</v>
      </c>
      <c r="D1496" s="5" t="s">
        <v>54</v>
      </c>
      <c r="E1496" s="5" t="s">
        <v>24</v>
      </c>
      <c r="F1496" s="17">
        <v>45107</v>
      </c>
      <c r="G1496" s="5">
        <v>100</v>
      </c>
      <c r="H1496" s="9">
        <v>100</v>
      </c>
      <c r="I1496" s="8">
        <f>IFERROR(H1497/G1497,"")</f>
        <v>1</v>
      </c>
      <c r="J1496" s="15">
        <f>IFERROR(IF((H1497/G1497)&gt;H1497/G1497,1.3,H1497/G1497),"")</f>
        <v>1</v>
      </c>
      <c r="K1496" s="5" t="s">
        <v>25</v>
      </c>
      <c r="L1496" s="5" t="s">
        <v>25</v>
      </c>
      <c r="M1496" s="5">
        <f t="shared" si="191"/>
        <v>2023</v>
      </c>
      <c r="N1496" s="5" t="str">
        <f t="shared" si="192"/>
        <v>Diciembre</v>
      </c>
      <c r="O1496" s="6" t="str">
        <f t="shared" si="193"/>
        <v>2024-1</v>
      </c>
      <c r="P1496" s="16">
        <v>0</v>
      </c>
      <c r="Q1496" s="16">
        <v>0</v>
      </c>
      <c r="R1496" s="5">
        <v>0</v>
      </c>
      <c r="S1496" s="5" t="s">
        <v>56</v>
      </c>
      <c r="T1496" s="5" t="str">
        <f t="shared" si="194"/>
        <v>391-2023-12-31</v>
      </c>
    </row>
    <row r="1497" spans="1:20" x14ac:dyDescent="0.3">
      <c r="A1497" s="37">
        <v>391</v>
      </c>
      <c r="B1497" s="5" t="s">
        <v>357</v>
      </c>
      <c r="C1497" s="5" t="s">
        <v>358</v>
      </c>
      <c r="D1497" s="5" t="s">
        <v>54</v>
      </c>
      <c r="E1497" s="5" t="s">
        <v>24</v>
      </c>
      <c r="F1497" s="6">
        <v>45291</v>
      </c>
      <c r="G1497" s="5">
        <v>100</v>
      </c>
      <c r="H1497" s="9">
        <v>100</v>
      </c>
      <c r="I1497" s="8">
        <f>IFERROR(H1498/G1498,"")</f>
        <v>1.0416666666666667</v>
      </c>
      <c r="J1497" s="15">
        <f>IFERROR(IF((H1498/G1498)&gt;H1498/G1498,1.3,H1498/G1498),"")</f>
        <v>1.0416666666666667</v>
      </c>
      <c r="K1497" s="5" t="s">
        <v>25</v>
      </c>
      <c r="L1497" s="5" t="s">
        <v>25</v>
      </c>
      <c r="M1497" s="5">
        <f t="shared" si="191"/>
        <v>2024</v>
      </c>
      <c r="N1497" s="5" t="str">
        <f t="shared" si="192"/>
        <v>Junio</v>
      </c>
      <c r="O1497" s="6" t="str">
        <f t="shared" si="193"/>
        <v>2024-2</v>
      </c>
      <c r="P1497" s="16">
        <v>0</v>
      </c>
      <c r="Q1497" s="16">
        <v>0</v>
      </c>
      <c r="R1497" s="5">
        <v>0</v>
      </c>
      <c r="S1497" s="5" t="s">
        <v>56</v>
      </c>
      <c r="T1497" s="5" t="str">
        <f t="shared" si="194"/>
        <v>391-2024-06-30</v>
      </c>
    </row>
    <row r="1498" spans="1:20" x14ac:dyDescent="0.3">
      <c r="A1498" s="5">
        <v>391</v>
      </c>
      <c r="B1498" s="5" t="s">
        <v>357</v>
      </c>
      <c r="C1498" s="5" t="s">
        <v>358</v>
      </c>
      <c r="D1498" s="5" t="s">
        <v>54</v>
      </c>
      <c r="E1498" s="5" t="s">
        <v>24</v>
      </c>
      <c r="F1498" s="6">
        <v>45473</v>
      </c>
      <c r="G1498" s="5">
        <v>96</v>
      </c>
      <c r="H1498" s="5">
        <v>100</v>
      </c>
      <c r="I1498" s="15">
        <v>1.041666666666667</v>
      </c>
      <c r="J1498" s="15">
        <v>1.041666666666667</v>
      </c>
      <c r="K1498" s="5" t="s">
        <v>25</v>
      </c>
      <c r="L1498" s="5" t="s">
        <v>25</v>
      </c>
      <c r="M1498" s="5">
        <f t="shared" si="191"/>
        <v>2024</v>
      </c>
      <c r="N1498" s="5" t="str">
        <f t="shared" si="192"/>
        <v>Diciembre</v>
      </c>
      <c r="O1498" s="6" t="str">
        <f t="shared" si="193"/>
        <v>2023-1</v>
      </c>
      <c r="P1498" s="5">
        <v>0</v>
      </c>
      <c r="Q1498" s="5">
        <v>0</v>
      </c>
      <c r="R1498" s="5">
        <v>0</v>
      </c>
      <c r="S1498" s="5" t="s">
        <v>56</v>
      </c>
      <c r="T1498" s="5" t="str">
        <f t="shared" si="194"/>
        <v>391-2024-12-31</v>
      </c>
    </row>
    <row r="1499" spans="1:20" x14ac:dyDescent="0.3">
      <c r="A1499" s="25">
        <v>391</v>
      </c>
      <c r="B1499" s="5" t="s">
        <v>357</v>
      </c>
      <c r="C1499" s="5" t="s">
        <v>358</v>
      </c>
      <c r="D1499" s="5" t="s">
        <v>54</v>
      </c>
      <c r="E1499" s="5" t="s">
        <v>24</v>
      </c>
      <c r="F1499" s="6">
        <v>45657</v>
      </c>
      <c r="G1499" s="5">
        <v>96</v>
      </c>
      <c r="H1499" s="10">
        <v>100</v>
      </c>
      <c r="I1499" s="15">
        <f>IFERROR(IF((H1500/G1500)&gt;1.3,1.3,H1500/G1500),"")</f>
        <v>1.1009198322580644</v>
      </c>
      <c r="J1499" s="15">
        <f>IFERROR(IF((H1500/G1500)&gt;H1500/G1500,1.3,H1500/G1500),"")</f>
        <v>1.1009198322580644</v>
      </c>
      <c r="K1499" s="5" t="s">
        <v>25</v>
      </c>
      <c r="L1499" s="5" t="s">
        <v>25</v>
      </c>
      <c r="M1499" s="5">
        <f t="shared" si="191"/>
        <v>2023</v>
      </c>
      <c r="N1499" s="5" t="str">
        <f t="shared" si="192"/>
        <v>Junio</v>
      </c>
      <c r="O1499" s="6" t="str">
        <f t="shared" si="193"/>
        <v>2023-2</v>
      </c>
      <c r="P1499" s="16">
        <v>0</v>
      </c>
      <c r="Q1499" s="16">
        <v>0</v>
      </c>
      <c r="R1499" s="5">
        <v>0</v>
      </c>
      <c r="S1499" s="5" t="s">
        <v>56</v>
      </c>
      <c r="T1499" s="5" t="str">
        <f t="shared" si="194"/>
        <v>392-2023-06-30</v>
      </c>
    </row>
    <row r="1500" spans="1:20" x14ac:dyDescent="0.3">
      <c r="A1500" s="25">
        <v>392</v>
      </c>
      <c r="B1500" s="5" t="s">
        <v>359</v>
      </c>
      <c r="C1500" s="5" t="s">
        <v>358</v>
      </c>
      <c r="D1500" s="5" t="s">
        <v>54</v>
      </c>
      <c r="E1500" s="5" t="s">
        <v>24</v>
      </c>
      <c r="F1500" s="17">
        <v>45107</v>
      </c>
      <c r="G1500" s="32">
        <v>310000000</v>
      </c>
      <c r="H1500" s="9">
        <v>341285148</v>
      </c>
      <c r="I1500" s="8">
        <f>IFERROR(H1501/G1501,"")</f>
        <v>2.5615787833333332</v>
      </c>
      <c r="J1500" s="15">
        <f>IFERROR(IF((H1501/G1501)&gt;H1501/G1501,1.3,H1501/G1501),"")</f>
        <v>2.5615787833333332</v>
      </c>
      <c r="K1500" s="11" t="s">
        <v>25</v>
      </c>
      <c r="L1500" s="11" t="s">
        <v>25</v>
      </c>
      <c r="M1500" s="5">
        <f t="shared" si="191"/>
        <v>2023</v>
      </c>
      <c r="N1500" s="5" t="str">
        <f t="shared" si="192"/>
        <v>Diciembre</v>
      </c>
      <c r="O1500" s="6" t="str">
        <f t="shared" si="193"/>
        <v>2024-1</v>
      </c>
      <c r="P1500" s="16">
        <v>0</v>
      </c>
      <c r="Q1500" s="16">
        <v>0</v>
      </c>
      <c r="R1500" s="5">
        <v>0</v>
      </c>
      <c r="S1500" s="5" t="s">
        <v>56</v>
      </c>
      <c r="T1500" s="5" t="str">
        <f t="shared" si="194"/>
        <v>392-2023-12-31</v>
      </c>
    </row>
    <row r="1501" spans="1:20" x14ac:dyDescent="0.3">
      <c r="A1501" s="37">
        <v>392</v>
      </c>
      <c r="B1501" s="5" t="s">
        <v>359</v>
      </c>
      <c r="C1501" s="5" t="s">
        <v>358</v>
      </c>
      <c r="D1501" s="5" t="s">
        <v>54</v>
      </c>
      <c r="E1501" s="5" t="s">
        <v>24</v>
      </c>
      <c r="F1501" s="6">
        <v>45291</v>
      </c>
      <c r="G1501" s="32">
        <v>420000000</v>
      </c>
      <c r="H1501" s="9">
        <v>1075863089</v>
      </c>
      <c r="I1501" s="8">
        <f>IFERROR(H1502/G1502,"")</f>
        <v>0.98109175073313781</v>
      </c>
      <c r="J1501" s="15">
        <f>IFERROR(IF((H1502/G1502)&gt;H1502/G1502,1.3,H1502/G1502),"")</f>
        <v>0.98109175073313781</v>
      </c>
      <c r="K1501" s="5" t="s">
        <v>25</v>
      </c>
      <c r="L1501" s="5" t="s">
        <v>25</v>
      </c>
      <c r="M1501" s="5">
        <f t="shared" si="191"/>
        <v>2024</v>
      </c>
      <c r="N1501" s="5" t="str">
        <f t="shared" si="192"/>
        <v>Junio</v>
      </c>
      <c r="O1501" s="6" t="str">
        <f t="shared" si="193"/>
        <v>2024-2</v>
      </c>
      <c r="P1501" s="16">
        <v>0</v>
      </c>
      <c r="Q1501" s="16">
        <v>0</v>
      </c>
      <c r="R1501" s="5">
        <v>0</v>
      </c>
      <c r="S1501" s="5" t="s">
        <v>56</v>
      </c>
      <c r="T1501" s="5" t="str">
        <f t="shared" si="194"/>
        <v>392-2024-06-30</v>
      </c>
    </row>
    <row r="1502" spans="1:20" x14ac:dyDescent="0.3">
      <c r="A1502" s="5">
        <v>392</v>
      </c>
      <c r="B1502" s="5" t="s">
        <v>359</v>
      </c>
      <c r="C1502" s="5" t="s">
        <v>358</v>
      </c>
      <c r="D1502" s="5" t="s">
        <v>54</v>
      </c>
      <c r="E1502" s="5" t="s">
        <v>24</v>
      </c>
      <c r="F1502" s="6">
        <v>45473</v>
      </c>
      <c r="G1502" s="32">
        <v>341000000</v>
      </c>
      <c r="H1502" s="32">
        <v>334552287</v>
      </c>
      <c r="I1502" s="15">
        <v>0.98109175073313781</v>
      </c>
      <c r="J1502" s="15">
        <v>0.98109175073313781</v>
      </c>
      <c r="K1502" s="5" t="s">
        <v>103</v>
      </c>
      <c r="L1502" s="5" t="s">
        <v>103</v>
      </c>
      <c r="M1502" s="5">
        <f t="shared" si="191"/>
        <v>2024</v>
      </c>
      <c r="N1502" s="5" t="str">
        <f t="shared" si="192"/>
        <v>Diciembre</v>
      </c>
      <c r="O1502" s="6" t="str">
        <f t="shared" si="193"/>
        <v>2023-2</v>
      </c>
      <c r="P1502" s="5">
        <v>0</v>
      </c>
      <c r="Q1502" s="5">
        <v>0</v>
      </c>
      <c r="R1502" s="5">
        <v>0</v>
      </c>
      <c r="S1502" s="5" t="s">
        <v>56</v>
      </c>
      <c r="T1502" s="5" t="str">
        <f t="shared" si="194"/>
        <v>392-2024-12-31</v>
      </c>
    </row>
    <row r="1503" spans="1:20" x14ac:dyDescent="0.3">
      <c r="A1503" s="25">
        <v>392</v>
      </c>
      <c r="B1503" s="5" t="s">
        <v>359</v>
      </c>
      <c r="C1503" s="5" t="s">
        <v>358</v>
      </c>
      <c r="D1503" s="5" t="s">
        <v>54</v>
      </c>
      <c r="E1503" s="5" t="s">
        <v>24</v>
      </c>
      <c r="F1503" s="6">
        <v>45657</v>
      </c>
      <c r="G1503" s="5">
        <v>100</v>
      </c>
      <c r="H1503" s="10">
        <v>252.39</v>
      </c>
      <c r="I1503" s="15">
        <f>IFERROR(IF((H1504/G1504)&gt;1.3,1.3,H1504/G1504),"")</f>
        <v>1.03</v>
      </c>
      <c r="J1503" s="15">
        <f>IFERROR(IF((H1504/G1504)&gt;H1504/G1504,1.3,H1504/G1504),"")</f>
        <v>1.03</v>
      </c>
      <c r="K1503" s="5" t="s">
        <v>103</v>
      </c>
      <c r="L1503" s="5" t="s">
        <v>103</v>
      </c>
      <c r="M1503" s="5">
        <f t="shared" si="191"/>
        <v>2023</v>
      </c>
      <c r="N1503" s="5" t="str">
        <f t="shared" si="192"/>
        <v>Diciembre</v>
      </c>
      <c r="O1503" s="6" t="str">
        <f t="shared" si="193"/>
        <v>2024-2</v>
      </c>
      <c r="P1503" s="16">
        <v>0</v>
      </c>
      <c r="Q1503" s="16">
        <v>0</v>
      </c>
      <c r="R1503" s="5">
        <v>0</v>
      </c>
      <c r="S1503" s="5" t="s">
        <v>56</v>
      </c>
      <c r="T1503" s="5" t="str">
        <f t="shared" si="194"/>
        <v>393-2023-12-31</v>
      </c>
    </row>
    <row r="1504" spans="1:20" x14ac:dyDescent="0.3">
      <c r="A1504" s="37">
        <v>393</v>
      </c>
      <c r="B1504" s="5" t="s">
        <v>360</v>
      </c>
      <c r="C1504" s="5" t="s">
        <v>358</v>
      </c>
      <c r="D1504" s="5" t="s">
        <v>73</v>
      </c>
      <c r="E1504" s="5" t="s">
        <v>24</v>
      </c>
      <c r="F1504" s="6">
        <v>45291</v>
      </c>
      <c r="G1504" s="5">
        <v>15</v>
      </c>
      <c r="H1504" s="9">
        <v>15.45</v>
      </c>
      <c r="I1504" s="8">
        <f>IFERROR(G1505/H1505,"")</f>
        <v>1.1538461538461537</v>
      </c>
      <c r="J1504" s="15">
        <f>IFERROR(IF((G1505/H1505)&gt;G1505/H1505,1.3,G1505/H1505),"")</f>
        <v>1.1538461538461537</v>
      </c>
      <c r="K1504" s="5" t="s">
        <v>103</v>
      </c>
      <c r="L1504" s="5" t="s">
        <v>103</v>
      </c>
      <c r="M1504" s="5">
        <f t="shared" si="191"/>
        <v>2024</v>
      </c>
      <c r="N1504" s="5" t="str">
        <f t="shared" si="192"/>
        <v>Diciembre</v>
      </c>
      <c r="O1504" s="6" t="str">
        <f t="shared" si="193"/>
        <v>2023-1</v>
      </c>
      <c r="P1504" s="16">
        <v>0</v>
      </c>
      <c r="Q1504" s="16">
        <v>0</v>
      </c>
      <c r="R1504" s="5">
        <v>0</v>
      </c>
      <c r="S1504" s="5" t="s">
        <v>56</v>
      </c>
      <c r="T1504" s="5" t="str">
        <f t="shared" si="194"/>
        <v>393-2024-12-31</v>
      </c>
    </row>
    <row r="1505" spans="1:20" x14ac:dyDescent="0.3">
      <c r="A1505" s="25">
        <v>393</v>
      </c>
      <c r="B1505" s="5" t="s">
        <v>360</v>
      </c>
      <c r="C1505" s="5" t="s">
        <v>358</v>
      </c>
      <c r="D1505" s="5" t="s">
        <v>73</v>
      </c>
      <c r="E1505" s="5" t="s">
        <v>62</v>
      </c>
      <c r="F1505" s="6">
        <v>45657</v>
      </c>
      <c r="G1505" s="5">
        <v>15</v>
      </c>
      <c r="H1505" s="10">
        <v>13</v>
      </c>
      <c r="I1505" s="15">
        <f>IFERROR(IF((H1506/G1506)&gt;1.3,1.3,H1506/G1506),"")</f>
        <v>1.3</v>
      </c>
      <c r="J1505" s="15">
        <f>IFERROR(IF((H1506/G1506)&gt;H1506/G1506,1.3,H1506/G1506),"")</f>
        <v>2.7542857142857144</v>
      </c>
      <c r="K1505" s="5"/>
      <c r="L1505" s="5"/>
      <c r="M1505" s="5">
        <f t="shared" si="191"/>
        <v>2023</v>
      </c>
      <c r="N1505" s="5" t="str">
        <f t="shared" si="192"/>
        <v>Junio</v>
      </c>
      <c r="O1505" s="6" t="str">
        <f t="shared" si="193"/>
        <v>2023-2</v>
      </c>
      <c r="P1505" s="16">
        <v>0</v>
      </c>
      <c r="Q1505" s="16">
        <v>0</v>
      </c>
      <c r="R1505" s="5">
        <v>0</v>
      </c>
      <c r="S1505" s="5" t="s">
        <v>56</v>
      </c>
      <c r="T1505" s="5" t="str">
        <f t="shared" si="194"/>
        <v>394-2023-06-30</v>
      </c>
    </row>
    <row r="1506" spans="1:20" x14ac:dyDescent="0.3">
      <c r="A1506" s="25">
        <v>394</v>
      </c>
      <c r="B1506" s="5" t="s">
        <v>361</v>
      </c>
      <c r="C1506" s="5" t="s">
        <v>362</v>
      </c>
      <c r="D1506" s="5" t="s">
        <v>54</v>
      </c>
      <c r="E1506" s="5" t="s">
        <v>24</v>
      </c>
      <c r="F1506" s="17">
        <v>45107</v>
      </c>
      <c r="G1506" s="5">
        <v>175</v>
      </c>
      <c r="H1506" s="9">
        <v>482</v>
      </c>
      <c r="I1506" s="8">
        <f>IF(IFERROR(H1507/G1507,"")&gt;130%,130%,H1507/G1507)</f>
        <v>1.3</v>
      </c>
      <c r="J1506" s="15">
        <f>IFERROR(IF((H1507/G1507)&gt;H1507/G1507,1.3,H1507/G1507),"")</f>
        <v>3.4971428571428573</v>
      </c>
      <c r="K1506" s="5" t="s">
        <v>55</v>
      </c>
      <c r="L1506" s="5" t="s">
        <v>55</v>
      </c>
      <c r="M1506" s="5">
        <f t="shared" si="191"/>
        <v>2023</v>
      </c>
      <c r="N1506" s="5" t="str">
        <f t="shared" si="192"/>
        <v>Diciembre</v>
      </c>
      <c r="O1506" s="6" t="str">
        <f t="shared" si="193"/>
        <v>2024-1</v>
      </c>
      <c r="P1506" s="16">
        <v>0</v>
      </c>
      <c r="Q1506" s="16">
        <v>0</v>
      </c>
      <c r="R1506" s="5">
        <v>0</v>
      </c>
      <c r="S1506" s="5" t="s">
        <v>56</v>
      </c>
      <c r="T1506" s="5" t="str">
        <f t="shared" si="194"/>
        <v>394-2023-12-31</v>
      </c>
    </row>
    <row r="1507" spans="1:20" x14ac:dyDescent="0.3">
      <c r="A1507" s="37">
        <v>394</v>
      </c>
      <c r="B1507" s="5" t="s">
        <v>361</v>
      </c>
      <c r="C1507" s="5" t="s">
        <v>362</v>
      </c>
      <c r="D1507" s="5" t="s">
        <v>54</v>
      </c>
      <c r="E1507" s="5" t="s">
        <v>24</v>
      </c>
      <c r="F1507" s="6">
        <v>45291</v>
      </c>
      <c r="G1507" s="5">
        <v>175</v>
      </c>
      <c r="H1507" s="9">
        <v>612</v>
      </c>
      <c r="I1507" s="8">
        <f>IF(IFERROR(H1508/G1508,"")&gt;130%,130%,H1508/G1508)</f>
        <v>1.1859999999999999</v>
      </c>
      <c r="J1507" s="15">
        <f>IFERROR(IF((H1508/G1508)&gt;H1508/G1508,1.3,H1508/G1508),"")</f>
        <v>1.1859999999999999</v>
      </c>
      <c r="K1507" s="5" t="s">
        <v>55</v>
      </c>
      <c r="L1507" s="5" t="s">
        <v>55</v>
      </c>
      <c r="M1507" s="5">
        <f t="shared" si="191"/>
        <v>2024</v>
      </c>
      <c r="N1507" s="5" t="str">
        <f t="shared" si="192"/>
        <v>Junio</v>
      </c>
      <c r="O1507" s="6" t="str">
        <f t="shared" si="193"/>
        <v>2024-2</v>
      </c>
      <c r="P1507" s="16">
        <v>0</v>
      </c>
      <c r="Q1507" s="16">
        <v>0</v>
      </c>
      <c r="R1507" s="5">
        <v>0</v>
      </c>
      <c r="S1507" s="5" t="s">
        <v>56</v>
      </c>
      <c r="T1507" s="5" t="str">
        <f t="shared" si="194"/>
        <v>394-2024-06-30</v>
      </c>
    </row>
    <row r="1508" spans="1:20" x14ac:dyDescent="0.3">
      <c r="A1508" s="5">
        <v>394</v>
      </c>
      <c r="B1508" s="5" t="s">
        <v>361</v>
      </c>
      <c r="C1508" s="5" t="s">
        <v>362</v>
      </c>
      <c r="D1508" s="5" t="s">
        <v>54</v>
      </c>
      <c r="E1508" s="5" t="s">
        <v>24</v>
      </c>
      <c r="F1508" s="6">
        <v>45473</v>
      </c>
      <c r="G1508" s="5">
        <v>500</v>
      </c>
      <c r="H1508" s="5">
        <v>593</v>
      </c>
      <c r="I1508" s="8">
        <f>IF(IFERROR(H1509/G1509,"")&gt;130%,130%,H1509/G1509)</f>
        <v>1.3</v>
      </c>
      <c r="J1508" s="15">
        <v>1.1859999999999999</v>
      </c>
      <c r="K1508" s="5" t="s">
        <v>55</v>
      </c>
      <c r="L1508" s="5" t="s">
        <v>55</v>
      </c>
      <c r="M1508" s="5">
        <f t="shared" si="191"/>
        <v>2024</v>
      </c>
      <c r="N1508" s="5" t="str">
        <f t="shared" si="192"/>
        <v>Diciembre</v>
      </c>
      <c r="O1508" s="6" t="str">
        <f t="shared" si="193"/>
        <v>2023-1</v>
      </c>
      <c r="P1508" s="5">
        <v>0</v>
      </c>
      <c r="Q1508" s="5">
        <v>0</v>
      </c>
      <c r="R1508" s="5">
        <v>0</v>
      </c>
      <c r="S1508" s="5" t="s">
        <v>56</v>
      </c>
      <c r="T1508" s="5" t="str">
        <f t="shared" si="194"/>
        <v>394-2024-12-31</v>
      </c>
    </row>
    <row r="1509" spans="1:20" x14ac:dyDescent="0.3">
      <c r="A1509" s="25">
        <v>394</v>
      </c>
      <c r="B1509" s="5" t="s">
        <v>361</v>
      </c>
      <c r="C1509" s="5" t="s">
        <v>362</v>
      </c>
      <c r="D1509" s="5" t="s">
        <v>54</v>
      </c>
      <c r="E1509" s="5" t="s">
        <v>24</v>
      </c>
      <c r="F1509" s="6">
        <v>45657</v>
      </c>
      <c r="G1509" s="5">
        <v>500</v>
      </c>
      <c r="H1509" s="10">
        <v>960</v>
      </c>
      <c r="I1509" s="15">
        <f>IFERROR(IF((H1510/G1510)&gt;1.3,1.3,H1510/G1510),"")</f>
        <v>1.3</v>
      </c>
      <c r="J1509" s="15">
        <f>IFERROR(IF((H1510/G1510)&gt;H1510/G1510,1.3,H1510/G1510),"")</f>
        <v>2.9411764705882355</v>
      </c>
      <c r="K1509" s="5" t="s">
        <v>55</v>
      </c>
      <c r="L1509" s="5" t="s">
        <v>55</v>
      </c>
      <c r="M1509" s="5">
        <f t="shared" si="191"/>
        <v>2023</v>
      </c>
      <c r="N1509" s="5" t="str">
        <f t="shared" si="192"/>
        <v>Junio</v>
      </c>
      <c r="O1509" s="6" t="str">
        <f t="shared" si="193"/>
        <v>2023-2</v>
      </c>
      <c r="P1509" s="16">
        <v>0</v>
      </c>
      <c r="Q1509" s="16">
        <v>0</v>
      </c>
      <c r="R1509" s="5">
        <v>0</v>
      </c>
      <c r="S1509" s="5" t="s">
        <v>56</v>
      </c>
      <c r="T1509" s="5" t="str">
        <f t="shared" si="194"/>
        <v>395-2023-06-30</v>
      </c>
    </row>
    <row r="1510" spans="1:20" x14ac:dyDescent="0.3">
      <c r="A1510" s="25">
        <v>395</v>
      </c>
      <c r="B1510" s="5" t="s">
        <v>363</v>
      </c>
      <c r="C1510" s="5" t="s">
        <v>362</v>
      </c>
      <c r="D1510" s="5" t="s">
        <v>54</v>
      </c>
      <c r="E1510" s="5" t="s">
        <v>24</v>
      </c>
      <c r="F1510" s="17">
        <v>45107</v>
      </c>
      <c r="G1510" s="5">
        <v>17</v>
      </c>
      <c r="H1510" s="9">
        <v>50</v>
      </c>
      <c r="I1510" s="8">
        <f>IF(IFERROR(H1511/G1511,"")&gt;130%,130%,H1511/G1511)</f>
        <v>1.3</v>
      </c>
      <c r="J1510" s="15">
        <f>IFERROR(IF((H1511/G1511)&gt;H1511/G1511,1.3,H1511/G1511),"")</f>
        <v>2.6666666666666665</v>
      </c>
      <c r="K1510" s="5" t="s">
        <v>55</v>
      </c>
      <c r="L1510" s="5" t="s">
        <v>55</v>
      </c>
      <c r="M1510" s="5">
        <f t="shared" si="191"/>
        <v>2023</v>
      </c>
      <c r="N1510" s="5" t="str">
        <f t="shared" si="192"/>
        <v>Diciembre</v>
      </c>
      <c r="O1510" s="6" t="str">
        <f t="shared" si="193"/>
        <v>2024-1</v>
      </c>
      <c r="P1510" s="16">
        <v>0</v>
      </c>
      <c r="Q1510" s="16">
        <v>0</v>
      </c>
      <c r="R1510" s="5">
        <v>0</v>
      </c>
      <c r="S1510" s="5" t="s">
        <v>56</v>
      </c>
      <c r="T1510" s="5" t="str">
        <f t="shared" si="194"/>
        <v>395-2023-12-31</v>
      </c>
    </row>
    <row r="1511" spans="1:20" x14ac:dyDescent="0.3">
      <c r="A1511" s="37">
        <v>395</v>
      </c>
      <c r="B1511" s="5" t="s">
        <v>363</v>
      </c>
      <c r="C1511" s="5" t="s">
        <v>362</v>
      </c>
      <c r="D1511" s="5" t="s">
        <v>54</v>
      </c>
      <c r="E1511" s="5" t="s">
        <v>24</v>
      </c>
      <c r="F1511" s="6">
        <v>45291</v>
      </c>
      <c r="G1511" s="5">
        <v>18</v>
      </c>
      <c r="H1511" s="9">
        <v>48</v>
      </c>
      <c r="I1511" s="8">
        <f>IF(IFERROR(H1512/G1512,"")&gt;130%,130%,H1512/G1512)</f>
        <v>1.1000000000000001</v>
      </c>
      <c r="J1511" s="15">
        <f>IFERROR(IF((H1512/G1512)&gt;H1512/G1512,1.3,H1512/G1512),"")</f>
        <v>1.1000000000000001</v>
      </c>
      <c r="K1511" s="5" t="s">
        <v>55</v>
      </c>
      <c r="L1511" s="5" t="s">
        <v>55</v>
      </c>
      <c r="M1511" s="5">
        <f t="shared" si="191"/>
        <v>2024</v>
      </c>
      <c r="N1511" s="5" t="str">
        <f t="shared" si="192"/>
        <v>Junio</v>
      </c>
      <c r="O1511" s="6" t="str">
        <f t="shared" si="193"/>
        <v>2024-2</v>
      </c>
      <c r="P1511" s="16">
        <v>0</v>
      </c>
      <c r="Q1511" s="16">
        <v>0</v>
      </c>
      <c r="R1511" s="5">
        <v>0</v>
      </c>
      <c r="S1511" s="5" t="s">
        <v>56</v>
      </c>
      <c r="T1511" s="5" t="str">
        <f t="shared" si="194"/>
        <v>395-2024-06-30</v>
      </c>
    </row>
    <row r="1512" spans="1:20" x14ac:dyDescent="0.3">
      <c r="A1512" s="5">
        <v>395</v>
      </c>
      <c r="B1512" s="5" t="s">
        <v>364</v>
      </c>
      <c r="C1512" s="5" t="s">
        <v>362</v>
      </c>
      <c r="D1512" s="5" t="s">
        <v>54</v>
      </c>
      <c r="E1512" s="5" t="s">
        <v>24</v>
      </c>
      <c r="F1512" s="6">
        <v>45473</v>
      </c>
      <c r="G1512" s="5">
        <v>90</v>
      </c>
      <c r="H1512" s="5">
        <v>99</v>
      </c>
      <c r="I1512" s="8">
        <f>IF(IFERROR(H1513/G1513,"")&gt;130%,130%,H1513/G1513)</f>
        <v>1.3</v>
      </c>
      <c r="J1512" s="15">
        <v>1.1000000000000001</v>
      </c>
      <c r="K1512" s="5" t="s">
        <v>55</v>
      </c>
      <c r="L1512" s="5" t="s">
        <v>55</v>
      </c>
      <c r="M1512" s="5">
        <f t="shared" si="191"/>
        <v>2024</v>
      </c>
      <c r="N1512" s="5" t="str">
        <f t="shared" si="192"/>
        <v>Diciembre</v>
      </c>
      <c r="O1512" s="6" t="str">
        <f t="shared" si="193"/>
        <v>2023-2</v>
      </c>
      <c r="P1512" s="5">
        <v>0</v>
      </c>
      <c r="Q1512" s="5">
        <v>0</v>
      </c>
      <c r="R1512" s="5">
        <v>0</v>
      </c>
      <c r="S1512" s="5" t="s">
        <v>56</v>
      </c>
      <c r="T1512" s="5" t="str">
        <f t="shared" si="194"/>
        <v>395-2024-12-31</v>
      </c>
    </row>
    <row r="1513" spans="1:20" x14ac:dyDescent="0.3">
      <c r="A1513" s="25">
        <v>395</v>
      </c>
      <c r="B1513" s="5" t="s">
        <v>364</v>
      </c>
      <c r="C1513" s="5" t="s">
        <v>362</v>
      </c>
      <c r="D1513" s="5" t="s">
        <v>54</v>
      </c>
      <c r="E1513" s="5" t="s">
        <v>24</v>
      </c>
      <c r="F1513" s="6">
        <v>45657</v>
      </c>
      <c r="G1513" s="5">
        <v>90</v>
      </c>
      <c r="H1513" s="10">
        <v>134</v>
      </c>
      <c r="I1513" s="8">
        <f>IF(IFERROR(H1514/G1514,"")&gt;130%,130%,H1514/G1514)</f>
        <v>1.1111249999999999</v>
      </c>
      <c r="J1513" s="15">
        <f>IFERROR(IF((H1514/G1514)&gt;H1514/G1514,1.3,H1514/G1514),"")</f>
        <v>1.1111249999999999</v>
      </c>
      <c r="K1513" s="5" t="s">
        <v>55</v>
      </c>
      <c r="L1513" s="5" t="s">
        <v>55</v>
      </c>
      <c r="M1513" s="5">
        <f t="shared" si="191"/>
        <v>2023</v>
      </c>
      <c r="N1513" s="5" t="str">
        <f t="shared" si="192"/>
        <v>Diciembre</v>
      </c>
      <c r="O1513" s="6" t="str">
        <f t="shared" si="193"/>
        <v>2024-1</v>
      </c>
      <c r="P1513" s="16">
        <v>0</v>
      </c>
      <c r="Q1513" s="16">
        <v>0</v>
      </c>
      <c r="R1513" s="5">
        <v>0</v>
      </c>
      <c r="S1513" s="5" t="s">
        <v>56</v>
      </c>
      <c r="T1513" s="5" t="str">
        <f t="shared" si="194"/>
        <v>396-2023-12-31</v>
      </c>
    </row>
    <row r="1514" spans="1:20" x14ac:dyDescent="0.3">
      <c r="A1514" s="37">
        <v>396</v>
      </c>
      <c r="B1514" s="5" t="s">
        <v>365</v>
      </c>
      <c r="C1514" s="5" t="s">
        <v>358</v>
      </c>
      <c r="D1514" s="5" t="s">
        <v>54</v>
      </c>
      <c r="E1514" s="5" t="s">
        <v>24</v>
      </c>
      <c r="F1514" s="6">
        <v>45291</v>
      </c>
      <c r="G1514" s="5">
        <v>80</v>
      </c>
      <c r="H1514" s="9">
        <v>88.89</v>
      </c>
      <c r="I1514" s="8">
        <f>IFERROR(H1515/G1515,"")</f>
        <v>1.1012499999999998</v>
      </c>
      <c r="J1514" s="15">
        <f>IFERROR(IF((H1515/G1515)&gt;H1515/G1515,1.3,H1515/G1515),"")</f>
        <v>1.1012499999999998</v>
      </c>
      <c r="K1514" s="5" t="s">
        <v>55</v>
      </c>
      <c r="L1514" s="5" t="s">
        <v>55</v>
      </c>
      <c r="M1514" s="5">
        <f t="shared" si="191"/>
        <v>2024</v>
      </c>
      <c r="N1514" s="5" t="str">
        <f t="shared" si="192"/>
        <v>Junio</v>
      </c>
      <c r="O1514" s="6" t="str">
        <f t="shared" si="193"/>
        <v>2023-1</v>
      </c>
      <c r="P1514" s="16">
        <v>0</v>
      </c>
      <c r="Q1514" s="16">
        <v>0</v>
      </c>
      <c r="R1514" s="5">
        <v>0</v>
      </c>
      <c r="S1514" s="5" t="s">
        <v>56</v>
      </c>
      <c r="T1514" s="5" t="str">
        <f t="shared" si="194"/>
        <v>396-2024-06-30</v>
      </c>
    </row>
    <row r="1515" spans="1:20" x14ac:dyDescent="0.3">
      <c r="A1515" s="5">
        <v>396</v>
      </c>
      <c r="B1515" s="5" t="s">
        <v>365</v>
      </c>
      <c r="C1515" s="5" t="s">
        <v>366</v>
      </c>
      <c r="D1515" s="5" t="s">
        <v>54</v>
      </c>
      <c r="E1515" s="5" t="s">
        <v>24</v>
      </c>
      <c r="F1515" s="6">
        <v>45473</v>
      </c>
      <c r="G1515" s="5">
        <v>80</v>
      </c>
      <c r="H1515" s="5">
        <v>88.1</v>
      </c>
      <c r="I1515" s="15">
        <v>1.1012500000000001</v>
      </c>
      <c r="J1515" s="15">
        <v>1.1012500000000001</v>
      </c>
      <c r="K1515" s="5" t="s">
        <v>55</v>
      </c>
      <c r="L1515" s="5" t="s">
        <v>91</v>
      </c>
      <c r="M1515" s="5">
        <f t="shared" si="191"/>
        <v>2023</v>
      </c>
      <c r="N1515" s="5" t="str">
        <f t="shared" si="192"/>
        <v>Junio</v>
      </c>
      <c r="O1515" s="6" t="str">
        <f t="shared" si="193"/>
        <v>2023-2</v>
      </c>
      <c r="P1515" s="5">
        <v>1</v>
      </c>
      <c r="Q1515" s="5">
        <v>1</v>
      </c>
      <c r="R1515" s="5">
        <v>0</v>
      </c>
      <c r="S1515" s="5" t="s">
        <v>56</v>
      </c>
      <c r="T1515" s="5" t="str">
        <f t="shared" si="194"/>
        <v>397-2023-06-30</v>
      </c>
    </row>
    <row r="1516" spans="1:20" x14ac:dyDescent="0.3">
      <c r="A1516" s="25">
        <v>397</v>
      </c>
      <c r="B1516" s="5" t="s">
        <v>367</v>
      </c>
      <c r="C1516" s="5" t="s">
        <v>358</v>
      </c>
      <c r="D1516" s="5" t="s">
        <v>54</v>
      </c>
      <c r="E1516" s="5" t="s">
        <v>24</v>
      </c>
      <c r="F1516" s="17">
        <v>45107</v>
      </c>
      <c r="G1516" s="5">
        <v>80</v>
      </c>
      <c r="H1516" s="9">
        <v>91.07</v>
      </c>
      <c r="I1516" s="15">
        <f>IFERROR(IF((H1517/G1517)&gt;1.3,1.3,H1517/G1517),"")</f>
        <v>1.1619999999999999</v>
      </c>
      <c r="J1516" s="15">
        <f>+H1517/G1517</f>
        <v>1.1619999999999999</v>
      </c>
      <c r="K1516" s="5" t="s">
        <v>25</v>
      </c>
      <c r="L1516" s="5" t="s">
        <v>25</v>
      </c>
      <c r="M1516" s="5">
        <f t="shared" si="191"/>
        <v>2023</v>
      </c>
      <c r="N1516" s="5" t="str">
        <f t="shared" si="192"/>
        <v>Diciembre</v>
      </c>
      <c r="O1516" s="6" t="str">
        <f t="shared" si="193"/>
        <v>2024-1</v>
      </c>
      <c r="P1516" s="16">
        <v>0</v>
      </c>
      <c r="Q1516" s="16">
        <v>0</v>
      </c>
      <c r="R1516" s="5">
        <v>0</v>
      </c>
      <c r="S1516" s="5" t="s">
        <v>56</v>
      </c>
      <c r="T1516" s="5" t="str">
        <f t="shared" si="194"/>
        <v>397-2023-12-31</v>
      </c>
    </row>
    <row r="1517" spans="1:20" x14ac:dyDescent="0.3">
      <c r="A1517" s="37">
        <v>397</v>
      </c>
      <c r="B1517" s="5" t="s">
        <v>367</v>
      </c>
      <c r="C1517" s="5" t="s">
        <v>358</v>
      </c>
      <c r="D1517" s="5" t="s">
        <v>54</v>
      </c>
      <c r="E1517" s="5" t="s">
        <v>24</v>
      </c>
      <c r="F1517" s="6">
        <v>45291</v>
      </c>
      <c r="G1517" s="5">
        <v>80</v>
      </c>
      <c r="H1517" s="9">
        <v>92.96</v>
      </c>
      <c r="I1517" s="15">
        <f>IFERROR(IF((H1518/G1518)&gt;1.3,1.3,H1518/G1518),"")</f>
        <v>1.101</v>
      </c>
      <c r="J1517" s="15">
        <f>+H1518/G1518</f>
        <v>1.101</v>
      </c>
      <c r="K1517" s="5" t="s">
        <v>25</v>
      </c>
      <c r="L1517" s="5" t="s">
        <v>25</v>
      </c>
      <c r="M1517" s="5">
        <f t="shared" si="191"/>
        <v>2024</v>
      </c>
      <c r="N1517" s="5" t="str">
        <f t="shared" si="192"/>
        <v>Junio</v>
      </c>
      <c r="O1517" s="6" t="str">
        <f t="shared" si="193"/>
        <v>2024-2</v>
      </c>
      <c r="P1517" s="16">
        <v>0</v>
      </c>
      <c r="Q1517" s="16">
        <v>0</v>
      </c>
      <c r="R1517" s="5">
        <v>0</v>
      </c>
      <c r="S1517" s="5" t="s">
        <v>56</v>
      </c>
      <c r="T1517" s="5" t="str">
        <f t="shared" si="194"/>
        <v>397-2024-06-30</v>
      </c>
    </row>
    <row r="1518" spans="1:20" x14ac:dyDescent="0.3">
      <c r="A1518" s="5">
        <v>397</v>
      </c>
      <c r="B1518" s="5" t="s">
        <v>367</v>
      </c>
      <c r="C1518" s="5" t="s">
        <v>366</v>
      </c>
      <c r="D1518" s="5" t="s">
        <v>54</v>
      </c>
      <c r="E1518" s="5" t="s">
        <v>24</v>
      </c>
      <c r="F1518" s="6">
        <v>45473</v>
      </c>
      <c r="G1518" s="5">
        <v>80</v>
      </c>
      <c r="H1518" s="5">
        <v>88.08</v>
      </c>
      <c r="I1518" s="15">
        <f>IFERROR(IF((H1519/G1519)&gt;1.3,1.3,H1519/G1519),"")</f>
        <v>1.1859999999999999</v>
      </c>
      <c r="J1518" s="15">
        <f>+H1519/G1519</f>
        <v>1.1859999999999999</v>
      </c>
      <c r="K1518" s="5" t="s">
        <v>25</v>
      </c>
      <c r="L1518" s="5" t="s">
        <v>25</v>
      </c>
      <c r="M1518" s="5">
        <f t="shared" si="191"/>
        <v>2024</v>
      </c>
      <c r="N1518" s="5" t="str">
        <f t="shared" si="192"/>
        <v>Diciembre</v>
      </c>
      <c r="O1518" s="6" t="str">
        <f t="shared" si="193"/>
        <v>2023-1</v>
      </c>
      <c r="P1518" s="5">
        <v>1</v>
      </c>
      <c r="Q1518" s="5">
        <v>1</v>
      </c>
      <c r="R1518" s="5">
        <v>0</v>
      </c>
      <c r="S1518" s="5" t="s">
        <v>56</v>
      </c>
      <c r="T1518" s="5" t="str">
        <f t="shared" si="194"/>
        <v>397-2024-12-31</v>
      </c>
    </row>
    <row r="1519" spans="1:20" x14ac:dyDescent="0.3">
      <c r="A1519" s="25">
        <v>397</v>
      </c>
      <c r="B1519" s="5" t="s">
        <v>367</v>
      </c>
      <c r="C1519" s="5" t="s">
        <v>366</v>
      </c>
      <c r="D1519" s="5" t="s">
        <v>54</v>
      </c>
      <c r="E1519" s="5" t="s">
        <v>24</v>
      </c>
      <c r="F1519" s="6">
        <v>45657</v>
      </c>
      <c r="G1519" s="5">
        <v>80</v>
      </c>
      <c r="H1519" s="10">
        <v>94.88</v>
      </c>
      <c r="I1519" s="15">
        <f>IFERROR(IF((H1520/G1520)&gt;1.3,1.3,H1520/G1520),"")</f>
        <v>1.3</v>
      </c>
      <c r="J1519" s="15">
        <f>+H1520/G1520</f>
        <v>2.5680000000000001</v>
      </c>
      <c r="K1519" s="5" t="s">
        <v>25</v>
      </c>
      <c r="L1519" s="5" t="s">
        <v>25</v>
      </c>
      <c r="M1519" s="5">
        <f t="shared" si="191"/>
        <v>2023</v>
      </c>
      <c r="N1519" s="5" t="str">
        <f t="shared" si="192"/>
        <v>Junio</v>
      </c>
      <c r="O1519" s="6" t="str">
        <f t="shared" si="193"/>
        <v>2023-2</v>
      </c>
      <c r="P1519" s="16">
        <v>1</v>
      </c>
      <c r="Q1519" s="16">
        <v>1</v>
      </c>
      <c r="R1519" s="5">
        <v>0</v>
      </c>
      <c r="S1519" s="5" t="s">
        <v>56</v>
      </c>
      <c r="T1519" s="5" t="str">
        <f t="shared" si="194"/>
        <v>398-2023-06-30</v>
      </c>
    </row>
    <row r="1520" spans="1:20" x14ac:dyDescent="0.3">
      <c r="A1520" s="25">
        <v>398</v>
      </c>
      <c r="B1520" s="5" t="s">
        <v>368</v>
      </c>
      <c r="C1520" s="5" t="s">
        <v>369</v>
      </c>
      <c r="D1520" s="5" t="s">
        <v>54</v>
      </c>
      <c r="E1520" s="5" t="s">
        <v>24</v>
      </c>
      <c r="F1520" s="17">
        <v>45107</v>
      </c>
      <c r="G1520" s="11">
        <v>1000</v>
      </c>
      <c r="H1520" s="9">
        <v>2568</v>
      </c>
      <c r="I1520" s="15">
        <v>1.3</v>
      </c>
      <c r="J1520" s="15">
        <f>IFERROR(IF((H1521/G1521)&gt;H1521/G1521,1.3,H1521/G1521),"")</f>
        <v>2.3439999999999999</v>
      </c>
      <c r="K1520" s="11" t="s">
        <v>55</v>
      </c>
      <c r="L1520" s="5" t="s">
        <v>55</v>
      </c>
      <c r="M1520" s="5">
        <f t="shared" si="191"/>
        <v>2023</v>
      </c>
      <c r="N1520" s="5" t="str">
        <f t="shared" si="192"/>
        <v>Diciembre</v>
      </c>
      <c r="O1520" s="6" t="str">
        <f t="shared" si="193"/>
        <v>2024-1</v>
      </c>
      <c r="P1520" s="16">
        <v>0</v>
      </c>
      <c r="Q1520" s="16">
        <v>0</v>
      </c>
      <c r="R1520" s="5">
        <v>0</v>
      </c>
      <c r="S1520" s="5" t="s">
        <v>51</v>
      </c>
      <c r="T1520" s="5" t="str">
        <f t="shared" si="194"/>
        <v>398-2023-12-31</v>
      </c>
    </row>
    <row r="1521" spans="1:20" x14ac:dyDescent="0.3">
      <c r="A1521" s="37">
        <v>398</v>
      </c>
      <c r="B1521" s="5" t="s">
        <v>368</v>
      </c>
      <c r="C1521" s="5" t="s">
        <v>369</v>
      </c>
      <c r="D1521" s="5" t="s">
        <v>54</v>
      </c>
      <c r="E1521" s="5" t="s">
        <v>24</v>
      </c>
      <c r="F1521" s="6">
        <v>45291</v>
      </c>
      <c r="G1521" s="5">
        <v>1000</v>
      </c>
      <c r="H1521" s="9">
        <v>2344</v>
      </c>
      <c r="I1521" s="15">
        <v>1.3</v>
      </c>
      <c r="J1521" s="15">
        <f>IFERROR(IF((H1522/G1522)&gt;H1522/G1522,1.3,H1522/G1522),"")</f>
        <v>2.7824</v>
      </c>
      <c r="K1521" s="5" t="s">
        <v>55</v>
      </c>
      <c r="L1521" s="5" t="s">
        <v>55</v>
      </c>
      <c r="M1521" s="5">
        <f t="shared" si="191"/>
        <v>2024</v>
      </c>
      <c r="N1521" s="5" t="str">
        <f t="shared" si="192"/>
        <v>Junio</v>
      </c>
      <c r="O1521" s="6" t="str">
        <f t="shared" si="193"/>
        <v>2024-2</v>
      </c>
      <c r="P1521" s="16">
        <v>0</v>
      </c>
      <c r="Q1521" s="16">
        <v>0</v>
      </c>
      <c r="R1521" s="5">
        <v>0</v>
      </c>
      <c r="S1521" s="5" t="s">
        <v>51</v>
      </c>
      <c r="T1521" s="5" t="str">
        <f t="shared" si="194"/>
        <v>398-2024-06-30</v>
      </c>
    </row>
    <row r="1522" spans="1:20" x14ac:dyDescent="0.3">
      <c r="A1522" s="5">
        <v>398</v>
      </c>
      <c r="B1522" s="5" t="s">
        <v>368</v>
      </c>
      <c r="C1522" s="5" t="s">
        <v>369</v>
      </c>
      <c r="D1522" s="5" t="s">
        <v>54</v>
      </c>
      <c r="E1522" s="5" t="s">
        <v>24</v>
      </c>
      <c r="F1522" s="6">
        <v>45473</v>
      </c>
      <c r="G1522" s="5">
        <v>1250</v>
      </c>
      <c r="H1522" s="5">
        <v>3478</v>
      </c>
      <c r="I1522" s="15">
        <v>1.3</v>
      </c>
      <c r="J1522" s="15">
        <f>IFERROR(IF((H1523/G1523)&gt;H1523/G1523,1.3,H1523/G1523),"")</f>
        <v>1.6</v>
      </c>
      <c r="K1522" s="5" t="s">
        <v>55</v>
      </c>
      <c r="L1522" s="5" t="s">
        <v>55</v>
      </c>
      <c r="M1522" s="5">
        <f t="shared" si="191"/>
        <v>2024</v>
      </c>
      <c r="N1522" s="5" t="str">
        <f t="shared" si="192"/>
        <v>Diciembre</v>
      </c>
      <c r="O1522" s="6" t="str">
        <f t="shared" si="193"/>
        <v>2023-1</v>
      </c>
      <c r="P1522" s="5">
        <v>0</v>
      </c>
      <c r="Q1522" s="5">
        <v>0</v>
      </c>
      <c r="R1522" s="5">
        <v>0</v>
      </c>
      <c r="S1522" s="5" t="s">
        <v>51</v>
      </c>
      <c r="T1522" s="5" t="str">
        <f t="shared" si="194"/>
        <v>398-2024-12-31</v>
      </c>
    </row>
    <row r="1523" spans="1:20" x14ac:dyDescent="0.3">
      <c r="A1523" s="25">
        <v>398</v>
      </c>
      <c r="B1523" s="5" t="s">
        <v>368</v>
      </c>
      <c r="C1523" s="5" t="s">
        <v>369</v>
      </c>
      <c r="D1523" s="5" t="s">
        <v>54</v>
      </c>
      <c r="E1523" s="5" t="s">
        <v>24</v>
      </c>
      <c r="F1523" s="6">
        <v>45657</v>
      </c>
      <c r="G1523" s="5">
        <v>1250</v>
      </c>
      <c r="H1523" s="10">
        <v>2000</v>
      </c>
      <c r="I1523" s="15">
        <f t="shared" ref="I1523:I1535" si="196">IFERROR(IF((H1524/G1524)&gt;1.3,1.3,H1524/G1524),"")</f>
        <v>1.1779999999999999</v>
      </c>
      <c r="J1523" s="15">
        <f>IFERROR(IF((H1524/G1524)&gt;H1524/G1524,1.3,H1524/G1524),"")</f>
        <v>1.1779999999999999</v>
      </c>
      <c r="K1523" s="5" t="s">
        <v>55</v>
      </c>
      <c r="L1523" s="5" t="s">
        <v>55</v>
      </c>
      <c r="M1523" s="5">
        <f t="shared" si="191"/>
        <v>2023</v>
      </c>
      <c r="N1523" s="5" t="str">
        <f t="shared" si="192"/>
        <v>Junio</v>
      </c>
      <c r="O1523" s="6" t="str">
        <f t="shared" si="193"/>
        <v>2023-2</v>
      </c>
      <c r="P1523" s="16">
        <v>0</v>
      </c>
      <c r="Q1523" s="16">
        <v>0</v>
      </c>
      <c r="R1523" s="5">
        <v>0</v>
      </c>
      <c r="S1523" s="5" t="s">
        <v>51</v>
      </c>
      <c r="T1523" s="5" t="str">
        <f t="shared" si="194"/>
        <v>399-2023-06-30</v>
      </c>
    </row>
    <row r="1524" spans="1:20" x14ac:dyDescent="0.3">
      <c r="A1524" s="25">
        <v>399</v>
      </c>
      <c r="B1524" s="5" t="s">
        <v>370</v>
      </c>
      <c r="C1524" s="5" t="s">
        <v>369</v>
      </c>
      <c r="D1524" s="5" t="s">
        <v>54</v>
      </c>
      <c r="E1524" s="5" t="s">
        <v>24</v>
      </c>
      <c r="F1524" s="17">
        <v>45107</v>
      </c>
      <c r="G1524" s="5">
        <v>500</v>
      </c>
      <c r="H1524" s="9">
        <v>589</v>
      </c>
      <c r="I1524" s="15">
        <f t="shared" si="196"/>
        <v>1.3</v>
      </c>
      <c r="J1524" s="15">
        <f>+H1525/G1525</f>
        <v>1.49</v>
      </c>
      <c r="K1524" s="5" t="s">
        <v>55</v>
      </c>
      <c r="L1524" s="5" t="s">
        <v>55</v>
      </c>
      <c r="M1524" s="5">
        <f t="shared" si="191"/>
        <v>2023</v>
      </c>
      <c r="N1524" s="5" t="str">
        <f t="shared" si="192"/>
        <v>Diciembre</v>
      </c>
      <c r="O1524" s="6" t="str">
        <f t="shared" si="193"/>
        <v>2024-1</v>
      </c>
      <c r="P1524" s="16">
        <v>0</v>
      </c>
      <c r="Q1524" s="16">
        <v>0</v>
      </c>
      <c r="R1524" s="5">
        <v>0</v>
      </c>
      <c r="S1524" s="5" t="s">
        <v>51</v>
      </c>
      <c r="T1524" s="5" t="str">
        <f t="shared" si="194"/>
        <v>399-2023-12-31</v>
      </c>
    </row>
    <row r="1525" spans="1:20" x14ac:dyDescent="0.3">
      <c r="A1525" s="5">
        <v>399</v>
      </c>
      <c r="B1525" s="5" t="s">
        <v>370</v>
      </c>
      <c r="C1525" s="5" t="s">
        <v>369</v>
      </c>
      <c r="D1525" s="5" t="s">
        <v>54</v>
      </c>
      <c r="E1525" s="5" t="s">
        <v>24</v>
      </c>
      <c r="F1525" s="6">
        <v>45291</v>
      </c>
      <c r="G1525" s="5">
        <v>500</v>
      </c>
      <c r="H1525" s="9">
        <v>745</v>
      </c>
      <c r="I1525" s="15">
        <f t="shared" si="196"/>
        <v>1.1135999999999999</v>
      </c>
      <c r="J1525" s="15">
        <f>+H1526/G1526</f>
        <v>1.1135999999999999</v>
      </c>
      <c r="K1525" s="5" t="s">
        <v>55</v>
      </c>
      <c r="L1525" s="5" t="s">
        <v>55</v>
      </c>
      <c r="M1525" s="5">
        <f t="shared" si="191"/>
        <v>2024</v>
      </c>
      <c r="N1525" s="5" t="str">
        <f t="shared" si="192"/>
        <v>Junio</v>
      </c>
      <c r="O1525" s="6" t="str">
        <f t="shared" si="193"/>
        <v>2024-2</v>
      </c>
      <c r="P1525" s="16">
        <v>0</v>
      </c>
      <c r="Q1525" s="16">
        <v>0</v>
      </c>
      <c r="R1525" s="5">
        <v>0</v>
      </c>
      <c r="S1525" s="5" t="s">
        <v>51</v>
      </c>
      <c r="T1525" s="5" t="str">
        <f t="shared" si="194"/>
        <v>399-2024-06-30</v>
      </c>
    </row>
    <row r="1526" spans="1:20" x14ac:dyDescent="0.3">
      <c r="A1526" s="5">
        <v>399</v>
      </c>
      <c r="B1526" s="5" t="s">
        <v>371</v>
      </c>
      <c r="C1526" s="5" t="s">
        <v>369</v>
      </c>
      <c r="D1526" s="5" t="s">
        <v>54</v>
      </c>
      <c r="E1526" s="5" t="s">
        <v>24</v>
      </c>
      <c r="F1526" s="6">
        <v>45473</v>
      </c>
      <c r="G1526" s="5">
        <v>625</v>
      </c>
      <c r="H1526" s="5">
        <v>696</v>
      </c>
      <c r="I1526" s="15">
        <f t="shared" si="196"/>
        <v>1.1135999999999999</v>
      </c>
      <c r="J1526" s="15">
        <f>+H1527/G1527</f>
        <v>1.1135999999999999</v>
      </c>
      <c r="K1526" s="5" t="s">
        <v>55</v>
      </c>
      <c r="L1526" s="5" t="s">
        <v>55</v>
      </c>
      <c r="M1526" s="5">
        <f t="shared" si="191"/>
        <v>2024</v>
      </c>
      <c r="N1526" s="5" t="str">
        <f t="shared" si="192"/>
        <v>Diciembre</v>
      </c>
      <c r="O1526" s="6" t="str">
        <f t="shared" si="193"/>
        <v>2023-1</v>
      </c>
      <c r="P1526" s="5">
        <v>0</v>
      </c>
      <c r="Q1526" s="5">
        <v>0</v>
      </c>
      <c r="R1526" s="5">
        <v>0</v>
      </c>
      <c r="S1526" s="5" t="s">
        <v>51</v>
      </c>
      <c r="T1526" s="5" t="str">
        <f t="shared" si="194"/>
        <v>399-2024-12-31</v>
      </c>
    </row>
    <row r="1527" spans="1:20" x14ac:dyDescent="0.3">
      <c r="A1527" s="25">
        <v>399</v>
      </c>
      <c r="B1527" s="5" t="s">
        <v>371</v>
      </c>
      <c r="C1527" s="5" t="s">
        <v>369</v>
      </c>
      <c r="D1527" s="5" t="s">
        <v>54</v>
      </c>
      <c r="E1527" s="5" t="s">
        <v>24</v>
      </c>
      <c r="F1527" s="6">
        <v>45657</v>
      </c>
      <c r="G1527" s="5">
        <v>625</v>
      </c>
      <c r="H1527" s="10">
        <v>696</v>
      </c>
      <c r="I1527" s="15">
        <f t="shared" si="196"/>
        <v>1.3</v>
      </c>
      <c r="J1527" s="15">
        <f>+H1528/G1528</f>
        <v>2.2000000000000002</v>
      </c>
      <c r="K1527" s="5" t="s">
        <v>55</v>
      </c>
      <c r="L1527" s="5" t="s">
        <v>55</v>
      </c>
      <c r="M1527" s="5">
        <f t="shared" si="191"/>
        <v>2023</v>
      </c>
      <c r="N1527" s="5" t="str">
        <f t="shared" si="192"/>
        <v>Junio</v>
      </c>
      <c r="O1527" s="6" t="str">
        <f t="shared" si="193"/>
        <v>2023-2</v>
      </c>
      <c r="P1527" s="16">
        <v>0</v>
      </c>
      <c r="Q1527" s="16">
        <v>0</v>
      </c>
      <c r="R1527" s="5">
        <v>0</v>
      </c>
      <c r="S1527" s="5" t="s">
        <v>51</v>
      </c>
      <c r="T1527" s="5" t="str">
        <f t="shared" si="194"/>
        <v>400-2023-06-30</v>
      </c>
    </row>
    <row r="1528" spans="1:20" x14ac:dyDescent="0.3">
      <c r="A1528" s="97">
        <v>400</v>
      </c>
      <c r="B1528" s="55" t="s">
        <v>372</v>
      </c>
      <c r="C1528" s="55" t="s">
        <v>369</v>
      </c>
      <c r="D1528" s="55" t="s">
        <v>54</v>
      </c>
      <c r="E1528" s="55" t="s">
        <v>24</v>
      </c>
      <c r="F1528" s="98">
        <v>45107</v>
      </c>
      <c r="G1528" s="55">
        <v>35</v>
      </c>
      <c r="H1528" s="99">
        <v>77</v>
      </c>
      <c r="I1528" s="15">
        <f t="shared" si="196"/>
        <v>1.3</v>
      </c>
      <c r="J1528" s="94">
        <f t="shared" ref="J1528:J1533" si="197">IFERROR(IF((H1529/G1529)&gt;H1529/G1529,1.3,H1529/G1529),"")</f>
        <v>2.8285714285714287</v>
      </c>
      <c r="K1528" s="55" t="s">
        <v>55</v>
      </c>
      <c r="L1528" s="55" t="s">
        <v>55</v>
      </c>
      <c r="M1528" s="55">
        <f t="shared" si="191"/>
        <v>2023</v>
      </c>
      <c r="N1528" s="55" t="str">
        <f t="shared" si="192"/>
        <v>Diciembre</v>
      </c>
      <c r="O1528" s="95" t="str">
        <f t="shared" si="193"/>
        <v>2024-1</v>
      </c>
      <c r="P1528" s="96">
        <v>0</v>
      </c>
      <c r="Q1528" s="96">
        <v>0</v>
      </c>
      <c r="R1528" s="55">
        <v>0</v>
      </c>
      <c r="S1528" s="55" t="s">
        <v>51</v>
      </c>
      <c r="T1528" s="55" t="str">
        <f t="shared" si="194"/>
        <v>400-2023-12-31</v>
      </c>
    </row>
    <row r="1529" spans="1:20" x14ac:dyDescent="0.3">
      <c r="A1529" s="5">
        <v>400</v>
      </c>
      <c r="B1529" s="5" t="s">
        <v>372</v>
      </c>
      <c r="C1529" s="5" t="s">
        <v>369</v>
      </c>
      <c r="D1529" s="5" t="s">
        <v>54</v>
      </c>
      <c r="E1529" s="5" t="s">
        <v>24</v>
      </c>
      <c r="F1529" s="6">
        <v>45291</v>
      </c>
      <c r="G1529" s="5">
        <v>35</v>
      </c>
      <c r="H1529" s="9">
        <v>99</v>
      </c>
      <c r="I1529" s="15">
        <f t="shared" si="196"/>
        <v>1.3</v>
      </c>
      <c r="J1529" s="94">
        <f t="shared" si="197"/>
        <v>2.7045454545454546</v>
      </c>
      <c r="K1529" s="5" t="s">
        <v>55</v>
      </c>
      <c r="L1529" s="5" t="s">
        <v>55</v>
      </c>
      <c r="M1529" s="5">
        <f t="shared" si="191"/>
        <v>2024</v>
      </c>
      <c r="N1529" s="5" t="str">
        <f t="shared" si="192"/>
        <v>Junio</v>
      </c>
      <c r="O1529" s="6" t="str">
        <f t="shared" si="193"/>
        <v>2024-2</v>
      </c>
      <c r="P1529" s="16">
        <v>0</v>
      </c>
      <c r="Q1529" s="16">
        <v>0</v>
      </c>
      <c r="R1529" s="5">
        <v>0</v>
      </c>
      <c r="S1529" s="5" t="s">
        <v>51</v>
      </c>
      <c r="T1529" s="5" t="str">
        <f t="shared" si="194"/>
        <v>400-2024-06-30</v>
      </c>
    </row>
    <row r="1530" spans="1:20" x14ac:dyDescent="0.3">
      <c r="A1530" s="5">
        <v>400</v>
      </c>
      <c r="B1530" s="5" t="s">
        <v>372</v>
      </c>
      <c r="C1530" s="5" t="s">
        <v>369</v>
      </c>
      <c r="D1530" s="5" t="s">
        <v>54</v>
      </c>
      <c r="E1530" s="5" t="s">
        <v>24</v>
      </c>
      <c r="F1530" s="6">
        <v>45473</v>
      </c>
      <c r="G1530" s="5">
        <v>44</v>
      </c>
      <c r="H1530" s="5">
        <v>119</v>
      </c>
      <c r="I1530" s="15">
        <f t="shared" si="196"/>
        <v>1.3</v>
      </c>
      <c r="J1530" s="94">
        <f t="shared" si="197"/>
        <v>3.9772727272727271</v>
      </c>
      <c r="K1530" s="5" t="s">
        <v>55</v>
      </c>
      <c r="L1530" s="5" t="s">
        <v>55</v>
      </c>
      <c r="M1530" s="5">
        <f t="shared" si="191"/>
        <v>2024</v>
      </c>
      <c r="N1530" s="5" t="str">
        <f t="shared" si="192"/>
        <v>Diciembre</v>
      </c>
      <c r="O1530" s="6" t="str">
        <f t="shared" si="193"/>
        <v>2023-1</v>
      </c>
      <c r="P1530" s="5">
        <v>0</v>
      </c>
      <c r="Q1530" s="5">
        <v>0</v>
      </c>
      <c r="R1530" s="5">
        <v>0</v>
      </c>
      <c r="S1530" s="5" t="s">
        <v>51</v>
      </c>
      <c r="T1530" s="5" t="str">
        <f t="shared" si="194"/>
        <v>400-2024-12-31</v>
      </c>
    </row>
    <row r="1531" spans="1:20" x14ac:dyDescent="0.3">
      <c r="A1531" s="25">
        <v>400</v>
      </c>
      <c r="B1531" s="5" t="s">
        <v>372</v>
      </c>
      <c r="C1531" s="5" t="s">
        <v>369</v>
      </c>
      <c r="D1531" s="5" t="s">
        <v>54</v>
      </c>
      <c r="E1531" s="5" t="s">
        <v>24</v>
      </c>
      <c r="F1531" s="6">
        <v>45657</v>
      </c>
      <c r="G1531" s="5">
        <v>44</v>
      </c>
      <c r="H1531" s="10">
        <v>175</v>
      </c>
      <c r="I1531" s="15">
        <f t="shared" si="196"/>
        <v>0.875</v>
      </c>
      <c r="J1531" s="94">
        <f t="shared" si="197"/>
        <v>0.875</v>
      </c>
      <c r="K1531" s="5" t="s">
        <v>55</v>
      </c>
      <c r="L1531" s="5" t="s">
        <v>55</v>
      </c>
      <c r="M1531" s="5">
        <f t="shared" si="191"/>
        <v>2023</v>
      </c>
      <c r="N1531" s="5" t="str">
        <f t="shared" si="192"/>
        <v>Junio</v>
      </c>
      <c r="O1531" s="6" t="str">
        <f t="shared" si="193"/>
        <v>2023-2</v>
      </c>
      <c r="P1531" s="16">
        <v>0</v>
      </c>
      <c r="Q1531" s="16">
        <v>0</v>
      </c>
      <c r="R1531" s="5">
        <v>0</v>
      </c>
      <c r="S1531" s="5" t="s">
        <v>51</v>
      </c>
      <c r="T1531" s="5" t="str">
        <f t="shared" si="194"/>
        <v>401-2023-06-30</v>
      </c>
    </row>
    <row r="1532" spans="1:20" x14ac:dyDescent="0.3">
      <c r="A1532" s="25">
        <v>401</v>
      </c>
      <c r="B1532" s="5" t="s">
        <v>373</v>
      </c>
      <c r="C1532" s="5" t="s">
        <v>374</v>
      </c>
      <c r="D1532" s="5" t="s">
        <v>54</v>
      </c>
      <c r="E1532" s="5" t="s">
        <v>24</v>
      </c>
      <c r="F1532" s="17">
        <v>45107</v>
      </c>
      <c r="G1532" s="5">
        <v>8</v>
      </c>
      <c r="H1532" s="9">
        <v>7</v>
      </c>
      <c r="I1532" s="15">
        <f t="shared" si="196"/>
        <v>1.25</v>
      </c>
      <c r="J1532" s="15">
        <f t="shared" si="197"/>
        <v>1.25</v>
      </c>
      <c r="K1532" s="5" t="s">
        <v>55</v>
      </c>
      <c r="L1532" s="5" t="s">
        <v>55</v>
      </c>
      <c r="M1532" s="5">
        <f t="shared" si="191"/>
        <v>2023</v>
      </c>
      <c r="N1532" s="5" t="str">
        <f t="shared" si="192"/>
        <v>Diciembre</v>
      </c>
      <c r="O1532" s="6" t="str">
        <f t="shared" si="193"/>
        <v>2024-1</v>
      </c>
      <c r="P1532" s="16">
        <v>0</v>
      </c>
      <c r="Q1532" s="16">
        <v>0</v>
      </c>
      <c r="R1532" s="5">
        <v>0</v>
      </c>
      <c r="S1532" s="5" t="s">
        <v>26</v>
      </c>
      <c r="T1532" s="5" t="str">
        <f t="shared" si="194"/>
        <v>401-2023-12-31</v>
      </c>
    </row>
    <row r="1533" spans="1:20" x14ac:dyDescent="0.3">
      <c r="A1533" s="37">
        <v>401</v>
      </c>
      <c r="B1533" s="5" t="s">
        <v>373</v>
      </c>
      <c r="C1533" s="5" t="s">
        <v>374</v>
      </c>
      <c r="D1533" s="5" t="s">
        <v>54</v>
      </c>
      <c r="E1533" s="5" t="s">
        <v>24</v>
      </c>
      <c r="F1533" s="6">
        <v>45291</v>
      </c>
      <c r="G1533" s="5">
        <v>8</v>
      </c>
      <c r="H1533" s="9">
        <v>10</v>
      </c>
      <c r="I1533" s="15">
        <f t="shared" si="196"/>
        <v>1.125</v>
      </c>
      <c r="J1533" s="15">
        <f t="shared" si="197"/>
        <v>1.125</v>
      </c>
      <c r="K1533" s="5" t="s">
        <v>55</v>
      </c>
      <c r="L1533" s="5" t="s">
        <v>55</v>
      </c>
      <c r="M1533" s="5">
        <f t="shared" si="191"/>
        <v>2024</v>
      </c>
      <c r="N1533" s="5" t="str">
        <f t="shared" si="192"/>
        <v>Junio</v>
      </c>
      <c r="O1533" s="6" t="str">
        <f t="shared" si="193"/>
        <v>2024-2</v>
      </c>
      <c r="P1533" s="16">
        <v>0</v>
      </c>
      <c r="Q1533" s="16">
        <v>0</v>
      </c>
      <c r="R1533" s="5">
        <v>0</v>
      </c>
      <c r="S1533" s="5" t="s">
        <v>26</v>
      </c>
      <c r="T1533" s="5" t="str">
        <f t="shared" si="194"/>
        <v>401-2024-06-30</v>
      </c>
    </row>
    <row r="1534" spans="1:20" x14ac:dyDescent="0.3">
      <c r="A1534" s="5">
        <v>401</v>
      </c>
      <c r="B1534" s="5" t="s">
        <v>373</v>
      </c>
      <c r="C1534" s="5" t="s">
        <v>374</v>
      </c>
      <c r="D1534" s="5" t="s">
        <v>54</v>
      </c>
      <c r="E1534" s="5" t="s">
        <v>24</v>
      </c>
      <c r="F1534" s="6">
        <v>45473</v>
      </c>
      <c r="G1534" s="5">
        <v>8</v>
      </c>
      <c r="H1534" s="5">
        <v>9</v>
      </c>
      <c r="I1534" s="15">
        <f t="shared" si="196"/>
        <v>1</v>
      </c>
      <c r="J1534" s="15">
        <v>1</v>
      </c>
      <c r="K1534" s="5" t="s">
        <v>55</v>
      </c>
      <c r="L1534" s="5" t="s">
        <v>55</v>
      </c>
      <c r="M1534" s="5">
        <f t="shared" si="191"/>
        <v>2024</v>
      </c>
      <c r="N1534" s="5" t="str">
        <f t="shared" si="192"/>
        <v>Diciembre</v>
      </c>
      <c r="O1534" s="6" t="str">
        <f t="shared" si="193"/>
        <v>2023-2</v>
      </c>
      <c r="P1534" s="5">
        <v>0</v>
      </c>
      <c r="Q1534" s="5">
        <v>0</v>
      </c>
      <c r="R1534" s="5">
        <v>0</v>
      </c>
      <c r="S1534" s="5" t="s">
        <v>26</v>
      </c>
      <c r="T1534" s="5" t="str">
        <f t="shared" si="194"/>
        <v>401-2024-12-31</v>
      </c>
    </row>
    <row r="1535" spans="1:20" x14ac:dyDescent="0.3">
      <c r="A1535" s="25">
        <v>401</v>
      </c>
      <c r="B1535" s="5" t="s">
        <v>373</v>
      </c>
      <c r="C1535" s="5" t="s">
        <v>374</v>
      </c>
      <c r="D1535" s="5" t="s">
        <v>54</v>
      </c>
      <c r="E1535" s="5" t="s">
        <v>24</v>
      </c>
      <c r="F1535" s="6">
        <v>45657</v>
      </c>
      <c r="G1535" s="5">
        <v>8</v>
      </c>
      <c r="H1535" s="10">
        <v>8</v>
      </c>
      <c r="I1535" s="15" t="str">
        <f t="shared" si="196"/>
        <v/>
      </c>
      <c r="J1535" s="15" t="str">
        <f>IFERROR(IF((H1536/G1536)&gt;H1536/G1536,1.3,H1536/G1536),"")</f>
        <v/>
      </c>
      <c r="K1535" s="5" t="s">
        <v>55</v>
      </c>
      <c r="L1535" s="5" t="s">
        <v>55</v>
      </c>
      <c r="M1535" s="5">
        <f t="shared" si="191"/>
        <v>2023</v>
      </c>
      <c r="N1535" s="5" t="str">
        <f t="shared" si="192"/>
        <v>Diciembre</v>
      </c>
      <c r="O1535" s="6" t="str">
        <f t="shared" si="193"/>
        <v>2024-2</v>
      </c>
      <c r="P1535" s="16">
        <v>0</v>
      </c>
      <c r="Q1535" s="16">
        <v>0</v>
      </c>
      <c r="R1535" s="5">
        <v>0</v>
      </c>
      <c r="S1535" s="5" t="s">
        <v>26</v>
      </c>
      <c r="T1535" s="5" t="str">
        <f t="shared" si="194"/>
        <v>402-2023-12-31</v>
      </c>
    </row>
    <row r="1536" spans="1:20" x14ac:dyDescent="0.3">
      <c r="A1536" s="37">
        <v>402</v>
      </c>
      <c r="B1536" s="5" t="s">
        <v>375</v>
      </c>
      <c r="C1536" s="5" t="s">
        <v>374</v>
      </c>
      <c r="D1536" s="5" t="s">
        <v>73</v>
      </c>
      <c r="E1536" s="5" t="s">
        <v>24</v>
      </c>
      <c r="F1536" s="6">
        <v>45291</v>
      </c>
      <c r="G1536" s="5"/>
      <c r="H1536" s="9">
        <v>21000</v>
      </c>
      <c r="I1536" s="8">
        <f>IFERROR(H1537/G1537,"")</f>
        <v>1.5866666666666667</v>
      </c>
      <c r="J1536" s="15">
        <f>IFERROR(IF((H1537/G1537)&gt;H1537/G1537,1.3,H1537/G1537),"")</f>
        <v>1.5866666666666667</v>
      </c>
      <c r="K1536" s="5" t="s">
        <v>55</v>
      </c>
      <c r="L1536" s="5" t="s">
        <v>55</v>
      </c>
      <c r="M1536" s="5">
        <f t="shared" si="191"/>
        <v>2024</v>
      </c>
      <c r="N1536" s="5" t="str">
        <f t="shared" si="192"/>
        <v>Diciembre</v>
      </c>
      <c r="O1536" s="6" t="str">
        <f t="shared" si="193"/>
        <v>2023-1</v>
      </c>
      <c r="P1536" s="16">
        <v>0</v>
      </c>
      <c r="Q1536" s="16">
        <v>0</v>
      </c>
      <c r="R1536" s="5">
        <v>0</v>
      </c>
      <c r="S1536" s="5" t="s">
        <v>26</v>
      </c>
      <c r="T1536" s="5" t="str">
        <f t="shared" si="194"/>
        <v>402-2024-12-31</v>
      </c>
    </row>
    <row r="1537" spans="1:20" x14ac:dyDescent="0.3">
      <c r="A1537" s="25">
        <v>402</v>
      </c>
      <c r="B1537" s="5" t="s">
        <v>375</v>
      </c>
      <c r="C1537" s="5" t="s">
        <v>374</v>
      </c>
      <c r="D1537" s="5" t="s">
        <v>73</v>
      </c>
      <c r="E1537" s="5" t="s">
        <v>24</v>
      </c>
      <c r="F1537" s="6">
        <v>45657</v>
      </c>
      <c r="G1537" s="5">
        <v>3</v>
      </c>
      <c r="H1537" s="10">
        <v>4.76</v>
      </c>
      <c r="I1537" s="15" t="str">
        <f>IFERROR(IF((H1538/G1538)&gt;1.3,1.3,H1538/G1538),"")</f>
        <v/>
      </c>
      <c r="J1537" s="15" t="str">
        <f>IFERROR(IF((H1538/G1538)&gt;H1538/G1538,1.3,H1538/G1538),"")</f>
        <v/>
      </c>
      <c r="K1537" s="5"/>
      <c r="L1537" s="5"/>
      <c r="M1537" s="5">
        <f t="shared" si="191"/>
        <v>2023</v>
      </c>
      <c r="N1537" s="5" t="str">
        <f t="shared" si="192"/>
        <v>Junio</v>
      </c>
      <c r="O1537" s="6" t="str">
        <f t="shared" si="193"/>
        <v>2023-2</v>
      </c>
      <c r="P1537" s="16">
        <v>0</v>
      </c>
      <c r="Q1537" s="16">
        <v>0</v>
      </c>
      <c r="R1537" s="5">
        <v>0</v>
      </c>
      <c r="S1537" s="5" t="s">
        <v>26</v>
      </c>
      <c r="T1537" s="5" t="str">
        <f t="shared" si="194"/>
        <v>403-2023-06-30</v>
      </c>
    </row>
    <row r="1538" spans="1:20" x14ac:dyDescent="0.3">
      <c r="A1538" s="25">
        <v>403</v>
      </c>
      <c r="B1538" s="5" t="s">
        <v>376</v>
      </c>
      <c r="C1538" s="5" t="s">
        <v>374</v>
      </c>
      <c r="D1538" s="5" t="s">
        <v>54</v>
      </c>
      <c r="E1538" s="5" t="s">
        <v>24</v>
      </c>
      <c r="F1538" s="17">
        <v>45107</v>
      </c>
      <c r="G1538" s="5"/>
      <c r="H1538" s="9">
        <v>14370</v>
      </c>
      <c r="I1538" s="8" t="str">
        <f>IFERROR(H1539/G1539,"")</f>
        <v/>
      </c>
      <c r="J1538" s="15" t="str">
        <f>IFERROR(IF((H1539/G1539)&gt;H1539/G1539,1.3,H1539/G1539),"")</f>
        <v/>
      </c>
      <c r="K1538" s="5" t="s">
        <v>116</v>
      </c>
      <c r="L1538" s="5" t="s">
        <v>55</v>
      </c>
      <c r="M1538" s="5">
        <f t="shared" si="191"/>
        <v>2023</v>
      </c>
      <c r="N1538" s="5" t="str">
        <f t="shared" si="192"/>
        <v>Diciembre</v>
      </c>
      <c r="O1538" s="6" t="str">
        <f t="shared" si="193"/>
        <v>2024-1</v>
      </c>
      <c r="P1538" s="16">
        <v>0</v>
      </c>
      <c r="Q1538" s="16">
        <v>0</v>
      </c>
      <c r="R1538" s="5">
        <v>0</v>
      </c>
      <c r="S1538" s="5" t="s">
        <v>26</v>
      </c>
      <c r="T1538" s="5" t="str">
        <f t="shared" si="194"/>
        <v>403-2023-12-31</v>
      </c>
    </row>
    <row r="1539" spans="1:20" x14ac:dyDescent="0.3">
      <c r="A1539" s="37">
        <v>403</v>
      </c>
      <c r="B1539" s="5" t="s">
        <v>376</v>
      </c>
      <c r="C1539" s="5" t="s">
        <v>374</v>
      </c>
      <c r="D1539" s="5" t="s">
        <v>54</v>
      </c>
      <c r="E1539" s="5" t="s">
        <v>24</v>
      </c>
      <c r="F1539" s="6">
        <v>45291</v>
      </c>
      <c r="G1539" s="5"/>
      <c r="H1539" s="9">
        <v>14220</v>
      </c>
      <c r="I1539" s="8" t="str">
        <f>IFERROR(H1540/G1540,"")</f>
        <v/>
      </c>
      <c r="J1539" s="15" t="str">
        <f>IFERROR(IF((H1540/G1540)&gt;H1540/G1540,1.3,H1540/G1540),"")</f>
        <v/>
      </c>
      <c r="K1539" s="5" t="s">
        <v>116</v>
      </c>
      <c r="L1539" s="5" t="s">
        <v>55</v>
      </c>
      <c r="M1539" s="5">
        <f t="shared" si="191"/>
        <v>2024</v>
      </c>
      <c r="N1539" s="5" t="str">
        <f t="shared" si="192"/>
        <v>Junio</v>
      </c>
      <c r="O1539" s="6" t="str">
        <f t="shared" si="193"/>
        <v>2024-2</v>
      </c>
      <c r="P1539" s="16">
        <v>0</v>
      </c>
      <c r="Q1539" s="16">
        <v>0</v>
      </c>
      <c r="R1539" s="5">
        <v>0</v>
      </c>
      <c r="S1539" s="5" t="s">
        <v>26</v>
      </c>
      <c r="T1539" s="5" t="str">
        <f t="shared" si="194"/>
        <v>403-2024-06-30</v>
      </c>
    </row>
    <row r="1540" spans="1:20" x14ac:dyDescent="0.3">
      <c r="A1540" s="5">
        <v>403</v>
      </c>
      <c r="B1540" s="5" t="s">
        <v>376</v>
      </c>
      <c r="C1540" s="5" t="s">
        <v>374</v>
      </c>
      <c r="D1540" s="5" t="s">
        <v>54</v>
      </c>
      <c r="E1540" s="5" t="s">
        <v>24</v>
      </c>
      <c r="F1540" s="6">
        <v>45473</v>
      </c>
      <c r="G1540" s="5"/>
      <c r="H1540" s="5">
        <v>14923</v>
      </c>
      <c r="I1540" s="15"/>
      <c r="J1540" s="15"/>
      <c r="K1540" s="5" t="s">
        <v>116</v>
      </c>
      <c r="L1540" s="5" t="s">
        <v>55</v>
      </c>
      <c r="M1540" s="5">
        <f t="shared" si="191"/>
        <v>2024</v>
      </c>
      <c r="N1540" s="5" t="str">
        <f t="shared" si="192"/>
        <v>Diciembre</v>
      </c>
      <c r="O1540" s="6" t="str">
        <f t="shared" si="193"/>
        <v>2023-1</v>
      </c>
      <c r="P1540" s="5">
        <v>0</v>
      </c>
      <c r="Q1540" s="5">
        <v>0</v>
      </c>
      <c r="R1540" s="5">
        <v>0</v>
      </c>
      <c r="S1540" s="5" t="s">
        <v>26</v>
      </c>
      <c r="T1540" s="5" t="str">
        <f t="shared" si="194"/>
        <v>403-2024-12-31</v>
      </c>
    </row>
    <row r="1541" spans="1:20" x14ac:dyDescent="0.3">
      <c r="A1541" s="25">
        <v>403</v>
      </c>
      <c r="B1541" s="5" t="s">
        <v>376</v>
      </c>
      <c r="C1541" s="5" t="s">
        <v>374</v>
      </c>
      <c r="D1541" s="5" t="s">
        <v>54</v>
      </c>
      <c r="E1541" s="5" t="s">
        <v>24</v>
      </c>
      <c r="F1541" s="6">
        <v>45657</v>
      </c>
      <c r="G1541" s="5"/>
      <c r="H1541" s="10">
        <v>14495</v>
      </c>
      <c r="I1541" s="15">
        <f>IFERROR(IF((H1542/G1542)&gt;1.3,1.3,H1542/G1542),"")</f>
        <v>0.1</v>
      </c>
      <c r="J1541" s="15">
        <f>IFERROR(IF((H1542/G1542)&gt;H1542/G1542,1.3,H1542/G1542),"")</f>
        <v>0.1</v>
      </c>
      <c r="K1541" s="5" t="s">
        <v>116</v>
      </c>
      <c r="L1541" s="5" t="s">
        <v>55</v>
      </c>
      <c r="M1541" s="5">
        <f t="shared" ref="M1541:M1604" si="198">YEAR(F1542)</f>
        <v>2023</v>
      </c>
      <c r="N1541" s="5" t="str">
        <f t="shared" ref="N1541:N1604" si="199">PROPER(TEXT(F1542,"mmmm"))</f>
        <v>Junio</v>
      </c>
      <c r="O1541" s="6" t="str">
        <f t="shared" ref="O1541:O1604" si="200">IF(OR(N1542="Enero",N1542="Febrero",N1542="Marzo",N1542="Abril",N1542="Mayo",N1542="Junio"),M1542&amp;"-1",IF(OR(N1542="Julio",N1542="Agosto",N1542="Septiembre",N1542="Octubre",N1542="Noviembre",N1542="Diciembre"),M1542&amp;"-2"))</f>
        <v>2023-2</v>
      </c>
      <c r="P1541" s="16">
        <v>0</v>
      </c>
      <c r="Q1541" s="16">
        <v>0</v>
      </c>
      <c r="R1541" s="5">
        <v>0</v>
      </c>
      <c r="S1541" s="5" t="s">
        <v>26</v>
      </c>
      <c r="T1541" s="5" t="str">
        <f t="shared" ref="T1541:T1604" si="201">A1542&amp;"-"&amp;YEAR(F1542)&amp;"-"&amp;IF(LEN(MONTH(F1542))=1,"0"&amp;MONTH(F1542),MONTH(F1542))&amp;"-"&amp;DAY(F1542)</f>
        <v>404-2023-06-30</v>
      </c>
    </row>
    <row r="1542" spans="1:20" x14ac:dyDescent="0.3">
      <c r="A1542" s="25">
        <v>404</v>
      </c>
      <c r="B1542" s="5" t="s">
        <v>377</v>
      </c>
      <c r="C1542" s="5" t="s">
        <v>374</v>
      </c>
      <c r="D1542" s="5" t="s">
        <v>54</v>
      </c>
      <c r="E1542" s="5" t="s">
        <v>62</v>
      </c>
      <c r="F1542" s="17">
        <v>45107</v>
      </c>
      <c r="G1542" s="32">
        <v>20</v>
      </c>
      <c r="H1542" s="9">
        <v>2</v>
      </c>
      <c r="I1542" s="8">
        <v>1</v>
      </c>
      <c r="J1542" s="8">
        <f>IFERROR(G1543/H1543,"")</f>
        <v>15.267175572519083</v>
      </c>
      <c r="K1542" s="11">
        <v>0</v>
      </c>
      <c r="L1542" s="5" t="s">
        <v>55</v>
      </c>
      <c r="M1542" s="5">
        <f t="shared" si="198"/>
        <v>2023</v>
      </c>
      <c r="N1542" s="5" t="str">
        <f t="shared" si="199"/>
        <v>Diciembre</v>
      </c>
      <c r="O1542" s="6" t="str">
        <f t="shared" si="200"/>
        <v>2024-1</v>
      </c>
      <c r="P1542" s="16">
        <v>0</v>
      </c>
      <c r="Q1542" s="16">
        <v>0</v>
      </c>
      <c r="R1542" s="5">
        <v>0</v>
      </c>
      <c r="S1542" s="5" t="s">
        <v>26</v>
      </c>
      <c r="T1542" s="5" t="str">
        <f t="shared" si="201"/>
        <v>404-2023-12-31</v>
      </c>
    </row>
    <row r="1543" spans="1:20" x14ac:dyDescent="0.3">
      <c r="A1543" s="37">
        <v>404</v>
      </c>
      <c r="B1543" s="5" t="s">
        <v>377</v>
      </c>
      <c r="C1543" s="5" t="s">
        <v>374</v>
      </c>
      <c r="D1543" s="5" t="s">
        <v>54</v>
      </c>
      <c r="E1543" s="5" t="s">
        <v>62</v>
      </c>
      <c r="F1543" s="6">
        <v>45291</v>
      </c>
      <c r="G1543" s="5">
        <v>20</v>
      </c>
      <c r="H1543" s="9">
        <v>1.31</v>
      </c>
      <c r="I1543" s="8">
        <v>1</v>
      </c>
      <c r="J1543" s="8">
        <f>IFERROR(G1544/H1544,"")</f>
        <v>1.7094017094017095</v>
      </c>
      <c r="K1543" s="5">
        <v>0</v>
      </c>
      <c r="L1543" s="5" t="s">
        <v>55</v>
      </c>
      <c r="M1543" s="5">
        <f t="shared" si="198"/>
        <v>2024</v>
      </c>
      <c r="N1543" s="5" t="str">
        <f t="shared" si="199"/>
        <v>Junio</v>
      </c>
      <c r="O1543" s="6" t="str">
        <f t="shared" si="200"/>
        <v>2024-2</v>
      </c>
      <c r="P1543" s="16">
        <v>0</v>
      </c>
      <c r="Q1543" s="16">
        <v>0</v>
      </c>
      <c r="R1543" s="5">
        <v>0</v>
      </c>
      <c r="S1543" s="5" t="s">
        <v>26</v>
      </c>
      <c r="T1543" s="5" t="str">
        <f t="shared" si="201"/>
        <v>404-2024-06-30</v>
      </c>
    </row>
    <row r="1544" spans="1:20" x14ac:dyDescent="0.3">
      <c r="A1544" s="5">
        <v>404</v>
      </c>
      <c r="B1544" s="5" t="s">
        <v>377</v>
      </c>
      <c r="C1544" s="5" t="s">
        <v>374</v>
      </c>
      <c r="D1544" s="5" t="s">
        <v>54</v>
      </c>
      <c r="E1544" s="5" t="s">
        <v>62</v>
      </c>
      <c r="F1544" s="67">
        <v>45473</v>
      </c>
      <c r="G1544" s="5">
        <v>10</v>
      </c>
      <c r="H1544" s="5">
        <v>5.85</v>
      </c>
      <c r="I1544" s="15">
        <v>1</v>
      </c>
      <c r="J1544" s="15">
        <v>1</v>
      </c>
      <c r="K1544" s="5" t="s">
        <v>25</v>
      </c>
      <c r="L1544" s="5" t="s">
        <v>25</v>
      </c>
      <c r="M1544" s="5">
        <f t="shared" si="198"/>
        <v>2024</v>
      </c>
      <c r="N1544" s="5" t="str">
        <f t="shared" si="199"/>
        <v>Diciembre</v>
      </c>
      <c r="O1544" s="6" t="str">
        <f t="shared" si="200"/>
        <v>2023-1</v>
      </c>
      <c r="P1544" s="5">
        <v>0</v>
      </c>
      <c r="Q1544" s="5">
        <v>0</v>
      </c>
      <c r="R1544" s="5">
        <v>0</v>
      </c>
      <c r="S1544" s="5" t="s">
        <v>26</v>
      </c>
      <c r="T1544" s="5" t="str">
        <f t="shared" si="201"/>
        <v>404-2024-12-31</v>
      </c>
    </row>
    <row r="1545" spans="1:20" x14ac:dyDescent="0.3">
      <c r="A1545" s="25">
        <v>404</v>
      </c>
      <c r="B1545" s="5" t="s">
        <v>377</v>
      </c>
      <c r="C1545" s="5" t="s">
        <v>374</v>
      </c>
      <c r="D1545" s="5" t="s">
        <v>54</v>
      </c>
      <c r="E1545" s="5" t="s">
        <v>62</v>
      </c>
      <c r="F1545" s="67">
        <v>45657</v>
      </c>
      <c r="G1545" s="5">
        <v>10</v>
      </c>
      <c r="H1545" s="10">
        <v>6.02</v>
      </c>
      <c r="I1545" s="15">
        <f>IFERROR(IF((H1546/G1546)&gt;1.3,1.3,H1546/G1546),"")</f>
        <v>1.2</v>
      </c>
      <c r="J1545" s="15">
        <f>IFERROR(IF((H1546/G1546)&gt;H1546/G1546,1.3,H1546/G1546),"")</f>
        <v>1.2</v>
      </c>
      <c r="K1545" s="5" t="s">
        <v>25</v>
      </c>
      <c r="L1545" s="5" t="s">
        <v>25</v>
      </c>
      <c r="M1545" s="5">
        <f t="shared" si="198"/>
        <v>2023</v>
      </c>
      <c r="N1545" s="5" t="str">
        <f t="shared" si="199"/>
        <v>Junio</v>
      </c>
      <c r="O1545" s="6" t="str">
        <f t="shared" si="200"/>
        <v>2023-2</v>
      </c>
      <c r="P1545" s="16">
        <v>0</v>
      </c>
      <c r="Q1545" s="16">
        <v>0</v>
      </c>
      <c r="R1545" s="5">
        <v>0</v>
      </c>
      <c r="S1545" s="5" t="s">
        <v>26</v>
      </c>
      <c r="T1545" s="5" t="str">
        <f t="shared" si="201"/>
        <v>405-2023-06-30</v>
      </c>
    </row>
    <row r="1546" spans="1:20" x14ac:dyDescent="0.3">
      <c r="A1546" s="25">
        <v>405</v>
      </c>
      <c r="B1546" s="5" t="s">
        <v>378</v>
      </c>
      <c r="C1546" s="5" t="s">
        <v>374</v>
      </c>
      <c r="D1546" s="5" t="s">
        <v>54</v>
      </c>
      <c r="E1546" s="5" t="s">
        <v>24</v>
      </c>
      <c r="F1546" s="85">
        <v>45107</v>
      </c>
      <c r="G1546" s="5">
        <v>25</v>
      </c>
      <c r="H1546" s="9">
        <v>30</v>
      </c>
      <c r="I1546" s="8">
        <f>IFERROR(H1547/G1547,"")</f>
        <v>1.24</v>
      </c>
      <c r="J1546" s="15">
        <f>IFERROR(IF((H1547/G1547)&gt;H1547/G1547,1.3,H1547/G1547),"")</f>
        <v>1.24</v>
      </c>
      <c r="K1546" s="5" t="s">
        <v>25</v>
      </c>
      <c r="L1546" s="5" t="s">
        <v>25</v>
      </c>
      <c r="M1546" s="5">
        <f t="shared" si="198"/>
        <v>2023</v>
      </c>
      <c r="N1546" s="5" t="str">
        <f t="shared" si="199"/>
        <v>Diciembre</v>
      </c>
      <c r="O1546" s="6" t="str">
        <f t="shared" si="200"/>
        <v>2024-1</v>
      </c>
      <c r="P1546" s="16">
        <v>0</v>
      </c>
      <c r="Q1546" s="16">
        <v>0</v>
      </c>
      <c r="R1546" s="5">
        <v>0</v>
      </c>
      <c r="S1546" s="5" t="s">
        <v>26</v>
      </c>
      <c r="T1546" s="5" t="str">
        <f t="shared" si="201"/>
        <v>405-2023-12-31</v>
      </c>
    </row>
    <row r="1547" spans="1:20" x14ac:dyDescent="0.3">
      <c r="A1547" s="37">
        <v>405</v>
      </c>
      <c r="B1547" s="5" t="s">
        <v>378</v>
      </c>
      <c r="C1547" s="5" t="s">
        <v>374</v>
      </c>
      <c r="D1547" s="5" t="s">
        <v>54</v>
      </c>
      <c r="E1547" s="5" t="s">
        <v>24</v>
      </c>
      <c r="F1547" s="67">
        <v>45291</v>
      </c>
      <c r="G1547" s="5">
        <v>50</v>
      </c>
      <c r="H1547" s="9">
        <v>62</v>
      </c>
      <c r="I1547" s="8">
        <f>IFERROR(H1548/G1548,"")</f>
        <v>0.92</v>
      </c>
      <c r="J1547" s="15">
        <f>IFERROR(IF((H1548/G1548)&gt;H1548/G1548,1.3,H1548/G1548),"")</f>
        <v>0.92</v>
      </c>
      <c r="K1547" s="5" t="s">
        <v>25</v>
      </c>
      <c r="L1547" s="5" t="s">
        <v>25</v>
      </c>
      <c r="M1547" s="5">
        <f t="shared" si="198"/>
        <v>2024</v>
      </c>
      <c r="N1547" s="5" t="str">
        <f t="shared" si="199"/>
        <v>Junio</v>
      </c>
      <c r="O1547" s="6" t="str">
        <f t="shared" si="200"/>
        <v>2024-2</v>
      </c>
      <c r="P1547" s="16">
        <v>0</v>
      </c>
      <c r="Q1547" s="16">
        <v>0</v>
      </c>
      <c r="R1547" s="5">
        <v>0</v>
      </c>
      <c r="S1547" s="5" t="s">
        <v>26</v>
      </c>
      <c r="T1547" s="5" t="str">
        <f t="shared" si="201"/>
        <v>405-2024-06-30</v>
      </c>
    </row>
    <row r="1548" spans="1:20" x14ac:dyDescent="0.3">
      <c r="A1548" s="5">
        <v>405</v>
      </c>
      <c r="B1548" s="5" t="s">
        <v>379</v>
      </c>
      <c r="C1548" s="5" t="s">
        <v>374</v>
      </c>
      <c r="D1548" s="5" t="s">
        <v>54</v>
      </c>
      <c r="E1548" s="5" t="s">
        <v>24</v>
      </c>
      <c r="F1548" s="67">
        <v>45473</v>
      </c>
      <c r="G1548" s="5">
        <v>100</v>
      </c>
      <c r="H1548" s="5">
        <v>92</v>
      </c>
      <c r="I1548" s="15">
        <v>0.92</v>
      </c>
      <c r="J1548" s="15">
        <v>0.92</v>
      </c>
      <c r="K1548" s="5" t="s">
        <v>25</v>
      </c>
      <c r="L1548" s="5" t="s">
        <v>25</v>
      </c>
      <c r="M1548" s="5">
        <f t="shared" si="198"/>
        <v>2024</v>
      </c>
      <c r="N1548" s="5" t="str">
        <f t="shared" si="199"/>
        <v>Diciembre</v>
      </c>
      <c r="O1548" s="6" t="str">
        <f t="shared" si="200"/>
        <v>2023-2</v>
      </c>
      <c r="P1548" s="5">
        <v>0</v>
      </c>
      <c r="Q1548" s="5">
        <v>0</v>
      </c>
      <c r="R1548" s="5">
        <v>0</v>
      </c>
      <c r="S1548" s="5" t="s">
        <v>26</v>
      </c>
      <c r="T1548" s="5" t="str">
        <f t="shared" si="201"/>
        <v>405-2024-12-31</v>
      </c>
    </row>
    <row r="1549" spans="1:20" x14ac:dyDescent="0.3">
      <c r="A1549" s="25">
        <v>405</v>
      </c>
      <c r="B1549" s="5" t="s">
        <v>379</v>
      </c>
      <c r="C1549" s="5" t="s">
        <v>374</v>
      </c>
      <c r="D1549" s="5" t="s">
        <v>54</v>
      </c>
      <c r="E1549" s="5" t="s">
        <v>24</v>
      </c>
      <c r="F1549" s="67">
        <v>45657</v>
      </c>
      <c r="G1549" s="5">
        <v>100</v>
      </c>
      <c r="H1549" s="10">
        <v>98</v>
      </c>
      <c r="I1549" s="15">
        <f>IFERROR(IF((H1550/G1550)&gt;1.3,1.3,H1550/G1550),"")</f>
        <v>1</v>
      </c>
      <c r="J1549" s="15">
        <f>IFERROR(IF((H1550/G1550)&gt;H1550/G1550,1.3,H1550/G1550),"")</f>
        <v>1</v>
      </c>
      <c r="K1549" s="5" t="s">
        <v>25</v>
      </c>
      <c r="L1549" s="5" t="s">
        <v>25</v>
      </c>
      <c r="M1549" s="5">
        <f t="shared" si="198"/>
        <v>2023</v>
      </c>
      <c r="N1549" s="5" t="str">
        <f t="shared" si="199"/>
        <v>Diciembre</v>
      </c>
      <c r="O1549" s="6" t="str">
        <f t="shared" si="200"/>
        <v>2024-1</v>
      </c>
      <c r="P1549" s="16">
        <v>0</v>
      </c>
      <c r="Q1549" s="16">
        <v>0</v>
      </c>
      <c r="R1549" s="5">
        <v>0</v>
      </c>
      <c r="S1549" s="5" t="s">
        <v>26</v>
      </c>
      <c r="T1549" s="5" t="str">
        <f t="shared" si="201"/>
        <v>406-2023-12-31</v>
      </c>
    </row>
    <row r="1550" spans="1:20" x14ac:dyDescent="0.3">
      <c r="A1550" s="37">
        <v>406</v>
      </c>
      <c r="B1550" s="5" t="s">
        <v>380</v>
      </c>
      <c r="C1550" s="5" t="s">
        <v>44</v>
      </c>
      <c r="D1550" s="5" t="s">
        <v>54</v>
      </c>
      <c r="E1550" s="5" t="s">
        <v>24</v>
      </c>
      <c r="F1550" s="67">
        <v>45291</v>
      </c>
      <c r="G1550" s="5">
        <v>5</v>
      </c>
      <c r="H1550" s="9">
        <v>5</v>
      </c>
      <c r="I1550" s="8" t="str">
        <f>IFERROR(H1551/G1551,"")</f>
        <v/>
      </c>
      <c r="J1550" s="15" t="str">
        <f>IFERROR(IF((H1551/G1551)&gt;H1551/G1551,1.3,H1551/G1551),"")</f>
        <v/>
      </c>
      <c r="K1550" s="5" t="s">
        <v>25</v>
      </c>
      <c r="L1550" s="5" t="s">
        <v>25</v>
      </c>
      <c r="M1550" s="5">
        <f t="shared" si="198"/>
        <v>2024</v>
      </c>
      <c r="N1550" s="5" t="str">
        <f t="shared" si="199"/>
        <v>Junio</v>
      </c>
      <c r="O1550" s="6" t="str">
        <f t="shared" si="200"/>
        <v>2023-2</v>
      </c>
      <c r="P1550" s="16">
        <v>0</v>
      </c>
      <c r="Q1550" s="16">
        <v>0</v>
      </c>
      <c r="R1550" s="5">
        <v>0</v>
      </c>
      <c r="S1550" s="5" t="s">
        <v>26</v>
      </c>
      <c r="T1550" s="5" t="str">
        <f t="shared" si="201"/>
        <v>406-2024-06-30</v>
      </c>
    </row>
    <row r="1551" spans="1:20" x14ac:dyDescent="0.3">
      <c r="A1551" s="5">
        <v>406</v>
      </c>
      <c r="B1551" s="5" t="s">
        <v>380</v>
      </c>
      <c r="C1551" s="5" t="s">
        <v>44</v>
      </c>
      <c r="D1551" s="5" t="s">
        <v>54</v>
      </c>
      <c r="E1551" s="5" t="s">
        <v>24</v>
      </c>
      <c r="F1551" s="67">
        <v>45473</v>
      </c>
      <c r="G1551" s="5">
        <v>0</v>
      </c>
      <c r="H1551" s="5">
        <v>3</v>
      </c>
      <c r="I1551" s="15"/>
      <c r="J1551" s="15"/>
      <c r="K1551" s="5" t="s">
        <v>55</v>
      </c>
      <c r="L1551" s="5" t="s">
        <v>55</v>
      </c>
      <c r="M1551" s="5">
        <f t="shared" si="198"/>
        <v>2023</v>
      </c>
      <c r="N1551" s="5" t="str">
        <f t="shared" si="199"/>
        <v>Diciembre</v>
      </c>
      <c r="O1551" s="6" t="str">
        <f t="shared" si="200"/>
        <v>2023-2</v>
      </c>
      <c r="P1551" s="5">
        <v>0</v>
      </c>
      <c r="Q1551" s="5">
        <v>0</v>
      </c>
      <c r="R1551" s="5">
        <v>0</v>
      </c>
      <c r="S1551" s="5" t="s">
        <v>26</v>
      </c>
      <c r="T1551" s="5" t="str">
        <f t="shared" si="201"/>
        <v>407-2023-12-31</v>
      </c>
    </row>
    <row r="1552" spans="1:20" x14ac:dyDescent="0.3">
      <c r="A1552" s="37">
        <v>407</v>
      </c>
      <c r="B1552" s="5" t="s">
        <v>381</v>
      </c>
      <c r="C1552" s="5" t="s">
        <v>44</v>
      </c>
      <c r="D1552" s="5" t="s">
        <v>54</v>
      </c>
      <c r="E1552" s="5" t="s">
        <v>24</v>
      </c>
      <c r="F1552" s="67">
        <v>45291</v>
      </c>
      <c r="G1552" s="5">
        <v>3</v>
      </c>
      <c r="H1552" s="9">
        <v>3</v>
      </c>
      <c r="I1552" s="8">
        <f>IFERROR(H1553/G1553,"")</f>
        <v>1</v>
      </c>
      <c r="J1552" s="15">
        <f t="shared" ref="J1552:J1557" si="202">IFERROR(IF((H1553/G1553)&gt;H1553/G1553,1.3,H1553/G1553),"")</f>
        <v>1</v>
      </c>
      <c r="K1552" s="5" t="s">
        <v>55</v>
      </c>
      <c r="L1552" s="5" t="s">
        <v>55</v>
      </c>
      <c r="M1552" s="5">
        <f t="shared" si="198"/>
        <v>2023</v>
      </c>
      <c r="N1552" s="5" t="str">
        <f t="shared" si="199"/>
        <v>Diciembre</v>
      </c>
      <c r="O1552" s="6" t="str">
        <f t="shared" si="200"/>
        <v>2024-2</v>
      </c>
      <c r="P1552" s="16">
        <v>0</v>
      </c>
      <c r="Q1552" s="16">
        <v>0</v>
      </c>
      <c r="R1552" s="5">
        <v>0</v>
      </c>
      <c r="S1552" s="5" t="s">
        <v>26</v>
      </c>
      <c r="T1552" s="5" t="str">
        <f t="shared" si="201"/>
        <v>408-2023-12-31</v>
      </c>
    </row>
    <row r="1553" spans="1:20" x14ac:dyDescent="0.3">
      <c r="A1553" s="37">
        <v>408</v>
      </c>
      <c r="B1553" s="5" t="s">
        <v>382</v>
      </c>
      <c r="C1553" s="5" t="s">
        <v>44</v>
      </c>
      <c r="D1553" s="5" t="s">
        <v>54</v>
      </c>
      <c r="E1553" s="5" t="s">
        <v>24</v>
      </c>
      <c r="F1553" s="6">
        <v>45291</v>
      </c>
      <c r="G1553" s="5">
        <v>12</v>
      </c>
      <c r="H1553" s="9">
        <v>12</v>
      </c>
      <c r="I1553" s="8">
        <f>IFERROR(H1554/G1554,"")</f>
        <v>1</v>
      </c>
      <c r="J1553" s="15">
        <f t="shared" si="202"/>
        <v>1</v>
      </c>
      <c r="K1553" s="5" t="s">
        <v>55</v>
      </c>
      <c r="L1553" s="5" t="s">
        <v>55</v>
      </c>
      <c r="M1553" s="5">
        <f t="shared" si="198"/>
        <v>2024</v>
      </c>
      <c r="N1553" s="5" t="str">
        <f t="shared" si="199"/>
        <v>Diciembre</v>
      </c>
      <c r="O1553" s="6" t="str">
        <f t="shared" si="200"/>
        <v>2023-2</v>
      </c>
      <c r="P1553" s="16">
        <v>0</v>
      </c>
      <c r="Q1553" s="16">
        <v>0</v>
      </c>
      <c r="R1553" s="5">
        <v>0</v>
      </c>
      <c r="S1553" s="5" t="s">
        <v>26</v>
      </c>
      <c r="T1553" s="5" t="str">
        <f t="shared" si="201"/>
        <v>408-2024-12-31</v>
      </c>
    </row>
    <row r="1554" spans="1:20" x14ac:dyDescent="0.3">
      <c r="A1554" s="25">
        <v>408</v>
      </c>
      <c r="B1554" s="5" t="s">
        <v>382</v>
      </c>
      <c r="C1554" s="5" t="s">
        <v>44</v>
      </c>
      <c r="D1554" s="5" t="s">
        <v>54</v>
      </c>
      <c r="E1554" s="5" t="s">
        <v>24</v>
      </c>
      <c r="F1554" s="6">
        <v>45657</v>
      </c>
      <c r="G1554" s="5">
        <v>100</v>
      </c>
      <c r="H1554" s="10">
        <v>100</v>
      </c>
      <c r="I1554" s="15">
        <f>IFERROR(IF((H1555/G1555)&gt;1.3,1.3,H1555/G1555),"")</f>
        <v>1.2964856824098123</v>
      </c>
      <c r="J1554" s="15">
        <f t="shared" si="202"/>
        <v>1.2964856824098123</v>
      </c>
      <c r="K1554" s="5" t="s">
        <v>55</v>
      </c>
      <c r="L1554" s="5" t="s">
        <v>55</v>
      </c>
      <c r="M1554" s="5">
        <f t="shared" si="198"/>
        <v>2023</v>
      </c>
      <c r="N1554" s="5" t="str">
        <f t="shared" si="199"/>
        <v>Septiembre</v>
      </c>
      <c r="O1554" s="6" t="str">
        <f t="shared" si="200"/>
        <v>2023-2</v>
      </c>
      <c r="P1554" s="16">
        <v>0</v>
      </c>
      <c r="Q1554" s="16">
        <v>0</v>
      </c>
      <c r="R1554" s="5">
        <v>0</v>
      </c>
      <c r="S1554" s="5" t="s">
        <v>26</v>
      </c>
      <c r="T1554" s="5" t="str">
        <f t="shared" si="201"/>
        <v>409-2023-09-30</v>
      </c>
    </row>
    <row r="1555" spans="1:20" x14ac:dyDescent="0.3">
      <c r="A1555" s="41">
        <v>409</v>
      </c>
      <c r="B1555" s="5" t="s">
        <v>383</v>
      </c>
      <c r="C1555" s="5" t="s">
        <v>46</v>
      </c>
      <c r="D1555" s="5" t="s">
        <v>60</v>
      </c>
      <c r="E1555" s="5" t="s">
        <v>24</v>
      </c>
      <c r="F1555" s="6">
        <v>45199</v>
      </c>
      <c r="G1555" s="5">
        <v>80</v>
      </c>
      <c r="H1555" s="9">
        <v>103.71885459278499</v>
      </c>
      <c r="I1555" s="8">
        <f>IFERROR(H1556/G1556,"")</f>
        <v>1.25</v>
      </c>
      <c r="J1555" s="15">
        <f t="shared" si="202"/>
        <v>1.25</v>
      </c>
      <c r="K1555" s="5" t="s">
        <v>25</v>
      </c>
      <c r="L1555" s="5" t="s">
        <v>25</v>
      </c>
      <c r="M1555" s="5">
        <f t="shared" si="198"/>
        <v>2023</v>
      </c>
      <c r="N1555" s="5" t="str">
        <f t="shared" si="199"/>
        <v>Diciembre</v>
      </c>
      <c r="O1555" s="6" t="str">
        <f t="shared" si="200"/>
        <v>2024-1</v>
      </c>
      <c r="P1555" s="16">
        <v>0</v>
      </c>
      <c r="Q1555" s="16">
        <v>0</v>
      </c>
      <c r="R1555" s="5">
        <v>0</v>
      </c>
      <c r="S1555" s="5" t="s">
        <v>29</v>
      </c>
      <c r="T1555" s="5" t="str">
        <f t="shared" si="201"/>
        <v>409-2023-12-31</v>
      </c>
    </row>
    <row r="1556" spans="1:20" x14ac:dyDescent="0.3">
      <c r="A1556" s="37">
        <v>409</v>
      </c>
      <c r="B1556" s="5" t="s">
        <v>383</v>
      </c>
      <c r="C1556" s="5" t="s">
        <v>46</v>
      </c>
      <c r="D1556" s="5" t="s">
        <v>60</v>
      </c>
      <c r="E1556" s="5" t="s">
        <v>24</v>
      </c>
      <c r="F1556" s="6">
        <v>45291</v>
      </c>
      <c r="G1556" s="5">
        <v>80</v>
      </c>
      <c r="H1556" s="9">
        <v>100</v>
      </c>
      <c r="I1556" s="8">
        <f>IFERROR(H1557/G1557,"")</f>
        <v>1.0317894736842106</v>
      </c>
      <c r="J1556" s="15">
        <f t="shared" si="202"/>
        <v>1.0317894736842106</v>
      </c>
      <c r="K1556" s="5" t="s">
        <v>25</v>
      </c>
      <c r="L1556" s="5" t="s">
        <v>25</v>
      </c>
      <c r="M1556" s="5">
        <f t="shared" si="198"/>
        <v>2024</v>
      </c>
      <c r="N1556" s="5" t="str">
        <f t="shared" si="199"/>
        <v>Marzo</v>
      </c>
      <c r="O1556" s="6" t="str">
        <f t="shared" si="200"/>
        <v>2024-1</v>
      </c>
      <c r="P1556" s="16">
        <v>0</v>
      </c>
      <c r="Q1556" s="16">
        <v>0</v>
      </c>
      <c r="R1556" s="5">
        <v>0</v>
      </c>
      <c r="S1556" s="5" t="s">
        <v>29</v>
      </c>
      <c r="T1556" s="5" t="str">
        <f t="shared" si="201"/>
        <v>409-2024-03-31</v>
      </c>
    </row>
    <row r="1557" spans="1:20" x14ac:dyDescent="0.3">
      <c r="A1557" s="25">
        <v>409</v>
      </c>
      <c r="B1557" s="5" t="s">
        <v>383</v>
      </c>
      <c r="C1557" s="5" t="s">
        <v>46</v>
      </c>
      <c r="D1557" s="5" t="s">
        <v>60</v>
      </c>
      <c r="E1557" s="5" t="s">
        <v>24</v>
      </c>
      <c r="F1557" s="6">
        <v>45382</v>
      </c>
      <c r="G1557" s="5">
        <v>95</v>
      </c>
      <c r="H1557" s="10">
        <v>98.02</v>
      </c>
      <c r="I1557" s="15">
        <f>IFERROR(IF((H1558/G1558)&gt;1.3,1.3,H1558/G1558),"")</f>
        <v>1.0368025326474073</v>
      </c>
      <c r="J1557" s="15">
        <f t="shared" si="202"/>
        <v>1.0368025326474073</v>
      </c>
      <c r="K1557" s="5" t="s">
        <v>25</v>
      </c>
      <c r="L1557" s="5" t="s">
        <v>25</v>
      </c>
      <c r="M1557" s="5">
        <f t="shared" si="198"/>
        <v>2024</v>
      </c>
      <c r="N1557" s="5" t="str">
        <f t="shared" si="199"/>
        <v>Junio</v>
      </c>
      <c r="O1557" s="6" t="str">
        <f t="shared" si="200"/>
        <v>2024-2</v>
      </c>
      <c r="P1557" s="16">
        <v>0</v>
      </c>
      <c r="Q1557" s="16">
        <v>0</v>
      </c>
      <c r="R1557" s="5">
        <v>0</v>
      </c>
      <c r="S1557" s="5" t="s">
        <v>29</v>
      </c>
      <c r="T1557" s="5" t="str">
        <f t="shared" si="201"/>
        <v>409-2024-06-30</v>
      </c>
    </row>
    <row r="1558" spans="1:20" x14ac:dyDescent="0.3">
      <c r="A1558" s="5">
        <v>409</v>
      </c>
      <c r="B1558" s="5" t="s">
        <v>383</v>
      </c>
      <c r="C1558" s="5" t="s">
        <v>46</v>
      </c>
      <c r="D1558" s="5" t="s">
        <v>60</v>
      </c>
      <c r="E1558" s="5" t="s">
        <v>24</v>
      </c>
      <c r="F1558" s="6">
        <v>45473</v>
      </c>
      <c r="G1558" s="5">
        <v>95</v>
      </c>
      <c r="H1558" s="5">
        <v>98.4962406015037</v>
      </c>
      <c r="I1558" s="15">
        <v>1.0368025326474071</v>
      </c>
      <c r="J1558" s="15">
        <v>1.0368025326474071</v>
      </c>
      <c r="K1558" s="5" t="s">
        <v>25</v>
      </c>
      <c r="L1558" s="5" t="s">
        <v>25</v>
      </c>
      <c r="M1558" s="5">
        <f t="shared" si="198"/>
        <v>2024</v>
      </c>
      <c r="N1558" s="5" t="str">
        <f t="shared" si="199"/>
        <v>Septiembre</v>
      </c>
      <c r="O1558" s="6" t="str">
        <f t="shared" si="200"/>
        <v>2024-2</v>
      </c>
      <c r="P1558" s="5">
        <v>0</v>
      </c>
      <c r="Q1558" s="5">
        <v>0</v>
      </c>
      <c r="R1558" s="5">
        <v>0</v>
      </c>
      <c r="S1558" s="5" t="s">
        <v>29</v>
      </c>
      <c r="T1558" s="5" t="str">
        <f t="shared" si="201"/>
        <v>409-2024-09-30</v>
      </c>
    </row>
    <row r="1559" spans="1:20" x14ac:dyDescent="0.3">
      <c r="A1559" s="25">
        <v>409</v>
      </c>
      <c r="B1559" s="5" t="s">
        <v>383</v>
      </c>
      <c r="C1559" s="5" t="s">
        <v>46</v>
      </c>
      <c r="D1559" s="5" t="s">
        <v>60</v>
      </c>
      <c r="E1559" s="5" t="s">
        <v>24</v>
      </c>
      <c r="F1559" s="6">
        <v>45565</v>
      </c>
      <c r="G1559" s="5">
        <v>95</v>
      </c>
      <c r="H1559" s="10">
        <v>97.122302158273001</v>
      </c>
      <c r="I1559" s="15">
        <f>IFERROR(IF((H1560/G1560)&gt;1.3,1.3,H1560/G1560),"")</f>
        <v>1.0153684210526315</v>
      </c>
      <c r="J1559" s="15">
        <f t="shared" ref="J1559:J1570" si="203">IFERROR(IF((H1560/G1560)&gt;H1560/G1560,1.3,H1560/G1560),"")</f>
        <v>1.0153684210526315</v>
      </c>
      <c r="K1559" s="5" t="s">
        <v>25</v>
      </c>
      <c r="L1559" s="5" t="s">
        <v>25</v>
      </c>
      <c r="M1559" s="5">
        <f t="shared" si="198"/>
        <v>2024</v>
      </c>
      <c r="N1559" s="5" t="str">
        <f t="shared" si="199"/>
        <v>Diciembre</v>
      </c>
      <c r="O1559" s="6" t="str">
        <f t="shared" si="200"/>
        <v>2023-2</v>
      </c>
      <c r="P1559" s="16">
        <v>0</v>
      </c>
      <c r="Q1559" s="16">
        <v>0</v>
      </c>
      <c r="R1559" s="5">
        <v>0</v>
      </c>
      <c r="S1559" s="5" t="s">
        <v>29</v>
      </c>
      <c r="T1559" s="5" t="str">
        <f t="shared" si="201"/>
        <v>409-2024-12-31</v>
      </c>
    </row>
    <row r="1560" spans="1:20" x14ac:dyDescent="0.3">
      <c r="A1560" s="25">
        <v>409</v>
      </c>
      <c r="B1560" s="5" t="s">
        <v>383</v>
      </c>
      <c r="C1560" s="5" t="s">
        <v>46</v>
      </c>
      <c r="D1560" s="5" t="s">
        <v>60</v>
      </c>
      <c r="E1560" s="5" t="s">
        <v>24</v>
      </c>
      <c r="F1560" s="6">
        <v>45657</v>
      </c>
      <c r="G1560" s="5">
        <v>95</v>
      </c>
      <c r="H1560" s="10">
        <v>96.46</v>
      </c>
      <c r="I1560" s="15">
        <f>IFERROR(IF((H1561/G1561)&gt;1.3,1.3,H1561/G1561),"")</f>
        <v>1.0034444444444444</v>
      </c>
      <c r="J1560" s="15">
        <f t="shared" si="203"/>
        <v>1.0034444444444444</v>
      </c>
      <c r="K1560" s="5" t="s">
        <v>25</v>
      </c>
      <c r="L1560" s="5" t="s">
        <v>25</v>
      </c>
      <c r="M1560" s="5">
        <f t="shared" si="198"/>
        <v>2023</v>
      </c>
      <c r="N1560" s="5" t="str">
        <f t="shared" si="199"/>
        <v>Septiembre</v>
      </c>
      <c r="O1560" s="6" t="str">
        <f t="shared" si="200"/>
        <v>2023-2</v>
      </c>
      <c r="P1560" s="16">
        <v>0</v>
      </c>
      <c r="Q1560" s="16">
        <v>0</v>
      </c>
      <c r="R1560" s="5">
        <v>0</v>
      </c>
      <c r="S1560" s="5" t="s">
        <v>29</v>
      </c>
      <c r="T1560" s="5" t="str">
        <f t="shared" si="201"/>
        <v>410-2023-09-30</v>
      </c>
    </row>
    <row r="1561" spans="1:20" x14ac:dyDescent="0.3">
      <c r="A1561" s="41">
        <v>410</v>
      </c>
      <c r="B1561" s="5" t="s">
        <v>384</v>
      </c>
      <c r="C1561" s="5" t="s">
        <v>46</v>
      </c>
      <c r="D1561" s="5" t="s">
        <v>60</v>
      </c>
      <c r="E1561" s="5" t="s">
        <v>24</v>
      </c>
      <c r="F1561" s="6">
        <v>45199</v>
      </c>
      <c r="G1561" s="5">
        <v>90</v>
      </c>
      <c r="H1561" s="9">
        <v>90.31</v>
      </c>
      <c r="I1561" s="22">
        <f>IFERROR(H1562/G1562,"")</f>
        <v>1</v>
      </c>
      <c r="J1561" s="15">
        <f t="shared" si="203"/>
        <v>1</v>
      </c>
      <c r="K1561" s="5" t="s">
        <v>25</v>
      </c>
      <c r="L1561" s="5" t="s">
        <v>25</v>
      </c>
      <c r="M1561" s="5">
        <f t="shared" si="198"/>
        <v>2023</v>
      </c>
      <c r="N1561" s="5" t="str">
        <f t="shared" si="199"/>
        <v>Diciembre</v>
      </c>
      <c r="O1561" s="6" t="str">
        <f t="shared" si="200"/>
        <v>2023-2</v>
      </c>
      <c r="P1561" s="16">
        <v>0</v>
      </c>
      <c r="Q1561" s="16">
        <v>0</v>
      </c>
      <c r="R1561" s="5">
        <v>0</v>
      </c>
      <c r="S1561" s="5" t="s">
        <v>29</v>
      </c>
      <c r="T1561" s="5" t="str">
        <f t="shared" si="201"/>
        <v>411-2023-12-31</v>
      </c>
    </row>
    <row r="1562" spans="1:20" x14ac:dyDescent="0.3">
      <c r="A1562" s="37">
        <v>411</v>
      </c>
      <c r="B1562" s="5" t="s">
        <v>385</v>
      </c>
      <c r="C1562" s="5" t="s">
        <v>362</v>
      </c>
      <c r="D1562" s="5" t="s">
        <v>54</v>
      </c>
      <c r="E1562" s="5" t="s">
        <v>24</v>
      </c>
      <c r="F1562" s="6">
        <v>45291</v>
      </c>
      <c r="G1562" s="5">
        <v>100</v>
      </c>
      <c r="H1562" s="9">
        <v>100</v>
      </c>
      <c r="I1562" s="8">
        <f>IFERROR(H1563/G1563,"")</f>
        <v>1</v>
      </c>
      <c r="J1562" s="15">
        <f t="shared" si="203"/>
        <v>1</v>
      </c>
      <c r="K1562" s="5" t="s">
        <v>25</v>
      </c>
      <c r="L1562" s="5" t="s">
        <v>25</v>
      </c>
      <c r="M1562" s="5">
        <f t="shared" si="198"/>
        <v>2023</v>
      </c>
      <c r="N1562" s="5" t="str">
        <f t="shared" si="199"/>
        <v>Diciembre</v>
      </c>
      <c r="O1562" s="6" t="str">
        <f t="shared" si="200"/>
        <v>2024-2</v>
      </c>
      <c r="P1562" s="16">
        <v>0</v>
      </c>
      <c r="Q1562" s="16">
        <v>0</v>
      </c>
      <c r="R1562" s="5">
        <v>0</v>
      </c>
      <c r="S1562" s="5" t="s">
        <v>56</v>
      </c>
      <c r="T1562" s="5" t="str">
        <f t="shared" si="201"/>
        <v>412-2023-12-31</v>
      </c>
    </row>
    <row r="1563" spans="1:20" x14ac:dyDescent="0.3">
      <c r="A1563" s="37">
        <v>412</v>
      </c>
      <c r="B1563" s="5" t="s">
        <v>386</v>
      </c>
      <c r="C1563" s="5" t="s">
        <v>362</v>
      </c>
      <c r="D1563" s="5" t="s">
        <v>73</v>
      </c>
      <c r="E1563" s="5" t="s">
        <v>24</v>
      </c>
      <c r="F1563" s="6">
        <v>45291</v>
      </c>
      <c r="G1563" s="5">
        <v>100</v>
      </c>
      <c r="H1563" s="9">
        <v>100</v>
      </c>
      <c r="I1563" s="8">
        <f>IFERROR(H1564/G1564,"")</f>
        <v>1</v>
      </c>
      <c r="J1563" s="15">
        <f t="shared" si="203"/>
        <v>1</v>
      </c>
      <c r="K1563" s="5" t="s">
        <v>25</v>
      </c>
      <c r="L1563" s="5" t="s">
        <v>25</v>
      </c>
      <c r="M1563" s="5">
        <f t="shared" si="198"/>
        <v>2024</v>
      </c>
      <c r="N1563" s="5" t="str">
        <f t="shared" si="199"/>
        <v>Diciembre</v>
      </c>
      <c r="O1563" s="6" t="str">
        <f t="shared" si="200"/>
        <v>2023-2</v>
      </c>
      <c r="P1563" s="16">
        <v>0</v>
      </c>
      <c r="Q1563" s="16">
        <v>0</v>
      </c>
      <c r="R1563" s="5">
        <v>0</v>
      </c>
      <c r="S1563" s="5" t="s">
        <v>56</v>
      </c>
      <c r="T1563" s="5" t="str">
        <f t="shared" si="201"/>
        <v>412-2024-12-31</v>
      </c>
    </row>
    <row r="1564" spans="1:20" x14ac:dyDescent="0.3">
      <c r="A1564" s="25">
        <v>412</v>
      </c>
      <c r="B1564" s="5" t="s">
        <v>387</v>
      </c>
      <c r="C1564" s="5" t="s">
        <v>362</v>
      </c>
      <c r="D1564" s="5" t="s">
        <v>73</v>
      </c>
      <c r="E1564" s="5" t="s">
        <v>24</v>
      </c>
      <c r="F1564" s="6">
        <v>45657</v>
      </c>
      <c r="G1564" s="5">
        <v>100</v>
      </c>
      <c r="H1564" s="10">
        <v>100</v>
      </c>
      <c r="I1564" s="15" t="str">
        <f>IFERROR(IF((H1565/G1565)&gt;1.3,1.3,H1565/G1565),"")</f>
        <v/>
      </c>
      <c r="J1564" s="15" t="str">
        <f t="shared" si="203"/>
        <v/>
      </c>
      <c r="K1564" s="5" t="s">
        <v>25</v>
      </c>
      <c r="L1564" s="5" t="s">
        <v>25</v>
      </c>
      <c r="M1564" s="5">
        <f t="shared" si="198"/>
        <v>2023</v>
      </c>
      <c r="N1564" s="5" t="str">
        <f t="shared" si="199"/>
        <v>Diciembre</v>
      </c>
      <c r="O1564" s="6" t="str">
        <f t="shared" si="200"/>
        <v>2024-2</v>
      </c>
      <c r="P1564" s="16">
        <v>0</v>
      </c>
      <c r="Q1564" s="16">
        <v>0</v>
      </c>
      <c r="R1564" s="5">
        <v>0</v>
      </c>
      <c r="S1564" s="5" t="s">
        <v>56</v>
      </c>
      <c r="T1564" s="5" t="str">
        <f t="shared" si="201"/>
        <v>413-2023-12-31</v>
      </c>
    </row>
    <row r="1565" spans="1:20" x14ac:dyDescent="0.3">
      <c r="A1565" s="37">
        <v>413</v>
      </c>
      <c r="B1565" s="5" t="s">
        <v>388</v>
      </c>
      <c r="C1565" s="5" t="s">
        <v>362</v>
      </c>
      <c r="D1565" s="5" t="s">
        <v>73</v>
      </c>
      <c r="E1565" s="5" t="s">
        <v>24</v>
      </c>
      <c r="F1565" s="6">
        <v>45291</v>
      </c>
      <c r="G1565" s="5"/>
      <c r="H1565" s="9">
        <v>2</v>
      </c>
      <c r="I1565" s="8">
        <f>IFERROR(H1566/G1566,"")</f>
        <v>1</v>
      </c>
      <c r="J1565" s="15">
        <f t="shared" si="203"/>
        <v>1</v>
      </c>
      <c r="K1565" s="5" t="s">
        <v>142</v>
      </c>
      <c r="L1565" s="5" t="s">
        <v>25</v>
      </c>
      <c r="M1565" s="5">
        <f t="shared" si="198"/>
        <v>2024</v>
      </c>
      <c r="N1565" s="5" t="str">
        <f t="shared" si="199"/>
        <v>Diciembre</v>
      </c>
      <c r="O1565" s="6" t="str">
        <f t="shared" si="200"/>
        <v>2023-1</v>
      </c>
      <c r="P1565" s="16">
        <v>0</v>
      </c>
      <c r="Q1565" s="16">
        <v>0</v>
      </c>
      <c r="R1565" s="5">
        <v>0</v>
      </c>
      <c r="S1565" s="5" t="s">
        <v>56</v>
      </c>
      <c r="T1565" s="5" t="str">
        <f t="shared" si="201"/>
        <v>413-2024-12-31</v>
      </c>
    </row>
    <row r="1566" spans="1:20" x14ac:dyDescent="0.3">
      <c r="A1566" s="25">
        <v>413</v>
      </c>
      <c r="B1566" s="5" t="s">
        <v>389</v>
      </c>
      <c r="C1566" s="5" t="s">
        <v>362</v>
      </c>
      <c r="D1566" s="5" t="s">
        <v>73</v>
      </c>
      <c r="E1566" s="5" t="s">
        <v>24</v>
      </c>
      <c r="F1566" s="6">
        <v>45657</v>
      </c>
      <c r="G1566" s="5">
        <v>100</v>
      </c>
      <c r="H1566" s="10">
        <v>100</v>
      </c>
      <c r="I1566" s="15">
        <f>IFERROR(IF((H1567/G1567)&gt;1.3,1.3,H1567/G1567),"")</f>
        <v>1.101</v>
      </c>
      <c r="J1566" s="15">
        <f t="shared" si="203"/>
        <v>1.101</v>
      </c>
      <c r="K1566" s="5"/>
      <c r="L1566" s="5"/>
      <c r="M1566" s="5">
        <f t="shared" si="198"/>
        <v>2023</v>
      </c>
      <c r="N1566" s="5" t="str">
        <f t="shared" si="199"/>
        <v>Junio</v>
      </c>
      <c r="O1566" s="6" t="str">
        <f t="shared" si="200"/>
        <v>2023-2</v>
      </c>
      <c r="P1566" s="16">
        <v>0</v>
      </c>
      <c r="Q1566" s="16">
        <v>0</v>
      </c>
      <c r="R1566" s="5">
        <v>0</v>
      </c>
      <c r="S1566" s="5" t="s">
        <v>56</v>
      </c>
      <c r="T1566" s="5" t="str">
        <f t="shared" si="201"/>
        <v>414-2023-06-30</v>
      </c>
    </row>
    <row r="1567" spans="1:20" x14ac:dyDescent="0.3">
      <c r="A1567" s="25">
        <v>414</v>
      </c>
      <c r="B1567" s="5" t="s">
        <v>390</v>
      </c>
      <c r="C1567" s="5"/>
      <c r="D1567" s="5" t="s">
        <v>60</v>
      </c>
      <c r="E1567" s="5" t="s">
        <v>24</v>
      </c>
      <c r="F1567" s="6">
        <v>45107</v>
      </c>
      <c r="G1567" s="5">
        <v>100</v>
      </c>
      <c r="H1567" s="9">
        <v>110.1</v>
      </c>
      <c r="I1567" s="8">
        <f>IFERROR(H1568/G1568,"")</f>
        <v>0.93540000000000001</v>
      </c>
      <c r="J1567" s="15">
        <f t="shared" si="203"/>
        <v>0.93540000000000001</v>
      </c>
      <c r="K1567" s="5"/>
      <c r="L1567" s="5"/>
      <c r="M1567" s="5">
        <f t="shared" si="198"/>
        <v>2023</v>
      </c>
      <c r="N1567" s="5" t="str">
        <f t="shared" si="199"/>
        <v>Septiembre</v>
      </c>
      <c r="O1567" s="6" t="str">
        <f t="shared" si="200"/>
        <v>2023-2</v>
      </c>
      <c r="P1567" s="16">
        <v>0</v>
      </c>
      <c r="Q1567" s="16">
        <v>0</v>
      </c>
      <c r="R1567" s="5">
        <v>0</v>
      </c>
      <c r="S1567" s="5" t="s">
        <v>29</v>
      </c>
      <c r="T1567" s="5" t="str">
        <f t="shared" si="201"/>
        <v>414-2023-09-30</v>
      </c>
    </row>
    <row r="1568" spans="1:20" x14ac:dyDescent="0.3">
      <c r="A1568" s="25">
        <v>414</v>
      </c>
      <c r="B1568" s="5" t="s">
        <v>390</v>
      </c>
      <c r="C1568" s="5"/>
      <c r="D1568" s="5" t="s">
        <v>60</v>
      </c>
      <c r="E1568" s="5" t="s">
        <v>24</v>
      </c>
      <c r="F1568" s="6">
        <v>45199</v>
      </c>
      <c r="G1568" s="5">
        <v>100</v>
      </c>
      <c r="H1568" s="9">
        <v>93.54</v>
      </c>
      <c r="I1568" s="8">
        <v>0</v>
      </c>
      <c r="J1568" s="15">
        <f t="shared" si="203"/>
        <v>0.96279999999999999</v>
      </c>
      <c r="K1568" s="5"/>
      <c r="L1568" s="5"/>
      <c r="M1568" s="5">
        <f t="shared" si="198"/>
        <v>2023</v>
      </c>
      <c r="N1568" s="5" t="str">
        <f t="shared" si="199"/>
        <v>Diciembre</v>
      </c>
      <c r="O1568" s="6" t="str">
        <f t="shared" si="200"/>
        <v>2024-1</v>
      </c>
      <c r="P1568" s="16">
        <v>0</v>
      </c>
      <c r="Q1568" s="16">
        <v>0</v>
      </c>
      <c r="R1568" s="5">
        <v>0</v>
      </c>
      <c r="S1568" s="5" t="s">
        <v>29</v>
      </c>
      <c r="T1568" s="5" t="str">
        <f t="shared" si="201"/>
        <v>414-2023-12-31</v>
      </c>
    </row>
    <row r="1569" spans="1:20" x14ac:dyDescent="0.3">
      <c r="A1569" s="25">
        <v>414</v>
      </c>
      <c r="B1569" s="5" t="s">
        <v>390</v>
      </c>
      <c r="C1569" s="5"/>
      <c r="D1569" s="5" t="s">
        <v>60</v>
      </c>
      <c r="E1569" s="5" t="s">
        <v>24</v>
      </c>
      <c r="F1569" s="6">
        <v>45291</v>
      </c>
      <c r="G1569" s="5">
        <v>100</v>
      </c>
      <c r="H1569" s="9">
        <v>96.28</v>
      </c>
      <c r="I1569" s="8">
        <f>IFERROR(H1570/G1570,"")</f>
        <v>0.99299999999999999</v>
      </c>
      <c r="J1569" s="15">
        <f t="shared" si="203"/>
        <v>0.99299999999999999</v>
      </c>
      <c r="K1569" s="5"/>
      <c r="L1569" s="5"/>
      <c r="M1569" s="5">
        <f t="shared" si="198"/>
        <v>2024</v>
      </c>
      <c r="N1569" s="5" t="str">
        <f t="shared" si="199"/>
        <v>Marzo</v>
      </c>
      <c r="O1569" s="6" t="str">
        <f t="shared" si="200"/>
        <v>2024-1</v>
      </c>
      <c r="P1569" s="16">
        <v>0</v>
      </c>
      <c r="Q1569" s="16">
        <v>0</v>
      </c>
      <c r="R1569" s="5">
        <v>0</v>
      </c>
      <c r="S1569" s="5" t="s">
        <v>29</v>
      </c>
      <c r="T1569" s="5" t="str">
        <f t="shared" si="201"/>
        <v>414-2024-03-31</v>
      </c>
    </row>
    <row r="1570" spans="1:20" x14ac:dyDescent="0.3">
      <c r="A1570" s="25">
        <v>414</v>
      </c>
      <c r="B1570" s="5" t="s">
        <v>390</v>
      </c>
      <c r="C1570" s="5" t="s">
        <v>198</v>
      </c>
      <c r="D1570" s="5" t="s">
        <v>60</v>
      </c>
      <c r="E1570" s="5" t="s">
        <v>24</v>
      </c>
      <c r="F1570" s="6">
        <v>45382</v>
      </c>
      <c r="G1570" s="5">
        <v>100</v>
      </c>
      <c r="H1570" s="10">
        <v>99.3</v>
      </c>
      <c r="I1570" s="15">
        <f>IFERROR(IF((H1571/G1571)&gt;1.3,1.3,H1571/G1571),"")</f>
        <v>1.0005999999999999</v>
      </c>
      <c r="J1570" s="15">
        <f t="shared" si="203"/>
        <v>1.0005999999999999</v>
      </c>
      <c r="K1570" s="5"/>
      <c r="L1570" s="5"/>
      <c r="M1570" s="5">
        <f t="shared" si="198"/>
        <v>2024</v>
      </c>
      <c r="N1570" s="5" t="str">
        <f t="shared" si="199"/>
        <v>Junio</v>
      </c>
      <c r="O1570" s="6" t="str">
        <f t="shared" si="200"/>
        <v>2024-2</v>
      </c>
      <c r="P1570" s="16">
        <v>0</v>
      </c>
      <c r="Q1570" s="16">
        <v>0</v>
      </c>
      <c r="R1570" s="5">
        <v>0</v>
      </c>
      <c r="S1570" s="5" t="s">
        <v>29</v>
      </c>
      <c r="T1570" s="5" t="str">
        <f t="shared" si="201"/>
        <v>414-2024-06-30</v>
      </c>
    </row>
    <row r="1571" spans="1:20" x14ac:dyDescent="0.3">
      <c r="A1571" s="5">
        <v>414</v>
      </c>
      <c r="B1571" s="5" t="s">
        <v>390</v>
      </c>
      <c r="C1571" s="5" t="s">
        <v>198</v>
      </c>
      <c r="D1571" s="5" t="s">
        <v>60</v>
      </c>
      <c r="E1571" s="5" t="s">
        <v>24</v>
      </c>
      <c r="F1571" s="6">
        <v>45473</v>
      </c>
      <c r="G1571" s="5">
        <v>100</v>
      </c>
      <c r="H1571" s="5">
        <v>100.06</v>
      </c>
      <c r="I1571" s="15">
        <v>1.0005999999999999</v>
      </c>
      <c r="J1571" s="15">
        <v>1.0005999999999999</v>
      </c>
      <c r="K1571" s="5"/>
      <c r="L1571" s="5"/>
      <c r="M1571" s="5">
        <f t="shared" si="198"/>
        <v>2024</v>
      </c>
      <c r="N1571" s="5" t="str">
        <f t="shared" si="199"/>
        <v>Septiembre</v>
      </c>
      <c r="O1571" s="6" t="str">
        <f t="shared" si="200"/>
        <v>2024-2</v>
      </c>
      <c r="P1571" s="5">
        <v>0</v>
      </c>
      <c r="Q1571" s="5">
        <v>0</v>
      </c>
      <c r="R1571" s="5">
        <v>0</v>
      </c>
      <c r="S1571" s="5" t="s">
        <v>29</v>
      </c>
      <c r="T1571" s="5" t="str">
        <f t="shared" si="201"/>
        <v>414-2024-09-30</v>
      </c>
    </row>
    <row r="1572" spans="1:20" x14ac:dyDescent="0.3">
      <c r="A1572" s="25">
        <v>414</v>
      </c>
      <c r="B1572" s="5" t="s">
        <v>390</v>
      </c>
      <c r="C1572" s="5" t="s">
        <v>198</v>
      </c>
      <c r="D1572" s="5" t="s">
        <v>60</v>
      </c>
      <c r="E1572" s="5" t="s">
        <v>24</v>
      </c>
      <c r="F1572" s="6">
        <v>45565</v>
      </c>
      <c r="G1572" s="5">
        <v>100</v>
      </c>
      <c r="H1572" s="10">
        <v>99.38</v>
      </c>
      <c r="I1572" s="15">
        <f>IFERROR(IF((H1573/G1573)&gt;1.3,1.3,H1573/G1573),"")</f>
        <v>0</v>
      </c>
      <c r="J1572" s="15">
        <f t="shared" ref="J1572:J1577" si="204">IFERROR(IF((H1573/G1573)&gt;H1573/G1573,1.3,H1573/G1573),"")</f>
        <v>0</v>
      </c>
      <c r="K1572" s="5"/>
      <c r="L1572" s="5"/>
      <c r="M1572" s="5">
        <f t="shared" si="198"/>
        <v>2024</v>
      </c>
      <c r="N1572" s="5" t="str">
        <f t="shared" si="199"/>
        <v>Diciembre</v>
      </c>
      <c r="O1572" s="6" t="str">
        <f t="shared" si="200"/>
        <v>2023-1</v>
      </c>
      <c r="P1572" s="16">
        <v>0</v>
      </c>
      <c r="Q1572" s="16">
        <v>0</v>
      </c>
      <c r="R1572" s="5">
        <v>0</v>
      </c>
      <c r="S1572" s="5" t="s">
        <v>29</v>
      </c>
      <c r="T1572" s="5" t="str">
        <f t="shared" si="201"/>
        <v>414-2024-12-31</v>
      </c>
    </row>
    <row r="1573" spans="1:20" x14ac:dyDescent="0.3">
      <c r="A1573" s="25">
        <v>414</v>
      </c>
      <c r="B1573" s="5" t="s">
        <v>390</v>
      </c>
      <c r="C1573" s="5" t="s">
        <v>198</v>
      </c>
      <c r="D1573" s="5" t="s">
        <v>60</v>
      </c>
      <c r="E1573" s="5" t="s">
        <v>24</v>
      </c>
      <c r="F1573" s="6">
        <v>45657</v>
      </c>
      <c r="G1573" s="5">
        <v>100</v>
      </c>
      <c r="H1573" s="10">
        <v>0</v>
      </c>
      <c r="I1573" s="15">
        <f>IFERROR(IF((H1574/G1574)&gt;1.3,1.3,H1574/G1574),"")</f>
        <v>0.94040000000000001</v>
      </c>
      <c r="J1573" s="15">
        <f t="shared" si="204"/>
        <v>0.94040000000000001</v>
      </c>
      <c r="K1573" s="5"/>
      <c r="L1573" s="5"/>
      <c r="M1573" s="5">
        <f t="shared" si="198"/>
        <v>2023</v>
      </c>
      <c r="N1573" s="5" t="str">
        <f t="shared" si="199"/>
        <v>Junio</v>
      </c>
      <c r="O1573" s="6" t="str">
        <f t="shared" si="200"/>
        <v>2023-2</v>
      </c>
      <c r="P1573" s="16">
        <v>0</v>
      </c>
      <c r="Q1573" s="16">
        <v>0</v>
      </c>
      <c r="R1573" s="5">
        <v>0</v>
      </c>
      <c r="S1573" s="5" t="s">
        <v>29</v>
      </c>
      <c r="T1573" s="5" t="str">
        <f t="shared" si="201"/>
        <v>415-2023-06-30</v>
      </c>
    </row>
    <row r="1574" spans="1:20" x14ac:dyDescent="0.3">
      <c r="A1574" s="25">
        <v>415</v>
      </c>
      <c r="B1574" s="5" t="s">
        <v>391</v>
      </c>
      <c r="C1574" s="5"/>
      <c r="D1574" s="5" t="s">
        <v>60</v>
      </c>
      <c r="E1574" s="5" t="s">
        <v>24</v>
      </c>
      <c r="F1574" s="6">
        <v>45107</v>
      </c>
      <c r="G1574" s="5">
        <v>100</v>
      </c>
      <c r="H1574" s="9">
        <v>94.04</v>
      </c>
      <c r="I1574" s="8">
        <f>IFERROR(H1575/G1575,"")</f>
        <v>0.93940000000000001</v>
      </c>
      <c r="J1574" s="15">
        <f t="shared" si="204"/>
        <v>0.93940000000000001</v>
      </c>
      <c r="K1574" s="5"/>
      <c r="L1574" s="5"/>
      <c r="M1574" s="5">
        <f t="shared" si="198"/>
        <v>2023</v>
      </c>
      <c r="N1574" s="5" t="str">
        <f t="shared" si="199"/>
        <v>Septiembre</v>
      </c>
      <c r="O1574" s="6" t="str">
        <f t="shared" si="200"/>
        <v>2023-2</v>
      </c>
      <c r="P1574" s="16">
        <v>0</v>
      </c>
      <c r="Q1574" s="16">
        <v>0</v>
      </c>
      <c r="R1574" s="5">
        <v>0</v>
      </c>
      <c r="S1574" s="5" t="s">
        <v>29</v>
      </c>
      <c r="T1574" s="5" t="str">
        <f t="shared" si="201"/>
        <v>415-2023-09-30</v>
      </c>
    </row>
    <row r="1575" spans="1:20" x14ac:dyDescent="0.3">
      <c r="A1575" s="25">
        <v>415</v>
      </c>
      <c r="B1575" s="5" t="s">
        <v>391</v>
      </c>
      <c r="C1575" s="5"/>
      <c r="D1575" s="5" t="s">
        <v>60</v>
      </c>
      <c r="E1575" s="5" t="s">
        <v>24</v>
      </c>
      <c r="F1575" s="6">
        <v>45199</v>
      </c>
      <c r="G1575" s="5">
        <v>100</v>
      </c>
      <c r="H1575" s="9">
        <v>93.94</v>
      </c>
      <c r="I1575" s="8">
        <v>0</v>
      </c>
      <c r="J1575" s="15">
        <f t="shared" si="204"/>
        <v>0.96030000000000004</v>
      </c>
      <c r="K1575" s="5"/>
      <c r="L1575" s="5"/>
      <c r="M1575" s="5">
        <f t="shared" si="198"/>
        <v>2023</v>
      </c>
      <c r="N1575" s="5" t="str">
        <f t="shared" si="199"/>
        <v>Diciembre</v>
      </c>
      <c r="O1575" s="6" t="str">
        <f t="shared" si="200"/>
        <v>2024-1</v>
      </c>
      <c r="P1575" s="16">
        <v>0</v>
      </c>
      <c r="Q1575" s="16">
        <v>0</v>
      </c>
      <c r="R1575" s="5">
        <v>0</v>
      </c>
      <c r="S1575" s="5" t="s">
        <v>29</v>
      </c>
      <c r="T1575" s="5" t="str">
        <f t="shared" si="201"/>
        <v>415-2023-12-31</v>
      </c>
    </row>
    <row r="1576" spans="1:20" x14ac:dyDescent="0.3">
      <c r="A1576" s="25">
        <v>415</v>
      </c>
      <c r="B1576" s="5" t="s">
        <v>391</v>
      </c>
      <c r="C1576" s="5"/>
      <c r="D1576" s="5" t="s">
        <v>60</v>
      </c>
      <c r="E1576" s="5" t="s">
        <v>24</v>
      </c>
      <c r="F1576" s="6">
        <v>45291</v>
      </c>
      <c r="G1576" s="5">
        <v>100</v>
      </c>
      <c r="H1576" s="9">
        <v>96.03</v>
      </c>
      <c r="I1576" s="8">
        <f>IFERROR(H1577/G1577,"")</f>
        <v>0.80790000000000006</v>
      </c>
      <c r="J1576" s="15">
        <f t="shared" si="204"/>
        <v>0.80790000000000006</v>
      </c>
      <c r="K1576" s="5"/>
      <c r="L1576" s="5"/>
      <c r="M1576" s="5">
        <f t="shared" si="198"/>
        <v>2024</v>
      </c>
      <c r="N1576" s="5" t="str">
        <f t="shared" si="199"/>
        <v>Marzo</v>
      </c>
      <c r="O1576" s="6" t="str">
        <f t="shared" si="200"/>
        <v>2024-1</v>
      </c>
      <c r="P1576" s="16">
        <v>0</v>
      </c>
      <c r="Q1576" s="16">
        <v>0</v>
      </c>
      <c r="R1576" s="5">
        <v>0</v>
      </c>
      <c r="S1576" s="5" t="s">
        <v>29</v>
      </c>
      <c r="T1576" s="5" t="str">
        <f t="shared" si="201"/>
        <v>415-2024-03-31</v>
      </c>
    </row>
    <row r="1577" spans="1:20" x14ac:dyDescent="0.3">
      <c r="A1577" s="25">
        <v>415</v>
      </c>
      <c r="B1577" s="5" t="s">
        <v>391</v>
      </c>
      <c r="C1577" s="5" t="s">
        <v>198</v>
      </c>
      <c r="D1577" s="5" t="s">
        <v>60</v>
      </c>
      <c r="E1577" s="5" t="s">
        <v>24</v>
      </c>
      <c r="F1577" s="6">
        <v>45382</v>
      </c>
      <c r="G1577" s="5">
        <v>100</v>
      </c>
      <c r="H1577" s="10">
        <v>80.790000000000006</v>
      </c>
      <c r="I1577" s="15">
        <f>IFERROR(IF((H1578/G1578)&gt;1.3,1.3,H1578/G1578),"")</f>
        <v>0.93040000000000012</v>
      </c>
      <c r="J1577" s="15">
        <f t="shared" si="204"/>
        <v>0.93040000000000012</v>
      </c>
      <c r="K1577" s="5"/>
      <c r="L1577" s="5"/>
      <c r="M1577" s="5">
        <f t="shared" si="198"/>
        <v>2024</v>
      </c>
      <c r="N1577" s="5" t="str">
        <f t="shared" si="199"/>
        <v>Junio</v>
      </c>
      <c r="O1577" s="6" t="str">
        <f t="shared" si="200"/>
        <v>2024-2</v>
      </c>
      <c r="P1577" s="16">
        <v>0</v>
      </c>
      <c r="Q1577" s="16">
        <v>0</v>
      </c>
      <c r="R1577" s="5">
        <v>0</v>
      </c>
      <c r="S1577" s="5" t="s">
        <v>29</v>
      </c>
      <c r="T1577" s="5" t="str">
        <f t="shared" si="201"/>
        <v>415-2024-06-30</v>
      </c>
    </row>
    <row r="1578" spans="1:20" x14ac:dyDescent="0.3">
      <c r="A1578" s="5">
        <v>415</v>
      </c>
      <c r="B1578" s="5" t="s">
        <v>391</v>
      </c>
      <c r="C1578" s="5" t="s">
        <v>198</v>
      </c>
      <c r="D1578" s="5" t="s">
        <v>60</v>
      </c>
      <c r="E1578" s="5" t="s">
        <v>24</v>
      </c>
      <c r="F1578" s="6">
        <v>45473</v>
      </c>
      <c r="G1578" s="5">
        <v>100</v>
      </c>
      <c r="H1578" s="5">
        <v>93.04</v>
      </c>
      <c r="I1578" s="15">
        <v>0.93040000000000012</v>
      </c>
      <c r="J1578" s="15">
        <v>0.93040000000000012</v>
      </c>
      <c r="K1578" s="5"/>
      <c r="L1578" s="5"/>
      <c r="M1578" s="5">
        <f t="shared" si="198"/>
        <v>2024</v>
      </c>
      <c r="N1578" s="5" t="str">
        <f t="shared" si="199"/>
        <v>Septiembre</v>
      </c>
      <c r="O1578" s="6" t="str">
        <f t="shared" si="200"/>
        <v>2024-2</v>
      </c>
      <c r="P1578" s="5">
        <v>0</v>
      </c>
      <c r="Q1578" s="5">
        <v>0</v>
      </c>
      <c r="R1578" s="5">
        <v>0</v>
      </c>
      <c r="S1578" s="5" t="s">
        <v>29</v>
      </c>
      <c r="T1578" s="5" t="str">
        <f t="shared" si="201"/>
        <v>415-2024-09-30</v>
      </c>
    </row>
    <row r="1579" spans="1:20" x14ac:dyDescent="0.3">
      <c r="A1579" s="25">
        <v>415</v>
      </c>
      <c r="B1579" s="5" t="s">
        <v>391</v>
      </c>
      <c r="C1579" s="5" t="s">
        <v>198</v>
      </c>
      <c r="D1579" s="5" t="s">
        <v>60</v>
      </c>
      <c r="E1579" s="5" t="s">
        <v>24</v>
      </c>
      <c r="F1579" s="6">
        <v>45565</v>
      </c>
      <c r="G1579" s="5">
        <v>100</v>
      </c>
      <c r="H1579" s="10">
        <v>92.46</v>
      </c>
      <c r="I1579" s="15">
        <f>IFERROR(IF((H1580/G1580)&gt;1.3,1.3,H1580/G1580),"")</f>
        <v>0</v>
      </c>
      <c r="J1579" s="15">
        <f t="shared" ref="J1579:J1584" si="205">IFERROR(IF((H1580/G1580)&gt;H1580/G1580,1.3,H1580/G1580),"")</f>
        <v>0</v>
      </c>
      <c r="K1579" s="5"/>
      <c r="L1579" s="5"/>
      <c r="M1579" s="5">
        <f t="shared" si="198"/>
        <v>2024</v>
      </c>
      <c r="N1579" s="5" t="str">
        <f t="shared" si="199"/>
        <v>Diciembre</v>
      </c>
      <c r="O1579" s="6" t="str">
        <f t="shared" si="200"/>
        <v>2023-1</v>
      </c>
      <c r="P1579" s="16">
        <v>0</v>
      </c>
      <c r="Q1579" s="16">
        <v>0</v>
      </c>
      <c r="R1579" s="5">
        <v>0</v>
      </c>
      <c r="S1579" s="5" t="s">
        <v>29</v>
      </c>
      <c r="T1579" s="5" t="str">
        <f t="shared" si="201"/>
        <v>415-2024-12-31</v>
      </c>
    </row>
    <row r="1580" spans="1:20" x14ac:dyDescent="0.3">
      <c r="A1580" s="25">
        <v>415</v>
      </c>
      <c r="B1580" s="5" t="s">
        <v>391</v>
      </c>
      <c r="C1580" s="5" t="s">
        <v>198</v>
      </c>
      <c r="D1580" s="5" t="s">
        <v>60</v>
      </c>
      <c r="E1580" s="5" t="s">
        <v>24</v>
      </c>
      <c r="F1580" s="6">
        <v>45657</v>
      </c>
      <c r="G1580" s="5">
        <v>100</v>
      </c>
      <c r="H1580" s="10">
        <v>0</v>
      </c>
      <c r="I1580" s="15">
        <f>IFERROR(IF((H1581/G1581)&gt;1.3,1.3,H1581/G1581),"")</f>
        <v>0.96</v>
      </c>
      <c r="J1580" s="15">
        <f t="shared" si="205"/>
        <v>0.96</v>
      </c>
      <c r="K1580" s="5"/>
      <c r="L1580" s="5"/>
      <c r="M1580" s="5">
        <f t="shared" si="198"/>
        <v>2023</v>
      </c>
      <c r="N1580" s="5" t="str">
        <f t="shared" si="199"/>
        <v>Junio</v>
      </c>
      <c r="O1580" s="6" t="str">
        <f t="shared" si="200"/>
        <v>2023-2</v>
      </c>
      <c r="P1580" s="16">
        <v>0</v>
      </c>
      <c r="Q1580" s="16">
        <v>0</v>
      </c>
      <c r="R1580" s="5">
        <v>0</v>
      </c>
      <c r="S1580" s="5" t="s">
        <v>29</v>
      </c>
      <c r="T1580" s="5" t="str">
        <f t="shared" si="201"/>
        <v>416-2023-06-30</v>
      </c>
    </row>
    <row r="1581" spans="1:20" x14ac:dyDescent="0.3">
      <c r="A1581" s="25">
        <v>416</v>
      </c>
      <c r="B1581" s="5" t="s">
        <v>392</v>
      </c>
      <c r="C1581" s="5"/>
      <c r="D1581" s="5" t="s">
        <v>60</v>
      </c>
      <c r="E1581" s="5" t="s">
        <v>24</v>
      </c>
      <c r="F1581" s="6">
        <v>45107</v>
      </c>
      <c r="G1581" s="5">
        <v>100</v>
      </c>
      <c r="H1581" s="9">
        <v>96</v>
      </c>
      <c r="I1581" s="8">
        <f>IFERROR(H1582/G1582,"")</f>
        <v>0.87919999999999998</v>
      </c>
      <c r="J1581" s="15">
        <f t="shared" si="205"/>
        <v>0.87919999999999998</v>
      </c>
      <c r="K1581" s="5"/>
      <c r="L1581" s="5"/>
      <c r="M1581" s="5">
        <f t="shared" si="198"/>
        <v>2023</v>
      </c>
      <c r="N1581" s="5" t="str">
        <f t="shared" si="199"/>
        <v>Septiembre</v>
      </c>
      <c r="O1581" s="6" t="str">
        <f t="shared" si="200"/>
        <v>2023-2</v>
      </c>
      <c r="P1581" s="16">
        <v>0</v>
      </c>
      <c r="Q1581" s="16">
        <v>0</v>
      </c>
      <c r="R1581" s="5">
        <v>0</v>
      </c>
      <c r="S1581" s="5" t="s">
        <v>29</v>
      </c>
      <c r="T1581" s="5" t="str">
        <f t="shared" si="201"/>
        <v>416-2023-09-30</v>
      </c>
    </row>
    <row r="1582" spans="1:20" x14ac:dyDescent="0.3">
      <c r="A1582" s="25">
        <v>416</v>
      </c>
      <c r="B1582" s="5" t="s">
        <v>392</v>
      </c>
      <c r="C1582" s="5"/>
      <c r="D1582" s="5" t="s">
        <v>60</v>
      </c>
      <c r="E1582" s="5" t="s">
        <v>24</v>
      </c>
      <c r="F1582" s="6">
        <v>45199</v>
      </c>
      <c r="G1582" s="5">
        <v>100</v>
      </c>
      <c r="H1582" s="9">
        <v>87.92</v>
      </c>
      <c r="I1582" s="8">
        <v>0</v>
      </c>
      <c r="J1582" s="15">
        <f t="shared" si="205"/>
        <v>0.98</v>
      </c>
      <c r="K1582" s="5"/>
      <c r="L1582" s="5"/>
      <c r="M1582" s="5">
        <f t="shared" si="198"/>
        <v>2023</v>
      </c>
      <c r="N1582" s="5" t="str">
        <f t="shared" si="199"/>
        <v>Diciembre</v>
      </c>
      <c r="O1582" s="6" t="str">
        <f t="shared" si="200"/>
        <v>2024-1</v>
      </c>
      <c r="P1582" s="16">
        <v>0</v>
      </c>
      <c r="Q1582" s="16">
        <v>0</v>
      </c>
      <c r="R1582" s="5">
        <v>0</v>
      </c>
      <c r="S1582" s="5" t="s">
        <v>29</v>
      </c>
      <c r="T1582" s="5" t="str">
        <f t="shared" si="201"/>
        <v>416-2023-12-31</v>
      </c>
    </row>
    <row r="1583" spans="1:20" x14ac:dyDescent="0.3">
      <c r="A1583" s="25">
        <v>416</v>
      </c>
      <c r="B1583" s="5" t="s">
        <v>392</v>
      </c>
      <c r="C1583" s="5"/>
      <c r="D1583" s="5" t="s">
        <v>60</v>
      </c>
      <c r="E1583" s="5" t="s">
        <v>24</v>
      </c>
      <c r="F1583" s="6">
        <v>45291</v>
      </c>
      <c r="G1583" s="5">
        <v>100</v>
      </c>
      <c r="H1583" s="9">
        <v>98</v>
      </c>
      <c r="I1583" s="8">
        <f>IFERROR(H1584/G1584,"")</f>
        <v>1.2006999999999999</v>
      </c>
      <c r="J1583" s="15">
        <f t="shared" si="205"/>
        <v>1.2006999999999999</v>
      </c>
      <c r="K1583" s="5"/>
      <c r="L1583" s="5"/>
      <c r="M1583" s="5">
        <f t="shared" si="198"/>
        <v>2024</v>
      </c>
      <c r="N1583" s="5" t="str">
        <f t="shared" si="199"/>
        <v>Marzo</v>
      </c>
      <c r="O1583" s="6" t="str">
        <f t="shared" si="200"/>
        <v>2024-1</v>
      </c>
      <c r="P1583" s="16">
        <v>0</v>
      </c>
      <c r="Q1583" s="16">
        <v>0</v>
      </c>
      <c r="R1583" s="5">
        <v>0</v>
      </c>
      <c r="S1583" s="5" t="s">
        <v>29</v>
      </c>
      <c r="T1583" s="5" t="str">
        <f t="shared" si="201"/>
        <v>416-2024-03-31</v>
      </c>
    </row>
    <row r="1584" spans="1:20" x14ac:dyDescent="0.3">
      <c r="A1584" s="25">
        <v>416</v>
      </c>
      <c r="B1584" s="5" t="s">
        <v>392</v>
      </c>
      <c r="C1584" s="5" t="s">
        <v>198</v>
      </c>
      <c r="D1584" s="5" t="s">
        <v>60</v>
      </c>
      <c r="E1584" s="5" t="s">
        <v>24</v>
      </c>
      <c r="F1584" s="6">
        <v>45382</v>
      </c>
      <c r="G1584" s="5">
        <v>100</v>
      </c>
      <c r="H1584" s="10">
        <v>120.07</v>
      </c>
      <c r="I1584" s="15">
        <f>IFERROR(IF((H1585/G1585)&gt;1.3,1.3,H1585/G1585),"")</f>
        <v>1.1951000000000001</v>
      </c>
      <c r="J1584" s="15">
        <f t="shared" si="205"/>
        <v>1.1951000000000001</v>
      </c>
      <c r="K1584" s="5"/>
      <c r="L1584" s="5"/>
      <c r="M1584" s="5">
        <f t="shared" si="198"/>
        <v>2024</v>
      </c>
      <c r="N1584" s="5" t="str">
        <f t="shared" si="199"/>
        <v>Junio</v>
      </c>
      <c r="O1584" s="6" t="str">
        <f t="shared" si="200"/>
        <v>2024-2</v>
      </c>
      <c r="P1584" s="16">
        <v>0</v>
      </c>
      <c r="Q1584" s="16">
        <v>0</v>
      </c>
      <c r="R1584" s="5">
        <v>0</v>
      </c>
      <c r="S1584" s="5" t="s">
        <v>29</v>
      </c>
      <c r="T1584" s="5" t="str">
        <f t="shared" si="201"/>
        <v>416-2024-06-30</v>
      </c>
    </row>
    <row r="1585" spans="1:20" x14ac:dyDescent="0.3">
      <c r="A1585" s="5">
        <v>416</v>
      </c>
      <c r="B1585" s="5" t="s">
        <v>392</v>
      </c>
      <c r="C1585" s="5" t="s">
        <v>198</v>
      </c>
      <c r="D1585" s="5" t="s">
        <v>60</v>
      </c>
      <c r="E1585" s="5" t="s">
        <v>24</v>
      </c>
      <c r="F1585" s="6">
        <v>45473</v>
      </c>
      <c r="G1585" s="5">
        <v>100</v>
      </c>
      <c r="H1585" s="5">
        <v>119.51</v>
      </c>
      <c r="I1585" s="15">
        <v>1.1951000000000001</v>
      </c>
      <c r="J1585" s="15">
        <v>1.1951000000000001</v>
      </c>
      <c r="K1585" s="5"/>
      <c r="L1585" s="5"/>
      <c r="M1585" s="5">
        <f t="shared" si="198"/>
        <v>2024</v>
      </c>
      <c r="N1585" s="5" t="str">
        <f t="shared" si="199"/>
        <v>Septiembre</v>
      </c>
      <c r="O1585" s="6" t="str">
        <f t="shared" si="200"/>
        <v>2024-2</v>
      </c>
      <c r="P1585" s="5">
        <v>0</v>
      </c>
      <c r="Q1585" s="5">
        <v>0</v>
      </c>
      <c r="R1585" s="5">
        <v>0</v>
      </c>
      <c r="S1585" s="5" t="s">
        <v>29</v>
      </c>
      <c r="T1585" s="5" t="str">
        <f t="shared" si="201"/>
        <v>416-2024-09-30</v>
      </c>
    </row>
    <row r="1586" spans="1:20" x14ac:dyDescent="0.3">
      <c r="A1586" s="25">
        <v>416</v>
      </c>
      <c r="B1586" s="5" t="s">
        <v>392</v>
      </c>
      <c r="C1586" s="5" t="s">
        <v>198</v>
      </c>
      <c r="D1586" s="5" t="s">
        <v>60</v>
      </c>
      <c r="E1586" s="5" t="s">
        <v>24</v>
      </c>
      <c r="F1586" s="6">
        <v>45565</v>
      </c>
      <c r="G1586" s="5">
        <v>100</v>
      </c>
      <c r="H1586" s="10">
        <v>99.81</v>
      </c>
      <c r="I1586" s="15">
        <f>IFERROR(IF((H1587/G1587)&gt;1.3,1.3,H1587/G1587),"")</f>
        <v>0</v>
      </c>
      <c r="J1586" s="15">
        <f t="shared" ref="J1586:J1591" si="206">IFERROR(IF((H1587/G1587)&gt;H1587/G1587,1.3,H1587/G1587),"")</f>
        <v>0</v>
      </c>
      <c r="K1586" s="5"/>
      <c r="L1586" s="5"/>
      <c r="M1586" s="5">
        <f t="shared" si="198"/>
        <v>2024</v>
      </c>
      <c r="N1586" s="5" t="str">
        <f t="shared" si="199"/>
        <v>Diciembre</v>
      </c>
      <c r="O1586" s="6" t="str">
        <f t="shared" si="200"/>
        <v>2023-1</v>
      </c>
      <c r="P1586" s="16">
        <v>0</v>
      </c>
      <c r="Q1586" s="16">
        <v>0</v>
      </c>
      <c r="R1586" s="5">
        <v>0</v>
      </c>
      <c r="S1586" s="5" t="s">
        <v>29</v>
      </c>
      <c r="T1586" s="5" t="str">
        <f t="shared" si="201"/>
        <v>416-2024-12-31</v>
      </c>
    </row>
    <row r="1587" spans="1:20" x14ac:dyDescent="0.3">
      <c r="A1587" s="25">
        <v>416</v>
      </c>
      <c r="B1587" s="5" t="s">
        <v>392</v>
      </c>
      <c r="C1587" s="5" t="s">
        <v>198</v>
      </c>
      <c r="D1587" s="5" t="s">
        <v>60</v>
      </c>
      <c r="E1587" s="5" t="s">
        <v>24</v>
      </c>
      <c r="F1587" s="6">
        <v>45657</v>
      </c>
      <c r="G1587" s="5">
        <v>100</v>
      </c>
      <c r="H1587" s="10">
        <v>0</v>
      </c>
      <c r="I1587" s="15">
        <f>IFERROR(IF((H1588/G1588)&gt;1.3,1.3,H1588/G1588),"")</f>
        <v>1.1067</v>
      </c>
      <c r="J1587" s="15">
        <f t="shared" si="206"/>
        <v>1.1067</v>
      </c>
      <c r="K1587" s="5"/>
      <c r="L1587" s="5"/>
      <c r="M1587" s="5">
        <f t="shared" si="198"/>
        <v>2023</v>
      </c>
      <c r="N1587" s="5" t="str">
        <f t="shared" si="199"/>
        <v>Junio</v>
      </c>
      <c r="O1587" s="6" t="str">
        <f t="shared" si="200"/>
        <v>2023-2</v>
      </c>
      <c r="P1587" s="16">
        <v>0</v>
      </c>
      <c r="Q1587" s="16">
        <v>0</v>
      </c>
      <c r="R1587" s="5">
        <v>0</v>
      </c>
      <c r="S1587" s="5" t="s">
        <v>29</v>
      </c>
      <c r="T1587" s="5" t="str">
        <f t="shared" si="201"/>
        <v>417-2023-06-30</v>
      </c>
    </row>
    <row r="1588" spans="1:20" x14ac:dyDescent="0.3">
      <c r="A1588" s="25">
        <v>417</v>
      </c>
      <c r="B1588" s="5" t="s">
        <v>393</v>
      </c>
      <c r="C1588" s="5"/>
      <c r="D1588" s="5" t="s">
        <v>60</v>
      </c>
      <c r="E1588" s="5" t="s">
        <v>24</v>
      </c>
      <c r="F1588" s="6">
        <v>45107</v>
      </c>
      <c r="G1588" s="5">
        <v>100</v>
      </c>
      <c r="H1588" s="9">
        <v>110.67</v>
      </c>
      <c r="I1588" s="8">
        <f>IFERROR(H1589/G1589,"")</f>
        <v>0.9376000000000001</v>
      </c>
      <c r="J1588" s="15">
        <f t="shared" si="206"/>
        <v>0.9376000000000001</v>
      </c>
      <c r="K1588" s="5"/>
      <c r="L1588" s="5"/>
      <c r="M1588" s="5">
        <f t="shared" si="198"/>
        <v>2023</v>
      </c>
      <c r="N1588" s="5" t="str">
        <f t="shared" si="199"/>
        <v>Septiembre</v>
      </c>
      <c r="O1588" s="6" t="str">
        <f t="shared" si="200"/>
        <v>2023-2</v>
      </c>
      <c r="P1588" s="16">
        <v>0</v>
      </c>
      <c r="Q1588" s="16">
        <v>0</v>
      </c>
      <c r="R1588" s="5">
        <v>0</v>
      </c>
      <c r="S1588" s="5" t="s">
        <v>29</v>
      </c>
      <c r="T1588" s="5" t="str">
        <f t="shared" si="201"/>
        <v>417-2023-09-30</v>
      </c>
    </row>
    <row r="1589" spans="1:20" x14ac:dyDescent="0.3">
      <c r="A1589" s="25">
        <v>417</v>
      </c>
      <c r="B1589" s="5" t="s">
        <v>393</v>
      </c>
      <c r="C1589" s="5"/>
      <c r="D1589" s="5" t="s">
        <v>60</v>
      </c>
      <c r="E1589" s="5" t="s">
        <v>24</v>
      </c>
      <c r="F1589" s="6">
        <v>45199</v>
      </c>
      <c r="G1589" s="5">
        <v>100</v>
      </c>
      <c r="H1589" s="9">
        <v>93.76</v>
      </c>
      <c r="I1589" s="8">
        <v>0</v>
      </c>
      <c r="J1589" s="15">
        <f t="shared" si="206"/>
        <v>0.94389999999999996</v>
      </c>
      <c r="K1589" s="5"/>
      <c r="L1589" s="5"/>
      <c r="M1589" s="5">
        <f t="shared" si="198"/>
        <v>2023</v>
      </c>
      <c r="N1589" s="5" t="str">
        <f t="shared" si="199"/>
        <v>Diciembre</v>
      </c>
      <c r="O1589" s="6" t="str">
        <f t="shared" si="200"/>
        <v>2024-1</v>
      </c>
      <c r="P1589" s="16">
        <v>0</v>
      </c>
      <c r="Q1589" s="16">
        <v>0</v>
      </c>
      <c r="R1589" s="5">
        <v>0</v>
      </c>
      <c r="S1589" s="5" t="s">
        <v>29</v>
      </c>
      <c r="T1589" s="5" t="str">
        <f t="shared" si="201"/>
        <v>417-2023-12-31</v>
      </c>
    </row>
    <row r="1590" spans="1:20" x14ac:dyDescent="0.3">
      <c r="A1590" s="25">
        <v>417</v>
      </c>
      <c r="B1590" s="5" t="s">
        <v>393</v>
      </c>
      <c r="C1590" s="5"/>
      <c r="D1590" s="5" t="s">
        <v>60</v>
      </c>
      <c r="E1590" s="5" t="s">
        <v>24</v>
      </c>
      <c r="F1590" s="6">
        <v>45291</v>
      </c>
      <c r="G1590" s="5">
        <v>100</v>
      </c>
      <c r="H1590" s="9">
        <v>94.39</v>
      </c>
      <c r="I1590" s="8">
        <f>IFERROR(H1591/G1591,"")</f>
        <v>0.99010000000000009</v>
      </c>
      <c r="J1590" s="15">
        <f t="shared" si="206"/>
        <v>0.99010000000000009</v>
      </c>
      <c r="K1590" s="5"/>
      <c r="L1590" s="5"/>
      <c r="M1590" s="5">
        <f t="shared" si="198"/>
        <v>2024</v>
      </c>
      <c r="N1590" s="5" t="str">
        <f t="shared" si="199"/>
        <v>Marzo</v>
      </c>
      <c r="O1590" s="6" t="str">
        <f t="shared" si="200"/>
        <v>2024-1</v>
      </c>
      <c r="P1590" s="16">
        <v>0</v>
      </c>
      <c r="Q1590" s="16">
        <v>0</v>
      </c>
      <c r="R1590" s="5">
        <v>0</v>
      </c>
      <c r="S1590" s="5" t="s">
        <v>29</v>
      </c>
      <c r="T1590" s="5" t="str">
        <f t="shared" si="201"/>
        <v>417-2024-03-31</v>
      </c>
    </row>
    <row r="1591" spans="1:20" x14ac:dyDescent="0.3">
      <c r="A1591" s="25">
        <v>417</v>
      </c>
      <c r="B1591" s="5" t="s">
        <v>393</v>
      </c>
      <c r="C1591" s="5" t="s">
        <v>198</v>
      </c>
      <c r="D1591" s="5" t="s">
        <v>60</v>
      </c>
      <c r="E1591" s="5" t="s">
        <v>24</v>
      </c>
      <c r="F1591" s="6">
        <v>45382</v>
      </c>
      <c r="G1591" s="5">
        <v>100</v>
      </c>
      <c r="H1591" s="10">
        <v>99.01</v>
      </c>
      <c r="I1591" s="15">
        <f>IFERROR(IF((H1592/G1592)&gt;1.3,1.3,H1592/G1592),"")</f>
        <v>1.1212</v>
      </c>
      <c r="J1591" s="15">
        <f t="shared" si="206"/>
        <v>1.1212</v>
      </c>
      <c r="K1591" s="5"/>
      <c r="L1591" s="5"/>
      <c r="M1591" s="5">
        <f t="shared" si="198"/>
        <v>2024</v>
      </c>
      <c r="N1591" s="5" t="str">
        <f t="shared" si="199"/>
        <v>Junio</v>
      </c>
      <c r="O1591" s="6" t="str">
        <f t="shared" si="200"/>
        <v>2024-2</v>
      </c>
      <c r="P1591" s="16">
        <v>0</v>
      </c>
      <c r="Q1591" s="16">
        <v>0</v>
      </c>
      <c r="R1591" s="5">
        <v>0</v>
      </c>
      <c r="S1591" s="5" t="s">
        <v>29</v>
      </c>
      <c r="T1591" s="5" t="str">
        <f t="shared" si="201"/>
        <v>417-2024-06-30</v>
      </c>
    </row>
    <row r="1592" spans="1:20" x14ac:dyDescent="0.3">
      <c r="A1592" s="5">
        <v>417</v>
      </c>
      <c r="B1592" s="5" t="s">
        <v>393</v>
      </c>
      <c r="C1592" s="5" t="s">
        <v>198</v>
      </c>
      <c r="D1592" s="5" t="s">
        <v>60</v>
      </c>
      <c r="E1592" s="5" t="s">
        <v>24</v>
      </c>
      <c r="F1592" s="6">
        <v>45473</v>
      </c>
      <c r="G1592" s="5">
        <v>100</v>
      </c>
      <c r="H1592" s="5">
        <v>112.12</v>
      </c>
      <c r="I1592" s="15">
        <v>1.1212</v>
      </c>
      <c r="J1592" s="15">
        <v>1.1212</v>
      </c>
      <c r="K1592" s="5"/>
      <c r="L1592" s="5"/>
      <c r="M1592" s="5">
        <f t="shared" si="198"/>
        <v>2024</v>
      </c>
      <c r="N1592" s="5" t="str">
        <f t="shared" si="199"/>
        <v>Septiembre</v>
      </c>
      <c r="O1592" s="6" t="str">
        <f t="shared" si="200"/>
        <v>2024-2</v>
      </c>
      <c r="P1592" s="5">
        <v>0</v>
      </c>
      <c r="Q1592" s="5">
        <v>0</v>
      </c>
      <c r="R1592" s="5">
        <v>0</v>
      </c>
      <c r="S1592" s="5" t="s">
        <v>29</v>
      </c>
      <c r="T1592" s="5" t="str">
        <f t="shared" si="201"/>
        <v>417-2024-09-30</v>
      </c>
    </row>
    <row r="1593" spans="1:20" x14ac:dyDescent="0.3">
      <c r="A1593" s="25">
        <v>417</v>
      </c>
      <c r="B1593" s="5" t="s">
        <v>393</v>
      </c>
      <c r="C1593" s="5" t="s">
        <v>198</v>
      </c>
      <c r="D1593" s="5" t="s">
        <v>60</v>
      </c>
      <c r="E1593" s="5" t="s">
        <v>24</v>
      </c>
      <c r="F1593" s="6">
        <v>45565</v>
      </c>
      <c r="G1593" s="5">
        <v>100</v>
      </c>
      <c r="H1593" s="10">
        <v>100.19</v>
      </c>
      <c r="I1593" s="15">
        <f>IFERROR(IF((H1594/G1594)&gt;1.3,1.3,H1594/G1594),"")</f>
        <v>0</v>
      </c>
      <c r="J1593" s="15">
        <f t="shared" ref="J1593:J1598" si="207">IFERROR(IF((H1594/G1594)&gt;H1594/G1594,1.3,H1594/G1594),"")</f>
        <v>0</v>
      </c>
      <c r="K1593" s="5"/>
      <c r="L1593" s="5"/>
      <c r="M1593" s="5">
        <f t="shared" si="198"/>
        <v>2024</v>
      </c>
      <c r="N1593" s="5" t="str">
        <f t="shared" si="199"/>
        <v>Diciembre</v>
      </c>
      <c r="O1593" s="6" t="str">
        <f t="shared" si="200"/>
        <v>2023-1</v>
      </c>
      <c r="P1593" s="16">
        <v>0</v>
      </c>
      <c r="Q1593" s="16">
        <v>0</v>
      </c>
      <c r="R1593" s="5">
        <v>0</v>
      </c>
      <c r="S1593" s="5" t="s">
        <v>29</v>
      </c>
      <c r="T1593" s="5" t="str">
        <f t="shared" si="201"/>
        <v>417-2024-12-31</v>
      </c>
    </row>
    <row r="1594" spans="1:20" x14ac:dyDescent="0.3">
      <c r="A1594" s="25">
        <v>417</v>
      </c>
      <c r="B1594" s="5" t="s">
        <v>393</v>
      </c>
      <c r="C1594" s="5" t="s">
        <v>198</v>
      </c>
      <c r="D1594" s="5" t="s">
        <v>60</v>
      </c>
      <c r="E1594" s="5" t="s">
        <v>24</v>
      </c>
      <c r="F1594" s="6">
        <v>45657</v>
      </c>
      <c r="G1594" s="5">
        <v>100</v>
      </c>
      <c r="H1594" s="10">
        <v>0</v>
      </c>
      <c r="I1594" s="15">
        <f>IFERROR(IF((H1595/G1595)&gt;1.3,1.3,H1595/G1595),"")</f>
        <v>1.0436000000000001</v>
      </c>
      <c r="J1594" s="15">
        <f t="shared" si="207"/>
        <v>1.0436000000000001</v>
      </c>
      <c r="K1594" s="5"/>
      <c r="L1594" s="5"/>
      <c r="M1594" s="5">
        <f t="shared" si="198"/>
        <v>2023</v>
      </c>
      <c r="N1594" s="5" t="str">
        <f t="shared" si="199"/>
        <v>Junio</v>
      </c>
      <c r="O1594" s="6" t="str">
        <f t="shared" si="200"/>
        <v>2023-2</v>
      </c>
      <c r="P1594" s="16">
        <v>0</v>
      </c>
      <c r="Q1594" s="16">
        <v>0</v>
      </c>
      <c r="R1594" s="5">
        <v>0</v>
      </c>
      <c r="S1594" s="5" t="s">
        <v>29</v>
      </c>
      <c r="T1594" s="5" t="str">
        <f t="shared" si="201"/>
        <v>418-2023-06-30</v>
      </c>
    </row>
    <row r="1595" spans="1:20" x14ac:dyDescent="0.3">
      <c r="A1595" s="25">
        <v>418</v>
      </c>
      <c r="B1595" s="5" t="s">
        <v>394</v>
      </c>
      <c r="C1595" s="5"/>
      <c r="D1595" s="5" t="s">
        <v>60</v>
      </c>
      <c r="E1595" s="5" t="s">
        <v>24</v>
      </c>
      <c r="F1595" s="6">
        <v>45107</v>
      </c>
      <c r="G1595" s="5">
        <v>100</v>
      </c>
      <c r="H1595" s="9">
        <v>104.36</v>
      </c>
      <c r="I1595" s="8">
        <f>IFERROR(H1596/G1596,"")</f>
        <v>0.85609999999999997</v>
      </c>
      <c r="J1595" s="15">
        <f t="shared" si="207"/>
        <v>0.85609999999999997</v>
      </c>
      <c r="K1595" s="5"/>
      <c r="L1595" s="5"/>
      <c r="M1595" s="5">
        <f t="shared" si="198"/>
        <v>2023</v>
      </c>
      <c r="N1595" s="5" t="str">
        <f t="shared" si="199"/>
        <v>Septiembre</v>
      </c>
      <c r="O1595" s="6" t="str">
        <f t="shared" si="200"/>
        <v>2023-2</v>
      </c>
      <c r="P1595" s="16">
        <v>0</v>
      </c>
      <c r="Q1595" s="16">
        <v>0</v>
      </c>
      <c r="R1595" s="5">
        <v>0</v>
      </c>
      <c r="S1595" s="5" t="s">
        <v>29</v>
      </c>
      <c r="T1595" s="5" t="str">
        <f t="shared" si="201"/>
        <v>418-2023-09-30</v>
      </c>
    </row>
    <row r="1596" spans="1:20" x14ac:dyDescent="0.3">
      <c r="A1596" s="25">
        <v>418</v>
      </c>
      <c r="B1596" s="5" t="s">
        <v>394</v>
      </c>
      <c r="C1596" s="5"/>
      <c r="D1596" s="5" t="s">
        <v>60</v>
      </c>
      <c r="E1596" s="5" t="s">
        <v>24</v>
      </c>
      <c r="F1596" s="6">
        <v>45199</v>
      </c>
      <c r="G1596" s="5">
        <v>100</v>
      </c>
      <c r="H1596" s="9">
        <v>85.61</v>
      </c>
      <c r="I1596" s="8">
        <v>0</v>
      </c>
      <c r="J1596" s="15">
        <f t="shared" si="207"/>
        <v>0.95799999999999996</v>
      </c>
      <c r="K1596" s="5"/>
      <c r="L1596" s="5"/>
      <c r="M1596" s="5">
        <f t="shared" si="198"/>
        <v>2023</v>
      </c>
      <c r="N1596" s="5" t="str">
        <f t="shared" si="199"/>
        <v>Diciembre</v>
      </c>
      <c r="O1596" s="6" t="str">
        <f t="shared" si="200"/>
        <v>2024-1</v>
      </c>
      <c r="P1596" s="16">
        <v>0</v>
      </c>
      <c r="Q1596" s="16">
        <v>0</v>
      </c>
      <c r="R1596" s="5">
        <v>0</v>
      </c>
      <c r="S1596" s="5" t="s">
        <v>29</v>
      </c>
      <c r="T1596" s="5" t="str">
        <f t="shared" si="201"/>
        <v>418-2023-12-31</v>
      </c>
    </row>
    <row r="1597" spans="1:20" x14ac:dyDescent="0.3">
      <c r="A1597" s="25">
        <v>418</v>
      </c>
      <c r="B1597" s="5" t="s">
        <v>394</v>
      </c>
      <c r="C1597" s="5"/>
      <c r="D1597" s="5" t="s">
        <v>60</v>
      </c>
      <c r="E1597" s="5" t="s">
        <v>24</v>
      </c>
      <c r="F1597" s="6">
        <v>45291</v>
      </c>
      <c r="G1597" s="5">
        <v>100</v>
      </c>
      <c r="H1597" s="9">
        <v>95.8</v>
      </c>
      <c r="I1597" s="8">
        <f>IFERROR(H1598/G1598,"")</f>
        <v>1.0549999999999999</v>
      </c>
      <c r="J1597" s="15">
        <f t="shared" si="207"/>
        <v>1.0549999999999999</v>
      </c>
      <c r="K1597" s="5"/>
      <c r="L1597" s="5"/>
      <c r="M1597" s="5">
        <f t="shared" si="198"/>
        <v>2024</v>
      </c>
      <c r="N1597" s="5" t="str">
        <f t="shared" si="199"/>
        <v>Marzo</v>
      </c>
      <c r="O1597" s="6" t="str">
        <f t="shared" si="200"/>
        <v>2024-1</v>
      </c>
      <c r="P1597" s="16">
        <v>0</v>
      </c>
      <c r="Q1597" s="16">
        <v>0</v>
      </c>
      <c r="R1597" s="5">
        <v>0</v>
      </c>
      <c r="S1597" s="5" t="s">
        <v>29</v>
      </c>
      <c r="T1597" s="5" t="str">
        <f t="shared" si="201"/>
        <v>418-2024-03-31</v>
      </c>
    </row>
    <row r="1598" spans="1:20" x14ac:dyDescent="0.3">
      <c r="A1598" s="25">
        <v>418</v>
      </c>
      <c r="B1598" s="5" t="s">
        <v>394</v>
      </c>
      <c r="C1598" s="5" t="s">
        <v>198</v>
      </c>
      <c r="D1598" s="5" t="s">
        <v>60</v>
      </c>
      <c r="E1598" s="5" t="s">
        <v>24</v>
      </c>
      <c r="F1598" s="6">
        <v>45382</v>
      </c>
      <c r="G1598" s="5">
        <v>100</v>
      </c>
      <c r="H1598" s="10">
        <v>105.5</v>
      </c>
      <c r="I1598" s="15">
        <f>IFERROR(IF((H1599/G1599)&gt;1.3,1.3,H1599/G1599),"")</f>
        <v>1.0079</v>
      </c>
      <c r="J1598" s="15">
        <f t="shared" si="207"/>
        <v>1.0079</v>
      </c>
      <c r="K1598" s="5"/>
      <c r="L1598" s="5"/>
      <c r="M1598" s="5">
        <f t="shared" si="198"/>
        <v>2024</v>
      </c>
      <c r="N1598" s="5" t="str">
        <f t="shared" si="199"/>
        <v>Junio</v>
      </c>
      <c r="O1598" s="6" t="str">
        <f t="shared" si="200"/>
        <v>2024-2</v>
      </c>
      <c r="P1598" s="16">
        <v>0</v>
      </c>
      <c r="Q1598" s="16">
        <v>0</v>
      </c>
      <c r="R1598" s="5">
        <v>0</v>
      </c>
      <c r="S1598" s="5" t="s">
        <v>29</v>
      </c>
      <c r="T1598" s="5" t="str">
        <f t="shared" si="201"/>
        <v>418-2024-06-30</v>
      </c>
    </row>
    <row r="1599" spans="1:20" x14ac:dyDescent="0.3">
      <c r="A1599" s="5">
        <v>418</v>
      </c>
      <c r="B1599" s="5" t="s">
        <v>394</v>
      </c>
      <c r="C1599" s="5" t="s">
        <v>198</v>
      </c>
      <c r="D1599" s="5" t="s">
        <v>60</v>
      </c>
      <c r="E1599" s="5" t="s">
        <v>24</v>
      </c>
      <c r="F1599" s="6">
        <v>45473</v>
      </c>
      <c r="G1599" s="5">
        <v>100</v>
      </c>
      <c r="H1599" s="5">
        <v>100.79</v>
      </c>
      <c r="I1599" s="15">
        <v>1.0079</v>
      </c>
      <c r="J1599" s="15">
        <v>1.0079</v>
      </c>
      <c r="K1599" s="5"/>
      <c r="L1599" s="5"/>
      <c r="M1599" s="5">
        <f t="shared" si="198"/>
        <v>2024</v>
      </c>
      <c r="N1599" s="5" t="str">
        <f t="shared" si="199"/>
        <v>Septiembre</v>
      </c>
      <c r="O1599" s="6" t="str">
        <f t="shared" si="200"/>
        <v>2024-2</v>
      </c>
      <c r="P1599" s="5">
        <v>0</v>
      </c>
      <c r="Q1599" s="5">
        <v>0</v>
      </c>
      <c r="R1599" s="5">
        <v>0</v>
      </c>
      <c r="S1599" s="5" t="s">
        <v>29</v>
      </c>
      <c r="T1599" s="5" t="str">
        <f t="shared" si="201"/>
        <v>418-2024-09-30</v>
      </c>
    </row>
    <row r="1600" spans="1:20" x14ac:dyDescent="0.3">
      <c r="A1600" s="25">
        <v>418</v>
      </c>
      <c r="B1600" s="5" t="s">
        <v>394</v>
      </c>
      <c r="C1600" s="5" t="s">
        <v>198</v>
      </c>
      <c r="D1600" s="5" t="s">
        <v>60</v>
      </c>
      <c r="E1600" s="5" t="s">
        <v>24</v>
      </c>
      <c r="F1600" s="6">
        <v>45565</v>
      </c>
      <c r="G1600" s="5">
        <v>100</v>
      </c>
      <c r="H1600" s="10">
        <v>97.2</v>
      </c>
      <c r="I1600" s="15">
        <f>IFERROR(IF((H1601/G1601)&gt;1.3,1.3,H1601/G1601),"")</f>
        <v>0</v>
      </c>
      <c r="J1600" s="15">
        <f t="shared" ref="J1600:J1607" si="208">IFERROR(IF((H1601/G1601)&gt;H1601/G1601,1.3,H1601/G1601),"")</f>
        <v>0</v>
      </c>
      <c r="K1600" s="5"/>
      <c r="L1600" s="5"/>
      <c r="M1600" s="5">
        <f t="shared" si="198"/>
        <v>2024</v>
      </c>
      <c r="N1600" s="5" t="str">
        <f t="shared" si="199"/>
        <v>Diciembre</v>
      </c>
      <c r="O1600" s="6" t="str">
        <f t="shared" si="200"/>
        <v>2023-1</v>
      </c>
      <c r="P1600" s="16">
        <v>0</v>
      </c>
      <c r="Q1600" s="16">
        <v>0</v>
      </c>
      <c r="R1600" s="5">
        <v>0</v>
      </c>
      <c r="S1600" s="5" t="s">
        <v>29</v>
      </c>
      <c r="T1600" s="5" t="str">
        <f t="shared" si="201"/>
        <v>418-2024-12-31</v>
      </c>
    </row>
    <row r="1601" spans="1:20" x14ac:dyDescent="0.3">
      <c r="A1601" s="25">
        <v>418</v>
      </c>
      <c r="B1601" s="5" t="s">
        <v>394</v>
      </c>
      <c r="C1601" s="5" t="s">
        <v>198</v>
      </c>
      <c r="D1601" s="5" t="s">
        <v>60</v>
      </c>
      <c r="E1601" s="5" t="s">
        <v>24</v>
      </c>
      <c r="F1601" s="6">
        <v>45657</v>
      </c>
      <c r="G1601" s="5">
        <v>100</v>
      </c>
      <c r="H1601" s="10">
        <v>0</v>
      </c>
      <c r="I1601" s="15">
        <f>IFERROR(IF((H1602/G1602)&gt;1.3,1.3,H1602/G1602),"")</f>
        <v>1.083</v>
      </c>
      <c r="J1601" s="15">
        <f t="shared" si="208"/>
        <v>1.083</v>
      </c>
      <c r="K1601" s="5"/>
      <c r="L1601" s="5"/>
      <c r="M1601" s="5">
        <f t="shared" si="198"/>
        <v>2023</v>
      </c>
      <c r="N1601" s="5" t="str">
        <f t="shared" si="199"/>
        <v>Junio</v>
      </c>
      <c r="O1601" s="6" t="str">
        <f t="shared" si="200"/>
        <v>2023-2</v>
      </c>
      <c r="P1601" s="16">
        <v>0</v>
      </c>
      <c r="Q1601" s="16">
        <v>0</v>
      </c>
      <c r="R1601" s="5">
        <v>0</v>
      </c>
      <c r="S1601" s="5" t="s">
        <v>29</v>
      </c>
      <c r="T1601" s="5" t="str">
        <f t="shared" si="201"/>
        <v>419-2023-06-30</v>
      </c>
    </row>
    <row r="1602" spans="1:20" x14ac:dyDescent="0.3">
      <c r="A1602" s="25">
        <v>419</v>
      </c>
      <c r="B1602" s="5" t="s">
        <v>395</v>
      </c>
      <c r="C1602" s="5"/>
      <c r="D1602" s="5" t="s">
        <v>60</v>
      </c>
      <c r="E1602" s="5" t="s">
        <v>24</v>
      </c>
      <c r="F1602" s="6">
        <v>45107</v>
      </c>
      <c r="G1602" s="5">
        <v>100</v>
      </c>
      <c r="H1602" s="9">
        <v>108.3</v>
      </c>
      <c r="I1602" s="8">
        <f t="shared" ref="I1602:I1607" si="209">IFERROR(H1603/G1603,"")</f>
        <v>0.88349999999999995</v>
      </c>
      <c r="J1602" s="15">
        <f t="shared" si="208"/>
        <v>0.88349999999999995</v>
      </c>
      <c r="K1602" s="5" t="s">
        <v>25</v>
      </c>
      <c r="L1602" s="5" t="s">
        <v>25</v>
      </c>
      <c r="M1602" s="5">
        <f t="shared" si="198"/>
        <v>2023</v>
      </c>
      <c r="N1602" s="5" t="str">
        <f t="shared" si="199"/>
        <v>Septiembre</v>
      </c>
      <c r="O1602" s="6" t="str">
        <f t="shared" si="200"/>
        <v>2023-2</v>
      </c>
      <c r="P1602" s="16">
        <v>0</v>
      </c>
      <c r="Q1602" s="16">
        <v>0</v>
      </c>
      <c r="R1602" s="5">
        <v>0</v>
      </c>
      <c r="S1602" s="5" t="s">
        <v>29</v>
      </c>
      <c r="T1602" s="5" t="str">
        <f t="shared" si="201"/>
        <v>419-2023-09-30</v>
      </c>
    </row>
    <row r="1603" spans="1:20" x14ac:dyDescent="0.3">
      <c r="A1603" s="25">
        <v>419</v>
      </c>
      <c r="B1603" s="5" t="s">
        <v>395</v>
      </c>
      <c r="C1603" s="5"/>
      <c r="D1603" s="5" t="s">
        <v>60</v>
      </c>
      <c r="E1603" s="5" t="s">
        <v>24</v>
      </c>
      <c r="F1603" s="6">
        <v>45199</v>
      </c>
      <c r="G1603" s="5">
        <v>100</v>
      </c>
      <c r="H1603" s="9">
        <v>88.35</v>
      </c>
      <c r="I1603" s="8">
        <f t="shared" si="209"/>
        <v>0.93559999999999999</v>
      </c>
      <c r="J1603" s="15">
        <f t="shared" si="208"/>
        <v>0.93559999999999999</v>
      </c>
      <c r="K1603" s="5" t="s">
        <v>25</v>
      </c>
      <c r="L1603" s="5" t="s">
        <v>25</v>
      </c>
      <c r="M1603" s="5">
        <f t="shared" si="198"/>
        <v>2023</v>
      </c>
      <c r="N1603" s="5" t="str">
        <f t="shared" si="199"/>
        <v>Diciembre</v>
      </c>
      <c r="O1603" s="6" t="str">
        <f t="shared" si="200"/>
        <v>2023-1</v>
      </c>
      <c r="P1603" s="16">
        <v>0</v>
      </c>
      <c r="Q1603" s="16">
        <v>0</v>
      </c>
      <c r="R1603" s="5">
        <v>0</v>
      </c>
      <c r="S1603" s="5" t="s">
        <v>29</v>
      </c>
      <c r="T1603" s="5" t="str">
        <f t="shared" si="201"/>
        <v>419-2023-12-31</v>
      </c>
    </row>
    <row r="1604" spans="1:20" x14ac:dyDescent="0.3">
      <c r="A1604" s="25">
        <v>419</v>
      </c>
      <c r="B1604" s="5" t="s">
        <v>395</v>
      </c>
      <c r="C1604" s="5"/>
      <c r="D1604" s="5" t="s">
        <v>60</v>
      </c>
      <c r="E1604" s="5" t="s">
        <v>24</v>
      </c>
      <c r="F1604" s="6">
        <v>45291</v>
      </c>
      <c r="G1604" s="5">
        <v>100</v>
      </c>
      <c r="H1604" s="9">
        <v>93.56</v>
      </c>
      <c r="I1604" s="8">
        <f t="shared" si="209"/>
        <v>1.1296999999999999</v>
      </c>
      <c r="J1604" s="15">
        <f t="shared" si="208"/>
        <v>1.1296999999999999</v>
      </c>
      <c r="K1604" s="5" t="s">
        <v>25</v>
      </c>
      <c r="L1604" s="5" t="s">
        <v>25</v>
      </c>
      <c r="M1604" s="5">
        <f t="shared" si="198"/>
        <v>2023</v>
      </c>
      <c r="N1604" s="5" t="str">
        <f t="shared" si="199"/>
        <v>Junio</v>
      </c>
      <c r="O1604" s="6" t="str">
        <f t="shared" si="200"/>
        <v>2023-2</v>
      </c>
      <c r="P1604" s="16">
        <v>0</v>
      </c>
      <c r="Q1604" s="16">
        <v>0</v>
      </c>
      <c r="R1604" s="5">
        <v>0</v>
      </c>
      <c r="S1604" s="5" t="s">
        <v>29</v>
      </c>
      <c r="T1604" s="5" t="str">
        <f t="shared" si="201"/>
        <v>420-2023-06-30</v>
      </c>
    </row>
    <row r="1605" spans="1:20" x14ac:dyDescent="0.3">
      <c r="A1605" s="25">
        <v>420</v>
      </c>
      <c r="B1605" s="5" t="s">
        <v>396</v>
      </c>
      <c r="C1605" s="5"/>
      <c r="D1605" s="5" t="s">
        <v>60</v>
      </c>
      <c r="E1605" s="5" t="s">
        <v>24</v>
      </c>
      <c r="F1605" s="6">
        <v>45107</v>
      </c>
      <c r="G1605" s="5">
        <v>100</v>
      </c>
      <c r="H1605" s="9">
        <v>112.97</v>
      </c>
      <c r="I1605" s="8">
        <f t="shared" si="209"/>
        <v>0.94590000000000007</v>
      </c>
      <c r="J1605" s="15">
        <f t="shared" si="208"/>
        <v>0.94590000000000007</v>
      </c>
      <c r="K1605" s="5" t="s">
        <v>25</v>
      </c>
      <c r="L1605" s="5" t="s">
        <v>25</v>
      </c>
      <c r="M1605" s="5">
        <f t="shared" ref="M1605:M1668" si="210">YEAR(F1606)</f>
        <v>2023</v>
      </c>
      <c r="N1605" s="5" t="str">
        <f t="shared" ref="N1605:N1668" si="211">PROPER(TEXT(F1606,"mmmm"))</f>
        <v>Septiembre</v>
      </c>
      <c r="O1605" s="6" t="str">
        <f t="shared" ref="O1605:O1668" si="212">IF(OR(N1606="Enero",N1606="Febrero",N1606="Marzo",N1606="Abril",N1606="Mayo",N1606="Junio"),M1606&amp;"-1",IF(OR(N1606="Julio",N1606="Agosto",N1606="Septiembre",N1606="Octubre",N1606="Noviembre",N1606="Diciembre"),M1606&amp;"-2"))</f>
        <v>2023-2</v>
      </c>
      <c r="P1605" s="16">
        <v>0</v>
      </c>
      <c r="Q1605" s="16">
        <v>0</v>
      </c>
      <c r="R1605" s="5">
        <v>0</v>
      </c>
      <c r="S1605" s="5" t="s">
        <v>29</v>
      </c>
      <c r="T1605" s="5" t="str">
        <f t="shared" ref="T1605:T1668" si="213">A1606&amp;"-"&amp;YEAR(F1606)&amp;"-"&amp;IF(LEN(MONTH(F1606))=1,"0"&amp;MONTH(F1606),MONTH(F1606))&amp;"-"&amp;DAY(F1606)</f>
        <v>420-2023-09-30</v>
      </c>
    </row>
    <row r="1606" spans="1:20" x14ac:dyDescent="0.3">
      <c r="A1606" s="25">
        <v>420</v>
      </c>
      <c r="B1606" s="5" t="s">
        <v>396</v>
      </c>
      <c r="C1606" s="5"/>
      <c r="D1606" s="5" t="s">
        <v>60</v>
      </c>
      <c r="E1606" s="5" t="s">
        <v>24</v>
      </c>
      <c r="F1606" s="6">
        <v>45199</v>
      </c>
      <c r="G1606" s="5">
        <v>100</v>
      </c>
      <c r="H1606" s="9">
        <v>94.59</v>
      </c>
      <c r="I1606" s="8">
        <f t="shared" si="209"/>
        <v>1</v>
      </c>
      <c r="J1606" s="15">
        <f t="shared" si="208"/>
        <v>1</v>
      </c>
      <c r="K1606" s="5" t="s">
        <v>25</v>
      </c>
      <c r="L1606" s="5" t="s">
        <v>25</v>
      </c>
      <c r="M1606" s="5">
        <f t="shared" si="210"/>
        <v>2023</v>
      </c>
      <c r="N1606" s="5" t="str">
        <f t="shared" si="211"/>
        <v>Diciembre</v>
      </c>
      <c r="O1606" s="6" t="str">
        <f t="shared" si="212"/>
        <v>2024-1</v>
      </c>
      <c r="P1606" s="16">
        <v>0</v>
      </c>
      <c r="Q1606" s="16">
        <v>0</v>
      </c>
      <c r="R1606" s="5">
        <v>0</v>
      </c>
      <c r="S1606" s="5" t="s">
        <v>29</v>
      </c>
      <c r="T1606" s="5" t="str">
        <f t="shared" si="213"/>
        <v>420-2023-12-31</v>
      </c>
    </row>
    <row r="1607" spans="1:20" x14ac:dyDescent="0.3">
      <c r="A1607" s="25">
        <v>420</v>
      </c>
      <c r="B1607" s="5" t="s">
        <v>396</v>
      </c>
      <c r="C1607" s="5"/>
      <c r="D1607" s="5" t="s">
        <v>60</v>
      </c>
      <c r="E1607" s="5" t="s">
        <v>24</v>
      </c>
      <c r="F1607" s="6">
        <v>45291</v>
      </c>
      <c r="G1607" s="5">
        <v>100</v>
      </c>
      <c r="H1607" s="9">
        <v>100</v>
      </c>
      <c r="I1607" s="8">
        <f t="shared" si="209"/>
        <v>0.8970999999999999</v>
      </c>
      <c r="J1607" s="15">
        <f t="shared" si="208"/>
        <v>0.8970999999999999</v>
      </c>
      <c r="K1607" s="5" t="s">
        <v>25</v>
      </c>
      <c r="L1607" s="5" t="s">
        <v>25</v>
      </c>
      <c r="M1607" s="5">
        <f t="shared" si="210"/>
        <v>2024</v>
      </c>
      <c r="N1607" s="5" t="str">
        <f t="shared" si="211"/>
        <v>Junio</v>
      </c>
      <c r="O1607" s="6" t="str">
        <f t="shared" si="212"/>
        <v>2024-2</v>
      </c>
      <c r="P1607" s="16">
        <v>0</v>
      </c>
      <c r="Q1607" s="16">
        <v>0</v>
      </c>
      <c r="R1607" s="5">
        <v>0</v>
      </c>
      <c r="S1607" s="5" t="s">
        <v>29</v>
      </c>
      <c r="T1607" s="5" t="str">
        <f t="shared" si="213"/>
        <v>420-2024-06-30</v>
      </c>
    </row>
    <row r="1608" spans="1:20" x14ac:dyDescent="0.3">
      <c r="A1608" s="5">
        <v>420</v>
      </c>
      <c r="B1608" s="5" t="s">
        <v>396</v>
      </c>
      <c r="C1608" s="5" t="s">
        <v>198</v>
      </c>
      <c r="D1608" s="5" t="s">
        <v>60</v>
      </c>
      <c r="E1608" s="5" t="s">
        <v>24</v>
      </c>
      <c r="F1608" s="6">
        <v>45473</v>
      </c>
      <c r="G1608" s="5">
        <v>100</v>
      </c>
      <c r="H1608" s="5">
        <v>89.71</v>
      </c>
      <c r="I1608" s="15">
        <v>0.8970999999999999</v>
      </c>
      <c r="J1608" s="15">
        <v>0.8970999999999999</v>
      </c>
      <c r="K1608" s="5" t="s">
        <v>25</v>
      </c>
      <c r="L1608" s="5" t="s">
        <v>25</v>
      </c>
      <c r="M1608" s="5">
        <f t="shared" si="210"/>
        <v>2024</v>
      </c>
      <c r="N1608" s="5" t="str">
        <f t="shared" si="211"/>
        <v>Septiembre</v>
      </c>
      <c r="O1608" s="6" t="str">
        <f t="shared" si="212"/>
        <v>2024-2</v>
      </c>
      <c r="P1608" s="5">
        <v>0</v>
      </c>
      <c r="Q1608" s="5">
        <v>0</v>
      </c>
      <c r="R1608" s="5">
        <v>0</v>
      </c>
      <c r="S1608" s="5" t="s">
        <v>29</v>
      </c>
      <c r="T1608" s="5" t="str">
        <f t="shared" si="213"/>
        <v>420-2024-09-30</v>
      </c>
    </row>
    <row r="1609" spans="1:20" x14ac:dyDescent="0.3">
      <c r="A1609" s="25">
        <v>420</v>
      </c>
      <c r="B1609" s="5" t="s">
        <v>396</v>
      </c>
      <c r="C1609" s="5" t="s">
        <v>198</v>
      </c>
      <c r="D1609" s="5" t="s">
        <v>60</v>
      </c>
      <c r="E1609" s="5" t="s">
        <v>24</v>
      </c>
      <c r="F1609" s="6">
        <v>45565</v>
      </c>
      <c r="G1609" s="5">
        <v>100</v>
      </c>
      <c r="H1609" s="10">
        <v>102.36</v>
      </c>
      <c r="I1609" s="15">
        <f>IFERROR(IF((H1610/G1610)&gt;1.3,1.3,H1610/G1610),"")</f>
        <v>0</v>
      </c>
      <c r="J1609" s="15">
        <f t="shared" ref="J1609:J1618" si="214">IFERROR(IF((H1610/G1610)&gt;H1610/G1610,1.3,H1610/G1610),"")</f>
        <v>0</v>
      </c>
      <c r="K1609" s="5" t="s">
        <v>25</v>
      </c>
      <c r="L1609" s="5" t="s">
        <v>25</v>
      </c>
      <c r="M1609" s="5">
        <f t="shared" si="210"/>
        <v>2024</v>
      </c>
      <c r="N1609" s="5" t="str">
        <f t="shared" si="211"/>
        <v>Diciembre</v>
      </c>
      <c r="O1609" s="6" t="str">
        <f t="shared" si="212"/>
        <v>2023-1</v>
      </c>
      <c r="P1609" s="16">
        <v>0</v>
      </c>
      <c r="Q1609" s="16">
        <v>0</v>
      </c>
      <c r="R1609" s="5">
        <v>0</v>
      </c>
      <c r="S1609" s="5" t="s">
        <v>29</v>
      </c>
      <c r="T1609" s="5" t="str">
        <f t="shared" si="213"/>
        <v>420-2024-12-31</v>
      </c>
    </row>
    <row r="1610" spans="1:20" x14ac:dyDescent="0.3">
      <c r="A1610" s="25">
        <v>420</v>
      </c>
      <c r="B1610" s="5" t="s">
        <v>396</v>
      </c>
      <c r="C1610" s="5" t="s">
        <v>198</v>
      </c>
      <c r="D1610" s="5" t="s">
        <v>60</v>
      </c>
      <c r="E1610" s="5" t="s">
        <v>24</v>
      </c>
      <c r="F1610" s="6">
        <v>45657</v>
      </c>
      <c r="G1610" s="5">
        <v>100</v>
      </c>
      <c r="H1610" s="10">
        <v>0</v>
      </c>
      <c r="I1610" s="15">
        <f>IFERROR(IF((H1611/G1611)&gt;1.3,1.3,H1611/G1611),"")</f>
        <v>1.3</v>
      </c>
      <c r="J1610" s="15">
        <f t="shared" si="214"/>
        <v>1.3452417557075871</v>
      </c>
      <c r="K1610" s="5" t="s">
        <v>25</v>
      </c>
      <c r="L1610" s="5" t="s">
        <v>25</v>
      </c>
      <c r="M1610" s="5">
        <f t="shared" si="210"/>
        <v>2023</v>
      </c>
      <c r="N1610" s="5" t="str">
        <f t="shared" si="211"/>
        <v>Junio</v>
      </c>
      <c r="O1610" s="6" t="str">
        <f t="shared" si="212"/>
        <v>2023-2</v>
      </c>
      <c r="P1610" s="16">
        <v>0</v>
      </c>
      <c r="Q1610" s="16">
        <v>0</v>
      </c>
      <c r="R1610" s="5">
        <v>0</v>
      </c>
      <c r="S1610" s="5" t="s">
        <v>29</v>
      </c>
      <c r="T1610" s="5" t="str">
        <f t="shared" si="213"/>
        <v>421-2023-06-30</v>
      </c>
    </row>
    <row r="1611" spans="1:20" x14ac:dyDescent="0.3">
      <c r="A1611" s="25">
        <v>421</v>
      </c>
      <c r="B1611" s="5" t="s">
        <v>397</v>
      </c>
      <c r="C1611" s="5" t="s">
        <v>87</v>
      </c>
      <c r="D1611" s="5" t="s">
        <v>54</v>
      </c>
      <c r="E1611" s="5" t="s">
        <v>24</v>
      </c>
      <c r="F1611" s="17">
        <v>45107</v>
      </c>
      <c r="G1611" s="5">
        <v>104072</v>
      </c>
      <c r="H1611" s="9">
        <v>140002</v>
      </c>
      <c r="I1611" s="22">
        <f>IF(IFERROR(H1612/G1612,"")&gt;130%,130%,H1612/G1612)</f>
        <v>1.3</v>
      </c>
      <c r="J1611" s="15">
        <f t="shared" si="214"/>
        <v>1.4012242798353909</v>
      </c>
      <c r="K1611" s="5" t="s">
        <v>25</v>
      </c>
      <c r="L1611" s="5" t="s">
        <v>25</v>
      </c>
      <c r="M1611" s="5">
        <f t="shared" si="210"/>
        <v>2023</v>
      </c>
      <c r="N1611" s="5" t="str">
        <f t="shared" si="211"/>
        <v>Diciembre</v>
      </c>
      <c r="O1611" s="6" t="str">
        <f t="shared" si="212"/>
        <v>2024-1</v>
      </c>
      <c r="P1611" s="16">
        <v>0</v>
      </c>
      <c r="Q1611" s="16">
        <v>0</v>
      </c>
      <c r="R1611" s="5">
        <v>0</v>
      </c>
      <c r="S1611" s="5" t="s">
        <v>56</v>
      </c>
      <c r="T1611" s="5" t="str">
        <f t="shared" si="213"/>
        <v>421-2023-12-31</v>
      </c>
    </row>
    <row r="1612" spans="1:20" x14ac:dyDescent="0.3">
      <c r="A1612" s="37">
        <v>421</v>
      </c>
      <c r="B1612" s="5" t="s">
        <v>397</v>
      </c>
      <c r="C1612" s="5" t="s">
        <v>87</v>
      </c>
      <c r="D1612" s="5" t="s">
        <v>54</v>
      </c>
      <c r="E1612" s="5" t="s">
        <v>24</v>
      </c>
      <c r="F1612" s="6">
        <v>45291</v>
      </c>
      <c r="G1612" s="5">
        <v>97200</v>
      </c>
      <c r="H1612" s="9">
        <v>136199</v>
      </c>
      <c r="I1612" s="22">
        <f>IF(IFERROR(H1613/G1613,"")&gt;130%,130%,H1613/G1613)</f>
        <v>1.2087620627979572</v>
      </c>
      <c r="J1612" s="15">
        <f t="shared" si="214"/>
        <v>1.2087620627979572</v>
      </c>
      <c r="K1612" s="5" t="s">
        <v>25</v>
      </c>
      <c r="L1612" s="5" t="s">
        <v>25</v>
      </c>
      <c r="M1612" s="5">
        <f t="shared" si="210"/>
        <v>2024</v>
      </c>
      <c r="N1612" s="5" t="str">
        <f t="shared" si="211"/>
        <v>Junio</v>
      </c>
      <c r="O1612" s="6" t="str">
        <f t="shared" si="212"/>
        <v>2024-2</v>
      </c>
      <c r="P1612" s="16">
        <v>0</v>
      </c>
      <c r="Q1612" s="16">
        <v>0</v>
      </c>
      <c r="R1612" s="5">
        <v>0</v>
      </c>
      <c r="S1612" s="5" t="s">
        <v>56</v>
      </c>
      <c r="T1612" s="5" t="str">
        <f t="shared" si="213"/>
        <v>421-2024-06-30</v>
      </c>
    </row>
    <row r="1613" spans="1:20" x14ac:dyDescent="0.3">
      <c r="A1613" s="25">
        <v>421</v>
      </c>
      <c r="B1613" s="5" t="s">
        <v>397</v>
      </c>
      <c r="C1613" s="5" t="s">
        <v>87</v>
      </c>
      <c r="D1613" s="5" t="s">
        <v>54</v>
      </c>
      <c r="E1613" s="5" t="s">
        <v>24</v>
      </c>
      <c r="F1613" s="17">
        <v>45473</v>
      </c>
      <c r="G1613" s="5">
        <v>147043</v>
      </c>
      <c r="H1613" s="9">
        <v>177740</v>
      </c>
      <c r="I1613" s="22">
        <f>IF(IFERROR(H1614/G1614,"")&gt;130%,130%,H1614/G1614)</f>
        <v>1.2143999999999999</v>
      </c>
      <c r="J1613" s="15">
        <f t="shared" si="214"/>
        <v>1.2143999999999999</v>
      </c>
      <c r="K1613" s="5" t="s">
        <v>25</v>
      </c>
      <c r="L1613" s="5" t="s">
        <v>25</v>
      </c>
      <c r="M1613" s="5">
        <f t="shared" si="210"/>
        <v>2024</v>
      </c>
      <c r="N1613" s="5" t="str">
        <f t="shared" si="211"/>
        <v>Diciembre</v>
      </c>
      <c r="O1613" s="6" t="str">
        <f t="shared" si="212"/>
        <v>2023-1</v>
      </c>
      <c r="P1613" s="16">
        <v>0</v>
      </c>
      <c r="Q1613" s="16">
        <v>0</v>
      </c>
      <c r="R1613" s="5">
        <v>0</v>
      </c>
      <c r="S1613" s="5" t="s">
        <v>56</v>
      </c>
      <c r="T1613" s="5" t="str">
        <f t="shared" si="213"/>
        <v>421-2024-12-31</v>
      </c>
    </row>
    <row r="1614" spans="1:20" x14ac:dyDescent="0.3">
      <c r="A1614" s="25">
        <v>421</v>
      </c>
      <c r="B1614" s="5" t="s">
        <v>397</v>
      </c>
      <c r="C1614" s="5" t="s">
        <v>87</v>
      </c>
      <c r="D1614" s="5" t="s">
        <v>54</v>
      </c>
      <c r="E1614" s="5" t="s">
        <v>24</v>
      </c>
      <c r="F1614" s="6">
        <v>45657</v>
      </c>
      <c r="G1614" s="5">
        <v>100</v>
      </c>
      <c r="H1614" s="10">
        <v>121.44</v>
      </c>
      <c r="I1614" s="15">
        <f>IFERROR(IF((H1615/G1615)&gt;1.3,1.3,H1615/G1615),"")</f>
        <v>1.0230769230769232</v>
      </c>
      <c r="J1614" s="15">
        <f t="shared" si="214"/>
        <v>1.0230769230769232</v>
      </c>
      <c r="K1614" s="5"/>
      <c r="L1614" s="5"/>
      <c r="M1614" s="5">
        <f t="shared" si="210"/>
        <v>2023</v>
      </c>
      <c r="N1614" s="5" t="str">
        <f t="shared" si="211"/>
        <v>Junio</v>
      </c>
      <c r="O1614" s="6" t="str">
        <f t="shared" si="212"/>
        <v>2023-2</v>
      </c>
      <c r="P1614" s="16">
        <v>0</v>
      </c>
      <c r="Q1614" s="16">
        <v>0</v>
      </c>
      <c r="R1614" s="5">
        <v>0</v>
      </c>
      <c r="S1614" s="5" t="s">
        <v>56</v>
      </c>
      <c r="T1614" s="5" t="str">
        <f t="shared" si="213"/>
        <v>422-2023-06-30</v>
      </c>
    </row>
    <row r="1615" spans="1:20" x14ac:dyDescent="0.3">
      <c r="A1615" s="25">
        <v>422</v>
      </c>
      <c r="B1615" s="5" t="s">
        <v>398</v>
      </c>
      <c r="C1615" s="5" t="s">
        <v>87</v>
      </c>
      <c r="D1615" s="5" t="s">
        <v>54</v>
      </c>
      <c r="E1615" s="5" t="s">
        <v>24</v>
      </c>
      <c r="F1615" s="17">
        <v>45107</v>
      </c>
      <c r="G1615" s="11">
        <v>11.7</v>
      </c>
      <c r="H1615" s="9">
        <v>11.97</v>
      </c>
      <c r="I1615" s="8">
        <f>IFERROR(H1616/G1616,"")</f>
        <v>1.0514285714285714</v>
      </c>
      <c r="J1615" s="15">
        <f t="shared" si="214"/>
        <v>1.0514285714285714</v>
      </c>
      <c r="K1615" s="11" t="s">
        <v>25</v>
      </c>
      <c r="L1615" s="11" t="s">
        <v>25</v>
      </c>
      <c r="M1615" s="5">
        <f t="shared" si="210"/>
        <v>2023</v>
      </c>
      <c r="N1615" s="5" t="str">
        <f t="shared" si="211"/>
        <v>Diciembre</v>
      </c>
      <c r="O1615" s="6" t="str">
        <f t="shared" si="212"/>
        <v>2024-1</v>
      </c>
      <c r="P1615" s="16">
        <v>2</v>
      </c>
      <c r="Q1615" s="16">
        <v>2</v>
      </c>
      <c r="R1615" s="5">
        <v>0</v>
      </c>
      <c r="S1615" s="5" t="s">
        <v>56</v>
      </c>
      <c r="T1615" s="5" t="str">
        <f t="shared" si="213"/>
        <v>422-2023-12-31</v>
      </c>
    </row>
    <row r="1616" spans="1:20" x14ac:dyDescent="0.3">
      <c r="A1616" s="37">
        <v>422</v>
      </c>
      <c r="B1616" s="5" t="s">
        <v>398</v>
      </c>
      <c r="C1616" s="5" t="s">
        <v>87</v>
      </c>
      <c r="D1616" s="5" t="s">
        <v>54</v>
      </c>
      <c r="E1616" s="5" t="s">
        <v>24</v>
      </c>
      <c r="F1616" s="6">
        <v>45291</v>
      </c>
      <c r="G1616" s="5">
        <v>10.5</v>
      </c>
      <c r="H1616" s="9">
        <v>11.04</v>
      </c>
      <c r="I1616" s="8">
        <f>IFERROR(H1617/G1617,"")</f>
        <v>0.95783783783783782</v>
      </c>
      <c r="J1616" s="15">
        <f t="shared" si="214"/>
        <v>0.95783783783783782</v>
      </c>
      <c r="K1616" s="11" t="s">
        <v>25</v>
      </c>
      <c r="L1616" s="11" t="s">
        <v>25</v>
      </c>
      <c r="M1616" s="5">
        <f t="shared" si="210"/>
        <v>2024</v>
      </c>
      <c r="N1616" s="5" t="str">
        <f t="shared" si="211"/>
        <v>Junio</v>
      </c>
      <c r="O1616" s="6" t="str">
        <f t="shared" si="212"/>
        <v>2024-2</v>
      </c>
      <c r="P1616" s="16">
        <v>2</v>
      </c>
      <c r="Q1616" s="16">
        <v>2</v>
      </c>
      <c r="R1616" s="5">
        <v>0</v>
      </c>
      <c r="S1616" s="5" t="s">
        <v>56</v>
      </c>
      <c r="T1616" s="5" t="str">
        <f t="shared" si="213"/>
        <v>422-2024-06-30</v>
      </c>
    </row>
    <row r="1617" spans="1:20" x14ac:dyDescent="0.3">
      <c r="A1617" s="37">
        <v>422</v>
      </c>
      <c r="B1617" s="5" t="s">
        <v>398</v>
      </c>
      <c r="C1617" s="5" t="s">
        <v>87</v>
      </c>
      <c r="D1617" s="5" t="s">
        <v>54</v>
      </c>
      <c r="E1617" s="5" t="s">
        <v>24</v>
      </c>
      <c r="F1617" s="6">
        <v>45473</v>
      </c>
      <c r="G1617" s="5">
        <v>9.25</v>
      </c>
      <c r="H1617" s="9">
        <v>8.86</v>
      </c>
      <c r="I1617" s="8">
        <f>IFERROR(H1618/G1618,"")</f>
        <v>0.99250936329588024</v>
      </c>
      <c r="J1617" s="15">
        <f t="shared" si="214"/>
        <v>0.99250936329588024</v>
      </c>
      <c r="K1617" s="11" t="s">
        <v>25</v>
      </c>
      <c r="L1617" s="11" t="s">
        <v>25</v>
      </c>
      <c r="M1617" s="5">
        <f t="shared" si="210"/>
        <v>2024</v>
      </c>
      <c r="N1617" s="5" t="str">
        <f t="shared" si="211"/>
        <v>Diciembre</v>
      </c>
      <c r="O1617" s="6" t="str">
        <f t="shared" si="212"/>
        <v>2022-2</v>
      </c>
      <c r="P1617" s="16">
        <v>2</v>
      </c>
      <c r="Q1617" s="16">
        <v>2</v>
      </c>
      <c r="R1617" s="5">
        <v>0</v>
      </c>
      <c r="S1617" s="5" t="s">
        <v>56</v>
      </c>
      <c r="T1617" s="5" t="str">
        <f t="shared" si="213"/>
        <v>422-2024-12-31</v>
      </c>
    </row>
    <row r="1618" spans="1:20" x14ac:dyDescent="0.3">
      <c r="A1618" s="25">
        <v>422</v>
      </c>
      <c r="B1618" s="5" t="s">
        <v>398</v>
      </c>
      <c r="C1618" s="5" t="s">
        <v>87</v>
      </c>
      <c r="D1618" s="5" t="s">
        <v>54</v>
      </c>
      <c r="E1618" s="5" t="s">
        <v>24</v>
      </c>
      <c r="F1618" s="6">
        <v>45657</v>
      </c>
      <c r="G1618" s="5">
        <v>8.01</v>
      </c>
      <c r="H1618" s="10">
        <v>7.95</v>
      </c>
      <c r="I1618" s="15">
        <f>IFERROR(IF((H1619/G1619)&gt;1.3,1.3,H1619/G1619),"")</f>
        <v>0.88636363636363624</v>
      </c>
      <c r="J1618" s="15">
        <f t="shared" si="214"/>
        <v>0.88636363636363624</v>
      </c>
      <c r="K1618" s="5" t="s">
        <v>25</v>
      </c>
      <c r="L1618" s="5" t="s">
        <v>25</v>
      </c>
      <c r="M1618" s="5">
        <f t="shared" si="210"/>
        <v>2022</v>
      </c>
      <c r="N1618" s="5" t="str">
        <f t="shared" si="211"/>
        <v>Diciembre</v>
      </c>
      <c r="O1618" s="6" t="str">
        <f t="shared" si="212"/>
        <v>2023-2</v>
      </c>
      <c r="P1618" s="16">
        <v>2</v>
      </c>
      <c r="Q1618" s="16">
        <v>2</v>
      </c>
      <c r="R1618" s="5">
        <v>0</v>
      </c>
      <c r="S1618" s="5" t="s">
        <v>56</v>
      </c>
      <c r="T1618" s="5" t="str">
        <f t="shared" si="213"/>
        <v>423-2022-12-31</v>
      </c>
    </row>
    <row r="1619" spans="1:20" x14ac:dyDescent="0.3">
      <c r="A1619" s="5">
        <v>423</v>
      </c>
      <c r="B1619" s="5" t="s">
        <v>399</v>
      </c>
      <c r="C1619" s="5" t="s">
        <v>87</v>
      </c>
      <c r="D1619" s="5" t="s">
        <v>73</v>
      </c>
      <c r="E1619" s="5" t="s">
        <v>24</v>
      </c>
      <c r="F1619" s="17">
        <v>44926</v>
      </c>
      <c r="G1619" s="5">
        <v>8.8000000000000007</v>
      </c>
      <c r="H1619" s="9">
        <v>7.8</v>
      </c>
      <c r="I1619" s="15">
        <v>0.88636363636363624</v>
      </c>
      <c r="J1619" s="15">
        <v>0.88636363636363624</v>
      </c>
      <c r="K1619" s="5" t="s">
        <v>25</v>
      </c>
      <c r="L1619" s="5" t="s">
        <v>25</v>
      </c>
      <c r="M1619" s="5">
        <f t="shared" si="210"/>
        <v>2023</v>
      </c>
      <c r="N1619" s="5" t="str">
        <f t="shared" si="211"/>
        <v>Diciembre</v>
      </c>
      <c r="O1619" s="6" t="str">
        <f t="shared" si="212"/>
        <v>2024-2</v>
      </c>
      <c r="P1619" s="5">
        <v>1</v>
      </c>
      <c r="Q1619" s="5">
        <v>1</v>
      </c>
      <c r="R1619" s="5">
        <v>0</v>
      </c>
      <c r="S1619" s="5" t="s">
        <v>56</v>
      </c>
      <c r="T1619" s="5" t="str">
        <f t="shared" si="213"/>
        <v>423-2023-12-31</v>
      </c>
    </row>
    <row r="1620" spans="1:20" x14ac:dyDescent="0.3">
      <c r="A1620" s="37">
        <v>423</v>
      </c>
      <c r="B1620" s="5" t="s">
        <v>399</v>
      </c>
      <c r="C1620" s="5" t="s">
        <v>87</v>
      </c>
      <c r="D1620" s="5" t="s">
        <v>73</v>
      </c>
      <c r="E1620" s="5" t="s">
        <v>24</v>
      </c>
      <c r="F1620" s="6">
        <v>45291</v>
      </c>
      <c r="G1620" s="5">
        <v>8.4</v>
      </c>
      <c r="H1620" s="9">
        <v>7.9</v>
      </c>
      <c r="I1620" s="15">
        <f>IFERROR(IF((H1621/G1621)&gt;1.3,1.3,H1621/G1621),"")</f>
        <v>1.3</v>
      </c>
      <c r="J1620" s="15">
        <f>IFERROR(IF((H1621/G1621)&gt;H1621/G1621,1.3,H1621/G1621),"")</f>
        <v>1.4819277108433735</v>
      </c>
      <c r="K1620" s="5" t="s">
        <v>25</v>
      </c>
      <c r="L1620" s="5" t="s">
        <v>25</v>
      </c>
      <c r="M1620" s="5">
        <f t="shared" si="210"/>
        <v>2024</v>
      </c>
      <c r="N1620" s="5" t="str">
        <f t="shared" si="211"/>
        <v>Diciembre</v>
      </c>
      <c r="O1620" s="6" t="str">
        <f t="shared" si="212"/>
        <v>2022-2</v>
      </c>
      <c r="P1620" s="16">
        <v>1</v>
      </c>
      <c r="Q1620" s="16">
        <v>1</v>
      </c>
      <c r="R1620" s="5">
        <v>1</v>
      </c>
      <c r="S1620" s="5" t="s">
        <v>56</v>
      </c>
      <c r="T1620" s="5" t="str">
        <f t="shared" si="213"/>
        <v>423-2024-12-31</v>
      </c>
    </row>
    <row r="1621" spans="1:20" x14ac:dyDescent="0.3">
      <c r="A1621" s="25">
        <v>423</v>
      </c>
      <c r="B1621" s="5" t="s">
        <v>399</v>
      </c>
      <c r="C1621" s="5" t="s">
        <v>87</v>
      </c>
      <c r="D1621" s="5" t="s">
        <v>73</v>
      </c>
      <c r="E1621" s="5" t="s">
        <v>24</v>
      </c>
      <c r="F1621" s="6">
        <v>45657</v>
      </c>
      <c r="G1621" s="5">
        <v>8.3000000000000007</v>
      </c>
      <c r="H1621" s="10">
        <v>12.3</v>
      </c>
      <c r="I1621" s="15">
        <f>IFERROR(IF((H1622/G1622)&gt;1.3,1.3,H1622/G1622),"")</f>
        <v>0.76923076923076927</v>
      </c>
      <c r="J1621" s="15">
        <f>IFERROR(IF((H1622/G1622)&gt;H1622/G1622,1.3,H1622/G1622),"")</f>
        <v>0.76923076923076927</v>
      </c>
      <c r="K1621" s="5"/>
      <c r="L1621" s="5"/>
      <c r="M1621" s="5">
        <f t="shared" si="210"/>
        <v>2022</v>
      </c>
      <c r="N1621" s="5" t="str">
        <f t="shared" si="211"/>
        <v>Diciembre</v>
      </c>
      <c r="O1621" s="6" t="str">
        <f t="shared" si="212"/>
        <v>2023-2</v>
      </c>
      <c r="P1621" s="16">
        <v>1</v>
      </c>
      <c r="Q1621" s="16">
        <v>1</v>
      </c>
      <c r="R1621" s="5">
        <v>0</v>
      </c>
      <c r="S1621" s="5" t="s">
        <v>56</v>
      </c>
      <c r="T1621" s="5" t="str">
        <f t="shared" si="213"/>
        <v>424-2022-12-31</v>
      </c>
    </row>
    <row r="1622" spans="1:20" x14ac:dyDescent="0.3">
      <c r="A1622" s="5">
        <v>424</v>
      </c>
      <c r="B1622" s="5" t="s">
        <v>400</v>
      </c>
      <c r="C1622" s="5" t="s">
        <v>87</v>
      </c>
      <c r="D1622" s="5" t="s">
        <v>73</v>
      </c>
      <c r="E1622" s="5" t="s">
        <v>24</v>
      </c>
      <c r="F1622" s="17">
        <v>44926</v>
      </c>
      <c r="G1622" s="5">
        <v>6.5</v>
      </c>
      <c r="H1622" s="9">
        <v>5</v>
      </c>
      <c r="I1622" s="15">
        <v>0.76923076923076927</v>
      </c>
      <c r="J1622" s="15">
        <v>0.76923076923076927</v>
      </c>
      <c r="K1622" s="5"/>
      <c r="L1622" s="5"/>
      <c r="M1622" s="5">
        <f t="shared" si="210"/>
        <v>2023</v>
      </c>
      <c r="N1622" s="5" t="str">
        <f t="shared" si="211"/>
        <v>Diciembre</v>
      </c>
      <c r="O1622" s="6" t="str">
        <f t="shared" si="212"/>
        <v>2024-2</v>
      </c>
      <c r="P1622" s="5">
        <v>0</v>
      </c>
      <c r="Q1622" s="5">
        <v>0</v>
      </c>
      <c r="R1622" s="5">
        <v>0</v>
      </c>
      <c r="S1622" s="5" t="s">
        <v>56</v>
      </c>
      <c r="T1622" s="5" t="str">
        <f t="shared" si="213"/>
        <v>424-2023-12-31</v>
      </c>
    </row>
    <row r="1623" spans="1:20" x14ac:dyDescent="0.3">
      <c r="A1623" s="37">
        <v>424</v>
      </c>
      <c r="B1623" s="5" t="s">
        <v>400</v>
      </c>
      <c r="C1623" s="5" t="s">
        <v>87</v>
      </c>
      <c r="D1623" s="5" t="s">
        <v>73</v>
      </c>
      <c r="E1623" s="5" t="s">
        <v>24</v>
      </c>
      <c r="F1623" s="6">
        <v>45291</v>
      </c>
      <c r="G1623" s="5">
        <v>6</v>
      </c>
      <c r="H1623" s="9">
        <v>6</v>
      </c>
      <c r="I1623" s="15">
        <f>IFERROR(IF((H1624/G1624)&gt;1.3,1.3,H1624/G1624),"")</f>
        <v>1.2857142857142858</v>
      </c>
      <c r="J1623" s="15">
        <f>IFERROR(IF((H1624/G1624)&gt;H1624/G1624,1.3,H1624/G1624),"")</f>
        <v>1.2857142857142858</v>
      </c>
      <c r="K1623" s="5"/>
      <c r="L1623" s="5"/>
      <c r="M1623" s="5">
        <f t="shared" si="210"/>
        <v>2024</v>
      </c>
      <c r="N1623" s="5" t="str">
        <f t="shared" si="211"/>
        <v>Diciembre</v>
      </c>
      <c r="O1623" s="6" t="str">
        <f t="shared" si="212"/>
        <v>2023-2</v>
      </c>
      <c r="P1623" s="16">
        <v>0</v>
      </c>
      <c r="Q1623" s="16">
        <v>0</v>
      </c>
      <c r="R1623" s="5">
        <v>1</v>
      </c>
      <c r="S1623" s="5" t="s">
        <v>56</v>
      </c>
      <c r="T1623" s="5" t="str">
        <f t="shared" si="213"/>
        <v>424-2024-12-31</v>
      </c>
    </row>
    <row r="1624" spans="1:20" x14ac:dyDescent="0.3">
      <c r="A1624" s="25">
        <v>424</v>
      </c>
      <c r="B1624" s="5" t="s">
        <v>400</v>
      </c>
      <c r="C1624" s="5" t="s">
        <v>87</v>
      </c>
      <c r="D1624" s="5" t="s">
        <v>73</v>
      </c>
      <c r="E1624" s="5" t="s">
        <v>24</v>
      </c>
      <c r="F1624" s="6">
        <v>45657</v>
      </c>
      <c r="G1624" s="5">
        <v>7</v>
      </c>
      <c r="H1624" s="10">
        <v>9</v>
      </c>
      <c r="I1624" s="15">
        <f>IFERROR(IF((H1625/G1625)&gt;1.3,1.3,H1625/G1625),"")</f>
        <v>1.0518181818181818</v>
      </c>
      <c r="J1624" s="15">
        <f>IFERROR(IF((H1625/G1625)&gt;H1625/G1625,1.3,H1625/G1625),"")</f>
        <v>1.0518181818181818</v>
      </c>
      <c r="K1624" s="5"/>
      <c r="L1624" s="5"/>
      <c r="M1624" s="5">
        <f t="shared" si="210"/>
        <v>2023</v>
      </c>
      <c r="N1624" s="5" t="str">
        <f t="shared" si="211"/>
        <v>Diciembre</v>
      </c>
      <c r="O1624" s="6" t="str">
        <f t="shared" si="212"/>
        <v>2024-1</v>
      </c>
      <c r="P1624" s="16">
        <v>0</v>
      </c>
      <c r="Q1624" s="16">
        <v>0</v>
      </c>
      <c r="R1624" s="5">
        <v>0</v>
      </c>
      <c r="S1624" s="5" t="s">
        <v>56</v>
      </c>
      <c r="T1624" s="5" t="str">
        <f t="shared" si="213"/>
        <v>425-2023-12-31</v>
      </c>
    </row>
    <row r="1625" spans="1:20" x14ac:dyDescent="0.3">
      <c r="A1625" s="37">
        <v>425</v>
      </c>
      <c r="B1625" s="5" t="s">
        <v>401</v>
      </c>
      <c r="C1625" s="5" t="s">
        <v>351</v>
      </c>
      <c r="D1625" s="5" t="s">
        <v>73</v>
      </c>
      <c r="E1625" s="5" t="s">
        <v>24</v>
      </c>
      <c r="F1625" s="6">
        <v>45291</v>
      </c>
      <c r="G1625" s="5">
        <v>5500</v>
      </c>
      <c r="H1625" s="9">
        <v>5785</v>
      </c>
      <c r="I1625" s="8">
        <f>IFERROR(H1626/G1626,"")</f>
        <v>0.6069</v>
      </c>
      <c r="J1625" s="15">
        <f>IFERROR(IF((H1626/G1626)&gt;H1626/G1626,1.3,H1626/G1626),"")</f>
        <v>0.6069</v>
      </c>
      <c r="K1625" s="5" t="s">
        <v>103</v>
      </c>
      <c r="L1625" s="5" t="s">
        <v>103</v>
      </c>
      <c r="M1625" s="5">
        <f t="shared" si="210"/>
        <v>2024</v>
      </c>
      <c r="N1625" s="5" t="str">
        <f t="shared" si="211"/>
        <v>Junio</v>
      </c>
      <c r="O1625" s="6" t="str">
        <f t="shared" si="212"/>
        <v>2024-2</v>
      </c>
      <c r="P1625" s="16">
        <v>0</v>
      </c>
      <c r="Q1625" s="16">
        <v>0</v>
      </c>
      <c r="R1625" s="5">
        <v>0</v>
      </c>
      <c r="S1625" s="5" t="s">
        <v>47</v>
      </c>
      <c r="T1625" s="5" t="str">
        <f t="shared" si="213"/>
        <v>425-2024-06-30</v>
      </c>
    </row>
    <row r="1626" spans="1:20" x14ac:dyDescent="0.3">
      <c r="A1626" s="5">
        <v>425</v>
      </c>
      <c r="B1626" s="5" t="s">
        <v>401</v>
      </c>
      <c r="C1626" s="5" t="s">
        <v>351</v>
      </c>
      <c r="D1626" s="5" t="s">
        <v>54</v>
      </c>
      <c r="E1626" s="5" t="s">
        <v>24</v>
      </c>
      <c r="F1626" s="6">
        <v>45473</v>
      </c>
      <c r="G1626" s="5">
        <v>100</v>
      </c>
      <c r="H1626" s="5">
        <v>60.69</v>
      </c>
      <c r="I1626" s="15">
        <v>0.6069</v>
      </c>
      <c r="J1626" s="15">
        <v>0.6069</v>
      </c>
      <c r="K1626" s="5" t="s">
        <v>55</v>
      </c>
      <c r="L1626" s="5" t="s">
        <v>55</v>
      </c>
      <c r="M1626" s="5">
        <f t="shared" si="210"/>
        <v>2024</v>
      </c>
      <c r="N1626" s="5" t="str">
        <f t="shared" si="211"/>
        <v>Diciembre</v>
      </c>
      <c r="O1626" s="6" t="str">
        <f t="shared" si="212"/>
        <v>2023-1</v>
      </c>
      <c r="P1626" s="5">
        <v>0</v>
      </c>
      <c r="Q1626" s="5">
        <v>0</v>
      </c>
      <c r="R1626" s="5">
        <v>0</v>
      </c>
      <c r="S1626" s="5" t="s">
        <v>47</v>
      </c>
      <c r="T1626" s="5" t="str">
        <f t="shared" si="213"/>
        <v>425-2024-12-31</v>
      </c>
    </row>
    <row r="1627" spans="1:20" x14ac:dyDescent="0.3">
      <c r="A1627" s="25">
        <v>425</v>
      </c>
      <c r="B1627" s="5" t="s">
        <v>401</v>
      </c>
      <c r="C1627" s="5" t="s">
        <v>351</v>
      </c>
      <c r="D1627" s="5" t="s">
        <v>54</v>
      </c>
      <c r="E1627" s="5" t="s">
        <v>24</v>
      </c>
      <c r="F1627" s="6">
        <v>45657</v>
      </c>
      <c r="G1627" s="5">
        <v>100</v>
      </c>
      <c r="H1627" s="10">
        <v>164.69</v>
      </c>
      <c r="I1627" s="15" t="str">
        <f>IFERROR(IF((H1628/G1628)&gt;1.3,1.3,H1628/G1628),"")</f>
        <v/>
      </c>
      <c r="J1627" s="15" t="str">
        <f>IFERROR(IF((H1628/G1628)&gt;H1628/G1628,1.3,H1628/G1628),"")</f>
        <v/>
      </c>
      <c r="K1627" s="5" t="s">
        <v>55</v>
      </c>
      <c r="L1627" s="5" t="s">
        <v>55</v>
      </c>
      <c r="M1627" s="5">
        <f t="shared" si="210"/>
        <v>2023</v>
      </c>
      <c r="N1627" s="5" t="str">
        <f t="shared" si="211"/>
        <v>Junio</v>
      </c>
      <c r="O1627" s="6" t="str">
        <f t="shared" si="212"/>
        <v>2023-2</v>
      </c>
      <c r="P1627" s="16">
        <v>0</v>
      </c>
      <c r="Q1627" s="16">
        <v>0</v>
      </c>
      <c r="R1627" s="5">
        <v>0</v>
      </c>
      <c r="S1627" s="5" t="s">
        <v>47</v>
      </c>
      <c r="T1627" s="5" t="str">
        <f t="shared" si="213"/>
        <v>426-2023-06-30</v>
      </c>
    </row>
    <row r="1628" spans="1:20" x14ac:dyDescent="0.3">
      <c r="A1628" s="25">
        <v>426</v>
      </c>
      <c r="B1628" s="5" t="s">
        <v>402</v>
      </c>
      <c r="C1628" s="5" t="s">
        <v>403</v>
      </c>
      <c r="D1628" s="5" t="s">
        <v>54</v>
      </c>
      <c r="E1628" s="5" t="s">
        <v>24</v>
      </c>
      <c r="F1628" s="17">
        <v>45107</v>
      </c>
      <c r="G1628" s="5"/>
      <c r="H1628" s="9">
        <v>86.98</v>
      </c>
      <c r="I1628" s="8" t="str">
        <f>IFERROR(H1629/G1629,"")</f>
        <v/>
      </c>
      <c r="J1628" s="15" t="str">
        <f>IFERROR(IF((H1629/G1629)&gt;H1629/G1629,1.3,H1629/G1629),"")</f>
        <v/>
      </c>
      <c r="K1628" s="5" t="s">
        <v>142</v>
      </c>
      <c r="L1628" s="5" t="s">
        <v>25</v>
      </c>
      <c r="M1628" s="5">
        <f t="shared" si="210"/>
        <v>2023</v>
      </c>
      <c r="N1628" s="5" t="str">
        <f t="shared" si="211"/>
        <v>Diciembre</v>
      </c>
      <c r="O1628" s="6" t="str">
        <f t="shared" si="212"/>
        <v>2024-1</v>
      </c>
      <c r="P1628" s="16">
        <v>0</v>
      </c>
      <c r="Q1628" s="16">
        <v>0</v>
      </c>
      <c r="R1628" s="5">
        <v>0</v>
      </c>
      <c r="S1628" s="5" t="s">
        <v>29</v>
      </c>
      <c r="T1628" s="5" t="str">
        <f t="shared" si="213"/>
        <v>426-2023-12-31</v>
      </c>
    </row>
    <row r="1629" spans="1:20" x14ac:dyDescent="0.3">
      <c r="A1629" s="37">
        <v>426</v>
      </c>
      <c r="B1629" s="5" t="s">
        <v>402</v>
      </c>
      <c r="C1629" s="5" t="s">
        <v>403</v>
      </c>
      <c r="D1629" s="5" t="s">
        <v>54</v>
      </c>
      <c r="E1629" s="5" t="s">
        <v>24</v>
      </c>
      <c r="F1629" s="6">
        <v>45291</v>
      </c>
      <c r="G1629" s="5"/>
      <c r="H1629" s="9">
        <v>92.31</v>
      </c>
      <c r="I1629" s="8">
        <f>IFERROR(H1630/G1630,"")</f>
        <v>0.74877777777777776</v>
      </c>
      <c r="J1629" s="15">
        <f>IFERROR(IF((H1630/G1630)&gt;H1630/G1630,1.3,H1630/G1630),"")</f>
        <v>0.74877777777777776</v>
      </c>
      <c r="K1629" s="5" t="s">
        <v>142</v>
      </c>
      <c r="L1629" s="5" t="s">
        <v>25</v>
      </c>
      <c r="M1629" s="5">
        <f t="shared" si="210"/>
        <v>2024</v>
      </c>
      <c r="N1629" s="5" t="str">
        <f t="shared" si="211"/>
        <v>Junio</v>
      </c>
      <c r="O1629" s="6" t="str">
        <f t="shared" si="212"/>
        <v>2024-2</v>
      </c>
      <c r="P1629" s="16">
        <v>0</v>
      </c>
      <c r="Q1629" s="16">
        <v>0</v>
      </c>
      <c r="R1629" s="5">
        <v>0</v>
      </c>
      <c r="S1629" s="5" t="s">
        <v>29</v>
      </c>
      <c r="T1629" s="5" t="str">
        <f t="shared" si="213"/>
        <v>426-2024-06-30</v>
      </c>
    </row>
    <row r="1630" spans="1:20" x14ac:dyDescent="0.3">
      <c r="A1630" s="5">
        <v>426</v>
      </c>
      <c r="B1630" s="5" t="s">
        <v>402</v>
      </c>
      <c r="C1630" s="5" t="s">
        <v>403</v>
      </c>
      <c r="D1630" s="5" t="s">
        <v>54</v>
      </c>
      <c r="E1630" s="5" t="s">
        <v>24</v>
      </c>
      <c r="F1630" s="6">
        <v>45473</v>
      </c>
      <c r="G1630" s="5">
        <v>90</v>
      </c>
      <c r="H1630" s="5">
        <v>67.39</v>
      </c>
      <c r="I1630" s="15">
        <v>0.74877777777777776</v>
      </c>
      <c r="J1630" s="15">
        <v>0.74877777777777776</v>
      </c>
      <c r="K1630" s="5" t="s">
        <v>142</v>
      </c>
      <c r="L1630" s="5" t="s">
        <v>25</v>
      </c>
      <c r="M1630" s="5">
        <f t="shared" si="210"/>
        <v>2024</v>
      </c>
      <c r="N1630" s="5" t="str">
        <f t="shared" si="211"/>
        <v>Diciembre</v>
      </c>
      <c r="O1630" s="6" t="str">
        <f t="shared" si="212"/>
        <v>2023-1</v>
      </c>
      <c r="P1630" s="5">
        <v>0</v>
      </c>
      <c r="Q1630" s="5">
        <v>0</v>
      </c>
      <c r="R1630" s="5">
        <v>0</v>
      </c>
      <c r="S1630" s="5" t="s">
        <v>29</v>
      </c>
      <c r="T1630" s="5" t="str">
        <f t="shared" si="213"/>
        <v>426-2024-12-31</v>
      </c>
    </row>
    <row r="1631" spans="1:20" x14ac:dyDescent="0.3">
      <c r="A1631" s="25">
        <v>426</v>
      </c>
      <c r="B1631" s="5" t="s">
        <v>402</v>
      </c>
      <c r="C1631" s="5" t="s">
        <v>403</v>
      </c>
      <c r="D1631" s="5" t="s">
        <v>54</v>
      </c>
      <c r="E1631" s="5" t="s">
        <v>24</v>
      </c>
      <c r="F1631" s="6">
        <v>45657</v>
      </c>
      <c r="G1631" s="5">
        <v>80</v>
      </c>
      <c r="H1631" s="10">
        <v>86.72</v>
      </c>
      <c r="I1631" s="15">
        <f>IFERROR(IF((H1632/G1632)&gt;1.3,1.3,H1632/G1632),"")</f>
        <v>0.70000000000000007</v>
      </c>
      <c r="J1631" s="15">
        <f>IFERROR(IF((H1632/G1632)&gt;H1632/G1632,1.3,H1632/G1632),"")</f>
        <v>0.70000000000000007</v>
      </c>
      <c r="K1631" s="5" t="s">
        <v>142</v>
      </c>
      <c r="L1631" s="5" t="s">
        <v>25</v>
      </c>
      <c r="M1631" s="5">
        <f t="shared" si="210"/>
        <v>2023</v>
      </c>
      <c r="N1631" s="5" t="str">
        <f t="shared" si="211"/>
        <v>Junio</v>
      </c>
      <c r="O1631" s="6" t="str">
        <f t="shared" si="212"/>
        <v>2023-2</v>
      </c>
      <c r="P1631" s="16">
        <v>0</v>
      </c>
      <c r="Q1631" s="16">
        <v>0</v>
      </c>
      <c r="R1631" s="5">
        <v>0</v>
      </c>
      <c r="S1631" s="5" t="s">
        <v>29</v>
      </c>
      <c r="T1631" s="5" t="str">
        <f t="shared" si="213"/>
        <v>427-2023-06-30</v>
      </c>
    </row>
    <row r="1632" spans="1:20" x14ac:dyDescent="0.3">
      <c r="A1632" s="25">
        <v>427</v>
      </c>
      <c r="B1632" s="5" t="s">
        <v>404</v>
      </c>
      <c r="C1632" s="5" t="s">
        <v>98</v>
      </c>
      <c r="D1632" s="5" t="s">
        <v>54</v>
      </c>
      <c r="E1632" s="5" t="s">
        <v>62</v>
      </c>
      <c r="F1632" s="17">
        <v>45107</v>
      </c>
      <c r="G1632" s="5">
        <v>0.2</v>
      </c>
      <c r="H1632" s="12">
        <v>0.14000000000000001</v>
      </c>
      <c r="I1632" s="8">
        <f t="shared" ref="I1632:I1639" si="215">IF(H1633&lt;=G1633,1,IF(H1633&gt;G1633,0,G1633/H1633))</f>
        <v>1</v>
      </c>
      <c r="J1632" s="8">
        <f t="shared" ref="J1632:J1639" si="216">IF(H1633&lt;=G1633,1,IF(H1633&gt;G1633,0,G1633/H1633))</f>
        <v>1</v>
      </c>
      <c r="K1632" s="5" t="s">
        <v>91</v>
      </c>
      <c r="L1632" s="5" t="s">
        <v>91</v>
      </c>
      <c r="M1632" s="5">
        <f t="shared" si="210"/>
        <v>2023</v>
      </c>
      <c r="N1632" s="5" t="str">
        <f t="shared" si="211"/>
        <v>Diciembre</v>
      </c>
      <c r="O1632" s="6" t="str">
        <f t="shared" si="212"/>
        <v>2024-1</v>
      </c>
      <c r="P1632" s="16">
        <v>1</v>
      </c>
      <c r="Q1632" s="16">
        <v>2</v>
      </c>
      <c r="R1632" s="5">
        <v>0</v>
      </c>
      <c r="S1632" s="5" t="s">
        <v>34</v>
      </c>
      <c r="T1632" s="5" t="str">
        <f t="shared" si="213"/>
        <v>427-2023-12-31</v>
      </c>
    </row>
    <row r="1633" spans="1:20" x14ac:dyDescent="0.3">
      <c r="A1633" s="37">
        <v>427</v>
      </c>
      <c r="B1633" s="5" t="s">
        <v>404</v>
      </c>
      <c r="C1633" s="5" t="s">
        <v>98</v>
      </c>
      <c r="D1633" s="5" t="s">
        <v>54</v>
      </c>
      <c r="E1633" s="5" t="s">
        <v>62</v>
      </c>
      <c r="F1633" s="6">
        <v>45291</v>
      </c>
      <c r="G1633" s="5">
        <v>0.2</v>
      </c>
      <c r="H1633" s="9">
        <v>0.2</v>
      </c>
      <c r="I1633" s="8">
        <f t="shared" si="215"/>
        <v>1</v>
      </c>
      <c r="J1633" s="8">
        <f t="shared" si="216"/>
        <v>1</v>
      </c>
      <c r="K1633" s="5" t="s">
        <v>91</v>
      </c>
      <c r="L1633" s="5" t="s">
        <v>91</v>
      </c>
      <c r="M1633" s="5">
        <f t="shared" si="210"/>
        <v>2024</v>
      </c>
      <c r="N1633" s="5" t="str">
        <f t="shared" si="211"/>
        <v>Junio</v>
      </c>
      <c r="O1633" s="6" t="str">
        <f t="shared" si="212"/>
        <v>2024-2</v>
      </c>
      <c r="P1633" s="16">
        <v>1</v>
      </c>
      <c r="Q1633" s="16">
        <v>2</v>
      </c>
      <c r="R1633" s="5">
        <v>0</v>
      </c>
      <c r="S1633" s="5" t="s">
        <v>34</v>
      </c>
      <c r="T1633" s="5" t="str">
        <f t="shared" si="213"/>
        <v>427-2024-06-30</v>
      </c>
    </row>
    <row r="1634" spans="1:20" x14ac:dyDescent="0.3">
      <c r="A1634" s="5">
        <v>427</v>
      </c>
      <c r="B1634" s="5" t="s">
        <v>404</v>
      </c>
      <c r="C1634" s="5" t="s">
        <v>98</v>
      </c>
      <c r="D1634" s="5" t="s">
        <v>54</v>
      </c>
      <c r="E1634" s="5" t="s">
        <v>62</v>
      </c>
      <c r="F1634" s="6">
        <v>45473</v>
      </c>
      <c r="G1634" s="5">
        <v>0.2</v>
      </c>
      <c r="H1634" s="5">
        <v>0.17</v>
      </c>
      <c r="I1634" s="8">
        <f t="shared" si="215"/>
        <v>1</v>
      </c>
      <c r="J1634" s="8">
        <f t="shared" si="216"/>
        <v>1</v>
      </c>
      <c r="K1634" s="5" t="s">
        <v>91</v>
      </c>
      <c r="L1634" s="5" t="s">
        <v>91</v>
      </c>
      <c r="M1634" s="5">
        <f t="shared" si="210"/>
        <v>2024</v>
      </c>
      <c r="N1634" s="5" t="str">
        <f t="shared" si="211"/>
        <v>Diciembre</v>
      </c>
      <c r="O1634" s="6" t="str">
        <f t="shared" si="212"/>
        <v>2023-1</v>
      </c>
      <c r="P1634" s="5">
        <v>1</v>
      </c>
      <c r="Q1634" s="5">
        <v>2</v>
      </c>
      <c r="R1634" s="5">
        <v>0</v>
      </c>
      <c r="S1634" s="5" t="s">
        <v>34</v>
      </c>
      <c r="T1634" s="5" t="str">
        <f t="shared" si="213"/>
        <v>427-2024-12-31</v>
      </c>
    </row>
    <row r="1635" spans="1:20" x14ac:dyDescent="0.3">
      <c r="A1635" s="25">
        <v>427</v>
      </c>
      <c r="B1635" s="5" t="s">
        <v>404</v>
      </c>
      <c r="C1635" s="5" t="s">
        <v>98</v>
      </c>
      <c r="D1635" s="5" t="s">
        <v>54</v>
      </c>
      <c r="E1635" s="5" t="s">
        <v>62</v>
      </c>
      <c r="F1635" s="6">
        <v>45657</v>
      </c>
      <c r="G1635" s="5">
        <v>0.2</v>
      </c>
      <c r="H1635" s="10">
        <v>0.2</v>
      </c>
      <c r="I1635" s="8">
        <f t="shared" si="215"/>
        <v>1</v>
      </c>
      <c r="J1635" s="8">
        <f t="shared" si="216"/>
        <v>1</v>
      </c>
      <c r="K1635" s="5" t="s">
        <v>91</v>
      </c>
      <c r="L1635" s="5" t="s">
        <v>91</v>
      </c>
      <c r="M1635" s="5">
        <f t="shared" si="210"/>
        <v>2023</v>
      </c>
      <c r="N1635" s="5" t="str">
        <f t="shared" si="211"/>
        <v>Junio</v>
      </c>
      <c r="O1635" s="6" t="str">
        <f t="shared" si="212"/>
        <v>2023-2</v>
      </c>
      <c r="P1635" s="16">
        <v>1</v>
      </c>
      <c r="Q1635" s="16">
        <v>2</v>
      </c>
      <c r="R1635" s="5">
        <v>0</v>
      </c>
      <c r="S1635" s="5" t="s">
        <v>34</v>
      </c>
      <c r="T1635" s="5" t="str">
        <f t="shared" si="213"/>
        <v>428-2023-06-30</v>
      </c>
    </row>
    <row r="1636" spans="1:20" x14ac:dyDescent="0.3">
      <c r="A1636" s="25">
        <v>428</v>
      </c>
      <c r="B1636" s="5" t="s">
        <v>405</v>
      </c>
      <c r="C1636" s="5" t="s">
        <v>98</v>
      </c>
      <c r="D1636" s="5" t="s">
        <v>54</v>
      </c>
      <c r="E1636" s="5" t="s">
        <v>62</v>
      </c>
      <c r="F1636" s="17">
        <v>45107</v>
      </c>
      <c r="G1636" s="5">
        <v>20</v>
      </c>
      <c r="H1636" s="9">
        <v>17.59</v>
      </c>
      <c r="I1636" s="8">
        <f t="shared" si="215"/>
        <v>1</v>
      </c>
      <c r="J1636" s="8">
        <f t="shared" si="216"/>
        <v>1</v>
      </c>
      <c r="K1636" s="5" t="s">
        <v>158</v>
      </c>
      <c r="L1636" s="5" t="s">
        <v>158</v>
      </c>
      <c r="M1636" s="5">
        <f t="shared" si="210"/>
        <v>2023</v>
      </c>
      <c r="N1636" s="5" t="str">
        <f t="shared" si="211"/>
        <v>Diciembre</v>
      </c>
      <c r="O1636" s="6" t="str">
        <f t="shared" si="212"/>
        <v>2024-1</v>
      </c>
      <c r="P1636" s="16">
        <v>0</v>
      </c>
      <c r="Q1636" s="16">
        <v>1</v>
      </c>
      <c r="R1636" s="5">
        <v>0</v>
      </c>
      <c r="S1636" s="5" t="s">
        <v>34</v>
      </c>
      <c r="T1636" s="5" t="str">
        <f t="shared" si="213"/>
        <v>428-2023-12-31</v>
      </c>
    </row>
    <row r="1637" spans="1:20" x14ac:dyDescent="0.3">
      <c r="A1637" s="37">
        <v>428</v>
      </c>
      <c r="B1637" s="5" t="s">
        <v>405</v>
      </c>
      <c r="C1637" s="5" t="s">
        <v>98</v>
      </c>
      <c r="D1637" s="5" t="s">
        <v>54</v>
      </c>
      <c r="E1637" s="5" t="s">
        <v>62</v>
      </c>
      <c r="F1637" s="6">
        <v>45291</v>
      </c>
      <c r="G1637" s="5">
        <v>20</v>
      </c>
      <c r="H1637" s="9">
        <v>18.63</v>
      </c>
      <c r="I1637" s="8">
        <f t="shared" si="215"/>
        <v>1</v>
      </c>
      <c r="J1637" s="8">
        <f t="shared" si="216"/>
        <v>1</v>
      </c>
      <c r="K1637" s="5" t="s">
        <v>158</v>
      </c>
      <c r="L1637" s="5" t="s">
        <v>158</v>
      </c>
      <c r="M1637" s="5">
        <f t="shared" si="210"/>
        <v>2024</v>
      </c>
      <c r="N1637" s="5" t="str">
        <f t="shared" si="211"/>
        <v>Junio</v>
      </c>
      <c r="O1637" s="6" t="str">
        <f t="shared" si="212"/>
        <v>2024-2</v>
      </c>
      <c r="P1637" s="16">
        <v>0</v>
      </c>
      <c r="Q1637" s="16">
        <v>1</v>
      </c>
      <c r="R1637" s="5">
        <v>0</v>
      </c>
      <c r="S1637" s="5" t="s">
        <v>34</v>
      </c>
      <c r="T1637" s="5" t="str">
        <f t="shared" si="213"/>
        <v>428-2024-06-30</v>
      </c>
    </row>
    <row r="1638" spans="1:20" x14ac:dyDescent="0.3">
      <c r="A1638" s="5">
        <v>428</v>
      </c>
      <c r="B1638" s="5" t="s">
        <v>405</v>
      </c>
      <c r="C1638" s="5" t="s">
        <v>98</v>
      </c>
      <c r="D1638" s="5" t="s">
        <v>54</v>
      </c>
      <c r="E1638" s="5" t="s">
        <v>62</v>
      </c>
      <c r="F1638" s="6">
        <v>45473</v>
      </c>
      <c r="G1638" s="5">
        <v>20</v>
      </c>
      <c r="H1638" s="5">
        <v>16.579999999999998</v>
      </c>
      <c r="I1638" s="8">
        <f t="shared" si="215"/>
        <v>1</v>
      </c>
      <c r="J1638" s="8">
        <f t="shared" si="216"/>
        <v>1</v>
      </c>
      <c r="K1638" s="5" t="s">
        <v>158</v>
      </c>
      <c r="L1638" s="5" t="s">
        <v>158</v>
      </c>
      <c r="M1638" s="5">
        <f t="shared" si="210"/>
        <v>2024</v>
      </c>
      <c r="N1638" s="5" t="str">
        <f t="shared" si="211"/>
        <v>Diciembre</v>
      </c>
      <c r="O1638" s="6" t="str">
        <f t="shared" si="212"/>
        <v>2023-1</v>
      </c>
      <c r="P1638" s="5">
        <v>0</v>
      </c>
      <c r="Q1638" s="5">
        <v>1</v>
      </c>
      <c r="R1638" s="5">
        <v>0</v>
      </c>
      <c r="S1638" s="5" t="s">
        <v>34</v>
      </c>
      <c r="T1638" s="5" t="str">
        <f t="shared" si="213"/>
        <v>428-2024-12-31</v>
      </c>
    </row>
    <row r="1639" spans="1:20" x14ac:dyDescent="0.3">
      <c r="A1639" s="25">
        <v>428</v>
      </c>
      <c r="B1639" s="5" t="s">
        <v>405</v>
      </c>
      <c r="C1639" s="5" t="s">
        <v>98</v>
      </c>
      <c r="D1639" s="5" t="s">
        <v>54</v>
      </c>
      <c r="E1639" s="5" t="s">
        <v>62</v>
      </c>
      <c r="F1639" s="6">
        <v>45657</v>
      </c>
      <c r="G1639" s="5">
        <v>20</v>
      </c>
      <c r="H1639" s="10">
        <v>18.53</v>
      </c>
      <c r="I1639" s="8">
        <f t="shared" si="215"/>
        <v>1</v>
      </c>
      <c r="J1639" s="8">
        <f t="shared" si="216"/>
        <v>1</v>
      </c>
      <c r="K1639" s="5" t="s">
        <v>158</v>
      </c>
      <c r="L1639" s="5" t="s">
        <v>158</v>
      </c>
      <c r="M1639" s="5">
        <f t="shared" si="210"/>
        <v>2023</v>
      </c>
      <c r="N1639" s="5" t="str">
        <f t="shared" si="211"/>
        <v>Junio</v>
      </c>
      <c r="O1639" s="6" t="str">
        <f t="shared" si="212"/>
        <v>2023-2</v>
      </c>
      <c r="P1639" s="16">
        <v>0</v>
      </c>
      <c r="Q1639" s="16">
        <v>1</v>
      </c>
      <c r="R1639" s="5">
        <v>0</v>
      </c>
      <c r="S1639" s="5" t="s">
        <v>34</v>
      </c>
      <c r="T1639" s="5" t="str">
        <f t="shared" si="213"/>
        <v>429-2023-06-30</v>
      </c>
    </row>
    <row r="1640" spans="1:20" x14ac:dyDescent="0.3">
      <c r="A1640" s="25">
        <v>429</v>
      </c>
      <c r="B1640" s="5" t="s">
        <v>406</v>
      </c>
      <c r="C1640" s="5" t="s">
        <v>98</v>
      </c>
      <c r="D1640" s="5" t="s">
        <v>54</v>
      </c>
      <c r="E1640" s="5" t="s">
        <v>62</v>
      </c>
      <c r="F1640" s="17">
        <v>45107</v>
      </c>
      <c r="G1640" s="5">
        <v>0.76</v>
      </c>
      <c r="H1640" s="12">
        <v>0.3</v>
      </c>
      <c r="I1640" s="8">
        <f>IF(H1641&lt;G1641,1,IF(H1641&gt;G1641,0,G1641/H1641))</f>
        <v>1</v>
      </c>
      <c r="J1640" s="8">
        <f>IF(H1641&lt;G1641,1,IF(H1641&gt;G1641,0,G1641/H1641))</f>
        <v>1</v>
      </c>
      <c r="K1640" s="5" t="s">
        <v>91</v>
      </c>
      <c r="L1640" s="5" t="s">
        <v>91</v>
      </c>
      <c r="M1640" s="5">
        <f t="shared" si="210"/>
        <v>2023</v>
      </c>
      <c r="N1640" s="5" t="str">
        <f t="shared" si="211"/>
        <v>Diciembre</v>
      </c>
      <c r="O1640" s="6" t="str">
        <f t="shared" si="212"/>
        <v>2024-1</v>
      </c>
      <c r="P1640" s="16">
        <v>1</v>
      </c>
      <c r="Q1640" s="16">
        <v>1</v>
      </c>
      <c r="R1640" s="5">
        <v>0</v>
      </c>
      <c r="S1640" s="5" t="s">
        <v>34</v>
      </c>
      <c r="T1640" s="5" t="str">
        <f t="shared" si="213"/>
        <v>429-2023-12-31</v>
      </c>
    </row>
    <row r="1641" spans="1:20" x14ac:dyDescent="0.3">
      <c r="A1641" s="37">
        <v>429</v>
      </c>
      <c r="B1641" s="5" t="s">
        <v>406</v>
      </c>
      <c r="C1641" s="5" t="s">
        <v>98</v>
      </c>
      <c r="D1641" s="5" t="s">
        <v>54</v>
      </c>
      <c r="E1641" s="5" t="s">
        <v>62</v>
      </c>
      <c r="F1641" s="6">
        <v>45291</v>
      </c>
      <c r="G1641" s="5">
        <v>0.76</v>
      </c>
      <c r="H1641" s="12">
        <v>0.76</v>
      </c>
      <c r="I1641" s="8">
        <f>IF(H1642&lt;G1642,1,IF(H1642&gt;G1642,0,G1642/H1642))</f>
        <v>1</v>
      </c>
      <c r="J1641" s="8">
        <f>IF(H1642&lt;G1642,1,IF(H1642&gt;G1642,0,G1642/H1642))</f>
        <v>1</v>
      </c>
      <c r="K1641" s="5" t="s">
        <v>91</v>
      </c>
      <c r="L1641" s="5" t="s">
        <v>91</v>
      </c>
      <c r="M1641" s="5">
        <f t="shared" si="210"/>
        <v>2024</v>
      </c>
      <c r="N1641" s="5" t="str">
        <f t="shared" si="211"/>
        <v>Junio</v>
      </c>
      <c r="O1641" s="6" t="str">
        <f t="shared" si="212"/>
        <v>2024-2</v>
      </c>
      <c r="P1641" s="16">
        <v>0</v>
      </c>
      <c r="Q1641" s="16">
        <v>0</v>
      </c>
      <c r="R1641" s="5">
        <v>0</v>
      </c>
      <c r="S1641" s="5" t="s">
        <v>34</v>
      </c>
      <c r="T1641" s="5" t="str">
        <f t="shared" si="213"/>
        <v>429-2024-06-30</v>
      </c>
    </row>
    <row r="1642" spans="1:20" x14ac:dyDescent="0.3">
      <c r="A1642" s="5">
        <v>429</v>
      </c>
      <c r="B1642" s="5" t="s">
        <v>406</v>
      </c>
      <c r="C1642" s="5" t="s">
        <v>98</v>
      </c>
      <c r="D1642" s="5" t="s">
        <v>54</v>
      </c>
      <c r="E1642" s="5" t="s">
        <v>62</v>
      </c>
      <c r="F1642" s="6">
        <v>45473</v>
      </c>
      <c r="G1642" s="5">
        <v>0.76</v>
      </c>
      <c r="H1642" s="5">
        <v>0.66</v>
      </c>
      <c r="I1642" s="8">
        <f>IF(H1643&lt;G1643,1,IF(H1643&gt;G1643,0,G1643/H1643))</f>
        <v>1</v>
      </c>
      <c r="J1642" s="8">
        <f>IF(H1643&lt;G1643,1,IF(H1643&gt;G1643,0,G1643/H1643))</f>
        <v>1</v>
      </c>
      <c r="K1642" s="5" t="s">
        <v>91</v>
      </c>
      <c r="L1642" s="5" t="s">
        <v>91</v>
      </c>
      <c r="M1642" s="5">
        <f t="shared" si="210"/>
        <v>2024</v>
      </c>
      <c r="N1642" s="5" t="str">
        <f t="shared" si="211"/>
        <v>Diciembre</v>
      </c>
      <c r="O1642" s="6" t="str">
        <f t="shared" si="212"/>
        <v>2023-1</v>
      </c>
      <c r="P1642" s="5">
        <v>1</v>
      </c>
      <c r="Q1642" s="5">
        <v>1</v>
      </c>
      <c r="R1642" s="5">
        <v>0</v>
      </c>
      <c r="S1642" s="5" t="s">
        <v>34</v>
      </c>
      <c r="T1642" s="5" t="str">
        <f t="shared" si="213"/>
        <v>429-2024-12-31</v>
      </c>
    </row>
    <row r="1643" spans="1:20" x14ac:dyDescent="0.3">
      <c r="A1643" s="25">
        <v>429</v>
      </c>
      <c r="B1643" s="5" t="s">
        <v>406</v>
      </c>
      <c r="C1643" s="5" t="s">
        <v>98</v>
      </c>
      <c r="D1643" s="5" t="s">
        <v>54</v>
      </c>
      <c r="E1643" s="5" t="s">
        <v>62</v>
      </c>
      <c r="F1643" s="6">
        <v>45657</v>
      </c>
      <c r="G1643" s="5">
        <v>0.76</v>
      </c>
      <c r="H1643" s="10">
        <v>0.67</v>
      </c>
      <c r="I1643" s="8">
        <f>IF(H1644&lt;G1644,1,IF(H1644&gt;G1644,0,G1644/H1644))</f>
        <v>0</v>
      </c>
      <c r="J1643" s="8">
        <f>IF(H1644&lt;G1644,1,IF(H1644&gt;G1644,0,G1644/H1644))</f>
        <v>0</v>
      </c>
      <c r="K1643" s="5" t="s">
        <v>91</v>
      </c>
      <c r="L1643" s="5" t="s">
        <v>91</v>
      </c>
      <c r="M1643" s="5">
        <f t="shared" si="210"/>
        <v>2023</v>
      </c>
      <c r="N1643" s="5" t="str">
        <f t="shared" si="211"/>
        <v>Junio</v>
      </c>
      <c r="O1643" s="6" t="str">
        <f t="shared" si="212"/>
        <v>2023-2</v>
      </c>
      <c r="P1643" s="16">
        <v>1</v>
      </c>
      <c r="Q1643" s="16">
        <v>1</v>
      </c>
      <c r="R1643" s="5">
        <v>0</v>
      </c>
      <c r="S1643" s="5" t="s">
        <v>34</v>
      </c>
      <c r="T1643" s="5" t="str">
        <f t="shared" si="213"/>
        <v>430-2023-06-30</v>
      </c>
    </row>
    <row r="1644" spans="1:20" x14ac:dyDescent="0.3">
      <c r="A1644" s="25">
        <v>430</v>
      </c>
      <c r="B1644" s="5" t="s">
        <v>407</v>
      </c>
      <c r="C1644" s="5" t="s">
        <v>94</v>
      </c>
      <c r="D1644" s="5" t="s">
        <v>54</v>
      </c>
      <c r="E1644" s="5" t="s">
        <v>24</v>
      </c>
      <c r="F1644" s="17">
        <v>45107</v>
      </c>
      <c r="G1644" s="9">
        <v>95</v>
      </c>
      <c r="H1644" s="9">
        <v>104.6</v>
      </c>
      <c r="I1644" s="15">
        <f t="shared" ref="I1644:I1650" si="217">IFERROR(IF((H1645/G1645)&gt;1.3,1.3,H1645/G1645),"")</f>
        <v>1.0673684210526317</v>
      </c>
      <c r="J1644" s="15">
        <f t="shared" ref="J1644:J1650" si="218">IFERROR(IF((H1645/G1645)&gt;H1645/G1645,1.3,H1645/G1645),"")</f>
        <v>1.0673684210526317</v>
      </c>
      <c r="K1644" s="5" t="s">
        <v>25</v>
      </c>
      <c r="L1644" s="5" t="s">
        <v>25</v>
      </c>
      <c r="M1644" s="5">
        <f t="shared" si="210"/>
        <v>2023</v>
      </c>
      <c r="N1644" s="5" t="str">
        <f t="shared" si="211"/>
        <v>Diciembre</v>
      </c>
      <c r="O1644" s="6" t="str">
        <f t="shared" si="212"/>
        <v>2024-1</v>
      </c>
      <c r="P1644" s="16">
        <v>0</v>
      </c>
      <c r="Q1644" s="16">
        <v>0</v>
      </c>
      <c r="R1644" s="5">
        <v>0</v>
      </c>
      <c r="S1644" s="5" t="s">
        <v>34</v>
      </c>
      <c r="T1644" s="5" t="str">
        <f t="shared" si="213"/>
        <v>430-2023-12-31</v>
      </c>
    </row>
    <row r="1645" spans="1:20" x14ac:dyDescent="0.3">
      <c r="A1645" s="37">
        <v>430</v>
      </c>
      <c r="B1645" s="5" t="s">
        <v>407</v>
      </c>
      <c r="C1645" s="5" t="s">
        <v>94</v>
      </c>
      <c r="D1645" s="5" t="s">
        <v>54</v>
      </c>
      <c r="E1645" s="5" t="s">
        <v>24</v>
      </c>
      <c r="F1645" s="6">
        <v>45291</v>
      </c>
      <c r="G1645" s="9">
        <v>95</v>
      </c>
      <c r="H1645" s="9">
        <v>101.4</v>
      </c>
      <c r="I1645" s="15">
        <f t="shared" si="217"/>
        <v>1.0724210526315789</v>
      </c>
      <c r="J1645" s="15">
        <f t="shared" si="218"/>
        <v>1.0724210526315789</v>
      </c>
      <c r="K1645" s="5" t="s">
        <v>25</v>
      </c>
      <c r="L1645" s="5" t="s">
        <v>25</v>
      </c>
      <c r="M1645" s="5">
        <f t="shared" si="210"/>
        <v>2024</v>
      </c>
      <c r="N1645" s="5" t="str">
        <f t="shared" si="211"/>
        <v>Junio</v>
      </c>
      <c r="O1645" s="6" t="str">
        <f t="shared" si="212"/>
        <v>2024-2</v>
      </c>
      <c r="P1645" s="16">
        <v>0</v>
      </c>
      <c r="Q1645" s="16">
        <v>0</v>
      </c>
      <c r="R1645" s="5">
        <v>0</v>
      </c>
      <c r="S1645" s="5" t="s">
        <v>34</v>
      </c>
      <c r="T1645" s="5" t="str">
        <f t="shared" si="213"/>
        <v>430-2024-06-30</v>
      </c>
    </row>
    <row r="1646" spans="1:20" x14ac:dyDescent="0.3">
      <c r="A1646" s="37">
        <v>430</v>
      </c>
      <c r="B1646" s="5" t="s">
        <v>407</v>
      </c>
      <c r="C1646" s="5" t="s">
        <v>94</v>
      </c>
      <c r="D1646" s="5" t="s">
        <v>54</v>
      </c>
      <c r="E1646" s="5" t="s">
        <v>24</v>
      </c>
      <c r="F1646" s="6">
        <v>45473</v>
      </c>
      <c r="G1646" s="9">
        <v>95</v>
      </c>
      <c r="H1646" s="12">
        <v>101.88</v>
      </c>
      <c r="I1646" s="15">
        <f t="shared" si="217"/>
        <v>1.0835525470635474</v>
      </c>
      <c r="J1646" s="15">
        <f t="shared" si="218"/>
        <v>1.0835525470635474</v>
      </c>
      <c r="K1646" s="5" t="s">
        <v>25</v>
      </c>
      <c r="L1646" s="5" t="s">
        <v>25</v>
      </c>
      <c r="M1646" s="5">
        <f t="shared" si="210"/>
        <v>2024</v>
      </c>
      <c r="N1646" s="5" t="str">
        <f t="shared" si="211"/>
        <v>Diciembre</v>
      </c>
      <c r="O1646" s="6" t="str">
        <f t="shared" si="212"/>
        <v>2023-2</v>
      </c>
      <c r="P1646" s="16">
        <v>0</v>
      </c>
      <c r="Q1646" s="16">
        <v>0</v>
      </c>
      <c r="R1646" s="5">
        <v>0</v>
      </c>
      <c r="S1646" s="5" t="s">
        <v>34</v>
      </c>
      <c r="T1646" s="5" t="str">
        <f t="shared" si="213"/>
        <v>430-2024-12-31</v>
      </c>
    </row>
    <row r="1647" spans="1:20" x14ac:dyDescent="0.3">
      <c r="A1647" s="25">
        <v>430</v>
      </c>
      <c r="B1647" s="5" t="s">
        <v>407</v>
      </c>
      <c r="C1647" s="5" t="s">
        <v>94</v>
      </c>
      <c r="D1647" s="5" t="s">
        <v>54</v>
      </c>
      <c r="E1647" s="5" t="s">
        <v>24</v>
      </c>
      <c r="F1647" s="6">
        <v>45657</v>
      </c>
      <c r="G1647" s="5">
        <v>95</v>
      </c>
      <c r="H1647" s="10">
        <v>102.93749197103701</v>
      </c>
      <c r="I1647" s="15">
        <f t="shared" si="217"/>
        <v>1</v>
      </c>
      <c r="J1647" s="15">
        <f t="shared" si="218"/>
        <v>1</v>
      </c>
      <c r="K1647" s="5" t="s">
        <v>25</v>
      </c>
      <c r="L1647" s="5" t="s">
        <v>25</v>
      </c>
      <c r="M1647" s="5">
        <f t="shared" si="210"/>
        <v>2023</v>
      </c>
      <c r="N1647" s="5" t="str">
        <f t="shared" si="211"/>
        <v>Septiembre</v>
      </c>
      <c r="O1647" s="6" t="str">
        <f t="shared" si="212"/>
        <v>2023-2</v>
      </c>
      <c r="P1647" s="16">
        <v>0</v>
      </c>
      <c r="Q1647" s="16">
        <v>0</v>
      </c>
      <c r="R1647" s="5">
        <v>0</v>
      </c>
      <c r="S1647" s="5" t="s">
        <v>34</v>
      </c>
      <c r="T1647" s="5" t="str">
        <f t="shared" si="213"/>
        <v>431-2023-09-30</v>
      </c>
    </row>
    <row r="1648" spans="1:20" x14ac:dyDescent="0.3">
      <c r="A1648" s="25">
        <v>431</v>
      </c>
      <c r="B1648" s="5" t="s">
        <v>408</v>
      </c>
      <c r="C1648" s="5" t="s">
        <v>72</v>
      </c>
      <c r="D1648" s="5" t="s">
        <v>60</v>
      </c>
      <c r="E1648" s="5" t="s">
        <v>24</v>
      </c>
      <c r="F1648" s="6">
        <v>45199</v>
      </c>
      <c r="G1648" s="5">
        <v>100</v>
      </c>
      <c r="H1648" s="9">
        <v>100</v>
      </c>
      <c r="I1648" s="15">
        <f t="shared" si="217"/>
        <v>1</v>
      </c>
      <c r="J1648" s="15">
        <f t="shared" si="218"/>
        <v>1</v>
      </c>
      <c r="K1648" s="5" t="s">
        <v>25</v>
      </c>
      <c r="L1648" s="5" t="s">
        <v>25</v>
      </c>
      <c r="M1648" s="5">
        <f t="shared" si="210"/>
        <v>2023</v>
      </c>
      <c r="N1648" s="5" t="str">
        <f t="shared" si="211"/>
        <v>Diciembre</v>
      </c>
      <c r="O1648" s="6" t="str">
        <f t="shared" si="212"/>
        <v>2024-1</v>
      </c>
      <c r="P1648" s="16">
        <v>0</v>
      </c>
      <c r="Q1648" s="16">
        <v>0</v>
      </c>
      <c r="R1648" s="5">
        <v>0</v>
      </c>
      <c r="S1648" s="5" t="s">
        <v>29</v>
      </c>
      <c r="T1648" s="5" t="str">
        <f t="shared" si="213"/>
        <v>431-2023-12-31</v>
      </c>
    </row>
    <row r="1649" spans="1:20" x14ac:dyDescent="0.3">
      <c r="A1649" s="37">
        <v>431</v>
      </c>
      <c r="B1649" s="5" t="s">
        <v>408</v>
      </c>
      <c r="C1649" s="5" t="s">
        <v>72</v>
      </c>
      <c r="D1649" s="5" t="s">
        <v>60</v>
      </c>
      <c r="E1649" s="5" t="s">
        <v>24</v>
      </c>
      <c r="F1649" s="6">
        <v>45291</v>
      </c>
      <c r="G1649" s="5">
        <v>100</v>
      </c>
      <c r="H1649" s="9">
        <v>100</v>
      </c>
      <c r="I1649" s="15">
        <f t="shared" si="217"/>
        <v>1</v>
      </c>
      <c r="J1649" s="15">
        <f t="shared" si="218"/>
        <v>1</v>
      </c>
      <c r="K1649" s="5" t="s">
        <v>25</v>
      </c>
      <c r="L1649" s="5" t="s">
        <v>25</v>
      </c>
      <c r="M1649" s="5">
        <f t="shared" si="210"/>
        <v>2024</v>
      </c>
      <c r="N1649" s="5" t="str">
        <f t="shared" si="211"/>
        <v>Marzo</v>
      </c>
      <c r="O1649" s="6" t="str">
        <f t="shared" si="212"/>
        <v>2024-1</v>
      </c>
      <c r="P1649" s="16">
        <v>0</v>
      </c>
      <c r="Q1649" s="16">
        <v>0</v>
      </c>
      <c r="R1649" s="5">
        <v>0</v>
      </c>
      <c r="S1649" s="5" t="s">
        <v>29</v>
      </c>
      <c r="T1649" s="5" t="str">
        <f t="shared" si="213"/>
        <v>431-2024-03-31</v>
      </c>
    </row>
    <row r="1650" spans="1:20" x14ac:dyDescent="0.3">
      <c r="A1650" s="25">
        <v>431</v>
      </c>
      <c r="B1650" s="5" t="s">
        <v>408</v>
      </c>
      <c r="C1650" s="5" t="s">
        <v>72</v>
      </c>
      <c r="D1650" s="5" t="s">
        <v>60</v>
      </c>
      <c r="E1650" s="5" t="s">
        <v>24</v>
      </c>
      <c r="F1650" s="6">
        <v>45382</v>
      </c>
      <c r="G1650" s="5">
        <v>100</v>
      </c>
      <c r="H1650" s="10">
        <v>100</v>
      </c>
      <c r="I1650" s="15">
        <f t="shared" si="217"/>
        <v>1</v>
      </c>
      <c r="J1650" s="15">
        <f t="shared" si="218"/>
        <v>1</v>
      </c>
      <c r="K1650" s="5" t="s">
        <v>25</v>
      </c>
      <c r="L1650" s="5" t="s">
        <v>25</v>
      </c>
      <c r="M1650" s="5">
        <f t="shared" si="210"/>
        <v>2024</v>
      </c>
      <c r="N1650" s="5" t="str">
        <f t="shared" si="211"/>
        <v>Junio</v>
      </c>
      <c r="O1650" s="6" t="str">
        <f t="shared" si="212"/>
        <v>2024-2</v>
      </c>
      <c r="P1650" s="16">
        <v>0</v>
      </c>
      <c r="Q1650" s="16">
        <v>0</v>
      </c>
      <c r="R1650" s="5">
        <v>0</v>
      </c>
      <c r="S1650" s="5" t="s">
        <v>29</v>
      </c>
      <c r="T1650" s="5" t="str">
        <f t="shared" si="213"/>
        <v>431-2024-06-30</v>
      </c>
    </row>
    <row r="1651" spans="1:20" x14ac:dyDescent="0.3">
      <c r="A1651" s="5">
        <v>431</v>
      </c>
      <c r="B1651" s="5" t="s">
        <v>408</v>
      </c>
      <c r="C1651" s="5" t="s">
        <v>72</v>
      </c>
      <c r="D1651" s="5" t="s">
        <v>60</v>
      </c>
      <c r="E1651" s="5" t="s">
        <v>24</v>
      </c>
      <c r="F1651" s="6">
        <v>45473</v>
      </c>
      <c r="G1651" s="5">
        <v>100</v>
      </c>
      <c r="H1651" s="5">
        <v>100</v>
      </c>
      <c r="I1651" s="15">
        <v>1</v>
      </c>
      <c r="J1651" s="15">
        <v>1</v>
      </c>
      <c r="K1651" s="5" t="s">
        <v>25</v>
      </c>
      <c r="L1651" s="5" t="s">
        <v>25</v>
      </c>
      <c r="M1651" s="5">
        <f t="shared" si="210"/>
        <v>2024</v>
      </c>
      <c r="N1651" s="5" t="str">
        <f t="shared" si="211"/>
        <v>Septiembre</v>
      </c>
      <c r="O1651" s="6" t="str">
        <f t="shared" si="212"/>
        <v>2024-2</v>
      </c>
      <c r="P1651" s="5">
        <v>0</v>
      </c>
      <c r="Q1651" s="5">
        <v>0</v>
      </c>
      <c r="R1651" s="5">
        <v>0</v>
      </c>
      <c r="S1651" s="5" t="s">
        <v>29</v>
      </c>
      <c r="T1651" s="5" t="str">
        <f t="shared" si="213"/>
        <v>431-2024-09-30</v>
      </c>
    </row>
    <row r="1652" spans="1:20" x14ac:dyDescent="0.3">
      <c r="A1652" s="25">
        <v>431</v>
      </c>
      <c r="B1652" s="5" t="s">
        <v>408</v>
      </c>
      <c r="C1652" s="5" t="s">
        <v>72</v>
      </c>
      <c r="D1652" s="5" t="s">
        <v>60</v>
      </c>
      <c r="E1652" s="5" t="s">
        <v>24</v>
      </c>
      <c r="F1652" s="6">
        <v>45565</v>
      </c>
      <c r="G1652" s="5">
        <v>100</v>
      </c>
      <c r="H1652" s="10">
        <v>100</v>
      </c>
      <c r="I1652" s="15">
        <f>IFERROR(IF((H1653/G1653)&gt;1.3,1.3,H1653/G1653),"")</f>
        <v>1</v>
      </c>
      <c r="J1652" s="15">
        <f>IFERROR(IF((H1653/G1653)&gt;H1653/G1653,1.3,H1653/G1653),"")</f>
        <v>1</v>
      </c>
      <c r="K1652" s="5" t="s">
        <v>25</v>
      </c>
      <c r="L1652" s="5" t="s">
        <v>25</v>
      </c>
      <c r="M1652" s="5">
        <f t="shared" si="210"/>
        <v>2024</v>
      </c>
      <c r="N1652" s="5" t="str">
        <f t="shared" si="211"/>
        <v>Diciembre</v>
      </c>
      <c r="O1652" s="6" t="str">
        <f t="shared" si="212"/>
        <v>2023-2</v>
      </c>
      <c r="P1652" s="16">
        <v>0</v>
      </c>
      <c r="Q1652" s="16">
        <v>0</v>
      </c>
      <c r="R1652" s="5">
        <v>0</v>
      </c>
      <c r="S1652" s="5" t="s">
        <v>29</v>
      </c>
      <c r="T1652" s="5" t="str">
        <f t="shared" si="213"/>
        <v>431-2024-12-31</v>
      </c>
    </row>
    <row r="1653" spans="1:20" x14ac:dyDescent="0.3">
      <c r="A1653" s="25">
        <v>431</v>
      </c>
      <c r="B1653" s="5" t="s">
        <v>408</v>
      </c>
      <c r="C1653" s="5" t="s">
        <v>72</v>
      </c>
      <c r="D1653" s="5" t="s">
        <v>60</v>
      </c>
      <c r="E1653" s="5" t="s">
        <v>24</v>
      </c>
      <c r="F1653" s="6">
        <v>45657</v>
      </c>
      <c r="G1653" s="5">
        <v>100</v>
      </c>
      <c r="H1653" s="10">
        <v>100</v>
      </c>
      <c r="I1653" s="15">
        <f>IFERROR(IF((H1654/G1654)&gt;1.3,1.3,H1654/G1654),"")</f>
        <v>1.1111111111111112</v>
      </c>
      <c r="J1653" s="15">
        <f>IFERROR(IF((H1654/G1654)&gt;H1654/G1654,1.3,H1654/G1654),"")</f>
        <v>1.1111111111111112</v>
      </c>
      <c r="K1653" s="5" t="s">
        <v>25</v>
      </c>
      <c r="L1653" s="5" t="s">
        <v>25</v>
      </c>
      <c r="M1653" s="5">
        <f t="shared" si="210"/>
        <v>2023</v>
      </c>
      <c r="N1653" s="5" t="str">
        <f t="shared" si="211"/>
        <v>Septiembre</v>
      </c>
      <c r="O1653" s="6" t="str">
        <f t="shared" si="212"/>
        <v>2023-2</v>
      </c>
      <c r="P1653" s="16">
        <v>0</v>
      </c>
      <c r="Q1653" s="16">
        <v>0</v>
      </c>
      <c r="R1653" s="5">
        <v>0</v>
      </c>
      <c r="S1653" s="5" t="s">
        <v>29</v>
      </c>
      <c r="T1653" s="5" t="str">
        <f t="shared" si="213"/>
        <v>432-2023-09-30</v>
      </c>
    </row>
    <row r="1654" spans="1:20" x14ac:dyDescent="0.3">
      <c r="A1654" s="41">
        <v>432</v>
      </c>
      <c r="B1654" s="5" t="s">
        <v>409</v>
      </c>
      <c r="C1654" s="5" t="s">
        <v>72</v>
      </c>
      <c r="D1654" s="5" t="s">
        <v>60</v>
      </c>
      <c r="E1654" s="5" t="s">
        <v>24</v>
      </c>
      <c r="F1654" s="6">
        <v>45199</v>
      </c>
      <c r="G1654" s="5">
        <v>90</v>
      </c>
      <c r="H1654" s="9">
        <v>100</v>
      </c>
      <c r="I1654" s="15">
        <f>IFERROR(IF((H1655/G1655)&gt;1.3,1.3,H1655/G1655),"")</f>
        <v>1.0974444444444444</v>
      </c>
      <c r="J1654" s="15">
        <f>IFERROR(IF((H1655/G1655)&gt;H1655/G1655,1.3,H1655/G1655),"")</f>
        <v>1.0974444444444444</v>
      </c>
      <c r="K1654" s="5" t="s">
        <v>25</v>
      </c>
      <c r="L1654" s="5" t="s">
        <v>25</v>
      </c>
      <c r="M1654" s="5">
        <f t="shared" si="210"/>
        <v>2023</v>
      </c>
      <c r="N1654" s="5" t="str">
        <f t="shared" si="211"/>
        <v>Diciembre</v>
      </c>
      <c r="O1654" s="6" t="str">
        <f t="shared" si="212"/>
        <v>2024-1</v>
      </c>
      <c r="P1654" s="16">
        <v>0</v>
      </c>
      <c r="Q1654" s="16">
        <v>0</v>
      </c>
      <c r="R1654" s="5">
        <v>0</v>
      </c>
      <c r="S1654" s="5" t="s">
        <v>29</v>
      </c>
      <c r="T1654" s="5" t="str">
        <f t="shared" si="213"/>
        <v>432-2023-12-31</v>
      </c>
    </row>
    <row r="1655" spans="1:20" x14ac:dyDescent="0.3">
      <c r="A1655" s="37">
        <v>432</v>
      </c>
      <c r="B1655" s="5" t="s">
        <v>409</v>
      </c>
      <c r="C1655" s="5" t="s">
        <v>72</v>
      </c>
      <c r="D1655" s="5" t="s">
        <v>60</v>
      </c>
      <c r="E1655" s="5" t="s">
        <v>24</v>
      </c>
      <c r="F1655" s="6">
        <v>45291</v>
      </c>
      <c r="G1655" s="5">
        <v>90</v>
      </c>
      <c r="H1655" s="9">
        <v>98.77</v>
      </c>
      <c r="I1655" s="15">
        <f>IFERROR(IF((H1656/G1656)&gt;1.3,1.3,H1656/G1656),"")</f>
        <v>1.1111111111111112</v>
      </c>
      <c r="J1655" s="15">
        <f>IFERROR(IF((H1656/G1656)&gt;H1656/G1656,1.3,H1656/G1656),"")</f>
        <v>1.1111111111111112</v>
      </c>
      <c r="K1655" s="5" t="s">
        <v>25</v>
      </c>
      <c r="L1655" s="5" t="s">
        <v>25</v>
      </c>
      <c r="M1655" s="5">
        <f t="shared" si="210"/>
        <v>2024</v>
      </c>
      <c r="N1655" s="5" t="str">
        <f t="shared" si="211"/>
        <v>Marzo</v>
      </c>
      <c r="O1655" s="6" t="str">
        <f t="shared" si="212"/>
        <v>2024-1</v>
      </c>
      <c r="P1655" s="16">
        <v>0</v>
      </c>
      <c r="Q1655" s="16">
        <v>0</v>
      </c>
      <c r="R1655" s="5">
        <v>0</v>
      </c>
      <c r="S1655" s="5" t="s">
        <v>29</v>
      </c>
      <c r="T1655" s="5" t="str">
        <f t="shared" si="213"/>
        <v>432-2024-03-31</v>
      </c>
    </row>
    <row r="1656" spans="1:20" x14ac:dyDescent="0.3">
      <c r="A1656" s="25">
        <v>432</v>
      </c>
      <c r="B1656" s="5" t="s">
        <v>409</v>
      </c>
      <c r="C1656" s="5" t="s">
        <v>72</v>
      </c>
      <c r="D1656" s="5" t="s">
        <v>60</v>
      </c>
      <c r="E1656" s="5" t="s">
        <v>24</v>
      </c>
      <c r="F1656" s="6">
        <v>45382</v>
      </c>
      <c r="G1656" s="5">
        <v>90</v>
      </c>
      <c r="H1656" s="10">
        <v>100</v>
      </c>
      <c r="I1656" s="15">
        <f>IFERROR(IF((H1657/G1657)&gt;1.3,1.3,H1657/G1657),"")</f>
        <v>1.1111111111111112</v>
      </c>
      <c r="J1656" s="15">
        <f>IFERROR(IF((H1657/G1657)&gt;H1657/G1657,1.3,H1657/G1657),"")</f>
        <v>1.1111111111111112</v>
      </c>
      <c r="K1656" s="5" t="s">
        <v>25</v>
      </c>
      <c r="L1656" s="5" t="s">
        <v>25</v>
      </c>
      <c r="M1656" s="5">
        <f t="shared" si="210"/>
        <v>2024</v>
      </c>
      <c r="N1656" s="5" t="str">
        <f t="shared" si="211"/>
        <v>Junio</v>
      </c>
      <c r="O1656" s="6" t="str">
        <f t="shared" si="212"/>
        <v>2024-2</v>
      </c>
      <c r="P1656" s="16">
        <v>0</v>
      </c>
      <c r="Q1656" s="16">
        <v>0</v>
      </c>
      <c r="R1656" s="5">
        <v>0</v>
      </c>
      <c r="S1656" s="5" t="s">
        <v>29</v>
      </c>
      <c r="T1656" s="5" t="str">
        <f t="shared" si="213"/>
        <v>432-2024-06-30</v>
      </c>
    </row>
    <row r="1657" spans="1:20" x14ac:dyDescent="0.3">
      <c r="A1657" s="5">
        <v>432</v>
      </c>
      <c r="B1657" s="5" t="s">
        <v>409</v>
      </c>
      <c r="C1657" s="5" t="s">
        <v>72</v>
      </c>
      <c r="D1657" s="5" t="s">
        <v>60</v>
      </c>
      <c r="E1657" s="5" t="s">
        <v>24</v>
      </c>
      <c r="F1657" s="6">
        <v>45473</v>
      </c>
      <c r="G1657" s="5">
        <v>90</v>
      </c>
      <c r="H1657" s="5">
        <v>100</v>
      </c>
      <c r="I1657" s="15">
        <v>1</v>
      </c>
      <c r="J1657" s="15">
        <v>1.1111111111111109</v>
      </c>
      <c r="K1657" s="5" t="s">
        <v>25</v>
      </c>
      <c r="L1657" s="5" t="s">
        <v>25</v>
      </c>
      <c r="M1657" s="5">
        <f t="shared" si="210"/>
        <v>2024</v>
      </c>
      <c r="N1657" s="5" t="str">
        <f t="shared" si="211"/>
        <v>Septiembre</v>
      </c>
      <c r="O1657" s="6" t="str">
        <f t="shared" si="212"/>
        <v>2024-2</v>
      </c>
      <c r="P1657" s="5">
        <v>0</v>
      </c>
      <c r="Q1657" s="5">
        <v>0</v>
      </c>
      <c r="R1657" s="5">
        <v>0</v>
      </c>
      <c r="S1657" s="5" t="s">
        <v>29</v>
      </c>
      <c r="T1657" s="5" t="str">
        <f t="shared" si="213"/>
        <v>432-2024-09-30</v>
      </c>
    </row>
    <row r="1658" spans="1:20" x14ac:dyDescent="0.3">
      <c r="A1658" s="25">
        <v>432</v>
      </c>
      <c r="B1658" s="5" t="s">
        <v>409</v>
      </c>
      <c r="C1658" s="5" t="s">
        <v>72</v>
      </c>
      <c r="D1658" s="5" t="s">
        <v>60</v>
      </c>
      <c r="E1658" s="5" t="s">
        <v>24</v>
      </c>
      <c r="F1658" s="6">
        <v>45565</v>
      </c>
      <c r="G1658" s="5">
        <v>90</v>
      </c>
      <c r="H1658" s="10">
        <v>100</v>
      </c>
      <c r="I1658" s="15">
        <f>IFERROR(IF((H1659/G1659)&gt;1.3,1.3,H1659/G1659),"")</f>
        <v>1.1111111111111112</v>
      </c>
      <c r="J1658" s="15">
        <f>IFERROR(IF((H1659/G1659)&gt;H1659/G1659,1.3,H1659/G1659),"")</f>
        <v>1.1111111111111112</v>
      </c>
      <c r="K1658" s="5" t="s">
        <v>25</v>
      </c>
      <c r="L1658" s="5" t="s">
        <v>25</v>
      </c>
      <c r="M1658" s="5">
        <f t="shared" si="210"/>
        <v>2024</v>
      </c>
      <c r="N1658" s="5" t="str">
        <f t="shared" si="211"/>
        <v>Diciembre</v>
      </c>
      <c r="O1658" s="6" t="str">
        <f t="shared" si="212"/>
        <v>2023-1</v>
      </c>
      <c r="P1658" s="16">
        <v>0</v>
      </c>
      <c r="Q1658" s="16">
        <v>0</v>
      </c>
      <c r="R1658" s="5">
        <v>0</v>
      </c>
      <c r="S1658" s="5" t="s">
        <v>29</v>
      </c>
      <c r="T1658" s="5" t="str">
        <f t="shared" si="213"/>
        <v>432-2024-12-31</v>
      </c>
    </row>
    <row r="1659" spans="1:20" x14ac:dyDescent="0.3">
      <c r="A1659" s="25">
        <v>432</v>
      </c>
      <c r="B1659" s="5" t="s">
        <v>409</v>
      </c>
      <c r="C1659" s="5" t="s">
        <v>72</v>
      </c>
      <c r="D1659" s="5" t="s">
        <v>60</v>
      </c>
      <c r="E1659" s="5" t="s">
        <v>24</v>
      </c>
      <c r="F1659" s="6">
        <v>45657</v>
      </c>
      <c r="G1659" s="5">
        <v>90</v>
      </c>
      <c r="H1659" s="10">
        <v>100</v>
      </c>
      <c r="I1659" s="15">
        <f>IFERROR(IF((H1660/G1660)&gt;1.3,1.3,H1660/G1660),"")</f>
        <v>0.39999999999999997</v>
      </c>
      <c r="J1659" s="15">
        <f>IFERROR(IF((H1660/G1660)&gt;H1660/G1660,1.3,H1660/G1660),"")</f>
        <v>0.39999999999999997</v>
      </c>
      <c r="K1659" s="5" t="s">
        <v>25</v>
      </c>
      <c r="L1659" s="5" t="s">
        <v>25</v>
      </c>
      <c r="M1659" s="5">
        <f t="shared" si="210"/>
        <v>2023</v>
      </c>
      <c r="N1659" s="5" t="str">
        <f t="shared" si="211"/>
        <v>Junio</v>
      </c>
      <c r="O1659" s="6" t="str">
        <f t="shared" si="212"/>
        <v>2023-2</v>
      </c>
      <c r="P1659" s="16">
        <v>0</v>
      </c>
      <c r="Q1659" s="16">
        <v>0</v>
      </c>
      <c r="R1659" s="5">
        <v>0</v>
      </c>
      <c r="S1659" s="5" t="s">
        <v>29</v>
      </c>
      <c r="T1659" s="5" t="str">
        <f t="shared" si="213"/>
        <v>433-2023-06-30</v>
      </c>
    </row>
    <row r="1660" spans="1:20" x14ac:dyDescent="0.3">
      <c r="A1660" s="25">
        <v>433</v>
      </c>
      <c r="B1660" s="5" t="s">
        <v>410</v>
      </c>
      <c r="C1660" s="5" t="s">
        <v>98</v>
      </c>
      <c r="D1660" s="5" t="s">
        <v>54</v>
      </c>
      <c r="E1660" s="5" t="s">
        <v>62</v>
      </c>
      <c r="F1660" s="6">
        <v>45107</v>
      </c>
      <c r="G1660" s="5">
        <v>0.05</v>
      </c>
      <c r="H1660" s="12">
        <v>0.02</v>
      </c>
      <c r="I1660" s="8">
        <f>IF(H1661&lt;G1661,1,IF(H1661&gt;G1661,0,G1661/H1661))</f>
        <v>0</v>
      </c>
      <c r="J1660" s="8">
        <f>IF(H1661&lt;G1661,1,IF(H1661&gt;G1661,0,G1661/H1661))</f>
        <v>0</v>
      </c>
      <c r="K1660" s="5" t="s">
        <v>91</v>
      </c>
      <c r="L1660" s="5" t="s">
        <v>91</v>
      </c>
      <c r="M1660" s="5">
        <f t="shared" si="210"/>
        <v>2023</v>
      </c>
      <c r="N1660" s="5" t="str">
        <f t="shared" si="211"/>
        <v>Diciembre</v>
      </c>
      <c r="O1660" s="6" t="str">
        <f t="shared" si="212"/>
        <v>2024-1</v>
      </c>
      <c r="P1660" s="16">
        <v>1</v>
      </c>
      <c r="Q1660" s="16">
        <v>2</v>
      </c>
      <c r="R1660" s="5">
        <v>0</v>
      </c>
      <c r="S1660" s="5" t="s">
        <v>34</v>
      </c>
      <c r="T1660" s="5" t="str">
        <f t="shared" si="213"/>
        <v>433-2023-12-31</v>
      </c>
    </row>
    <row r="1661" spans="1:20" x14ac:dyDescent="0.3">
      <c r="A1661" s="37">
        <v>433</v>
      </c>
      <c r="B1661" s="5" t="s">
        <v>410</v>
      </c>
      <c r="C1661" s="5" t="s">
        <v>98</v>
      </c>
      <c r="D1661" s="5" t="s">
        <v>54</v>
      </c>
      <c r="E1661" s="5" t="s">
        <v>62</v>
      </c>
      <c r="F1661" s="6">
        <v>45291</v>
      </c>
      <c r="G1661" s="5">
        <v>0.05</v>
      </c>
      <c r="H1661" s="12">
        <v>0.06</v>
      </c>
      <c r="I1661" s="8">
        <f>G1662/H1662</f>
        <v>0.7142857142857143</v>
      </c>
      <c r="J1661" s="8">
        <f>G1662/H1662</f>
        <v>0.7142857142857143</v>
      </c>
      <c r="K1661" s="5" t="s">
        <v>91</v>
      </c>
      <c r="L1661" s="5" t="s">
        <v>91</v>
      </c>
      <c r="M1661" s="5">
        <f t="shared" si="210"/>
        <v>2024</v>
      </c>
      <c r="N1661" s="5" t="str">
        <f t="shared" si="211"/>
        <v>Junio</v>
      </c>
      <c r="O1661" s="6" t="str">
        <f t="shared" si="212"/>
        <v>2024-2</v>
      </c>
      <c r="P1661" s="16">
        <v>0</v>
      </c>
      <c r="Q1661" s="16">
        <v>0</v>
      </c>
      <c r="R1661" s="5">
        <v>0</v>
      </c>
      <c r="S1661" s="5" t="s">
        <v>34</v>
      </c>
      <c r="T1661" s="5" t="str">
        <f t="shared" si="213"/>
        <v>433-2024-06-30</v>
      </c>
    </row>
    <row r="1662" spans="1:20" x14ac:dyDescent="0.3">
      <c r="A1662" s="5">
        <v>433</v>
      </c>
      <c r="B1662" s="5" t="s">
        <v>410</v>
      </c>
      <c r="C1662" s="5" t="s">
        <v>98</v>
      </c>
      <c r="D1662" s="5" t="s">
        <v>54</v>
      </c>
      <c r="E1662" s="5" t="s">
        <v>62</v>
      </c>
      <c r="F1662" s="6">
        <v>45473</v>
      </c>
      <c r="G1662" s="5">
        <v>0.05</v>
      </c>
      <c r="H1662" s="5">
        <v>7.0000000000000007E-2</v>
      </c>
      <c r="I1662" s="8">
        <f>G1663/H1663</f>
        <v>0.35714285714285715</v>
      </c>
      <c r="J1662" s="8">
        <f>G1663/H1663</f>
        <v>0.35714285714285715</v>
      </c>
      <c r="K1662" s="5" t="s">
        <v>91</v>
      </c>
      <c r="L1662" s="5" t="s">
        <v>91</v>
      </c>
      <c r="M1662" s="5">
        <f t="shared" si="210"/>
        <v>2024</v>
      </c>
      <c r="N1662" s="5" t="str">
        <f t="shared" si="211"/>
        <v>Diciembre</v>
      </c>
      <c r="O1662" s="6" t="str">
        <f t="shared" si="212"/>
        <v>2023-2</v>
      </c>
      <c r="P1662" s="5">
        <v>2</v>
      </c>
      <c r="Q1662" s="5">
        <v>2</v>
      </c>
      <c r="R1662" s="5">
        <v>0</v>
      </c>
      <c r="S1662" s="5" t="s">
        <v>34</v>
      </c>
      <c r="T1662" s="5" t="str">
        <f t="shared" si="213"/>
        <v>433-2024-12-31</v>
      </c>
    </row>
    <row r="1663" spans="1:20" x14ac:dyDescent="0.3">
      <c r="A1663" s="25">
        <v>433</v>
      </c>
      <c r="B1663" s="5" t="s">
        <v>410</v>
      </c>
      <c r="C1663" s="5" t="s">
        <v>98</v>
      </c>
      <c r="D1663" s="5" t="s">
        <v>54</v>
      </c>
      <c r="E1663" s="5" t="s">
        <v>62</v>
      </c>
      <c r="F1663" s="6">
        <v>45657</v>
      </c>
      <c r="G1663" s="5">
        <v>0.05</v>
      </c>
      <c r="H1663" s="10">
        <v>0.14000000000000001</v>
      </c>
      <c r="I1663" s="8">
        <f t="shared" ref="I1663:I1679" si="219">IF(H1664&lt;G1664,1,IF(H1664&gt;G1664,0,G1664/H1664))</f>
        <v>1</v>
      </c>
      <c r="J1663" s="8">
        <f t="shared" ref="J1663:J1679" si="220">IF(H1664&lt;G1664,1,IF(H1664&gt;G1664,0,G1664/H1664))</f>
        <v>1</v>
      </c>
      <c r="K1663" s="5" t="s">
        <v>91</v>
      </c>
      <c r="L1663" s="5" t="s">
        <v>91</v>
      </c>
      <c r="M1663" s="5">
        <f t="shared" si="210"/>
        <v>2023</v>
      </c>
      <c r="N1663" s="5" t="str">
        <f t="shared" si="211"/>
        <v>Septiembre</v>
      </c>
      <c r="O1663" s="6" t="str">
        <f t="shared" si="212"/>
        <v>2023-2</v>
      </c>
      <c r="P1663" s="16">
        <v>2</v>
      </c>
      <c r="Q1663" s="16">
        <v>2</v>
      </c>
      <c r="R1663" s="5">
        <v>0</v>
      </c>
      <c r="S1663" s="5" t="s">
        <v>34</v>
      </c>
      <c r="T1663" s="5" t="str">
        <f t="shared" si="213"/>
        <v>434-2023-09-30</v>
      </c>
    </row>
    <row r="1664" spans="1:20" x14ac:dyDescent="0.3">
      <c r="A1664" s="37">
        <v>434</v>
      </c>
      <c r="B1664" s="5" t="s">
        <v>411</v>
      </c>
      <c r="C1664" s="5" t="s">
        <v>98</v>
      </c>
      <c r="D1664" s="5" t="s">
        <v>23</v>
      </c>
      <c r="E1664" s="5" t="s">
        <v>62</v>
      </c>
      <c r="F1664" s="6">
        <v>45199</v>
      </c>
      <c r="G1664" s="5">
        <v>200</v>
      </c>
      <c r="H1664" s="9">
        <v>90.7</v>
      </c>
      <c r="I1664" s="15">
        <f t="shared" si="219"/>
        <v>1</v>
      </c>
      <c r="J1664" s="8">
        <f t="shared" si="220"/>
        <v>1</v>
      </c>
      <c r="K1664" s="5" t="s">
        <v>153</v>
      </c>
      <c r="L1664" s="5" t="s">
        <v>153</v>
      </c>
      <c r="M1664" s="5">
        <f t="shared" si="210"/>
        <v>2023</v>
      </c>
      <c r="N1664" s="5" t="str">
        <f t="shared" si="211"/>
        <v>Octubre</v>
      </c>
      <c r="O1664" s="6" t="str">
        <f t="shared" si="212"/>
        <v>2023-2</v>
      </c>
      <c r="P1664" s="16">
        <v>0</v>
      </c>
      <c r="Q1664" s="16">
        <v>1</v>
      </c>
      <c r="R1664" s="5">
        <v>0</v>
      </c>
      <c r="S1664" s="5" t="s">
        <v>34</v>
      </c>
      <c r="T1664" s="5" t="str">
        <f t="shared" si="213"/>
        <v>434-2023-10-31</v>
      </c>
    </row>
    <row r="1665" spans="1:20" x14ac:dyDescent="0.3">
      <c r="A1665" s="37">
        <v>434</v>
      </c>
      <c r="B1665" s="5" t="s">
        <v>411</v>
      </c>
      <c r="C1665" s="5" t="s">
        <v>98</v>
      </c>
      <c r="D1665" s="5" t="s">
        <v>23</v>
      </c>
      <c r="E1665" s="5" t="s">
        <v>62</v>
      </c>
      <c r="F1665" s="6">
        <v>45230</v>
      </c>
      <c r="G1665" s="5">
        <v>200</v>
      </c>
      <c r="H1665" s="9">
        <v>182.9</v>
      </c>
      <c r="I1665" s="15">
        <f t="shared" si="219"/>
        <v>1</v>
      </c>
      <c r="J1665" s="8">
        <f t="shared" si="220"/>
        <v>1</v>
      </c>
      <c r="K1665" s="5" t="s">
        <v>153</v>
      </c>
      <c r="L1665" s="5" t="s">
        <v>153</v>
      </c>
      <c r="M1665" s="5">
        <f t="shared" si="210"/>
        <v>2023</v>
      </c>
      <c r="N1665" s="5" t="str">
        <f t="shared" si="211"/>
        <v>Noviembre</v>
      </c>
      <c r="O1665" s="6" t="str">
        <f t="shared" si="212"/>
        <v>2023-2</v>
      </c>
      <c r="P1665" s="16">
        <v>0</v>
      </c>
      <c r="Q1665" s="16">
        <v>0</v>
      </c>
      <c r="R1665" s="5">
        <v>0</v>
      </c>
      <c r="S1665" s="5" t="s">
        <v>34</v>
      </c>
      <c r="T1665" s="5" t="str">
        <f t="shared" si="213"/>
        <v>434-2023-11-30</v>
      </c>
    </row>
    <row r="1666" spans="1:20" x14ac:dyDescent="0.3">
      <c r="A1666" s="37">
        <v>434</v>
      </c>
      <c r="B1666" s="5" t="s">
        <v>411</v>
      </c>
      <c r="C1666" s="5" t="s">
        <v>98</v>
      </c>
      <c r="D1666" s="5" t="s">
        <v>23</v>
      </c>
      <c r="E1666" s="5" t="s">
        <v>62</v>
      </c>
      <c r="F1666" s="6">
        <v>45260</v>
      </c>
      <c r="G1666" s="5">
        <v>200</v>
      </c>
      <c r="H1666" s="9">
        <v>141.19999999999999</v>
      </c>
      <c r="I1666" s="15">
        <f t="shared" si="219"/>
        <v>0</v>
      </c>
      <c r="J1666" s="8">
        <f t="shared" si="220"/>
        <v>0</v>
      </c>
      <c r="K1666" s="5" t="s">
        <v>153</v>
      </c>
      <c r="L1666" s="5" t="s">
        <v>153</v>
      </c>
      <c r="M1666" s="5">
        <f t="shared" si="210"/>
        <v>2023</v>
      </c>
      <c r="N1666" s="5" t="str">
        <f t="shared" si="211"/>
        <v>Diciembre</v>
      </c>
      <c r="O1666" s="6" t="str">
        <f t="shared" si="212"/>
        <v>2024-1</v>
      </c>
      <c r="P1666" s="16">
        <v>0</v>
      </c>
      <c r="Q1666" s="16">
        <v>0</v>
      </c>
      <c r="R1666" s="5">
        <v>0</v>
      </c>
      <c r="S1666" s="5" t="s">
        <v>34</v>
      </c>
      <c r="T1666" s="5" t="str">
        <f t="shared" si="213"/>
        <v>434-2023-12-31</v>
      </c>
    </row>
    <row r="1667" spans="1:20" x14ac:dyDescent="0.3">
      <c r="A1667" s="37">
        <v>434</v>
      </c>
      <c r="B1667" s="5" t="s">
        <v>411</v>
      </c>
      <c r="C1667" s="5" t="s">
        <v>98</v>
      </c>
      <c r="D1667" s="5" t="s">
        <v>23</v>
      </c>
      <c r="E1667" s="5" t="s">
        <v>62</v>
      </c>
      <c r="F1667" s="6">
        <v>45291</v>
      </c>
      <c r="G1667" s="5">
        <v>200</v>
      </c>
      <c r="H1667" s="9">
        <v>415.7</v>
      </c>
      <c r="I1667" s="15">
        <f t="shared" si="219"/>
        <v>1</v>
      </c>
      <c r="J1667" s="8">
        <f t="shared" si="220"/>
        <v>1</v>
      </c>
      <c r="K1667" s="5" t="s">
        <v>153</v>
      </c>
      <c r="L1667" s="5" t="s">
        <v>153</v>
      </c>
      <c r="M1667" s="5">
        <f t="shared" si="210"/>
        <v>2024</v>
      </c>
      <c r="N1667" s="5" t="str">
        <f t="shared" si="211"/>
        <v>Enero</v>
      </c>
      <c r="O1667" s="6" t="str">
        <f t="shared" si="212"/>
        <v>2024-1</v>
      </c>
      <c r="P1667" s="16">
        <v>0</v>
      </c>
      <c r="Q1667" s="16">
        <v>0</v>
      </c>
      <c r="R1667" s="5">
        <v>0</v>
      </c>
      <c r="S1667" s="5" t="s">
        <v>34</v>
      </c>
      <c r="T1667" s="5" t="str">
        <f t="shared" si="213"/>
        <v>434-2024-01-31</v>
      </c>
    </row>
    <row r="1668" spans="1:20" x14ac:dyDescent="0.3">
      <c r="A1668" s="25">
        <v>434</v>
      </c>
      <c r="B1668" s="5" t="s">
        <v>411</v>
      </c>
      <c r="C1668" s="5" t="s">
        <v>98</v>
      </c>
      <c r="D1668" s="5" t="s">
        <v>23</v>
      </c>
      <c r="E1668" s="5" t="s">
        <v>62</v>
      </c>
      <c r="F1668" s="6">
        <v>45322</v>
      </c>
      <c r="G1668" s="5">
        <v>200</v>
      </c>
      <c r="H1668" s="10">
        <v>9.65</v>
      </c>
      <c r="I1668" s="15">
        <f t="shared" si="219"/>
        <v>1</v>
      </c>
      <c r="J1668" s="8">
        <f t="shared" si="220"/>
        <v>1</v>
      </c>
      <c r="K1668" s="5" t="s">
        <v>153</v>
      </c>
      <c r="L1668" s="5" t="s">
        <v>153</v>
      </c>
      <c r="M1668" s="5">
        <f t="shared" si="210"/>
        <v>2024</v>
      </c>
      <c r="N1668" s="5" t="str">
        <f t="shared" si="211"/>
        <v>Febrero</v>
      </c>
      <c r="O1668" s="6" t="str">
        <f t="shared" si="212"/>
        <v>2024-1</v>
      </c>
      <c r="P1668" s="16">
        <v>0</v>
      </c>
      <c r="Q1668" s="16">
        <v>1</v>
      </c>
      <c r="R1668" s="5">
        <v>0</v>
      </c>
      <c r="S1668" s="5" t="s">
        <v>34</v>
      </c>
      <c r="T1668" s="5" t="str">
        <f t="shared" si="213"/>
        <v>434-2024-02-29</v>
      </c>
    </row>
    <row r="1669" spans="1:20" x14ac:dyDescent="0.3">
      <c r="A1669" s="25">
        <v>434</v>
      </c>
      <c r="B1669" s="5" t="s">
        <v>411</v>
      </c>
      <c r="C1669" s="5" t="s">
        <v>98</v>
      </c>
      <c r="D1669" s="5" t="s">
        <v>23</v>
      </c>
      <c r="E1669" s="5" t="s">
        <v>62</v>
      </c>
      <c r="F1669" s="6">
        <v>45351</v>
      </c>
      <c r="G1669" s="5">
        <v>200</v>
      </c>
      <c r="H1669" s="10">
        <v>107.7</v>
      </c>
      <c r="I1669" s="15">
        <f t="shared" si="219"/>
        <v>1</v>
      </c>
      <c r="J1669" s="8">
        <f t="shared" si="220"/>
        <v>1</v>
      </c>
      <c r="K1669" s="5" t="s">
        <v>153</v>
      </c>
      <c r="L1669" s="5" t="s">
        <v>153</v>
      </c>
      <c r="M1669" s="5">
        <f t="shared" ref="M1669:M1732" si="221">YEAR(F1670)</f>
        <v>2024</v>
      </c>
      <c r="N1669" s="5" t="str">
        <f t="shared" ref="N1669:N1732" si="222">PROPER(TEXT(F1670,"mmmm"))</f>
        <v>Marzo</v>
      </c>
      <c r="O1669" s="6" t="str">
        <f t="shared" ref="O1669:O1732" si="223">IF(OR(N1670="Enero",N1670="Febrero",N1670="Marzo",N1670="Abril",N1670="Mayo",N1670="Junio"),M1670&amp;"-1",IF(OR(N1670="Julio",N1670="Agosto",N1670="Septiembre",N1670="Octubre",N1670="Noviembre",N1670="Diciembre"),M1670&amp;"-2"))</f>
        <v>2024-1</v>
      </c>
      <c r="P1669" s="16">
        <v>0</v>
      </c>
      <c r="Q1669" s="16">
        <v>1</v>
      </c>
      <c r="R1669" s="5">
        <v>0</v>
      </c>
      <c r="S1669" s="5" t="s">
        <v>34</v>
      </c>
      <c r="T1669" s="5" t="str">
        <f t="shared" ref="T1669:T1732" si="224">A1670&amp;"-"&amp;YEAR(F1670)&amp;"-"&amp;IF(LEN(MONTH(F1670))=1,"0"&amp;MONTH(F1670),MONTH(F1670))&amp;"-"&amp;DAY(F1670)</f>
        <v>434-2024-03-31</v>
      </c>
    </row>
    <row r="1670" spans="1:20" x14ac:dyDescent="0.3">
      <c r="A1670" s="25">
        <v>434</v>
      </c>
      <c r="B1670" s="5" t="s">
        <v>411</v>
      </c>
      <c r="C1670" s="5" t="s">
        <v>98</v>
      </c>
      <c r="D1670" s="5" t="s">
        <v>23</v>
      </c>
      <c r="E1670" s="5" t="s">
        <v>62</v>
      </c>
      <c r="F1670" s="6">
        <v>45382</v>
      </c>
      <c r="G1670" s="5">
        <v>200</v>
      </c>
      <c r="H1670" s="10">
        <v>22.02</v>
      </c>
      <c r="I1670" s="15">
        <f t="shared" si="219"/>
        <v>1</v>
      </c>
      <c r="J1670" s="8">
        <f t="shared" si="220"/>
        <v>1</v>
      </c>
      <c r="K1670" s="5" t="s">
        <v>153</v>
      </c>
      <c r="L1670" s="5" t="s">
        <v>153</v>
      </c>
      <c r="M1670" s="5">
        <f t="shared" si="221"/>
        <v>2024</v>
      </c>
      <c r="N1670" s="5" t="str">
        <f t="shared" si="222"/>
        <v>Abril</v>
      </c>
      <c r="O1670" s="6" t="str">
        <f t="shared" si="223"/>
        <v>2024-1</v>
      </c>
      <c r="P1670" s="16">
        <v>0</v>
      </c>
      <c r="Q1670" s="16">
        <v>1</v>
      </c>
      <c r="R1670" s="5">
        <v>0</v>
      </c>
      <c r="S1670" s="5" t="s">
        <v>34</v>
      </c>
      <c r="T1670" s="5" t="str">
        <f t="shared" si="224"/>
        <v>434-2024-04-30</v>
      </c>
    </row>
    <row r="1671" spans="1:20" x14ac:dyDescent="0.3">
      <c r="A1671" s="25">
        <v>434</v>
      </c>
      <c r="B1671" s="5" t="s">
        <v>411</v>
      </c>
      <c r="C1671" s="5" t="s">
        <v>98</v>
      </c>
      <c r="D1671" s="5" t="s">
        <v>23</v>
      </c>
      <c r="E1671" s="5" t="s">
        <v>62</v>
      </c>
      <c r="F1671" s="6">
        <v>45412</v>
      </c>
      <c r="G1671" s="5">
        <v>200</v>
      </c>
      <c r="H1671" s="10">
        <v>89.04</v>
      </c>
      <c r="I1671" s="15">
        <f t="shared" si="219"/>
        <v>1</v>
      </c>
      <c r="J1671" s="8">
        <f t="shared" si="220"/>
        <v>1</v>
      </c>
      <c r="K1671" s="5" t="s">
        <v>153</v>
      </c>
      <c r="L1671" s="5" t="s">
        <v>153</v>
      </c>
      <c r="M1671" s="5">
        <f t="shared" si="221"/>
        <v>2024</v>
      </c>
      <c r="N1671" s="5" t="str">
        <f t="shared" si="222"/>
        <v>Mayo</v>
      </c>
      <c r="O1671" s="6" t="str">
        <f t="shared" si="223"/>
        <v>2024-1</v>
      </c>
      <c r="P1671" s="16">
        <v>0</v>
      </c>
      <c r="Q1671" s="16">
        <v>1</v>
      </c>
      <c r="R1671" s="5">
        <v>0</v>
      </c>
      <c r="S1671" s="5" t="s">
        <v>34</v>
      </c>
      <c r="T1671" s="5" t="str">
        <f t="shared" si="224"/>
        <v>434-2024-05-31</v>
      </c>
    </row>
    <row r="1672" spans="1:20" x14ac:dyDescent="0.3">
      <c r="A1672" s="25">
        <v>434</v>
      </c>
      <c r="B1672" s="5" t="s">
        <v>411</v>
      </c>
      <c r="C1672" s="5" t="s">
        <v>98</v>
      </c>
      <c r="D1672" s="5" t="s">
        <v>23</v>
      </c>
      <c r="E1672" s="5" t="s">
        <v>62</v>
      </c>
      <c r="F1672" s="6">
        <v>45443</v>
      </c>
      <c r="G1672" s="5">
        <v>200</v>
      </c>
      <c r="H1672" s="10">
        <v>42</v>
      </c>
      <c r="I1672" s="15">
        <f t="shared" si="219"/>
        <v>0</v>
      </c>
      <c r="J1672" s="8">
        <f t="shared" si="220"/>
        <v>0</v>
      </c>
      <c r="K1672" s="5" t="s">
        <v>153</v>
      </c>
      <c r="L1672" s="5" t="s">
        <v>153</v>
      </c>
      <c r="M1672" s="5">
        <f t="shared" si="221"/>
        <v>2024</v>
      </c>
      <c r="N1672" s="5" t="str">
        <f t="shared" si="222"/>
        <v>Junio</v>
      </c>
      <c r="O1672" s="6" t="str">
        <f t="shared" si="223"/>
        <v>2024-2</v>
      </c>
      <c r="P1672" s="16">
        <v>0</v>
      </c>
      <c r="Q1672" s="16">
        <v>0</v>
      </c>
      <c r="R1672" s="5">
        <v>0</v>
      </c>
      <c r="S1672" s="5" t="s">
        <v>34</v>
      </c>
      <c r="T1672" s="5" t="str">
        <f t="shared" si="224"/>
        <v>434-2024-06-30</v>
      </c>
    </row>
    <row r="1673" spans="1:20" x14ac:dyDescent="0.3">
      <c r="A1673" s="5">
        <v>434</v>
      </c>
      <c r="B1673" s="5" t="s">
        <v>411</v>
      </c>
      <c r="C1673" s="5" t="s">
        <v>98</v>
      </c>
      <c r="D1673" s="5" t="s">
        <v>23</v>
      </c>
      <c r="E1673" s="5" t="s">
        <v>62</v>
      </c>
      <c r="F1673" s="6">
        <v>45473</v>
      </c>
      <c r="G1673" s="5">
        <v>200</v>
      </c>
      <c r="H1673" s="5">
        <v>3534.6</v>
      </c>
      <c r="I1673" s="15">
        <f t="shared" si="219"/>
        <v>0</v>
      </c>
      <c r="J1673" s="8">
        <f t="shared" si="220"/>
        <v>0</v>
      </c>
      <c r="K1673" s="5" t="s">
        <v>153</v>
      </c>
      <c r="L1673" s="5" t="s">
        <v>153</v>
      </c>
      <c r="M1673" s="5">
        <f t="shared" si="221"/>
        <v>2024</v>
      </c>
      <c r="N1673" s="5" t="str">
        <f t="shared" si="222"/>
        <v>Julio</v>
      </c>
      <c r="O1673" s="6" t="str">
        <f t="shared" si="223"/>
        <v>2024-2</v>
      </c>
      <c r="P1673" s="16">
        <v>0</v>
      </c>
      <c r="Q1673" s="16">
        <v>1</v>
      </c>
      <c r="R1673" s="5">
        <v>0</v>
      </c>
      <c r="S1673" s="5" t="s">
        <v>34</v>
      </c>
      <c r="T1673" s="5" t="str">
        <f t="shared" si="224"/>
        <v>434-2024-07-31</v>
      </c>
    </row>
    <row r="1674" spans="1:20" x14ac:dyDescent="0.3">
      <c r="A1674" s="25">
        <v>434</v>
      </c>
      <c r="B1674" s="5" t="s">
        <v>411</v>
      </c>
      <c r="C1674" s="5" t="s">
        <v>98</v>
      </c>
      <c r="D1674" s="5" t="s">
        <v>23</v>
      </c>
      <c r="E1674" s="5" t="s">
        <v>62</v>
      </c>
      <c r="F1674" s="6">
        <v>45504</v>
      </c>
      <c r="G1674" s="5">
        <v>200</v>
      </c>
      <c r="H1674" s="10">
        <v>1690.86</v>
      </c>
      <c r="I1674" s="15">
        <f t="shared" si="219"/>
        <v>0</v>
      </c>
      <c r="J1674" s="8">
        <f t="shared" si="220"/>
        <v>0</v>
      </c>
      <c r="K1674" s="5" t="s">
        <v>153</v>
      </c>
      <c r="L1674" s="5" t="s">
        <v>153</v>
      </c>
      <c r="M1674" s="5">
        <f t="shared" si="221"/>
        <v>2024</v>
      </c>
      <c r="N1674" s="5" t="str">
        <f t="shared" si="222"/>
        <v>Agosto</v>
      </c>
      <c r="O1674" s="6" t="str">
        <f t="shared" si="223"/>
        <v>2024-2</v>
      </c>
      <c r="P1674" s="16">
        <v>0</v>
      </c>
      <c r="Q1674" s="16">
        <v>1</v>
      </c>
      <c r="R1674" s="5">
        <v>0</v>
      </c>
      <c r="S1674" s="5" t="s">
        <v>34</v>
      </c>
      <c r="T1674" s="5" t="str">
        <f t="shared" si="224"/>
        <v>434-2024-08-31</v>
      </c>
    </row>
    <row r="1675" spans="1:20" x14ac:dyDescent="0.3">
      <c r="A1675" s="25">
        <v>434</v>
      </c>
      <c r="B1675" s="5" t="s">
        <v>411</v>
      </c>
      <c r="C1675" s="5" t="s">
        <v>98</v>
      </c>
      <c r="D1675" s="5" t="s">
        <v>23</v>
      </c>
      <c r="E1675" s="5" t="s">
        <v>62</v>
      </c>
      <c r="F1675" s="6">
        <v>45535</v>
      </c>
      <c r="G1675" s="5">
        <v>200</v>
      </c>
      <c r="H1675" s="10">
        <v>855.1</v>
      </c>
      <c r="I1675" s="15">
        <f t="shared" si="219"/>
        <v>1</v>
      </c>
      <c r="J1675" s="8">
        <f t="shared" si="220"/>
        <v>1</v>
      </c>
      <c r="K1675" s="5" t="s">
        <v>153</v>
      </c>
      <c r="L1675" s="5" t="s">
        <v>153</v>
      </c>
      <c r="M1675" s="5">
        <f t="shared" si="221"/>
        <v>2024</v>
      </c>
      <c r="N1675" s="5" t="str">
        <f t="shared" si="222"/>
        <v>Septiembre</v>
      </c>
      <c r="O1675" s="6" t="str">
        <f t="shared" si="223"/>
        <v>2024-2</v>
      </c>
      <c r="P1675" s="16">
        <v>0</v>
      </c>
      <c r="Q1675" s="16">
        <v>1</v>
      </c>
      <c r="R1675" s="5">
        <v>0</v>
      </c>
      <c r="S1675" s="5" t="s">
        <v>34</v>
      </c>
      <c r="T1675" s="5" t="str">
        <f t="shared" si="224"/>
        <v>434-2024-09-30</v>
      </c>
    </row>
    <row r="1676" spans="1:20" x14ac:dyDescent="0.3">
      <c r="A1676" s="25">
        <v>434</v>
      </c>
      <c r="B1676" s="5" t="s">
        <v>411</v>
      </c>
      <c r="C1676" s="5" t="s">
        <v>98</v>
      </c>
      <c r="D1676" s="5" t="s">
        <v>23</v>
      </c>
      <c r="E1676" s="5" t="s">
        <v>62</v>
      </c>
      <c r="F1676" s="6">
        <v>45565</v>
      </c>
      <c r="G1676" s="5">
        <v>200</v>
      </c>
      <c r="H1676" s="10">
        <v>16.37</v>
      </c>
      <c r="I1676" s="15">
        <f t="shared" si="219"/>
        <v>0</v>
      </c>
      <c r="J1676" s="8">
        <f t="shared" si="220"/>
        <v>0</v>
      </c>
      <c r="K1676" s="5" t="s">
        <v>153</v>
      </c>
      <c r="L1676" s="5" t="s">
        <v>153</v>
      </c>
      <c r="M1676" s="5">
        <f t="shared" si="221"/>
        <v>2024</v>
      </c>
      <c r="N1676" s="5" t="str">
        <f t="shared" si="222"/>
        <v>Octubre</v>
      </c>
      <c r="O1676" s="6" t="str">
        <f t="shared" si="223"/>
        <v>2024-2</v>
      </c>
      <c r="P1676" s="16">
        <v>0</v>
      </c>
      <c r="Q1676" s="16">
        <v>1</v>
      </c>
      <c r="R1676" s="5">
        <v>0</v>
      </c>
      <c r="S1676" s="5" t="s">
        <v>34</v>
      </c>
      <c r="T1676" s="5" t="str">
        <f t="shared" si="224"/>
        <v>434-2024-10-31</v>
      </c>
    </row>
    <row r="1677" spans="1:20" x14ac:dyDescent="0.3">
      <c r="A1677" s="25">
        <v>434</v>
      </c>
      <c r="B1677" s="5" t="s">
        <v>411</v>
      </c>
      <c r="C1677" s="5" t="s">
        <v>98</v>
      </c>
      <c r="D1677" s="5" t="s">
        <v>23</v>
      </c>
      <c r="E1677" s="5" t="s">
        <v>62</v>
      </c>
      <c r="F1677" s="6">
        <v>45596</v>
      </c>
      <c r="G1677" s="5">
        <v>200</v>
      </c>
      <c r="H1677" s="10">
        <v>992.38</v>
      </c>
      <c r="I1677" s="15">
        <f t="shared" si="219"/>
        <v>1</v>
      </c>
      <c r="J1677" s="8">
        <f t="shared" si="220"/>
        <v>1</v>
      </c>
      <c r="K1677" s="5" t="s">
        <v>153</v>
      </c>
      <c r="L1677" s="5" t="s">
        <v>153</v>
      </c>
      <c r="M1677" s="5">
        <f t="shared" si="221"/>
        <v>2024</v>
      </c>
      <c r="N1677" s="5" t="str">
        <f t="shared" si="222"/>
        <v>Noviembre</v>
      </c>
      <c r="O1677" s="6" t="str">
        <f t="shared" si="223"/>
        <v>2024-2</v>
      </c>
      <c r="P1677" s="16">
        <v>0</v>
      </c>
      <c r="Q1677" s="16">
        <v>1</v>
      </c>
      <c r="R1677" s="5">
        <v>0</v>
      </c>
      <c r="S1677" s="5" t="s">
        <v>34</v>
      </c>
      <c r="T1677" s="5" t="str">
        <f t="shared" si="224"/>
        <v>434-2024-11-30</v>
      </c>
    </row>
    <row r="1678" spans="1:20" x14ac:dyDescent="0.3">
      <c r="A1678" s="25">
        <v>434</v>
      </c>
      <c r="B1678" s="5" t="s">
        <v>411</v>
      </c>
      <c r="C1678" s="5" t="s">
        <v>98</v>
      </c>
      <c r="D1678" s="5" t="s">
        <v>23</v>
      </c>
      <c r="E1678" s="5" t="s">
        <v>62</v>
      </c>
      <c r="F1678" s="6">
        <v>45626</v>
      </c>
      <c r="G1678" s="5">
        <v>200</v>
      </c>
      <c r="H1678" s="10">
        <v>73.88</v>
      </c>
      <c r="I1678" s="15">
        <f t="shared" si="219"/>
        <v>0</v>
      </c>
      <c r="J1678" s="8">
        <f t="shared" si="220"/>
        <v>0</v>
      </c>
      <c r="K1678" s="5" t="s">
        <v>153</v>
      </c>
      <c r="L1678" s="5" t="s">
        <v>153</v>
      </c>
      <c r="M1678" s="5">
        <f t="shared" si="221"/>
        <v>2024</v>
      </c>
      <c r="N1678" s="5" t="str">
        <f t="shared" si="222"/>
        <v>Diciembre</v>
      </c>
      <c r="O1678" s="6" t="str">
        <f t="shared" si="223"/>
        <v>2024-1</v>
      </c>
      <c r="P1678" s="16">
        <v>0</v>
      </c>
      <c r="Q1678" s="16">
        <v>1</v>
      </c>
      <c r="R1678" s="5">
        <v>0</v>
      </c>
      <c r="S1678" s="5" t="s">
        <v>34</v>
      </c>
      <c r="T1678" s="5" t="str">
        <f t="shared" si="224"/>
        <v>434-2024-12-31</v>
      </c>
    </row>
    <row r="1679" spans="1:20" x14ac:dyDescent="0.3">
      <c r="A1679" s="25">
        <v>434</v>
      </c>
      <c r="B1679" s="5" t="s">
        <v>411</v>
      </c>
      <c r="C1679" s="5" t="s">
        <v>98</v>
      </c>
      <c r="D1679" s="5" t="s">
        <v>23</v>
      </c>
      <c r="E1679" s="5" t="s">
        <v>62</v>
      </c>
      <c r="F1679" s="6">
        <v>45657</v>
      </c>
      <c r="G1679" s="5">
        <v>200</v>
      </c>
      <c r="H1679" s="10">
        <v>2364.4899999999998</v>
      </c>
      <c r="I1679" s="15">
        <f t="shared" si="219"/>
        <v>1</v>
      </c>
      <c r="J1679" s="8">
        <f t="shared" si="220"/>
        <v>1</v>
      </c>
      <c r="K1679" s="5" t="s">
        <v>153</v>
      </c>
      <c r="L1679" s="5" t="s">
        <v>153</v>
      </c>
      <c r="M1679" s="5">
        <f t="shared" si="221"/>
        <v>2024</v>
      </c>
      <c r="N1679" s="5" t="str">
        <f t="shared" si="222"/>
        <v>Junio</v>
      </c>
      <c r="O1679" s="6" t="str">
        <f t="shared" si="223"/>
        <v>2024-2</v>
      </c>
      <c r="P1679" s="16">
        <v>0</v>
      </c>
      <c r="Q1679" s="16">
        <v>1</v>
      </c>
      <c r="R1679" s="5">
        <v>0</v>
      </c>
      <c r="S1679" s="5" t="s">
        <v>34</v>
      </c>
      <c r="T1679" s="5" t="str">
        <f t="shared" si="224"/>
        <v>435-2024-06-30</v>
      </c>
    </row>
    <row r="1680" spans="1:20" x14ac:dyDescent="0.3">
      <c r="A1680" s="5">
        <v>435</v>
      </c>
      <c r="B1680" s="5" t="s">
        <v>412</v>
      </c>
      <c r="C1680" s="5" t="s">
        <v>98</v>
      </c>
      <c r="D1680" s="5" t="s">
        <v>54</v>
      </c>
      <c r="E1680" s="5" t="s">
        <v>24</v>
      </c>
      <c r="F1680" s="6">
        <v>45473</v>
      </c>
      <c r="G1680" s="5">
        <v>100</v>
      </c>
      <c r="H1680" s="5">
        <v>-53.341421494287999</v>
      </c>
      <c r="I1680" s="15">
        <v>0</v>
      </c>
      <c r="J1680" s="15">
        <v>0</v>
      </c>
      <c r="K1680" s="5" t="s">
        <v>25</v>
      </c>
      <c r="L1680" s="5" t="s">
        <v>25</v>
      </c>
      <c r="M1680" s="5">
        <f t="shared" si="221"/>
        <v>2024</v>
      </c>
      <c r="N1680" s="5" t="str">
        <f t="shared" si="222"/>
        <v>Diciembre</v>
      </c>
      <c r="O1680" s="6" t="str">
        <f t="shared" si="223"/>
        <v>2023-2</v>
      </c>
      <c r="P1680" s="5">
        <v>2</v>
      </c>
      <c r="Q1680" s="5">
        <v>2</v>
      </c>
      <c r="R1680" s="5">
        <v>0</v>
      </c>
      <c r="S1680" s="5" t="s">
        <v>34</v>
      </c>
      <c r="T1680" s="5" t="str">
        <f t="shared" si="224"/>
        <v>435-2024-12-31</v>
      </c>
    </row>
    <row r="1681" spans="1:20" x14ac:dyDescent="0.3">
      <c r="A1681" s="25">
        <v>435</v>
      </c>
      <c r="B1681" s="5" t="s">
        <v>412</v>
      </c>
      <c r="C1681" s="5" t="s">
        <v>98</v>
      </c>
      <c r="D1681" s="5" t="s">
        <v>54</v>
      </c>
      <c r="E1681" s="5" t="s">
        <v>24</v>
      </c>
      <c r="F1681" s="6">
        <v>45657</v>
      </c>
      <c r="G1681" s="5">
        <v>100</v>
      </c>
      <c r="H1681" s="10">
        <v>71.09</v>
      </c>
      <c r="I1681" s="15">
        <f>IFERROR(IF((H1682/G1682)&gt;1.3,1.3,H1682/G1682),"")</f>
        <v>0.55714285714285716</v>
      </c>
      <c r="J1681" s="15">
        <f>IFERROR(IF((H1682/G1682)&gt;H1682/G1682,1.3,H1682/G1682),"")</f>
        <v>0.55714285714285716</v>
      </c>
      <c r="K1681" s="5" t="s">
        <v>25</v>
      </c>
      <c r="L1681" s="5" t="s">
        <v>25</v>
      </c>
      <c r="M1681" s="5">
        <f t="shared" si="221"/>
        <v>2023</v>
      </c>
      <c r="N1681" s="5" t="str">
        <f t="shared" si="222"/>
        <v>Julio</v>
      </c>
      <c r="O1681" s="6" t="str">
        <f t="shared" si="223"/>
        <v>2023-2</v>
      </c>
      <c r="P1681" s="16">
        <v>2</v>
      </c>
      <c r="Q1681" s="16">
        <v>2</v>
      </c>
      <c r="R1681" s="5">
        <v>0</v>
      </c>
      <c r="S1681" s="5" t="s">
        <v>34</v>
      </c>
      <c r="T1681" s="5" t="str">
        <f t="shared" si="224"/>
        <v>436-2023-07-31</v>
      </c>
    </row>
    <row r="1682" spans="1:20" x14ac:dyDescent="0.3">
      <c r="A1682" s="37">
        <v>436</v>
      </c>
      <c r="B1682" s="5" t="s">
        <v>130</v>
      </c>
      <c r="C1682" s="5" t="s">
        <v>101</v>
      </c>
      <c r="D1682" s="5" t="s">
        <v>23</v>
      </c>
      <c r="E1682" s="5" t="s">
        <v>62</v>
      </c>
      <c r="F1682" s="6">
        <v>45138</v>
      </c>
      <c r="G1682" s="5">
        <v>21</v>
      </c>
      <c r="H1682" s="12">
        <v>11.7</v>
      </c>
      <c r="I1682" s="15">
        <f t="shared" ref="I1682:I1699" si="225">IFERROR(IF((G1683/H1683)&gt;1.3,1.3,G1683/H1683),"")</f>
        <v>1.3</v>
      </c>
      <c r="J1682" s="8">
        <f t="shared" ref="J1682:J1699" si="226">IFERROR(G1683/H1683,"")</f>
        <v>2.4137931034482762</v>
      </c>
      <c r="K1682" s="5" t="s">
        <v>63</v>
      </c>
      <c r="L1682" s="5" t="s">
        <v>63</v>
      </c>
      <c r="M1682" s="5">
        <f t="shared" si="221"/>
        <v>2023</v>
      </c>
      <c r="N1682" s="5" t="str">
        <f t="shared" si="222"/>
        <v>Agosto</v>
      </c>
      <c r="O1682" s="6" t="str">
        <f t="shared" si="223"/>
        <v>2023-2</v>
      </c>
      <c r="P1682" s="16">
        <v>0</v>
      </c>
      <c r="Q1682" s="16">
        <v>0</v>
      </c>
      <c r="R1682" s="5">
        <v>0</v>
      </c>
      <c r="S1682" s="5" t="s">
        <v>29</v>
      </c>
      <c r="T1682" s="5" t="str">
        <f t="shared" si="224"/>
        <v>436-2023-08-31</v>
      </c>
    </row>
    <row r="1683" spans="1:20" x14ac:dyDescent="0.3">
      <c r="A1683" s="37">
        <v>436</v>
      </c>
      <c r="B1683" s="5" t="s">
        <v>130</v>
      </c>
      <c r="C1683" s="5" t="s">
        <v>101</v>
      </c>
      <c r="D1683" s="5" t="s">
        <v>23</v>
      </c>
      <c r="E1683" s="5" t="s">
        <v>62</v>
      </c>
      <c r="F1683" s="6">
        <v>45169</v>
      </c>
      <c r="G1683" s="5">
        <v>21</v>
      </c>
      <c r="H1683" s="12">
        <v>8.6999999999999993</v>
      </c>
      <c r="I1683" s="15">
        <f t="shared" si="225"/>
        <v>1.2138728323699421</v>
      </c>
      <c r="J1683" s="8">
        <f t="shared" si="226"/>
        <v>1.2138728323699421</v>
      </c>
      <c r="K1683" s="5" t="s">
        <v>63</v>
      </c>
      <c r="L1683" s="5" t="s">
        <v>63</v>
      </c>
      <c r="M1683" s="5">
        <f t="shared" si="221"/>
        <v>2023</v>
      </c>
      <c r="N1683" s="5" t="str">
        <f t="shared" si="222"/>
        <v>Septiembre</v>
      </c>
      <c r="O1683" s="6" t="str">
        <f t="shared" si="223"/>
        <v>2023-2</v>
      </c>
      <c r="P1683" s="16">
        <v>0</v>
      </c>
      <c r="Q1683" s="16">
        <v>0</v>
      </c>
      <c r="R1683" s="5">
        <v>0</v>
      </c>
      <c r="S1683" s="5" t="s">
        <v>29</v>
      </c>
      <c r="T1683" s="5" t="str">
        <f t="shared" si="224"/>
        <v>436-2023-09-30</v>
      </c>
    </row>
    <row r="1684" spans="1:20" x14ac:dyDescent="0.3">
      <c r="A1684" s="37">
        <v>436</v>
      </c>
      <c r="B1684" s="5" t="s">
        <v>130</v>
      </c>
      <c r="C1684" s="5" t="s">
        <v>101</v>
      </c>
      <c r="D1684" s="5" t="s">
        <v>23</v>
      </c>
      <c r="E1684" s="5" t="s">
        <v>62</v>
      </c>
      <c r="F1684" s="6">
        <v>45199</v>
      </c>
      <c r="G1684" s="5">
        <v>21</v>
      </c>
      <c r="H1684" s="12">
        <v>17.3</v>
      </c>
      <c r="I1684" s="15">
        <f t="shared" si="225"/>
        <v>1.3</v>
      </c>
      <c r="J1684" s="8">
        <f t="shared" si="226"/>
        <v>4.1176470588235299</v>
      </c>
      <c r="K1684" s="5" t="s">
        <v>63</v>
      </c>
      <c r="L1684" s="5" t="s">
        <v>63</v>
      </c>
      <c r="M1684" s="5">
        <f t="shared" si="221"/>
        <v>2023</v>
      </c>
      <c r="N1684" s="5" t="str">
        <f t="shared" si="222"/>
        <v>Octubre</v>
      </c>
      <c r="O1684" s="6" t="str">
        <f t="shared" si="223"/>
        <v>2023-2</v>
      </c>
      <c r="P1684" s="16">
        <v>0</v>
      </c>
      <c r="Q1684" s="16">
        <v>0</v>
      </c>
      <c r="R1684" s="5">
        <v>0</v>
      </c>
      <c r="S1684" s="5" t="s">
        <v>29</v>
      </c>
      <c r="T1684" s="5" t="str">
        <f t="shared" si="224"/>
        <v>436-2023-10-31</v>
      </c>
    </row>
    <row r="1685" spans="1:20" x14ac:dyDescent="0.3">
      <c r="A1685" s="37">
        <v>436</v>
      </c>
      <c r="B1685" s="5" t="s">
        <v>130</v>
      </c>
      <c r="C1685" s="5" t="s">
        <v>101</v>
      </c>
      <c r="D1685" s="5" t="s">
        <v>23</v>
      </c>
      <c r="E1685" s="5" t="s">
        <v>62</v>
      </c>
      <c r="F1685" s="6">
        <v>45230</v>
      </c>
      <c r="G1685" s="5">
        <v>21</v>
      </c>
      <c r="H1685" s="12">
        <v>5.0999999999999996</v>
      </c>
      <c r="I1685" s="15">
        <f t="shared" si="225"/>
        <v>1.3</v>
      </c>
      <c r="J1685" s="8">
        <f t="shared" si="226"/>
        <v>1.9248395967002749</v>
      </c>
      <c r="K1685" s="5" t="s">
        <v>63</v>
      </c>
      <c r="L1685" s="5" t="s">
        <v>63</v>
      </c>
      <c r="M1685" s="5">
        <f t="shared" si="221"/>
        <v>2023</v>
      </c>
      <c r="N1685" s="5" t="str">
        <f t="shared" si="222"/>
        <v>Noviembre</v>
      </c>
      <c r="O1685" s="6" t="str">
        <f t="shared" si="223"/>
        <v>2023-2</v>
      </c>
      <c r="P1685" s="16">
        <v>0</v>
      </c>
      <c r="Q1685" s="16">
        <v>0</v>
      </c>
      <c r="R1685" s="5">
        <v>0</v>
      </c>
      <c r="S1685" s="5" t="s">
        <v>29</v>
      </c>
      <c r="T1685" s="5" t="str">
        <f t="shared" si="224"/>
        <v>436-2023-11-30</v>
      </c>
    </row>
    <row r="1686" spans="1:20" x14ac:dyDescent="0.3">
      <c r="A1686" s="37">
        <v>436</v>
      </c>
      <c r="B1686" s="5" t="s">
        <v>130</v>
      </c>
      <c r="C1686" s="5" t="s">
        <v>101</v>
      </c>
      <c r="D1686" s="5" t="s">
        <v>23</v>
      </c>
      <c r="E1686" s="5" t="s">
        <v>62</v>
      </c>
      <c r="F1686" s="6">
        <v>45260</v>
      </c>
      <c r="G1686" s="5">
        <v>21</v>
      </c>
      <c r="H1686" s="12">
        <v>10.91</v>
      </c>
      <c r="I1686" s="15">
        <f t="shared" si="225"/>
        <v>1.3</v>
      </c>
      <c r="J1686" s="8">
        <f t="shared" si="226"/>
        <v>1.6535433070866143</v>
      </c>
      <c r="K1686" s="5" t="s">
        <v>63</v>
      </c>
      <c r="L1686" s="5" t="s">
        <v>63</v>
      </c>
      <c r="M1686" s="5">
        <f t="shared" si="221"/>
        <v>2023</v>
      </c>
      <c r="N1686" s="5" t="str">
        <f t="shared" si="222"/>
        <v>Diciembre</v>
      </c>
      <c r="O1686" s="6" t="str">
        <f t="shared" si="223"/>
        <v>2024-1</v>
      </c>
      <c r="P1686" s="16">
        <v>0</v>
      </c>
      <c r="Q1686" s="16">
        <v>0</v>
      </c>
      <c r="R1686" s="5">
        <v>0</v>
      </c>
      <c r="S1686" s="5" t="s">
        <v>29</v>
      </c>
      <c r="T1686" s="5" t="str">
        <f t="shared" si="224"/>
        <v>436-2023-12-31</v>
      </c>
    </row>
    <row r="1687" spans="1:20" x14ac:dyDescent="0.3">
      <c r="A1687" s="37">
        <v>436</v>
      </c>
      <c r="B1687" s="5" t="s">
        <v>130</v>
      </c>
      <c r="C1687" s="5" t="s">
        <v>101</v>
      </c>
      <c r="D1687" s="5" t="s">
        <v>23</v>
      </c>
      <c r="E1687" s="5" t="s">
        <v>62</v>
      </c>
      <c r="F1687" s="6">
        <v>45291</v>
      </c>
      <c r="G1687" s="5">
        <v>21</v>
      </c>
      <c r="H1687" s="12">
        <v>12.7</v>
      </c>
      <c r="I1687" s="15">
        <f t="shared" si="225"/>
        <v>1.3</v>
      </c>
      <c r="J1687" s="8">
        <f t="shared" si="226"/>
        <v>1.4432989690721651</v>
      </c>
      <c r="K1687" s="5" t="s">
        <v>63</v>
      </c>
      <c r="L1687" s="5" t="s">
        <v>63</v>
      </c>
      <c r="M1687" s="5">
        <f t="shared" si="221"/>
        <v>2024</v>
      </c>
      <c r="N1687" s="5" t="str">
        <f t="shared" si="222"/>
        <v>Enero</v>
      </c>
      <c r="O1687" s="6" t="str">
        <f t="shared" si="223"/>
        <v>2024-1</v>
      </c>
      <c r="P1687" s="16">
        <v>0</v>
      </c>
      <c r="Q1687" s="16">
        <v>0</v>
      </c>
      <c r="R1687" s="5">
        <v>0</v>
      </c>
      <c r="S1687" s="5" t="s">
        <v>29</v>
      </c>
      <c r="T1687" s="5" t="str">
        <f t="shared" si="224"/>
        <v>436-2024-01-31</v>
      </c>
    </row>
    <row r="1688" spans="1:20" x14ac:dyDescent="0.3">
      <c r="A1688" s="25">
        <v>436</v>
      </c>
      <c r="B1688" s="5" t="s">
        <v>130</v>
      </c>
      <c r="C1688" s="5" t="s">
        <v>101</v>
      </c>
      <c r="D1688" s="5" t="s">
        <v>23</v>
      </c>
      <c r="E1688" s="5" t="s">
        <v>62</v>
      </c>
      <c r="F1688" s="6">
        <v>45322</v>
      </c>
      <c r="G1688" s="5">
        <v>14</v>
      </c>
      <c r="H1688" s="10">
        <v>9.6999999999999993</v>
      </c>
      <c r="I1688" s="15">
        <f t="shared" si="225"/>
        <v>1.037037037037037</v>
      </c>
      <c r="J1688" s="8">
        <f t="shared" si="226"/>
        <v>1.037037037037037</v>
      </c>
      <c r="K1688" s="5" t="s">
        <v>63</v>
      </c>
      <c r="L1688" s="5" t="s">
        <v>63</v>
      </c>
      <c r="M1688" s="5">
        <f t="shared" si="221"/>
        <v>2024</v>
      </c>
      <c r="N1688" s="5" t="str">
        <f t="shared" si="222"/>
        <v>Febrero</v>
      </c>
      <c r="O1688" s="6" t="str">
        <f t="shared" si="223"/>
        <v>2024-1</v>
      </c>
      <c r="P1688" s="16">
        <v>0</v>
      </c>
      <c r="Q1688" s="16">
        <v>0</v>
      </c>
      <c r="R1688" s="5">
        <v>0</v>
      </c>
      <c r="S1688" s="5" t="s">
        <v>29</v>
      </c>
      <c r="T1688" s="5" t="str">
        <f t="shared" si="224"/>
        <v>436-2024-02-29</v>
      </c>
    </row>
    <row r="1689" spans="1:20" x14ac:dyDescent="0.3">
      <c r="A1689" s="25">
        <v>436</v>
      </c>
      <c r="B1689" s="5" t="s">
        <v>130</v>
      </c>
      <c r="C1689" s="5" t="s">
        <v>101</v>
      </c>
      <c r="D1689" s="5" t="s">
        <v>23</v>
      </c>
      <c r="E1689" s="5" t="s">
        <v>62</v>
      </c>
      <c r="F1689" s="6">
        <v>45351</v>
      </c>
      <c r="G1689" s="5">
        <v>14</v>
      </c>
      <c r="H1689" s="10">
        <v>13.5</v>
      </c>
      <c r="I1689" s="15">
        <f t="shared" si="225"/>
        <v>0.89171974522292996</v>
      </c>
      <c r="J1689" s="8">
        <f t="shared" si="226"/>
        <v>0.89171974522292996</v>
      </c>
      <c r="K1689" s="5" t="s">
        <v>63</v>
      </c>
      <c r="L1689" s="5" t="s">
        <v>63</v>
      </c>
      <c r="M1689" s="5">
        <f t="shared" si="221"/>
        <v>2024</v>
      </c>
      <c r="N1689" s="5" t="str">
        <f t="shared" si="222"/>
        <v>Marzo</v>
      </c>
      <c r="O1689" s="6" t="str">
        <f t="shared" si="223"/>
        <v>2024-1</v>
      </c>
      <c r="P1689" s="16">
        <v>0</v>
      </c>
      <c r="Q1689" s="16">
        <v>0</v>
      </c>
      <c r="R1689" s="5">
        <v>0</v>
      </c>
      <c r="S1689" s="5" t="s">
        <v>29</v>
      </c>
      <c r="T1689" s="5" t="str">
        <f t="shared" si="224"/>
        <v>436-2024-03-31</v>
      </c>
    </row>
    <row r="1690" spans="1:20" x14ac:dyDescent="0.3">
      <c r="A1690" s="25">
        <v>436</v>
      </c>
      <c r="B1690" s="5" t="s">
        <v>130</v>
      </c>
      <c r="C1690" s="5" t="s">
        <v>101</v>
      </c>
      <c r="D1690" s="5" t="s">
        <v>23</v>
      </c>
      <c r="E1690" s="5" t="s">
        <v>62</v>
      </c>
      <c r="F1690" s="6">
        <v>45382</v>
      </c>
      <c r="G1690" s="5">
        <v>14</v>
      </c>
      <c r="H1690" s="10">
        <v>15.7</v>
      </c>
      <c r="I1690" s="15">
        <f t="shared" si="225"/>
        <v>1.2612612612612613</v>
      </c>
      <c r="J1690" s="8">
        <f t="shared" si="226"/>
        <v>1.2612612612612613</v>
      </c>
      <c r="K1690" s="5" t="s">
        <v>63</v>
      </c>
      <c r="L1690" s="5" t="s">
        <v>63</v>
      </c>
      <c r="M1690" s="5">
        <f t="shared" si="221"/>
        <v>2024</v>
      </c>
      <c r="N1690" s="5" t="str">
        <f t="shared" si="222"/>
        <v>Abril</v>
      </c>
      <c r="O1690" s="6" t="str">
        <f t="shared" si="223"/>
        <v>2024-1</v>
      </c>
      <c r="P1690" s="16">
        <v>0</v>
      </c>
      <c r="Q1690" s="16">
        <v>0</v>
      </c>
      <c r="R1690" s="5">
        <v>0</v>
      </c>
      <c r="S1690" s="5" t="s">
        <v>29</v>
      </c>
      <c r="T1690" s="5" t="str">
        <f t="shared" si="224"/>
        <v>436-2024-04-30</v>
      </c>
    </row>
    <row r="1691" spans="1:20" x14ac:dyDescent="0.3">
      <c r="A1691" s="25">
        <v>436</v>
      </c>
      <c r="B1691" s="5" t="s">
        <v>130</v>
      </c>
      <c r="C1691" s="5" t="s">
        <v>101</v>
      </c>
      <c r="D1691" s="5" t="s">
        <v>23</v>
      </c>
      <c r="E1691" s="5" t="s">
        <v>62</v>
      </c>
      <c r="F1691" s="6">
        <v>45412</v>
      </c>
      <c r="G1691" s="5">
        <v>14</v>
      </c>
      <c r="H1691" s="10">
        <v>11.1</v>
      </c>
      <c r="I1691" s="15">
        <f t="shared" si="225"/>
        <v>1.3</v>
      </c>
      <c r="J1691" s="8">
        <f t="shared" si="226"/>
        <v>1.3207547169811322</v>
      </c>
      <c r="K1691" s="5" t="s">
        <v>63</v>
      </c>
      <c r="L1691" s="5" t="s">
        <v>63</v>
      </c>
      <c r="M1691" s="5">
        <f t="shared" si="221"/>
        <v>2024</v>
      </c>
      <c r="N1691" s="5" t="str">
        <f t="shared" si="222"/>
        <v>Mayo</v>
      </c>
      <c r="O1691" s="6" t="str">
        <f t="shared" si="223"/>
        <v>2024-1</v>
      </c>
      <c r="P1691" s="16">
        <v>0</v>
      </c>
      <c r="Q1691" s="16">
        <v>0</v>
      </c>
      <c r="R1691" s="5">
        <v>0</v>
      </c>
      <c r="S1691" s="5" t="s">
        <v>29</v>
      </c>
      <c r="T1691" s="5" t="str">
        <f t="shared" si="224"/>
        <v>436-2024-05-31</v>
      </c>
    </row>
    <row r="1692" spans="1:20" x14ac:dyDescent="0.3">
      <c r="A1692" s="25">
        <v>436</v>
      </c>
      <c r="B1692" s="5" t="s">
        <v>130</v>
      </c>
      <c r="C1692" s="5" t="s">
        <v>101</v>
      </c>
      <c r="D1692" s="5" t="s">
        <v>23</v>
      </c>
      <c r="E1692" s="5" t="s">
        <v>62</v>
      </c>
      <c r="F1692" s="6">
        <v>45443</v>
      </c>
      <c r="G1692" s="5">
        <v>14</v>
      </c>
      <c r="H1692" s="10">
        <v>10.6</v>
      </c>
      <c r="I1692" s="15">
        <f t="shared" si="225"/>
        <v>1.3</v>
      </c>
      <c r="J1692" s="8">
        <f t="shared" si="226"/>
        <v>1.5909090909090908</v>
      </c>
      <c r="K1692" s="5" t="s">
        <v>63</v>
      </c>
      <c r="L1692" s="5" t="s">
        <v>63</v>
      </c>
      <c r="M1692" s="5">
        <f t="shared" si="221"/>
        <v>2024</v>
      </c>
      <c r="N1692" s="5" t="str">
        <f t="shared" si="222"/>
        <v>Junio</v>
      </c>
      <c r="O1692" s="6" t="str">
        <f t="shared" si="223"/>
        <v>2024-2</v>
      </c>
      <c r="P1692" s="16">
        <v>0</v>
      </c>
      <c r="Q1692" s="16">
        <v>0</v>
      </c>
      <c r="R1692" s="5">
        <v>0</v>
      </c>
      <c r="S1692" s="5" t="s">
        <v>29</v>
      </c>
      <c r="T1692" s="5" t="str">
        <f t="shared" si="224"/>
        <v>436-2024-06-30</v>
      </c>
    </row>
    <row r="1693" spans="1:20" x14ac:dyDescent="0.3">
      <c r="A1693" s="5">
        <v>436</v>
      </c>
      <c r="B1693" s="5" t="s">
        <v>130</v>
      </c>
      <c r="C1693" s="5" t="s">
        <v>101</v>
      </c>
      <c r="D1693" s="5" t="s">
        <v>23</v>
      </c>
      <c r="E1693" s="5" t="s">
        <v>62</v>
      </c>
      <c r="F1693" s="6">
        <v>45473</v>
      </c>
      <c r="G1693" s="5">
        <v>14</v>
      </c>
      <c r="H1693" s="5">
        <v>8.8000000000000007</v>
      </c>
      <c r="I1693" s="15">
        <f t="shared" si="225"/>
        <v>1.3</v>
      </c>
      <c r="J1693" s="8">
        <f t="shared" si="226"/>
        <v>1.4893617021276595</v>
      </c>
      <c r="K1693" s="5" t="s">
        <v>63</v>
      </c>
      <c r="L1693" s="5" t="s">
        <v>63</v>
      </c>
      <c r="M1693" s="5">
        <f t="shared" si="221"/>
        <v>2024</v>
      </c>
      <c r="N1693" s="5" t="str">
        <f t="shared" si="222"/>
        <v>Julio</v>
      </c>
      <c r="O1693" s="6" t="str">
        <f t="shared" si="223"/>
        <v>2024-2</v>
      </c>
      <c r="P1693" s="16">
        <v>0</v>
      </c>
      <c r="Q1693" s="16">
        <v>0</v>
      </c>
      <c r="R1693" s="5">
        <v>0</v>
      </c>
      <c r="S1693" s="5" t="s">
        <v>29</v>
      </c>
      <c r="T1693" s="5" t="str">
        <f t="shared" si="224"/>
        <v>436-2024-07-31</v>
      </c>
    </row>
    <row r="1694" spans="1:20" x14ac:dyDescent="0.3">
      <c r="A1694" s="25">
        <v>436</v>
      </c>
      <c r="B1694" s="5" t="s">
        <v>130</v>
      </c>
      <c r="C1694" s="5" t="s">
        <v>101</v>
      </c>
      <c r="D1694" s="5" t="s">
        <v>23</v>
      </c>
      <c r="E1694" s="5" t="s">
        <v>62</v>
      </c>
      <c r="F1694" s="6">
        <v>45504</v>
      </c>
      <c r="G1694" s="5">
        <v>14</v>
      </c>
      <c r="H1694" s="10">
        <v>9.4</v>
      </c>
      <c r="I1694" s="15">
        <f t="shared" si="225"/>
        <v>1.3</v>
      </c>
      <c r="J1694" s="8">
        <f t="shared" si="226"/>
        <v>1.6470588235294117</v>
      </c>
      <c r="K1694" s="5" t="s">
        <v>63</v>
      </c>
      <c r="L1694" s="5" t="s">
        <v>63</v>
      </c>
      <c r="M1694" s="5">
        <f t="shared" si="221"/>
        <v>2024</v>
      </c>
      <c r="N1694" s="5" t="str">
        <f t="shared" si="222"/>
        <v>Agosto</v>
      </c>
      <c r="O1694" s="6" t="str">
        <f t="shared" si="223"/>
        <v>2024-2</v>
      </c>
      <c r="P1694" s="16">
        <v>0</v>
      </c>
      <c r="Q1694" s="16">
        <v>0</v>
      </c>
      <c r="R1694" s="5">
        <v>0</v>
      </c>
      <c r="S1694" s="5" t="s">
        <v>29</v>
      </c>
      <c r="T1694" s="5" t="str">
        <f t="shared" si="224"/>
        <v>436-2024-08-31</v>
      </c>
    </row>
    <row r="1695" spans="1:20" x14ac:dyDescent="0.3">
      <c r="A1695" s="25">
        <v>436</v>
      </c>
      <c r="B1695" s="5" t="s">
        <v>130</v>
      </c>
      <c r="C1695" s="5" t="s">
        <v>101</v>
      </c>
      <c r="D1695" s="5" t="s">
        <v>23</v>
      </c>
      <c r="E1695" s="5" t="s">
        <v>62</v>
      </c>
      <c r="F1695" s="6">
        <v>45535</v>
      </c>
      <c r="G1695" s="5">
        <v>14</v>
      </c>
      <c r="H1695" s="10">
        <v>8.5</v>
      </c>
      <c r="I1695" s="15">
        <f t="shared" si="225"/>
        <v>1.3</v>
      </c>
      <c r="J1695" s="8">
        <f t="shared" si="226"/>
        <v>1.3333333333333333</v>
      </c>
      <c r="K1695" s="5" t="s">
        <v>63</v>
      </c>
      <c r="L1695" s="5" t="s">
        <v>63</v>
      </c>
      <c r="M1695" s="5">
        <f t="shared" si="221"/>
        <v>2024</v>
      </c>
      <c r="N1695" s="5" t="str">
        <f t="shared" si="222"/>
        <v>Septiembre</v>
      </c>
      <c r="O1695" s="6" t="str">
        <f t="shared" si="223"/>
        <v>2024-2</v>
      </c>
      <c r="P1695" s="16">
        <v>0</v>
      </c>
      <c r="Q1695" s="16">
        <v>0</v>
      </c>
      <c r="R1695" s="5">
        <v>0</v>
      </c>
      <c r="S1695" s="5" t="s">
        <v>29</v>
      </c>
      <c r="T1695" s="5" t="str">
        <f t="shared" si="224"/>
        <v>436-2024-09-30</v>
      </c>
    </row>
    <row r="1696" spans="1:20" x14ac:dyDescent="0.3">
      <c r="A1696" s="25">
        <v>436</v>
      </c>
      <c r="B1696" s="5" t="s">
        <v>130</v>
      </c>
      <c r="C1696" s="5" t="s">
        <v>101</v>
      </c>
      <c r="D1696" s="5" t="s">
        <v>23</v>
      </c>
      <c r="E1696" s="5" t="s">
        <v>62</v>
      </c>
      <c r="F1696" s="6">
        <v>45565</v>
      </c>
      <c r="G1696" s="5">
        <v>14</v>
      </c>
      <c r="H1696" s="10">
        <v>10.5</v>
      </c>
      <c r="I1696" s="15">
        <f t="shared" si="225"/>
        <v>1.3</v>
      </c>
      <c r="J1696" s="8">
        <f t="shared" si="226"/>
        <v>1.75</v>
      </c>
      <c r="K1696" s="5" t="s">
        <v>63</v>
      </c>
      <c r="L1696" s="5" t="s">
        <v>63</v>
      </c>
      <c r="M1696" s="5">
        <f t="shared" si="221"/>
        <v>2024</v>
      </c>
      <c r="N1696" s="5" t="str">
        <f t="shared" si="222"/>
        <v>Octubre</v>
      </c>
      <c r="O1696" s="6" t="str">
        <f t="shared" si="223"/>
        <v>2024-2</v>
      </c>
      <c r="P1696" s="16">
        <v>0</v>
      </c>
      <c r="Q1696" s="16">
        <v>0</v>
      </c>
      <c r="R1696" s="5">
        <v>0</v>
      </c>
      <c r="S1696" s="5" t="s">
        <v>29</v>
      </c>
      <c r="T1696" s="5" t="str">
        <f t="shared" si="224"/>
        <v>436-2024-10-31</v>
      </c>
    </row>
    <row r="1697" spans="1:20" x14ac:dyDescent="0.3">
      <c r="A1697" s="25">
        <v>436</v>
      </c>
      <c r="B1697" s="5" t="s">
        <v>130</v>
      </c>
      <c r="C1697" s="5" t="s">
        <v>101</v>
      </c>
      <c r="D1697" s="5" t="s">
        <v>23</v>
      </c>
      <c r="E1697" s="5" t="s">
        <v>62</v>
      </c>
      <c r="F1697" s="6">
        <v>45596</v>
      </c>
      <c r="G1697" s="5">
        <v>14</v>
      </c>
      <c r="H1697" s="10">
        <v>8</v>
      </c>
      <c r="I1697" s="15">
        <f t="shared" si="225"/>
        <v>1.3</v>
      </c>
      <c r="J1697" s="8">
        <f t="shared" si="226"/>
        <v>1.4</v>
      </c>
      <c r="K1697" s="5" t="s">
        <v>63</v>
      </c>
      <c r="L1697" s="5" t="s">
        <v>63</v>
      </c>
      <c r="M1697" s="5">
        <f t="shared" si="221"/>
        <v>2024</v>
      </c>
      <c r="N1697" s="5" t="str">
        <f t="shared" si="222"/>
        <v>Noviembre</v>
      </c>
      <c r="O1697" s="6" t="str">
        <f t="shared" si="223"/>
        <v>2024-2</v>
      </c>
      <c r="P1697" s="16">
        <v>0</v>
      </c>
      <c r="Q1697" s="16">
        <v>0</v>
      </c>
      <c r="R1697" s="5">
        <v>0</v>
      </c>
      <c r="S1697" s="5" t="s">
        <v>29</v>
      </c>
      <c r="T1697" s="5" t="str">
        <f t="shared" si="224"/>
        <v>436-2024-11-30</v>
      </c>
    </row>
    <row r="1698" spans="1:20" x14ac:dyDescent="0.3">
      <c r="A1698" s="25">
        <v>436</v>
      </c>
      <c r="B1698" s="5" t="s">
        <v>130</v>
      </c>
      <c r="C1698" s="5" t="s">
        <v>101</v>
      </c>
      <c r="D1698" s="5" t="s">
        <v>23</v>
      </c>
      <c r="E1698" s="5" t="s">
        <v>62</v>
      </c>
      <c r="F1698" s="6">
        <v>45626</v>
      </c>
      <c r="G1698" s="5">
        <v>14</v>
      </c>
      <c r="H1698" s="10">
        <v>10</v>
      </c>
      <c r="I1698" s="15">
        <f t="shared" si="225"/>
        <v>0.82498526812021222</v>
      </c>
      <c r="J1698" s="8">
        <f t="shared" si="226"/>
        <v>0.82498526812021222</v>
      </c>
      <c r="K1698" s="5" t="s">
        <v>63</v>
      </c>
      <c r="L1698" s="5" t="s">
        <v>63</v>
      </c>
      <c r="M1698" s="5">
        <f t="shared" si="221"/>
        <v>2024</v>
      </c>
      <c r="N1698" s="5" t="str">
        <f t="shared" si="222"/>
        <v>Diciembre</v>
      </c>
      <c r="O1698" s="6" t="str">
        <f t="shared" si="223"/>
        <v>2023-2</v>
      </c>
      <c r="P1698" s="16">
        <v>0</v>
      </c>
      <c r="Q1698" s="16">
        <v>0</v>
      </c>
      <c r="R1698" s="5">
        <v>0</v>
      </c>
      <c r="S1698" s="5" t="s">
        <v>29</v>
      </c>
      <c r="T1698" s="5" t="str">
        <f t="shared" si="224"/>
        <v>436-2024-12-31</v>
      </c>
    </row>
    <row r="1699" spans="1:20" x14ac:dyDescent="0.3">
      <c r="A1699" s="25">
        <v>436</v>
      </c>
      <c r="B1699" s="5" t="s">
        <v>130</v>
      </c>
      <c r="C1699" s="5" t="s">
        <v>101</v>
      </c>
      <c r="D1699" s="5" t="s">
        <v>23</v>
      </c>
      <c r="E1699" s="5" t="s">
        <v>62</v>
      </c>
      <c r="F1699" s="6">
        <v>45657</v>
      </c>
      <c r="G1699" s="5">
        <v>14</v>
      </c>
      <c r="H1699" s="10">
        <v>16.97</v>
      </c>
      <c r="I1699" s="15">
        <f t="shared" si="225"/>
        <v>0.83125686489879169</v>
      </c>
      <c r="J1699" s="8">
        <f t="shared" si="226"/>
        <v>0.83125686489879169</v>
      </c>
      <c r="K1699" s="5" t="s">
        <v>63</v>
      </c>
      <c r="L1699" s="5" t="s">
        <v>63</v>
      </c>
      <c r="M1699" s="5">
        <f t="shared" si="221"/>
        <v>2023</v>
      </c>
      <c r="N1699" s="5" t="str">
        <f t="shared" si="222"/>
        <v>Octubre</v>
      </c>
      <c r="O1699" s="6" t="str">
        <f t="shared" si="223"/>
        <v>2023-2</v>
      </c>
      <c r="P1699" s="16">
        <v>0</v>
      </c>
      <c r="Q1699" s="16">
        <v>0</v>
      </c>
      <c r="R1699" s="5">
        <v>0</v>
      </c>
      <c r="S1699" s="5" t="s">
        <v>29</v>
      </c>
      <c r="T1699" s="5" t="str">
        <f t="shared" si="224"/>
        <v>437-2023-10-31</v>
      </c>
    </row>
    <row r="1700" spans="1:20" x14ac:dyDescent="0.3">
      <c r="A1700" s="25">
        <v>437</v>
      </c>
      <c r="B1700" s="5" t="s">
        <v>93</v>
      </c>
      <c r="C1700" s="5" t="s">
        <v>249</v>
      </c>
      <c r="D1700" s="5" t="s">
        <v>73</v>
      </c>
      <c r="E1700" s="5" t="s">
        <v>24</v>
      </c>
      <c r="F1700" s="6">
        <v>45230</v>
      </c>
      <c r="G1700" s="5">
        <v>80</v>
      </c>
      <c r="H1700" s="9">
        <v>96.239806704922998</v>
      </c>
      <c r="I1700" s="15">
        <f>IFERROR(IF((H1701/G1701)&gt;1.3,1.3,H1701/G1701),"")</f>
        <v>1.2029975838115374</v>
      </c>
      <c r="J1700" s="15">
        <f>IFERROR(IF((H1701/G1701)&gt;H1701/G1701,1.3,H1701/G1701),"")</f>
        <v>1.2029975838115374</v>
      </c>
      <c r="K1700" s="5" t="s">
        <v>25</v>
      </c>
      <c r="L1700" s="5" t="s">
        <v>25</v>
      </c>
      <c r="M1700" s="5">
        <f t="shared" si="221"/>
        <v>2023</v>
      </c>
      <c r="N1700" s="5" t="str">
        <f t="shared" si="222"/>
        <v>Diciembre</v>
      </c>
      <c r="O1700" s="6" t="str">
        <f t="shared" si="223"/>
        <v>2024-2</v>
      </c>
      <c r="P1700" s="16">
        <v>0</v>
      </c>
      <c r="Q1700" s="16">
        <v>0</v>
      </c>
      <c r="R1700" s="5">
        <v>0</v>
      </c>
      <c r="S1700" s="5" t="s">
        <v>51</v>
      </c>
      <c r="T1700" s="5" t="str">
        <f t="shared" si="224"/>
        <v>437-2023-12-31</v>
      </c>
    </row>
    <row r="1701" spans="1:20" x14ac:dyDescent="0.3">
      <c r="A1701" s="5">
        <v>437</v>
      </c>
      <c r="B1701" s="5" t="s">
        <v>413</v>
      </c>
      <c r="C1701" s="5" t="s">
        <v>249</v>
      </c>
      <c r="D1701" s="5" t="s">
        <v>73</v>
      </c>
      <c r="E1701" s="5" t="s">
        <v>24</v>
      </c>
      <c r="F1701" s="6">
        <v>45291</v>
      </c>
      <c r="G1701" s="5">
        <v>80</v>
      </c>
      <c r="H1701" s="5">
        <v>96.239806704922998</v>
      </c>
      <c r="I1701" s="15">
        <v>1.202997583811537</v>
      </c>
      <c r="J1701" s="15">
        <v>1.202997583811537</v>
      </c>
      <c r="K1701" s="5" t="s">
        <v>25</v>
      </c>
      <c r="L1701" s="5" t="s">
        <v>25</v>
      </c>
      <c r="M1701" s="5">
        <f t="shared" si="221"/>
        <v>2024</v>
      </c>
      <c r="N1701" s="5" t="str">
        <f t="shared" si="222"/>
        <v>Diciembre</v>
      </c>
      <c r="O1701" s="6" t="str">
        <f t="shared" si="223"/>
        <v>2023-2</v>
      </c>
      <c r="P1701" s="5">
        <v>0</v>
      </c>
      <c r="Q1701" s="5">
        <v>0</v>
      </c>
      <c r="R1701" s="5">
        <v>0</v>
      </c>
      <c r="S1701" s="5" t="s">
        <v>51</v>
      </c>
      <c r="T1701" s="5" t="str">
        <f t="shared" si="224"/>
        <v>437-2024-12-31</v>
      </c>
    </row>
    <row r="1702" spans="1:20" x14ac:dyDescent="0.3">
      <c r="A1702" s="25">
        <v>437</v>
      </c>
      <c r="B1702" s="5" t="s">
        <v>413</v>
      </c>
      <c r="C1702" s="5" t="s">
        <v>249</v>
      </c>
      <c r="D1702" s="5" t="s">
        <v>73</v>
      </c>
      <c r="E1702" s="5" t="s">
        <v>24</v>
      </c>
      <c r="F1702" s="6">
        <v>45657</v>
      </c>
      <c r="G1702" s="5">
        <v>80</v>
      </c>
      <c r="H1702" s="10">
        <v>84</v>
      </c>
      <c r="I1702" s="15">
        <f>IFERROR(IF((H1703/G1703)&gt;1.3,1.3,H1703/G1703),"")</f>
        <v>1</v>
      </c>
      <c r="J1702" s="15">
        <f>IFERROR(IF((H1703/G1703)&gt;H1703/G1703,1.3,H1703/G1703),"")</f>
        <v>1</v>
      </c>
      <c r="K1702" s="5" t="s">
        <v>25</v>
      </c>
      <c r="L1702" s="5" t="s">
        <v>25</v>
      </c>
      <c r="M1702" s="5">
        <f t="shared" si="221"/>
        <v>2023</v>
      </c>
      <c r="N1702" s="5" t="str">
        <f t="shared" si="222"/>
        <v>Diciembre</v>
      </c>
      <c r="O1702" s="6" t="str">
        <f t="shared" si="223"/>
        <v>2023-2</v>
      </c>
      <c r="P1702" s="16">
        <v>0</v>
      </c>
      <c r="Q1702" s="16">
        <v>0</v>
      </c>
      <c r="R1702" s="5">
        <v>0</v>
      </c>
      <c r="S1702" s="5" t="s">
        <v>51</v>
      </c>
      <c r="T1702" s="5" t="str">
        <f t="shared" si="224"/>
        <v>438-2023-12-31</v>
      </c>
    </row>
    <row r="1703" spans="1:20" x14ac:dyDescent="0.3">
      <c r="A1703" s="37">
        <v>438</v>
      </c>
      <c r="B1703" s="5" t="s">
        <v>414</v>
      </c>
      <c r="C1703" s="5" t="s">
        <v>323</v>
      </c>
      <c r="D1703" s="5" t="s">
        <v>54</v>
      </c>
      <c r="E1703" s="5" t="s">
        <v>24</v>
      </c>
      <c r="F1703" s="6">
        <v>45291</v>
      </c>
      <c r="G1703" s="5">
        <v>100</v>
      </c>
      <c r="H1703" s="9">
        <v>100</v>
      </c>
      <c r="I1703" s="15">
        <f>IFERROR(IF((H1704/G1704)&gt;1.3,1.3,H1704/G1704),"")</f>
        <v>1</v>
      </c>
      <c r="J1703" s="15">
        <f>IFERROR(IF((H1704/G1704)&gt;H1704/G1704,1.3,H1704/G1704),"")</f>
        <v>1</v>
      </c>
      <c r="K1703" s="5" t="s">
        <v>25</v>
      </c>
      <c r="L1703" s="5" t="s">
        <v>25</v>
      </c>
      <c r="M1703" s="5">
        <f t="shared" si="221"/>
        <v>2023</v>
      </c>
      <c r="N1703" s="5" t="str">
        <f t="shared" si="222"/>
        <v>Diciembre</v>
      </c>
      <c r="O1703" s="6" t="str">
        <f t="shared" si="223"/>
        <v>2024-1</v>
      </c>
      <c r="P1703" s="16">
        <v>0</v>
      </c>
      <c r="Q1703" s="16">
        <v>0</v>
      </c>
      <c r="R1703" s="5">
        <v>0</v>
      </c>
      <c r="S1703" s="5" t="s">
        <v>29</v>
      </c>
      <c r="T1703" s="5" t="str">
        <f t="shared" si="224"/>
        <v>439-2023-12-31</v>
      </c>
    </row>
    <row r="1704" spans="1:20" x14ac:dyDescent="0.3">
      <c r="A1704" s="37">
        <v>439</v>
      </c>
      <c r="B1704" s="5" t="s">
        <v>415</v>
      </c>
      <c r="C1704" s="5" t="s">
        <v>323</v>
      </c>
      <c r="D1704" s="5" t="s">
        <v>54</v>
      </c>
      <c r="E1704" s="5" t="s">
        <v>24</v>
      </c>
      <c r="F1704" s="6">
        <v>45291</v>
      </c>
      <c r="G1704" s="5">
        <v>100</v>
      </c>
      <c r="H1704" s="9">
        <v>100</v>
      </c>
      <c r="I1704" s="15">
        <f>IFERROR(IF((H1705/G1705)&gt;1.3,1.3,H1705/G1705),"")</f>
        <v>1</v>
      </c>
      <c r="J1704" s="15">
        <f>IFERROR(IF((H1705/G1705)&gt;H1705/G1705,1.3,H1705/G1705),"")</f>
        <v>1</v>
      </c>
      <c r="K1704" s="5" t="s">
        <v>25</v>
      </c>
      <c r="L1704" s="5" t="s">
        <v>25</v>
      </c>
      <c r="M1704" s="5">
        <f t="shared" si="221"/>
        <v>2024</v>
      </c>
      <c r="N1704" s="5" t="str">
        <f t="shared" si="222"/>
        <v>Junio</v>
      </c>
      <c r="O1704" s="6" t="str">
        <f t="shared" si="223"/>
        <v>2024-2</v>
      </c>
      <c r="P1704" s="16">
        <v>0</v>
      </c>
      <c r="Q1704" s="16">
        <v>0</v>
      </c>
      <c r="R1704" s="5">
        <v>0</v>
      </c>
      <c r="S1704" s="5" t="s">
        <v>29</v>
      </c>
      <c r="T1704" s="5" t="str">
        <f t="shared" si="224"/>
        <v>439-2024-06-30</v>
      </c>
    </row>
    <row r="1705" spans="1:20" x14ac:dyDescent="0.3">
      <c r="A1705" s="5">
        <v>439</v>
      </c>
      <c r="B1705" s="5" t="s">
        <v>415</v>
      </c>
      <c r="C1705" s="5" t="s">
        <v>323</v>
      </c>
      <c r="D1705" s="5" t="s">
        <v>54</v>
      </c>
      <c r="E1705" s="5" t="s">
        <v>24</v>
      </c>
      <c r="F1705" s="6">
        <v>45473</v>
      </c>
      <c r="G1705" s="5">
        <v>100</v>
      </c>
      <c r="H1705" s="5">
        <v>100</v>
      </c>
      <c r="I1705" s="15">
        <v>1</v>
      </c>
      <c r="J1705" s="15">
        <v>1</v>
      </c>
      <c r="K1705" s="5" t="s">
        <v>25</v>
      </c>
      <c r="L1705" s="5" t="s">
        <v>25</v>
      </c>
      <c r="M1705" s="5">
        <f t="shared" si="221"/>
        <v>2024</v>
      </c>
      <c r="N1705" s="5" t="str">
        <f t="shared" si="222"/>
        <v>Diciembre</v>
      </c>
      <c r="O1705" s="6" t="str">
        <f t="shared" si="223"/>
        <v>2023-2</v>
      </c>
      <c r="P1705" s="16">
        <v>0</v>
      </c>
      <c r="Q1705" s="5">
        <v>0</v>
      </c>
      <c r="R1705" s="5">
        <v>0</v>
      </c>
      <c r="S1705" s="5" t="s">
        <v>29</v>
      </c>
      <c r="T1705" s="5" t="str">
        <f t="shared" si="224"/>
        <v>439-2024-12-31</v>
      </c>
    </row>
    <row r="1706" spans="1:20" x14ac:dyDescent="0.3">
      <c r="A1706" s="25">
        <v>439</v>
      </c>
      <c r="B1706" s="5" t="s">
        <v>415</v>
      </c>
      <c r="C1706" s="5" t="s">
        <v>323</v>
      </c>
      <c r="D1706" s="5" t="s">
        <v>54</v>
      </c>
      <c r="E1706" s="5" t="s">
        <v>24</v>
      </c>
      <c r="F1706" s="6">
        <v>45657</v>
      </c>
      <c r="G1706" s="5">
        <v>100</v>
      </c>
      <c r="H1706" s="10">
        <v>100</v>
      </c>
      <c r="I1706" s="15">
        <f t="shared" ref="I1706:I1714" si="227">IFERROR(IF((H1707/G1707)&gt;1.3,1.3,H1707/G1707),"")</f>
        <v>0.99744897959183676</v>
      </c>
      <c r="J1706" s="15">
        <f t="shared" ref="J1706:J1714" si="228">IFERROR(IF((H1707/G1707)&gt;H1707/G1707,1.3,H1707/G1707),"")</f>
        <v>0.99744897959183676</v>
      </c>
      <c r="K1706" s="5" t="s">
        <v>25</v>
      </c>
      <c r="L1706" s="5" t="s">
        <v>25</v>
      </c>
      <c r="M1706" s="5">
        <f t="shared" si="221"/>
        <v>2023</v>
      </c>
      <c r="N1706" s="5" t="str">
        <f t="shared" si="222"/>
        <v>Diciembre</v>
      </c>
      <c r="O1706" s="6" t="str">
        <f t="shared" si="223"/>
        <v>2024-1</v>
      </c>
      <c r="P1706" s="16">
        <v>0</v>
      </c>
      <c r="Q1706" s="16">
        <v>0</v>
      </c>
      <c r="R1706" s="5">
        <v>0</v>
      </c>
      <c r="S1706" s="5" t="s">
        <v>29</v>
      </c>
      <c r="T1706" s="5" t="str">
        <f t="shared" si="224"/>
        <v>440-2023-12-31</v>
      </c>
    </row>
    <row r="1707" spans="1:20" x14ac:dyDescent="0.3">
      <c r="A1707" s="37">
        <v>440</v>
      </c>
      <c r="B1707" s="5" t="s">
        <v>416</v>
      </c>
      <c r="C1707" s="5" t="s">
        <v>323</v>
      </c>
      <c r="D1707" s="5" t="s">
        <v>54</v>
      </c>
      <c r="E1707" s="5" t="s">
        <v>24</v>
      </c>
      <c r="F1707" s="6">
        <v>45291</v>
      </c>
      <c r="G1707" s="5">
        <v>98</v>
      </c>
      <c r="H1707" s="9">
        <v>97.75</v>
      </c>
      <c r="I1707" s="15">
        <f t="shared" si="227"/>
        <v>1.0176530612244898</v>
      </c>
      <c r="J1707" s="15">
        <f t="shared" si="228"/>
        <v>1.0176530612244898</v>
      </c>
      <c r="K1707" s="5" t="s">
        <v>25</v>
      </c>
      <c r="L1707" s="5" t="s">
        <v>25</v>
      </c>
      <c r="M1707" s="5">
        <f t="shared" si="221"/>
        <v>2024</v>
      </c>
      <c r="N1707" s="5" t="str">
        <f t="shared" si="222"/>
        <v>Junio</v>
      </c>
      <c r="O1707" s="6" t="str">
        <f t="shared" si="223"/>
        <v>2024-2</v>
      </c>
      <c r="P1707" s="16">
        <v>0</v>
      </c>
      <c r="Q1707" s="16">
        <v>1</v>
      </c>
      <c r="R1707" s="5">
        <v>0</v>
      </c>
      <c r="S1707" s="5" t="s">
        <v>29</v>
      </c>
      <c r="T1707" s="5" t="str">
        <f t="shared" si="224"/>
        <v>440-2024-06-30</v>
      </c>
    </row>
    <row r="1708" spans="1:20" x14ac:dyDescent="0.3">
      <c r="A1708" s="5">
        <v>440</v>
      </c>
      <c r="B1708" s="5" t="s">
        <v>416</v>
      </c>
      <c r="C1708" s="5" t="s">
        <v>323</v>
      </c>
      <c r="D1708" s="5" t="s">
        <v>54</v>
      </c>
      <c r="E1708" s="5" t="s">
        <v>24</v>
      </c>
      <c r="F1708" s="6">
        <v>45473</v>
      </c>
      <c r="G1708" s="5">
        <v>98</v>
      </c>
      <c r="H1708" s="5">
        <v>99.73</v>
      </c>
      <c r="I1708" s="15">
        <f t="shared" si="227"/>
        <v>1.0126530612244897</v>
      </c>
      <c r="J1708" s="15">
        <f t="shared" si="228"/>
        <v>1.0126530612244897</v>
      </c>
      <c r="K1708" s="5" t="s">
        <v>25</v>
      </c>
      <c r="L1708" s="5" t="s">
        <v>25</v>
      </c>
      <c r="M1708" s="5">
        <f t="shared" si="221"/>
        <v>2024</v>
      </c>
      <c r="N1708" s="5" t="str">
        <f t="shared" si="222"/>
        <v>Diciembre</v>
      </c>
      <c r="O1708" s="6" t="str">
        <f t="shared" si="223"/>
        <v>2024-1</v>
      </c>
      <c r="P1708" s="16">
        <v>0</v>
      </c>
      <c r="Q1708" s="5">
        <v>1</v>
      </c>
      <c r="R1708" s="5">
        <v>0</v>
      </c>
      <c r="S1708" s="5" t="s">
        <v>29</v>
      </c>
      <c r="T1708" s="5" t="str">
        <f t="shared" si="224"/>
        <v>440-2024-12-31</v>
      </c>
    </row>
    <row r="1709" spans="1:20" x14ac:dyDescent="0.3">
      <c r="A1709" s="25">
        <v>440</v>
      </c>
      <c r="B1709" s="5" t="s">
        <v>416</v>
      </c>
      <c r="C1709" s="5" t="s">
        <v>323</v>
      </c>
      <c r="D1709" s="5" t="s">
        <v>54</v>
      </c>
      <c r="E1709" s="5" t="s">
        <v>24</v>
      </c>
      <c r="F1709" s="6">
        <v>45657</v>
      </c>
      <c r="G1709" s="5">
        <v>98</v>
      </c>
      <c r="H1709" s="10">
        <v>99.24</v>
      </c>
      <c r="I1709" s="15">
        <f t="shared" si="227"/>
        <v>0.97577777777777774</v>
      </c>
      <c r="J1709" s="15">
        <f t="shared" si="228"/>
        <v>0.97577777777777774</v>
      </c>
      <c r="K1709" s="5" t="s">
        <v>25</v>
      </c>
      <c r="L1709" s="5" t="s">
        <v>25</v>
      </c>
      <c r="M1709" s="5">
        <f t="shared" si="221"/>
        <v>2024</v>
      </c>
      <c r="N1709" s="5" t="str">
        <f t="shared" si="222"/>
        <v>Enero</v>
      </c>
      <c r="O1709" s="6" t="str">
        <f t="shared" si="223"/>
        <v>2024-1</v>
      </c>
      <c r="P1709" s="16">
        <v>0</v>
      </c>
      <c r="Q1709" s="16">
        <v>1</v>
      </c>
      <c r="R1709" s="5">
        <v>0</v>
      </c>
      <c r="S1709" s="5" t="s">
        <v>29</v>
      </c>
      <c r="T1709" s="5" t="str">
        <f t="shared" si="224"/>
        <v>441-2024-01-31</v>
      </c>
    </row>
    <row r="1710" spans="1:20" x14ac:dyDescent="0.3">
      <c r="A1710" s="25">
        <v>441</v>
      </c>
      <c r="B1710" s="5" t="s">
        <v>417</v>
      </c>
      <c r="C1710" s="5" t="s">
        <v>33</v>
      </c>
      <c r="D1710" s="5" t="s">
        <v>23</v>
      </c>
      <c r="E1710" s="5" t="s">
        <v>24</v>
      </c>
      <c r="F1710" s="6">
        <v>45322</v>
      </c>
      <c r="G1710" s="5">
        <v>90</v>
      </c>
      <c r="H1710" s="10">
        <v>87.82</v>
      </c>
      <c r="I1710" s="15">
        <f t="shared" si="227"/>
        <v>1.0097777777777777</v>
      </c>
      <c r="J1710" s="15">
        <f t="shared" si="228"/>
        <v>1.0097777777777777</v>
      </c>
      <c r="K1710" s="5" t="s">
        <v>25</v>
      </c>
      <c r="L1710" s="11" t="s">
        <v>25</v>
      </c>
      <c r="M1710" s="5">
        <f t="shared" si="221"/>
        <v>2024</v>
      </c>
      <c r="N1710" s="5" t="str">
        <f t="shared" si="222"/>
        <v>Febrero</v>
      </c>
      <c r="O1710" s="6" t="str">
        <f t="shared" si="223"/>
        <v>2024-1</v>
      </c>
      <c r="P1710" s="16">
        <v>0</v>
      </c>
      <c r="Q1710" s="16">
        <v>1</v>
      </c>
      <c r="R1710" s="5">
        <v>0</v>
      </c>
      <c r="S1710" s="5" t="s">
        <v>29</v>
      </c>
      <c r="T1710" s="5" t="str">
        <f t="shared" si="224"/>
        <v>441-2024-02-29</v>
      </c>
    </row>
    <row r="1711" spans="1:20" x14ac:dyDescent="0.3">
      <c r="A1711" s="25">
        <v>441</v>
      </c>
      <c r="B1711" s="5" t="s">
        <v>417</v>
      </c>
      <c r="C1711" s="5" t="s">
        <v>33</v>
      </c>
      <c r="D1711" s="5" t="s">
        <v>23</v>
      </c>
      <c r="E1711" s="5" t="s">
        <v>24</v>
      </c>
      <c r="F1711" s="6">
        <v>45351</v>
      </c>
      <c r="G1711" s="5">
        <v>90</v>
      </c>
      <c r="H1711" s="10">
        <v>90.88</v>
      </c>
      <c r="I1711" s="15">
        <f t="shared" si="227"/>
        <v>1.016888888888889</v>
      </c>
      <c r="J1711" s="15">
        <f t="shared" si="228"/>
        <v>1.016888888888889</v>
      </c>
      <c r="K1711" s="5" t="s">
        <v>25</v>
      </c>
      <c r="L1711" s="11" t="s">
        <v>25</v>
      </c>
      <c r="M1711" s="5">
        <f t="shared" si="221"/>
        <v>2024</v>
      </c>
      <c r="N1711" s="5" t="str">
        <f t="shared" si="222"/>
        <v>Marzo</v>
      </c>
      <c r="O1711" s="6" t="str">
        <f t="shared" si="223"/>
        <v>2024-1</v>
      </c>
      <c r="P1711" s="16">
        <v>0</v>
      </c>
      <c r="Q1711" s="16">
        <v>1</v>
      </c>
      <c r="R1711" s="5">
        <v>0</v>
      </c>
      <c r="S1711" s="5" t="s">
        <v>29</v>
      </c>
      <c r="T1711" s="5" t="str">
        <f t="shared" si="224"/>
        <v>441-2024-03-31</v>
      </c>
    </row>
    <row r="1712" spans="1:20" x14ac:dyDescent="0.3">
      <c r="A1712" s="25">
        <v>441</v>
      </c>
      <c r="B1712" s="5" t="s">
        <v>417</v>
      </c>
      <c r="C1712" s="5" t="s">
        <v>33</v>
      </c>
      <c r="D1712" s="5" t="s">
        <v>23</v>
      </c>
      <c r="E1712" s="5" t="s">
        <v>24</v>
      </c>
      <c r="F1712" s="6">
        <v>45382</v>
      </c>
      <c r="G1712" s="5">
        <v>90</v>
      </c>
      <c r="H1712" s="10">
        <v>91.52</v>
      </c>
      <c r="I1712" s="15">
        <f t="shared" si="227"/>
        <v>1.0646666666666667</v>
      </c>
      <c r="J1712" s="15">
        <f t="shared" si="228"/>
        <v>1.0646666666666667</v>
      </c>
      <c r="K1712" s="5" t="s">
        <v>25</v>
      </c>
      <c r="L1712" s="11" t="s">
        <v>25</v>
      </c>
      <c r="M1712" s="5">
        <f t="shared" si="221"/>
        <v>2024</v>
      </c>
      <c r="N1712" s="5" t="str">
        <f t="shared" si="222"/>
        <v>Abril</v>
      </c>
      <c r="O1712" s="6" t="str">
        <f t="shared" si="223"/>
        <v>2024-1</v>
      </c>
      <c r="P1712" s="16">
        <v>0</v>
      </c>
      <c r="Q1712" s="16">
        <v>1</v>
      </c>
      <c r="R1712" s="5">
        <v>0</v>
      </c>
      <c r="S1712" s="5" t="s">
        <v>29</v>
      </c>
      <c r="T1712" s="5" t="str">
        <f t="shared" si="224"/>
        <v>441-2024-04-30</v>
      </c>
    </row>
    <row r="1713" spans="1:20" x14ac:dyDescent="0.3">
      <c r="A1713" s="25">
        <v>441</v>
      </c>
      <c r="B1713" s="5" t="s">
        <v>417</v>
      </c>
      <c r="C1713" s="5" t="s">
        <v>33</v>
      </c>
      <c r="D1713" s="5" t="s">
        <v>23</v>
      </c>
      <c r="E1713" s="5" t="s">
        <v>24</v>
      </c>
      <c r="F1713" s="6">
        <v>45412</v>
      </c>
      <c r="G1713" s="5">
        <v>90</v>
      </c>
      <c r="H1713" s="10">
        <v>95.82</v>
      </c>
      <c r="I1713" s="15">
        <f t="shared" si="227"/>
        <v>1.0765555555555555</v>
      </c>
      <c r="J1713" s="15">
        <f t="shared" si="228"/>
        <v>1.0765555555555555</v>
      </c>
      <c r="K1713" s="5" t="s">
        <v>25</v>
      </c>
      <c r="L1713" s="11" t="s">
        <v>25</v>
      </c>
      <c r="M1713" s="5">
        <f t="shared" si="221"/>
        <v>2024</v>
      </c>
      <c r="N1713" s="5" t="str">
        <f t="shared" si="222"/>
        <v>Mayo</v>
      </c>
      <c r="O1713" s="6" t="str">
        <f t="shared" si="223"/>
        <v>2024-1</v>
      </c>
      <c r="P1713" s="16">
        <v>0</v>
      </c>
      <c r="Q1713" s="16">
        <v>1</v>
      </c>
      <c r="R1713" s="5">
        <v>0</v>
      </c>
      <c r="S1713" s="5" t="s">
        <v>29</v>
      </c>
      <c r="T1713" s="5" t="str">
        <f t="shared" si="224"/>
        <v>441-2024-05-31</v>
      </c>
    </row>
    <row r="1714" spans="1:20" x14ac:dyDescent="0.3">
      <c r="A1714" s="25">
        <v>441</v>
      </c>
      <c r="B1714" s="5" t="s">
        <v>417</v>
      </c>
      <c r="C1714" s="5" t="s">
        <v>33</v>
      </c>
      <c r="D1714" s="5" t="s">
        <v>23</v>
      </c>
      <c r="E1714" s="5" t="s">
        <v>24</v>
      </c>
      <c r="F1714" s="6">
        <v>45443</v>
      </c>
      <c r="G1714" s="5">
        <v>90</v>
      </c>
      <c r="H1714" s="10">
        <v>96.89</v>
      </c>
      <c r="I1714" s="15">
        <f t="shared" si="227"/>
        <v>1.1272141706924224</v>
      </c>
      <c r="J1714" s="15">
        <f t="shared" si="228"/>
        <v>1.1272141706924224</v>
      </c>
      <c r="K1714" s="5" t="s">
        <v>25</v>
      </c>
      <c r="L1714" s="11" t="s">
        <v>25</v>
      </c>
      <c r="M1714" s="5">
        <f t="shared" si="221"/>
        <v>2024</v>
      </c>
      <c r="N1714" s="5" t="str">
        <f t="shared" si="222"/>
        <v>Junio</v>
      </c>
      <c r="O1714" s="6" t="str">
        <f t="shared" si="223"/>
        <v>2024-2</v>
      </c>
      <c r="P1714" s="16">
        <v>0</v>
      </c>
      <c r="Q1714" s="16">
        <v>1</v>
      </c>
      <c r="R1714" s="5">
        <v>0</v>
      </c>
      <c r="S1714" s="5" t="s">
        <v>29</v>
      </c>
      <c r="T1714" s="5" t="str">
        <f t="shared" si="224"/>
        <v>441-2024-06-30</v>
      </c>
    </row>
    <row r="1715" spans="1:20" x14ac:dyDescent="0.3">
      <c r="A1715" s="5">
        <v>441</v>
      </c>
      <c r="B1715" s="5" t="s">
        <v>417</v>
      </c>
      <c r="C1715" s="5" t="s">
        <v>33</v>
      </c>
      <c r="D1715" s="5" t="s">
        <v>23</v>
      </c>
      <c r="E1715" s="5" t="s">
        <v>24</v>
      </c>
      <c r="F1715" s="6">
        <v>45473</v>
      </c>
      <c r="G1715" s="5">
        <v>90</v>
      </c>
      <c r="H1715" s="5">
        <v>101.44927536231801</v>
      </c>
      <c r="I1715" s="15">
        <v>1.1272141706924219</v>
      </c>
      <c r="J1715" s="15">
        <v>1.1272141706924219</v>
      </c>
      <c r="K1715" s="5" t="s">
        <v>25</v>
      </c>
      <c r="L1715" s="11" t="s">
        <v>25</v>
      </c>
      <c r="M1715" s="5">
        <f t="shared" si="221"/>
        <v>2024</v>
      </c>
      <c r="N1715" s="5" t="str">
        <f t="shared" si="222"/>
        <v>Julio</v>
      </c>
      <c r="O1715" s="6" t="str">
        <f t="shared" si="223"/>
        <v>2024-2</v>
      </c>
      <c r="P1715" s="5">
        <v>0</v>
      </c>
      <c r="Q1715" s="5">
        <v>0</v>
      </c>
      <c r="R1715" s="5">
        <v>0</v>
      </c>
      <c r="S1715" s="5" t="s">
        <v>29</v>
      </c>
      <c r="T1715" s="5" t="str">
        <f t="shared" si="224"/>
        <v>441-2024-07-31</v>
      </c>
    </row>
    <row r="1716" spans="1:20" x14ac:dyDescent="0.3">
      <c r="A1716" s="25">
        <v>441</v>
      </c>
      <c r="B1716" s="5" t="s">
        <v>417</v>
      </c>
      <c r="C1716" s="5" t="s">
        <v>33</v>
      </c>
      <c r="D1716" s="5" t="s">
        <v>23</v>
      </c>
      <c r="E1716" s="5" t="s">
        <v>24</v>
      </c>
      <c r="F1716" s="6">
        <v>45504</v>
      </c>
      <c r="G1716" s="5">
        <v>90</v>
      </c>
      <c r="H1716" s="10">
        <v>91.2</v>
      </c>
      <c r="I1716" s="15">
        <f t="shared" ref="I1716:I1721" si="229">IFERROR(IF((H1717/G1717)&gt;1.3,1.3,H1717/G1717),"")</f>
        <v>1.0906726124117421</v>
      </c>
      <c r="J1716" s="15">
        <f t="shared" ref="J1716:J1721" si="230">IFERROR(IF((H1717/G1717)&gt;H1717/G1717,1.3,H1717/G1717),"")</f>
        <v>1.0906726124117421</v>
      </c>
      <c r="K1716" s="5" t="s">
        <v>25</v>
      </c>
      <c r="L1716" s="11" t="s">
        <v>25</v>
      </c>
      <c r="M1716" s="5">
        <f t="shared" si="221"/>
        <v>2024</v>
      </c>
      <c r="N1716" s="5" t="str">
        <f t="shared" si="222"/>
        <v>Agosto</v>
      </c>
      <c r="O1716" s="6" t="str">
        <f t="shared" si="223"/>
        <v>2024-2</v>
      </c>
      <c r="P1716" s="16">
        <v>0</v>
      </c>
      <c r="Q1716" s="16">
        <v>0</v>
      </c>
      <c r="R1716" s="5">
        <v>0</v>
      </c>
      <c r="S1716" s="5" t="s">
        <v>29</v>
      </c>
      <c r="T1716" s="5" t="str">
        <f t="shared" si="224"/>
        <v>441-2024-08-31</v>
      </c>
    </row>
    <row r="1717" spans="1:20" x14ac:dyDescent="0.3">
      <c r="A1717" s="25">
        <v>441</v>
      </c>
      <c r="B1717" s="5" t="s">
        <v>417</v>
      </c>
      <c r="C1717" s="5" t="s">
        <v>33</v>
      </c>
      <c r="D1717" s="5" t="s">
        <v>23</v>
      </c>
      <c r="E1717" s="5" t="s">
        <v>24</v>
      </c>
      <c r="F1717" s="6">
        <v>45535</v>
      </c>
      <c r="G1717" s="5">
        <v>90</v>
      </c>
      <c r="H1717" s="10">
        <v>98.160535117056796</v>
      </c>
      <c r="I1717" s="15">
        <f t="shared" si="229"/>
        <v>1.0865507417231555</v>
      </c>
      <c r="J1717" s="15">
        <f t="shared" si="230"/>
        <v>1.0865507417231555</v>
      </c>
      <c r="K1717" s="5" t="s">
        <v>25</v>
      </c>
      <c r="L1717" s="11" t="s">
        <v>25</v>
      </c>
      <c r="M1717" s="5">
        <f t="shared" si="221"/>
        <v>2024</v>
      </c>
      <c r="N1717" s="5" t="str">
        <f t="shared" si="222"/>
        <v>Septiembre</v>
      </c>
      <c r="O1717" s="6" t="str">
        <f t="shared" si="223"/>
        <v>2024-2</v>
      </c>
      <c r="P1717" s="16">
        <v>0</v>
      </c>
      <c r="Q1717" s="16">
        <v>0</v>
      </c>
      <c r="R1717" s="5">
        <v>0</v>
      </c>
      <c r="S1717" s="5" t="s">
        <v>29</v>
      </c>
      <c r="T1717" s="5" t="str">
        <f t="shared" si="224"/>
        <v>441-2024-09-30</v>
      </c>
    </row>
    <row r="1718" spans="1:20" x14ac:dyDescent="0.3">
      <c r="A1718" s="25">
        <v>441</v>
      </c>
      <c r="B1718" s="5" t="s">
        <v>417</v>
      </c>
      <c r="C1718" s="5" t="s">
        <v>33</v>
      </c>
      <c r="D1718" s="5" t="s">
        <v>23</v>
      </c>
      <c r="E1718" s="5" t="s">
        <v>24</v>
      </c>
      <c r="F1718" s="6">
        <v>45565</v>
      </c>
      <c r="G1718" s="5">
        <v>90</v>
      </c>
      <c r="H1718" s="10">
        <v>97.789566755083996</v>
      </c>
      <c r="I1718" s="15">
        <f t="shared" si="229"/>
        <v>1.0735453710660321</v>
      </c>
      <c r="J1718" s="15">
        <f t="shared" si="230"/>
        <v>1.0735453710660321</v>
      </c>
      <c r="K1718" s="5" t="s">
        <v>25</v>
      </c>
      <c r="L1718" s="11" t="s">
        <v>25</v>
      </c>
      <c r="M1718" s="5">
        <f t="shared" si="221"/>
        <v>2024</v>
      </c>
      <c r="N1718" s="5" t="str">
        <f t="shared" si="222"/>
        <v>Octubre</v>
      </c>
      <c r="O1718" s="6" t="str">
        <f t="shared" si="223"/>
        <v>2024-2</v>
      </c>
      <c r="P1718" s="16">
        <v>0</v>
      </c>
      <c r="Q1718" s="16">
        <v>0</v>
      </c>
      <c r="R1718" s="5">
        <v>0</v>
      </c>
      <c r="S1718" s="5" t="s">
        <v>29</v>
      </c>
      <c r="T1718" s="5" t="str">
        <f t="shared" si="224"/>
        <v>441-2024-10-31</v>
      </c>
    </row>
    <row r="1719" spans="1:20" x14ac:dyDescent="0.3">
      <c r="A1719" s="25">
        <v>441</v>
      </c>
      <c r="B1719" s="5" t="s">
        <v>417</v>
      </c>
      <c r="C1719" s="5" t="s">
        <v>33</v>
      </c>
      <c r="D1719" s="5" t="s">
        <v>23</v>
      </c>
      <c r="E1719" s="5" t="s">
        <v>24</v>
      </c>
      <c r="F1719" s="6">
        <v>45596</v>
      </c>
      <c r="G1719" s="5">
        <v>90</v>
      </c>
      <c r="H1719" s="10">
        <v>96.619083395942894</v>
      </c>
      <c r="I1719" s="15">
        <f t="shared" si="229"/>
        <v>1.08373260323979</v>
      </c>
      <c r="J1719" s="15">
        <f t="shared" si="230"/>
        <v>1.08373260323979</v>
      </c>
      <c r="K1719" s="5" t="s">
        <v>25</v>
      </c>
      <c r="L1719" s="11" t="s">
        <v>25</v>
      </c>
      <c r="M1719" s="5">
        <f t="shared" si="221"/>
        <v>2024</v>
      </c>
      <c r="N1719" s="5" t="str">
        <f t="shared" si="222"/>
        <v>Noviembre</v>
      </c>
      <c r="O1719" s="6" t="str">
        <f t="shared" si="223"/>
        <v>2024-2</v>
      </c>
      <c r="P1719" s="16">
        <v>0</v>
      </c>
      <c r="Q1719" s="16">
        <v>0</v>
      </c>
      <c r="R1719" s="5">
        <v>0</v>
      </c>
      <c r="S1719" s="5" t="s">
        <v>29</v>
      </c>
      <c r="T1719" s="5" t="str">
        <f t="shared" si="224"/>
        <v>441-2024-11-30</v>
      </c>
    </row>
    <row r="1720" spans="1:20" x14ac:dyDescent="0.3">
      <c r="A1720" s="25">
        <v>441</v>
      </c>
      <c r="B1720" s="5" t="s">
        <v>417</v>
      </c>
      <c r="C1720" s="5" t="s">
        <v>33</v>
      </c>
      <c r="D1720" s="5" t="s">
        <v>23</v>
      </c>
      <c r="E1720" s="5" t="s">
        <v>24</v>
      </c>
      <c r="F1720" s="6">
        <v>45626</v>
      </c>
      <c r="G1720" s="5">
        <v>90</v>
      </c>
      <c r="H1720" s="10">
        <v>97.5359342915811</v>
      </c>
      <c r="I1720" s="15">
        <f t="shared" si="229"/>
        <v>1.1102215105417668</v>
      </c>
      <c r="J1720" s="15">
        <f t="shared" si="230"/>
        <v>1.1102215105417668</v>
      </c>
      <c r="K1720" s="5" t="s">
        <v>25</v>
      </c>
      <c r="L1720" s="11" t="s">
        <v>25</v>
      </c>
      <c r="M1720" s="5">
        <f t="shared" si="221"/>
        <v>2024</v>
      </c>
      <c r="N1720" s="5" t="str">
        <f t="shared" si="222"/>
        <v>Diciembre</v>
      </c>
      <c r="O1720" s="6" t="str">
        <f t="shared" si="223"/>
        <v>2024-1</v>
      </c>
      <c r="P1720" s="16">
        <v>0</v>
      </c>
      <c r="Q1720" s="16">
        <v>0</v>
      </c>
      <c r="R1720" s="5">
        <v>0</v>
      </c>
      <c r="S1720" s="5" t="s">
        <v>29</v>
      </c>
      <c r="T1720" s="5" t="str">
        <f t="shared" si="224"/>
        <v>441-2024-12-31</v>
      </c>
    </row>
    <row r="1721" spans="1:20" x14ac:dyDescent="0.3">
      <c r="A1721" s="25">
        <v>441</v>
      </c>
      <c r="B1721" s="5" t="s">
        <v>417</v>
      </c>
      <c r="C1721" s="5" t="s">
        <v>33</v>
      </c>
      <c r="D1721" s="5" t="s">
        <v>23</v>
      </c>
      <c r="E1721" s="5" t="s">
        <v>24</v>
      </c>
      <c r="F1721" s="6">
        <v>45657</v>
      </c>
      <c r="G1721" s="5">
        <v>90</v>
      </c>
      <c r="H1721" s="10">
        <v>99.919935948759004</v>
      </c>
      <c r="I1721" s="15">
        <f t="shared" si="229"/>
        <v>0.8</v>
      </c>
      <c r="J1721" s="15">
        <f t="shared" si="230"/>
        <v>0.8</v>
      </c>
      <c r="K1721" s="5" t="s">
        <v>25</v>
      </c>
      <c r="L1721" s="11" t="s">
        <v>25</v>
      </c>
      <c r="M1721" s="5">
        <f t="shared" si="221"/>
        <v>2024</v>
      </c>
      <c r="N1721" s="5" t="str">
        <f t="shared" si="222"/>
        <v>Junio</v>
      </c>
      <c r="O1721" s="6" t="str">
        <f t="shared" si="223"/>
        <v>2024-2</v>
      </c>
      <c r="P1721" s="16">
        <v>0</v>
      </c>
      <c r="Q1721" s="16">
        <v>0</v>
      </c>
      <c r="R1721" s="5">
        <v>0</v>
      </c>
      <c r="S1721" s="5" t="s">
        <v>29</v>
      </c>
      <c r="T1721" s="5" t="str">
        <f t="shared" si="224"/>
        <v>442-2024-06-30</v>
      </c>
    </row>
    <row r="1722" spans="1:20" x14ac:dyDescent="0.3">
      <c r="A1722" s="5">
        <v>442</v>
      </c>
      <c r="B1722" s="5" t="s">
        <v>418</v>
      </c>
      <c r="C1722" s="5" t="s">
        <v>110</v>
      </c>
      <c r="D1722" s="5" t="s">
        <v>54</v>
      </c>
      <c r="E1722" s="5" t="s">
        <v>24</v>
      </c>
      <c r="F1722" s="6">
        <v>45473</v>
      </c>
      <c r="G1722" s="5">
        <v>100</v>
      </c>
      <c r="H1722" s="5">
        <v>80</v>
      </c>
      <c r="I1722" s="15">
        <v>0.8</v>
      </c>
      <c r="J1722" s="15">
        <v>0.8</v>
      </c>
      <c r="K1722" s="5"/>
      <c r="L1722" s="5"/>
      <c r="M1722" s="5">
        <f t="shared" si="221"/>
        <v>2024</v>
      </c>
      <c r="N1722" s="5" t="str">
        <f t="shared" si="222"/>
        <v>Diciembre</v>
      </c>
      <c r="O1722" s="6" t="str">
        <f t="shared" si="223"/>
        <v>2024-1</v>
      </c>
      <c r="P1722" s="5">
        <v>0</v>
      </c>
      <c r="Q1722" s="5">
        <v>0</v>
      </c>
      <c r="R1722" s="5">
        <v>0</v>
      </c>
      <c r="S1722" s="5" t="s">
        <v>29</v>
      </c>
      <c r="T1722" s="5" t="str">
        <f t="shared" si="224"/>
        <v>442-2024-12-31</v>
      </c>
    </row>
    <row r="1723" spans="1:20" x14ac:dyDescent="0.3">
      <c r="A1723" s="25">
        <v>442</v>
      </c>
      <c r="B1723" s="5" t="s">
        <v>418</v>
      </c>
      <c r="C1723" s="5" t="s">
        <v>110</v>
      </c>
      <c r="D1723" s="5" t="s">
        <v>54</v>
      </c>
      <c r="E1723" s="5" t="s">
        <v>24</v>
      </c>
      <c r="F1723" s="6">
        <v>45657</v>
      </c>
      <c r="G1723" s="5">
        <v>100</v>
      </c>
      <c r="H1723" s="10">
        <v>145</v>
      </c>
      <c r="I1723" s="15">
        <f>IFERROR(IF((H1724/G1724)&gt;1.3,1.3,H1724/G1724),"")</f>
        <v>1.1433</v>
      </c>
      <c r="J1723" s="15">
        <f>IFERROR(IF((H1724/G1724)&gt;H1724/G1724,1.3,H1724/G1724),"")</f>
        <v>1.1433</v>
      </c>
      <c r="K1723" s="5"/>
      <c r="L1723" s="5"/>
      <c r="M1723" s="5">
        <f t="shared" si="221"/>
        <v>2024</v>
      </c>
      <c r="N1723" s="5" t="str">
        <f t="shared" si="222"/>
        <v>Junio</v>
      </c>
      <c r="O1723" s="6" t="str">
        <f t="shared" si="223"/>
        <v>2024-2</v>
      </c>
      <c r="P1723" s="16">
        <v>0</v>
      </c>
      <c r="Q1723" s="16">
        <v>0</v>
      </c>
      <c r="R1723" s="5">
        <v>0</v>
      </c>
      <c r="S1723" s="5" t="s">
        <v>29</v>
      </c>
      <c r="T1723" s="5" t="str">
        <f t="shared" si="224"/>
        <v>443-2024-06-30</v>
      </c>
    </row>
    <row r="1724" spans="1:20" x14ac:dyDescent="0.3">
      <c r="A1724" s="5">
        <v>443</v>
      </c>
      <c r="B1724" s="5" t="s">
        <v>419</v>
      </c>
      <c r="C1724" s="5" t="s">
        <v>110</v>
      </c>
      <c r="D1724" s="5" t="s">
        <v>54</v>
      </c>
      <c r="E1724" s="5" t="s">
        <v>24</v>
      </c>
      <c r="F1724" s="6">
        <v>45473</v>
      </c>
      <c r="G1724" s="5">
        <v>100</v>
      </c>
      <c r="H1724" s="5">
        <v>114.33</v>
      </c>
      <c r="I1724" s="15">
        <v>1.1433</v>
      </c>
      <c r="J1724" s="15">
        <v>1.1433</v>
      </c>
      <c r="K1724" s="5"/>
      <c r="L1724" s="5"/>
      <c r="M1724" s="5">
        <f t="shared" si="221"/>
        <v>2024</v>
      </c>
      <c r="N1724" s="5" t="str">
        <f t="shared" si="222"/>
        <v>Diciembre</v>
      </c>
      <c r="O1724" s="6" t="str">
        <f t="shared" si="223"/>
        <v>2024-2</v>
      </c>
      <c r="P1724" s="5">
        <v>0</v>
      </c>
      <c r="Q1724" s="5">
        <v>0</v>
      </c>
      <c r="R1724" s="5">
        <v>0</v>
      </c>
      <c r="S1724" s="5" t="s">
        <v>29</v>
      </c>
      <c r="T1724" s="5" t="str">
        <f t="shared" si="224"/>
        <v>443-2024-12-31</v>
      </c>
    </row>
    <row r="1725" spans="1:20" x14ac:dyDescent="0.3">
      <c r="A1725" s="25">
        <v>443</v>
      </c>
      <c r="B1725" s="5" t="s">
        <v>419</v>
      </c>
      <c r="C1725" s="5" t="s">
        <v>110</v>
      </c>
      <c r="D1725" s="5" t="s">
        <v>54</v>
      </c>
      <c r="E1725" s="5" t="s">
        <v>24</v>
      </c>
      <c r="F1725" s="6">
        <v>45657</v>
      </c>
      <c r="G1725" s="5">
        <v>100</v>
      </c>
      <c r="H1725" s="10">
        <v>209</v>
      </c>
      <c r="I1725" s="15" t="str">
        <f t="shared" ref="I1725:I1730" si="231">IFERROR(IF((H1726/G1726)&gt;1.3,1.3,H1726/G1726),"")</f>
        <v/>
      </c>
      <c r="J1725" s="15" t="str">
        <f t="shared" ref="J1725:J1730" si="232">IFERROR(IF((H1726/G1726)&gt;H1726/G1726,1.3,H1726/G1726),"")</f>
        <v/>
      </c>
      <c r="K1725" s="5"/>
      <c r="L1725" s="5"/>
      <c r="M1725" s="5">
        <f t="shared" si="221"/>
        <v>2024</v>
      </c>
      <c r="N1725" s="5" t="str">
        <f t="shared" si="222"/>
        <v>Diciembre</v>
      </c>
      <c r="O1725" s="6" t="str">
        <f t="shared" si="223"/>
        <v>2024-1</v>
      </c>
      <c r="P1725" s="16">
        <v>0</v>
      </c>
      <c r="Q1725" s="16">
        <v>0</v>
      </c>
      <c r="R1725" s="5">
        <v>0</v>
      </c>
      <c r="S1725" s="5" t="s">
        <v>29</v>
      </c>
      <c r="T1725" s="5" t="str">
        <f t="shared" si="224"/>
        <v>444-2024-12-31</v>
      </c>
    </row>
    <row r="1726" spans="1:20" x14ac:dyDescent="0.3">
      <c r="A1726" s="25">
        <v>444</v>
      </c>
      <c r="B1726" s="5" t="s">
        <v>420</v>
      </c>
      <c r="C1726" s="5" t="s">
        <v>188</v>
      </c>
      <c r="D1726" s="5" t="s">
        <v>54</v>
      </c>
      <c r="E1726" s="5" t="s">
        <v>24</v>
      </c>
      <c r="F1726" s="6">
        <v>45657</v>
      </c>
      <c r="G1726" s="5"/>
      <c r="H1726" s="10">
        <v>2.1</v>
      </c>
      <c r="I1726" s="15">
        <f t="shared" si="231"/>
        <v>0.81777777777777783</v>
      </c>
      <c r="J1726" s="15">
        <f t="shared" si="232"/>
        <v>0.81777777777777783</v>
      </c>
      <c r="K1726" s="5" t="s">
        <v>142</v>
      </c>
      <c r="L1726" s="5"/>
      <c r="M1726" s="5">
        <f t="shared" si="221"/>
        <v>2024</v>
      </c>
      <c r="N1726" s="5" t="str">
        <f t="shared" si="222"/>
        <v>Junio</v>
      </c>
      <c r="O1726" s="6" t="str">
        <f t="shared" si="223"/>
        <v>2024-2</v>
      </c>
      <c r="P1726" s="16">
        <v>0</v>
      </c>
      <c r="Q1726" s="16">
        <v>1</v>
      </c>
      <c r="R1726" s="5">
        <v>0</v>
      </c>
      <c r="S1726" s="5" t="s">
        <v>29</v>
      </c>
      <c r="T1726" s="5" t="str">
        <f t="shared" si="224"/>
        <v>445-2024-06-30</v>
      </c>
    </row>
    <row r="1727" spans="1:20" x14ac:dyDescent="0.3">
      <c r="A1727" s="5">
        <v>445</v>
      </c>
      <c r="B1727" s="5" t="s">
        <v>421</v>
      </c>
      <c r="C1727" s="5" t="s">
        <v>188</v>
      </c>
      <c r="D1727" s="5" t="s">
        <v>54</v>
      </c>
      <c r="E1727" s="5" t="s">
        <v>24</v>
      </c>
      <c r="F1727" s="6">
        <v>45473</v>
      </c>
      <c r="G1727" s="5">
        <v>67.5</v>
      </c>
      <c r="H1727" s="5">
        <v>55.2</v>
      </c>
      <c r="I1727" s="15">
        <f t="shared" si="231"/>
        <v>1.2814814814814814</v>
      </c>
      <c r="J1727" s="15">
        <f t="shared" si="232"/>
        <v>1.2814814814814814</v>
      </c>
      <c r="K1727" s="5" t="s">
        <v>25</v>
      </c>
      <c r="L1727" s="5" t="s">
        <v>25</v>
      </c>
      <c r="M1727" s="5">
        <f t="shared" si="221"/>
        <v>2024</v>
      </c>
      <c r="N1727" s="5" t="str">
        <f t="shared" si="222"/>
        <v>Diciembre</v>
      </c>
      <c r="O1727" s="6" t="str">
        <f t="shared" si="223"/>
        <v>2024-1</v>
      </c>
      <c r="P1727" s="5">
        <v>0</v>
      </c>
      <c r="Q1727" s="5">
        <v>0</v>
      </c>
      <c r="R1727" s="5">
        <v>0</v>
      </c>
      <c r="S1727" s="5" t="s">
        <v>29</v>
      </c>
      <c r="T1727" s="5" t="str">
        <f t="shared" si="224"/>
        <v>445-2024-12-31</v>
      </c>
    </row>
    <row r="1728" spans="1:20" x14ac:dyDescent="0.3">
      <c r="A1728" s="25">
        <v>445</v>
      </c>
      <c r="B1728" s="5" t="s">
        <v>421</v>
      </c>
      <c r="C1728" s="5" t="s">
        <v>188</v>
      </c>
      <c r="D1728" s="5" t="s">
        <v>54</v>
      </c>
      <c r="E1728" s="5" t="s">
        <v>24</v>
      </c>
      <c r="F1728" s="6">
        <v>45657</v>
      </c>
      <c r="G1728" s="5">
        <v>67.5</v>
      </c>
      <c r="H1728" s="10">
        <v>86.5</v>
      </c>
      <c r="I1728" s="15">
        <f t="shared" si="231"/>
        <v>1.3</v>
      </c>
      <c r="J1728" s="15">
        <f t="shared" si="232"/>
        <v>2.0693333333333332</v>
      </c>
      <c r="K1728" s="5" t="s">
        <v>25</v>
      </c>
      <c r="L1728" s="5" t="s">
        <v>25</v>
      </c>
      <c r="M1728" s="5">
        <f t="shared" si="221"/>
        <v>2024</v>
      </c>
      <c r="N1728" s="5" t="str">
        <f t="shared" si="222"/>
        <v>Junio</v>
      </c>
      <c r="O1728" s="6" t="str">
        <f t="shared" si="223"/>
        <v>2024-2</v>
      </c>
      <c r="P1728" s="16">
        <v>0</v>
      </c>
      <c r="Q1728" s="16">
        <v>0</v>
      </c>
      <c r="R1728" s="5">
        <v>0</v>
      </c>
      <c r="S1728" s="5" t="s">
        <v>29</v>
      </c>
      <c r="T1728" s="5" t="str">
        <f t="shared" si="224"/>
        <v>447-2024-06-30</v>
      </c>
    </row>
    <row r="1729" spans="1:20" x14ac:dyDescent="0.3">
      <c r="A1729" s="5">
        <v>447</v>
      </c>
      <c r="B1729" s="5" t="s">
        <v>246</v>
      </c>
      <c r="C1729" s="5" t="s">
        <v>112</v>
      </c>
      <c r="D1729" s="5" t="s">
        <v>54</v>
      </c>
      <c r="E1729" s="5" t="s">
        <v>24</v>
      </c>
      <c r="F1729" s="6">
        <v>45473</v>
      </c>
      <c r="G1729" s="5">
        <v>15</v>
      </c>
      <c r="H1729" s="5">
        <v>31.04</v>
      </c>
      <c r="I1729" s="15">
        <f t="shared" si="231"/>
        <v>1.0773333333333333</v>
      </c>
      <c r="J1729" s="15">
        <f t="shared" si="232"/>
        <v>1.0773333333333333</v>
      </c>
      <c r="K1729" s="5" t="s">
        <v>25</v>
      </c>
      <c r="L1729" s="5" t="s">
        <v>25</v>
      </c>
      <c r="M1729" s="5">
        <f t="shared" si="221"/>
        <v>2024</v>
      </c>
      <c r="N1729" s="5" t="str">
        <f t="shared" si="222"/>
        <v>Diciembre</v>
      </c>
      <c r="O1729" s="6" t="str">
        <f t="shared" si="223"/>
        <v>2024-1</v>
      </c>
      <c r="P1729" s="5">
        <v>0</v>
      </c>
      <c r="Q1729" s="5">
        <v>0</v>
      </c>
      <c r="R1729" s="5">
        <v>0</v>
      </c>
      <c r="S1729" s="5" t="s">
        <v>29</v>
      </c>
      <c r="T1729" s="5" t="str">
        <f t="shared" si="224"/>
        <v>447-2024-12-31</v>
      </c>
    </row>
    <row r="1730" spans="1:20" x14ac:dyDescent="0.3">
      <c r="A1730" s="25">
        <v>447</v>
      </c>
      <c r="B1730" s="5" t="s">
        <v>246</v>
      </c>
      <c r="C1730" s="5" t="s">
        <v>112</v>
      </c>
      <c r="D1730" s="5" t="s">
        <v>54</v>
      </c>
      <c r="E1730" s="5" t="s">
        <v>24</v>
      </c>
      <c r="F1730" s="6">
        <v>45657</v>
      </c>
      <c r="G1730" s="5">
        <v>15</v>
      </c>
      <c r="H1730" s="10">
        <v>16.16</v>
      </c>
      <c r="I1730" s="15">
        <f t="shared" si="231"/>
        <v>1.3</v>
      </c>
      <c r="J1730" s="15">
        <f t="shared" si="232"/>
        <v>2.1033333333333335</v>
      </c>
      <c r="K1730" s="5" t="s">
        <v>25</v>
      </c>
      <c r="L1730" s="5" t="s">
        <v>25</v>
      </c>
      <c r="M1730" s="5">
        <f t="shared" si="221"/>
        <v>2024</v>
      </c>
      <c r="N1730" s="5" t="str">
        <f t="shared" si="222"/>
        <v>Junio</v>
      </c>
      <c r="O1730" s="6" t="str">
        <f t="shared" si="223"/>
        <v>2024-2</v>
      </c>
      <c r="P1730" s="16">
        <v>0</v>
      </c>
      <c r="Q1730" s="16">
        <v>0</v>
      </c>
      <c r="R1730" s="5">
        <v>0</v>
      </c>
      <c r="S1730" s="5" t="s">
        <v>29</v>
      </c>
      <c r="T1730" s="5" t="str">
        <f t="shared" si="224"/>
        <v>448-2024-06-30</v>
      </c>
    </row>
    <row r="1731" spans="1:20" x14ac:dyDescent="0.3">
      <c r="A1731" s="5">
        <v>448</v>
      </c>
      <c r="B1731" s="5" t="s">
        <v>422</v>
      </c>
      <c r="C1731" s="5" t="s">
        <v>112</v>
      </c>
      <c r="D1731" s="5" t="s">
        <v>54</v>
      </c>
      <c r="E1731" s="5" t="s">
        <v>24</v>
      </c>
      <c r="F1731" s="6">
        <v>45473</v>
      </c>
      <c r="G1731" s="5">
        <v>9</v>
      </c>
      <c r="H1731" s="5">
        <v>18.93</v>
      </c>
      <c r="I1731" s="15">
        <v>1.1135294117647061</v>
      </c>
      <c r="J1731" s="15">
        <v>1.1135294117647061</v>
      </c>
      <c r="K1731" s="5" t="s">
        <v>25</v>
      </c>
      <c r="L1731" s="5" t="s">
        <v>25</v>
      </c>
      <c r="M1731" s="5">
        <f t="shared" si="221"/>
        <v>2024</v>
      </c>
      <c r="N1731" s="5" t="str">
        <f t="shared" si="222"/>
        <v>Diciembre</v>
      </c>
      <c r="O1731" s="6" t="str">
        <f t="shared" si="223"/>
        <v>2024-1</v>
      </c>
      <c r="P1731" s="5">
        <v>0</v>
      </c>
      <c r="Q1731" s="5">
        <v>0</v>
      </c>
      <c r="R1731" s="5">
        <v>0</v>
      </c>
      <c r="S1731" s="5" t="s">
        <v>29</v>
      </c>
      <c r="T1731" s="5" t="str">
        <f t="shared" si="224"/>
        <v>448-2024-12-31</v>
      </c>
    </row>
    <row r="1732" spans="1:20" x14ac:dyDescent="0.3">
      <c r="A1732" s="25">
        <v>448</v>
      </c>
      <c r="B1732" s="5" t="s">
        <v>422</v>
      </c>
      <c r="C1732" s="5" t="s">
        <v>112</v>
      </c>
      <c r="D1732" s="5" t="s">
        <v>54</v>
      </c>
      <c r="E1732" s="5" t="s">
        <v>24</v>
      </c>
      <c r="F1732" s="6">
        <v>45657</v>
      </c>
      <c r="G1732" s="5">
        <v>9</v>
      </c>
      <c r="H1732" s="10">
        <v>9.32</v>
      </c>
      <c r="I1732" s="15">
        <f>IFERROR(IF((H1733/G1733)&gt;1.3,1.3,H1733/G1733),"")</f>
        <v>1.3</v>
      </c>
      <c r="J1732" s="15">
        <f>IFERROR(IF((H1733/G1733)&gt;H1733/G1733,1.3,H1733/G1733),"")</f>
        <v>2.5640000000000001</v>
      </c>
      <c r="K1732" s="5" t="s">
        <v>25</v>
      </c>
      <c r="L1732" s="5" t="s">
        <v>25</v>
      </c>
      <c r="M1732" s="5">
        <f t="shared" si="221"/>
        <v>2024</v>
      </c>
      <c r="N1732" s="5" t="str">
        <f t="shared" si="222"/>
        <v>Marzo</v>
      </c>
      <c r="O1732" s="6" t="str">
        <f t="shared" si="223"/>
        <v>2024-2</v>
      </c>
      <c r="P1732" s="16">
        <v>0</v>
      </c>
      <c r="Q1732" s="16">
        <v>0</v>
      </c>
      <c r="R1732" s="5">
        <v>0</v>
      </c>
      <c r="S1732" s="5" t="s">
        <v>29</v>
      </c>
      <c r="T1732" s="5" t="str">
        <f t="shared" si="224"/>
        <v>449-2024-03-31</v>
      </c>
    </row>
    <row r="1733" spans="1:20" x14ac:dyDescent="0.3">
      <c r="A1733" s="25">
        <v>449</v>
      </c>
      <c r="B1733" s="5" t="s">
        <v>423</v>
      </c>
      <c r="C1733" s="5" t="s">
        <v>249</v>
      </c>
      <c r="D1733" s="5" t="s">
        <v>60</v>
      </c>
      <c r="E1733" s="5" t="s">
        <v>24</v>
      </c>
      <c r="F1733" s="6">
        <v>45382</v>
      </c>
      <c r="G1733" s="5">
        <v>20</v>
      </c>
      <c r="H1733" s="10">
        <v>51.28</v>
      </c>
      <c r="I1733" s="15">
        <f>IFERROR(IF((H1734/G1734)&gt;1.3,1.3,H1734/G1734),"")</f>
        <v>1.2087912087912085</v>
      </c>
      <c r="J1733" s="15">
        <f>IFERROR(IF((H1734/G1734)&gt;H1734/G1734,1.3,H1734/G1734),"")</f>
        <v>1.2087912087912085</v>
      </c>
      <c r="K1733" s="5"/>
      <c r="L1733" s="5"/>
      <c r="M1733" s="5">
        <f t="shared" ref="M1733:M1796" si="233">YEAR(F1734)</f>
        <v>2024</v>
      </c>
      <c r="N1733" s="5" t="str">
        <f t="shared" ref="N1733:N1796" si="234">PROPER(TEXT(F1734,"mmmm"))</f>
        <v>Septiembre</v>
      </c>
      <c r="O1733" s="6" t="str">
        <f t="shared" ref="O1733:O1796" si="235">IF(OR(N1734="Enero",N1734="Febrero",N1734="Marzo",N1734="Abril",N1734="Mayo",N1734="Junio"),M1734&amp;"-1",IF(OR(N1734="Julio",N1734="Agosto",N1734="Septiembre",N1734="Octubre",N1734="Noviembre",N1734="Diciembre"),M1734&amp;"-2"))</f>
        <v>2024-2</v>
      </c>
      <c r="P1733" s="16">
        <v>0</v>
      </c>
      <c r="Q1733" s="16">
        <v>0</v>
      </c>
      <c r="R1733" s="5">
        <v>0</v>
      </c>
      <c r="S1733" s="5" t="s">
        <v>29</v>
      </c>
      <c r="T1733" s="5" t="str">
        <f t="shared" ref="T1733:T1796" si="236">A1734&amp;"-"&amp;YEAR(F1734)&amp;"-"&amp;IF(LEN(MONTH(F1734))=1,"0"&amp;MONTH(F1734),MONTH(F1734))&amp;"-"&amp;DAY(F1734)</f>
        <v>449-2024-09-30</v>
      </c>
    </row>
    <row r="1734" spans="1:20" x14ac:dyDescent="0.3">
      <c r="A1734" s="25">
        <v>449</v>
      </c>
      <c r="B1734" s="5" t="s">
        <v>423</v>
      </c>
      <c r="C1734" s="5" t="s">
        <v>249</v>
      </c>
      <c r="D1734" s="5" t="s">
        <v>60</v>
      </c>
      <c r="E1734" s="5" t="s">
        <v>24</v>
      </c>
      <c r="F1734" s="6">
        <v>45565</v>
      </c>
      <c r="G1734" s="5">
        <v>70</v>
      </c>
      <c r="H1734" s="10">
        <v>84.615384615384599</v>
      </c>
      <c r="I1734" s="15">
        <f>IFERROR(IF((H1735/G1735)&gt;1.3,1.3,H1735/G1735),"")</f>
        <v>1</v>
      </c>
      <c r="J1734" s="15">
        <f>IFERROR(IF((H1735/G1735)&gt;H1735/G1735,1.3,H1735/G1735),"")</f>
        <v>1</v>
      </c>
      <c r="K1734" s="5"/>
      <c r="L1734" s="5"/>
      <c r="M1734" s="5">
        <f t="shared" si="233"/>
        <v>2024</v>
      </c>
      <c r="N1734" s="5" t="str">
        <f t="shared" si="234"/>
        <v>Diciembre</v>
      </c>
      <c r="O1734" s="6" t="str">
        <f t="shared" si="235"/>
        <v>2024-1</v>
      </c>
      <c r="P1734" s="16">
        <v>0</v>
      </c>
      <c r="Q1734" s="16">
        <v>0</v>
      </c>
      <c r="R1734" s="5">
        <v>0</v>
      </c>
      <c r="S1734" s="5" t="s">
        <v>29</v>
      </c>
      <c r="T1734" s="5" t="str">
        <f t="shared" si="236"/>
        <v>449-2024-12-31</v>
      </c>
    </row>
    <row r="1735" spans="1:20" x14ac:dyDescent="0.3">
      <c r="A1735" s="25">
        <v>449</v>
      </c>
      <c r="B1735" s="5" t="s">
        <v>423</v>
      </c>
      <c r="C1735" s="5" t="s">
        <v>249</v>
      </c>
      <c r="D1735" s="5" t="s">
        <v>60</v>
      </c>
      <c r="E1735" s="5" t="s">
        <v>24</v>
      </c>
      <c r="F1735" s="6">
        <v>45657</v>
      </c>
      <c r="G1735" s="5">
        <v>100</v>
      </c>
      <c r="H1735" s="10">
        <v>100</v>
      </c>
      <c r="I1735" s="15" t="str">
        <f>IFERROR(IF((H1736/G1736)&gt;1.3,1.3,H1736/G1736),"")</f>
        <v/>
      </c>
      <c r="J1735" s="15" t="str">
        <f>IFERROR(IF((H1736/G1736)&gt;H1736/G1736,1.3,H1736/G1736),"")</f>
        <v/>
      </c>
      <c r="K1735" s="5"/>
      <c r="L1735" s="5"/>
      <c r="M1735" s="5">
        <f t="shared" si="233"/>
        <v>2024</v>
      </c>
      <c r="N1735" s="5" t="str">
        <f t="shared" si="234"/>
        <v>Junio</v>
      </c>
      <c r="O1735" s="6" t="str">
        <f t="shared" si="235"/>
        <v>2024-2</v>
      </c>
      <c r="P1735" s="16">
        <v>0</v>
      </c>
      <c r="Q1735" s="16">
        <v>0</v>
      </c>
      <c r="R1735" s="5">
        <v>0</v>
      </c>
      <c r="S1735" s="5" t="s">
        <v>29</v>
      </c>
      <c r="T1735" s="5" t="str">
        <f t="shared" si="236"/>
        <v>451-2024-06-30</v>
      </c>
    </row>
    <row r="1736" spans="1:20" x14ac:dyDescent="0.3">
      <c r="A1736" s="5">
        <v>451</v>
      </c>
      <c r="B1736" s="5" t="s">
        <v>424</v>
      </c>
      <c r="C1736" s="5" t="s">
        <v>362</v>
      </c>
      <c r="D1736" s="5" t="s">
        <v>54</v>
      </c>
      <c r="E1736" s="5" t="s">
        <v>24</v>
      </c>
      <c r="F1736" s="6">
        <v>45473</v>
      </c>
      <c r="G1736" s="5">
        <v>0</v>
      </c>
      <c r="H1736" s="5">
        <v>34.9</v>
      </c>
      <c r="I1736" s="15"/>
      <c r="J1736" s="15"/>
      <c r="K1736" s="5"/>
      <c r="L1736" s="5"/>
      <c r="M1736" s="5">
        <f t="shared" si="233"/>
        <v>2024</v>
      </c>
      <c r="N1736" s="5" t="str">
        <f t="shared" si="234"/>
        <v>Diciembre</v>
      </c>
      <c r="O1736" s="6" t="str">
        <f t="shared" si="235"/>
        <v>2024-2</v>
      </c>
      <c r="P1736" s="5">
        <v>0</v>
      </c>
      <c r="Q1736" s="5">
        <v>0</v>
      </c>
      <c r="R1736" s="5">
        <v>0</v>
      </c>
      <c r="S1736" s="5" t="s">
        <v>29</v>
      </c>
      <c r="T1736" s="5" t="str">
        <f t="shared" si="236"/>
        <v>451-2024-12-31</v>
      </c>
    </row>
    <row r="1737" spans="1:20" x14ac:dyDescent="0.3">
      <c r="A1737" s="25">
        <v>451</v>
      </c>
      <c r="B1737" s="5" t="s">
        <v>424</v>
      </c>
      <c r="C1737" s="5" t="s">
        <v>362</v>
      </c>
      <c r="D1737" s="5" t="s">
        <v>54</v>
      </c>
      <c r="E1737" s="5" t="s">
        <v>24</v>
      </c>
      <c r="F1737" s="6">
        <v>45657</v>
      </c>
      <c r="G1737" s="5">
        <v>0</v>
      </c>
      <c r="H1737" s="10">
        <v>42.7</v>
      </c>
      <c r="I1737" s="15">
        <f t="shared" ref="I1737:I1746" si="237">IFERROR(IF((H1738/G1738)&gt;1.3,1.3,H1738/G1738),"")</f>
        <v>1.3</v>
      </c>
      <c r="J1737" s="15">
        <f t="shared" ref="J1737:J1746" si="238">IFERROR(IF((H1738/G1738)&gt;H1738/G1738,1.3,H1738/G1738),"")</f>
        <v>1.6</v>
      </c>
      <c r="K1737" s="5"/>
      <c r="L1737" s="5"/>
      <c r="M1737" s="5">
        <f t="shared" si="233"/>
        <v>2024</v>
      </c>
      <c r="N1737" s="5" t="str">
        <f t="shared" si="234"/>
        <v>Diciembre</v>
      </c>
      <c r="O1737" s="6" t="str">
        <f t="shared" si="235"/>
        <v>2024-1</v>
      </c>
      <c r="P1737" s="16">
        <v>0</v>
      </c>
      <c r="Q1737" s="16">
        <v>0</v>
      </c>
      <c r="R1737" s="5">
        <v>0</v>
      </c>
      <c r="S1737" s="5" t="s">
        <v>29</v>
      </c>
      <c r="T1737" s="5" t="str">
        <f t="shared" si="236"/>
        <v>452-2024-12-31</v>
      </c>
    </row>
    <row r="1738" spans="1:20" x14ac:dyDescent="0.3">
      <c r="A1738" s="25">
        <v>452</v>
      </c>
      <c r="B1738" s="5" t="s">
        <v>425</v>
      </c>
      <c r="C1738" s="5" t="s">
        <v>362</v>
      </c>
      <c r="D1738" s="5" t="s">
        <v>54</v>
      </c>
      <c r="E1738" s="5" t="s">
        <v>24</v>
      </c>
      <c r="F1738" s="6">
        <v>45657</v>
      </c>
      <c r="G1738" s="5">
        <v>100</v>
      </c>
      <c r="H1738" s="10">
        <v>160</v>
      </c>
      <c r="I1738" s="15" t="str">
        <f t="shared" si="237"/>
        <v/>
      </c>
      <c r="J1738" s="15" t="str">
        <f t="shared" si="238"/>
        <v/>
      </c>
      <c r="K1738" s="5"/>
      <c r="L1738" s="5"/>
      <c r="M1738" s="5">
        <f t="shared" si="233"/>
        <v>2024</v>
      </c>
      <c r="N1738" s="5" t="str">
        <f t="shared" si="234"/>
        <v>Marzo</v>
      </c>
      <c r="O1738" s="6" t="str">
        <f t="shared" si="235"/>
        <v>2024-1</v>
      </c>
      <c r="P1738" s="16">
        <v>0</v>
      </c>
      <c r="Q1738" s="16">
        <v>0</v>
      </c>
      <c r="R1738" s="5">
        <v>0</v>
      </c>
      <c r="S1738" s="5" t="s">
        <v>29</v>
      </c>
      <c r="T1738" s="5" t="str">
        <f t="shared" si="236"/>
        <v>453-2024-03-31</v>
      </c>
    </row>
    <row r="1739" spans="1:20" x14ac:dyDescent="0.3">
      <c r="A1739" s="25">
        <v>453</v>
      </c>
      <c r="B1739" s="5" t="s">
        <v>426</v>
      </c>
      <c r="C1739" s="5" t="s">
        <v>366</v>
      </c>
      <c r="D1739" s="5" t="s">
        <v>60</v>
      </c>
      <c r="E1739" s="5" t="s">
        <v>24</v>
      </c>
      <c r="F1739" s="6">
        <v>45382</v>
      </c>
      <c r="G1739" s="5">
        <v>0</v>
      </c>
      <c r="H1739" s="10">
        <v>52</v>
      </c>
      <c r="I1739" s="15">
        <f t="shared" si="237"/>
        <v>1.3</v>
      </c>
      <c r="J1739" s="15">
        <f t="shared" si="238"/>
        <v>1.4</v>
      </c>
      <c r="K1739" s="5"/>
      <c r="L1739" s="5"/>
      <c r="M1739" s="5">
        <f t="shared" si="233"/>
        <v>2024</v>
      </c>
      <c r="N1739" s="5" t="str">
        <f t="shared" si="234"/>
        <v>Junio</v>
      </c>
      <c r="O1739" s="6" t="str">
        <f t="shared" si="235"/>
        <v>2024-2</v>
      </c>
      <c r="P1739" s="16">
        <v>0</v>
      </c>
      <c r="Q1739" s="16">
        <v>0</v>
      </c>
      <c r="R1739" s="5">
        <v>0</v>
      </c>
      <c r="S1739" s="5" t="s">
        <v>29</v>
      </c>
      <c r="T1739" s="5" t="str">
        <f t="shared" si="236"/>
        <v>453-2024-06-30</v>
      </c>
    </row>
    <row r="1740" spans="1:20" x14ac:dyDescent="0.3">
      <c r="A1740" s="5">
        <v>453</v>
      </c>
      <c r="B1740" s="5" t="s">
        <v>426</v>
      </c>
      <c r="C1740" s="5" t="s">
        <v>366</v>
      </c>
      <c r="D1740" s="5" t="s">
        <v>60</v>
      </c>
      <c r="E1740" s="5" t="s">
        <v>24</v>
      </c>
      <c r="F1740" s="6">
        <v>45473</v>
      </c>
      <c r="G1740" s="5">
        <v>25</v>
      </c>
      <c r="H1740" s="5">
        <v>35</v>
      </c>
      <c r="I1740" s="15">
        <f t="shared" si="237"/>
        <v>1.3</v>
      </c>
      <c r="J1740" s="15">
        <f t="shared" si="238"/>
        <v>3</v>
      </c>
      <c r="K1740" s="5"/>
      <c r="L1740" s="5"/>
      <c r="M1740" s="5">
        <f t="shared" si="233"/>
        <v>2024</v>
      </c>
      <c r="N1740" s="5" t="str">
        <f t="shared" si="234"/>
        <v>Septiembre</v>
      </c>
      <c r="O1740" s="6" t="str">
        <f t="shared" si="235"/>
        <v>2024-2</v>
      </c>
      <c r="P1740" s="5">
        <v>0</v>
      </c>
      <c r="Q1740" s="5">
        <v>0</v>
      </c>
      <c r="R1740" s="5">
        <v>0</v>
      </c>
      <c r="S1740" s="5" t="s">
        <v>29</v>
      </c>
      <c r="T1740" s="5" t="str">
        <f t="shared" si="236"/>
        <v>453-2024-09-30</v>
      </c>
    </row>
    <row r="1741" spans="1:20" x14ac:dyDescent="0.3">
      <c r="A1741" s="25">
        <v>453</v>
      </c>
      <c r="B1741" s="5" t="s">
        <v>426</v>
      </c>
      <c r="C1741" s="5" t="s">
        <v>366</v>
      </c>
      <c r="D1741" s="5" t="s">
        <v>60</v>
      </c>
      <c r="E1741" s="5" t="s">
        <v>24</v>
      </c>
      <c r="F1741" s="6">
        <v>45565</v>
      </c>
      <c r="G1741" s="5">
        <v>25</v>
      </c>
      <c r="H1741" s="10">
        <v>75</v>
      </c>
      <c r="I1741" s="15">
        <f t="shared" si="237"/>
        <v>1.3</v>
      </c>
      <c r="J1741" s="15">
        <f t="shared" si="238"/>
        <v>1.48</v>
      </c>
      <c r="K1741" s="5"/>
      <c r="L1741" s="5"/>
      <c r="M1741" s="5">
        <f t="shared" si="233"/>
        <v>2024</v>
      </c>
      <c r="N1741" s="5" t="str">
        <f t="shared" si="234"/>
        <v>Diciembre</v>
      </c>
      <c r="O1741" s="6" t="str">
        <f t="shared" si="235"/>
        <v>2024-2</v>
      </c>
      <c r="P1741" s="16">
        <v>0</v>
      </c>
      <c r="Q1741" s="16">
        <v>0</v>
      </c>
      <c r="R1741" s="5">
        <v>0</v>
      </c>
      <c r="S1741" s="5" t="s">
        <v>29</v>
      </c>
      <c r="T1741" s="5" t="str">
        <f t="shared" si="236"/>
        <v>453-2024-12-31</v>
      </c>
    </row>
    <row r="1742" spans="1:20" x14ac:dyDescent="0.3">
      <c r="A1742" s="25">
        <v>453</v>
      </c>
      <c r="B1742" s="5" t="s">
        <v>426</v>
      </c>
      <c r="C1742" s="5" t="s">
        <v>366</v>
      </c>
      <c r="D1742" s="5" t="s">
        <v>60</v>
      </c>
      <c r="E1742" s="5" t="s">
        <v>24</v>
      </c>
      <c r="F1742" s="6">
        <v>45657</v>
      </c>
      <c r="G1742" s="5">
        <v>25</v>
      </c>
      <c r="H1742" s="10">
        <v>37</v>
      </c>
      <c r="I1742" s="15" t="str">
        <f t="shared" si="237"/>
        <v/>
      </c>
      <c r="J1742" s="15" t="str">
        <f t="shared" si="238"/>
        <v/>
      </c>
      <c r="K1742" s="5"/>
      <c r="L1742" s="5"/>
      <c r="M1742" s="5">
        <f t="shared" si="233"/>
        <v>2024</v>
      </c>
      <c r="N1742" s="5" t="str">
        <f t="shared" si="234"/>
        <v>Septiembre</v>
      </c>
      <c r="O1742" s="6" t="str">
        <f t="shared" si="235"/>
        <v>2024-2</v>
      </c>
      <c r="P1742" s="16">
        <v>0</v>
      </c>
      <c r="Q1742" s="16">
        <v>0</v>
      </c>
      <c r="R1742" s="5">
        <v>0</v>
      </c>
      <c r="S1742" s="5" t="s">
        <v>29</v>
      </c>
      <c r="T1742" s="5" t="str">
        <f t="shared" si="236"/>
        <v>454-2024-09-30</v>
      </c>
    </row>
    <row r="1743" spans="1:20" x14ac:dyDescent="0.3">
      <c r="A1743" s="25">
        <v>454</v>
      </c>
      <c r="B1743" s="5" t="s">
        <v>427</v>
      </c>
      <c r="C1743" s="5" t="s">
        <v>366</v>
      </c>
      <c r="D1743" s="5" t="s">
        <v>60</v>
      </c>
      <c r="E1743" s="5" t="s">
        <v>24</v>
      </c>
      <c r="F1743" s="6">
        <v>45565</v>
      </c>
      <c r="G1743" s="5">
        <v>0</v>
      </c>
      <c r="H1743" s="10">
        <v>88</v>
      </c>
      <c r="I1743" s="15" t="str">
        <f t="shared" si="237"/>
        <v/>
      </c>
      <c r="J1743" s="15" t="str">
        <f t="shared" si="238"/>
        <v/>
      </c>
      <c r="K1743" s="5"/>
      <c r="L1743" s="5"/>
      <c r="M1743" s="5">
        <f t="shared" si="233"/>
        <v>2024</v>
      </c>
      <c r="N1743" s="5" t="str">
        <f t="shared" si="234"/>
        <v>Diciembre</v>
      </c>
      <c r="O1743" s="6" t="str">
        <f t="shared" si="235"/>
        <v>2024-2</v>
      </c>
      <c r="P1743" s="16">
        <v>0</v>
      </c>
      <c r="Q1743" s="16">
        <v>0</v>
      </c>
      <c r="R1743" s="5">
        <v>0</v>
      </c>
      <c r="S1743" s="5" t="s">
        <v>29</v>
      </c>
      <c r="T1743" s="5" t="str">
        <f t="shared" si="236"/>
        <v>454-2024-12-31</v>
      </c>
    </row>
    <row r="1744" spans="1:20" x14ac:dyDescent="0.3">
      <c r="A1744" s="25">
        <v>454</v>
      </c>
      <c r="B1744" s="5" t="s">
        <v>427</v>
      </c>
      <c r="C1744" s="5" t="s">
        <v>366</v>
      </c>
      <c r="D1744" s="5" t="s">
        <v>60</v>
      </c>
      <c r="E1744" s="5" t="s">
        <v>24</v>
      </c>
      <c r="F1744" s="6">
        <v>45657</v>
      </c>
      <c r="G1744" s="5">
        <v>0</v>
      </c>
      <c r="H1744" s="10">
        <v>88</v>
      </c>
      <c r="I1744" s="15">
        <f t="shared" si="237"/>
        <v>1.1111111111111112</v>
      </c>
      <c r="J1744" s="15">
        <f t="shared" si="238"/>
        <v>1.1111111111111112</v>
      </c>
      <c r="K1744" s="5"/>
      <c r="L1744" s="5"/>
      <c r="M1744" s="5">
        <f t="shared" si="233"/>
        <v>2024</v>
      </c>
      <c r="N1744" s="5" t="str">
        <f t="shared" si="234"/>
        <v>Septiembre</v>
      </c>
      <c r="O1744" s="6" t="str">
        <f t="shared" si="235"/>
        <v>2024-2</v>
      </c>
      <c r="P1744" s="16">
        <v>0</v>
      </c>
      <c r="Q1744" s="16">
        <v>0</v>
      </c>
      <c r="R1744" s="5">
        <v>0</v>
      </c>
      <c r="S1744" s="5" t="s">
        <v>29</v>
      </c>
      <c r="T1744" s="5" t="str">
        <f t="shared" si="236"/>
        <v>455-2024-09-30</v>
      </c>
    </row>
    <row r="1745" spans="1:20" x14ac:dyDescent="0.3">
      <c r="A1745" s="25">
        <v>455</v>
      </c>
      <c r="B1745" s="5" t="s">
        <v>428</v>
      </c>
      <c r="C1745" s="5" t="s">
        <v>366</v>
      </c>
      <c r="D1745" s="5" t="s">
        <v>60</v>
      </c>
      <c r="E1745" s="5" t="s">
        <v>24</v>
      </c>
      <c r="F1745" s="6">
        <v>45565</v>
      </c>
      <c r="G1745" s="5">
        <v>90</v>
      </c>
      <c r="H1745" s="10">
        <v>100</v>
      </c>
      <c r="I1745" s="15">
        <f t="shared" si="237"/>
        <v>1.1111111111111112</v>
      </c>
      <c r="J1745" s="15">
        <f t="shared" si="238"/>
        <v>1.1111111111111112</v>
      </c>
      <c r="K1745" s="5" t="s">
        <v>25</v>
      </c>
      <c r="L1745" s="5" t="s">
        <v>25</v>
      </c>
      <c r="M1745" s="5">
        <f t="shared" si="233"/>
        <v>2024</v>
      </c>
      <c r="N1745" s="5" t="str">
        <f t="shared" si="234"/>
        <v>Diciembre</v>
      </c>
      <c r="O1745" s="6" t="str">
        <f t="shared" si="235"/>
        <v>2024-1</v>
      </c>
      <c r="P1745" s="16">
        <v>0</v>
      </c>
      <c r="Q1745" s="16">
        <v>0</v>
      </c>
      <c r="R1745" s="5">
        <v>0</v>
      </c>
      <c r="S1745" s="5" t="s">
        <v>29</v>
      </c>
      <c r="T1745" s="5" t="str">
        <f t="shared" si="236"/>
        <v>455-2024-12-31</v>
      </c>
    </row>
    <row r="1746" spans="1:20" x14ac:dyDescent="0.3">
      <c r="A1746" s="25">
        <v>455</v>
      </c>
      <c r="B1746" s="5" t="s">
        <v>428</v>
      </c>
      <c r="C1746" s="5" t="s">
        <v>366</v>
      </c>
      <c r="D1746" s="5" t="s">
        <v>60</v>
      </c>
      <c r="E1746" s="5" t="s">
        <v>24</v>
      </c>
      <c r="F1746" s="6">
        <v>45657</v>
      </c>
      <c r="G1746" s="5">
        <v>90</v>
      </c>
      <c r="H1746" s="10">
        <v>100</v>
      </c>
      <c r="I1746" s="15">
        <f t="shared" si="237"/>
        <v>1</v>
      </c>
      <c r="J1746" s="15">
        <f t="shared" si="238"/>
        <v>1</v>
      </c>
      <c r="K1746" s="5" t="s">
        <v>25</v>
      </c>
      <c r="L1746" s="5" t="s">
        <v>25</v>
      </c>
      <c r="M1746" s="5">
        <f t="shared" si="233"/>
        <v>2024</v>
      </c>
      <c r="N1746" s="5" t="str">
        <f t="shared" si="234"/>
        <v>Junio</v>
      </c>
      <c r="O1746" s="6" t="str">
        <f t="shared" si="235"/>
        <v>2024-2</v>
      </c>
      <c r="P1746" s="16">
        <v>0</v>
      </c>
      <c r="Q1746" s="16">
        <v>0</v>
      </c>
      <c r="R1746" s="5">
        <v>0</v>
      </c>
      <c r="S1746" s="5" t="s">
        <v>29</v>
      </c>
      <c r="T1746" s="5" t="str">
        <f t="shared" si="236"/>
        <v>456-2024-06-30</v>
      </c>
    </row>
    <row r="1747" spans="1:20" x14ac:dyDescent="0.3">
      <c r="A1747" s="5">
        <v>456</v>
      </c>
      <c r="B1747" s="5" t="s">
        <v>429</v>
      </c>
      <c r="C1747" s="5" t="s">
        <v>403</v>
      </c>
      <c r="D1747" s="5" t="s">
        <v>54</v>
      </c>
      <c r="E1747" s="5" t="s">
        <v>24</v>
      </c>
      <c r="F1747" s="6">
        <v>45473</v>
      </c>
      <c r="G1747" s="5">
        <v>100</v>
      </c>
      <c r="H1747" s="5">
        <v>100</v>
      </c>
      <c r="I1747" s="15">
        <v>1</v>
      </c>
      <c r="J1747" s="15">
        <v>1</v>
      </c>
      <c r="K1747" s="5" t="s">
        <v>25</v>
      </c>
      <c r="L1747" s="5" t="s">
        <v>25</v>
      </c>
      <c r="M1747" s="5">
        <f t="shared" si="233"/>
        <v>2024</v>
      </c>
      <c r="N1747" s="5" t="str">
        <f t="shared" si="234"/>
        <v>Diciembre</v>
      </c>
      <c r="O1747" s="6" t="str">
        <f t="shared" si="235"/>
        <v>2024-1</v>
      </c>
      <c r="P1747" s="5">
        <v>0</v>
      </c>
      <c r="Q1747" s="5">
        <v>0</v>
      </c>
      <c r="R1747" s="5">
        <v>0</v>
      </c>
      <c r="S1747" s="5" t="s">
        <v>29</v>
      </c>
      <c r="T1747" s="5" t="str">
        <f t="shared" si="236"/>
        <v>456-2024-12-31</v>
      </c>
    </row>
    <row r="1748" spans="1:20" x14ac:dyDescent="0.3">
      <c r="A1748" s="25">
        <v>456</v>
      </c>
      <c r="B1748" s="5" t="s">
        <v>429</v>
      </c>
      <c r="C1748" s="5" t="s">
        <v>403</v>
      </c>
      <c r="D1748" s="5" t="s">
        <v>54</v>
      </c>
      <c r="E1748" s="5" t="s">
        <v>24</v>
      </c>
      <c r="F1748" s="6">
        <v>45657</v>
      </c>
      <c r="G1748" s="5">
        <v>100</v>
      </c>
      <c r="H1748" s="10">
        <v>94.69</v>
      </c>
      <c r="I1748" s="15">
        <f>IFERROR(IF((H1749/G1749)&gt;1.3,1.3,H1749/G1749),"")</f>
        <v>0.9</v>
      </c>
      <c r="J1748" s="15">
        <f>IFERROR(IF((H1749/G1749)&gt;H1749/G1749,1.3,H1749/G1749),"")</f>
        <v>0.9</v>
      </c>
      <c r="K1748" s="5" t="s">
        <v>25</v>
      </c>
      <c r="L1748" s="5" t="s">
        <v>25</v>
      </c>
      <c r="M1748" s="5">
        <f t="shared" si="233"/>
        <v>2024</v>
      </c>
      <c r="N1748" s="5" t="str">
        <f t="shared" si="234"/>
        <v>Junio</v>
      </c>
      <c r="O1748" s="6" t="str">
        <f t="shared" si="235"/>
        <v>2024-2</v>
      </c>
      <c r="P1748" s="16">
        <v>0</v>
      </c>
      <c r="Q1748" s="16">
        <v>0</v>
      </c>
      <c r="R1748" s="5">
        <v>0</v>
      </c>
      <c r="S1748" s="5" t="s">
        <v>29</v>
      </c>
      <c r="T1748" s="5" t="str">
        <f t="shared" si="236"/>
        <v>457-2024-06-30</v>
      </c>
    </row>
    <row r="1749" spans="1:20" x14ac:dyDescent="0.3">
      <c r="A1749" s="5">
        <v>457</v>
      </c>
      <c r="B1749" s="5" t="s">
        <v>430</v>
      </c>
      <c r="C1749" s="5" t="s">
        <v>403</v>
      </c>
      <c r="D1749" s="5" t="s">
        <v>54</v>
      </c>
      <c r="E1749" s="5" t="s">
        <v>24</v>
      </c>
      <c r="F1749" s="6">
        <v>45473</v>
      </c>
      <c r="G1749" s="5">
        <v>100</v>
      </c>
      <c r="H1749" s="5">
        <v>90</v>
      </c>
      <c r="I1749" s="15">
        <v>0.9</v>
      </c>
      <c r="J1749" s="15">
        <v>0.9</v>
      </c>
      <c r="K1749" s="5" t="s">
        <v>25</v>
      </c>
      <c r="L1749" s="5" t="s">
        <v>25</v>
      </c>
      <c r="M1749" s="5">
        <f t="shared" si="233"/>
        <v>2024</v>
      </c>
      <c r="N1749" s="5" t="str">
        <f t="shared" si="234"/>
        <v>Diciembre</v>
      </c>
      <c r="O1749" s="6" t="str">
        <f t="shared" si="235"/>
        <v>2024-1</v>
      </c>
      <c r="P1749" s="5">
        <v>0</v>
      </c>
      <c r="Q1749" s="5">
        <v>0</v>
      </c>
      <c r="R1749" s="5">
        <v>0</v>
      </c>
      <c r="S1749" s="5" t="s">
        <v>29</v>
      </c>
      <c r="T1749" s="5" t="str">
        <f t="shared" si="236"/>
        <v>457-2024-12-31</v>
      </c>
    </row>
    <row r="1750" spans="1:20" x14ac:dyDescent="0.3">
      <c r="A1750" s="25">
        <v>457</v>
      </c>
      <c r="B1750" s="5" t="s">
        <v>430</v>
      </c>
      <c r="C1750" s="5" t="s">
        <v>403</v>
      </c>
      <c r="D1750" s="5" t="s">
        <v>54</v>
      </c>
      <c r="E1750" s="5" t="s">
        <v>24</v>
      </c>
      <c r="F1750" s="6">
        <v>45657</v>
      </c>
      <c r="G1750" s="5">
        <v>100</v>
      </c>
      <c r="H1750" s="10">
        <v>70</v>
      </c>
      <c r="I1750" s="15" t="str">
        <f>IFERROR(IF((H1751/G1751)&gt;1.3,1.3,H1751/G1751),"")</f>
        <v/>
      </c>
      <c r="J1750" s="15" t="str">
        <f>IFERROR(IF((H1751/G1751)&gt;H1751/G1751,1.3,H1751/G1751),"")</f>
        <v/>
      </c>
      <c r="K1750" s="5" t="s">
        <v>25</v>
      </c>
      <c r="L1750" s="5" t="s">
        <v>25</v>
      </c>
      <c r="M1750" s="5">
        <f t="shared" si="233"/>
        <v>2024</v>
      </c>
      <c r="N1750" s="5" t="str">
        <f t="shared" si="234"/>
        <v>Junio</v>
      </c>
      <c r="O1750" s="6" t="str">
        <f t="shared" si="235"/>
        <v>2024-1</v>
      </c>
      <c r="P1750" s="16">
        <v>0</v>
      </c>
      <c r="Q1750" s="16">
        <v>0</v>
      </c>
      <c r="R1750" s="5">
        <v>0</v>
      </c>
      <c r="S1750" s="5" t="s">
        <v>29</v>
      </c>
      <c r="T1750" s="5" t="str">
        <f t="shared" si="236"/>
        <v>458-2024-06-30</v>
      </c>
    </row>
    <row r="1751" spans="1:20" x14ac:dyDescent="0.3">
      <c r="A1751" s="5">
        <v>458</v>
      </c>
      <c r="B1751" s="5" t="s">
        <v>431</v>
      </c>
      <c r="C1751" s="5" t="s">
        <v>403</v>
      </c>
      <c r="D1751" s="5" t="s">
        <v>54</v>
      </c>
      <c r="E1751" s="5" t="s">
        <v>24</v>
      </c>
      <c r="F1751" s="6">
        <v>45473</v>
      </c>
      <c r="G1751" s="5"/>
      <c r="H1751" s="5">
        <v>4900000</v>
      </c>
      <c r="I1751" s="15"/>
      <c r="J1751" s="15"/>
      <c r="K1751" s="5"/>
      <c r="L1751" s="5"/>
      <c r="M1751" s="5">
        <f t="shared" si="233"/>
        <v>2024</v>
      </c>
      <c r="N1751" s="5" t="str">
        <f t="shared" si="234"/>
        <v>Junio</v>
      </c>
      <c r="O1751" s="6" t="str">
        <f t="shared" si="235"/>
        <v>2024-2</v>
      </c>
      <c r="P1751" s="5">
        <v>0</v>
      </c>
      <c r="Q1751" s="5">
        <v>0</v>
      </c>
      <c r="R1751" s="5">
        <v>0</v>
      </c>
      <c r="S1751" s="5" t="s">
        <v>29</v>
      </c>
      <c r="T1751" s="5" t="str">
        <f t="shared" si="236"/>
        <v>459-2024-06-30</v>
      </c>
    </row>
    <row r="1752" spans="1:20" x14ac:dyDescent="0.3">
      <c r="A1752" s="5">
        <v>459</v>
      </c>
      <c r="B1752" s="5" t="s">
        <v>432</v>
      </c>
      <c r="C1752" s="5" t="s">
        <v>362</v>
      </c>
      <c r="D1752" s="5" t="s">
        <v>60</v>
      </c>
      <c r="E1752" s="5" t="s">
        <v>24</v>
      </c>
      <c r="F1752" s="6">
        <v>45473</v>
      </c>
      <c r="G1752" s="5">
        <v>100</v>
      </c>
      <c r="H1752" s="5">
        <v>130.43</v>
      </c>
      <c r="I1752" s="15">
        <v>1.3</v>
      </c>
      <c r="J1752" s="15">
        <v>1.3043</v>
      </c>
      <c r="K1752" s="5"/>
      <c r="L1752" s="5"/>
      <c r="M1752" s="5">
        <f t="shared" si="233"/>
        <v>2024</v>
      </c>
      <c r="N1752" s="5" t="str">
        <f t="shared" si="234"/>
        <v>Septiembre</v>
      </c>
      <c r="O1752" s="6" t="str">
        <f t="shared" si="235"/>
        <v>2024-2</v>
      </c>
      <c r="P1752" s="5">
        <v>0</v>
      </c>
      <c r="Q1752" s="5">
        <v>0</v>
      </c>
      <c r="R1752" s="5">
        <v>0</v>
      </c>
      <c r="S1752" s="5" t="s">
        <v>29</v>
      </c>
      <c r="T1752" s="5" t="str">
        <f t="shared" si="236"/>
        <v>459-2024-09-30</v>
      </c>
    </row>
    <row r="1753" spans="1:20" x14ac:dyDescent="0.3">
      <c r="A1753" s="25">
        <v>459</v>
      </c>
      <c r="B1753" s="5" t="s">
        <v>432</v>
      </c>
      <c r="C1753" s="5" t="s">
        <v>362</v>
      </c>
      <c r="D1753" s="5" t="s">
        <v>60</v>
      </c>
      <c r="E1753" s="5" t="s">
        <v>24</v>
      </c>
      <c r="F1753" s="6">
        <v>45565</v>
      </c>
      <c r="G1753" s="5">
        <v>100</v>
      </c>
      <c r="H1753" s="10">
        <v>147.83000000000001</v>
      </c>
      <c r="I1753" s="15">
        <f>IFERROR(IF((H1754/G1754)&gt;1.3,1.3,H1754/G1754),"")</f>
        <v>1.143</v>
      </c>
      <c r="J1753" s="15">
        <f>IFERROR(IF((H1754/G1754)&gt;H1754/G1754,1.3,H1754/G1754),"")</f>
        <v>1.143</v>
      </c>
      <c r="K1753" s="5"/>
      <c r="L1753" s="5"/>
      <c r="M1753" s="5">
        <f t="shared" si="233"/>
        <v>2024</v>
      </c>
      <c r="N1753" s="5" t="str">
        <f t="shared" si="234"/>
        <v>Diciembre</v>
      </c>
      <c r="O1753" s="6" t="str">
        <f t="shared" si="235"/>
        <v>2024-1</v>
      </c>
      <c r="P1753" s="16">
        <v>0</v>
      </c>
      <c r="Q1753" s="16">
        <v>0</v>
      </c>
      <c r="R1753" s="5">
        <v>0</v>
      </c>
      <c r="S1753" s="5" t="s">
        <v>29</v>
      </c>
      <c r="T1753" s="5" t="str">
        <f t="shared" si="236"/>
        <v>460-2024-12-31</v>
      </c>
    </row>
    <row r="1754" spans="1:20" x14ac:dyDescent="0.3">
      <c r="A1754" s="25">
        <v>460</v>
      </c>
      <c r="B1754" s="5" t="s">
        <v>433</v>
      </c>
      <c r="C1754" s="5" t="s">
        <v>28</v>
      </c>
      <c r="D1754" s="5" t="s">
        <v>73</v>
      </c>
      <c r="E1754" s="5" t="s">
        <v>24</v>
      </c>
      <c r="F1754" s="6">
        <v>45657</v>
      </c>
      <c r="G1754" s="5">
        <v>80</v>
      </c>
      <c r="H1754" s="10">
        <v>91.44</v>
      </c>
      <c r="I1754" s="15">
        <f>IFERROR(IF((H1755/G1755)&gt;1.3,1.3,H1755/G1755),"")</f>
        <v>1.1764705882352942</v>
      </c>
      <c r="J1754" s="15">
        <f>IFERROR(IF((H1755/G1755)&gt;H1755/G1755,1.3,H1755/G1755),"")</f>
        <v>1.1764705882352942</v>
      </c>
      <c r="K1754" s="5"/>
      <c r="L1754" s="5"/>
      <c r="M1754" s="5">
        <f t="shared" si="233"/>
        <v>2024</v>
      </c>
      <c r="N1754" s="5" t="str">
        <f t="shared" si="234"/>
        <v>Junio</v>
      </c>
      <c r="O1754" s="6" t="str">
        <f t="shared" si="235"/>
        <v>2024-2</v>
      </c>
      <c r="P1754" s="16">
        <v>0</v>
      </c>
      <c r="Q1754" s="16">
        <v>0</v>
      </c>
      <c r="R1754" s="5">
        <v>0</v>
      </c>
      <c r="S1754" s="5" t="s">
        <v>29</v>
      </c>
      <c r="T1754" s="5" t="str">
        <f t="shared" si="236"/>
        <v>462-2024-06-30</v>
      </c>
    </row>
    <row r="1755" spans="1:20" x14ac:dyDescent="0.3">
      <c r="A1755" s="5">
        <v>462</v>
      </c>
      <c r="B1755" s="5" t="s">
        <v>434</v>
      </c>
      <c r="C1755" s="5" t="s">
        <v>127</v>
      </c>
      <c r="D1755" s="5" t="s">
        <v>54</v>
      </c>
      <c r="E1755" s="5" t="s">
        <v>24</v>
      </c>
      <c r="F1755" s="6">
        <v>45473</v>
      </c>
      <c r="G1755" s="5">
        <v>85</v>
      </c>
      <c r="H1755" s="5">
        <v>100</v>
      </c>
      <c r="I1755" s="15">
        <v>1.1764705882352939</v>
      </c>
      <c r="J1755" s="15">
        <v>1.1764705882352939</v>
      </c>
      <c r="K1755" s="5"/>
      <c r="L1755" s="5"/>
      <c r="M1755" s="5">
        <f t="shared" si="233"/>
        <v>2024</v>
      </c>
      <c r="N1755" s="5" t="str">
        <f t="shared" si="234"/>
        <v>Diciembre</v>
      </c>
      <c r="O1755" s="6" t="str">
        <f t="shared" si="235"/>
        <v>2024-1</v>
      </c>
      <c r="P1755" s="5">
        <v>0</v>
      </c>
      <c r="Q1755" s="5">
        <v>0</v>
      </c>
      <c r="R1755" s="5">
        <v>0</v>
      </c>
      <c r="S1755" s="5" t="s">
        <v>29</v>
      </c>
      <c r="T1755" s="5" t="str">
        <f t="shared" si="236"/>
        <v>462-2024-12-31</v>
      </c>
    </row>
    <row r="1756" spans="1:20" x14ac:dyDescent="0.3">
      <c r="A1756" s="25">
        <v>462</v>
      </c>
      <c r="B1756" s="5" t="s">
        <v>434</v>
      </c>
      <c r="C1756" s="5" t="s">
        <v>127</v>
      </c>
      <c r="D1756" s="5" t="s">
        <v>54</v>
      </c>
      <c r="E1756" s="5" t="s">
        <v>24</v>
      </c>
      <c r="F1756" s="6">
        <v>45657</v>
      </c>
      <c r="G1756" s="5">
        <v>85</v>
      </c>
      <c r="H1756" s="10">
        <v>100</v>
      </c>
      <c r="I1756" s="15">
        <f>IFERROR(IF((H1757/G1757)&gt;1.3,1.3,H1757/G1757),"")</f>
        <v>0.95</v>
      </c>
      <c r="J1756" s="15">
        <f>IFERROR(IF((H1757/G1757)&gt;H1757/G1757,1.3,H1757/G1757),"")</f>
        <v>0.95</v>
      </c>
      <c r="K1756" s="5"/>
      <c r="L1756" s="5"/>
      <c r="M1756" s="5">
        <f t="shared" si="233"/>
        <v>2024</v>
      </c>
      <c r="N1756" s="5" t="str">
        <f t="shared" si="234"/>
        <v>Junio</v>
      </c>
      <c r="O1756" s="6" t="str">
        <f t="shared" si="235"/>
        <v>2024-2</v>
      </c>
      <c r="P1756" s="16">
        <v>0</v>
      </c>
      <c r="Q1756" s="16">
        <v>0</v>
      </c>
      <c r="R1756" s="5">
        <v>0</v>
      </c>
      <c r="S1756" s="5" t="s">
        <v>29</v>
      </c>
      <c r="T1756" s="5" t="str">
        <f t="shared" si="236"/>
        <v>463-2024-06-30</v>
      </c>
    </row>
    <row r="1757" spans="1:20" x14ac:dyDescent="0.3">
      <c r="A1757" s="5">
        <v>463</v>
      </c>
      <c r="B1757" s="5" t="s">
        <v>435</v>
      </c>
      <c r="C1757" s="5" t="s">
        <v>28</v>
      </c>
      <c r="D1757" s="5" t="s">
        <v>54</v>
      </c>
      <c r="E1757" s="5" t="s">
        <v>24</v>
      </c>
      <c r="F1757" s="6">
        <v>45473</v>
      </c>
      <c r="G1757" s="5">
        <v>100</v>
      </c>
      <c r="H1757" s="5">
        <v>95</v>
      </c>
      <c r="I1757" s="15">
        <v>0.95</v>
      </c>
      <c r="J1757" s="15">
        <v>0.95</v>
      </c>
      <c r="K1757" s="5" t="s">
        <v>25</v>
      </c>
      <c r="L1757" s="5" t="s">
        <v>25</v>
      </c>
      <c r="M1757" s="5">
        <f t="shared" si="233"/>
        <v>2024</v>
      </c>
      <c r="N1757" s="5" t="str">
        <f t="shared" si="234"/>
        <v>Diciembre</v>
      </c>
      <c r="O1757" s="6" t="str">
        <f t="shared" si="235"/>
        <v>2024-1</v>
      </c>
      <c r="P1757" s="5">
        <v>0</v>
      </c>
      <c r="Q1757" s="5">
        <v>0</v>
      </c>
      <c r="R1757" s="5">
        <v>0</v>
      </c>
      <c r="S1757" s="5" t="s">
        <v>29</v>
      </c>
      <c r="T1757" s="5" t="str">
        <f t="shared" si="236"/>
        <v>463-2024-12-31</v>
      </c>
    </row>
    <row r="1758" spans="1:20" x14ac:dyDescent="0.3">
      <c r="A1758" s="25">
        <v>463</v>
      </c>
      <c r="B1758" s="5" t="s">
        <v>435</v>
      </c>
      <c r="C1758" s="5" t="s">
        <v>28</v>
      </c>
      <c r="D1758" s="5" t="s">
        <v>54</v>
      </c>
      <c r="E1758" s="5" t="s">
        <v>24</v>
      </c>
      <c r="F1758" s="6">
        <v>45657</v>
      </c>
      <c r="G1758" s="5">
        <v>100</v>
      </c>
      <c r="H1758" s="10">
        <v>100</v>
      </c>
      <c r="I1758" s="15">
        <f>IFERROR(IF((H1759/G1759)&gt;1.3,1.3,H1759/G1759),"")</f>
        <v>0.77146666666666663</v>
      </c>
      <c r="J1758" s="15">
        <f>IFERROR(IF((H1759/G1759)&gt;H1759/G1759,1.3,H1759/G1759),"")</f>
        <v>0.77146666666666663</v>
      </c>
      <c r="K1758" s="5" t="s">
        <v>25</v>
      </c>
      <c r="L1758" s="5" t="s">
        <v>25</v>
      </c>
      <c r="M1758" s="5">
        <f t="shared" si="233"/>
        <v>2024</v>
      </c>
      <c r="N1758" s="5" t="str">
        <f t="shared" si="234"/>
        <v>Junio</v>
      </c>
      <c r="O1758" s="6" t="str">
        <f t="shared" si="235"/>
        <v>2024-2</v>
      </c>
      <c r="P1758" s="16">
        <v>0</v>
      </c>
      <c r="Q1758" s="16">
        <v>0</v>
      </c>
      <c r="R1758" s="5">
        <v>0</v>
      </c>
      <c r="S1758" s="5" t="s">
        <v>29</v>
      </c>
      <c r="T1758" s="5" t="str">
        <f t="shared" si="236"/>
        <v>465-2024-06-30</v>
      </c>
    </row>
    <row r="1759" spans="1:20" x14ac:dyDescent="0.3">
      <c r="A1759" s="5">
        <v>465</v>
      </c>
      <c r="B1759" s="5" t="s">
        <v>436</v>
      </c>
      <c r="C1759" s="5" t="s">
        <v>311</v>
      </c>
      <c r="D1759" s="5" t="s">
        <v>54</v>
      </c>
      <c r="E1759" s="5" t="s">
        <v>24</v>
      </c>
      <c r="F1759" s="6">
        <v>45473</v>
      </c>
      <c r="G1759" s="5">
        <v>75</v>
      </c>
      <c r="H1759" s="5">
        <v>57.86</v>
      </c>
      <c r="I1759" s="15">
        <v>0.77146666666666663</v>
      </c>
      <c r="J1759" s="15">
        <v>0.77146666666666663</v>
      </c>
      <c r="K1759" s="5" t="s">
        <v>25</v>
      </c>
      <c r="L1759" s="5" t="s">
        <v>25</v>
      </c>
      <c r="M1759" s="5">
        <f t="shared" si="233"/>
        <v>2024</v>
      </c>
      <c r="N1759" s="5" t="str">
        <f t="shared" si="234"/>
        <v>Diciembre</v>
      </c>
      <c r="O1759" s="6" t="str">
        <f t="shared" si="235"/>
        <v>2024-1</v>
      </c>
      <c r="P1759" s="5">
        <v>0</v>
      </c>
      <c r="Q1759" s="5">
        <v>0</v>
      </c>
      <c r="R1759" s="5">
        <v>0</v>
      </c>
      <c r="S1759" s="5" t="s">
        <v>29</v>
      </c>
      <c r="T1759" s="5" t="str">
        <f t="shared" si="236"/>
        <v>465-2024-12-31</v>
      </c>
    </row>
    <row r="1760" spans="1:20" x14ac:dyDescent="0.3">
      <c r="A1760" s="25">
        <v>465</v>
      </c>
      <c r="B1760" s="5" t="s">
        <v>436</v>
      </c>
      <c r="C1760" s="5" t="s">
        <v>311</v>
      </c>
      <c r="D1760" s="5" t="s">
        <v>54</v>
      </c>
      <c r="E1760" s="5" t="s">
        <v>24</v>
      </c>
      <c r="F1760" s="6">
        <v>45657</v>
      </c>
      <c r="G1760" s="5">
        <v>100</v>
      </c>
      <c r="H1760" s="10">
        <v>56.83</v>
      </c>
      <c r="I1760" s="15">
        <f>IFERROR(IF((H1761/G1761)&gt;1.3,1.3,H1761/G1761),"")</f>
        <v>1.1919999999999999</v>
      </c>
      <c r="J1760" s="15">
        <f>IFERROR(IF((H1761/G1761)&gt;H1761/G1761,1.3,H1761/G1761),"")</f>
        <v>1.1919999999999999</v>
      </c>
      <c r="K1760" s="5"/>
      <c r="L1760" s="5"/>
      <c r="M1760" s="5">
        <f t="shared" si="233"/>
        <v>2024</v>
      </c>
      <c r="N1760" s="5" t="str">
        <f t="shared" si="234"/>
        <v>Junio</v>
      </c>
      <c r="O1760" s="6" t="str">
        <f t="shared" si="235"/>
        <v>2024-2</v>
      </c>
      <c r="P1760" s="16">
        <v>0</v>
      </c>
      <c r="Q1760" s="16">
        <v>0</v>
      </c>
      <c r="R1760" s="5">
        <v>0</v>
      </c>
      <c r="S1760" s="5" t="s">
        <v>29</v>
      </c>
      <c r="T1760" s="5" t="str">
        <f t="shared" si="236"/>
        <v>466-2024-06-30</v>
      </c>
    </row>
    <row r="1761" spans="1:20" x14ac:dyDescent="0.3">
      <c r="A1761" s="5">
        <v>466</v>
      </c>
      <c r="B1761" s="5" t="s">
        <v>437</v>
      </c>
      <c r="C1761" s="5" t="s">
        <v>225</v>
      </c>
      <c r="D1761" s="5" t="s">
        <v>54</v>
      </c>
      <c r="E1761" s="5" t="s">
        <v>24</v>
      </c>
      <c r="F1761" s="6">
        <v>45473</v>
      </c>
      <c r="G1761" s="5">
        <v>50</v>
      </c>
      <c r="H1761" s="5">
        <v>59.6</v>
      </c>
      <c r="I1761" s="15">
        <f>H1762/G1762</f>
        <v>1.0759999999999998</v>
      </c>
      <c r="J1761" s="15">
        <v>1.1919999999999999</v>
      </c>
      <c r="K1761" s="5" t="s">
        <v>55</v>
      </c>
      <c r="L1761" s="5" t="s">
        <v>55</v>
      </c>
      <c r="M1761" s="5">
        <f t="shared" si="233"/>
        <v>2024</v>
      </c>
      <c r="N1761" s="5" t="str">
        <f t="shared" si="234"/>
        <v>Diciembre</v>
      </c>
      <c r="O1761" s="6" t="str">
        <f t="shared" si="235"/>
        <v>2024-1</v>
      </c>
      <c r="P1761" s="5">
        <v>0</v>
      </c>
      <c r="Q1761" s="5">
        <v>1</v>
      </c>
      <c r="R1761" s="5">
        <v>0</v>
      </c>
      <c r="S1761" s="5" t="s">
        <v>29</v>
      </c>
      <c r="T1761" s="5" t="str">
        <f t="shared" si="236"/>
        <v>466-2024-12-31</v>
      </c>
    </row>
    <row r="1762" spans="1:20" x14ac:dyDescent="0.3">
      <c r="A1762" s="25">
        <v>466</v>
      </c>
      <c r="B1762" s="5" t="s">
        <v>437</v>
      </c>
      <c r="C1762" s="5" t="s">
        <v>225</v>
      </c>
      <c r="D1762" s="5" t="s">
        <v>54</v>
      </c>
      <c r="E1762" s="5" t="s">
        <v>24</v>
      </c>
      <c r="F1762" s="6">
        <v>45657</v>
      </c>
      <c r="G1762" s="5">
        <v>50</v>
      </c>
      <c r="H1762" s="10">
        <v>53.8</v>
      </c>
      <c r="I1762" s="15">
        <f>IFERROR(IF((H1763/G1763)&gt;1.3,1.3,H1763/G1763),"")</f>
        <v>1.2124999999999999</v>
      </c>
      <c r="J1762" s="15">
        <f>IFERROR(IF((H1763/G1763)&gt;H1763/G1763,1.3,H1763/G1763),"")</f>
        <v>1.2124999999999999</v>
      </c>
      <c r="K1762" s="5" t="s">
        <v>55</v>
      </c>
      <c r="L1762" s="5" t="s">
        <v>91</v>
      </c>
      <c r="M1762" s="5">
        <f t="shared" si="233"/>
        <v>2024</v>
      </c>
      <c r="N1762" s="5" t="str">
        <f t="shared" si="234"/>
        <v>Junio</v>
      </c>
      <c r="O1762" s="6" t="str">
        <f t="shared" si="235"/>
        <v>2024-2</v>
      </c>
      <c r="P1762" s="16">
        <v>0</v>
      </c>
      <c r="Q1762" s="16">
        <v>1</v>
      </c>
      <c r="R1762" s="5">
        <v>0</v>
      </c>
      <c r="S1762" s="5" t="s">
        <v>29</v>
      </c>
      <c r="T1762" s="5" t="str">
        <f t="shared" si="236"/>
        <v>467-2024-06-30</v>
      </c>
    </row>
    <row r="1763" spans="1:20" x14ac:dyDescent="0.3">
      <c r="A1763" s="5">
        <v>467</v>
      </c>
      <c r="B1763" s="5" t="s">
        <v>438</v>
      </c>
      <c r="C1763" s="5" t="s">
        <v>225</v>
      </c>
      <c r="D1763" s="5" t="s">
        <v>54</v>
      </c>
      <c r="E1763" s="5" t="s">
        <v>24</v>
      </c>
      <c r="F1763" s="6">
        <v>45473</v>
      </c>
      <c r="G1763" s="5">
        <v>60</v>
      </c>
      <c r="H1763" s="5">
        <v>72.75</v>
      </c>
      <c r="I1763" s="15">
        <f>IFERROR(IF((H1764/G1764)&gt;1.3,1.3,H1764/G1764),"")</f>
        <v>1.2183333333333333</v>
      </c>
      <c r="J1763" s="15">
        <f>IFERROR(IF((H1764/G1764)&gt;H1764/G1764,1.3,H1764/G1764),"")</f>
        <v>1.2183333333333333</v>
      </c>
      <c r="K1763" s="5" t="s">
        <v>55</v>
      </c>
      <c r="L1763" s="5" t="s">
        <v>91</v>
      </c>
      <c r="M1763" s="5">
        <f t="shared" si="233"/>
        <v>2024</v>
      </c>
      <c r="N1763" s="5" t="str">
        <f t="shared" si="234"/>
        <v>Diciembre</v>
      </c>
      <c r="O1763" s="6" t="str">
        <f t="shared" si="235"/>
        <v>2024-1</v>
      </c>
      <c r="P1763" s="5">
        <v>0</v>
      </c>
      <c r="Q1763" s="5">
        <v>1</v>
      </c>
      <c r="R1763" s="5">
        <v>0</v>
      </c>
      <c r="S1763" s="5" t="s">
        <v>29</v>
      </c>
      <c r="T1763" s="5" t="str">
        <f t="shared" si="236"/>
        <v>467-2024-12-31</v>
      </c>
    </row>
    <row r="1764" spans="1:20" x14ac:dyDescent="0.3">
      <c r="A1764" s="25">
        <v>467</v>
      </c>
      <c r="B1764" s="5" t="s">
        <v>438</v>
      </c>
      <c r="C1764" s="5" t="s">
        <v>225</v>
      </c>
      <c r="D1764" s="5" t="s">
        <v>54</v>
      </c>
      <c r="E1764" s="5" t="s">
        <v>24</v>
      </c>
      <c r="F1764" s="6">
        <v>45657</v>
      </c>
      <c r="G1764" s="5">
        <v>60</v>
      </c>
      <c r="H1764" s="10">
        <v>73.099999999999994</v>
      </c>
      <c r="I1764" s="15">
        <f>IFERROR(IF((H1765/G1765)&gt;1.3,1.3,H1765/G1765),"")</f>
        <v>0.95000000000000007</v>
      </c>
      <c r="J1764" s="15">
        <f>IFERROR(IF((H1765/G1765)&gt;H1765/G1765,1.3,H1765/G1765),"")</f>
        <v>0.95000000000000007</v>
      </c>
      <c r="K1764" s="5" t="s">
        <v>55</v>
      </c>
      <c r="L1764" s="5" t="s">
        <v>91</v>
      </c>
      <c r="M1764" s="5">
        <f t="shared" si="233"/>
        <v>2024</v>
      </c>
      <c r="N1764" s="5" t="str">
        <f t="shared" si="234"/>
        <v>Junio</v>
      </c>
      <c r="O1764" s="6" t="str">
        <f t="shared" si="235"/>
        <v>2024-2</v>
      </c>
      <c r="P1764" s="16">
        <v>0</v>
      </c>
      <c r="Q1764" s="16">
        <v>1</v>
      </c>
      <c r="R1764" s="5">
        <v>0</v>
      </c>
      <c r="S1764" s="5" t="s">
        <v>29</v>
      </c>
      <c r="T1764" s="5" t="str">
        <f t="shared" si="236"/>
        <v>468-2024-06-30</v>
      </c>
    </row>
    <row r="1765" spans="1:20" x14ac:dyDescent="0.3">
      <c r="A1765" s="5">
        <v>468</v>
      </c>
      <c r="B1765" s="5" t="s">
        <v>439</v>
      </c>
      <c r="C1765" s="5" t="s">
        <v>225</v>
      </c>
      <c r="D1765" s="5" t="s">
        <v>54</v>
      </c>
      <c r="E1765" s="5" t="s">
        <v>62</v>
      </c>
      <c r="F1765" s="6">
        <v>45473</v>
      </c>
      <c r="G1765" s="5">
        <v>3</v>
      </c>
      <c r="H1765" s="5">
        <v>2.85</v>
      </c>
      <c r="I1765" s="15">
        <f>G1766/H1766</f>
        <v>1.1538461538461537</v>
      </c>
      <c r="J1765" s="15">
        <f>+G1766/H1766</f>
        <v>1.1538461538461537</v>
      </c>
      <c r="K1765" s="5" t="s">
        <v>55</v>
      </c>
      <c r="L1765" s="5" t="s">
        <v>91</v>
      </c>
      <c r="M1765" s="5">
        <f t="shared" si="233"/>
        <v>2024</v>
      </c>
      <c r="N1765" s="5" t="str">
        <f t="shared" si="234"/>
        <v>Diciembre</v>
      </c>
      <c r="O1765" s="6" t="str">
        <f t="shared" si="235"/>
        <v>2024-1</v>
      </c>
      <c r="P1765" s="5">
        <v>0</v>
      </c>
      <c r="Q1765" s="5">
        <v>1</v>
      </c>
      <c r="R1765" s="5">
        <v>0</v>
      </c>
      <c r="S1765" s="5" t="s">
        <v>29</v>
      </c>
      <c r="T1765" s="5" t="str">
        <f t="shared" si="236"/>
        <v>468-2024-12-31</v>
      </c>
    </row>
    <row r="1766" spans="1:20" x14ac:dyDescent="0.3">
      <c r="A1766" s="25">
        <v>468</v>
      </c>
      <c r="B1766" s="5" t="s">
        <v>439</v>
      </c>
      <c r="C1766" s="5" t="s">
        <v>225</v>
      </c>
      <c r="D1766" s="5" t="s">
        <v>54</v>
      </c>
      <c r="E1766" s="5" t="s">
        <v>62</v>
      </c>
      <c r="F1766" s="6">
        <v>45657</v>
      </c>
      <c r="G1766" s="5">
        <v>3</v>
      </c>
      <c r="H1766" s="10">
        <v>2.6</v>
      </c>
      <c r="I1766" s="15">
        <f>G1767/H1767</f>
        <v>0.51263648946532014</v>
      </c>
      <c r="J1766" s="15">
        <f>+G1767/H1767</f>
        <v>0.51263648946532014</v>
      </c>
      <c r="K1766" s="5" t="s">
        <v>55</v>
      </c>
      <c r="L1766" s="5" t="s">
        <v>91</v>
      </c>
      <c r="M1766" s="5">
        <f t="shared" si="233"/>
        <v>2024</v>
      </c>
      <c r="N1766" s="5" t="str">
        <f t="shared" si="234"/>
        <v>Marzo</v>
      </c>
      <c r="O1766" s="6" t="str">
        <f t="shared" si="235"/>
        <v>2024-1</v>
      </c>
      <c r="P1766" s="16">
        <v>0</v>
      </c>
      <c r="Q1766" s="16">
        <v>1</v>
      </c>
      <c r="R1766" s="5">
        <v>0</v>
      </c>
      <c r="S1766" s="5" t="s">
        <v>29</v>
      </c>
      <c r="T1766" s="5" t="str">
        <f t="shared" si="236"/>
        <v>469-2024-03-31</v>
      </c>
    </row>
    <row r="1767" spans="1:20" x14ac:dyDescent="0.3">
      <c r="A1767" s="25">
        <v>469</v>
      </c>
      <c r="B1767" s="5" t="s">
        <v>395</v>
      </c>
      <c r="C1767" s="5" t="s">
        <v>198</v>
      </c>
      <c r="D1767" s="5" t="s">
        <v>60</v>
      </c>
      <c r="E1767" s="5" t="s">
        <v>24</v>
      </c>
      <c r="F1767" s="6">
        <v>45382</v>
      </c>
      <c r="G1767" s="5">
        <v>100</v>
      </c>
      <c r="H1767" s="10">
        <v>195.07</v>
      </c>
      <c r="I1767" s="15">
        <f>IFERROR(IF((H1768/G1768)&gt;1.3,1.3,H1768/G1768),"")</f>
        <v>1.1433</v>
      </c>
      <c r="J1767" s="15">
        <f>IFERROR(IF((H1768/G1768)&gt;H1768/G1768,1.3,H1768/G1768),"")</f>
        <v>1.1433</v>
      </c>
      <c r="K1767" s="5" t="s">
        <v>25</v>
      </c>
      <c r="L1767" s="5" t="s">
        <v>25</v>
      </c>
      <c r="M1767" s="5">
        <f t="shared" si="233"/>
        <v>2024</v>
      </c>
      <c r="N1767" s="5" t="str">
        <f t="shared" si="234"/>
        <v>Junio</v>
      </c>
      <c r="O1767" s="6" t="str">
        <f t="shared" si="235"/>
        <v>2024-2</v>
      </c>
      <c r="P1767" s="16">
        <v>1</v>
      </c>
      <c r="Q1767" s="16">
        <v>1</v>
      </c>
      <c r="R1767" s="5">
        <v>0</v>
      </c>
      <c r="S1767" s="5" t="s">
        <v>29</v>
      </c>
      <c r="T1767" s="5" t="str">
        <f t="shared" si="236"/>
        <v>469-2024-06-30</v>
      </c>
    </row>
    <row r="1768" spans="1:20" x14ac:dyDescent="0.3">
      <c r="A1768" s="5">
        <v>469</v>
      </c>
      <c r="B1768" s="5" t="s">
        <v>395</v>
      </c>
      <c r="C1768" s="5" t="s">
        <v>440</v>
      </c>
      <c r="D1768" s="5" t="s">
        <v>60</v>
      </c>
      <c r="E1768" s="5" t="s">
        <v>24</v>
      </c>
      <c r="F1768" s="6">
        <v>45473</v>
      </c>
      <c r="G1768" s="5">
        <v>100</v>
      </c>
      <c r="H1768" s="5">
        <v>114.33</v>
      </c>
      <c r="I1768" s="15">
        <v>1.1433</v>
      </c>
      <c r="J1768" s="15">
        <v>1.1433</v>
      </c>
      <c r="K1768" s="5" t="s">
        <v>25</v>
      </c>
      <c r="L1768" s="5" t="s">
        <v>25</v>
      </c>
      <c r="M1768" s="5">
        <f t="shared" si="233"/>
        <v>2024</v>
      </c>
      <c r="N1768" s="5" t="str">
        <f t="shared" si="234"/>
        <v>Septiembre</v>
      </c>
      <c r="O1768" s="6" t="str">
        <f t="shared" si="235"/>
        <v>2024-2</v>
      </c>
      <c r="P1768" s="5">
        <v>0</v>
      </c>
      <c r="Q1768" s="5">
        <v>0</v>
      </c>
      <c r="R1768" s="5">
        <v>0</v>
      </c>
      <c r="S1768" s="5" t="s">
        <v>29</v>
      </c>
      <c r="T1768" s="5" t="str">
        <f t="shared" si="236"/>
        <v>469-2024-09-30</v>
      </c>
    </row>
    <row r="1769" spans="1:20" x14ac:dyDescent="0.3">
      <c r="A1769" s="25">
        <v>469</v>
      </c>
      <c r="B1769" s="5" t="s">
        <v>395</v>
      </c>
      <c r="C1769" s="5" t="s">
        <v>198</v>
      </c>
      <c r="D1769" s="5" t="s">
        <v>60</v>
      </c>
      <c r="E1769" s="5" t="s">
        <v>24</v>
      </c>
      <c r="F1769" s="6">
        <v>45565</v>
      </c>
      <c r="G1769" s="5">
        <v>100</v>
      </c>
      <c r="H1769" s="10">
        <v>94.86</v>
      </c>
      <c r="I1769" s="15">
        <f>IFERROR(IF((H1770/G1770)&gt;1.3,1.3,H1770/G1770),"")</f>
        <v>0</v>
      </c>
      <c r="J1769" s="15">
        <f>IFERROR(IF((H1770/G1770)&gt;H1770/G1770,1.3,H1770/G1770),"")</f>
        <v>0</v>
      </c>
      <c r="K1769" s="5" t="s">
        <v>25</v>
      </c>
      <c r="L1769" s="5" t="s">
        <v>25</v>
      </c>
      <c r="M1769" s="5">
        <f t="shared" si="233"/>
        <v>2024</v>
      </c>
      <c r="N1769" s="5" t="str">
        <f t="shared" si="234"/>
        <v>Diciembre</v>
      </c>
      <c r="O1769" s="6" t="str">
        <f t="shared" si="235"/>
        <v>2024-1</v>
      </c>
      <c r="P1769" s="16">
        <v>0</v>
      </c>
      <c r="Q1769" s="16">
        <v>0</v>
      </c>
      <c r="R1769" s="5">
        <v>0</v>
      </c>
      <c r="S1769" s="5" t="s">
        <v>29</v>
      </c>
      <c r="T1769" s="5" t="str">
        <f t="shared" si="236"/>
        <v>469-2024-12-31</v>
      </c>
    </row>
    <row r="1770" spans="1:20" x14ac:dyDescent="0.3">
      <c r="A1770" s="25">
        <v>469</v>
      </c>
      <c r="B1770" s="5" t="s">
        <v>395</v>
      </c>
      <c r="C1770" s="5" t="s">
        <v>198</v>
      </c>
      <c r="D1770" s="5" t="s">
        <v>60</v>
      </c>
      <c r="E1770" s="5" t="s">
        <v>24</v>
      </c>
      <c r="F1770" s="6">
        <v>45657</v>
      </c>
      <c r="G1770" s="5">
        <v>100</v>
      </c>
      <c r="H1770" s="10">
        <v>0</v>
      </c>
      <c r="I1770" s="15">
        <f>IFERROR(IF((H1771/G1771)&gt;1.3,1.3,H1771/G1771),"")</f>
        <v>0.79599999999999993</v>
      </c>
      <c r="J1770" s="15">
        <f>IFERROR(IF((H1771/G1771)&gt;H1771/G1771,1.3,H1771/G1771),"")</f>
        <v>0.79599999999999993</v>
      </c>
      <c r="K1770" s="5" t="s">
        <v>25</v>
      </c>
      <c r="L1770" s="5" t="s">
        <v>25</v>
      </c>
      <c r="M1770" s="5">
        <f t="shared" si="233"/>
        <v>2024</v>
      </c>
      <c r="N1770" s="5" t="str">
        <f t="shared" si="234"/>
        <v>Marzo</v>
      </c>
      <c r="O1770" s="6" t="str">
        <f t="shared" si="235"/>
        <v>2024-1</v>
      </c>
      <c r="P1770" s="16">
        <v>0</v>
      </c>
      <c r="Q1770" s="16">
        <v>0</v>
      </c>
      <c r="R1770" s="5">
        <v>0</v>
      </c>
      <c r="S1770" s="5" t="s">
        <v>29</v>
      </c>
      <c r="T1770" s="5" t="str">
        <f t="shared" si="236"/>
        <v>470-2024-03-31</v>
      </c>
    </row>
    <row r="1771" spans="1:20" x14ac:dyDescent="0.3">
      <c r="A1771" s="25">
        <v>470</v>
      </c>
      <c r="B1771" s="5" t="s">
        <v>441</v>
      </c>
      <c r="C1771" s="5" t="s">
        <v>198</v>
      </c>
      <c r="D1771" s="5" t="s">
        <v>60</v>
      </c>
      <c r="E1771" s="5" t="s">
        <v>24</v>
      </c>
      <c r="F1771" s="6">
        <v>45382</v>
      </c>
      <c r="G1771" s="5">
        <v>100</v>
      </c>
      <c r="H1771" s="10">
        <v>79.599999999999994</v>
      </c>
      <c r="I1771" s="15">
        <f>IFERROR(IF((H1772/G1772)&gt;1.3,1.3,H1772/G1772),"")</f>
        <v>1.181</v>
      </c>
      <c r="J1771" s="15">
        <f>IFERROR(IF((H1772/G1772)&gt;H1772/G1772,1.3,H1772/G1772),"")</f>
        <v>1.181</v>
      </c>
      <c r="K1771" s="5" t="s">
        <v>25</v>
      </c>
      <c r="L1771" s="5" t="s">
        <v>25</v>
      </c>
      <c r="M1771" s="5">
        <f t="shared" si="233"/>
        <v>2024</v>
      </c>
      <c r="N1771" s="5" t="str">
        <f t="shared" si="234"/>
        <v>Junio</v>
      </c>
      <c r="O1771" s="6" t="str">
        <f t="shared" si="235"/>
        <v>2024-2</v>
      </c>
      <c r="P1771" s="16">
        <v>0</v>
      </c>
      <c r="Q1771" s="16">
        <v>0</v>
      </c>
      <c r="R1771" s="5">
        <v>0</v>
      </c>
      <c r="S1771" s="5" t="s">
        <v>29</v>
      </c>
      <c r="T1771" s="5" t="str">
        <f t="shared" si="236"/>
        <v>470-2024-06-30</v>
      </c>
    </row>
    <row r="1772" spans="1:20" x14ac:dyDescent="0.3">
      <c r="A1772" s="5">
        <v>470</v>
      </c>
      <c r="B1772" s="5" t="s">
        <v>441</v>
      </c>
      <c r="C1772" s="5" t="s">
        <v>198</v>
      </c>
      <c r="D1772" s="5" t="s">
        <v>60</v>
      </c>
      <c r="E1772" s="5" t="s">
        <v>24</v>
      </c>
      <c r="F1772" s="6">
        <v>45473</v>
      </c>
      <c r="G1772" s="5">
        <v>100</v>
      </c>
      <c r="H1772" s="5">
        <v>118.1</v>
      </c>
      <c r="I1772" s="15">
        <v>1.181</v>
      </c>
      <c r="J1772" s="15">
        <v>1.181</v>
      </c>
      <c r="K1772" s="5" t="s">
        <v>25</v>
      </c>
      <c r="L1772" s="5" t="s">
        <v>25</v>
      </c>
      <c r="M1772" s="5">
        <f t="shared" si="233"/>
        <v>2024</v>
      </c>
      <c r="N1772" s="5" t="str">
        <f t="shared" si="234"/>
        <v>Septiembre</v>
      </c>
      <c r="O1772" s="6" t="str">
        <f t="shared" si="235"/>
        <v>2024-2</v>
      </c>
      <c r="P1772" s="5">
        <v>0</v>
      </c>
      <c r="Q1772" s="5">
        <v>0</v>
      </c>
      <c r="R1772" s="5">
        <v>0</v>
      </c>
      <c r="S1772" s="5" t="s">
        <v>29</v>
      </c>
      <c r="T1772" s="5" t="str">
        <f t="shared" si="236"/>
        <v>470-2024-09-30</v>
      </c>
    </row>
    <row r="1773" spans="1:20" x14ac:dyDescent="0.3">
      <c r="A1773" s="25">
        <v>470</v>
      </c>
      <c r="B1773" s="5" t="s">
        <v>441</v>
      </c>
      <c r="C1773" s="5" t="s">
        <v>198</v>
      </c>
      <c r="D1773" s="5" t="s">
        <v>60</v>
      </c>
      <c r="E1773" s="5" t="s">
        <v>24</v>
      </c>
      <c r="F1773" s="6">
        <v>45565</v>
      </c>
      <c r="G1773" s="5">
        <v>100</v>
      </c>
      <c r="H1773" s="10">
        <v>104.86</v>
      </c>
      <c r="I1773" s="15">
        <f>IFERROR(IF((H1774/G1774)&gt;1.3,1.3,H1774/G1774),"")</f>
        <v>0</v>
      </c>
      <c r="J1773" s="15">
        <f>IFERROR(IF((H1774/G1774)&gt;H1774/G1774,1.3,H1774/G1774),"")</f>
        <v>0</v>
      </c>
      <c r="K1773" s="5" t="s">
        <v>25</v>
      </c>
      <c r="L1773" s="5" t="s">
        <v>25</v>
      </c>
      <c r="M1773" s="5">
        <f t="shared" si="233"/>
        <v>2024</v>
      </c>
      <c r="N1773" s="5" t="str">
        <f t="shared" si="234"/>
        <v>Diciembre</v>
      </c>
      <c r="O1773" s="6" t="str">
        <f t="shared" si="235"/>
        <v>2024-1</v>
      </c>
      <c r="P1773" s="16">
        <v>0</v>
      </c>
      <c r="Q1773" s="16">
        <v>0</v>
      </c>
      <c r="R1773" s="5">
        <v>0</v>
      </c>
      <c r="S1773" s="5" t="s">
        <v>29</v>
      </c>
      <c r="T1773" s="5" t="str">
        <f t="shared" si="236"/>
        <v>470-2024-12-31</v>
      </c>
    </row>
    <row r="1774" spans="1:20" x14ac:dyDescent="0.3">
      <c r="A1774" s="25">
        <v>470</v>
      </c>
      <c r="B1774" s="5" t="s">
        <v>441</v>
      </c>
      <c r="C1774" s="5" t="s">
        <v>198</v>
      </c>
      <c r="D1774" s="5" t="s">
        <v>60</v>
      </c>
      <c r="E1774" s="5" t="s">
        <v>24</v>
      </c>
      <c r="F1774" s="6">
        <v>45657</v>
      </c>
      <c r="G1774" s="5">
        <v>100</v>
      </c>
      <c r="H1774" s="10">
        <v>0</v>
      </c>
      <c r="I1774" s="15">
        <f>IFERROR(IF((H1775/G1775)&gt;1.3,1.3,H1775/G1775),"")</f>
        <v>1.0848</v>
      </c>
      <c r="J1774" s="15">
        <f>IFERROR(IF((H1775/G1775)&gt;H1775/G1775,1.3,H1775/G1775),"")</f>
        <v>1.0848</v>
      </c>
      <c r="K1774" s="5" t="s">
        <v>25</v>
      </c>
      <c r="L1774" s="5" t="s">
        <v>25</v>
      </c>
      <c r="M1774" s="5">
        <f t="shared" si="233"/>
        <v>2024</v>
      </c>
      <c r="N1774" s="5" t="str">
        <f t="shared" si="234"/>
        <v>Marzo</v>
      </c>
      <c r="O1774" s="6" t="str">
        <f t="shared" si="235"/>
        <v>2024-1</v>
      </c>
      <c r="P1774" s="16">
        <v>0</v>
      </c>
      <c r="Q1774" s="16">
        <v>0</v>
      </c>
      <c r="R1774" s="5">
        <v>0</v>
      </c>
      <c r="S1774" s="5" t="s">
        <v>29</v>
      </c>
      <c r="T1774" s="5" t="str">
        <f t="shared" si="236"/>
        <v>471-2024-03-31</v>
      </c>
    </row>
    <row r="1775" spans="1:20" x14ac:dyDescent="0.3">
      <c r="A1775" s="25">
        <v>471</v>
      </c>
      <c r="B1775" s="5" t="s">
        <v>442</v>
      </c>
      <c r="C1775" s="5" t="s">
        <v>198</v>
      </c>
      <c r="D1775" s="5" t="s">
        <v>60</v>
      </c>
      <c r="E1775" s="5" t="s">
        <v>24</v>
      </c>
      <c r="F1775" s="6">
        <v>45382</v>
      </c>
      <c r="G1775" s="5">
        <v>100</v>
      </c>
      <c r="H1775" s="10">
        <v>108.48</v>
      </c>
      <c r="I1775" s="15">
        <f>IFERROR(IF((H1776/G1776)&gt;1.3,1.3,H1776/G1776),"")</f>
        <v>1.0556000000000001</v>
      </c>
      <c r="J1775" s="15">
        <f>IFERROR(IF((H1776/G1776)&gt;H1776/G1776,1.3,H1776/G1776),"")</f>
        <v>1.0556000000000001</v>
      </c>
      <c r="K1775" s="5" t="s">
        <v>25</v>
      </c>
      <c r="L1775" s="5" t="s">
        <v>25</v>
      </c>
      <c r="M1775" s="5">
        <f t="shared" si="233"/>
        <v>2024</v>
      </c>
      <c r="N1775" s="5" t="str">
        <f t="shared" si="234"/>
        <v>Junio</v>
      </c>
      <c r="O1775" s="6" t="str">
        <f t="shared" si="235"/>
        <v>2024-2</v>
      </c>
      <c r="P1775" s="16">
        <v>0</v>
      </c>
      <c r="Q1775" s="16">
        <v>0</v>
      </c>
      <c r="R1775" s="5">
        <v>0</v>
      </c>
      <c r="S1775" s="5" t="s">
        <v>29</v>
      </c>
      <c r="T1775" s="5" t="str">
        <f t="shared" si="236"/>
        <v>471-2024-06-30</v>
      </c>
    </row>
    <row r="1776" spans="1:20" x14ac:dyDescent="0.3">
      <c r="A1776" s="5">
        <v>471</v>
      </c>
      <c r="B1776" s="5" t="s">
        <v>442</v>
      </c>
      <c r="C1776" s="5" t="s">
        <v>28</v>
      </c>
      <c r="D1776" s="5" t="s">
        <v>60</v>
      </c>
      <c r="E1776" s="5" t="s">
        <v>24</v>
      </c>
      <c r="F1776" s="6">
        <v>45473</v>
      </c>
      <c r="G1776" s="5">
        <v>100</v>
      </c>
      <c r="H1776" s="5">
        <v>105.56</v>
      </c>
      <c r="I1776" s="15">
        <v>1</v>
      </c>
      <c r="J1776" s="15">
        <v>1</v>
      </c>
      <c r="K1776" s="5" t="s">
        <v>25</v>
      </c>
      <c r="L1776" s="5" t="s">
        <v>25</v>
      </c>
      <c r="M1776" s="5">
        <f t="shared" si="233"/>
        <v>2024</v>
      </c>
      <c r="N1776" s="5" t="str">
        <f t="shared" si="234"/>
        <v>Septiembre</v>
      </c>
      <c r="O1776" s="6" t="str">
        <f t="shared" si="235"/>
        <v>2024-2</v>
      </c>
      <c r="P1776" s="5">
        <v>0</v>
      </c>
      <c r="Q1776" s="5">
        <v>0</v>
      </c>
      <c r="R1776" s="5">
        <v>0</v>
      </c>
      <c r="S1776" s="5" t="s">
        <v>29</v>
      </c>
      <c r="T1776" s="5" t="str">
        <f t="shared" si="236"/>
        <v>471-2024-09-30</v>
      </c>
    </row>
    <row r="1777" spans="1:20" x14ac:dyDescent="0.3">
      <c r="A1777" s="25">
        <v>471</v>
      </c>
      <c r="B1777" s="5" t="s">
        <v>442</v>
      </c>
      <c r="C1777" s="5" t="s">
        <v>198</v>
      </c>
      <c r="D1777" s="5" t="s">
        <v>60</v>
      </c>
      <c r="E1777" s="5" t="s">
        <v>24</v>
      </c>
      <c r="F1777" s="6">
        <v>45565</v>
      </c>
      <c r="G1777" s="5">
        <v>100</v>
      </c>
      <c r="H1777" s="10">
        <v>91.07</v>
      </c>
      <c r="I1777" s="15">
        <f>IFERROR(IF((H1778/G1778)&gt;1.3,1.3,H1778/G1778),"")</f>
        <v>0</v>
      </c>
      <c r="J1777" s="15">
        <f>IFERROR(IF((H1778/G1778)&gt;H1778/G1778,1.3,H1778/G1778),"")</f>
        <v>0</v>
      </c>
      <c r="K1777" s="5" t="s">
        <v>25</v>
      </c>
      <c r="L1777" s="5" t="s">
        <v>25</v>
      </c>
      <c r="M1777" s="5">
        <f t="shared" si="233"/>
        <v>2024</v>
      </c>
      <c r="N1777" s="5" t="str">
        <f t="shared" si="234"/>
        <v>Diciembre</v>
      </c>
      <c r="O1777" s="6" t="str">
        <f t="shared" si="235"/>
        <v>2024-1</v>
      </c>
      <c r="P1777" s="16">
        <v>0</v>
      </c>
      <c r="Q1777" s="16">
        <v>0</v>
      </c>
      <c r="R1777" s="5">
        <v>0</v>
      </c>
      <c r="S1777" s="5" t="s">
        <v>29</v>
      </c>
      <c r="T1777" s="5" t="str">
        <f t="shared" si="236"/>
        <v>471-2024-12-31</v>
      </c>
    </row>
    <row r="1778" spans="1:20" x14ac:dyDescent="0.3">
      <c r="A1778" s="25">
        <v>471</v>
      </c>
      <c r="B1778" s="5" t="s">
        <v>442</v>
      </c>
      <c r="C1778" s="5" t="s">
        <v>198</v>
      </c>
      <c r="D1778" s="5" t="s">
        <v>60</v>
      </c>
      <c r="E1778" s="5" t="s">
        <v>24</v>
      </c>
      <c r="F1778" s="6">
        <v>45657</v>
      </c>
      <c r="G1778" s="5">
        <v>100</v>
      </c>
      <c r="H1778" s="10">
        <v>0</v>
      </c>
      <c r="I1778" s="15">
        <f>IFERROR(IF((H1779/G1779)&gt;1.3,1.3,H1779/G1779),"")</f>
        <v>0.82099999999999995</v>
      </c>
      <c r="J1778" s="15">
        <f>IFERROR(IF((H1779/G1779)&gt;H1779/G1779,1.3,H1779/G1779),"")</f>
        <v>0.82099999999999995</v>
      </c>
      <c r="K1778" s="5" t="s">
        <v>25</v>
      </c>
      <c r="L1778" s="5" t="s">
        <v>25</v>
      </c>
      <c r="M1778" s="5">
        <f t="shared" si="233"/>
        <v>2024</v>
      </c>
      <c r="N1778" s="5" t="str">
        <f t="shared" si="234"/>
        <v>Junio</v>
      </c>
      <c r="O1778" s="6" t="str">
        <f t="shared" si="235"/>
        <v>2024-2</v>
      </c>
      <c r="P1778" s="16">
        <v>0</v>
      </c>
      <c r="Q1778" s="16">
        <v>0</v>
      </c>
      <c r="R1778" s="5">
        <v>0</v>
      </c>
      <c r="S1778" s="5" t="s">
        <v>29</v>
      </c>
      <c r="T1778" s="5" t="str">
        <f t="shared" si="236"/>
        <v>472-2024-06-30</v>
      </c>
    </row>
    <row r="1779" spans="1:20" x14ac:dyDescent="0.3">
      <c r="A1779" s="5">
        <v>472</v>
      </c>
      <c r="B1779" s="5" t="s">
        <v>443</v>
      </c>
      <c r="C1779" s="5" t="s">
        <v>311</v>
      </c>
      <c r="D1779" s="5" t="s">
        <v>54</v>
      </c>
      <c r="E1779" s="5" t="s">
        <v>24</v>
      </c>
      <c r="F1779" s="6">
        <v>45473</v>
      </c>
      <c r="G1779" s="5">
        <v>100</v>
      </c>
      <c r="H1779" s="5">
        <v>82.1</v>
      </c>
      <c r="I1779" s="15">
        <v>0.82099999999999995</v>
      </c>
      <c r="J1779" s="15">
        <v>0.82099999999999995</v>
      </c>
      <c r="K1779" s="5" t="s">
        <v>25</v>
      </c>
      <c r="L1779" s="5" t="s">
        <v>25</v>
      </c>
      <c r="M1779" s="5">
        <f t="shared" si="233"/>
        <v>2024</v>
      </c>
      <c r="N1779" s="5" t="str">
        <f t="shared" si="234"/>
        <v>Diciembre</v>
      </c>
      <c r="O1779" s="6" t="str">
        <f t="shared" si="235"/>
        <v>2024-1</v>
      </c>
      <c r="P1779" s="5">
        <v>0</v>
      </c>
      <c r="Q1779" s="5">
        <v>0</v>
      </c>
      <c r="R1779" s="5">
        <v>0</v>
      </c>
      <c r="S1779" s="5" t="s">
        <v>29</v>
      </c>
      <c r="T1779" s="5" t="str">
        <f t="shared" si="236"/>
        <v>472-2024-12-31</v>
      </c>
    </row>
    <row r="1780" spans="1:20" x14ac:dyDescent="0.3">
      <c r="A1780" s="25">
        <v>472</v>
      </c>
      <c r="B1780" s="5" t="s">
        <v>443</v>
      </c>
      <c r="C1780" s="5" t="s">
        <v>311</v>
      </c>
      <c r="D1780" s="5" t="s">
        <v>54</v>
      </c>
      <c r="E1780" s="5" t="s">
        <v>24</v>
      </c>
      <c r="F1780" s="6">
        <v>45657</v>
      </c>
      <c r="G1780" s="5">
        <v>100</v>
      </c>
      <c r="H1780" s="10">
        <v>100</v>
      </c>
      <c r="I1780" s="15">
        <f>IFERROR(IF((H1781/G1781)&gt;1.3,1.3,H1781/G1781),"")</f>
        <v>1</v>
      </c>
      <c r="J1780" s="15">
        <f>IFERROR(IF((H1781/G1781)&gt;H1781/G1781,1.3,H1781/G1781),"")</f>
        <v>1</v>
      </c>
      <c r="K1780" s="5" t="s">
        <v>25</v>
      </c>
      <c r="L1780" s="5" t="s">
        <v>25</v>
      </c>
      <c r="M1780" s="5">
        <f t="shared" si="233"/>
        <v>2024</v>
      </c>
      <c r="N1780" s="5" t="str">
        <f t="shared" si="234"/>
        <v>Junio</v>
      </c>
      <c r="O1780" s="6" t="str">
        <f t="shared" si="235"/>
        <v>2024-2</v>
      </c>
      <c r="P1780" s="16">
        <v>0</v>
      </c>
      <c r="Q1780" s="16">
        <v>0</v>
      </c>
      <c r="R1780" s="5">
        <v>0</v>
      </c>
      <c r="S1780" s="5" t="s">
        <v>29</v>
      </c>
      <c r="T1780" s="5" t="str">
        <f t="shared" si="236"/>
        <v>473-2024-06-30</v>
      </c>
    </row>
    <row r="1781" spans="1:20" x14ac:dyDescent="0.3">
      <c r="A1781" s="25">
        <v>473</v>
      </c>
      <c r="B1781" s="23" t="s">
        <v>444</v>
      </c>
      <c r="C1781" s="5" t="s">
        <v>22</v>
      </c>
      <c r="D1781" s="5" t="s">
        <v>54</v>
      </c>
      <c r="E1781" s="5" t="s">
        <v>24</v>
      </c>
      <c r="F1781" s="6">
        <v>45473</v>
      </c>
      <c r="G1781" s="32">
        <v>16</v>
      </c>
      <c r="H1781" s="87">
        <v>16</v>
      </c>
      <c r="I1781" s="15">
        <f>IFERROR(IF((H1782/G1782)&gt;1.3,1.3,H1782/G1782),"")</f>
        <v>1</v>
      </c>
      <c r="J1781" s="15">
        <f>IFERROR(IF((H1782/G1782)&gt;H1782/G1782,1.3,H1782/G1782),"")</f>
        <v>1</v>
      </c>
      <c r="K1781" s="5" t="s">
        <v>55</v>
      </c>
      <c r="L1781" s="5" t="s">
        <v>55</v>
      </c>
      <c r="M1781" s="5">
        <f t="shared" si="233"/>
        <v>2024</v>
      </c>
      <c r="N1781" s="5" t="str">
        <f t="shared" si="234"/>
        <v>Diciembre</v>
      </c>
      <c r="O1781" s="6" t="str">
        <f t="shared" si="235"/>
        <v>2024-1</v>
      </c>
      <c r="P1781" s="16">
        <v>0</v>
      </c>
      <c r="Q1781" s="16">
        <v>0</v>
      </c>
      <c r="R1781" s="5">
        <v>1</v>
      </c>
      <c r="S1781" s="5" t="s">
        <v>26</v>
      </c>
      <c r="T1781" s="5" t="str">
        <f t="shared" si="236"/>
        <v>473-2024-12-31</v>
      </c>
    </row>
    <row r="1782" spans="1:20" x14ac:dyDescent="0.3">
      <c r="A1782" s="25">
        <v>473</v>
      </c>
      <c r="B1782" s="5" t="s">
        <v>445</v>
      </c>
      <c r="C1782" s="5" t="s">
        <v>22</v>
      </c>
      <c r="D1782" s="5" t="s">
        <v>54</v>
      </c>
      <c r="E1782" s="5" t="s">
        <v>24</v>
      </c>
      <c r="F1782" s="6">
        <v>45657</v>
      </c>
      <c r="G1782" s="5">
        <v>17</v>
      </c>
      <c r="H1782" s="16">
        <v>17</v>
      </c>
      <c r="I1782" s="15">
        <f>IFERROR(IF((H1783/G1783)&gt;1.3,1.3,H1783/G1783),"")</f>
        <v>1</v>
      </c>
      <c r="J1782" s="15">
        <f>IFERROR(IF((H1783/G1783)&gt;H1783/G1783,1.3,H1783/G1783),"")</f>
        <v>1</v>
      </c>
      <c r="K1782" s="5" t="s">
        <v>55</v>
      </c>
      <c r="L1782" s="5" t="s">
        <v>55</v>
      </c>
      <c r="M1782" s="5">
        <f t="shared" si="233"/>
        <v>2024</v>
      </c>
      <c r="N1782" s="5" t="str">
        <f t="shared" si="234"/>
        <v>Junio</v>
      </c>
      <c r="O1782" s="6" t="str">
        <f t="shared" si="235"/>
        <v>2024-2</v>
      </c>
      <c r="P1782" s="16">
        <v>0</v>
      </c>
      <c r="Q1782" s="16">
        <v>0</v>
      </c>
      <c r="R1782" s="5">
        <v>0</v>
      </c>
      <c r="S1782" s="5" t="s">
        <v>26</v>
      </c>
      <c r="T1782" s="5" t="str">
        <f t="shared" si="236"/>
        <v>474-2024-06-30</v>
      </c>
    </row>
    <row r="1783" spans="1:20" x14ac:dyDescent="0.3">
      <c r="A1783" s="25">
        <v>474</v>
      </c>
      <c r="B1783" s="23" t="s">
        <v>446</v>
      </c>
      <c r="C1783" s="5" t="s">
        <v>447</v>
      </c>
      <c r="D1783" s="5" t="s">
        <v>54</v>
      </c>
      <c r="E1783" s="5" t="s">
        <v>24</v>
      </c>
      <c r="F1783" s="6">
        <v>45473</v>
      </c>
      <c r="G1783" s="5">
        <v>100</v>
      </c>
      <c r="H1783" s="5">
        <v>100</v>
      </c>
      <c r="I1783" s="15">
        <v>1</v>
      </c>
      <c r="J1783" s="15">
        <v>1</v>
      </c>
      <c r="K1783" s="5" t="s">
        <v>55</v>
      </c>
      <c r="L1783" s="5" t="s">
        <v>55</v>
      </c>
      <c r="M1783" s="5">
        <f t="shared" si="233"/>
        <v>2024</v>
      </c>
      <c r="N1783" s="5" t="str">
        <f t="shared" si="234"/>
        <v>Diciembre</v>
      </c>
      <c r="O1783" s="6" t="str">
        <f t="shared" si="235"/>
        <v>2024-2</v>
      </c>
      <c r="P1783" s="5">
        <v>0</v>
      </c>
      <c r="Q1783" s="5">
        <v>0</v>
      </c>
      <c r="R1783" s="5">
        <v>0</v>
      </c>
      <c r="S1783" s="5" t="s">
        <v>26</v>
      </c>
      <c r="T1783" s="5" t="str">
        <f t="shared" si="236"/>
        <v>474-2024-12-31</v>
      </c>
    </row>
    <row r="1784" spans="1:20" x14ac:dyDescent="0.3">
      <c r="A1784" s="25">
        <v>474</v>
      </c>
      <c r="B1784" s="5" t="s">
        <v>448</v>
      </c>
      <c r="C1784" s="5" t="s">
        <v>447</v>
      </c>
      <c r="D1784" s="5" t="s">
        <v>54</v>
      </c>
      <c r="E1784" s="5" t="s">
        <v>24</v>
      </c>
      <c r="F1784" s="6">
        <v>45657</v>
      </c>
      <c r="G1784" s="5">
        <v>100</v>
      </c>
      <c r="H1784" s="10">
        <v>100</v>
      </c>
      <c r="I1784" s="15">
        <f t="shared" ref="I1784:I1796" si="239">IFERROR(IF((H1785/G1785)&gt;1.3,1.3,H1785/G1785),"")</f>
        <v>1</v>
      </c>
      <c r="J1784" s="15">
        <f t="shared" ref="J1784:J1796" si="240">IFERROR(IF((H1785/G1785)&gt;H1785/G1785,1.3,H1785/G1785),"")</f>
        <v>1</v>
      </c>
      <c r="K1784" s="5" t="s">
        <v>55</v>
      </c>
      <c r="L1784" s="5" t="s">
        <v>55</v>
      </c>
      <c r="M1784" s="5">
        <f t="shared" si="233"/>
        <v>2024</v>
      </c>
      <c r="N1784" s="5" t="str">
        <f t="shared" si="234"/>
        <v>Diciembre</v>
      </c>
      <c r="O1784" s="6" t="str">
        <f t="shared" si="235"/>
        <v>2024-1</v>
      </c>
      <c r="P1784" s="16">
        <v>0</v>
      </c>
      <c r="Q1784" s="16">
        <v>0</v>
      </c>
      <c r="R1784" s="5">
        <v>0</v>
      </c>
      <c r="S1784" s="5" t="s">
        <v>26</v>
      </c>
      <c r="T1784" s="5" t="str">
        <f t="shared" si="236"/>
        <v>475-2024-12-31</v>
      </c>
    </row>
    <row r="1785" spans="1:20" x14ac:dyDescent="0.3">
      <c r="A1785" s="25">
        <v>475</v>
      </c>
      <c r="B1785" s="5" t="s">
        <v>449</v>
      </c>
      <c r="C1785" s="5" t="s">
        <v>44</v>
      </c>
      <c r="D1785" s="5" t="s">
        <v>54</v>
      </c>
      <c r="E1785" s="5" t="s">
        <v>24</v>
      </c>
      <c r="F1785" s="6">
        <v>45657</v>
      </c>
      <c r="G1785" s="5">
        <v>100</v>
      </c>
      <c r="H1785" s="10">
        <v>100</v>
      </c>
      <c r="I1785" s="15">
        <f t="shared" si="239"/>
        <v>1</v>
      </c>
      <c r="J1785" s="15">
        <f t="shared" si="240"/>
        <v>1</v>
      </c>
      <c r="K1785" s="5"/>
      <c r="L1785" s="5"/>
      <c r="M1785" s="5">
        <f t="shared" si="233"/>
        <v>2024</v>
      </c>
      <c r="N1785" s="5" t="str">
        <f t="shared" si="234"/>
        <v>Junio</v>
      </c>
      <c r="O1785" s="6" t="str">
        <f t="shared" si="235"/>
        <v>2024-2</v>
      </c>
      <c r="P1785" s="16">
        <v>0</v>
      </c>
      <c r="Q1785" s="16">
        <v>0</v>
      </c>
      <c r="R1785" s="5">
        <v>0</v>
      </c>
      <c r="S1785" s="5" t="s">
        <v>26</v>
      </c>
      <c r="T1785" s="5" t="str">
        <f t="shared" si="236"/>
        <v>476-2024-06-30</v>
      </c>
    </row>
    <row r="1786" spans="1:20" x14ac:dyDescent="0.3">
      <c r="A1786" s="25">
        <v>476</v>
      </c>
      <c r="B1786" s="5" t="s">
        <v>450</v>
      </c>
      <c r="C1786" s="5" t="s">
        <v>22</v>
      </c>
      <c r="D1786" s="5" t="s">
        <v>54</v>
      </c>
      <c r="E1786" s="5" t="s">
        <v>24</v>
      </c>
      <c r="F1786" s="6">
        <v>45473</v>
      </c>
      <c r="G1786" s="5">
        <v>15</v>
      </c>
      <c r="H1786" s="10">
        <v>15</v>
      </c>
      <c r="I1786" s="15">
        <f t="shared" si="239"/>
        <v>1</v>
      </c>
      <c r="J1786" s="15">
        <f t="shared" si="240"/>
        <v>1</v>
      </c>
      <c r="K1786" s="5"/>
      <c r="L1786" s="5"/>
      <c r="M1786" s="5">
        <f t="shared" si="233"/>
        <v>2024</v>
      </c>
      <c r="N1786" s="5" t="str">
        <f t="shared" si="234"/>
        <v>Diciembre</v>
      </c>
      <c r="O1786" s="6" t="str">
        <f t="shared" si="235"/>
        <v>2024-1</v>
      </c>
      <c r="P1786" s="16">
        <v>0</v>
      </c>
      <c r="Q1786" s="16">
        <v>0</v>
      </c>
      <c r="R1786" s="5">
        <v>0</v>
      </c>
      <c r="S1786" s="5" t="s">
        <v>26</v>
      </c>
      <c r="T1786" s="5" t="str">
        <f t="shared" si="236"/>
        <v>476-2024-12-31</v>
      </c>
    </row>
    <row r="1787" spans="1:20" x14ac:dyDescent="0.3">
      <c r="A1787" s="25">
        <v>476</v>
      </c>
      <c r="B1787" s="5" t="s">
        <v>450</v>
      </c>
      <c r="C1787" s="5" t="s">
        <v>22</v>
      </c>
      <c r="D1787" s="5" t="s">
        <v>54</v>
      </c>
      <c r="E1787" s="5" t="s">
        <v>24</v>
      </c>
      <c r="F1787" s="6">
        <v>45657</v>
      </c>
      <c r="G1787" s="5">
        <v>15</v>
      </c>
      <c r="H1787" s="10">
        <v>15</v>
      </c>
      <c r="I1787" s="15">
        <f t="shared" si="239"/>
        <v>1</v>
      </c>
      <c r="J1787" s="15">
        <f t="shared" si="240"/>
        <v>1</v>
      </c>
      <c r="K1787" s="5"/>
      <c r="L1787" s="5"/>
      <c r="M1787" s="5">
        <f t="shared" si="233"/>
        <v>2024</v>
      </c>
      <c r="N1787" s="5" t="str">
        <f t="shared" si="234"/>
        <v>Junio</v>
      </c>
      <c r="O1787" s="6" t="str">
        <f t="shared" si="235"/>
        <v>2024-2</v>
      </c>
      <c r="P1787" s="16">
        <v>0</v>
      </c>
      <c r="Q1787" s="16">
        <v>0</v>
      </c>
      <c r="R1787" s="5">
        <v>0</v>
      </c>
      <c r="S1787" s="5" t="s">
        <v>26</v>
      </c>
      <c r="T1787" s="5" t="str">
        <f t="shared" si="236"/>
        <v>477-2024-06-30</v>
      </c>
    </row>
    <row r="1788" spans="1:20" x14ac:dyDescent="0.3">
      <c r="A1788" s="25">
        <v>477</v>
      </c>
      <c r="B1788" s="5" t="s">
        <v>451</v>
      </c>
      <c r="C1788" s="5" t="s">
        <v>447</v>
      </c>
      <c r="D1788" s="5" t="s">
        <v>54</v>
      </c>
      <c r="E1788" s="5" t="s">
        <v>24</v>
      </c>
      <c r="F1788" s="6">
        <v>45473</v>
      </c>
      <c r="G1788" s="5">
        <v>100</v>
      </c>
      <c r="H1788" s="10">
        <v>100</v>
      </c>
      <c r="I1788" s="15">
        <f t="shared" si="239"/>
        <v>1</v>
      </c>
      <c r="J1788" s="15">
        <f t="shared" si="240"/>
        <v>1</v>
      </c>
      <c r="K1788" s="5"/>
      <c r="L1788" s="5"/>
      <c r="M1788" s="5">
        <f t="shared" si="233"/>
        <v>2024</v>
      </c>
      <c r="N1788" s="5" t="str">
        <f t="shared" si="234"/>
        <v>Diciembre</v>
      </c>
      <c r="O1788" s="6" t="str">
        <f t="shared" si="235"/>
        <v>2024-2</v>
      </c>
      <c r="P1788" s="16">
        <v>0</v>
      </c>
      <c r="Q1788" s="16">
        <v>0</v>
      </c>
      <c r="R1788" s="5">
        <v>0</v>
      </c>
      <c r="S1788" s="5" t="s">
        <v>26</v>
      </c>
      <c r="T1788" s="5" t="str">
        <f t="shared" si="236"/>
        <v>477-2024-12-31</v>
      </c>
    </row>
    <row r="1789" spans="1:20" x14ac:dyDescent="0.3">
      <c r="A1789" s="25">
        <v>477</v>
      </c>
      <c r="B1789" s="5" t="s">
        <v>451</v>
      </c>
      <c r="C1789" s="5" t="s">
        <v>447</v>
      </c>
      <c r="D1789" s="5" t="s">
        <v>54</v>
      </c>
      <c r="E1789" s="5" t="s">
        <v>24</v>
      </c>
      <c r="F1789" s="6">
        <v>45657</v>
      </c>
      <c r="G1789" s="5">
        <v>100</v>
      </c>
      <c r="H1789" s="10">
        <v>100</v>
      </c>
      <c r="I1789" s="15">
        <f t="shared" si="239"/>
        <v>1</v>
      </c>
      <c r="J1789" s="15">
        <f t="shared" si="240"/>
        <v>1</v>
      </c>
      <c r="K1789" s="5"/>
      <c r="L1789" s="5"/>
      <c r="M1789" s="5">
        <f t="shared" si="233"/>
        <v>2024</v>
      </c>
      <c r="N1789" s="5" t="str">
        <f t="shared" si="234"/>
        <v>Diciembre</v>
      </c>
      <c r="O1789" s="6" t="str">
        <f t="shared" si="235"/>
        <v>2024-1</v>
      </c>
      <c r="P1789" s="16">
        <v>0</v>
      </c>
      <c r="Q1789" s="16">
        <v>0</v>
      </c>
      <c r="R1789" s="5">
        <v>0</v>
      </c>
      <c r="S1789" s="5" t="s">
        <v>26</v>
      </c>
      <c r="T1789" s="5" t="str">
        <f t="shared" si="236"/>
        <v>478-2024-12-31</v>
      </c>
    </row>
    <row r="1790" spans="1:20" x14ac:dyDescent="0.3">
      <c r="A1790" s="25">
        <v>478</v>
      </c>
      <c r="B1790" s="5" t="s">
        <v>452</v>
      </c>
      <c r="C1790" s="5" t="s">
        <v>447</v>
      </c>
      <c r="D1790" s="5" t="s">
        <v>54</v>
      </c>
      <c r="E1790" s="5" t="s">
        <v>24</v>
      </c>
      <c r="F1790" s="6">
        <v>45657</v>
      </c>
      <c r="G1790" s="5">
        <v>100</v>
      </c>
      <c r="H1790" s="10">
        <v>100</v>
      </c>
      <c r="I1790" s="15">
        <f t="shared" si="239"/>
        <v>1</v>
      </c>
      <c r="J1790" s="15">
        <f t="shared" si="240"/>
        <v>1</v>
      </c>
      <c r="K1790" s="5"/>
      <c r="L1790" s="5"/>
      <c r="M1790" s="5">
        <f t="shared" si="233"/>
        <v>2024</v>
      </c>
      <c r="N1790" s="5" t="str">
        <f t="shared" si="234"/>
        <v>Junio</v>
      </c>
      <c r="O1790" s="6" t="str">
        <f t="shared" si="235"/>
        <v>2024-2</v>
      </c>
      <c r="P1790" s="16">
        <v>0</v>
      </c>
      <c r="Q1790" s="16">
        <v>0</v>
      </c>
      <c r="R1790" s="5">
        <v>0</v>
      </c>
      <c r="S1790" s="5" t="s">
        <v>26</v>
      </c>
      <c r="T1790" s="5" t="str">
        <f t="shared" si="236"/>
        <v>479-2024-06-30</v>
      </c>
    </row>
    <row r="1791" spans="1:20" x14ac:dyDescent="0.3">
      <c r="A1791" s="25">
        <v>479</v>
      </c>
      <c r="B1791" s="5" t="s">
        <v>453</v>
      </c>
      <c r="C1791" s="5" t="s">
        <v>447</v>
      </c>
      <c r="D1791" s="5" t="s">
        <v>54</v>
      </c>
      <c r="E1791" s="5" t="s">
        <v>24</v>
      </c>
      <c r="F1791" s="6">
        <v>45473</v>
      </c>
      <c r="G1791" s="5">
        <v>100</v>
      </c>
      <c r="H1791" s="10">
        <v>100</v>
      </c>
      <c r="I1791" s="15">
        <f t="shared" si="239"/>
        <v>1</v>
      </c>
      <c r="J1791" s="15">
        <f t="shared" si="240"/>
        <v>1</v>
      </c>
      <c r="K1791" s="5"/>
      <c r="L1791" s="5"/>
      <c r="M1791" s="5">
        <f t="shared" si="233"/>
        <v>2024</v>
      </c>
      <c r="N1791" s="5" t="str">
        <f t="shared" si="234"/>
        <v>Diciembre</v>
      </c>
      <c r="O1791" s="6" t="str">
        <f t="shared" si="235"/>
        <v>2024-1</v>
      </c>
      <c r="P1791" s="16">
        <v>0</v>
      </c>
      <c r="Q1791" s="16">
        <v>0</v>
      </c>
      <c r="R1791" s="5">
        <v>0</v>
      </c>
      <c r="S1791" s="5" t="s">
        <v>26</v>
      </c>
      <c r="T1791" s="5" t="str">
        <f t="shared" si="236"/>
        <v>479-2024-12-31</v>
      </c>
    </row>
    <row r="1792" spans="1:20" x14ac:dyDescent="0.3">
      <c r="A1792" s="25">
        <v>479</v>
      </c>
      <c r="B1792" s="5" t="s">
        <v>453</v>
      </c>
      <c r="C1792" s="5" t="s">
        <v>447</v>
      </c>
      <c r="D1792" s="5" t="s">
        <v>54</v>
      </c>
      <c r="E1792" s="5" t="s">
        <v>24</v>
      </c>
      <c r="F1792" s="6">
        <v>45657</v>
      </c>
      <c r="G1792" s="5">
        <v>100</v>
      </c>
      <c r="H1792" s="10">
        <v>100</v>
      </c>
      <c r="I1792" s="15">
        <f t="shared" si="239"/>
        <v>1</v>
      </c>
      <c r="J1792" s="15">
        <f t="shared" si="240"/>
        <v>1</v>
      </c>
      <c r="K1792" s="5"/>
      <c r="L1792" s="5"/>
      <c r="M1792" s="5">
        <f t="shared" si="233"/>
        <v>2024</v>
      </c>
      <c r="N1792" s="5" t="str">
        <f t="shared" si="234"/>
        <v>Junio</v>
      </c>
      <c r="O1792" s="6" t="str">
        <f t="shared" si="235"/>
        <v>2024-2</v>
      </c>
      <c r="P1792" s="16">
        <v>0</v>
      </c>
      <c r="Q1792" s="16">
        <v>0</v>
      </c>
      <c r="R1792" s="5">
        <v>0</v>
      </c>
      <c r="S1792" s="5" t="s">
        <v>26</v>
      </c>
      <c r="T1792" s="5" t="str">
        <f t="shared" si="236"/>
        <v>480-2024-06-30</v>
      </c>
    </row>
    <row r="1793" spans="1:20" x14ac:dyDescent="0.3">
      <c r="A1793" s="25">
        <v>480</v>
      </c>
      <c r="B1793" s="5" t="s">
        <v>454</v>
      </c>
      <c r="C1793" s="5" t="s">
        <v>447</v>
      </c>
      <c r="D1793" s="5" t="s">
        <v>54</v>
      </c>
      <c r="E1793" s="5" t="s">
        <v>24</v>
      </c>
      <c r="F1793" s="6">
        <v>45473</v>
      </c>
      <c r="G1793" s="5">
        <v>100</v>
      </c>
      <c r="H1793" s="10">
        <v>100</v>
      </c>
      <c r="I1793" s="15">
        <f t="shared" si="239"/>
        <v>1</v>
      </c>
      <c r="J1793" s="15">
        <f t="shared" si="240"/>
        <v>1</v>
      </c>
      <c r="K1793" s="5"/>
      <c r="L1793" s="5"/>
      <c r="M1793" s="5">
        <f t="shared" si="233"/>
        <v>2024</v>
      </c>
      <c r="N1793" s="5" t="str">
        <f t="shared" si="234"/>
        <v>Diciembre</v>
      </c>
      <c r="O1793" s="6" t="str">
        <f t="shared" si="235"/>
        <v>2024-1</v>
      </c>
      <c r="P1793" s="16">
        <v>0</v>
      </c>
      <c r="Q1793" s="16">
        <v>0</v>
      </c>
      <c r="R1793" s="5">
        <v>0</v>
      </c>
      <c r="S1793" s="5" t="s">
        <v>26</v>
      </c>
      <c r="T1793" s="5" t="str">
        <f t="shared" si="236"/>
        <v>480-2024-12-31</v>
      </c>
    </row>
    <row r="1794" spans="1:20" x14ac:dyDescent="0.3">
      <c r="A1794" s="25">
        <v>480</v>
      </c>
      <c r="B1794" s="5" t="s">
        <v>454</v>
      </c>
      <c r="C1794" s="5" t="s">
        <v>447</v>
      </c>
      <c r="D1794" s="5" t="s">
        <v>54</v>
      </c>
      <c r="E1794" s="5" t="s">
        <v>24</v>
      </c>
      <c r="F1794" s="6">
        <v>45657</v>
      </c>
      <c r="G1794" s="5">
        <v>100</v>
      </c>
      <c r="H1794" s="10">
        <v>100</v>
      </c>
      <c r="I1794" s="15">
        <f t="shared" si="239"/>
        <v>1</v>
      </c>
      <c r="J1794" s="15">
        <f t="shared" si="240"/>
        <v>1</v>
      </c>
      <c r="K1794" s="5"/>
      <c r="L1794" s="5"/>
      <c r="M1794" s="5">
        <f t="shared" si="233"/>
        <v>2024</v>
      </c>
      <c r="N1794" s="5" t="str">
        <f t="shared" si="234"/>
        <v>Junio</v>
      </c>
      <c r="O1794" s="6" t="str">
        <f t="shared" si="235"/>
        <v>2024-2</v>
      </c>
      <c r="P1794" s="16">
        <v>0</v>
      </c>
      <c r="Q1794" s="16">
        <v>0</v>
      </c>
      <c r="R1794" s="5">
        <v>0</v>
      </c>
      <c r="S1794" s="5" t="s">
        <v>26</v>
      </c>
      <c r="T1794" s="5" t="str">
        <f t="shared" si="236"/>
        <v>481-2024-06-30</v>
      </c>
    </row>
    <row r="1795" spans="1:20" x14ac:dyDescent="0.3">
      <c r="A1795" s="25">
        <v>481</v>
      </c>
      <c r="B1795" s="5" t="s">
        <v>455</v>
      </c>
      <c r="C1795" s="5" t="s">
        <v>22</v>
      </c>
      <c r="D1795" s="5" t="s">
        <v>54</v>
      </c>
      <c r="E1795" s="5" t="s">
        <v>24</v>
      </c>
      <c r="F1795" s="6">
        <v>45473</v>
      </c>
      <c r="G1795" s="5">
        <v>100</v>
      </c>
      <c r="H1795" s="10">
        <v>100</v>
      </c>
      <c r="I1795" s="15">
        <f t="shared" si="239"/>
        <v>1.3</v>
      </c>
      <c r="J1795" s="15">
        <f t="shared" si="240"/>
        <v>9.1650000000000009</v>
      </c>
      <c r="K1795" s="5"/>
      <c r="L1795" s="5"/>
      <c r="M1795" s="5">
        <f t="shared" si="233"/>
        <v>2024</v>
      </c>
      <c r="N1795" s="5" t="str">
        <f t="shared" si="234"/>
        <v>Diciembre</v>
      </c>
      <c r="O1795" s="6" t="str">
        <f t="shared" si="235"/>
        <v>2024-1</v>
      </c>
      <c r="P1795" s="16">
        <v>0</v>
      </c>
      <c r="Q1795" s="16">
        <v>0</v>
      </c>
      <c r="R1795" s="5">
        <v>0</v>
      </c>
      <c r="S1795" s="5" t="s">
        <v>26</v>
      </c>
      <c r="T1795" s="5" t="str">
        <f t="shared" si="236"/>
        <v>483-2024-12-31</v>
      </c>
    </row>
    <row r="1796" spans="1:20" x14ac:dyDescent="0.3">
      <c r="A1796" s="25">
        <v>483</v>
      </c>
      <c r="B1796" s="5" t="s">
        <v>456</v>
      </c>
      <c r="C1796" s="5" t="s">
        <v>358</v>
      </c>
      <c r="D1796" s="5" t="s">
        <v>73</v>
      </c>
      <c r="E1796" s="5" t="s">
        <v>24</v>
      </c>
      <c r="F1796" s="6">
        <v>45657</v>
      </c>
      <c r="G1796" s="5">
        <v>10</v>
      </c>
      <c r="H1796" s="10">
        <v>91.65</v>
      </c>
      <c r="I1796" s="15">
        <f t="shared" si="239"/>
        <v>1.1111111111111112</v>
      </c>
      <c r="J1796" s="15">
        <f t="shared" si="240"/>
        <v>1.1111111111111112</v>
      </c>
      <c r="K1796" s="5"/>
      <c r="L1796" s="5"/>
      <c r="M1796" s="5">
        <f t="shared" si="233"/>
        <v>2024</v>
      </c>
      <c r="N1796" s="5" t="str">
        <f t="shared" si="234"/>
        <v>Junio</v>
      </c>
      <c r="O1796" s="6" t="str">
        <f t="shared" si="235"/>
        <v>2024-2</v>
      </c>
      <c r="P1796" s="16">
        <v>0</v>
      </c>
      <c r="Q1796" s="16">
        <v>0</v>
      </c>
      <c r="R1796" s="5">
        <v>0</v>
      </c>
      <c r="S1796" s="5" t="s">
        <v>26</v>
      </c>
      <c r="T1796" s="5" t="str">
        <f t="shared" si="236"/>
        <v>484-2024-06-30</v>
      </c>
    </row>
    <row r="1797" spans="1:20" x14ac:dyDescent="0.3">
      <c r="A1797" s="5">
        <v>484</v>
      </c>
      <c r="B1797" s="5" t="s">
        <v>457</v>
      </c>
      <c r="C1797" s="5" t="s">
        <v>72</v>
      </c>
      <c r="D1797" s="5" t="s">
        <v>60</v>
      </c>
      <c r="E1797" s="5" t="s">
        <v>24</v>
      </c>
      <c r="F1797" s="6">
        <v>45473</v>
      </c>
      <c r="G1797" s="5">
        <v>90</v>
      </c>
      <c r="H1797" s="5">
        <v>100</v>
      </c>
      <c r="I1797" s="15">
        <v>1</v>
      </c>
      <c r="J1797" s="15">
        <v>1.1111111111111109</v>
      </c>
      <c r="K1797" s="5" t="s">
        <v>25</v>
      </c>
      <c r="L1797" s="5" t="s">
        <v>25</v>
      </c>
      <c r="M1797" s="5">
        <f t="shared" ref="M1797:M1860" si="241">YEAR(F1798)</f>
        <v>2024</v>
      </c>
      <c r="N1797" s="5" t="str">
        <f t="shared" ref="N1797:N1860" si="242">PROPER(TEXT(F1798,"mmmm"))</f>
        <v>Septiembre</v>
      </c>
      <c r="O1797" s="6" t="str">
        <f t="shared" ref="O1797:O1860" si="243">IF(OR(N1798="Enero",N1798="Febrero",N1798="Marzo",N1798="Abril",N1798="Mayo",N1798="Junio"),M1798&amp;"-1",IF(OR(N1798="Julio",N1798="Agosto",N1798="Septiembre",N1798="Octubre",N1798="Noviembre",N1798="Diciembre"),M1798&amp;"-2"))</f>
        <v>2024-2</v>
      </c>
      <c r="P1797" s="5">
        <v>0</v>
      </c>
      <c r="Q1797" s="5">
        <v>0</v>
      </c>
      <c r="R1797" s="5">
        <v>0</v>
      </c>
      <c r="S1797" s="5" t="s">
        <v>26</v>
      </c>
      <c r="T1797" s="5" t="str">
        <f t="shared" ref="T1797:T1860" si="244">A1798&amp;"-"&amp;YEAR(F1798)&amp;"-"&amp;IF(LEN(MONTH(F1798))=1,"0"&amp;MONTH(F1798),MONTH(F1798))&amp;"-"&amp;DAY(F1798)</f>
        <v>484-2024-09-30</v>
      </c>
    </row>
    <row r="1798" spans="1:20" x14ac:dyDescent="0.3">
      <c r="A1798" s="25">
        <v>484</v>
      </c>
      <c r="B1798" s="5" t="s">
        <v>457</v>
      </c>
      <c r="C1798" s="5" t="s">
        <v>72</v>
      </c>
      <c r="D1798" s="5" t="s">
        <v>60</v>
      </c>
      <c r="E1798" s="5" t="s">
        <v>24</v>
      </c>
      <c r="F1798" s="6">
        <v>45565</v>
      </c>
      <c r="G1798" s="5">
        <v>90</v>
      </c>
      <c r="H1798" s="10">
        <v>100</v>
      </c>
      <c r="I1798" s="15">
        <f t="shared" ref="I1798:I1829" si="245">IFERROR(IF((H1799/G1799)&gt;1.3,1.3,H1799/G1799),"")</f>
        <v>1.1111111111111112</v>
      </c>
      <c r="J1798" s="15">
        <f t="shared" ref="J1798:J1829" si="246">IFERROR(IF((H1799/G1799)&gt;H1799/G1799,1.3,H1799/G1799),"")</f>
        <v>1.1111111111111112</v>
      </c>
      <c r="K1798" s="5" t="s">
        <v>25</v>
      </c>
      <c r="L1798" s="5" t="s">
        <v>25</v>
      </c>
      <c r="M1798" s="5">
        <f t="shared" si="241"/>
        <v>2024</v>
      </c>
      <c r="N1798" s="5" t="str">
        <f t="shared" si="242"/>
        <v>Diciembre</v>
      </c>
      <c r="O1798" s="6" t="str">
        <f t="shared" si="243"/>
        <v>2024-2</v>
      </c>
      <c r="P1798" s="16">
        <v>0</v>
      </c>
      <c r="Q1798" s="16">
        <v>0</v>
      </c>
      <c r="R1798" s="5">
        <v>0</v>
      </c>
      <c r="S1798" s="5" t="s">
        <v>26</v>
      </c>
      <c r="T1798" s="5" t="str">
        <f t="shared" si="244"/>
        <v>484-2024-12-31</v>
      </c>
    </row>
    <row r="1799" spans="1:20" x14ac:dyDescent="0.3">
      <c r="A1799" s="25">
        <v>484</v>
      </c>
      <c r="B1799" s="5" t="s">
        <v>457</v>
      </c>
      <c r="C1799" s="5" t="s">
        <v>72</v>
      </c>
      <c r="D1799" s="5" t="s">
        <v>60</v>
      </c>
      <c r="E1799" s="5" t="s">
        <v>24</v>
      </c>
      <c r="F1799" s="6">
        <v>45657</v>
      </c>
      <c r="G1799" s="5">
        <v>90</v>
      </c>
      <c r="H1799" s="10">
        <v>100</v>
      </c>
      <c r="I1799" s="15">
        <f t="shared" si="245"/>
        <v>1.25</v>
      </c>
      <c r="J1799" s="15">
        <f t="shared" si="246"/>
        <v>1.25</v>
      </c>
      <c r="K1799" s="5" t="s">
        <v>25</v>
      </c>
      <c r="L1799" s="5" t="s">
        <v>25</v>
      </c>
      <c r="M1799" s="5">
        <f t="shared" si="241"/>
        <v>2024</v>
      </c>
      <c r="N1799" s="5" t="str">
        <f t="shared" si="242"/>
        <v>Septiembre</v>
      </c>
      <c r="O1799" s="6" t="str">
        <f t="shared" si="243"/>
        <v>2024-2</v>
      </c>
      <c r="P1799" s="16">
        <v>0</v>
      </c>
      <c r="Q1799" s="16">
        <v>0</v>
      </c>
      <c r="R1799" s="5">
        <v>0</v>
      </c>
      <c r="S1799" s="5" t="s">
        <v>26</v>
      </c>
      <c r="T1799" s="5" t="str">
        <f t="shared" si="244"/>
        <v>485-2024-09-30</v>
      </c>
    </row>
    <row r="1800" spans="1:20" x14ac:dyDescent="0.3">
      <c r="A1800" s="25">
        <v>485</v>
      </c>
      <c r="B1800" s="5" t="s">
        <v>458</v>
      </c>
      <c r="C1800" s="5" t="s">
        <v>101</v>
      </c>
      <c r="D1800" s="5" t="s">
        <v>23</v>
      </c>
      <c r="E1800" s="5" t="s">
        <v>24</v>
      </c>
      <c r="F1800" s="6">
        <v>45565</v>
      </c>
      <c r="G1800" s="5">
        <v>80</v>
      </c>
      <c r="H1800" s="10">
        <v>100</v>
      </c>
      <c r="I1800" s="15">
        <f t="shared" si="245"/>
        <v>1.25</v>
      </c>
      <c r="J1800" s="15">
        <f t="shared" si="246"/>
        <v>1.25</v>
      </c>
      <c r="K1800" s="5"/>
      <c r="L1800" s="5"/>
      <c r="M1800" s="5">
        <f t="shared" si="241"/>
        <v>2024</v>
      </c>
      <c r="N1800" s="5" t="str">
        <f t="shared" si="242"/>
        <v>Octubre</v>
      </c>
      <c r="O1800" s="6" t="str">
        <f t="shared" si="243"/>
        <v>2024-2</v>
      </c>
      <c r="P1800" s="16">
        <v>0</v>
      </c>
      <c r="Q1800" s="16">
        <v>0</v>
      </c>
      <c r="R1800" s="5">
        <v>0</v>
      </c>
      <c r="S1800" s="5" t="s">
        <v>26</v>
      </c>
      <c r="T1800" s="5" t="str">
        <f t="shared" si="244"/>
        <v>485-2024-10-31</v>
      </c>
    </row>
    <row r="1801" spans="1:20" x14ac:dyDescent="0.3">
      <c r="A1801" s="25">
        <v>485</v>
      </c>
      <c r="B1801" s="5" t="s">
        <v>458</v>
      </c>
      <c r="C1801" s="5" t="s">
        <v>101</v>
      </c>
      <c r="D1801" s="5" t="s">
        <v>23</v>
      </c>
      <c r="E1801" s="5" t="s">
        <v>24</v>
      </c>
      <c r="F1801" s="6">
        <v>45596</v>
      </c>
      <c r="G1801" s="5">
        <v>80</v>
      </c>
      <c r="H1801" s="10">
        <v>100</v>
      </c>
      <c r="I1801" s="15">
        <f t="shared" si="245"/>
        <v>1.25</v>
      </c>
      <c r="J1801" s="15">
        <f t="shared" si="246"/>
        <v>1.25</v>
      </c>
      <c r="K1801" s="5"/>
      <c r="L1801" s="5"/>
      <c r="M1801" s="5">
        <f t="shared" si="241"/>
        <v>2024</v>
      </c>
      <c r="N1801" s="5" t="str">
        <f t="shared" si="242"/>
        <v>Noviembre</v>
      </c>
      <c r="O1801" s="6" t="str">
        <f t="shared" si="243"/>
        <v>2024-2</v>
      </c>
      <c r="P1801" s="16">
        <v>0</v>
      </c>
      <c r="Q1801" s="16">
        <v>0</v>
      </c>
      <c r="R1801" s="5">
        <v>0</v>
      </c>
      <c r="S1801" s="5" t="s">
        <v>26</v>
      </c>
      <c r="T1801" s="5" t="str">
        <f t="shared" si="244"/>
        <v>485-2024-11-30</v>
      </c>
    </row>
    <row r="1802" spans="1:20" x14ac:dyDescent="0.3">
      <c r="A1802" s="25">
        <v>485</v>
      </c>
      <c r="B1802" s="5" t="s">
        <v>458</v>
      </c>
      <c r="C1802" s="5" t="s">
        <v>101</v>
      </c>
      <c r="D1802" s="5" t="s">
        <v>23</v>
      </c>
      <c r="E1802" s="5" t="s">
        <v>24</v>
      </c>
      <c r="F1802" s="6">
        <v>45626</v>
      </c>
      <c r="G1802" s="5">
        <v>80</v>
      </c>
      <c r="H1802" s="10">
        <v>100</v>
      </c>
      <c r="I1802" s="15">
        <f t="shared" si="245"/>
        <v>0.83337499999999998</v>
      </c>
      <c r="J1802" s="15">
        <f t="shared" si="246"/>
        <v>0.83337499999999998</v>
      </c>
      <c r="K1802" s="5"/>
      <c r="L1802" s="5"/>
      <c r="M1802" s="5">
        <f t="shared" si="241"/>
        <v>2024</v>
      </c>
      <c r="N1802" s="5" t="str">
        <f t="shared" si="242"/>
        <v>Diciembre</v>
      </c>
      <c r="O1802" s="6" t="str">
        <f t="shared" si="243"/>
        <v>2024-1</v>
      </c>
      <c r="P1802" s="16">
        <v>0</v>
      </c>
      <c r="Q1802" s="16">
        <v>0</v>
      </c>
      <c r="R1802" s="5">
        <v>0</v>
      </c>
      <c r="S1802" s="5" t="s">
        <v>26</v>
      </c>
      <c r="T1802" s="5" t="str">
        <f t="shared" si="244"/>
        <v>485-2024-12-31</v>
      </c>
    </row>
    <row r="1803" spans="1:20" x14ac:dyDescent="0.3">
      <c r="A1803" s="25">
        <v>485</v>
      </c>
      <c r="B1803" s="5" t="s">
        <v>458</v>
      </c>
      <c r="C1803" s="5" t="s">
        <v>101</v>
      </c>
      <c r="D1803" s="5" t="s">
        <v>23</v>
      </c>
      <c r="E1803" s="5" t="s">
        <v>24</v>
      </c>
      <c r="F1803" s="6">
        <v>45657</v>
      </c>
      <c r="G1803" s="5">
        <v>80</v>
      </c>
      <c r="H1803" s="10">
        <v>66.67</v>
      </c>
      <c r="I1803" s="15" t="str">
        <f t="shared" si="245"/>
        <v/>
      </c>
      <c r="J1803" s="15" t="str">
        <f t="shared" si="246"/>
        <v/>
      </c>
      <c r="K1803" s="5"/>
      <c r="L1803" s="5"/>
      <c r="M1803" s="5">
        <f t="shared" si="241"/>
        <v>2024</v>
      </c>
      <c r="N1803" s="5" t="str">
        <f t="shared" si="242"/>
        <v>Junio</v>
      </c>
      <c r="O1803" s="6" t="str">
        <f t="shared" si="243"/>
        <v>2024-2</v>
      </c>
      <c r="P1803" s="16">
        <v>0</v>
      </c>
      <c r="Q1803" s="16">
        <v>0</v>
      </c>
      <c r="R1803" s="5">
        <v>0</v>
      </c>
      <c r="S1803" s="5" t="s">
        <v>26</v>
      </c>
      <c r="T1803" s="5" t="str">
        <f t="shared" si="244"/>
        <v>486-2024-06-30</v>
      </c>
    </row>
    <row r="1804" spans="1:20" x14ac:dyDescent="0.3">
      <c r="A1804" s="25">
        <v>486</v>
      </c>
      <c r="B1804" s="5" t="s">
        <v>459</v>
      </c>
      <c r="C1804" s="5" t="s">
        <v>403</v>
      </c>
      <c r="D1804" s="5" t="s">
        <v>54</v>
      </c>
      <c r="E1804" s="5" t="s">
        <v>24</v>
      </c>
      <c r="F1804" s="6">
        <v>45473</v>
      </c>
      <c r="G1804" s="5"/>
      <c r="H1804" s="10">
        <v>4900000</v>
      </c>
      <c r="I1804" s="15" t="str">
        <f t="shared" si="245"/>
        <v/>
      </c>
      <c r="J1804" s="15" t="str">
        <f t="shared" si="246"/>
        <v/>
      </c>
      <c r="K1804" s="5" t="s">
        <v>128</v>
      </c>
      <c r="L1804" s="5" t="s">
        <v>128</v>
      </c>
      <c r="M1804" s="5">
        <f t="shared" si="241"/>
        <v>2024</v>
      </c>
      <c r="N1804" s="5" t="str">
        <f t="shared" si="242"/>
        <v>Diciembre</v>
      </c>
      <c r="O1804" s="6" t="str">
        <f t="shared" si="243"/>
        <v>2024-2</v>
      </c>
      <c r="P1804" s="16">
        <v>0</v>
      </c>
      <c r="Q1804" s="16">
        <v>0</v>
      </c>
      <c r="R1804" s="5">
        <v>0</v>
      </c>
      <c r="S1804" s="5" t="s">
        <v>26</v>
      </c>
      <c r="T1804" s="5" t="str">
        <f t="shared" si="244"/>
        <v>486-2024-12-31</v>
      </c>
    </row>
    <row r="1805" spans="1:20" x14ac:dyDescent="0.3">
      <c r="A1805" s="25">
        <v>486</v>
      </c>
      <c r="B1805" s="5" t="s">
        <v>459</v>
      </c>
      <c r="C1805" s="5" t="s">
        <v>403</v>
      </c>
      <c r="D1805" s="5" t="s">
        <v>54</v>
      </c>
      <c r="E1805" s="5" t="s">
        <v>24</v>
      </c>
      <c r="F1805" s="6">
        <v>45657</v>
      </c>
      <c r="G1805" s="5"/>
      <c r="H1805" s="10">
        <v>2700000</v>
      </c>
      <c r="I1805" s="15">
        <f t="shared" si="245"/>
        <v>1.3</v>
      </c>
      <c r="J1805" s="15">
        <f t="shared" si="246"/>
        <v>8.208499999999999</v>
      </c>
      <c r="K1805" s="5" t="s">
        <v>128</v>
      </c>
      <c r="L1805" s="5" t="s">
        <v>128</v>
      </c>
      <c r="M1805" s="5">
        <f t="shared" si="241"/>
        <v>2024</v>
      </c>
      <c r="N1805" s="5" t="str">
        <f t="shared" si="242"/>
        <v>Diciembre</v>
      </c>
      <c r="O1805" s="6" t="str">
        <f t="shared" si="243"/>
        <v>2024-2</v>
      </c>
      <c r="P1805" s="16">
        <v>0</v>
      </c>
      <c r="Q1805" s="16">
        <v>0</v>
      </c>
      <c r="R1805" s="5">
        <v>0</v>
      </c>
      <c r="S1805" s="5" t="s">
        <v>26</v>
      </c>
      <c r="T1805" s="5" t="str">
        <f t="shared" si="244"/>
        <v>487-2024-12-31</v>
      </c>
    </row>
    <row r="1806" spans="1:20" x14ac:dyDescent="0.3">
      <c r="A1806" s="25">
        <v>487</v>
      </c>
      <c r="B1806" s="5" t="s">
        <v>460</v>
      </c>
      <c r="C1806" s="5" t="s">
        <v>216</v>
      </c>
      <c r="D1806" s="5" t="s">
        <v>73</v>
      </c>
      <c r="E1806" s="5" t="s">
        <v>24</v>
      </c>
      <c r="F1806" s="6">
        <v>45657</v>
      </c>
      <c r="G1806" s="5">
        <v>20</v>
      </c>
      <c r="H1806" s="10">
        <v>164.17</v>
      </c>
      <c r="I1806" s="15">
        <f t="shared" si="245"/>
        <v>1.079764705882353</v>
      </c>
      <c r="J1806" s="15">
        <f t="shared" si="246"/>
        <v>1.079764705882353</v>
      </c>
      <c r="K1806" s="5"/>
      <c r="L1806" s="5"/>
      <c r="M1806" s="5">
        <f t="shared" si="241"/>
        <v>2024</v>
      </c>
      <c r="N1806" s="5" t="str">
        <f t="shared" si="242"/>
        <v>Octubre</v>
      </c>
      <c r="O1806" s="6" t="str">
        <f t="shared" si="243"/>
        <v>2024-2</v>
      </c>
      <c r="P1806" s="16">
        <v>0</v>
      </c>
      <c r="Q1806" s="16">
        <v>0</v>
      </c>
      <c r="R1806" s="5">
        <v>0</v>
      </c>
      <c r="S1806" s="5" t="s">
        <v>26</v>
      </c>
      <c r="T1806" s="5" t="str">
        <f t="shared" si="244"/>
        <v>488-2024-10-31</v>
      </c>
    </row>
    <row r="1807" spans="1:20" x14ac:dyDescent="0.3">
      <c r="A1807" s="25">
        <v>488</v>
      </c>
      <c r="B1807" s="5" t="s">
        <v>461</v>
      </c>
      <c r="C1807" s="5" t="s">
        <v>101</v>
      </c>
      <c r="D1807" s="5" t="s">
        <v>23</v>
      </c>
      <c r="E1807" s="5" t="s">
        <v>24</v>
      </c>
      <c r="F1807" s="6">
        <v>45596</v>
      </c>
      <c r="G1807" s="5">
        <v>85</v>
      </c>
      <c r="H1807" s="10">
        <v>91.78</v>
      </c>
      <c r="I1807" s="15">
        <f t="shared" si="245"/>
        <v>1.1269411764705883</v>
      </c>
      <c r="J1807" s="15">
        <f t="shared" si="246"/>
        <v>1.1269411764705883</v>
      </c>
      <c r="K1807" s="5" t="s">
        <v>25</v>
      </c>
      <c r="L1807" s="5" t="s">
        <v>25</v>
      </c>
      <c r="M1807" s="5">
        <f t="shared" si="241"/>
        <v>2024</v>
      </c>
      <c r="N1807" s="5" t="str">
        <f t="shared" si="242"/>
        <v>Noviembre</v>
      </c>
      <c r="O1807" s="6" t="str">
        <f t="shared" si="243"/>
        <v>2024-2</v>
      </c>
      <c r="P1807" s="16">
        <v>0</v>
      </c>
      <c r="Q1807" s="16">
        <v>0</v>
      </c>
      <c r="R1807" s="5">
        <v>0</v>
      </c>
      <c r="S1807" s="5" t="s">
        <v>26</v>
      </c>
      <c r="T1807" s="5" t="str">
        <f t="shared" si="244"/>
        <v>488-2024-11-30</v>
      </c>
    </row>
    <row r="1808" spans="1:20" x14ac:dyDescent="0.3">
      <c r="A1808" s="25">
        <v>488</v>
      </c>
      <c r="B1808" s="5" t="s">
        <v>461</v>
      </c>
      <c r="C1808" s="5" t="s">
        <v>101</v>
      </c>
      <c r="D1808" s="5" t="s">
        <v>23</v>
      </c>
      <c r="E1808" s="5" t="s">
        <v>24</v>
      </c>
      <c r="F1808" s="6">
        <v>45626</v>
      </c>
      <c r="G1808" s="5">
        <v>85</v>
      </c>
      <c r="H1808" s="10">
        <v>95.79</v>
      </c>
      <c r="I1808" s="15">
        <f t="shared" si="245"/>
        <v>1.0743529411764705</v>
      </c>
      <c r="J1808" s="15">
        <f t="shared" si="246"/>
        <v>1.0743529411764705</v>
      </c>
      <c r="K1808" s="5" t="s">
        <v>25</v>
      </c>
      <c r="L1808" s="5" t="s">
        <v>25</v>
      </c>
      <c r="M1808" s="5">
        <f t="shared" si="241"/>
        <v>2024</v>
      </c>
      <c r="N1808" s="5" t="str">
        <f t="shared" si="242"/>
        <v>Diciembre</v>
      </c>
      <c r="O1808" s="6" t="str">
        <f t="shared" si="243"/>
        <v>2024-2</v>
      </c>
      <c r="P1808" s="16">
        <v>0</v>
      </c>
      <c r="Q1808" s="16">
        <v>0</v>
      </c>
      <c r="R1808" s="5">
        <v>0</v>
      </c>
      <c r="S1808" s="5" t="s">
        <v>26</v>
      </c>
      <c r="T1808" s="5" t="str">
        <f t="shared" si="244"/>
        <v>488-2024-12-31</v>
      </c>
    </row>
    <row r="1809" spans="1:20" x14ac:dyDescent="0.3">
      <c r="A1809" s="25">
        <v>488</v>
      </c>
      <c r="B1809" s="5" t="s">
        <v>461</v>
      </c>
      <c r="C1809" s="5" t="s">
        <v>101</v>
      </c>
      <c r="D1809" s="5" t="s">
        <v>23</v>
      </c>
      <c r="E1809" s="5" t="s">
        <v>24</v>
      </c>
      <c r="F1809" s="6">
        <v>45657</v>
      </c>
      <c r="G1809" s="5">
        <v>85</v>
      </c>
      <c r="H1809" s="10">
        <v>91.32</v>
      </c>
      <c r="I1809" s="15">
        <f t="shared" si="245"/>
        <v>1</v>
      </c>
      <c r="J1809" s="15">
        <f t="shared" si="246"/>
        <v>1</v>
      </c>
      <c r="K1809" s="5" t="s">
        <v>25</v>
      </c>
      <c r="L1809" s="5" t="s">
        <v>25</v>
      </c>
      <c r="M1809" s="5">
        <f t="shared" si="241"/>
        <v>2024</v>
      </c>
      <c r="N1809" s="5" t="str">
        <f t="shared" si="242"/>
        <v>Octubre</v>
      </c>
      <c r="O1809" s="6" t="str">
        <f t="shared" si="243"/>
        <v>2024-2</v>
      </c>
      <c r="P1809" s="16">
        <v>0</v>
      </c>
      <c r="Q1809" s="16">
        <v>0</v>
      </c>
      <c r="R1809" s="5">
        <v>0</v>
      </c>
      <c r="S1809" s="5" t="s">
        <v>26</v>
      </c>
      <c r="T1809" s="5" t="str">
        <f t="shared" si="244"/>
        <v>489-2024-10-31</v>
      </c>
    </row>
    <row r="1810" spans="1:20" x14ac:dyDescent="0.3">
      <c r="A1810" s="25">
        <v>489</v>
      </c>
      <c r="B1810" s="5" t="s">
        <v>462</v>
      </c>
      <c r="C1810" s="5" t="s">
        <v>101</v>
      </c>
      <c r="D1810" s="5" t="s">
        <v>23</v>
      </c>
      <c r="E1810" s="5" t="s">
        <v>24</v>
      </c>
      <c r="F1810" s="6">
        <v>45596</v>
      </c>
      <c r="G1810" s="5">
        <v>80</v>
      </c>
      <c r="H1810" s="10">
        <v>80</v>
      </c>
      <c r="I1810" s="15">
        <f t="shared" si="245"/>
        <v>1.25</v>
      </c>
      <c r="J1810" s="15">
        <f t="shared" si="246"/>
        <v>1.25</v>
      </c>
      <c r="K1810" s="5" t="s">
        <v>25</v>
      </c>
      <c r="L1810" s="5" t="s">
        <v>25</v>
      </c>
      <c r="M1810" s="5">
        <f t="shared" si="241"/>
        <v>2024</v>
      </c>
      <c r="N1810" s="5" t="str">
        <f t="shared" si="242"/>
        <v>Noviembre</v>
      </c>
      <c r="O1810" s="6" t="str">
        <f t="shared" si="243"/>
        <v>2024-2</v>
      </c>
      <c r="P1810" s="16">
        <v>0</v>
      </c>
      <c r="Q1810" s="16">
        <v>0</v>
      </c>
      <c r="R1810" s="5">
        <v>0</v>
      </c>
      <c r="S1810" s="5" t="s">
        <v>26</v>
      </c>
      <c r="T1810" s="5" t="str">
        <f t="shared" si="244"/>
        <v>489-2024-11-30</v>
      </c>
    </row>
    <row r="1811" spans="1:20" x14ac:dyDescent="0.3">
      <c r="A1811" s="25">
        <v>489</v>
      </c>
      <c r="B1811" s="5" t="s">
        <v>462</v>
      </c>
      <c r="C1811" s="5" t="s">
        <v>101</v>
      </c>
      <c r="D1811" s="5" t="s">
        <v>23</v>
      </c>
      <c r="E1811" s="5" t="s">
        <v>24</v>
      </c>
      <c r="F1811" s="6">
        <v>45626</v>
      </c>
      <c r="G1811" s="5">
        <v>80</v>
      </c>
      <c r="H1811" s="10">
        <v>100</v>
      </c>
      <c r="I1811" s="15">
        <f t="shared" si="245"/>
        <v>1.25</v>
      </c>
      <c r="J1811" s="15">
        <f t="shared" si="246"/>
        <v>1.25</v>
      </c>
      <c r="K1811" s="5" t="s">
        <v>25</v>
      </c>
      <c r="L1811" s="5" t="s">
        <v>25</v>
      </c>
      <c r="M1811" s="5">
        <f t="shared" si="241"/>
        <v>2024</v>
      </c>
      <c r="N1811" s="5" t="str">
        <f t="shared" si="242"/>
        <v>Diciembre</v>
      </c>
      <c r="O1811" s="6" t="str">
        <f t="shared" si="243"/>
        <v>2024-2</v>
      </c>
      <c r="P1811" s="16">
        <v>0</v>
      </c>
      <c r="Q1811" s="16">
        <v>0</v>
      </c>
      <c r="R1811" s="5">
        <v>0</v>
      </c>
      <c r="S1811" s="5" t="s">
        <v>26</v>
      </c>
      <c r="T1811" s="5" t="str">
        <f t="shared" si="244"/>
        <v>489-2024-12-31</v>
      </c>
    </row>
    <row r="1812" spans="1:20" x14ac:dyDescent="0.3">
      <c r="A1812" s="25">
        <v>489</v>
      </c>
      <c r="B1812" s="5" t="s">
        <v>462</v>
      </c>
      <c r="C1812" s="5" t="s">
        <v>101</v>
      </c>
      <c r="D1812" s="5" t="s">
        <v>23</v>
      </c>
      <c r="E1812" s="5" t="s">
        <v>24</v>
      </c>
      <c r="F1812" s="6">
        <v>45657</v>
      </c>
      <c r="G1812" s="5">
        <v>80</v>
      </c>
      <c r="H1812" s="10">
        <v>100</v>
      </c>
      <c r="I1812" s="15">
        <f t="shared" si="245"/>
        <v>1.1000000000000001</v>
      </c>
      <c r="J1812" s="15">
        <f t="shared" si="246"/>
        <v>1.1000000000000001</v>
      </c>
      <c r="K1812" s="5" t="s">
        <v>25</v>
      </c>
      <c r="L1812" s="5" t="s">
        <v>25</v>
      </c>
      <c r="M1812" s="5">
        <f t="shared" si="241"/>
        <v>2024</v>
      </c>
      <c r="N1812" s="5" t="str">
        <f t="shared" si="242"/>
        <v>Diciembre</v>
      </c>
      <c r="O1812" s="6" t="str">
        <f t="shared" si="243"/>
        <v>2024-2</v>
      </c>
      <c r="P1812" s="16">
        <v>0</v>
      </c>
      <c r="Q1812" s="16">
        <v>0</v>
      </c>
      <c r="R1812" s="5">
        <v>0</v>
      </c>
      <c r="S1812" s="5" t="s">
        <v>26</v>
      </c>
      <c r="T1812" s="5" t="str">
        <f t="shared" si="244"/>
        <v>490-2024-12-31</v>
      </c>
    </row>
    <row r="1813" spans="1:20" x14ac:dyDescent="0.3">
      <c r="A1813" s="25">
        <v>490</v>
      </c>
      <c r="B1813" s="5" t="s">
        <v>463</v>
      </c>
      <c r="C1813" s="5" t="s">
        <v>198</v>
      </c>
      <c r="D1813" s="5" t="s">
        <v>73</v>
      </c>
      <c r="E1813" s="5" t="s">
        <v>24</v>
      </c>
      <c r="F1813" s="6">
        <v>45657</v>
      </c>
      <c r="G1813" s="5">
        <v>80</v>
      </c>
      <c r="H1813" s="10">
        <v>88</v>
      </c>
      <c r="I1813" s="15">
        <f t="shared" si="245"/>
        <v>1.1000000000000001</v>
      </c>
      <c r="J1813" s="15">
        <f t="shared" si="246"/>
        <v>1.1000000000000001</v>
      </c>
      <c r="K1813" s="5" t="s">
        <v>25</v>
      </c>
      <c r="L1813" s="5" t="s">
        <v>25</v>
      </c>
      <c r="M1813" s="5">
        <f t="shared" si="241"/>
        <v>2024</v>
      </c>
      <c r="N1813" s="5" t="str">
        <f t="shared" si="242"/>
        <v>Diciembre</v>
      </c>
      <c r="O1813" s="6" t="str">
        <f t="shared" si="243"/>
        <v>2024-2</v>
      </c>
      <c r="P1813" s="16">
        <v>0</v>
      </c>
      <c r="Q1813" s="16">
        <v>0</v>
      </c>
      <c r="R1813" s="5">
        <v>0</v>
      </c>
      <c r="S1813" s="5" t="s">
        <v>26</v>
      </c>
      <c r="T1813" s="5" t="str">
        <f t="shared" si="244"/>
        <v>491-2024-12-31</v>
      </c>
    </row>
    <row r="1814" spans="1:20" x14ac:dyDescent="0.3">
      <c r="A1814" s="25">
        <v>491</v>
      </c>
      <c r="B1814" s="5" t="s">
        <v>464</v>
      </c>
      <c r="C1814" s="5" t="s">
        <v>33</v>
      </c>
      <c r="D1814" s="5" t="s">
        <v>73</v>
      </c>
      <c r="E1814" s="5" t="s">
        <v>24</v>
      </c>
      <c r="F1814" s="6">
        <v>45657</v>
      </c>
      <c r="G1814" s="5">
        <v>80</v>
      </c>
      <c r="H1814" s="10">
        <v>88</v>
      </c>
      <c r="I1814" s="15">
        <f t="shared" si="245"/>
        <v>1.0375000000000001</v>
      </c>
      <c r="J1814" s="15">
        <f t="shared" si="246"/>
        <v>1.0375000000000001</v>
      </c>
      <c r="K1814" s="5" t="s">
        <v>25</v>
      </c>
      <c r="L1814" s="5" t="s">
        <v>25</v>
      </c>
      <c r="M1814" s="5">
        <f t="shared" si="241"/>
        <v>2024</v>
      </c>
      <c r="N1814" s="5" t="str">
        <f t="shared" si="242"/>
        <v>Diciembre</v>
      </c>
      <c r="O1814" s="6" t="str">
        <f t="shared" si="243"/>
        <v>2024-2</v>
      </c>
      <c r="P1814" s="16">
        <v>0</v>
      </c>
      <c r="Q1814" s="16">
        <v>0</v>
      </c>
      <c r="R1814" s="5">
        <v>0</v>
      </c>
      <c r="S1814" s="5" t="s">
        <v>26</v>
      </c>
      <c r="T1814" s="5" t="str">
        <f t="shared" si="244"/>
        <v>492-2024-12-31</v>
      </c>
    </row>
    <row r="1815" spans="1:20" x14ac:dyDescent="0.3">
      <c r="A1815" s="25">
        <v>492</v>
      </c>
      <c r="B1815" s="5" t="s">
        <v>465</v>
      </c>
      <c r="C1815" s="5" t="s">
        <v>194</v>
      </c>
      <c r="D1815" s="5" t="s">
        <v>73</v>
      </c>
      <c r="E1815" s="5" t="s">
        <v>24</v>
      </c>
      <c r="F1815" s="6">
        <v>45657</v>
      </c>
      <c r="G1815" s="5">
        <v>80</v>
      </c>
      <c r="H1815" s="10">
        <v>83</v>
      </c>
      <c r="I1815" s="15">
        <f t="shared" si="245"/>
        <v>1.0125</v>
      </c>
      <c r="J1815" s="15">
        <f t="shared" si="246"/>
        <v>1.0125</v>
      </c>
      <c r="K1815" s="5" t="s">
        <v>25</v>
      </c>
      <c r="L1815" s="5" t="s">
        <v>25</v>
      </c>
      <c r="M1815" s="5">
        <f t="shared" si="241"/>
        <v>2024</v>
      </c>
      <c r="N1815" s="5" t="str">
        <f t="shared" si="242"/>
        <v>Diciembre</v>
      </c>
      <c r="O1815" s="6" t="str">
        <f t="shared" si="243"/>
        <v>2024-2</v>
      </c>
      <c r="P1815" s="16">
        <v>0</v>
      </c>
      <c r="Q1815" s="16">
        <v>0</v>
      </c>
      <c r="R1815" s="5">
        <v>0</v>
      </c>
      <c r="S1815" s="5" t="s">
        <v>26</v>
      </c>
      <c r="T1815" s="5" t="str">
        <f t="shared" si="244"/>
        <v>493-2024-12-31</v>
      </c>
    </row>
    <row r="1816" spans="1:20" x14ac:dyDescent="0.3">
      <c r="A1816" s="25">
        <v>493</v>
      </c>
      <c r="B1816" s="5" t="s">
        <v>466</v>
      </c>
      <c r="C1816" s="5" t="s">
        <v>46</v>
      </c>
      <c r="D1816" s="5" t="s">
        <v>73</v>
      </c>
      <c r="E1816" s="5" t="s">
        <v>24</v>
      </c>
      <c r="F1816" s="6">
        <v>45657</v>
      </c>
      <c r="G1816" s="5">
        <v>80</v>
      </c>
      <c r="H1816" s="10">
        <v>81</v>
      </c>
      <c r="I1816" s="15">
        <f t="shared" si="245"/>
        <v>1.1125</v>
      </c>
      <c r="J1816" s="15">
        <f t="shared" si="246"/>
        <v>1.1125</v>
      </c>
      <c r="K1816" s="5" t="s">
        <v>25</v>
      </c>
      <c r="L1816" s="5" t="s">
        <v>25</v>
      </c>
      <c r="M1816" s="5">
        <f t="shared" si="241"/>
        <v>2024</v>
      </c>
      <c r="N1816" s="5" t="str">
        <f t="shared" si="242"/>
        <v>Diciembre</v>
      </c>
      <c r="O1816" s="6" t="str">
        <f t="shared" si="243"/>
        <v>2024-2</v>
      </c>
      <c r="P1816" s="16">
        <v>0</v>
      </c>
      <c r="Q1816" s="16">
        <v>0</v>
      </c>
      <c r="R1816" s="5">
        <v>0</v>
      </c>
      <c r="S1816" s="5" t="s">
        <v>26</v>
      </c>
      <c r="T1816" s="5" t="str">
        <f t="shared" si="244"/>
        <v>494-2024-12-31</v>
      </c>
    </row>
    <row r="1817" spans="1:20" x14ac:dyDescent="0.3">
      <c r="A1817" s="25">
        <v>494</v>
      </c>
      <c r="B1817" s="5" t="s">
        <v>467</v>
      </c>
      <c r="C1817" s="5" t="s">
        <v>253</v>
      </c>
      <c r="D1817" s="5" t="s">
        <v>73</v>
      </c>
      <c r="E1817" s="5" t="s">
        <v>24</v>
      </c>
      <c r="F1817" s="6">
        <v>45657</v>
      </c>
      <c r="G1817" s="5">
        <v>80</v>
      </c>
      <c r="H1817" s="10">
        <v>89</v>
      </c>
      <c r="I1817" s="15">
        <f t="shared" si="245"/>
        <v>1.1499999999999999</v>
      </c>
      <c r="J1817" s="15">
        <f t="shared" si="246"/>
        <v>1.1499999999999999</v>
      </c>
      <c r="K1817" s="5" t="s">
        <v>25</v>
      </c>
      <c r="L1817" s="5" t="s">
        <v>25</v>
      </c>
      <c r="M1817" s="5">
        <f t="shared" si="241"/>
        <v>2024</v>
      </c>
      <c r="N1817" s="5" t="str">
        <f t="shared" si="242"/>
        <v>Diciembre</v>
      </c>
      <c r="O1817" s="6" t="str">
        <f t="shared" si="243"/>
        <v>2024-2</v>
      </c>
      <c r="P1817" s="16">
        <v>0</v>
      </c>
      <c r="Q1817" s="16">
        <v>0</v>
      </c>
      <c r="R1817" s="5">
        <v>0</v>
      </c>
      <c r="S1817" s="5" t="s">
        <v>26</v>
      </c>
      <c r="T1817" s="5" t="str">
        <f t="shared" si="244"/>
        <v>495-2024-12-31</v>
      </c>
    </row>
    <row r="1818" spans="1:20" x14ac:dyDescent="0.3">
      <c r="A1818" s="25">
        <v>495</v>
      </c>
      <c r="B1818" s="5" t="s">
        <v>468</v>
      </c>
      <c r="C1818" s="5" t="s">
        <v>306</v>
      </c>
      <c r="D1818" s="5" t="s">
        <v>73</v>
      </c>
      <c r="E1818" s="5" t="s">
        <v>24</v>
      </c>
      <c r="F1818" s="6">
        <v>45657</v>
      </c>
      <c r="G1818" s="5">
        <v>80</v>
      </c>
      <c r="H1818" s="10">
        <v>92</v>
      </c>
      <c r="I1818" s="15">
        <f t="shared" si="245"/>
        <v>1.1000000000000001</v>
      </c>
      <c r="J1818" s="15">
        <f t="shared" si="246"/>
        <v>1.1000000000000001</v>
      </c>
      <c r="K1818" s="5" t="s">
        <v>25</v>
      </c>
      <c r="L1818" s="5" t="s">
        <v>25</v>
      </c>
      <c r="M1818" s="5">
        <f t="shared" si="241"/>
        <v>2024</v>
      </c>
      <c r="N1818" s="5" t="str">
        <f t="shared" si="242"/>
        <v>Diciembre</v>
      </c>
      <c r="O1818" s="6" t="str">
        <f t="shared" si="243"/>
        <v>2024-2</v>
      </c>
      <c r="P1818" s="16">
        <v>0</v>
      </c>
      <c r="Q1818" s="16">
        <v>0</v>
      </c>
      <c r="R1818" s="5">
        <v>0</v>
      </c>
      <c r="S1818" s="5" t="s">
        <v>26</v>
      </c>
      <c r="T1818" s="5" t="str">
        <f t="shared" si="244"/>
        <v>496-2024-12-31</v>
      </c>
    </row>
    <row r="1819" spans="1:20" x14ac:dyDescent="0.3">
      <c r="A1819" s="25">
        <v>496</v>
      </c>
      <c r="B1819" s="5" t="s">
        <v>469</v>
      </c>
      <c r="C1819" s="5" t="s">
        <v>94</v>
      </c>
      <c r="D1819" s="5" t="s">
        <v>73</v>
      </c>
      <c r="E1819" s="5" t="s">
        <v>24</v>
      </c>
      <c r="F1819" s="6">
        <v>45657</v>
      </c>
      <c r="G1819" s="5">
        <v>80</v>
      </c>
      <c r="H1819" s="10">
        <v>88</v>
      </c>
      <c r="I1819" s="15">
        <f t="shared" si="245"/>
        <v>1.0375000000000001</v>
      </c>
      <c r="J1819" s="15">
        <f t="shared" si="246"/>
        <v>1.0375000000000001</v>
      </c>
      <c r="K1819" s="5" t="s">
        <v>25</v>
      </c>
      <c r="L1819" s="5" t="s">
        <v>25</v>
      </c>
      <c r="M1819" s="5">
        <f t="shared" si="241"/>
        <v>2024</v>
      </c>
      <c r="N1819" s="5" t="str">
        <f t="shared" si="242"/>
        <v>Diciembre</v>
      </c>
      <c r="O1819" s="6" t="str">
        <f t="shared" si="243"/>
        <v>2024-2</v>
      </c>
      <c r="P1819" s="16">
        <v>0</v>
      </c>
      <c r="Q1819" s="16">
        <v>0</v>
      </c>
      <c r="R1819" s="5">
        <v>0</v>
      </c>
      <c r="S1819" s="5" t="s">
        <v>26</v>
      </c>
      <c r="T1819" s="5" t="str">
        <f t="shared" si="244"/>
        <v>497-2024-12-31</v>
      </c>
    </row>
    <row r="1820" spans="1:20" x14ac:dyDescent="0.3">
      <c r="A1820" s="25">
        <v>497</v>
      </c>
      <c r="B1820" s="5" t="s">
        <v>470</v>
      </c>
      <c r="C1820" s="5" t="s">
        <v>314</v>
      </c>
      <c r="D1820" s="5" t="s">
        <v>73</v>
      </c>
      <c r="E1820" s="5" t="s">
        <v>24</v>
      </c>
      <c r="F1820" s="6">
        <v>45657</v>
      </c>
      <c r="G1820" s="5">
        <v>80</v>
      </c>
      <c r="H1820" s="10">
        <v>83</v>
      </c>
      <c r="I1820" s="15">
        <f t="shared" si="245"/>
        <v>1.1499999999999999</v>
      </c>
      <c r="J1820" s="15">
        <f t="shared" si="246"/>
        <v>1.1499999999999999</v>
      </c>
      <c r="K1820" s="5" t="s">
        <v>25</v>
      </c>
      <c r="L1820" s="5" t="s">
        <v>25</v>
      </c>
      <c r="M1820" s="5">
        <f t="shared" si="241"/>
        <v>2024</v>
      </c>
      <c r="N1820" s="5" t="str">
        <f t="shared" si="242"/>
        <v>Diciembre</v>
      </c>
      <c r="O1820" s="6" t="str">
        <f t="shared" si="243"/>
        <v>2024-2</v>
      </c>
      <c r="P1820" s="16">
        <v>0</v>
      </c>
      <c r="Q1820" s="16">
        <v>0</v>
      </c>
      <c r="R1820" s="5">
        <v>0</v>
      </c>
      <c r="S1820" s="5" t="s">
        <v>26</v>
      </c>
      <c r="T1820" s="5" t="str">
        <f t="shared" si="244"/>
        <v>498-2024-12-31</v>
      </c>
    </row>
    <row r="1821" spans="1:20" x14ac:dyDescent="0.3">
      <c r="A1821" s="25">
        <v>498</v>
      </c>
      <c r="B1821" s="5" t="s">
        <v>471</v>
      </c>
      <c r="C1821" s="5" t="s">
        <v>216</v>
      </c>
      <c r="D1821" s="5" t="s">
        <v>73</v>
      </c>
      <c r="E1821" s="5" t="s">
        <v>24</v>
      </c>
      <c r="F1821" s="6">
        <v>45657</v>
      </c>
      <c r="G1821" s="5">
        <v>80</v>
      </c>
      <c r="H1821" s="10">
        <v>92</v>
      </c>
      <c r="I1821" s="15">
        <f t="shared" si="245"/>
        <v>1.0874999999999999</v>
      </c>
      <c r="J1821" s="15">
        <f t="shared" si="246"/>
        <v>1.0874999999999999</v>
      </c>
      <c r="K1821" s="5" t="s">
        <v>25</v>
      </c>
      <c r="L1821" s="5" t="s">
        <v>25</v>
      </c>
      <c r="M1821" s="5">
        <f t="shared" si="241"/>
        <v>2024</v>
      </c>
      <c r="N1821" s="5" t="str">
        <f t="shared" si="242"/>
        <v>Diciembre</v>
      </c>
      <c r="O1821" s="6" t="str">
        <f t="shared" si="243"/>
        <v>2024-2</v>
      </c>
      <c r="P1821" s="16">
        <v>0</v>
      </c>
      <c r="Q1821" s="16">
        <v>0</v>
      </c>
      <c r="R1821" s="5">
        <v>0</v>
      </c>
      <c r="S1821" s="5" t="s">
        <v>26</v>
      </c>
      <c r="T1821" s="5" t="str">
        <f t="shared" si="244"/>
        <v>499-2024-12-31</v>
      </c>
    </row>
    <row r="1822" spans="1:20" x14ac:dyDescent="0.3">
      <c r="A1822" s="25">
        <v>499</v>
      </c>
      <c r="B1822" s="5" t="s">
        <v>472</v>
      </c>
      <c r="C1822" s="5" t="s">
        <v>311</v>
      </c>
      <c r="D1822" s="5" t="s">
        <v>73</v>
      </c>
      <c r="E1822" s="5" t="s">
        <v>24</v>
      </c>
      <c r="F1822" s="6">
        <v>45657</v>
      </c>
      <c r="G1822" s="5">
        <v>80</v>
      </c>
      <c r="H1822" s="10">
        <v>87</v>
      </c>
      <c r="I1822" s="15">
        <f t="shared" si="245"/>
        <v>1.1125</v>
      </c>
      <c r="J1822" s="15">
        <f t="shared" si="246"/>
        <v>1.1125</v>
      </c>
      <c r="K1822" s="5" t="s">
        <v>25</v>
      </c>
      <c r="L1822" s="5" t="s">
        <v>25</v>
      </c>
      <c r="M1822" s="5">
        <f t="shared" si="241"/>
        <v>2024</v>
      </c>
      <c r="N1822" s="5" t="str">
        <f t="shared" si="242"/>
        <v>Diciembre</v>
      </c>
      <c r="O1822" s="6" t="str">
        <f t="shared" si="243"/>
        <v>2024-2</v>
      </c>
      <c r="P1822" s="16">
        <v>0</v>
      </c>
      <c r="Q1822" s="16">
        <v>0</v>
      </c>
      <c r="R1822" s="5">
        <v>0</v>
      </c>
      <c r="S1822" s="5" t="s">
        <v>26</v>
      </c>
      <c r="T1822" s="5" t="str">
        <f t="shared" si="244"/>
        <v>500-2024-12-31</v>
      </c>
    </row>
    <row r="1823" spans="1:20" x14ac:dyDescent="0.3">
      <c r="A1823" s="25">
        <v>500</v>
      </c>
      <c r="B1823" s="5" t="s">
        <v>473</v>
      </c>
      <c r="C1823" s="5" t="s">
        <v>257</v>
      </c>
      <c r="D1823" s="5" t="s">
        <v>73</v>
      </c>
      <c r="E1823" s="5" t="s">
        <v>24</v>
      </c>
      <c r="F1823" s="6">
        <v>45657</v>
      </c>
      <c r="G1823" s="5">
        <v>80</v>
      </c>
      <c r="H1823" s="10">
        <v>89</v>
      </c>
      <c r="I1823" s="15">
        <f t="shared" si="245"/>
        <v>1.1000000000000001</v>
      </c>
      <c r="J1823" s="15">
        <f t="shared" si="246"/>
        <v>1.1000000000000001</v>
      </c>
      <c r="K1823" s="5" t="s">
        <v>25</v>
      </c>
      <c r="L1823" s="5" t="s">
        <v>25</v>
      </c>
      <c r="M1823" s="5">
        <f t="shared" si="241"/>
        <v>2024</v>
      </c>
      <c r="N1823" s="5" t="str">
        <f t="shared" si="242"/>
        <v>Diciembre</v>
      </c>
      <c r="O1823" s="6" t="str">
        <f t="shared" si="243"/>
        <v>2024-2</v>
      </c>
      <c r="P1823" s="16">
        <v>0</v>
      </c>
      <c r="Q1823" s="16">
        <v>0</v>
      </c>
      <c r="R1823" s="5">
        <v>0</v>
      </c>
      <c r="S1823" s="5" t="s">
        <v>26</v>
      </c>
      <c r="T1823" s="5" t="str">
        <f t="shared" si="244"/>
        <v>501-2024-12-31</v>
      </c>
    </row>
    <row r="1824" spans="1:20" x14ac:dyDescent="0.3">
      <c r="A1824" s="25">
        <v>501</v>
      </c>
      <c r="B1824" s="5" t="s">
        <v>474</v>
      </c>
      <c r="C1824" s="5" t="s">
        <v>22</v>
      </c>
      <c r="D1824" s="5" t="s">
        <v>73</v>
      </c>
      <c r="E1824" s="5" t="s">
        <v>24</v>
      </c>
      <c r="F1824" s="6">
        <v>45657</v>
      </c>
      <c r="G1824" s="5">
        <v>80</v>
      </c>
      <c r="H1824" s="10">
        <v>88</v>
      </c>
      <c r="I1824" s="15">
        <f t="shared" si="245"/>
        <v>1.125</v>
      </c>
      <c r="J1824" s="15">
        <f t="shared" si="246"/>
        <v>1.125</v>
      </c>
      <c r="K1824" s="5" t="s">
        <v>25</v>
      </c>
      <c r="L1824" s="5" t="s">
        <v>25</v>
      </c>
      <c r="M1824" s="5">
        <f t="shared" si="241"/>
        <v>2024</v>
      </c>
      <c r="N1824" s="5" t="str">
        <f t="shared" si="242"/>
        <v>Diciembre</v>
      </c>
      <c r="O1824" s="6" t="str">
        <f t="shared" si="243"/>
        <v>2024-2</v>
      </c>
      <c r="P1824" s="16">
        <v>0</v>
      </c>
      <c r="Q1824" s="16">
        <v>0</v>
      </c>
      <c r="R1824" s="5">
        <v>0</v>
      </c>
      <c r="S1824" s="5" t="s">
        <v>26</v>
      </c>
      <c r="T1824" s="5" t="str">
        <f t="shared" si="244"/>
        <v>502-2024-12-31</v>
      </c>
    </row>
    <row r="1825" spans="1:20" x14ac:dyDescent="0.3">
      <c r="A1825" s="25">
        <v>502</v>
      </c>
      <c r="B1825" s="5" t="s">
        <v>475</v>
      </c>
      <c r="C1825" s="5" t="s">
        <v>119</v>
      </c>
      <c r="D1825" s="5" t="s">
        <v>73</v>
      </c>
      <c r="E1825" s="5" t="s">
        <v>24</v>
      </c>
      <c r="F1825" s="6">
        <v>45657</v>
      </c>
      <c r="G1825" s="5">
        <v>80</v>
      </c>
      <c r="H1825" s="10">
        <v>90</v>
      </c>
      <c r="I1825" s="15">
        <f t="shared" si="245"/>
        <v>1.075</v>
      </c>
      <c r="J1825" s="15">
        <f t="shared" si="246"/>
        <v>1.075</v>
      </c>
      <c r="K1825" s="5" t="s">
        <v>25</v>
      </c>
      <c r="L1825" s="5" t="s">
        <v>25</v>
      </c>
      <c r="M1825" s="5">
        <f t="shared" si="241"/>
        <v>2024</v>
      </c>
      <c r="N1825" s="5" t="str">
        <f t="shared" si="242"/>
        <v>Diciembre</v>
      </c>
      <c r="O1825" s="6" t="str">
        <f t="shared" si="243"/>
        <v>2024-2</v>
      </c>
      <c r="P1825" s="16">
        <v>0</v>
      </c>
      <c r="Q1825" s="16">
        <v>0</v>
      </c>
      <c r="R1825" s="5">
        <v>0</v>
      </c>
      <c r="S1825" s="5" t="s">
        <v>26</v>
      </c>
      <c r="T1825" s="5" t="str">
        <f t="shared" si="244"/>
        <v>503-2024-12-31</v>
      </c>
    </row>
    <row r="1826" spans="1:20" x14ac:dyDescent="0.3">
      <c r="A1826" s="25">
        <v>503</v>
      </c>
      <c r="B1826" s="5" t="s">
        <v>476</v>
      </c>
      <c r="C1826" s="5" t="s">
        <v>447</v>
      </c>
      <c r="D1826" s="5" t="s">
        <v>73</v>
      </c>
      <c r="E1826" s="5" t="s">
        <v>24</v>
      </c>
      <c r="F1826" s="6">
        <v>45657</v>
      </c>
      <c r="G1826" s="5">
        <v>80</v>
      </c>
      <c r="H1826" s="10">
        <v>86</v>
      </c>
      <c r="I1826" s="15">
        <f t="shared" si="245"/>
        <v>1.1000000000000001</v>
      </c>
      <c r="J1826" s="15">
        <f t="shared" si="246"/>
        <v>1.1000000000000001</v>
      </c>
      <c r="K1826" s="5" t="s">
        <v>25</v>
      </c>
      <c r="L1826" s="5" t="s">
        <v>25</v>
      </c>
      <c r="M1826" s="5">
        <f t="shared" si="241"/>
        <v>2024</v>
      </c>
      <c r="N1826" s="5" t="str">
        <f t="shared" si="242"/>
        <v>Diciembre</v>
      </c>
      <c r="O1826" s="6" t="str">
        <f t="shared" si="243"/>
        <v>2024-2</v>
      </c>
      <c r="P1826" s="16">
        <v>0</v>
      </c>
      <c r="Q1826" s="16">
        <v>0</v>
      </c>
      <c r="R1826" s="5">
        <v>0</v>
      </c>
      <c r="S1826" s="5" t="s">
        <v>26</v>
      </c>
      <c r="T1826" s="5" t="str">
        <f t="shared" si="244"/>
        <v>504-2024-12-31</v>
      </c>
    </row>
    <row r="1827" spans="1:20" x14ac:dyDescent="0.3">
      <c r="A1827" s="25">
        <v>504</v>
      </c>
      <c r="B1827" s="5" t="s">
        <v>477</v>
      </c>
      <c r="C1827" s="5" t="s">
        <v>374</v>
      </c>
      <c r="D1827" s="5" t="s">
        <v>73</v>
      </c>
      <c r="E1827" s="5" t="s">
        <v>24</v>
      </c>
      <c r="F1827" s="6">
        <v>45657</v>
      </c>
      <c r="G1827" s="5">
        <v>80</v>
      </c>
      <c r="H1827" s="10">
        <v>88</v>
      </c>
      <c r="I1827" s="15">
        <f t="shared" si="245"/>
        <v>1.0625</v>
      </c>
      <c r="J1827" s="15">
        <f t="shared" si="246"/>
        <v>1.0625</v>
      </c>
      <c r="K1827" s="5" t="s">
        <v>25</v>
      </c>
      <c r="L1827" s="5" t="s">
        <v>25</v>
      </c>
      <c r="M1827" s="5">
        <f t="shared" si="241"/>
        <v>2024</v>
      </c>
      <c r="N1827" s="5" t="str">
        <f t="shared" si="242"/>
        <v>Diciembre</v>
      </c>
      <c r="O1827" s="6" t="str">
        <f t="shared" si="243"/>
        <v>2024-2</v>
      </c>
      <c r="P1827" s="16">
        <v>0</v>
      </c>
      <c r="Q1827" s="16">
        <v>0</v>
      </c>
      <c r="R1827" s="5">
        <v>0</v>
      </c>
      <c r="S1827" s="5" t="s">
        <v>26</v>
      </c>
      <c r="T1827" s="5" t="str">
        <f t="shared" si="244"/>
        <v>505-2024-12-31</v>
      </c>
    </row>
    <row r="1828" spans="1:20" x14ac:dyDescent="0.3">
      <c r="A1828" s="25">
        <v>505</v>
      </c>
      <c r="B1828" s="5" t="s">
        <v>478</v>
      </c>
      <c r="C1828" s="5" t="s">
        <v>87</v>
      </c>
      <c r="D1828" s="5" t="s">
        <v>73</v>
      </c>
      <c r="E1828" s="5" t="s">
        <v>24</v>
      </c>
      <c r="F1828" s="6">
        <v>45657</v>
      </c>
      <c r="G1828" s="5">
        <v>80</v>
      </c>
      <c r="H1828" s="10">
        <v>85</v>
      </c>
      <c r="I1828" s="15">
        <f t="shared" si="245"/>
        <v>0.83750000000000002</v>
      </c>
      <c r="J1828" s="15">
        <f t="shared" si="246"/>
        <v>0.83750000000000002</v>
      </c>
      <c r="K1828" s="5" t="s">
        <v>25</v>
      </c>
      <c r="L1828" s="5" t="s">
        <v>25</v>
      </c>
      <c r="M1828" s="5">
        <f t="shared" si="241"/>
        <v>2024</v>
      </c>
      <c r="N1828" s="5" t="str">
        <f t="shared" si="242"/>
        <v>Diciembre</v>
      </c>
      <c r="O1828" s="6" t="str">
        <f t="shared" si="243"/>
        <v>2024-2</v>
      </c>
      <c r="P1828" s="16">
        <v>0</v>
      </c>
      <c r="Q1828" s="16">
        <v>0</v>
      </c>
      <c r="R1828" s="5">
        <v>0</v>
      </c>
      <c r="S1828" s="5" t="s">
        <v>26</v>
      </c>
      <c r="T1828" s="5" t="str">
        <f t="shared" si="244"/>
        <v>506-2024-12-31</v>
      </c>
    </row>
    <row r="1829" spans="1:20" x14ac:dyDescent="0.3">
      <c r="A1829" s="25">
        <v>506</v>
      </c>
      <c r="B1829" s="5" t="s">
        <v>479</v>
      </c>
      <c r="C1829" s="5" t="s">
        <v>318</v>
      </c>
      <c r="D1829" s="5" t="s">
        <v>73</v>
      </c>
      <c r="E1829" s="5" t="s">
        <v>24</v>
      </c>
      <c r="F1829" s="6">
        <v>45657</v>
      </c>
      <c r="G1829" s="5">
        <v>80</v>
      </c>
      <c r="H1829" s="10">
        <v>67</v>
      </c>
      <c r="I1829" s="15">
        <f t="shared" si="245"/>
        <v>0.96250000000000002</v>
      </c>
      <c r="J1829" s="15">
        <f t="shared" si="246"/>
        <v>0.96250000000000002</v>
      </c>
      <c r="K1829" s="5" t="s">
        <v>25</v>
      </c>
      <c r="L1829" s="5" t="s">
        <v>25</v>
      </c>
      <c r="M1829" s="5">
        <f t="shared" si="241"/>
        <v>2024</v>
      </c>
      <c r="N1829" s="5" t="str">
        <f t="shared" si="242"/>
        <v>Diciembre</v>
      </c>
      <c r="O1829" s="6" t="str">
        <f t="shared" si="243"/>
        <v>2024-2</v>
      </c>
      <c r="P1829" s="16">
        <v>0</v>
      </c>
      <c r="Q1829" s="16">
        <v>0</v>
      </c>
      <c r="R1829" s="5">
        <v>0</v>
      </c>
      <c r="S1829" s="5" t="s">
        <v>26</v>
      </c>
      <c r="T1829" s="5" t="str">
        <f t="shared" si="244"/>
        <v>507-2024-12-31</v>
      </c>
    </row>
    <row r="1830" spans="1:20" x14ac:dyDescent="0.3">
      <c r="A1830" s="25">
        <v>507</v>
      </c>
      <c r="B1830" s="5" t="s">
        <v>480</v>
      </c>
      <c r="C1830" s="5" t="s">
        <v>242</v>
      </c>
      <c r="D1830" s="5" t="s">
        <v>73</v>
      </c>
      <c r="E1830" s="5" t="s">
        <v>24</v>
      </c>
      <c r="F1830" s="6">
        <v>45657</v>
      </c>
      <c r="G1830" s="5">
        <v>80</v>
      </c>
      <c r="H1830" s="10">
        <v>77</v>
      </c>
      <c r="I1830" s="15">
        <f t="shared" ref="I1830:I1861" si="247">IFERROR(IF((H1831/G1831)&gt;1.3,1.3,H1831/G1831),"")</f>
        <v>1.1000000000000001</v>
      </c>
      <c r="J1830" s="15">
        <f t="shared" ref="J1830:J1861" si="248">IFERROR(IF((H1831/G1831)&gt;H1831/G1831,1.3,H1831/G1831),"")</f>
        <v>1.1000000000000001</v>
      </c>
      <c r="K1830" s="5" t="s">
        <v>25</v>
      </c>
      <c r="L1830" s="5" t="s">
        <v>25</v>
      </c>
      <c r="M1830" s="5">
        <f t="shared" si="241"/>
        <v>2024</v>
      </c>
      <c r="N1830" s="5" t="str">
        <f t="shared" si="242"/>
        <v>Diciembre</v>
      </c>
      <c r="O1830" s="6" t="str">
        <f t="shared" si="243"/>
        <v>2024-1</v>
      </c>
      <c r="P1830" s="16">
        <v>0</v>
      </c>
      <c r="Q1830" s="16">
        <v>0</v>
      </c>
      <c r="R1830" s="5">
        <v>0</v>
      </c>
      <c r="S1830" s="5" t="s">
        <v>26</v>
      </c>
      <c r="T1830" s="5" t="str">
        <f t="shared" si="244"/>
        <v>508-2024-12-31</v>
      </c>
    </row>
    <row r="1831" spans="1:20" x14ac:dyDescent="0.3">
      <c r="A1831" s="25">
        <v>508</v>
      </c>
      <c r="B1831" s="5" t="s">
        <v>481</v>
      </c>
      <c r="C1831" s="5" t="s">
        <v>366</v>
      </c>
      <c r="D1831" s="5" t="s">
        <v>73</v>
      </c>
      <c r="E1831" s="5" t="s">
        <v>24</v>
      </c>
      <c r="F1831" s="6">
        <v>45657</v>
      </c>
      <c r="G1831" s="5">
        <v>80</v>
      </c>
      <c r="H1831" s="10">
        <v>88</v>
      </c>
      <c r="I1831" s="15">
        <f t="shared" si="247"/>
        <v>0.66666666666666663</v>
      </c>
      <c r="J1831" s="15">
        <f t="shared" si="248"/>
        <v>0.66666666666666663</v>
      </c>
      <c r="K1831" s="5" t="s">
        <v>25</v>
      </c>
      <c r="L1831" s="5" t="s">
        <v>25</v>
      </c>
      <c r="M1831" s="5">
        <f t="shared" si="241"/>
        <v>2024</v>
      </c>
      <c r="N1831" s="5" t="str">
        <f t="shared" si="242"/>
        <v>Enero</v>
      </c>
      <c r="O1831" s="6" t="str">
        <f t="shared" si="243"/>
        <v>2024-1</v>
      </c>
      <c r="P1831" s="16">
        <v>0</v>
      </c>
      <c r="Q1831" s="16">
        <v>0</v>
      </c>
      <c r="R1831" s="5">
        <v>0</v>
      </c>
      <c r="S1831" s="5" t="s">
        <v>26</v>
      </c>
      <c r="T1831" s="5" t="str">
        <f t="shared" si="244"/>
        <v>900-2024-01-31</v>
      </c>
    </row>
    <row r="1832" spans="1:20" x14ac:dyDescent="0.3">
      <c r="A1832" s="25">
        <v>900</v>
      </c>
      <c r="B1832" s="23" t="s">
        <v>482</v>
      </c>
      <c r="C1832" s="5" t="s">
        <v>225</v>
      </c>
      <c r="D1832" s="5" t="s">
        <v>23</v>
      </c>
      <c r="E1832" s="5" t="s">
        <v>24</v>
      </c>
      <c r="F1832" s="6">
        <v>45322</v>
      </c>
      <c r="G1832" s="11">
        <v>78</v>
      </c>
      <c r="H1832" s="9">
        <v>52</v>
      </c>
      <c r="I1832" s="15">
        <f t="shared" si="247"/>
        <v>1</v>
      </c>
      <c r="J1832" s="15">
        <f t="shared" si="248"/>
        <v>1</v>
      </c>
      <c r="K1832" s="5" t="s">
        <v>25</v>
      </c>
      <c r="L1832" s="5" t="s">
        <v>25</v>
      </c>
      <c r="M1832" s="5">
        <f t="shared" si="241"/>
        <v>2024</v>
      </c>
      <c r="N1832" s="5" t="str">
        <f t="shared" si="242"/>
        <v>Febrero</v>
      </c>
      <c r="O1832" s="6" t="str">
        <f t="shared" si="243"/>
        <v>2024-1</v>
      </c>
      <c r="P1832" s="16">
        <v>0</v>
      </c>
      <c r="Q1832" s="16">
        <v>0</v>
      </c>
      <c r="R1832" s="5">
        <v>1</v>
      </c>
      <c r="S1832" s="5" t="s">
        <v>51</v>
      </c>
      <c r="T1832" s="5" t="str">
        <f t="shared" si="244"/>
        <v>900-2024-02-29</v>
      </c>
    </row>
    <row r="1833" spans="1:20" x14ac:dyDescent="0.3">
      <c r="A1833" s="25">
        <v>900</v>
      </c>
      <c r="B1833" s="23" t="s">
        <v>482</v>
      </c>
      <c r="C1833" s="5" t="s">
        <v>225</v>
      </c>
      <c r="D1833" s="5" t="s">
        <v>23</v>
      </c>
      <c r="E1833" s="5" t="s">
        <v>24</v>
      </c>
      <c r="F1833" s="6">
        <v>45351</v>
      </c>
      <c r="G1833" s="11">
        <v>52</v>
      </c>
      <c r="H1833" s="9">
        <v>52</v>
      </c>
      <c r="I1833" s="15">
        <f t="shared" si="247"/>
        <v>0.94936708860759489</v>
      </c>
      <c r="J1833" s="15">
        <f t="shared" si="248"/>
        <v>0.94936708860759489</v>
      </c>
      <c r="K1833" s="5" t="s">
        <v>25</v>
      </c>
      <c r="L1833" s="5" t="s">
        <v>25</v>
      </c>
      <c r="M1833" s="5">
        <f t="shared" si="241"/>
        <v>2024</v>
      </c>
      <c r="N1833" s="5" t="str">
        <f t="shared" si="242"/>
        <v>Marzo</v>
      </c>
      <c r="O1833" s="6" t="str">
        <f t="shared" si="243"/>
        <v>2024-1</v>
      </c>
      <c r="P1833" s="16">
        <v>0</v>
      </c>
      <c r="Q1833" s="16">
        <v>0</v>
      </c>
      <c r="R1833" s="5">
        <v>1</v>
      </c>
      <c r="S1833" s="5" t="s">
        <v>51</v>
      </c>
      <c r="T1833" s="5" t="str">
        <f t="shared" si="244"/>
        <v>900-2024-03-31</v>
      </c>
    </row>
    <row r="1834" spans="1:20" x14ac:dyDescent="0.3">
      <c r="A1834" s="25">
        <v>900</v>
      </c>
      <c r="B1834" s="23" t="s">
        <v>482</v>
      </c>
      <c r="C1834" s="5" t="s">
        <v>225</v>
      </c>
      <c r="D1834" s="5" t="s">
        <v>23</v>
      </c>
      <c r="E1834" s="5" t="s">
        <v>24</v>
      </c>
      <c r="F1834" s="6">
        <v>45382</v>
      </c>
      <c r="G1834" s="11">
        <v>79</v>
      </c>
      <c r="H1834" s="9">
        <v>75</v>
      </c>
      <c r="I1834" s="15">
        <f t="shared" si="247"/>
        <v>1</v>
      </c>
      <c r="J1834" s="15">
        <f t="shared" si="248"/>
        <v>1</v>
      </c>
      <c r="K1834" s="5" t="s">
        <v>25</v>
      </c>
      <c r="L1834" s="5" t="s">
        <v>25</v>
      </c>
      <c r="M1834" s="5">
        <f t="shared" si="241"/>
        <v>2024</v>
      </c>
      <c r="N1834" s="5" t="str">
        <f t="shared" si="242"/>
        <v>Abril</v>
      </c>
      <c r="O1834" s="6" t="str">
        <f t="shared" si="243"/>
        <v>2024-1</v>
      </c>
      <c r="P1834" s="16">
        <v>0</v>
      </c>
      <c r="Q1834" s="16">
        <v>0</v>
      </c>
      <c r="R1834" s="5">
        <v>1</v>
      </c>
      <c r="S1834" s="5" t="s">
        <v>51</v>
      </c>
      <c r="T1834" s="5" t="str">
        <f t="shared" si="244"/>
        <v>900-2024-04-30</v>
      </c>
    </row>
    <row r="1835" spans="1:20" x14ac:dyDescent="0.3">
      <c r="A1835" s="25">
        <v>900</v>
      </c>
      <c r="B1835" s="23" t="s">
        <v>482</v>
      </c>
      <c r="C1835" s="5" t="s">
        <v>225</v>
      </c>
      <c r="D1835" s="5" t="s">
        <v>23</v>
      </c>
      <c r="E1835" s="5" t="s">
        <v>24</v>
      </c>
      <c r="F1835" s="6">
        <v>45412</v>
      </c>
      <c r="G1835" s="11">
        <v>95</v>
      </c>
      <c r="H1835" s="9">
        <v>95</v>
      </c>
      <c r="I1835" s="15">
        <f t="shared" si="247"/>
        <v>1</v>
      </c>
      <c r="J1835" s="15">
        <f t="shared" si="248"/>
        <v>1</v>
      </c>
      <c r="K1835" s="5" t="s">
        <v>25</v>
      </c>
      <c r="L1835" s="5" t="s">
        <v>25</v>
      </c>
      <c r="M1835" s="5">
        <f t="shared" si="241"/>
        <v>2024</v>
      </c>
      <c r="N1835" s="5" t="str">
        <f t="shared" si="242"/>
        <v>Mayo</v>
      </c>
      <c r="O1835" s="6" t="str">
        <f t="shared" si="243"/>
        <v>2024-1</v>
      </c>
      <c r="P1835" s="16">
        <v>0</v>
      </c>
      <c r="Q1835" s="16">
        <v>0</v>
      </c>
      <c r="R1835" s="5">
        <v>1</v>
      </c>
      <c r="S1835" s="5" t="s">
        <v>51</v>
      </c>
      <c r="T1835" s="5" t="str">
        <f t="shared" si="244"/>
        <v>900-2024-05-31</v>
      </c>
    </row>
    <row r="1836" spans="1:20" x14ac:dyDescent="0.3">
      <c r="A1836" s="25">
        <v>900</v>
      </c>
      <c r="B1836" s="23" t="s">
        <v>482</v>
      </c>
      <c r="C1836" s="5" t="s">
        <v>225</v>
      </c>
      <c r="D1836" s="5" t="s">
        <v>23</v>
      </c>
      <c r="E1836" s="5" t="s">
        <v>24</v>
      </c>
      <c r="F1836" s="6">
        <v>45443</v>
      </c>
      <c r="G1836" s="11">
        <v>98</v>
      </c>
      <c r="H1836" s="9">
        <v>98</v>
      </c>
      <c r="I1836" s="15">
        <f t="shared" si="247"/>
        <v>0.99</v>
      </c>
      <c r="J1836" s="15">
        <f t="shared" si="248"/>
        <v>0.99</v>
      </c>
      <c r="K1836" s="5" t="s">
        <v>25</v>
      </c>
      <c r="L1836" s="5" t="s">
        <v>25</v>
      </c>
      <c r="M1836" s="5">
        <f t="shared" si="241"/>
        <v>2024</v>
      </c>
      <c r="N1836" s="5" t="str">
        <f t="shared" si="242"/>
        <v>Junio</v>
      </c>
      <c r="O1836" s="6" t="str">
        <f t="shared" si="243"/>
        <v>2024-2</v>
      </c>
      <c r="P1836" s="16">
        <v>0</v>
      </c>
      <c r="Q1836" s="16">
        <v>0</v>
      </c>
      <c r="R1836" s="5">
        <v>1</v>
      </c>
      <c r="S1836" s="5" t="s">
        <v>51</v>
      </c>
      <c r="T1836" s="5" t="str">
        <f t="shared" si="244"/>
        <v>900-2024-06-30</v>
      </c>
    </row>
    <row r="1837" spans="1:20" x14ac:dyDescent="0.3">
      <c r="A1837" s="25">
        <v>900</v>
      </c>
      <c r="B1837" s="23" t="s">
        <v>482</v>
      </c>
      <c r="C1837" s="5" t="s">
        <v>225</v>
      </c>
      <c r="D1837" s="5" t="s">
        <v>23</v>
      </c>
      <c r="E1837" s="5" t="s">
        <v>24</v>
      </c>
      <c r="F1837" s="6">
        <v>45473</v>
      </c>
      <c r="G1837" s="11">
        <v>100</v>
      </c>
      <c r="H1837" s="9">
        <v>99</v>
      </c>
      <c r="I1837" s="15">
        <f t="shared" si="247"/>
        <v>0.99</v>
      </c>
      <c r="J1837" s="15">
        <f t="shared" si="248"/>
        <v>0.99</v>
      </c>
      <c r="K1837" s="5" t="s">
        <v>25</v>
      </c>
      <c r="L1837" s="5" t="s">
        <v>25</v>
      </c>
      <c r="M1837" s="5">
        <f t="shared" si="241"/>
        <v>2024</v>
      </c>
      <c r="N1837" s="5" t="str">
        <f t="shared" si="242"/>
        <v>Julio</v>
      </c>
      <c r="O1837" s="6" t="str">
        <f t="shared" si="243"/>
        <v>2024-2</v>
      </c>
      <c r="P1837" s="16">
        <v>0</v>
      </c>
      <c r="Q1837" s="16">
        <v>0</v>
      </c>
      <c r="R1837" s="5">
        <v>1</v>
      </c>
      <c r="S1837" s="5" t="s">
        <v>51</v>
      </c>
      <c r="T1837" s="5" t="str">
        <f t="shared" si="244"/>
        <v>900-2024-07-31</v>
      </c>
    </row>
    <row r="1838" spans="1:20" x14ac:dyDescent="0.3">
      <c r="A1838" s="25">
        <v>900</v>
      </c>
      <c r="B1838" s="23" t="s">
        <v>482</v>
      </c>
      <c r="C1838" s="5" t="s">
        <v>225</v>
      </c>
      <c r="D1838" s="5" t="s">
        <v>23</v>
      </c>
      <c r="E1838" s="5" t="s">
        <v>24</v>
      </c>
      <c r="F1838" s="6">
        <v>45504</v>
      </c>
      <c r="G1838" s="11">
        <v>100</v>
      </c>
      <c r="H1838" s="9">
        <v>99</v>
      </c>
      <c r="I1838" s="15">
        <f t="shared" si="247"/>
        <v>0.99</v>
      </c>
      <c r="J1838" s="15">
        <f t="shared" si="248"/>
        <v>0.99</v>
      </c>
      <c r="K1838" s="5" t="s">
        <v>25</v>
      </c>
      <c r="L1838" s="5" t="s">
        <v>25</v>
      </c>
      <c r="M1838" s="5">
        <f t="shared" si="241"/>
        <v>2024</v>
      </c>
      <c r="N1838" s="5" t="str">
        <f t="shared" si="242"/>
        <v>Agosto</v>
      </c>
      <c r="O1838" s="6" t="str">
        <f t="shared" si="243"/>
        <v>2024-2</v>
      </c>
      <c r="P1838" s="16">
        <v>0</v>
      </c>
      <c r="Q1838" s="16">
        <v>0</v>
      </c>
      <c r="R1838" s="5">
        <v>1</v>
      </c>
      <c r="S1838" s="5" t="s">
        <v>51</v>
      </c>
      <c r="T1838" s="5" t="str">
        <f t="shared" si="244"/>
        <v>900-2024-08-31</v>
      </c>
    </row>
    <row r="1839" spans="1:20" x14ac:dyDescent="0.3">
      <c r="A1839" s="25">
        <v>900</v>
      </c>
      <c r="B1839" s="23" t="s">
        <v>482</v>
      </c>
      <c r="C1839" s="5" t="s">
        <v>225</v>
      </c>
      <c r="D1839" s="5" t="s">
        <v>23</v>
      </c>
      <c r="E1839" s="5" t="s">
        <v>24</v>
      </c>
      <c r="F1839" s="6">
        <v>45535</v>
      </c>
      <c r="G1839" s="11">
        <v>100</v>
      </c>
      <c r="H1839" s="9">
        <v>99</v>
      </c>
      <c r="I1839" s="15">
        <f t="shared" si="247"/>
        <v>0.99</v>
      </c>
      <c r="J1839" s="15">
        <f t="shared" si="248"/>
        <v>0.99</v>
      </c>
      <c r="K1839" s="5" t="s">
        <v>25</v>
      </c>
      <c r="L1839" s="5" t="s">
        <v>25</v>
      </c>
      <c r="M1839" s="5">
        <f t="shared" si="241"/>
        <v>2024</v>
      </c>
      <c r="N1839" s="5" t="str">
        <f t="shared" si="242"/>
        <v>Septiembre</v>
      </c>
      <c r="O1839" s="6" t="str">
        <f t="shared" si="243"/>
        <v>2024-2</v>
      </c>
      <c r="P1839" s="16">
        <v>0</v>
      </c>
      <c r="Q1839" s="16">
        <v>0</v>
      </c>
      <c r="R1839" s="5">
        <v>1</v>
      </c>
      <c r="S1839" s="5" t="s">
        <v>51</v>
      </c>
      <c r="T1839" s="5" t="str">
        <f t="shared" si="244"/>
        <v>900-2024-09-30</v>
      </c>
    </row>
    <row r="1840" spans="1:20" x14ac:dyDescent="0.3">
      <c r="A1840" s="25">
        <v>900</v>
      </c>
      <c r="B1840" s="23" t="s">
        <v>482</v>
      </c>
      <c r="C1840" s="5" t="s">
        <v>225</v>
      </c>
      <c r="D1840" s="5" t="s">
        <v>23</v>
      </c>
      <c r="E1840" s="5" t="s">
        <v>24</v>
      </c>
      <c r="F1840" s="6">
        <v>45565</v>
      </c>
      <c r="G1840" s="11">
        <v>100</v>
      </c>
      <c r="H1840" s="9">
        <v>99</v>
      </c>
      <c r="I1840" s="15">
        <f t="shared" si="247"/>
        <v>0.99</v>
      </c>
      <c r="J1840" s="15">
        <f t="shared" si="248"/>
        <v>0.99</v>
      </c>
      <c r="K1840" s="5" t="s">
        <v>25</v>
      </c>
      <c r="L1840" s="5" t="s">
        <v>25</v>
      </c>
      <c r="M1840" s="5">
        <f t="shared" si="241"/>
        <v>2024</v>
      </c>
      <c r="N1840" s="5" t="str">
        <f t="shared" si="242"/>
        <v>Octubre</v>
      </c>
      <c r="O1840" s="6" t="str">
        <f t="shared" si="243"/>
        <v>2024-2</v>
      </c>
      <c r="P1840" s="16">
        <v>0</v>
      </c>
      <c r="Q1840" s="16">
        <v>0</v>
      </c>
      <c r="R1840" s="5">
        <v>1</v>
      </c>
      <c r="S1840" s="5" t="s">
        <v>51</v>
      </c>
      <c r="T1840" s="5" t="str">
        <f t="shared" si="244"/>
        <v>900-2024-10-31</v>
      </c>
    </row>
    <row r="1841" spans="1:20" x14ac:dyDescent="0.3">
      <c r="A1841" s="25">
        <v>900</v>
      </c>
      <c r="B1841" s="23" t="s">
        <v>482</v>
      </c>
      <c r="C1841" s="5" t="s">
        <v>225</v>
      </c>
      <c r="D1841" s="5" t="s">
        <v>23</v>
      </c>
      <c r="E1841" s="5" t="s">
        <v>24</v>
      </c>
      <c r="F1841" s="6">
        <v>45596</v>
      </c>
      <c r="G1841" s="11">
        <v>100</v>
      </c>
      <c r="H1841" s="9">
        <v>99</v>
      </c>
      <c r="I1841" s="15">
        <f t="shared" si="247"/>
        <v>0.99</v>
      </c>
      <c r="J1841" s="15">
        <f t="shared" si="248"/>
        <v>0.99</v>
      </c>
      <c r="K1841" s="5" t="s">
        <v>25</v>
      </c>
      <c r="L1841" s="5" t="s">
        <v>25</v>
      </c>
      <c r="M1841" s="5">
        <f t="shared" si="241"/>
        <v>2024</v>
      </c>
      <c r="N1841" s="5" t="str">
        <f t="shared" si="242"/>
        <v>Noviembre</v>
      </c>
      <c r="O1841" s="6" t="str">
        <f t="shared" si="243"/>
        <v>2024-2</v>
      </c>
      <c r="P1841" s="16">
        <v>0</v>
      </c>
      <c r="Q1841" s="16">
        <v>0</v>
      </c>
      <c r="R1841" s="5">
        <v>1</v>
      </c>
      <c r="S1841" s="5" t="s">
        <v>51</v>
      </c>
      <c r="T1841" s="5" t="str">
        <f t="shared" si="244"/>
        <v>900-2024-11-30</v>
      </c>
    </row>
    <row r="1842" spans="1:20" x14ac:dyDescent="0.3">
      <c r="A1842" s="25">
        <v>900</v>
      </c>
      <c r="B1842" s="23" t="s">
        <v>482</v>
      </c>
      <c r="C1842" s="5" t="s">
        <v>225</v>
      </c>
      <c r="D1842" s="5" t="s">
        <v>23</v>
      </c>
      <c r="E1842" s="5" t="s">
        <v>24</v>
      </c>
      <c r="F1842" s="6">
        <v>45626</v>
      </c>
      <c r="G1842" s="11">
        <v>100</v>
      </c>
      <c r="H1842" s="9">
        <v>99</v>
      </c>
      <c r="I1842" s="15">
        <f t="shared" si="247"/>
        <v>1</v>
      </c>
      <c r="J1842" s="15">
        <f t="shared" si="248"/>
        <v>1</v>
      </c>
      <c r="K1842" s="5" t="s">
        <v>25</v>
      </c>
      <c r="L1842" s="5" t="s">
        <v>25</v>
      </c>
      <c r="M1842" s="5">
        <f t="shared" si="241"/>
        <v>2024</v>
      </c>
      <c r="N1842" s="5" t="str">
        <f t="shared" si="242"/>
        <v>Diciembre</v>
      </c>
      <c r="O1842" s="6" t="str">
        <f t="shared" si="243"/>
        <v>2024-1</v>
      </c>
      <c r="P1842" s="16">
        <v>0</v>
      </c>
      <c r="Q1842" s="16">
        <v>0</v>
      </c>
      <c r="R1842" s="5">
        <v>1</v>
      </c>
      <c r="S1842" s="5" t="s">
        <v>51</v>
      </c>
      <c r="T1842" s="5" t="str">
        <f t="shared" si="244"/>
        <v>900-2024-12-31</v>
      </c>
    </row>
    <row r="1843" spans="1:20" x14ac:dyDescent="0.3">
      <c r="A1843" s="25">
        <v>900</v>
      </c>
      <c r="B1843" s="23" t="s">
        <v>482</v>
      </c>
      <c r="C1843" s="5" t="s">
        <v>225</v>
      </c>
      <c r="D1843" s="5" t="s">
        <v>23</v>
      </c>
      <c r="E1843" s="5" t="s">
        <v>24</v>
      </c>
      <c r="F1843" s="6">
        <v>45657</v>
      </c>
      <c r="G1843" s="11">
        <v>100</v>
      </c>
      <c r="H1843" s="9">
        <v>100</v>
      </c>
      <c r="I1843" s="15">
        <f t="shared" si="247"/>
        <v>0.7142857142857143</v>
      </c>
      <c r="J1843" s="15">
        <f t="shared" si="248"/>
        <v>0.7142857142857143</v>
      </c>
      <c r="K1843" s="5" t="s">
        <v>25</v>
      </c>
      <c r="L1843" s="5" t="s">
        <v>25</v>
      </c>
      <c r="M1843" s="5">
        <f t="shared" si="241"/>
        <v>2024</v>
      </c>
      <c r="N1843" s="5" t="str">
        <f t="shared" si="242"/>
        <v>Enero</v>
      </c>
      <c r="O1843" s="6" t="str">
        <f t="shared" si="243"/>
        <v>2024-1</v>
      </c>
      <c r="P1843" s="16">
        <v>0</v>
      </c>
      <c r="Q1843" s="16">
        <v>0</v>
      </c>
      <c r="R1843" s="5">
        <v>1</v>
      </c>
      <c r="S1843" s="5" t="s">
        <v>51</v>
      </c>
      <c r="T1843" s="5" t="str">
        <f t="shared" si="244"/>
        <v>901-2024-01-31</v>
      </c>
    </row>
    <row r="1844" spans="1:20" x14ac:dyDescent="0.3">
      <c r="A1844" s="25">
        <v>901</v>
      </c>
      <c r="B1844" s="23" t="s">
        <v>483</v>
      </c>
      <c r="C1844" s="5" t="s">
        <v>484</v>
      </c>
      <c r="D1844" s="5" t="s">
        <v>23</v>
      </c>
      <c r="E1844" s="5" t="s">
        <v>24</v>
      </c>
      <c r="F1844" s="6">
        <v>45322</v>
      </c>
      <c r="G1844" s="32">
        <v>14</v>
      </c>
      <c r="H1844" s="9">
        <v>10</v>
      </c>
      <c r="I1844" s="15">
        <f t="shared" si="247"/>
        <v>0.6428571428571429</v>
      </c>
      <c r="J1844" s="15">
        <f t="shared" si="248"/>
        <v>0.6428571428571429</v>
      </c>
      <c r="K1844" s="5" t="s">
        <v>25</v>
      </c>
      <c r="L1844" s="5" t="s">
        <v>25</v>
      </c>
      <c r="M1844" s="5">
        <f t="shared" si="241"/>
        <v>2024</v>
      </c>
      <c r="N1844" s="5" t="str">
        <f t="shared" si="242"/>
        <v>Febrero</v>
      </c>
      <c r="O1844" s="6" t="str">
        <f t="shared" si="243"/>
        <v>2024-1</v>
      </c>
      <c r="P1844" s="16">
        <v>0</v>
      </c>
      <c r="Q1844" s="16">
        <v>0</v>
      </c>
      <c r="R1844" s="5">
        <v>1</v>
      </c>
      <c r="S1844" s="5" t="s">
        <v>47</v>
      </c>
      <c r="T1844" s="5" t="str">
        <f t="shared" si="244"/>
        <v>901-2024-02-29</v>
      </c>
    </row>
    <row r="1845" spans="1:20" x14ac:dyDescent="0.3">
      <c r="A1845" s="25">
        <v>901</v>
      </c>
      <c r="B1845" s="23" t="s">
        <v>483</v>
      </c>
      <c r="C1845" s="5" t="s">
        <v>484</v>
      </c>
      <c r="D1845" s="5" t="s">
        <v>23</v>
      </c>
      <c r="E1845" s="5" t="s">
        <v>24</v>
      </c>
      <c r="F1845" s="6">
        <v>45351</v>
      </c>
      <c r="G1845" s="11">
        <v>14</v>
      </c>
      <c r="H1845" s="9">
        <v>9</v>
      </c>
      <c r="I1845" s="15">
        <f t="shared" si="247"/>
        <v>0.8571428571428571</v>
      </c>
      <c r="J1845" s="15">
        <f t="shared" si="248"/>
        <v>0.8571428571428571</v>
      </c>
      <c r="K1845" s="5" t="s">
        <v>25</v>
      </c>
      <c r="L1845" s="5" t="s">
        <v>25</v>
      </c>
      <c r="M1845" s="5">
        <f t="shared" si="241"/>
        <v>2024</v>
      </c>
      <c r="N1845" s="5" t="str">
        <f t="shared" si="242"/>
        <v>Marzo</v>
      </c>
      <c r="O1845" s="6" t="str">
        <f t="shared" si="243"/>
        <v>2024-1</v>
      </c>
      <c r="P1845" s="16">
        <v>0</v>
      </c>
      <c r="Q1845" s="16">
        <v>0</v>
      </c>
      <c r="R1845" s="5">
        <v>1</v>
      </c>
      <c r="S1845" s="5" t="s">
        <v>47</v>
      </c>
      <c r="T1845" s="5" t="str">
        <f t="shared" si="244"/>
        <v>901-2024-03-31</v>
      </c>
    </row>
    <row r="1846" spans="1:20" x14ac:dyDescent="0.3">
      <c r="A1846" s="25">
        <v>901</v>
      </c>
      <c r="B1846" s="23" t="s">
        <v>483</v>
      </c>
      <c r="C1846" s="5" t="s">
        <v>484</v>
      </c>
      <c r="D1846" s="5" t="s">
        <v>23</v>
      </c>
      <c r="E1846" s="5" t="s">
        <v>24</v>
      </c>
      <c r="F1846" s="6">
        <v>45382</v>
      </c>
      <c r="G1846" s="11">
        <v>21</v>
      </c>
      <c r="H1846" s="9">
        <v>18</v>
      </c>
      <c r="I1846" s="15">
        <f t="shared" si="247"/>
        <v>1.069767441860465</v>
      </c>
      <c r="J1846" s="15">
        <f t="shared" si="248"/>
        <v>1.069767441860465</v>
      </c>
      <c r="K1846" s="5" t="s">
        <v>25</v>
      </c>
      <c r="L1846" s="5" t="s">
        <v>25</v>
      </c>
      <c r="M1846" s="5">
        <f t="shared" si="241"/>
        <v>2024</v>
      </c>
      <c r="N1846" s="5" t="str">
        <f t="shared" si="242"/>
        <v>Abril</v>
      </c>
      <c r="O1846" s="6" t="str">
        <f t="shared" si="243"/>
        <v>2024-1</v>
      </c>
      <c r="P1846" s="16">
        <v>0</v>
      </c>
      <c r="Q1846" s="16">
        <v>0</v>
      </c>
      <c r="R1846" s="5">
        <v>1</v>
      </c>
      <c r="S1846" s="5" t="s">
        <v>47</v>
      </c>
      <c r="T1846" s="5" t="str">
        <f t="shared" si="244"/>
        <v>901-2024-04-30</v>
      </c>
    </row>
    <row r="1847" spans="1:20" x14ac:dyDescent="0.3">
      <c r="A1847" s="25">
        <v>901</v>
      </c>
      <c r="B1847" s="23" t="s">
        <v>483</v>
      </c>
      <c r="C1847" s="5" t="s">
        <v>484</v>
      </c>
      <c r="D1847" s="5" t="s">
        <v>23</v>
      </c>
      <c r="E1847" s="5" t="s">
        <v>24</v>
      </c>
      <c r="F1847" s="6">
        <v>45412</v>
      </c>
      <c r="G1847" s="11">
        <v>43</v>
      </c>
      <c r="H1847" s="9">
        <v>46</v>
      </c>
      <c r="I1847" s="15">
        <f t="shared" si="247"/>
        <v>0.90566037735849059</v>
      </c>
      <c r="J1847" s="15">
        <f t="shared" si="248"/>
        <v>0.90566037735849059</v>
      </c>
      <c r="K1847" s="5" t="s">
        <v>25</v>
      </c>
      <c r="L1847" s="5" t="s">
        <v>25</v>
      </c>
      <c r="M1847" s="5">
        <f t="shared" si="241"/>
        <v>2024</v>
      </c>
      <c r="N1847" s="5" t="str">
        <f t="shared" si="242"/>
        <v>Mayo</v>
      </c>
      <c r="O1847" s="6" t="str">
        <f t="shared" si="243"/>
        <v>2024-1</v>
      </c>
      <c r="P1847" s="16">
        <v>0</v>
      </c>
      <c r="Q1847" s="16">
        <v>0</v>
      </c>
      <c r="R1847" s="5">
        <v>1</v>
      </c>
      <c r="S1847" s="5" t="s">
        <v>47</v>
      </c>
      <c r="T1847" s="5" t="str">
        <f t="shared" si="244"/>
        <v>901-2024-05-31</v>
      </c>
    </row>
    <row r="1848" spans="1:20" x14ac:dyDescent="0.3">
      <c r="A1848" s="25">
        <v>901</v>
      </c>
      <c r="B1848" s="23" t="s">
        <v>483</v>
      </c>
      <c r="C1848" s="5" t="s">
        <v>484</v>
      </c>
      <c r="D1848" s="5" t="s">
        <v>23</v>
      </c>
      <c r="E1848" s="5" t="s">
        <v>24</v>
      </c>
      <c r="F1848" s="6">
        <v>45443</v>
      </c>
      <c r="G1848" s="11">
        <v>53</v>
      </c>
      <c r="H1848" s="9">
        <v>48</v>
      </c>
      <c r="I1848" s="15">
        <f t="shared" si="247"/>
        <v>1.0158730158730158</v>
      </c>
      <c r="J1848" s="15">
        <f t="shared" si="248"/>
        <v>1.0158730158730158</v>
      </c>
      <c r="K1848" s="5" t="s">
        <v>25</v>
      </c>
      <c r="L1848" s="5" t="s">
        <v>25</v>
      </c>
      <c r="M1848" s="5">
        <f t="shared" si="241"/>
        <v>2024</v>
      </c>
      <c r="N1848" s="5" t="str">
        <f t="shared" si="242"/>
        <v>Junio</v>
      </c>
      <c r="O1848" s="6" t="str">
        <f t="shared" si="243"/>
        <v>2024-2</v>
      </c>
      <c r="P1848" s="16">
        <v>0</v>
      </c>
      <c r="Q1848" s="16">
        <v>0</v>
      </c>
      <c r="R1848" s="5">
        <v>1</v>
      </c>
      <c r="S1848" s="5" t="s">
        <v>47</v>
      </c>
      <c r="T1848" s="5" t="str">
        <f t="shared" si="244"/>
        <v>901-2024-06-30</v>
      </c>
    </row>
    <row r="1849" spans="1:20" x14ac:dyDescent="0.3">
      <c r="A1849" s="25">
        <v>901</v>
      </c>
      <c r="B1849" s="23" t="s">
        <v>483</v>
      </c>
      <c r="C1849" s="5" t="s">
        <v>484</v>
      </c>
      <c r="D1849" s="5" t="s">
        <v>23</v>
      </c>
      <c r="E1849" s="5" t="s">
        <v>24</v>
      </c>
      <c r="F1849" s="6">
        <v>45473</v>
      </c>
      <c r="G1849" s="11">
        <v>63</v>
      </c>
      <c r="H1849" s="9">
        <v>64</v>
      </c>
      <c r="I1849" s="15">
        <f t="shared" si="247"/>
        <v>0.98550724637681164</v>
      </c>
      <c r="J1849" s="15">
        <f t="shared" si="248"/>
        <v>0.98550724637681164</v>
      </c>
      <c r="K1849" s="5" t="s">
        <v>25</v>
      </c>
      <c r="L1849" s="5" t="s">
        <v>25</v>
      </c>
      <c r="M1849" s="5">
        <f t="shared" si="241"/>
        <v>2024</v>
      </c>
      <c r="N1849" s="5" t="str">
        <f t="shared" si="242"/>
        <v>Julio</v>
      </c>
      <c r="O1849" s="6" t="str">
        <f t="shared" si="243"/>
        <v>2024-2</v>
      </c>
      <c r="P1849" s="16">
        <v>0</v>
      </c>
      <c r="Q1849" s="16">
        <v>0</v>
      </c>
      <c r="R1849" s="5">
        <v>1</v>
      </c>
      <c r="S1849" s="5" t="s">
        <v>47</v>
      </c>
      <c r="T1849" s="5" t="str">
        <f t="shared" si="244"/>
        <v>901-2024-07-31</v>
      </c>
    </row>
    <row r="1850" spans="1:20" x14ac:dyDescent="0.3">
      <c r="A1850" s="25">
        <v>901</v>
      </c>
      <c r="B1850" s="23" t="s">
        <v>483</v>
      </c>
      <c r="C1850" s="5" t="s">
        <v>484</v>
      </c>
      <c r="D1850" s="5" t="s">
        <v>23</v>
      </c>
      <c r="E1850" s="5" t="s">
        <v>24</v>
      </c>
      <c r="F1850" s="6">
        <v>45504</v>
      </c>
      <c r="G1850" s="11">
        <v>69</v>
      </c>
      <c r="H1850" s="9">
        <v>68</v>
      </c>
      <c r="I1850" s="15">
        <f t="shared" si="247"/>
        <v>0.98666666666666669</v>
      </c>
      <c r="J1850" s="15">
        <f t="shared" si="248"/>
        <v>0.98666666666666669</v>
      </c>
      <c r="K1850" s="5" t="s">
        <v>25</v>
      </c>
      <c r="L1850" s="5" t="s">
        <v>25</v>
      </c>
      <c r="M1850" s="5">
        <f t="shared" si="241"/>
        <v>2024</v>
      </c>
      <c r="N1850" s="5" t="str">
        <f t="shared" si="242"/>
        <v>Agosto</v>
      </c>
      <c r="O1850" s="6" t="str">
        <f t="shared" si="243"/>
        <v>2024-2</v>
      </c>
      <c r="P1850" s="16">
        <v>0</v>
      </c>
      <c r="Q1850" s="16">
        <v>0</v>
      </c>
      <c r="R1850" s="5">
        <v>1</v>
      </c>
      <c r="S1850" s="5" t="s">
        <v>47</v>
      </c>
      <c r="T1850" s="5" t="str">
        <f t="shared" si="244"/>
        <v>901-2024-08-31</v>
      </c>
    </row>
    <row r="1851" spans="1:20" x14ac:dyDescent="0.3">
      <c r="A1851" s="25">
        <v>901</v>
      </c>
      <c r="B1851" s="23" t="s">
        <v>483</v>
      </c>
      <c r="C1851" s="5" t="s">
        <v>484</v>
      </c>
      <c r="D1851" s="5" t="s">
        <v>23</v>
      </c>
      <c r="E1851" s="5" t="s">
        <v>24</v>
      </c>
      <c r="F1851" s="6">
        <v>45535</v>
      </c>
      <c r="G1851" s="11">
        <v>75</v>
      </c>
      <c r="H1851" s="9">
        <v>74</v>
      </c>
      <c r="I1851" s="15">
        <f t="shared" si="247"/>
        <v>1</v>
      </c>
      <c r="J1851" s="15">
        <f t="shared" si="248"/>
        <v>1</v>
      </c>
      <c r="K1851" s="5" t="s">
        <v>25</v>
      </c>
      <c r="L1851" s="5" t="s">
        <v>25</v>
      </c>
      <c r="M1851" s="5">
        <f t="shared" si="241"/>
        <v>2024</v>
      </c>
      <c r="N1851" s="5" t="str">
        <f t="shared" si="242"/>
        <v>Septiembre</v>
      </c>
      <c r="O1851" s="6" t="str">
        <f t="shared" si="243"/>
        <v>2024-2</v>
      </c>
      <c r="P1851" s="16">
        <v>0</v>
      </c>
      <c r="Q1851" s="16">
        <v>0</v>
      </c>
      <c r="R1851" s="5">
        <v>1</v>
      </c>
      <c r="S1851" s="5" t="s">
        <v>47</v>
      </c>
      <c r="T1851" s="5" t="str">
        <f t="shared" si="244"/>
        <v>901-2024-09-30</v>
      </c>
    </row>
    <row r="1852" spans="1:20" x14ac:dyDescent="0.3">
      <c r="A1852" s="25">
        <v>901</v>
      </c>
      <c r="B1852" s="23" t="s">
        <v>483</v>
      </c>
      <c r="C1852" s="5" t="s">
        <v>484</v>
      </c>
      <c r="D1852" s="5" t="s">
        <v>23</v>
      </c>
      <c r="E1852" s="5" t="s">
        <v>24</v>
      </c>
      <c r="F1852" s="6">
        <v>45565</v>
      </c>
      <c r="G1852" s="11">
        <v>78</v>
      </c>
      <c r="H1852" s="9">
        <v>78</v>
      </c>
      <c r="I1852" s="15">
        <f t="shared" si="247"/>
        <v>0.90243902439024393</v>
      </c>
      <c r="J1852" s="15">
        <f t="shared" si="248"/>
        <v>0.90243902439024393</v>
      </c>
      <c r="K1852" s="5" t="s">
        <v>25</v>
      </c>
      <c r="L1852" s="5" t="s">
        <v>25</v>
      </c>
      <c r="M1852" s="5">
        <f t="shared" si="241"/>
        <v>2024</v>
      </c>
      <c r="N1852" s="5" t="str">
        <f t="shared" si="242"/>
        <v>Octubre</v>
      </c>
      <c r="O1852" s="6" t="str">
        <f t="shared" si="243"/>
        <v>2024-2</v>
      </c>
      <c r="P1852" s="16">
        <v>0</v>
      </c>
      <c r="Q1852" s="16">
        <v>0</v>
      </c>
      <c r="R1852" s="5">
        <v>1</v>
      </c>
      <c r="S1852" s="5" t="s">
        <v>47</v>
      </c>
      <c r="T1852" s="5" t="str">
        <f t="shared" si="244"/>
        <v>901-2024-10-31</v>
      </c>
    </row>
    <row r="1853" spans="1:20" x14ac:dyDescent="0.3">
      <c r="A1853" s="25">
        <v>901</v>
      </c>
      <c r="B1853" s="23" t="s">
        <v>483</v>
      </c>
      <c r="C1853" s="5" t="s">
        <v>484</v>
      </c>
      <c r="D1853" s="5" t="s">
        <v>23</v>
      </c>
      <c r="E1853" s="5" t="s">
        <v>24</v>
      </c>
      <c r="F1853" s="6">
        <v>45596</v>
      </c>
      <c r="G1853" s="11">
        <v>82</v>
      </c>
      <c r="H1853" s="9">
        <v>74</v>
      </c>
      <c r="I1853" s="15">
        <f t="shared" si="247"/>
        <v>0.87804878048780488</v>
      </c>
      <c r="J1853" s="15">
        <f t="shared" si="248"/>
        <v>0.87804878048780488</v>
      </c>
      <c r="K1853" s="5" t="s">
        <v>25</v>
      </c>
      <c r="L1853" s="5" t="s">
        <v>25</v>
      </c>
      <c r="M1853" s="5">
        <f t="shared" si="241"/>
        <v>2024</v>
      </c>
      <c r="N1853" s="5" t="str">
        <f t="shared" si="242"/>
        <v>Noviembre</v>
      </c>
      <c r="O1853" s="6" t="str">
        <f t="shared" si="243"/>
        <v>2024-1</v>
      </c>
      <c r="P1853" s="16">
        <v>0</v>
      </c>
      <c r="Q1853" s="16">
        <v>0</v>
      </c>
      <c r="R1853" s="5">
        <v>1</v>
      </c>
      <c r="S1853" s="5" t="s">
        <v>47</v>
      </c>
      <c r="T1853" s="5" t="str">
        <f t="shared" si="244"/>
        <v>901-2024-11-30</v>
      </c>
    </row>
    <row r="1854" spans="1:20" x14ac:dyDescent="0.3">
      <c r="A1854" s="25">
        <v>901</v>
      </c>
      <c r="B1854" s="23" t="s">
        <v>483</v>
      </c>
      <c r="C1854" s="5" t="s">
        <v>484</v>
      </c>
      <c r="D1854" s="5" t="s">
        <v>23</v>
      </c>
      <c r="E1854" s="5" t="s">
        <v>24</v>
      </c>
      <c r="F1854" s="6">
        <v>45626</v>
      </c>
      <c r="G1854" s="11">
        <v>82</v>
      </c>
      <c r="H1854" s="9">
        <v>72</v>
      </c>
      <c r="I1854" s="15">
        <f t="shared" si="247"/>
        <v>0.93333333333333335</v>
      </c>
      <c r="J1854" s="15">
        <f t="shared" si="248"/>
        <v>0.93333333333333335</v>
      </c>
      <c r="K1854" s="5" t="s">
        <v>25</v>
      </c>
      <c r="L1854" s="5" t="s">
        <v>25</v>
      </c>
      <c r="M1854" s="5">
        <f t="shared" si="241"/>
        <v>2024</v>
      </c>
      <c r="N1854" s="5" t="str">
        <f t="shared" si="242"/>
        <v>Enero</v>
      </c>
      <c r="O1854" s="6" t="str">
        <f t="shared" si="243"/>
        <v>2024-1</v>
      </c>
      <c r="P1854" s="16">
        <v>0</v>
      </c>
      <c r="Q1854" s="16">
        <v>0</v>
      </c>
      <c r="R1854" s="5">
        <v>1</v>
      </c>
      <c r="S1854" s="5" t="s">
        <v>47</v>
      </c>
      <c r="T1854" s="5" t="str">
        <f t="shared" si="244"/>
        <v>902-2024-01-31</v>
      </c>
    </row>
    <row r="1855" spans="1:20" x14ac:dyDescent="0.3">
      <c r="A1855" s="25">
        <v>902</v>
      </c>
      <c r="B1855" s="23" t="s">
        <v>485</v>
      </c>
      <c r="C1855" s="5" t="s">
        <v>112</v>
      </c>
      <c r="D1855" s="5" t="s">
        <v>23</v>
      </c>
      <c r="E1855" s="5" t="s">
        <v>24</v>
      </c>
      <c r="F1855" s="6">
        <v>45322</v>
      </c>
      <c r="G1855" s="11">
        <v>45</v>
      </c>
      <c r="H1855" s="9">
        <v>42</v>
      </c>
      <c r="I1855" s="15">
        <f t="shared" si="247"/>
        <v>1</v>
      </c>
      <c r="J1855" s="15">
        <f t="shared" si="248"/>
        <v>1</v>
      </c>
      <c r="K1855" s="5" t="s">
        <v>25</v>
      </c>
      <c r="L1855" s="5" t="s">
        <v>25</v>
      </c>
      <c r="M1855" s="5">
        <f t="shared" si="241"/>
        <v>2024</v>
      </c>
      <c r="N1855" s="5" t="str">
        <f t="shared" si="242"/>
        <v>Febrero</v>
      </c>
      <c r="O1855" s="6" t="str">
        <f t="shared" si="243"/>
        <v>2024-1</v>
      </c>
      <c r="P1855" s="16">
        <v>0</v>
      </c>
      <c r="Q1855" s="16">
        <v>0</v>
      </c>
      <c r="R1855" s="5">
        <v>1</v>
      </c>
      <c r="S1855" s="5" t="s">
        <v>26</v>
      </c>
      <c r="T1855" s="5" t="str">
        <f t="shared" si="244"/>
        <v>902-2024-02-29</v>
      </c>
    </row>
    <row r="1856" spans="1:20" x14ac:dyDescent="0.3">
      <c r="A1856" s="25">
        <v>902</v>
      </c>
      <c r="B1856" s="23" t="s">
        <v>485</v>
      </c>
      <c r="C1856" s="5" t="s">
        <v>112</v>
      </c>
      <c r="D1856" s="5" t="s">
        <v>23</v>
      </c>
      <c r="E1856" s="5" t="s">
        <v>24</v>
      </c>
      <c r="F1856" s="6">
        <v>45351</v>
      </c>
      <c r="G1856" s="11">
        <v>52</v>
      </c>
      <c r="H1856" s="9">
        <v>52</v>
      </c>
      <c r="I1856" s="15">
        <f t="shared" si="247"/>
        <v>1.0344827586206897</v>
      </c>
      <c r="J1856" s="15">
        <f t="shared" si="248"/>
        <v>1.0344827586206897</v>
      </c>
      <c r="K1856" s="5" t="s">
        <v>25</v>
      </c>
      <c r="L1856" s="5" t="s">
        <v>25</v>
      </c>
      <c r="M1856" s="5">
        <f t="shared" si="241"/>
        <v>2024</v>
      </c>
      <c r="N1856" s="5" t="str">
        <f t="shared" si="242"/>
        <v>Marzo</v>
      </c>
      <c r="O1856" s="6" t="str">
        <f t="shared" si="243"/>
        <v>2024-1</v>
      </c>
      <c r="P1856" s="16">
        <v>0</v>
      </c>
      <c r="Q1856" s="16">
        <v>0</v>
      </c>
      <c r="R1856" s="5">
        <v>1</v>
      </c>
      <c r="S1856" s="5" t="s">
        <v>26</v>
      </c>
      <c r="T1856" s="5" t="str">
        <f t="shared" si="244"/>
        <v>902-2024-03-31</v>
      </c>
    </row>
    <row r="1857" spans="1:20" x14ac:dyDescent="0.3">
      <c r="A1857" s="25">
        <v>902</v>
      </c>
      <c r="B1857" s="23" t="s">
        <v>485</v>
      </c>
      <c r="C1857" s="5" t="s">
        <v>112</v>
      </c>
      <c r="D1857" s="5" t="s">
        <v>23</v>
      </c>
      <c r="E1857" s="5" t="s">
        <v>24</v>
      </c>
      <c r="F1857" s="6">
        <v>45382</v>
      </c>
      <c r="G1857" s="11">
        <v>58</v>
      </c>
      <c r="H1857" s="9">
        <v>60</v>
      </c>
      <c r="I1857" s="15">
        <f t="shared" si="247"/>
        <v>0.93333333333333335</v>
      </c>
      <c r="J1857" s="15">
        <f t="shared" si="248"/>
        <v>0.93333333333333335</v>
      </c>
      <c r="K1857" s="5" t="s">
        <v>25</v>
      </c>
      <c r="L1857" s="5" t="s">
        <v>25</v>
      </c>
      <c r="M1857" s="5">
        <f t="shared" si="241"/>
        <v>2024</v>
      </c>
      <c r="N1857" s="5" t="str">
        <f t="shared" si="242"/>
        <v>Abril</v>
      </c>
      <c r="O1857" s="6" t="str">
        <f t="shared" si="243"/>
        <v>2024-1</v>
      </c>
      <c r="P1857" s="16">
        <v>0</v>
      </c>
      <c r="Q1857" s="16">
        <v>0</v>
      </c>
      <c r="R1857" s="5">
        <v>1</v>
      </c>
      <c r="S1857" s="5" t="s">
        <v>26</v>
      </c>
      <c r="T1857" s="5" t="str">
        <f t="shared" si="244"/>
        <v>902-2024-04-30</v>
      </c>
    </row>
    <row r="1858" spans="1:20" x14ac:dyDescent="0.3">
      <c r="A1858" s="25">
        <v>902</v>
      </c>
      <c r="B1858" s="23" t="s">
        <v>485</v>
      </c>
      <c r="C1858" s="5" t="s">
        <v>112</v>
      </c>
      <c r="D1858" s="5" t="s">
        <v>23</v>
      </c>
      <c r="E1858" s="5" t="s">
        <v>24</v>
      </c>
      <c r="F1858" s="6">
        <v>45412</v>
      </c>
      <c r="G1858" s="11">
        <v>45</v>
      </c>
      <c r="H1858" s="9">
        <v>42</v>
      </c>
      <c r="I1858" s="15">
        <f t="shared" si="247"/>
        <v>1</v>
      </c>
      <c r="J1858" s="15">
        <f t="shared" si="248"/>
        <v>1</v>
      </c>
      <c r="K1858" s="5" t="s">
        <v>25</v>
      </c>
      <c r="L1858" s="5" t="s">
        <v>25</v>
      </c>
      <c r="M1858" s="5">
        <f t="shared" si="241"/>
        <v>2024</v>
      </c>
      <c r="N1858" s="5" t="str">
        <f t="shared" si="242"/>
        <v>Mayo</v>
      </c>
      <c r="O1858" s="6" t="str">
        <f t="shared" si="243"/>
        <v>2024-1</v>
      </c>
      <c r="P1858" s="16">
        <v>0</v>
      </c>
      <c r="Q1858" s="16">
        <v>0</v>
      </c>
      <c r="R1858" s="5">
        <v>1</v>
      </c>
      <c r="S1858" s="5" t="s">
        <v>26</v>
      </c>
      <c r="T1858" s="5" t="str">
        <f t="shared" si="244"/>
        <v>902-2024-05-31</v>
      </c>
    </row>
    <row r="1859" spans="1:20" x14ac:dyDescent="0.3">
      <c r="A1859" s="25">
        <v>902</v>
      </c>
      <c r="B1859" s="23" t="s">
        <v>485</v>
      </c>
      <c r="C1859" s="5" t="s">
        <v>112</v>
      </c>
      <c r="D1859" s="5" t="s">
        <v>23</v>
      </c>
      <c r="E1859" s="5" t="s">
        <v>24</v>
      </c>
      <c r="F1859" s="6">
        <v>45443</v>
      </c>
      <c r="G1859" s="11">
        <v>52</v>
      </c>
      <c r="H1859" s="9">
        <v>52</v>
      </c>
      <c r="I1859" s="15">
        <f t="shared" si="247"/>
        <v>1.0344827586206897</v>
      </c>
      <c r="J1859" s="15">
        <f t="shared" si="248"/>
        <v>1.0344827586206897</v>
      </c>
      <c r="K1859" s="5" t="s">
        <v>25</v>
      </c>
      <c r="L1859" s="5" t="s">
        <v>25</v>
      </c>
      <c r="M1859" s="5">
        <f t="shared" si="241"/>
        <v>2024</v>
      </c>
      <c r="N1859" s="5" t="str">
        <f t="shared" si="242"/>
        <v>Junio</v>
      </c>
      <c r="O1859" s="6" t="str">
        <f t="shared" si="243"/>
        <v>2024-2</v>
      </c>
      <c r="P1859" s="16">
        <v>0</v>
      </c>
      <c r="Q1859" s="16">
        <v>0</v>
      </c>
      <c r="R1859" s="5">
        <v>1</v>
      </c>
      <c r="S1859" s="5" t="s">
        <v>26</v>
      </c>
      <c r="T1859" s="5" t="str">
        <f t="shared" si="244"/>
        <v>902-2024-06-30</v>
      </c>
    </row>
    <row r="1860" spans="1:20" x14ac:dyDescent="0.3">
      <c r="A1860" s="25">
        <v>902</v>
      </c>
      <c r="B1860" s="23" t="s">
        <v>485</v>
      </c>
      <c r="C1860" s="5" t="s">
        <v>112</v>
      </c>
      <c r="D1860" s="5" t="s">
        <v>23</v>
      </c>
      <c r="E1860" s="5" t="s">
        <v>24</v>
      </c>
      <c r="F1860" s="6">
        <v>45473</v>
      </c>
      <c r="G1860" s="11">
        <v>58</v>
      </c>
      <c r="H1860" s="9">
        <v>60</v>
      </c>
      <c r="I1860" s="15">
        <f t="shared" si="247"/>
        <v>1</v>
      </c>
      <c r="J1860" s="15">
        <f t="shared" si="248"/>
        <v>1</v>
      </c>
      <c r="K1860" s="5" t="s">
        <v>25</v>
      </c>
      <c r="L1860" s="5" t="s">
        <v>25</v>
      </c>
      <c r="M1860" s="5">
        <f t="shared" si="241"/>
        <v>2024</v>
      </c>
      <c r="N1860" s="5" t="str">
        <f t="shared" si="242"/>
        <v>Julio</v>
      </c>
      <c r="O1860" s="6" t="str">
        <f t="shared" si="243"/>
        <v>2024-2</v>
      </c>
      <c r="P1860" s="16">
        <v>0</v>
      </c>
      <c r="Q1860" s="16">
        <v>0</v>
      </c>
      <c r="R1860" s="5">
        <v>1</v>
      </c>
      <c r="S1860" s="5" t="s">
        <v>26</v>
      </c>
      <c r="T1860" s="5" t="str">
        <f t="shared" si="244"/>
        <v>902-2024-07-31</v>
      </c>
    </row>
    <row r="1861" spans="1:20" x14ac:dyDescent="0.3">
      <c r="A1861" s="25">
        <v>902</v>
      </c>
      <c r="B1861" s="23" t="s">
        <v>485</v>
      </c>
      <c r="C1861" s="5" t="s">
        <v>112</v>
      </c>
      <c r="D1861" s="5" t="s">
        <v>23</v>
      </c>
      <c r="E1861" s="5" t="s">
        <v>24</v>
      </c>
      <c r="F1861" s="6">
        <v>45504</v>
      </c>
      <c r="G1861" s="11">
        <v>72</v>
      </c>
      <c r="H1861" s="9">
        <v>72</v>
      </c>
      <c r="I1861" s="15">
        <f t="shared" si="247"/>
        <v>1.1125</v>
      </c>
      <c r="J1861" s="15">
        <f t="shared" si="248"/>
        <v>1.1125</v>
      </c>
      <c r="K1861" s="5" t="s">
        <v>25</v>
      </c>
      <c r="L1861" s="5" t="s">
        <v>25</v>
      </c>
      <c r="M1861" s="5">
        <f t="shared" ref="M1861:M1924" si="249">YEAR(F1862)</f>
        <v>2024</v>
      </c>
      <c r="N1861" s="5" t="str">
        <f t="shared" ref="N1861:N1924" si="250">PROPER(TEXT(F1862,"mmmm"))</f>
        <v>Agosto</v>
      </c>
      <c r="O1861" s="6" t="str">
        <f t="shared" ref="O1861:O1924" si="251">IF(OR(N1862="Enero",N1862="Febrero",N1862="Marzo",N1862="Abril",N1862="Mayo",N1862="Junio"),M1862&amp;"-1",IF(OR(N1862="Julio",N1862="Agosto",N1862="Septiembre",N1862="Octubre",N1862="Noviembre",N1862="Diciembre"),M1862&amp;"-2"))</f>
        <v>2024-2</v>
      </c>
      <c r="P1861" s="16">
        <v>0</v>
      </c>
      <c r="Q1861" s="16">
        <v>0</v>
      </c>
      <c r="R1861" s="5">
        <v>1</v>
      </c>
      <c r="S1861" s="5" t="s">
        <v>26</v>
      </c>
      <c r="T1861" s="5" t="str">
        <f t="shared" ref="T1861:T1924" si="252">A1862&amp;"-"&amp;YEAR(F1862)&amp;"-"&amp;IF(LEN(MONTH(F1862))=1,"0"&amp;MONTH(F1862),MONTH(F1862))&amp;"-"&amp;DAY(F1862)</f>
        <v>902-2024-08-31</v>
      </c>
    </row>
    <row r="1862" spans="1:20" x14ac:dyDescent="0.3">
      <c r="A1862" s="25">
        <v>902</v>
      </c>
      <c r="B1862" s="23" t="s">
        <v>485</v>
      </c>
      <c r="C1862" s="5" t="s">
        <v>112</v>
      </c>
      <c r="D1862" s="5" t="s">
        <v>23</v>
      </c>
      <c r="E1862" s="5" t="s">
        <v>24</v>
      </c>
      <c r="F1862" s="6">
        <v>45535</v>
      </c>
      <c r="G1862" s="11">
        <v>80</v>
      </c>
      <c r="H1862" s="9">
        <v>89</v>
      </c>
      <c r="I1862" s="15">
        <f t="shared" ref="I1862:I1893" si="253">IFERROR(IF((H1863/G1863)&gt;1.3,1.3,H1863/G1863),"")</f>
        <v>1.0219780219780219</v>
      </c>
      <c r="J1862" s="15">
        <f t="shared" ref="J1862:J1893" si="254">IFERROR(IF((H1863/G1863)&gt;H1863/G1863,1.3,H1863/G1863),"")</f>
        <v>1.0219780219780219</v>
      </c>
      <c r="K1862" s="5" t="s">
        <v>25</v>
      </c>
      <c r="L1862" s="5" t="s">
        <v>25</v>
      </c>
      <c r="M1862" s="5">
        <f t="shared" si="249"/>
        <v>2024</v>
      </c>
      <c r="N1862" s="5" t="str">
        <f t="shared" si="250"/>
        <v>Septiembre</v>
      </c>
      <c r="O1862" s="6" t="str">
        <f t="shared" si="251"/>
        <v>2024-2</v>
      </c>
      <c r="P1862" s="16">
        <v>0</v>
      </c>
      <c r="Q1862" s="16">
        <v>0</v>
      </c>
      <c r="R1862" s="5">
        <v>1</v>
      </c>
      <c r="S1862" s="5" t="s">
        <v>26</v>
      </c>
      <c r="T1862" s="5" t="str">
        <f t="shared" si="252"/>
        <v>902-2024-09-30</v>
      </c>
    </row>
    <row r="1863" spans="1:20" x14ac:dyDescent="0.3">
      <c r="A1863" s="25">
        <v>902</v>
      </c>
      <c r="B1863" s="23" t="s">
        <v>485</v>
      </c>
      <c r="C1863" s="5" t="s">
        <v>112</v>
      </c>
      <c r="D1863" s="5" t="s">
        <v>23</v>
      </c>
      <c r="E1863" s="5" t="s">
        <v>24</v>
      </c>
      <c r="F1863" s="6">
        <v>45565</v>
      </c>
      <c r="G1863" s="11">
        <v>91</v>
      </c>
      <c r="H1863" s="9">
        <v>93</v>
      </c>
      <c r="I1863" s="15">
        <f t="shared" si="253"/>
        <v>1.0219780219780219</v>
      </c>
      <c r="J1863" s="15">
        <f t="shared" si="254"/>
        <v>1.0219780219780219</v>
      </c>
      <c r="K1863" s="5" t="s">
        <v>25</v>
      </c>
      <c r="L1863" s="5" t="s">
        <v>25</v>
      </c>
      <c r="M1863" s="5">
        <f t="shared" si="249"/>
        <v>2024</v>
      </c>
      <c r="N1863" s="5" t="str">
        <f t="shared" si="250"/>
        <v>Octubre</v>
      </c>
      <c r="O1863" s="6" t="str">
        <f t="shared" si="251"/>
        <v>2024-2</v>
      </c>
      <c r="P1863" s="16">
        <v>0</v>
      </c>
      <c r="Q1863" s="16">
        <v>0</v>
      </c>
      <c r="R1863" s="5">
        <v>1</v>
      </c>
      <c r="S1863" s="5" t="s">
        <v>26</v>
      </c>
      <c r="T1863" s="5" t="str">
        <f t="shared" si="252"/>
        <v>902-2024-10-31</v>
      </c>
    </row>
    <row r="1864" spans="1:20" x14ac:dyDescent="0.3">
      <c r="A1864" s="25">
        <v>902</v>
      </c>
      <c r="B1864" s="23" t="s">
        <v>485</v>
      </c>
      <c r="C1864" s="5" t="s">
        <v>112</v>
      </c>
      <c r="D1864" s="5" t="s">
        <v>23</v>
      </c>
      <c r="E1864" s="5" t="s">
        <v>24</v>
      </c>
      <c r="F1864" s="6">
        <v>45596</v>
      </c>
      <c r="G1864" s="11">
        <v>91</v>
      </c>
      <c r="H1864" s="9">
        <v>93</v>
      </c>
      <c r="I1864" s="15">
        <f t="shared" si="253"/>
        <v>1</v>
      </c>
      <c r="J1864" s="15">
        <f t="shared" si="254"/>
        <v>1</v>
      </c>
      <c r="K1864" s="5" t="s">
        <v>25</v>
      </c>
      <c r="L1864" s="5" t="s">
        <v>25</v>
      </c>
      <c r="M1864" s="5">
        <f t="shared" si="249"/>
        <v>2024</v>
      </c>
      <c r="N1864" s="5" t="str">
        <f t="shared" si="250"/>
        <v>Noviembre</v>
      </c>
      <c r="O1864" s="6" t="str">
        <f t="shared" si="251"/>
        <v>2024-2</v>
      </c>
      <c r="P1864" s="16">
        <v>0</v>
      </c>
      <c r="Q1864" s="16">
        <v>0</v>
      </c>
      <c r="R1864" s="5">
        <v>1</v>
      </c>
      <c r="S1864" s="5" t="s">
        <v>26</v>
      </c>
      <c r="T1864" s="5" t="str">
        <f t="shared" si="252"/>
        <v>902-2024-11-30</v>
      </c>
    </row>
    <row r="1865" spans="1:20" x14ac:dyDescent="0.3">
      <c r="A1865" s="25">
        <v>902</v>
      </c>
      <c r="B1865" s="23" t="s">
        <v>485</v>
      </c>
      <c r="C1865" s="5" t="s">
        <v>112</v>
      </c>
      <c r="D1865" s="5" t="s">
        <v>23</v>
      </c>
      <c r="E1865" s="5" t="s">
        <v>24</v>
      </c>
      <c r="F1865" s="6">
        <v>45626</v>
      </c>
      <c r="G1865" s="11">
        <v>99</v>
      </c>
      <c r="H1865" s="9">
        <v>99</v>
      </c>
      <c r="I1865" s="15">
        <f t="shared" si="253"/>
        <v>1</v>
      </c>
      <c r="J1865" s="15">
        <f t="shared" si="254"/>
        <v>1</v>
      </c>
      <c r="K1865" s="5" t="s">
        <v>25</v>
      </c>
      <c r="L1865" s="5" t="s">
        <v>25</v>
      </c>
      <c r="M1865" s="5">
        <f t="shared" si="249"/>
        <v>2024</v>
      </c>
      <c r="N1865" s="5" t="str">
        <f t="shared" si="250"/>
        <v>Diciembre</v>
      </c>
      <c r="O1865" s="6" t="str">
        <f t="shared" si="251"/>
        <v>2024-1</v>
      </c>
      <c r="P1865" s="16">
        <v>0</v>
      </c>
      <c r="Q1865" s="16">
        <v>0</v>
      </c>
      <c r="R1865" s="5">
        <v>1</v>
      </c>
      <c r="S1865" s="5" t="s">
        <v>26</v>
      </c>
      <c r="T1865" s="5" t="str">
        <f t="shared" si="252"/>
        <v>902-2024-12-31</v>
      </c>
    </row>
    <row r="1866" spans="1:20" x14ac:dyDescent="0.3">
      <c r="A1866" s="25">
        <v>902</v>
      </c>
      <c r="B1866" s="23" t="s">
        <v>485</v>
      </c>
      <c r="C1866" s="5" t="s">
        <v>112</v>
      </c>
      <c r="D1866" s="5" t="s">
        <v>23</v>
      </c>
      <c r="E1866" s="5" t="s">
        <v>24</v>
      </c>
      <c r="F1866" s="6">
        <v>45657</v>
      </c>
      <c r="G1866" s="11">
        <v>100</v>
      </c>
      <c r="H1866" s="9">
        <v>100</v>
      </c>
      <c r="I1866" s="15">
        <f t="shared" si="253"/>
        <v>1.2916666666666667</v>
      </c>
      <c r="J1866" s="15">
        <f t="shared" si="254"/>
        <v>1.2916666666666667</v>
      </c>
      <c r="K1866" s="5" t="s">
        <v>25</v>
      </c>
      <c r="L1866" s="5" t="s">
        <v>25</v>
      </c>
      <c r="M1866" s="5">
        <f t="shared" si="249"/>
        <v>2024</v>
      </c>
      <c r="N1866" s="5" t="str">
        <f t="shared" si="250"/>
        <v>Enero</v>
      </c>
      <c r="O1866" s="6" t="str">
        <f t="shared" si="251"/>
        <v>2024-1</v>
      </c>
      <c r="P1866" s="16">
        <v>0</v>
      </c>
      <c r="Q1866" s="16">
        <v>0</v>
      </c>
      <c r="R1866" s="5">
        <v>1</v>
      </c>
      <c r="S1866" s="5" t="s">
        <v>26</v>
      </c>
      <c r="T1866" s="5" t="str">
        <f t="shared" si="252"/>
        <v>903-2024-01-31</v>
      </c>
    </row>
    <row r="1867" spans="1:20" x14ac:dyDescent="0.3">
      <c r="A1867" s="25">
        <v>903</v>
      </c>
      <c r="B1867" s="23" t="s">
        <v>486</v>
      </c>
      <c r="C1867" s="5" t="s">
        <v>95</v>
      </c>
      <c r="D1867" s="5" t="s">
        <v>23</v>
      </c>
      <c r="E1867" s="5" t="s">
        <v>24</v>
      </c>
      <c r="F1867" s="6">
        <v>45322</v>
      </c>
      <c r="G1867" s="11">
        <v>24</v>
      </c>
      <c r="H1867" s="9">
        <v>31</v>
      </c>
      <c r="I1867" s="15">
        <f t="shared" si="253"/>
        <v>1.2916666666666667</v>
      </c>
      <c r="J1867" s="15">
        <f t="shared" si="254"/>
        <v>1.2916666666666667</v>
      </c>
      <c r="K1867" s="5" t="s">
        <v>25</v>
      </c>
      <c r="L1867" s="5" t="s">
        <v>25</v>
      </c>
      <c r="M1867" s="5">
        <f t="shared" si="249"/>
        <v>2024</v>
      </c>
      <c r="N1867" s="5" t="str">
        <f t="shared" si="250"/>
        <v>Febrero</v>
      </c>
      <c r="O1867" s="6" t="str">
        <f t="shared" si="251"/>
        <v>2024-1</v>
      </c>
      <c r="P1867" s="16">
        <v>0</v>
      </c>
      <c r="Q1867" s="16">
        <v>0</v>
      </c>
      <c r="R1867" s="5">
        <v>1</v>
      </c>
      <c r="S1867" s="5" t="s">
        <v>51</v>
      </c>
      <c r="T1867" s="5" t="str">
        <f t="shared" si="252"/>
        <v>903-2024-02-29</v>
      </c>
    </row>
    <row r="1868" spans="1:20" x14ac:dyDescent="0.3">
      <c r="A1868" s="25">
        <v>903</v>
      </c>
      <c r="B1868" s="23" t="s">
        <v>486</v>
      </c>
      <c r="C1868" s="5" t="s">
        <v>95</v>
      </c>
      <c r="D1868" s="5" t="s">
        <v>23</v>
      </c>
      <c r="E1868" s="5" t="s">
        <v>24</v>
      </c>
      <c r="F1868" s="6">
        <v>45351</v>
      </c>
      <c r="G1868" s="11">
        <v>24</v>
      </c>
      <c r="H1868" s="9">
        <v>31</v>
      </c>
      <c r="I1868" s="15">
        <f t="shared" si="253"/>
        <v>0.77419354838709675</v>
      </c>
      <c r="J1868" s="15">
        <f t="shared" si="254"/>
        <v>0.77419354838709675</v>
      </c>
      <c r="K1868" s="5" t="s">
        <v>25</v>
      </c>
      <c r="L1868" s="5" t="s">
        <v>25</v>
      </c>
      <c r="M1868" s="5">
        <f t="shared" si="249"/>
        <v>2024</v>
      </c>
      <c r="N1868" s="5" t="str">
        <f t="shared" si="250"/>
        <v>Marzo</v>
      </c>
      <c r="O1868" s="6" t="str">
        <f t="shared" si="251"/>
        <v>2024-1</v>
      </c>
      <c r="P1868" s="16">
        <v>0</v>
      </c>
      <c r="Q1868" s="16">
        <v>0</v>
      </c>
      <c r="R1868" s="5">
        <v>1</v>
      </c>
      <c r="S1868" s="5" t="s">
        <v>51</v>
      </c>
      <c r="T1868" s="5" t="str">
        <f t="shared" si="252"/>
        <v>903-2024-03-31</v>
      </c>
    </row>
    <row r="1869" spans="1:20" x14ac:dyDescent="0.3">
      <c r="A1869" s="25">
        <v>903</v>
      </c>
      <c r="B1869" s="23" t="s">
        <v>486</v>
      </c>
      <c r="C1869" s="5" t="s">
        <v>95</v>
      </c>
      <c r="D1869" s="5" t="s">
        <v>23</v>
      </c>
      <c r="E1869" s="5" t="s">
        <v>24</v>
      </c>
      <c r="F1869" s="6">
        <v>45382</v>
      </c>
      <c r="G1869" s="11">
        <v>31</v>
      </c>
      <c r="H1869" s="9">
        <v>24</v>
      </c>
      <c r="I1869" s="15">
        <f t="shared" si="253"/>
        <v>0.94444444444444442</v>
      </c>
      <c r="J1869" s="15">
        <f t="shared" si="254"/>
        <v>0.94444444444444442</v>
      </c>
      <c r="K1869" s="5" t="s">
        <v>25</v>
      </c>
      <c r="L1869" s="5" t="s">
        <v>25</v>
      </c>
      <c r="M1869" s="5">
        <f t="shared" si="249"/>
        <v>2024</v>
      </c>
      <c r="N1869" s="5" t="str">
        <f t="shared" si="250"/>
        <v>Abril</v>
      </c>
      <c r="O1869" s="6" t="str">
        <f t="shared" si="251"/>
        <v>2024-1</v>
      </c>
      <c r="P1869" s="16">
        <v>0</v>
      </c>
      <c r="Q1869" s="16">
        <v>0</v>
      </c>
      <c r="R1869" s="5">
        <v>1</v>
      </c>
      <c r="S1869" s="5" t="s">
        <v>51</v>
      </c>
      <c r="T1869" s="5" t="str">
        <f t="shared" si="252"/>
        <v>903-2024-04-30</v>
      </c>
    </row>
    <row r="1870" spans="1:20" x14ac:dyDescent="0.3">
      <c r="A1870" s="25">
        <v>903</v>
      </c>
      <c r="B1870" s="23" t="s">
        <v>486</v>
      </c>
      <c r="C1870" s="5" t="s">
        <v>95</v>
      </c>
      <c r="D1870" s="5" t="s">
        <v>23</v>
      </c>
      <c r="E1870" s="5" t="s">
        <v>24</v>
      </c>
      <c r="F1870" s="6">
        <v>45412</v>
      </c>
      <c r="G1870" s="11">
        <v>36</v>
      </c>
      <c r="H1870" s="9">
        <v>34</v>
      </c>
      <c r="I1870" s="15">
        <f t="shared" si="253"/>
        <v>1</v>
      </c>
      <c r="J1870" s="15">
        <f t="shared" si="254"/>
        <v>1</v>
      </c>
      <c r="K1870" s="5" t="s">
        <v>25</v>
      </c>
      <c r="L1870" s="5" t="s">
        <v>25</v>
      </c>
      <c r="M1870" s="5">
        <f t="shared" si="249"/>
        <v>2024</v>
      </c>
      <c r="N1870" s="5" t="str">
        <f t="shared" si="250"/>
        <v>Mayo</v>
      </c>
      <c r="O1870" s="6" t="str">
        <f t="shared" si="251"/>
        <v>2024-1</v>
      </c>
      <c r="P1870" s="16">
        <v>0</v>
      </c>
      <c r="Q1870" s="16">
        <v>0</v>
      </c>
      <c r="R1870" s="5">
        <v>1</v>
      </c>
      <c r="S1870" s="5" t="s">
        <v>51</v>
      </c>
      <c r="T1870" s="5" t="str">
        <f t="shared" si="252"/>
        <v>903-2024-05-31</v>
      </c>
    </row>
    <row r="1871" spans="1:20" x14ac:dyDescent="0.3">
      <c r="A1871" s="25">
        <v>903</v>
      </c>
      <c r="B1871" s="23" t="s">
        <v>486</v>
      </c>
      <c r="C1871" s="5" t="s">
        <v>95</v>
      </c>
      <c r="D1871" s="5" t="s">
        <v>23</v>
      </c>
      <c r="E1871" s="5" t="s">
        <v>24</v>
      </c>
      <c r="F1871" s="6">
        <v>45443</v>
      </c>
      <c r="G1871" s="11">
        <v>37</v>
      </c>
      <c r="H1871" s="9">
        <v>37</v>
      </c>
      <c r="I1871" s="15">
        <f t="shared" si="253"/>
        <v>1</v>
      </c>
      <c r="J1871" s="15">
        <f t="shared" si="254"/>
        <v>1</v>
      </c>
      <c r="K1871" s="5" t="s">
        <v>25</v>
      </c>
      <c r="L1871" s="5" t="s">
        <v>25</v>
      </c>
      <c r="M1871" s="5">
        <f t="shared" si="249"/>
        <v>2024</v>
      </c>
      <c r="N1871" s="5" t="str">
        <f t="shared" si="250"/>
        <v>Junio</v>
      </c>
      <c r="O1871" s="6" t="str">
        <f t="shared" si="251"/>
        <v>2024-2</v>
      </c>
      <c r="P1871" s="16">
        <v>0</v>
      </c>
      <c r="Q1871" s="16">
        <v>0</v>
      </c>
      <c r="R1871" s="5">
        <v>1</v>
      </c>
      <c r="S1871" s="5" t="s">
        <v>51</v>
      </c>
      <c r="T1871" s="5" t="str">
        <f t="shared" si="252"/>
        <v>903-2024-06-30</v>
      </c>
    </row>
    <row r="1872" spans="1:20" x14ac:dyDescent="0.3">
      <c r="A1872" s="25">
        <v>903</v>
      </c>
      <c r="B1872" s="23" t="s">
        <v>486</v>
      </c>
      <c r="C1872" s="5" t="s">
        <v>95</v>
      </c>
      <c r="D1872" s="5" t="s">
        <v>23</v>
      </c>
      <c r="E1872" s="5" t="s">
        <v>24</v>
      </c>
      <c r="F1872" s="6">
        <v>45473</v>
      </c>
      <c r="G1872" s="11">
        <v>37</v>
      </c>
      <c r="H1872" s="9">
        <v>37</v>
      </c>
      <c r="I1872" s="15">
        <f t="shared" si="253"/>
        <v>1</v>
      </c>
      <c r="J1872" s="15">
        <f t="shared" si="254"/>
        <v>1</v>
      </c>
      <c r="K1872" s="5" t="s">
        <v>25</v>
      </c>
      <c r="L1872" s="5" t="s">
        <v>25</v>
      </c>
      <c r="M1872" s="5">
        <f t="shared" si="249"/>
        <v>2024</v>
      </c>
      <c r="N1872" s="5" t="str">
        <f t="shared" si="250"/>
        <v>Julio</v>
      </c>
      <c r="O1872" s="6" t="str">
        <f t="shared" si="251"/>
        <v>2024-2</v>
      </c>
      <c r="P1872" s="16">
        <v>0</v>
      </c>
      <c r="Q1872" s="16">
        <v>0</v>
      </c>
      <c r="R1872" s="5">
        <v>1</v>
      </c>
      <c r="S1872" s="5" t="s">
        <v>51</v>
      </c>
      <c r="T1872" s="5" t="str">
        <f t="shared" si="252"/>
        <v>903-2024-07-31</v>
      </c>
    </row>
    <row r="1873" spans="1:20" x14ac:dyDescent="0.3">
      <c r="A1873" s="25">
        <v>903</v>
      </c>
      <c r="B1873" s="23" t="s">
        <v>486</v>
      </c>
      <c r="C1873" s="5" t="s">
        <v>95</v>
      </c>
      <c r="D1873" s="5" t="s">
        <v>23</v>
      </c>
      <c r="E1873" s="5" t="s">
        <v>24</v>
      </c>
      <c r="F1873" s="6">
        <v>45504</v>
      </c>
      <c r="G1873" s="11">
        <v>40</v>
      </c>
      <c r="H1873" s="9">
        <v>40</v>
      </c>
      <c r="I1873" s="15">
        <f t="shared" si="253"/>
        <v>1</v>
      </c>
      <c r="J1873" s="15">
        <f t="shared" si="254"/>
        <v>1</v>
      </c>
      <c r="K1873" s="5" t="s">
        <v>25</v>
      </c>
      <c r="L1873" s="5" t="s">
        <v>25</v>
      </c>
      <c r="M1873" s="5">
        <f t="shared" si="249"/>
        <v>2024</v>
      </c>
      <c r="N1873" s="5" t="str">
        <f t="shared" si="250"/>
        <v>Agosto</v>
      </c>
      <c r="O1873" s="6" t="str">
        <f t="shared" si="251"/>
        <v>2024-2</v>
      </c>
      <c r="P1873" s="16">
        <v>0</v>
      </c>
      <c r="Q1873" s="16">
        <v>0</v>
      </c>
      <c r="R1873" s="5">
        <v>1</v>
      </c>
      <c r="S1873" s="5" t="s">
        <v>51</v>
      </c>
      <c r="T1873" s="5" t="str">
        <f t="shared" si="252"/>
        <v>903-2024-08-31</v>
      </c>
    </row>
    <row r="1874" spans="1:20" x14ac:dyDescent="0.3">
      <c r="A1874" s="25">
        <v>903</v>
      </c>
      <c r="B1874" s="23" t="s">
        <v>486</v>
      </c>
      <c r="C1874" s="5" t="s">
        <v>95</v>
      </c>
      <c r="D1874" s="5" t="s">
        <v>23</v>
      </c>
      <c r="E1874" s="5" t="s">
        <v>24</v>
      </c>
      <c r="F1874" s="6">
        <v>45535</v>
      </c>
      <c r="G1874" s="11">
        <v>40</v>
      </c>
      <c r="H1874" s="9">
        <v>40</v>
      </c>
      <c r="I1874" s="15">
        <f t="shared" si="253"/>
        <v>1</v>
      </c>
      <c r="J1874" s="15">
        <f t="shared" si="254"/>
        <v>1</v>
      </c>
      <c r="K1874" s="5" t="s">
        <v>25</v>
      </c>
      <c r="L1874" s="5" t="s">
        <v>25</v>
      </c>
      <c r="M1874" s="5">
        <f t="shared" si="249"/>
        <v>2024</v>
      </c>
      <c r="N1874" s="5" t="str">
        <f t="shared" si="250"/>
        <v>Septiembre</v>
      </c>
      <c r="O1874" s="6" t="str">
        <f t="shared" si="251"/>
        <v>2024-2</v>
      </c>
      <c r="P1874" s="16">
        <v>0</v>
      </c>
      <c r="Q1874" s="16">
        <v>0</v>
      </c>
      <c r="R1874" s="5">
        <v>1</v>
      </c>
      <c r="S1874" s="5" t="s">
        <v>51</v>
      </c>
      <c r="T1874" s="5" t="str">
        <f t="shared" si="252"/>
        <v>903-2024-09-30</v>
      </c>
    </row>
    <row r="1875" spans="1:20" x14ac:dyDescent="0.3">
      <c r="A1875" s="25">
        <v>903</v>
      </c>
      <c r="B1875" s="23" t="s">
        <v>486</v>
      </c>
      <c r="C1875" s="5" t="s">
        <v>95</v>
      </c>
      <c r="D1875" s="5" t="s">
        <v>23</v>
      </c>
      <c r="E1875" s="5" t="s">
        <v>24</v>
      </c>
      <c r="F1875" s="6">
        <v>45565</v>
      </c>
      <c r="G1875" s="11">
        <v>49</v>
      </c>
      <c r="H1875" s="9">
        <v>49</v>
      </c>
      <c r="I1875" s="15">
        <f t="shared" si="253"/>
        <v>1</v>
      </c>
      <c r="J1875" s="15">
        <f t="shared" si="254"/>
        <v>1</v>
      </c>
      <c r="K1875" s="5" t="s">
        <v>25</v>
      </c>
      <c r="L1875" s="5" t="s">
        <v>25</v>
      </c>
      <c r="M1875" s="5">
        <f t="shared" si="249"/>
        <v>2024</v>
      </c>
      <c r="N1875" s="5" t="str">
        <f t="shared" si="250"/>
        <v>Octubre</v>
      </c>
      <c r="O1875" s="6" t="str">
        <f t="shared" si="251"/>
        <v>2024-2</v>
      </c>
      <c r="P1875" s="16">
        <v>0</v>
      </c>
      <c r="Q1875" s="16">
        <v>0</v>
      </c>
      <c r="R1875" s="5">
        <v>1</v>
      </c>
      <c r="S1875" s="5" t="s">
        <v>51</v>
      </c>
      <c r="T1875" s="5" t="str">
        <f t="shared" si="252"/>
        <v>903-2024-10-31</v>
      </c>
    </row>
    <row r="1876" spans="1:20" x14ac:dyDescent="0.3">
      <c r="A1876" s="25">
        <v>903</v>
      </c>
      <c r="B1876" s="23" t="s">
        <v>486</v>
      </c>
      <c r="C1876" s="5" t="s">
        <v>95</v>
      </c>
      <c r="D1876" s="5" t="s">
        <v>23</v>
      </c>
      <c r="E1876" s="5" t="s">
        <v>24</v>
      </c>
      <c r="F1876" s="6">
        <v>45596</v>
      </c>
      <c r="G1876" s="11">
        <v>49</v>
      </c>
      <c r="H1876" s="9">
        <v>49</v>
      </c>
      <c r="I1876" s="15">
        <f t="shared" si="253"/>
        <v>1</v>
      </c>
      <c r="J1876" s="15">
        <f t="shared" si="254"/>
        <v>1</v>
      </c>
      <c r="K1876" s="5" t="s">
        <v>25</v>
      </c>
      <c r="L1876" s="5" t="s">
        <v>25</v>
      </c>
      <c r="M1876" s="5">
        <f t="shared" si="249"/>
        <v>2024</v>
      </c>
      <c r="N1876" s="5" t="str">
        <f t="shared" si="250"/>
        <v>Noviembre</v>
      </c>
      <c r="O1876" s="6" t="str">
        <f t="shared" si="251"/>
        <v>2024-2</v>
      </c>
      <c r="P1876" s="16">
        <v>0</v>
      </c>
      <c r="Q1876" s="16">
        <v>0</v>
      </c>
      <c r="R1876" s="5">
        <v>1</v>
      </c>
      <c r="S1876" s="5" t="s">
        <v>51</v>
      </c>
      <c r="T1876" s="5" t="str">
        <f t="shared" si="252"/>
        <v>903-2024-11-30</v>
      </c>
    </row>
    <row r="1877" spans="1:20" x14ac:dyDescent="0.3">
      <c r="A1877" s="25">
        <v>903</v>
      </c>
      <c r="B1877" s="23" t="s">
        <v>486</v>
      </c>
      <c r="C1877" s="5" t="s">
        <v>95</v>
      </c>
      <c r="D1877" s="5" t="s">
        <v>23</v>
      </c>
      <c r="E1877" s="5" t="s">
        <v>24</v>
      </c>
      <c r="F1877" s="6">
        <v>45626</v>
      </c>
      <c r="G1877" s="11">
        <v>49</v>
      </c>
      <c r="H1877" s="9">
        <v>49</v>
      </c>
      <c r="I1877" s="15">
        <f t="shared" si="253"/>
        <v>1</v>
      </c>
      <c r="J1877" s="15">
        <f t="shared" si="254"/>
        <v>1</v>
      </c>
      <c r="K1877" s="5" t="s">
        <v>25</v>
      </c>
      <c r="L1877" s="5" t="s">
        <v>25</v>
      </c>
      <c r="M1877" s="5">
        <f t="shared" si="249"/>
        <v>2024</v>
      </c>
      <c r="N1877" s="5" t="str">
        <f t="shared" si="250"/>
        <v>Diciembre</v>
      </c>
      <c r="O1877" s="6" t="str">
        <f t="shared" si="251"/>
        <v>2024-1</v>
      </c>
      <c r="P1877" s="16">
        <v>0</v>
      </c>
      <c r="Q1877" s="16">
        <v>0</v>
      </c>
      <c r="R1877" s="5">
        <v>1</v>
      </c>
      <c r="S1877" s="5" t="s">
        <v>51</v>
      </c>
      <c r="T1877" s="5" t="str">
        <f t="shared" si="252"/>
        <v>903-2024-12-31</v>
      </c>
    </row>
    <row r="1878" spans="1:20" x14ac:dyDescent="0.3">
      <c r="A1878" s="25">
        <v>903</v>
      </c>
      <c r="B1878" s="23" t="s">
        <v>486</v>
      </c>
      <c r="C1878" s="5" t="s">
        <v>95</v>
      </c>
      <c r="D1878" s="5" t="s">
        <v>23</v>
      </c>
      <c r="E1878" s="5" t="s">
        <v>24</v>
      </c>
      <c r="F1878" s="6">
        <v>45657</v>
      </c>
      <c r="G1878" s="11">
        <v>49</v>
      </c>
      <c r="H1878" s="9">
        <v>49</v>
      </c>
      <c r="I1878" s="15">
        <f t="shared" si="253"/>
        <v>1</v>
      </c>
      <c r="J1878" s="15">
        <f t="shared" si="254"/>
        <v>1</v>
      </c>
      <c r="K1878" s="5" t="s">
        <v>25</v>
      </c>
      <c r="L1878" s="5" t="s">
        <v>25</v>
      </c>
      <c r="M1878" s="5">
        <f t="shared" si="249"/>
        <v>2024</v>
      </c>
      <c r="N1878" s="5" t="str">
        <f t="shared" si="250"/>
        <v>Enero</v>
      </c>
      <c r="O1878" s="6" t="str">
        <f t="shared" si="251"/>
        <v>2024-1</v>
      </c>
      <c r="P1878" s="16">
        <v>0</v>
      </c>
      <c r="Q1878" s="16">
        <v>0</v>
      </c>
      <c r="R1878" s="5">
        <v>1</v>
      </c>
      <c r="S1878" s="5" t="s">
        <v>51</v>
      </c>
      <c r="T1878" s="5" t="str">
        <f t="shared" si="252"/>
        <v>904-2024-01-31</v>
      </c>
    </row>
    <row r="1879" spans="1:20" x14ac:dyDescent="0.3">
      <c r="A1879" s="25">
        <v>904</v>
      </c>
      <c r="B1879" s="23" t="s">
        <v>487</v>
      </c>
      <c r="C1879" s="5" t="s">
        <v>287</v>
      </c>
      <c r="D1879" s="5" t="s">
        <v>23</v>
      </c>
      <c r="E1879" s="5" t="s">
        <v>24</v>
      </c>
      <c r="F1879" s="6">
        <v>45322</v>
      </c>
      <c r="G1879" s="11">
        <v>42</v>
      </c>
      <c r="H1879" s="9">
        <v>42</v>
      </c>
      <c r="I1879" s="15">
        <f t="shared" si="253"/>
        <v>0.97619047619047616</v>
      </c>
      <c r="J1879" s="15">
        <f t="shared" si="254"/>
        <v>0.97619047619047616</v>
      </c>
      <c r="K1879" s="5" t="s">
        <v>25</v>
      </c>
      <c r="L1879" s="5" t="s">
        <v>25</v>
      </c>
      <c r="M1879" s="5">
        <f t="shared" si="249"/>
        <v>2024</v>
      </c>
      <c r="N1879" s="5" t="str">
        <f t="shared" si="250"/>
        <v>Febrero</v>
      </c>
      <c r="O1879" s="6" t="str">
        <f t="shared" si="251"/>
        <v>2024-1</v>
      </c>
      <c r="P1879" s="16">
        <v>0</v>
      </c>
      <c r="Q1879" s="16">
        <v>0</v>
      </c>
      <c r="R1879" s="5">
        <v>1</v>
      </c>
      <c r="S1879" s="5" t="s">
        <v>26</v>
      </c>
      <c r="T1879" s="5" t="str">
        <f t="shared" si="252"/>
        <v>904-2024-02-29</v>
      </c>
    </row>
    <row r="1880" spans="1:20" x14ac:dyDescent="0.3">
      <c r="A1880" s="25">
        <v>904</v>
      </c>
      <c r="B1880" s="23" t="s">
        <v>487</v>
      </c>
      <c r="C1880" s="5" t="s">
        <v>287</v>
      </c>
      <c r="D1880" s="5" t="s">
        <v>23</v>
      </c>
      <c r="E1880" s="5" t="s">
        <v>24</v>
      </c>
      <c r="F1880" s="6">
        <v>45351</v>
      </c>
      <c r="G1880" s="11">
        <v>42</v>
      </c>
      <c r="H1880" s="9">
        <v>41</v>
      </c>
      <c r="I1880" s="15">
        <f t="shared" si="253"/>
        <v>1.1000000000000001</v>
      </c>
      <c r="J1880" s="15">
        <f t="shared" si="254"/>
        <v>1.1000000000000001</v>
      </c>
      <c r="K1880" s="5" t="s">
        <v>25</v>
      </c>
      <c r="L1880" s="5" t="s">
        <v>25</v>
      </c>
      <c r="M1880" s="5">
        <f t="shared" si="249"/>
        <v>2024</v>
      </c>
      <c r="N1880" s="5" t="str">
        <f t="shared" si="250"/>
        <v>Marzo</v>
      </c>
      <c r="O1880" s="6" t="str">
        <f t="shared" si="251"/>
        <v>2024-1</v>
      </c>
      <c r="P1880" s="16">
        <v>0</v>
      </c>
      <c r="Q1880" s="16">
        <v>0</v>
      </c>
      <c r="R1880" s="5">
        <v>1</v>
      </c>
      <c r="S1880" s="5" t="s">
        <v>26</v>
      </c>
      <c r="T1880" s="5" t="str">
        <f t="shared" si="252"/>
        <v>904-2024-03-31</v>
      </c>
    </row>
    <row r="1881" spans="1:20" x14ac:dyDescent="0.3">
      <c r="A1881" s="25">
        <v>904</v>
      </c>
      <c r="B1881" s="23" t="s">
        <v>487</v>
      </c>
      <c r="C1881" s="5" t="s">
        <v>287</v>
      </c>
      <c r="D1881" s="5" t="s">
        <v>23</v>
      </c>
      <c r="E1881" s="5" t="s">
        <v>24</v>
      </c>
      <c r="F1881" s="6">
        <v>45382</v>
      </c>
      <c r="G1881" s="11">
        <v>40</v>
      </c>
      <c r="H1881" s="9">
        <v>44</v>
      </c>
      <c r="I1881" s="15">
        <f t="shared" si="253"/>
        <v>1.3</v>
      </c>
      <c r="J1881" s="15">
        <f t="shared" si="254"/>
        <v>1.4193548387096775</v>
      </c>
      <c r="K1881" s="5" t="s">
        <v>25</v>
      </c>
      <c r="L1881" s="5" t="s">
        <v>25</v>
      </c>
      <c r="M1881" s="5">
        <f t="shared" si="249"/>
        <v>2024</v>
      </c>
      <c r="N1881" s="5" t="str">
        <f t="shared" si="250"/>
        <v>Abril</v>
      </c>
      <c r="O1881" s="6" t="str">
        <f t="shared" si="251"/>
        <v>2024-1</v>
      </c>
      <c r="P1881" s="16">
        <v>0</v>
      </c>
      <c r="Q1881" s="16">
        <v>0</v>
      </c>
      <c r="R1881" s="5">
        <v>1</v>
      </c>
      <c r="S1881" s="5" t="s">
        <v>26</v>
      </c>
      <c r="T1881" s="5" t="str">
        <f t="shared" si="252"/>
        <v>904-2024-04-30</v>
      </c>
    </row>
    <row r="1882" spans="1:20" x14ac:dyDescent="0.3">
      <c r="A1882" s="25">
        <v>904</v>
      </c>
      <c r="B1882" s="23" t="s">
        <v>487</v>
      </c>
      <c r="C1882" s="5" t="s">
        <v>287</v>
      </c>
      <c r="D1882" s="5" t="s">
        <v>23</v>
      </c>
      <c r="E1882" s="5" t="s">
        <v>24</v>
      </c>
      <c r="F1882" s="6">
        <v>45412</v>
      </c>
      <c r="G1882" s="11">
        <v>31</v>
      </c>
      <c r="H1882" s="9">
        <v>44</v>
      </c>
      <c r="I1882" s="15">
        <f t="shared" si="253"/>
        <v>1.1000000000000001</v>
      </c>
      <c r="J1882" s="15">
        <f t="shared" si="254"/>
        <v>1.1000000000000001</v>
      </c>
      <c r="K1882" s="5" t="s">
        <v>25</v>
      </c>
      <c r="L1882" s="5" t="s">
        <v>25</v>
      </c>
      <c r="M1882" s="5">
        <f t="shared" si="249"/>
        <v>2024</v>
      </c>
      <c r="N1882" s="5" t="str">
        <f t="shared" si="250"/>
        <v>Mayo</v>
      </c>
      <c r="O1882" s="6" t="str">
        <f t="shared" si="251"/>
        <v>2024-1</v>
      </c>
      <c r="P1882" s="16">
        <v>0</v>
      </c>
      <c r="Q1882" s="16">
        <v>0</v>
      </c>
      <c r="R1882" s="5">
        <v>1</v>
      </c>
      <c r="S1882" s="5" t="s">
        <v>26</v>
      </c>
      <c r="T1882" s="5" t="str">
        <f t="shared" si="252"/>
        <v>904-2024-05-31</v>
      </c>
    </row>
    <row r="1883" spans="1:20" x14ac:dyDescent="0.3">
      <c r="A1883" s="25">
        <v>904</v>
      </c>
      <c r="B1883" s="23" t="s">
        <v>487</v>
      </c>
      <c r="C1883" s="5" t="s">
        <v>287</v>
      </c>
      <c r="D1883" s="5" t="s">
        <v>23</v>
      </c>
      <c r="E1883" s="5" t="s">
        <v>24</v>
      </c>
      <c r="F1883" s="6">
        <v>45443</v>
      </c>
      <c r="G1883" s="11">
        <v>40</v>
      </c>
      <c r="H1883" s="9">
        <v>44</v>
      </c>
      <c r="I1883" s="15">
        <f t="shared" si="253"/>
        <v>1.1000000000000001</v>
      </c>
      <c r="J1883" s="15">
        <f t="shared" si="254"/>
        <v>1.1000000000000001</v>
      </c>
      <c r="K1883" s="5" t="s">
        <v>25</v>
      </c>
      <c r="L1883" s="5" t="s">
        <v>25</v>
      </c>
      <c r="M1883" s="5">
        <f t="shared" si="249"/>
        <v>2024</v>
      </c>
      <c r="N1883" s="5" t="str">
        <f t="shared" si="250"/>
        <v>Junio</v>
      </c>
      <c r="O1883" s="6" t="str">
        <f t="shared" si="251"/>
        <v>2024-2</v>
      </c>
      <c r="P1883" s="16">
        <v>0</v>
      </c>
      <c r="Q1883" s="16">
        <v>0</v>
      </c>
      <c r="R1883" s="5">
        <v>1</v>
      </c>
      <c r="S1883" s="5" t="s">
        <v>26</v>
      </c>
      <c r="T1883" s="5" t="str">
        <f t="shared" si="252"/>
        <v>904-2024-06-30</v>
      </c>
    </row>
    <row r="1884" spans="1:20" x14ac:dyDescent="0.3">
      <c r="A1884" s="25">
        <v>904</v>
      </c>
      <c r="B1884" s="23" t="s">
        <v>487</v>
      </c>
      <c r="C1884" s="5" t="s">
        <v>287</v>
      </c>
      <c r="D1884" s="5" t="s">
        <v>23</v>
      </c>
      <c r="E1884" s="5" t="s">
        <v>24</v>
      </c>
      <c r="F1884" s="6">
        <v>45473</v>
      </c>
      <c r="G1884" s="11">
        <v>40</v>
      </c>
      <c r="H1884" s="9">
        <v>44</v>
      </c>
      <c r="I1884" s="15">
        <f t="shared" si="253"/>
        <v>1.0389610389610389</v>
      </c>
      <c r="J1884" s="15">
        <f t="shared" si="254"/>
        <v>1.0389610389610389</v>
      </c>
      <c r="K1884" s="5" t="s">
        <v>25</v>
      </c>
      <c r="L1884" s="5" t="s">
        <v>25</v>
      </c>
      <c r="M1884" s="5">
        <f t="shared" si="249"/>
        <v>2024</v>
      </c>
      <c r="N1884" s="5" t="str">
        <f t="shared" si="250"/>
        <v>Julio</v>
      </c>
      <c r="O1884" s="6" t="str">
        <f t="shared" si="251"/>
        <v>2024-2</v>
      </c>
      <c r="P1884" s="16">
        <v>0</v>
      </c>
      <c r="Q1884" s="16">
        <v>0</v>
      </c>
      <c r="R1884" s="5">
        <v>1</v>
      </c>
      <c r="S1884" s="5" t="s">
        <v>26</v>
      </c>
      <c r="T1884" s="5" t="str">
        <f t="shared" si="252"/>
        <v>904-2024-07-31</v>
      </c>
    </row>
    <row r="1885" spans="1:20" x14ac:dyDescent="0.3">
      <c r="A1885" s="25">
        <v>904</v>
      </c>
      <c r="B1885" s="23" t="s">
        <v>487</v>
      </c>
      <c r="C1885" s="5" t="s">
        <v>287</v>
      </c>
      <c r="D1885" s="5" t="s">
        <v>23</v>
      </c>
      <c r="E1885" s="5" t="s">
        <v>24</v>
      </c>
      <c r="F1885" s="6">
        <v>45504</v>
      </c>
      <c r="G1885" s="11">
        <v>77</v>
      </c>
      <c r="H1885" s="9">
        <v>80</v>
      </c>
      <c r="I1885" s="15">
        <f t="shared" si="253"/>
        <v>1.0405405405405406</v>
      </c>
      <c r="J1885" s="15">
        <f t="shared" si="254"/>
        <v>1.0405405405405406</v>
      </c>
      <c r="K1885" s="5" t="s">
        <v>25</v>
      </c>
      <c r="L1885" s="5" t="s">
        <v>25</v>
      </c>
      <c r="M1885" s="5">
        <f t="shared" si="249"/>
        <v>2024</v>
      </c>
      <c r="N1885" s="5" t="str">
        <f t="shared" si="250"/>
        <v>Agosto</v>
      </c>
      <c r="O1885" s="6" t="str">
        <f t="shared" si="251"/>
        <v>2024-2</v>
      </c>
      <c r="P1885" s="16">
        <v>0</v>
      </c>
      <c r="Q1885" s="16">
        <v>0</v>
      </c>
      <c r="R1885" s="5">
        <v>1</v>
      </c>
      <c r="S1885" s="5" t="s">
        <v>26</v>
      </c>
      <c r="T1885" s="5" t="str">
        <f t="shared" si="252"/>
        <v>904-2024-08-31</v>
      </c>
    </row>
    <row r="1886" spans="1:20" x14ac:dyDescent="0.3">
      <c r="A1886" s="25">
        <v>904</v>
      </c>
      <c r="B1886" s="23" t="s">
        <v>487</v>
      </c>
      <c r="C1886" s="5" t="s">
        <v>287</v>
      </c>
      <c r="D1886" s="5" t="s">
        <v>23</v>
      </c>
      <c r="E1886" s="5" t="s">
        <v>24</v>
      </c>
      <c r="F1886" s="6">
        <v>45535</v>
      </c>
      <c r="G1886" s="11">
        <v>74</v>
      </c>
      <c r="H1886" s="9">
        <v>77</v>
      </c>
      <c r="I1886" s="15">
        <f t="shared" si="253"/>
        <v>1.0240963855421688</v>
      </c>
      <c r="J1886" s="15">
        <f t="shared" si="254"/>
        <v>1.0240963855421688</v>
      </c>
      <c r="K1886" s="5" t="s">
        <v>25</v>
      </c>
      <c r="L1886" s="5" t="s">
        <v>25</v>
      </c>
      <c r="M1886" s="5">
        <f t="shared" si="249"/>
        <v>2024</v>
      </c>
      <c r="N1886" s="5" t="str">
        <f t="shared" si="250"/>
        <v>Septiembre</v>
      </c>
      <c r="O1886" s="6" t="str">
        <f t="shared" si="251"/>
        <v>2024-2</v>
      </c>
      <c r="P1886" s="16">
        <v>0</v>
      </c>
      <c r="Q1886" s="16">
        <v>0</v>
      </c>
      <c r="R1886" s="5">
        <v>1</v>
      </c>
      <c r="S1886" s="5" t="s">
        <v>26</v>
      </c>
      <c r="T1886" s="5" t="str">
        <f t="shared" si="252"/>
        <v>904-2024-09-30</v>
      </c>
    </row>
    <row r="1887" spans="1:20" x14ac:dyDescent="0.3">
      <c r="A1887" s="25">
        <v>904</v>
      </c>
      <c r="B1887" s="23" t="s">
        <v>487</v>
      </c>
      <c r="C1887" s="5" t="s">
        <v>287</v>
      </c>
      <c r="D1887" s="5" t="s">
        <v>23</v>
      </c>
      <c r="E1887" s="5" t="s">
        <v>24</v>
      </c>
      <c r="F1887" s="6">
        <v>45565</v>
      </c>
      <c r="G1887" s="11">
        <v>83</v>
      </c>
      <c r="H1887" s="9">
        <v>85</v>
      </c>
      <c r="I1887" s="15">
        <f t="shared" si="253"/>
        <v>1.0217391304347827</v>
      </c>
      <c r="J1887" s="15">
        <f t="shared" si="254"/>
        <v>1.0217391304347827</v>
      </c>
      <c r="K1887" s="5" t="s">
        <v>25</v>
      </c>
      <c r="L1887" s="5" t="s">
        <v>25</v>
      </c>
      <c r="M1887" s="5">
        <f t="shared" si="249"/>
        <v>2024</v>
      </c>
      <c r="N1887" s="5" t="str">
        <f t="shared" si="250"/>
        <v>Octubre</v>
      </c>
      <c r="O1887" s="6" t="str">
        <f t="shared" si="251"/>
        <v>2024-2</v>
      </c>
      <c r="P1887" s="16">
        <v>0</v>
      </c>
      <c r="Q1887" s="16">
        <v>0</v>
      </c>
      <c r="R1887" s="5">
        <v>1</v>
      </c>
      <c r="S1887" s="5" t="s">
        <v>26</v>
      </c>
      <c r="T1887" s="5" t="str">
        <f t="shared" si="252"/>
        <v>904-2024-10-31</v>
      </c>
    </row>
    <row r="1888" spans="1:20" x14ac:dyDescent="0.3">
      <c r="A1888" s="25">
        <v>904</v>
      </c>
      <c r="B1888" s="23" t="s">
        <v>487</v>
      </c>
      <c r="C1888" s="5" t="s">
        <v>287</v>
      </c>
      <c r="D1888" s="5" t="s">
        <v>23</v>
      </c>
      <c r="E1888" s="5" t="s">
        <v>24</v>
      </c>
      <c r="F1888" s="6">
        <v>45596</v>
      </c>
      <c r="G1888" s="11">
        <v>92</v>
      </c>
      <c r="H1888" s="9">
        <v>94</v>
      </c>
      <c r="I1888" s="15">
        <f t="shared" si="253"/>
        <v>1</v>
      </c>
      <c r="J1888" s="15">
        <f t="shared" si="254"/>
        <v>1</v>
      </c>
      <c r="K1888" s="5" t="s">
        <v>25</v>
      </c>
      <c r="L1888" s="5" t="s">
        <v>25</v>
      </c>
      <c r="M1888" s="5">
        <f t="shared" si="249"/>
        <v>2024</v>
      </c>
      <c r="N1888" s="5" t="str">
        <f t="shared" si="250"/>
        <v>Noviembre</v>
      </c>
      <c r="O1888" s="6" t="str">
        <f t="shared" si="251"/>
        <v>2024-2</v>
      </c>
      <c r="P1888" s="16">
        <v>0</v>
      </c>
      <c r="Q1888" s="16">
        <v>0</v>
      </c>
      <c r="R1888" s="5">
        <v>1</v>
      </c>
      <c r="S1888" s="5" t="s">
        <v>26</v>
      </c>
      <c r="T1888" s="5" t="str">
        <f t="shared" si="252"/>
        <v>904-2024-11-30</v>
      </c>
    </row>
    <row r="1889" spans="1:20" x14ac:dyDescent="0.3">
      <c r="A1889" s="25">
        <v>904</v>
      </c>
      <c r="B1889" s="23" t="s">
        <v>487</v>
      </c>
      <c r="C1889" s="5" t="s">
        <v>287</v>
      </c>
      <c r="D1889" s="5" t="s">
        <v>23</v>
      </c>
      <c r="E1889" s="5" t="s">
        <v>24</v>
      </c>
      <c r="F1889" s="6">
        <v>45626</v>
      </c>
      <c r="G1889" s="11">
        <v>99</v>
      </c>
      <c r="H1889" s="9">
        <v>99</v>
      </c>
      <c r="I1889" s="15">
        <f t="shared" si="253"/>
        <v>1</v>
      </c>
      <c r="J1889" s="15">
        <f t="shared" si="254"/>
        <v>1</v>
      </c>
      <c r="K1889" s="5" t="s">
        <v>25</v>
      </c>
      <c r="L1889" s="5" t="s">
        <v>25</v>
      </c>
      <c r="M1889" s="5">
        <f t="shared" si="249"/>
        <v>2024</v>
      </c>
      <c r="N1889" s="5" t="str">
        <f t="shared" si="250"/>
        <v>Diciembre</v>
      </c>
      <c r="O1889" s="6" t="str">
        <f t="shared" si="251"/>
        <v>2024-1</v>
      </c>
      <c r="P1889" s="16">
        <v>0</v>
      </c>
      <c r="Q1889" s="16">
        <v>0</v>
      </c>
      <c r="R1889" s="5">
        <v>1</v>
      </c>
      <c r="S1889" s="5" t="s">
        <v>26</v>
      </c>
      <c r="T1889" s="5" t="str">
        <f t="shared" si="252"/>
        <v>904-2024-12-31</v>
      </c>
    </row>
    <row r="1890" spans="1:20" x14ac:dyDescent="0.3">
      <c r="A1890" s="25">
        <v>904</v>
      </c>
      <c r="B1890" s="23" t="s">
        <v>487</v>
      </c>
      <c r="C1890" s="5" t="s">
        <v>287</v>
      </c>
      <c r="D1890" s="5" t="s">
        <v>23</v>
      </c>
      <c r="E1890" s="5" t="s">
        <v>24</v>
      </c>
      <c r="F1890" s="6">
        <v>45657</v>
      </c>
      <c r="G1890" s="11">
        <v>100</v>
      </c>
      <c r="H1890" s="9">
        <v>100</v>
      </c>
      <c r="I1890" s="15">
        <f t="shared" si="253"/>
        <v>0.85964912280701755</v>
      </c>
      <c r="J1890" s="15">
        <f t="shared" si="254"/>
        <v>0.85964912280701755</v>
      </c>
      <c r="K1890" s="5" t="s">
        <v>25</v>
      </c>
      <c r="L1890" s="5" t="s">
        <v>25</v>
      </c>
      <c r="M1890" s="5">
        <f t="shared" si="249"/>
        <v>2024</v>
      </c>
      <c r="N1890" s="5" t="str">
        <f t="shared" si="250"/>
        <v>Enero</v>
      </c>
      <c r="O1890" s="6" t="str">
        <f t="shared" si="251"/>
        <v>2024-1</v>
      </c>
      <c r="P1890" s="16">
        <v>0</v>
      </c>
      <c r="Q1890" s="16">
        <v>0</v>
      </c>
      <c r="R1890" s="5">
        <v>1</v>
      </c>
      <c r="S1890" s="5" t="s">
        <v>26</v>
      </c>
      <c r="T1890" s="5" t="str">
        <f t="shared" si="252"/>
        <v>905-2024-01-31</v>
      </c>
    </row>
    <row r="1891" spans="1:20" x14ac:dyDescent="0.3">
      <c r="A1891" s="25">
        <v>905</v>
      </c>
      <c r="B1891" s="23" t="s">
        <v>488</v>
      </c>
      <c r="C1891" s="5" t="s">
        <v>484</v>
      </c>
      <c r="D1891" s="5" t="s">
        <v>23</v>
      </c>
      <c r="E1891" s="5" t="s">
        <v>24</v>
      </c>
      <c r="F1891" s="6">
        <v>45322</v>
      </c>
      <c r="G1891" s="5">
        <v>57</v>
      </c>
      <c r="H1891" s="5">
        <v>49</v>
      </c>
      <c r="I1891" s="15">
        <f t="shared" si="253"/>
        <v>0.96825396825396826</v>
      </c>
      <c r="J1891" s="15">
        <f t="shared" si="254"/>
        <v>0.96825396825396826</v>
      </c>
      <c r="K1891" s="5" t="s">
        <v>25</v>
      </c>
      <c r="L1891" s="5" t="s">
        <v>25</v>
      </c>
      <c r="M1891" s="5">
        <f t="shared" si="249"/>
        <v>2024</v>
      </c>
      <c r="N1891" s="5" t="str">
        <f t="shared" si="250"/>
        <v>Febrero</v>
      </c>
      <c r="O1891" s="6" t="str">
        <f t="shared" si="251"/>
        <v>2024-1</v>
      </c>
      <c r="P1891" s="16">
        <v>0</v>
      </c>
      <c r="Q1891" s="16">
        <v>0</v>
      </c>
      <c r="R1891" s="5">
        <v>1</v>
      </c>
      <c r="S1891" s="5" t="s">
        <v>26</v>
      </c>
      <c r="T1891" s="5" t="str">
        <f t="shared" si="252"/>
        <v>905-2024-02-29</v>
      </c>
    </row>
    <row r="1892" spans="1:20" x14ac:dyDescent="0.3">
      <c r="A1892" s="25">
        <v>905</v>
      </c>
      <c r="B1892" s="23" t="s">
        <v>488</v>
      </c>
      <c r="C1892" s="5" t="s">
        <v>484</v>
      </c>
      <c r="D1892" s="5" t="s">
        <v>23</v>
      </c>
      <c r="E1892" s="5" t="s">
        <v>24</v>
      </c>
      <c r="F1892" s="6">
        <v>45351</v>
      </c>
      <c r="G1892" s="5">
        <v>63</v>
      </c>
      <c r="H1892" s="5">
        <v>61</v>
      </c>
      <c r="I1892" s="15">
        <f t="shared" si="253"/>
        <v>0.96825396825396826</v>
      </c>
      <c r="J1892" s="15">
        <f t="shared" si="254"/>
        <v>0.96825396825396826</v>
      </c>
      <c r="K1892" s="5" t="s">
        <v>25</v>
      </c>
      <c r="L1892" s="5" t="s">
        <v>25</v>
      </c>
      <c r="M1892" s="5">
        <f t="shared" si="249"/>
        <v>2024</v>
      </c>
      <c r="N1892" s="5" t="str">
        <f t="shared" si="250"/>
        <v>Marzo</v>
      </c>
      <c r="O1892" s="6" t="str">
        <f t="shared" si="251"/>
        <v>2024-1</v>
      </c>
      <c r="P1892" s="16">
        <v>0</v>
      </c>
      <c r="Q1892" s="16">
        <v>0</v>
      </c>
      <c r="R1892" s="5">
        <v>1</v>
      </c>
      <c r="S1892" s="5" t="s">
        <v>26</v>
      </c>
      <c r="T1892" s="5" t="str">
        <f t="shared" si="252"/>
        <v>905-2024-03-31</v>
      </c>
    </row>
    <row r="1893" spans="1:20" x14ac:dyDescent="0.3">
      <c r="A1893" s="25">
        <v>905</v>
      </c>
      <c r="B1893" s="23" t="s">
        <v>488</v>
      </c>
      <c r="C1893" s="5" t="s">
        <v>484</v>
      </c>
      <c r="D1893" s="5" t="s">
        <v>23</v>
      </c>
      <c r="E1893" s="5" t="s">
        <v>24</v>
      </c>
      <c r="F1893" s="6">
        <v>45382</v>
      </c>
      <c r="G1893" s="5">
        <v>63</v>
      </c>
      <c r="H1893" s="5">
        <v>61</v>
      </c>
      <c r="I1893" s="15">
        <f t="shared" si="253"/>
        <v>0.84210526315789469</v>
      </c>
      <c r="J1893" s="15">
        <f t="shared" si="254"/>
        <v>0.84210526315789469</v>
      </c>
      <c r="K1893" s="5" t="s">
        <v>25</v>
      </c>
      <c r="L1893" s="5" t="s">
        <v>25</v>
      </c>
      <c r="M1893" s="5">
        <f t="shared" si="249"/>
        <v>2024</v>
      </c>
      <c r="N1893" s="5" t="str">
        <f t="shared" si="250"/>
        <v>Abril</v>
      </c>
      <c r="O1893" s="6" t="str">
        <f t="shared" si="251"/>
        <v>2024-1</v>
      </c>
      <c r="P1893" s="16">
        <v>0</v>
      </c>
      <c r="Q1893" s="16">
        <v>0</v>
      </c>
      <c r="R1893" s="5">
        <v>1</v>
      </c>
      <c r="S1893" s="5" t="s">
        <v>26</v>
      </c>
      <c r="T1893" s="5" t="str">
        <f t="shared" si="252"/>
        <v>905-2024-04-30</v>
      </c>
    </row>
    <row r="1894" spans="1:20" x14ac:dyDescent="0.3">
      <c r="A1894" s="25">
        <v>905</v>
      </c>
      <c r="B1894" s="23" t="s">
        <v>488</v>
      </c>
      <c r="C1894" s="5" t="s">
        <v>484</v>
      </c>
      <c r="D1894" s="5" t="s">
        <v>23</v>
      </c>
      <c r="E1894" s="5" t="s">
        <v>24</v>
      </c>
      <c r="F1894" s="6">
        <v>45412</v>
      </c>
      <c r="G1894" s="5">
        <v>57</v>
      </c>
      <c r="H1894" s="5">
        <v>48</v>
      </c>
      <c r="I1894" s="15">
        <f t="shared" ref="I1894:I1929" si="255">IFERROR(IF((H1895/G1895)&gt;1.3,1.3,H1895/G1895),"")</f>
        <v>0.96825396825396826</v>
      </c>
      <c r="J1894" s="15">
        <f t="shared" ref="J1894:J1929" si="256">IFERROR(IF((H1895/G1895)&gt;H1895/G1895,1.3,H1895/G1895),"")</f>
        <v>0.96825396825396826</v>
      </c>
      <c r="K1894" s="5" t="s">
        <v>25</v>
      </c>
      <c r="L1894" s="5" t="s">
        <v>25</v>
      </c>
      <c r="M1894" s="5">
        <f t="shared" si="249"/>
        <v>2024</v>
      </c>
      <c r="N1894" s="5" t="str">
        <f t="shared" si="250"/>
        <v>Mayo</v>
      </c>
      <c r="O1894" s="6" t="str">
        <f t="shared" si="251"/>
        <v>2024-1</v>
      </c>
      <c r="P1894" s="16">
        <v>0</v>
      </c>
      <c r="Q1894" s="16">
        <v>0</v>
      </c>
      <c r="R1894" s="5">
        <v>1</v>
      </c>
      <c r="S1894" s="5" t="s">
        <v>26</v>
      </c>
      <c r="T1894" s="5" t="str">
        <f t="shared" si="252"/>
        <v>905-2024-05-31</v>
      </c>
    </row>
    <row r="1895" spans="1:20" x14ac:dyDescent="0.3">
      <c r="A1895" s="25">
        <v>905</v>
      </c>
      <c r="B1895" s="23" t="s">
        <v>488</v>
      </c>
      <c r="C1895" s="5" t="s">
        <v>484</v>
      </c>
      <c r="D1895" s="5" t="s">
        <v>23</v>
      </c>
      <c r="E1895" s="5" t="s">
        <v>24</v>
      </c>
      <c r="F1895" s="6">
        <v>45443</v>
      </c>
      <c r="G1895" s="5">
        <v>63</v>
      </c>
      <c r="H1895" s="5">
        <v>61</v>
      </c>
      <c r="I1895" s="15">
        <f t="shared" si="255"/>
        <v>0.96825396825396826</v>
      </c>
      <c r="J1895" s="15">
        <f t="shared" si="256"/>
        <v>0.96825396825396826</v>
      </c>
      <c r="K1895" s="5" t="s">
        <v>25</v>
      </c>
      <c r="L1895" s="5" t="s">
        <v>25</v>
      </c>
      <c r="M1895" s="5">
        <f t="shared" si="249"/>
        <v>2024</v>
      </c>
      <c r="N1895" s="5" t="str">
        <f t="shared" si="250"/>
        <v>Junio</v>
      </c>
      <c r="O1895" s="6" t="str">
        <f t="shared" si="251"/>
        <v>2024-2</v>
      </c>
      <c r="P1895" s="16">
        <v>0</v>
      </c>
      <c r="Q1895" s="16">
        <v>0</v>
      </c>
      <c r="R1895" s="5">
        <v>1</v>
      </c>
      <c r="S1895" s="5" t="s">
        <v>26</v>
      </c>
      <c r="T1895" s="5" t="str">
        <f t="shared" si="252"/>
        <v>905-2024-06-30</v>
      </c>
    </row>
    <row r="1896" spans="1:20" x14ac:dyDescent="0.3">
      <c r="A1896" s="25">
        <v>905</v>
      </c>
      <c r="B1896" s="23" t="s">
        <v>488</v>
      </c>
      <c r="C1896" s="5" t="s">
        <v>484</v>
      </c>
      <c r="D1896" s="5" t="s">
        <v>23</v>
      </c>
      <c r="E1896" s="5" t="s">
        <v>24</v>
      </c>
      <c r="F1896" s="6">
        <v>45473</v>
      </c>
      <c r="G1896" s="11">
        <v>63</v>
      </c>
      <c r="H1896" s="9">
        <v>61</v>
      </c>
      <c r="I1896" s="15">
        <f t="shared" si="255"/>
        <v>1</v>
      </c>
      <c r="J1896" s="15">
        <f t="shared" si="256"/>
        <v>1</v>
      </c>
      <c r="K1896" s="5" t="s">
        <v>25</v>
      </c>
      <c r="L1896" s="5" t="s">
        <v>25</v>
      </c>
      <c r="M1896" s="5">
        <f t="shared" si="249"/>
        <v>2024</v>
      </c>
      <c r="N1896" s="5" t="str">
        <f t="shared" si="250"/>
        <v>Julio</v>
      </c>
      <c r="O1896" s="6" t="str">
        <f t="shared" si="251"/>
        <v>2024-2</v>
      </c>
      <c r="P1896" s="16">
        <v>0</v>
      </c>
      <c r="Q1896" s="16">
        <v>0</v>
      </c>
      <c r="R1896" s="5">
        <v>1</v>
      </c>
      <c r="S1896" s="5" t="s">
        <v>26</v>
      </c>
      <c r="T1896" s="5" t="str">
        <f t="shared" si="252"/>
        <v>905-2024-07-31</v>
      </c>
    </row>
    <row r="1897" spans="1:20" x14ac:dyDescent="0.3">
      <c r="A1897" s="25">
        <v>905</v>
      </c>
      <c r="B1897" s="23" t="s">
        <v>488</v>
      </c>
      <c r="C1897" s="5" t="s">
        <v>484</v>
      </c>
      <c r="D1897" s="5" t="s">
        <v>23</v>
      </c>
      <c r="E1897" s="5" t="s">
        <v>24</v>
      </c>
      <c r="F1897" s="6">
        <v>45504</v>
      </c>
      <c r="G1897" s="5">
        <v>72</v>
      </c>
      <c r="H1897" s="5">
        <v>72</v>
      </c>
      <c r="I1897" s="15">
        <f t="shared" si="255"/>
        <v>0.96296296296296291</v>
      </c>
      <c r="J1897" s="15">
        <f t="shared" si="256"/>
        <v>0.96296296296296291</v>
      </c>
      <c r="K1897" s="5" t="s">
        <v>25</v>
      </c>
      <c r="L1897" s="5" t="s">
        <v>25</v>
      </c>
      <c r="M1897" s="5">
        <f t="shared" si="249"/>
        <v>2024</v>
      </c>
      <c r="N1897" s="5" t="str">
        <f t="shared" si="250"/>
        <v>Agosto</v>
      </c>
      <c r="O1897" s="6" t="str">
        <f t="shared" si="251"/>
        <v>2024-2</v>
      </c>
      <c r="P1897" s="16">
        <v>0</v>
      </c>
      <c r="Q1897" s="16">
        <v>0</v>
      </c>
      <c r="R1897" s="5">
        <v>1</v>
      </c>
      <c r="S1897" s="5" t="s">
        <v>26</v>
      </c>
      <c r="T1897" s="5" t="str">
        <f t="shared" si="252"/>
        <v>905-2024-08-31</v>
      </c>
    </row>
    <row r="1898" spans="1:20" x14ac:dyDescent="0.3">
      <c r="A1898" s="25">
        <v>905</v>
      </c>
      <c r="B1898" s="23" t="s">
        <v>488</v>
      </c>
      <c r="C1898" s="5" t="s">
        <v>484</v>
      </c>
      <c r="D1898" s="5" t="s">
        <v>23</v>
      </c>
      <c r="E1898" s="5" t="s">
        <v>24</v>
      </c>
      <c r="F1898" s="6">
        <v>45535</v>
      </c>
      <c r="G1898" s="5">
        <v>81</v>
      </c>
      <c r="H1898" s="5">
        <v>78</v>
      </c>
      <c r="I1898" s="15">
        <f t="shared" si="255"/>
        <v>0.96470588235294119</v>
      </c>
      <c r="J1898" s="15">
        <f t="shared" si="256"/>
        <v>0.96470588235294119</v>
      </c>
      <c r="K1898" s="5" t="s">
        <v>25</v>
      </c>
      <c r="L1898" s="5" t="s">
        <v>25</v>
      </c>
      <c r="M1898" s="5">
        <f t="shared" si="249"/>
        <v>2024</v>
      </c>
      <c r="N1898" s="5" t="str">
        <f t="shared" si="250"/>
        <v>Septiembre</v>
      </c>
      <c r="O1898" s="6" t="str">
        <f t="shared" si="251"/>
        <v>2024-2</v>
      </c>
      <c r="P1898" s="16">
        <v>0</v>
      </c>
      <c r="Q1898" s="16">
        <v>0</v>
      </c>
      <c r="R1898" s="5">
        <v>1</v>
      </c>
      <c r="S1898" s="5" t="s">
        <v>26</v>
      </c>
      <c r="T1898" s="5" t="str">
        <f t="shared" si="252"/>
        <v>905-2024-09-30</v>
      </c>
    </row>
    <row r="1899" spans="1:20" x14ac:dyDescent="0.3">
      <c r="A1899" s="25">
        <v>905</v>
      </c>
      <c r="B1899" s="23" t="s">
        <v>488</v>
      </c>
      <c r="C1899" s="5" t="s">
        <v>484</v>
      </c>
      <c r="D1899" s="5" t="s">
        <v>23</v>
      </c>
      <c r="E1899" s="5" t="s">
        <v>24</v>
      </c>
      <c r="F1899" s="6">
        <v>45565</v>
      </c>
      <c r="G1899" s="5">
        <v>85</v>
      </c>
      <c r="H1899" s="5">
        <v>82</v>
      </c>
      <c r="I1899" s="15">
        <f t="shared" si="255"/>
        <v>0.95294117647058818</v>
      </c>
      <c r="J1899" s="15">
        <f t="shared" si="256"/>
        <v>0.95294117647058818</v>
      </c>
      <c r="K1899" s="5" t="s">
        <v>25</v>
      </c>
      <c r="L1899" s="5" t="s">
        <v>25</v>
      </c>
      <c r="M1899" s="5">
        <f t="shared" si="249"/>
        <v>2024</v>
      </c>
      <c r="N1899" s="5" t="str">
        <f t="shared" si="250"/>
        <v>Octubre</v>
      </c>
      <c r="O1899" s="6" t="str">
        <f t="shared" si="251"/>
        <v>2024-2</v>
      </c>
      <c r="P1899" s="16">
        <v>0</v>
      </c>
      <c r="Q1899" s="16">
        <v>0</v>
      </c>
      <c r="R1899" s="5">
        <v>1</v>
      </c>
      <c r="S1899" s="5" t="s">
        <v>26</v>
      </c>
      <c r="T1899" s="5" t="str">
        <f t="shared" si="252"/>
        <v>905-2024-10-31</v>
      </c>
    </row>
    <row r="1900" spans="1:20" x14ac:dyDescent="0.3">
      <c r="A1900" s="25">
        <v>905</v>
      </c>
      <c r="B1900" s="23" t="s">
        <v>488</v>
      </c>
      <c r="C1900" s="5" t="s">
        <v>484</v>
      </c>
      <c r="D1900" s="5" t="s">
        <v>23</v>
      </c>
      <c r="E1900" s="5" t="s">
        <v>24</v>
      </c>
      <c r="F1900" s="6">
        <v>45596</v>
      </c>
      <c r="G1900" s="5">
        <v>85</v>
      </c>
      <c r="H1900" s="5">
        <v>81</v>
      </c>
      <c r="I1900" s="15">
        <f t="shared" si="255"/>
        <v>0.99</v>
      </c>
      <c r="J1900" s="15">
        <f t="shared" si="256"/>
        <v>0.99</v>
      </c>
      <c r="K1900" s="5" t="s">
        <v>25</v>
      </c>
      <c r="L1900" s="5" t="s">
        <v>25</v>
      </c>
      <c r="M1900" s="5">
        <f t="shared" si="249"/>
        <v>2024</v>
      </c>
      <c r="N1900" s="5" t="str">
        <f t="shared" si="250"/>
        <v>Noviembre</v>
      </c>
      <c r="O1900" s="6" t="str">
        <f t="shared" si="251"/>
        <v>2024-2</v>
      </c>
      <c r="P1900" s="16">
        <v>0</v>
      </c>
      <c r="Q1900" s="16">
        <v>0</v>
      </c>
      <c r="R1900" s="5">
        <v>1</v>
      </c>
      <c r="S1900" s="5" t="s">
        <v>26</v>
      </c>
      <c r="T1900" s="5" t="str">
        <f t="shared" si="252"/>
        <v>905-2024-11-30</v>
      </c>
    </row>
    <row r="1901" spans="1:20" x14ac:dyDescent="0.3">
      <c r="A1901" s="25">
        <v>905</v>
      </c>
      <c r="B1901" s="23" t="s">
        <v>488</v>
      </c>
      <c r="C1901" s="5" t="s">
        <v>484</v>
      </c>
      <c r="D1901" s="5" t="s">
        <v>23</v>
      </c>
      <c r="E1901" s="5" t="s">
        <v>24</v>
      </c>
      <c r="F1901" s="6">
        <v>45626</v>
      </c>
      <c r="G1901" s="5">
        <v>100</v>
      </c>
      <c r="H1901" s="5">
        <v>99</v>
      </c>
      <c r="I1901" s="15">
        <f t="shared" si="255"/>
        <v>1</v>
      </c>
      <c r="J1901" s="15">
        <f t="shared" si="256"/>
        <v>1</v>
      </c>
      <c r="K1901" s="5" t="s">
        <v>25</v>
      </c>
      <c r="L1901" s="5" t="s">
        <v>25</v>
      </c>
      <c r="M1901" s="5">
        <f t="shared" si="249"/>
        <v>2024</v>
      </c>
      <c r="N1901" s="5" t="str">
        <f t="shared" si="250"/>
        <v>Diciembre</v>
      </c>
      <c r="O1901" s="6" t="str">
        <f t="shared" si="251"/>
        <v>2024-1</v>
      </c>
      <c r="P1901" s="16">
        <v>0</v>
      </c>
      <c r="Q1901" s="16">
        <v>0</v>
      </c>
      <c r="R1901" s="5">
        <v>1</v>
      </c>
      <c r="S1901" s="5" t="s">
        <v>26</v>
      </c>
      <c r="T1901" s="5" t="str">
        <f t="shared" si="252"/>
        <v>905-2024-12-31</v>
      </c>
    </row>
    <row r="1902" spans="1:20" x14ac:dyDescent="0.3">
      <c r="A1902" s="25">
        <v>905</v>
      </c>
      <c r="B1902" s="23" t="s">
        <v>488</v>
      </c>
      <c r="C1902" s="5" t="s">
        <v>484</v>
      </c>
      <c r="D1902" s="5" t="s">
        <v>23</v>
      </c>
      <c r="E1902" s="5" t="s">
        <v>24</v>
      </c>
      <c r="F1902" s="6">
        <v>45657</v>
      </c>
      <c r="G1902" s="11">
        <v>100</v>
      </c>
      <c r="H1902" s="11">
        <v>100</v>
      </c>
      <c r="I1902" s="15">
        <f t="shared" si="255"/>
        <v>0.75</v>
      </c>
      <c r="J1902" s="15">
        <f t="shared" si="256"/>
        <v>0.75</v>
      </c>
      <c r="K1902" s="5" t="s">
        <v>25</v>
      </c>
      <c r="L1902" s="5" t="s">
        <v>25</v>
      </c>
      <c r="M1902" s="5">
        <f t="shared" si="249"/>
        <v>2024</v>
      </c>
      <c r="N1902" s="5" t="str">
        <f t="shared" si="250"/>
        <v>Enero</v>
      </c>
      <c r="O1902" s="6" t="str">
        <f t="shared" si="251"/>
        <v>2024-1</v>
      </c>
      <c r="P1902" s="16">
        <v>0</v>
      </c>
      <c r="Q1902" s="16">
        <v>0</v>
      </c>
      <c r="R1902" s="5">
        <v>1</v>
      </c>
      <c r="S1902" s="5" t="s">
        <v>26</v>
      </c>
      <c r="T1902" s="5" t="str">
        <f t="shared" si="252"/>
        <v>906-2024-01-31</v>
      </c>
    </row>
    <row r="1903" spans="1:20" x14ac:dyDescent="0.3">
      <c r="A1903" s="25">
        <v>906</v>
      </c>
      <c r="B1903" s="23" t="s">
        <v>489</v>
      </c>
      <c r="C1903" s="5" t="s">
        <v>484</v>
      </c>
      <c r="D1903" s="5" t="s">
        <v>23</v>
      </c>
      <c r="E1903" s="5" t="s">
        <v>24</v>
      </c>
      <c r="F1903" s="6">
        <v>45322</v>
      </c>
      <c r="G1903" s="11">
        <v>44</v>
      </c>
      <c r="H1903" s="9">
        <v>33</v>
      </c>
      <c r="I1903" s="15">
        <f t="shared" si="255"/>
        <v>0.75</v>
      </c>
      <c r="J1903" s="15">
        <f t="shared" si="256"/>
        <v>0.75</v>
      </c>
      <c r="K1903" s="5" t="s">
        <v>25</v>
      </c>
      <c r="L1903" s="5" t="s">
        <v>25</v>
      </c>
      <c r="M1903" s="5">
        <f t="shared" si="249"/>
        <v>2024</v>
      </c>
      <c r="N1903" s="5" t="str">
        <f t="shared" si="250"/>
        <v>Febrero</v>
      </c>
      <c r="O1903" s="6" t="str">
        <f t="shared" si="251"/>
        <v>2024-1</v>
      </c>
      <c r="P1903" s="16">
        <v>0</v>
      </c>
      <c r="Q1903" s="16">
        <v>0</v>
      </c>
      <c r="R1903" s="5">
        <v>1</v>
      </c>
      <c r="S1903" s="5" t="s">
        <v>26</v>
      </c>
      <c r="T1903" s="5" t="str">
        <f t="shared" si="252"/>
        <v>906-2024-02-29</v>
      </c>
    </row>
    <row r="1904" spans="1:20" x14ac:dyDescent="0.3">
      <c r="A1904" s="25">
        <v>906</v>
      </c>
      <c r="B1904" s="23" t="s">
        <v>489</v>
      </c>
      <c r="C1904" s="5" t="s">
        <v>484</v>
      </c>
      <c r="D1904" s="5" t="s">
        <v>23</v>
      </c>
      <c r="E1904" s="5" t="s">
        <v>24</v>
      </c>
      <c r="F1904" s="6">
        <v>45351</v>
      </c>
      <c r="G1904" s="11">
        <v>44</v>
      </c>
      <c r="H1904" s="9">
        <v>33</v>
      </c>
      <c r="I1904" s="15">
        <f t="shared" si="255"/>
        <v>0.83823529411764708</v>
      </c>
      <c r="J1904" s="15">
        <f t="shared" si="256"/>
        <v>0.83823529411764708</v>
      </c>
      <c r="K1904" s="5" t="s">
        <v>25</v>
      </c>
      <c r="L1904" s="5" t="s">
        <v>25</v>
      </c>
      <c r="M1904" s="5">
        <f t="shared" si="249"/>
        <v>2024</v>
      </c>
      <c r="N1904" s="5" t="str">
        <f t="shared" si="250"/>
        <v>Marzo</v>
      </c>
      <c r="O1904" s="6" t="str">
        <f t="shared" si="251"/>
        <v>2024-1</v>
      </c>
      <c r="P1904" s="16">
        <v>0</v>
      </c>
      <c r="Q1904" s="16">
        <v>0</v>
      </c>
      <c r="R1904" s="5">
        <v>1</v>
      </c>
      <c r="S1904" s="5" t="s">
        <v>26</v>
      </c>
      <c r="T1904" s="5" t="str">
        <f t="shared" si="252"/>
        <v>906-2024-03-31</v>
      </c>
    </row>
    <row r="1905" spans="1:20" x14ac:dyDescent="0.3">
      <c r="A1905" s="25">
        <v>906</v>
      </c>
      <c r="B1905" s="23" t="s">
        <v>489</v>
      </c>
      <c r="C1905" s="5" t="s">
        <v>484</v>
      </c>
      <c r="D1905" s="5" t="s">
        <v>23</v>
      </c>
      <c r="E1905" s="5" t="s">
        <v>24</v>
      </c>
      <c r="F1905" s="6">
        <v>45382</v>
      </c>
      <c r="G1905" s="11">
        <v>68</v>
      </c>
      <c r="H1905" s="9">
        <v>57</v>
      </c>
      <c r="I1905" s="15">
        <f t="shared" si="255"/>
        <v>0.75</v>
      </c>
      <c r="J1905" s="15">
        <f t="shared" si="256"/>
        <v>0.75</v>
      </c>
      <c r="K1905" s="5" t="s">
        <v>25</v>
      </c>
      <c r="L1905" s="5" t="s">
        <v>25</v>
      </c>
      <c r="M1905" s="5">
        <f t="shared" si="249"/>
        <v>2024</v>
      </c>
      <c r="N1905" s="5" t="str">
        <f t="shared" si="250"/>
        <v>Abril</v>
      </c>
      <c r="O1905" s="6" t="str">
        <f t="shared" si="251"/>
        <v>2024-1</v>
      </c>
      <c r="P1905" s="16">
        <v>0</v>
      </c>
      <c r="Q1905" s="16">
        <v>0</v>
      </c>
      <c r="R1905" s="5">
        <v>1</v>
      </c>
      <c r="S1905" s="5" t="s">
        <v>26</v>
      </c>
      <c r="T1905" s="5" t="str">
        <f t="shared" si="252"/>
        <v>906-2024-04-30</v>
      </c>
    </row>
    <row r="1906" spans="1:20" x14ac:dyDescent="0.3">
      <c r="A1906" s="25">
        <v>906</v>
      </c>
      <c r="B1906" s="23" t="s">
        <v>489</v>
      </c>
      <c r="C1906" s="5" t="s">
        <v>484</v>
      </c>
      <c r="D1906" s="5" t="s">
        <v>23</v>
      </c>
      <c r="E1906" s="5" t="s">
        <v>24</v>
      </c>
      <c r="F1906" s="6">
        <v>45412</v>
      </c>
      <c r="G1906" s="11">
        <v>44</v>
      </c>
      <c r="H1906" s="9">
        <v>33</v>
      </c>
      <c r="I1906" s="15">
        <f t="shared" si="255"/>
        <v>0.79545454545454541</v>
      </c>
      <c r="J1906" s="15">
        <f t="shared" si="256"/>
        <v>0.79545454545454541</v>
      </c>
      <c r="K1906" s="5" t="s">
        <v>25</v>
      </c>
      <c r="L1906" s="5" t="s">
        <v>25</v>
      </c>
      <c r="M1906" s="5">
        <f t="shared" si="249"/>
        <v>2024</v>
      </c>
      <c r="N1906" s="5" t="str">
        <f t="shared" si="250"/>
        <v>Mayo</v>
      </c>
      <c r="O1906" s="6" t="str">
        <f t="shared" si="251"/>
        <v>2024-1</v>
      </c>
      <c r="P1906" s="16">
        <v>0</v>
      </c>
      <c r="Q1906" s="16">
        <v>0</v>
      </c>
      <c r="R1906" s="5">
        <v>1</v>
      </c>
      <c r="S1906" s="5" t="s">
        <v>26</v>
      </c>
      <c r="T1906" s="5" t="str">
        <f t="shared" si="252"/>
        <v>906-2024-05-31</v>
      </c>
    </row>
    <row r="1907" spans="1:20" x14ac:dyDescent="0.3">
      <c r="A1907" s="25">
        <v>906</v>
      </c>
      <c r="B1907" s="23" t="s">
        <v>489</v>
      </c>
      <c r="C1907" s="5" t="s">
        <v>484</v>
      </c>
      <c r="D1907" s="5" t="s">
        <v>23</v>
      </c>
      <c r="E1907" s="5" t="s">
        <v>24</v>
      </c>
      <c r="F1907" s="6">
        <v>45443</v>
      </c>
      <c r="G1907" s="11">
        <v>44</v>
      </c>
      <c r="H1907" s="9">
        <v>35</v>
      </c>
      <c r="I1907" s="15">
        <f t="shared" si="255"/>
        <v>0.83823529411764708</v>
      </c>
      <c r="J1907" s="15">
        <f t="shared" si="256"/>
        <v>0.83823529411764708</v>
      </c>
      <c r="K1907" s="5" t="s">
        <v>25</v>
      </c>
      <c r="L1907" s="5" t="s">
        <v>25</v>
      </c>
      <c r="M1907" s="5">
        <f t="shared" si="249"/>
        <v>2024</v>
      </c>
      <c r="N1907" s="5" t="str">
        <f t="shared" si="250"/>
        <v>Junio</v>
      </c>
      <c r="O1907" s="6" t="str">
        <f t="shared" si="251"/>
        <v>2024-2</v>
      </c>
      <c r="P1907" s="16">
        <v>0</v>
      </c>
      <c r="Q1907" s="16">
        <v>0</v>
      </c>
      <c r="R1907" s="5">
        <v>1</v>
      </c>
      <c r="S1907" s="5" t="s">
        <v>26</v>
      </c>
      <c r="T1907" s="5" t="str">
        <f t="shared" si="252"/>
        <v>906-2024-06-30</v>
      </c>
    </row>
    <row r="1908" spans="1:20" x14ac:dyDescent="0.3">
      <c r="A1908" s="25">
        <v>906</v>
      </c>
      <c r="B1908" s="23" t="s">
        <v>489</v>
      </c>
      <c r="C1908" s="5" t="s">
        <v>484</v>
      </c>
      <c r="D1908" s="5" t="s">
        <v>23</v>
      </c>
      <c r="E1908" s="5" t="s">
        <v>24</v>
      </c>
      <c r="F1908" s="6">
        <v>45473</v>
      </c>
      <c r="G1908" s="11">
        <v>68</v>
      </c>
      <c r="H1908" s="9">
        <v>57</v>
      </c>
      <c r="I1908" s="15">
        <f t="shared" si="255"/>
        <v>0.88311688311688308</v>
      </c>
      <c r="J1908" s="15">
        <f t="shared" si="256"/>
        <v>0.88311688311688308</v>
      </c>
      <c r="K1908" s="5" t="s">
        <v>25</v>
      </c>
      <c r="L1908" s="5" t="s">
        <v>25</v>
      </c>
      <c r="M1908" s="5">
        <f t="shared" si="249"/>
        <v>2024</v>
      </c>
      <c r="N1908" s="5" t="str">
        <f t="shared" si="250"/>
        <v>Julio</v>
      </c>
      <c r="O1908" s="6" t="str">
        <f t="shared" si="251"/>
        <v>2024-2</v>
      </c>
      <c r="P1908" s="16">
        <v>0</v>
      </c>
      <c r="Q1908" s="16">
        <v>0</v>
      </c>
      <c r="R1908" s="5">
        <v>1</v>
      </c>
      <c r="S1908" s="5" t="s">
        <v>26</v>
      </c>
      <c r="T1908" s="5" t="str">
        <f t="shared" si="252"/>
        <v>906-2024-07-31</v>
      </c>
    </row>
    <row r="1909" spans="1:20" x14ac:dyDescent="0.3">
      <c r="A1909" s="25">
        <v>906</v>
      </c>
      <c r="B1909" s="23" t="s">
        <v>489</v>
      </c>
      <c r="C1909" s="5" t="s">
        <v>484</v>
      </c>
      <c r="D1909" s="5" t="s">
        <v>23</v>
      </c>
      <c r="E1909" s="5" t="s">
        <v>24</v>
      </c>
      <c r="F1909" s="6">
        <v>45504</v>
      </c>
      <c r="G1909" s="11">
        <v>77</v>
      </c>
      <c r="H1909" s="9">
        <v>68</v>
      </c>
      <c r="I1909" s="15">
        <f t="shared" si="255"/>
        <v>0.88311688311688308</v>
      </c>
      <c r="J1909" s="15">
        <f t="shared" si="256"/>
        <v>0.88311688311688308</v>
      </c>
      <c r="K1909" s="5" t="s">
        <v>25</v>
      </c>
      <c r="L1909" s="5" t="s">
        <v>25</v>
      </c>
      <c r="M1909" s="5">
        <f t="shared" si="249"/>
        <v>2024</v>
      </c>
      <c r="N1909" s="5" t="str">
        <f t="shared" si="250"/>
        <v>Agosto</v>
      </c>
      <c r="O1909" s="6" t="str">
        <f t="shared" si="251"/>
        <v>2024-2</v>
      </c>
      <c r="P1909" s="16">
        <v>0</v>
      </c>
      <c r="Q1909" s="16">
        <v>0</v>
      </c>
      <c r="R1909" s="5">
        <v>1</v>
      </c>
      <c r="S1909" s="5" t="s">
        <v>26</v>
      </c>
      <c r="T1909" s="5" t="str">
        <f t="shared" si="252"/>
        <v>906-2024-08-31</v>
      </c>
    </row>
    <row r="1910" spans="1:20" x14ac:dyDescent="0.3">
      <c r="A1910" s="25">
        <v>906</v>
      </c>
      <c r="B1910" s="23" t="s">
        <v>489</v>
      </c>
      <c r="C1910" s="5" t="s">
        <v>484</v>
      </c>
      <c r="D1910" s="5" t="s">
        <v>23</v>
      </c>
      <c r="E1910" s="5" t="s">
        <v>24</v>
      </c>
      <c r="F1910" s="6">
        <v>45535</v>
      </c>
      <c r="G1910" s="11">
        <v>77</v>
      </c>
      <c r="H1910" s="9">
        <v>68</v>
      </c>
      <c r="I1910" s="15">
        <f t="shared" si="255"/>
        <v>0.82105263157894737</v>
      </c>
      <c r="J1910" s="15">
        <f t="shared" si="256"/>
        <v>0.82105263157894737</v>
      </c>
      <c r="K1910" s="5" t="s">
        <v>25</v>
      </c>
      <c r="L1910" s="5" t="s">
        <v>25</v>
      </c>
      <c r="M1910" s="5">
        <f t="shared" si="249"/>
        <v>2024</v>
      </c>
      <c r="N1910" s="5" t="str">
        <f t="shared" si="250"/>
        <v>Septiembre</v>
      </c>
      <c r="O1910" s="6" t="str">
        <f t="shared" si="251"/>
        <v>2024-2</v>
      </c>
      <c r="P1910" s="16">
        <v>0</v>
      </c>
      <c r="Q1910" s="16">
        <v>0</v>
      </c>
      <c r="R1910" s="5">
        <v>1</v>
      </c>
      <c r="S1910" s="5" t="s">
        <v>26</v>
      </c>
      <c r="T1910" s="5" t="str">
        <f t="shared" si="252"/>
        <v>906-2024-09-30</v>
      </c>
    </row>
    <row r="1911" spans="1:20" x14ac:dyDescent="0.3">
      <c r="A1911" s="25">
        <v>906</v>
      </c>
      <c r="B1911" s="23" t="s">
        <v>489</v>
      </c>
      <c r="C1911" s="5" t="s">
        <v>484</v>
      </c>
      <c r="D1911" s="5" t="s">
        <v>23</v>
      </c>
      <c r="E1911" s="5" t="s">
        <v>24</v>
      </c>
      <c r="F1911" s="6">
        <v>45565</v>
      </c>
      <c r="G1911" s="11">
        <v>95</v>
      </c>
      <c r="H1911" s="9">
        <v>78</v>
      </c>
      <c r="I1911" s="15">
        <f t="shared" si="255"/>
        <v>0.97979797979797978</v>
      </c>
      <c r="J1911" s="15">
        <f t="shared" si="256"/>
        <v>0.97979797979797978</v>
      </c>
      <c r="K1911" s="5" t="s">
        <v>25</v>
      </c>
      <c r="L1911" s="5" t="s">
        <v>25</v>
      </c>
      <c r="M1911" s="5">
        <f t="shared" si="249"/>
        <v>2024</v>
      </c>
      <c r="N1911" s="5" t="str">
        <f t="shared" si="250"/>
        <v>Octubre</v>
      </c>
      <c r="O1911" s="6" t="str">
        <f t="shared" si="251"/>
        <v>2024-2</v>
      </c>
      <c r="P1911" s="16">
        <v>0</v>
      </c>
      <c r="Q1911" s="16">
        <v>0</v>
      </c>
      <c r="R1911" s="5">
        <v>1</v>
      </c>
      <c r="S1911" s="5" t="s">
        <v>26</v>
      </c>
      <c r="T1911" s="5" t="str">
        <f t="shared" si="252"/>
        <v>906-2024-10-31</v>
      </c>
    </row>
    <row r="1912" spans="1:20" x14ac:dyDescent="0.3">
      <c r="A1912" s="25">
        <v>906</v>
      </c>
      <c r="B1912" s="23" t="s">
        <v>489</v>
      </c>
      <c r="C1912" s="5" t="s">
        <v>484</v>
      </c>
      <c r="D1912" s="5" t="s">
        <v>23</v>
      </c>
      <c r="E1912" s="5" t="s">
        <v>24</v>
      </c>
      <c r="F1912" s="6">
        <v>45596</v>
      </c>
      <c r="G1912" s="11">
        <v>99</v>
      </c>
      <c r="H1912" s="9">
        <v>97</v>
      </c>
      <c r="I1912" s="15">
        <f t="shared" si="255"/>
        <v>0.99</v>
      </c>
      <c r="J1912" s="15">
        <f t="shared" si="256"/>
        <v>0.99</v>
      </c>
      <c r="K1912" s="5" t="s">
        <v>25</v>
      </c>
      <c r="L1912" s="5" t="s">
        <v>25</v>
      </c>
      <c r="M1912" s="5">
        <f t="shared" si="249"/>
        <v>2024</v>
      </c>
      <c r="N1912" s="5" t="str">
        <f t="shared" si="250"/>
        <v>Noviembre</v>
      </c>
      <c r="O1912" s="6" t="str">
        <f t="shared" si="251"/>
        <v>2024-2</v>
      </c>
      <c r="P1912" s="16">
        <v>0</v>
      </c>
      <c r="Q1912" s="16">
        <v>0</v>
      </c>
      <c r="R1912" s="5">
        <v>1</v>
      </c>
      <c r="S1912" s="5" t="s">
        <v>26</v>
      </c>
      <c r="T1912" s="5" t="str">
        <f t="shared" si="252"/>
        <v>906-2024-11-30</v>
      </c>
    </row>
    <row r="1913" spans="1:20" x14ac:dyDescent="0.3">
      <c r="A1913" s="25">
        <v>906</v>
      </c>
      <c r="B1913" s="23" t="s">
        <v>489</v>
      </c>
      <c r="C1913" s="5" t="s">
        <v>484</v>
      </c>
      <c r="D1913" s="5" t="s">
        <v>23</v>
      </c>
      <c r="E1913" s="5" t="s">
        <v>24</v>
      </c>
      <c r="F1913" s="6">
        <v>45626</v>
      </c>
      <c r="G1913" s="11">
        <v>100</v>
      </c>
      <c r="H1913" s="9">
        <v>99</v>
      </c>
      <c r="I1913" s="15">
        <f t="shared" si="255"/>
        <v>1</v>
      </c>
      <c r="J1913" s="15">
        <f t="shared" si="256"/>
        <v>1</v>
      </c>
      <c r="K1913" s="5" t="s">
        <v>25</v>
      </c>
      <c r="L1913" s="5" t="s">
        <v>25</v>
      </c>
      <c r="M1913" s="5">
        <f t="shared" si="249"/>
        <v>2024</v>
      </c>
      <c r="N1913" s="5" t="str">
        <f t="shared" si="250"/>
        <v>Diciembre</v>
      </c>
      <c r="O1913" s="6" t="str">
        <f t="shared" si="251"/>
        <v>2024-1</v>
      </c>
      <c r="P1913" s="16">
        <v>0</v>
      </c>
      <c r="Q1913" s="16">
        <v>0</v>
      </c>
      <c r="R1913" s="5">
        <v>1</v>
      </c>
      <c r="S1913" s="5" t="s">
        <v>26</v>
      </c>
      <c r="T1913" s="5" t="str">
        <f t="shared" si="252"/>
        <v>906-2024-12-31</v>
      </c>
    </row>
    <row r="1914" spans="1:20" x14ac:dyDescent="0.3">
      <c r="A1914" s="25">
        <v>906</v>
      </c>
      <c r="B1914" s="23" t="s">
        <v>489</v>
      </c>
      <c r="C1914" s="5" t="s">
        <v>484</v>
      </c>
      <c r="D1914" s="5" t="s">
        <v>23</v>
      </c>
      <c r="E1914" s="5" t="s">
        <v>24</v>
      </c>
      <c r="F1914" s="6">
        <v>45657</v>
      </c>
      <c r="G1914" s="11">
        <v>100</v>
      </c>
      <c r="H1914" s="9">
        <v>100</v>
      </c>
      <c r="I1914" s="15">
        <f t="shared" si="255"/>
        <v>1</v>
      </c>
      <c r="J1914" s="15">
        <f t="shared" si="256"/>
        <v>1</v>
      </c>
      <c r="K1914" s="5" t="s">
        <v>25</v>
      </c>
      <c r="L1914" s="5" t="s">
        <v>25</v>
      </c>
      <c r="M1914" s="5">
        <f t="shared" si="249"/>
        <v>2024</v>
      </c>
      <c r="N1914" s="5" t="str">
        <f t="shared" si="250"/>
        <v>Abril</v>
      </c>
      <c r="O1914" s="6" t="str">
        <f t="shared" si="251"/>
        <v>2024-1</v>
      </c>
      <c r="P1914" s="16">
        <v>0</v>
      </c>
      <c r="Q1914" s="16">
        <v>0</v>
      </c>
      <c r="R1914" s="5">
        <v>1</v>
      </c>
      <c r="S1914" s="5" t="s">
        <v>26</v>
      </c>
      <c r="T1914" s="5" t="str">
        <f t="shared" si="252"/>
        <v>907-2024-04-30</v>
      </c>
    </row>
    <row r="1915" spans="1:20" x14ac:dyDescent="0.3">
      <c r="A1915" s="25">
        <v>907</v>
      </c>
      <c r="B1915" s="23" t="s">
        <v>490</v>
      </c>
      <c r="C1915" s="5" t="s">
        <v>484</v>
      </c>
      <c r="D1915" s="5" t="s">
        <v>23</v>
      </c>
      <c r="E1915" s="5" t="s">
        <v>24</v>
      </c>
      <c r="F1915" s="6">
        <v>45412</v>
      </c>
      <c r="G1915" s="11">
        <v>12</v>
      </c>
      <c r="H1915" s="9">
        <v>12</v>
      </c>
      <c r="I1915" s="15">
        <f t="shared" si="255"/>
        <v>1.3</v>
      </c>
      <c r="J1915" s="15">
        <f t="shared" si="256"/>
        <v>2.0833333333333335</v>
      </c>
      <c r="K1915" s="5" t="s">
        <v>25</v>
      </c>
      <c r="L1915" s="5" t="s">
        <v>25</v>
      </c>
      <c r="M1915" s="5">
        <f t="shared" si="249"/>
        <v>2024</v>
      </c>
      <c r="N1915" s="5" t="str">
        <f t="shared" si="250"/>
        <v>Mayo</v>
      </c>
      <c r="O1915" s="6" t="str">
        <f t="shared" si="251"/>
        <v>2024-1</v>
      </c>
      <c r="P1915" s="16">
        <v>0</v>
      </c>
      <c r="Q1915" s="16">
        <v>0</v>
      </c>
      <c r="R1915" s="5">
        <v>1</v>
      </c>
      <c r="S1915" s="5" t="s">
        <v>26</v>
      </c>
      <c r="T1915" s="5" t="str">
        <f t="shared" si="252"/>
        <v>907-2024-05-31</v>
      </c>
    </row>
    <row r="1916" spans="1:20" x14ac:dyDescent="0.3">
      <c r="A1916" s="25">
        <v>907</v>
      </c>
      <c r="B1916" s="23" t="s">
        <v>490</v>
      </c>
      <c r="C1916" s="5" t="s">
        <v>484</v>
      </c>
      <c r="D1916" s="5" t="s">
        <v>23</v>
      </c>
      <c r="E1916" s="5" t="s">
        <v>24</v>
      </c>
      <c r="F1916" s="6">
        <v>45443</v>
      </c>
      <c r="G1916" s="11">
        <v>12</v>
      </c>
      <c r="H1916" s="9">
        <v>25</v>
      </c>
      <c r="I1916" s="15">
        <f t="shared" si="255"/>
        <v>1.3</v>
      </c>
      <c r="J1916" s="15">
        <f t="shared" si="256"/>
        <v>4.333333333333333</v>
      </c>
      <c r="K1916" s="5" t="s">
        <v>25</v>
      </c>
      <c r="L1916" s="5" t="s">
        <v>25</v>
      </c>
      <c r="M1916" s="5">
        <f t="shared" si="249"/>
        <v>2024</v>
      </c>
      <c r="N1916" s="5" t="str">
        <f t="shared" si="250"/>
        <v>Junio</v>
      </c>
      <c r="O1916" s="6" t="str">
        <f t="shared" si="251"/>
        <v>2024-2</v>
      </c>
      <c r="P1916" s="16">
        <v>0</v>
      </c>
      <c r="Q1916" s="16">
        <v>0</v>
      </c>
      <c r="R1916" s="5">
        <v>1</v>
      </c>
      <c r="S1916" s="5" t="s">
        <v>26</v>
      </c>
      <c r="T1916" s="5" t="str">
        <f t="shared" si="252"/>
        <v>907-2024-06-30</v>
      </c>
    </row>
    <row r="1917" spans="1:20" x14ac:dyDescent="0.3">
      <c r="A1917" s="25">
        <v>907</v>
      </c>
      <c r="B1917" s="23" t="s">
        <v>490</v>
      </c>
      <c r="C1917" s="5" t="s">
        <v>484</v>
      </c>
      <c r="D1917" s="5" t="s">
        <v>23</v>
      </c>
      <c r="E1917" s="5" t="s">
        <v>24</v>
      </c>
      <c r="F1917" s="6">
        <v>45473</v>
      </c>
      <c r="G1917" s="11">
        <v>12</v>
      </c>
      <c r="H1917" s="9">
        <v>52</v>
      </c>
      <c r="I1917" s="15">
        <f t="shared" si="255"/>
        <v>0.98148148148148151</v>
      </c>
      <c r="J1917" s="15">
        <f t="shared" si="256"/>
        <v>0.98148148148148151</v>
      </c>
      <c r="K1917" s="5" t="s">
        <v>25</v>
      </c>
      <c r="L1917" s="5" t="s">
        <v>25</v>
      </c>
      <c r="M1917" s="5">
        <f t="shared" si="249"/>
        <v>2024</v>
      </c>
      <c r="N1917" s="5" t="str">
        <f t="shared" si="250"/>
        <v>Agosto</v>
      </c>
      <c r="O1917" s="6" t="str">
        <f t="shared" si="251"/>
        <v>2024-2</v>
      </c>
      <c r="P1917" s="16">
        <v>0</v>
      </c>
      <c r="Q1917" s="16">
        <v>0</v>
      </c>
      <c r="R1917" s="5">
        <v>1</v>
      </c>
      <c r="S1917" s="5" t="s">
        <v>26</v>
      </c>
      <c r="T1917" s="5" t="str">
        <f t="shared" si="252"/>
        <v>907-2024-08-31</v>
      </c>
    </row>
    <row r="1918" spans="1:20" x14ac:dyDescent="0.3">
      <c r="A1918" s="25">
        <v>907</v>
      </c>
      <c r="B1918" s="23" t="s">
        <v>490</v>
      </c>
      <c r="C1918" s="5" t="s">
        <v>484</v>
      </c>
      <c r="D1918" s="5" t="s">
        <v>23</v>
      </c>
      <c r="E1918" s="5" t="s">
        <v>24</v>
      </c>
      <c r="F1918" s="6">
        <v>45535</v>
      </c>
      <c r="G1918" s="11">
        <v>54</v>
      </c>
      <c r="H1918" s="9">
        <v>53</v>
      </c>
      <c r="I1918" s="15">
        <f t="shared" si="255"/>
        <v>1.0289855072463767</v>
      </c>
      <c r="J1918" s="15">
        <f t="shared" si="256"/>
        <v>1.0289855072463767</v>
      </c>
      <c r="K1918" s="5" t="s">
        <v>25</v>
      </c>
      <c r="L1918" s="5" t="s">
        <v>25</v>
      </c>
      <c r="M1918" s="5">
        <f t="shared" si="249"/>
        <v>2024</v>
      </c>
      <c r="N1918" s="5" t="str">
        <f t="shared" si="250"/>
        <v>Septiembre</v>
      </c>
      <c r="O1918" s="6" t="str">
        <f t="shared" si="251"/>
        <v>2024-2</v>
      </c>
      <c r="P1918" s="16">
        <v>0</v>
      </c>
      <c r="Q1918" s="16">
        <v>0</v>
      </c>
      <c r="R1918" s="5">
        <v>1</v>
      </c>
      <c r="S1918" s="5" t="s">
        <v>26</v>
      </c>
      <c r="T1918" s="5" t="str">
        <f t="shared" si="252"/>
        <v>907-2024-09-30</v>
      </c>
    </row>
    <row r="1919" spans="1:20" x14ac:dyDescent="0.3">
      <c r="A1919" s="25">
        <v>907</v>
      </c>
      <c r="B1919" s="23" t="s">
        <v>490</v>
      </c>
      <c r="C1919" s="5" t="s">
        <v>484</v>
      </c>
      <c r="D1919" s="5" t="s">
        <v>23</v>
      </c>
      <c r="E1919" s="5" t="s">
        <v>24</v>
      </c>
      <c r="F1919" s="6">
        <v>45565</v>
      </c>
      <c r="G1919" s="11">
        <v>69</v>
      </c>
      <c r="H1919" s="9">
        <v>71</v>
      </c>
      <c r="I1919" s="15">
        <f t="shared" si="255"/>
        <v>0.93258426966292129</v>
      </c>
      <c r="J1919" s="15">
        <f t="shared" si="256"/>
        <v>0.93258426966292129</v>
      </c>
      <c r="K1919" s="5" t="s">
        <v>25</v>
      </c>
      <c r="L1919" s="5" t="s">
        <v>25</v>
      </c>
      <c r="M1919" s="5">
        <f t="shared" si="249"/>
        <v>2024</v>
      </c>
      <c r="N1919" s="5" t="str">
        <f t="shared" si="250"/>
        <v>Octubre</v>
      </c>
      <c r="O1919" s="6" t="str">
        <f t="shared" si="251"/>
        <v>2024-2</v>
      </c>
      <c r="P1919" s="16">
        <v>0</v>
      </c>
      <c r="Q1919" s="16">
        <v>0</v>
      </c>
      <c r="R1919" s="5">
        <v>1</v>
      </c>
      <c r="S1919" s="5" t="s">
        <v>26</v>
      </c>
      <c r="T1919" s="5" t="str">
        <f t="shared" si="252"/>
        <v>907-2024-10-31</v>
      </c>
    </row>
    <row r="1920" spans="1:20" x14ac:dyDescent="0.3">
      <c r="A1920" s="25">
        <v>907</v>
      </c>
      <c r="B1920" s="23" t="s">
        <v>490</v>
      </c>
      <c r="C1920" s="5" t="s">
        <v>484</v>
      </c>
      <c r="D1920" s="5" t="s">
        <v>23</v>
      </c>
      <c r="E1920" s="5" t="s">
        <v>24</v>
      </c>
      <c r="F1920" s="6">
        <v>45596</v>
      </c>
      <c r="G1920" s="11">
        <v>89</v>
      </c>
      <c r="H1920" s="9">
        <v>83</v>
      </c>
      <c r="I1920" s="15">
        <f t="shared" si="255"/>
        <v>0.93258426966292129</v>
      </c>
      <c r="J1920" s="15">
        <f t="shared" si="256"/>
        <v>0.93258426966292129</v>
      </c>
      <c r="K1920" s="5" t="s">
        <v>25</v>
      </c>
      <c r="L1920" s="5" t="s">
        <v>25</v>
      </c>
      <c r="M1920" s="5">
        <f t="shared" si="249"/>
        <v>2024</v>
      </c>
      <c r="N1920" s="5" t="str">
        <f t="shared" si="250"/>
        <v>Noviembre</v>
      </c>
      <c r="O1920" s="6" t="str">
        <f t="shared" si="251"/>
        <v>2024-2</v>
      </c>
      <c r="P1920" s="16">
        <v>0</v>
      </c>
      <c r="Q1920" s="16">
        <v>0</v>
      </c>
      <c r="R1920" s="5">
        <v>1</v>
      </c>
      <c r="S1920" s="5" t="s">
        <v>26</v>
      </c>
      <c r="T1920" s="5" t="str">
        <f t="shared" si="252"/>
        <v>907-2024-11-30</v>
      </c>
    </row>
    <row r="1921" spans="1:20" x14ac:dyDescent="0.3">
      <c r="A1921" s="25">
        <v>907</v>
      </c>
      <c r="B1921" s="23" t="s">
        <v>490</v>
      </c>
      <c r="C1921" s="5" t="s">
        <v>484</v>
      </c>
      <c r="D1921" s="5" t="s">
        <v>23</v>
      </c>
      <c r="E1921" s="5" t="s">
        <v>24</v>
      </c>
      <c r="F1921" s="6">
        <v>45626</v>
      </c>
      <c r="G1921" s="11">
        <v>89</v>
      </c>
      <c r="H1921" s="9">
        <v>83</v>
      </c>
      <c r="I1921" s="15">
        <f t="shared" si="255"/>
        <v>1</v>
      </c>
      <c r="J1921" s="15">
        <f t="shared" si="256"/>
        <v>1</v>
      </c>
      <c r="K1921" s="5" t="s">
        <v>25</v>
      </c>
      <c r="L1921" s="5" t="s">
        <v>25</v>
      </c>
      <c r="M1921" s="5">
        <f t="shared" si="249"/>
        <v>2024</v>
      </c>
      <c r="N1921" s="5" t="str">
        <f t="shared" si="250"/>
        <v>Diciembre</v>
      </c>
      <c r="O1921" s="6" t="str">
        <f t="shared" si="251"/>
        <v>2024-1</v>
      </c>
      <c r="P1921" s="16">
        <v>0</v>
      </c>
      <c r="Q1921" s="16">
        <v>0</v>
      </c>
      <c r="R1921" s="5">
        <v>1</v>
      </c>
      <c r="S1921" s="5" t="s">
        <v>26</v>
      </c>
      <c r="T1921" s="5" t="str">
        <f t="shared" si="252"/>
        <v>907-2024-12-31</v>
      </c>
    </row>
    <row r="1922" spans="1:20" x14ac:dyDescent="0.3">
      <c r="A1922" s="25">
        <v>907</v>
      </c>
      <c r="B1922" s="23" t="s">
        <v>490</v>
      </c>
      <c r="C1922" s="5" t="s">
        <v>484</v>
      </c>
      <c r="D1922" s="5" t="s">
        <v>23</v>
      </c>
      <c r="E1922" s="5" t="s">
        <v>24</v>
      </c>
      <c r="F1922" s="6">
        <v>45657</v>
      </c>
      <c r="G1922" s="11">
        <v>100</v>
      </c>
      <c r="H1922" s="11">
        <v>100</v>
      </c>
      <c r="I1922" s="15">
        <f t="shared" si="255"/>
        <v>1</v>
      </c>
      <c r="J1922" s="15">
        <f t="shared" si="256"/>
        <v>1</v>
      </c>
      <c r="K1922" s="5" t="s">
        <v>25</v>
      </c>
      <c r="L1922" s="5" t="s">
        <v>25</v>
      </c>
      <c r="M1922" s="5">
        <f t="shared" si="249"/>
        <v>2024</v>
      </c>
      <c r="N1922" s="5" t="str">
        <f t="shared" si="250"/>
        <v>Junio</v>
      </c>
      <c r="O1922" s="6" t="str">
        <f t="shared" si="251"/>
        <v>2024-2</v>
      </c>
      <c r="P1922" s="16">
        <v>0</v>
      </c>
      <c r="Q1922" s="16">
        <v>0</v>
      </c>
      <c r="R1922" s="5">
        <v>1</v>
      </c>
      <c r="S1922" s="5" t="s">
        <v>26</v>
      </c>
      <c r="T1922" s="5" t="str">
        <f t="shared" si="252"/>
        <v>908-2024-06-30</v>
      </c>
    </row>
    <row r="1923" spans="1:20" x14ac:dyDescent="0.3">
      <c r="A1923" s="25">
        <v>908</v>
      </c>
      <c r="B1923" s="23" t="s">
        <v>491</v>
      </c>
      <c r="C1923" s="5" t="s">
        <v>87</v>
      </c>
      <c r="D1923" s="5" t="s">
        <v>23</v>
      </c>
      <c r="E1923" s="5" t="s">
        <v>24</v>
      </c>
      <c r="F1923" s="6">
        <v>45473</v>
      </c>
      <c r="G1923" s="11">
        <v>20</v>
      </c>
      <c r="H1923" s="9">
        <v>20</v>
      </c>
      <c r="I1923" s="15">
        <f t="shared" si="255"/>
        <v>1</v>
      </c>
      <c r="J1923" s="15">
        <f t="shared" si="256"/>
        <v>1</v>
      </c>
      <c r="K1923" s="5" t="s">
        <v>25</v>
      </c>
      <c r="L1923" s="5" t="s">
        <v>25</v>
      </c>
      <c r="M1923" s="5">
        <f t="shared" si="249"/>
        <v>2024</v>
      </c>
      <c r="N1923" s="5" t="str">
        <f t="shared" si="250"/>
        <v>Julio</v>
      </c>
      <c r="O1923" s="6" t="str">
        <f t="shared" si="251"/>
        <v>2024-2</v>
      </c>
      <c r="P1923" s="16">
        <v>0</v>
      </c>
      <c r="Q1923" s="16">
        <v>0</v>
      </c>
      <c r="R1923" s="5">
        <v>1</v>
      </c>
      <c r="S1923" s="5" t="s">
        <v>56</v>
      </c>
      <c r="T1923" s="5" t="str">
        <f t="shared" si="252"/>
        <v>908-2024-07-31</v>
      </c>
    </row>
    <row r="1924" spans="1:20" x14ac:dyDescent="0.3">
      <c r="A1924" s="25">
        <v>908</v>
      </c>
      <c r="B1924" s="23" t="s">
        <v>491</v>
      </c>
      <c r="C1924" s="5" t="s">
        <v>87</v>
      </c>
      <c r="D1924" s="5" t="s">
        <v>23</v>
      </c>
      <c r="E1924" s="5" t="s">
        <v>24</v>
      </c>
      <c r="F1924" s="6">
        <v>45504</v>
      </c>
      <c r="G1924" s="11">
        <v>20</v>
      </c>
      <c r="H1924" s="9">
        <v>20</v>
      </c>
      <c r="I1924" s="15">
        <f t="shared" si="255"/>
        <v>0.95522388059701491</v>
      </c>
      <c r="J1924" s="15">
        <f t="shared" si="256"/>
        <v>0.95522388059701491</v>
      </c>
      <c r="K1924" s="5" t="s">
        <v>25</v>
      </c>
      <c r="L1924" s="5" t="s">
        <v>25</v>
      </c>
      <c r="M1924" s="5">
        <f t="shared" si="249"/>
        <v>2024</v>
      </c>
      <c r="N1924" s="5" t="str">
        <f t="shared" si="250"/>
        <v>Agosto</v>
      </c>
      <c r="O1924" s="6" t="str">
        <f t="shared" si="251"/>
        <v>2024-2</v>
      </c>
      <c r="P1924" s="16">
        <v>0</v>
      </c>
      <c r="Q1924" s="16">
        <v>0</v>
      </c>
      <c r="R1924" s="5">
        <v>1</v>
      </c>
      <c r="S1924" s="5" t="s">
        <v>56</v>
      </c>
      <c r="T1924" s="5" t="str">
        <f t="shared" si="252"/>
        <v>908-2024-08-31</v>
      </c>
    </row>
    <row r="1925" spans="1:20" x14ac:dyDescent="0.3">
      <c r="A1925" s="25">
        <v>908</v>
      </c>
      <c r="B1925" s="23" t="s">
        <v>491</v>
      </c>
      <c r="C1925" s="5" t="s">
        <v>87</v>
      </c>
      <c r="D1925" s="5" t="s">
        <v>23</v>
      </c>
      <c r="E1925" s="5" t="s">
        <v>24</v>
      </c>
      <c r="F1925" s="6">
        <v>45535</v>
      </c>
      <c r="G1925" s="11">
        <v>67</v>
      </c>
      <c r="H1925" s="9">
        <v>64</v>
      </c>
      <c r="I1925" s="15">
        <f t="shared" si="255"/>
        <v>1</v>
      </c>
      <c r="J1925" s="15">
        <f t="shared" si="256"/>
        <v>1</v>
      </c>
      <c r="K1925" s="5" t="s">
        <v>25</v>
      </c>
      <c r="L1925" s="5" t="s">
        <v>25</v>
      </c>
      <c r="M1925" s="5">
        <f t="shared" ref="M1925:M1988" si="257">YEAR(F1926)</f>
        <v>2024</v>
      </c>
      <c r="N1925" s="5" t="str">
        <f t="shared" ref="N1925:N1988" si="258">PROPER(TEXT(F1926,"mmmm"))</f>
        <v>Septiembre</v>
      </c>
      <c r="O1925" s="6" t="str">
        <f t="shared" ref="O1925:O1988" si="259">IF(OR(N1926="Enero",N1926="Febrero",N1926="Marzo",N1926="Abril",N1926="Mayo",N1926="Junio"),M1926&amp;"-1",IF(OR(N1926="Julio",N1926="Agosto",N1926="Septiembre",N1926="Octubre",N1926="Noviembre",N1926="Diciembre"),M1926&amp;"-2"))</f>
        <v>2024-2</v>
      </c>
      <c r="P1925" s="16">
        <v>0</v>
      </c>
      <c r="Q1925" s="16">
        <v>0</v>
      </c>
      <c r="R1925" s="5">
        <v>1</v>
      </c>
      <c r="S1925" s="5" t="s">
        <v>56</v>
      </c>
      <c r="T1925" s="5" t="str">
        <f t="shared" ref="T1925:T1988" si="260">A1926&amp;"-"&amp;YEAR(F1926)&amp;"-"&amp;IF(LEN(MONTH(F1926))=1,"0"&amp;MONTH(F1926),MONTH(F1926))&amp;"-"&amp;DAY(F1926)</f>
        <v>908-2024-09-30</v>
      </c>
    </row>
    <row r="1926" spans="1:20" x14ac:dyDescent="0.3">
      <c r="A1926" s="25">
        <v>908</v>
      </c>
      <c r="B1926" s="23" t="s">
        <v>491</v>
      </c>
      <c r="C1926" s="5" t="s">
        <v>87</v>
      </c>
      <c r="D1926" s="5" t="s">
        <v>23</v>
      </c>
      <c r="E1926" s="5" t="s">
        <v>24</v>
      </c>
      <c r="F1926" s="6">
        <v>45565</v>
      </c>
      <c r="G1926" s="11">
        <v>84</v>
      </c>
      <c r="H1926" s="9">
        <v>84</v>
      </c>
      <c r="I1926" s="15">
        <f t="shared" si="255"/>
        <v>0.95</v>
      </c>
      <c r="J1926" s="15">
        <f t="shared" si="256"/>
        <v>0.95</v>
      </c>
      <c r="K1926" s="5" t="s">
        <v>25</v>
      </c>
      <c r="L1926" s="5" t="s">
        <v>25</v>
      </c>
      <c r="M1926" s="5">
        <f t="shared" si="257"/>
        <v>2024</v>
      </c>
      <c r="N1926" s="5" t="str">
        <f t="shared" si="258"/>
        <v>Octubre</v>
      </c>
      <c r="O1926" s="6" t="str">
        <f t="shared" si="259"/>
        <v>2024-2</v>
      </c>
      <c r="P1926" s="16">
        <v>0</v>
      </c>
      <c r="Q1926" s="16">
        <v>0</v>
      </c>
      <c r="R1926" s="5">
        <v>1</v>
      </c>
      <c r="S1926" s="5" t="s">
        <v>56</v>
      </c>
      <c r="T1926" s="5" t="str">
        <f t="shared" si="260"/>
        <v>908-2024-10-31</v>
      </c>
    </row>
    <row r="1927" spans="1:20" x14ac:dyDescent="0.3">
      <c r="A1927" s="25">
        <v>908</v>
      </c>
      <c r="B1927" s="23" t="s">
        <v>491</v>
      </c>
      <c r="C1927" s="5" t="s">
        <v>87</v>
      </c>
      <c r="D1927" s="5" t="s">
        <v>23</v>
      </c>
      <c r="E1927" s="5" t="s">
        <v>24</v>
      </c>
      <c r="F1927" s="6">
        <v>45596</v>
      </c>
      <c r="G1927" s="11">
        <v>100</v>
      </c>
      <c r="H1927" s="9">
        <v>95</v>
      </c>
      <c r="I1927" s="15">
        <f t="shared" si="255"/>
        <v>0.99</v>
      </c>
      <c r="J1927" s="15">
        <f t="shared" si="256"/>
        <v>0.99</v>
      </c>
      <c r="K1927" s="5" t="s">
        <v>25</v>
      </c>
      <c r="L1927" s="5" t="s">
        <v>25</v>
      </c>
      <c r="M1927" s="5">
        <f t="shared" si="257"/>
        <v>2024</v>
      </c>
      <c r="N1927" s="5" t="str">
        <f t="shared" si="258"/>
        <v>Noviembre</v>
      </c>
      <c r="O1927" s="6" t="str">
        <f t="shared" si="259"/>
        <v>2024-2</v>
      </c>
      <c r="P1927" s="16">
        <v>0</v>
      </c>
      <c r="Q1927" s="16">
        <v>0</v>
      </c>
      <c r="R1927" s="5">
        <v>1</v>
      </c>
      <c r="S1927" s="5" t="s">
        <v>56</v>
      </c>
      <c r="T1927" s="5" t="str">
        <f t="shared" si="260"/>
        <v>908-2024-11-30</v>
      </c>
    </row>
    <row r="1928" spans="1:20" x14ac:dyDescent="0.3">
      <c r="A1928" s="25">
        <v>908</v>
      </c>
      <c r="B1928" s="23" t="s">
        <v>491</v>
      </c>
      <c r="C1928" s="5" t="s">
        <v>87</v>
      </c>
      <c r="D1928" s="5" t="s">
        <v>23</v>
      </c>
      <c r="E1928" s="5" t="s">
        <v>24</v>
      </c>
      <c r="F1928" s="6">
        <v>45626</v>
      </c>
      <c r="G1928" s="11">
        <v>100</v>
      </c>
      <c r="H1928" s="9">
        <v>99</v>
      </c>
      <c r="I1928" s="15">
        <f t="shared" si="255"/>
        <v>1</v>
      </c>
      <c r="J1928" s="15">
        <f t="shared" si="256"/>
        <v>1</v>
      </c>
      <c r="K1928" s="5" t="s">
        <v>25</v>
      </c>
      <c r="L1928" s="5" t="s">
        <v>25</v>
      </c>
      <c r="M1928" s="5">
        <f t="shared" si="257"/>
        <v>2024</v>
      </c>
      <c r="N1928" s="5" t="str">
        <f t="shared" si="258"/>
        <v>Diciembre</v>
      </c>
      <c r="O1928" s="6" t="str">
        <f t="shared" si="259"/>
        <v>2022-1</v>
      </c>
      <c r="P1928" s="16">
        <v>0</v>
      </c>
      <c r="Q1928" s="16">
        <v>0</v>
      </c>
      <c r="R1928" s="5">
        <v>1</v>
      </c>
      <c r="S1928" s="5" t="s">
        <v>56</v>
      </c>
      <c r="T1928" s="5" t="str">
        <f t="shared" si="260"/>
        <v>908-2024-12-31</v>
      </c>
    </row>
    <row r="1929" spans="1:20" x14ac:dyDescent="0.3">
      <c r="A1929" s="25">
        <v>908</v>
      </c>
      <c r="B1929" s="23" t="s">
        <v>491</v>
      </c>
      <c r="C1929" s="5" t="s">
        <v>87</v>
      </c>
      <c r="D1929" s="5" t="s">
        <v>23</v>
      </c>
      <c r="E1929" s="5" t="s">
        <v>24</v>
      </c>
      <c r="F1929" s="6">
        <v>45657</v>
      </c>
      <c r="G1929" s="11">
        <v>100</v>
      </c>
      <c r="H1929" s="9">
        <v>100</v>
      </c>
      <c r="I1929" s="15">
        <f t="shared" si="255"/>
        <v>0.6</v>
      </c>
      <c r="J1929" s="15">
        <f t="shared" si="256"/>
        <v>0.6</v>
      </c>
      <c r="K1929" s="5" t="s">
        <v>25</v>
      </c>
      <c r="L1929" s="5" t="s">
        <v>25</v>
      </c>
      <c r="M1929" s="5">
        <f t="shared" si="257"/>
        <v>2022</v>
      </c>
      <c r="N1929" s="5" t="str">
        <f t="shared" si="258"/>
        <v>Junio</v>
      </c>
      <c r="O1929" s="6" t="str">
        <f t="shared" si="259"/>
        <v>2022-2</v>
      </c>
      <c r="P1929" s="16">
        <v>0</v>
      </c>
      <c r="Q1929" s="16">
        <v>0</v>
      </c>
      <c r="R1929" s="5">
        <v>1</v>
      </c>
      <c r="S1929" s="5" t="s">
        <v>56</v>
      </c>
      <c r="T1929" s="5" t="str">
        <f t="shared" si="260"/>
        <v>10.1-2022-06-30</v>
      </c>
    </row>
    <row r="1930" spans="1:20" x14ac:dyDescent="0.3">
      <c r="A1930" s="5" t="s">
        <v>492</v>
      </c>
      <c r="B1930" s="5" t="s">
        <v>493</v>
      </c>
      <c r="C1930" s="5" t="s">
        <v>222</v>
      </c>
      <c r="D1930" s="5" t="s">
        <v>23</v>
      </c>
      <c r="E1930" s="5" t="s">
        <v>24</v>
      </c>
      <c r="F1930" s="6">
        <v>44742</v>
      </c>
      <c r="G1930" s="5">
        <v>50</v>
      </c>
      <c r="H1930" s="9">
        <v>30</v>
      </c>
      <c r="I1930" s="15">
        <v>0.6</v>
      </c>
      <c r="J1930" s="15">
        <v>0.6</v>
      </c>
      <c r="K1930" s="5" t="s">
        <v>25</v>
      </c>
      <c r="L1930" s="5" t="s">
        <v>25</v>
      </c>
      <c r="M1930" s="5">
        <f t="shared" si="257"/>
        <v>2022</v>
      </c>
      <c r="N1930" s="5" t="str">
        <f t="shared" si="258"/>
        <v>Diciembre</v>
      </c>
      <c r="O1930" s="6" t="str">
        <f t="shared" si="259"/>
        <v>2023-1</v>
      </c>
      <c r="P1930" s="5">
        <v>0</v>
      </c>
      <c r="Q1930" s="5">
        <v>0</v>
      </c>
      <c r="R1930" s="5">
        <v>1</v>
      </c>
      <c r="S1930" s="5" t="s">
        <v>26</v>
      </c>
      <c r="T1930" s="5" t="str">
        <f t="shared" si="260"/>
        <v>10.1-2022-12-31</v>
      </c>
    </row>
    <row r="1931" spans="1:20" x14ac:dyDescent="0.3">
      <c r="A1931" s="5" t="s">
        <v>492</v>
      </c>
      <c r="B1931" s="5" t="s">
        <v>493</v>
      </c>
      <c r="C1931" s="5" t="s">
        <v>222</v>
      </c>
      <c r="D1931" s="5" t="s">
        <v>23</v>
      </c>
      <c r="E1931" s="5" t="s">
        <v>24</v>
      </c>
      <c r="F1931" s="6">
        <v>44926</v>
      </c>
      <c r="G1931" s="5">
        <v>87</v>
      </c>
      <c r="H1931" s="9">
        <v>89</v>
      </c>
      <c r="I1931" s="15">
        <v>1.022988505747126</v>
      </c>
      <c r="J1931" s="15">
        <v>1.022988505747126</v>
      </c>
      <c r="K1931" s="5" t="s">
        <v>25</v>
      </c>
      <c r="L1931" s="5" t="s">
        <v>25</v>
      </c>
      <c r="M1931" s="5">
        <f t="shared" si="257"/>
        <v>2023</v>
      </c>
      <c r="N1931" s="5" t="str">
        <f t="shared" si="258"/>
        <v>Enero</v>
      </c>
      <c r="O1931" s="6" t="str">
        <f t="shared" si="259"/>
        <v>2023-1</v>
      </c>
      <c r="P1931" s="5">
        <v>0</v>
      </c>
      <c r="Q1931" s="5">
        <v>0</v>
      </c>
      <c r="R1931" s="5">
        <v>1</v>
      </c>
      <c r="S1931" s="5" t="s">
        <v>26</v>
      </c>
      <c r="T1931" s="5" t="str">
        <f t="shared" si="260"/>
        <v>10.1-2023-01-30</v>
      </c>
    </row>
    <row r="1932" spans="1:20" x14ac:dyDescent="0.3">
      <c r="A1932" s="5" t="s">
        <v>492</v>
      </c>
      <c r="B1932" s="5" t="s">
        <v>493</v>
      </c>
      <c r="C1932" s="5" t="s">
        <v>222</v>
      </c>
      <c r="D1932" s="5" t="s">
        <v>23</v>
      </c>
      <c r="E1932" s="5" t="s">
        <v>24</v>
      </c>
      <c r="F1932" s="6">
        <v>44956</v>
      </c>
      <c r="G1932" s="5">
        <v>97</v>
      </c>
      <c r="H1932" s="9">
        <v>97</v>
      </c>
      <c r="I1932" s="15">
        <f>IFERROR(IF((H1933/G1933)&gt;1.3,1.3,H1933/G1933),"")</f>
        <v>1</v>
      </c>
      <c r="J1932" s="15">
        <f>IFERROR(IF((H1933/G1933)&gt;H1933/G1933,1.3,H1933/G1933),"")</f>
        <v>1</v>
      </c>
      <c r="K1932" s="5" t="s">
        <v>25</v>
      </c>
      <c r="L1932" s="5" t="s">
        <v>25</v>
      </c>
      <c r="M1932" s="5">
        <f t="shared" si="257"/>
        <v>2023</v>
      </c>
      <c r="N1932" s="5" t="str">
        <f t="shared" si="258"/>
        <v>Febrero</v>
      </c>
      <c r="O1932" s="6" t="str">
        <f t="shared" si="259"/>
        <v>2023-1</v>
      </c>
      <c r="P1932" s="5">
        <v>0</v>
      </c>
      <c r="Q1932" s="5">
        <v>0</v>
      </c>
      <c r="R1932" s="5">
        <v>1</v>
      </c>
      <c r="S1932" s="5" t="s">
        <v>26</v>
      </c>
      <c r="T1932" s="5" t="str">
        <f t="shared" si="260"/>
        <v>10.1-2023-02-28</v>
      </c>
    </row>
    <row r="1933" spans="1:20" x14ac:dyDescent="0.3">
      <c r="A1933" s="5" t="s">
        <v>492</v>
      </c>
      <c r="B1933" s="5" t="s">
        <v>493</v>
      </c>
      <c r="C1933" s="5" t="s">
        <v>222</v>
      </c>
      <c r="D1933" s="5" t="s">
        <v>23</v>
      </c>
      <c r="E1933" s="5" t="s">
        <v>24</v>
      </c>
      <c r="F1933" s="6">
        <v>44985</v>
      </c>
      <c r="G1933" s="5">
        <v>97</v>
      </c>
      <c r="H1933" s="9">
        <v>97</v>
      </c>
      <c r="I1933" s="15">
        <f>IFERROR(IF((H1934/G1934)&gt;1.3,1.3,H1934/G1934),"")</f>
        <v>1</v>
      </c>
      <c r="J1933" s="15">
        <f>IFERROR(IF((H1934/G1934)&gt;H1934/G1934,1.3,H1934/G1934),"")</f>
        <v>1</v>
      </c>
      <c r="K1933" s="5" t="s">
        <v>25</v>
      </c>
      <c r="L1933" s="5" t="s">
        <v>25</v>
      </c>
      <c r="M1933" s="5">
        <f t="shared" si="257"/>
        <v>2023</v>
      </c>
      <c r="N1933" s="5" t="str">
        <f t="shared" si="258"/>
        <v>Marzo</v>
      </c>
      <c r="O1933" s="6" t="str">
        <f t="shared" si="259"/>
        <v>2022-2</v>
      </c>
      <c r="P1933" s="5">
        <v>0</v>
      </c>
      <c r="Q1933" s="5">
        <v>0</v>
      </c>
      <c r="R1933" s="5">
        <v>1</v>
      </c>
      <c r="S1933" s="5" t="s">
        <v>26</v>
      </c>
      <c r="T1933" s="5" t="str">
        <f t="shared" si="260"/>
        <v>10.1-2023-03-31</v>
      </c>
    </row>
    <row r="1934" spans="1:20" x14ac:dyDescent="0.3">
      <c r="A1934" s="5" t="s">
        <v>492</v>
      </c>
      <c r="B1934" s="5" t="s">
        <v>493</v>
      </c>
      <c r="C1934" s="5" t="s">
        <v>222</v>
      </c>
      <c r="D1934" s="5" t="s">
        <v>23</v>
      </c>
      <c r="E1934" s="5" t="s">
        <v>24</v>
      </c>
      <c r="F1934" s="6">
        <v>45016</v>
      </c>
      <c r="G1934" s="5">
        <v>100</v>
      </c>
      <c r="H1934" s="9">
        <v>100</v>
      </c>
      <c r="I1934" s="15">
        <f>IFERROR(IF((H1935/G1935)&gt;1.3,1.3,H1935/G1935),"")</f>
        <v>1.0059523809523812</v>
      </c>
      <c r="J1934" s="15">
        <f>IFERROR(IF((H1935/G1935)&gt;H1935/G1935,1.3,H1935/G1935),"")</f>
        <v>1.0059523809523812</v>
      </c>
      <c r="K1934" s="5" t="s">
        <v>25</v>
      </c>
      <c r="L1934" s="5" t="s">
        <v>25</v>
      </c>
      <c r="M1934" s="5">
        <f t="shared" si="257"/>
        <v>2022</v>
      </c>
      <c r="N1934" s="5" t="str">
        <f t="shared" si="258"/>
        <v>Diciembre</v>
      </c>
      <c r="O1934" s="6" t="str">
        <f t="shared" si="259"/>
        <v>2023-2</v>
      </c>
      <c r="P1934" s="5">
        <v>0</v>
      </c>
      <c r="Q1934" s="5">
        <v>0</v>
      </c>
      <c r="R1934" s="5">
        <v>1</v>
      </c>
      <c r="S1934" s="5" t="s">
        <v>26</v>
      </c>
      <c r="T1934" s="5" t="str">
        <f t="shared" si="260"/>
        <v>108.1-2022-12-31</v>
      </c>
    </row>
    <row r="1935" spans="1:20" x14ac:dyDescent="0.3">
      <c r="A1935" s="5" t="s">
        <v>494</v>
      </c>
      <c r="B1935" s="5" t="s">
        <v>93</v>
      </c>
      <c r="C1935" s="5" t="s">
        <v>198</v>
      </c>
      <c r="D1935" s="5" t="s">
        <v>73</v>
      </c>
      <c r="E1935" s="5" t="s">
        <v>24</v>
      </c>
      <c r="F1935" s="6">
        <v>44926</v>
      </c>
      <c r="G1935" s="5">
        <v>80</v>
      </c>
      <c r="H1935" s="5">
        <v>80.476190476190496</v>
      </c>
      <c r="I1935" s="15">
        <v>1.0059523809523809</v>
      </c>
      <c r="J1935" s="15">
        <v>1.0059523809523809</v>
      </c>
      <c r="K1935" s="5" t="s">
        <v>25</v>
      </c>
      <c r="L1935" s="5" t="s">
        <v>25</v>
      </c>
      <c r="M1935" s="5">
        <f t="shared" si="257"/>
        <v>2023</v>
      </c>
      <c r="N1935" s="5" t="str">
        <f t="shared" si="258"/>
        <v>Octubre</v>
      </c>
      <c r="O1935" s="6" t="str">
        <f t="shared" si="259"/>
        <v>2023-2</v>
      </c>
      <c r="P1935" s="5">
        <v>0</v>
      </c>
      <c r="Q1935" s="5">
        <v>0</v>
      </c>
      <c r="R1935" s="5">
        <v>0</v>
      </c>
      <c r="S1935" s="5" t="s">
        <v>51</v>
      </c>
      <c r="T1935" s="5" t="str">
        <f t="shared" si="260"/>
        <v>108.1-2023-10-31</v>
      </c>
    </row>
    <row r="1936" spans="1:20" x14ac:dyDescent="0.3">
      <c r="A1936" s="25" t="s">
        <v>494</v>
      </c>
      <c r="B1936" s="5" t="s">
        <v>93</v>
      </c>
      <c r="C1936" s="5" t="s">
        <v>198</v>
      </c>
      <c r="D1936" s="5" t="s">
        <v>73</v>
      </c>
      <c r="E1936" s="5" t="s">
        <v>24</v>
      </c>
      <c r="F1936" s="6">
        <v>45230</v>
      </c>
      <c r="G1936" s="5">
        <v>80</v>
      </c>
      <c r="H1936" s="9">
        <v>92.953627628463991</v>
      </c>
      <c r="I1936" s="15">
        <f>IFERROR(IF((H1937/G1937)&gt;1.3,1.3,H1937/G1937),"")</f>
        <v>1.0059523809523812</v>
      </c>
      <c r="J1936" s="15">
        <f>IFERROR(IF((H1937/G1937)&gt;H1937/G1937,1.3,H1937/G1937),"")</f>
        <v>1.0059523809523812</v>
      </c>
      <c r="K1936" s="5" t="s">
        <v>25</v>
      </c>
      <c r="L1936" s="5" t="s">
        <v>25</v>
      </c>
      <c r="M1936" s="5">
        <f t="shared" si="257"/>
        <v>2023</v>
      </c>
      <c r="N1936" s="5" t="str">
        <f t="shared" si="258"/>
        <v>Diciembre</v>
      </c>
      <c r="O1936" s="6" t="str">
        <f t="shared" si="259"/>
        <v>2023-2</v>
      </c>
      <c r="P1936" s="16">
        <v>0</v>
      </c>
      <c r="Q1936" s="16">
        <v>0</v>
      </c>
      <c r="R1936" s="5">
        <v>0</v>
      </c>
      <c r="S1936" s="5" t="s">
        <v>51</v>
      </c>
      <c r="T1936" s="5" t="str">
        <f t="shared" si="260"/>
        <v>108.1-2023-12-31</v>
      </c>
    </row>
    <row r="1937" spans="1:20" x14ac:dyDescent="0.3">
      <c r="A1937" s="5" t="s">
        <v>494</v>
      </c>
      <c r="B1937" s="5" t="s">
        <v>93</v>
      </c>
      <c r="C1937" s="5" t="s">
        <v>198</v>
      </c>
      <c r="D1937" s="5" t="s">
        <v>73</v>
      </c>
      <c r="E1937" s="5" t="s">
        <v>24</v>
      </c>
      <c r="F1937" s="6">
        <v>45291</v>
      </c>
      <c r="G1937" s="5">
        <v>80</v>
      </c>
      <c r="H1937" s="9">
        <v>80.476190476190496</v>
      </c>
      <c r="I1937" s="21">
        <v>1.0059523809523809</v>
      </c>
      <c r="J1937" s="15">
        <v>1.0059523809523809</v>
      </c>
      <c r="K1937" s="5" t="s">
        <v>25</v>
      </c>
      <c r="L1937" s="5" t="s">
        <v>25</v>
      </c>
      <c r="M1937" s="5">
        <f t="shared" si="257"/>
        <v>2023</v>
      </c>
      <c r="N1937" s="5" t="str">
        <f t="shared" si="258"/>
        <v>Octubre</v>
      </c>
      <c r="O1937" s="6" t="str">
        <f t="shared" si="259"/>
        <v>2023-2</v>
      </c>
      <c r="P1937" s="5">
        <v>0</v>
      </c>
      <c r="Q1937" s="5">
        <v>0</v>
      </c>
      <c r="R1937" s="5">
        <v>0</v>
      </c>
      <c r="S1937" s="5" t="s">
        <v>51</v>
      </c>
      <c r="T1937" s="5" t="str">
        <f t="shared" si="260"/>
        <v>108.10-2023-10-31</v>
      </c>
    </row>
    <row r="1938" spans="1:20" x14ac:dyDescent="0.3">
      <c r="A1938" s="25" t="s">
        <v>495</v>
      </c>
      <c r="B1938" s="5" t="s">
        <v>93</v>
      </c>
      <c r="C1938" s="5" t="s">
        <v>216</v>
      </c>
      <c r="D1938" s="5" t="s">
        <v>73</v>
      </c>
      <c r="E1938" s="5" t="s">
        <v>24</v>
      </c>
      <c r="F1938" s="6">
        <v>45230</v>
      </c>
      <c r="G1938" s="5">
        <v>80</v>
      </c>
      <c r="H1938" s="9">
        <v>89.440265168623696</v>
      </c>
      <c r="I1938" s="15">
        <f>IFERROR(IF((H1939/G1939)&gt;1.3,1.3,H1939/G1939),"")</f>
        <v>1.1180033146077961</v>
      </c>
      <c r="J1938" s="15">
        <f>IFERROR(IF((H1939/G1939)&gt;H1939/G1939,1.3,H1939/G1939),"")</f>
        <v>1.1180033146077961</v>
      </c>
      <c r="K1938" s="5" t="s">
        <v>25</v>
      </c>
      <c r="L1938" s="5" t="s">
        <v>25</v>
      </c>
      <c r="M1938" s="5">
        <f t="shared" si="257"/>
        <v>2023</v>
      </c>
      <c r="N1938" s="5" t="str">
        <f t="shared" si="258"/>
        <v>Diciembre</v>
      </c>
      <c r="O1938" s="6" t="str">
        <f t="shared" si="259"/>
        <v>2023-2</v>
      </c>
      <c r="P1938" s="16">
        <v>0</v>
      </c>
      <c r="Q1938" s="16">
        <v>0</v>
      </c>
      <c r="R1938" s="5">
        <v>0</v>
      </c>
      <c r="S1938" s="5" t="s">
        <v>51</v>
      </c>
      <c r="T1938" s="5" t="str">
        <f t="shared" si="260"/>
        <v>108.10-2023-12-31</v>
      </c>
    </row>
    <row r="1939" spans="1:20" x14ac:dyDescent="0.3">
      <c r="A1939" s="5" t="s">
        <v>495</v>
      </c>
      <c r="B1939" s="5" t="s">
        <v>93</v>
      </c>
      <c r="C1939" s="5" t="s">
        <v>216</v>
      </c>
      <c r="D1939" s="5" t="s">
        <v>73</v>
      </c>
      <c r="E1939" s="5" t="s">
        <v>24</v>
      </c>
      <c r="F1939" s="6">
        <v>45291</v>
      </c>
      <c r="G1939" s="5">
        <v>80</v>
      </c>
      <c r="H1939" s="5">
        <v>89.440265168623696</v>
      </c>
      <c r="I1939" s="15">
        <v>1.1180033146077959</v>
      </c>
      <c r="J1939" s="15">
        <v>1.1180033146077959</v>
      </c>
      <c r="K1939" s="5" t="s">
        <v>25</v>
      </c>
      <c r="L1939" s="5" t="s">
        <v>25</v>
      </c>
      <c r="M1939" s="5">
        <f t="shared" si="257"/>
        <v>2023</v>
      </c>
      <c r="N1939" s="5" t="str">
        <f t="shared" si="258"/>
        <v>Octubre</v>
      </c>
      <c r="O1939" s="6" t="str">
        <f t="shared" si="259"/>
        <v>2023-2</v>
      </c>
      <c r="P1939" s="5">
        <v>0</v>
      </c>
      <c r="Q1939" s="5">
        <v>0</v>
      </c>
      <c r="R1939" s="5">
        <v>0</v>
      </c>
      <c r="S1939" s="5" t="s">
        <v>51</v>
      </c>
      <c r="T1939" s="5" t="str">
        <f t="shared" si="260"/>
        <v>108.11-2023-10-31</v>
      </c>
    </row>
    <row r="1940" spans="1:20" x14ac:dyDescent="0.3">
      <c r="A1940" s="25" t="s">
        <v>496</v>
      </c>
      <c r="B1940" s="5" t="s">
        <v>93</v>
      </c>
      <c r="C1940" s="5" t="s">
        <v>194</v>
      </c>
      <c r="D1940" s="5" t="s">
        <v>73</v>
      </c>
      <c r="E1940" s="5" t="s">
        <v>24</v>
      </c>
      <c r="F1940" s="6">
        <v>45230</v>
      </c>
      <c r="G1940" s="5">
        <v>80</v>
      </c>
      <c r="H1940" s="9">
        <v>96.689723320158109</v>
      </c>
      <c r="I1940" s="15">
        <f>IFERROR(IF((H1941/G1941)&gt;1.3,1.3,H1941/G1941),"")</f>
        <v>1.2086215415019763</v>
      </c>
      <c r="J1940" s="15">
        <f>IFERROR(IF((H1941/G1941)&gt;H1941/G1941,1.3,H1941/G1941),"")</f>
        <v>1.2086215415019763</v>
      </c>
      <c r="K1940" s="5" t="s">
        <v>25</v>
      </c>
      <c r="L1940" s="5" t="s">
        <v>25</v>
      </c>
      <c r="M1940" s="5">
        <f t="shared" si="257"/>
        <v>2023</v>
      </c>
      <c r="N1940" s="5" t="str">
        <f t="shared" si="258"/>
        <v>Diciembre</v>
      </c>
      <c r="O1940" s="6" t="str">
        <f t="shared" si="259"/>
        <v>2023-2</v>
      </c>
      <c r="P1940" s="16">
        <v>0</v>
      </c>
      <c r="Q1940" s="16">
        <v>0</v>
      </c>
      <c r="R1940" s="5">
        <v>0</v>
      </c>
      <c r="S1940" s="5" t="s">
        <v>51</v>
      </c>
      <c r="T1940" s="5" t="str">
        <f t="shared" si="260"/>
        <v>108.11-2023-12-31</v>
      </c>
    </row>
    <row r="1941" spans="1:20" x14ac:dyDescent="0.3">
      <c r="A1941" s="5" t="s">
        <v>496</v>
      </c>
      <c r="B1941" s="5" t="s">
        <v>93</v>
      </c>
      <c r="C1941" s="5" t="s">
        <v>194</v>
      </c>
      <c r="D1941" s="5" t="s">
        <v>73</v>
      </c>
      <c r="E1941" s="5" t="s">
        <v>24</v>
      </c>
      <c r="F1941" s="6">
        <v>45291</v>
      </c>
      <c r="G1941" s="5">
        <v>80</v>
      </c>
      <c r="H1941" s="5">
        <v>96.689723320158109</v>
      </c>
      <c r="I1941" s="15">
        <v>1.2086215415019761</v>
      </c>
      <c r="J1941" s="15">
        <v>1.2086215415019761</v>
      </c>
      <c r="K1941" s="5" t="s">
        <v>25</v>
      </c>
      <c r="L1941" s="5" t="s">
        <v>25</v>
      </c>
      <c r="M1941" s="5">
        <f t="shared" si="257"/>
        <v>2023</v>
      </c>
      <c r="N1941" s="5" t="str">
        <f t="shared" si="258"/>
        <v>Octubre</v>
      </c>
      <c r="O1941" s="6" t="str">
        <f t="shared" si="259"/>
        <v>2023-2</v>
      </c>
      <c r="P1941" s="5">
        <v>0</v>
      </c>
      <c r="Q1941" s="5">
        <v>0</v>
      </c>
      <c r="R1941" s="5">
        <v>0</v>
      </c>
      <c r="S1941" s="5" t="s">
        <v>51</v>
      </c>
      <c r="T1941" s="5" t="str">
        <f t="shared" si="260"/>
        <v>108.12-2023-10-31</v>
      </c>
    </row>
    <row r="1942" spans="1:20" x14ac:dyDescent="0.3">
      <c r="A1942" s="25" t="s">
        <v>497</v>
      </c>
      <c r="B1942" s="5" t="s">
        <v>93</v>
      </c>
      <c r="C1942" s="5" t="s">
        <v>498</v>
      </c>
      <c r="D1942" s="5" t="s">
        <v>73</v>
      </c>
      <c r="E1942" s="5" t="s">
        <v>24</v>
      </c>
      <c r="F1942" s="6">
        <v>45230</v>
      </c>
      <c r="G1942" s="5">
        <v>80</v>
      </c>
      <c r="H1942" s="9">
        <v>84.559884559884608</v>
      </c>
      <c r="I1942" s="15">
        <f>IFERROR(IF((H1943/G1943)&gt;1.3,1.3,H1943/G1943),"")</f>
        <v>1.0569985569985576</v>
      </c>
      <c r="J1942" s="15">
        <f>IFERROR(IF((H1943/G1943)&gt;H1943/G1943,1.3,H1943/G1943),"")</f>
        <v>1.0569985569985576</v>
      </c>
      <c r="K1942" s="5" t="s">
        <v>25</v>
      </c>
      <c r="L1942" s="5" t="s">
        <v>25</v>
      </c>
      <c r="M1942" s="5">
        <f t="shared" si="257"/>
        <v>2023</v>
      </c>
      <c r="N1942" s="5" t="str">
        <f t="shared" si="258"/>
        <v>Diciembre</v>
      </c>
      <c r="O1942" s="6" t="str">
        <f t="shared" si="259"/>
        <v>2023-2</v>
      </c>
      <c r="P1942" s="16">
        <v>0</v>
      </c>
      <c r="Q1942" s="16">
        <v>0</v>
      </c>
      <c r="R1942" s="5">
        <v>0</v>
      </c>
      <c r="S1942" s="5" t="s">
        <v>51</v>
      </c>
      <c r="T1942" s="5" t="str">
        <f t="shared" si="260"/>
        <v>108.12-2023-12-31</v>
      </c>
    </row>
    <row r="1943" spans="1:20" x14ac:dyDescent="0.3">
      <c r="A1943" s="5" t="s">
        <v>497</v>
      </c>
      <c r="B1943" s="5" t="s">
        <v>93</v>
      </c>
      <c r="C1943" s="5" t="s">
        <v>498</v>
      </c>
      <c r="D1943" s="5" t="s">
        <v>73</v>
      </c>
      <c r="E1943" s="5" t="s">
        <v>24</v>
      </c>
      <c r="F1943" s="6">
        <v>45291</v>
      </c>
      <c r="G1943" s="5">
        <v>80</v>
      </c>
      <c r="H1943" s="5">
        <v>84.559884559884608</v>
      </c>
      <c r="I1943" s="15">
        <v>1.056998556998558</v>
      </c>
      <c r="J1943" s="15">
        <v>1.056998556998558</v>
      </c>
      <c r="K1943" s="5" t="s">
        <v>25</v>
      </c>
      <c r="L1943" s="5" t="s">
        <v>25</v>
      </c>
      <c r="M1943" s="5">
        <f t="shared" si="257"/>
        <v>2023</v>
      </c>
      <c r="N1943" s="5" t="str">
        <f t="shared" si="258"/>
        <v>Octubre</v>
      </c>
      <c r="O1943" s="6" t="str">
        <f t="shared" si="259"/>
        <v>2023-2</v>
      </c>
      <c r="P1943" s="5">
        <v>0</v>
      </c>
      <c r="Q1943" s="5">
        <v>0</v>
      </c>
      <c r="R1943" s="5">
        <v>0</v>
      </c>
      <c r="S1943" s="5" t="s">
        <v>51</v>
      </c>
      <c r="T1943" s="5" t="str">
        <f t="shared" si="260"/>
        <v>108.13-2023-10-31</v>
      </c>
    </row>
    <row r="1944" spans="1:20" x14ac:dyDescent="0.3">
      <c r="A1944" s="25" t="s">
        <v>499</v>
      </c>
      <c r="B1944" s="5" t="s">
        <v>93</v>
      </c>
      <c r="C1944" s="5" t="s">
        <v>119</v>
      </c>
      <c r="D1944" s="5" t="s">
        <v>73</v>
      </c>
      <c r="E1944" s="5" t="s">
        <v>24</v>
      </c>
      <c r="F1944" s="6">
        <v>45230</v>
      </c>
      <c r="G1944" s="5">
        <v>80</v>
      </c>
      <c r="H1944" s="9">
        <v>86</v>
      </c>
      <c r="I1944" s="15">
        <f>IFERROR(IF((H1945/G1945)&gt;1.3,1.3,H1945/G1945),"")</f>
        <v>1.075</v>
      </c>
      <c r="J1944" s="15">
        <f>IFERROR(IF((H1945/G1945)&gt;H1945/G1945,1.3,H1945/G1945),"")</f>
        <v>1.075</v>
      </c>
      <c r="K1944" s="5" t="s">
        <v>25</v>
      </c>
      <c r="L1944" s="5" t="s">
        <v>25</v>
      </c>
      <c r="M1944" s="5">
        <f t="shared" si="257"/>
        <v>2023</v>
      </c>
      <c r="N1944" s="5" t="str">
        <f t="shared" si="258"/>
        <v>Diciembre</v>
      </c>
      <c r="O1944" s="6" t="str">
        <f t="shared" si="259"/>
        <v>2023-2</v>
      </c>
      <c r="P1944" s="16">
        <v>0</v>
      </c>
      <c r="Q1944" s="16">
        <v>0</v>
      </c>
      <c r="R1944" s="5">
        <v>0</v>
      </c>
      <c r="S1944" s="5" t="s">
        <v>51</v>
      </c>
      <c r="T1944" s="5" t="str">
        <f t="shared" si="260"/>
        <v>108.13-2023-12-31</v>
      </c>
    </row>
    <row r="1945" spans="1:20" x14ac:dyDescent="0.3">
      <c r="A1945" s="5" t="s">
        <v>499</v>
      </c>
      <c r="B1945" s="5" t="s">
        <v>93</v>
      </c>
      <c r="C1945" s="5" t="s">
        <v>119</v>
      </c>
      <c r="D1945" s="5" t="s">
        <v>73</v>
      </c>
      <c r="E1945" s="5" t="s">
        <v>24</v>
      </c>
      <c r="F1945" s="6">
        <v>45291</v>
      </c>
      <c r="G1945" s="5">
        <v>80</v>
      </c>
      <c r="H1945" s="5">
        <v>86</v>
      </c>
      <c r="I1945" s="15">
        <v>1.075</v>
      </c>
      <c r="J1945" s="15">
        <v>1.075</v>
      </c>
      <c r="K1945" s="5" t="s">
        <v>25</v>
      </c>
      <c r="L1945" s="5" t="s">
        <v>25</v>
      </c>
      <c r="M1945" s="5">
        <f t="shared" si="257"/>
        <v>2023</v>
      </c>
      <c r="N1945" s="5" t="str">
        <f t="shared" si="258"/>
        <v>Octubre</v>
      </c>
      <c r="O1945" s="6" t="str">
        <f t="shared" si="259"/>
        <v>2023-2</v>
      </c>
      <c r="P1945" s="5">
        <v>0</v>
      </c>
      <c r="Q1945" s="5">
        <v>0</v>
      </c>
      <c r="R1945" s="5">
        <v>0</v>
      </c>
      <c r="S1945" s="5" t="s">
        <v>51</v>
      </c>
      <c r="T1945" s="5" t="str">
        <f t="shared" si="260"/>
        <v>108.14-2023-10-31</v>
      </c>
    </row>
    <row r="1946" spans="1:20" x14ac:dyDescent="0.3">
      <c r="A1946" s="25" t="s">
        <v>500</v>
      </c>
      <c r="B1946" s="5" t="s">
        <v>93</v>
      </c>
      <c r="C1946" s="5" t="s">
        <v>188</v>
      </c>
      <c r="D1946" s="5" t="s">
        <v>73</v>
      </c>
      <c r="E1946" s="5" t="s">
        <v>24</v>
      </c>
      <c r="F1946" s="6">
        <v>45230</v>
      </c>
      <c r="G1946" s="5">
        <v>80</v>
      </c>
      <c r="H1946" s="9">
        <v>76.418533802500093</v>
      </c>
      <c r="I1946" s="15">
        <f>IFERROR(IF((H1947/G1947)&gt;1.3,1.3,H1947/G1947),"")</f>
        <v>0.95523167253125119</v>
      </c>
      <c r="J1946" s="15">
        <f>IFERROR(IF((H1947/G1947)&gt;H1947/G1947,1.3,H1947/G1947),"")</f>
        <v>0.95523167253125119</v>
      </c>
      <c r="K1946" s="5" t="s">
        <v>25</v>
      </c>
      <c r="L1946" s="5" t="s">
        <v>25</v>
      </c>
      <c r="M1946" s="5">
        <f t="shared" si="257"/>
        <v>2023</v>
      </c>
      <c r="N1946" s="5" t="str">
        <f t="shared" si="258"/>
        <v>Diciembre</v>
      </c>
      <c r="O1946" s="6" t="str">
        <f t="shared" si="259"/>
        <v>2023-2</v>
      </c>
      <c r="P1946" s="16">
        <v>0</v>
      </c>
      <c r="Q1946" s="16">
        <v>0</v>
      </c>
      <c r="R1946" s="5">
        <v>0</v>
      </c>
      <c r="S1946" s="5" t="s">
        <v>51</v>
      </c>
      <c r="T1946" s="5" t="str">
        <f t="shared" si="260"/>
        <v>108.14-2023-12-31</v>
      </c>
    </row>
    <row r="1947" spans="1:20" x14ac:dyDescent="0.3">
      <c r="A1947" s="5" t="s">
        <v>500</v>
      </c>
      <c r="B1947" s="5" t="s">
        <v>93</v>
      </c>
      <c r="C1947" s="5" t="s">
        <v>188</v>
      </c>
      <c r="D1947" s="5" t="s">
        <v>73</v>
      </c>
      <c r="E1947" s="5" t="s">
        <v>24</v>
      </c>
      <c r="F1947" s="6">
        <v>45291</v>
      </c>
      <c r="G1947" s="5">
        <v>80</v>
      </c>
      <c r="H1947" s="5">
        <v>76.418533802500093</v>
      </c>
      <c r="I1947" s="15">
        <v>0.95523167253125119</v>
      </c>
      <c r="J1947" s="15">
        <v>0.95523167253125119</v>
      </c>
      <c r="K1947" s="5" t="s">
        <v>25</v>
      </c>
      <c r="L1947" s="5" t="s">
        <v>25</v>
      </c>
      <c r="M1947" s="5">
        <f t="shared" si="257"/>
        <v>2023</v>
      </c>
      <c r="N1947" s="5" t="str">
        <f t="shared" si="258"/>
        <v>Octubre</v>
      </c>
      <c r="O1947" s="6" t="str">
        <f t="shared" si="259"/>
        <v>2023-2</v>
      </c>
      <c r="P1947" s="5">
        <v>0</v>
      </c>
      <c r="Q1947" s="5">
        <v>0</v>
      </c>
      <c r="R1947" s="5">
        <v>0</v>
      </c>
      <c r="S1947" s="5" t="s">
        <v>51</v>
      </c>
      <c r="T1947" s="5" t="str">
        <f t="shared" si="260"/>
        <v>108.15-2023-10-31</v>
      </c>
    </row>
    <row r="1948" spans="1:20" x14ac:dyDescent="0.3">
      <c r="A1948" s="25" t="s">
        <v>501</v>
      </c>
      <c r="B1948" s="5" t="s">
        <v>93</v>
      </c>
      <c r="C1948" s="5" t="s">
        <v>502</v>
      </c>
      <c r="D1948" s="5" t="s">
        <v>73</v>
      </c>
      <c r="E1948" s="5" t="s">
        <v>24</v>
      </c>
      <c r="F1948" s="6">
        <v>45230</v>
      </c>
      <c r="G1948" s="5">
        <v>80</v>
      </c>
      <c r="H1948" s="9">
        <v>82.904040404040401</v>
      </c>
      <c r="I1948" s="15">
        <f>IFERROR(IF((H1949/G1949)&gt;1.3,1.3,H1949/G1949),"")</f>
        <v>1.036300505050505</v>
      </c>
      <c r="J1948" s="15">
        <f>IFERROR(IF((H1949/G1949)&gt;H1949/G1949,1.3,H1949/G1949),"")</f>
        <v>1.036300505050505</v>
      </c>
      <c r="K1948" s="5" t="s">
        <v>25</v>
      </c>
      <c r="L1948" s="5" t="s">
        <v>25</v>
      </c>
      <c r="M1948" s="5">
        <f t="shared" si="257"/>
        <v>2023</v>
      </c>
      <c r="N1948" s="5" t="str">
        <f t="shared" si="258"/>
        <v>Diciembre</v>
      </c>
      <c r="O1948" s="6" t="str">
        <f t="shared" si="259"/>
        <v>2023-2</v>
      </c>
      <c r="P1948" s="16">
        <v>0</v>
      </c>
      <c r="Q1948" s="16">
        <v>0</v>
      </c>
      <c r="R1948" s="5">
        <v>0</v>
      </c>
      <c r="S1948" s="5" t="s">
        <v>51</v>
      </c>
      <c r="T1948" s="5" t="str">
        <f t="shared" si="260"/>
        <v>108.15-2023-12-31</v>
      </c>
    </row>
    <row r="1949" spans="1:20" x14ac:dyDescent="0.3">
      <c r="A1949" s="5" t="s">
        <v>501</v>
      </c>
      <c r="B1949" s="5" t="s">
        <v>93</v>
      </c>
      <c r="C1949" s="5" t="s">
        <v>502</v>
      </c>
      <c r="D1949" s="5" t="s">
        <v>73</v>
      </c>
      <c r="E1949" s="5" t="s">
        <v>24</v>
      </c>
      <c r="F1949" s="6">
        <v>45291</v>
      </c>
      <c r="G1949" s="5">
        <v>80</v>
      </c>
      <c r="H1949" s="5">
        <v>82.904040404040401</v>
      </c>
      <c r="I1949" s="15">
        <v>1.036300505050505</v>
      </c>
      <c r="J1949" s="15">
        <v>1.036300505050505</v>
      </c>
      <c r="K1949" s="5" t="s">
        <v>25</v>
      </c>
      <c r="L1949" s="5" t="s">
        <v>25</v>
      </c>
      <c r="M1949" s="5">
        <f t="shared" si="257"/>
        <v>2023</v>
      </c>
      <c r="N1949" s="5" t="str">
        <f t="shared" si="258"/>
        <v>Diciembre</v>
      </c>
      <c r="O1949" s="6" t="str">
        <f t="shared" si="259"/>
        <v>2023-2</v>
      </c>
      <c r="P1949" s="5">
        <v>0</v>
      </c>
      <c r="Q1949" s="5">
        <v>0</v>
      </c>
      <c r="R1949" s="5">
        <v>0</v>
      </c>
      <c r="S1949" s="5" t="s">
        <v>51</v>
      </c>
      <c r="T1949" s="5" t="str">
        <f t="shared" si="260"/>
        <v>108.2-2023-12-31</v>
      </c>
    </row>
    <row r="1950" spans="1:20" x14ac:dyDescent="0.3">
      <c r="A1950" s="5" t="s">
        <v>503</v>
      </c>
      <c r="B1950" s="5" t="s">
        <v>93</v>
      </c>
      <c r="C1950" s="5" t="s">
        <v>504</v>
      </c>
      <c r="D1950" s="5" t="s">
        <v>73</v>
      </c>
      <c r="E1950" s="5" t="s">
        <v>24</v>
      </c>
      <c r="F1950" s="6">
        <v>45291</v>
      </c>
      <c r="G1950" s="5">
        <v>80</v>
      </c>
      <c r="H1950" s="9">
        <v>88.508473249579296</v>
      </c>
      <c r="I1950" s="21">
        <v>1.1063559156197409</v>
      </c>
      <c r="J1950" s="15">
        <v>1.1063559156197409</v>
      </c>
      <c r="K1950" s="5"/>
      <c r="L1950" s="5"/>
      <c r="M1950" s="5">
        <f t="shared" si="257"/>
        <v>2023</v>
      </c>
      <c r="N1950" s="5" t="str">
        <f t="shared" si="258"/>
        <v>Octubre</v>
      </c>
      <c r="O1950" s="6" t="str">
        <f t="shared" si="259"/>
        <v>2023-2</v>
      </c>
      <c r="P1950" s="5">
        <v>1</v>
      </c>
      <c r="Q1950" s="5">
        <v>1</v>
      </c>
      <c r="R1950" s="5">
        <v>0</v>
      </c>
      <c r="S1950" s="5" t="s">
        <v>51</v>
      </c>
      <c r="T1950" s="5" t="str">
        <f t="shared" si="260"/>
        <v>108.3-2023-10-31</v>
      </c>
    </row>
    <row r="1951" spans="1:20" x14ac:dyDescent="0.3">
      <c r="A1951" s="25" t="s">
        <v>505</v>
      </c>
      <c r="B1951" s="5" t="s">
        <v>93</v>
      </c>
      <c r="C1951" s="5" t="s">
        <v>257</v>
      </c>
      <c r="D1951" s="5" t="s">
        <v>73</v>
      </c>
      <c r="E1951" s="5" t="s">
        <v>24</v>
      </c>
      <c r="F1951" s="6">
        <v>45230</v>
      </c>
      <c r="G1951" s="5">
        <v>80</v>
      </c>
      <c r="H1951" s="9">
        <v>94.811073336571098</v>
      </c>
      <c r="I1951" s="15">
        <f>IFERROR(IF((H1952/G1952)&gt;1.3,1.3,H1952/G1952),"")</f>
        <v>1.1851384167071388</v>
      </c>
      <c r="J1951" s="15">
        <f>IFERROR(IF((H1952/G1952)&gt;H1952/G1952,1.3,H1952/G1952),"")</f>
        <v>1.1851384167071388</v>
      </c>
      <c r="K1951" s="5" t="s">
        <v>25</v>
      </c>
      <c r="L1951" s="5" t="s">
        <v>25</v>
      </c>
      <c r="M1951" s="5">
        <f t="shared" si="257"/>
        <v>2023</v>
      </c>
      <c r="N1951" s="5" t="str">
        <f t="shared" si="258"/>
        <v>Diciembre</v>
      </c>
      <c r="O1951" s="6" t="str">
        <f t="shared" si="259"/>
        <v>2023-2</v>
      </c>
      <c r="P1951" s="16">
        <v>0</v>
      </c>
      <c r="Q1951" s="16">
        <v>0</v>
      </c>
      <c r="R1951" s="5">
        <v>0</v>
      </c>
      <c r="S1951" s="5" t="s">
        <v>51</v>
      </c>
      <c r="T1951" s="5" t="str">
        <f t="shared" si="260"/>
        <v>108.3-2023-12-31</v>
      </c>
    </row>
    <row r="1952" spans="1:20" x14ac:dyDescent="0.3">
      <c r="A1952" s="5" t="s">
        <v>505</v>
      </c>
      <c r="B1952" s="5" t="s">
        <v>93</v>
      </c>
      <c r="C1952" s="5" t="s">
        <v>257</v>
      </c>
      <c r="D1952" s="5" t="s">
        <v>73</v>
      </c>
      <c r="E1952" s="5" t="s">
        <v>24</v>
      </c>
      <c r="F1952" s="6">
        <v>45291</v>
      </c>
      <c r="G1952" s="5">
        <v>80</v>
      </c>
      <c r="H1952" s="5">
        <v>94.811073336571098</v>
      </c>
      <c r="I1952" s="15">
        <v>1.185138416707139</v>
      </c>
      <c r="J1952" s="15">
        <v>1.185138416707139</v>
      </c>
      <c r="K1952" s="5" t="s">
        <v>25</v>
      </c>
      <c r="L1952" s="5" t="s">
        <v>25</v>
      </c>
      <c r="M1952" s="5">
        <f t="shared" si="257"/>
        <v>2023</v>
      </c>
      <c r="N1952" s="5" t="str">
        <f t="shared" si="258"/>
        <v>Octubre</v>
      </c>
      <c r="O1952" s="6" t="str">
        <f t="shared" si="259"/>
        <v>2023-2</v>
      </c>
      <c r="P1952" s="5">
        <v>0</v>
      </c>
      <c r="Q1952" s="5">
        <v>0</v>
      </c>
      <c r="R1952" s="5">
        <v>0</v>
      </c>
      <c r="S1952" s="5" t="s">
        <v>51</v>
      </c>
      <c r="T1952" s="5" t="str">
        <f t="shared" si="260"/>
        <v>108.4-2023-10-31</v>
      </c>
    </row>
    <row r="1953" spans="1:20" x14ac:dyDescent="0.3">
      <c r="A1953" s="25" t="s">
        <v>506</v>
      </c>
      <c r="B1953" s="5" t="s">
        <v>93</v>
      </c>
      <c r="C1953" s="5" t="s">
        <v>403</v>
      </c>
      <c r="D1953" s="5" t="s">
        <v>73</v>
      </c>
      <c r="E1953" s="5" t="s">
        <v>24</v>
      </c>
      <c r="F1953" s="6">
        <v>45230</v>
      </c>
      <c r="G1953" s="5">
        <v>80</v>
      </c>
      <c r="H1953" s="9">
        <v>87.392767703668298</v>
      </c>
      <c r="I1953" s="15">
        <f>IFERROR(IF((H1954/G1954)&gt;1.3,1.3,H1954/G1954),"")</f>
        <v>1.0924095962958538</v>
      </c>
      <c r="J1953" s="15">
        <f>IFERROR(IF((H1954/G1954)&gt;H1954/G1954,1.3,H1954/G1954),"")</f>
        <v>1.0924095962958538</v>
      </c>
      <c r="K1953" s="5" t="s">
        <v>25</v>
      </c>
      <c r="L1953" s="5" t="s">
        <v>25</v>
      </c>
      <c r="M1953" s="5">
        <f t="shared" si="257"/>
        <v>2023</v>
      </c>
      <c r="N1953" s="5" t="str">
        <f t="shared" si="258"/>
        <v>Diciembre</v>
      </c>
      <c r="O1953" s="6" t="str">
        <f t="shared" si="259"/>
        <v>2022-2</v>
      </c>
      <c r="P1953" s="16">
        <v>0</v>
      </c>
      <c r="Q1953" s="16">
        <v>0</v>
      </c>
      <c r="R1953" s="5">
        <v>0</v>
      </c>
      <c r="S1953" s="5" t="s">
        <v>51</v>
      </c>
      <c r="T1953" s="5" t="str">
        <f t="shared" si="260"/>
        <v>108.4-2023-12-31</v>
      </c>
    </row>
    <row r="1954" spans="1:20" x14ac:dyDescent="0.3">
      <c r="A1954" s="5" t="s">
        <v>506</v>
      </c>
      <c r="B1954" s="5" t="s">
        <v>93</v>
      </c>
      <c r="C1954" s="5" t="s">
        <v>403</v>
      </c>
      <c r="D1954" s="5" t="s">
        <v>73</v>
      </c>
      <c r="E1954" s="5" t="s">
        <v>24</v>
      </c>
      <c r="F1954" s="6">
        <v>45291</v>
      </c>
      <c r="G1954" s="5">
        <v>80</v>
      </c>
      <c r="H1954" s="5">
        <v>87.392767703668298</v>
      </c>
      <c r="I1954" s="15">
        <v>1.092409596295854</v>
      </c>
      <c r="J1954" s="15">
        <v>1.092409596295854</v>
      </c>
      <c r="K1954" s="5" t="s">
        <v>25</v>
      </c>
      <c r="L1954" s="5" t="s">
        <v>25</v>
      </c>
      <c r="M1954" s="5">
        <f t="shared" si="257"/>
        <v>2022</v>
      </c>
      <c r="N1954" s="5" t="str">
        <f t="shared" si="258"/>
        <v>Diciembre</v>
      </c>
      <c r="O1954" s="6" t="str">
        <f t="shared" si="259"/>
        <v>2023-2</v>
      </c>
      <c r="P1954" s="5">
        <v>0</v>
      </c>
      <c r="Q1954" s="5">
        <v>0</v>
      </c>
      <c r="R1954" s="5">
        <v>0</v>
      </c>
      <c r="S1954" s="5" t="s">
        <v>51</v>
      </c>
      <c r="T1954" s="5" t="str">
        <f t="shared" si="260"/>
        <v>108.5-2022-12-31</v>
      </c>
    </row>
    <row r="1955" spans="1:20" x14ac:dyDescent="0.3">
      <c r="A1955" s="5" t="s">
        <v>507</v>
      </c>
      <c r="B1955" s="5" t="s">
        <v>93</v>
      </c>
      <c r="C1955" s="5" t="s">
        <v>253</v>
      </c>
      <c r="D1955" s="5" t="s">
        <v>73</v>
      </c>
      <c r="E1955" s="5" t="s">
        <v>24</v>
      </c>
      <c r="F1955" s="6">
        <v>44926</v>
      </c>
      <c r="G1955" s="5">
        <v>80</v>
      </c>
      <c r="H1955" s="9">
        <v>68</v>
      </c>
      <c r="I1955" s="21">
        <v>0.85</v>
      </c>
      <c r="J1955" s="15">
        <v>0.85</v>
      </c>
      <c r="K1955" s="5" t="s">
        <v>25</v>
      </c>
      <c r="L1955" s="5" t="s">
        <v>25</v>
      </c>
      <c r="M1955" s="5">
        <f t="shared" si="257"/>
        <v>2023</v>
      </c>
      <c r="N1955" s="5" t="str">
        <f t="shared" si="258"/>
        <v>Octubre</v>
      </c>
      <c r="O1955" s="6" t="str">
        <f t="shared" si="259"/>
        <v>2023-2</v>
      </c>
      <c r="P1955" s="5">
        <v>0</v>
      </c>
      <c r="Q1955" s="5">
        <v>0</v>
      </c>
      <c r="R1955" s="5">
        <v>0</v>
      </c>
      <c r="S1955" s="5" t="s">
        <v>51</v>
      </c>
      <c r="T1955" s="5" t="str">
        <f t="shared" si="260"/>
        <v>108.5-2023-10-31</v>
      </c>
    </row>
    <row r="1956" spans="1:20" x14ac:dyDescent="0.3">
      <c r="A1956" s="25" t="s">
        <v>507</v>
      </c>
      <c r="B1956" s="5" t="s">
        <v>93</v>
      </c>
      <c r="C1956" s="5" t="s">
        <v>253</v>
      </c>
      <c r="D1956" s="5" t="s">
        <v>73</v>
      </c>
      <c r="E1956" s="5" t="s">
        <v>24</v>
      </c>
      <c r="F1956" s="6">
        <v>45230</v>
      </c>
      <c r="G1956" s="5">
        <v>80</v>
      </c>
      <c r="H1956" s="9">
        <v>90.977702771558697</v>
      </c>
      <c r="I1956" s="15">
        <f>IFERROR(IF((H1957/G1957)&gt;1.3,1.3,H1957/G1957),"")</f>
        <v>1.1372212846444838</v>
      </c>
      <c r="J1956" s="15">
        <f>IFERROR(IF((H1957/G1957)&gt;H1957/G1957,1.3,H1957/G1957),"")</f>
        <v>1.1372212846444838</v>
      </c>
      <c r="K1956" s="5" t="s">
        <v>25</v>
      </c>
      <c r="L1956" s="5" t="s">
        <v>25</v>
      </c>
      <c r="M1956" s="5">
        <f t="shared" si="257"/>
        <v>2023</v>
      </c>
      <c r="N1956" s="5" t="str">
        <f t="shared" si="258"/>
        <v>Diciembre</v>
      </c>
      <c r="O1956" s="6" t="str">
        <f t="shared" si="259"/>
        <v>2023-2</v>
      </c>
      <c r="P1956" s="16">
        <v>0</v>
      </c>
      <c r="Q1956" s="16">
        <v>0</v>
      </c>
      <c r="R1956" s="5">
        <v>0</v>
      </c>
      <c r="S1956" s="5" t="s">
        <v>51</v>
      </c>
      <c r="T1956" s="5" t="str">
        <f t="shared" si="260"/>
        <v>108.5-2023-12-31</v>
      </c>
    </row>
    <row r="1957" spans="1:20" x14ac:dyDescent="0.3">
      <c r="A1957" s="5" t="s">
        <v>507</v>
      </c>
      <c r="B1957" s="5" t="s">
        <v>93</v>
      </c>
      <c r="C1957" s="5" t="s">
        <v>253</v>
      </c>
      <c r="D1957" s="5" t="s">
        <v>73</v>
      </c>
      <c r="E1957" s="5" t="s">
        <v>24</v>
      </c>
      <c r="F1957" s="6">
        <v>45291</v>
      </c>
      <c r="G1957" s="5">
        <v>80</v>
      </c>
      <c r="H1957" s="5">
        <v>90.977702771558697</v>
      </c>
      <c r="I1957" s="15">
        <v>1.137221284644484</v>
      </c>
      <c r="J1957" s="15">
        <v>1.137221284644484</v>
      </c>
      <c r="K1957" s="5" t="s">
        <v>25</v>
      </c>
      <c r="L1957" s="5" t="s">
        <v>25</v>
      </c>
      <c r="M1957" s="5">
        <f t="shared" si="257"/>
        <v>2023</v>
      </c>
      <c r="N1957" s="5" t="str">
        <f t="shared" si="258"/>
        <v>Octubre</v>
      </c>
      <c r="O1957" s="6" t="str">
        <f t="shared" si="259"/>
        <v>2023-2</v>
      </c>
      <c r="P1957" s="5">
        <v>0</v>
      </c>
      <c r="Q1957" s="5">
        <v>0</v>
      </c>
      <c r="R1957" s="5">
        <v>0</v>
      </c>
      <c r="S1957" s="5" t="s">
        <v>51</v>
      </c>
      <c r="T1957" s="5" t="str">
        <f t="shared" si="260"/>
        <v>108.6-2023-10-31</v>
      </c>
    </row>
    <row r="1958" spans="1:20" x14ac:dyDescent="0.3">
      <c r="A1958" s="25" t="s">
        <v>508</v>
      </c>
      <c r="B1958" s="5" t="s">
        <v>93</v>
      </c>
      <c r="C1958" s="5" t="s">
        <v>306</v>
      </c>
      <c r="D1958" s="5" t="s">
        <v>73</v>
      </c>
      <c r="E1958" s="5" t="s">
        <v>24</v>
      </c>
      <c r="F1958" s="6">
        <v>45230</v>
      </c>
      <c r="G1958" s="5">
        <v>80</v>
      </c>
      <c r="H1958" s="9">
        <v>81.991406812802296</v>
      </c>
      <c r="I1958" s="15">
        <f>IFERROR(IF((H1959/G1959)&gt;1.3,1.3,H1959/G1959),"")</f>
        <v>1.0248925851600288</v>
      </c>
      <c r="J1958" s="15">
        <f>IFERROR(IF((H1959/G1959)&gt;H1959/G1959,1.3,H1959/G1959),"")</f>
        <v>1.0248925851600288</v>
      </c>
      <c r="K1958" s="5" t="s">
        <v>25</v>
      </c>
      <c r="L1958" s="5" t="s">
        <v>25</v>
      </c>
      <c r="M1958" s="5">
        <f t="shared" si="257"/>
        <v>2023</v>
      </c>
      <c r="N1958" s="5" t="str">
        <f t="shared" si="258"/>
        <v>Diciembre</v>
      </c>
      <c r="O1958" s="6" t="str">
        <f t="shared" si="259"/>
        <v>2023-2</v>
      </c>
      <c r="P1958" s="16">
        <v>0</v>
      </c>
      <c r="Q1958" s="16">
        <v>0</v>
      </c>
      <c r="R1958" s="5">
        <v>0</v>
      </c>
      <c r="S1958" s="5" t="s">
        <v>51</v>
      </c>
      <c r="T1958" s="5" t="str">
        <f t="shared" si="260"/>
        <v>108.6-2023-12-31</v>
      </c>
    </row>
    <row r="1959" spans="1:20" x14ac:dyDescent="0.3">
      <c r="A1959" s="5" t="s">
        <v>508</v>
      </c>
      <c r="B1959" s="5" t="s">
        <v>93</v>
      </c>
      <c r="C1959" s="5" t="s">
        <v>306</v>
      </c>
      <c r="D1959" s="5" t="s">
        <v>73</v>
      </c>
      <c r="E1959" s="5" t="s">
        <v>24</v>
      </c>
      <c r="F1959" s="6">
        <v>45291</v>
      </c>
      <c r="G1959" s="5">
        <v>80</v>
      </c>
      <c r="H1959" s="5">
        <v>81.991406812802296</v>
      </c>
      <c r="I1959" s="15">
        <v>1.024892585160029</v>
      </c>
      <c r="J1959" s="15">
        <v>1.024892585160029</v>
      </c>
      <c r="K1959" s="5" t="s">
        <v>25</v>
      </c>
      <c r="L1959" s="5" t="s">
        <v>25</v>
      </c>
      <c r="M1959" s="5">
        <f t="shared" si="257"/>
        <v>2023</v>
      </c>
      <c r="N1959" s="5" t="str">
        <f t="shared" si="258"/>
        <v>Octubre</v>
      </c>
      <c r="O1959" s="6" t="str">
        <f t="shared" si="259"/>
        <v>2023-2</v>
      </c>
      <c r="P1959" s="5">
        <v>0</v>
      </c>
      <c r="Q1959" s="5">
        <v>0</v>
      </c>
      <c r="R1959" s="5">
        <v>0</v>
      </c>
      <c r="S1959" s="5" t="s">
        <v>51</v>
      </c>
      <c r="T1959" s="5" t="str">
        <f t="shared" si="260"/>
        <v>108.7-2023-10-31</v>
      </c>
    </row>
    <row r="1960" spans="1:20" x14ac:dyDescent="0.3">
      <c r="A1960" s="25" t="s">
        <v>509</v>
      </c>
      <c r="B1960" s="5" t="s">
        <v>93</v>
      </c>
      <c r="C1960" s="5" t="s">
        <v>314</v>
      </c>
      <c r="D1960" s="5" t="s">
        <v>73</v>
      </c>
      <c r="E1960" s="5" t="s">
        <v>24</v>
      </c>
      <c r="F1960" s="6">
        <v>45230</v>
      </c>
      <c r="G1960" s="5">
        <v>80</v>
      </c>
      <c r="H1960" s="9">
        <v>81.322057504242295</v>
      </c>
      <c r="I1960" s="15">
        <f>IFERROR(IF((H1961/G1961)&gt;1.3,1.3,H1961/G1961),"")</f>
        <v>1.0165257188030288</v>
      </c>
      <c r="J1960" s="15">
        <f>IFERROR(IF((H1961/G1961)&gt;H1961/G1961,1.3,H1961/G1961),"")</f>
        <v>1.0165257188030288</v>
      </c>
      <c r="K1960" s="5" t="s">
        <v>25</v>
      </c>
      <c r="L1960" s="5" t="s">
        <v>25</v>
      </c>
      <c r="M1960" s="5">
        <f t="shared" si="257"/>
        <v>2023</v>
      </c>
      <c r="N1960" s="5" t="str">
        <f t="shared" si="258"/>
        <v>Diciembre</v>
      </c>
      <c r="O1960" s="6" t="str">
        <f t="shared" si="259"/>
        <v>2023-2</v>
      </c>
      <c r="P1960" s="16">
        <v>0</v>
      </c>
      <c r="Q1960" s="16">
        <v>0</v>
      </c>
      <c r="R1960" s="5">
        <v>0</v>
      </c>
      <c r="S1960" s="5" t="s">
        <v>51</v>
      </c>
      <c r="T1960" s="5" t="str">
        <f t="shared" si="260"/>
        <v>108.7-2023-12-31</v>
      </c>
    </row>
    <row r="1961" spans="1:20" x14ac:dyDescent="0.3">
      <c r="A1961" s="5" t="s">
        <v>509</v>
      </c>
      <c r="B1961" s="5" t="s">
        <v>93</v>
      </c>
      <c r="C1961" s="5" t="s">
        <v>314</v>
      </c>
      <c r="D1961" s="5" t="s">
        <v>73</v>
      </c>
      <c r="E1961" s="5" t="s">
        <v>24</v>
      </c>
      <c r="F1961" s="6">
        <v>45291</v>
      </c>
      <c r="G1961" s="5">
        <v>80</v>
      </c>
      <c r="H1961" s="5">
        <v>81.322057504242295</v>
      </c>
      <c r="I1961" s="15">
        <v>1.016525718803029</v>
      </c>
      <c r="J1961" s="15">
        <v>1.016525718803029</v>
      </c>
      <c r="K1961" s="5" t="s">
        <v>25</v>
      </c>
      <c r="L1961" s="5" t="s">
        <v>25</v>
      </c>
      <c r="M1961" s="5">
        <f t="shared" si="257"/>
        <v>2023</v>
      </c>
      <c r="N1961" s="5" t="str">
        <f t="shared" si="258"/>
        <v>Octubre</v>
      </c>
      <c r="O1961" s="6" t="str">
        <f t="shared" si="259"/>
        <v>2023-2</v>
      </c>
      <c r="P1961" s="5">
        <v>0</v>
      </c>
      <c r="Q1961" s="5">
        <v>0</v>
      </c>
      <c r="R1961" s="5">
        <v>0</v>
      </c>
      <c r="S1961" s="5" t="s">
        <v>51</v>
      </c>
      <c r="T1961" s="5" t="str">
        <f t="shared" si="260"/>
        <v>108.8-2023-10-31</v>
      </c>
    </row>
    <row r="1962" spans="1:20" x14ac:dyDescent="0.3">
      <c r="A1962" s="25" t="s">
        <v>510</v>
      </c>
      <c r="B1962" s="5" t="s">
        <v>93</v>
      </c>
      <c r="C1962" s="5" t="s">
        <v>511</v>
      </c>
      <c r="D1962" s="5" t="s">
        <v>73</v>
      </c>
      <c r="E1962" s="5" t="s">
        <v>24</v>
      </c>
      <c r="F1962" s="6">
        <v>45230</v>
      </c>
      <c r="G1962" s="5">
        <v>80</v>
      </c>
      <c r="H1962" s="9">
        <v>77.756756756756801</v>
      </c>
      <c r="I1962" s="15">
        <f>IFERROR(IF((H1963/G1963)&gt;1.3,1.3,H1963/G1963),"")</f>
        <v>0.97195945945946005</v>
      </c>
      <c r="J1962" s="15">
        <f>IFERROR(IF((H1963/G1963)&gt;H1963/G1963,1.3,H1963/G1963),"")</f>
        <v>0.97195945945946005</v>
      </c>
      <c r="K1962" s="5" t="s">
        <v>25</v>
      </c>
      <c r="L1962" s="5" t="s">
        <v>25</v>
      </c>
      <c r="M1962" s="5">
        <f t="shared" si="257"/>
        <v>2023</v>
      </c>
      <c r="N1962" s="5" t="str">
        <f t="shared" si="258"/>
        <v>Diciembre</v>
      </c>
      <c r="O1962" s="6" t="str">
        <f t="shared" si="259"/>
        <v>2023-2</v>
      </c>
      <c r="P1962" s="16">
        <v>0</v>
      </c>
      <c r="Q1962" s="16">
        <v>0</v>
      </c>
      <c r="R1962" s="5">
        <v>0</v>
      </c>
      <c r="S1962" s="5" t="s">
        <v>51</v>
      </c>
      <c r="T1962" s="5" t="str">
        <f t="shared" si="260"/>
        <v>108.8-2023-12-31</v>
      </c>
    </row>
    <row r="1963" spans="1:20" x14ac:dyDescent="0.3">
      <c r="A1963" s="5" t="s">
        <v>510</v>
      </c>
      <c r="B1963" s="5" t="s">
        <v>93</v>
      </c>
      <c r="C1963" s="5" t="s">
        <v>46</v>
      </c>
      <c r="D1963" s="5" t="s">
        <v>73</v>
      </c>
      <c r="E1963" s="5" t="s">
        <v>24</v>
      </c>
      <c r="F1963" s="6">
        <v>45291</v>
      </c>
      <c r="G1963" s="5">
        <v>80</v>
      </c>
      <c r="H1963" s="5">
        <v>77.756756756756801</v>
      </c>
      <c r="I1963" s="15">
        <v>0.97195945945946005</v>
      </c>
      <c r="J1963" s="15">
        <v>0.97195945945946005</v>
      </c>
      <c r="K1963" s="5" t="s">
        <v>25</v>
      </c>
      <c r="L1963" s="5" t="s">
        <v>25</v>
      </c>
      <c r="M1963" s="5">
        <f t="shared" si="257"/>
        <v>2023</v>
      </c>
      <c r="N1963" s="5" t="str">
        <f t="shared" si="258"/>
        <v>Octubre</v>
      </c>
      <c r="O1963" s="6" t="str">
        <f t="shared" si="259"/>
        <v>2023-2</v>
      </c>
      <c r="P1963" s="5">
        <v>0</v>
      </c>
      <c r="Q1963" s="5">
        <v>0</v>
      </c>
      <c r="R1963" s="5">
        <v>0</v>
      </c>
      <c r="S1963" s="5" t="s">
        <v>51</v>
      </c>
      <c r="T1963" s="5" t="str">
        <f t="shared" si="260"/>
        <v>108.9-2023-10-31</v>
      </c>
    </row>
    <row r="1964" spans="1:20" x14ac:dyDescent="0.3">
      <c r="A1964" s="25" t="s">
        <v>512</v>
      </c>
      <c r="B1964" s="5" t="s">
        <v>93</v>
      </c>
      <c r="C1964" s="5" t="s">
        <v>33</v>
      </c>
      <c r="D1964" s="5" t="s">
        <v>73</v>
      </c>
      <c r="E1964" s="5" t="s">
        <v>24</v>
      </c>
      <c r="F1964" s="6">
        <v>45230</v>
      </c>
      <c r="G1964" s="5">
        <v>80</v>
      </c>
      <c r="H1964" s="9">
        <v>94.9579831932773</v>
      </c>
      <c r="I1964" s="15">
        <f>IFERROR(IF((H1965/G1965)&gt;1.3,1.3,H1965/G1965),"")</f>
        <v>1.1869747899159662</v>
      </c>
      <c r="J1964" s="15">
        <f>IFERROR(IF((H1965/G1965)&gt;H1965/G1965,1.3,H1965/G1965),"")</f>
        <v>1.1869747899159662</v>
      </c>
      <c r="K1964" s="5" t="s">
        <v>25</v>
      </c>
      <c r="L1964" s="5" t="s">
        <v>25</v>
      </c>
      <c r="M1964" s="5">
        <f t="shared" si="257"/>
        <v>2023</v>
      </c>
      <c r="N1964" s="5" t="str">
        <f t="shared" si="258"/>
        <v>Diciembre</v>
      </c>
      <c r="O1964" s="6" t="str">
        <f t="shared" si="259"/>
        <v>2024-1</v>
      </c>
      <c r="P1964" s="16">
        <v>0</v>
      </c>
      <c r="Q1964" s="16">
        <v>0</v>
      </c>
      <c r="R1964" s="5">
        <v>0</v>
      </c>
      <c r="S1964" s="5" t="s">
        <v>51</v>
      </c>
      <c r="T1964" s="5" t="str">
        <f t="shared" si="260"/>
        <v>108.9-2023-12-31</v>
      </c>
    </row>
    <row r="1965" spans="1:20" x14ac:dyDescent="0.3">
      <c r="A1965" s="5" t="s">
        <v>512</v>
      </c>
      <c r="B1965" s="5" t="s">
        <v>93</v>
      </c>
      <c r="C1965" s="5" t="s">
        <v>33</v>
      </c>
      <c r="D1965" s="5" t="s">
        <v>73</v>
      </c>
      <c r="E1965" s="5" t="s">
        <v>24</v>
      </c>
      <c r="F1965" s="6">
        <v>45291</v>
      </c>
      <c r="G1965" s="5">
        <v>80</v>
      </c>
      <c r="H1965" s="5">
        <v>94.9579831932773</v>
      </c>
      <c r="I1965" s="15">
        <v>1.1869747899159659</v>
      </c>
      <c r="J1965" s="15">
        <v>1.1869747899159659</v>
      </c>
      <c r="K1965" s="5" t="s">
        <v>25</v>
      </c>
      <c r="L1965" s="5" t="s">
        <v>25</v>
      </c>
      <c r="M1965" s="5">
        <f t="shared" si="257"/>
        <v>2024</v>
      </c>
      <c r="N1965" s="5" t="str">
        <f t="shared" si="258"/>
        <v>Junio</v>
      </c>
      <c r="O1965" s="6" t="str">
        <f t="shared" si="259"/>
        <v>2022-2</v>
      </c>
      <c r="P1965" s="5">
        <v>0</v>
      </c>
      <c r="Q1965" s="5">
        <v>0</v>
      </c>
      <c r="R1965" s="5">
        <v>0</v>
      </c>
      <c r="S1965" s="5" t="s">
        <v>51</v>
      </c>
      <c r="T1965" s="5" t="str">
        <f t="shared" si="260"/>
        <v>11.1-2024-06-30</v>
      </c>
    </row>
    <row r="1966" spans="1:20" x14ac:dyDescent="0.3">
      <c r="A1966" s="25" t="s">
        <v>513</v>
      </c>
      <c r="B1966" s="23" t="s">
        <v>514</v>
      </c>
      <c r="C1966" s="5" t="s">
        <v>46</v>
      </c>
      <c r="D1966" s="5" t="s">
        <v>54</v>
      </c>
      <c r="E1966" s="5" t="s">
        <v>24</v>
      </c>
      <c r="F1966" s="6">
        <v>45473</v>
      </c>
      <c r="G1966" s="5">
        <v>5</v>
      </c>
      <c r="H1966" s="5">
        <v>3</v>
      </c>
      <c r="I1966" s="15">
        <v>0.6</v>
      </c>
      <c r="J1966" s="15">
        <v>0.6</v>
      </c>
      <c r="K1966" s="5" t="s">
        <v>55</v>
      </c>
      <c r="L1966" s="5" t="s">
        <v>55</v>
      </c>
      <c r="M1966" s="5">
        <f t="shared" si="257"/>
        <v>2022</v>
      </c>
      <c r="N1966" s="5" t="str">
        <f t="shared" si="258"/>
        <v>Diciembre</v>
      </c>
      <c r="O1966" s="6" t="str">
        <f t="shared" si="259"/>
        <v>2023-1</v>
      </c>
      <c r="P1966" s="5">
        <v>0</v>
      </c>
      <c r="Q1966" s="5">
        <v>0</v>
      </c>
      <c r="R1966" s="5">
        <v>0</v>
      </c>
      <c r="S1966" s="5" t="s">
        <v>51</v>
      </c>
      <c r="T1966" s="5" t="str">
        <f t="shared" si="260"/>
        <v>13.1-2022-12-31</v>
      </c>
    </row>
    <row r="1967" spans="1:20" x14ac:dyDescent="0.3">
      <c r="A1967" s="5" t="s">
        <v>515</v>
      </c>
      <c r="B1967" s="5" t="s">
        <v>516</v>
      </c>
      <c r="C1967" s="5" t="s">
        <v>33</v>
      </c>
      <c r="D1967" s="5" t="s">
        <v>23</v>
      </c>
      <c r="E1967" s="5" t="s">
        <v>24</v>
      </c>
      <c r="F1967" s="6">
        <v>44926</v>
      </c>
      <c r="G1967" s="5">
        <v>57</v>
      </c>
      <c r="H1967" s="9">
        <v>71</v>
      </c>
      <c r="I1967" s="15">
        <v>1.245614035087719</v>
      </c>
      <c r="J1967" s="15">
        <v>1.245614035087719</v>
      </c>
      <c r="K1967" s="5"/>
      <c r="L1967" s="5"/>
      <c r="M1967" s="5">
        <f t="shared" si="257"/>
        <v>2023</v>
      </c>
      <c r="N1967" s="5" t="str">
        <f t="shared" si="258"/>
        <v>Junio</v>
      </c>
      <c r="O1967" s="6" t="str">
        <f t="shared" si="259"/>
        <v>2022-1</v>
      </c>
      <c r="P1967" s="5">
        <v>0</v>
      </c>
      <c r="Q1967" s="5">
        <v>0</v>
      </c>
      <c r="R1967" s="5">
        <v>0</v>
      </c>
      <c r="S1967" s="5" t="s">
        <v>51</v>
      </c>
      <c r="T1967" s="5" t="str">
        <f t="shared" si="260"/>
        <v>13.1-2023-06-30</v>
      </c>
    </row>
    <row r="1968" spans="1:20" x14ac:dyDescent="0.3">
      <c r="A1968" s="5" t="s">
        <v>515</v>
      </c>
      <c r="B1968" s="5" t="s">
        <v>516</v>
      </c>
      <c r="C1968" s="5" t="s">
        <v>33</v>
      </c>
      <c r="D1968" s="5" t="s">
        <v>23</v>
      </c>
      <c r="E1968" s="5" t="s">
        <v>24</v>
      </c>
      <c r="F1968" s="6">
        <v>45107</v>
      </c>
      <c r="G1968" s="5">
        <v>100</v>
      </c>
      <c r="H1968" s="5">
        <v>100</v>
      </c>
      <c r="I1968" s="15">
        <v>1</v>
      </c>
      <c r="J1968" s="15">
        <v>1</v>
      </c>
      <c r="K1968" s="5" t="s">
        <v>25</v>
      </c>
      <c r="L1968" s="5" t="s">
        <v>25</v>
      </c>
      <c r="M1968" s="5">
        <f t="shared" si="257"/>
        <v>2022</v>
      </c>
      <c r="N1968" s="5" t="str">
        <f t="shared" si="258"/>
        <v>Junio</v>
      </c>
      <c r="O1968" s="6" t="str">
        <f t="shared" si="259"/>
        <v>2022-2</v>
      </c>
      <c r="P1968" s="5">
        <v>0</v>
      </c>
      <c r="Q1968" s="5">
        <v>0</v>
      </c>
      <c r="R1968" s="5">
        <v>0</v>
      </c>
      <c r="S1968" s="5" t="s">
        <v>51</v>
      </c>
      <c r="T1968" s="5" t="str">
        <f t="shared" si="260"/>
        <v>14.1-2022-06-30</v>
      </c>
    </row>
    <row r="1969" spans="1:20" x14ac:dyDescent="0.3">
      <c r="A1969" s="24" t="s">
        <v>517</v>
      </c>
      <c r="B1969" s="23" t="s">
        <v>518</v>
      </c>
      <c r="C1969" s="5" t="s">
        <v>53</v>
      </c>
      <c r="D1969" s="5" t="s">
        <v>54</v>
      </c>
      <c r="E1969" s="5" t="s">
        <v>24</v>
      </c>
      <c r="F1969" s="6">
        <v>44742</v>
      </c>
      <c r="G1969" s="5">
        <v>7541</v>
      </c>
      <c r="H1969" s="9">
        <v>7651</v>
      </c>
      <c r="I1969" s="15">
        <v>1.0145869248110331</v>
      </c>
      <c r="J1969" s="15">
        <v>1.0145869248110331</v>
      </c>
      <c r="K1969" s="5" t="s">
        <v>25</v>
      </c>
      <c r="L1969" s="5" t="s">
        <v>25</v>
      </c>
      <c r="M1969" s="5">
        <f t="shared" si="257"/>
        <v>2022</v>
      </c>
      <c r="N1969" s="5" t="str">
        <f t="shared" si="258"/>
        <v>Diciembre</v>
      </c>
      <c r="O1969" s="6" t="str">
        <f t="shared" si="259"/>
        <v>2023-1</v>
      </c>
      <c r="P1969" s="5">
        <v>0</v>
      </c>
      <c r="Q1969" s="5">
        <v>0</v>
      </c>
      <c r="R1969" s="5">
        <v>0</v>
      </c>
      <c r="S1969" s="5" t="s">
        <v>51</v>
      </c>
      <c r="T1969" s="5" t="str">
        <f t="shared" si="260"/>
        <v>14.1-2022-12-31</v>
      </c>
    </row>
    <row r="1970" spans="1:20" x14ac:dyDescent="0.3">
      <c r="A1970" s="24" t="s">
        <v>517</v>
      </c>
      <c r="B1970" s="23" t="s">
        <v>518</v>
      </c>
      <c r="C1970" s="5" t="s">
        <v>53</v>
      </c>
      <c r="D1970" s="5" t="s">
        <v>54</v>
      </c>
      <c r="E1970" s="5" t="s">
        <v>24</v>
      </c>
      <c r="F1970" s="6">
        <v>44926</v>
      </c>
      <c r="G1970" s="5">
        <v>6730</v>
      </c>
      <c r="H1970" s="9">
        <v>7539</v>
      </c>
      <c r="I1970" s="15">
        <v>1.1202080237741461</v>
      </c>
      <c r="J1970" s="15">
        <v>1.1202080237741461</v>
      </c>
      <c r="K1970" s="5" t="s">
        <v>25</v>
      </c>
      <c r="L1970" s="5" t="s">
        <v>25</v>
      </c>
      <c r="M1970" s="5">
        <f t="shared" si="257"/>
        <v>2023</v>
      </c>
      <c r="N1970" s="5" t="str">
        <f t="shared" si="258"/>
        <v>Junio</v>
      </c>
      <c r="O1970" s="6" t="str">
        <f t="shared" si="259"/>
        <v>2023-2</v>
      </c>
      <c r="P1970" s="5">
        <v>0</v>
      </c>
      <c r="Q1970" s="5">
        <v>0</v>
      </c>
      <c r="R1970" s="5">
        <v>0</v>
      </c>
      <c r="S1970" s="5" t="s">
        <v>51</v>
      </c>
      <c r="T1970" s="5" t="str">
        <f t="shared" si="260"/>
        <v>14.1-2023-06-30</v>
      </c>
    </row>
    <row r="1971" spans="1:20" x14ac:dyDescent="0.3">
      <c r="A1971" s="24" t="s">
        <v>517</v>
      </c>
      <c r="B1971" s="23" t="s">
        <v>518</v>
      </c>
      <c r="C1971" s="5" t="s">
        <v>53</v>
      </c>
      <c r="D1971" s="5" t="s">
        <v>54</v>
      </c>
      <c r="E1971" s="5" t="s">
        <v>24</v>
      </c>
      <c r="F1971" s="6">
        <v>45107</v>
      </c>
      <c r="G1971" s="40">
        <v>7822</v>
      </c>
      <c r="H1971" s="9">
        <v>7912</v>
      </c>
      <c r="I1971" s="15">
        <f>IFERROR(IF((H1972/G1972)&gt;1.3,1.3,H1972/G1972),"")</f>
        <v>1.0586614173228346</v>
      </c>
      <c r="J1971" s="15">
        <f>IFERROR(IF((H1972/G1972)&gt;H1972/G1972,1.3,H1972/G1972),"")</f>
        <v>1.0586614173228346</v>
      </c>
      <c r="K1971" s="5" t="s">
        <v>25</v>
      </c>
      <c r="L1971" s="5" t="s">
        <v>25</v>
      </c>
      <c r="M1971" s="5">
        <f t="shared" si="257"/>
        <v>2023</v>
      </c>
      <c r="N1971" s="5" t="str">
        <f t="shared" si="258"/>
        <v>Diciembre</v>
      </c>
      <c r="O1971" s="6" t="str">
        <f t="shared" si="259"/>
        <v>2024-1</v>
      </c>
      <c r="P1971" s="16">
        <v>0</v>
      </c>
      <c r="Q1971" s="16">
        <v>0</v>
      </c>
      <c r="R1971" s="5">
        <v>1</v>
      </c>
      <c r="S1971" s="5" t="s">
        <v>56</v>
      </c>
      <c r="T1971" s="5" t="str">
        <f t="shared" si="260"/>
        <v>14.1-2023-12-31</v>
      </c>
    </row>
    <row r="1972" spans="1:20" x14ac:dyDescent="0.3">
      <c r="A1972" s="24" t="s">
        <v>517</v>
      </c>
      <c r="B1972" s="23" t="s">
        <v>518</v>
      </c>
      <c r="C1972" s="5" t="s">
        <v>186</v>
      </c>
      <c r="D1972" s="5" t="s">
        <v>54</v>
      </c>
      <c r="E1972" s="5" t="s">
        <v>24</v>
      </c>
      <c r="F1972" s="6">
        <v>45291</v>
      </c>
      <c r="G1972" s="40">
        <v>7620</v>
      </c>
      <c r="H1972" s="9">
        <v>8067</v>
      </c>
      <c r="I1972" s="15">
        <f>IFERROR(IF((H1973/G1973)&gt;1.3,1.3,H1973/G1973),"")</f>
        <v>1.0313418217433887</v>
      </c>
      <c r="J1972" s="15">
        <f>IFERROR(IF((H1973/G1973)&gt;H1973/G1973,1.3,H1973/G1973),"")</f>
        <v>1.0313418217433887</v>
      </c>
      <c r="K1972" s="5" t="s">
        <v>25</v>
      </c>
      <c r="L1972" s="5" t="s">
        <v>25</v>
      </c>
      <c r="M1972" s="5">
        <f t="shared" si="257"/>
        <v>2024</v>
      </c>
      <c r="N1972" s="5" t="str">
        <f t="shared" si="258"/>
        <v>Junio</v>
      </c>
      <c r="O1972" s="6" t="str">
        <f t="shared" si="259"/>
        <v>2022-1</v>
      </c>
      <c r="P1972" s="16">
        <v>0</v>
      </c>
      <c r="Q1972" s="16">
        <v>0</v>
      </c>
      <c r="R1972" s="5">
        <v>1</v>
      </c>
      <c r="S1972" s="5" t="s">
        <v>56</v>
      </c>
      <c r="T1972" s="5" t="str">
        <f t="shared" si="260"/>
        <v>14.1-2024-06-30</v>
      </c>
    </row>
    <row r="1973" spans="1:20" x14ac:dyDescent="0.3">
      <c r="A1973" s="24" t="s">
        <v>517</v>
      </c>
      <c r="B1973" s="23" t="s">
        <v>518</v>
      </c>
      <c r="C1973" s="5" t="s">
        <v>186</v>
      </c>
      <c r="D1973" s="5" t="s">
        <v>54</v>
      </c>
      <c r="E1973" s="5" t="s">
        <v>24</v>
      </c>
      <c r="F1973" s="6">
        <v>45473</v>
      </c>
      <c r="G1973" s="40">
        <v>8168</v>
      </c>
      <c r="H1973" s="9">
        <v>8424</v>
      </c>
      <c r="I1973" s="15">
        <f>IFERROR(IF((H1974/G1974)&gt;1.3,1.3,H1974/G1974),"")</f>
        <v>1.0109585208328475</v>
      </c>
      <c r="J1973" s="15">
        <f>IFERROR(IF((H1974/G1974)&gt;H1974/G1974,1.3,H1974/G1974),"")</f>
        <v>1.0109585208328475</v>
      </c>
      <c r="K1973" s="5" t="s">
        <v>25</v>
      </c>
      <c r="L1973" s="5" t="s">
        <v>25</v>
      </c>
      <c r="M1973" s="5">
        <f t="shared" si="257"/>
        <v>2022</v>
      </c>
      <c r="N1973" s="5" t="str">
        <f t="shared" si="258"/>
        <v>Junio</v>
      </c>
      <c r="O1973" s="6" t="str">
        <f t="shared" si="259"/>
        <v>2022-2</v>
      </c>
      <c r="P1973" s="16">
        <v>0</v>
      </c>
      <c r="Q1973" s="16">
        <v>0</v>
      </c>
      <c r="R1973" s="5">
        <v>1</v>
      </c>
      <c r="S1973" s="5" t="s">
        <v>56</v>
      </c>
      <c r="T1973" s="5" t="str">
        <f t="shared" si="260"/>
        <v>14.2-2022-06-30</v>
      </c>
    </row>
    <row r="1974" spans="1:20" x14ac:dyDescent="0.3">
      <c r="A1974" s="24" t="s">
        <v>519</v>
      </c>
      <c r="B1974" s="23" t="s">
        <v>520</v>
      </c>
      <c r="C1974" s="5" t="s">
        <v>53</v>
      </c>
      <c r="D1974" s="5" t="s">
        <v>54</v>
      </c>
      <c r="E1974" s="5" t="s">
        <v>24</v>
      </c>
      <c r="F1974" s="6">
        <v>44742</v>
      </c>
      <c r="G1974" s="5">
        <v>42889</v>
      </c>
      <c r="H1974" s="9">
        <v>43359</v>
      </c>
      <c r="I1974" s="15">
        <v>1.010958520832848</v>
      </c>
      <c r="J1974" s="15">
        <v>1.010958520832848</v>
      </c>
      <c r="K1974" s="5" t="s">
        <v>55</v>
      </c>
      <c r="L1974" s="5" t="s">
        <v>55</v>
      </c>
      <c r="M1974" s="5">
        <f t="shared" si="257"/>
        <v>2022</v>
      </c>
      <c r="N1974" s="5" t="str">
        <f t="shared" si="258"/>
        <v>Diciembre</v>
      </c>
      <c r="O1974" s="6" t="str">
        <f t="shared" si="259"/>
        <v>2023-1</v>
      </c>
      <c r="P1974" s="5">
        <v>0</v>
      </c>
      <c r="Q1974" s="5">
        <v>0</v>
      </c>
      <c r="R1974" s="5">
        <v>0</v>
      </c>
      <c r="S1974" s="5" t="s">
        <v>56</v>
      </c>
      <c r="T1974" s="5" t="str">
        <f t="shared" si="260"/>
        <v>14.2-2022-12-31</v>
      </c>
    </row>
    <row r="1975" spans="1:20" x14ac:dyDescent="0.3">
      <c r="A1975" s="24" t="s">
        <v>519</v>
      </c>
      <c r="B1975" s="23" t="s">
        <v>520</v>
      </c>
      <c r="C1975" s="5" t="s">
        <v>53</v>
      </c>
      <c r="D1975" s="5" t="s">
        <v>54</v>
      </c>
      <c r="E1975" s="5" t="s">
        <v>24</v>
      </c>
      <c r="F1975" s="6">
        <v>44926</v>
      </c>
      <c r="G1975" s="5">
        <v>42274</v>
      </c>
      <c r="H1975" s="9">
        <v>42699</v>
      </c>
      <c r="I1975" s="15">
        <v>1.0100534607560201</v>
      </c>
      <c r="J1975" s="15">
        <v>1.0100534607560201</v>
      </c>
      <c r="K1975" s="5" t="s">
        <v>55</v>
      </c>
      <c r="L1975" s="5" t="s">
        <v>55</v>
      </c>
      <c r="M1975" s="5">
        <f t="shared" si="257"/>
        <v>2023</v>
      </c>
      <c r="N1975" s="5" t="str">
        <f t="shared" si="258"/>
        <v>Junio</v>
      </c>
      <c r="O1975" s="6" t="str">
        <f t="shared" si="259"/>
        <v>2023-2</v>
      </c>
      <c r="P1975" s="5">
        <v>0</v>
      </c>
      <c r="Q1975" s="5">
        <v>0</v>
      </c>
      <c r="R1975" s="5">
        <v>0</v>
      </c>
      <c r="S1975" s="5" t="s">
        <v>56</v>
      </c>
      <c r="T1975" s="5" t="str">
        <f t="shared" si="260"/>
        <v>14.2-2023-06-30</v>
      </c>
    </row>
    <row r="1976" spans="1:20" x14ac:dyDescent="0.3">
      <c r="A1976" s="24" t="s">
        <v>519</v>
      </c>
      <c r="B1976" s="23" t="s">
        <v>520</v>
      </c>
      <c r="C1976" s="5" t="s">
        <v>53</v>
      </c>
      <c r="D1976" s="5" t="s">
        <v>54</v>
      </c>
      <c r="E1976" s="5" t="s">
        <v>24</v>
      </c>
      <c r="F1976" s="6">
        <v>45107</v>
      </c>
      <c r="G1976" s="40">
        <v>44355</v>
      </c>
      <c r="H1976" s="9">
        <v>43561</v>
      </c>
      <c r="I1976" s="15">
        <f t="shared" ref="I1976:I1988" si="261">IFERROR(IF((H1977/G1977)&gt;1.3,1.3,H1977/G1977),"")</f>
        <v>0.98277622710872081</v>
      </c>
      <c r="J1976" s="15">
        <f t="shared" ref="J1976:J1988" si="262">IFERROR(IF((H1977/G1977)&gt;H1977/G1977,1.3,H1977/G1977),"")</f>
        <v>0.98277622710872081</v>
      </c>
      <c r="K1976" s="5" t="s">
        <v>55</v>
      </c>
      <c r="L1976" s="5" t="s">
        <v>55</v>
      </c>
      <c r="M1976" s="5">
        <f t="shared" si="257"/>
        <v>2023</v>
      </c>
      <c r="N1976" s="5" t="str">
        <f t="shared" si="258"/>
        <v>Diciembre</v>
      </c>
      <c r="O1976" s="6" t="str">
        <f t="shared" si="259"/>
        <v>2024-1</v>
      </c>
      <c r="P1976" s="16">
        <v>0</v>
      </c>
      <c r="Q1976" s="16">
        <v>0</v>
      </c>
      <c r="R1976" s="5">
        <v>1</v>
      </c>
      <c r="S1976" s="5" t="s">
        <v>56</v>
      </c>
      <c r="T1976" s="5" t="str">
        <f t="shared" si="260"/>
        <v>14.2-2023-12-31</v>
      </c>
    </row>
    <row r="1977" spans="1:20" x14ac:dyDescent="0.3">
      <c r="A1977" s="24" t="s">
        <v>519</v>
      </c>
      <c r="B1977" s="23" t="s">
        <v>520</v>
      </c>
      <c r="C1977" s="5" t="s">
        <v>186</v>
      </c>
      <c r="D1977" s="5" t="s">
        <v>54</v>
      </c>
      <c r="E1977" s="5" t="s">
        <v>24</v>
      </c>
      <c r="F1977" s="6">
        <v>45291</v>
      </c>
      <c r="G1977" s="40">
        <v>44067</v>
      </c>
      <c r="H1977" s="9">
        <v>43308</v>
      </c>
      <c r="I1977" s="15">
        <f t="shared" si="261"/>
        <v>0.99832711653667905</v>
      </c>
      <c r="J1977" s="15">
        <f t="shared" si="262"/>
        <v>0.99832711653667905</v>
      </c>
      <c r="K1977" s="5" t="s">
        <v>55</v>
      </c>
      <c r="L1977" s="5" t="s">
        <v>55</v>
      </c>
      <c r="M1977" s="5">
        <f t="shared" si="257"/>
        <v>2024</v>
      </c>
      <c r="N1977" s="5" t="str">
        <f t="shared" si="258"/>
        <v>Junio</v>
      </c>
      <c r="O1977" s="6" t="str">
        <f t="shared" si="259"/>
        <v>2022-1</v>
      </c>
      <c r="P1977" s="16">
        <v>0</v>
      </c>
      <c r="Q1977" s="16">
        <v>0</v>
      </c>
      <c r="R1977" s="5">
        <v>1</v>
      </c>
      <c r="S1977" s="5" t="s">
        <v>56</v>
      </c>
      <c r="T1977" s="5" t="str">
        <f t="shared" si="260"/>
        <v>14.2-2024-06-30</v>
      </c>
    </row>
    <row r="1978" spans="1:20" x14ac:dyDescent="0.3">
      <c r="A1978" s="24" t="s">
        <v>519</v>
      </c>
      <c r="B1978" s="23" t="s">
        <v>520</v>
      </c>
      <c r="C1978" s="5" t="s">
        <v>186</v>
      </c>
      <c r="D1978" s="5" t="s">
        <v>54</v>
      </c>
      <c r="E1978" s="5" t="s">
        <v>24</v>
      </c>
      <c r="F1978" s="6">
        <v>45473</v>
      </c>
      <c r="G1978" s="40">
        <v>44235</v>
      </c>
      <c r="H1978" s="9">
        <v>44161</v>
      </c>
      <c r="I1978" s="15">
        <f t="shared" si="261"/>
        <v>1.0122860355670318</v>
      </c>
      <c r="J1978" s="15">
        <f t="shared" si="262"/>
        <v>1.0122860355670318</v>
      </c>
      <c r="K1978" s="5" t="s">
        <v>55</v>
      </c>
      <c r="L1978" s="5" t="s">
        <v>55</v>
      </c>
      <c r="M1978" s="5">
        <f t="shared" si="257"/>
        <v>2022</v>
      </c>
      <c r="N1978" s="5" t="str">
        <f t="shared" si="258"/>
        <v>Junio</v>
      </c>
      <c r="O1978" s="6" t="str">
        <f t="shared" si="259"/>
        <v>2022-2</v>
      </c>
      <c r="P1978" s="16">
        <v>0</v>
      </c>
      <c r="Q1978" s="16">
        <v>0</v>
      </c>
      <c r="R1978" s="5">
        <v>1</v>
      </c>
      <c r="S1978" s="5" t="s">
        <v>56</v>
      </c>
      <c r="T1978" s="5" t="str">
        <f t="shared" si="260"/>
        <v>14.3-2022-06-30</v>
      </c>
    </row>
    <row r="1979" spans="1:20" x14ac:dyDescent="0.3">
      <c r="A1979" s="24" t="s">
        <v>521</v>
      </c>
      <c r="B1979" s="23" t="s">
        <v>522</v>
      </c>
      <c r="C1979" s="5" t="s">
        <v>186</v>
      </c>
      <c r="D1979" s="5" t="s">
        <v>54</v>
      </c>
      <c r="E1979" s="5" t="s">
        <v>24</v>
      </c>
      <c r="F1979" s="6">
        <v>44742</v>
      </c>
      <c r="G1979" s="5">
        <v>48022</v>
      </c>
      <c r="H1979" s="9">
        <v>48612</v>
      </c>
      <c r="I1979" s="15">
        <f t="shared" si="261"/>
        <v>1.0204396451986117</v>
      </c>
      <c r="J1979" s="15">
        <f t="shared" si="262"/>
        <v>1.0204396451986117</v>
      </c>
      <c r="K1979" s="5" t="s">
        <v>25</v>
      </c>
      <c r="L1979" s="5" t="s">
        <v>25</v>
      </c>
      <c r="M1979" s="5">
        <f t="shared" si="257"/>
        <v>2022</v>
      </c>
      <c r="N1979" s="5" t="str">
        <f t="shared" si="258"/>
        <v>Diciembre</v>
      </c>
      <c r="O1979" s="6" t="str">
        <f t="shared" si="259"/>
        <v>2023-1</v>
      </c>
      <c r="P1979" s="5">
        <v>0</v>
      </c>
      <c r="Q1979" s="5">
        <v>0</v>
      </c>
      <c r="R1979" s="5">
        <v>0</v>
      </c>
      <c r="S1979" s="5" t="s">
        <v>56</v>
      </c>
      <c r="T1979" s="5" t="str">
        <f t="shared" si="260"/>
        <v>14.3-2022-12-31</v>
      </c>
    </row>
    <row r="1980" spans="1:20" x14ac:dyDescent="0.3">
      <c r="A1980" s="24" t="s">
        <v>521</v>
      </c>
      <c r="B1980" s="23" t="s">
        <v>522</v>
      </c>
      <c r="C1980" s="5" t="s">
        <v>186</v>
      </c>
      <c r="D1980" s="5" t="s">
        <v>54</v>
      </c>
      <c r="E1980" s="5" t="s">
        <v>24</v>
      </c>
      <c r="F1980" s="6">
        <v>44926</v>
      </c>
      <c r="G1980" s="5">
        <v>46674</v>
      </c>
      <c r="H1980" s="9">
        <v>47628</v>
      </c>
      <c r="I1980" s="15">
        <f t="shared" si="261"/>
        <v>0.98042506723827627</v>
      </c>
      <c r="J1980" s="15">
        <f t="shared" si="262"/>
        <v>0.98042506723827627</v>
      </c>
      <c r="K1980" s="5" t="s">
        <v>25</v>
      </c>
      <c r="L1980" s="5" t="s">
        <v>25</v>
      </c>
      <c r="M1980" s="5">
        <f t="shared" si="257"/>
        <v>2023</v>
      </c>
      <c r="N1980" s="5" t="str">
        <f t="shared" si="258"/>
        <v>Junio</v>
      </c>
      <c r="O1980" s="6" t="str">
        <f t="shared" si="259"/>
        <v>2023-2</v>
      </c>
      <c r="P1980" s="5">
        <v>0</v>
      </c>
      <c r="Q1980" s="5">
        <v>0</v>
      </c>
      <c r="R1980" s="5">
        <v>0</v>
      </c>
      <c r="S1980" s="5" t="s">
        <v>56</v>
      </c>
      <c r="T1980" s="5" t="str">
        <f t="shared" si="260"/>
        <v>14.3-2023-06-30</v>
      </c>
    </row>
    <row r="1981" spans="1:20" x14ac:dyDescent="0.3">
      <c r="A1981" s="24" t="s">
        <v>521</v>
      </c>
      <c r="B1981" s="23" t="s">
        <v>522</v>
      </c>
      <c r="C1981" s="5" t="s">
        <v>53</v>
      </c>
      <c r="D1981" s="5" t="s">
        <v>54</v>
      </c>
      <c r="E1981" s="5" t="s">
        <v>24</v>
      </c>
      <c r="F1981" s="6">
        <v>45107</v>
      </c>
      <c r="G1981" s="40">
        <v>49451</v>
      </c>
      <c r="H1981" s="9">
        <v>48483</v>
      </c>
      <c r="I1981" s="15">
        <f t="shared" si="261"/>
        <v>0.98273710907938061</v>
      </c>
      <c r="J1981" s="15">
        <f t="shared" si="262"/>
        <v>0.98273710907938061</v>
      </c>
      <c r="K1981" s="5" t="s">
        <v>25</v>
      </c>
      <c r="L1981" s="5" t="s">
        <v>25</v>
      </c>
      <c r="M1981" s="5">
        <f t="shared" si="257"/>
        <v>2023</v>
      </c>
      <c r="N1981" s="5" t="str">
        <f t="shared" si="258"/>
        <v>Diciembre</v>
      </c>
      <c r="O1981" s="6" t="str">
        <f t="shared" si="259"/>
        <v>2024-1</v>
      </c>
      <c r="P1981" s="16">
        <v>0</v>
      </c>
      <c r="Q1981" s="16">
        <v>0</v>
      </c>
      <c r="R1981" s="5">
        <v>1</v>
      </c>
      <c r="S1981" s="5" t="s">
        <v>56</v>
      </c>
      <c r="T1981" s="5" t="str">
        <f t="shared" si="260"/>
        <v>14.3-2023-12-31</v>
      </c>
    </row>
    <row r="1982" spans="1:20" x14ac:dyDescent="0.3">
      <c r="A1982" s="24" t="s">
        <v>521</v>
      </c>
      <c r="B1982" s="23" t="s">
        <v>522</v>
      </c>
      <c r="C1982" s="5" t="s">
        <v>186</v>
      </c>
      <c r="D1982" s="5" t="s">
        <v>54</v>
      </c>
      <c r="E1982" s="5" t="s">
        <v>24</v>
      </c>
      <c r="F1982" s="6">
        <v>45291</v>
      </c>
      <c r="G1982" s="40">
        <v>48891</v>
      </c>
      <c r="H1982" s="9">
        <v>48047</v>
      </c>
      <c r="I1982" s="15">
        <f t="shared" si="261"/>
        <v>0.99574122895964312</v>
      </c>
      <c r="J1982" s="15">
        <f t="shared" si="262"/>
        <v>0.99574122895964312</v>
      </c>
      <c r="K1982" s="5" t="s">
        <v>25</v>
      </c>
      <c r="L1982" s="5" t="s">
        <v>25</v>
      </c>
      <c r="M1982" s="5">
        <f t="shared" si="257"/>
        <v>2024</v>
      </c>
      <c r="N1982" s="5" t="str">
        <f t="shared" si="258"/>
        <v>Junio</v>
      </c>
      <c r="O1982" s="6" t="str">
        <f t="shared" si="259"/>
        <v>2022-1</v>
      </c>
      <c r="P1982" s="16">
        <v>0</v>
      </c>
      <c r="Q1982" s="16">
        <v>0</v>
      </c>
      <c r="R1982" s="5">
        <v>1</v>
      </c>
      <c r="S1982" s="5" t="s">
        <v>56</v>
      </c>
      <c r="T1982" s="5" t="str">
        <f t="shared" si="260"/>
        <v>14.3-2024-06-30</v>
      </c>
    </row>
    <row r="1983" spans="1:20" x14ac:dyDescent="0.3">
      <c r="A1983" s="24" t="s">
        <v>521</v>
      </c>
      <c r="B1983" s="23" t="s">
        <v>522</v>
      </c>
      <c r="C1983" s="5" t="s">
        <v>186</v>
      </c>
      <c r="D1983" s="5" t="s">
        <v>54</v>
      </c>
      <c r="E1983" s="5" t="s">
        <v>24</v>
      </c>
      <c r="F1983" s="6">
        <v>45473</v>
      </c>
      <c r="G1983" s="40">
        <v>49310</v>
      </c>
      <c r="H1983" s="9">
        <v>49100</v>
      </c>
      <c r="I1983" s="15">
        <f t="shared" si="261"/>
        <v>0.99584717607973416</v>
      </c>
      <c r="J1983" s="15">
        <f t="shared" si="262"/>
        <v>0.99584717607973416</v>
      </c>
      <c r="K1983" s="5" t="s">
        <v>25</v>
      </c>
      <c r="L1983" s="5" t="s">
        <v>25</v>
      </c>
      <c r="M1983" s="5">
        <f t="shared" si="257"/>
        <v>2022</v>
      </c>
      <c r="N1983" s="5" t="str">
        <f t="shared" si="258"/>
        <v>Junio</v>
      </c>
      <c r="O1983" s="6" t="str">
        <f t="shared" si="259"/>
        <v>2022-2</v>
      </c>
      <c r="P1983" s="16">
        <v>0</v>
      </c>
      <c r="Q1983" s="16">
        <v>0</v>
      </c>
      <c r="R1983" s="5">
        <v>1</v>
      </c>
      <c r="S1983" s="5" t="s">
        <v>56</v>
      </c>
      <c r="T1983" s="5" t="str">
        <f t="shared" si="260"/>
        <v>14.4-2022-06-30</v>
      </c>
    </row>
    <row r="1984" spans="1:20" x14ac:dyDescent="0.3">
      <c r="A1984" s="24" t="s">
        <v>523</v>
      </c>
      <c r="B1984" s="23" t="s">
        <v>524</v>
      </c>
      <c r="C1984" s="5" t="s">
        <v>186</v>
      </c>
      <c r="D1984" s="5" t="s">
        <v>54</v>
      </c>
      <c r="E1984" s="5" t="s">
        <v>24</v>
      </c>
      <c r="F1984" s="6">
        <v>44742</v>
      </c>
      <c r="G1984" s="5">
        <v>2408</v>
      </c>
      <c r="H1984" s="9">
        <v>2398</v>
      </c>
      <c r="I1984" s="15">
        <f t="shared" si="261"/>
        <v>1.1704035874439462</v>
      </c>
      <c r="J1984" s="15">
        <f t="shared" si="262"/>
        <v>1.1704035874439462</v>
      </c>
      <c r="K1984" s="5" t="s">
        <v>55</v>
      </c>
      <c r="L1984" s="5" t="s">
        <v>55</v>
      </c>
      <c r="M1984" s="5">
        <f t="shared" si="257"/>
        <v>2022</v>
      </c>
      <c r="N1984" s="5" t="str">
        <f t="shared" si="258"/>
        <v>Diciembre</v>
      </c>
      <c r="O1984" s="6" t="str">
        <f t="shared" si="259"/>
        <v>2023-1</v>
      </c>
      <c r="P1984" s="5">
        <v>0</v>
      </c>
      <c r="Q1984" s="5">
        <v>0</v>
      </c>
      <c r="R1984" s="5">
        <v>0</v>
      </c>
      <c r="S1984" s="5" t="s">
        <v>56</v>
      </c>
      <c r="T1984" s="5" t="str">
        <f t="shared" si="260"/>
        <v>14.4-2022-12-30</v>
      </c>
    </row>
    <row r="1985" spans="1:20" x14ac:dyDescent="0.3">
      <c r="A1985" s="24" t="s">
        <v>523</v>
      </c>
      <c r="B1985" s="23" t="s">
        <v>524</v>
      </c>
      <c r="C1985" s="5" t="s">
        <v>186</v>
      </c>
      <c r="D1985" s="5" t="s">
        <v>54</v>
      </c>
      <c r="E1985" s="5" t="s">
        <v>24</v>
      </c>
      <c r="F1985" s="6">
        <v>44925</v>
      </c>
      <c r="G1985" s="5">
        <v>2230</v>
      </c>
      <c r="H1985" s="9">
        <v>2610</v>
      </c>
      <c r="I1985" s="15">
        <f t="shared" si="261"/>
        <v>1.0968451944240645</v>
      </c>
      <c r="J1985" s="15">
        <f t="shared" si="262"/>
        <v>1.0968451944240645</v>
      </c>
      <c r="K1985" s="5" t="s">
        <v>55</v>
      </c>
      <c r="L1985" s="5" t="s">
        <v>55</v>
      </c>
      <c r="M1985" s="5">
        <f t="shared" si="257"/>
        <v>2023</v>
      </c>
      <c r="N1985" s="5" t="str">
        <f t="shared" si="258"/>
        <v>Junio</v>
      </c>
      <c r="O1985" s="6" t="str">
        <f t="shared" si="259"/>
        <v>2023-2</v>
      </c>
      <c r="P1985" s="5">
        <v>0</v>
      </c>
      <c r="Q1985" s="5">
        <v>0</v>
      </c>
      <c r="R1985" s="5">
        <v>0</v>
      </c>
      <c r="S1985" s="5" t="s">
        <v>56</v>
      </c>
      <c r="T1985" s="5" t="str">
        <f t="shared" si="260"/>
        <v>14.4-2023-06-30</v>
      </c>
    </row>
    <row r="1986" spans="1:20" x14ac:dyDescent="0.3">
      <c r="A1986" s="24" t="s">
        <v>523</v>
      </c>
      <c r="B1986" s="23" t="s">
        <v>524</v>
      </c>
      <c r="C1986" s="5" t="s">
        <v>186</v>
      </c>
      <c r="D1986" s="5" t="s">
        <v>54</v>
      </c>
      <c r="E1986" s="5" t="s">
        <v>24</v>
      </c>
      <c r="F1986" s="6">
        <v>45107</v>
      </c>
      <c r="G1986" s="40">
        <v>2726</v>
      </c>
      <c r="H1986" s="9">
        <v>2990</v>
      </c>
      <c r="I1986" s="15">
        <f t="shared" si="261"/>
        <v>1.1902718168812589</v>
      </c>
      <c r="J1986" s="15">
        <f t="shared" si="262"/>
        <v>1.1902718168812589</v>
      </c>
      <c r="K1986" s="5" t="s">
        <v>55</v>
      </c>
      <c r="L1986" s="5" t="s">
        <v>55</v>
      </c>
      <c r="M1986" s="5">
        <f t="shared" si="257"/>
        <v>2023</v>
      </c>
      <c r="N1986" s="5" t="str">
        <f t="shared" si="258"/>
        <v>Diciembre</v>
      </c>
      <c r="O1986" s="6" t="str">
        <f t="shared" si="259"/>
        <v>2024-1</v>
      </c>
      <c r="P1986" s="16">
        <v>0</v>
      </c>
      <c r="Q1986" s="16">
        <v>0</v>
      </c>
      <c r="R1986" s="5">
        <v>1</v>
      </c>
      <c r="S1986" s="5" t="s">
        <v>56</v>
      </c>
      <c r="T1986" s="5" t="str">
        <f t="shared" si="260"/>
        <v>14.4-2023-12-31</v>
      </c>
    </row>
    <row r="1987" spans="1:20" x14ac:dyDescent="0.3">
      <c r="A1987" s="24" t="s">
        <v>523</v>
      </c>
      <c r="B1987" s="23" t="s">
        <v>524</v>
      </c>
      <c r="C1987" s="5" t="s">
        <v>186</v>
      </c>
      <c r="D1987" s="5" t="s">
        <v>54</v>
      </c>
      <c r="E1987" s="5" t="s">
        <v>24</v>
      </c>
      <c r="F1987" s="6">
        <v>45291</v>
      </c>
      <c r="G1987" s="40">
        <v>2796</v>
      </c>
      <c r="H1987" s="9">
        <v>3328</v>
      </c>
      <c r="I1987" s="15">
        <f t="shared" si="261"/>
        <v>1.1267377950210151</v>
      </c>
      <c r="J1987" s="15">
        <f t="shared" si="262"/>
        <v>1.1267377950210151</v>
      </c>
      <c r="K1987" s="5" t="s">
        <v>55</v>
      </c>
      <c r="L1987" s="5" t="s">
        <v>55</v>
      </c>
      <c r="M1987" s="5">
        <f t="shared" si="257"/>
        <v>2024</v>
      </c>
      <c r="N1987" s="5" t="str">
        <f t="shared" si="258"/>
        <v>Junio</v>
      </c>
      <c r="O1987" s="6" t="str">
        <f t="shared" si="259"/>
        <v>2022-2</v>
      </c>
      <c r="P1987" s="16">
        <v>0</v>
      </c>
      <c r="Q1987" s="16">
        <v>0</v>
      </c>
      <c r="R1987" s="5">
        <v>1</v>
      </c>
      <c r="S1987" s="5" t="s">
        <v>56</v>
      </c>
      <c r="T1987" s="5" t="str">
        <f t="shared" si="260"/>
        <v>14.4-2024-06-30</v>
      </c>
    </row>
    <row r="1988" spans="1:20" x14ac:dyDescent="0.3">
      <c r="A1988" s="24" t="s">
        <v>523</v>
      </c>
      <c r="B1988" s="23" t="s">
        <v>524</v>
      </c>
      <c r="C1988" s="5" t="s">
        <v>186</v>
      </c>
      <c r="D1988" s="5" t="s">
        <v>54</v>
      </c>
      <c r="E1988" s="5" t="s">
        <v>24</v>
      </c>
      <c r="F1988" s="6">
        <v>45473</v>
      </c>
      <c r="G1988" s="40">
        <v>3093</v>
      </c>
      <c r="H1988" s="9">
        <v>3485</v>
      </c>
      <c r="I1988" s="15">
        <f t="shared" si="261"/>
        <v>0.33333333333333331</v>
      </c>
      <c r="J1988" s="15">
        <f t="shared" si="262"/>
        <v>0.33333333333333331</v>
      </c>
      <c r="K1988" s="5" t="s">
        <v>55</v>
      </c>
      <c r="L1988" s="5" t="s">
        <v>55</v>
      </c>
      <c r="M1988" s="5">
        <f t="shared" si="257"/>
        <v>2022</v>
      </c>
      <c r="N1988" s="5" t="str">
        <f t="shared" si="258"/>
        <v>Diciembre</v>
      </c>
      <c r="O1988" s="6" t="str">
        <f t="shared" si="259"/>
        <v>2023-2</v>
      </c>
      <c r="P1988" s="16">
        <v>0</v>
      </c>
      <c r="Q1988" s="16">
        <v>0</v>
      </c>
      <c r="R1988" s="5">
        <v>1</v>
      </c>
      <c r="S1988" s="5" t="s">
        <v>56</v>
      </c>
      <c r="T1988" s="5" t="str">
        <f t="shared" si="260"/>
        <v>325.1-2022-12-31</v>
      </c>
    </row>
    <row r="1989" spans="1:20" x14ac:dyDescent="0.3">
      <c r="A1989" s="5" t="s">
        <v>525</v>
      </c>
      <c r="B1989" s="5" t="s">
        <v>86</v>
      </c>
      <c r="C1989" s="5" t="s">
        <v>44</v>
      </c>
      <c r="D1989" s="5" t="s">
        <v>54</v>
      </c>
      <c r="E1989" s="5" t="s">
        <v>24</v>
      </c>
      <c r="F1989" s="17">
        <v>44926</v>
      </c>
      <c r="G1989" s="5">
        <v>6</v>
      </c>
      <c r="H1989" s="9">
        <v>2</v>
      </c>
      <c r="I1989" s="15">
        <v>0.33333333333333331</v>
      </c>
      <c r="J1989" s="15">
        <v>0.33333333333333331</v>
      </c>
      <c r="K1989" s="5" t="s">
        <v>55</v>
      </c>
      <c r="L1989" s="5" t="s">
        <v>55</v>
      </c>
      <c r="M1989" s="5">
        <f t="shared" ref="M1989:M2052" si="263">YEAR(F1990)</f>
        <v>2023</v>
      </c>
      <c r="N1989" s="5" t="str">
        <f t="shared" ref="N1989:N2052" si="264">PROPER(TEXT(F1990,"mmmm"))</f>
        <v>Diciembre</v>
      </c>
      <c r="O1989" s="6" t="str">
        <f t="shared" ref="O1989:O2052" si="265">IF(OR(N1990="Enero",N1990="Febrero",N1990="Marzo",N1990="Abril",N1990="Mayo",N1990="Junio"),M1990&amp;"-1",IF(OR(N1990="Julio",N1990="Agosto",N1990="Septiembre",N1990="Octubre",N1990="Noviembre",N1990="Diciembre"),M1990&amp;"-2"))</f>
        <v>2024-2</v>
      </c>
      <c r="P1989" s="5">
        <v>0</v>
      </c>
      <c r="Q1989" s="5">
        <v>0</v>
      </c>
      <c r="R1989" s="5">
        <v>0</v>
      </c>
      <c r="S1989" s="5" t="s">
        <v>56</v>
      </c>
      <c r="T1989" s="5" t="str">
        <f t="shared" ref="T1989:T2052" si="266">A1990&amp;"-"&amp;YEAR(F1990)&amp;"-"&amp;IF(LEN(MONTH(F1990))=1,"0"&amp;MONTH(F1990),MONTH(F1990))&amp;"-"&amp;DAY(F1990)</f>
        <v>325.1-2023-12-31</v>
      </c>
    </row>
    <row r="1990" spans="1:20" x14ac:dyDescent="0.3">
      <c r="A1990" s="5" t="s">
        <v>525</v>
      </c>
      <c r="B1990" s="5" t="s">
        <v>86</v>
      </c>
      <c r="C1990" s="5" t="s">
        <v>44</v>
      </c>
      <c r="D1990" s="5" t="s">
        <v>54</v>
      </c>
      <c r="E1990" s="5" t="s">
        <v>24</v>
      </c>
      <c r="F1990" s="17">
        <v>45291</v>
      </c>
      <c r="G1990" s="5">
        <v>1</v>
      </c>
      <c r="H1990" s="5">
        <v>1</v>
      </c>
      <c r="I1990" s="15" t="e">
        <f>H1991/G1991</f>
        <v>#DIV/0!</v>
      </c>
      <c r="J1990" s="15" t="e">
        <f>H1991/G1991</f>
        <v>#DIV/0!</v>
      </c>
      <c r="K1990" s="5" t="s">
        <v>55</v>
      </c>
      <c r="L1990" s="5" t="s">
        <v>55</v>
      </c>
      <c r="M1990" s="5">
        <f t="shared" si="263"/>
        <v>2024</v>
      </c>
      <c r="N1990" s="5" t="str">
        <f t="shared" si="264"/>
        <v>Diciembre</v>
      </c>
      <c r="O1990" s="6" t="str">
        <f t="shared" si="265"/>
        <v>2022-2</v>
      </c>
      <c r="P1990" s="5">
        <v>0</v>
      </c>
      <c r="Q1990" s="5">
        <v>0</v>
      </c>
      <c r="R1990" s="5">
        <v>0</v>
      </c>
      <c r="S1990" s="5" t="s">
        <v>56</v>
      </c>
      <c r="T1990" s="5" t="str">
        <f t="shared" si="266"/>
        <v>325.1-2024-12-30</v>
      </c>
    </row>
    <row r="1991" spans="1:20" x14ac:dyDescent="0.3">
      <c r="A1991" s="5" t="s">
        <v>525</v>
      </c>
      <c r="B1991" s="5" t="s">
        <v>86</v>
      </c>
      <c r="C1991" s="5" t="s">
        <v>44</v>
      </c>
      <c r="D1991" s="5" t="s">
        <v>54</v>
      </c>
      <c r="E1991" s="5" t="s">
        <v>24</v>
      </c>
      <c r="F1991" s="6">
        <v>45656</v>
      </c>
      <c r="G1991" s="5">
        <v>0</v>
      </c>
      <c r="H1991" s="5">
        <v>0</v>
      </c>
      <c r="I1991" s="15"/>
      <c r="J1991" s="15"/>
      <c r="K1991" s="5" t="s">
        <v>55</v>
      </c>
      <c r="L1991" s="5" t="s">
        <v>55</v>
      </c>
      <c r="M1991" s="5">
        <f t="shared" si="263"/>
        <v>2022</v>
      </c>
      <c r="N1991" s="5" t="str">
        <f t="shared" si="264"/>
        <v>Diciembre</v>
      </c>
      <c r="O1991" s="6" t="str">
        <f t="shared" si="265"/>
        <v>2023-2</v>
      </c>
      <c r="P1991" s="5">
        <v>0</v>
      </c>
      <c r="Q1991" s="5">
        <v>0</v>
      </c>
      <c r="R1991" s="5">
        <v>0</v>
      </c>
      <c r="S1991" s="5" t="s">
        <v>56</v>
      </c>
      <c r="T1991" s="5" t="str">
        <f t="shared" si="266"/>
        <v>325.2-2022-12-31</v>
      </c>
    </row>
    <row r="1992" spans="1:20" x14ac:dyDescent="0.3">
      <c r="A1992" s="5" t="s">
        <v>526</v>
      </c>
      <c r="B1992" s="5" t="s">
        <v>88</v>
      </c>
      <c r="C1992" s="5" t="s">
        <v>44</v>
      </c>
      <c r="D1992" s="5" t="s">
        <v>54</v>
      </c>
      <c r="E1992" s="5" t="s">
        <v>24</v>
      </c>
      <c r="F1992" s="17">
        <v>44926</v>
      </c>
      <c r="G1992" s="5">
        <v>2</v>
      </c>
      <c r="H1992" s="9">
        <v>2</v>
      </c>
      <c r="I1992" s="15">
        <f>H1993/G1993</f>
        <v>1</v>
      </c>
      <c r="J1992" s="15">
        <f>H1993/G1993</f>
        <v>1</v>
      </c>
      <c r="K1992" s="5" t="s">
        <v>55</v>
      </c>
      <c r="L1992" s="5" t="s">
        <v>55</v>
      </c>
      <c r="M1992" s="5">
        <f t="shared" si="263"/>
        <v>2023</v>
      </c>
      <c r="N1992" s="5" t="str">
        <f t="shared" si="264"/>
        <v>Diciembre</v>
      </c>
      <c r="O1992" s="6" t="str">
        <f t="shared" si="265"/>
        <v>2024-2</v>
      </c>
      <c r="P1992" s="5">
        <v>0</v>
      </c>
      <c r="Q1992" s="5">
        <v>0</v>
      </c>
      <c r="R1992" s="5">
        <v>0</v>
      </c>
      <c r="S1992" s="5" t="s">
        <v>56</v>
      </c>
      <c r="T1992" s="5" t="str">
        <f t="shared" si="266"/>
        <v>325.2-2023-12-31</v>
      </c>
    </row>
    <row r="1993" spans="1:20" x14ac:dyDescent="0.3">
      <c r="A1993" s="5" t="s">
        <v>526</v>
      </c>
      <c r="B1993" s="5" t="s">
        <v>88</v>
      </c>
      <c r="C1993" s="5" t="s">
        <v>44</v>
      </c>
      <c r="D1993" s="5" t="s">
        <v>54</v>
      </c>
      <c r="E1993" s="5" t="s">
        <v>24</v>
      </c>
      <c r="F1993" s="17">
        <v>45291</v>
      </c>
      <c r="G1993" s="5">
        <v>1</v>
      </c>
      <c r="H1993" s="5">
        <v>1</v>
      </c>
      <c r="I1993" s="15">
        <f>H1994/G1994</f>
        <v>1</v>
      </c>
      <c r="J1993" s="15">
        <f>H1994/G1994</f>
        <v>1</v>
      </c>
      <c r="K1993" s="5" t="s">
        <v>55</v>
      </c>
      <c r="L1993" s="5" t="s">
        <v>55</v>
      </c>
      <c r="M1993" s="5">
        <f t="shared" si="263"/>
        <v>2024</v>
      </c>
      <c r="N1993" s="5" t="str">
        <f t="shared" si="264"/>
        <v>Diciembre</v>
      </c>
      <c r="O1993" s="6" t="str">
        <f t="shared" si="265"/>
        <v>2023-2</v>
      </c>
      <c r="P1993" s="5">
        <v>0</v>
      </c>
      <c r="Q1993" s="5">
        <v>0</v>
      </c>
      <c r="R1993" s="5">
        <v>0</v>
      </c>
      <c r="S1993" s="5" t="s">
        <v>56</v>
      </c>
      <c r="T1993" s="5" t="str">
        <f t="shared" si="266"/>
        <v>325.2-2024-12-31</v>
      </c>
    </row>
    <row r="1994" spans="1:20" x14ac:dyDescent="0.3">
      <c r="A1994" s="5" t="s">
        <v>526</v>
      </c>
      <c r="B1994" s="5" t="s">
        <v>88</v>
      </c>
      <c r="C1994" s="5" t="s">
        <v>44</v>
      </c>
      <c r="D1994" s="5" t="s">
        <v>54</v>
      </c>
      <c r="E1994" s="5" t="s">
        <v>24</v>
      </c>
      <c r="F1994" s="17">
        <v>45657</v>
      </c>
      <c r="G1994" s="5">
        <v>5</v>
      </c>
      <c r="H1994" s="5">
        <v>5</v>
      </c>
      <c r="I1994" s="15">
        <f>H1995/G1995</f>
        <v>2.7839074929774967</v>
      </c>
      <c r="J1994" s="15">
        <f>H1995/G1995</f>
        <v>2.7839074929774967</v>
      </c>
      <c r="K1994" s="5" t="s">
        <v>55</v>
      </c>
      <c r="L1994" s="5" t="s">
        <v>55</v>
      </c>
      <c r="M1994" s="5">
        <f t="shared" si="263"/>
        <v>2023</v>
      </c>
      <c r="N1994" s="5" t="str">
        <f t="shared" si="264"/>
        <v>Diciembre</v>
      </c>
      <c r="O1994" s="6" t="str">
        <f t="shared" si="265"/>
        <v>2024-1</v>
      </c>
      <c r="P1994" s="5">
        <v>0</v>
      </c>
      <c r="Q1994" s="5">
        <v>0</v>
      </c>
      <c r="R1994" s="5">
        <v>0</v>
      </c>
      <c r="S1994" s="5" t="s">
        <v>56</v>
      </c>
      <c r="T1994" s="5" t="str">
        <f t="shared" si="266"/>
        <v>386.1-2023-12-31</v>
      </c>
    </row>
    <row r="1995" spans="1:20" x14ac:dyDescent="0.3">
      <c r="A1995" s="25" t="s">
        <v>527</v>
      </c>
      <c r="B1995" s="23" t="s">
        <v>528</v>
      </c>
      <c r="C1995" s="5" t="s">
        <v>351</v>
      </c>
      <c r="D1995" s="5" t="s">
        <v>54</v>
      </c>
      <c r="E1995" s="5" t="s">
        <v>24</v>
      </c>
      <c r="F1995" s="6">
        <v>45291</v>
      </c>
      <c r="G1995" s="11">
        <v>1357.778</v>
      </c>
      <c r="H1995" s="9">
        <v>3779.9283479999999</v>
      </c>
      <c r="I1995" s="15">
        <f t="shared" ref="I1995:I2000" si="267">IFERROR(IF((H1996/G1996)&gt;1.3,1.3,H1996/G1996),"")</f>
        <v>1.3</v>
      </c>
      <c r="J1995" s="15">
        <f t="shared" ref="J1995:J2002" si="268">IFERROR(IF((H1996/G1996)&gt;H1996/G1996,1.3,H1996/G1996),"")</f>
        <v>1.3163350587148523</v>
      </c>
      <c r="K1995" s="5" t="s">
        <v>103</v>
      </c>
      <c r="L1995" s="5" t="s">
        <v>103</v>
      </c>
      <c r="M1995" s="5">
        <f t="shared" si="263"/>
        <v>2024</v>
      </c>
      <c r="N1995" s="5" t="str">
        <f t="shared" si="264"/>
        <v>Junio</v>
      </c>
      <c r="O1995" s="6" t="str">
        <f t="shared" si="265"/>
        <v>2023-2</v>
      </c>
      <c r="P1995" s="16">
        <v>0</v>
      </c>
      <c r="Q1995" s="16">
        <v>0</v>
      </c>
      <c r="R1995" s="5">
        <v>1</v>
      </c>
      <c r="S1995" s="5" t="s">
        <v>47</v>
      </c>
      <c r="T1995" s="5" t="str">
        <f t="shared" si="266"/>
        <v>386.1-2024-06-30</v>
      </c>
    </row>
    <row r="1996" spans="1:20" x14ac:dyDescent="0.3">
      <c r="A1996" s="25" t="s">
        <v>527</v>
      </c>
      <c r="B1996" s="23" t="s">
        <v>528</v>
      </c>
      <c r="C1996" s="5" t="s">
        <v>351</v>
      </c>
      <c r="D1996" s="5" t="s">
        <v>54</v>
      </c>
      <c r="E1996" s="5" t="s">
        <v>24</v>
      </c>
      <c r="F1996" s="6">
        <v>45473</v>
      </c>
      <c r="G1996" s="11">
        <f>817707070/1000000</f>
        <v>817.70707000000004</v>
      </c>
      <c r="H1996" s="9">
        <f>1076376484/1000000</f>
        <v>1076.3764839999999</v>
      </c>
      <c r="I1996" s="15">
        <f t="shared" si="267"/>
        <v>1.3</v>
      </c>
      <c r="J1996" s="15">
        <f t="shared" si="268"/>
        <v>1.393450174618678</v>
      </c>
      <c r="K1996" s="5" t="s">
        <v>103</v>
      </c>
      <c r="L1996" s="5" t="s">
        <v>103</v>
      </c>
      <c r="M1996" s="5">
        <f t="shared" si="263"/>
        <v>2023</v>
      </c>
      <c r="N1996" s="5" t="str">
        <f t="shared" si="264"/>
        <v>Diciembre</v>
      </c>
      <c r="O1996" s="6" t="str">
        <f t="shared" si="265"/>
        <v>2024-1</v>
      </c>
      <c r="P1996" s="16">
        <v>0</v>
      </c>
      <c r="Q1996" s="16">
        <v>0</v>
      </c>
      <c r="R1996" s="5">
        <v>1</v>
      </c>
      <c r="S1996" s="5" t="s">
        <v>47</v>
      </c>
      <c r="T1996" s="5" t="str">
        <f t="shared" si="266"/>
        <v>386.2-2023-12-31</v>
      </c>
    </row>
    <row r="1997" spans="1:20" x14ac:dyDescent="0.3">
      <c r="A1997" s="25" t="s">
        <v>529</v>
      </c>
      <c r="B1997" s="23" t="s">
        <v>530</v>
      </c>
      <c r="C1997" s="5" t="s">
        <v>351</v>
      </c>
      <c r="D1997" s="5" t="s">
        <v>54</v>
      </c>
      <c r="E1997" s="5" t="s">
        <v>24</v>
      </c>
      <c r="F1997" s="6">
        <v>45291</v>
      </c>
      <c r="G1997" s="11">
        <v>7082.0029999999997</v>
      </c>
      <c r="H1997" s="9">
        <v>9868.4183170000015</v>
      </c>
      <c r="I1997" s="15">
        <f t="shared" si="267"/>
        <v>1.0899413534171094</v>
      </c>
      <c r="J1997" s="15">
        <f t="shared" si="268"/>
        <v>1.0899413534171094</v>
      </c>
      <c r="K1997" s="5" t="s">
        <v>103</v>
      </c>
      <c r="L1997" s="5" t="s">
        <v>103</v>
      </c>
      <c r="M1997" s="5">
        <f t="shared" si="263"/>
        <v>2024</v>
      </c>
      <c r="N1997" s="5" t="str">
        <f t="shared" si="264"/>
        <v>Junio</v>
      </c>
      <c r="O1997" s="6" t="str">
        <f t="shared" si="265"/>
        <v>2023-2</v>
      </c>
      <c r="P1997" s="16">
        <v>0</v>
      </c>
      <c r="Q1997" s="16">
        <v>0</v>
      </c>
      <c r="R1997" s="5">
        <v>1</v>
      </c>
      <c r="S1997" s="5" t="s">
        <v>47</v>
      </c>
      <c r="T1997" s="5" t="str">
        <f t="shared" si="266"/>
        <v>386.2-2024-06-30</v>
      </c>
    </row>
    <row r="1998" spans="1:20" x14ac:dyDescent="0.3">
      <c r="A1998" s="25" t="s">
        <v>529</v>
      </c>
      <c r="B1998" s="23" t="s">
        <v>530</v>
      </c>
      <c r="C1998" s="5" t="s">
        <v>351</v>
      </c>
      <c r="D1998" s="5" t="s">
        <v>54</v>
      </c>
      <c r="E1998" s="5" t="s">
        <v>24</v>
      </c>
      <c r="F1998" s="6">
        <v>45473</v>
      </c>
      <c r="G1998" s="11">
        <f>2674965740/1000000</f>
        <v>2674.9657400000001</v>
      </c>
      <c r="H1998" s="9">
        <f>2915555779/1000000</f>
        <v>2915.5557789999998</v>
      </c>
      <c r="I1998" s="15">
        <f t="shared" si="267"/>
        <v>0.71558444628256934</v>
      </c>
      <c r="J1998" s="15">
        <f t="shared" si="268"/>
        <v>0.71558444628256934</v>
      </c>
      <c r="K1998" s="5" t="s">
        <v>103</v>
      </c>
      <c r="L1998" s="5" t="s">
        <v>103</v>
      </c>
      <c r="M1998" s="5">
        <f t="shared" si="263"/>
        <v>2023</v>
      </c>
      <c r="N1998" s="5" t="str">
        <f t="shared" si="264"/>
        <v>Diciembre</v>
      </c>
      <c r="O1998" s="6" t="str">
        <f t="shared" si="265"/>
        <v>2024-1</v>
      </c>
      <c r="P1998" s="16">
        <v>0</v>
      </c>
      <c r="Q1998" s="16">
        <v>0</v>
      </c>
      <c r="R1998" s="5">
        <v>1</v>
      </c>
      <c r="S1998" s="5" t="s">
        <v>47</v>
      </c>
      <c r="T1998" s="5" t="str">
        <f t="shared" si="266"/>
        <v>386.3-2023-12-31</v>
      </c>
    </row>
    <row r="1999" spans="1:20" x14ac:dyDescent="0.3">
      <c r="A1999" s="25" t="s">
        <v>531</v>
      </c>
      <c r="B1999" s="23" t="s">
        <v>532</v>
      </c>
      <c r="C1999" s="5" t="s">
        <v>351</v>
      </c>
      <c r="D1999" s="5" t="s">
        <v>54</v>
      </c>
      <c r="E1999" s="5" t="s">
        <v>24</v>
      </c>
      <c r="F1999" s="6">
        <v>45291</v>
      </c>
      <c r="G1999" s="11">
        <v>5657.94</v>
      </c>
      <c r="H1999" s="9">
        <v>4048.733862</v>
      </c>
      <c r="I1999" s="15">
        <f t="shared" si="267"/>
        <v>1.1242536433713719</v>
      </c>
      <c r="J1999" s="15">
        <f t="shared" si="268"/>
        <v>1.1242536433713719</v>
      </c>
      <c r="K1999" s="5" t="s">
        <v>103</v>
      </c>
      <c r="L1999" s="5" t="s">
        <v>103</v>
      </c>
      <c r="M1999" s="5">
        <f t="shared" si="263"/>
        <v>2024</v>
      </c>
      <c r="N1999" s="5" t="str">
        <f t="shared" si="264"/>
        <v>Junio</v>
      </c>
      <c r="O1999" s="6" t="str">
        <f t="shared" si="265"/>
        <v>2023-1</v>
      </c>
      <c r="P1999" s="16">
        <v>0</v>
      </c>
      <c r="Q1999" s="16">
        <v>0</v>
      </c>
      <c r="R1999" s="5">
        <v>1</v>
      </c>
      <c r="S1999" s="5" t="s">
        <v>47</v>
      </c>
      <c r="T1999" s="5" t="str">
        <f t="shared" si="266"/>
        <v>386.3-2024-06-30</v>
      </c>
    </row>
    <row r="2000" spans="1:20" x14ac:dyDescent="0.3">
      <c r="A2000" s="25" t="s">
        <v>531</v>
      </c>
      <c r="B2000" s="23" t="s">
        <v>532</v>
      </c>
      <c r="C2000" s="5" t="s">
        <v>351</v>
      </c>
      <c r="D2000" s="5" t="s">
        <v>54</v>
      </c>
      <c r="E2000" s="5" t="s">
        <v>24</v>
      </c>
      <c r="F2000" s="6">
        <v>45473</v>
      </c>
      <c r="G2000" s="11">
        <f>1948786035/1000000</f>
        <v>1948.7860350000001</v>
      </c>
      <c r="H2000" s="9">
        <f>2190929800/1000000</f>
        <v>2190.9297999999999</v>
      </c>
      <c r="I2000" s="15">
        <f t="shared" si="267"/>
        <v>1.0519604717883329</v>
      </c>
      <c r="J2000" s="15">
        <f t="shared" si="268"/>
        <v>1.0519604717883329</v>
      </c>
      <c r="K2000" s="5" t="s">
        <v>103</v>
      </c>
      <c r="L2000" s="5" t="s">
        <v>103</v>
      </c>
      <c r="M2000" s="5">
        <f t="shared" si="263"/>
        <v>2023</v>
      </c>
      <c r="N2000" s="5" t="str">
        <f t="shared" si="264"/>
        <v>Junio</v>
      </c>
      <c r="O2000" s="6" t="str">
        <f t="shared" si="265"/>
        <v>2023-2</v>
      </c>
      <c r="P2000" s="16">
        <v>0</v>
      </c>
      <c r="Q2000" s="16">
        <v>0</v>
      </c>
      <c r="R2000" s="5">
        <v>1</v>
      </c>
      <c r="S2000" s="5" t="s">
        <v>47</v>
      </c>
      <c r="T2000" s="5" t="str">
        <f t="shared" si="266"/>
        <v>390.1-2023-06-30</v>
      </c>
    </row>
    <row r="2001" spans="1:20" x14ac:dyDescent="0.3">
      <c r="A2001" s="25" t="s">
        <v>533</v>
      </c>
      <c r="B2001" s="23" t="s">
        <v>534</v>
      </c>
      <c r="C2001" s="5" t="s">
        <v>484</v>
      </c>
      <c r="D2001" s="5" t="s">
        <v>60</v>
      </c>
      <c r="E2001" s="5" t="s">
        <v>24</v>
      </c>
      <c r="F2001" s="6">
        <v>45107</v>
      </c>
      <c r="G2001" s="5">
        <v>62.74</v>
      </c>
      <c r="H2001" s="5">
        <v>66</v>
      </c>
      <c r="I2001" s="22">
        <f>H2002/G2002</f>
        <v>1</v>
      </c>
      <c r="J2001" s="15">
        <f t="shared" si="268"/>
        <v>1</v>
      </c>
      <c r="K2001" s="5" t="s">
        <v>25</v>
      </c>
      <c r="L2001" s="5" t="s">
        <v>25</v>
      </c>
      <c r="M2001" s="5">
        <f t="shared" si="263"/>
        <v>2023</v>
      </c>
      <c r="N2001" s="5" t="str">
        <f t="shared" si="264"/>
        <v>Diciembre</v>
      </c>
      <c r="O2001" s="6" t="str">
        <f t="shared" si="265"/>
        <v>2024-1</v>
      </c>
      <c r="P2001" s="16">
        <v>0</v>
      </c>
      <c r="Q2001" s="16">
        <v>0</v>
      </c>
      <c r="R2001" s="5">
        <v>0</v>
      </c>
      <c r="S2001" s="5" t="s">
        <v>29</v>
      </c>
      <c r="T2001" s="5" t="str">
        <f t="shared" si="266"/>
        <v>390.1-2023-12-31</v>
      </c>
    </row>
    <row r="2002" spans="1:20" x14ac:dyDescent="0.3">
      <c r="A2002" s="25" t="s">
        <v>533</v>
      </c>
      <c r="B2002" s="23" t="s">
        <v>534</v>
      </c>
      <c r="C2002" s="5" t="s">
        <v>484</v>
      </c>
      <c r="D2002" s="5" t="s">
        <v>60</v>
      </c>
      <c r="E2002" s="5" t="s">
        <v>24</v>
      </c>
      <c r="F2002" s="6">
        <v>45291</v>
      </c>
      <c r="G2002" s="5">
        <v>100</v>
      </c>
      <c r="H2002" s="10">
        <v>100</v>
      </c>
      <c r="I2002" s="15">
        <f>IFERROR(IF((H2003/G2003)&gt;1.3,1.3,H2003/G2003),"")</f>
        <v>1.0032442748091603</v>
      </c>
      <c r="J2002" s="15">
        <f t="shared" si="268"/>
        <v>1.0032442748091603</v>
      </c>
      <c r="K2002" s="5" t="s">
        <v>25</v>
      </c>
      <c r="L2002" s="5" t="s">
        <v>25</v>
      </c>
      <c r="M2002" s="5">
        <f t="shared" si="263"/>
        <v>2024</v>
      </c>
      <c r="N2002" s="5" t="str">
        <f t="shared" si="264"/>
        <v>Junio</v>
      </c>
      <c r="O2002" s="6" t="str">
        <f t="shared" si="265"/>
        <v>2023-1</v>
      </c>
      <c r="P2002" s="16">
        <v>0</v>
      </c>
      <c r="Q2002" s="16">
        <v>0</v>
      </c>
      <c r="R2002" s="5">
        <v>0</v>
      </c>
      <c r="S2002" s="5" t="s">
        <v>29</v>
      </c>
      <c r="T2002" s="5" t="str">
        <f t="shared" si="266"/>
        <v>390.1-2024-06-30</v>
      </c>
    </row>
    <row r="2003" spans="1:20" x14ac:dyDescent="0.3">
      <c r="A2003" s="25" t="s">
        <v>533</v>
      </c>
      <c r="B2003" s="23" t="s">
        <v>534</v>
      </c>
      <c r="C2003" s="5" t="s">
        <v>484</v>
      </c>
      <c r="D2003" s="5" t="s">
        <v>60</v>
      </c>
      <c r="E2003" s="5" t="s">
        <v>24</v>
      </c>
      <c r="F2003" s="6">
        <v>45473</v>
      </c>
      <c r="G2003" s="48">
        <v>52.4</v>
      </c>
      <c r="H2003" s="48">
        <v>52.57</v>
      </c>
      <c r="I2003" s="15">
        <v>1</v>
      </c>
      <c r="J2003" s="15">
        <v>1</v>
      </c>
      <c r="K2003" s="5" t="s">
        <v>25</v>
      </c>
      <c r="L2003" s="5" t="s">
        <v>25</v>
      </c>
      <c r="M2003" s="5">
        <f t="shared" si="263"/>
        <v>2023</v>
      </c>
      <c r="N2003" s="5" t="str">
        <f t="shared" si="264"/>
        <v>Junio</v>
      </c>
      <c r="O2003" s="6" t="str">
        <f t="shared" si="265"/>
        <v>2023-2</v>
      </c>
      <c r="P2003" s="5">
        <v>0</v>
      </c>
      <c r="Q2003" s="5">
        <v>0</v>
      </c>
      <c r="R2003" s="5">
        <v>0</v>
      </c>
      <c r="S2003" s="5" t="s">
        <v>29</v>
      </c>
      <c r="T2003" s="5" t="str">
        <f t="shared" si="266"/>
        <v>390.10-2023-06-30</v>
      </c>
    </row>
    <row r="2004" spans="1:20" x14ac:dyDescent="0.3">
      <c r="A2004" s="25" t="s">
        <v>535</v>
      </c>
      <c r="B2004" s="23" t="s">
        <v>536</v>
      </c>
      <c r="C2004" s="5" t="s">
        <v>484</v>
      </c>
      <c r="D2004" s="5" t="s">
        <v>60</v>
      </c>
      <c r="E2004" s="5" t="s">
        <v>24</v>
      </c>
      <c r="F2004" s="6">
        <v>45107</v>
      </c>
      <c r="G2004" s="5">
        <v>51.82</v>
      </c>
      <c r="H2004" s="5">
        <v>58.57</v>
      </c>
      <c r="I2004" s="22">
        <f>H2005/G2005</f>
        <v>1</v>
      </c>
      <c r="J2004" s="15">
        <f>IFERROR(IF((H2005/G2005)&gt;H2005/G2005,1.3,H2005/G2005),"")</f>
        <v>1</v>
      </c>
      <c r="K2004" s="5" t="s">
        <v>25</v>
      </c>
      <c r="L2004" s="5" t="s">
        <v>25</v>
      </c>
      <c r="M2004" s="5">
        <f t="shared" si="263"/>
        <v>2023</v>
      </c>
      <c r="N2004" s="5" t="str">
        <f t="shared" si="264"/>
        <v>Diciembre</v>
      </c>
      <c r="O2004" s="6" t="str">
        <f t="shared" si="265"/>
        <v>2024-1</v>
      </c>
      <c r="P2004" s="16">
        <v>0</v>
      </c>
      <c r="Q2004" s="16">
        <v>0</v>
      </c>
      <c r="R2004" s="5">
        <v>0</v>
      </c>
      <c r="S2004" s="5" t="s">
        <v>29</v>
      </c>
      <c r="T2004" s="5" t="str">
        <f t="shared" si="266"/>
        <v>390.10-2023-12-31</v>
      </c>
    </row>
    <row r="2005" spans="1:20" x14ac:dyDescent="0.3">
      <c r="A2005" s="25" t="s">
        <v>535</v>
      </c>
      <c r="B2005" s="23" t="s">
        <v>536</v>
      </c>
      <c r="C2005" s="5" t="s">
        <v>484</v>
      </c>
      <c r="D2005" s="5" t="s">
        <v>60</v>
      </c>
      <c r="E2005" s="5" t="s">
        <v>24</v>
      </c>
      <c r="F2005" s="6">
        <v>45291</v>
      </c>
      <c r="G2005" s="5">
        <v>100</v>
      </c>
      <c r="H2005" s="10">
        <v>100</v>
      </c>
      <c r="I2005" s="15">
        <f>IFERROR(IF((H2006/G2006)&gt;1.3,1.3,H2006/G2006),"")</f>
        <v>1.1624737945492662</v>
      </c>
      <c r="J2005" s="15">
        <f>IFERROR(IF((H2006/G2006)&gt;H2006/G2006,1.3,H2006/G2006),"")</f>
        <v>1.1624737945492662</v>
      </c>
      <c r="K2005" s="5" t="s">
        <v>25</v>
      </c>
      <c r="L2005" s="5" t="s">
        <v>25</v>
      </c>
      <c r="M2005" s="5">
        <f t="shared" si="263"/>
        <v>2024</v>
      </c>
      <c r="N2005" s="5" t="str">
        <f t="shared" si="264"/>
        <v>Junio</v>
      </c>
      <c r="O2005" s="6" t="str">
        <f t="shared" si="265"/>
        <v>2023-1</v>
      </c>
      <c r="P2005" s="16">
        <v>0</v>
      </c>
      <c r="Q2005" s="16">
        <v>0</v>
      </c>
      <c r="R2005" s="5">
        <v>0</v>
      </c>
      <c r="S2005" s="5" t="s">
        <v>29</v>
      </c>
      <c r="T2005" s="5" t="str">
        <f t="shared" si="266"/>
        <v>390.10-2024-06-30</v>
      </c>
    </row>
    <row r="2006" spans="1:20" x14ac:dyDescent="0.3">
      <c r="A2006" s="25" t="s">
        <v>535</v>
      </c>
      <c r="B2006" s="23" t="s">
        <v>536</v>
      </c>
      <c r="C2006" s="5" t="s">
        <v>484</v>
      </c>
      <c r="D2006" s="5" t="s">
        <v>60</v>
      </c>
      <c r="E2006" s="5" t="s">
        <v>24</v>
      </c>
      <c r="F2006" s="6">
        <v>45473</v>
      </c>
      <c r="G2006" s="5">
        <v>38.159999999999997</v>
      </c>
      <c r="H2006" s="5">
        <v>44.36</v>
      </c>
      <c r="I2006" s="15">
        <v>1</v>
      </c>
      <c r="J2006" s="15">
        <v>1</v>
      </c>
      <c r="K2006" s="5" t="s">
        <v>25</v>
      </c>
      <c r="L2006" s="5" t="s">
        <v>25</v>
      </c>
      <c r="M2006" s="5">
        <f t="shared" si="263"/>
        <v>2023</v>
      </c>
      <c r="N2006" s="5" t="str">
        <f t="shared" si="264"/>
        <v>Junio</v>
      </c>
      <c r="O2006" s="6" t="str">
        <f t="shared" si="265"/>
        <v>2023-2</v>
      </c>
      <c r="P2006" s="5">
        <v>0</v>
      </c>
      <c r="Q2006" s="5">
        <v>0</v>
      </c>
      <c r="R2006" s="5">
        <v>0</v>
      </c>
      <c r="S2006" s="5" t="s">
        <v>29</v>
      </c>
      <c r="T2006" s="5" t="str">
        <f t="shared" si="266"/>
        <v>390.11-2023-06-30</v>
      </c>
    </row>
    <row r="2007" spans="1:20" x14ac:dyDescent="0.3">
      <c r="A2007" s="25" t="s">
        <v>537</v>
      </c>
      <c r="B2007" s="23" t="s">
        <v>538</v>
      </c>
      <c r="C2007" s="5" t="s">
        <v>484</v>
      </c>
      <c r="D2007" s="5" t="s">
        <v>60</v>
      </c>
      <c r="E2007" s="5" t="s">
        <v>24</v>
      </c>
      <c r="F2007" s="6">
        <v>45107</v>
      </c>
      <c r="G2007" s="5">
        <v>69.58</v>
      </c>
      <c r="H2007" s="5">
        <v>73.75</v>
      </c>
      <c r="I2007" s="22">
        <f>H2008/G2008</f>
        <v>0.98750000000000004</v>
      </c>
      <c r="J2007" s="15">
        <f>IFERROR(IF((H2008/G2008)&gt;H2008/G2008,1.3,H2008/G2008),"")</f>
        <v>0.98750000000000004</v>
      </c>
      <c r="K2007" s="5" t="s">
        <v>25</v>
      </c>
      <c r="L2007" s="5" t="s">
        <v>25</v>
      </c>
      <c r="M2007" s="5">
        <f t="shared" si="263"/>
        <v>2023</v>
      </c>
      <c r="N2007" s="5" t="str">
        <f t="shared" si="264"/>
        <v>Diciembre</v>
      </c>
      <c r="O2007" s="6" t="str">
        <f t="shared" si="265"/>
        <v>2024-1</v>
      </c>
      <c r="P2007" s="16">
        <v>0</v>
      </c>
      <c r="Q2007" s="16">
        <v>0</v>
      </c>
      <c r="R2007" s="5">
        <v>0</v>
      </c>
      <c r="S2007" s="5" t="s">
        <v>29</v>
      </c>
      <c r="T2007" s="5" t="str">
        <f t="shared" si="266"/>
        <v>390.11-2023-12-31</v>
      </c>
    </row>
    <row r="2008" spans="1:20" x14ac:dyDescent="0.3">
      <c r="A2008" s="25" t="s">
        <v>537</v>
      </c>
      <c r="B2008" s="23" t="s">
        <v>538</v>
      </c>
      <c r="C2008" s="5" t="s">
        <v>484</v>
      </c>
      <c r="D2008" s="5" t="s">
        <v>60</v>
      </c>
      <c r="E2008" s="5" t="s">
        <v>24</v>
      </c>
      <c r="F2008" s="6">
        <v>45291</v>
      </c>
      <c r="G2008" s="5">
        <v>100</v>
      </c>
      <c r="H2008" s="10">
        <v>98.75</v>
      </c>
      <c r="I2008" s="15">
        <f>IFERROR(IF((H2009/G2009)&gt;1.3,1.3,H2009/G2009),"")</f>
        <v>0.86536082474226805</v>
      </c>
      <c r="J2008" s="15">
        <f>IFERROR(IF((H2009/G2009)&gt;H2009/G2009,1.3,H2009/G2009),"")</f>
        <v>0.86536082474226805</v>
      </c>
      <c r="K2008" s="5" t="s">
        <v>25</v>
      </c>
      <c r="L2008" s="5" t="s">
        <v>25</v>
      </c>
      <c r="M2008" s="5">
        <f t="shared" si="263"/>
        <v>2024</v>
      </c>
      <c r="N2008" s="5" t="str">
        <f t="shared" si="264"/>
        <v>Junio</v>
      </c>
      <c r="O2008" s="6" t="str">
        <f t="shared" si="265"/>
        <v>2023-1</v>
      </c>
      <c r="P2008" s="16">
        <v>0</v>
      </c>
      <c r="Q2008" s="16">
        <v>0</v>
      </c>
      <c r="R2008" s="5">
        <v>0</v>
      </c>
      <c r="S2008" s="5" t="s">
        <v>29</v>
      </c>
      <c r="T2008" s="5" t="str">
        <f t="shared" si="266"/>
        <v>390.11-2024-06-30</v>
      </c>
    </row>
    <row r="2009" spans="1:20" x14ac:dyDescent="0.3">
      <c r="A2009" s="25" t="s">
        <v>537</v>
      </c>
      <c r="B2009" s="23" t="s">
        <v>538</v>
      </c>
      <c r="C2009" s="5" t="s">
        <v>484</v>
      </c>
      <c r="D2009" s="5" t="s">
        <v>60</v>
      </c>
      <c r="E2009" s="5" t="s">
        <v>24</v>
      </c>
      <c r="F2009" s="6">
        <v>45473</v>
      </c>
      <c r="G2009" s="5">
        <v>48.5</v>
      </c>
      <c r="H2009" s="5">
        <v>41.97</v>
      </c>
      <c r="I2009" s="15">
        <v>0.86536082474226805</v>
      </c>
      <c r="J2009" s="15">
        <v>0.86536082474226805</v>
      </c>
      <c r="K2009" s="5" t="s">
        <v>25</v>
      </c>
      <c r="L2009" s="5" t="s">
        <v>25</v>
      </c>
      <c r="M2009" s="5">
        <f t="shared" si="263"/>
        <v>2023</v>
      </c>
      <c r="N2009" s="5" t="str">
        <f t="shared" si="264"/>
        <v>Junio</v>
      </c>
      <c r="O2009" s="6" t="str">
        <f t="shared" si="265"/>
        <v>2023-2</v>
      </c>
      <c r="P2009" s="5">
        <v>0</v>
      </c>
      <c r="Q2009" s="5">
        <v>0</v>
      </c>
      <c r="R2009" s="5">
        <v>0</v>
      </c>
      <c r="S2009" s="5" t="s">
        <v>29</v>
      </c>
      <c r="T2009" s="5" t="str">
        <f t="shared" si="266"/>
        <v>390.12-2023-06-30</v>
      </c>
    </row>
    <row r="2010" spans="1:20" x14ac:dyDescent="0.3">
      <c r="A2010" s="25" t="s">
        <v>539</v>
      </c>
      <c r="B2010" s="23" t="s">
        <v>540</v>
      </c>
      <c r="C2010" s="5" t="s">
        <v>484</v>
      </c>
      <c r="D2010" s="5" t="s">
        <v>60</v>
      </c>
      <c r="E2010" s="5" t="s">
        <v>24</v>
      </c>
      <c r="F2010" s="6">
        <v>45107</v>
      </c>
      <c r="G2010" s="5">
        <v>72.27</v>
      </c>
      <c r="H2010" s="5">
        <v>70.209999999999994</v>
      </c>
      <c r="I2010" s="22">
        <f>H2011/G2011</f>
        <v>1</v>
      </c>
      <c r="J2010" s="15">
        <f>IFERROR(IF((H2011/G2011)&gt;H2011/G2011,1.3,H2011/G2011),"")</f>
        <v>1</v>
      </c>
      <c r="K2010" s="5" t="s">
        <v>25</v>
      </c>
      <c r="L2010" s="5" t="s">
        <v>25</v>
      </c>
      <c r="M2010" s="5">
        <f t="shared" si="263"/>
        <v>2023</v>
      </c>
      <c r="N2010" s="5" t="str">
        <f t="shared" si="264"/>
        <v>Diciembre</v>
      </c>
      <c r="O2010" s="6" t="str">
        <f t="shared" si="265"/>
        <v>2024-1</v>
      </c>
      <c r="P2010" s="16">
        <v>0</v>
      </c>
      <c r="Q2010" s="16">
        <v>0</v>
      </c>
      <c r="R2010" s="5">
        <v>0</v>
      </c>
      <c r="S2010" s="5" t="s">
        <v>29</v>
      </c>
      <c r="T2010" s="5" t="str">
        <f t="shared" si="266"/>
        <v>390.12-2023-12-31</v>
      </c>
    </row>
    <row r="2011" spans="1:20" x14ac:dyDescent="0.3">
      <c r="A2011" s="25" t="s">
        <v>539</v>
      </c>
      <c r="B2011" s="23" t="s">
        <v>540</v>
      </c>
      <c r="C2011" s="5" t="s">
        <v>484</v>
      </c>
      <c r="D2011" s="5" t="s">
        <v>60</v>
      </c>
      <c r="E2011" s="5" t="s">
        <v>24</v>
      </c>
      <c r="F2011" s="6">
        <v>45291</v>
      </c>
      <c r="G2011" s="5">
        <v>100</v>
      </c>
      <c r="H2011" s="10">
        <v>100</v>
      </c>
      <c r="I2011" s="15">
        <f>IFERROR(IF((H2012/G2012)&gt;1.3,1.3,H2012/G2012),"")</f>
        <v>1.2139749864056553</v>
      </c>
      <c r="J2011" s="15">
        <f>IFERROR(IF((H2012/G2012)&gt;H2012/G2012,1.3,H2012/G2012),"")</f>
        <v>1.2139749864056553</v>
      </c>
      <c r="K2011" s="5" t="s">
        <v>25</v>
      </c>
      <c r="L2011" s="5" t="s">
        <v>25</v>
      </c>
      <c r="M2011" s="5">
        <f t="shared" si="263"/>
        <v>2024</v>
      </c>
      <c r="N2011" s="5" t="str">
        <f t="shared" si="264"/>
        <v>Junio</v>
      </c>
      <c r="O2011" s="6" t="str">
        <f t="shared" si="265"/>
        <v>2023-1</v>
      </c>
      <c r="P2011" s="16">
        <v>0</v>
      </c>
      <c r="Q2011" s="16">
        <v>0</v>
      </c>
      <c r="R2011" s="5">
        <v>0</v>
      </c>
      <c r="S2011" s="5" t="s">
        <v>29</v>
      </c>
      <c r="T2011" s="5" t="str">
        <f t="shared" si="266"/>
        <v>390.12-2024-06-30</v>
      </c>
    </row>
    <row r="2012" spans="1:20" x14ac:dyDescent="0.3">
      <c r="A2012" s="25" t="s">
        <v>539</v>
      </c>
      <c r="B2012" s="23" t="s">
        <v>540</v>
      </c>
      <c r="C2012" s="5" t="s">
        <v>484</v>
      </c>
      <c r="D2012" s="5" t="s">
        <v>60</v>
      </c>
      <c r="E2012" s="5" t="s">
        <v>24</v>
      </c>
      <c r="F2012" s="6">
        <v>45473</v>
      </c>
      <c r="G2012" s="5">
        <v>36.78</v>
      </c>
      <c r="H2012" s="5">
        <v>44.65</v>
      </c>
      <c r="I2012" s="15">
        <v>1</v>
      </c>
      <c r="J2012" s="15">
        <v>1</v>
      </c>
      <c r="K2012" s="5" t="s">
        <v>25</v>
      </c>
      <c r="L2012" s="5" t="s">
        <v>25</v>
      </c>
      <c r="M2012" s="5">
        <f t="shared" si="263"/>
        <v>2023</v>
      </c>
      <c r="N2012" s="5" t="str">
        <f t="shared" si="264"/>
        <v>Junio</v>
      </c>
      <c r="O2012" s="6" t="str">
        <f t="shared" si="265"/>
        <v>2023-2</v>
      </c>
      <c r="P2012" s="5">
        <v>0</v>
      </c>
      <c r="Q2012" s="5">
        <v>0</v>
      </c>
      <c r="R2012" s="5">
        <v>0</v>
      </c>
      <c r="S2012" s="5" t="s">
        <v>29</v>
      </c>
      <c r="T2012" s="5" t="str">
        <f t="shared" si="266"/>
        <v>390.2-2023-06-30</v>
      </c>
    </row>
    <row r="2013" spans="1:20" x14ac:dyDescent="0.3">
      <c r="A2013" s="25" t="s">
        <v>541</v>
      </c>
      <c r="B2013" s="23" t="s">
        <v>542</v>
      </c>
      <c r="C2013" s="5" t="s">
        <v>484</v>
      </c>
      <c r="D2013" s="5" t="s">
        <v>60</v>
      </c>
      <c r="E2013" s="5" t="s">
        <v>24</v>
      </c>
      <c r="F2013" s="6">
        <v>45107</v>
      </c>
      <c r="G2013" s="5">
        <v>66.319999999999993</v>
      </c>
      <c r="H2013" s="5">
        <v>73</v>
      </c>
      <c r="I2013" s="22">
        <f>H2014/G2014</f>
        <v>1</v>
      </c>
      <c r="J2013" s="15">
        <f>IFERROR(IF((H2014/G2014)&gt;H2014/G2014,1.3,H2014/G2014),"")</f>
        <v>1</v>
      </c>
      <c r="K2013" s="5" t="s">
        <v>25</v>
      </c>
      <c r="L2013" s="5" t="s">
        <v>25</v>
      </c>
      <c r="M2013" s="5">
        <f t="shared" si="263"/>
        <v>2023</v>
      </c>
      <c r="N2013" s="5" t="str">
        <f t="shared" si="264"/>
        <v>Diciembre</v>
      </c>
      <c r="O2013" s="6" t="str">
        <f t="shared" si="265"/>
        <v>2024-1</v>
      </c>
      <c r="P2013" s="16">
        <v>0</v>
      </c>
      <c r="Q2013" s="16">
        <v>0</v>
      </c>
      <c r="R2013" s="5">
        <v>0</v>
      </c>
      <c r="S2013" s="5" t="s">
        <v>29</v>
      </c>
      <c r="T2013" s="5" t="str">
        <f t="shared" si="266"/>
        <v>390.2-2023-12-31</v>
      </c>
    </row>
    <row r="2014" spans="1:20" x14ac:dyDescent="0.3">
      <c r="A2014" s="25" t="s">
        <v>541</v>
      </c>
      <c r="B2014" s="23" t="s">
        <v>542</v>
      </c>
      <c r="C2014" s="5" t="s">
        <v>484</v>
      </c>
      <c r="D2014" s="5" t="s">
        <v>60</v>
      </c>
      <c r="E2014" s="5" t="s">
        <v>24</v>
      </c>
      <c r="F2014" s="6">
        <v>45291</v>
      </c>
      <c r="G2014" s="5">
        <v>100</v>
      </c>
      <c r="H2014" s="10">
        <v>100</v>
      </c>
      <c r="I2014" s="15">
        <f>IFERROR(IF((H2015/G2015)&gt;1.3,1.3,H2015/G2015),"")</f>
        <v>1.0380813953488373</v>
      </c>
      <c r="J2014" s="15">
        <f>IFERROR(IF((H2015/G2015)&gt;H2015/G2015,1.3,H2015/G2015),"")</f>
        <v>1.0380813953488373</v>
      </c>
      <c r="K2014" s="5" t="s">
        <v>25</v>
      </c>
      <c r="L2014" s="5" t="s">
        <v>25</v>
      </c>
      <c r="M2014" s="5">
        <f t="shared" si="263"/>
        <v>2024</v>
      </c>
      <c r="N2014" s="5" t="str">
        <f t="shared" si="264"/>
        <v>Junio</v>
      </c>
      <c r="O2014" s="6" t="str">
        <f t="shared" si="265"/>
        <v>2023-1</v>
      </c>
      <c r="P2014" s="16">
        <v>0</v>
      </c>
      <c r="Q2014" s="16">
        <v>0</v>
      </c>
      <c r="R2014" s="5">
        <v>0</v>
      </c>
      <c r="S2014" s="5" t="s">
        <v>29</v>
      </c>
      <c r="T2014" s="5" t="str">
        <f t="shared" si="266"/>
        <v>390.2-2024-06-30</v>
      </c>
    </row>
    <row r="2015" spans="1:20" x14ac:dyDescent="0.3">
      <c r="A2015" s="25" t="s">
        <v>541</v>
      </c>
      <c r="B2015" s="23" t="s">
        <v>542</v>
      </c>
      <c r="C2015" s="5" t="s">
        <v>484</v>
      </c>
      <c r="D2015" s="5" t="s">
        <v>60</v>
      </c>
      <c r="E2015" s="5" t="s">
        <v>24</v>
      </c>
      <c r="F2015" s="6">
        <v>45473</v>
      </c>
      <c r="G2015" s="5">
        <v>34.4</v>
      </c>
      <c r="H2015" s="5">
        <v>35.71</v>
      </c>
      <c r="I2015" s="15">
        <v>1</v>
      </c>
      <c r="J2015" s="15">
        <v>1</v>
      </c>
      <c r="K2015" s="5" t="s">
        <v>25</v>
      </c>
      <c r="L2015" s="5" t="s">
        <v>25</v>
      </c>
      <c r="M2015" s="5">
        <f t="shared" si="263"/>
        <v>2023</v>
      </c>
      <c r="N2015" s="5" t="str">
        <f t="shared" si="264"/>
        <v>Junio</v>
      </c>
      <c r="O2015" s="6" t="str">
        <f t="shared" si="265"/>
        <v>2023-2</v>
      </c>
      <c r="P2015" s="5">
        <v>0</v>
      </c>
      <c r="Q2015" s="5">
        <v>0</v>
      </c>
      <c r="R2015" s="5">
        <v>0</v>
      </c>
      <c r="S2015" s="5" t="s">
        <v>29</v>
      </c>
      <c r="T2015" s="5" t="str">
        <f t="shared" si="266"/>
        <v>390.3-2023-06-30</v>
      </c>
    </row>
    <row r="2016" spans="1:20" x14ac:dyDescent="0.3">
      <c r="A2016" s="25" t="s">
        <v>543</v>
      </c>
      <c r="B2016" s="23" t="s">
        <v>544</v>
      </c>
      <c r="C2016" s="5" t="s">
        <v>484</v>
      </c>
      <c r="D2016" s="5" t="s">
        <v>60</v>
      </c>
      <c r="E2016" s="5" t="s">
        <v>24</v>
      </c>
      <c r="F2016" s="6">
        <v>45107</v>
      </c>
      <c r="G2016" s="5">
        <v>67.81</v>
      </c>
      <c r="H2016" s="5">
        <v>77.5</v>
      </c>
      <c r="I2016" s="22">
        <f>H2017/G2017</f>
        <v>0.99379999999999991</v>
      </c>
      <c r="J2016" s="15">
        <f>IFERROR(IF((H2017/G2017)&gt;H2017/G2017,1.3,H2017/G2017),"")</f>
        <v>0.99379999999999991</v>
      </c>
      <c r="K2016" s="5" t="s">
        <v>25</v>
      </c>
      <c r="L2016" s="5" t="s">
        <v>25</v>
      </c>
      <c r="M2016" s="5">
        <f t="shared" si="263"/>
        <v>2023</v>
      </c>
      <c r="N2016" s="5" t="str">
        <f t="shared" si="264"/>
        <v>Diciembre</v>
      </c>
      <c r="O2016" s="6" t="str">
        <f t="shared" si="265"/>
        <v>2024-1</v>
      </c>
      <c r="P2016" s="16">
        <v>1</v>
      </c>
      <c r="Q2016" s="16">
        <v>1</v>
      </c>
      <c r="R2016" s="5">
        <v>0</v>
      </c>
      <c r="S2016" s="5" t="s">
        <v>29</v>
      </c>
      <c r="T2016" s="5" t="str">
        <f t="shared" si="266"/>
        <v>390.3-2023-12-31</v>
      </c>
    </row>
    <row r="2017" spans="1:20" x14ac:dyDescent="0.3">
      <c r="A2017" s="25" t="s">
        <v>543</v>
      </c>
      <c r="B2017" s="23" t="s">
        <v>544</v>
      </c>
      <c r="C2017" s="5" t="s">
        <v>484</v>
      </c>
      <c r="D2017" s="5" t="s">
        <v>60</v>
      </c>
      <c r="E2017" s="5" t="s">
        <v>24</v>
      </c>
      <c r="F2017" s="6">
        <v>45291</v>
      </c>
      <c r="G2017" s="5">
        <v>100</v>
      </c>
      <c r="H2017" s="10">
        <v>99.38</v>
      </c>
      <c r="I2017" s="15">
        <f>IFERROR(IF((H2018/G2018)&gt;1.3,1.3,H2018/G2018),"")</f>
        <v>1.3</v>
      </c>
      <c r="J2017" s="15">
        <f>IFERROR(IF((H2018/G2018)&gt;H2018/G2018,1.3,H2018/G2018),"")</f>
        <v>1.3503000666814846</v>
      </c>
      <c r="K2017" s="5" t="s">
        <v>25</v>
      </c>
      <c r="L2017" s="5" t="s">
        <v>25</v>
      </c>
      <c r="M2017" s="5">
        <f t="shared" si="263"/>
        <v>2024</v>
      </c>
      <c r="N2017" s="5" t="str">
        <f t="shared" si="264"/>
        <v>Junio</v>
      </c>
      <c r="O2017" s="6" t="str">
        <f t="shared" si="265"/>
        <v>2023-1</v>
      </c>
      <c r="P2017" s="16">
        <v>1</v>
      </c>
      <c r="Q2017" s="16">
        <v>1</v>
      </c>
      <c r="R2017" s="5">
        <v>0</v>
      </c>
      <c r="S2017" s="5" t="s">
        <v>29</v>
      </c>
      <c r="T2017" s="5" t="str">
        <f t="shared" si="266"/>
        <v>390.3-2024-06-30</v>
      </c>
    </row>
    <row r="2018" spans="1:20" x14ac:dyDescent="0.3">
      <c r="A2018" s="25" t="s">
        <v>543</v>
      </c>
      <c r="B2018" s="23" t="s">
        <v>544</v>
      </c>
      <c r="C2018" s="5" t="s">
        <v>484</v>
      </c>
      <c r="D2018" s="5" t="s">
        <v>60</v>
      </c>
      <c r="E2018" s="5" t="s">
        <v>24</v>
      </c>
      <c r="F2018" s="6">
        <v>45473</v>
      </c>
      <c r="G2018" s="5">
        <v>44.99</v>
      </c>
      <c r="H2018" s="5">
        <v>60.75</v>
      </c>
      <c r="I2018" s="15">
        <v>1</v>
      </c>
      <c r="J2018" s="15">
        <v>1</v>
      </c>
      <c r="K2018" s="5" t="s">
        <v>25</v>
      </c>
      <c r="L2018" s="5" t="s">
        <v>25</v>
      </c>
      <c r="M2018" s="5">
        <f t="shared" si="263"/>
        <v>2023</v>
      </c>
      <c r="N2018" s="5" t="str">
        <f t="shared" si="264"/>
        <v>Junio</v>
      </c>
      <c r="O2018" s="6" t="str">
        <f t="shared" si="265"/>
        <v>2023-2</v>
      </c>
      <c r="P2018" s="5">
        <v>1</v>
      </c>
      <c r="Q2018" s="5">
        <v>1</v>
      </c>
      <c r="R2018" s="5">
        <v>0</v>
      </c>
      <c r="S2018" s="5" t="s">
        <v>29</v>
      </c>
      <c r="T2018" s="5" t="str">
        <f t="shared" si="266"/>
        <v>390.4-2023-06-30</v>
      </c>
    </row>
    <row r="2019" spans="1:20" x14ac:dyDescent="0.3">
      <c r="A2019" s="25" t="s">
        <v>545</v>
      </c>
      <c r="B2019" s="23" t="s">
        <v>546</v>
      </c>
      <c r="C2019" s="5" t="s">
        <v>484</v>
      </c>
      <c r="D2019" s="5" t="s">
        <v>60</v>
      </c>
      <c r="E2019" s="5" t="s">
        <v>24</v>
      </c>
      <c r="F2019" s="6">
        <v>45107</v>
      </c>
      <c r="G2019" s="5">
        <v>64.88</v>
      </c>
      <c r="H2019" s="5">
        <v>78.33</v>
      </c>
      <c r="I2019" s="22">
        <f>H2020/G2020</f>
        <v>1</v>
      </c>
      <c r="J2019" s="15">
        <f>IFERROR(IF((H2020/G2020)&gt;H2020/G2020,1.3,H2020/G2020),"")</f>
        <v>1</v>
      </c>
      <c r="K2019" s="5" t="s">
        <v>25</v>
      </c>
      <c r="L2019" s="5" t="s">
        <v>25</v>
      </c>
      <c r="M2019" s="5">
        <f t="shared" si="263"/>
        <v>2023</v>
      </c>
      <c r="N2019" s="5" t="str">
        <f t="shared" si="264"/>
        <v>Diciembre</v>
      </c>
      <c r="O2019" s="6" t="str">
        <f t="shared" si="265"/>
        <v>2024-1</v>
      </c>
      <c r="P2019" s="16">
        <v>0</v>
      </c>
      <c r="Q2019" s="16">
        <v>0</v>
      </c>
      <c r="R2019" s="5">
        <v>0</v>
      </c>
      <c r="S2019" s="5" t="s">
        <v>29</v>
      </c>
      <c r="T2019" s="5" t="str">
        <f t="shared" si="266"/>
        <v>390.4-2023-12-31</v>
      </c>
    </row>
    <row r="2020" spans="1:20" x14ac:dyDescent="0.3">
      <c r="A2020" s="25" t="s">
        <v>545</v>
      </c>
      <c r="B2020" s="23" t="s">
        <v>546</v>
      </c>
      <c r="C2020" s="5" t="s">
        <v>484</v>
      </c>
      <c r="D2020" s="5" t="s">
        <v>60</v>
      </c>
      <c r="E2020" s="5" t="s">
        <v>24</v>
      </c>
      <c r="F2020" s="6">
        <v>45291</v>
      </c>
      <c r="G2020" s="5">
        <v>100</v>
      </c>
      <c r="H2020" s="10">
        <v>100</v>
      </c>
      <c r="I2020" s="15">
        <f>IFERROR(IF((H2021/G2021)&gt;1.3,1.3,H2021/G2021),"")</f>
        <v>1.2251884422110553</v>
      </c>
      <c r="J2020" s="15">
        <f>IFERROR(IF((H2021/G2021)&gt;H2021/G2021,1.3,H2021/G2021),"")</f>
        <v>1.2251884422110553</v>
      </c>
      <c r="K2020" s="5" t="s">
        <v>25</v>
      </c>
      <c r="L2020" s="5" t="s">
        <v>25</v>
      </c>
      <c r="M2020" s="5">
        <f t="shared" si="263"/>
        <v>2024</v>
      </c>
      <c r="N2020" s="5" t="str">
        <f t="shared" si="264"/>
        <v>Junio</v>
      </c>
      <c r="O2020" s="6" t="str">
        <f t="shared" si="265"/>
        <v>2023-1</v>
      </c>
      <c r="P2020" s="16">
        <v>0</v>
      </c>
      <c r="Q2020" s="16">
        <v>0</v>
      </c>
      <c r="R2020" s="5">
        <v>0</v>
      </c>
      <c r="S2020" s="5" t="s">
        <v>29</v>
      </c>
      <c r="T2020" s="5" t="str">
        <f t="shared" si="266"/>
        <v>390.4-2024-06-30</v>
      </c>
    </row>
    <row r="2021" spans="1:20" x14ac:dyDescent="0.3">
      <c r="A2021" s="25" t="s">
        <v>545</v>
      </c>
      <c r="B2021" s="23" t="s">
        <v>546</v>
      </c>
      <c r="C2021" s="5" t="s">
        <v>484</v>
      </c>
      <c r="D2021" s="5" t="s">
        <v>60</v>
      </c>
      <c r="E2021" s="5" t="s">
        <v>24</v>
      </c>
      <c r="F2021" s="6">
        <v>45473</v>
      </c>
      <c r="G2021" s="5">
        <v>31.84</v>
      </c>
      <c r="H2021" s="5">
        <v>39.01</v>
      </c>
      <c r="I2021" s="15">
        <v>1</v>
      </c>
      <c r="J2021" s="15">
        <v>1</v>
      </c>
      <c r="K2021" s="5" t="s">
        <v>25</v>
      </c>
      <c r="L2021" s="5" t="s">
        <v>25</v>
      </c>
      <c r="M2021" s="5">
        <f t="shared" si="263"/>
        <v>2023</v>
      </c>
      <c r="N2021" s="5" t="str">
        <f t="shared" si="264"/>
        <v>Junio</v>
      </c>
      <c r="O2021" s="6" t="str">
        <f t="shared" si="265"/>
        <v>2023-2</v>
      </c>
      <c r="P2021" s="5">
        <v>0</v>
      </c>
      <c r="Q2021" s="5">
        <v>0</v>
      </c>
      <c r="R2021" s="5">
        <v>0</v>
      </c>
      <c r="S2021" s="5" t="s">
        <v>29</v>
      </c>
      <c r="T2021" s="5" t="str">
        <f t="shared" si="266"/>
        <v>390.5-2023-06-30</v>
      </c>
    </row>
    <row r="2022" spans="1:20" x14ac:dyDescent="0.3">
      <c r="A2022" s="25" t="s">
        <v>547</v>
      </c>
      <c r="B2022" s="23" t="s">
        <v>548</v>
      </c>
      <c r="C2022" s="5" t="s">
        <v>484</v>
      </c>
      <c r="D2022" s="5" t="s">
        <v>60</v>
      </c>
      <c r="E2022" s="5" t="s">
        <v>24</v>
      </c>
      <c r="F2022" s="6">
        <v>45107</v>
      </c>
      <c r="G2022" s="5">
        <v>51.39</v>
      </c>
      <c r="H2022" s="5">
        <v>53.93</v>
      </c>
      <c r="I2022" s="22">
        <f>H2023/G2023</f>
        <v>0.92859999999999998</v>
      </c>
      <c r="J2022" s="15">
        <f>IFERROR(IF((H2023/G2023)&gt;H2023/G2023,1.3,H2023/G2023),"")</f>
        <v>0.92859999999999998</v>
      </c>
      <c r="K2022" s="5" t="s">
        <v>25</v>
      </c>
      <c r="L2022" s="5" t="s">
        <v>25</v>
      </c>
      <c r="M2022" s="5">
        <f t="shared" si="263"/>
        <v>2023</v>
      </c>
      <c r="N2022" s="5" t="str">
        <f t="shared" si="264"/>
        <v>Diciembre</v>
      </c>
      <c r="O2022" s="6" t="str">
        <f t="shared" si="265"/>
        <v>2024-1</v>
      </c>
      <c r="P2022" s="16">
        <v>0</v>
      </c>
      <c r="Q2022" s="16">
        <v>0</v>
      </c>
      <c r="R2022" s="5">
        <v>0</v>
      </c>
      <c r="S2022" s="5" t="s">
        <v>29</v>
      </c>
      <c r="T2022" s="5" t="str">
        <f t="shared" si="266"/>
        <v>390.5-2023-12-31</v>
      </c>
    </row>
    <row r="2023" spans="1:20" x14ac:dyDescent="0.3">
      <c r="A2023" s="25" t="s">
        <v>547</v>
      </c>
      <c r="B2023" s="23" t="s">
        <v>548</v>
      </c>
      <c r="C2023" s="5" t="s">
        <v>484</v>
      </c>
      <c r="D2023" s="5" t="s">
        <v>60</v>
      </c>
      <c r="E2023" s="5" t="s">
        <v>24</v>
      </c>
      <c r="F2023" s="6">
        <v>45291</v>
      </c>
      <c r="G2023" s="5">
        <v>100</v>
      </c>
      <c r="H2023" s="10">
        <v>92.86</v>
      </c>
      <c r="I2023" s="15">
        <f>IFERROR(IF((H2024/G2024)&gt;1.3,1.3,H2024/G2024),"")</f>
        <v>1.0393976270155156</v>
      </c>
      <c r="J2023" s="15">
        <f>IFERROR(IF((H2024/G2024)&gt;H2024/G2024,1.3,H2024/G2024),"")</f>
        <v>1.0393976270155156</v>
      </c>
      <c r="K2023" s="5" t="s">
        <v>25</v>
      </c>
      <c r="L2023" s="5" t="s">
        <v>25</v>
      </c>
      <c r="M2023" s="5">
        <f t="shared" si="263"/>
        <v>2024</v>
      </c>
      <c r="N2023" s="5" t="str">
        <f t="shared" si="264"/>
        <v>Junio</v>
      </c>
      <c r="O2023" s="6" t="str">
        <f t="shared" si="265"/>
        <v>2023-1</v>
      </c>
      <c r="P2023" s="16">
        <v>0</v>
      </c>
      <c r="Q2023" s="16">
        <v>0</v>
      </c>
      <c r="R2023" s="5">
        <v>0</v>
      </c>
      <c r="S2023" s="5" t="s">
        <v>29</v>
      </c>
      <c r="T2023" s="5" t="str">
        <f t="shared" si="266"/>
        <v>390.5-2024-06-30</v>
      </c>
    </row>
    <row r="2024" spans="1:20" x14ac:dyDescent="0.3">
      <c r="A2024" s="25" t="s">
        <v>547</v>
      </c>
      <c r="B2024" s="23" t="s">
        <v>548</v>
      </c>
      <c r="C2024" s="5" t="s">
        <v>484</v>
      </c>
      <c r="D2024" s="5" t="s">
        <v>60</v>
      </c>
      <c r="E2024" s="5" t="s">
        <v>24</v>
      </c>
      <c r="F2024" s="6">
        <v>45473</v>
      </c>
      <c r="G2024" s="5">
        <v>65.739999999999995</v>
      </c>
      <c r="H2024" s="5">
        <v>68.33</v>
      </c>
      <c r="I2024" s="15">
        <v>1</v>
      </c>
      <c r="J2024" s="15">
        <v>1</v>
      </c>
      <c r="K2024" s="5" t="s">
        <v>25</v>
      </c>
      <c r="L2024" s="5" t="s">
        <v>25</v>
      </c>
      <c r="M2024" s="5">
        <f t="shared" si="263"/>
        <v>2023</v>
      </c>
      <c r="N2024" s="5" t="str">
        <f t="shared" si="264"/>
        <v>Junio</v>
      </c>
      <c r="O2024" s="6" t="str">
        <f t="shared" si="265"/>
        <v>2023-2</v>
      </c>
      <c r="P2024" s="5">
        <v>0</v>
      </c>
      <c r="Q2024" s="5">
        <v>0</v>
      </c>
      <c r="R2024" s="5">
        <v>0</v>
      </c>
      <c r="S2024" s="5" t="s">
        <v>29</v>
      </c>
      <c r="T2024" s="5" t="str">
        <f t="shared" si="266"/>
        <v>390.6-2023-06-30</v>
      </c>
    </row>
    <row r="2025" spans="1:20" x14ac:dyDescent="0.3">
      <c r="A2025" s="25" t="s">
        <v>549</v>
      </c>
      <c r="B2025" s="23" t="s">
        <v>550</v>
      </c>
      <c r="C2025" s="5" t="s">
        <v>484</v>
      </c>
      <c r="D2025" s="5" t="s">
        <v>60</v>
      </c>
      <c r="E2025" s="5" t="s">
        <v>24</v>
      </c>
      <c r="F2025" s="6">
        <v>45107</v>
      </c>
      <c r="G2025" s="5">
        <v>54.33</v>
      </c>
      <c r="H2025" s="5">
        <v>67</v>
      </c>
      <c r="I2025" s="22">
        <f>H2026/G2026</f>
        <v>1</v>
      </c>
      <c r="J2025" s="15">
        <f>IFERROR(IF((H2026/G2026)&gt;H2026/G2026,1.3,H2026/G2026),"")</f>
        <v>1</v>
      </c>
      <c r="K2025" s="5" t="s">
        <v>25</v>
      </c>
      <c r="L2025" s="5" t="s">
        <v>25</v>
      </c>
      <c r="M2025" s="5">
        <f t="shared" si="263"/>
        <v>2023</v>
      </c>
      <c r="N2025" s="5" t="str">
        <f t="shared" si="264"/>
        <v>Diciembre</v>
      </c>
      <c r="O2025" s="6" t="str">
        <f t="shared" si="265"/>
        <v>2024-1</v>
      </c>
      <c r="P2025" s="16">
        <v>0</v>
      </c>
      <c r="Q2025" s="16">
        <v>0</v>
      </c>
      <c r="R2025" s="5">
        <v>0</v>
      </c>
      <c r="S2025" s="5" t="s">
        <v>29</v>
      </c>
      <c r="T2025" s="5" t="str">
        <f t="shared" si="266"/>
        <v>390.6-2023-12-31</v>
      </c>
    </row>
    <row r="2026" spans="1:20" x14ac:dyDescent="0.3">
      <c r="A2026" s="25" t="s">
        <v>549</v>
      </c>
      <c r="B2026" s="23" t="s">
        <v>550</v>
      </c>
      <c r="C2026" s="5" t="s">
        <v>484</v>
      </c>
      <c r="D2026" s="5" t="s">
        <v>60</v>
      </c>
      <c r="E2026" s="5" t="s">
        <v>24</v>
      </c>
      <c r="F2026" s="6">
        <v>45291</v>
      </c>
      <c r="G2026" s="5">
        <v>100</v>
      </c>
      <c r="H2026" s="10">
        <v>100</v>
      </c>
      <c r="I2026" s="15">
        <f>IFERROR(IF((H2027/G2027)&gt;1.3,1.3,H2027/G2027),"")</f>
        <v>1.053763440860215</v>
      </c>
      <c r="J2026" s="15">
        <f>IFERROR(IF((H2027/G2027)&gt;H2027/G2027,1.3,H2027/G2027),"")</f>
        <v>1.053763440860215</v>
      </c>
      <c r="K2026" s="5" t="s">
        <v>25</v>
      </c>
      <c r="L2026" s="5" t="s">
        <v>25</v>
      </c>
      <c r="M2026" s="5">
        <f t="shared" si="263"/>
        <v>2024</v>
      </c>
      <c r="N2026" s="5" t="str">
        <f t="shared" si="264"/>
        <v>Junio</v>
      </c>
      <c r="O2026" s="6" t="str">
        <f t="shared" si="265"/>
        <v>2023-1</v>
      </c>
      <c r="P2026" s="16">
        <v>0</v>
      </c>
      <c r="Q2026" s="16">
        <v>0</v>
      </c>
      <c r="R2026" s="5">
        <v>0</v>
      </c>
      <c r="S2026" s="5" t="s">
        <v>29</v>
      </c>
      <c r="T2026" s="5" t="str">
        <f t="shared" si="266"/>
        <v>390.6-2024-06-30</v>
      </c>
    </row>
    <row r="2027" spans="1:20" x14ac:dyDescent="0.3">
      <c r="A2027" s="25" t="s">
        <v>549</v>
      </c>
      <c r="B2027" s="23" t="s">
        <v>550</v>
      </c>
      <c r="C2027" s="5" t="s">
        <v>484</v>
      </c>
      <c r="D2027" s="5" t="s">
        <v>60</v>
      </c>
      <c r="E2027" s="5" t="s">
        <v>24</v>
      </c>
      <c r="F2027" s="6">
        <v>45473</v>
      </c>
      <c r="G2027" s="5">
        <v>50.22</v>
      </c>
      <c r="H2027" s="5">
        <v>52.92</v>
      </c>
      <c r="I2027" s="15">
        <v>1</v>
      </c>
      <c r="J2027" s="15">
        <v>1</v>
      </c>
      <c r="K2027" s="5" t="s">
        <v>25</v>
      </c>
      <c r="L2027" s="5" t="s">
        <v>25</v>
      </c>
      <c r="M2027" s="5">
        <f t="shared" si="263"/>
        <v>2023</v>
      </c>
      <c r="N2027" s="5" t="str">
        <f t="shared" si="264"/>
        <v>Junio</v>
      </c>
      <c r="O2027" s="6" t="str">
        <f t="shared" si="265"/>
        <v>2023-2</v>
      </c>
      <c r="P2027" s="5">
        <v>0</v>
      </c>
      <c r="Q2027" s="5">
        <v>0</v>
      </c>
      <c r="R2027" s="5">
        <v>0</v>
      </c>
      <c r="S2027" s="5" t="s">
        <v>29</v>
      </c>
      <c r="T2027" s="5" t="str">
        <f t="shared" si="266"/>
        <v>390.7-2023-06-30</v>
      </c>
    </row>
    <row r="2028" spans="1:20" x14ac:dyDescent="0.3">
      <c r="A2028" s="25" t="s">
        <v>551</v>
      </c>
      <c r="B2028" s="23" t="s">
        <v>552</v>
      </c>
      <c r="C2028" s="5" t="s">
        <v>484</v>
      </c>
      <c r="D2028" s="5" t="s">
        <v>60</v>
      </c>
      <c r="E2028" s="5" t="s">
        <v>24</v>
      </c>
      <c r="F2028" s="6">
        <v>45107</v>
      </c>
      <c r="G2028" s="5">
        <v>60.38</v>
      </c>
      <c r="H2028" s="5">
        <v>73.06</v>
      </c>
      <c r="I2028" s="22">
        <f>H2029/G2029</f>
        <v>1</v>
      </c>
      <c r="J2028" s="15">
        <f>IFERROR(IF((H2029/G2029)&gt;H2029/G2029,1.3,H2029/G2029),"")</f>
        <v>1</v>
      </c>
      <c r="K2028" s="5" t="s">
        <v>25</v>
      </c>
      <c r="L2028" s="5" t="s">
        <v>25</v>
      </c>
      <c r="M2028" s="5">
        <f t="shared" si="263"/>
        <v>2023</v>
      </c>
      <c r="N2028" s="5" t="str">
        <f t="shared" si="264"/>
        <v>Diciembre</v>
      </c>
      <c r="O2028" s="6" t="str">
        <f t="shared" si="265"/>
        <v>2024-1</v>
      </c>
      <c r="P2028" s="16">
        <v>0</v>
      </c>
      <c r="Q2028" s="16">
        <v>0</v>
      </c>
      <c r="R2028" s="5">
        <v>0</v>
      </c>
      <c r="S2028" s="5" t="s">
        <v>29</v>
      </c>
      <c r="T2028" s="5" t="str">
        <f t="shared" si="266"/>
        <v>390.7-2023-12-31</v>
      </c>
    </row>
    <row r="2029" spans="1:20" x14ac:dyDescent="0.3">
      <c r="A2029" s="25" t="s">
        <v>551</v>
      </c>
      <c r="B2029" s="23" t="s">
        <v>552</v>
      </c>
      <c r="C2029" s="5" t="s">
        <v>484</v>
      </c>
      <c r="D2029" s="5" t="s">
        <v>60</v>
      </c>
      <c r="E2029" s="5" t="s">
        <v>24</v>
      </c>
      <c r="F2029" s="6">
        <v>45291</v>
      </c>
      <c r="G2029" s="5">
        <v>100</v>
      </c>
      <c r="H2029" s="10">
        <v>100</v>
      </c>
      <c r="I2029" s="15">
        <f>IFERROR(IF((H2030/G2030)&gt;1.3,1.3,H2030/G2030),"")</f>
        <v>1.1058623619371282</v>
      </c>
      <c r="J2029" s="15">
        <f>IFERROR(IF((H2030/G2030)&gt;H2030/G2030,1.3,H2030/G2030),"")</f>
        <v>1.1058623619371282</v>
      </c>
      <c r="K2029" s="5" t="s">
        <v>25</v>
      </c>
      <c r="L2029" s="5" t="s">
        <v>25</v>
      </c>
      <c r="M2029" s="5">
        <f t="shared" si="263"/>
        <v>2024</v>
      </c>
      <c r="N2029" s="5" t="str">
        <f t="shared" si="264"/>
        <v>Junio</v>
      </c>
      <c r="O2029" s="6" t="str">
        <f t="shared" si="265"/>
        <v>2023-1</v>
      </c>
      <c r="P2029" s="16">
        <v>0</v>
      </c>
      <c r="Q2029" s="16">
        <v>0</v>
      </c>
      <c r="R2029" s="5">
        <v>0</v>
      </c>
      <c r="S2029" s="5" t="s">
        <v>29</v>
      </c>
      <c r="T2029" s="5" t="str">
        <f t="shared" si="266"/>
        <v>390.7-2024-06-30</v>
      </c>
    </row>
    <row r="2030" spans="1:20" x14ac:dyDescent="0.3">
      <c r="A2030" s="25" t="s">
        <v>551</v>
      </c>
      <c r="B2030" s="23" t="s">
        <v>552</v>
      </c>
      <c r="C2030" s="5" t="s">
        <v>484</v>
      </c>
      <c r="D2030" s="5" t="s">
        <v>60</v>
      </c>
      <c r="E2030" s="5" t="s">
        <v>24</v>
      </c>
      <c r="F2030" s="6">
        <v>45473</v>
      </c>
      <c r="G2030" s="5">
        <v>58.85</v>
      </c>
      <c r="H2030" s="5">
        <v>65.08</v>
      </c>
      <c r="I2030" s="15">
        <v>1</v>
      </c>
      <c r="J2030" s="15">
        <v>1</v>
      </c>
      <c r="K2030" s="5" t="s">
        <v>25</v>
      </c>
      <c r="L2030" s="5" t="s">
        <v>25</v>
      </c>
      <c r="M2030" s="5">
        <f t="shared" si="263"/>
        <v>2023</v>
      </c>
      <c r="N2030" s="5" t="str">
        <f t="shared" si="264"/>
        <v>Junio</v>
      </c>
      <c r="O2030" s="6" t="str">
        <f t="shared" si="265"/>
        <v>2023-2</v>
      </c>
      <c r="P2030" s="5">
        <v>0</v>
      </c>
      <c r="Q2030" s="5">
        <v>0</v>
      </c>
      <c r="R2030" s="5">
        <v>0</v>
      </c>
      <c r="S2030" s="5" t="s">
        <v>29</v>
      </c>
      <c r="T2030" s="5" t="str">
        <f t="shared" si="266"/>
        <v>390.8-2023-06-30</v>
      </c>
    </row>
    <row r="2031" spans="1:20" x14ac:dyDescent="0.3">
      <c r="A2031" s="25" t="s">
        <v>553</v>
      </c>
      <c r="B2031" s="23" t="s">
        <v>554</v>
      </c>
      <c r="C2031" s="5" t="s">
        <v>484</v>
      </c>
      <c r="D2031" s="5" t="s">
        <v>60</v>
      </c>
      <c r="E2031" s="5" t="s">
        <v>24</v>
      </c>
      <c r="F2031" s="6">
        <v>45107</v>
      </c>
      <c r="G2031" s="5">
        <v>69.650000000000006</v>
      </c>
      <c r="H2031" s="5">
        <v>68.75</v>
      </c>
      <c r="I2031" s="22">
        <f>H2032/G2032</f>
        <v>1</v>
      </c>
      <c r="J2031" s="15">
        <f>IFERROR(IF((H2032/G2032)&gt;H2032/G2032,1.3,H2032/G2032),"")</f>
        <v>1</v>
      </c>
      <c r="K2031" s="5" t="s">
        <v>25</v>
      </c>
      <c r="L2031" s="5" t="s">
        <v>25</v>
      </c>
      <c r="M2031" s="5">
        <f t="shared" si="263"/>
        <v>2023</v>
      </c>
      <c r="N2031" s="5" t="str">
        <f t="shared" si="264"/>
        <v>Diciembre</v>
      </c>
      <c r="O2031" s="6" t="str">
        <f t="shared" si="265"/>
        <v>2024-1</v>
      </c>
      <c r="P2031" s="16">
        <v>0</v>
      </c>
      <c r="Q2031" s="16">
        <v>0</v>
      </c>
      <c r="R2031" s="5">
        <v>0</v>
      </c>
      <c r="S2031" s="5" t="s">
        <v>29</v>
      </c>
      <c r="T2031" s="5" t="str">
        <f t="shared" si="266"/>
        <v>390.8-2023-12-31</v>
      </c>
    </row>
    <row r="2032" spans="1:20" x14ac:dyDescent="0.3">
      <c r="A2032" s="25" t="s">
        <v>553</v>
      </c>
      <c r="B2032" s="23" t="s">
        <v>554</v>
      </c>
      <c r="C2032" s="5" t="s">
        <v>484</v>
      </c>
      <c r="D2032" s="5" t="s">
        <v>60</v>
      </c>
      <c r="E2032" s="5" t="s">
        <v>24</v>
      </c>
      <c r="F2032" s="6">
        <v>45291</v>
      </c>
      <c r="G2032" s="5">
        <v>100</v>
      </c>
      <c r="H2032" s="10">
        <v>100</v>
      </c>
      <c r="I2032" s="15">
        <f>IFERROR(IF((H2033/G2033)&gt;1.3,1.3,H2033/G2033),"")</f>
        <v>1.3</v>
      </c>
      <c r="J2032" s="15">
        <f>IFERROR(IF((H2033/G2033)&gt;H2033/G2033,1.3,H2033/G2033),"")</f>
        <v>1.3269884432358938</v>
      </c>
      <c r="K2032" s="5" t="s">
        <v>25</v>
      </c>
      <c r="L2032" s="5" t="s">
        <v>25</v>
      </c>
      <c r="M2032" s="5">
        <f t="shared" si="263"/>
        <v>2024</v>
      </c>
      <c r="N2032" s="5" t="str">
        <f t="shared" si="264"/>
        <v>Junio</v>
      </c>
      <c r="O2032" s="6" t="str">
        <f t="shared" si="265"/>
        <v>2023-1</v>
      </c>
      <c r="P2032" s="16">
        <v>0</v>
      </c>
      <c r="Q2032" s="16">
        <v>0</v>
      </c>
      <c r="R2032" s="5">
        <v>0</v>
      </c>
      <c r="S2032" s="5" t="s">
        <v>29</v>
      </c>
      <c r="T2032" s="5" t="str">
        <f t="shared" si="266"/>
        <v>390.8-2024-06-30</v>
      </c>
    </row>
    <row r="2033" spans="1:20" x14ac:dyDescent="0.3">
      <c r="A2033" s="25" t="s">
        <v>553</v>
      </c>
      <c r="B2033" s="23" t="s">
        <v>554</v>
      </c>
      <c r="C2033" s="5" t="s">
        <v>484</v>
      </c>
      <c r="D2033" s="5" t="s">
        <v>60</v>
      </c>
      <c r="E2033" s="5" t="s">
        <v>24</v>
      </c>
      <c r="F2033" s="6">
        <v>45473</v>
      </c>
      <c r="G2033" s="5">
        <v>44.13</v>
      </c>
      <c r="H2033" s="5">
        <v>58.56</v>
      </c>
      <c r="I2033" s="15">
        <v>1</v>
      </c>
      <c r="J2033" s="15">
        <v>1</v>
      </c>
      <c r="K2033" s="5" t="s">
        <v>25</v>
      </c>
      <c r="L2033" s="5" t="s">
        <v>25</v>
      </c>
      <c r="M2033" s="5">
        <f t="shared" si="263"/>
        <v>2023</v>
      </c>
      <c r="N2033" s="5" t="str">
        <f t="shared" si="264"/>
        <v>Junio</v>
      </c>
      <c r="O2033" s="6" t="str">
        <f t="shared" si="265"/>
        <v>2023-2</v>
      </c>
      <c r="P2033" s="5">
        <v>0</v>
      </c>
      <c r="Q2033" s="5">
        <v>0</v>
      </c>
      <c r="R2033" s="5">
        <v>0</v>
      </c>
      <c r="S2033" s="5" t="s">
        <v>29</v>
      </c>
      <c r="T2033" s="5" t="str">
        <f t="shared" si="266"/>
        <v>390.9-2023-06-30</v>
      </c>
    </row>
    <row r="2034" spans="1:20" x14ac:dyDescent="0.3">
      <c r="A2034" s="25" t="s">
        <v>555</v>
      </c>
      <c r="B2034" s="23" t="s">
        <v>556</v>
      </c>
      <c r="C2034" s="5" t="s">
        <v>484</v>
      </c>
      <c r="D2034" s="5" t="s">
        <v>60</v>
      </c>
      <c r="E2034" s="5" t="s">
        <v>24</v>
      </c>
      <c r="F2034" s="6">
        <v>45107</v>
      </c>
      <c r="G2034" s="5">
        <v>61.42</v>
      </c>
      <c r="H2034" s="5">
        <v>67.67</v>
      </c>
      <c r="I2034" s="22">
        <f>H2035/G2035</f>
        <v>1</v>
      </c>
      <c r="J2034" s="15">
        <f>IFERROR(IF((H2035/G2035)&gt;H2035/G2035,1.3,H2035/G2035),"")</f>
        <v>1</v>
      </c>
      <c r="K2034" s="5" t="s">
        <v>25</v>
      </c>
      <c r="L2034" s="5" t="s">
        <v>25</v>
      </c>
      <c r="M2034" s="5">
        <f t="shared" si="263"/>
        <v>2023</v>
      </c>
      <c r="N2034" s="5" t="str">
        <f t="shared" si="264"/>
        <v>Diciembre</v>
      </c>
      <c r="O2034" s="6" t="str">
        <f t="shared" si="265"/>
        <v>2024-1</v>
      </c>
      <c r="P2034" s="16">
        <v>0</v>
      </c>
      <c r="Q2034" s="16">
        <v>0</v>
      </c>
      <c r="R2034" s="5">
        <v>0</v>
      </c>
      <c r="S2034" s="5" t="s">
        <v>29</v>
      </c>
      <c r="T2034" s="5" t="str">
        <f t="shared" si="266"/>
        <v>390.9-2023-12-31</v>
      </c>
    </row>
    <row r="2035" spans="1:20" x14ac:dyDescent="0.3">
      <c r="A2035" s="25" t="s">
        <v>555</v>
      </c>
      <c r="B2035" s="23" t="s">
        <v>556</v>
      </c>
      <c r="C2035" s="5" t="s">
        <v>484</v>
      </c>
      <c r="D2035" s="5" t="s">
        <v>60</v>
      </c>
      <c r="E2035" s="5" t="s">
        <v>24</v>
      </c>
      <c r="F2035" s="6">
        <v>45291</v>
      </c>
      <c r="G2035" s="5">
        <v>100</v>
      </c>
      <c r="H2035" s="10">
        <v>100</v>
      </c>
      <c r="I2035" s="15">
        <f>IFERROR(IF((H2036/G2036)&gt;1.3,1.3,H2036/G2036),"")</f>
        <v>1.0081282456536464</v>
      </c>
      <c r="J2035" s="15">
        <f>IFERROR(IF((H2036/G2036)&gt;H2036/G2036,1.3,H2036/G2036),"")</f>
        <v>1.0081282456536464</v>
      </c>
      <c r="K2035" s="5" t="s">
        <v>25</v>
      </c>
      <c r="L2035" s="5" t="s">
        <v>25</v>
      </c>
      <c r="M2035" s="5">
        <f t="shared" si="263"/>
        <v>2024</v>
      </c>
      <c r="N2035" s="5" t="str">
        <f t="shared" si="264"/>
        <v>Junio</v>
      </c>
      <c r="O2035" s="6" t="str">
        <f t="shared" si="265"/>
        <v>2023-1</v>
      </c>
      <c r="P2035" s="16">
        <v>0</v>
      </c>
      <c r="Q2035" s="16">
        <v>0</v>
      </c>
      <c r="R2035" s="5">
        <v>0</v>
      </c>
      <c r="S2035" s="5" t="s">
        <v>29</v>
      </c>
      <c r="T2035" s="5" t="str">
        <f t="shared" si="266"/>
        <v>390.9-2024-06-30</v>
      </c>
    </row>
    <row r="2036" spans="1:20" x14ac:dyDescent="0.3">
      <c r="A2036" s="25" t="s">
        <v>555</v>
      </c>
      <c r="B2036" s="23" t="s">
        <v>556</v>
      </c>
      <c r="C2036" s="5" t="s">
        <v>484</v>
      </c>
      <c r="D2036" s="5" t="s">
        <v>60</v>
      </c>
      <c r="E2036" s="5" t="s">
        <v>24</v>
      </c>
      <c r="F2036" s="6">
        <v>45473</v>
      </c>
      <c r="G2036" s="5">
        <v>44.29</v>
      </c>
      <c r="H2036" s="5">
        <v>44.65</v>
      </c>
      <c r="I2036" s="15">
        <v>1</v>
      </c>
      <c r="J2036" s="15">
        <v>1</v>
      </c>
      <c r="K2036" s="5" t="s">
        <v>25</v>
      </c>
      <c r="L2036" s="5" t="s">
        <v>25</v>
      </c>
      <c r="M2036" s="5">
        <f t="shared" si="263"/>
        <v>2023</v>
      </c>
      <c r="N2036" s="5" t="str">
        <f t="shared" si="264"/>
        <v>Junio</v>
      </c>
      <c r="O2036" s="6" t="str">
        <f t="shared" si="265"/>
        <v>2023-2</v>
      </c>
      <c r="P2036" s="5">
        <v>0</v>
      </c>
      <c r="Q2036" s="5">
        <v>0</v>
      </c>
      <c r="R2036" s="5">
        <v>0</v>
      </c>
      <c r="S2036" s="5" t="s">
        <v>29</v>
      </c>
      <c r="T2036" s="5" t="str">
        <f t="shared" si="266"/>
        <v>414.1-2023-06-30</v>
      </c>
    </row>
    <row r="2037" spans="1:20" x14ac:dyDescent="0.3">
      <c r="A2037" s="25" t="s">
        <v>557</v>
      </c>
      <c r="B2037" s="23" t="s">
        <v>558</v>
      </c>
      <c r="C2037" s="5" t="s">
        <v>484</v>
      </c>
      <c r="D2037" s="5" t="s">
        <v>60</v>
      </c>
      <c r="E2037" s="5" t="s">
        <v>24</v>
      </c>
      <c r="F2037" s="6">
        <v>45107</v>
      </c>
      <c r="G2037" s="5">
        <v>71</v>
      </c>
      <c r="H2037" s="5">
        <v>78</v>
      </c>
      <c r="I2037" s="22">
        <f>H2038/G2038</f>
        <v>0.99750000000000005</v>
      </c>
      <c r="J2037" s="15">
        <f>IFERROR(IF((H2038/G2038)&gt;H2038/G2038,1.3,H2038/G2038),"")</f>
        <v>0.99750000000000005</v>
      </c>
      <c r="K2037" s="5" t="s">
        <v>25</v>
      </c>
      <c r="L2037" s="5" t="s">
        <v>25</v>
      </c>
      <c r="M2037" s="5">
        <f t="shared" si="263"/>
        <v>2023</v>
      </c>
      <c r="N2037" s="5" t="str">
        <f t="shared" si="264"/>
        <v>Diciembre</v>
      </c>
      <c r="O2037" s="6" t="str">
        <f t="shared" si="265"/>
        <v>2024-1</v>
      </c>
      <c r="P2037" s="16">
        <v>0</v>
      </c>
      <c r="Q2037" s="16">
        <v>0</v>
      </c>
      <c r="R2037" s="5">
        <v>0</v>
      </c>
      <c r="S2037" s="5" t="s">
        <v>29</v>
      </c>
      <c r="T2037" s="5" t="str">
        <f t="shared" si="266"/>
        <v>414.1-2023-12-31</v>
      </c>
    </row>
    <row r="2038" spans="1:20" x14ac:dyDescent="0.3">
      <c r="A2038" s="25" t="s">
        <v>557</v>
      </c>
      <c r="B2038" s="23" t="s">
        <v>558</v>
      </c>
      <c r="C2038" s="5" t="s">
        <v>484</v>
      </c>
      <c r="D2038" s="5" t="s">
        <v>60</v>
      </c>
      <c r="E2038" s="5" t="s">
        <v>24</v>
      </c>
      <c r="F2038" s="6">
        <v>45291</v>
      </c>
      <c r="G2038" s="5">
        <v>100</v>
      </c>
      <c r="H2038" s="10">
        <v>99.75</v>
      </c>
      <c r="I2038" s="15">
        <f>IFERROR(IF((H2039/G2039)&gt;1.3,1.3,H2039/G2039),"")</f>
        <v>1.037754351556754</v>
      </c>
      <c r="J2038" s="15">
        <f>IFERROR(IF((H2039/G2039)&gt;H2039/G2039,1.3,H2039/G2039),"")</f>
        <v>1.037754351556754</v>
      </c>
      <c r="K2038" s="5" t="s">
        <v>25</v>
      </c>
      <c r="L2038" s="5" t="s">
        <v>25</v>
      </c>
      <c r="M2038" s="5">
        <f t="shared" si="263"/>
        <v>2024</v>
      </c>
      <c r="N2038" s="5" t="str">
        <f t="shared" si="264"/>
        <v>Junio</v>
      </c>
      <c r="O2038" s="6" t="str">
        <f t="shared" si="265"/>
        <v>2023-1</v>
      </c>
      <c r="P2038" s="16">
        <v>0</v>
      </c>
      <c r="Q2038" s="16">
        <v>0</v>
      </c>
      <c r="R2038" s="5">
        <v>0</v>
      </c>
      <c r="S2038" s="5" t="s">
        <v>29</v>
      </c>
      <c r="T2038" s="5" t="str">
        <f t="shared" si="266"/>
        <v>414.1-2024-06-30</v>
      </c>
    </row>
    <row r="2039" spans="1:20" x14ac:dyDescent="0.3">
      <c r="A2039" s="25" t="s">
        <v>557</v>
      </c>
      <c r="B2039" s="23" t="s">
        <v>558</v>
      </c>
      <c r="C2039" s="5" t="s">
        <v>484</v>
      </c>
      <c r="D2039" s="5" t="s">
        <v>60</v>
      </c>
      <c r="E2039" s="5" t="s">
        <v>24</v>
      </c>
      <c r="F2039" s="6">
        <v>45473</v>
      </c>
      <c r="G2039" s="5">
        <v>40.79</v>
      </c>
      <c r="H2039" s="5">
        <v>42.33</v>
      </c>
      <c r="I2039" s="15">
        <v>1</v>
      </c>
      <c r="J2039" s="15">
        <v>1</v>
      </c>
      <c r="K2039" s="5" t="s">
        <v>25</v>
      </c>
      <c r="L2039" s="5" t="s">
        <v>25</v>
      </c>
      <c r="M2039" s="5">
        <f t="shared" si="263"/>
        <v>2023</v>
      </c>
      <c r="N2039" s="5" t="str">
        <f t="shared" si="264"/>
        <v>Junio</v>
      </c>
      <c r="O2039" s="6" t="str">
        <f t="shared" si="265"/>
        <v>2023-2</v>
      </c>
      <c r="P2039" s="5">
        <v>0</v>
      </c>
      <c r="Q2039" s="5">
        <v>0</v>
      </c>
      <c r="R2039" s="5">
        <v>0</v>
      </c>
      <c r="S2039" s="5" t="s">
        <v>29</v>
      </c>
      <c r="T2039" s="5" t="str">
        <f t="shared" si="266"/>
        <v>414.2-2023-06-30</v>
      </c>
    </row>
    <row r="2040" spans="1:20" x14ac:dyDescent="0.3">
      <c r="A2040" s="25" t="s">
        <v>559</v>
      </c>
      <c r="B2040" s="23" t="s">
        <v>560</v>
      </c>
      <c r="C2040" s="5" t="s">
        <v>484</v>
      </c>
      <c r="D2040" s="5" t="s">
        <v>60</v>
      </c>
      <c r="E2040" s="5" t="s">
        <v>24</v>
      </c>
      <c r="F2040" s="6">
        <v>45107</v>
      </c>
      <c r="G2040" s="5">
        <v>74</v>
      </c>
      <c r="H2040" s="5">
        <v>45</v>
      </c>
      <c r="I2040" s="22">
        <f>H2041/G2041</f>
        <v>0.97400000000000009</v>
      </c>
      <c r="J2040" s="15">
        <f>IFERROR(IF((H2041/G2041)&gt;H2041/G2041,1.3,H2041/G2041),"")</f>
        <v>0.97400000000000009</v>
      </c>
      <c r="K2040" s="5" t="s">
        <v>25</v>
      </c>
      <c r="L2040" s="5" t="s">
        <v>25</v>
      </c>
      <c r="M2040" s="5">
        <f t="shared" si="263"/>
        <v>2023</v>
      </c>
      <c r="N2040" s="5" t="str">
        <f t="shared" si="264"/>
        <v>Diciembre</v>
      </c>
      <c r="O2040" s="6" t="str">
        <f t="shared" si="265"/>
        <v>2024-1</v>
      </c>
      <c r="P2040" s="16">
        <v>0</v>
      </c>
      <c r="Q2040" s="16">
        <v>0</v>
      </c>
      <c r="R2040" s="5">
        <v>0</v>
      </c>
      <c r="S2040" s="5" t="s">
        <v>29</v>
      </c>
      <c r="T2040" s="5" t="str">
        <f t="shared" si="266"/>
        <v>414.2-2023-12-31</v>
      </c>
    </row>
    <row r="2041" spans="1:20" x14ac:dyDescent="0.3">
      <c r="A2041" s="25" t="s">
        <v>559</v>
      </c>
      <c r="B2041" s="23" t="s">
        <v>560</v>
      </c>
      <c r="C2041" s="5" t="s">
        <v>484</v>
      </c>
      <c r="D2041" s="5" t="s">
        <v>60</v>
      </c>
      <c r="E2041" s="5" t="s">
        <v>24</v>
      </c>
      <c r="F2041" s="6">
        <v>45291</v>
      </c>
      <c r="G2041" s="5">
        <v>100</v>
      </c>
      <c r="H2041" s="10">
        <v>97.4</v>
      </c>
      <c r="I2041" s="15">
        <f>IFERROR(IF((H2042/G2042)&gt;1.3,1.3,H2042/G2042),"")</f>
        <v>0.95403295750216832</v>
      </c>
      <c r="J2041" s="15">
        <f>IFERROR(IF((H2042/G2042)&gt;H2042/G2042,1.3,H2042/G2042),"")</f>
        <v>0.95403295750216832</v>
      </c>
      <c r="K2041" s="5" t="s">
        <v>25</v>
      </c>
      <c r="L2041" s="5" t="s">
        <v>25</v>
      </c>
      <c r="M2041" s="5">
        <f t="shared" si="263"/>
        <v>2024</v>
      </c>
      <c r="N2041" s="5" t="str">
        <f t="shared" si="264"/>
        <v>Junio</v>
      </c>
      <c r="O2041" s="6" t="str">
        <f t="shared" si="265"/>
        <v>2023-1</v>
      </c>
      <c r="P2041" s="16">
        <v>0</v>
      </c>
      <c r="Q2041" s="16">
        <v>0</v>
      </c>
      <c r="R2041" s="5">
        <v>0</v>
      </c>
      <c r="S2041" s="5" t="s">
        <v>29</v>
      </c>
      <c r="T2041" s="5" t="str">
        <f t="shared" si="266"/>
        <v>414.2-2024-06-30</v>
      </c>
    </row>
    <row r="2042" spans="1:20" x14ac:dyDescent="0.3">
      <c r="A2042" s="25" t="s">
        <v>559</v>
      </c>
      <c r="B2042" s="23" t="s">
        <v>560</v>
      </c>
      <c r="C2042" s="5" t="s">
        <v>484</v>
      </c>
      <c r="D2042" s="5" t="s">
        <v>60</v>
      </c>
      <c r="E2042" s="5" t="s">
        <v>24</v>
      </c>
      <c r="F2042" s="6">
        <v>45473</v>
      </c>
      <c r="G2042" s="5">
        <v>92.24</v>
      </c>
      <c r="H2042" s="5">
        <v>88</v>
      </c>
      <c r="I2042" s="15">
        <v>0.95403295750216832</v>
      </c>
      <c r="J2042" s="15">
        <v>0.95403295750216832</v>
      </c>
      <c r="K2042" s="5" t="s">
        <v>25</v>
      </c>
      <c r="L2042" s="5" t="s">
        <v>25</v>
      </c>
      <c r="M2042" s="5">
        <f t="shared" si="263"/>
        <v>2023</v>
      </c>
      <c r="N2042" s="5" t="str">
        <f t="shared" si="264"/>
        <v>Junio</v>
      </c>
      <c r="O2042" s="6" t="str">
        <f t="shared" si="265"/>
        <v>2023-2</v>
      </c>
      <c r="P2042" s="5">
        <v>0</v>
      </c>
      <c r="Q2042" s="5">
        <v>0</v>
      </c>
      <c r="R2042" s="5">
        <v>0</v>
      </c>
      <c r="S2042" s="5" t="s">
        <v>29</v>
      </c>
      <c r="T2042" s="5" t="str">
        <f t="shared" si="266"/>
        <v>414.3-2023-06-30</v>
      </c>
    </row>
    <row r="2043" spans="1:20" x14ac:dyDescent="0.3">
      <c r="A2043" s="25" t="s">
        <v>561</v>
      </c>
      <c r="B2043" s="23" t="s">
        <v>562</v>
      </c>
      <c r="C2043" s="5" t="s">
        <v>484</v>
      </c>
      <c r="D2043" s="5" t="s">
        <v>60</v>
      </c>
      <c r="E2043" s="5" t="s">
        <v>24</v>
      </c>
      <c r="F2043" s="6">
        <v>45107</v>
      </c>
      <c r="G2043" s="5">
        <v>52</v>
      </c>
      <c r="H2043" s="5">
        <v>65</v>
      </c>
      <c r="I2043" s="22">
        <f>H2044/G2044</f>
        <v>0.98829999999999996</v>
      </c>
      <c r="J2043" s="15">
        <f>IFERROR(IF((H2044/G2044)&gt;H2044/G2044,1.3,H2044/G2044),"")</f>
        <v>0.98829999999999996</v>
      </c>
      <c r="K2043" s="5" t="s">
        <v>25</v>
      </c>
      <c r="L2043" s="5" t="s">
        <v>25</v>
      </c>
      <c r="M2043" s="5">
        <f t="shared" si="263"/>
        <v>2023</v>
      </c>
      <c r="N2043" s="5" t="str">
        <f t="shared" si="264"/>
        <v>Diciembre</v>
      </c>
      <c r="O2043" s="6" t="str">
        <f t="shared" si="265"/>
        <v>2024-1</v>
      </c>
      <c r="P2043" s="16">
        <v>0</v>
      </c>
      <c r="Q2043" s="16">
        <v>0</v>
      </c>
      <c r="R2043" s="5">
        <v>0</v>
      </c>
      <c r="S2043" s="5" t="s">
        <v>29</v>
      </c>
      <c r="T2043" s="5" t="str">
        <f t="shared" si="266"/>
        <v>414.3-2023-12-31</v>
      </c>
    </row>
    <row r="2044" spans="1:20" x14ac:dyDescent="0.3">
      <c r="A2044" s="25" t="s">
        <v>561</v>
      </c>
      <c r="B2044" s="23" t="s">
        <v>562</v>
      </c>
      <c r="C2044" s="5" t="s">
        <v>484</v>
      </c>
      <c r="D2044" s="5" t="s">
        <v>60</v>
      </c>
      <c r="E2044" s="5" t="s">
        <v>24</v>
      </c>
      <c r="F2044" s="6">
        <v>45291</v>
      </c>
      <c r="G2044" s="5">
        <v>100</v>
      </c>
      <c r="H2044" s="10">
        <v>98.83</v>
      </c>
      <c r="I2044" s="15">
        <f>IFERROR(IF((H2045/G2045)&gt;1.3,1.3,H2045/G2045),"")</f>
        <v>0.93248456790123457</v>
      </c>
      <c r="J2044" s="15">
        <f>IFERROR(IF((H2045/G2045)&gt;H2045/G2045,1.3,H2045/G2045),"")</f>
        <v>0.93248456790123457</v>
      </c>
      <c r="K2044" s="5" t="s">
        <v>25</v>
      </c>
      <c r="L2044" s="5" t="s">
        <v>25</v>
      </c>
      <c r="M2044" s="5">
        <f t="shared" si="263"/>
        <v>2024</v>
      </c>
      <c r="N2044" s="5" t="str">
        <f t="shared" si="264"/>
        <v>Junio</v>
      </c>
      <c r="O2044" s="6" t="str">
        <f t="shared" si="265"/>
        <v>2023-1</v>
      </c>
      <c r="P2044" s="16">
        <v>0</v>
      </c>
      <c r="Q2044" s="16">
        <v>0</v>
      </c>
      <c r="R2044" s="5">
        <v>0</v>
      </c>
      <c r="S2044" s="5" t="s">
        <v>29</v>
      </c>
      <c r="T2044" s="5" t="str">
        <f t="shared" si="266"/>
        <v>414.3-2024-06-30</v>
      </c>
    </row>
    <row r="2045" spans="1:20" x14ac:dyDescent="0.3">
      <c r="A2045" s="25" t="s">
        <v>561</v>
      </c>
      <c r="B2045" s="23" t="s">
        <v>562</v>
      </c>
      <c r="C2045" s="5" t="s">
        <v>484</v>
      </c>
      <c r="D2045" s="5" t="s">
        <v>60</v>
      </c>
      <c r="E2045" s="5" t="s">
        <v>24</v>
      </c>
      <c r="F2045" s="6">
        <v>45473</v>
      </c>
      <c r="G2045" s="5">
        <v>51.84</v>
      </c>
      <c r="H2045" s="5">
        <v>48.34</v>
      </c>
      <c r="I2045" s="15">
        <v>0.93248456790123457</v>
      </c>
      <c r="J2045" s="15">
        <v>0.93248456790123457</v>
      </c>
      <c r="K2045" s="5" t="s">
        <v>25</v>
      </c>
      <c r="L2045" s="5" t="s">
        <v>25</v>
      </c>
      <c r="M2045" s="5">
        <f t="shared" si="263"/>
        <v>2023</v>
      </c>
      <c r="N2045" s="5" t="str">
        <f t="shared" si="264"/>
        <v>Junio</v>
      </c>
      <c r="O2045" s="6" t="str">
        <f t="shared" si="265"/>
        <v>2023-2</v>
      </c>
      <c r="P2045" s="5">
        <v>0</v>
      </c>
      <c r="Q2045" s="5">
        <v>0</v>
      </c>
      <c r="R2045" s="5">
        <v>0</v>
      </c>
      <c r="S2045" s="5" t="s">
        <v>29</v>
      </c>
      <c r="T2045" s="5" t="str">
        <f t="shared" si="266"/>
        <v>414.4-2023-06-30</v>
      </c>
    </row>
    <row r="2046" spans="1:20" x14ac:dyDescent="0.3">
      <c r="A2046" s="25" t="s">
        <v>563</v>
      </c>
      <c r="B2046" s="23" t="s">
        <v>564</v>
      </c>
      <c r="C2046" s="5" t="s">
        <v>484</v>
      </c>
      <c r="D2046" s="5" t="s">
        <v>60</v>
      </c>
      <c r="E2046" s="5" t="s">
        <v>24</v>
      </c>
      <c r="F2046" s="6">
        <v>45107</v>
      </c>
      <c r="G2046" s="5">
        <v>70</v>
      </c>
      <c r="H2046" s="5">
        <v>84</v>
      </c>
      <c r="I2046" s="22">
        <f>H2047/G2047</f>
        <v>0.98750000000000004</v>
      </c>
      <c r="J2046" s="15">
        <f>IFERROR(IF((H2047/G2047)&gt;H2047/G2047,1.3,H2047/G2047),"")</f>
        <v>0.98750000000000004</v>
      </c>
      <c r="K2046" s="5" t="s">
        <v>25</v>
      </c>
      <c r="L2046" s="5" t="s">
        <v>25</v>
      </c>
      <c r="M2046" s="5">
        <f t="shared" si="263"/>
        <v>2023</v>
      </c>
      <c r="N2046" s="5" t="str">
        <f t="shared" si="264"/>
        <v>Diciembre</v>
      </c>
      <c r="O2046" s="6" t="str">
        <f t="shared" si="265"/>
        <v>2024-1</v>
      </c>
      <c r="P2046" s="16">
        <v>0</v>
      </c>
      <c r="Q2046" s="16">
        <v>0</v>
      </c>
      <c r="R2046" s="5">
        <v>0</v>
      </c>
      <c r="S2046" s="5" t="s">
        <v>29</v>
      </c>
      <c r="T2046" s="5" t="str">
        <f t="shared" si="266"/>
        <v>414.4-2023-12-31</v>
      </c>
    </row>
    <row r="2047" spans="1:20" x14ac:dyDescent="0.3">
      <c r="A2047" s="25" t="s">
        <v>563</v>
      </c>
      <c r="B2047" s="23" t="s">
        <v>564</v>
      </c>
      <c r="C2047" s="5" t="s">
        <v>484</v>
      </c>
      <c r="D2047" s="5" t="s">
        <v>60</v>
      </c>
      <c r="E2047" s="5" t="s">
        <v>24</v>
      </c>
      <c r="F2047" s="6">
        <v>45291</v>
      </c>
      <c r="G2047" s="5">
        <v>100</v>
      </c>
      <c r="H2047" s="10">
        <v>98.75</v>
      </c>
      <c r="I2047" s="15">
        <f>IFERROR(IF((H2048/G2048)&gt;1.3,1.3,H2048/G2048),"")</f>
        <v>0.97811468394669265</v>
      </c>
      <c r="J2047" s="15">
        <f>IFERROR(IF((H2048/G2048)&gt;H2048/G2048,1.3,H2048/G2048),"")</f>
        <v>0.97811468394669265</v>
      </c>
      <c r="K2047" s="5" t="s">
        <v>25</v>
      </c>
      <c r="L2047" s="5" t="s">
        <v>25</v>
      </c>
      <c r="M2047" s="5">
        <f t="shared" si="263"/>
        <v>2024</v>
      </c>
      <c r="N2047" s="5" t="str">
        <f t="shared" si="264"/>
        <v>Junio</v>
      </c>
      <c r="O2047" s="6" t="str">
        <f t="shared" si="265"/>
        <v>2023-1</v>
      </c>
      <c r="P2047" s="16">
        <v>0</v>
      </c>
      <c r="Q2047" s="16">
        <v>0</v>
      </c>
      <c r="R2047" s="5">
        <v>0</v>
      </c>
      <c r="S2047" s="5" t="s">
        <v>29</v>
      </c>
      <c r="T2047" s="5" t="str">
        <f t="shared" si="266"/>
        <v>414.4-2024-06-30</v>
      </c>
    </row>
    <row r="2048" spans="1:20" x14ac:dyDescent="0.3">
      <c r="A2048" s="25" t="s">
        <v>563</v>
      </c>
      <c r="B2048" s="23" t="s">
        <v>564</v>
      </c>
      <c r="C2048" s="5" t="s">
        <v>484</v>
      </c>
      <c r="D2048" s="5" t="s">
        <v>60</v>
      </c>
      <c r="E2048" s="5" t="s">
        <v>24</v>
      </c>
      <c r="F2048" s="6">
        <v>45473</v>
      </c>
      <c r="G2048" s="5">
        <v>81.790000000000006</v>
      </c>
      <c r="H2048" s="5">
        <v>80</v>
      </c>
      <c r="I2048" s="15">
        <v>0.97811468394669265</v>
      </c>
      <c r="J2048" s="15">
        <v>0.97811468394669265</v>
      </c>
      <c r="K2048" s="5" t="s">
        <v>25</v>
      </c>
      <c r="L2048" s="5" t="s">
        <v>25</v>
      </c>
      <c r="M2048" s="5">
        <f t="shared" si="263"/>
        <v>2023</v>
      </c>
      <c r="N2048" s="5" t="str">
        <f t="shared" si="264"/>
        <v>Junio</v>
      </c>
      <c r="O2048" s="6" t="str">
        <f t="shared" si="265"/>
        <v>2023-2</v>
      </c>
      <c r="P2048" s="5">
        <v>0</v>
      </c>
      <c r="Q2048" s="5">
        <v>0</v>
      </c>
      <c r="R2048" s="5">
        <v>0</v>
      </c>
      <c r="S2048" s="5" t="s">
        <v>29</v>
      </c>
      <c r="T2048" s="5" t="str">
        <f t="shared" si="266"/>
        <v>414.5-2023-06-30</v>
      </c>
    </row>
    <row r="2049" spans="1:20" x14ac:dyDescent="0.3">
      <c r="A2049" s="25" t="s">
        <v>565</v>
      </c>
      <c r="B2049" s="23" t="s">
        <v>566</v>
      </c>
      <c r="C2049" s="5"/>
      <c r="D2049" s="5" t="s">
        <v>60</v>
      </c>
      <c r="E2049" s="5" t="s">
        <v>24</v>
      </c>
      <c r="F2049" s="6">
        <v>45107</v>
      </c>
      <c r="G2049" s="5">
        <v>41</v>
      </c>
      <c r="H2049" s="5">
        <v>54</v>
      </c>
      <c r="I2049" s="22">
        <f>IF(IFERROR(H2050/G2050,"")&gt;130%,130%,H2050/G2050)</f>
        <v>1</v>
      </c>
      <c r="J2049" s="15">
        <f>IFERROR(IF((H2050/G2050)&gt;H2050/G2050,1.3,H2050/G2050),"")</f>
        <v>1</v>
      </c>
      <c r="K2049" s="5" t="s">
        <v>25</v>
      </c>
      <c r="L2049" s="5" t="s">
        <v>25</v>
      </c>
      <c r="M2049" s="5">
        <f t="shared" si="263"/>
        <v>2023</v>
      </c>
      <c r="N2049" s="5" t="str">
        <f t="shared" si="264"/>
        <v>Diciembre</v>
      </c>
      <c r="O2049" s="6" t="str">
        <f t="shared" si="265"/>
        <v>2024-1</v>
      </c>
      <c r="P2049" s="16">
        <v>0</v>
      </c>
      <c r="Q2049" s="16">
        <v>0</v>
      </c>
      <c r="R2049" s="5">
        <v>0</v>
      </c>
      <c r="S2049" s="5" t="s">
        <v>29</v>
      </c>
      <c r="T2049" s="5" t="str">
        <f t="shared" si="266"/>
        <v>414.5-2023-12-31</v>
      </c>
    </row>
    <row r="2050" spans="1:20" x14ac:dyDescent="0.3">
      <c r="A2050" s="25" t="s">
        <v>565</v>
      </c>
      <c r="B2050" s="23" t="s">
        <v>566</v>
      </c>
      <c r="C2050" s="5"/>
      <c r="D2050" s="5" t="s">
        <v>60</v>
      </c>
      <c r="E2050" s="5" t="s">
        <v>24</v>
      </c>
      <c r="F2050" s="6">
        <v>45291</v>
      </c>
      <c r="G2050" s="5">
        <v>100</v>
      </c>
      <c r="H2050" s="10">
        <v>100</v>
      </c>
      <c r="I2050" s="15">
        <f>IFERROR(IF((H2051/G2051)&gt;1.3,1.3,H2051/G2051),"")</f>
        <v>0.99696187148716386</v>
      </c>
      <c r="J2050" s="15">
        <f>IFERROR(IF((H2051/G2051)&gt;H2051/G2051,1.3,H2051/G2051),"")</f>
        <v>0.99696187148716386</v>
      </c>
      <c r="K2050" s="5" t="s">
        <v>25</v>
      </c>
      <c r="L2050" s="5" t="s">
        <v>25</v>
      </c>
      <c r="M2050" s="5">
        <f t="shared" si="263"/>
        <v>2024</v>
      </c>
      <c r="N2050" s="5" t="str">
        <f t="shared" si="264"/>
        <v>Junio</v>
      </c>
      <c r="O2050" s="6" t="str">
        <f t="shared" si="265"/>
        <v>2023-1</v>
      </c>
      <c r="P2050" s="16">
        <v>0</v>
      </c>
      <c r="Q2050" s="16">
        <v>0</v>
      </c>
      <c r="R2050" s="5">
        <v>0</v>
      </c>
      <c r="S2050" s="5" t="s">
        <v>29</v>
      </c>
      <c r="T2050" s="5" t="str">
        <f t="shared" si="266"/>
        <v>414.5-2024-06-30</v>
      </c>
    </row>
    <row r="2051" spans="1:20" x14ac:dyDescent="0.3">
      <c r="A2051" s="25" t="s">
        <v>565</v>
      </c>
      <c r="B2051" s="23" t="s">
        <v>566</v>
      </c>
      <c r="C2051" s="5"/>
      <c r="D2051" s="5" t="s">
        <v>60</v>
      </c>
      <c r="E2051" s="5" t="s">
        <v>24</v>
      </c>
      <c r="F2051" s="6">
        <v>45473</v>
      </c>
      <c r="G2051" s="5">
        <v>65.83</v>
      </c>
      <c r="H2051" s="5">
        <v>65.63</v>
      </c>
      <c r="I2051" s="15">
        <v>0.99696187148716386</v>
      </c>
      <c r="J2051" s="15">
        <v>0.99696187148716386</v>
      </c>
      <c r="K2051" s="5" t="s">
        <v>25</v>
      </c>
      <c r="L2051" s="5" t="s">
        <v>25</v>
      </c>
      <c r="M2051" s="5">
        <f t="shared" si="263"/>
        <v>2023</v>
      </c>
      <c r="N2051" s="5" t="str">
        <f t="shared" si="264"/>
        <v>Junio</v>
      </c>
      <c r="O2051" s="6" t="str">
        <f t="shared" si="265"/>
        <v>2023-2</v>
      </c>
      <c r="P2051" s="5">
        <v>0</v>
      </c>
      <c r="Q2051" s="5">
        <v>0</v>
      </c>
      <c r="R2051" s="5">
        <v>0</v>
      </c>
      <c r="S2051" s="5" t="s">
        <v>29</v>
      </c>
      <c r="T2051" s="5" t="str">
        <f t="shared" si="266"/>
        <v>414.6-2023-06-30</v>
      </c>
    </row>
    <row r="2052" spans="1:20" x14ac:dyDescent="0.3">
      <c r="A2052" s="25" t="s">
        <v>567</v>
      </c>
      <c r="B2052" s="23" t="s">
        <v>568</v>
      </c>
      <c r="C2052" s="5" t="s">
        <v>28</v>
      </c>
      <c r="D2052" s="5" t="s">
        <v>60</v>
      </c>
      <c r="E2052" s="5" t="s">
        <v>24</v>
      </c>
      <c r="F2052" s="6">
        <v>45107</v>
      </c>
      <c r="G2052" s="42">
        <v>56</v>
      </c>
      <c r="H2052" s="42">
        <v>70</v>
      </c>
      <c r="I2052" s="22">
        <f>H2053/G2053</f>
        <v>0.94510000000000005</v>
      </c>
      <c r="J2052" s="15">
        <f>IFERROR(IF((H2053/G2053)&gt;H2053/G2053,1.3,H2053/G2053),"")</f>
        <v>0.94510000000000005</v>
      </c>
      <c r="K2052" s="5" t="s">
        <v>25</v>
      </c>
      <c r="L2052" s="5" t="s">
        <v>25</v>
      </c>
      <c r="M2052" s="5">
        <f t="shared" si="263"/>
        <v>2023</v>
      </c>
      <c r="N2052" s="5" t="str">
        <f t="shared" si="264"/>
        <v>Diciembre</v>
      </c>
      <c r="O2052" s="6" t="str">
        <f t="shared" si="265"/>
        <v>2024-1</v>
      </c>
      <c r="P2052" s="16">
        <v>0</v>
      </c>
      <c r="Q2052" s="16">
        <v>0</v>
      </c>
      <c r="R2052" s="5">
        <v>0</v>
      </c>
      <c r="S2052" s="5" t="s">
        <v>29</v>
      </c>
      <c r="T2052" s="5" t="str">
        <f t="shared" si="266"/>
        <v>414.6-2023-12-31</v>
      </c>
    </row>
    <row r="2053" spans="1:20" x14ac:dyDescent="0.3">
      <c r="A2053" s="25" t="s">
        <v>567</v>
      </c>
      <c r="B2053" s="23" t="s">
        <v>568</v>
      </c>
      <c r="C2053" s="5" t="s">
        <v>28</v>
      </c>
      <c r="D2053" s="5" t="s">
        <v>60</v>
      </c>
      <c r="E2053" s="5" t="s">
        <v>24</v>
      </c>
      <c r="F2053" s="6">
        <v>45291</v>
      </c>
      <c r="G2053" s="5">
        <v>100</v>
      </c>
      <c r="H2053" s="10">
        <v>94.51</v>
      </c>
      <c r="I2053" s="15">
        <f>IFERROR(IF((H2054/G2054)&gt;1.3,1.3,H2054/G2054),"")</f>
        <v>1.211709965102753</v>
      </c>
      <c r="J2053" s="15">
        <f>IFERROR(IF((H2054/G2054)&gt;H2054/G2054,1.3,H2054/G2054),"")</f>
        <v>1.211709965102753</v>
      </c>
      <c r="K2053" s="5" t="s">
        <v>25</v>
      </c>
      <c r="L2053" s="5" t="s">
        <v>25</v>
      </c>
      <c r="M2053" s="5">
        <f t="shared" ref="M2053:M2116" si="269">YEAR(F2054)</f>
        <v>2024</v>
      </c>
      <c r="N2053" s="5" t="str">
        <f t="shared" ref="N2053:N2116" si="270">PROPER(TEXT(F2054,"mmmm"))</f>
        <v>Junio</v>
      </c>
      <c r="O2053" s="6" t="str">
        <f t="shared" ref="O2053:O2116" si="271">IF(OR(N2054="Enero",N2054="Febrero",N2054="Marzo",N2054="Abril",N2054="Mayo",N2054="Junio"),M2054&amp;"-1",IF(OR(N2054="Julio",N2054="Agosto",N2054="Septiembre",N2054="Octubre",N2054="Noviembre",N2054="Diciembre"),M2054&amp;"-2"))</f>
        <v>2023-1</v>
      </c>
      <c r="P2053" s="16">
        <v>0</v>
      </c>
      <c r="Q2053" s="16">
        <v>0</v>
      </c>
      <c r="R2053" s="5">
        <v>0</v>
      </c>
      <c r="S2053" s="5" t="s">
        <v>29</v>
      </c>
      <c r="T2053" s="5" t="str">
        <f t="shared" ref="T2053:T2116" si="272">A2054&amp;"-"&amp;YEAR(F2054)&amp;"-"&amp;IF(LEN(MONTH(F2054))=1,"0"&amp;MONTH(F2054),MONTH(F2054))&amp;"-"&amp;DAY(F2054)</f>
        <v>414.6-2024-06-30</v>
      </c>
    </row>
    <row r="2054" spans="1:20" x14ac:dyDescent="0.3">
      <c r="A2054" s="25" t="s">
        <v>567</v>
      </c>
      <c r="B2054" s="23" t="s">
        <v>568</v>
      </c>
      <c r="C2054" s="5" t="s">
        <v>28</v>
      </c>
      <c r="D2054" s="5" t="s">
        <v>60</v>
      </c>
      <c r="E2054" s="5" t="s">
        <v>24</v>
      </c>
      <c r="F2054" s="6">
        <v>45473</v>
      </c>
      <c r="G2054" s="5">
        <v>51.58</v>
      </c>
      <c r="H2054" s="5">
        <v>62.5</v>
      </c>
      <c r="I2054" s="15">
        <v>1</v>
      </c>
      <c r="J2054" s="15">
        <v>1</v>
      </c>
      <c r="K2054" s="5" t="s">
        <v>25</v>
      </c>
      <c r="L2054" s="5" t="s">
        <v>25</v>
      </c>
      <c r="M2054" s="5">
        <f t="shared" si="269"/>
        <v>2023</v>
      </c>
      <c r="N2054" s="5" t="str">
        <f t="shared" si="270"/>
        <v>Junio</v>
      </c>
      <c r="O2054" s="6" t="str">
        <f t="shared" si="271"/>
        <v>2023-2</v>
      </c>
      <c r="P2054" s="5">
        <v>0</v>
      </c>
      <c r="Q2054" s="5">
        <v>0</v>
      </c>
      <c r="R2054" s="5">
        <v>0</v>
      </c>
      <c r="S2054" s="5" t="s">
        <v>29</v>
      </c>
      <c r="T2054" s="5" t="str">
        <f t="shared" si="272"/>
        <v>414.7-2023-06-30</v>
      </c>
    </row>
    <row r="2055" spans="1:20" x14ac:dyDescent="0.3">
      <c r="A2055" s="25" t="s">
        <v>569</v>
      </c>
      <c r="B2055" s="23" t="s">
        <v>570</v>
      </c>
      <c r="C2055" s="5" t="s">
        <v>440</v>
      </c>
      <c r="D2055" s="5" t="s">
        <v>60</v>
      </c>
      <c r="E2055" s="5" t="s">
        <v>24</v>
      </c>
      <c r="F2055" s="6">
        <v>45107</v>
      </c>
      <c r="G2055" s="5">
        <v>52</v>
      </c>
      <c r="H2055" s="5">
        <v>56</v>
      </c>
      <c r="I2055" s="22">
        <f>H2056/G2056</f>
        <v>0.86529999999999996</v>
      </c>
      <c r="J2055" s="15">
        <f>IFERROR(IF((H2056/G2056)&gt;H2056/G2056,1.3,H2056/G2056),"")</f>
        <v>0.86529999999999996</v>
      </c>
      <c r="K2055" s="5" t="s">
        <v>25</v>
      </c>
      <c r="L2055" s="5" t="s">
        <v>25</v>
      </c>
      <c r="M2055" s="5">
        <f t="shared" si="269"/>
        <v>2023</v>
      </c>
      <c r="N2055" s="5" t="str">
        <f t="shared" si="270"/>
        <v>Diciembre</v>
      </c>
      <c r="O2055" s="6" t="str">
        <f t="shared" si="271"/>
        <v>2024-1</v>
      </c>
      <c r="P2055" s="16">
        <v>0</v>
      </c>
      <c r="Q2055" s="16">
        <v>0</v>
      </c>
      <c r="R2055" s="5">
        <v>0</v>
      </c>
      <c r="S2055" s="5" t="s">
        <v>29</v>
      </c>
      <c r="T2055" s="5" t="str">
        <f t="shared" si="272"/>
        <v>414.7-2023-12-31</v>
      </c>
    </row>
    <row r="2056" spans="1:20" x14ac:dyDescent="0.3">
      <c r="A2056" s="25" t="s">
        <v>569</v>
      </c>
      <c r="B2056" s="23" t="s">
        <v>570</v>
      </c>
      <c r="C2056" s="5" t="s">
        <v>440</v>
      </c>
      <c r="D2056" s="5" t="s">
        <v>60</v>
      </c>
      <c r="E2056" s="5" t="s">
        <v>24</v>
      </c>
      <c r="F2056" s="6">
        <v>45291</v>
      </c>
      <c r="G2056" s="5">
        <v>100</v>
      </c>
      <c r="H2056" s="10">
        <v>86.53</v>
      </c>
      <c r="I2056" s="15">
        <f>IFERROR(IF((H2057/G2057)&gt;1.3,1.3,H2057/G2057),"")</f>
        <v>0.95269143290371483</v>
      </c>
      <c r="J2056" s="15">
        <f>IFERROR(IF((H2057/G2057)&gt;H2057/G2057,1.3,H2057/G2057),"")</f>
        <v>0.95269143290371483</v>
      </c>
      <c r="K2056" s="5" t="s">
        <v>25</v>
      </c>
      <c r="L2056" s="5" t="s">
        <v>25</v>
      </c>
      <c r="M2056" s="5">
        <f t="shared" si="269"/>
        <v>2024</v>
      </c>
      <c r="N2056" s="5" t="str">
        <f t="shared" si="270"/>
        <v>Junio</v>
      </c>
      <c r="O2056" s="6" t="str">
        <f t="shared" si="271"/>
        <v>2023-1</v>
      </c>
      <c r="P2056" s="16">
        <v>0</v>
      </c>
      <c r="Q2056" s="16">
        <v>0</v>
      </c>
      <c r="R2056" s="5">
        <v>0</v>
      </c>
      <c r="S2056" s="5" t="s">
        <v>29</v>
      </c>
      <c r="T2056" s="5" t="str">
        <f t="shared" si="272"/>
        <v>414.7-2024-06-30</v>
      </c>
    </row>
    <row r="2057" spans="1:20" x14ac:dyDescent="0.3">
      <c r="A2057" s="25" t="s">
        <v>569</v>
      </c>
      <c r="B2057" s="23" t="s">
        <v>570</v>
      </c>
      <c r="C2057" s="5" t="s">
        <v>440</v>
      </c>
      <c r="D2057" s="5" t="s">
        <v>60</v>
      </c>
      <c r="E2057" s="5" t="s">
        <v>24</v>
      </c>
      <c r="F2057" s="6">
        <v>45473</v>
      </c>
      <c r="G2057" s="5">
        <v>65.95</v>
      </c>
      <c r="H2057" s="5">
        <v>62.83</v>
      </c>
      <c r="I2057" s="15">
        <v>0.95269143290371483</v>
      </c>
      <c r="J2057" s="15">
        <v>0.95269143290371483</v>
      </c>
      <c r="K2057" s="5" t="s">
        <v>25</v>
      </c>
      <c r="L2057" s="5" t="s">
        <v>25</v>
      </c>
      <c r="M2057" s="5">
        <f t="shared" si="269"/>
        <v>2023</v>
      </c>
      <c r="N2057" s="5" t="str">
        <f t="shared" si="270"/>
        <v>Junio</v>
      </c>
      <c r="O2057" s="6" t="str">
        <f t="shared" si="271"/>
        <v>2023-2</v>
      </c>
      <c r="P2057" s="5">
        <v>0</v>
      </c>
      <c r="Q2057" s="5">
        <v>0</v>
      </c>
      <c r="R2057" s="5">
        <v>0</v>
      </c>
      <c r="S2057" s="5" t="s">
        <v>29</v>
      </c>
      <c r="T2057" s="5" t="str">
        <f t="shared" si="272"/>
        <v>414.8-2023-06-30</v>
      </c>
    </row>
    <row r="2058" spans="1:20" x14ac:dyDescent="0.3">
      <c r="A2058" s="25" t="s">
        <v>571</v>
      </c>
      <c r="B2058" s="23" t="s">
        <v>572</v>
      </c>
      <c r="C2058" s="5" t="s">
        <v>46</v>
      </c>
      <c r="D2058" s="5" t="s">
        <v>60</v>
      </c>
      <c r="E2058" s="5" t="s">
        <v>24</v>
      </c>
      <c r="F2058" s="6">
        <v>45107</v>
      </c>
      <c r="G2058" s="5">
        <v>66</v>
      </c>
      <c r="H2058" s="5">
        <v>66</v>
      </c>
      <c r="I2058" s="22">
        <f>H2059/G2059</f>
        <v>0.94599999999999995</v>
      </c>
      <c r="J2058" s="15">
        <f>IFERROR(IF((H2059/G2059)&gt;H2059/G2059,1.3,H2059/G2059),"")</f>
        <v>0.94599999999999995</v>
      </c>
      <c r="K2058" s="5" t="s">
        <v>25</v>
      </c>
      <c r="L2058" s="5" t="s">
        <v>25</v>
      </c>
      <c r="M2058" s="5">
        <f t="shared" si="269"/>
        <v>2023</v>
      </c>
      <c r="N2058" s="5" t="str">
        <f t="shared" si="270"/>
        <v>Diciembre</v>
      </c>
      <c r="O2058" s="6" t="str">
        <f t="shared" si="271"/>
        <v>2024-1</v>
      </c>
      <c r="P2058" s="16">
        <v>0</v>
      </c>
      <c r="Q2058" s="16">
        <v>0</v>
      </c>
      <c r="R2058" s="5">
        <v>0</v>
      </c>
      <c r="S2058" s="5" t="s">
        <v>29</v>
      </c>
      <c r="T2058" s="5" t="str">
        <f t="shared" si="272"/>
        <v>414.8-2023-12-31</v>
      </c>
    </row>
    <row r="2059" spans="1:20" x14ac:dyDescent="0.3">
      <c r="A2059" s="25" t="s">
        <v>571</v>
      </c>
      <c r="B2059" s="23" t="s">
        <v>572</v>
      </c>
      <c r="C2059" s="5" t="s">
        <v>46</v>
      </c>
      <c r="D2059" s="5" t="s">
        <v>60</v>
      </c>
      <c r="E2059" s="5" t="s">
        <v>24</v>
      </c>
      <c r="F2059" s="6">
        <v>45291</v>
      </c>
      <c r="G2059" s="5">
        <v>100</v>
      </c>
      <c r="H2059" s="10">
        <v>94.6</v>
      </c>
      <c r="I2059" s="15">
        <f>IFERROR(IF((H2060/G2060)&gt;1.3,1.3,H2060/G2060),"")</f>
        <v>1.0797476340694006</v>
      </c>
      <c r="J2059" s="15">
        <f>IFERROR(IF((H2060/G2060)&gt;H2060/G2060,1.3,H2060/G2060),"")</f>
        <v>1.0797476340694006</v>
      </c>
      <c r="K2059" s="5" t="s">
        <v>25</v>
      </c>
      <c r="L2059" s="5" t="s">
        <v>25</v>
      </c>
      <c r="M2059" s="5">
        <f t="shared" si="269"/>
        <v>2024</v>
      </c>
      <c r="N2059" s="5" t="str">
        <f t="shared" si="270"/>
        <v>Junio</v>
      </c>
      <c r="O2059" s="6" t="str">
        <f t="shared" si="271"/>
        <v>2024-1</v>
      </c>
      <c r="P2059" s="16">
        <v>0</v>
      </c>
      <c r="Q2059" s="16">
        <v>0</v>
      </c>
      <c r="R2059" s="5">
        <v>0</v>
      </c>
      <c r="S2059" s="5" t="s">
        <v>29</v>
      </c>
      <c r="T2059" s="5" t="str">
        <f t="shared" si="272"/>
        <v>414.8-2024-06-30</v>
      </c>
    </row>
    <row r="2060" spans="1:20" x14ac:dyDescent="0.3">
      <c r="A2060" s="25" t="s">
        <v>571</v>
      </c>
      <c r="B2060" s="23" t="s">
        <v>572</v>
      </c>
      <c r="C2060" s="3" t="s">
        <v>46</v>
      </c>
      <c r="D2060" s="5" t="s">
        <v>60</v>
      </c>
      <c r="E2060" s="5" t="s">
        <v>24</v>
      </c>
      <c r="F2060" s="6">
        <v>45473</v>
      </c>
      <c r="G2060" s="5">
        <v>79.25</v>
      </c>
      <c r="H2060" s="5">
        <v>85.57</v>
      </c>
      <c r="I2060" s="15">
        <v>1</v>
      </c>
      <c r="J2060" s="15">
        <v>1</v>
      </c>
      <c r="K2060" s="5" t="s">
        <v>25</v>
      </c>
      <c r="L2060" s="5" t="s">
        <v>25</v>
      </c>
      <c r="M2060" s="5">
        <f t="shared" si="269"/>
        <v>2024</v>
      </c>
      <c r="N2060" s="5" t="str">
        <f t="shared" si="270"/>
        <v>Junio</v>
      </c>
      <c r="O2060" s="6" t="str">
        <f t="shared" si="271"/>
        <v>2023-1</v>
      </c>
      <c r="P2060" s="5">
        <v>0</v>
      </c>
      <c r="Q2060" s="5">
        <v>0</v>
      </c>
      <c r="R2060" s="5">
        <v>0</v>
      </c>
      <c r="S2060" s="5" t="s">
        <v>29</v>
      </c>
      <c r="T2060" s="5" t="str">
        <f t="shared" si="272"/>
        <v>414.9-2024-06-30</v>
      </c>
    </row>
    <row r="2061" spans="1:20" x14ac:dyDescent="0.3">
      <c r="A2061" s="25" t="s">
        <v>573</v>
      </c>
      <c r="B2061" s="23" t="s">
        <v>574</v>
      </c>
      <c r="C2061" s="3" t="s">
        <v>46</v>
      </c>
      <c r="D2061" s="5" t="s">
        <v>60</v>
      </c>
      <c r="E2061" s="5" t="s">
        <v>24</v>
      </c>
      <c r="F2061" s="6">
        <v>45473</v>
      </c>
      <c r="G2061" s="5">
        <v>52.19</v>
      </c>
      <c r="H2061" s="5">
        <v>45</v>
      </c>
      <c r="I2061" s="15">
        <v>0.8622341444721211</v>
      </c>
      <c r="J2061" s="15">
        <v>0.8622341444721211</v>
      </c>
      <c r="K2061" s="5" t="s">
        <v>25</v>
      </c>
      <c r="L2061" s="5" t="s">
        <v>25</v>
      </c>
      <c r="M2061" s="5">
        <f t="shared" si="269"/>
        <v>2023</v>
      </c>
      <c r="N2061" s="5" t="str">
        <f t="shared" si="270"/>
        <v>Junio</v>
      </c>
      <c r="O2061" s="6" t="str">
        <f t="shared" si="271"/>
        <v>2023-2</v>
      </c>
      <c r="P2061" s="5">
        <v>0</v>
      </c>
      <c r="Q2061" s="5">
        <v>0</v>
      </c>
      <c r="R2061" s="5">
        <v>0</v>
      </c>
      <c r="S2061" s="5" t="s">
        <v>29</v>
      </c>
      <c r="T2061" s="5" t="str">
        <f t="shared" si="272"/>
        <v>415.1-2023-06-30</v>
      </c>
    </row>
    <row r="2062" spans="1:20" x14ac:dyDescent="0.3">
      <c r="A2062" s="25" t="s">
        <v>575</v>
      </c>
      <c r="B2062" s="23" t="s">
        <v>576</v>
      </c>
      <c r="C2062" s="5" t="s">
        <v>323</v>
      </c>
      <c r="D2062" s="5" t="s">
        <v>60</v>
      </c>
      <c r="E2062" s="5" t="s">
        <v>24</v>
      </c>
      <c r="F2062" s="6">
        <v>45107</v>
      </c>
      <c r="G2062" s="5">
        <v>63</v>
      </c>
      <c r="H2062" s="5">
        <v>52</v>
      </c>
      <c r="I2062" s="22">
        <f>H2063/G2063</f>
        <v>0.99860000000000004</v>
      </c>
      <c r="J2062" s="15">
        <f>IFERROR(IF((H2063/G2063)&gt;H2063/G2063,1.3,H2063/G2063),"")</f>
        <v>0.99860000000000004</v>
      </c>
      <c r="K2062" s="5" t="s">
        <v>25</v>
      </c>
      <c r="L2062" s="5" t="s">
        <v>25</v>
      </c>
      <c r="M2062" s="5">
        <f t="shared" si="269"/>
        <v>2023</v>
      </c>
      <c r="N2062" s="5" t="str">
        <f t="shared" si="270"/>
        <v>Diciembre</v>
      </c>
      <c r="O2062" s="6" t="str">
        <f t="shared" si="271"/>
        <v>2024-1</v>
      </c>
      <c r="P2062" s="16">
        <v>0</v>
      </c>
      <c r="Q2062" s="16">
        <v>0</v>
      </c>
      <c r="R2062" s="5">
        <v>0</v>
      </c>
      <c r="S2062" s="5" t="s">
        <v>29</v>
      </c>
      <c r="T2062" s="5" t="str">
        <f t="shared" si="272"/>
        <v>415.1-2023-12-31</v>
      </c>
    </row>
    <row r="2063" spans="1:20" x14ac:dyDescent="0.3">
      <c r="A2063" s="25" t="s">
        <v>575</v>
      </c>
      <c r="B2063" s="23" t="s">
        <v>576</v>
      </c>
      <c r="C2063" s="5" t="s">
        <v>323</v>
      </c>
      <c r="D2063" s="5" t="s">
        <v>60</v>
      </c>
      <c r="E2063" s="5" t="s">
        <v>24</v>
      </c>
      <c r="F2063" s="6">
        <v>45291</v>
      </c>
      <c r="G2063" s="5">
        <v>100</v>
      </c>
      <c r="H2063" s="10">
        <v>99.86</v>
      </c>
      <c r="I2063" s="15">
        <f>IFERROR(IF((H2064/G2064)&gt;1.3,1.3,H2064/G2064),"")</f>
        <v>0.83464667005592263</v>
      </c>
      <c r="J2063" s="15">
        <f>IFERROR(IF((H2064/G2064)&gt;H2064/G2064,1.3,H2064/G2064),"")</f>
        <v>0.83464667005592263</v>
      </c>
      <c r="K2063" s="5" t="s">
        <v>25</v>
      </c>
      <c r="L2063" s="5" t="s">
        <v>25</v>
      </c>
      <c r="M2063" s="5">
        <f t="shared" si="269"/>
        <v>2024</v>
      </c>
      <c r="N2063" s="5" t="str">
        <f t="shared" si="270"/>
        <v>Junio</v>
      </c>
      <c r="O2063" s="6" t="str">
        <f t="shared" si="271"/>
        <v>2023-1</v>
      </c>
      <c r="P2063" s="16">
        <v>0</v>
      </c>
      <c r="Q2063" s="16">
        <v>1</v>
      </c>
      <c r="R2063" s="5">
        <v>0</v>
      </c>
      <c r="S2063" s="5" t="s">
        <v>29</v>
      </c>
      <c r="T2063" s="5" t="str">
        <f t="shared" si="272"/>
        <v>415.1-2024-06-30</v>
      </c>
    </row>
    <row r="2064" spans="1:20" x14ac:dyDescent="0.3">
      <c r="A2064" s="25" t="s">
        <v>575</v>
      </c>
      <c r="B2064" s="23" t="s">
        <v>576</v>
      </c>
      <c r="C2064" s="5" t="s">
        <v>323</v>
      </c>
      <c r="D2064" s="5" t="s">
        <v>60</v>
      </c>
      <c r="E2064" s="5" t="s">
        <v>24</v>
      </c>
      <c r="F2064" s="6">
        <v>45473</v>
      </c>
      <c r="G2064" s="5">
        <v>78.680000000000007</v>
      </c>
      <c r="H2064" s="5">
        <v>65.67</v>
      </c>
      <c r="I2064" s="15">
        <v>0.83464667005592263</v>
      </c>
      <c r="J2064" s="15">
        <v>0.83464667005592263</v>
      </c>
      <c r="K2064" s="5" t="s">
        <v>25</v>
      </c>
      <c r="L2064" s="5" t="s">
        <v>25</v>
      </c>
      <c r="M2064" s="5">
        <f t="shared" si="269"/>
        <v>2023</v>
      </c>
      <c r="N2064" s="5" t="str">
        <f t="shared" si="270"/>
        <v>Junio</v>
      </c>
      <c r="O2064" s="6" t="str">
        <f t="shared" si="271"/>
        <v>2023-2</v>
      </c>
      <c r="P2064" s="5">
        <v>0</v>
      </c>
      <c r="Q2064" s="5">
        <v>1</v>
      </c>
      <c r="R2064" s="5">
        <v>0</v>
      </c>
      <c r="S2064" s="5" t="s">
        <v>29</v>
      </c>
      <c r="T2064" s="5" t="str">
        <f t="shared" si="272"/>
        <v>415.10-2023-06-30</v>
      </c>
    </row>
    <row r="2065" spans="1:20" x14ac:dyDescent="0.3">
      <c r="A2065" s="25" t="s">
        <v>577</v>
      </c>
      <c r="B2065" s="23" t="s">
        <v>578</v>
      </c>
      <c r="C2065" s="5" t="s">
        <v>39</v>
      </c>
      <c r="D2065" s="5" t="s">
        <v>60</v>
      </c>
      <c r="E2065" s="5" t="s">
        <v>24</v>
      </c>
      <c r="F2065" s="6">
        <v>45107</v>
      </c>
      <c r="G2065" s="5">
        <v>58</v>
      </c>
      <c r="H2065" s="5">
        <v>37</v>
      </c>
      <c r="I2065" s="22">
        <f>H2066/G2066</f>
        <v>0.84329999999999994</v>
      </c>
      <c r="J2065" s="15">
        <f>IFERROR(IF((H2066/G2066)&gt;H2066/G2066,1.3,H2066/G2066),"")</f>
        <v>0.84329999999999994</v>
      </c>
      <c r="K2065" s="5" t="s">
        <v>25</v>
      </c>
      <c r="L2065" s="5" t="s">
        <v>25</v>
      </c>
      <c r="M2065" s="5">
        <f t="shared" si="269"/>
        <v>2023</v>
      </c>
      <c r="N2065" s="5" t="str">
        <f t="shared" si="270"/>
        <v>Diciembre</v>
      </c>
      <c r="O2065" s="6" t="str">
        <f t="shared" si="271"/>
        <v>2024-1</v>
      </c>
      <c r="P2065" s="16">
        <v>0</v>
      </c>
      <c r="Q2065" s="16">
        <v>0</v>
      </c>
      <c r="R2065" s="5">
        <v>0</v>
      </c>
      <c r="S2065" s="5" t="s">
        <v>29</v>
      </c>
      <c r="T2065" s="5" t="str">
        <f t="shared" si="272"/>
        <v>415.10-2023-12-31</v>
      </c>
    </row>
    <row r="2066" spans="1:20" x14ac:dyDescent="0.3">
      <c r="A2066" s="25" t="s">
        <v>577</v>
      </c>
      <c r="B2066" s="23" t="s">
        <v>578</v>
      </c>
      <c r="C2066" s="5" t="s">
        <v>39</v>
      </c>
      <c r="D2066" s="5" t="s">
        <v>60</v>
      </c>
      <c r="E2066" s="5" t="s">
        <v>24</v>
      </c>
      <c r="F2066" s="6">
        <v>45291</v>
      </c>
      <c r="G2066" s="5">
        <v>100</v>
      </c>
      <c r="H2066" s="10">
        <v>84.33</v>
      </c>
      <c r="I2066" s="15">
        <f>IFERROR(IF((H2067/G2067)&gt;1.3,1.3,H2067/G2067),"")</f>
        <v>0.97</v>
      </c>
      <c r="J2066" s="15">
        <f>IFERROR(IF((H2067/G2067)&gt;H2067/G2067,1.3,H2067/G2067),"")</f>
        <v>0.97</v>
      </c>
      <c r="K2066" s="5" t="s">
        <v>25</v>
      </c>
      <c r="L2066" s="5" t="s">
        <v>25</v>
      </c>
      <c r="M2066" s="5">
        <f t="shared" si="269"/>
        <v>2024</v>
      </c>
      <c r="N2066" s="5" t="str">
        <f t="shared" si="270"/>
        <v>Junio</v>
      </c>
      <c r="O2066" s="6" t="str">
        <f t="shared" si="271"/>
        <v>2024-1</v>
      </c>
      <c r="P2066" s="16">
        <v>0</v>
      </c>
      <c r="Q2066" s="16">
        <v>0</v>
      </c>
      <c r="R2066" s="5">
        <v>0</v>
      </c>
      <c r="S2066" s="5" t="s">
        <v>29</v>
      </c>
      <c r="T2066" s="5" t="str">
        <f t="shared" si="272"/>
        <v>415.11-2024-06-30</v>
      </c>
    </row>
    <row r="2067" spans="1:20" x14ac:dyDescent="0.3">
      <c r="A2067" s="25" t="s">
        <v>579</v>
      </c>
      <c r="B2067" s="23" t="s">
        <v>580</v>
      </c>
      <c r="C2067" s="5" t="s">
        <v>323</v>
      </c>
      <c r="D2067" s="5" t="s">
        <v>60</v>
      </c>
      <c r="E2067" s="5" t="s">
        <v>24</v>
      </c>
      <c r="F2067" s="6">
        <v>45473</v>
      </c>
      <c r="G2067" s="5">
        <v>100</v>
      </c>
      <c r="H2067" s="5">
        <v>97</v>
      </c>
      <c r="I2067" s="15">
        <v>0.97</v>
      </c>
      <c r="J2067" s="15">
        <v>0.97</v>
      </c>
      <c r="K2067" s="5" t="s">
        <v>25</v>
      </c>
      <c r="L2067" s="5" t="s">
        <v>25</v>
      </c>
      <c r="M2067" s="5">
        <f t="shared" si="269"/>
        <v>2024</v>
      </c>
      <c r="N2067" s="5" t="str">
        <f t="shared" si="270"/>
        <v>Junio</v>
      </c>
      <c r="O2067" s="6" t="str">
        <f t="shared" si="271"/>
        <v>2024-1</v>
      </c>
      <c r="P2067" s="5">
        <v>0</v>
      </c>
      <c r="Q2067" s="5">
        <v>0</v>
      </c>
      <c r="R2067" s="5">
        <v>0</v>
      </c>
      <c r="S2067" s="5" t="s">
        <v>29</v>
      </c>
      <c r="T2067" s="5" t="str">
        <f t="shared" si="272"/>
        <v>415.12-2024-06-30</v>
      </c>
    </row>
    <row r="2068" spans="1:20" x14ac:dyDescent="0.3">
      <c r="A2068" s="25" t="s">
        <v>581</v>
      </c>
      <c r="B2068" s="23" t="s">
        <v>582</v>
      </c>
      <c r="C2068" s="5" t="s">
        <v>186</v>
      </c>
      <c r="D2068" s="5" t="s">
        <v>60</v>
      </c>
      <c r="E2068" s="5" t="s">
        <v>24</v>
      </c>
      <c r="F2068" s="6">
        <v>45473</v>
      </c>
      <c r="G2068" s="5">
        <v>87.8</v>
      </c>
      <c r="H2068" s="5">
        <v>77.5</v>
      </c>
      <c r="I2068" s="15">
        <v>0.88268792710706157</v>
      </c>
      <c r="J2068" s="15">
        <v>0.88268792710706157</v>
      </c>
      <c r="K2068" s="5" t="s">
        <v>25</v>
      </c>
      <c r="L2068" s="5" t="s">
        <v>25</v>
      </c>
      <c r="M2068" s="5">
        <f t="shared" si="269"/>
        <v>2024</v>
      </c>
      <c r="N2068" s="5" t="str">
        <f t="shared" si="270"/>
        <v>Junio</v>
      </c>
      <c r="O2068" s="6" t="str">
        <f t="shared" si="271"/>
        <v>2024-1</v>
      </c>
      <c r="P2068" s="5">
        <v>0</v>
      </c>
      <c r="Q2068" s="5">
        <v>0</v>
      </c>
      <c r="R2068" s="5">
        <v>0</v>
      </c>
      <c r="S2068" s="5" t="s">
        <v>29</v>
      </c>
      <c r="T2068" s="5" t="str">
        <f t="shared" si="272"/>
        <v>415.13-2024-06-30</v>
      </c>
    </row>
    <row r="2069" spans="1:20" x14ac:dyDescent="0.3">
      <c r="A2069" s="25" t="s">
        <v>583</v>
      </c>
      <c r="B2069" s="23" t="s">
        <v>584</v>
      </c>
      <c r="C2069" s="5" t="s">
        <v>53</v>
      </c>
      <c r="D2069" s="5" t="s">
        <v>60</v>
      </c>
      <c r="E2069" s="5" t="s">
        <v>24</v>
      </c>
      <c r="F2069" s="6">
        <v>45473</v>
      </c>
      <c r="G2069" s="5">
        <v>100</v>
      </c>
      <c r="H2069" s="5">
        <v>85</v>
      </c>
      <c r="I2069" s="15">
        <v>0.85</v>
      </c>
      <c r="J2069" s="15">
        <v>0.85</v>
      </c>
      <c r="K2069" s="5" t="s">
        <v>25</v>
      </c>
      <c r="L2069" s="5" t="s">
        <v>25</v>
      </c>
      <c r="M2069" s="5">
        <f t="shared" si="269"/>
        <v>2024</v>
      </c>
      <c r="N2069" s="5" t="str">
        <f t="shared" si="270"/>
        <v>Junio</v>
      </c>
      <c r="O2069" s="6" t="str">
        <f t="shared" si="271"/>
        <v>2023-1</v>
      </c>
      <c r="P2069" s="5">
        <v>0</v>
      </c>
      <c r="Q2069" s="5">
        <v>0</v>
      </c>
      <c r="R2069" s="5">
        <v>0</v>
      </c>
      <c r="S2069" s="5" t="s">
        <v>29</v>
      </c>
      <c r="T2069" s="5" t="str">
        <f t="shared" si="272"/>
        <v>415.14-2024-06-30</v>
      </c>
    </row>
    <row r="2070" spans="1:20" x14ac:dyDescent="0.3">
      <c r="A2070" s="25" t="s">
        <v>585</v>
      </c>
      <c r="B2070" s="23" t="s">
        <v>586</v>
      </c>
      <c r="C2070" s="5" t="s">
        <v>39</v>
      </c>
      <c r="D2070" s="5" t="s">
        <v>60</v>
      </c>
      <c r="E2070" s="5" t="s">
        <v>24</v>
      </c>
      <c r="F2070" s="6">
        <v>45473</v>
      </c>
      <c r="G2070" s="5">
        <v>27.99</v>
      </c>
      <c r="H2070" s="5">
        <v>26.66</v>
      </c>
      <c r="I2070" s="15">
        <v>0.95248302965344767</v>
      </c>
      <c r="J2070" s="15">
        <v>0.95248302965344767</v>
      </c>
      <c r="K2070" s="5" t="s">
        <v>25</v>
      </c>
      <c r="L2070" s="5" t="s">
        <v>25</v>
      </c>
      <c r="M2070" s="5">
        <f t="shared" si="269"/>
        <v>2023</v>
      </c>
      <c r="N2070" s="5" t="str">
        <f t="shared" si="270"/>
        <v>Junio</v>
      </c>
      <c r="O2070" s="6" t="str">
        <f t="shared" si="271"/>
        <v>2023-2</v>
      </c>
      <c r="P2070" s="5">
        <v>0</v>
      </c>
      <c r="Q2070" s="5">
        <v>0</v>
      </c>
      <c r="R2070" s="5">
        <v>0</v>
      </c>
      <c r="S2070" s="5" t="s">
        <v>29</v>
      </c>
      <c r="T2070" s="5" t="str">
        <f t="shared" si="272"/>
        <v>415.2-2023-06-30</v>
      </c>
    </row>
    <row r="2071" spans="1:20" x14ac:dyDescent="0.3">
      <c r="A2071" s="25" t="s">
        <v>587</v>
      </c>
      <c r="B2071" s="23" t="s">
        <v>588</v>
      </c>
      <c r="C2071" s="5" t="s">
        <v>53</v>
      </c>
      <c r="D2071" s="5" t="s">
        <v>60</v>
      </c>
      <c r="E2071" s="5" t="s">
        <v>24</v>
      </c>
      <c r="F2071" s="6">
        <v>45107</v>
      </c>
      <c r="G2071" s="5">
        <v>88</v>
      </c>
      <c r="H2071" s="5">
        <v>94</v>
      </c>
      <c r="I2071" s="22">
        <f>H2072/G2072</f>
        <v>1</v>
      </c>
      <c r="J2071" s="15">
        <f>IFERROR(IF((H2072/G2072)&gt;H2072/G2072,1.3,H2072/G2072),"")</f>
        <v>1</v>
      </c>
      <c r="K2071" s="5" t="s">
        <v>25</v>
      </c>
      <c r="L2071" s="5" t="s">
        <v>25</v>
      </c>
      <c r="M2071" s="5">
        <f t="shared" si="269"/>
        <v>2023</v>
      </c>
      <c r="N2071" s="5" t="str">
        <f t="shared" si="270"/>
        <v>Diciembre</v>
      </c>
      <c r="O2071" s="6" t="str">
        <f t="shared" si="271"/>
        <v>2024-1</v>
      </c>
      <c r="P2071" s="16">
        <v>0</v>
      </c>
      <c r="Q2071" s="16">
        <v>0</v>
      </c>
      <c r="R2071" s="5">
        <v>0</v>
      </c>
      <c r="S2071" s="5" t="s">
        <v>29</v>
      </c>
      <c r="T2071" s="5" t="str">
        <f t="shared" si="272"/>
        <v>415.2-2023-12-31</v>
      </c>
    </row>
    <row r="2072" spans="1:20" x14ac:dyDescent="0.3">
      <c r="A2072" s="25" t="s">
        <v>587</v>
      </c>
      <c r="B2072" s="23" t="s">
        <v>588</v>
      </c>
      <c r="C2072" s="5" t="s">
        <v>53</v>
      </c>
      <c r="D2072" s="5" t="s">
        <v>60</v>
      </c>
      <c r="E2072" s="5" t="s">
        <v>24</v>
      </c>
      <c r="F2072" s="6">
        <v>45291</v>
      </c>
      <c r="G2072" s="5">
        <v>100</v>
      </c>
      <c r="H2072" s="10">
        <v>100</v>
      </c>
      <c r="I2072" s="15">
        <f>IFERROR(IF((H2073/G2073)&gt;1.3,1.3,H2073/G2073),"")</f>
        <v>0.85878818227341014</v>
      </c>
      <c r="J2072" s="15">
        <f>IFERROR(IF((H2073/G2073)&gt;H2073/G2073,1.3,H2073/G2073),"")</f>
        <v>0.85878818227341014</v>
      </c>
      <c r="K2072" s="5" t="s">
        <v>25</v>
      </c>
      <c r="L2072" s="5" t="s">
        <v>25</v>
      </c>
      <c r="M2072" s="5">
        <f t="shared" si="269"/>
        <v>2024</v>
      </c>
      <c r="N2072" s="5" t="str">
        <f t="shared" si="270"/>
        <v>Junio</v>
      </c>
      <c r="O2072" s="6" t="str">
        <f t="shared" si="271"/>
        <v>2023-1</v>
      </c>
      <c r="P2072" s="16">
        <v>0</v>
      </c>
      <c r="Q2072" s="16">
        <v>0</v>
      </c>
      <c r="R2072" s="5">
        <v>0</v>
      </c>
      <c r="S2072" s="5" t="s">
        <v>29</v>
      </c>
      <c r="T2072" s="5" t="str">
        <f t="shared" si="272"/>
        <v>415.2-2024-06-30</v>
      </c>
    </row>
    <row r="2073" spans="1:20" x14ac:dyDescent="0.3">
      <c r="A2073" s="25" t="s">
        <v>587</v>
      </c>
      <c r="B2073" s="23" t="s">
        <v>588</v>
      </c>
      <c r="C2073" s="5" t="s">
        <v>53</v>
      </c>
      <c r="D2073" s="5" t="s">
        <v>60</v>
      </c>
      <c r="E2073" s="5" t="s">
        <v>24</v>
      </c>
      <c r="F2073" s="6">
        <v>45473</v>
      </c>
      <c r="G2073" s="5">
        <v>79.88</v>
      </c>
      <c r="H2073" s="5">
        <v>68.599999999999994</v>
      </c>
      <c r="I2073" s="15">
        <v>0.85878818227341014</v>
      </c>
      <c r="J2073" s="15">
        <v>0.85878818227341014</v>
      </c>
      <c r="K2073" s="5" t="s">
        <v>25</v>
      </c>
      <c r="L2073" s="5" t="s">
        <v>25</v>
      </c>
      <c r="M2073" s="5">
        <f t="shared" si="269"/>
        <v>2023</v>
      </c>
      <c r="N2073" s="5" t="str">
        <f t="shared" si="270"/>
        <v>Junio</v>
      </c>
      <c r="O2073" s="6" t="str">
        <f t="shared" si="271"/>
        <v>2023-2</v>
      </c>
      <c r="P2073" s="5">
        <v>0</v>
      </c>
      <c r="Q2073" s="5">
        <v>0</v>
      </c>
      <c r="R2073" s="5">
        <v>0</v>
      </c>
      <c r="S2073" s="5" t="s">
        <v>29</v>
      </c>
      <c r="T2073" s="5" t="str">
        <f t="shared" si="272"/>
        <v>415.3-2023-06-30</v>
      </c>
    </row>
    <row r="2074" spans="1:20" x14ac:dyDescent="0.3">
      <c r="A2074" s="25" t="s">
        <v>589</v>
      </c>
      <c r="B2074" s="23" t="s">
        <v>590</v>
      </c>
      <c r="C2074" s="5" t="s">
        <v>311</v>
      </c>
      <c r="D2074" s="5" t="s">
        <v>60</v>
      </c>
      <c r="E2074" s="5" t="s">
        <v>24</v>
      </c>
      <c r="F2074" s="6">
        <v>45107</v>
      </c>
      <c r="G2074" s="5">
        <v>58</v>
      </c>
      <c r="H2074" s="5">
        <v>50</v>
      </c>
      <c r="I2074" s="22">
        <f>H2075/G2075</f>
        <v>0.98</v>
      </c>
      <c r="J2074" s="15">
        <f>IFERROR(IF((H2075/G2075)&gt;H2075/G2075,1.3,H2075/G2075),"")</f>
        <v>0.98</v>
      </c>
      <c r="K2074" s="5" t="s">
        <v>25</v>
      </c>
      <c r="L2074" s="5" t="s">
        <v>25</v>
      </c>
      <c r="M2074" s="5">
        <f t="shared" si="269"/>
        <v>2023</v>
      </c>
      <c r="N2074" s="5" t="str">
        <f t="shared" si="270"/>
        <v>Diciembre</v>
      </c>
      <c r="O2074" s="6" t="str">
        <f t="shared" si="271"/>
        <v>2024-1</v>
      </c>
      <c r="P2074" s="16">
        <v>0</v>
      </c>
      <c r="Q2074" s="16">
        <v>0</v>
      </c>
      <c r="R2074" s="5">
        <v>0</v>
      </c>
      <c r="S2074" s="5" t="s">
        <v>29</v>
      </c>
      <c r="T2074" s="5" t="str">
        <f t="shared" si="272"/>
        <v>415.3-2023-12-31</v>
      </c>
    </row>
    <row r="2075" spans="1:20" x14ac:dyDescent="0.3">
      <c r="A2075" s="25" t="s">
        <v>589</v>
      </c>
      <c r="B2075" s="23" t="s">
        <v>590</v>
      </c>
      <c r="C2075" s="5" t="s">
        <v>311</v>
      </c>
      <c r="D2075" s="5" t="s">
        <v>60</v>
      </c>
      <c r="E2075" s="5" t="s">
        <v>24</v>
      </c>
      <c r="F2075" s="6">
        <v>45291</v>
      </c>
      <c r="G2075" s="5">
        <v>100</v>
      </c>
      <c r="H2075" s="10">
        <v>98</v>
      </c>
      <c r="I2075" s="15">
        <f>IFERROR(IF((H2076/G2076)&gt;1.3,1.3,H2076/G2076),"")</f>
        <v>0.74571215510812827</v>
      </c>
      <c r="J2075" s="15">
        <f>IFERROR(IF((H2076/G2076)&gt;H2076/G2076,1.3,H2076/G2076),"")</f>
        <v>0.74571215510812827</v>
      </c>
      <c r="K2075" s="5" t="s">
        <v>25</v>
      </c>
      <c r="L2075" s="5" t="s">
        <v>25</v>
      </c>
      <c r="M2075" s="5">
        <f t="shared" si="269"/>
        <v>2024</v>
      </c>
      <c r="N2075" s="5" t="str">
        <f t="shared" si="270"/>
        <v>Junio</v>
      </c>
      <c r="O2075" s="6" t="str">
        <f t="shared" si="271"/>
        <v>2023-1</v>
      </c>
      <c r="P2075" s="16">
        <v>0</v>
      </c>
      <c r="Q2075" s="16">
        <v>0</v>
      </c>
      <c r="R2075" s="5">
        <v>0</v>
      </c>
      <c r="S2075" s="5" t="s">
        <v>29</v>
      </c>
      <c r="T2075" s="5" t="str">
        <f t="shared" si="272"/>
        <v>415.3-2024-06-30</v>
      </c>
    </row>
    <row r="2076" spans="1:20" x14ac:dyDescent="0.3">
      <c r="A2076" s="25" t="s">
        <v>589</v>
      </c>
      <c r="B2076" s="23" t="s">
        <v>590</v>
      </c>
      <c r="C2076" s="5" t="s">
        <v>311</v>
      </c>
      <c r="D2076" s="5" t="s">
        <v>60</v>
      </c>
      <c r="E2076" s="5" t="s">
        <v>24</v>
      </c>
      <c r="F2076" s="6">
        <v>45473</v>
      </c>
      <c r="G2076" s="5">
        <v>53.64</v>
      </c>
      <c r="H2076" s="5">
        <v>40</v>
      </c>
      <c r="I2076" s="15">
        <v>0.74571215510812827</v>
      </c>
      <c r="J2076" s="15">
        <v>0.74571215510812827</v>
      </c>
      <c r="K2076" s="5" t="s">
        <v>25</v>
      </c>
      <c r="L2076" s="5" t="s">
        <v>25</v>
      </c>
      <c r="M2076" s="5">
        <f t="shared" si="269"/>
        <v>2023</v>
      </c>
      <c r="N2076" s="5" t="str">
        <f t="shared" si="270"/>
        <v>Junio</v>
      </c>
      <c r="O2076" s="6" t="str">
        <f t="shared" si="271"/>
        <v>2023-2</v>
      </c>
      <c r="P2076" s="5">
        <v>0</v>
      </c>
      <c r="Q2076" s="5">
        <v>0</v>
      </c>
      <c r="R2076" s="5">
        <v>0</v>
      </c>
      <c r="S2076" s="5" t="s">
        <v>29</v>
      </c>
      <c r="T2076" s="5" t="str">
        <f t="shared" si="272"/>
        <v>415.4-2023-06-30</v>
      </c>
    </row>
    <row r="2077" spans="1:20" x14ac:dyDescent="0.3">
      <c r="A2077" s="25" t="s">
        <v>591</v>
      </c>
      <c r="B2077" s="23" t="s">
        <v>592</v>
      </c>
      <c r="C2077" s="5" t="s">
        <v>188</v>
      </c>
      <c r="D2077" s="5" t="s">
        <v>60</v>
      </c>
      <c r="E2077" s="5" t="s">
        <v>24</v>
      </c>
      <c r="F2077" s="6">
        <v>45107</v>
      </c>
      <c r="G2077" s="5">
        <v>20</v>
      </c>
      <c r="H2077" s="5">
        <v>24</v>
      </c>
      <c r="I2077" s="22">
        <f>H2078/G2078</f>
        <v>1</v>
      </c>
      <c r="J2077" s="15">
        <f>IFERROR(IF((H2078/G2078)&gt;H2078/G2078,1.3,H2078/G2078),"")</f>
        <v>1</v>
      </c>
      <c r="K2077" s="5" t="s">
        <v>25</v>
      </c>
      <c r="L2077" s="5" t="s">
        <v>25</v>
      </c>
      <c r="M2077" s="5">
        <f t="shared" si="269"/>
        <v>2023</v>
      </c>
      <c r="N2077" s="5" t="str">
        <f t="shared" si="270"/>
        <v>Diciembre</v>
      </c>
      <c r="O2077" s="6" t="str">
        <f t="shared" si="271"/>
        <v>2024-1</v>
      </c>
      <c r="P2077" s="16">
        <v>0</v>
      </c>
      <c r="Q2077" s="16">
        <v>0</v>
      </c>
      <c r="R2077" s="5">
        <v>0</v>
      </c>
      <c r="S2077" s="5" t="s">
        <v>29</v>
      </c>
      <c r="T2077" s="5" t="str">
        <f t="shared" si="272"/>
        <v>415.4-2023-12-31</v>
      </c>
    </row>
    <row r="2078" spans="1:20" x14ac:dyDescent="0.3">
      <c r="A2078" s="25" t="s">
        <v>591</v>
      </c>
      <c r="B2078" s="23" t="s">
        <v>592</v>
      </c>
      <c r="C2078" s="5" t="s">
        <v>188</v>
      </c>
      <c r="D2078" s="5" t="s">
        <v>60</v>
      </c>
      <c r="E2078" s="5" t="s">
        <v>24</v>
      </c>
      <c r="F2078" s="6">
        <v>45291</v>
      </c>
      <c r="G2078" s="5">
        <v>100</v>
      </c>
      <c r="H2078" s="10">
        <v>100</v>
      </c>
      <c r="I2078" s="15">
        <f>IFERROR(IF((H2079/G2079)&gt;1.3,1.3,H2079/G2079),"")</f>
        <v>1.2183079056865467</v>
      </c>
      <c r="J2078" s="15">
        <f>IFERROR(IF((H2079/G2079)&gt;H2079/G2079,1.3,H2079/G2079),"")</f>
        <v>1.2183079056865467</v>
      </c>
      <c r="K2078" s="5" t="s">
        <v>25</v>
      </c>
      <c r="L2078" s="5" t="s">
        <v>25</v>
      </c>
      <c r="M2078" s="5">
        <f t="shared" si="269"/>
        <v>2024</v>
      </c>
      <c r="N2078" s="5" t="str">
        <f t="shared" si="270"/>
        <v>Junio</v>
      </c>
      <c r="O2078" s="6" t="str">
        <f t="shared" si="271"/>
        <v>2023-1</v>
      </c>
      <c r="P2078" s="16">
        <v>0</v>
      </c>
      <c r="Q2078" s="16">
        <v>0</v>
      </c>
      <c r="R2078" s="5">
        <v>0</v>
      </c>
      <c r="S2078" s="5" t="s">
        <v>29</v>
      </c>
      <c r="T2078" s="5" t="str">
        <f t="shared" si="272"/>
        <v>415.4-2024-06-30</v>
      </c>
    </row>
    <row r="2079" spans="1:20" x14ac:dyDescent="0.3">
      <c r="A2079" s="25" t="s">
        <v>591</v>
      </c>
      <c r="B2079" s="23" t="s">
        <v>592</v>
      </c>
      <c r="C2079" s="5" t="s">
        <v>188</v>
      </c>
      <c r="D2079" s="5" t="s">
        <v>60</v>
      </c>
      <c r="E2079" s="5" t="s">
        <v>24</v>
      </c>
      <c r="F2079" s="6">
        <v>45473</v>
      </c>
      <c r="G2079" s="5">
        <v>36.049999999999997</v>
      </c>
      <c r="H2079" s="5">
        <v>43.92</v>
      </c>
      <c r="I2079" s="15">
        <v>1</v>
      </c>
      <c r="J2079" s="15">
        <v>1</v>
      </c>
      <c r="K2079" s="5" t="s">
        <v>25</v>
      </c>
      <c r="L2079" s="5" t="s">
        <v>25</v>
      </c>
      <c r="M2079" s="5">
        <f t="shared" si="269"/>
        <v>2023</v>
      </c>
      <c r="N2079" s="5" t="str">
        <f t="shared" si="270"/>
        <v>Junio</v>
      </c>
      <c r="O2079" s="6" t="str">
        <f t="shared" si="271"/>
        <v>2023-2</v>
      </c>
      <c r="P2079" s="5">
        <v>0</v>
      </c>
      <c r="Q2079" s="5">
        <v>0</v>
      </c>
      <c r="R2079" s="5">
        <v>0</v>
      </c>
      <c r="S2079" s="5" t="s">
        <v>29</v>
      </c>
      <c r="T2079" s="5" t="str">
        <f t="shared" si="272"/>
        <v>415.5-2023-06-30</v>
      </c>
    </row>
    <row r="2080" spans="1:20" x14ac:dyDescent="0.3">
      <c r="A2080" s="25" t="s">
        <v>593</v>
      </c>
      <c r="B2080" s="23" t="s">
        <v>594</v>
      </c>
      <c r="C2080" s="5" t="s">
        <v>50</v>
      </c>
      <c r="D2080" s="5" t="s">
        <v>60</v>
      </c>
      <c r="E2080" s="5" t="s">
        <v>24</v>
      </c>
      <c r="F2080" s="6">
        <v>45107</v>
      </c>
      <c r="G2080" s="5">
        <v>54</v>
      </c>
      <c r="H2080" s="5">
        <v>63</v>
      </c>
      <c r="I2080" s="22">
        <f>H2081/G2081</f>
        <v>0.9</v>
      </c>
      <c r="J2080" s="15">
        <f>IFERROR(IF((H2081/G2081)&gt;H2081/G2081,1.3,H2081/G2081),"")</f>
        <v>0.9</v>
      </c>
      <c r="K2080" s="5" t="s">
        <v>25</v>
      </c>
      <c r="L2080" s="5" t="s">
        <v>25</v>
      </c>
      <c r="M2080" s="5">
        <f t="shared" si="269"/>
        <v>2023</v>
      </c>
      <c r="N2080" s="5" t="str">
        <f t="shared" si="270"/>
        <v>Diciembre</v>
      </c>
      <c r="O2080" s="6" t="str">
        <f t="shared" si="271"/>
        <v>2024-1</v>
      </c>
      <c r="P2080" s="16">
        <v>0</v>
      </c>
      <c r="Q2080" s="16">
        <v>0</v>
      </c>
      <c r="R2080" s="5">
        <v>0</v>
      </c>
      <c r="S2080" s="5" t="s">
        <v>29</v>
      </c>
      <c r="T2080" s="5" t="str">
        <f t="shared" si="272"/>
        <v>415.5-2023-12-31</v>
      </c>
    </row>
    <row r="2081" spans="1:20" x14ac:dyDescent="0.3">
      <c r="A2081" s="25" t="s">
        <v>593</v>
      </c>
      <c r="B2081" s="23" t="s">
        <v>594</v>
      </c>
      <c r="C2081" s="5" t="s">
        <v>50</v>
      </c>
      <c r="D2081" s="5" t="s">
        <v>60</v>
      </c>
      <c r="E2081" s="5" t="s">
        <v>24</v>
      </c>
      <c r="F2081" s="6">
        <v>45291</v>
      </c>
      <c r="G2081" s="5">
        <v>100</v>
      </c>
      <c r="H2081" s="10">
        <v>90</v>
      </c>
      <c r="I2081" s="15">
        <f>IFERROR(IF((H2082/G2082)&gt;1.3,1.3,H2082/G2082),"")</f>
        <v>1.0668389955686854</v>
      </c>
      <c r="J2081" s="15">
        <f>IFERROR(IF((H2082/G2082)&gt;H2082/G2082,1.3,H2082/G2082),"")</f>
        <v>1.0668389955686854</v>
      </c>
      <c r="K2081" s="5" t="s">
        <v>25</v>
      </c>
      <c r="L2081" s="5" t="s">
        <v>25</v>
      </c>
      <c r="M2081" s="5">
        <f t="shared" si="269"/>
        <v>2024</v>
      </c>
      <c r="N2081" s="5" t="str">
        <f t="shared" si="270"/>
        <v>Junio</v>
      </c>
      <c r="O2081" s="6" t="str">
        <f t="shared" si="271"/>
        <v>2023-1</v>
      </c>
      <c r="P2081" s="16">
        <v>0</v>
      </c>
      <c r="Q2081" s="16">
        <v>0</v>
      </c>
      <c r="R2081" s="5">
        <v>0</v>
      </c>
      <c r="S2081" s="5" t="s">
        <v>29</v>
      </c>
      <c r="T2081" s="5" t="str">
        <f t="shared" si="272"/>
        <v>415.5-2024-06-30</v>
      </c>
    </row>
    <row r="2082" spans="1:20" x14ac:dyDescent="0.3">
      <c r="A2082" s="25" t="s">
        <v>593</v>
      </c>
      <c r="B2082" s="23" t="s">
        <v>594</v>
      </c>
      <c r="C2082" s="5" t="s">
        <v>50</v>
      </c>
      <c r="D2082" s="5" t="s">
        <v>60</v>
      </c>
      <c r="E2082" s="5" t="s">
        <v>24</v>
      </c>
      <c r="F2082" s="6">
        <v>45473</v>
      </c>
      <c r="G2082" s="5">
        <v>81.239999999999995</v>
      </c>
      <c r="H2082" s="5">
        <v>86.67</v>
      </c>
      <c r="I2082" s="15">
        <v>1</v>
      </c>
      <c r="J2082" s="15">
        <v>1</v>
      </c>
      <c r="K2082" s="5" t="s">
        <v>25</v>
      </c>
      <c r="L2082" s="5" t="s">
        <v>25</v>
      </c>
      <c r="M2082" s="5">
        <f t="shared" si="269"/>
        <v>2023</v>
      </c>
      <c r="N2082" s="5" t="str">
        <f t="shared" si="270"/>
        <v>Junio</v>
      </c>
      <c r="O2082" s="6" t="str">
        <f t="shared" si="271"/>
        <v>2023-2</v>
      </c>
      <c r="P2082" s="5">
        <v>0</v>
      </c>
      <c r="Q2082" s="5">
        <v>0</v>
      </c>
      <c r="R2082" s="5">
        <v>0</v>
      </c>
      <c r="S2082" s="5" t="s">
        <v>29</v>
      </c>
      <c r="T2082" s="5" t="str">
        <f t="shared" si="272"/>
        <v>415.6-2023-06-30</v>
      </c>
    </row>
    <row r="2083" spans="1:20" x14ac:dyDescent="0.3">
      <c r="A2083" s="25" t="s">
        <v>595</v>
      </c>
      <c r="B2083" s="23" t="s">
        <v>596</v>
      </c>
      <c r="C2083" s="5" t="s">
        <v>37</v>
      </c>
      <c r="D2083" s="5" t="s">
        <v>60</v>
      </c>
      <c r="E2083" s="5" t="s">
        <v>24</v>
      </c>
      <c r="F2083" s="6">
        <v>45107</v>
      </c>
      <c r="G2083" s="5">
        <v>62</v>
      </c>
      <c r="H2083" s="5">
        <v>51</v>
      </c>
      <c r="I2083" s="22">
        <f>H2084/G2084</f>
        <v>1</v>
      </c>
      <c r="J2083" s="15">
        <f>IFERROR(IF((H2084/G2084)&gt;H2084/G2084,1.3,H2084/G2084),"")</f>
        <v>1</v>
      </c>
      <c r="K2083" s="5" t="s">
        <v>25</v>
      </c>
      <c r="L2083" s="5" t="s">
        <v>25</v>
      </c>
      <c r="M2083" s="5">
        <f t="shared" si="269"/>
        <v>2023</v>
      </c>
      <c r="N2083" s="5" t="str">
        <f t="shared" si="270"/>
        <v>Diciembre</v>
      </c>
      <c r="O2083" s="6" t="str">
        <f t="shared" si="271"/>
        <v>2024-1</v>
      </c>
      <c r="P2083" s="16">
        <v>0</v>
      </c>
      <c r="Q2083" s="16">
        <v>0</v>
      </c>
      <c r="R2083" s="5">
        <v>0</v>
      </c>
      <c r="S2083" s="5" t="s">
        <v>29</v>
      </c>
      <c r="T2083" s="5" t="str">
        <f t="shared" si="272"/>
        <v>415.6-2023-12-31</v>
      </c>
    </row>
    <row r="2084" spans="1:20" x14ac:dyDescent="0.3">
      <c r="A2084" s="25" t="s">
        <v>595</v>
      </c>
      <c r="B2084" s="23" t="s">
        <v>596</v>
      </c>
      <c r="C2084" s="5" t="s">
        <v>37</v>
      </c>
      <c r="D2084" s="5" t="s">
        <v>60</v>
      </c>
      <c r="E2084" s="5" t="s">
        <v>24</v>
      </c>
      <c r="F2084" s="6">
        <v>45291</v>
      </c>
      <c r="G2084" s="5">
        <v>100</v>
      </c>
      <c r="H2084" s="10">
        <v>100</v>
      </c>
      <c r="I2084" s="15">
        <f>IFERROR(IF((H2085/G2085)&gt;1.3,1.3,H2085/G2085),"")</f>
        <v>0.7329122807017544</v>
      </c>
      <c r="J2084" s="15">
        <f>IFERROR(IF((H2085/G2085)&gt;H2085/G2085,1.3,H2085/G2085),"")</f>
        <v>0.7329122807017544</v>
      </c>
      <c r="K2084" s="5" t="s">
        <v>25</v>
      </c>
      <c r="L2084" s="5" t="s">
        <v>25</v>
      </c>
      <c r="M2084" s="5">
        <f t="shared" si="269"/>
        <v>2024</v>
      </c>
      <c r="N2084" s="5" t="str">
        <f t="shared" si="270"/>
        <v>Junio</v>
      </c>
      <c r="O2084" s="6" t="str">
        <f t="shared" si="271"/>
        <v>2024-1</v>
      </c>
      <c r="P2084" s="16">
        <v>0</v>
      </c>
      <c r="Q2084" s="16">
        <v>0</v>
      </c>
      <c r="R2084" s="5">
        <v>0</v>
      </c>
      <c r="S2084" s="5" t="s">
        <v>29</v>
      </c>
      <c r="T2084" s="5" t="str">
        <f t="shared" si="272"/>
        <v>415.6-2024-06-30</v>
      </c>
    </row>
    <row r="2085" spans="1:20" x14ac:dyDescent="0.3">
      <c r="A2085" s="25" t="s">
        <v>595</v>
      </c>
      <c r="B2085" s="23" t="s">
        <v>596</v>
      </c>
      <c r="C2085" s="5" t="s">
        <v>37</v>
      </c>
      <c r="D2085" s="5" t="s">
        <v>60</v>
      </c>
      <c r="E2085" s="5" t="s">
        <v>24</v>
      </c>
      <c r="F2085" s="6">
        <v>45473</v>
      </c>
      <c r="G2085" s="5">
        <v>71.25</v>
      </c>
      <c r="H2085" s="5">
        <v>52.22</v>
      </c>
      <c r="I2085" s="15">
        <v>0.7329122807017544</v>
      </c>
      <c r="J2085" s="15">
        <v>0.7329122807017544</v>
      </c>
      <c r="K2085" s="5" t="s">
        <v>25</v>
      </c>
      <c r="L2085" s="5" t="s">
        <v>25</v>
      </c>
      <c r="M2085" s="5">
        <f t="shared" si="269"/>
        <v>2024</v>
      </c>
      <c r="N2085" s="5" t="str">
        <f t="shared" si="270"/>
        <v>Junio</v>
      </c>
      <c r="O2085" s="6" t="str">
        <f t="shared" si="271"/>
        <v>2024-1</v>
      </c>
      <c r="P2085" s="5">
        <v>0</v>
      </c>
      <c r="Q2085" s="5">
        <v>0</v>
      </c>
      <c r="R2085" s="5">
        <v>0</v>
      </c>
      <c r="S2085" s="5" t="s">
        <v>29</v>
      </c>
      <c r="T2085" s="5" t="str">
        <f t="shared" si="272"/>
        <v>415.7-2024-06-30</v>
      </c>
    </row>
    <row r="2086" spans="1:20" x14ac:dyDescent="0.3">
      <c r="A2086" s="25" t="s">
        <v>597</v>
      </c>
      <c r="B2086" s="23" t="s">
        <v>598</v>
      </c>
      <c r="C2086" s="5" t="s">
        <v>39</v>
      </c>
      <c r="D2086" s="5" t="s">
        <v>60</v>
      </c>
      <c r="E2086" s="5" t="s">
        <v>24</v>
      </c>
      <c r="F2086" s="6">
        <v>45473</v>
      </c>
      <c r="G2086" s="5">
        <v>46.98</v>
      </c>
      <c r="H2086" s="5">
        <v>57.83</v>
      </c>
      <c r="I2086" s="15">
        <v>1</v>
      </c>
      <c r="J2086" s="15">
        <v>1</v>
      </c>
      <c r="K2086" s="5" t="s">
        <v>25</v>
      </c>
      <c r="L2086" s="5" t="s">
        <v>25</v>
      </c>
      <c r="M2086" s="5">
        <f t="shared" si="269"/>
        <v>2024</v>
      </c>
      <c r="N2086" s="5" t="str">
        <f t="shared" si="270"/>
        <v>Junio</v>
      </c>
      <c r="O2086" s="6" t="str">
        <f t="shared" si="271"/>
        <v>2024-1</v>
      </c>
      <c r="P2086" s="5">
        <v>0</v>
      </c>
      <c r="Q2086" s="5">
        <v>0</v>
      </c>
      <c r="R2086" s="5">
        <v>0</v>
      </c>
      <c r="S2086" s="5" t="s">
        <v>29</v>
      </c>
      <c r="T2086" s="5" t="str">
        <f t="shared" si="272"/>
        <v>415.8-2024-06-30</v>
      </c>
    </row>
    <row r="2087" spans="1:20" x14ac:dyDescent="0.3">
      <c r="A2087" s="25" t="s">
        <v>599</v>
      </c>
      <c r="B2087" s="23" t="s">
        <v>600</v>
      </c>
      <c r="C2087" s="5"/>
      <c r="D2087" s="5" t="s">
        <v>60</v>
      </c>
      <c r="E2087" s="5" t="s">
        <v>24</v>
      </c>
      <c r="F2087" s="6">
        <v>45473</v>
      </c>
      <c r="G2087" s="5">
        <v>53.64</v>
      </c>
      <c r="H2087" s="5">
        <v>48.5</v>
      </c>
      <c r="I2087" s="15">
        <v>0.90417598806860555</v>
      </c>
      <c r="J2087" s="15">
        <v>0.90417598806860555</v>
      </c>
      <c r="K2087" s="5" t="s">
        <v>25</v>
      </c>
      <c r="L2087" s="5" t="s">
        <v>25</v>
      </c>
      <c r="M2087" s="5">
        <f t="shared" si="269"/>
        <v>2024</v>
      </c>
      <c r="N2087" s="5" t="str">
        <f t="shared" si="270"/>
        <v>Junio</v>
      </c>
      <c r="O2087" s="6" t="str">
        <f t="shared" si="271"/>
        <v>2023-1</v>
      </c>
      <c r="P2087" s="5">
        <v>0</v>
      </c>
      <c r="Q2087" s="5">
        <v>0</v>
      </c>
      <c r="R2087" s="5">
        <v>0</v>
      </c>
      <c r="S2087" s="5" t="s">
        <v>29</v>
      </c>
      <c r="T2087" s="5" t="str">
        <f t="shared" si="272"/>
        <v>415.9-2024-06-30</v>
      </c>
    </row>
    <row r="2088" spans="1:20" x14ac:dyDescent="0.3">
      <c r="A2088" s="25" t="s">
        <v>601</v>
      </c>
      <c r="B2088" s="23" t="s">
        <v>602</v>
      </c>
      <c r="C2088" s="5" t="s">
        <v>39</v>
      </c>
      <c r="D2088" s="5" t="s">
        <v>60</v>
      </c>
      <c r="E2088" s="5" t="s">
        <v>24</v>
      </c>
      <c r="F2088" s="6">
        <v>45473</v>
      </c>
      <c r="G2088" s="5">
        <v>64.53</v>
      </c>
      <c r="H2088" s="5">
        <v>54.67</v>
      </c>
      <c r="I2088" s="15">
        <v>0.84720285138695184</v>
      </c>
      <c r="J2088" s="15">
        <v>0.84720285138695184</v>
      </c>
      <c r="K2088" s="5" t="s">
        <v>25</v>
      </c>
      <c r="L2088" s="5" t="s">
        <v>25</v>
      </c>
      <c r="M2088" s="5">
        <f t="shared" si="269"/>
        <v>2023</v>
      </c>
      <c r="N2088" s="5" t="str">
        <f t="shared" si="270"/>
        <v>Junio</v>
      </c>
      <c r="O2088" s="6" t="str">
        <f t="shared" si="271"/>
        <v>2023-2</v>
      </c>
      <c r="P2088" s="5">
        <v>0</v>
      </c>
      <c r="Q2088" s="5">
        <v>0</v>
      </c>
      <c r="R2088" s="5">
        <v>0</v>
      </c>
      <c r="S2088" s="5" t="s">
        <v>29</v>
      </c>
      <c r="T2088" s="5" t="str">
        <f t="shared" si="272"/>
        <v>416.1-2023-06-30</v>
      </c>
    </row>
    <row r="2089" spans="1:20" x14ac:dyDescent="0.3">
      <c r="A2089" s="25" t="s">
        <v>603</v>
      </c>
      <c r="B2089" s="23" t="s">
        <v>604</v>
      </c>
      <c r="C2089" s="5" t="s">
        <v>344</v>
      </c>
      <c r="D2089" s="5" t="s">
        <v>60</v>
      </c>
      <c r="E2089" s="5" t="s">
        <v>24</v>
      </c>
      <c r="F2089" s="6">
        <v>45107</v>
      </c>
      <c r="G2089" s="5">
        <v>63</v>
      </c>
      <c r="H2089" s="5">
        <v>62</v>
      </c>
      <c r="I2089" s="22">
        <f>H2090/G2090</f>
        <v>1</v>
      </c>
      <c r="J2089" s="15">
        <f>IFERROR(IF((H2090/G2090)&gt;H2090/G2090,1.3,H2090/G2090),"")</f>
        <v>1</v>
      </c>
      <c r="K2089" s="5" t="s">
        <v>25</v>
      </c>
      <c r="L2089" s="5" t="s">
        <v>25</v>
      </c>
      <c r="M2089" s="5">
        <f t="shared" si="269"/>
        <v>2023</v>
      </c>
      <c r="N2089" s="5" t="str">
        <f t="shared" si="270"/>
        <v>Diciembre</v>
      </c>
      <c r="O2089" s="6" t="str">
        <f t="shared" si="271"/>
        <v>2024-1</v>
      </c>
      <c r="P2089" s="16">
        <v>0</v>
      </c>
      <c r="Q2089" s="16">
        <v>0</v>
      </c>
      <c r="R2089" s="5">
        <v>0</v>
      </c>
      <c r="S2089" s="5" t="s">
        <v>29</v>
      </c>
      <c r="T2089" s="5" t="str">
        <f t="shared" si="272"/>
        <v>416.1-2023-12-31</v>
      </c>
    </row>
    <row r="2090" spans="1:20" x14ac:dyDescent="0.3">
      <c r="A2090" s="25" t="s">
        <v>603</v>
      </c>
      <c r="B2090" s="23" t="s">
        <v>604</v>
      </c>
      <c r="C2090" s="5" t="s">
        <v>344</v>
      </c>
      <c r="D2090" s="5" t="s">
        <v>60</v>
      </c>
      <c r="E2090" s="5" t="s">
        <v>24</v>
      </c>
      <c r="F2090" s="6">
        <v>45291</v>
      </c>
      <c r="G2090" s="5">
        <v>100</v>
      </c>
      <c r="H2090" s="10">
        <v>100</v>
      </c>
      <c r="I2090" s="15">
        <f>IFERROR(IF((H2091/G2091)&gt;1.3,1.3,H2091/G2091),"")</f>
        <v>1.0085343837190219</v>
      </c>
      <c r="J2090" s="15">
        <f>IFERROR(IF((H2091/G2091)&gt;H2091/G2091,1.3,H2091/G2091),"")</f>
        <v>1.0085343837190219</v>
      </c>
      <c r="K2090" s="5" t="s">
        <v>25</v>
      </c>
      <c r="L2090" s="5" t="s">
        <v>25</v>
      </c>
      <c r="M2090" s="5">
        <f t="shared" si="269"/>
        <v>2024</v>
      </c>
      <c r="N2090" s="5" t="str">
        <f t="shared" si="270"/>
        <v>Junio</v>
      </c>
      <c r="O2090" s="6" t="str">
        <f t="shared" si="271"/>
        <v>2023-1</v>
      </c>
      <c r="P2090" s="16">
        <v>0</v>
      </c>
      <c r="Q2090" s="16">
        <v>0</v>
      </c>
      <c r="R2090" s="5">
        <v>0</v>
      </c>
      <c r="S2090" s="5" t="s">
        <v>29</v>
      </c>
      <c r="T2090" s="5" t="str">
        <f t="shared" si="272"/>
        <v>416.1-2024-06-30</v>
      </c>
    </row>
    <row r="2091" spans="1:20" x14ac:dyDescent="0.3">
      <c r="A2091" s="25" t="s">
        <v>603</v>
      </c>
      <c r="B2091" s="23" t="s">
        <v>604</v>
      </c>
      <c r="C2091" s="5" t="s">
        <v>344</v>
      </c>
      <c r="D2091" s="5" t="s">
        <v>60</v>
      </c>
      <c r="E2091" s="5" t="s">
        <v>24</v>
      </c>
      <c r="F2091" s="6">
        <v>45473</v>
      </c>
      <c r="G2091" s="5">
        <v>60.93</v>
      </c>
      <c r="H2091" s="5">
        <v>61.45</v>
      </c>
      <c r="I2091" s="15">
        <v>1</v>
      </c>
      <c r="J2091" s="15">
        <v>1</v>
      </c>
      <c r="K2091" s="5" t="s">
        <v>25</v>
      </c>
      <c r="L2091" s="5" t="s">
        <v>25</v>
      </c>
      <c r="M2091" s="5">
        <f t="shared" si="269"/>
        <v>2023</v>
      </c>
      <c r="N2091" s="5" t="str">
        <f t="shared" si="270"/>
        <v>Junio</v>
      </c>
      <c r="O2091" s="6" t="str">
        <f t="shared" si="271"/>
        <v>2023-2</v>
      </c>
      <c r="P2091" s="5">
        <v>0</v>
      </c>
      <c r="Q2091" s="5">
        <v>0</v>
      </c>
      <c r="R2091" s="5">
        <v>0</v>
      </c>
      <c r="S2091" s="5" t="s">
        <v>29</v>
      </c>
      <c r="T2091" s="5" t="str">
        <f t="shared" si="272"/>
        <v>416.2-2023-06-30</v>
      </c>
    </row>
    <row r="2092" spans="1:20" x14ac:dyDescent="0.3">
      <c r="A2092" s="25" t="s">
        <v>605</v>
      </c>
      <c r="B2092" s="23" t="s">
        <v>606</v>
      </c>
      <c r="C2092" s="5" t="s">
        <v>87</v>
      </c>
      <c r="D2092" s="5" t="s">
        <v>60</v>
      </c>
      <c r="E2092" s="5" t="s">
        <v>24</v>
      </c>
      <c r="F2092" s="6">
        <v>45107</v>
      </c>
      <c r="G2092" s="5">
        <v>78</v>
      </c>
      <c r="H2092" s="5">
        <v>73</v>
      </c>
      <c r="I2092" s="22">
        <f>H2093/G2093</f>
        <v>0.96</v>
      </c>
      <c r="J2092" s="15">
        <f>IFERROR(IF((H2093/G2093)&gt;H2093/G2093,1.3,H2093/G2093),"")</f>
        <v>0.96</v>
      </c>
      <c r="K2092" s="5" t="s">
        <v>25</v>
      </c>
      <c r="L2092" s="5" t="s">
        <v>25</v>
      </c>
      <c r="M2092" s="5">
        <f t="shared" si="269"/>
        <v>2023</v>
      </c>
      <c r="N2092" s="5" t="str">
        <f t="shared" si="270"/>
        <v>Diciembre</v>
      </c>
      <c r="O2092" s="6" t="str">
        <f t="shared" si="271"/>
        <v>2024-1</v>
      </c>
      <c r="P2092" s="16">
        <v>0</v>
      </c>
      <c r="Q2092" s="16">
        <v>0</v>
      </c>
      <c r="R2092" s="5">
        <v>0</v>
      </c>
      <c r="S2092" s="5" t="s">
        <v>29</v>
      </c>
      <c r="T2092" s="5" t="str">
        <f t="shared" si="272"/>
        <v>416.2-2023-12-31</v>
      </c>
    </row>
    <row r="2093" spans="1:20" x14ac:dyDescent="0.3">
      <c r="A2093" s="25" t="s">
        <v>605</v>
      </c>
      <c r="B2093" s="23" t="s">
        <v>606</v>
      </c>
      <c r="C2093" s="5" t="s">
        <v>87</v>
      </c>
      <c r="D2093" s="5" t="s">
        <v>60</v>
      </c>
      <c r="E2093" s="5" t="s">
        <v>24</v>
      </c>
      <c r="F2093" s="6">
        <v>45291</v>
      </c>
      <c r="G2093" s="5">
        <v>100</v>
      </c>
      <c r="H2093" s="10">
        <v>96</v>
      </c>
      <c r="I2093" s="15">
        <f>IFERROR(IF((H2094/G2094)&gt;1.3,1.3,H2094/G2094),"")</f>
        <v>0.97155514105852181</v>
      </c>
      <c r="J2093" s="15">
        <f>IFERROR(IF((H2094/G2094)&gt;H2094/G2094,1.3,H2094/G2094),"")</f>
        <v>0.97155514105852181</v>
      </c>
      <c r="K2093" s="5" t="s">
        <v>25</v>
      </c>
      <c r="L2093" s="5" t="s">
        <v>25</v>
      </c>
      <c r="M2093" s="5">
        <f t="shared" si="269"/>
        <v>2024</v>
      </c>
      <c r="N2093" s="5" t="str">
        <f t="shared" si="270"/>
        <v>Junio</v>
      </c>
      <c r="O2093" s="6" t="str">
        <f t="shared" si="271"/>
        <v>2024-1</v>
      </c>
      <c r="P2093" s="16">
        <v>0</v>
      </c>
      <c r="Q2093" s="16">
        <v>0</v>
      </c>
      <c r="R2093" s="5">
        <v>0</v>
      </c>
      <c r="S2093" s="5" t="s">
        <v>29</v>
      </c>
      <c r="T2093" s="5" t="str">
        <f t="shared" si="272"/>
        <v>416.2-2024-06-30</v>
      </c>
    </row>
    <row r="2094" spans="1:20" x14ac:dyDescent="0.3">
      <c r="A2094" s="25" t="s">
        <v>605</v>
      </c>
      <c r="B2094" s="23" t="s">
        <v>606</v>
      </c>
      <c r="C2094" s="5" t="s">
        <v>87</v>
      </c>
      <c r="D2094" s="5" t="s">
        <v>60</v>
      </c>
      <c r="E2094" s="5" t="s">
        <v>24</v>
      </c>
      <c r="F2094" s="6">
        <v>45473</v>
      </c>
      <c r="G2094" s="5">
        <v>42.89</v>
      </c>
      <c r="H2094" s="5">
        <v>41.67</v>
      </c>
      <c r="I2094" s="15">
        <v>0.97155514105852181</v>
      </c>
      <c r="J2094" s="15">
        <v>0.97155514105852181</v>
      </c>
      <c r="K2094" s="5" t="s">
        <v>25</v>
      </c>
      <c r="L2094" s="5" t="s">
        <v>25</v>
      </c>
      <c r="M2094" s="5">
        <f t="shared" si="269"/>
        <v>2024</v>
      </c>
      <c r="N2094" s="5" t="str">
        <f t="shared" si="270"/>
        <v>Junio</v>
      </c>
      <c r="O2094" s="6" t="str">
        <f t="shared" si="271"/>
        <v>2024-1</v>
      </c>
      <c r="P2094" s="5">
        <v>0</v>
      </c>
      <c r="Q2094" s="5">
        <v>0</v>
      </c>
      <c r="R2094" s="5">
        <v>0</v>
      </c>
      <c r="S2094" s="5" t="s">
        <v>29</v>
      </c>
      <c r="T2094" s="5" t="str">
        <f t="shared" si="272"/>
        <v>416.3-2024-06-30</v>
      </c>
    </row>
    <row r="2095" spans="1:20" x14ac:dyDescent="0.3">
      <c r="A2095" s="25" t="s">
        <v>607</v>
      </c>
      <c r="B2095" s="23" t="s">
        <v>608</v>
      </c>
      <c r="C2095" s="5" t="s">
        <v>87</v>
      </c>
      <c r="D2095" s="5" t="s">
        <v>60</v>
      </c>
      <c r="E2095" s="5" t="s">
        <v>24</v>
      </c>
      <c r="F2095" s="6">
        <v>45473</v>
      </c>
      <c r="G2095" s="5">
        <v>42.15</v>
      </c>
      <c r="H2095" s="5">
        <v>90</v>
      </c>
      <c r="I2095" s="15">
        <v>1</v>
      </c>
      <c r="J2095" s="15">
        <v>1</v>
      </c>
      <c r="K2095" s="5" t="s">
        <v>25</v>
      </c>
      <c r="L2095" s="5" t="s">
        <v>25</v>
      </c>
      <c r="M2095" s="5">
        <f t="shared" si="269"/>
        <v>2024</v>
      </c>
      <c r="N2095" s="5" t="str">
        <f t="shared" si="270"/>
        <v>Junio</v>
      </c>
      <c r="O2095" s="6" t="str">
        <f t="shared" si="271"/>
        <v>2024-1</v>
      </c>
      <c r="P2095" s="5">
        <v>0</v>
      </c>
      <c r="Q2095" s="5">
        <v>0</v>
      </c>
      <c r="R2095" s="5">
        <v>0</v>
      </c>
      <c r="S2095" s="5" t="s">
        <v>29</v>
      </c>
      <c r="T2095" s="5" t="str">
        <f t="shared" si="272"/>
        <v>416.4-2024-06-30</v>
      </c>
    </row>
    <row r="2096" spans="1:20" x14ac:dyDescent="0.3">
      <c r="A2096" s="25" t="s">
        <v>609</v>
      </c>
      <c r="B2096" s="23" t="s">
        <v>610</v>
      </c>
      <c r="C2096" s="5" t="s">
        <v>87</v>
      </c>
      <c r="D2096" s="5" t="s">
        <v>60</v>
      </c>
      <c r="E2096" s="5" t="s">
        <v>24</v>
      </c>
      <c r="F2096" s="6">
        <v>45473</v>
      </c>
      <c r="G2096" s="5">
        <v>58.9</v>
      </c>
      <c r="H2096" s="5">
        <v>60</v>
      </c>
      <c r="I2096" s="15">
        <v>1</v>
      </c>
      <c r="J2096" s="15">
        <v>1</v>
      </c>
      <c r="K2096" s="5" t="s">
        <v>25</v>
      </c>
      <c r="L2096" s="5" t="s">
        <v>25</v>
      </c>
      <c r="M2096" s="5">
        <f t="shared" si="269"/>
        <v>2024</v>
      </c>
      <c r="N2096" s="5" t="str">
        <f t="shared" si="270"/>
        <v>Junio</v>
      </c>
      <c r="O2096" s="6" t="str">
        <f t="shared" si="271"/>
        <v>2024-1</v>
      </c>
      <c r="P2096" s="5">
        <v>0</v>
      </c>
      <c r="Q2096" s="5">
        <v>0</v>
      </c>
      <c r="R2096" s="5">
        <v>0</v>
      </c>
      <c r="S2096" s="5" t="s">
        <v>29</v>
      </c>
      <c r="T2096" s="5" t="str">
        <f t="shared" si="272"/>
        <v>416.5-2024-06-30</v>
      </c>
    </row>
    <row r="2097" spans="1:20" x14ac:dyDescent="0.3">
      <c r="A2097" s="25" t="s">
        <v>611</v>
      </c>
      <c r="B2097" s="23" t="s">
        <v>612</v>
      </c>
      <c r="C2097" s="5" t="s">
        <v>87</v>
      </c>
      <c r="D2097" s="5" t="s">
        <v>60</v>
      </c>
      <c r="E2097" s="5" t="s">
        <v>24</v>
      </c>
      <c r="F2097" s="6">
        <v>45473</v>
      </c>
      <c r="G2097" s="5">
        <v>36.28</v>
      </c>
      <c r="H2097" s="5">
        <v>35</v>
      </c>
      <c r="I2097" s="15">
        <v>0.96471885336273422</v>
      </c>
      <c r="J2097" s="15">
        <v>0.96471885336273422</v>
      </c>
      <c r="K2097" s="5" t="s">
        <v>25</v>
      </c>
      <c r="L2097" s="5" t="s">
        <v>25</v>
      </c>
      <c r="M2097" s="5">
        <f t="shared" si="269"/>
        <v>2024</v>
      </c>
      <c r="N2097" s="5" t="str">
        <f t="shared" si="270"/>
        <v>Junio</v>
      </c>
      <c r="O2097" s="6" t="str">
        <f t="shared" si="271"/>
        <v>2023-1</v>
      </c>
      <c r="P2097" s="5">
        <v>0</v>
      </c>
      <c r="Q2097" s="5">
        <v>0</v>
      </c>
      <c r="R2097" s="5">
        <v>0</v>
      </c>
      <c r="S2097" s="5" t="s">
        <v>29</v>
      </c>
      <c r="T2097" s="5" t="str">
        <f t="shared" si="272"/>
        <v>416.6-2024-06-30</v>
      </c>
    </row>
    <row r="2098" spans="1:20" x14ac:dyDescent="0.3">
      <c r="A2098" s="25" t="s">
        <v>613</v>
      </c>
      <c r="B2098" s="23" t="s">
        <v>614</v>
      </c>
      <c r="C2098" s="5" t="s">
        <v>87</v>
      </c>
      <c r="D2098" s="5" t="s">
        <v>60</v>
      </c>
      <c r="E2098" s="5" t="s">
        <v>24</v>
      </c>
      <c r="F2098" s="6">
        <v>45473</v>
      </c>
      <c r="G2098" s="5">
        <v>57.55</v>
      </c>
      <c r="H2098" s="5">
        <v>61.67</v>
      </c>
      <c r="I2098" s="15">
        <v>1</v>
      </c>
      <c r="J2098" s="15">
        <v>1</v>
      </c>
      <c r="K2098" s="5" t="s">
        <v>25</v>
      </c>
      <c r="L2098" s="5" t="s">
        <v>25</v>
      </c>
      <c r="M2098" s="5">
        <f t="shared" si="269"/>
        <v>2023</v>
      </c>
      <c r="N2098" s="5" t="str">
        <f t="shared" si="270"/>
        <v>Junio</v>
      </c>
      <c r="O2098" s="6" t="str">
        <f t="shared" si="271"/>
        <v>2023-2</v>
      </c>
      <c r="P2098" s="5">
        <v>0</v>
      </c>
      <c r="Q2098" s="5">
        <v>0</v>
      </c>
      <c r="R2098" s="5">
        <v>0</v>
      </c>
      <c r="S2098" s="5" t="s">
        <v>29</v>
      </c>
      <c r="T2098" s="5" t="str">
        <f t="shared" si="272"/>
        <v>416.7-2023-06-30</v>
      </c>
    </row>
    <row r="2099" spans="1:20" x14ac:dyDescent="0.3">
      <c r="A2099" s="25" t="s">
        <v>615</v>
      </c>
      <c r="B2099" s="23" t="s">
        <v>616</v>
      </c>
      <c r="C2099" s="5" t="s">
        <v>351</v>
      </c>
      <c r="D2099" s="5" t="s">
        <v>60</v>
      </c>
      <c r="E2099" s="5" t="s">
        <v>24</v>
      </c>
      <c r="F2099" s="6">
        <v>45107</v>
      </c>
      <c r="G2099" s="5">
        <v>58</v>
      </c>
      <c r="H2099" s="5">
        <v>62</v>
      </c>
      <c r="I2099" s="22">
        <f>H2100/G2100</f>
        <v>0.92500000000000004</v>
      </c>
      <c r="J2099" s="15">
        <f t="shared" ref="J2099:J2104" si="273">IFERROR(IF((H2100/G2100)&gt;H2100/G2100,1.3,H2100/G2100),"")</f>
        <v>0.92500000000000004</v>
      </c>
      <c r="K2099" s="5" t="s">
        <v>25</v>
      </c>
      <c r="L2099" s="5" t="s">
        <v>25</v>
      </c>
      <c r="M2099" s="5">
        <f t="shared" si="269"/>
        <v>2023</v>
      </c>
      <c r="N2099" s="5" t="str">
        <f t="shared" si="270"/>
        <v>Diciembre</v>
      </c>
      <c r="O2099" s="6" t="str">
        <f t="shared" si="271"/>
        <v>2023-1</v>
      </c>
      <c r="P2099" s="16">
        <v>0</v>
      </c>
      <c r="Q2099" s="16">
        <v>0</v>
      </c>
      <c r="R2099" s="5">
        <v>0</v>
      </c>
      <c r="S2099" s="5" t="s">
        <v>29</v>
      </c>
      <c r="T2099" s="5" t="str">
        <f t="shared" si="272"/>
        <v>416.7-2023-12-31</v>
      </c>
    </row>
    <row r="2100" spans="1:20" x14ac:dyDescent="0.3">
      <c r="A2100" s="25" t="s">
        <v>615</v>
      </c>
      <c r="B2100" s="23" t="s">
        <v>616</v>
      </c>
      <c r="C2100" s="5" t="s">
        <v>351</v>
      </c>
      <c r="D2100" s="5" t="s">
        <v>60</v>
      </c>
      <c r="E2100" s="5" t="s">
        <v>24</v>
      </c>
      <c r="F2100" s="6">
        <v>45291</v>
      </c>
      <c r="G2100" s="5">
        <v>100</v>
      </c>
      <c r="H2100" s="10">
        <v>92.5</v>
      </c>
      <c r="I2100" s="15">
        <f>IFERROR(IF((H2101/G2101)&gt;1.3,1.3,H2101/G2101),"")</f>
        <v>0.96808510638297873</v>
      </c>
      <c r="J2100" s="15">
        <f t="shared" si="273"/>
        <v>0.96808510638297873</v>
      </c>
      <c r="K2100" s="5" t="s">
        <v>25</v>
      </c>
      <c r="L2100" s="5" t="s">
        <v>25</v>
      </c>
      <c r="M2100" s="5">
        <f t="shared" si="269"/>
        <v>2023</v>
      </c>
      <c r="N2100" s="5" t="str">
        <f t="shared" si="270"/>
        <v>Junio</v>
      </c>
      <c r="O2100" s="6" t="str">
        <f t="shared" si="271"/>
        <v>2023-2</v>
      </c>
      <c r="P2100" s="16">
        <v>0</v>
      </c>
      <c r="Q2100" s="16">
        <v>0</v>
      </c>
      <c r="R2100" s="5">
        <v>0</v>
      </c>
      <c r="S2100" s="5" t="s">
        <v>29</v>
      </c>
      <c r="T2100" s="5" t="str">
        <f t="shared" si="272"/>
        <v>416.8-2023-06-30</v>
      </c>
    </row>
    <row r="2101" spans="1:20" x14ac:dyDescent="0.3">
      <c r="A2101" s="25" t="s">
        <v>617</v>
      </c>
      <c r="B2101" s="23" t="s">
        <v>618</v>
      </c>
      <c r="C2101" s="5" t="s">
        <v>53</v>
      </c>
      <c r="D2101" s="5" t="s">
        <v>60</v>
      </c>
      <c r="E2101" s="5" t="s">
        <v>24</v>
      </c>
      <c r="F2101" s="6">
        <v>45107</v>
      </c>
      <c r="G2101" s="5">
        <v>94</v>
      </c>
      <c r="H2101" s="5">
        <v>91</v>
      </c>
      <c r="I2101" s="22">
        <f>H2102/G2102</f>
        <v>0.99879999999999991</v>
      </c>
      <c r="J2101" s="15">
        <f t="shared" si="273"/>
        <v>0.99879999999999991</v>
      </c>
      <c r="K2101" s="5" t="s">
        <v>25</v>
      </c>
      <c r="L2101" s="5" t="s">
        <v>25</v>
      </c>
      <c r="M2101" s="5">
        <f t="shared" si="269"/>
        <v>2023</v>
      </c>
      <c r="N2101" s="5" t="str">
        <f t="shared" si="270"/>
        <v>Diciembre</v>
      </c>
      <c r="O2101" s="6" t="str">
        <f t="shared" si="271"/>
        <v>2023-1</v>
      </c>
      <c r="P2101" s="16">
        <v>0</v>
      </c>
      <c r="Q2101" s="16">
        <v>0</v>
      </c>
      <c r="R2101" s="5">
        <v>0</v>
      </c>
      <c r="S2101" s="5" t="s">
        <v>29</v>
      </c>
      <c r="T2101" s="5" t="str">
        <f t="shared" si="272"/>
        <v>416.8-2023-12-31</v>
      </c>
    </row>
    <row r="2102" spans="1:20" x14ac:dyDescent="0.3">
      <c r="A2102" s="25" t="s">
        <v>617</v>
      </c>
      <c r="B2102" s="23" t="s">
        <v>618</v>
      </c>
      <c r="C2102" s="5" t="s">
        <v>440</v>
      </c>
      <c r="D2102" s="5" t="s">
        <v>60</v>
      </c>
      <c r="E2102" s="5" t="s">
        <v>24</v>
      </c>
      <c r="F2102" s="6">
        <v>45291</v>
      </c>
      <c r="G2102" s="5">
        <v>100</v>
      </c>
      <c r="H2102" s="10">
        <v>99.88</v>
      </c>
      <c r="I2102" s="15">
        <f>IFERROR(IF((H2103/G2103)&gt;1.3,1.3,H2103/G2103),"")</f>
        <v>1.1200000000000001</v>
      </c>
      <c r="J2102" s="15">
        <f t="shared" si="273"/>
        <v>1.1200000000000001</v>
      </c>
      <c r="K2102" s="5" t="s">
        <v>25</v>
      </c>
      <c r="L2102" s="5" t="s">
        <v>25</v>
      </c>
      <c r="M2102" s="5">
        <f t="shared" si="269"/>
        <v>2023</v>
      </c>
      <c r="N2102" s="5" t="str">
        <f t="shared" si="270"/>
        <v>Junio</v>
      </c>
      <c r="O2102" s="6" t="str">
        <f t="shared" si="271"/>
        <v>2023-2</v>
      </c>
      <c r="P2102" s="16">
        <v>0</v>
      </c>
      <c r="Q2102" s="16">
        <v>0</v>
      </c>
      <c r="R2102" s="5">
        <v>0</v>
      </c>
      <c r="S2102" s="5" t="s">
        <v>29</v>
      </c>
      <c r="T2102" s="5" t="str">
        <f t="shared" si="272"/>
        <v>417.1-2023-06-30</v>
      </c>
    </row>
    <row r="2103" spans="1:20" x14ac:dyDescent="0.3">
      <c r="A2103" s="25" t="s">
        <v>619</v>
      </c>
      <c r="B2103" s="23" t="s">
        <v>620</v>
      </c>
      <c r="C2103" s="5" t="s">
        <v>306</v>
      </c>
      <c r="D2103" s="5" t="s">
        <v>60</v>
      </c>
      <c r="E2103" s="5" t="s">
        <v>24</v>
      </c>
      <c r="F2103" s="6">
        <v>45107</v>
      </c>
      <c r="G2103" s="5">
        <v>50</v>
      </c>
      <c r="H2103" s="5">
        <v>56</v>
      </c>
      <c r="I2103" s="22">
        <f>H2104/G2104</f>
        <v>0.94</v>
      </c>
      <c r="J2103" s="15">
        <f t="shared" si="273"/>
        <v>0.94</v>
      </c>
      <c r="K2103" s="5" t="s">
        <v>25</v>
      </c>
      <c r="L2103" s="5" t="s">
        <v>25</v>
      </c>
      <c r="M2103" s="5">
        <f t="shared" si="269"/>
        <v>2023</v>
      </c>
      <c r="N2103" s="5" t="str">
        <f t="shared" si="270"/>
        <v>Diciembre</v>
      </c>
      <c r="O2103" s="6" t="str">
        <f t="shared" si="271"/>
        <v>2024-1</v>
      </c>
      <c r="P2103" s="16">
        <v>0</v>
      </c>
      <c r="Q2103" s="16">
        <v>0</v>
      </c>
      <c r="R2103" s="5">
        <v>0</v>
      </c>
      <c r="S2103" s="5" t="s">
        <v>29</v>
      </c>
      <c r="T2103" s="5" t="str">
        <f t="shared" si="272"/>
        <v>417.1-2023-12-31</v>
      </c>
    </row>
    <row r="2104" spans="1:20" x14ac:dyDescent="0.3">
      <c r="A2104" s="25" t="s">
        <v>619</v>
      </c>
      <c r="B2104" s="23" t="s">
        <v>620</v>
      </c>
      <c r="C2104" s="5" t="s">
        <v>306</v>
      </c>
      <c r="D2104" s="5" t="s">
        <v>60</v>
      </c>
      <c r="E2104" s="5" t="s">
        <v>24</v>
      </c>
      <c r="F2104" s="6">
        <v>45291</v>
      </c>
      <c r="G2104" s="5">
        <v>100</v>
      </c>
      <c r="H2104" s="10">
        <v>94</v>
      </c>
      <c r="I2104" s="15">
        <f>IFERROR(IF((H2105/G2105)&gt;1.3,1.3,H2105/G2105),"")</f>
        <v>0.99139095205941918</v>
      </c>
      <c r="J2104" s="15">
        <f t="shared" si="273"/>
        <v>0.99139095205941918</v>
      </c>
      <c r="K2104" s="5" t="s">
        <v>25</v>
      </c>
      <c r="L2104" s="5" t="s">
        <v>25</v>
      </c>
      <c r="M2104" s="5">
        <f t="shared" si="269"/>
        <v>2024</v>
      </c>
      <c r="N2104" s="5" t="str">
        <f t="shared" si="270"/>
        <v>Junio</v>
      </c>
      <c r="O2104" s="6" t="str">
        <f t="shared" si="271"/>
        <v>2023-1</v>
      </c>
      <c r="P2104" s="16">
        <v>0</v>
      </c>
      <c r="Q2104" s="16">
        <v>0</v>
      </c>
      <c r="R2104" s="5">
        <v>0</v>
      </c>
      <c r="S2104" s="5" t="s">
        <v>29</v>
      </c>
      <c r="T2104" s="5" t="str">
        <f t="shared" si="272"/>
        <v>417.1-2024-06-30</v>
      </c>
    </row>
    <row r="2105" spans="1:20" x14ac:dyDescent="0.3">
      <c r="A2105" s="25" t="s">
        <v>619</v>
      </c>
      <c r="B2105" s="23" t="s">
        <v>620</v>
      </c>
      <c r="C2105" s="5" t="s">
        <v>306</v>
      </c>
      <c r="D2105" s="5" t="s">
        <v>60</v>
      </c>
      <c r="E2105" s="5" t="s">
        <v>24</v>
      </c>
      <c r="F2105" s="6">
        <v>45473</v>
      </c>
      <c r="G2105" s="5">
        <v>59.24</v>
      </c>
      <c r="H2105" s="5">
        <v>58.73</v>
      </c>
      <c r="I2105" s="15">
        <v>0.99139095205941918</v>
      </c>
      <c r="J2105" s="15">
        <v>0.99139095205941918</v>
      </c>
      <c r="K2105" s="5" t="s">
        <v>25</v>
      </c>
      <c r="L2105" s="5" t="s">
        <v>25</v>
      </c>
      <c r="M2105" s="5">
        <f t="shared" si="269"/>
        <v>2023</v>
      </c>
      <c r="N2105" s="5" t="str">
        <f t="shared" si="270"/>
        <v>Junio</v>
      </c>
      <c r="O2105" s="6" t="str">
        <f t="shared" si="271"/>
        <v>2023-2</v>
      </c>
      <c r="P2105" s="5">
        <v>0</v>
      </c>
      <c r="Q2105" s="5">
        <v>0</v>
      </c>
      <c r="R2105" s="5">
        <v>0</v>
      </c>
      <c r="S2105" s="5" t="s">
        <v>29</v>
      </c>
      <c r="T2105" s="5" t="str">
        <f t="shared" si="272"/>
        <v>417.2-2023-06-30</v>
      </c>
    </row>
    <row r="2106" spans="1:20" x14ac:dyDescent="0.3">
      <c r="A2106" s="25" t="s">
        <v>621</v>
      </c>
      <c r="B2106" s="23" t="s">
        <v>622</v>
      </c>
      <c r="C2106" s="5" t="s">
        <v>95</v>
      </c>
      <c r="D2106" s="5" t="s">
        <v>60</v>
      </c>
      <c r="E2106" s="5" t="s">
        <v>24</v>
      </c>
      <c r="F2106" s="6">
        <v>45107</v>
      </c>
      <c r="G2106" s="5">
        <v>63</v>
      </c>
      <c r="H2106" s="5">
        <v>53</v>
      </c>
      <c r="I2106" s="22">
        <f>H2107/G2107</f>
        <v>0.86670000000000003</v>
      </c>
      <c r="J2106" s="15">
        <f>IFERROR(IF((H2107/G2107)&gt;H2107/G2107,1.3,H2107/G2107),"")</f>
        <v>0.86670000000000003</v>
      </c>
      <c r="K2106" s="5" t="s">
        <v>25</v>
      </c>
      <c r="L2106" s="5" t="s">
        <v>25</v>
      </c>
      <c r="M2106" s="5">
        <f t="shared" si="269"/>
        <v>2023</v>
      </c>
      <c r="N2106" s="5" t="str">
        <f t="shared" si="270"/>
        <v>Diciembre</v>
      </c>
      <c r="O2106" s="6" t="str">
        <f t="shared" si="271"/>
        <v>2024-1</v>
      </c>
      <c r="P2106" s="16">
        <v>0</v>
      </c>
      <c r="Q2106" s="16">
        <v>0</v>
      </c>
      <c r="R2106" s="5">
        <v>0</v>
      </c>
      <c r="S2106" s="5" t="s">
        <v>29</v>
      </c>
      <c r="T2106" s="5" t="str">
        <f t="shared" si="272"/>
        <v>417.2-2023-12-31</v>
      </c>
    </row>
    <row r="2107" spans="1:20" x14ac:dyDescent="0.3">
      <c r="A2107" s="25" t="s">
        <v>621</v>
      </c>
      <c r="B2107" s="23" t="s">
        <v>622</v>
      </c>
      <c r="C2107" s="5" t="s">
        <v>95</v>
      </c>
      <c r="D2107" s="5" t="s">
        <v>60</v>
      </c>
      <c r="E2107" s="5" t="s">
        <v>24</v>
      </c>
      <c r="F2107" s="6">
        <v>45291</v>
      </c>
      <c r="G2107" s="5">
        <v>100</v>
      </c>
      <c r="H2107" s="10">
        <v>86.67</v>
      </c>
      <c r="I2107" s="15">
        <f>IFERROR(IF((H2108/G2108)&gt;1.3,1.3,H2108/G2108),"")</f>
        <v>1.186742694226657</v>
      </c>
      <c r="J2107" s="15">
        <f>IFERROR(IF((H2108/G2108)&gt;H2108/G2108,1.3,H2108/G2108),"")</f>
        <v>1.186742694226657</v>
      </c>
      <c r="K2107" s="5" t="s">
        <v>25</v>
      </c>
      <c r="L2107" s="5" t="s">
        <v>25</v>
      </c>
      <c r="M2107" s="5">
        <f t="shared" si="269"/>
        <v>2024</v>
      </c>
      <c r="N2107" s="5" t="str">
        <f t="shared" si="270"/>
        <v>Junio</v>
      </c>
      <c r="O2107" s="6" t="str">
        <f t="shared" si="271"/>
        <v>2023-1</v>
      </c>
      <c r="P2107" s="16">
        <v>0</v>
      </c>
      <c r="Q2107" s="16">
        <v>0</v>
      </c>
      <c r="R2107" s="5">
        <v>0</v>
      </c>
      <c r="S2107" s="5" t="s">
        <v>29</v>
      </c>
      <c r="T2107" s="5" t="str">
        <f t="shared" si="272"/>
        <v>417.2-2024-06-30</v>
      </c>
    </row>
    <row r="2108" spans="1:20" x14ac:dyDescent="0.3">
      <c r="A2108" s="25" t="s">
        <v>621</v>
      </c>
      <c r="B2108" s="23" t="s">
        <v>622</v>
      </c>
      <c r="C2108" s="5" t="s">
        <v>95</v>
      </c>
      <c r="D2108" s="5" t="s">
        <v>60</v>
      </c>
      <c r="E2108" s="5" t="s">
        <v>24</v>
      </c>
      <c r="F2108" s="6">
        <v>45473</v>
      </c>
      <c r="G2108" s="5">
        <v>70.150000000000006</v>
      </c>
      <c r="H2108" s="5">
        <v>83.25</v>
      </c>
      <c r="I2108" s="15">
        <v>1</v>
      </c>
      <c r="J2108" s="15">
        <v>1</v>
      </c>
      <c r="K2108" s="5" t="s">
        <v>25</v>
      </c>
      <c r="L2108" s="5" t="s">
        <v>25</v>
      </c>
      <c r="M2108" s="5">
        <f t="shared" si="269"/>
        <v>2023</v>
      </c>
      <c r="N2108" s="5" t="str">
        <f t="shared" si="270"/>
        <v>Junio</v>
      </c>
      <c r="O2108" s="6" t="str">
        <f t="shared" si="271"/>
        <v>2023-2</v>
      </c>
      <c r="P2108" s="5">
        <v>0</v>
      </c>
      <c r="Q2108" s="5">
        <v>0</v>
      </c>
      <c r="R2108" s="5">
        <v>0</v>
      </c>
      <c r="S2108" s="5" t="s">
        <v>29</v>
      </c>
      <c r="T2108" s="5" t="str">
        <f t="shared" si="272"/>
        <v>417.3-2023-06-30</v>
      </c>
    </row>
    <row r="2109" spans="1:20" x14ac:dyDescent="0.3">
      <c r="A2109" s="25" t="s">
        <v>623</v>
      </c>
      <c r="B2109" s="23" t="s">
        <v>624</v>
      </c>
      <c r="C2109" s="5" t="s">
        <v>94</v>
      </c>
      <c r="D2109" s="5" t="s">
        <v>60</v>
      </c>
      <c r="E2109" s="5" t="s">
        <v>24</v>
      </c>
      <c r="F2109" s="6">
        <v>45107</v>
      </c>
      <c r="G2109" s="5">
        <v>56</v>
      </c>
      <c r="H2109" s="5">
        <v>74</v>
      </c>
      <c r="I2109" s="22">
        <f>IF(IFERROR(H2110/G2110,"")&gt;130%,130%,H2110/G2110)</f>
        <v>0.9375</v>
      </c>
      <c r="J2109" s="15">
        <f>IFERROR(IF((H2110/G2110)&gt;H2110/G2110,1.3,H2110/G2110),"")</f>
        <v>0.9375</v>
      </c>
      <c r="K2109" s="5" t="s">
        <v>25</v>
      </c>
      <c r="L2109" s="5" t="s">
        <v>25</v>
      </c>
      <c r="M2109" s="5">
        <f t="shared" si="269"/>
        <v>2023</v>
      </c>
      <c r="N2109" s="5" t="str">
        <f t="shared" si="270"/>
        <v>Diciembre</v>
      </c>
      <c r="O2109" s="6" t="str">
        <f t="shared" si="271"/>
        <v>2024-1</v>
      </c>
      <c r="P2109" s="16">
        <v>0</v>
      </c>
      <c r="Q2109" s="16">
        <v>0</v>
      </c>
      <c r="R2109" s="5">
        <v>0</v>
      </c>
      <c r="S2109" s="5" t="s">
        <v>29</v>
      </c>
      <c r="T2109" s="5" t="str">
        <f t="shared" si="272"/>
        <v>417.3-2023-12-31</v>
      </c>
    </row>
    <row r="2110" spans="1:20" x14ac:dyDescent="0.3">
      <c r="A2110" s="25" t="s">
        <v>623</v>
      </c>
      <c r="B2110" s="23" t="s">
        <v>624</v>
      </c>
      <c r="C2110" s="5" t="s">
        <v>94</v>
      </c>
      <c r="D2110" s="5" t="s">
        <v>60</v>
      </c>
      <c r="E2110" s="5" t="s">
        <v>24</v>
      </c>
      <c r="F2110" s="6">
        <v>45291</v>
      </c>
      <c r="G2110" s="5">
        <v>100</v>
      </c>
      <c r="H2110" s="10">
        <v>93.75</v>
      </c>
      <c r="I2110" s="15">
        <f>IFERROR(IF((H2111/G2111)&gt;1.3,1.3,H2111/G2111),"")</f>
        <v>1.3</v>
      </c>
      <c r="J2110" s="15">
        <f>IFERROR(IF((H2111/G2111)&gt;H2111/G2111,1.3,H2111/G2111),"")</f>
        <v>1.4126554894537591</v>
      </c>
      <c r="K2110" s="5" t="s">
        <v>25</v>
      </c>
      <c r="L2110" s="5" t="s">
        <v>25</v>
      </c>
      <c r="M2110" s="5">
        <f t="shared" si="269"/>
        <v>2024</v>
      </c>
      <c r="N2110" s="5" t="str">
        <f t="shared" si="270"/>
        <v>Junio</v>
      </c>
      <c r="O2110" s="6" t="str">
        <f t="shared" si="271"/>
        <v>2023-1</v>
      </c>
      <c r="P2110" s="16">
        <v>0</v>
      </c>
      <c r="Q2110" s="16">
        <v>0</v>
      </c>
      <c r="R2110" s="5">
        <v>0</v>
      </c>
      <c r="S2110" s="5" t="s">
        <v>29</v>
      </c>
      <c r="T2110" s="5" t="str">
        <f t="shared" si="272"/>
        <v>417.3-2024-06-30</v>
      </c>
    </row>
    <row r="2111" spans="1:20" x14ac:dyDescent="0.3">
      <c r="A2111" s="25" t="s">
        <v>623</v>
      </c>
      <c r="B2111" s="23" t="s">
        <v>624</v>
      </c>
      <c r="C2111" s="5" t="s">
        <v>94</v>
      </c>
      <c r="D2111" s="5" t="s">
        <v>60</v>
      </c>
      <c r="E2111" s="5" t="s">
        <v>24</v>
      </c>
      <c r="F2111" s="6">
        <v>45473</v>
      </c>
      <c r="G2111" s="5">
        <v>36.979999999999997</v>
      </c>
      <c r="H2111" s="5">
        <v>52.24</v>
      </c>
      <c r="I2111" s="15">
        <v>1</v>
      </c>
      <c r="J2111" s="15">
        <v>1</v>
      </c>
      <c r="K2111" s="5" t="s">
        <v>25</v>
      </c>
      <c r="L2111" s="5" t="s">
        <v>25</v>
      </c>
      <c r="M2111" s="5">
        <f t="shared" si="269"/>
        <v>2023</v>
      </c>
      <c r="N2111" s="5" t="str">
        <f t="shared" si="270"/>
        <v>Junio</v>
      </c>
      <c r="O2111" s="6" t="str">
        <f t="shared" si="271"/>
        <v>2023-2</v>
      </c>
      <c r="P2111" s="5">
        <v>0</v>
      </c>
      <c r="Q2111" s="5">
        <v>0</v>
      </c>
      <c r="R2111" s="5">
        <v>0</v>
      </c>
      <c r="S2111" s="5" t="s">
        <v>29</v>
      </c>
      <c r="T2111" s="5" t="str">
        <f t="shared" si="272"/>
        <v>417.4-2023-06-30</v>
      </c>
    </row>
    <row r="2112" spans="1:20" x14ac:dyDescent="0.3">
      <c r="A2112" s="25" t="s">
        <v>625</v>
      </c>
      <c r="B2112" s="23" t="s">
        <v>626</v>
      </c>
      <c r="C2112" s="5" t="s">
        <v>253</v>
      </c>
      <c r="D2112" s="5" t="s">
        <v>60</v>
      </c>
      <c r="E2112" s="5" t="s">
        <v>24</v>
      </c>
      <c r="F2112" s="6">
        <v>45107</v>
      </c>
      <c r="G2112" s="5">
        <v>44</v>
      </c>
      <c r="H2112" s="5">
        <v>49</v>
      </c>
      <c r="I2112" s="22">
        <f>H2113/G2113</f>
        <v>0.94169999999999998</v>
      </c>
      <c r="J2112" s="15">
        <f>IFERROR(IF((H2113/G2113)&gt;H2113/G2113,1.3,H2113/G2113),"")</f>
        <v>0.94169999999999998</v>
      </c>
      <c r="K2112" s="5" t="s">
        <v>25</v>
      </c>
      <c r="L2112" s="5" t="s">
        <v>25</v>
      </c>
      <c r="M2112" s="5">
        <f t="shared" si="269"/>
        <v>2023</v>
      </c>
      <c r="N2112" s="5" t="str">
        <f t="shared" si="270"/>
        <v>Diciembre</v>
      </c>
      <c r="O2112" s="6" t="str">
        <f t="shared" si="271"/>
        <v>2024-1</v>
      </c>
      <c r="P2112" s="16">
        <v>0</v>
      </c>
      <c r="Q2112" s="16">
        <v>0</v>
      </c>
      <c r="R2112" s="5">
        <v>0</v>
      </c>
      <c r="S2112" s="5" t="s">
        <v>29</v>
      </c>
      <c r="T2112" s="5" t="str">
        <f t="shared" si="272"/>
        <v>417.4-2023-12-31</v>
      </c>
    </row>
    <row r="2113" spans="1:20" x14ac:dyDescent="0.3">
      <c r="A2113" s="25" t="s">
        <v>625</v>
      </c>
      <c r="B2113" s="23" t="s">
        <v>626</v>
      </c>
      <c r="C2113" s="5" t="s">
        <v>253</v>
      </c>
      <c r="D2113" s="5" t="s">
        <v>60</v>
      </c>
      <c r="E2113" s="5" t="s">
        <v>24</v>
      </c>
      <c r="F2113" s="6">
        <v>45291</v>
      </c>
      <c r="G2113" s="5">
        <v>100</v>
      </c>
      <c r="H2113" s="10">
        <v>94.17</v>
      </c>
      <c r="I2113" s="15">
        <f>IFERROR(IF((H2114/G2114)&gt;1.3,1.3,H2114/G2114),"")</f>
        <v>1.0931347804139324</v>
      </c>
      <c r="J2113" s="15">
        <f>IFERROR(IF((H2114/G2114)&gt;H2114/G2114,1.3,H2114/G2114),"")</f>
        <v>1.0931347804139324</v>
      </c>
      <c r="K2113" s="5" t="s">
        <v>25</v>
      </c>
      <c r="L2113" s="5" t="s">
        <v>25</v>
      </c>
      <c r="M2113" s="5">
        <f t="shared" si="269"/>
        <v>2024</v>
      </c>
      <c r="N2113" s="5" t="str">
        <f t="shared" si="270"/>
        <v>Junio</v>
      </c>
      <c r="O2113" s="6" t="str">
        <f t="shared" si="271"/>
        <v>2023-1</v>
      </c>
      <c r="P2113" s="16">
        <v>0</v>
      </c>
      <c r="Q2113" s="16">
        <v>0</v>
      </c>
      <c r="R2113" s="5">
        <v>0</v>
      </c>
      <c r="S2113" s="5" t="s">
        <v>29</v>
      </c>
      <c r="T2113" s="5" t="str">
        <f t="shared" si="272"/>
        <v>417.4-2024-06-30</v>
      </c>
    </row>
    <row r="2114" spans="1:20" x14ac:dyDescent="0.3">
      <c r="A2114" s="25" t="s">
        <v>625</v>
      </c>
      <c r="B2114" s="23" t="s">
        <v>626</v>
      </c>
      <c r="C2114" s="5" t="s">
        <v>253</v>
      </c>
      <c r="D2114" s="5" t="s">
        <v>60</v>
      </c>
      <c r="E2114" s="5" t="s">
        <v>24</v>
      </c>
      <c r="F2114" s="6">
        <v>45473</v>
      </c>
      <c r="G2114" s="5">
        <v>39.619999999999997</v>
      </c>
      <c r="H2114" s="5">
        <v>43.31</v>
      </c>
      <c r="I2114" s="15">
        <v>1</v>
      </c>
      <c r="J2114" s="15">
        <v>1</v>
      </c>
      <c r="K2114" s="5" t="s">
        <v>25</v>
      </c>
      <c r="L2114" s="5" t="s">
        <v>25</v>
      </c>
      <c r="M2114" s="5">
        <f t="shared" si="269"/>
        <v>2023</v>
      </c>
      <c r="N2114" s="5" t="str">
        <f t="shared" si="270"/>
        <v>Junio</v>
      </c>
      <c r="O2114" s="6" t="str">
        <f t="shared" si="271"/>
        <v>2023-2</v>
      </c>
      <c r="P2114" s="5">
        <v>0</v>
      </c>
      <c r="Q2114" s="5">
        <v>0</v>
      </c>
      <c r="R2114" s="5">
        <v>0</v>
      </c>
      <c r="S2114" s="5" t="s">
        <v>29</v>
      </c>
      <c r="T2114" s="5" t="str">
        <f t="shared" si="272"/>
        <v>417.5-2023-06-30</v>
      </c>
    </row>
    <row r="2115" spans="1:20" x14ac:dyDescent="0.3">
      <c r="A2115" s="25" t="s">
        <v>627</v>
      </c>
      <c r="B2115" s="23" t="s">
        <v>628</v>
      </c>
      <c r="C2115" s="5" t="s">
        <v>58</v>
      </c>
      <c r="D2115" s="5" t="s">
        <v>60</v>
      </c>
      <c r="E2115" s="5" t="s">
        <v>24</v>
      </c>
      <c r="F2115" s="6">
        <v>45107</v>
      </c>
      <c r="G2115" s="5">
        <v>62</v>
      </c>
      <c r="H2115" s="5">
        <v>64</v>
      </c>
      <c r="I2115" s="22">
        <f>H2116/G2116</f>
        <v>0.99</v>
      </c>
      <c r="J2115" s="15">
        <f>IFERROR(IF((H2116/G2116)&gt;H2116/G2116,1.3,H2116/G2116),"")</f>
        <v>0.99</v>
      </c>
      <c r="K2115" s="5" t="s">
        <v>25</v>
      </c>
      <c r="L2115" s="5" t="s">
        <v>25</v>
      </c>
      <c r="M2115" s="5">
        <f t="shared" si="269"/>
        <v>2023</v>
      </c>
      <c r="N2115" s="5" t="str">
        <f t="shared" si="270"/>
        <v>Diciembre</v>
      </c>
      <c r="O2115" s="6" t="str">
        <f t="shared" si="271"/>
        <v>2024-1</v>
      </c>
      <c r="P2115" s="16">
        <v>0</v>
      </c>
      <c r="Q2115" s="16">
        <v>0</v>
      </c>
      <c r="R2115" s="5">
        <v>0</v>
      </c>
      <c r="S2115" s="5" t="s">
        <v>29</v>
      </c>
      <c r="T2115" s="5" t="str">
        <f t="shared" si="272"/>
        <v>417.5-2023-12-31</v>
      </c>
    </row>
    <row r="2116" spans="1:20" x14ac:dyDescent="0.3">
      <c r="A2116" s="25" t="s">
        <v>627</v>
      </c>
      <c r="B2116" s="23" t="s">
        <v>628</v>
      </c>
      <c r="C2116" s="5" t="s">
        <v>58</v>
      </c>
      <c r="D2116" s="5" t="s">
        <v>60</v>
      </c>
      <c r="E2116" s="5" t="s">
        <v>24</v>
      </c>
      <c r="F2116" s="6">
        <v>45291</v>
      </c>
      <c r="G2116" s="5">
        <v>100</v>
      </c>
      <c r="H2116" s="10">
        <v>99</v>
      </c>
      <c r="I2116" s="15">
        <f>IFERROR(IF((H2117/G2117)&gt;1.3,1.3,H2117/G2117),"")</f>
        <v>1</v>
      </c>
      <c r="J2116" s="15">
        <f>IFERROR(IF((H2117/G2117)&gt;H2117/G2117,1.3,H2117/G2117),"")</f>
        <v>1</v>
      </c>
      <c r="K2116" s="5" t="s">
        <v>25</v>
      </c>
      <c r="L2116" s="5" t="s">
        <v>25</v>
      </c>
      <c r="M2116" s="5">
        <f t="shared" si="269"/>
        <v>2024</v>
      </c>
      <c r="N2116" s="5" t="str">
        <f t="shared" si="270"/>
        <v>Junio</v>
      </c>
      <c r="O2116" s="6" t="str">
        <f t="shared" si="271"/>
        <v>2023-1</v>
      </c>
      <c r="P2116" s="16">
        <v>0</v>
      </c>
      <c r="Q2116" s="16">
        <v>0</v>
      </c>
      <c r="R2116" s="5">
        <v>0</v>
      </c>
      <c r="S2116" s="5" t="s">
        <v>29</v>
      </c>
      <c r="T2116" s="5" t="str">
        <f t="shared" si="272"/>
        <v>417.5-2024-06-30</v>
      </c>
    </row>
    <row r="2117" spans="1:20" x14ac:dyDescent="0.3">
      <c r="A2117" s="25" t="s">
        <v>627</v>
      </c>
      <c r="B2117" s="23" t="s">
        <v>628</v>
      </c>
      <c r="C2117" s="5" t="s">
        <v>58</v>
      </c>
      <c r="D2117" s="5" t="s">
        <v>60</v>
      </c>
      <c r="E2117" s="5" t="s">
        <v>24</v>
      </c>
      <c r="F2117" s="6">
        <v>45473</v>
      </c>
      <c r="G2117" s="5">
        <v>48.75</v>
      </c>
      <c r="H2117" s="5">
        <v>48.75</v>
      </c>
      <c r="I2117" s="15">
        <v>1</v>
      </c>
      <c r="J2117" s="15">
        <v>1</v>
      </c>
      <c r="K2117" s="5" t="s">
        <v>25</v>
      </c>
      <c r="L2117" s="5" t="s">
        <v>25</v>
      </c>
      <c r="M2117" s="5">
        <f t="shared" ref="M2117:M2180" si="274">YEAR(F2118)</f>
        <v>2023</v>
      </c>
      <c r="N2117" s="5" t="str">
        <f t="shared" ref="N2117:N2180" si="275">PROPER(TEXT(F2118,"mmmm"))</f>
        <v>Junio</v>
      </c>
      <c r="O2117" s="6" t="str">
        <f t="shared" ref="O2117:O2180" si="276">IF(OR(N2118="Enero",N2118="Febrero",N2118="Marzo",N2118="Abril",N2118="Mayo",N2118="Junio"),M2118&amp;"-1",IF(OR(N2118="Julio",N2118="Agosto",N2118="Septiembre",N2118="Octubre",N2118="Noviembre",N2118="Diciembre"),M2118&amp;"-2"))</f>
        <v>2023-2</v>
      </c>
      <c r="P2117" s="5">
        <v>0</v>
      </c>
      <c r="Q2117" s="5">
        <v>0</v>
      </c>
      <c r="R2117" s="5">
        <v>0</v>
      </c>
      <c r="S2117" s="5" t="s">
        <v>29</v>
      </c>
      <c r="T2117" s="5" t="str">
        <f t="shared" ref="T2117:T2180" si="277">A2118&amp;"-"&amp;YEAR(F2118)&amp;"-"&amp;IF(LEN(MONTH(F2118))=1,"0"&amp;MONTH(F2118),MONTH(F2118))&amp;"-"&amp;DAY(F2118)</f>
        <v>417.6-2023-06-30</v>
      </c>
    </row>
    <row r="2118" spans="1:20" x14ac:dyDescent="0.3">
      <c r="A2118" s="25" t="s">
        <v>629</v>
      </c>
      <c r="B2118" s="23" t="s">
        <v>630</v>
      </c>
      <c r="C2118" s="5"/>
      <c r="D2118" s="5" t="s">
        <v>60</v>
      </c>
      <c r="E2118" s="5" t="s">
        <v>24</v>
      </c>
      <c r="F2118" s="6">
        <v>45107</v>
      </c>
      <c r="G2118" s="5">
        <v>52</v>
      </c>
      <c r="H2118" s="5">
        <v>63</v>
      </c>
      <c r="I2118" s="22">
        <f>H2119/G2119</f>
        <v>0.98750000000000004</v>
      </c>
      <c r="J2118" s="15">
        <f>IFERROR(IF((H2119/G2119)&gt;H2119/G2119,1.3,H2119/G2119),"")</f>
        <v>0.98750000000000004</v>
      </c>
      <c r="K2118" s="5" t="s">
        <v>25</v>
      </c>
      <c r="L2118" s="5" t="s">
        <v>25</v>
      </c>
      <c r="M2118" s="5">
        <f t="shared" si="274"/>
        <v>2023</v>
      </c>
      <c r="N2118" s="5" t="str">
        <f t="shared" si="275"/>
        <v>Diciembre</v>
      </c>
      <c r="O2118" s="6" t="str">
        <f t="shared" si="276"/>
        <v>2024-1</v>
      </c>
      <c r="P2118" s="16">
        <v>0</v>
      </c>
      <c r="Q2118" s="16">
        <v>0</v>
      </c>
      <c r="R2118" s="5">
        <v>0</v>
      </c>
      <c r="S2118" s="5" t="s">
        <v>29</v>
      </c>
      <c r="T2118" s="5" t="str">
        <f t="shared" si="277"/>
        <v>417.6-2023-12-31</v>
      </c>
    </row>
    <row r="2119" spans="1:20" x14ac:dyDescent="0.3">
      <c r="A2119" s="25" t="s">
        <v>629</v>
      </c>
      <c r="B2119" s="23" t="s">
        <v>630</v>
      </c>
      <c r="C2119" s="5"/>
      <c r="D2119" s="5" t="s">
        <v>60</v>
      </c>
      <c r="E2119" s="5" t="s">
        <v>24</v>
      </c>
      <c r="F2119" s="6">
        <v>45291</v>
      </c>
      <c r="G2119" s="5">
        <v>100</v>
      </c>
      <c r="H2119" s="10">
        <v>98.75</v>
      </c>
      <c r="I2119" s="15">
        <f>IFERROR(IF((H2120/G2120)&gt;1.3,1.3,H2120/G2120),"")</f>
        <v>1.0430084745762711</v>
      </c>
      <c r="J2119" s="15">
        <f>IFERROR(IF((H2120/G2120)&gt;H2120/G2120,1.3,H2120/G2120),"")</f>
        <v>1.0430084745762711</v>
      </c>
      <c r="K2119" s="5" t="s">
        <v>25</v>
      </c>
      <c r="L2119" s="5" t="s">
        <v>25</v>
      </c>
      <c r="M2119" s="5">
        <f t="shared" si="274"/>
        <v>2024</v>
      </c>
      <c r="N2119" s="5" t="str">
        <f t="shared" si="275"/>
        <v>Junio</v>
      </c>
      <c r="O2119" s="6" t="str">
        <f t="shared" si="276"/>
        <v>2023-1</v>
      </c>
      <c r="P2119" s="16">
        <v>0</v>
      </c>
      <c r="Q2119" s="16">
        <v>0</v>
      </c>
      <c r="R2119" s="5">
        <v>0</v>
      </c>
      <c r="S2119" s="5" t="s">
        <v>29</v>
      </c>
      <c r="T2119" s="5" t="str">
        <f t="shared" si="277"/>
        <v>417.6-2024-06-30</v>
      </c>
    </row>
    <row r="2120" spans="1:20" x14ac:dyDescent="0.3">
      <c r="A2120" s="25" t="s">
        <v>629</v>
      </c>
      <c r="B2120" s="23" t="s">
        <v>630</v>
      </c>
      <c r="C2120" s="5"/>
      <c r="D2120" s="5" t="s">
        <v>60</v>
      </c>
      <c r="E2120" s="5" t="s">
        <v>24</v>
      </c>
      <c r="F2120" s="6">
        <v>45473</v>
      </c>
      <c r="G2120" s="5">
        <v>47.2</v>
      </c>
      <c r="H2120" s="5">
        <v>49.23</v>
      </c>
      <c r="I2120" s="15">
        <v>1</v>
      </c>
      <c r="J2120" s="15">
        <v>1</v>
      </c>
      <c r="K2120" s="5" t="s">
        <v>25</v>
      </c>
      <c r="L2120" s="5" t="s">
        <v>25</v>
      </c>
      <c r="M2120" s="5">
        <f t="shared" si="274"/>
        <v>2023</v>
      </c>
      <c r="N2120" s="5" t="str">
        <f t="shared" si="275"/>
        <v>Junio</v>
      </c>
      <c r="O2120" s="6" t="str">
        <f t="shared" si="276"/>
        <v>2023-2</v>
      </c>
      <c r="P2120" s="5">
        <v>0</v>
      </c>
      <c r="Q2120" s="5">
        <v>0</v>
      </c>
      <c r="R2120" s="5">
        <v>0</v>
      </c>
      <c r="S2120" s="5" t="s">
        <v>29</v>
      </c>
      <c r="T2120" s="5" t="str">
        <f t="shared" si="277"/>
        <v>418.1-2023-06-30</v>
      </c>
    </row>
    <row r="2121" spans="1:20" x14ac:dyDescent="0.3">
      <c r="A2121" s="25" t="s">
        <v>631</v>
      </c>
      <c r="B2121" s="23" t="s">
        <v>632</v>
      </c>
      <c r="C2121" s="5" t="s">
        <v>44</v>
      </c>
      <c r="D2121" s="5" t="s">
        <v>60</v>
      </c>
      <c r="E2121" s="5" t="s">
        <v>24</v>
      </c>
      <c r="F2121" s="6">
        <v>45107</v>
      </c>
      <c r="G2121" s="5">
        <v>43</v>
      </c>
      <c r="H2121" s="5">
        <v>46</v>
      </c>
      <c r="I2121" s="22">
        <f>H2122/G2122</f>
        <v>0.875</v>
      </c>
      <c r="J2121" s="15">
        <f>IFERROR(IF((H2122/G2122)&gt;H2122/G2122,1.3,H2122/G2122),"")</f>
        <v>0.875</v>
      </c>
      <c r="K2121" s="5" t="s">
        <v>25</v>
      </c>
      <c r="L2121" s="5" t="s">
        <v>25</v>
      </c>
      <c r="M2121" s="5">
        <f t="shared" si="274"/>
        <v>2023</v>
      </c>
      <c r="N2121" s="5" t="str">
        <f t="shared" si="275"/>
        <v>Diciembre</v>
      </c>
      <c r="O2121" s="6" t="str">
        <f t="shared" si="276"/>
        <v>2024-1</v>
      </c>
      <c r="P2121" s="16">
        <v>0</v>
      </c>
      <c r="Q2121" s="16">
        <v>0</v>
      </c>
      <c r="R2121" s="5">
        <v>0</v>
      </c>
      <c r="S2121" s="5" t="s">
        <v>29</v>
      </c>
      <c r="T2121" s="5" t="str">
        <f t="shared" si="277"/>
        <v>418.1-2023-12-31</v>
      </c>
    </row>
    <row r="2122" spans="1:20" x14ac:dyDescent="0.3">
      <c r="A2122" s="25" t="s">
        <v>631</v>
      </c>
      <c r="B2122" s="23" t="s">
        <v>632</v>
      </c>
      <c r="C2122" s="5" t="s">
        <v>44</v>
      </c>
      <c r="D2122" s="5" t="s">
        <v>60</v>
      </c>
      <c r="E2122" s="5" t="s">
        <v>24</v>
      </c>
      <c r="F2122" s="6">
        <v>45291</v>
      </c>
      <c r="G2122" s="5">
        <v>100</v>
      </c>
      <c r="H2122" s="10">
        <v>87.5</v>
      </c>
      <c r="I2122" s="15">
        <f>IFERROR(IF((H2123/G2123)&gt;1.3,1.3,H2123/G2123),"")</f>
        <v>1.3</v>
      </c>
      <c r="J2122" s="15">
        <f>IFERROR(IF((H2123/G2123)&gt;H2123/G2123,1.3,H2123/G2123),"")</f>
        <v>1.354864755752927</v>
      </c>
      <c r="K2122" s="5" t="s">
        <v>25</v>
      </c>
      <c r="L2122" s="5" t="s">
        <v>25</v>
      </c>
      <c r="M2122" s="5">
        <f t="shared" si="274"/>
        <v>2024</v>
      </c>
      <c r="N2122" s="5" t="str">
        <f t="shared" si="275"/>
        <v>Junio</v>
      </c>
      <c r="O2122" s="6" t="str">
        <f t="shared" si="276"/>
        <v>2023-1</v>
      </c>
      <c r="P2122" s="16">
        <v>0</v>
      </c>
      <c r="Q2122" s="16">
        <v>0</v>
      </c>
      <c r="R2122" s="5">
        <v>0</v>
      </c>
      <c r="S2122" s="5" t="s">
        <v>29</v>
      </c>
      <c r="T2122" s="5" t="str">
        <f t="shared" si="277"/>
        <v>418.1-2024-06-30</v>
      </c>
    </row>
    <row r="2123" spans="1:20" x14ac:dyDescent="0.3">
      <c r="A2123" s="25" t="s">
        <v>631</v>
      </c>
      <c r="B2123" s="23" t="s">
        <v>632</v>
      </c>
      <c r="C2123" s="5" t="s">
        <v>44</v>
      </c>
      <c r="D2123" s="5" t="s">
        <v>60</v>
      </c>
      <c r="E2123" s="5" t="s">
        <v>24</v>
      </c>
      <c r="F2123" s="6">
        <v>45473</v>
      </c>
      <c r="G2123" s="5">
        <v>49.54</v>
      </c>
      <c r="H2123" s="5">
        <v>67.12</v>
      </c>
      <c r="I2123" s="15">
        <v>1</v>
      </c>
      <c r="J2123" s="15">
        <v>1</v>
      </c>
      <c r="K2123" s="5" t="s">
        <v>25</v>
      </c>
      <c r="L2123" s="5" t="s">
        <v>25</v>
      </c>
      <c r="M2123" s="5">
        <f t="shared" si="274"/>
        <v>2023</v>
      </c>
      <c r="N2123" s="5" t="str">
        <f t="shared" si="275"/>
        <v>Junio</v>
      </c>
      <c r="O2123" s="6" t="str">
        <f t="shared" si="276"/>
        <v>2023-2</v>
      </c>
      <c r="P2123" s="5">
        <v>0</v>
      </c>
      <c r="Q2123" s="5">
        <v>0</v>
      </c>
      <c r="R2123" s="5">
        <v>0</v>
      </c>
      <c r="S2123" s="5" t="s">
        <v>29</v>
      </c>
      <c r="T2123" s="5" t="str">
        <f t="shared" si="277"/>
        <v>418.2-2023-06-30</v>
      </c>
    </row>
    <row r="2124" spans="1:20" x14ac:dyDescent="0.3">
      <c r="A2124" s="25" t="s">
        <v>633</v>
      </c>
      <c r="B2124" s="23" t="s">
        <v>634</v>
      </c>
      <c r="C2124" s="5" t="s">
        <v>85</v>
      </c>
      <c r="D2124" s="5" t="s">
        <v>60</v>
      </c>
      <c r="E2124" s="5" t="s">
        <v>24</v>
      </c>
      <c r="F2124" s="6">
        <v>45107</v>
      </c>
      <c r="G2124" s="5">
        <v>39</v>
      </c>
      <c r="H2124" s="5">
        <v>20</v>
      </c>
      <c r="I2124" s="22">
        <f>H2125/G2125</f>
        <v>0.86250000000000004</v>
      </c>
      <c r="J2124" s="15">
        <f>IFERROR(IF((H2125/G2125)&gt;H2125/G2125,1.3,H2125/G2125),"")</f>
        <v>0.86250000000000004</v>
      </c>
      <c r="K2124" s="5" t="s">
        <v>25</v>
      </c>
      <c r="L2124" s="5" t="s">
        <v>25</v>
      </c>
      <c r="M2124" s="5">
        <f t="shared" si="274"/>
        <v>2023</v>
      </c>
      <c r="N2124" s="5" t="str">
        <f t="shared" si="275"/>
        <v>Diciembre</v>
      </c>
      <c r="O2124" s="6" t="str">
        <f t="shared" si="276"/>
        <v>2024-1</v>
      </c>
      <c r="P2124" s="16">
        <v>0</v>
      </c>
      <c r="Q2124" s="16">
        <v>0</v>
      </c>
      <c r="R2124" s="5">
        <v>0</v>
      </c>
      <c r="S2124" s="5" t="s">
        <v>29</v>
      </c>
      <c r="T2124" s="5" t="str">
        <f t="shared" si="277"/>
        <v>418.2-2023-12-31</v>
      </c>
    </row>
    <row r="2125" spans="1:20" x14ac:dyDescent="0.3">
      <c r="A2125" s="25" t="s">
        <v>633</v>
      </c>
      <c r="B2125" s="23" t="s">
        <v>634</v>
      </c>
      <c r="C2125" s="5" t="s">
        <v>85</v>
      </c>
      <c r="D2125" s="5" t="s">
        <v>60</v>
      </c>
      <c r="E2125" s="5" t="s">
        <v>24</v>
      </c>
      <c r="F2125" s="6">
        <v>45291</v>
      </c>
      <c r="G2125" s="5">
        <v>100</v>
      </c>
      <c r="H2125" s="10">
        <v>86.25</v>
      </c>
      <c r="I2125" s="15">
        <f>IFERROR(IF((H2126/G2126)&gt;1.3,1.3,H2126/G2126),"")</f>
        <v>0.68095557043983035</v>
      </c>
      <c r="J2125" s="15">
        <f>IFERROR(IF((H2126/G2126)&gt;H2126/G2126,1.3,H2126/G2126),"")</f>
        <v>0.68095557043983035</v>
      </c>
      <c r="K2125" s="5" t="s">
        <v>25</v>
      </c>
      <c r="L2125" s="5" t="s">
        <v>25</v>
      </c>
      <c r="M2125" s="5">
        <f t="shared" si="274"/>
        <v>2024</v>
      </c>
      <c r="N2125" s="5" t="str">
        <f t="shared" si="275"/>
        <v>Junio</v>
      </c>
      <c r="O2125" s="6" t="str">
        <f t="shared" si="276"/>
        <v>2023-1</v>
      </c>
      <c r="P2125" s="16">
        <v>0</v>
      </c>
      <c r="Q2125" s="16">
        <v>0</v>
      </c>
      <c r="R2125" s="5">
        <v>0</v>
      </c>
      <c r="S2125" s="5" t="s">
        <v>29</v>
      </c>
      <c r="T2125" s="5" t="str">
        <f t="shared" si="277"/>
        <v>418.2-2024-06-30</v>
      </c>
    </row>
    <row r="2126" spans="1:20" x14ac:dyDescent="0.3">
      <c r="A2126" s="25" t="s">
        <v>633</v>
      </c>
      <c r="B2126" s="23" t="s">
        <v>634</v>
      </c>
      <c r="C2126" s="5" t="s">
        <v>85</v>
      </c>
      <c r="D2126" s="5" t="s">
        <v>60</v>
      </c>
      <c r="E2126" s="5" t="s">
        <v>24</v>
      </c>
      <c r="F2126" s="6">
        <v>45473</v>
      </c>
      <c r="G2126" s="5">
        <v>89.58</v>
      </c>
      <c r="H2126" s="5">
        <v>61</v>
      </c>
      <c r="I2126" s="15">
        <v>0.68095557043983035</v>
      </c>
      <c r="J2126" s="15">
        <v>0.68095557043983035</v>
      </c>
      <c r="K2126" s="5" t="s">
        <v>25</v>
      </c>
      <c r="L2126" s="5" t="s">
        <v>25</v>
      </c>
      <c r="M2126" s="5">
        <f t="shared" si="274"/>
        <v>2023</v>
      </c>
      <c r="N2126" s="5" t="str">
        <f t="shared" si="275"/>
        <v>Junio</v>
      </c>
      <c r="O2126" s="6" t="str">
        <f t="shared" si="276"/>
        <v>2023-2</v>
      </c>
      <c r="P2126" s="5">
        <v>0</v>
      </c>
      <c r="Q2126" s="5">
        <v>0</v>
      </c>
      <c r="R2126" s="5">
        <v>0</v>
      </c>
      <c r="S2126" s="5" t="s">
        <v>29</v>
      </c>
      <c r="T2126" s="5" t="str">
        <f t="shared" si="277"/>
        <v>418.3-2023-06-30</v>
      </c>
    </row>
    <row r="2127" spans="1:20" x14ac:dyDescent="0.3">
      <c r="A2127" s="25" t="s">
        <v>635</v>
      </c>
      <c r="B2127" s="23" t="s">
        <v>636</v>
      </c>
      <c r="C2127" s="5" t="s">
        <v>110</v>
      </c>
      <c r="D2127" s="5" t="s">
        <v>60</v>
      </c>
      <c r="E2127" s="5" t="s">
        <v>24</v>
      </c>
      <c r="F2127" s="6">
        <v>45107</v>
      </c>
      <c r="G2127" s="5">
        <v>56</v>
      </c>
      <c r="H2127" s="5">
        <v>63</v>
      </c>
      <c r="I2127" s="8">
        <f>IF(IFERROR(H2128/G2128,"")&gt;130%,130%,H2128/G2128)</f>
        <v>0.90949999999999998</v>
      </c>
      <c r="J2127" s="15">
        <f>IFERROR(IF((H2128/G2128)&gt;H2128/G2128,1.3,H2128/G2128),"")</f>
        <v>0.90949999999999998</v>
      </c>
      <c r="K2127" s="5" t="s">
        <v>25</v>
      </c>
      <c r="L2127" s="5" t="s">
        <v>25</v>
      </c>
      <c r="M2127" s="5">
        <f t="shared" si="274"/>
        <v>2023</v>
      </c>
      <c r="N2127" s="5" t="str">
        <f t="shared" si="275"/>
        <v>Diciembre</v>
      </c>
      <c r="O2127" s="6" t="str">
        <f t="shared" si="276"/>
        <v>2024-1</v>
      </c>
      <c r="P2127" s="16">
        <v>0</v>
      </c>
      <c r="Q2127" s="16">
        <v>0</v>
      </c>
      <c r="R2127" s="5">
        <v>0</v>
      </c>
      <c r="S2127" s="5" t="s">
        <v>29</v>
      </c>
      <c r="T2127" s="5" t="str">
        <f t="shared" si="277"/>
        <v>418.3-2023-12-31</v>
      </c>
    </row>
    <row r="2128" spans="1:20" x14ac:dyDescent="0.3">
      <c r="A2128" s="25" t="s">
        <v>635</v>
      </c>
      <c r="B2128" s="23" t="s">
        <v>636</v>
      </c>
      <c r="C2128" s="5" t="s">
        <v>110</v>
      </c>
      <c r="D2128" s="5" t="s">
        <v>60</v>
      </c>
      <c r="E2128" s="5" t="s">
        <v>24</v>
      </c>
      <c r="F2128" s="6">
        <v>45291</v>
      </c>
      <c r="G2128" s="5">
        <v>100</v>
      </c>
      <c r="H2128" s="10">
        <v>90.95</v>
      </c>
      <c r="I2128" s="15">
        <f>IFERROR(IF((H2129/G2129)&gt;1.3,1.3,H2129/G2129),"")</f>
        <v>1.0676156583629894</v>
      </c>
      <c r="J2128" s="15">
        <f>IFERROR(IF((H2129/G2129)&gt;H2129/G2129,1.3,H2129/G2129),"")</f>
        <v>1.0676156583629894</v>
      </c>
      <c r="K2128" s="5" t="s">
        <v>25</v>
      </c>
      <c r="L2128" s="5" t="s">
        <v>25</v>
      </c>
      <c r="M2128" s="5">
        <f t="shared" si="274"/>
        <v>2024</v>
      </c>
      <c r="N2128" s="5" t="str">
        <f t="shared" si="275"/>
        <v>Junio</v>
      </c>
      <c r="O2128" s="6" t="str">
        <f t="shared" si="276"/>
        <v>2023-1</v>
      </c>
      <c r="P2128" s="16">
        <v>0</v>
      </c>
      <c r="Q2128" s="16">
        <v>0</v>
      </c>
      <c r="R2128" s="5">
        <v>0</v>
      </c>
      <c r="S2128" s="5" t="s">
        <v>29</v>
      </c>
      <c r="T2128" s="5" t="str">
        <f t="shared" si="277"/>
        <v>418.3-2024-06-30</v>
      </c>
    </row>
    <row r="2129" spans="1:20" x14ac:dyDescent="0.3">
      <c r="A2129" s="25" t="s">
        <v>635</v>
      </c>
      <c r="B2129" s="23" t="s">
        <v>636</v>
      </c>
      <c r="C2129" s="5" t="s">
        <v>110</v>
      </c>
      <c r="D2129" s="5" t="s">
        <v>60</v>
      </c>
      <c r="E2129" s="5" t="s">
        <v>24</v>
      </c>
      <c r="F2129" s="6">
        <v>45473</v>
      </c>
      <c r="G2129" s="5">
        <v>42.15</v>
      </c>
      <c r="H2129" s="5">
        <v>45</v>
      </c>
      <c r="I2129" s="15">
        <v>1</v>
      </c>
      <c r="J2129" s="15">
        <v>1</v>
      </c>
      <c r="K2129" s="5" t="s">
        <v>25</v>
      </c>
      <c r="L2129" s="5" t="s">
        <v>25</v>
      </c>
      <c r="M2129" s="5">
        <f t="shared" si="274"/>
        <v>2023</v>
      </c>
      <c r="N2129" s="5" t="str">
        <f t="shared" si="275"/>
        <v>Junio</v>
      </c>
      <c r="O2129" s="6" t="str">
        <f t="shared" si="276"/>
        <v>2023-2</v>
      </c>
      <c r="P2129" s="5">
        <v>0</v>
      </c>
      <c r="Q2129" s="5">
        <v>0</v>
      </c>
      <c r="R2129" s="5">
        <v>0</v>
      </c>
      <c r="S2129" s="5" t="s">
        <v>29</v>
      </c>
      <c r="T2129" s="5" t="str">
        <f t="shared" si="277"/>
        <v>418.4-2023-06-30</v>
      </c>
    </row>
    <row r="2130" spans="1:20" x14ac:dyDescent="0.3">
      <c r="A2130" s="25" t="s">
        <v>637</v>
      </c>
      <c r="B2130" s="23" t="s">
        <v>638</v>
      </c>
      <c r="C2130" s="5" t="s">
        <v>127</v>
      </c>
      <c r="D2130" s="5" t="s">
        <v>60</v>
      </c>
      <c r="E2130" s="5" t="s">
        <v>24</v>
      </c>
      <c r="F2130" s="6">
        <v>45107</v>
      </c>
      <c r="G2130" s="5">
        <v>67</v>
      </c>
      <c r="H2130" s="5">
        <v>61</v>
      </c>
      <c r="I2130" s="22">
        <f>H2131/G2131</f>
        <v>0.99780000000000002</v>
      </c>
      <c r="J2130" s="15">
        <f>IFERROR(IF((H2131/G2131)&gt;H2131/G2131,1.3,H2131/G2131),"")</f>
        <v>0.99780000000000002</v>
      </c>
      <c r="K2130" s="5" t="s">
        <v>25</v>
      </c>
      <c r="L2130" s="5" t="s">
        <v>25</v>
      </c>
      <c r="M2130" s="5">
        <f t="shared" si="274"/>
        <v>2023</v>
      </c>
      <c r="N2130" s="5" t="str">
        <f t="shared" si="275"/>
        <v>Diciembre</v>
      </c>
      <c r="O2130" s="6" t="str">
        <f t="shared" si="276"/>
        <v>2024-1</v>
      </c>
      <c r="P2130" s="16">
        <v>0</v>
      </c>
      <c r="Q2130" s="16">
        <v>0</v>
      </c>
      <c r="R2130" s="5">
        <v>0</v>
      </c>
      <c r="S2130" s="5" t="s">
        <v>29</v>
      </c>
      <c r="T2130" s="5" t="str">
        <f t="shared" si="277"/>
        <v>418.4-2023-12-31</v>
      </c>
    </row>
    <row r="2131" spans="1:20" x14ac:dyDescent="0.3">
      <c r="A2131" s="25" t="s">
        <v>637</v>
      </c>
      <c r="B2131" s="23" t="s">
        <v>638</v>
      </c>
      <c r="C2131" s="5" t="s">
        <v>127</v>
      </c>
      <c r="D2131" s="5" t="s">
        <v>60</v>
      </c>
      <c r="E2131" s="5" t="s">
        <v>24</v>
      </c>
      <c r="F2131" s="6">
        <v>45291</v>
      </c>
      <c r="G2131" s="5">
        <v>100</v>
      </c>
      <c r="H2131" s="10">
        <v>99.78</v>
      </c>
      <c r="I2131" s="15">
        <f>IFERROR(IF((H2132/G2132)&gt;1.3,1.3,H2132/G2132),"")</f>
        <v>1.0986892829606785</v>
      </c>
      <c r="J2131" s="15">
        <f>IFERROR(IF((H2132/G2132)&gt;H2132/G2132,1.3,H2132/G2132),"")</f>
        <v>1.0986892829606785</v>
      </c>
      <c r="K2131" s="5" t="s">
        <v>25</v>
      </c>
      <c r="L2131" s="5" t="s">
        <v>25</v>
      </c>
      <c r="M2131" s="5">
        <f t="shared" si="274"/>
        <v>2024</v>
      </c>
      <c r="N2131" s="5" t="str">
        <f t="shared" si="275"/>
        <v>Junio</v>
      </c>
      <c r="O2131" s="6" t="str">
        <f t="shared" si="276"/>
        <v>2023-1</v>
      </c>
      <c r="P2131" s="16">
        <v>0</v>
      </c>
      <c r="Q2131" s="16">
        <v>0</v>
      </c>
      <c r="R2131" s="5">
        <v>0</v>
      </c>
      <c r="S2131" s="5" t="s">
        <v>29</v>
      </c>
      <c r="T2131" s="5" t="str">
        <f t="shared" si="277"/>
        <v>418.4-2024-06-30</v>
      </c>
    </row>
    <row r="2132" spans="1:20" x14ac:dyDescent="0.3">
      <c r="A2132" s="25" t="s">
        <v>637</v>
      </c>
      <c r="B2132" s="23" t="s">
        <v>638</v>
      </c>
      <c r="C2132" s="5" t="s">
        <v>127</v>
      </c>
      <c r="D2132" s="5" t="s">
        <v>60</v>
      </c>
      <c r="E2132" s="5" t="s">
        <v>24</v>
      </c>
      <c r="F2132" s="6">
        <v>45473</v>
      </c>
      <c r="G2132" s="5">
        <v>51.88</v>
      </c>
      <c r="H2132" s="5">
        <v>57</v>
      </c>
      <c r="I2132" s="15">
        <v>1</v>
      </c>
      <c r="J2132" s="15">
        <v>1</v>
      </c>
      <c r="K2132" s="5" t="s">
        <v>25</v>
      </c>
      <c r="L2132" s="5" t="s">
        <v>25</v>
      </c>
      <c r="M2132" s="5">
        <f t="shared" si="274"/>
        <v>2023</v>
      </c>
      <c r="N2132" s="5" t="str">
        <f t="shared" si="275"/>
        <v>Junio</v>
      </c>
      <c r="O2132" s="6" t="str">
        <f t="shared" si="276"/>
        <v>2023-2</v>
      </c>
      <c r="P2132" s="5">
        <v>0</v>
      </c>
      <c r="Q2132" s="5">
        <v>0</v>
      </c>
      <c r="R2132" s="5">
        <v>0</v>
      </c>
      <c r="S2132" s="5" t="s">
        <v>29</v>
      </c>
      <c r="T2132" s="5" t="str">
        <f t="shared" si="277"/>
        <v>418.5-2023-06-30</v>
      </c>
    </row>
    <row r="2133" spans="1:20" x14ac:dyDescent="0.3">
      <c r="A2133" s="25" t="s">
        <v>639</v>
      </c>
      <c r="B2133" s="23" t="s">
        <v>640</v>
      </c>
      <c r="C2133" s="5" t="s">
        <v>227</v>
      </c>
      <c r="D2133" s="5" t="s">
        <v>60</v>
      </c>
      <c r="E2133" s="5" t="s">
        <v>24</v>
      </c>
      <c r="F2133" s="6">
        <v>45107</v>
      </c>
      <c r="G2133" s="5">
        <v>56</v>
      </c>
      <c r="H2133" s="5">
        <v>70</v>
      </c>
      <c r="I2133" s="22">
        <f>H2134/G2134</f>
        <v>1</v>
      </c>
      <c r="J2133" s="15">
        <f>IFERROR(IF((H2134/G2134)&gt;H2134/G2134,1.3,H2134/G2134),"")</f>
        <v>1</v>
      </c>
      <c r="K2133" s="5" t="s">
        <v>25</v>
      </c>
      <c r="L2133" s="5" t="s">
        <v>25</v>
      </c>
      <c r="M2133" s="5">
        <f t="shared" si="274"/>
        <v>2023</v>
      </c>
      <c r="N2133" s="5" t="str">
        <f t="shared" si="275"/>
        <v>Diciembre</v>
      </c>
      <c r="O2133" s="6" t="str">
        <f t="shared" si="276"/>
        <v>2024-1</v>
      </c>
      <c r="P2133" s="16">
        <v>0</v>
      </c>
      <c r="Q2133" s="16">
        <v>0</v>
      </c>
      <c r="R2133" s="5">
        <v>0</v>
      </c>
      <c r="S2133" s="5" t="s">
        <v>29</v>
      </c>
      <c r="T2133" s="5" t="str">
        <f t="shared" si="277"/>
        <v>418.5-2023-12-31</v>
      </c>
    </row>
    <row r="2134" spans="1:20" x14ac:dyDescent="0.3">
      <c r="A2134" s="25" t="s">
        <v>639</v>
      </c>
      <c r="B2134" s="23" t="s">
        <v>640</v>
      </c>
      <c r="C2134" s="5" t="s">
        <v>227</v>
      </c>
      <c r="D2134" s="5" t="s">
        <v>60</v>
      </c>
      <c r="E2134" s="5" t="s">
        <v>24</v>
      </c>
      <c r="F2134" s="6">
        <v>45291</v>
      </c>
      <c r="G2134" s="5">
        <v>100</v>
      </c>
      <c r="H2134" s="10">
        <v>100</v>
      </c>
      <c r="I2134" s="15">
        <f>IFERROR(IF((H2135/G2135)&gt;1.3,1.3,H2135/G2135),"")</f>
        <v>0.86423010951312829</v>
      </c>
      <c r="J2134" s="15">
        <f>IFERROR(IF((H2135/G2135)&gt;H2135/G2135,1.3,H2135/G2135),"")</f>
        <v>0.86423010951312829</v>
      </c>
      <c r="K2134" s="5" t="s">
        <v>25</v>
      </c>
      <c r="L2134" s="5" t="s">
        <v>25</v>
      </c>
      <c r="M2134" s="5">
        <f t="shared" si="274"/>
        <v>2024</v>
      </c>
      <c r="N2134" s="5" t="str">
        <f t="shared" si="275"/>
        <v>Junio</v>
      </c>
      <c r="O2134" s="6" t="str">
        <f t="shared" si="276"/>
        <v>2023-1</v>
      </c>
      <c r="P2134" s="16">
        <v>0</v>
      </c>
      <c r="Q2134" s="16">
        <v>0</v>
      </c>
      <c r="R2134" s="5">
        <v>0</v>
      </c>
      <c r="S2134" s="5" t="s">
        <v>29</v>
      </c>
      <c r="T2134" s="5" t="str">
        <f t="shared" si="277"/>
        <v>418.5-2024-06-30</v>
      </c>
    </row>
    <row r="2135" spans="1:20" x14ac:dyDescent="0.3">
      <c r="A2135" s="25" t="s">
        <v>639</v>
      </c>
      <c r="B2135" s="23" t="s">
        <v>640</v>
      </c>
      <c r="C2135" s="5" t="s">
        <v>227</v>
      </c>
      <c r="D2135" s="5" t="s">
        <v>60</v>
      </c>
      <c r="E2135" s="5" t="s">
        <v>24</v>
      </c>
      <c r="F2135" s="6">
        <v>45473</v>
      </c>
      <c r="G2135" s="5">
        <v>75.790000000000006</v>
      </c>
      <c r="H2135" s="5">
        <v>65.5</v>
      </c>
      <c r="I2135" s="15">
        <v>0.86423010951312829</v>
      </c>
      <c r="J2135" s="15">
        <v>0.86423010951312829</v>
      </c>
      <c r="K2135" s="5" t="s">
        <v>25</v>
      </c>
      <c r="L2135" s="5" t="s">
        <v>25</v>
      </c>
      <c r="M2135" s="5">
        <f t="shared" si="274"/>
        <v>2023</v>
      </c>
      <c r="N2135" s="5" t="str">
        <f t="shared" si="275"/>
        <v>Junio</v>
      </c>
      <c r="O2135" s="6" t="str">
        <f t="shared" si="276"/>
        <v>2023-2</v>
      </c>
      <c r="P2135" s="5">
        <v>0</v>
      </c>
      <c r="Q2135" s="5">
        <v>0</v>
      </c>
      <c r="R2135" s="5">
        <v>0</v>
      </c>
      <c r="S2135" s="5" t="s">
        <v>29</v>
      </c>
      <c r="T2135" s="5" t="str">
        <f t="shared" si="277"/>
        <v>418.6-2023-06-30</v>
      </c>
    </row>
    <row r="2136" spans="1:20" x14ac:dyDescent="0.3">
      <c r="A2136" s="25" t="s">
        <v>641</v>
      </c>
      <c r="B2136" s="23" t="s">
        <v>642</v>
      </c>
      <c r="C2136" s="5" t="s">
        <v>22</v>
      </c>
      <c r="D2136" s="5" t="s">
        <v>60</v>
      </c>
      <c r="E2136" s="5" t="s">
        <v>24</v>
      </c>
      <c r="F2136" s="6">
        <v>45107</v>
      </c>
      <c r="G2136" s="5">
        <v>56</v>
      </c>
      <c r="H2136" s="5">
        <v>66</v>
      </c>
      <c r="I2136" s="22">
        <f>H2137/G2137</f>
        <v>1</v>
      </c>
      <c r="J2136" s="15">
        <f>IFERROR(IF((H2137/G2137)&gt;H2137/G2137,1.3,H2137/G2137),"")</f>
        <v>1</v>
      </c>
      <c r="K2136" s="5" t="s">
        <v>25</v>
      </c>
      <c r="L2136" s="5" t="s">
        <v>25</v>
      </c>
      <c r="M2136" s="5">
        <f t="shared" si="274"/>
        <v>2023</v>
      </c>
      <c r="N2136" s="5" t="str">
        <f t="shared" si="275"/>
        <v>Diciembre</v>
      </c>
      <c r="O2136" s="6" t="str">
        <f t="shared" si="276"/>
        <v>2024-1</v>
      </c>
      <c r="P2136" s="16">
        <v>0</v>
      </c>
      <c r="Q2136" s="16">
        <v>0</v>
      </c>
      <c r="R2136" s="5">
        <v>0</v>
      </c>
      <c r="S2136" s="5" t="s">
        <v>29</v>
      </c>
      <c r="T2136" s="5" t="str">
        <f t="shared" si="277"/>
        <v>418.6-2023-12-31</v>
      </c>
    </row>
    <row r="2137" spans="1:20" x14ac:dyDescent="0.3">
      <c r="A2137" s="25" t="s">
        <v>641</v>
      </c>
      <c r="B2137" s="23" t="s">
        <v>642</v>
      </c>
      <c r="C2137" s="5" t="s">
        <v>22</v>
      </c>
      <c r="D2137" s="5" t="s">
        <v>60</v>
      </c>
      <c r="E2137" s="5" t="s">
        <v>24</v>
      </c>
      <c r="F2137" s="6">
        <v>45291</v>
      </c>
      <c r="G2137" s="5">
        <v>100</v>
      </c>
      <c r="H2137" s="10">
        <v>100</v>
      </c>
      <c r="I2137" s="15">
        <f>IFERROR(IF((H2138/G2138)&gt;1.3,1.3,H2138/G2138),"")</f>
        <v>0.83035258048032701</v>
      </c>
      <c r="J2137" s="15">
        <f>IFERROR(IF((H2138/G2138)&gt;H2138/G2138,1.3,H2138/G2138),"")</f>
        <v>0.83035258048032701</v>
      </c>
      <c r="K2137" s="5" t="s">
        <v>25</v>
      </c>
      <c r="L2137" s="5" t="s">
        <v>25</v>
      </c>
      <c r="M2137" s="5">
        <f t="shared" si="274"/>
        <v>2024</v>
      </c>
      <c r="N2137" s="5" t="str">
        <f t="shared" si="275"/>
        <v>Junio</v>
      </c>
      <c r="O2137" s="6" t="str">
        <f t="shared" si="276"/>
        <v>2023-1</v>
      </c>
      <c r="P2137" s="16">
        <v>0</v>
      </c>
      <c r="Q2137" s="16">
        <v>0</v>
      </c>
      <c r="R2137" s="5">
        <v>0</v>
      </c>
      <c r="S2137" s="5" t="s">
        <v>29</v>
      </c>
      <c r="T2137" s="5" t="str">
        <f t="shared" si="277"/>
        <v>418.6-2024-06-30</v>
      </c>
    </row>
    <row r="2138" spans="1:20" x14ac:dyDescent="0.3">
      <c r="A2138" s="25" t="s">
        <v>641</v>
      </c>
      <c r="B2138" s="23" t="s">
        <v>642</v>
      </c>
      <c r="C2138" s="5" t="s">
        <v>22</v>
      </c>
      <c r="D2138" s="5" t="s">
        <v>60</v>
      </c>
      <c r="E2138" s="5" t="s">
        <v>24</v>
      </c>
      <c r="F2138" s="6">
        <v>45473</v>
      </c>
      <c r="G2138" s="5">
        <v>19.57</v>
      </c>
      <c r="H2138" s="5">
        <v>16.25</v>
      </c>
      <c r="I2138" s="15">
        <v>0.83035258048032701</v>
      </c>
      <c r="J2138" s="15">
        <v>0.83035258048032701</v>
      </c>
      <c r="K2138" s="5" t="s">
        <v>25</v>
      </c>
      <c r="L2138" s="5" t="s">
        <v>25</v>
      </c>
      <c r="M2138" s="5">
        <f t="shared" si="274"/>
        <v>2023</v>
      </c>
      <c r="N2138" s="5" t="str">
        <f t="shared" si="275"/>
        <v>Junio</v>
      </c>
      <c r="O2138" s="6" t="str">
        <f t="shared" si="276"/>
        <v>2023-2</v>
      </c>
      <c r="P2138" s="5">
        <v>0</v>
      </c>
      <c r="Q2138" s="5">
        <v>0</v>
      </c>
      <c r="R2138" s="5">
        <v>0</v>
      </c>
      <c r="S2138" s="5" t="s">
        <v>29</v>
      </c>
      <c r="T2138" s="5" t="str">
        <f t="shared" si="277"/>
        <v>418.7-2023-06-30</v>
      </c>
    </row>
    <row r="2139" spans="1:20" x14ac:dyDescent="0.3">
      <c r="A2139" s="25" t="s">
        <v>643</v>
      </c>
      <c r="B2139" s="23" t="s">
        <v>644</v>
      </c>
      <c r="C2139" s="5" t="s">
        <v>484</v>
      </c>
      <c r="D2139" s="5" t="s">
        <v>60</v>
      </c>
      <c r="E2139" s="5" t="s">
        <v>24</v>
      </c>
      <c r="F2139" s="6">
        <v>45107</v>
      </c>
      <c r="G2139" s="5">
        <v>61</v>
      </c>
      <c r="H2139" s="5">
        <v>69</v>
      </c>
      <c r="I2139" s="22">
        <f>H2140/G2140</f>
        <v>1</v>
      </c>
      <c r="J2139" s="15">
        <f>IFERROR(IF((H2140/G2140)&gt;H2140/G2140,1.3,H2140/G2140),"")</f>
        <v>1</v>
      </c>
      <c r="K2139" s="5" t="s">
        <v>25</v>
      </c>
      <c r="L2139" s="5" t="s">
        <v>25</v>
      </c>
      <c r="M2139" s="5">
        <f t="shared" si="274"/>
        <v>2023</v>
      </c>
      <c r="N2139" s="5" t="str">
        <f t="shared" si="275"/>
        <v>Diciembre</v>
      </c>
      <c r="O2139" s="6" t="str">
        <f t="shared" si="276"/>
        <v>2024-1</v>
      </c>
      <c r="P2139" s="16">
        <v>0</v>
      </c>
      <c r="Q2139" s="16">
        <v>0</v>
      </c>
      <c r="R2139" s="5">
        <v>0</v>
      </c>
      <c r="S2139" s="5" t="s">
        <v>29</v>
      </c>
      <c r="T2139" s="5" t="str">
        <f t="shared" si="277"/>
        <v>418.7-2023-12-31</v>
      </c>
    </row>
    <row r="2140" spans="1:20" x14ac:dyDescent="0.3">
      <c r="A2140" s="25" t="s">
        <v>643</v>
      </c>
      <c r="B2140" s="23" t="s">
        <v>644</v>
      </c>
      <c r="C2140" s="5" t="s">
        <v>484</v>
      </c>
      <c r="D2140" s="5" t="s">
        <v>60</v>
      </c>
      <c r="E2140" s="5" t="s">
        <v>24</v>
      </c>
      <c r="F2140" s="6">
        <v>45291</v>
      </c>
      <c r="G2140" s="5">
        <v>100</v>
      </c>
      <c r="H2140" s="10">
        <v>100</v>
      </c>
      <c r="I2140" s="15">
        <f>IFERROR(IF((H2141/G2141)&gt;1.3,1.3,H2141/G2141),"")</f>
        <v>1.0600343053173242</v>
      </c>
      <c r="J2140" s="15">
        <f>IFERROR(IF((H2141/G2141)&gt;H2141/G2141,1.3,H2141/G2141),"")</f>
        <v>1.0600343053173242</v>
      </c>
      <c r="K2140" s="5" t="s">
        <v>25</v>
      </c>
      <c r="L2140" s="5" t="s">
        <v>25</v>
      </c>
      <c r="M2140" s="5">
        <f t="shared" si="274"/>
        <v>2024</v>
      </c>
      <c r="N2140" s="5" t="str">
        <f t="shared" si="275"/>
        <v>Junio</v>
      </c>
      <c r="O2140" s="6" t="str">
        <f t="shared" si="276"/>
        <v>2023-1</v>
      </c>
      <c r="P2140" s="16">
        <v>0</v>
      </c>
      <c r="Q2140" s="16">
        <v>0</v>
      </c>
      <c r="R2140" s="5">
        <v>0</v>
      </c>
      <c r="S2140" s="5" t="s">
        <v>29</v>
      </c>
      <c r="T2140" s="5" t="str">
        <f t="shared" si="277"/>
        <v>418.7-2024-06-30</v>
      </c>
    </row>
    <row r="2141" spans="1:20" x14ac:dyDescent="0.3">
      <c r="A2141" s="25" t="s">
        <v>643</v>
      </c>
      <c r="B2141" s="23" t="s">
        <v>644</v>
      </c>
      <c r="C2141" s="5" t="s">
        <v>484</v>
      </c>
      <c r="D2141" s="5" t="s">
        <v>60</v>
      </c>
      <c r="E2141" s="5" t="s">
        <v>24</v>
      </c>
      <c r="F2141" s="6">
        <v>45473</v>
      </c>
      <c r="G2141" s="5">
        <v>64.13</v>
      </c>
      <c r="H2141" s="5">
        <v>67.98</v>
      </c>
      <c r="I2141" s="15">
        <v>1</v>
      </c>
      <c r="J2141" s="15">
        <v>1</v>
      </c>
      <c r="K2141" s="5" t="s">
        <v>25</v>
      </c>
      <c r="L2141" s="5" t="s">
        <v>25</v>
      </c>
      <c r="M2141" s="5">
        <f t="shared" si="274"/>
        <v>2023</v>
      </c>
      <c r="N2141" s="5" t="str">
        <f t="shared" si="275"/>
        <v>Junio</v>
      </c>
      <c r="O2141" s="6" t="str">
        <f t="shared" si="276"/>
        <v>2023-2</v>
      </c>
      <c r="P2141" s="5">
        <v>0</v>
      </c>
      <c r="Q2141" s="5">
        <v>0</v>
      </c>
      <c r="R2141" s="5">
        <v>0</v>
      </c>
      <c r="S2141" s="5" t="s">
        <v>29</v>
      </c>
      <c r="T2141" s="5" t="str">
        <f t="shared" si="277"/>
        <v>418.8-2023-06-30</v>
      </c>
    </row>
    <row r="2142" spans="1:20" x14ac:dyDescent="0.3">
      <c r="A2142" s="25" t="s">
        <v>645</v>
      </c>
      <c r="B2142" s="23" t="s">
        <v>646</v>
      </c>
      <c r="C2142" s="5" t="s">
        <v>484</v>
      </c>
      <c r="D2142" s="5" t="s">
        <v>60</v>
      </c>
      <c r="E2142" s="5" t="s">
        <v>24</v>
      </c>
      <c r="F2142" s="6">
        <v>45107</v>
      </c>
      <c r="G2142" s="5">
        <v>64</v>
      </c>
      <c r="H2142" s="5">
        <v>66</v>
      </c>
      <c r="I2142" s="22">
        <f>H2143/G2143</f>
        <v>0.97739999999999994</v>
      </c>
      <c r="J2142" s="15">
        <f>IFERROR(IF((H2143/G2143)&gt;H2143/G2143,1.3,H2143/G2143),"")</f>
        <v>0.97739999999999994</v>
      </c>
      <c r="K2142" s="5" t="s">
        <v>25</v>
      </c>
      <c r="L2142" s="5" t="s">
        <v>25</v>
      </c>
      <c r="M2142" s="5">
        <f t="shared" si="274"/>
        <v>2023</v>
      </c>
      <c r="N2142" s="5" t="str">
        <f t="shared" si="275"/>
        <v>Diciembre</v>
      </c>
      <c r="O2142" s="6" t="str">
        <f t="shared" si="276"/>
        <v>2024-1</v>
      </c>
      <c r="P2142" s="16">
        <v>0</v>
      </c>
      <c r="Q2142" s="16">
        <v>0</v>
      </c>
      <c r="R2142" s="5">
        <v>0</v>
      </c>
      <c r="S2142" s="5" t="s">
        <v>29</v>
      </c>
      <c r="T2142" s="5" t="str">
        <f t="shared" si="277"/>
        <v>418.8-2023-12-31</v>
      </c>
    </row>
    <row r="2143" spans="1:20" x14ac:dyDescent="0.3">
      <c r="A2143" s="25" t="s">
        <v>645</v>
      </c>
      <c r="B2143" s="23" t="s">
        <v>646</v>
      </c>
      <c r="C2143" s="5" t="s">
        <v>484</v>
      </c>
      <c r="D2143" s="5" t="s">
        <v>60</v>
      </c>
      <c r="E2143" s="5" t="s">
        <v>24</v>
      </c>
      <c r="F2143" s="6">
        <v>45291</v>
      </c>
      <c r="G2143" s="5">
        <v>100</v>
      </c>
      <c r="H2143" s="10">
        <v>97.74</v>
      </c>
      <c r="I2143" s="15">
        <f>IFERROR(IF((H2144/G2144)&gt;1.3,1.3,H2144/G2144),"")</f>
        <v>1.0946149974836437</v>
      </c>
      <c r="J2143" s="15">
        <f>IFERROR(IF((H2144/G2144)&gt;H2144/G2144,1.3,H2144/G2144),"")</f>
        <v>1.0946149974836437</v>
      </c>
      <c r="K2143" s="5" t="s">
        <v>25</v>
      </c>
      <c r="L2143" s="5" t="s">
        <v>25</v>
      </c>
      <c r="M2143" s="5">
        <f t="shared" si="274"/>
        <v>2024</v>
      </c>
      <c r="N2143" s="5" t="str">
        <f t="shared" si="275"/>
        <v>Junio</v>
      </c>
      <c r="O2143" s="6" t="str">
        <f t="shared" si="276"/>
        <v>2023-1</v>
      </c>
      <c r="P2143" s="16">
        <v>0</v>
      </c>
      <c r="Q2143" s="16">
        <v>0</v>
      </c>
      <c r="R2143" s="5">
        <v>0</v>
      </c>
      <c r="S2143" s="5" t="s">
        <v>29</v>
      </c>
      <c r="T2143" s="5" t="str">
        <f t="shared" si="277"/>
        <v>418.8-2024-06-30</v>
      </c>
    </row>
    <row r="2144" spans="1:20" x14ac:dyDescent="0.3">
      <c r="A2144" s="25" t="s">
        <v>645</v>
      </c>
      <c r="B2144" s="23" t="s">
        <v>646</v>
      </c>
      <c r="C2144" s="5" t="s">
        <v>484</v>
      </c>
      <c r="D2144" s="5" t="s">
        <v>60</v>
      </c>
      <c r="E2144" s="5" t="s">
        <v>24</v>
      </c>
      <c r="F2144" s="6">
        <v>45473</v>
      </c>
      <c r="G2144" s="5">
        <v>59.61</v>
      </c>
      <c r="H2144" s="5">
        <v>65.25</v>
      </c>
      <c r="I2144" s="15">
        <v>1</v>
      </c>
      <c r="J2144" s="15">
        <v>1</v>
      </c>
      <c r="K2144" s="5" t="s">
        <v>25</v>
      </c>
      <c r="L2144" s="5" t="s">
        <v>25</v>
      </c>
      <c r="M2144" s="5">
        <f t="shared" si="274"/>
        <v>2023</v>
      </c>
      <c r="N2144" s="5" t="str">
        <f t="shared" si="275"/>
        <v>Junio</v>
      </c>
      <c r="O2144" s="6" t="str">
        <f t="shared" si="276"/>
        <v>2023-2</v>
      </c>
      <c r="P2144" s="5">
        <v>0</v>
      </c>
      <c r="Q2144" s="5">
        <v>0</v>
      </c>
      <c r="R2144" s="5">
        <v>0</v>
      </c>
      <c r="S2144" s="5" t="s">
        <v>29</v>
      </c>
      <c r="T2144" s="5" t="str">
        <f t="shared" si="277"/>
        <v>418.9-2023-06-30</v>
      </c>
    </row>
    <row r="2145" spans="1:20" x14ac:dyDescent="0.3">
      <c r="A2145" s="25" t="s">
        <v>647</v>
      </c>
      <c r="B2145" s="23" t="s">
        <v>648</v>
      </c>
      <c r="C2145" s="5" t="s">
        <v>484</v>
      </c>
      <c r="D2145" s="5" t="s">
        <v>60</v>
      </c>
      <c r="E2145" s="5" t="s">
        <v>24</v>
      </c>
      <c r="F2145" s="6">
        <v>45107</v>
      </c>
      <c r="G2145" s="5">
        <v>71</v>
      </c>
      <c r="H2145" s="5">
        <v>84</v>
      </c>
      <c r="I2145" s="22">
        <f>H2146/G2146</f>
        <v>1</v>
      </c>
      <c r="J2145" s="15">
        <f>IFERROR(IF((H2146/G2146)&gt;H2146/G2146,1.3,H2146/G2146),"")</f>
        <v>1</v>
      </c>
      <c r="K2145" s="5" t="s">
        <v>25</v>
      </c>
      <c r="L2145" s="5" t="s">
        <v>25</v>
      </c>
      <c r="M2145" s="5">
        <f t="shared" si="274"/>
        <v>2023</v>
      </c>
      <c r="N2145" s="5" t="str">
        <f t="shared" si="275"/>
        <v>Diciembre</v>
      </c>
      <c r="O2145" s="6" t="str">
        <f t="shared" si="276"/>
        <v>2024-1</v>
      </c>
      <c r="P2145" s="16">
        <v>0</v>
      </c>
      <c r="Q2145" s="16">
        <v>0</v>
      </c>
      <c r="R2145" s="5">
        <v>0</v>
      </c>
      <c r="S2145" s="5" t="s">
        <v>29</v>
      </c>
      <c r="T2145" s="5" t="str">
        <f t="shared" si="277"/>
        <v>418.9-2023-12-31</v>
      </c>
    </row>
    <row r="2146" spans="1:20" x14ac:dyDescent="0.3">
      <c r="A2146" s="25" t="s">
        <v>647</v>
      </c>
      <c r="B2146" s="23" t="s">
        <v>648</v>
      </c>
      <c r="C2146" s="5" t="s">
        <v>484</v>
      </c>
      <c r="D2146" s="5" t="s">
        <v>60</v>
      </c>
      <c r="E2146" s="5" t="s">
        <v>24</v>
      </c>
      <c r="F2146" s="6">
        <v>45291</v>
      </c>
      <c r="G2146" s="5">
        <v>100</v>
      </c>
      <c r="H2146" s="10">
        <v>100</v>
      </c>
      <c r="I2146" s="15">
        <f>IFERROR(IF((H2147/G2147)&gt;1.3,1.3,H2147/G2147),"")</f>
        <v>1.0196036191296853</v>
      </c>
      <c r="J2146" s="15">
        <f>IFERROR(IF((H2147/G2147)&gt;H2147/G2147,1.3,H2147/G2147),"")</f>
        <v>1.0196036191296853</v>
      </c>
      <c r="K2146" s="5" t="s">
        <v>25</v>
      </c>
      <c r="L2146" s="5" t="s">
        <v>25</v>
      </c>
      <c r="M2146" s="5">
        <f t="shared" si="274"/>
        <v>2024</v>
      </c>
      <c r="N2146" s="5" t="str">
        <f t="shared" si="275"/>
        <v>Junio</v>
      </c>
      <c r="O2146" s="6" t="str">
        <f t="shared" si="276"/>
        <v>2023-1</v>
      </c>
      <c r="P2146" s="16">
        <v>0</v>
      </c>
      <c r="Q2146" s="16">
        <v>0</v>
      </c>
      <c r="R2146" s="5">
        <v>0</v>
      </c>
      <c r="S2146" s="5" t="s">
        <v>29</v>
      </c>
      <c r="T2146" s="5" t="str">
        <f t="shared" si="277"/>
        <v>418.9-2024-06-30</v>
      </c>
    </row>
    <row r="2147" spans="1:20" x14ac:dyDescent="0.3">
      <c r="A2147" s="25" t="s">
        <v>647</v>
      </c>
      <c r="B2147" s="23" t="s">
        <v>648</v>
      </c>
      <c r="C2147" s="5" t="s">
        <v>484</v>
      </c>
      <c r="D2147" s="5" t="s">
        <v>60</v>
      </c>
      <c r="E2147" s="5" t="s">
        <v>24</v>
      </c>
      <c r="F2147" s="6">
        <v>45473</v>
      </c>
      <c r="G2147" s="5">
        <v>46.42</v>
      </c>
      <c r="H2147" s="5">
        <v>47.33</v>
      </c>
      <c r="I2147" s="15">
        <v>1</v>
      </c>
      <c r="J2147" s="15">
        <v>1</v>
      </c>
      <c r="K2147" s="5" t="s">
        <v>25</v>
      </c>
      <c r="L2147" s="5" t="s">
        <v>25</v>
      </c>
      <c r="M2147" s="5">
        <f t="shared" si="274"/>
        <v>2023</v>
      </c>
      <c r="N2147" s="5" t="str">
        <f t="shared" si="275"/>
        <v>Junio</v>
      </c>
      <c r="O2147" s="6" t="str">
        <f t="shared" si="276"/>
        <v>2023-2</v>
      </c>
      <c r="P2147" s="5">
        <v>0</v>
      </c>
      <c r="Q2147" s="5">
        <v>0</v>
      </c>
      <c r="R2147" s="5">
        <v>0</v>
      </c>
      <c r="S2147" s="5" t="s">
        <v>29</v>
      </c>
      <c r="T2147" s="5" t="str">
        <f t="shared" si="277"/>
        <v>420.1-2023-06-30</v>
      </c>
    </row>
    <row r="2148" spans="1:20" x14ac:dyDescent="0.3">
      <c r="A2148" s="25" t="s">
        <v>649</v>
      </c>
      <c r="B2148" s="23" t="s">
        <v>650</v>
      </c>
      <c r="C2148" s="5" t="s">
        <v>101</v>
      </c>
      <c r="D2148" s="5" t="s">
        <v>60</v>
      </c>
      <c r="E2148" s="5" t="s">
        <v>24</v>
      </c>
      <c r="F2148" s="6">
        <v>45107</v>
      </c>
      <c r="G2148" s="5">
        <v>50.8</v>
      </c>
      <c r="H2148" s="5">
        <v>47.47</v>
      </c>
      <c r="I2148" s="22">
        <f>H2149/G2149</f>
        <v>1</v>
      </c>
      <c r="J2148" s="15">
        <f>IFERROR(IF((H2149/G2149)&gt;H2149/G2149,1.3,H2149/G2149),"")</f>
        <v>1</v>
      </c>
      <c r="K2148" s="5" t="s">
        <v>25</v>
      </c>
      <c r="L2148" s="5" t="s">
        <v>25</v>
      </c>
      <c r="M2148" s="5">
        <f t="shared" si="274"/>
        <v>2023</v>
      </c>
      <c r="N2148" s="5" t="str">
        <f t="shared" si="275"/>
        <v>Diciembre</v>
      </c>
      <c r="O2148" s="6" t="str">
        <f t="shared" si="276"/>
        <v>2024-1</v>
      </c>
      <c r="P2148" s="16">
        <v>0</v>
      </c>
      <c r="Q2148" s="16">
        <v>0</v>
      </c>
      <c r="R2148" s="5">
        <v>0</v>
      </c>
      <c r="S2148" s="5" t="s">
        <v>29</v>
      </c>
      <c r="T2148" s="5" t="str">
        <f t="shared" si="277"/>
        <v>420.1-2023-12-31</v>
      </c>
    </row>
    <row r="2149" spans="1:20" x14ac:dyDescent="0.3">
      <c r="A2149" s="25" t="s">
        <v>649</v>
      </c>
      <c r="B2149" s="23" t="s">
        <v>650</v>
      </c>
      <c r="C2149" s="5" t="s">
        <v>101</v>
      </c>
      <c r="D2149" s="5" t="s">
        <v>60</v>
      </c>
      <c r="E2149" s="5" t="s">
        <v>24</v>
      </c>
      <c r="F2149" s="6">
        <v>45291</v>
      </c>
      <c r="G2149" s="5">
        <v>100</v>
      </c>
      <c r="H2149" s="10">
        <v>100</v>
      </c>
      <c r="I2149" s="15">
        <f>IFERROR(IF((H2150/G2150)&gt;1.3,1.3,H2150/G2150),"")</f>
        <v>0.97001934235976783</v>
      </c>
      <c r="J2149" s="15">
        <f>IFERROR(IF((H2150/G2150)&gt;H2150/G2150,1.3,H2150/G2150),"")</f>
        <v>0.97001934235976783</v>
      </c>
      <c r="K2149" s="5" t="s">
        <v>25</v>
      </c>
      <c r="L2149" s="5" t="s">
        <v>25</v>
      </c>
      <c r="M2149" s="5">
        <f t="shared" si="274"/>
        <v>2024</v>
      </c>
      <c r="N2149" s="5" t="str">
        <f t="shared" si="275"/>
        <v>Junio</v>
      </c>
      <c r="O2149" s="6" t="str">
        <f t="shared" si="276"/>
        <v>2023-1</v>
      </c>
      <c r="P2149" s="16">
        <v>0</v>
      </c>
      <c r="Q2149" s="16">
        <v>0</v>
      </c>
      <c r="R2149" s="5">
        <v>0</v>
      </c>
      <c r="S2149" s="5" t="s">
        <v>29</v>
      </c>
      <c r="T2149" s="5" t="str">
        <f t="shared" si="277"/>
        <v>420.1-2024-06-30</v>
      </c>
    </row>
    <row r="2150" spans="1:20" x14ac:dyDescent="0.3">
      <c r="A2150" s="25" t="s">
        <v>649</v>
      </c>
      <c r="B2150" s="23" t="s">
        <v>650</v>
      </c>
      <c r="C2150" s="5" t="s">
        <v>101</v>
      </c>
      <c r="D2150" s="5" t="s">
        <v>60</v>
      </c>
      <c r="E2150" s="5" t="s">
        <v>24</v>
      </c>
      <c r="F2150" s="6">
        <v>45473</v>
      </c>
      <c r="G2150" s="5">
        <v>72.38</v>
      </c>
      <c r="H2150" s="5">
        <v>70.209999999999994</v>
      </c>
      <c r="I2150" s="15">
        <v>0.97001934235976783</v>
      </c>
      <c r="J2150" s="15">
        <v>0.97001934235976783</v>
      </c>
      <c r="K2150" s="5" t="s">
        <v>25</v>
      </c>
      <c r="L2150" s="5" t="s">
        <v>25</v>
      </c>
      <c r="M2150" s="5">
        <f t="shared" si="274"/>
        <v>2023</v>
      </c>
      <c r="N2150" s="5" t="str">
        <f t="shared" si="275"/>
        <v>Junio</v>
      </c>
      <c r="O2150" s="6" t="str">
        <f t="shared" si="276"/>
        <v>2023-2</v>
      </c>
      <c r="P2150" s="5">
        <v>0</v>
      </c>
      <c r="Q2150" s="5">
        <v>0</v>
      </c>
      <c r="R2150" s="5">
        <v>0</v>
      </c>
      <c r="S2150" s="5" t="s">
        <v>29</v>
      </c>
      <c r="T2150" s="5" t="str">
        <f t="shared" si="277"/>
        <v>420.2-2023-06-30</v>
      </c>
    </row>
    <row r="2151" spans="1:20" x14ac:dyDescent="0.3">
      <c r="A2151" s="25" t="s">
        <v>651</v>
      </c>
      <c r="B2151" s="28" t="s">
        <v>652</v>
      </c>
      <c r="C2151" s="27" t="s">
        <v>98</v>
      </c>
      <c r="D2151" s="27" t="s">
        <v>60</v>
      </c>
      <c r="E2151" s="27" t="s">
        <v>24</v>
      </c>
      <c r="F2151" s="29">
        <v>45107</v>
      </c>
      <c r="G2151" s="27">
        <v>31.86</v>
      </c>
      <c r="H2151" s="27">
        <v>54</v>
      </c>
      <c r="I2151" s="30">
        <f>IF(IFERROR(H2152/G2152,"")&gt;130%,130%,H2152/G2152)</f>
        <v>1</v>
      </c>
      <c r="J2151" s="15">
        <f>IFERROR(IF((H2152/G2152)&gt;H2152/G2152,1.3,H2152/G2152),"")</f>
        <v>1</v>
      </c>
      <c r="K2151" s="27" t="s">
        <v>25</v>
      </c>
      <c r="L2151" s="27" t="s">
        <v>25</v>
      </c>
      <c r="M2151" s="5">
        <f t="shared" si="274"/>
        <v>2023</v>
      </c>
      <c r="N2151" s="5" t="str">
        <f t="shared" si="275"/>
        <v>Diciembre</v>
      </c>
      <c r="O2151" s="6" t="str">
        <f t="shared" si="276"/>
        <v>2024-1</v>
      </c>
      <c r="P2151" s="16">
        <v>0</v>
      </c>
      <c r="Q2151" s="16">
        <v>0</v>
      </c>
      <c r="R2151" s="5">
        <v>0</v>
      </c>
      <c r="S2151" s="5" t="s">
        <v>29</v>
      </c>
      <c r="T2151" s="5" t="str">
        <f t="shared" si="277"/>
        <v>420.2-2023-12-31</v>
      </c>
    </row>
    <row r="2152" spans="1:20" x14ac:dyDescent="0.3">
      <c r="A2152" s="25" t="s">
        <v>651</v>
      </c>
      <c r="B2152" s="28" t="s">
        <v>652</v>
      </c>
      <c r="C2152" s="27" t="s">
        <v>98</v>
      </c>
      <c r="D2152" s="27" t="s">
        <v>60</v>
      </c>
      <c r="E2152" s="27" t="s">
        <v>24</v>
      </c>
      <c r="F2152" s="6">
        <v>45291</v>
      </c>
      <c r="G2152" s="5">
        <v>100</v>
      </c>
      <c r="H2152" s="10">
        <v>100</v>
      </c>
      <c r="I2152" s="15">
        <f>IFERROR(IF((H2153/G2153)&gt;1.3,1.3,H2153/G2153),"")</f>
        <v>1.114359415305245</v>
      </c>
      <c r="J2152" s="15">
        <f>IFERROR(IF((H2153/G2153)&gt;H2153/G2153,1.3,H2153/G2153),"")</f>
        <v>1.114359415305245</v>
      </c>
      <c r="K2152" s="27" t="s">
        <v>25</v>
      </c>
      <c r="L2152" s="27" t="s">
        <v>25</v>
      </c>
      <c r="M2152" s="5">
        <f t="shared" si="274"/>
        <v>2024</v>
      </c>
      <c r="N2152" s="5" t="str">
        <f t="shared" si="275"/>
        <v>Junio</v>
      </c>
      <c r="O2152" s="6" t="str">
        <f t="shared" si="276"/>
        <v>2023-1</v>
      </c>
      <c r="P2152" s="16">
        <v>0</v>
      </c>
      <c r="Q2152" s="16">
        <v>0</v>
      </c>
      <c r="R2152" s="5">
        <v>0</v>
      </c>
      <c r="S2152" s="5" t="s">
        <v>29</v>
      </c>
      <c r="T2152" s="5" t="str">
        <f t="shared" si="277"/>
        <v>420.2-2024-06-30</v>
      </c>
    </row>
    <row r="2153" spans="1:20" x14ac:dyDescent="0.3">
      <c r="A2153" s="25" t="s">
        <v>651</v>
      </c>
      <c r="B2153" s="23" t="s">
        <v>652</v>
      </c>
      <c r="C2153" s="5" t="s">
        <v>98</v>
      </c>
      <c r="D2153" s="5" t="s">
        <v>60</v>
      </c>
      <c r="E2153" s="5" t="s">
        <v>24</v>
      </c>
      <c r="F2153" s="6">
        <v>45473</v>
      </c>
      <c r="G2153" s="5">
        <v>23.26</v>
      </c>
      <c r="H2153" s="5">
        <v>25.92</v>
      </c>
      <c r="I2153" s="15">
        <v>1</v>
      </c>
      <c r="J2153" s="15">
        <v>1</v>
      </c>
      <c r="K2153" s="5" t="s">
        <v>25</v>
      </c>
      <c r="L2153" s="5" t="s">
        <v>25</v>
      </c>
      <c r="M2153" s="5">
        <f t="shared" si="274"/>
        <v>2023</v>
      </c>
      <c r="N2153" s="5" t="str">
        <f t="shared" si="275"/>
        <v>Junio</v>
      </c>
      <c r="O2153" s="6" t="str">
        <f t="shared" si="276"/>
        <v>2023-2</v>
      </c>
      <c r="P2153" s="5">
        <v>0</v>
      </c>
      <c r="Q2153" s="5">
        <v>0</v>
      </c>
      <c r="R2153" s="5">
        <v>0</v>
      </c>
      <c r="S2153" s="5" t="s">
        <v>29</v>
      </c>
      <c r="T2153" s="5" t="str">
        <f t="shared" si="277"/>
        <v>420.3-2023-06-30</v>
      </c>
    </row>
    <row r="2154" spans="1:20" x14ac:dyDescent="0.3">
      <c r="A2154" s="25" t="s">
        <v>653</v>
      </c>
      <c r="B2154" s="23" t="s">
        <v>654</v>
      </c>
      <c r="C2154" s="5" t="s">
        <v>249</v>
      </c>
      <c r="D2154" s="5" t="s">
        <v>60</v>
      </c>
      <c r="E2154" s="5" t="s">
        <v>24</v>
      </c>
      <c r="F2154" s="6">
        <v>45107</v>
      </c>
      <c r="G2154" s="5">
        <v>15.06</v>
      </c>
      <c r="H2154" s="5">
        <v>17.3</v>
      </c>
      <c r="I2154" s="15">
        <f>H2155/G2155</f>
        <v>1</v>
      </c>
      <c r="J2154" s="15">
        <f>IFERROR(IF((H2155/G2155)&gt;H2155/G2155,1.3,H2155/G2155),"")</f>
        <v>1</v>
      </c>
      <c r="K2154" s="5" t="s">
        <v>25</v>
      </c>
      <c r="L2154" s="5" t="s">
        <v>25</v>
      </c>
      <c r="M2154" s="5">
        <f t="shared" si="274"/>
        <v>2023</v>
      </c>
      <c r="N2154" s="5" t="str">
        <f t="shared" si="275"/>
        <v>Diciembre</v>
      </c>
      <c r="O2154" s="6" t="str">
        <f t="shared" si="276"/>
        <v>2024-1</v>
      </c>
      <c r="P2154" s="16">
        <v>1</v>
      </c>
      <c r="Q2154" s="16">
        <v>1</v>
      </c>
      <c r="R2154" s="5">
        <v>0</v>
      </c>
      <c r="S2154" s="5" t="s">
        <v>29</v>
      </c>
      <c r="T2154" s="5" t="str">
        <f t="shared" si="277"/>
        <v>420.3-2023-12-31</v>
      </c>
    </row>
    <row r="2155" spans="1:20" x14ac:dyDescent="0.3">
      <c r="A2155" s="25" t="s">
        <v>653</v>
      </c>
      <c r="B2155" s="23" t="s">
        <v>654</v>
      </c>
      <c r="C2155" s="5" t="s">
        <v>249</v>
      </c>
      <c r="D2155" s="5" t="s">
        <v>60</v>
      </c>
      <c r="E2155" s="5" t="s">
        <v>24</v>
      </c>
      <c r="F2155" s="6">
        <v>45291</v>
      </c>
      <c r="G2155" s="5">
        <v>100</v>
      </c>
      <c r="H2155" s="10">
        <v>100</v>
      </c>
      <c r="I2155" s="15">
        <f>IFERROR(IF((H2156/G2156)&gt;1.3,1.3,H2156/G2156),"")</f>
        <v>1.034671247852569</v>
      </c>
      <c r="J2155" s="15">
        <f>IFERROR(IF((H2156/G2156)&gt;H2156/G2156,1.3,H2156/G2156),"")</f>
        <v>1.034671247852569</v>
      </c>
      <c r="K2155" s="5" t="s">
        <v>25</v>
      </c>
      <c r="L2155" s="5" t="s">
        <v>25</v>
      </c>
      <c r="M2155" s="5">
        <f t="shared" si="274"/>
        <v>2024</v>
      </c>
      <c r="N2155" s="5" t="str">
        <f t="shared" si="275"/>
        <v>Junio</v>
      </c>
      <c r="O2155" s="6" t="str">
        <f t="shared" si="276"/>
        <v>2023-1</v>
      </c>
      <c r="P2155" s="16">
        <v>1</v>
      </c>
      <c r="Q2155" s="16">
        <v>1</v>
      </c>
      <c r="R2155" s="5">
        <v>0</v>
      </c>
      <c r="S2155" s="5" t="s">
        <v>29</v>
      </c>
      <c r="T2155" s="5" t="str">
        <f t="shared" si="277"/>
        <v>420.3-2024-06-30</v>
      </c>
    </row>
    <row r="2156" spans="1:20" x14ac:dyDescent="0.3">
      <c r="A2156" s="25" t="s">
        <v>653</v>
      </c>
      <c r="B2156" s="23" t="s">
        <v>654</v>
      </c>
      <c r="C2156" s="5" t="s">
        <v>249</v>
      </c>
      <c r="D2156" s="5" t="s">
        <v>60</v>
      </c>
      <c r="E2156" s="5" t="s">
        <v>24</v>
      </c>
      <c r="F2156" s="6">
        <v>45473</v>
      </c>
      <c r="G2156" s="5">
        <v>64.03</v>
      </c>
      <c r="H2156" s="5">
        <v>66.25</v>
      </c>
      <c r="I2156" s="15">
        <v>1</v>
      </c>
      <c r="J2156" s="15">
        <v>1</v>
      </c>
      <c r="K2156" s="5" t="s">
        <v>25</v>
      </c>
      <c r="L2156" s="5" t="s">
        <v>25</v>
      </c>
      <c r="M2156" s="5">
        <f t="shared" si="274"/>
        <v>2023</v>
      </c>
      <c r="N2156" s="5" t="str">
        <f t="shared" si="275"/>
        <v>Junio</v>
      </c>
      <c r="O2156" s="6" t="str">
        <f t="shared" si="276"/>
        <v>2023-2</v>
      </c>
      <c r="P2156" s="5">
        <v>1</v>
      </c>
      <c r="Q2156" s="5">
        <v>1</v>
      </c>
      <c r="R2156" s="5">
        <v>0</v>
      </c>
      <c r="S2156" s="5" t="s">
        <v>29</v>
      </c>
      <c r="T2156" s="5" t="str">
        <f t="shared" si="277"/>
        <v>420.4-2023-06-30</v>
      </c>
    </row>
    <row r="2157" spans="1:20" x14ac:dyDescent="0.3">
      <c r="A2157" s="25" t="s">
        <v>655</v>
      </c>
      <c r="B2157" s="23" t="s">
        <v>656</v>
      </c>
      <c r="C2157" s="5" t="s">
        <v>68</v>
      </c>
      <c r="D2157" s="5" t="s">
        <v>60</v>
      </c>
      <c r="E2157" s="5" t="s">
        <v>24</v>
      </c>
      <c r="F2157" s="6">
        <v>45107</v>
      </c>
      <c r="G2157" s="5">
        <v>57.83</v>
      </c>
      <c r="H2157" s="10">
        <v>47.72</v>
      </c>
      <c r="I2157" s="22">
        <f>H2158/G2158</f>
        <v>1</v>
      </c>
      <c r="J2157" s="15">
        <f>IFERROR(IF((H2158/G2158)&gt;H2158/G2158,1.3,H2158/G2158),"")</f>
        <v>1</v>
      </c>
      <c r="K2157" s="5" t="s">
        <v>25</v>
      </c>
      <c r="L2157" s="5" t="s">
        <v>25</v>
      </c>
      <c r="M2157" s="5">
        <f t="shared" si="274"/>
        <v>2023</v>
      </c>
      <c r="N2157" s="5" t="str">
        <f t="shared" si="275"/>
        <v>Diciembre</v>
      </c>
      <c r="O2157" s="6" t="str">
        <f t="shared" si="276"/>
        <v>2024-1</v>
      </c>
      <c r="P2157" s="16">
        <v>0</v>
      </c>
      <c r="Q2157" s="16">
        <v>0</v>
      </c>
      <c r="R2157" s="5">
        <v>0</v>
      </c>
      <c r="S2157" s="5" t="s">
        <v>29</v>
      </c>
      <c r="T2157" s="5" t="str">
        <f t="shared" si="277"/>
        <v>420.4-2023-12-31</v>
      </c>
    </row>
    <row r="2158" spans="1:20" x14ac:dyDescent="0.3">
      <c r="A2158" s="25" t="s">
        <v>655</v>
      </c>
      <c r="B2158" s="23" t="s">
        <v>656</v>
      </c>
      <c r="C2158" s="5" t="s">
        <v>68</v>
      </c>
      <c r="D2158" s="5" t="s">
        <v>60</v>
      </c>
      <c r="E2158" s="5" t="s">
        <v>24</v>
      </c>
      <c r="F2158" s="6">
        <v>45291</v>
      </c>
      <c r="G2158" s="5">
        <v>100</v>
      </c>
      <c r="H2158" s="10">
        <v>100</v>
      </c>
      <c r="I2158" s="15">
        <f>IFERROR(IF((H2159/G2159)&gt;1.3,1.3,H2159/G2159),"")</f>
        <v>0.77991086732944803</v>
      </c>
      <c r="J2158" s="15">
        <f>IFERROR(IF((H2159/G2159)&gt;H2159/G2159,1.3,H2159/G2159),"")</f>
        <v>0.77991086732944803</v>
      </c>
      <c r="K2158" s="5" t="s">
        <v>25</v>
      </c>
      <c r="L2158" s="5" t="s">
        <v>25</v>
      </c>
      <c r="M2158" s="5">
        <f t="shared" si="274"/>
        <v>2024</v>
      </c>
      <c r="N2158" s="5" t="str">
        <f t="shared" si="275"/>
        <v>Junio</v>
      </c>
      <c r="O2158" s="6" t="str">
        <f t="shared" si="276"/>
        <v>2023-1</v>
      </c>
      <c r="P2158" s="16">
        <v>0</v>
      </c>
      <c r="Q2158" s="16">
        <v>0</v>
      </c>
      <c r="R2158" s="5">
        <v>0</v>
      </c>
      <c r="S2158" s="5" t="s">
        <v>29</v>
      </c>
      <c r="T2158" s="5" t="str">
        <f t="shared" si="277"/>
        <v>420.4-2024-06-30</v>
      </c>
    </row>
    <row r="2159" spans="1:20" x14ac:dyDescent="0.3">
      <c r="A2159" s="25" t="s">
        <v>655</v>
      </c>
      <c r="B2159" s="23" t="s">
        <v>656</v>
      </c>
      <c r="C2159" s="5" t="s">
        <v>68</v>
      </c>
      <c r="D2159" s="5" t="s">
        <v>60</v>
      </c>
      <c r="E2159" s="5" t="s">
        <v>24</v>
      </c>
      <c r="F2159" s="6">
        <v>45473</v>
      </c>
      <c r="G2159" s="5">
        <v>58.34</v>
      </c>
      <c r="H2159" s="5">
        <v>45.5</v>
      </c>
      <c r="I2159" s="15">
        <v>0.77991086732944803</v>
      </c>
      <c r="J2159" s="15">
        <v>0.77991086732944803</v>
      </c>
      <c r="K2159" s="5" t="s">
        <v>25</v>
      </c>
      <c r="L2159" s="5" t="s">
        <v>25</v>
      </c>
      <c r="M2159" s="5">
        <f t="shared" si="274"/>
        <v>2023</v>
      </c>
      <c r="N2159" s="5" t="str">
        <f t="shared" si="275"/>
        <v>Junio</v>
      </c>
      <c r="O2159" s="6" t="str">
        <f t="shared" si="276"/>
        <v>2023-2</v>
      </c>
      <c r="P2159" s="5">
        <v>0</v>
      </c>
      <c r="Q2159" s="5">
        <v>0</v>
      </c>
      <c r="R2159" s="5">
        <v>0</v>
      </c>
      <c r="S2159" s="5" t="s">
        <v>29</v>
      </c>
      <c r="T2159" s="5" t="str">
        <f t="shared" si="277"/>
        <v>420.5-2023-06-30</v>
      </c>
    </row>
    <row r="2160" spans="1:20" x14ac:dyDescent="0.3">
      <c r="A2160" s="25" t="s">
        <v>657</v>
      </c>
      <c r="B2160" s="23" t="s">
        <v>658</v>
      </c>
      <c r="C2160" s="5" t="s">
        <v>198</v>
      </c>
      <c r="D2160" s="5" t="s">
        <v>60</v>
      </c>
      <c r="E2160" s="5" t="s">
        <v>24</v>
      </c>
      <c r="F2160" s="6">
        <v>45107</v>
      </c>
      <c r="G2160" s="5">
        <v>39.369999999999997</v>
      </c>
      <c r="H2160" s="10">
        <v>41.15</v>
      </c>
      <c r="I2160" s="15">
        <f>H2161/G2161</f>
        <v>1</v>
      </c>
      <c r="J2160" s="15">
        <f>IFERROR(IF((H2161/G2161)&gt;H2161/G2161,1.3,H2161/G2161),"")</f>
        <v>1</v>
      </c>
      <c r="K2160" s="5" t="s">
        <v>25</v>
      </c>
      <c r="L2160" s="5" t="s">
        <v>25</v>
      </c>
      <c r="M2160" s="5">
        <f t="shared" si="274"/>
        <v>2023</v>
      </c>
      <c r="N2160" s="5" t="str">
        <f t="shared" si="275"/>
        <v>Diciembre</v>
      </c>
      <c r="O2160" s="6" t="str">
        <f t="shared" si="276"/>
        <v>2024-1</v>
      </c>
      <c r="P2160" s="16">
        <v>0</v>
      </c>
      <c r="Q2160" s="16">
        <v>0</v>
      </c>
      <c r="R2160" s="5">
        <v>0</v>
      </c>
      <c r="S2160" s="5" t="s">
        <v>29</v>
      </c>
      <c r="T2160" s="5" t="str">
        <f t="shared" si="277"/>
        <v>420.5-2023-12-31</v>
      </c>
    </row>
    <row r="2161" spans="1:20" x14ac:dyDescent="0.3">
      <c r="A2161" s="25" t="s">
        <v>657</v>
      </c>
      <c r="B2161" s="23" t="s">
        <v>658</v>
      </c>
      <c r="C2161" s="5" t="s">
        <v>198</v>
      </c>
      <c r="D2161" s="5" t="s">
        <v>60</v>
      </c>
      <c r="E2161" s="5" t="s">
        <v>24</v>
      </c>
      <c r="F2161" s="6">
        <v>45291</v>
      </c>
      <c r="G2161" s="5">
        <v>100</v>
      </c>
      <c r="H2161" s="10">
        <v>100</v>
      </c>
      <c r="I2161" s="15">
        <f>IFERROR(IF((H2162/G2162)&gt;1.3,1.3,H2162/G2162),"")</f>
        <v>0.92397260273972603</v>
      </c>
      <c r="J2161" s="15">
        <f>IFERROR(IF((H2162/G2162)&gt;H2162/G2162,1.3,H2162/G2162),"")</f>
        <v>0.92397260273972603</v>
      </c>
      <c r="K2161" s="5" t="s">
        <v>25</v>
      </c>
      <c r="L2161" s="5" t="s">
        <v>25</v>
      </c>
      <c r="M2161" s="5">
        <f t="shared" si="274"/>
        <v>2024</v>
      </c>
      <c r="N2161" s="5" t="str">
        <f t="shared" si="275"/>
        <v>Junio</v>
      </c>
      <c r="O2161" s="6" t="str">
        <f t="shared" si="276"/>
        <v>2024-1</v>
      </c>
      <c r="P2161" s="16">
        <v>0</v>
      </c>
      <c r="Q2161" s="16">
        <v>0</v>
      </c>
      <c r="R2161" s="5">
        <v>0</v>
      </c>
      <c r="S2161" s="5" t="s">
        <v>29</v>
      </c>
      <c r="T2161" s="5" t="str">
        <f t="shared" si="277"/>
        <v>420.5-2024-06-30</v>
      </c>
    </row>
    <row r="2162" spans="1:20" x14ac:dyDescent="0.3">
      <c r="A2162" s="25" t="s">
        <v>657</v>
      </c>
      <c r="B2162" s="23" t="s">
        <v>658</v>
      </c>
      <c r="C2162" s="5" t="s">
        <v>198</v>
      </c>
      <c r="D2162" s="5" t="s">
        <v>60</v>
      </c>
      <c r="E2162" s="5" t="s">
        <v>24</v>
      </c>
      <c r="F2162" s="6">
        <v>45473</v>
      </c>
      <c r="G2162" s="5">
        <v>58.4</v>
      </c>
      <c r="H2162" s="5">
        <v>53.96</v>
      </c>
      <c r="I2162" s="15">
        <v>0.92397260273972603</v>
      </c>
      <c r="J2162" s="15">
        <v>0.92397260273972603</v>
      </c>
      <c r="K2162" s="5" t="s">
        <v>25</v>
      </c>
      <c r="L2162" s="5" t="s">
        <v>25</v>
      </c>
      <c r="M2162" s="5">
        <f t="shared" si="274"/>
        <v>2024</v>
      </c>
      <c r="N2162" s="5" t="str">
        <f t="shared" si="275"/>
        <v>Junio</v>
      </c>
      <c r="O2162" s="6" t="str">
        <f t="shared" si="276"/>
        <v>2023-1</v>
      </c>
      <c r="P2162" s="5">
        <v>0</v>
      </c>
      <c r="Q2162" s="5">
        <v>0</v>
      </c>
      <c r="R2162" s="5">
        <v>0</v>
      </c>
      <c r="S2162" s="5" t="s">
        <v>29</v>
      </c>
      <c r="T2162" s="5" t="str">
        <f t="shared" si="277"/>
        <v>420.6-2024-06-30</v>
      </c>
    </row>
    <row r="2163" spans="1:20" x14ac:dyDescent="0.3">
      <c r="A2163" s="25" t="s">
        <v>659</v>
      </c>
      <c r="B2163" s="23" t="s">
        <v>660</v>
      </c>
      <c r="C2163" s="5" t="s">
        <v>661</v>
      </c>
      <c r="D2163" s="5" t="s">
        <v>60</v>
      </c>
      <c r="E2163" s="5" t="s">
        <v>24</v>
      </c>
      <c r="F2163" s="6">
        <v>45473</v>
      </c>
      <c r="G2163" s="5">
        <v>44.68</v>
      </c>
      <c r="H2163" s="5">
        <v>25</v>
      </c>
      <c r="I2163" s="15">
        <v>0.55953446732318712</v>
      </c>
      <c r="J2163" s="15">
        <v>0.55953446732318712</v>
      </c>
      <c r="K2163" s="5" t="s">
        <v>25</v>
      </c>
      <c r="L2163" s="5" t="s">
        <v>25</v>
      </c>
      <c r="M2163" s="5">
        <f t="shared" si="274"/>
        <v>2023</v>
      </c>
      <c r="N2163" s="5" t="str">
        <f t="shared" si="275"/>
        <v>Junio</v>
      </c>
      <c r="O2163" s="6" t="str">
        <f t="shared" si="276"/>
        <v>2023-2</v>
      </c>
      <c r="P2163" s="5">
        <v>0</v>
      </c>
      <c r="Q2163" s="5">
        <v>0</v>
      </c>
      <c r="R2163" s="5">
        <v>0</v>
      </c>
      <c r="S2163" s="5" t="s">
        <v>29</v>
      </c>
      <c r="T2163" s="5" t="str">
        <f t="shared" si="277"/>
        <v>469.0-2023-06-30</v>
      </c>
    </row>
    <row r="2164" spans="1:20" x14ac:dyDescent="0.3">
      <c r="A2164" s="25" t="s">
        <v>662</v>
      </c>
      <c r="B2164" s="23" t="s">
        <v>663</v>
      </c>
      <c r="C2164" s="5" t="s">
        <v>484</v>
      </c>
      <c r="D2164" s="5" t="s">
        <v>60</v>
      </c>
      <c r="E2164" s="5" t="s">
        <v>24</v>
      </c>
      <c r="F2164" s="6">
        <v>45107</v>
      </c>
      <c r="G2164" s="5">
        <v>53</v>
      </c>
      <c r="H2164" s="5">
        <v>33</v>
      </c>
      <c r="I2164" s="22">
        <f>H2165/G2165</f>
        <v>0.55000000000000004</v>
      </c>
      <c r="J2164" s="15">
        <f>IFERROR(IF((H2165/G2165)&gt;H2165/G2165,1.3,H2165/G2165),"")</f>
        <v>0.55000000000000004</v>
      </c>
      <c r="K2164" s="5" t="s">
        <v>25</v>
      </c>
      <c r="L2164" s="5" t="s">
        <v>25</v>
      </c>
      <c r="M2164" s="5">
        <f t="shared" si="274"/>
        <v>2023</v>
      </c>
      <c r="N2164" s="5" t="str">
        <f t="shared" si="275"/>
        <v>Diciembre</v>
      </c>
      <c r="O2164" s="6" t="str">
        <f t="shared" si="276"/>
        <v>2023-1</v>
      </c>
      <c r="P2164" s="16">
        <v>0</v>
      </c>
      <c r="Q2164" s="16">
        <v>0</v>
      </c>
      <c r="R2164" s="5">
        <v>0</v>
      </c>
      <c r="S2164" s="5" t="s">
        <v>29</v>
      </c>
      <c r="T2164" s="5" t="str">
        <f t="shared" si="277"/>
        <v>469.0-2023-12-31</v>
      </c>
    </row>
    <row r="2165" spans="1:20" x14ac:dyDescent="0.3">
      <c r="A2165" s="25" t="s">
        <v>662</v>
      </c>
      <c r="B2165" s="23" t="s">
        <v>663</v>
      </c>
      <c r="C2165" s="5" t="s">
        <v>484</v>
      </c>
      <c r="D2165" s="5" t="s">
        <v>60</v>
      </c>
      <c r="E2165" s="5" t="s">
        <v>24</v>
      </c>
      <c r="F2165" s="6">
        <v>45291</v>
      </c>
      <c r="G2165" s="5">
        <v>100</v>
      </c>
      <c r="H2165" s="10">
        <v>55</v>
      </c>
      <c r="I2165" s="15">
        <f>IFERROR(IF((H2166/G2166)&gt;1.3,1.3,H2166/G2166),"")</f>
        <v>1.0508474576271187</v>
      </c>
      <c r="J2165" s="15">
        <f>IFERROR(IF((H2166/G2166)&gt;H2166/G2166,1.3,H2166/G2166),"")</f>
        <v>1.0508474576271187</v>
      </c>
      <c r="K2165" s="5" t="s">
        <v>25</v>
      </c>
      <c r="L2165" s="5" t="s">
        <v>25</v>
      </c>
      <c r="M2165" s="5">
        <f t="shared" si="274"/>
        <v>2023</v>
      </c>
      <c r="N2165" s="5" t="str">
        <f t="shared" si="275"/>
        <v>Junio</v>
      </c>
      <c r="O2165" s="6" t="str">
        <f t="shared" si="276"/>
        <v>2023-2</v>
      </c>
      <c r="P2165" s="16">
        <v>0</v>
      </c>
      <c r="Q2165" s="16">
        <v>0</v>
      </c>
      <c r="R2165" s="5">
        <v>0</v>
      </c>
      <c r="S2165" s="5" t="s">
        <v>29</v>
      </c>
      <c r="T2165" s="5" t="str">
        <f t="shared" si="277"/>
        <v>469.1-2023-06-30</v>
      </c>
    </row>
    <row r="2166" spans="1:20" x14ac:dyDescent="0.3">
      <c r="A2166" s="25" t="s">
        <v>664</v>
      </c>
      <c r="B2166" s="23" t="s">
        <v>665</v>
      </c>
      <c r="C2166" s="5" t="s">
        <v>344</v>
      </c>
      <c r="D2166" s="5" t="s">
        <v>60</v>
      </c>
      <c r="E2166" s="5" t="s">
        <v>24</v>
      </c>
      <c r="F2166" s="6">
        <v>45107</v>
      </c>
      <c r="G2166" s="5">
        <v>59</v>
      </c>
      <c r="H2166" s="5">
        <v>62</v>
      </c>
      <c r="I2166" s="22">
        <f>H2167/G2167</f>
        <v>1</v>
      </c>
      <c r="J2166" s="15">
        <f>IFERROR(IF((H2167/G2167)&gt;H2167/G2167,1.3,H2167/G2167),"")</f>
        <v>1</v>
      </c>
      <c r="K2166" s="5" t="s">
        <v>25</v>
      </c>
      <c r="L2166" s="5" t="s">
        <v>25</v>
      </c>
      <c r="M2166" s="5">
        <f t="shared" si="274"/>
        <v>2023</v>
      </c>
      <c r="N2166" s="5" t="str">
        <f t="shared" si="275"/>
        <v>Diciembre</v>
      </c>
      <c r="O2166" s="6" t="str">
        <f t="shared" si="276"/>
        <v>2024-1</v>
      </c>
      <c r="P2166" s="16">
        <v>0</v>
      </c>
      <c r="Q2166" s="16">
        <v>0</v>
      </c>
      <c r="R2166" s="5">
        <v>0</v>
      </c>
      <c r="S2166" s="5" t="s">
        <v>29</v>
      </c>
      <c r="T2166" s="5" t="str">
        <f t="shared" si="277"/>
        <v>469.1-2023-12-31</v>
      </c>
    </row>
    <row r="2167" spans="1:20" x14ac:dyDescent="0.3">
      <c r="A2167" s="25" t="s">
        <v>664</v>
      </c>
      <c r="B2167" s="23" t="s">
        <v>665</v>
      </c>
      <c r="C2167" s="5" t="s">
        <v>440</v>
      </c>
      <c r="D2167" s="5" t="s">
        <v>60</v>
      </c>
      <c r="E2167" s="5" t="s">
        <v>24</v>
      </c>
      <c r="F2167" s="6">
        <v>45291</v>
      </c>
      <c r="G2167" s="5">
        <v>100</v>
      </c>
      <c r="H2167" s="10">
        <v>100</v>
      </c>
      <c r="I2167" s="15">
        <f>IFERROR(IF((H2168/G2168)&gt;1.3,1.3,H2168/G2168),"")</f>
        <v>1</v>
      </c>
      <c r="J2167" s="15">
        <f>IFERROR(IF((H2168/G2168)&gt;H2168/G2168,1.3,H2168/G2168),"")</f>
        <v>1</v>
      </c>
      <c r="K2167" s="5" t="s">
        <v>25</v>
      </c>
      <c r="L2167" s="5" t="s">
        <v>25</v>
      </c>
      <c r="M2167" s="5">
        <f t="shared" si="274"/>
        <v>2024</v>
      </c>
      <c r="N2167" s="5" t="str">
        <f t="shared" si="275"/>
        <v>Junio</v>
      </c>
      <c r="O2167" s="6" t="str">
        <f t="shared" si="276"/>
        <v>2024-1</v>
      </c>
      <c r="P2167" s="16">
        <v>0</v>
      </c>
      <c r="Q2167" s="16">
        <v>0</v>
      </c>
      <c r="R2167" s="5">
        <v>0</v>
      </c>
      <c r="S2167" s="5" t="s">
        <v>29</v>
      </c>
      <c r="T2167" s="5" t="str">
        <f t="shared" si="277"/>
        <v>469.1-2024-06-30</v>
      </c>
    </row>
    <row r="2168" spans="1:20" x14ac:dyDescent="0.3">
      <c r="A2168" s="25" t="s">
        <v>664</v>
      </c>
      <c r="B2168" s="23" t="s">
        <v>665</v>
      </c>
      <c r="C2168" s="5" t="s">
        <v>484</v>
      </c>
      <c r="D2168" s="5" t="s">
        <v>60</v>
      </c>
      <c r="E2168" s="5" t="s">
        <v>24</v>
      </c>
      <c r="F2168" s="6">
        <v>45473</v>
      </c>
      <c r="G2168" s="5">
        <v>100</v>
      </c>
      <c r="H2168" s="5">
        <v>100</v>
      </c>
      <c r="I2168" s="15">
        <v>1</v>
      </c>
      <c r="J2168" s="15">
        <v>1</v>
      </c>
      <c r="K2168" s="5" t="s">
        <v>25</v>
      </c>
      <c r="L2168" s="5" t="s">
        <v>25</v>
      </c>
      <c r="M2168" s="5">
        <f t="shared" si="274"/>
        <v>2024</v>
      </c>
      <c r="N2168" s="5" t="str">
        <f t="shared" si="275"/>
        <v>Junio</v>
      </c>
      <c r="O2168" s="6" t="str">
        <f t="shared" si="276"/>
        <v>2023-1</v>
      </c>
      <c r="P2168" s="5">
        <v>0</v>
      </c>
      <c r="Q2168" s="5">
        <v>0</v>
      </c>
      <c r="R2168" s="5">
        <v>0</v>
      </c>
      <c r="S2168" s="5" t="s">
        <v>29</v>
      </c>
      <c r="T2168" s="5" t="str">
        <f t="shared" si="277"/>
        <v>469.10-2024-06-30</v>
      </c>
    </row>
    <row r="2169" spans="1:20" x14ac:dyDescent="0.3">
      <c r="A2169" s="25" t="s">
        <v>666</v>
      </c>
      <c r="B2169" s="23" t="s">
        <v>667</v>
      </c>
      <c r="C2169" s="5" t="s">
        <v>440</v>
      </c>
      <c r="D2169" s="5" t="s">
        <v>60</v>
      </c>
      <c r="E2169" s="5" t="s">
        <v>24</v>
      </c>
      <c r="F2169" s="6">
        <v>45473</v>
      </c>
      <c r="G2169" s="5">
        <v>34.58</v>
      </c>
      <c r="H2169" s="5">
        <v>50</v>
      </c>
      <c r="I2169" s="15">
        <v>1</v>
      </c>
      <c r="J2169" s="15">
        <v>1</v>
      </c>
      <c r="K2169" s="5" t="s">
        <v>25</v>
      </c>
      <c r="L2169" s="5" t="s">
        <v>25</v>
      </c>
      <c r="M2169" s="5">
        <f t="shared" si="274"/>
        <v>2023</v>
      </c>
      <c r="N2169" s="5" t="str">
        <f t="shared" si="275"/>
        <v>Junio</v>
      </c>
      <c r="O2169" s="6" t="str">
        <f t="shared" si="276"/>
        <v>2023-2</v>
      </c>
      <c r="P2169" s="5">
        <v>0</v>
      </c>
      <c r="Q2169" s="5">
        <v>0</v>
      </c>
      <c r="R2169" s="5">
        <v>0</v>
      </c>
      <c r="S2169" s="5" t="s">
        <v>29</v>
      </c>
      <c r="T2169" s="5" t="str">
        <f t="shared" si="277"/>
        <v>469.2-2023-06-30</v>
      </c>
    </row>
    <row r="2170" spans="1:20" x14ac:dyDescent="0.3">
      <c r="A2170" s="25" t="s">
        <v>668</v>
      </c>
      <c r="B2170" s="23" t="s">
        <v>669</v>
      </c>
      <c r="C2170" s="5" t="s">
        <v>484</v>
      </c>
      <c r="D2170" s="5" t="s">
        <v>60</v>
      </c>
      <c r="E2170" s="5" t="s">
        <v>24</v>
      </c>
      <c r="F2170" s="6">
        <v>45107</v>
      </c>
      <c r="G2170" s="5">
        <v>63</v>
      </c>
      <c r="H2170" s="5">
        <v>50</v>
      </c>
      <c r="I2170" s="22">
        <f>H2171/G2171</f>
        <v>0.83329999999999993</v>
      </c>
      <c r="J2170" s="15">
        <f>IFERROR(IF((H2171/G2171)&gt;H2171/G2171,1.3,H2171/G2171),"")</f>
        <v>0.83329999999999993</v>
      </c>
      <c r="K2170" s="5" t="s">
        <v>25</v>
      </c>
      <c r="L2170" s="5" t="s">
        <v>25</v>
      </c>
      <c r="M2170" s="5">
        <f t="shared" si="274"/>
        <v>2023</v>
      </c>
      <c r="N2170" s="5" t="str">
        <f t="shared" si="275"/>
        <v>Diciembre</v>
      </c>
      <c r="O2170" s="6" t="str">
        <f t="shared" si="276"/>
        <v>2024-1</v>
      </c>
      <c r="P2170" s="16">
        <v>0</v>
      </c>
      <c r="Q2170" s="16">
        <v>0</v>
      </c>
      <c r="R2170" s="5">
        <v>0</v>
      </c>
      <c r="S2170" s="5" t="s">
        <v>29</v>
      </c>
      <c r="T2170" s="5" t="str">
        <f t="shared" si="277"/>
        <v>469.2-2023-12-31</v>
      </c>
    </row>
    <row r="2171" spans="1:20" x14ac:dyDescent="0.3">
      <c r="A2171" s="25" t="s">
        <v>668</v>
      </c>
      <c r="B2171" s="23" t="s">
        <v>669</v>
      </c>
      <c r="C2171" s="5" t="s">
        <v>484</v>
      </c>
      <c r="D2171" s="5" t="s">
        <v>60</v>
      </c>
      <c r="E2171" s="5" t="s">
        <v>24</v>
      </c>
      <c r="F2171" s="6">
        <v>45291</v>
      </c>
      <c r="G2171" s="5">
        <v>100</v>
      </c>
      <c r="H2171" s="10">
        <v>83.33</v>
      </c>
      <c r="I2171" s="15">
        <f>IFERROR(IF((H2172/G2172)&gt;1.3,1.3,H2172/G2172),"")</f>
        <v>0.91212458286985532</v>
      </c>
      <c r="J2171" s="15">
        <f>IFERROR(IF((H2172/G2172)&gt;H2172/G2172,1.3,H2172/G2172),"")</f>
        <v>0.91212458286985532</v>
      </c>
      <c r="K2171" s="5" t="s">
        <v>25</v>
      </c>
      <c r="L2171" s="5" t="s">
        <v>25</v>
      </c>
      <c r="M2171" s="5">
        <f t="shared" si="274"/>
        <v>2024</v>
      </c>
      <c r="N2171" s="5" t="str">
        <f t="shared" si="275"/>
        <v>Junio</v>
      </c>
      <c r="O2171" s="6" t="str">
        <f t="shared" si="276"/>
        <v>2023-1</v>
      </c>
      <c r="P2171" s="16">
        <v>0</v>
      </c>
      <c r="Q2171" s="16">
        <v>0</v>
      </c>
      <c r="R2171" s="5">
        <v>0</v>
      </c>
      <c r="S2171" s="5" t="s">
        <v>29</v>
      </c>
      <c r="T2171" s="5" t="str">
        <f t="shared" si="277"/>
        <v>469.2-2024-06-30</v>
      </c>
    </row>
    <row r="2172" spans="1:20" x14ac:dyDescent="0.3">
      <c r="A2172" s="25" t="s">
        <v>668</v>
      </c>
      <c r="B2172" s="23" t="s">
        <v>669</v>
      </c>
      <c r="C2172" s="5" t="s">
        <v>484</v>
      </c>
      <c r="D2172" s="5" t="s">
        <v>60</v>
      </c>
      <c r="E2172" s="5" t="s">
        <v>24</v>
      </c>
      <c r="F2172" s="6">
        <v>45473</v>
      </c>
      <c r="G2172" s="5">
        <v>89.9</v>
      </c>
      <c r="H2172" s="5">
        <v>82</v>
      </c>
      <c r="I2172" s="15">
        <v>0.91212458286985532</v>
      </c>
      <c r="J2172" s="15">
        <v>0.91212458286985532</v>
      </c>
      <c r="K2172" s="5" t="s">
        <v>25</v>
      </c>
      <c r="L2172" s="5" t="s">
        <v>25</v>
      </c>
      <c r="M2172" s="5">
        <f t="shared" si="274"/>
        <v>2023</v>
      </c>
      <c r="N2172" s="5" t="str">
        <f t="shared" si="275"/>
        <v>Junio</v>
      </c>
      <c r="O2172" s="6" t="str">
        <f t="shared" si="276"/>
        <v>2023-2</v>
      </c>
      <c r="P2172" s="5">
        <v>0</v>
      </c>
      <c r="Q2172" s="5">
        <v>0</v>
      </c>
      <c r="R2172" s="5">
        <v>0</v>
      </c>
      <c r="S2172" s="5" t="s">
        <v>29</v>
      </c>
      <c r="T2172" s="5" t="str">
        <f t="shared" si="277"/>
        <v>469.3-2023-06-30</v>
      </c>
    </row>
    <row r="2173" spans="1:20" x14ac:dyDescent="0.3">
      <c r="A2173" s="25" t="s">
        <v>670</v>
      </c>
      <c r="B2173" s="23" t="s">
        <v>671</v>
      </c>
      <c r="C2173" s="5" t="s">
        <v>484</v>
      </c>
      <c r="D2173" s="5" t="s">
        <v>60</v>
      </c>
      <c r="E2173" s="5" t="s">
        <v>24</v>
      </c>
      <c r="F2173" s="6">
        <v>45107</v>
      </c>
      <c r="G2173" s="5">
        <v>50</v>
      </c>
      <c r="H2173" s="5">
        <v>78</v>
      </c>
      <c r="I2173" s="22">
        <f>IF(IFERROR(H2174/G2174,"")&gt;130%,130%,H2174/G2174)</f>
        <v>1</v>
      </c>
      <c r="J2173" s="15">
        <f>IFERROR(IF((H2174/G2174)&gt;H2174/G2174,1.3,H2174/G2174),"")</f>
        <v>1</v>
      </c>
      <c r="K2173" s="5" t="s">
        <v>25</v>
      </c>
      <c r="L2173" s="5" t="s">
        <v>25</v>
      </c>
      <c r="M2173" s="5">
        <f t="shared" si="274"/>
        <v>2023</v>
      </c>
      <c r="N2173" s="5" t="str">
        <f t="shared" si="275"/>
        <v>Diciembre</v>
      </c>
      <c r="O2173" s="6" t="str">
        <f t="shared" si="276"/>
        <v>2024-1</v>
      </c>
      <c r="P2173" s="16">
        <v>0</v>
      </c>
      <c r="Q2173" s="16">
        <v>0</v>
      </c>
      <c r="R2173" s="5">
        <v>0</v>
      </c>
      <c r="S2173" s="5" t="s">
        <v>29</v>
      </c>
      <c r="T2173" s="5" t="str">
        <f t="shared" si="277"/>
        <v>469.3-2023-12-31</v>
      </c>
    </row>
    <row r="2174" spans="1:20" x14ac:dyDescent="0.3">
      <c r="A2174" s="25" t="s">
        <v>670</v>
      </c>
      <c r="B2174" s="23" t="s">
        <v>671</v>
      </c>
      <c r="C2174" s="5" t="s">
        <v>484</v>
      </c>
      <c r="D2174" s="5" t="s">
        <v>60</v>
      </c>
      <c r="E2174" s="5" t="s">
        <v>24</v>
      </c>
      <c r="F2174" s="6">
        <v>45291</v>
      </c>
      <c r="G2174" s="5">
        <v>100</v>
      </c>
      <c r="H2174" s="10">
        <v>100</v>
      </c>
      <c r="I2174" s="15">
        <f>IFERROR(IF((H2175/G2175)&gt;1.3,1.3,H2175/G2175),"")</f>
        <v>1.0916145181476846</v>
      </c>
      <c r="J2174" s="15">
        <f>IFERROR(IF((H2175/G2175)&gt;H2175/G2175,1.3,H2175/G2175),"")</f>
        <v>1.0916145181476846</v>
      </c>
      <c r="K2174" s="5" t="s">
        <v>25</v>
      </c>
      <c r="L2174" s="5" t="s">
        <v>25</v>
      </c>
      <c r="M2174" s="5">
        <f t="shared" si="274"/>
        <v>2024</v>
      </c>
      <c r="N2174" s="5" t="str">
        <f t="shared" si="275"/>
        <v>Junio</v>
      </c>
      <c r="O2174" s="6" t="str">
        <f t="shared" si="276"/>
        <v>2023-1</v>
      </c>
      <c r="P2174" s="16">
        <v>0</v>
      </c>
      <c r="Q2174" s="16">
        <v>0</v>
      </c>
      <c r="R2174" s="5">
        <v>0</v>
      </c>
      <c r="S2174" s="5" t="s">
        <v>29</v>
      </c>
      <c r="T2174" s="5" t="str">
        <f t="shared" si="277"/>
        <v>469.3-2024-06-30</v>
      </c>
    </row>
    <row r="2175" spans="1:20" x14ac:dyDescent="0.3">
      <c r="A2175" s="25" t="s">
        <v>670</v>
      </c>
      <c r="B2175" s="23" t="s">
        <v>671</v>
      </c>
      <c r="C2175" s="5" t="s">
        <v>484</v>
      </c>
      <c r="D2175" s="5" t="s">
        <v>60</v>
      </c>
      <c r="E2175" s="5" t="s">
        <v>24</v>
      </c>
      <c r="F2175" s="6">
        <v>45473</v>
      </c>
      <c r="G2175" s="5">
        <v>39.950000000000003</v>
      </c>
      <c r="H2175" s="5">
        <v>43.61</v>
      </c>
      <c r="I2175" s="15">
        <v>1</v>
      </c>
      <c r="J2175" s="15">
        <v>1</v>
      </c>
      <c r="K2175" s="5" t="s">
        <v>25</v>
      </c>
      <c r="L2175" s="5" t="s">
        <v>25</v>
      </c>
      <c r="M2175" s="5">
        <f t="shared" si="274"/>
        <v>2023</v>
      </c>
      <c r="N2175" s="5" t="str">
        <f t="shared" si="275"/>
        <v>Junio</v>
      </c>
      <c r="O2175" s="6" t="str">
        <f t="shared" si="276"/>
        <v>2023-2</v>
      </c>
      <c r="P2175" s="5">
        <v>0</v>
      </c>
      <c r="Q2175" s="5">
        <v>0</v>
      </c>
      <c r="R2175" s="5">
        <v>0</v>
      </c>
      <c r="S2175" s="5" t="s">
        <v>29</v>
      </c>
      <c r="T2175" s="5" t="str">
        <f t="shared" si="277"/>
        <v>469.4-2023-06-30</v>
      </c>
    </row>
    <row r="2176" spans="1:20" x14ac:dyDescent="0.3">
      <c r="A2176" s="25" t="s">
        <v>672</v>
      </c>
      <c r="B2176" s="23" t="s">
        <v>673</v>
      </c>
      <c r="C2176" s="5" t="s">
        <v>484</v>
      </c>
      <c r="D2176" s="5" t="s">
        <v>60</v>
      </c>
      <c r="E2176" s="5" t="s">
        <v>24</v>
      </c>
      <c r="F2176" s="6">
        <v>45107</v>
      </c>
      <c r="G2176" s="5">
        <v>68</v>
      </c>
      <c r="H2176" s="5">
        <v>71</v>
      </c>
      <c r="I2176" s="22">
        <f>H2177/G2177</f>
        <v>1</v>
      </c>
      <c r="J2176" s="15">
        <f>IFERROR(IF((H2177/G2177)&gt;H2177/G2177,1.3,H2177/G2177),"")</f>
        <v>1</v>
      </c>
      <c r="K2176" s="5" t="s">
        <v>25</v>
      </c>
      <c r="L2176" s="5" t="s">
        <v>25</v>
      </c>
      <c r="M2176" s="5">
        <f t="shared" si="274"/>
        <v>2023</v>
      </c>
      <c r="N2176" s="5" t="str">
        <f t="shared" si="275"/>
        <v>Diciembre</v>
      </c>
      <c r="O2176" s="6" t="str">
        <f t="shared" si="276"/>
        <v>2024-1</v>
      </c>
      <c r="P2176" s="16">
        <v>0</v>
      </c>
      <c r="Q2176" s="16">
        <v>0</v>
      </c>
      <c r="R2176" s="5">
        <v>0</v>
      </c>
      <c r="S2176" s="5" t="s">
        <v>29</v>
      </c>
      <c r="T2176" s="5" t="str">
        <f t="shared" si="277"/>
        <v>469.4-2023-12-31</v>
      </c>
    </row>
    <row r="2177" spans="1:20" x14ac:dyDescent="0.3">
      <c r="A2177" s="25" t="s">
        <v>672</v>
      </c>
      <c r="B2177" s="23" t="s">
        <v>673</v>
      </c>
      <c r="C2177" s="5" t="s">
        <v>484</v>
      </c>
      <c r="D2177" s="5" t="s">
        <v>60</v>
      </c>
      <c r="E2177" s="5" t="s">
        <v>24</v>
      </c>
      <c r="F2177" s="6">
        <v>45291</v>
      </c>
      <c r="G2177" s="5">
        <v>100</v>
      </c>
      <c r="H2177" s="10">
        <v>100</v>
      </c>
      <c r="I2177" s="15">
        <f>IFERROR(IF((H2178/G2178)&gt;1.3,1.3,H2178/G2178),"")</f>
        <v>1.3</v>
      </c>
      <c r="J2177" s="15">
        <f>IFERROR(IF((H2178/G2178)&gt;H2178/G2178,1.3,H2178/G2178),"")</f>
        <v>1.3593802627147187</v>
      </c>
      <c r="K2177" s="5" t="s">
        <v>25</v>
      </c>
      <c r="L2177" s="5" t="s">
        <v>25</v>
      </c>
      <c r="M2177" s="5">
        <f t="shared" si="274"/>
        <v>2024</v>
      </c>
      <c r="N2177" s="5" t="str">
        <f t="shared" si="275"/>
        <v>Junio</v>
      </c>
      <c r="O2177" s="6" t="str">
        <f t="shared" si="276"/>
        <v>2023-1</v>
      </c>
      <c r="P2177" s="16">
        <v>0</v>
      </c>
      <c r="Q2177" s="16">
        <v>0</v>
      </c>
      <c r="R2177" s="5">
        <v>0</v>
      </c>
      <c r="S2177" s="5" t="s">
        <v>29</v>
      </c>
      <c r="T2177" s="5" t="str">
        <f t="shared" si="277"/>
        <v>469.4-2024-06-30</v>
      </c>
    </row>
    <row r="2178" spans="1:20" x14ac:dyDescent="0.3">
      <c r="A2178" s="25" t="s">
        <v>672</v>
      </c>
      <c r="B2178" s="23" t="s">
        <v>673</v>
      </c>
      <c r="C2178" s="5" t="s">
        <v>484</v>
      </c>
      <c r="D2178" s="5" t="s">
        <v>60</v>
      </c>
      <c r="E2178" s="5" t="s">
        <v>24</v>
      </c>
      <c r="F2178" s="6">
        <v>45473</v>
      </c>
      <c r="G2178" s="5">
        <v>29.69</v>
      </c>
      <c r="H2178" s="5">
        <v>40.36</v>
      </c>
      <c r="I2178" s="15">
        <v>1</v>
      </c>
      <c r="J2178" s="15">
        <v>1</v>
      </c>
      <c r="K2178" s="5" t="s">
        <v>25</v>
      </c>
      <c r="L2178" s="5" t="s">
        <v>25</v>
      </c>
      <c r="M2178" s="5">
        <f t="shared" si="274"/>
        <v>2023</v>
      </c>
      <c r="N2178" s="5" t="str">
        <f t="shared" si="275"/>
        <v>Junio</v>
      </c>
      <c r="O2178" s="6" t="str">
        <f t="shared" si="276"/>
        <v>2023-2</v>
      </c>
      <c r="P2178" s="5">
        <v>0</v>
      </c>
      <c r="Q2178" s="5">
        <v>0</v>
      </c>
      <c r="R2178" s="5">
        <v>0</v>
      </c>
      <c r="S2178" s="5" t="s">
        <v>29</v>
      </c>
      <c r="T2178" s="5" t="str">
        <f t="shared" si="277"/>
        <v>469.5-2023-06-30</v>
      </c>
    </row>
    <row r="2179" spans="1:20" x14ac:dyDescent="0.3">
      <c r="A2179" s="25" t="s">
        <v>674</v>
      </c>
      <c r="B2179" s="23" t="s">
        <v>675</v>
      </c>
      <c r="C2179" s="5" t="s">
        <v>484</v>
      </c>
      <c r="D2179" s="5" t="s">
        <v>60</v>
      </c>
      <c r="E2179" s="5" t="s">
        <v>24</v>
      </c>
      <c r="F2179" s="6">
        <v>45107</v>
      </c>
      <c r="G2179" s="5">
        <v>53</v>
      </c>
      <c r="H2179" s="5">
        <v>63</v>
      </c>
      <c r="I2179" s="22">
        <f>H2180/G2180</f>
        <v>1</v>
      </c>
      <c r="J2179" s="15">
        <f>IFERROR(IF((H2180/G2180)&gt;H2180/G2180,1.3,H2180/G2180),"")</f>
        <v>1</v>
      </c>
      <c r="K2179" s="5" t="s">
        <v>25</v>
      </c>
      <c r="L2179" s="5" t="s">
        <v>25</v>
      </c>
      <c r="M2179" s="5">
        <f t="shared" si="274"/>
        <v>2023</v>
      </c>
      <c r="N2179" s="5" t="str">
        <f t="shared" si="275"/>
        <v>Diciembre</v>
      </c>
      <c r="O2179" s="6" t="str">
        <f t="shared" si="276"/>
        <v>2024-1</v>
      </c>
      <c r="P2179" s="16">
        <v>0</v>
      </c>
      <c r="Q2179" s="16">
        <v>0</v>
      </c>
      <c r="R2179" s="5">
        <v>0</v>
      </c>
      <c r="S2179" s="5" t="s">
        <v>29</v>
      </c>
      <c r="T2179" s="5" t="str">
        <f t="shared" si="277"/>
        <v>469.5-2023-12-31</v>
      </c>
    </row>
    <row r="2180" spans="1:20" x14ac:dyDescent="0.3">
      <c r="A2180" s="25" t="s">
        <v>674</v>
      </c>
      <c r="B2180" s="23" t="s">
        <v>675</v>
      </c>
      <c r="C2180" s="5" t="s">
        <v>484</v>
      </c>
      <c r="D2180" s="5" t="s">
        <v>60</v>
      </c>
      <c r="E2180" s="5" t="s">
        <v>24</v>
      </c>
      <c r="F2180" s="6">
        <v>45291</v>
      </c>
      <c r="G2180" s="5">
        <v>100</v>
      </c>
      <c r="H2180" s="10">
        <v>100</v>
      </c>
      <c r="I2180" s="15">
        <f>IFERROR(IF((H2181/G2181)&gt;1.3,1.3,H2181/G2181),"")</f>
        <v>1.1199510403916768</v>
      </c>
      <c r="J2180" s="15">
        <f>IFERROR(IF((H2181/G2181)&gt;H2181/G2181,1.3,H2181/G2181),"")</f>
        <v>1.1199510403916768</v>
      </c>
      <c r="K2180" s="5" t="s">
        <v>25</v>
      </c>
      <c r="L2180" s="5" t="s">
        <v>25</v>
      </c>
      <c r="M2180" s="5">
        <f t="shared" si="274"/>
        <v>2024</v>
      </c>
      <c r="N2180" s="5" t="str">
        <f t="shared" si="275"/>
        <v>Junio</v>
      </c>
      <c r="O2180" s="6" t="str">
        <f t="shared" si="276"/>
        <v>2023-1</v>
      </c>
      <c r="P2180" s="16">
        <v>0</v>
      </c>
      <c r="Q2180" s="16">
        <v>0</v>
      </c>
      <c r="R2180" s="5">
        <v>0</v>
      </c>
      <c r="S2180" s="5" t="s">
        <v>29</v>
      </c>
      <c r="T2180" s="5" t="str">
        <f t="shared" si="277"/>
        <v>469.5-2024-06-30</v>
      </c>
    </row>
    <row r="2181" spans="1:20" x14ac:dyDescent="0.3">
      <c r="A2181" s="25" t="s">
        <v>674</v>
      </c>
      <c r="B2181" s="23" t="s">
        <v>675</v>
      </c>
      <c r="C2181" s="5" t="s">
        <v>484</v>
      </c>
      <c r="D2181" s="5" t="s">
        <v>60</v>
      </c>
      <c r="E2181" s="5" t="s">
        <v>24</v>
      </c>
      <c r="F2181" s="6">
        <v>45473</v>
      </c>
      <c r="G2181" s="5">
        <v>40.85</v>
      </c>
      <c r="H2181" s="5">
        <v>45.75</v>
      </c>
      <c r="I2181" s="15">
        <v>1</v>
      </c>
      <c r="J2181" s="15">
        <v>1</v>
      </c>
      <c r="K2181" s="5" t="s">
        <v>25</v>
      </c>
      <c r="L2181" s="5" t="s">
        <v>25</v>
      </c>
      <c r="M2181" s="5">
        <f t="shared" ref="M2181:M2244" si="278">YEAR(F2182)</f>
        <v>2023</v>
      </c>
      <c r="N2181" s="5" t="str">
        <f t="shared" ref="N2181:N2244" si="279">PROPER(TEXT(F2182,"mmmm"))</f>
        <v>Junio</v>
      </c>
      <c r="O2181" s="6" t="str">
        <f t="shared" ref="O2181:O2244" si="280">IF(OR(N2182="Enero",N2182="Febrero",N2182="Marzo",N2182="Abril",N2182="Mayo",N2182="Junio"),M2182&amp;"-1",IF(OR(N2182="Julio",N2182="Agosto",N2182="Septiembre",N2182="Octubre",N2182="Noviembre",N2182="Diciembre"),M2182&amp;"-2"))</f>
        <v>2023-2</v>
      </c>
      <c r="P2181" s="5">
        <v>0</v>
      </c>
      <c r="Q2181" s="5">
        <v>0</v>
      </c>
      <c r="R2181" s="5">
        <v>0</v>
      </c>
      <c r="S2181" s="5" t="s">
        <v>29</v>
      </c>
      <c r="T2181" s="5" t="str">
        <f t="shared" ref="T2181:T2244" si="281">A2182&amp;"-"&amp;YEAR(F2182)&amp;"-"&amp;IF(LEN(MONTH(F2182))=1,"0"&amp;MONTH(F2182),MONTH(F2182))&amp;"-"&amp;DAY(F2182)</f>
        <v>469.6-2023-06-30</v>
      </c>
    </row>
    <row r="2182" spans="1:20" x14ac:dyDescent="0.3">
      <c r="A2182" s="25" t="s">
        <v>676</v>
      </c>
      <c r="B2182" s="23" t="s">
        <v>677</v>
      </c>
      <c r="C2182" s="5" t="s">
        <v>484</v>
      </c>
      <c r="D2182" s="5" t="s">
        <v>60</v>
      </c>
      <c r="E2182" s="5" t="s">
        <v>24</v>
      </c>
      <c r="F2182" s="6">
        <v>45107</v>
      </c>
      <c r="G2182" s="5">
        <v>65</v>
      </c>
      <c r="H2182" s="5">
        <v>67</v>
      </c>
      <c r="I2182" s="22">
        <f>H2183/G2183</f>
        <v>1</v>
      </c>
      <c r="J2182" s="15">
        <f>IFERROR(IF((H2183/G2183)&gt;H2183/G2183,1.3,H2183/G2183),"")</f>
        <v>1</v>
      </c>
      <c r="K2182" s="5" t="s">
        <v>25</v>
      </c>
      <c r="L2182" s="5" t="s">
        <v>25</v>
      </c>
      <c r="M2182" s="5">
        <f t="shared" si="278"/>
        <v>2023</v>
      </c>
      <c r="N2182" s="5" t="str">
        <f t="shared" si="279"/>
        <v>Diciembre</v>
      </c>
      <c r="O2182" s="6" t="str">
        <f t="shared" si="280"/>
        <v>2024-1</v>
      </c>
      <c r="P2182" s="16">
        <v>0</v>
      </c>
      <c r="Q2182" s="16">
        <v>0</v>
      </c>
      <c r="R2182" s="5">
        <v>0</v>
      </c>
      <c r="S2182" s="5" t="s">
        <v>29</v>
      </c>
      <c r="T2182" s="5" t="str">
        <f t="shared" si="281"/>
        <v>469.6-2023-12-31</v>
      </c>
    </row>
    <row r="2183" spans="1:20" x14ac:dyDescent="0.3">
      <c r="A2183" s="25" t="s">
        <v>676</v>
      </c>
      <c r="B2183" s="23" t="s">
        <v>677</v>
      </c>
      <c r="C2183" s="5" t="s">
        <v>484</v>
      </c>
      <c r="D2183" s="5" t="s">
        <v>60</v>
      </c>
      <c r="E2183" s="5" t="s">
        <v>24</v>
      </c>
      <c r="F2183" s="6">
        <v>45291</v>
      </c>
      <c r="G2183" s="5">
        <v>100</v>
      </c>
      <c r="H2183" s="10">
        <v>100</v>
      </c>
      <c r="I2183" s="15">
        <f>IFERROR(IF((H2184/G2184)&gt;1.3,1.3,H2184/G2184),"")</f>
        <v>1.2650497295410923</v>
      </c>
      <c r="J2183" s="15">
        <f>IFERROR(IF((H2184/G2184)&gt;H2184/G2184,1.3,H2184/G2184),"")</f>
        <v>1.2650497295410923</v>
      </c>
      <c r="K2183" s="5" t="s">
        <v>25</v>
      </c>
      <c r="L2183" s="5" t="s">
        <v>25</v>
      </c>
      <c r="M2183" s="5">
        <f t="shared" si="278"/>
        <v>2024</v>
      </c>
      <c r="N2183" s="5" t="str">
        <f t="shared" si="279"/>
        <v>Junio</v>
      </c>
      <c r="O2183" s="6" t="str">
        <f t="shared" si="280"/>
        <v>2023-1</v>
      </c>
      <c r="P2183" s="16">
        <v>0</v>
      </c>
      <c r="Q2183" s="16">
        <v>0</v>
      </c>
      <c r="R2183" s="5">
        <v>0</v>
      </c>
      <c r="S2183" s="5" t="s">
        <v>29</v>
      </c>
      <c r="T2183" s="5" t="str">
        <f t="shared" si="281"/>
        <v>469.6-2024-06-30</v>
      </c>
    </row>
    <row r="2184" spans="1:20" x14ac:dyDescent="0.3">
      <c r="A2184" s="25" t="s">
        <v>676</v>
      </c>
      <c r="B2184" s="23" t="s">
        <v>677</v>
      </c>
      <c r="C2184" s="5" t="s">
        <v>484</v>
      </c>
      <c r="D2184" s="5" t="s">
        <v>60</v>
      </c>
      <c r="E2184" s="5" t="s">
        <v>24</v>
      </c>
      <c r="F2184" s="6">
        <v>45473</v>
      </c>
      <c r="G2184" s="5">
        <v>57.31</v>
      </c>
      <c r="H2184" s="5">
        <v>72.5</v>
      </c>
      <c r="I2184" s="15">
        <v>1</v>
      </c>
      <c r="J2184" s="15">
        <v>1</v>
      </c>
      <c r="K2184" s="5" t="s">
        <v>25</v>
      </c>
      <c r="L2184" s="5" t="s">
        <v>25</v>
      </c>
      <c r="M2184" s="5">
        <f t="shared" si="278"/>
        <v>2023</v>
      </c>
      <c r="N2184" s="5" t="str">
        <f t="shared" si="279"/>
        <v>Junio</v>
      </c>
      <c r="O2184" s="6" t="str">
        <f t="shared" si="280"/>
        <v>2023-2</v>
      </c>
      <c r="P2184" s="5">
        <v>0</v>
      </c>
      <c r="Q2184" s="5">
        <v>0</v>
      </c>
      <c r="R2184" s="5">
        <v>0</v>
      </c>
      <c r="S2184" s="5" t="s">
        <v>29</v>
      </c>
      <c r="T2184" s="5" t="str">
        <f t="shared" si="281"/>
        <v>469.7-2023-06-30</v>
      </c>
    </row>
    <row r="2185" spans="1:20" x14ac:dyDescent="0.3">
      <c r="A2185" s="25" t="s">
        <v>678</v>
      </c>
      <c r="B2185" s="23" t="s">
        <v>679</v>
      </c>
      <c r="C2185" s="5" t="s">
        <v>484</v>
      </c>
      <c r="D2185" s="5" t="s">
        <v>60</v>
      </c>
      <c r="E2185" s="5" t="s">
        <v>24</v>
      </c>
      <c r="F2185" s="6">
        <v>45107</v>
      </c>
      <c r="G2185" s="5">
        <v>52</v>
      </c>
      <c r="H2185" s="5">
        <v>67</v>
      </c>
      <c r="I2185" s="22">
        <f>H2186/G2186</f>
        <v>1</v>
      </c>
      <c r="J2185" s="15">
        <f>IFERROR(IF((H2186/G2186)&gt;H2186/G2186,1.3,H2186/G2186),"")</f>
        <v>1</v>
      </c>
      <c r="K2185" s="5" t="s">
        <v>25</v>
      </c>
      <c r="L2185" s="5" t="s">
        <v>25</v>
      </c>
      <c r="M2185" s="5">
        <f t="shared" si="278"/>
        <v>2023</v>
      </c>
      <c r="N2185" s="5" t="str">
        <f t="shared" si="279"/>
        <v>Diciembre</v>
      </c>
      <c r="O2185" s="6" t="str">
        <f t="shared" si="280"/>
        <v>2024-1</v>
      </c>
      <c r="P2185" s="16">
        <v>0</v>
      </c>
      <c r="Q2185" s="16">
        <v>0</v>
      </c>
      <c r="R2185" s="5">
        <v>0</v>
      </c>
      <c r="S2185" s="5" t="s">
        <v>29</v>
      </c>
      <c r="T2185" s="5" t="str">
        <f t="shared" si="281"/>
        <v>469.7-2023-12-31</v>
      </c>
    </row>
    <row r="2186" spans="1:20" x14ac:dyDescent="0.3">
      <c r="A2186" s="25" t="s">
        <v>678</v>
      </c>
      <c r="B2186" s="23" t="s">
        <v>679</v>
      </c>
      <c r="C2186" s="5" t="s">
        <v>484</v>
      </c>
      <c r="D2186" s="5" t="s">
        <v>60</v>
      </c>
      <c r="E2186" s="5" t="s">
        <v>24</v>
      </c>
      <c r="F2186" s="6">
        <v>45291</v>
      </c>
      <c r="G2186" s="5">
        <v>100</v>
      </c>
      <c r="H2186" s="10">
        <v>100</v>
      </c>
      <c r="I2186" s="15">
        <f>IFERROR(IF((H2187/G2187)&gt;1.3,1.3,H2187/G2187),"")</f>
        <v>1.2513651255915546</v>
      </c>
      <c r="J2186" s="15">
        <f>IFERROR(IF((H2187/G2187)&gt;H2187/G2187,1.3,H2187/G2187),"")</f>
        <v>1.2513651255915546</v>
      </c>
      <c r="K2186" s="5" t="s">
        <v>25</v>
      </c>
      <c r="L2186" s="5" t="s">
        <v>25</v>
      </c>
      <c r="M2186" s="5">
        <f t="shared" si="278"/>
        <v>2024</v>
      </c>
      <c r="N2186" s="5" t="str">
        <f t="shared" si="279"/>
        <v>Junio</v>
      </c>
      <c r="O2186" s="6" t="str">
        <f t="shared" si="280"/>
        <v>2024-1</v>
      </c>
      <c r="P2186" s="16">
        <v>0</v>
      </c>
      <c r="Q2186" s="16">
        <v>0</v>
      </c>
      <c r="R2186" s="5">
        <v>0</v>
      </c>
      <c r="S2186" s="5" t="s">
        <v>29</v>
      </c>
      <c r="T2186" s="5" t="str">
        <f t="shared" si="281"/>
        <v>469.7-2024-06-30</v>
      </c>
    </row>
    <row r="2187" spans="1:20" x14ac:dyDescent="0.3">
      <c r="A2187" s="25" t="s">
        <v>678</v>
      </c>
      <c r="B2187" s="23" t="s">
        <v>679</v>
      </c>
      <c r="C2187" s="5" t="s">
        <v>484</v>
      </c>
      <c r="D2187" s="5" t="s">
        <v>60</v>
      </c>
      <c r="E2187" s="5" t="s">
        <v>24</v>
      </c>
      <c r="F2187" s="6">
        <v>45473</v>
      </c>
      <c r="G2187" s="5">
        <v>54.94</v>
      </c>
      <c r="H2187" s="5">
        <v>68.75</v>
      </c>
      <c r="I2187" s="15">
        <v>1</v>
      </c>
      <c r="J2187" s="15">
        <v>1</v>
      </c>
      <c r="K2187" s="5" t="s">
        <v>25</v>
      </c>
      <c r="L2187" s="5" t="s">
        <v>25</v>
      </c>
      <c r="M2187" s="5">
        <f t="shared" si="278"/>
        <v>2024</v>
      </c>
      <c r="N2187" s="5" t="str">
        <f t="shared" si="279"/>
        <v>Junio</v>
      </c>
      <c r="O2187" s="6" t="str">
        <f t="shared" si="280"/>
        <v>2023-1</v>
      </c>
      <c r="P2187" s="5">
        <v>0</v>
      </c>
      <c r="Q2187" s="5">
        <v>0</v>
      </c>
      <c r="R2187" s="5">
        <v>0</v>
      </c>
      <c r="S2187" s="5" t="s">
        <v>29</v>
      </c>
      <c r="T2187" s="5" t="str">
        <f t="shared" si="281"/>
        <v>469.8-2024-06-30</v>
      </c>
    </row>
    <row r="2188" spans="1:20" x14ac:dyDescent="0.3">
      <c r="A2188" s="25" t="s">
        <v>680</v>
      </c>
      <c r="B2188" s="23" t="s">
        <v>681</v>
      </c>
      <c r="C2188" s="5" t="s">
        <v>484</v>
      </c>
      <c r="D2188" s="5" t="s">
        <v>60</v>
      </c>
      <c r="E2188" s="5" t="s">
        <v>24</v>
      </c>
      <c r="F2188" s="6">
        <v>45473</v>
      </c>
      <c r="G2188" s="5">
        <v>50.46</v>
      </c>
      <c r="H2188" s="5">
        <v>50</v>
      </c>
      <c r="I2188" s="15">
        <v>0.99088386841062226</v>
      </c>
      <c r="J2188" s="15">
        <v>0.99088386841062226</v>
      </c>
      <c r="K2188" s="5" t="s">
        <v>25</v>
      </c>
      <c r="L2188" s="5" t="s">
        <v>25</v>
      </c>
      <c r="M2188" s="5">
        <f t="shared" si="278"/>
        <v>2023</v>
      </c>
      <c r="N2188" s="5" t="str">
        <f t="shared" si="279"/>
        <v>Junio</v>
      </c>
      <c r="O2188" s="6" t="str">
        <f t="shared" si="280"/>
        <v>2023-2</v>
      </c>
      <c r="P2188" s="5">
        <v>0</v>
      </c>
      <c r="Q2188" s="5">
        <v>0</v>
      </c>
      <c r="R2188" s="5">
        <v>0</v>
      </c>
      <c r="S2188" s="5" t="s">
        <v>29</v>
      </c>
      <c r="T2188" s="5" t="str">
        <f t="shared" si="281"/>
        <v>469.9-2023-06-30</v>
      </c>
    </row>
    <row r="2189" spans="1:20" x14ac:dyDescent="0.3">
      <c r="A2189" s="25" t="s">
        <v>682</v>
      </c>
      <c r="B2189" s="23" t="s">
        <v>683</v>
      </c>
      <c r="C2189" s="5" t="s">
        <v>484</v>
      </c>
      <c r="D2189" s="5" t="s">
        <v>60</v>
      </c>
      <c r="E2189" s="5" t="s">
        <v>24</v>
      </c>
      <c r="F2189" s="6">
        <v>45107</v>
      </c>
      <c r="G2189" s="5">
        <v>54</v>
      </c>
      <c r="H2189" s="5">
        <v>70</v>
      </c>
      <c r="I2189" s="22">
        <f>H2190/G2190</f>
        <v>0.9840000000000001</v>
      </c>
      <c r="J2189" s="15">
        <f>IFERROR(IF((H2190/G2190)&gt;H2190/G2190,1.3,H2190/G2190),"")</f>
        <v>0.9840000000000001</v>
      </c>
      <c r="K2189" s="5" t="s">
        <v>25</v>
      </c>
      <c r="L2189" s="5" t="s">
        <v>25</v>
      </c>
      <c r="M2189" s="5">
        <f t="shared" si="278"/>
        <v>2023</v>
      </c>
      <c r="N2189" s="5" t="str">
        <f t="shared" si="279"/>
        <v>Diciembre</v>
      </c>
      <c r="O2189" s="6" t="str">
        <f t="shared" si="280"/>
        <v>2024-1</v>
      </c>
      <c r="P2189" s="16">
        <v>0</v>
      </c>
      <c r="Q2189" s="16">
        <v>0</v>
      </c>
      <c r="R2189" s="5">
        <v>0</v>
      </c>
      <c r="S2189" s="5" t="s">
        <v>29</v>
      </c>
      <c r="T2189" s="5" t="str">
        <f t="shared" si="281"/>
        <v>469.9-2023-12-31</v>
      </c>
    </row>
    <row r="2190" spans="1:20" x14ac:dyDescent="0.3">
      <c r="A2190" s="25" t="s">
        <v>682</v>
      </c>
      <c r="B2190" s="23" t="s">
        <v>683</v>
      </c>
      <c r="C2190" s="5" t="s">
        <v>484</v>
      </c>
      <c r="D2190" s="5" t="s">
        <v>60</v>
      </c>
      <c r="E2190" s="5" t="s">
        <v>24</v>
      </c>
      <c r="F2190" s="6">
        <v>45291</v>
      </c>
      <c r="G2190" s="5">
        <v>100</v>
      </c>
      <c r="H2190" s="10">
        <v>98.4</v>
      </c>
      <c r="I2190" s="15">
        <f>IFERROR(IF((H2191/G2191)&gt;1.3,1.3,H2191/G2191),"")</f>
        <v>0.99666570020295731</v>
      </c>
      <c r="J2190" s="15">
        <f>IFERROR(IF((H2191/G2191)&gt;H2191/G2191,1.3,H2191/G2191),"")</f>
        <v>0.99666570020295731</v>
      </c>
      <c r="K2190" s="5" t="s">
        <v>25</v>
      </c>
      <c r="L2190" s="5" t="s">
        <v>25</v>
      </c>
      <c r="M2190" s="5">
        <f t="shared" si="278"/>
        <v>2024</v>
      </c>
      <c r="N2190" s="5" t="str">
        <f t="shared" si="279"/>
        <v>Junio</v>
      </c>
      <c r="O2190" s="6" t="str">
        <f t="shared" si="280"/>
        <v>2024-1</v>
      </c>
      <c r="P2190" s="16">
        <v>0</v>
      </c>
      <c r="Q2190" s="16">
        <v>0</v>
      </c>
      <c r="R2190" s="5">
        <v>0</v>
      </c>
      <c r="S2190" s="5" t="s">
        <v>29</v>
      </c>
      <c r="T2190" s="5" t="str">
        <f t="shared" si="281"/>
        <v>469.9-2024-06-30</v>
      </c>
    </row>
    <row r="2191" spans="1:20" x14ac:dyDescent="0.3">
      <c r="A2191" s="25" t="s">
        <v>682</v>
      </c>
      <c r="B2191" s="23" t="s">
        <v>683</v>
      </c>
      <c r="C2191" s="5" t="s">
        <v>440</v>
      </c>
      <c r="D2191" s="5" t="s">
        <v>60</v>
      </c>
      <c r="E2191" s="5" t="s">
        <v>24</v>
      </c>
      <c r="F2191" s="6">
        <v>45473</v>
      </c>
      <c r="G2191" s="5">
        <v>68.98</v>
      </c>
      <c r="H2191" s="5">
        <v>68.75</v>
      </c>
      <c r="I2191" s="15">
        <v>0.99666570020295731</v>
      </c>
      <c r="J2191" s="15">
        <v>0.99666570020295731</v>
      </c>
      <c r="K2191" s="5" t="s">
        <v>25</v>
      </c>
      <c r="L2191" s="5" t="s">
        <v>25</v>
      </c>
      <c r="M2191" s="5">
        <f t="shared" si="278"/>
        <v>2024</v>
      </c>
      <c r="N2191" s="5" t="str">
        <f t="shared" si="279"/>
        <v>Junio</v>
      </c>
      <c r="O2191" s="6" t="str">
        <f t="shared" si="280"/>
        <v>2024-1</v>
      </c>
      <c r="P2191" s="5">
        <v>0</v>
      </c>
      <c r="Q2191" s="5">
        <v>0</v>
      </c>
      <c r="R2191" s="5">
        <v>0</v>
      </c>
      <c r="S2191" s="5" t="s">
        <v>29</v>
      </c>
      <c r="T2191" s="5" t="str">
        <f t="shared" si="281"/>
        <v>470.1-2024-06-30</v>
      </c>
    </row>
    <row r="2192" spans="1:20" x14ac:dyDescent="0.3">
      <c r="A2192" s="25" t="s">
        <v>684</v>
      </c>
      <c r="B2192" s="23" t="s">
        <v>685</v>
      </c>
      <c r="C2192" s="5" t="s">
        <v>112</v>
      </c>
      <c r="D2192" s="5" t="s">
        <v>60</v>
      </c>
      <c r="E2192" s="5" t="s">
        <v>24</v>
      </c>
      <c r="F2192" s="6">
        <v>45473</v>
      </c>
      <c r="G2192" s="5">
        <v>56.79</v>
      </c>
      <c r="H2192" s="5">
        <v>60</v>
      </c>
      <c r="I2192" s="15">
        <v>1</v>
      </c>
      <c r="J2192" s="15">
        <v>1</v>
      </c>
      <c r="K2192" s="5" t="s">
        <v>25</v>
      </c>
      <c r="L2192" s="5" t="s">
        <v>25</v>
      </c>
      <c r="M2192" s="5">
        <f t="shared" si="278"/>
        <v>2024</v>
      </c>
      <c r="N2192" s="5" t="str">
        <f t="shared" si="279"/>
        <v>Junio</v>
      </c>
      <c r="O2192" s="6" t="str">
        <f t="shared" si="280"/>
        <v>2024-1</v>
      </c>
      <c r="P2192" s="5">
        <v>0</v>
      </c>
      <c r="Q2192" s="5">
        <v>0</v>
      </c>
      <c r="R2192" s="5">
        <v>0</v>
      </c>
      <c r="S2192" s="5" t="s">
        <v>29</v>
      </c>
      <c r="T2192" s="5" t="str">
        <f t="shared" si="281"/>
        <v>470.2-2024-06-30</v>
      </c>
    </row>
    <row r="2193" spans="1:20" x14ac:dyDescent="0.3">
      <c r="A2193" s="25" t="s">
        <v>686</v>
      </c>
      <c r="B2193" s="23" t="s">
        <v>687</v>
      </c>
      <c r="C2193" s="5" t="s">
        <v>127</v>
      </c>
      <c r="D2193" s="5" t="s">
        <v>60</v>
      </c>
      <c r="E2193" s="5" t="s">
        <v>24</v>
      </c>
      <c r="F2193" s="6">
        <v>45473</v>
      </c>
      <c r="G2193" s="5">
        <v>67.84</v>
      </c>
      <c r="H2193" s="5">
        <v>63.75</v>
      </c>
      <c r="I2193" s="15">
        <v>0.93971108490566035</v>
      </c>
      <c r="J2193" s="15">
        <v>0.93971108490566035</v>
      </c>
      <c r="K2193" s="5" t="s">
        <v>25</v>
      </c>
      <c r="L2193" s="5" t="s">
        <v>25</v>
      </c>
      <c r="M2193" s="5">
        <f t="shared" si="278"/>
        <v>2024</v>
      </c>
      <c r="N2193" s="5" t="str">
        <f t="shared" si="279"/>
        <v>Junio</v>
      </c>
      <c r="O2193" s="6" t="str">
        <f t="shared" si="280"/>
        <v>2024-1</v>
      </c>
      <c r="P2193" s="5">
        <v>0</v>
      </c>
      <c r="Q2193" s="5">
        <v>0</v>
      </c>
      <c r="R2193" s="5">
        <v>0</v>
      </c>
      <c r="S2193" s="5" t="s">
        <v>29</v>
      </c>
      <c r="T2193" s="5" t="str">
        <f t="shared" si="281"/>
        <v>470.3-2024-06-30</v>
      </c>
    </row>
    <row r="2194" spans="1:20" x14ac:dyDescent="0.3">
      <c r="A2194" s="25" t="s">
        <v>688</v>
      </c>
      <c r="B2194" s="23" t="s">
        <v>689</v>
      </c>
      <c r="C2194" s="5" t="s">
        <v>216</v>
      </c>
      <c r="D2194" s="5" t="s">
        <v>60</v>
      </c>
      <c r="E2194" s="5" t="s">
        <v>24</v>
      </c>
      <c r="F2194" s="6">
        <v>45473</v>
      </c>
      <c r="G2194" s="5">
        <v>71.58</v>
      </c>
      <c r="H2194" s="5">
        <v>80</v>
      </c>
      <c r="I2194" s="15">
        <v>1</v>
      </c>
      <c r="J2194" s="15">
        <v>1</v>
      </c>
      <c r="K2194" s="5" t="s">
        <v>25</v>
      </c>
      <c r="L2194" s="5" t="s">
        <v>25</v>
      </c>
      <c r="M2194" s="5">
        <f t="shared" si="278"/>
        <v>2024</v>
      </c>
      <c r="N2194" s="5" t="str">
        <f t="shared" si="279"/>
        <v>Junio</v>
      </c>
      <c r="O2194" s="6" t="str">
        <f t="shared" si="280"/>
        <v>2024-1</v>
      </c>
      <c r="P2194" s="5">
        <v>0</v>
      </c>
      <c r="Q2194" s="5">
        <v>0</v>
      </c>
      <c r="R2194" s="5">
        <v>0</v>
      </c>
      <c r="S2194" s="5" t="s">
        <v>29</v>
      </c>
      <c r="T2194" s="5" t="str">
        <f t="shared" si="281"/>
        <v>470.4-2024-06-30</v>
      </c>
    </row>
    <row r="2195" spans="1:20" x14ac:dyDescent="0.3">
      <c r="A2195" s="25" t="s">
        <v>690</v>
      </c>
      <c r="B2195" s="23" t="s">
        <v>691</v>
      </c>
      <c r="C2195" s="5" t="s">
        <v>362</v>
      </c>
      <c r="D2195" s="5" t="s">
        <v>60</v>
      </c>
      <c r="E2195" s="5" t="s">
        <v>24</v>
      </c>
      <c r="F2195" s="6">
        <v>45473</v>
      </c>
      <c r="G2195" s="5">
        <v>74.19</v>
      </c>
      <c r="H2195" s="5">
        <v>90</v>
      </c>
      <c r="I2195" s="15">
        <v>1</v>
      </c>
      <c r="J2195" s="15">
        <v>1</v>
      </c>
      <c r="K2195" s="5" t="s">
        <v>25</v>
      </c>
      <c r="L2195" s="5" t="s">
        <v>25</v>
      </c>
      <c r="M2195" s="5">
        <f t="shared" si="278"/>
        <v>2024</v>
      </c>
      <c r="N2195" s="5" t="str">
        <f t="shared" si="279"/>
        <v>Junio</v>
      </c>
      <c r="O2195" s="6" t="str">
        <f t="shared" si="280"/>
        <v>2023-1</v>
      </c>
      <c r="P2195" s="5">
        <v>0</v>
      </c>
      <c r="Q2195" s="5">
        <v>0</v>
      </c>
      <c r="R2195" s="5">
        <v>0</v>
      </c>
      <c r="S2195" s="5" t="s">
        <v>29</v>
      </c>
      <c r="T2195" s="5" t="str">
        <f t="shared" si="281"/>
        <v>470.5-2024-06-30</v>
      </c>
    </row>
    <row r="2196" spans="1:20" x14ac:dyDescent="0.3">
      <c r="A2196" s="25" t="s">
        <v>692</v>
      </c>
      <c r="B2196" s="23" t="s">
        <v>693</v>
      </c>
      <c r="C2196" s="5" t="s">
        <v>287</v>
      </c>
      <c r="D2196" s="5" t="s">
        <v>60</v>
      </c>
      <c r="E2196" s="5" t="s">
        <v>24</v>
      </c>
      <c r="F2196" s="6">
        <v>45473</v>
      </c>
      <c r="G2196" s="5">
        <v>34.85</v>
      </c>
      <c r="H2196" s="5">
        <v>55</v>
      </c>
      <c r="I2196" s="15">
        <v>1</v>
      </c>
      <c r="J2196" s="15">
        <v>1</v>
      </c>
      <c r="K2196" s="5" t="s">
        <v>25</v>
      </c>
      <c r="L2196" s="5" t="s">
        <v>25</v>
      </c>
      <c r="M2196" s="5">
        <f t="shared" si="278"/>
        <v>2023</v>
      </c>
      <c r="N2196" s="5" t="str">
        <f t="shared" si="279"/>
        <v>Junio</v>
      </c>
      <c r="O2196" s="6" t="str">
        <f t="shared" si="280"/>
        <v>2023-2</v>
      </c>
      <c r="P2196" s="5">
        <v>0</v>
      </c>
      <c r="Q2196" s="5">
        <v>0</v>
      </c>
      <c r="R2196" s="5">
        <v>0</v>
      </c>
      <c r="S2196" s="5" t="s">
        <v>29</v>
      </c>
      <c r="T2196" s="5" t="str">
        <f t="shared" si="281"/>
        <v>Med 1-2023-06-30</v>
      </c>
    </row>
    <row r="2197" spans="1:20" x14ac:dyDescent="0.3">
      <c r="A2197" s="25" t="s">
        <v>694</v>
      </c>
      <c r="B2197" s="5" t="s">
        <v>695</v>
      </c>
      <c r="C2197" s="5" t="s">
        <v>440</v>
      </c>
      <c r="D2197" s="5" t="s">
        <v>54</v>
      </c>
      <c r="E2197" s="5" t="s">
        <v>24</v>
      </c>
      <c r="F2197" s="6">
        <v>45107</v>
      </c>
      <c r="G2197" s="5">
        <v>2558</v>
      </c>
      <c r="H2197" s="9">
        <v>2500</v>
      </c>
      <c r="I2197" s="15">
        <f>IFERROR(IF((H2198/G2198)&gt;1.3,1.3,H2198/G2198),"")</f>
        <v>0.97607373994900959</v>
      </c>
      <c r="J2197" s="15">
        <f>IFERROR(IF((H2198/G2198)&gt;H2198/G2198,1.3,H2198/G2198),"")</f>
        <v>0.97607373994900959</v>
      </c>
      <c r="K2197" s="5" t="s">
        <v>55</v>
      </c>
      <c r="L2197" s="5" t="s">
        <v>55</v>
      </c>
      <c r="M2197" s="5">
        <f t="shared" si="278"/>
        <v>2023</v>
      </c>
      <c r="N2197" s="5" t="str">
        <f t="shared" si="279"/>
        <v>Diciembre</v>
      </c>
      <c r="O2197" s="6" t="str">
        <f t="shared" si="280"/>
        <v>2024-1</v>
      </c>
      <c r="P2197" s="16">
        <v>0</v>
      </c>
      <c r="Q2197" s="16">
        <v>0</v>
      </c>
      <c r="R2197" s="5">
        <v>0</v>
      </c>
      <c r="S2197" s="5" t="s">
        <v>56</v>
      </c>
      <c r="T2197" s="5" t="str">
        <f t="shared" si="281"/>
        <v>Med 1-2023-12-31</v>
      </c>
    </row>
    <row r="2198" spans="1:20" x14ac:dyDescent="0.3">
      <c r="A2198" s="25" t="s">
        <v>694</v>
      </c>
      <c r="B2198" s="5" t="s">
        <v>695</v>
      </c>
      <c r="C2198" s="5" t="s">
        <v>440</v>
      </c>
      <c r="D2198" s="5" t="s">
        <v>54</v>
      </c>
      <c r="E2198" s="5" t="s">
        <v>24</v>
      </c>
      <c r="F2198" s="6">
        <v>45291</v>
      </c>
      <c r="G2198" s="5">
        <v>5099</v>
      </c>
      <c r="H2198" s="5">
        <v>4977</v>
      </c>
      <c r="I2198" s="15">
        <v>0.97607373994900959</v>
      </c>
      <c r="J2198" s="15">
        <v>0.97607373994900959</v>
      </c>
      <c r="K2198" s="5" t="s">
        <v>55</v>
      </c>
      <c r="L2198" s="5" t="s">
        <v>55</v>
      </c>
      <c r="M2198" s="5">
        <f t="shared" si="278"/>
        <v>2024</v>
      </c>
      <c r="N2198" s="5" t="str">
        <f t="shared" si="279"/>
        <v>Junio</v>
      </c>
      <c r="O2198" s="6" t="str">
        <f t="shared" si="280"/>
        <v>2023-1</v>
      </c>
      <c r="P2198" s="5">
        <v>0</v>
      </c>
      <c r="Q2198" s="5">
        <v>0</v>
      </c>
      <c r="R2198" s="5">
        <v>0</v>
      </c>
      <c r="S2198" s="5" t="s">
        <v>56</v>
      </c>
      <c r="T2198" s="5" t="str">
        <f t="shared" si="281"/>
        <v>Med 1-2024-06-30</v>
      </c>
    </row>
    <row r="2199" spans="1:20" x14ac:dyDescent="0.3">
      <c r="A2199" s="25" t="s">
        <v>694</v>
      </c>
      <c r="B2199" s="5" t="s">
        <v>695</v>
      </c>
      <c r="C2199" s="5" t="s">
        <v>440</v>
      </c>
      <c r="D2199" s="5" t="s">
        <v>54</v>
      </c>
      <c r="E2199" s="5" t="s">
        <v>24</v>
      </c>
      <c r="F2199" s="6">
        <v>45473</v>
      </c>
      <c r="G2199">
        <v>2575</v>
      </c>
      <c r="H2199">
        <v>2624</v>
      </c>
      <c r="I2199" s="15">
        <v>1.019029126213592</v>
      </c>
      <c r="J2199" s="15">
        <v>1.019029126213592</v>
      </c>
      <c r="K2199" s="5" t="s">
        <v>55</v>
      </c>
      <c r="L2199" s="5" t="s">
        <v>55</v>
      </c>
      <c r="M2199" s="5">
        <f t="shared" si="278"/>
        <v>2023</v>
      </c>
      <c r="N2199" s="5" t="str">
        <f t="shared" si="279"/>
        <v>Junio</v>
      </c>
      <c r="O2199" s="6" t="str">
        <f t="shared" si="280"/>
        <v>2023-2</v>
      </c>
      <c r="P2199" s="5">
        <v>0</v>
      </c>
      <c r="Q2199" s="5">
        <v>0</v>
      </c>
      <c r="R2199" s="5">
        <v>0</v>
      </c>
      <c r="S2199" s="5" t="s">
        <v>56</v>
      </c>
      <c r="T2199" s="5" t="str">
        <f t="shared" si="281"/>
        <v>Med 1.1-2023-06-30</v>
      </c>
    </row>
    <row r="2200" spans="1:20" x14ac:dyDescent="0.3">
      <c r="A2200" s="25" t="s">
        <v>696</v>
      </c>
      <c r="B2200" s="5" t="s">
        <v>697</v>
      </c>
      <c r="C2200" s="5" t="s">
        <v>440</v>
      </c>
      <c r="D2200" s="5" t="s">
        <v>54</v>
      </c>
      <c r="E2200" s="5" t="s">
        <v>24</v>
      </c>
      <c r="F2200" s="6">
        <v>45107</v>
      </c>
      <c r="G2200">
        <v>542</v>
      </c>
      <c r="H2200" s="75">
        <v>548</v>
      </c>
      <c r="I2200" s="15">
        <f>IFERROR(IF((H2201/G2201)&gt;1.3,1.3,H2201/G2201),"")</f>
        <v>0.98716683119447191</v>
      </c>
      <c r="J2200" s="15">
        <f>IFERROR(IF((H2201/G2201)&gt;H2201/G2201,1.3,H2201/G2201),"")</f>
        <v>0.98716683119447191</v>
      </c>
      <c r="K2200" s="5" t="s">
        <v>55</v>
      </c>
      <c r="L2200" s="5" t="s">
        <v>55</v>
      </c>
      <c r="M2200" s="5">
        <f t="shared" si="278"/>
        <v>2023</v>
      </c>
      <c r="N2200" s="5" t="str">
        <f t="shared" si="279"/>
        <v>Diciembre</v>
      </c>
      <c r="O2200" s="6" t="str">
        <f t="shared" si="280"/>
        <v>2024-1</v>
      </c>
      <c r="P2200" s="16">
        <v>0</v>
      </c>
      <c r="Q2200" s="16">
        <v>0</v>
      </c>
      <c r="R2200" s="5">
        <v>0</v>
      </c>
      <c r="S2200" s="5" t="s">
        <v>56</v>
      </c>
      <c r="T2200" s="5" t="str">
        <f t="shared" si="281"/>
        <v>Med 1.1-2023-12-31</v>
      </c>
    </row>
    <row r="2201" spans="1:20" x14ac:dyDescent="0.3">
      <c r="A2201" s="25" t="s">
        <v>696</v>
      </c>
      <c r="B2201" s="5" t="s">
        <v>697</v>
      </c>
      <c r="C2201" s="5" t="s">
        <v>440</v>
      </c>
      <c r="D2201" s="5" t="s">
        <v>54</v>
      </c>
      <c r="E2201" s="5" t="s">
        <v>24</v>
      </c>
      <c r="F2201" s="6">
        <v>45291</v>
      </c>
      <c r="G2201">
        <v>1013</v>
      </c>
      <c r="H2201">
        <v>1000</v>
      </c>
      <c r="I2201" s="15">
        <v>0.98716683119447191</v>
      </c>
      <c r="J2201" s="15">
        <v>0.98716683119447191</v>
      </c>
      <c r="K2201" s="5" t="s">
        <v>55</v>
      </c>
      <c r="L2201" s="5" t="s">
        <v>55</v>
      </c>
      <c r="M2201" s="5">
        <f t="shared" si="278"/>
        <v>2024</v>
      </c>
      <c r="N2201" s="5" t="str">
        <f t="shared" si="279"/>
        <v>Junio</v>
      </c>
      <c r="O2201" s="6" t="str">
        <f t="shared" si="280"/>
        <v>2023-1</v>
      </c>
      <c r="P2201" s="5">
        <v>0</v>
      </c>
      <c r="Q2201" s="5">
        <v>0</v>
      </c>
      <c r="R2201" s="5">
        <v>0</v>
      </c>
      <c r="S2201" s="5" t="s">
        <v>56</v>
      </c>
      <c r="T2201" s="5" t="str">
        <f t="shared" si="281"/>
        <v>Med 1.1-2024-06-30</v>
      </c>
    </row>
    <row r="2202" spans="1:20" x14ac:dyDescent="0.3">
      <c r="A2202" s="25" t="s">
        <v>696</v>
      </c>
      <c r="B2202" s="5" t="s">
        <v>697</v>
      </c>
      <c r="C2202" s="5" t="s">
        <v>440</v>
      </c>
      <c r="D2202" s="5" t="s">
        <v>54</v>
      </c>
      <c r="E2202" s="5" t="s">
        <v>24</v>
      </c>
      <c r="F2202" s="6">
        <v>45473</v>
      </c>
      <c r="G2202">
        <v>582</v>
      </c>
      <c r="H2202">
        <v>562</v>
      </c>
      <c r="I2202" s="15">
        <v>0.96563573883161513</v>
      </c>
      <c r="J2202" s="15">
        <v>0.96563573883161513</v>
      </c>
      <c r="K2202" s="5" t="s">
        <v>55</v>
      </c>
      <c r="L2202" s="5" t="s">
        <v>55</v>
      </c>
      <c r="M2202" s="5">
        <f t="shared" si="278"/>
        <v>2023</v>
      </c>
      <c r="N2202" s="5" t="str">
        <f t="shared" si="279"/>
        <v>Junio</v>
      </c>
      <c r="O2202" s="6" t="str">
        <f t="shared" si="280"/>
        <v>2023-2</v>
      </c>
      <c r="P2202" s="5">
        <v>0</v>
      </c>
      <c r="Q2202" s="5">
        <v>0</v>
      </c>
      <c r="R2202" s="5">
        <v>0</v>
      </c>
      <c r="S2202" s="5" t="s">
        <v>56</v>
      </c>
      <c r="T2202" s="5" t="str">
        <f t="shared" si="281"/>
        <v>Med 1.2-2023-06-30</v>
      </c>
    </row>
    <row r="2203" spans="1:20" x14ac:dyDescent="0.3">
      <c r="A2203" s="25" t="s">
        <v>698</v>
      </c>
      <c r="B2203" s="5" t="s">
        <v>699</v>
      </c>
      <c r="C2203" s="5" t="s">
        <v>440</v>
      </c>
      <c r="D2203" s="5" t="s">
        <v>54</v>
      </c>
      <c r="E2203" s="5" t="s">
        <v>24</v>
      </c>
      <c r="F2203" s="6">
        <v>45107</v>
      </c>
      <c r="G2203">
        <v>15</v>
      </c>
      <c r="H2203" s="75">
        <v>21</v>
      </c>
      <c r="I2203" s="15">
        <f>IFERROR(IF((H2204/G2204)&gt;1.3,1.3,H2204/G2204),"")</f>
        <v>0.66666666666666663</v>
      </c>
      <c r="J2203" s="15">
        <f>IFERROR(IF((H2204/G2204)&gt;H2204/G2204,1.3,H2204/G2204),"")</f>
        <v>0.66666666666666663</v>
      </c>
      <c r="K2203" s="5" t="s">
        <v>55</v>
      </c>
      <c r="L2203" s="5" t="s">
        <v>55</v>
      </c>
      <c r="M2203" s="5">
        <f t="shared" si="278"/>
        <v>2023</v>
      </c>
      <c r="N2203" s="5" t="str">
        <f t="shared" si="279"/>
        <v>Diciembre</v>
      </c>
      <c r="O2203" s="6" t="str">
        <f t="shared" si="280"/>
        <v>2024-1</v>
      </c>
      <c r="P2203" s="16">
        <v>0</v>
      </c>
      <c r="Q2203" s="16">
        <v>0</v>
      </c>
      <c r="R2203" s="5">
        <v>0</v>
      </c>
      <c r="S2203" s="5" t="s">
        <v>56</v>
      </c>
      <c r="T2203" s="5" t="str">
        <f t="shared" si="281"/>
        <v>Med 1.2-2023-12-31</v>
      </c>
    </row>
    <row r="2204" spans="1:20" x14ac:dyDescent="0.3">
      <c r="A2204" s="25" t="s">
        <v>698</v>
      </c>
      <c r="B2204" s="5" t="s">
        <v>699</v>
      </c>
      <c r="C2204" s="5" t="s">
        <v>440</v>
      </c>
      <c r="D2204" s="5" t="s">
        <v>54</v>
      </c>
      <c r="E2204" s="5" t="s">
        <v>24</v>
      </c>
      <c r="F2204" s="6">
        <v>45291</v>
      </c>
      <c r="G2204">
        <v>30</v>
      </c>
      <c r="H2204">
        <v>20</v>
      </c>
      <c r="I2204" s="15">
        <v>0.66666666666666663</v>
      </c>
      <c r="J2204" s="15">
        <v>0.66666666666666663</v>
      </c>
      <c r="K2204" s="5" t="s">
        <v>55</v>
      </c>
      <c r="L2204" s="5" t="s">
        <v>55</v>
      </c>
      <c r="M2204" s="5">
        <f t="shared" si="278"/>
        <v>2024</v>
      </c>
      <c r="N2204" s="5" t="str">
        <f t="shared" si="279"/>
        <v>Junio</v>
      </c>
      <c r="O2204" s="6" t="str">
        <f t="shared" si="280"/>
        <v>2023-1</v>
      </c>
      <c r="P2204" s="5">
        <v>0</v>
      </c>
      <c r="Q2204" s="5">
        <v>0</v>
      </c>
      <c r="R2204" s="5">
        <v>0</v>
      </c>
      <c r="S2204" s="5" t="s">
        <v>56</v>
      </c>
      <c r="T2204" s="5" t="str">
        <f t="shared" si="281"/>
        <v>Med 1.2-2024-06-30</v>
      </c>
    </row>
    <row r="2205" spans="1:20" x14ac:dyDescent="0.3">
      <c r="A2205" s="25" t="s">
        <v>698</v>
      </c>
      <c r="B2205" s="5" t="s">
        <v>699</v>
      </c>
      <c r="C2205" s="5" t="s">
        <v>440</v>
      </c>
      <c r="D2205" s="5" t="s">
        <v>54</v>
      </c>
      <c r="E2205" s="5" t="s">
        <v>24</v>
      </c>
      <c r="F2205" s="6">
        <v>45473</v>
      </c>
      <c r="G2205">
        <v>0</v>
      </c>
      <c r="H2205">
        <v>0</v>
      </c>
      <c r="I2205" s="15"/>
      <c r="J2205" s="15"/>
      <c r="K2205" s="5" t="s">
        <v>55</v>
      </c>
      <c r="L2205" s="5" t="s">
        <v>55</v>
      </c>
      <c r="M2205" s="5">
        <f t="shared" si="278"/>
        <v>2023</v>
      </c>
      <c r="N2205" s="5" t="str">
        <f t="shared" si="279"/>
        <v>Junio</v>
      </c>
      <c r="O2205" s="6" t="str">
        <f t="shared" si="280"/>
        <v>2023-2</v>
      </c>
      <c r="P2205" s="5">
        <v>0</v>
      </c>
      <c r="Q2205" s="5">
        <v>0</v>
      </c>
      <c r="R2205" s="5">
        <v>0</v>
      </c>
      <c r="S2205" s="5" t="s">
        <v>56</v>
      </c>
      <c r="T2205" s="5" t="str">
        <f t="shared" si="281"/>
        <v>Med 1.3-2023-06-30</v>
      </c>
    </row>
    <row r="2206" spans="1:20" x14ac:dyDescent="0.3">
      <c r="A2206" s="25" t="s">
        <v>700</v>
      </c>
      <c r="B2206" s="5" t="s">
        <v>701</v>
      </c>
      <c r="C2206" s="5" t="s">
        <v>440</v>
      </c>
      <c r="D2206" s="5" t="s">
        <v>54</v>
      </c>
      <c r="E2206" s="5" t="s">
        <v>24</v>
      </c>
      <c r="F2206" s="6">
        <v>45107</v>
      </c>
      <c r="G2206">
        <v>557</v>
      </c>
      <c r="H2206" s="75">
        <v>569</v>
      </c>
      <c r="I2206" s="15">
        <f>IFERROR(IF((H2207/G2207)&gt;1.3,1.3,H2207/G2207),"")</f>
        <v>0.97794822627037392</v>
      </c>
      <c r="J2206" s="15">
        <f>IFERROR(IF((H2207/G2207)&gt;H2207/G2207,1.3,H2207/G2207),"")</f>
        <v>0.97794822627037392</v>
      </c>
      <c r="K2206" s="5" t="s">
        <v>55</v>
      </c>
      <c r="L2206" s="5" t="s">
        <v>55</v>
      </c>
      <c r="M2206" s="5">
        <f t="shared" si="278"/>
        <v>2023</v>
      </c>
      <c r="N2206" s="5" t="str">
        <f t="shared" si="279"/>
        <v>Diciembre</v>
      </c>
      <c r="O2206" s="6" t="str">
        <f t="shared" si="280"/>
        <v>2024-1</v>
      </c>
      <c r="P2206" s="16">
        <v>0</v>
      </c>
      <c r="Q2206" s="16">
        <v>0</v>
      </c>
      <c r="R2206" s="5">
        <v>0</v>
      </c>
      <c r="S2206" s="5" t="s">
        <v>56</v>
      </c>
      <c r="T2206" s="5" t="str">
        <f t="shared" si="281"/>
        <v>Med 1.3-2023-12-31</v>
      </c>
    </row>
    <row r="2207" spans="1:20" x14ac:dyDescent="0.3">
      <c r="A2207" s="25" t="s">
        <v>700</v>
      </c>
      <c r="B2207" s="5" t="s">
        <v>701</v>
      </c>
      <c r="C2207" s="5" t="s">
        <v>440</v>
      </c>
      <c r="D2207" s="5" t="s">
        <v>54</v>
      </c>
      <c r="E2207" s="5" t="s">
        <v>24</v>
      </c>
      <c r="F2207" s="6">
        <v>45291</v>
      </c>
      <c r="G2207">
        <v>1043</v>
      </c>
      <c r="H2207">
        <v>1020</v>
      </c>
      <c r="I2207" s="15">
        <v>0.97794822627037392</v>
      </c>
      <c r="J2207" s="15">
        <v>0.97794822627037392</v>
      </c>
      <c r="K2207" s="5" t="s">
        <v>55</v>
      </c>
      <c r="L2207" s="5" t="s">
        <v>55</v>
      </c>
      <c r="M2207" s="5">
        <f t="shared" si="278"/>
        <v>2024</v>
      </c>
      <c r="N2207" s="5" t="str">
        <f t="shared" si="279"/>
        <v>Junio</v>
      </c>
      <c r="O2207" s="6" t="str">
        <f t="shared" si="280"/>
        <v>2023-1</v>
      </c>
      <c r="P2207" s="5">
        <v>0</v>
      </c>
      <c r="Q2207" s="5">
        <v>0</v>
      </c>
      <c r="R2207" s="5">
        <v>0</v>
      </c>
      <c r="S2207" s="5" t="s">
        <v>56</v>
      </c>
      <c r="T2207" s="5" t="str">
        <f t="shared" si="281"/>
        <v>Med 1.3-2024-06-30</v>
      </c>
    </row>
    <row r="2208" spans="1:20" x14ac:dyDescent="0.3">
      <c r="A2208" s="25" t="s">
        <v>700</v>
      </c>
      <c r="B2208" s="5" t="s">
        <v>701</v>
      </c>
      <c r="C2208" s="5" t="s">
        <v>440</v>
      </c>
      <c r="D2208" s="5" t="s">
        <v>54</v>
      </c>
      <c r="E2208" s="5" t="s">
        <v>24</v>
      </c>
      <c r="F2208" s="6">
        <v>45473</v>
      </c>
      <c r="G2208">
        <v>582</v>
      </c>
      <c r="H2208">
        <v>562</v>
      </c>
      <c r="I2208" s="15">
        <v>0.96563573883161513</v>
      </c>
      <c r="J2208" s="15">
        <v>0.96563573883161513</v>
      </c>
      <c r="K2208" s="5" t="s">
        <v>55</v>
      </c>
      <c r="L2208" s="5" t="s">
        <v>55</v>
      </c>
      <c r="M2208" s="5">
        <f t="shared" si="278"/>
        <v>2023</v>
      </c>
      <c r="N2208" s="5" t="str">
        <f t="shared" si="279"/>
        <v>Junio</v>
      </c>
      <c r="O2208" s="6" t="str">
        <f t="shared" si="280"/>
        <v>2023-2</v>
      </c>
      <c r="P2208" s="5">
        <v>0</v>
      </c>
      <c r="Q2208" s="5">
        <v>0</v>
      </c>
      <c r="R2208" s="5">
        <v>0</v>
      </c>
      <c r="S2208" s="5" t="s">
        <v>56</v>
      </c>
      <c r="T2208" s="5" t="str">
        <f t="shared" si="281"/>
        <v>Med 1.4-2023-06-30</v>
      </c>
    </row>
    <row r="2209" spans="1:20" x14ac:dyDescent="0.3">
      <c r="A2209" s="25" t="s">
        <v>702</v>
      </c>
      <c r="B2209" s="5" t="s">
        <v>703</v>
      </c>
      <c r="C2209" s="5" t="s">
        <v>440</v>
      </c>
      <c r="D2209" s="5" t="s">
        <v>54</v>
      </c>
      <c r="E2209" s="5" t="s">
        <v>24</v>
      </c>
      <c r="F2209" s="6">
        <v>45107</v>
      </c>
      <c r="G2209">
        <v>1987</v>
      </c>
      <c r="H2209" s="75">
        <v>1895</v>
      </c>
      <c r="I2209" s="15">
        <f>IFERROR(IF((H2210/G2210)&gt;1.3,1.3,H2210/G2210),"")</f>
        <v>0.97559171597633132</v>
      </c>
      <c r="J2209" s="15">
        <f>IFERROR(IF((H2210/G2210)&gt;H2210/G2210,1.3,H2210/G2210),"")</f>
        <v>0.97559171597633132</v>
      </c>
      <c r="K2209" s="5" t="s">
        <v>55</v>
      </c>
      <c r="L2209" s="5" t="s">
        <v>55</v>
      </c>
      <c r="M2209" s="5">
        <f t="shared" si="278"/>
        <v>2023</v>
      </c>
      <c r="N2209" s="5" t="str">
        <f t="shared" si="279"/>
        <v>Diciembre</v>
      </c>
      <c r="O2209" s="6" t="str">
        <f t="shared" si="280"/>
        <v>2024-1</v>
      </c>
      <c r="P2209" s="16">
        <v>0</v>
      </c>
      <c r="Q2209" s="16">
        <v>0</v>
      </c>
      <c r="R2209" s="5">
        <v>0</v>
      </c>
      <c r="S2209" s="5" t="s">
        <v>56</v>
      </c>
      <c r="T2209" s="5" t="str">
        <f t="shared" si="281"/>
        <v>Med 1.4-2023-12-31</v>
      </c>
    </row>
    <row r="2210" spans="1:20" x14ac:dyDescent="0.3">
      <c r="A2210" s="25" t="s">
        <v>702</v>
      </c>
      <c r="B2210" s="5" t="s">
        <v>703</v>
      </c>
      <c r="C2210" s="5" t="s">
        <v>440</v>
      </c>
      <c r="D2210" s="5" t="s">
        <v>54</v>
      </c>
      <c r="E2210" s="5" t="s">
        <v>24</v>
      </c>
      <c r="F2210" s="6">
        <v>45291</v>
      </c>
      <c r="G2210">
        <v>4056</v>
      </c>
      <c r="H2210">
        <v>3957</v>
      </c>
      <c r="I2210" s="15">
        <v>0.97559171597633132</v>
      </c>
      <c r="J2210" s="15">
        <v>0.97559171597633132</v>
      </c>
      <c r="K2210" s="5" t="s">
        <v>55</v>
      </c>
      <c r="L2210" s="5" t="s">
        <v>55</v>
      </c>
      <c r="M2210" s="5">
        <f t="shared" si="278"/>
        <v>2024</v>
      </c>
      <c r="N2210" s="5" t="str">
        <f t="shared" si="279"/>
        <v>Junio</v>
      </c>
      <c r="O2210" s="6" t="str">
        <f t="shared" si="280"/>
        <v>2023-1</v>
      </c>
      <c r="P2210" s="5">
        <v>0</v>
      </c>
      <c r="Q2210" s="5">
        <v>0</v>
      </c>
      <c r="R2210" s="5">
        <v>0</v>
      </c>
      <c r="S2210" s="5" t="s">
        <v>56</v>
      </c>
      <c r="T2210" s="5" t="str">
        <f t="shared" si="281"/>
        <v>Med 1.4-2024-06-30</v>
      </c>
    </row>
    <row r="2211" spans="1:20" x14ac:dyDescent="0.3">
      <c r="A2211" s="25" t="s">
        <v>702</v>
      </c>
      <c r="B2211" s="5" t="s">
        <v>703</v>
      </c>
      <c r="C2211" s="5" t="s">
        <v>440</v>
      </c>
      <c r="D2211" s="5" t="s">
        <v>54</v>
      </c>
      <c r="E2211" s="5" t="s">
        <v>24</v>
      </c>
      <c r="F2211" s="6">
        <v>45473</v>
      </c>
      <c r="G2211" s="9">
        <v>1992.779485500268</v>
      </c>
      <c r="H2211" s="9">
        <v>2062</v>
      </c>
      <c r="I2211" s="15">
        <v>1.03473566192516</v>
      </c>
      <c r="J2211" s="15">
        <v>1.03473566192516</v>
      </c>
      <c r="K2211" s="5" t="s">
        <v>55</v>
      </c>
      <c r="L2211" s="5" t="s">
        <v>55</v>
      </c>
      <c r="M2211" s="5">
        <f t="shared" si="278"/>
        <v>2023</v>
      </c>
      <c r="N2211" s="5" t="str">
        <f t="shared" si="279"/>
        <v>Junio</v>
      </c>
      <c r="O2211" s="6" t="str">
        <f t="shared" si="280"/>
        <v>2023-2</v>
      </c>
      <c r="P2211" s="5">
        <v>0</v>
      </c>
      <c r="Q2211" s="5">
        <v>0</v>
      </c>
      <c r="R2211" s="5">
        <v>0</v>
      </c>
      <c r="S2211" s="5" t="s">
        <v>56</v>
      </c>
      <c r="T2211" s="5" t="str">
        <f t="shared" si="281"/>
        <v>Med 10-2023-06-30</v>
      </c>
    </row>
    <row r="2212" spans="1:20" x14ac:dyDescent="0.3">
      <c r="A2212" s="25" t="s">
        <v>704</v>
      </c>
      <c r="B2212" s="5" t="s">
        <v>705</v>
      </c>
      <c r="C2212" s="5" t="s">
        <v>440</v>
      </c>
      <c r="D2212" s="5" t="s">
        <v>54</v>
      </c>
      <c r="E2212" s="5" t="s">
        <v>24</v>
      </c>
      <c r="F2212" s="6">
        <v>45107</v>
      </c>
      <c r="G2212" s="9">
        <v>7464800310</v>
      </c>
      <c r="H2212" s="9">
        <v>6799687380</v>
      </c>
      <c r="I2212" s="15">
        <f>IFERROR(IF((H2213/G2213)&gt;1.3,1.3,H2213/G2213),"")</f>
        <v>1.0317700453857792</v>
      </c>
      <c r="J2212" s="15">
        <f>IFERROR(IF((H2213/G2213)&gt;H2213/G2213,1.3,H2213/G2213),"")</f>
        <v>1.0317700453857792</v>
      </c>
      <c r="K2212" s="5" t="s">
        <v>103</v>
      </c>
      <c r="L2212" s="5" t="s">
        <v>103</v>
      </c>
      <c r="M2212" s="5">
        <f t="shared" si="278"/>
        <v>2023</v>
      </c>
      <c r="N2212" s="5" t="str">
        <f t="shared" si="279"/>
        <v>Diciembre</v>
      </c>
      <c r="O2212" s="6" t="str">
        <f t="shared" si="280"/>
        <v>2024-1</v>
      </c>
      <c r="P2212" s="16">
        <v>0</v>
      </c>
      <c r="Q2212" s="16">
        <v>0</v>
      </c>
      <c r="R2212" s="5">
        <v>0</v>
      </c>
      <c r="S2212" s="5" t="s">
        <v>34</v>
      </c>
      <c r="T2212" s="5" t="str">
        <f t="shared" si="281"/>
        <v>Med 10-2023-12-31</v>
      </c>
    </row>
    <row r="2213" spans="1:20" x14ac:dyDescent="0.3">
      <c r="A2213" s="25" t="s">
        <v>704</v>
      </c>
      <c r="B2213" s="5" t="s">
        <v>705</v>
      </c>
      <c r="C2213" s="5" t="s">
        <v>440</v>
      </c>
      <c r="D2213" s="5" t="s">
        <v>54</v>
      </c>
      <c r="E2213" s="5" t="s">
        <v>24</v>
      </c>
      <c r="F2213" s="6">
        <v>45291</v>
      </c>
      <c r="G2213" s="66">
        <v>16525</v>
      </c>
      <c r="H2213" s="66">
        <v>17050</v>
      </c>
      <c r="I2213" s="15">
        <v>1.031770045385779</v>
      </c>
      <c r="J2213" s="15">
        <v>1.031770045385779</v>
      </c>
      <c r="K2213" s="5" t="s">
        <v>103</v>
      </c>
      <c r="L2213" s="5" t="s">
        <v>103</v>
      </c>
      <c r="M2213" s="5">
        <f t="shared" si="278"/>
        <v>2024</v>
      </c>
      <c r="N2213" s="5" t="str">
        <f t="shared" si="279"/>
        <v>Junio</v>
      </c>
      <c r="O2213" s="6" t="str">
        <f t="shared" si="280"/>
        <v>2023-1</v>
      </c>
      <c r="P2213" s="5">
        <v>0</v>
      </c>
      <c r="Q2213" s="5">
        <v>0</v>
      </c>
      <c r="R2213" s="5">
        <v>0</v>
      </c>
      <c r="S2213" s="5" t="s">
        <v>34</v>
      </c>
      <c r="T2213" s="5" t="str">
        <f t="shared" si="281"/>
        <v>Med 10-2024-06-30</v>
      </c>
    </row>
    <row r="2214" spans="1:20" x14ac:dyDescent="0.3">
      <c r="A2214" s="25" t="s">
        <v>704</v>
      </c>
      <c r="B2214" s="5" t="s">
        <v>705</v>
      </c>
      <c r="C2214" s="5" t="s">
        <v>440</v>
      </c>
      <c r="D2214" s="5" t="s">
        <v>54</v>
      </c>
      <c r="E2214" s="5" t="s">
        <v>24</v>
      </c>
      <c r="F2214" s="6">
        <v>45473</v>
      </c>
      <c r="G2214" s="66">
        <v>8924.4965414416911</v>
      </c>
      <c r="H2214" s="66">
        <v>10555.383198</v>
      </c>
      <c r="I2214" s="15">
        <v>1.1827427069958669</v>
      </c>
      <c r="J2214" s="15">
        <v>1.1827427069958669</v>
      </c>
      <c r="K2214" s="5" t="s">
        <v>103</v>
      </c>
      <c r="L2214" s="5" t="s">
        <v>103</v>
      </c>
      <c r="M2214" s="5">
        <f t="shared" si="278"/>
        <v>2023</v>
      </c>
      <c r="N2214" s="5" t="str">
        <f t="shared" si="279"/>
        <v>Junio</v>
      </c>
      <c r="O2214" s="6" t="str">
        <f t="shared" si="280"/>
        <v>2023-2</v>
      </c>
      <c r="P2214" s="5">
        <v>0</v>
      </c>
      <c r="Q2214" s="5">
        <v>0</v>
      </c>
      <c r="R2214" s="5">
        <v>0</v>
      </c>
      <c r="S2214" s="5" t="s">
        <v>34</v>
      </c>
      <c r="T2214" s="5" t="str">
        <f t="shared" si="281"/>
        <v>Med 11-2023-06-30</v>
      </c>
    </row>
    <row r="2215" spans="1:20" x14ac:dyDescent="0.3">
      <c r="A2215" s="25" t="s">
        <v>706</v>
      </c>
      <c r="B2215" s="5" t="s">
        <v>707</v>
      </c>
      <c r="C2215" s="5" t="s">
        <v>440</v>
      </c>
      <c r="D2215" s="5" t="s">
        <v>54</v>
      </c>
      <c r="E2215" s="5" t="s">
        <v>24</v>
      </c>
      <c r="F2215" s="6">
        <v>45107</v>
      </c>
      <c r="G2215" s="9">
        <v>310095319</v>
      </c>
      <c r="H2215" s="9">
        <v>306819161</v>
      </c>
      <c r="I2215" s="15">
        <f>IFERROR(IF((H2216/G2216)&gt;1.3,1.3,H2216/G2216),"")</f>
        <v>0.40369393139841686</v>
      </c>
      <c r="J2215" s="15">
        <f>IFERROR(IF((H2216/G2216)&gt;H2216/G2216,1.3,H2216/G2216),"")</f>
        <v>0.40369393139841686</v>
      </c>
      <c r="K2215" s="5" t="s">
        <v>103</v>
      </c>
      <c r="L2215" s="5" t="s">
        <v>103</v>
      </c>
      <c r="M2215" s="5">
        <f t="shared" si="278"/>
        <v>2023</v>
      </c>
      <c r="N2215" s="5" t="str">
        <f t="shared" si="279"/>
        <v>Diciembre</v>
      </c>
      <c r="O2215" s="6" t="str">
        <f t="shared" si="280"/>
        <v>2024-1</v>
      </c>
      <c r="P2215" s="16">
        <v>0</v>
      </c>
      <c r="Q2215" s="16">
        <v>0</v>
      </c>
      <c r="R2215" s="5">
        <v>0</v>
      </c>
      <c r="S2215" s="5" t="s">
        <v>34</v>
      </c>
      <c r="T2215" s="5" t="str">
        <f t="shared" si="281"/>
        <v>Med 11-2023-12-31</v>
      </c>
    </row>
    <row r="2216" spans="1:20" x14ac:dyDescent="0.3">
      <c r="A2216" s="25" t="s">
        <v>706</v>
      </c>
      <c r="B2216" s="5" t="s">
        <v>707</v>
      </c>
      <c r="C2216" s="5" t="s">
        <v>440</v>
      </c>
      <c r="D2216" s="5" t="s">
        <v>54</v>
      </c>
      <c r="E2216" s="5" t="s">
        <v>24</v>
      </c>
      <c r="F2216" s="6">
        <v>45291</v>
      </c>
      <c r="G2216" s="66">
        <v>758</v>
      </c>
      <c r="H2216" s="66">
        <v>306</v>
      </c>
      <c r="I2216" s="15">
        <v>0.40369393139841692</v>
      </c>
      <c r="J2216" s="15">
        <v>0.40369393139841692</v>
      </c>
      <c r="K2216" s="5" t="s">
        <v>103</v>
      </c>
      <c r="L2216" s="5" t="s">
        <v>103</v>
      </c>
      <c r="M2216" s="5">
        <f t="shared" si="278"/>
        <v>2024</v>
      </c>
      <c r="N2216" s="5" t="str">
        <f t="shared" si="279"/>
        <v>Junio</v>
      </c>
      <c r="O2216" s="6" t="str">
        <f t="shared" si="280"/>
        <v>2023-1</v>
      </c>
      <c r="P2216" s="5">
        <v>0</v>
      </c>
      <c r="Q2216" s="5">
        <v>0</v>
      </c>
      <c r="R2216" s="5">
        <v>0</v>
      </c>
      <c r="S2216" s="5" t="s">
        <v>34</v>
      </c>
      <c r="T2216" s="5" t="str">
        <f t="shared" si="281"/>
        <v>Med 11-2024-06-30</v>
      </c>
    </row>
    <row r="2217" spans="1:20" x14ac:dyDescent="0.3">
      <c r="A2217" s="25" t="s">
        <v>706</v>
      </c>
      <c r="B2217" s="5" t="s">
        <v>707</v>
      </c>
      <c r="C2217" s="5" t="s">
        <v>440</v>
      </c>
      <c r="D2217" s="5" t="s">
        <v>54</v>
      </c>
      <c r="E2217" s="5" t="s">
        <v>24</v>
      </c>
      <c r="F2217" s="6">
        <v>45473</v>
      </c>
      <c r="G2217" s="66">
        <v>1028.02888967371</v>
      </c>
      <c r="H2217" s="66">
        <v>1782.0250679999999</v>
      </c>
      <c r="I2217" s="15">
        <v>1.3</v>
      </c>
      <c r="J2217" s="15">
        <v>1.7334387057601111</v>
      </c>
      <c r="K2217" s="5" t="s">
        <v>103</v>
      </c>
      <c r="L2217" s="5" t="s">
        <v>103</v>
      </c>
      <c r="M2217" s="5">
        <f t="shared" si="278"/>
        <v>2023</v>
      </c>
      <c r="N2217" s="5" t="str">
        <f t="shared" si="279"/>
        <v>Junio</v>
      </c>
      <c r="O2217" s="6" t="str">
        <f t="shared" si="280"/>
        <v>2023-1</v>
      </c>
      <c r="P2217" s="5">
        <v>0</v>
      </c>
      <c r="Q2217" s="5">
        <v>0</v>
      </c>
      <c r="R2217" s="5">
        <v>0</v>
      </c>
      <c r="S2217" s="5" t="s">
        <v>34</v>
      </c>
      <c r="T2217" s="5" t="str">
        <f t="shared" si="281"/>
        <v>Med 12-2023-06-30</v>
      </c>
    </row>
    <row r="2218" spans="1:20" x14ac:dyDescent="0.3">
      <c r="A2218" s="25" t="s">
        <v>708</v>
      </c>
      <c r="B2218" s="5" t="s">
        <v>709</v>
      </c>
      <c r="C2218" s="5" t="s">
        <v>440</v>
      </c>
      <c r="D2218" s="5" t="s">
        <v>54</v>
      </c>
      <c r="E2218" s="5" t="s">
        <v>24</v>
      </c>
      <c r="F2218" s="6">
        <v>45107</v>
      </c>
      <c r="G2218" s="9">
        <v>8320861622</v>
      </c>
      <c r="H2218" s="9">
        <v>7224513910</v>
      </c>
      <c r="I2218" s="15">
        <f>IFERROR(IF((H2219/G2219)&gt;1.3,1.3,H2219/G2219),"")</f>
        <v>0.97894736842105268</v>
      </c>
      <c r="J2218" s="15">
        <f>IFERROR(IF((H2219/G2219)&gt;H2219/G2219,1.3,H2219/G2219),"")</f>
        <v>0.97894736842105268</v>
      </c>
      <c r="K2218" s="5" t="s">
        <v>103</v>
      </c>
      <c r="L2218" s="5" t="s">
        <v>103</v>
      </c>
      <c r="M2218" s="5">
        <f t="shared" si="278"/>
        <v>2023</v>
      </c>
      <c r="N2218" s="5" t="str">
        <f t="shared" si="279"/>
        <v>Junio</v>
      </c>
      <c r="O2218" s="6" t="str">
        <f t="shared" si="280"/>
        <v>2023-2</v>
      </c>
      <c r="P2218" s="16">
        <v>0</v>
      </c>
      <c r="Q2218" s="16">
        <v>0</v>
      </c>
      <c r="R2218" s="5">
        <v>0</v>
      </c>
      <c r="S2218" s="5" t="s">
        <v>34</v>
      </c>
      <c r="T2218" s="5" t="str">
        <f t="shared" si="281"/>
        <v>Med 14-2023-06-30</v>
      </c>
    </row>
    <row r="2219" spans="1:20" x14ac:dyDescent="0.3">
      <c r="A2219" s="25" t="s">
        <v>710</v>
      </c>
      <c r="B2219" s="5" t="s">
        <v>711</v>
      </c>
      <c r="C2219" s="5" t="s">
        <v>440</v>
      </c>
      <c r="D2219" s="5" t="s">
        <v>54</v>
      </c>
      <c r="E2219" s="5" t="s">
        <v>24</v>
      </c>
      <c r="F2219" s="6">
        <v>45107</v>
      </c>
      <c r="G2219" s="5">
        <v>95</v>
      </c>
      <c r="H2219" s="9">
        <v>93</v>
      </c>
      <c r="I2219" s="8">
        <f>IFERROR(H2220/G2220,"")</f>
        <v>1</v>
      </c>
      <c r="J2219" s="15">
        <f>IFERROR(IF((H2220/G2220)&gt;H2220/G2220,1.3,H2220/G2220),"")</f>
        <v>1</v>
      </c>
      <c r="K2219" s="5" t="s">
        <v>25</v>
      </c>
      <c r="L2219" s="5" t="s">
        <v>25</v>
      </c>
      <c r="M2219" s="5">
        <f t="shared" si="278"/>
        <v>2023</v>
      </c>
      <c r="N2219" s="5" t="str">
        <f t="shared" si="279"/>
        <v>Diciembre</v>
      </c>
      <c r="O2219" s="6" t="str">
        <f t="shared" si="280"/>
        <v>2023-1</v>
      </c>
      <c r="P2219" s="16">
        <v>0</v>
      </c>
      <c r="Q2219" s="16">
        <v>0</v>
      </c>
      <c r="R2219" s="5">
        <v>0</v>
      </c>
      <c r="S2219" s="5" t="s">
        <v>34</v>
      </c>
      <c r="T2219" s="5" t="str">
        <f t="shared" si="281"/>
        <v>Med 14-2023-12-31</v>
      </c>
    </row>
    <row r="2220" spans="1:20" x14ac:dyDescent="0.3">
      <c r="A2220" s="25" t="s">
        <v>710</v>
      </c>
      <c r="B2220" s="5" t="s">
        <v>711</v>
      </c>
      <c r="C2220" s="5" t="s">
        <v>440</v>
      </c>
      <c r="D2220" s="5" t="s">
        <v>54</v>
      </c>
      <c r="E2220" s="5" t="s">
        <v>24</v>
      </c>
      <c r="F2220" s="6">
        <v>45291</v>
      </c>
      <c r="G2220" s="5">
        <v>100</v>
      </c>
      <c r="H2220" s="5">
        <v>100</v>
      </c>
      <c r="I2220" s="15">
        <v>1</v>
      </c>
      <c r="J2220" s="15">
        <v>1</v>
      </c>
      <c r="K2220" s="5" t="s">
        <v>25</v>
      </c>
      <c r="L2220" s="5" t="s">
        <v>25</v>
      </c>
      <c r="M2220" s="5">
        <f t="shared" si="278"/>
        <v>2023</v>
      </c>
      <c r="N2220" s="5" t="str">
        <f t="shared" si="279"/>
        <v>Junio</v>
      </c>
      <c r="O2220" s="6" t="str">
        <f t="shared" si="280"/>
        <v>2023-2</v>
      </c>
      <c r="P2220" s="5">
        <v>0</v>
      </c>
      <c r="Q2220" s="5">
        <v>0</v>
      </c>
      <c r="R2220" s="5">
        <v>0</v>
      </c>
      <c r="S2220" s="5" t="s">
        <v>34</v>
      </c>
      <c r="T2220" s="5" t="str">
        <f t="shared" si="281"/>
        <v>Med 15-2023-06-30</v>
      </c>
    </row>
    <row r="2221" spans="1:20" x14ac:dyDescent="0.3">
      <c r="A2221" s="25" t="s">
        <v>712</v>
      </c>
      <c r="B2221" s="5" t="s">
        <v>713</v>
      </c>
      <c r="C2221" s="5" t="s">
        <v>440</v>
      </c>
      <c r="D2221" s="5" t="s">
        <v>54</v>
      </c>
      <c r="E2221" s="5" t="s">
        <v>24</v>
      </c>
      <c r="F2221" s="6">
        <v>45107</v>
      </c>
      <c r="G2221" s="5">
        <v>60</v>
      </c>
      <c r="H2221" s="9">
        <v>66</v>
      </c>
      <c r="I2221" s="8">
        <f>IFERROR(H2222/G2222,"")</f>
        <v>0.86</v>
      </c>
      <c r="J2221" s="15">
        <f>IFERROR(IF((H2222/G2222)&gt;H2222/G2222,1.3,H2222/G2222),"")</f>
        <v>0.86</v>
      </c>
      <c r="K2221" s="5" t="s">
        <v>25</v>
      </c>
      <c r="L2221" s="5" t="s">
        <v>25</v>
      </c>
      <c r="M2221" s="5">
        <f t="shared" si="278"/>
        <v>2023</v>
      </c>
      <c r="N2221" s="5" t="str">
        <f t="shared" si="279"/>
        <v>Diciembre</v>
      </c>
      <c r="O2221" s="6" t="str">
        <f t="shared" si="280"/>
        <v>2024-1</v>
      </c>
      <c r="P2221" s="16">
        <v>0</v>
      </c>
      <c r="Q2221" s="16">
        <v>0</v>
      </c>
      <c r="R2221" s="5">
        <v>0</v>
      </c>
      <c r="S2221" s="5" t="s">
        <v>29</v>
      </c>
      <c r="T2221" s="5" t="str">
        <f t="shared" si="281"/>
        <v>Med 15-2023-12-31</v>
      </c>
    </row>
    <row r="2222" spans="1:20" x14ac:dyDescent="0.3">
      <c r="A2222" s="25" t="s">
        <v>712</v>
      </c>
      <c r="B2222" s="5" t="s">
        <v>713</v>
      </c>
      <c r="C2222" s="5" t="s">
        <v>440</v>
      </c>
      <c r="D2222" s="5" t="s">
        <v>54</v>
      </c>
      <c r="E2222" s="5" t="s">
        <v>24</v>
      </c>
      <c r="F2222" s="6">
        <v>45291</v>
      </c>
      <c r="G2222" s="5">
        <v>100</v>
      </c>
      <c r="H2222" s="5">
        <v>86</v>
      </c>
      <c r="I2222" s="15">
        <v>0.86</v>
      </c>
      <c r="J2222" s="15">
        <v>0.86</v>
      </c>
      <c r="K2222" s="5" t="s">
        <v>25</v>
      </c>
      <c r="L2222" s="5" t="s">
        <v>25</v>
      </c>
      <c r="M2222" s="5">
        <f t="shared" si="278"/>
        <v>2024</v>
      </c>
      <c r="N2222" s="5" t="str">
        <f t="shared" si="279"/>
        <v>Junio</v>
      </c>
      <c r="O2222" s="6" t="str">
        <f t="shared" si="280"/>
        <v>2023-1</v>
      </c>
      <c r="P2222" s="5">
        <v>0</v>
      </c>
      <c r="Q2222" s="5">
        <v>0</v>
      </c>
      <c r="R2222" s="5">
        <v>0</v>
      </c>
      <c r="S2222" s="5" t="s">
        <v>29</v>
      </c>
      <c r="T2222" s="5" t="str">
        <f t="shared" si="281"/>
        <v>Med 15-2024-06-30</v>
      </c>
    </row>
    <row r="2223" spans="1:20" x14ac:dyDescent="0.3">
      <c r="A2223" s="25" t="s">
        <v>712</v>
      </c>
      <c r="B2223" s="5" t="s">
        <v>713</v>
      </c>
      <c r="C2223" s="5" t="s">
        <v>440</v>
      </c>
      <c r="D2223" s="5" t="s">
        <v>54</v>
      </c>
      <c r="E2223" s="5" t="s">
        <v>24</v>
      </c>
      <c r="F2223" s="6">
        <v>45473</v>
      </c>
      <c r="G2223" s="5">
        <v>65.95</v>
      </c>
      <c r="H2223" s="5">
        <v>62.83</v>
      </c>
      <c r="I2223" s="15">
        <v>0.95269143290371483</v>
      </c>
      <c r="J2223" s="15">
        <v>0.95269143290371483</v>
      </c>
      <c r="K2223" s="5" t="s">
        <v>25</v>
      </c>
      <c r="L2223" s="5" t="s">
        <v>25</v>
      </c>
      <c r="M2223" s="5">
        <f t="shared" si="278"/>
        <v>2023</v>
      </c>
      <c r="N2223" s="5" t="str">
        <f t="shared" si="279"/>
        <v>Junio</v>
      </c>
      <c r="O2223" s="6" t="str">
        <f t="shared" si="280"/>
        <v>2023-2</v>
      </c>
      <c r="P2223" s="5">
        <v>0</v>
      </c>
      <c r="Q2223" s="5">
        <v>0</v>
      </c>
      <c r="R2223" s="5">
        <v>0</v>
      </c>
      <c r="S2223" s="5" t="s">
        <v>29</v>
      </c>
      <c r="T2223" s="5" t="str">
        <f t="shared" si="281"/>
        <v>Med 16-2023-06-30</v>
      </c>
    </row>
    <row r="2224" spans="1:20" x14ac:dyDescent="0.3">
      <c r="A2224" s="25" t="s">
        <v>714</v>
      </c>
      <c r="B2224" s="5" t="s">
        <v>715</v>
      </c>
      <c r="C2224" s="5" t="s">
        <v>440</v>
      </c>
      <c r="D2224" s="5" t="s">
        <v>54</v>
      </c>
      <c r="E2224" s="5" t="s">
        <v>24</v>
      </c>
      <c r="F2224" s="6">
        <v>45107</v>
      </c>
      <c r="G2224" s="5">
        <v>2</v>
      </c>
      <c r="H2224" s="9">
        <v>2</v>
      </c>
      <c r="I2224" s="8">
        <f>IFERROR(H2225/G2225,"")</f>
        <v>1</v>
      </c>
      <c r="J2224" s="15">
        <f>IFERROR(IF((H2225/G2225)&gt;H2225/G2225,1.3,H2225/G2225),"")</f>
        <v>1</v>
      </c>
      <c r="K2224" s="5" t="s">
        <v>55</v>
      </c>
      <c r="L2224" s="5" t="s">
        <v>55</v>
      </c>
      <c r="M2224" s="5">
        <f t="shared" si="278"/>
        <v>2023</v>
      </c>
      <c r="N2224" s="5" t="str">
        <f t="shared" si="279"/>
        <v>Diciembre</v>
      </c>
      <c r="O2224" s="6" t="str">
        <f t="shared" si="280"/>
        <v>2023-1</v>
      </c>
      <c r="P2224" s="16">
        <v>0</v>
      </c>
      <c r="Q2224" s="16">
        <v>0</v>
      </c>
      <c r="R2224" s="5">
        <v>0</v>
      </c>
      <c r="S2224" s="5" t="s">
        <v>34</v>
      </c>
      <c r="T2224" s="5" t="str">
        <f t="shared" si="281"/>
        <v>Med 16-2023-12-31</v>
      </c>
    </row>
    <row r="2225" spans="1:20" x14ac:dyDescent="0.3">
      <c r="A2225" s="25" t="s">
        <v>714</v>
      </c>
      <c r="B2225" s="5" t="s">
        <v>715</v>
      </c>
      <c r="C2225" s="5" t="s">
        <v>440</v>
      </c>
      <c r="D2225" s="5" t="s">
        <v>54</v>
      </c>
      <c r="E2225" s="5" t="s">
        <v>24</v>
      </c>
      <c r="F2225" s="6">
        <v>45291</v>
      </c>
      <c r="G2225" s="5">
        <v>2</v>
      </c>
      <c r="H2225" s="5">
        <v>2</v>
      </c>
      <c r="I2225" s="15">
        <v>1</v>
      </c>
      <c r="J2225" s="15">
        <v>1</v>
      </c>
      <c r="K2225" s="5" t="s">
        <v>55</v>
      </c>
      <c r="L2225" s="5" t="s">
        <v>55</v>
      </c>
      <c r="M2225" s="5">
        <f t="shared" si="278"/>
        <v>2023</v>
      </c>
      <c r="N2225" s="5" t="str">
        <f t="shared" si="279"/>
        <v>Junio</v>
      </c>
      <c r="O2225" s="6" t="str">
        <f t="shared" si="280"/>
        <v>2023-2</v>
      </c>
      <c r="P2225" s="5">
        <v>0</v>
      </c>
      <c r="Q2225" s="5">
        <v>0</v>
      </c>
      <c r="R2225" s="5">
        <v>0</v>
      </c>
      <c r="S2225" s="5" t="s">
        <v>34</v>
      </c>
      <c r="T2225" s="5" t="str">
        <f t="shared" si="281"/>
        <v>Med 17-2023-06-30</v>
      </c>
    </row>
    <row r="2226" spans="1:20" x14ac:dyDescent="0.3">
      <c r="A2226" s="25" t="s">
        <v>716</v>
      </c>
      <c r="B2226" s="5" t="s">
        <v>717</v>
      </c>
      <c r="C2226" s="5" t="s">
        <v>440</v>
      </c>
      <c r="D2226" s="5" t="s">
        <v>54</v>
      </c>
      <c r="E2226" s="5" t="s">
        <v>24</v>
      </c>
      <c r="F2226" s="6">
        <v>45107</v>
      </c>
      <c r="G2226" s="5">
        <v>66.5</v>
      </c>
      <c r="H2226" s="9">
        <v>63.1</v>
      </c>
      <c r="I2226" s="15">
        <f>IFERROR(IF((H2227/G2227)&gt;1.3,1.3,H2227/G2227),"")</f>
        <v>0.94029850746268662</v>
      </c>
      <c r="J2226" s="15">
        <f>IFERROR(IF((H2227/G2227)&gt;H2227/G2227,1.3,H2227/G2227),"")</f>
        <v>0.94029850746268662</v>
      </c>
      <c r="K2226" s="5" t="s">
        <v>55</v>
      </c>
      <c r="L2226" s="5" t="s">
        <v>55</v>
      </c>
      <c r="M2226" s="5">
        <f t="shared" si="278"/>
        <v>2023</v>
      </c>
      <c r="N2226" s="5" t="str">
        <f t="shared" si="279"/>
        <v>Diciembre</v>
      </c>
      <c r="O2226" s="6" t="str">
        <f t="shared" si="280"/>
        <v>2023-1</v>
      </c>
      <c r="P2226" s="16">
        <v>1</v>
      </c>
      <c r="Q2226" s="16">
        <v>1</v>
      </c>
      <c r="R2226" s="5">
        <v>0</v>
      </c>
      <c r="S2226" s="5" t="s">
        <v>29</v>
      </c>
      <c r="T2226" s="5" t="str">
        <f t="shared" si="281"/>
        <v>Med 17-2023-12-31</v>
      </c>
    </row>
    <row r="2227" spans="1:20" x14ac:dyDescent="0.3">
      <c r="A2227" s="25" t="s">
        <v>716</v>
      </c>
      <c r="B2227" s="5" t="s">
        <v>717</v>
      </c>
      <c r="C2227" s="5" t="s">
        <v>440</v>
      </c>
      <c r="D2227" s="5" t="s">
        <v>54</v>
      </c>
      <c r="E2227" s="5" t="s">
        <v>24</v>
      </c>
      <c r="F2227" s="6">
        <v>45291</v>
      </c>
      <c r="G2227" s="5">
        <v>67</v>
      </c>
      <c r="H2227" s="5">
        <v>63</v>
      </c>
      <c r="I2227" s="15">
        <v>0.94029850746268662</v>
      </c>
      <c r="J2227" s="15">
        <v>0.94029850746268662</v>
      </c>
      <c r="K2227" s="5" t="s">
        <v>55</v>
      </c>
      <c r="L2227" s="5" t="s">
        <v>55</v>
      </c>
      <c r="M2227" s="5">
        <f t="shared" si="278"/>
        <v>2023</v>
      </c>
      <c r="N2227" s="5" t="str">
        <f t="shared" si="279"/>
        <v>Junio</v>
      </c>
      <c r="O2227" s="6" t="str">
        <f t="shared" si="280"/>
        <v>2023-2</v>
      </c>
      <c r="P2227" s="5">
        <v>1</v>
      </c>
      <c r="Q2227" s="5">
        <v>1</v>
      </c>
      <c r="R2227" s="5">
        <v>0</v>
      </c>
      <c r="S2227" s="5" t="s">
        <v>29</v>
      </c>
      <c r="T2227" s="5" t="str">
        <f t="shared" si="281"/>
        <v>Med 2-2023-06-30</v>
      </c>
    </row>
    <row r="2228" spans="1:20" x14ac:dyDescent="0.3">
      <c r="A2228" s="25" t="s">
        <v>718</v>
      </c>
      <c r="B2228" s="5" t="s">
        <v>719</v>
      </c>
      <c r="C2228" s="5" t="s">
        <v>440</v>
      </c>
      <c r="D2228" s="5" t="s">
        <v>54</v>
      </c>
      <c r="E2228" s="5" t="s">
        <v>24</v>
      </c>
      <c r="F2228" s="6">
        <v>45107</v>
      </c>
      <c r="G2228" s="5">
        <v>2527</v>
      </c>
      <c r="H2228" s="9">
        <v>2464</v>
      </c>
      <c r="I2228" s="15">
        <f>IFERROR(IF((H2229/G2229)&gt;1.3,1.3,H2229/G2229),"")</f>
        <v>0.97658265528874777</v>
      </c>
      <c r="J2228" s="15">
        <f>IFERROR(IF((H2229/G2229)&gt;H2229/G2229,1.3,H2229/G2229),"")</f>
        <v>0.97658265528874777</v>
      </c>
      <c r="K2228" s="5" t="s">
        <v>55</v>
      </c>
      <c r="L2228" s="5" t="s">
        <v>55</v>
      </c>
      <c r="M2228" s="5">
        <f t="shared" si="278"/>
        <v>2023</v>
      </c>
      <c r="N2228" s="5" t="str">
        <f t="shared" si="279"/>
        <v>Diciembre</v>
      </c>
      <c r="O2228" s="6" t="str">
        <f t="shared" si="280"/>
        <v>2023-1</v>
      </c>
      <c r="P2228" s="16">
        <v>0</v>
      </c>
      <c r="Q2228" s="16">
        <v>0</v>
      </c>
      <c r="R2228" s="5">
        <v>0</v>
      </c>
      <c r="S2228" s="5" t="s">
        <v>56</v>
      </c>
      <c r="T2228" s="5" t="str">
        <f t="shared" si="281"/>
        <v>Med 2-2023-12-31</v>
      </c>
    </row>
    <row r="2229" spans="1:20" x14ac:dyDescent="0.3">
      <c r="A2229" s="25" t="s">
        <v>718</v>
      </c>
      <c r="B2229" s="5" t="s">
        <v>719</v>
      </c>
      <c r="C2229" s="5" t="s">
        <v>440</v>
      </c>
      <c r="D2229" s="5" t="s">
        <v>54</v>
      </c>
      <c r="E2229" s="5" t="s">
        <v>24</v>
      </c>
      <c r="F2229" s="6">
        <v>45291</v>
      </c>
      <c r="G2229" s="5">
        <v>5039</v>
      </c>
      <c r="H2229" s="5">
        <v>4921</v>
      </c>
      <c r="I2229" s="15">
        <v>0.97658265528874777</v>
      </c>
      <c r="J2229" s="15">
        <v>0.97658265528874777</v>
      </c>
      <c r="K2229" s="5" t="s">
        <v>55</v>
      </c>
      <c r="L2229" s="5" t="s">
        <v>55</v>
      </c>
      <c r="M2229" s="5">
        <f t="shared" si="278"/>
        <v>2023</v>
      </c>
      <c r="N2229" s="5" t="str">
        <f t="shared" si="279"/>
        <v>Junio</v>
      </c>
      <c r="O2229" s="6" t="str">
        <f t="shared" si="280"/>
        <v>2023-2</v>
      </c>
      <c r="P2229" s="5">
        <v>0</v>
      </c>
      <c r="Q2229" s="5">
        <v>0</v>
      </c>
      <c r="R2229" s="5">
        <v>0</v>
      </c>
      <c r="S2229" s="5" t="s">
        <v>56</v>
      </c>
      <c r="T2229" s="5" t="str">
        <f t="shared" si="281"/>
        <v>Med 2.1-2023-06-30</v>
      </c>
    </row>
    <row r="2230" spans="1:20" x14ac:dyDescent="0.3">
      <c r="A2230" s="25" t="s">
        <v>720</v>
      </c>
      <c r="B2230" s="5" t="s">
        <v>721</v>
      </c>
      <c r="C2230" s="5" t="s">
        <v>440</v>
      </c>
      <c r="D2230" s="5" t="s">
        <v>54</v>
      </c>
      <c r="E2230" s="5" t="s">
        <v>24</v>
      </c>
      <c r="F2230" s="6">
        <v>45107</v>
      </c>
      <c r="G2230" s="5">
        <v>1702</v>
      </c>
      <c r="H2230" s="9">
        <v>1784</v>
      </c>
      <c r="I2230" s="15">
        <f>IFERROR(IF((H2231/G2231)&gt;1.3,1.3,H2231/G2231),"")</f>
        <v>1.0543905635648756</v>
      </c>
      <c r="J2230" s="15">
        <f>IFERROR(IF((H2231/G2231)&gt;H2231/G2231,1.3,H2231/G2231),"")</f>
        <v>1.0543905635648756</v>
      </c>
      <c r="K2230" s="5" t="s">
        <v>55</v>
      </c>
      <c r="L2230" s="5" t="s">
        <v>55</v>
      </c>
      <c r="M2230" s="5">
        <f t="shared" si="278"/>
        <v>2023</v>
      </c>
      <c r="N2230" s="5" t="str">
        <f t="shared" si="279"/>
        <v>Diciembre</v>
      </c>
      <c r="O2230" s="6" t="str">
        <f t="shared" si="280"/>
        <v>2023-1</v>
      </c>
      <c r="P2230" s="16">
        <v>0</v>
      </c>
      <c r="Q2230" s="16">
        <v>0</v>
      </c>
      <c r="R2230" s="5">
        <v>0</v>
      </c>
      <c r="S2230" s="5" t="s">
        <v>56</v>
      </c>
      <c r="T2230" s="5" t="str">
        <f t="shared" si="281"/>
        <v>Med 2.1-2023-12-31</v>
      </c>
    </row>
    <row r="2231" spans="1:20" x14ac:dyDescent="0.3">
      <c r="A2231" s="25" t="s">
        <v>720</v>
      </c>
      <c r="B2231" s="5" t="s">
        <v>721</v>
      </c>
      <c r="C2231" s="5" t="s">
        <v>440</v>
      </c>
      <c r="D2231" s="5" t="s">
        <v>54</v>
      </c>
      <c r="E2231" s="5" t="s">
        <v>24</v>
      </c>
      <c r="F2231" s="6">
        <v>45291</v>
      </c>
      <c r="G2231" s="5">
        <v>3052</v>
      </c>
      <c r="H2231" s="5">
        <v>3218</v>
      </c>
      <c r="I2231" s="15">
        <v>1.054390563564876</v>
      </c>
      <c r="J2231" s="15">
        <v>1.054390563564876</v>
      </c>
      <c r="K2231" s="5" t="s">
        <v>55</v>
      </c>
      <c r="L2231" s="5" t="s">
        <v>55</v>
      </c>
      <c r="M2231" s="5">
        <f t="shared" si="278"/>
        <v>2023</v>
      </c>
      <c r="N2231" s="5" t="str">
        <f t="shared" si="279"/>
        <v>Junio</v>
      </c>
      <c r="O2231" s="6" t="str">
        <f t="shared" si="280"/>
        <v>2023-2</v>
      </c>
      <c r="P2231" s="5">
        <v>0</v>
      </c>
      <c r="Q2231" s="5">
        <v>0</v>
      </c>
      <c r="R2231" s="5">
        <v>0</v>
      </c>
      <c r="S2231" s="5" t="s">
        <v>56</v>
      </c>
      <c r="T2231" s="5" t="str">
        <f t="shared" si="281"/>
        <v>Med 2.2-2023-06-30</v>
      </c>
    </row>
    <row r="2232" spans="1:20" x14ac:dyDescent="0.3">
      <c r="A2232" s="25" t="s">
        <v>722</v>
      </c>
      <c r="B2232" s="5" t="s">
        <v>723</v>
      </c>
      <c r="C2232" s="5" t="s">
        <v>440</v>
      </c>
      <c r="D2232" s="5" t="s">
        <v>54</v>
      </c>
      <c r="E2232" s="5" t="s">
        <v>24</v>
      </c>
      <c r="F2232" s="6">
        <v>45107</v>
      </c>
      <c r="G2232" s="5">
        <v>4934</v>
      </c>
      <c r="H2232" s="9">
        <v>4702</v>
      </c>
      <c r="I2232" s="15">
        <f>IFERROR(IF((H2233/G2233)&gt;1.3,1.3,H2233/G2233),"")</f>
        <v>0.93910286300475609</v>
      </c>
      <c r="J2232" s="15">
        <f>IFERROR(IF((H2233/G2233)&gt;H2233/G2233,1.3,H2233/G2233),"")</f>
        <v>0.93910286300475609</v>
      </c>
      <c r="K2232" s="5" t="s">
        <v>55</v>
      </c>
      <c r="L2232" s="5" t="s">
        <v>55</v>
      </c>
      <c r="M2232" s="5">
        <f t="shared" si="278"/>
        <v>2023</v>
      </c>
      <c r="N2232" s="5" t="str">
        <f t="shared" si="279"/>
        <v>Diciembre</v>
      </c>
      <c r="O2232" s="6" t="str">
        <f t="shared" si="280"/>
        <v>2023-1</v>
      </c>
      <c r="P2232" s="16">
        <v>0</v>
      </c>
      <c r="Q2232" s="16">
        <v>0</v>
      </c>
      <c r="R2232" s="5">
        <v>0</v>
      </c>
      <c r="S2232" s="5" t="s">
        <v>56</v>
      </c>
      <c r="T2232" s="5" t="str">
        <f t="shared" si="281"/>
        <v>Med 2.2-2023-12-31</v>
      </c>
    </row>
    <row r="2233" spans="1:20" x14ac:dyDescent="0.3">
      <c r="A2233" s="25" t="s">
        <v>722</v>
      </c>
      <c r="B2233" s="5" t="s">
        <v>723</v>
      </c>
      <c r="C2233" s="5" t="s">
        <v>440</v>
      </c>
      <c r="D2233" s="5" t="s">
        <v>54</v>
      </c>
      <c r="E2233" s="5" t="s">
        <v>24</v>
      </c>
      <c r="F2233" s="6">
        <v>45291</v>
      </c>
      <c r="G2233" s="5">
        <v>10723</v>
      </c>
      <c r="H2233" s="5">
        <v>10070</v>
      </c>
      <c r="I2233" s="15">
        <v>0.93910286300475609</v>
      </c>
      <c r="J2233" s="15">
        <v>0.93910286300475609</v>
      </c>
      <c r="K2233" s="5" t="s">
        <v>55</v>
      </c>
      <c r="L2233" s="5" t="s">
        <v>55</v>
      </c>
      <c r="M2233" s="5">
        <f t="shared" si="278"/>
        <v>2023</v>
      </c>
      <c r="N2233" s="5" t="str">
        <f t="shared" si="279"/>
        <v>Junio</v>
      </c>
      <c r="O2233" s="6" t="str">
        <f t="shared" si="280"/>
        <v>2023-2</v>
      </c>
      <c r="P2233" s="5">
        <v>0</v>
      </c>
      <c r="Q2233" s="5">
        <v>0</v>
      </c>
      <c r="R2233" s="5">
        <v>0</v>
      </c>
      <c r="S2233" s="5" t="s">
        <v>56</v>
      </c>
      <c r="T2233" s="5" t="str">
        <f t="shared" si="281"/>
        <v>Med 3-2023-06-30</v>
      </c>
    </row>
    <row r="2234" spans="1:20" x14ac:dyDescent="0.3">
      <c r="A2234" s="25" t="s">
        <v>724</v>
      </c>
      <c r="B2234" s="5" t="s">
        <v>725</v>
      </c>
      <c r="C2234" s="5" t="s">
        <v>440</v>
      </c>
      <c r="D2234" s="5" t="s">
        <v>54</v>
      </c>
      <c r="E2234" s="5" t="s">
        <v>24</v>
      </c>
      <c r="F2234" s="6">
        <v>45107</v>
      </c>
      <c r="G2234" s="5">
        <v>16</v>
      </c>
      <c r="H2234" s="9">
        <v>15</v>
      </c>
      <c r="I2234" s="15">
        <f>IFERROR(IF((H2235/G2235)&gt;1.3,1.3,H2235/G2235),"")</f>
        <v>0.67592592592592593</v>
      </c>
      <c r="J2234" s="15">
        <f>IFERROR(IF((H2235/G2235)&gt;H2235/G2235,1.3,H2235/G2235),"")</f>
        <v>0.67592592592592593</v>
      </c>
      <c r="K2234" s="5" t="s">
        <v>55</v>
      </c>
      <c r="L2234" s="5" t="s">
        <v>55</v>
      </c>
      <c r="M2234" s="5">
        <f t="shared" si="278"/>
        <v>2023</v>
      </c>
      <c r="N2234" s="5" t="str">
        <f t="shared" si="279"/>
        <v>Diciembre</v>
      </c>
      <c r="O2234" s="6" t="str">
        <f t="shared" si="280"/>
        <v>2023-1</v>
      </c>
      <c r="P2234" s="16">
        <v>0</v>
      </c>
      <c r="Q2234" s="16">
        <v>0</v>
      </c>
      <c r="R2234" s="5">
        <v>0</v>
      </c>
      <c r="S2234" s="5" t="s">
        <v>56</v>
      </c>
      <c r="T2234" s="5" t="str">
        <f t="shared" si="281"/>
        <v>Med 3-2023-12-31</v>
      </c>
    </row>
    <row r="2235" spans="1:20" x14ac:dyDescent="0.3">
      <c r="A2235" s="25" t="s">
        <v>724</v>
      </c>
      <c r="B2235" s="5" t="s">
        <v>725</v>
      </c>
      <c r="C2235" s="5" t="s">
        <v>440</v>
      </c>
      <c r="D2235" s="5" t="s">
        <v>54</v>
      </c>
      <c r="E2235" s="5" t="s">
        <v>24</v>
      </c>
      <c r="F2235" s="6">
        <v>45291</v>
      </c>
      <c r="G2235" s="5">
        <v>432</v>
      </c>
      <c r="H2235" s="5">
        <v>292</v>
      </c>
      <c r="I2235" s="15">
        <v>0.67592592592592593</v>
      </c>
      <c r="J2235" s="15">
        <v>0.67592592592592593</v>
      </c>
      <c r="K2235" s="5" t="s">
        <v>55</v>
      </c>
      <c r="L2235" s="5" t="s">
        <v>55</v>
      </c>
      <c r="M2235" s="5">
        <f t="shared" si="278"/>
        <v>2023</v>
      </c>
      <c r="N2235" s="5" t="str">
        <f t="shared" si="279"/>
        <v>Junio</v>
      </c>
      <c r="O2235" s="6" t="str">
        <f t="shared" si="280"/>
        <v>2023-2</v>
      </c>
      <c r="P2235" s="5">
        <v>0</v>
      </c>
      <c r="Q2235" s="5">
        <v>0</v>
      </c>
      <c r="R2235" s="5">
        <v>0</v>
      </c>
      <c r="S2235" s="5" t="s">
        <v>56</v>
      </c>
      <c r="T2235" s="5" t="str">
        <f t="shared" si="281"/>
        <v>Med 4-2023-06-30</v>
      </c>
    </row>
    <row r="2236" spans="1:20" x14ac:dyDescent="0.3">
      <c r="A2236" s="25" t="s">
        <v>726</v>
      </c>
      <c r="B2236" s="5" t="s">
        <v>727</v>
      </c>
      <c r="C2236" s="5" t="s">
        <v>440</v>
      </c>
      <c r="D2236" s="5" t="s">
        <v>54</v>
      </c>
      <c r="E2236" s="5" t="s">
        <v>24</v>
      </c>
      <c r="F2236" s="6">
        <v>45107</v>
      </c>
      <c r="G2236" s="5">
        <v>31</v>
      </c>
      <c r="H2236" s="9">
        <v>36</v>
      </c>
      <c r="I2236" s="15">
        <f>IFERROR(IF((H2237/G2237)&gt;1.3,1.3,H2237/G2237),"")</f>
        <v>0.93333333333333335</v>
      </c>
      <c r="J2236" s="15">
        <f>IFERROR(IF((H2237/G2237)&gt;H2237/G2237,1.3,H2237/G2237),"")</f>
        <v>0.93333333333333335</v>
      </c>
      <c r="K2236" s="5" t="s">
        <v>55</v>
      </c>
      <c r="L2236" s="5" t="s">
        <v>55</v>
      </c>
      <c r="M2236" s="5">
        <f t="shared" si="278"/>
        <v>2023</v>
      </c>
      <c r="N2236" s="5" t="str">
        <f t="shared" si="279"/>
        <v>Diciembre</v>
      </c>
      <c r="O2236" s="6" t="str">
        <f t="shared" si="280"/>
        <v>2023-1</v>
      </c>
      <c r="P2236" s="16">
        <v>0</v>
      </c>
      <c r="Q2236" s="16">
        <v>0</v>
      </c>
      <c r="R2236" s="5">
        <v>0</v>
      </c>
      <c r="S2236" s="5" t="s">
        <v>56</v>
      </c>
      <c r="T2236" s="5" t="str">
        <f t="shared" si="281"/>
        <v>Med 4-2023-12-31</v>
      </c>
    </row>
    <row r="2237" spans="1:20" x14ac:dyDescent="0.3">
      <c r="A2237" s="25" t="s">
        <v>726</v>
      </c>
      <c r="B2237" s="5" t="s">
        <v>727</v>
      </c>
      <c r="C2237" s="5" t="s">
        <v>440</v>
      </c>
      <c r="D2237" s="5" t="s">
        <v>54</v>
      </c>
      <c r="E2237" s="5" t="s">
        <v>24</v>
      </c>
      <c r="F2237" s="6">
        <v>45291</v>
      </c>
      <c r="G2237" s="5">
        <v>60</v>
      </c>
      <c r="H2237" s="5">
        <v>56</v>
      </c>
      <c r="I2237" s="15">
        <v>0.93333333333333335</v>
      </c>
      <c r="J2237" s="15">
        <v>0.93333333333333335</v>
      </c>
      <c r="K2237" s="5" t="s">
        <v>55</v>
      </c>
      <c r="L2237" s="5" t="s">
        <v>55</v>
      </c>
      <c r="M2237" s="5">
        <f t="shared" si="278"/>
        <v>2023</v>
      </c>
      <c r="N2237" s="5" t="str">
        <f t="shared" si="279"/>
        <v>Junio</v>
      </c>
      <c r="O2237" s="6" t="str">
        <f t="shared" si="280"/>
        <v>2023-2</v>
      </c>
      <c r="P2237" s="5">
        <v>0</v>
      </c>
      <c r="Q2237" s="5">
        <v>0</v>
      </c>
      <c r="R2237" s="5">
        <v>0</v>
      </c>
      <c r="S2237" s="5" t="s">
        <v>56</v>
      </c>
      <c r="T2237" s="5" t="str">
        <f t="shared" si="281"/>
        <v>Med 4.1-2023-06-30</v>
      </c>
    </row>
    <row r="2238" spans="1:20" x14ac:dyDescent="0.3">
      <c r="A2238" s="25" t="s">
        <v>728</v>
      </c>
      <c r="B2238" s="5" t="s">
        <v>729</v>
      </c>
      <c r="C2238" s="5" t="s">
        <v>440</v>
      </c>
      <c r="D2238" s="5" t="s">
        <v>54</v>
      </c>
      <c r="E2238" s="5" t="s">
        <v>24</v>
      </c>
      <c r="F2238" s="6">
        <v>45107</v>
      </c>
      <c r="G2238" s="5">
        <v>162</v>
      </c>
      <c r="H2238" s="9">
        <v>218</v>
      </c>
      <c r="I2238" s="15">
        <f>IFERROR(IF((H2239/G2239)&gt;1.3,1.3,H2239/G2239),"")</f>
        <v>1.0543905635648756</v>
      </c>
      <c r="J2238" s="15">
        <f>IFERROR(IF((H2239/G2239)&gt;H2239/G2239,1.3,H2239/G2239),"")</f>
        <v>1.0543905635648756</v>
      </c>
      <c r="K2238" s="5" t="s">
        <v>55</v>
      </c>
      <c r="L2238" s="5" t="s">
        <v>55</v>
      </c>
      <c r="M2238" s="5">
        <f t="shared" si="278"/>
        <v>2023</v>
      </c>
      <c r="N2238" s="5" t="str">
        <f t="shared" si="279"/>
        <v>Diciembre</v>
      </c>
      <c r="O2238" s="6" t="str">
        <f t="shared" si="280"/>
        <v>2023-1</v>
      </c>
      <c r="P2238" s="16">
        <v>0</v>
      </c>
      <c r="Q2238" s="16">
        <v>0</v>
      </c>
      <c r="R2238" s="5">
        <v>0</v>
      </c>
      <c r="S2238" s="5" t="s">
        <v>56</v>
      </c>
      <c r="T2238" s="5" t="str">
        <f t="shared" si="281"/>
        <v>Med 4.1-2023-12-31</v>
      </c>
    </row>
    <row r="2239" spans="1:20" x14ac:dyDescent="0.3">
      <c r="A2239" s="25" t="s">
        <v>728</v>
      </c>
      <c r="B2239" s="5" t="s">
        <v>729</v>
      </c>
      <c r="C2239" s="5" t="s">
        <v>440</v>
      </c>
      <c r="D2239" s="5" t="s">
        <v>54</v>
      </c>
      <c r="E2239" s="5" t="s">
        <v>24</v>
      </c>
      <c r="F2239" s="6">
        <v>45291</v>
      </c>
      <c r="G2239" s="5">
        <v>3052</v>
      </c>
      <c r="H2239" s="5">
        <v>3218</v>
      </c>
      <c r="I2239" s="15">
        <v>1.054390563564876</v>
      </c>
      <c r="J2239" s="15">
        <v>1.054390563564876</v>
      </c>
      <c r="K2239" s="5" t="s">
        <v>55</v>
      </c>
      <c r="L2239" s="5" t="s">
        <v>55</v>
      </c>
      <c r="M2239" s="5">
        <f t="shared" si="278"/>
        <v>2023</v>
      </c>
      <c r="N2239" s="5" t="str">
        <f t="shared" si="279"/>
        <v>Junio</v>
      </c>
      <c r="O2239" s="6" t="str">
        <f t="shared" si="280"/>
        <v>2023-2</v>
      </c>
      <c r="P2239" s="5">
        <v>0</v>
      </c>
      <c r="Q2239" s="5">
        <v>0</v>
      </c>
      <c r="R2239" s="5">
        <v>0</v>
      </c>
      <c r="S2239" s="5" t="s">
        <v>56</v>
      </c>
      <c r="T2239" s="5" t="str">
        <f t="shared" si="281"/>
        <v>Med 4.2-2023-06-30</v>
      </c>
    </row>
    <row r="2240" spans="1:20" x14ac:dyDescent="0.3">
      <c r="A2240" s="25" t="s">
        <v>730</v>
      </c>
      <c r="B2240" s="5" t="s">
        <v>731</v>
      </c>
      <c r="C2240" s="5" t="s">
        <v>440</v>
      </c>
      <c r="D2240" s="5" t="s">
        <v>54</v>
      </c>
      <c r="E2240" s="5" t="s">
        <v>24</v>
      </c>
      <c r="F2240" s="6">
        <v>45107</v>
      </c>
      <c r="G2240" s="5">
        <v>212</v>
      </c>
      <c r="H2240" s="9">
        <v>129</v>
      </c>
      <c r="I2240" s="15">
        <f>IFERROR(IF((H2241/G2241)&gt;1.3,1.3,H2241/G2241),"")</f>
        <v>0.67592592592592593</v>
      </c>
      <c r="J2240" s="15">
        <f>IFERROR(IF((H2241/G2241)&gt;H2241/G2241,1.3,H2241/G2241),"")</f>
        <v>0.67592592592592593</v>
      </c>
      <c r="K2240" s="5" t="s">
        <v>55</v>
      </c>
      <c r="L2240" s="5" t="s">
        <v>55</v>
      </c>
      <c r="M2240" s="5">
        <f t="shared" si="278"/>
        <v>2023</v>
      </c>
      <c r="N2240" s="5" t="str">
        <f t="shared" si="279"/>
        <v>Diciembre</v>
      </c>
      <c r="O2240" s="6" t="str">
        <f t="shared" si="280"/>
        <v>2023-1</v>
      </c>
      <c r="P2240" s="16">
        <v>0</v>
      </c>
      <c r="Q2240" s="16">
        <v>0</v>
      </c>
      <c r="R2240" s="5">
        <v>0</v>
      </c>
      <c r="S2240" s="5" t="s">
        <v>56</v>
      </c>
      <c r="T2240" s="5" t="str">
        <f t="shared" si="281"/>
        <v>Med 4.2-2023-12-31</v>
      </c>
    </row>
    <row r="2241" spans="1:20" x14ac:dyDescent="0.3">
      <c r="A2241" s="25" t="s">
        <v>730</v>
      </c>
      <c r="B2241" s="5" t="s">
        <v>731</v>
      </c>
      <c r="C2241" s="5" t="s">
        <v>440</v>
      </c>
      <c r="D2241" s="5" t="s">
        <v>54</v>
      </c>
      <c r="E2241" s="5" t="s">
        <v>24</v>
      </c>
      <c r="F2241" s="6">
        <v>45291</v>
      </c>
      <c r="G2241" s="5">
        <v>432</v>
      </c>
      <c r="H2241" s="5">
        <v>292</v>
      </c>
      <c r="I2241" s="15">
        <v>0.67592592592592593</v>
      </c>
      <c r="J2241" s="15">
        <v>0.67592592592592593</v>
      </c>
      <c r="K2241" s="5" t="s">
        <v>55</v>
      </c>
      <c r="L2241" s="5" t="s">
        <v>55</v>
      </c>
      <c r="M2241" s="5">
        <f t="shared" si="278"/>
        <v>2023</v>
      </c>
      <c r="N2241" s="5" t="str">
        <f t="shared" si="279"/>
        <v>Junio</v>
      </c>
      <c r="O2241" s="6" t="str">
        <f t="shared" si="280"/>
        <v>2023-2</v>
      </c>
      <c r="P2241" s="5">
        <v>0</v>
      </c>
      <c r="Q2241" s="5">
        <v>0</v>
      </c>
      <c r="R2241" s="5">
        <v>0</v>
      </c>
      <c r="S2241" s="5" t="s">
        <v>56</v>
      </c>
      <c r="T2241" s="5" t="str">
        <f t="shared" si="281"/>
        <v>Med 5-2023-06-30</v>
      </c>
    </row>
    <row r="2242" spans="1:20" x14ac:dyDescent="0.3">
      <c r="A2242" s="25" t="s">
        <v>732</v>
      </c>
      <c r="B2242" s="5" t="s">
        <v>733</v>
      </c>
      <c r="C2242" s="5" t="s">
        <v>440</v>
      </c>
      <c r="D2242" s="5" t="s">
        <v>54</v>
      </c>
      <c r="E2242" s="5" t="s">
        <v>24</v>
      </c>
      <c r="F2242" s="6">
        <v>45107</v>
      </c>
      <c r="G2242" s="5">
        <v>5146</v>
      </c>
      <c r="H2242" s="9">
        <v>4831</v>
      </c>
      <c r="I2242" s="15">
        <f>IFERROR(IF((H2243/G2243)&gt;1.3,1.3,H2243/G2243),"")</f>
        <v>0.92891080233079337</v>
      </c>
      <c r="J2242" s="15">
        <f>IFERROR(IF((H2243/G2243)&gt;H2243/G2243,1.3,H2243/G2243),"")</f>
        <v>0.92891080233079337</v>
      </c>
      <c r="K2242" s="5" t="s">
        <v>55</v>
      </c>
      <c r="L2242" s="5" t="s">
        <v>55</v>
      </c>
      <c r="M2242" s="5">
        <f t="shared" si="278"/>
        <v>2023</v>
      </c>
      <c r="N2242" s="5" t="str">
        <f t="shared" si="279"/>
        <v>Diciembre</v>
      </c>
      <c r="O2242" s="6" t="str">
        <f t="shared" si="280"/>
        <v>2023-1</v>
      </c>
      <c r="P2242" s="16">
        <v>0</v>
      </c>
      <c r="Q2242" s="16">
        <v>0</v>
      </c>
      <c r="R2242" s="5">
        <v>0</v>
      </c>
      <c r="S2242" s="5" t="s">
        <v>56</v>
      </c>
      <c r="T2242" s="5" t="str">
        <f t="shared" si="281"/>
        <v>Med 5-2023-12-31</v>
      </c>
    </row>
    <row r="2243" spans="1:20" x14ac:dyDescent="0.3">
      <c r="A2243" s="25" t="s">
        <v>732</v>
      </c>
      <c r="B2243" s="5" t="s">
        <v>733</v>
      </c>
      <c r="C2243" s="5" t="s">
        <v>440</v>
      </c>
      <c r="D2243" s="5" t="s">
        <v>54</v>
      </c>
      <c r="E2243" s="5" t="s">
        <v>24</v>
      </c>
      <c r="F2243" s="6">
        <v>45291</v>
      </c>
      <c r="G2243" s="5">
        <v>11155</v>
      </c>
      <c r="H2243" s="5">
        <v>10362</v>
      </c>
      <c r="I2243" s="15">
        <v>0.92891080233079337</v>
      </c>
      <c r="J2243" s="15">
        <v>0.92891080233079337</v>
      </c>
      <c r="K2243" s="5" t="s">
        <v>55</v>
      </c>
      <c r="L2243" s="5" t="s">
        <v>55</v>
      </c>
      <c r="M2243" s="5">
        <f t="shared" si="278"/>
        <v>2023</v>
      </c>
      <c r="N2243" s="5" t="str">
        <f t="shared" si="279"/>
        <v>Junio</v>
      </c>
      <c r="O2243" s="6" t="str">
        <f t="shared" si="280"/>
        <v>2023-2</v>
      </c>
      <c r="P2243" s="5">
        <v>0</v>
      </c>
      <c r="Q2243" s="5">
        <v>0</v>
      </c>
      <c r="R2243" s="5">
        <v>0</v>
      </c>
      <c r="S2243" s="5" t="s">
        <v>56</v>
      </c>
      <c r="T2243" s="5" t="str">
        <f t="shared" si="281"/>
        <v>Med 6-2023-06-30</v>
      </c>
    </row>
    <row r="2244" spans="1:20" x14ac:dyDescent="0.3">
      <c r="A2244" s="25" t="s">
        <v>734</v>
      </c>
      <c r="B2244" s="5" t="s">
        <v>735</v>
      </c>
      <c r="C2244" s="5" t="s">
        <v>440</v>
      </c>
      <c r="D2244" s="5" t="s">
        <v>54</v>
      </c>
      <c r="E2244" s="5" t="s">
        <v>24</v>
      </c>
      <c r="F2244" s="6">
        <v>45107</v>
      </c>
      <c r="G2244" s="9">
        <v>1037307448</v>
      </c>
      <c r="H2244" s="9">
        <v>695692471</v>
      </c>
      <c r="I2244" s="15">
        <f>IFERROR(IF((H2245/G2245)&gt;1.3,1.3,H2245/G2245),"")</f>
        <v>0.93669193045028976</v>
      </c>
      <c r="J2244" s="15">
        <f>IFERROR(IF((H2245/G2245)&gt;H2245/G2245,1.3,H2245/G2245),"")</f>
        <v>0.93669193045028976</v>
      </c>
      <c r="K2244" s="5" t="s">
        <v>103</v>
      </c>
      <c r="L2244" s="5" t="s">
        <v>103</v>
      </c>
      <c r="M2244" s="5">
        <f t="shared" si="278"/>
        <v>2023</v>
      </c>
      <c r="N2244" s="5" t="str">
        <f t="shared" si="279"/>
        <v>Diciembre</v>
      </c>
      <c r="O2244" s="6" t="str">
        <f t="shared" si="280"/>
        <v>2024-1</v>
      </c>
      <c r="P2244" s="16">
        <v>0</v>
      </c>
      <c r="Q2244" s="16">
        <v>0</v>
      </c>
      <c r="R2244" s="5">
        <v>0</v>
      </c>
      <c r="S2244" s="5" t="s">
        <v>47</v>
      </c>
      <c r="T2244" s="5" t="str">
        <f t="shared" si="281"/>
        <v>Med 6-2023-12-31</v>
      </c>
    </row>
    <row r="2245" spans="1:20" x14ac:dyDescent="0.3">
      <c r="A2245" s="25" t="s">
        <v>734</v>
      </c>
      <c r="B2245" s="5" t="s">
        <v>735</v>
      </c>
      <c r="C2245" s="5" t="s">
        <v>440</v>
      </c>
      <c r="D2245" s="5" t="s">
        <v>54</v>
      </c>
      <c r="E2245" s="5" t="s">
        <v>24</v>
      </c>
      <c r="F2245" s="6">
        <v>45291</v>
      </c>
      <c r="G2245" s="66">
        <v>2243</v>
      </c>
      <c r="H2245" s="66">
        <v>2101</v>
      </c>
      <c r="I2245" s="15">
        <v>0.93669193045028976</v>
      </c>
      <c r="J2245" s="15">
        <v>0.93669193045028976</v>
      </c>
      <c r="K2245" s="5" t="s">
        <v>103</v>
      </c>
      <c r="L2245" s="5" t="s">
        <v>103</v>
      </c>
      <c r="M2245" s="5">
        <f t="shared" ref="M2245:M2257" si="282">YEAR(F2246)</f>
        <v>2024</v>
      </c>
      <c r="N2245" s="5" t="str">
        <f t="shared" ref="N2245:N2257" si="283">PROPER(TEXT(F2246,"mmmm"))</f>
        <v>Junio</v>
      </c>
      <c r="O2245" s="6" t="str">
        <f t="shared" ref="O2245:O2257" si="284">IF(OR(N2246="Enero",N2246="Febrero",N2246="Marzo",N2246="Abril",N2246="Mayo",N2246="Junio"),M2246&amp;"-1",IF(OR(N2246="Julio",N2246="Agosto",N2246="Septiembre",N2246="Octubre",N2246="Noviembre",N2246="Diciembre"),M2246&amp;"-2"))</f>
        <v>2023-1</v>
      </c>
      <c r="P2245" s="5">
        <v>0</v>
      </c>
      <c r="Q2245" s="5">
        <v>0</v>
      </c>
      <c r="R2245" s="5">
        <v>0</v>
      </c>
      <c r="S2245" s="5" t="s">
        <v>47</v>
      </c>
      <c r="T2245" s="5" t="str">
        <f t="shared" ref="T2245:T2308" si="285">A2246&amp;"-"&amp;YEAR(F2246)&amp;"-"&amp;IF(LEN(MONTH(F2246))=1,"0"&amp;MONTH(F2246),MONTH(F2246))&amp;"-"&amp;DAY(F2246)</f>
        <v>Med 6-2024-06-30</v>
      </c>
    </row>
    <row r="2246" spans="1:20" x14ac:dyDescent="0.3">
      <c r="A2246" s="25" t="s">
        <v>734</v>
      </c>
      <c r="B2246" s="5" t="s">
        <v>735</v>
      </c>
      <c r="C2246" s="5" t="s">
        <v>440</v>
      </c>
      <c r="D2246" s="5" t="s">
        <v>54</v>
      </c>
      <c r="E2246" s="5" t="s">
        <v>24</v>
      </c>
      <c r="F2246" s="6">
        <v>45473</v>
      </c>
      <c r="G2246" s="66">
        <v>1151.7570028791099</v>
      </c>
      <c r="H2246" s="66">
        <v>1979.0634379999999</v>
      </c>
      <c r="I2246" s="15">
        <v>1.3</v>
      </c>
      <c r="J2246" s="15">
        <v>1.7182994616510481</v>
      </c>
      <c r="K2246" s="5" t="s">
        <v>103</v>
      </c>
      <c r="L2246" s="5" t="s">
        <v>103</v>
      </c>
      <c r="M2246" s="5">
        <f t="shared" si="282"/>
        <v>2023</v>
      </c>
      <c r="N2246" s="5" t="str">
        <f t="shared" si="283"/>
        <v>Junio</v>
      </c>
      <c r="O2246" s="6" t="str">
        <f t="shared" si="284"/>
        <v>2023-2</v>
      </c>
      <c r="P2246" s="5">
        <v>0</v>
      </c>
      <c r="Q2246" s="5">
        <v>0</v>
      </c>
      <c r="R2246" s="5">
        <v>0</v>
      </c>
      <c r="S2246" s="5" t="s">
        <v>47</v>
      </c>
      <c r="T2246" s="5" t="str">
        <f t="shared" si="285"/>
        <v>Med 7-2023-06-30</v>
      </c>
    </row>
    <row r="2247" spans="1:20" x14ac:dyDescent="0.3">
      <c r="A2247" s="25" t="s">
        <v>736</v>
      </c>
      <c r="B2247" s="5" t="s">
        <v>737</v>
      </c>
      <c r="C2247" s="5" t="s">
        <v>440</v>
      </c>
      <c r="D2247" s="5" t="s">
        <v>54</v>
      </c>
      <c r="E2247" s="5" t="s">
        <v>24</v>
      </c>
      <c r="F2247" s="6">
        <v>45107</v>
      </c>
      <c r="G2247" s="5">
        <v>42</v>
      </c>
      <c r="H2247" s="9">
        <v>36.54</v>
      </c>
      <c r="I2247" s="15">
        <f>IFERROR(IF((H2248/G2248)&gt;1.3,1.3,H2248/G2248),"")</f>
        <v>1.2619047619047619</v>
      </c>
      <c r="J2247" s="15">
        <f>IFERROR(IF((H2248/G2248)&gt;H2248/G2248,1.3,H2248/G2248),"")</f>
        <v>1.2619047619047619</v>
      </c>
      <c r="K2247" s="5" t="s">
        <v>55</v>
      </c>
      <c r="L2247" s="5" t="s">
        <v>91</v>
      </c>
      <c r="M2247" s="5">
        <f t="shared" si="282"/>
        <v>2023</v>
      </c>
      <c r="N2247" s="5" t="str">
        <f t="shared" si="283"/>
        <v>Diciembre</v>
      </c>
      <c r="O2247" s="6" t="str">
        <f t="shared" si="284"/>
        <v>2024-1</v>
      </c>
      <c r="P2247" s="16">
        <v>0</v>
      </c>
      <c r="Q2247" s="16">
        <v>0</v>
      </c>
      <c r="R2247" s="5">
        <v>0</v>
      </c>
      <c r="S2247" s="5" t="s">
        <v>51</v>
      </c>
      <c r="T2247" s="5" t="str">
        <f t="shared" si="285"/>
        <v>Med 7-2023-12-31</v>
      </c>
    </row>
    <row r="2248" spans="1:20" x14ac:dyDescent="0.3">
      <c r="A2248" s="25" t="s">
        <v>736</v>
      </c>
      <c r="B2248" s="5" t="s">
        <v>737</v>
      </c>
      <c r="C2248" s="5" t="s">
        <v>440</v>
      </c>
      <c r="D2248" s="5" t="s">
        <v>54</v>
      </c>
      <c r="E2248" s="5" t="s">
        <v>24</v>
      </c>
      <c r="F2248" s="6">
        <v>45291</v>
      </c>
      <c r="G2248" s="5">
        <v>42</v>
      </c>
      <c r="H2248" s="5">
        <v>53</v>
      </c>
      <c r="I2248" s="15">
        <v>1.2619047619047621</v>
      </c>
      <c r="J2248" s="15">
        <v>1.2619047619047621</v>
      </c>
      <c r="K2248" s="5" t="s">
        <v>25</v>
      </c>
      <c r="L2248" s="5" t="s">
        <v>25</v>
      </c>
      <c r="M2248" s="5">
        <f t="shared" si="282"/>
        <v>2024</v>
      </c>
      <c r="N2248" s="5" t="str">
        <f t="shared" si="283"/>
        <v>Junio</v>
      </c>
      <c r="O2248" s="6" t="str">
        <f t="shared" si="284"/>
        <v>2023-1</v>
      </c>
      <c r="P2248" s="5">
        <v>0</v>
      </c>
      <c r="Q2248" s="5">
        <v>0</v>
      </c>
      <c r="R2248" s="5">
        <v>0</v>
      </c>
      <c r="S2248" s="5" t="s">
        <v>51</v>
      </c>
      <c r="T2248" s="5" t="str">
        <f t="shared" si="285"/>
        <v>Med 7-2024-06-30</v>
      </c>
    </row>
    <row r="2249" spans="1:20" x14ac:dyDescent="0.3">
      <c r="A2249" s="25" t="s">
        <v>736</v>
      </c>
      <c r="B2249" s="5" t="s">
        <v>737</v>
      </c>
      <c r="C2249" s="5" t="s">
        <v>440</v>
      </c>
      <c r="D2249" s="5" t="s">
        <v>54</v>
      </c>
      <c r="E2249" s="5" t="s">
        <v>24</v>
      </c>
      <c r="F2249" s="6">
        <v>45473</v>
      </c>
      <c r="G2249" s="5">
        <v>50</v>
      </c>
      <c r="H2249" s="5">
        <v>59.59</v>
      </c>
      <c r="I2249" s="15">
        <v>1.1918</v>
      </c>
      <c r="J2249" s="15">
        <v>1.1918</v>
      </c>
      <c r="K2249" s="5" t="s">
        <v>25</v>
      </c>
      <c r="L2249" s="5" t="s">
        <v>25</v>
      </c>
      <c r="M2249" s="5">
        <f t="shared" si="282"/>
        <v>2023</v>
      </c>
      <c r="N2249" s="5" t="str">
        <f t="shared" si="283"/>
        <v>Junio</v>
      </c>
      <c r="O2249" s="6" t="str">
        <f t="shared" si="284"/>
        <v>2023-2</v>
      </c>
      <c r="P2249" s="5">
        <v>0</v>
      </c>
      <c r="Q2249" s="5">
        <v>0</v>
      </c>
      <c r="R2249" s="5">
        <v>0</v>
      </c>
      <c r="S2249" s="5" t="s">
        <v>51</v>
      </c>
      <c r="T2249" s="5" t="str">
        <f t="shared" si="285"/>
        <v>Med 8-2023-06-30</v>
      </c>
    </row>
    <row r="2250" spans="1:20" x14ac:dyDescent="0.3">
      <c r="A2250" s="25" t="s">
        <v>738</v>
      </c>
      <c r="B2250" s="5" t="s">
        <v>739</v>
      </c>
      <c r="C2250" s="5" t="s">
        <v>440</v>
      </c>
      <c r="D2250" s="5" t="s">
        <v>54</v>
      </c>
      <c r="E2250" s="5" t="s">
        <v>24</v>
      </c>
      <c r="F2250" s="6">
        <v>45107</v>
      </c>
      <c r="G2250" s="86">
        <v>87.5</v>
      </c>
      <c r="H2250" s="9">
        <v>88.8</v>
      </c>
      <c r="I2250" s="15">
        <f>IFERROR(IF((H2251/G2251)&gt;1.3,1.3,H2251/G2251),"")</f>
        <v>1.0263459335624283</v>
      </c>
      <c r="J2250" s="15">
        <f>IFERROR(IF((H2251/G2251)&gt;H2251/G2251,1.3,H2251/G2251),"")</f>
        <v>1.0263459335624283</v>
      </c>
      <c r="K2250" s="5" t="s">
        <v>25</v>
      </c>
      <c r="L2250" s="5" t="s">
        <v>25</v>
      </c>
      <c r="M2250" s="5">
        <f t="shared" si="282"/>
        <v>2023</v>
      </c>
      <c r="N2250" s="5" t="str">
        <f t="shared" si="283"/>
        <v>Diciembre</v>
      </c>
      <c r="O2250" s="6" t="str">
        <f t="shared" si="284"/>
        <v>2024-1</v>
      </c>
      <c r="P2250" s="16">
        <v>1</v>
      </c>
      <c r="Q2250" s="16">
        <v>1</v>
      </c>
      <c r="R2250" s="5">
        <v>0</v>
      </c>
      <c r="S2250" s="5" t="s">
        <v>51</v>
      </c>
      <c r="T2250" s="5" t="str">
        <f t="shared" si="285"/>
        <v>Med 8-2023-12-31</v>
      </c>
    </row>
    <row r="2251" spans="1:20" x14ac:dyDescent="0.3">
      <c r="A2251" s="25" t="s">
        <v>738</v>
      </c>
      <c r="B2251" s="5" t="s">
        <v>739</v>
      </c>
      <c r="C2251" s="5" t="s">
        <v>440</v>
      </c>
      <c r="D2251" s="5" t="s">
        <v>54</v>
      </c>
      <c r="E2251" s="5" t="s">
        <v>24</v>
      </c>
      <c r="F2251" s="6">
        <v>45291</v>
      </c>
      <c r="G2251" s="5">
        <v>87.3</v>
      </c>
      <c r="H2251" s="5">
        <v>89.6</v>
      </c>
      <c r="I2251" s="15">
        <v>1.0263459335624281</v>
      </c>
      <c r="J2251" s="15">
        <v>1.0263459335624281</v>
      </c>
      <c r="K2251" s="5" t="s">
        <v>25</v>
      </c>
      <c r="L2251" s="5" t="s">
        <v>25</v>
      </c>
      <c r="M2251" s="5">
        <f t="shared" si="282"/>
        <v>2024</v>
      </c>
      <c r="N2251" s="5" t="str">
        <f t="shared" si="283"/>
        <v>Junio</v>
      </c>
      <c r="O2251" s="6" t="str">
        <f t="shared" si="284"/>
        <v>2023-1</v>
      </c>
      <c r="P2251" s="5">
        <v>1</v>
      </c>
      <c r="Q2251" s="5">
        <v>1</v>
      </c>
      <c r="R2251" s="5">
        <v>0</v>
      </c>
      <c r="S2251" s="5" t="s">
        <v>51</v>
      </c>
      <c r="T2251" s="5" t="str">
        <f t="shared" si="285"/>
        <v>Med 8-2024-06-30</v>
      </c>
    </row>
    <row r="2252" spans="1:20" x14ac:dyDescent="0.3">
      <c r="A2252" s="25" t="s">
        <v>738</v>
      </c>
      <c r="B2252" s="5" t="s">
        <v>739</v>
      </c>
      <c r="C2252" s="5" t="s">
        <v>440</v>
      </c>
      <c r="D2252" s="5" t="s">
        <v>54</v>
      </c>
      <c r="E2252" s="5" t="s">
        <v>24</v>
      </c>
      <c r="F2252" s="6">
        <v>45473</v>
      </c>
      <c r="G2252" s="5">
        <v>85</v>
      </c>
      <c r="H2252" s="5">
        <v>90.1</v>
      </c>
      <c r="I2252" s="15">
        <v>1.06</v>
      </c>
      <c r="J2252" s="15">
        <v>1.06</v>
      </c>
      <c r="K2252" s="5" t="s">
        <v>25</v>
      </c>
      <c r="L2252" s="5" t="s">
        <v>25</v>
      </c>
      <c r="M2252" s="5">
        <f t="shared" si="282"/>
        <v>2023</v>
      </c>
      <c r="N2252" s="5" t="str">
        <f t="shared" si="283"/>
        <v>Junio</v>
      </c>
      <c r="O2252" s="6" t="str">
        <f t="shared" si="284"/>
        <v>2023-2</v>
      </c>
      <c r="P2252" s="5">
        <v>1</v>
      </c>
      <c r="Q2252" s="5">
        <v>1</v>
      </c>
      <c r="R2252" s="5">
        <v>0</v>
      </c>
      <c r="S2252" s="5" t="s">
        <v>51</v>
      </c>
      <c r="T2252" s="5" t="str">
        <f t="shared" si="285"/>
        <v>Med 9-2023-06-30</v>
      </c>
    </row>
    <row r="2253" spans="1:20" x14ac:dyDescent="0.3">
      <c r="A2253" s="25" t="s">
        <v>740</v>
      </c>
      <c r="B2253" s="5" t="s">
        <v>741</v>
      </c>
      <c r="C2253" s="5" t="s">
        <v>440</v>
      </c>
      <c r="D2253" s="5" t="s">
        <v>54</v>
      </c>
      <c r="E2253" s="5" t="s">
        <v>24</v>
      </c>
      <c r="F2253" s="6">
        <v>45107</v>
      </c>
      <c r="G2253" s="5">
        <v>80</v>
      </c>
      <c r="H2253" s="9">
        <v>79.180000000000007</v>
      </c>
      <c r="I2253" s="15">
        <f>IFERROR(IF((H2254/G2254)&gt;1.3,1.3,H2254/G2254),"")</f>
        <v>0.81519612889941329</v>
      </c>
      <c r="J2253" s="15">
        <f>IFERROR(IF((H2254/G2254)&gt;H2254/G2254,1.3,H2254/G2254),"")</f>
        <v>0.81519612889941329</v>
      </c>
      <c r="K2253" s="5" t="s">
        <v>25</v>
      </c>
      <c r="L2253" s="5" t="s">
        <v>25</v>
      </c>
      <c r="M2253" s="5">
        <f t="shared" si="282"/>
        <v>2023</v>
      </c>
      <c r="N2253" s="5" t="str">
        <f t="shared" si="283"/>
        <v>Diciembre</v>
      </c>
      <c r="O2253" s="6" t="str">
        <f t="shared" si="284"/>
        <v>2024-1</v>
      </c>
      <c r="P2253" s="16">
        <v>0</v>
      </c>
      <c r="Q2253" s="16">
        <v>0</v>
      </c>
      <c r="R2253" s="5">
        <v>0</v>
      </c>
      <c r="S2253" s="5" t="s">
        <v>51</v>
      </c>
      <c r="T2253" s="5" t="str">
        <f t="shared" si="285"/>
        <v>Med 9-2023-12-31</v>
      </c>
    </row>
    <row r="2254" spans="1:20" x14ac:dyDescent="0.3">
      <c r="A2254" s="25" t="s">
        <v>740</v>
      </c>
      <c r="B2254" s="5" t="s">
        <v>741</v>
      </c>
      <c r="C2254" s="5" t="s">
        <v>440</v>
      </c>
      <c r="D2254" s="5" t="s">
        <v>54</v>
      </c>
      <c r="E2254" s="5" t="s">
        <v>24</v>
      </c>
      <c r="F2254" s="6">
        <v>45291</v>
      </c>
      <c r="G2254" s="5">
        <v>97.13</v>
      </c>
      <c r="H2254" s="5">
        <v>79.180000000000007</v>
      </c>
      <c r="I2254" s="15">
        <v>0.81519612889941329</v>
      </c>
      <c r="J2254" s="15">
        <v>0.81519612889941329</v>
      </c>
      <c r="K2254" s="5" t="s">
        <v>25</v>
      </c>
      <c r="L2254" s="5" t="s">
        <v>25</v>
      </c>
      <c r="M2254" s="5">
        <f t="shared" si="282"/>
        <v>2024</v>
      </c>
      <c r="N2254" s="5" t="str">
        <f t="shared" si="283"/>
        <v>Junio</v>
      </c>
      <c r="O2254" s="6" t="str">
        <f t="shared" si="284"/>
        <v>2024-2</v>
      </c>
      <c r="P2254" s="5">
        <v>0</v>
      </c>
      <c r="Q2254" s="5">
        <v>0</v>
      </c>
      <c r="R2254" s="5">
        <v>0</v>
      </c>
      <c r="S2254" s="5" t="s">
        <v>51</v>
      </c>
      <c r="T2254" s="5" t="str">
        <f t="shared" si="285"/>
        <v>Med 9-2024-06-30</v>
      </c>
    </row>
    <row r="2255" spans="1:20" x14ac:dyDescent="0.3">
      <c r="A2255" s="25" t="s">
        <v>740</v>
      </c>
      <c r="B2255" s="5" t="s">
        <v>741</v>
      </c>
      <c r="C2255" s="5" t="s">
        <v>440</v>
      </c>
      <c r="D2255" s="5" t="s">
        <v>54</v>
      </c>
      <c r="E2255" s="5" t="s">
        <v>24</v>
      </c>
      <c r="F2255" s="6">
        <v>45473</v>
      </c>
      <c r="G2255" s="5">
        <v>81</v>
      </c>
      <c r="H2255" s="5">
        <v>83.01</v>
      </c>
      <c r="I2255" s="15">
        <v>1.0248148148148151</v>
      </c>
      <c r="J2255" s="15">
        <v>1.0248148148148151</v>
      </c>
      <c r="K2255" s="5" t="s">
        <v>25</v>
      </c>
      <c r="L2255" s="5" t="s">
        <v>25</v>
      </c>
      <c r="M2255" s="5">
        <f t="shared" si="282"/>
        <v>2024</v>
      </c>
      <c r="N2255" s="5" t="str">
        <f t="shared" si="283"/>
        <v>Diciembre</v>
      </c>
      <c r="O2255" s="6" t="str">
        <f t="shared" si="284"/>
        <v>2023-2</v>
      </c>
      <c r="P2255" s="5">
        <v>0</v>
      </c>
      <c r="Q2255" s="5">
        <v>0</v>
      </c>
      <c r="R2255" s="5">
        <v>0</v>
      </c>
      <c r="S2255" s="5" t="s">
        <v>51</v>
      </c>
      <c r="T2255" s="5" t="str">
        <f t="shared" si="285"/>
        <v>96-2024-12-31</v>
      </c>
    </row>
    <row r="2256" spans="1:20" x14ac:dyDescent="0.3">
      <c r="A2256" s="25">
        <v>96</v>
      </c>
      <c r="B2256" s="23" t="s">
        <v>84</v>
      </c>
      <c r="C2256" s="5" t="s">
        <v>85</v>
      </c>
      <c r="D2256" s="5" t="s">
        <v>54</v>
      </c>
      <c r="E2256" s="5" t="s">
        <v>24</v>
      </c>
      <c r="F2256" s="6">
        <v>45657</v>
      </c>
      <c r="G2256" s="5">
        <v>336</v>
      </c>
      <c r="H2256" s="5">
        <v>272</v>
      </c>
      <c r="I2256" s="15">
        <f>IFERROR(IF((H2257/G2257)&gt;1.3,1.3,H2257/G2257),"")</f>
        <v>1</v>
      </c>
      <c r="J2256" s="15">
        <f>IFERROR(IF((H2257/G2257)&gt;H2257/G2257,1.3,H2257/G2257),"")</f>
        <v>1</v>
      </c>
      <c r="K2256" s="5" t="s">
        <v>25</v>
      </c>
      <c r="L2256" s="5" t="s">
        <v>25</v>
      </c>
      <c r="M2256" s="5">
        <f t="shared" si="282"/>
        <v>2023</v>
      </c>
      <c r="N2256" s="5" t="str">
        <f t="shared" si="283"/>
        <v>Diciembre</v>
      </c>
      <c r="O2256" s="6" t="str">
        <f t="shared" si="284"/>
        <v>2024-1</v>
      </c>
      <c r="P2256" s="16">
        <v>0</v>
      </c>
      <c r="Q2256" s="16">
        <v>0</v>
      </c>
      <c r="R2256" s="5">
        <v>1</v>
      </c>
      <c r="S2256" s="5" t="s">
        <v>26</v>
      </c>
      <c r="T2256" s="5" t="str">
        <f t="shared" si="285"/>
        <v>97-2023-12-31</v>
      </c>
    </row>
    <row r="2257" spans="1:20" s="2" customFormat="1" x14ac:dyDescent="0.3">
      <c r="A2257" s="5">
        <v>97</v>
      </c>
      <c r="B2257" s="5" t="s">
        <v>86</v>
      </c>
      <c r="C2257" s="5" t="s">
        <v>87</v>
      </c>
      <c r="D2257" s="5" t="s">
        <v>54</v>
      </c>
      <c r="E2257" s="5" t="s">
        <v>24</v>
      </c>
      <c r="F2257" s="6">
        <v>45291</v>
      </c>
      <c r="G2257" s="40">
        <v>1</v>
      </c>
      <c r="H2257" s="10">
        <v>1</v>
      </c>
      <c r="I2257" s="15" t="str">
        <f>IFERROR(IF((H2258/G2258)&gt;1.3,1.3,H2258/G2258),"")</f>
        <v/>
      </c>
      <c r="J2257" s="15" t="str">
        <f>IFERROR(IF((H2258/G2258)&gt;H2258/G2258,1.3,H2258/G2258),"")</f>
        <v/>
      </c>
      <c r="K2257" s="5" t="s">
        <v>55</v>
      </c>
      <c r="L2257" s="5" t="s">
        <v>55</v>
      </c>
      <c r="M2257" s="5">
        <f t="shared" si="282"/>
        <v>2024</v>
      </c>
      <c r="N2257" s="5" t="str">
        <f t="shared" si="283"/>
        <v>Junio</v>
      </c>
      <c r="O2257" s="6" t="str">
        <f t="shared" si="284"/>
        <v>2023-1</v>
      </c>
      <c r="P2257" s="16">
        <v>0</v>
      </c>
      <c r="Q2257" s="16">
        <v>0</v>
      </c>
      <c r="R2257" s="5">
        <v>1</v>
      </c>
      <c r="S2257" s="5" t="s">
        <v>56</v>
      </c>
      <c r="T2257" s="5" t="str">
        <f t="shared" si="285"/>
        <v>97-2024-06-30</v>
      </c>
    </row>
    <row r="2258" spans="1:20" s="2" customFormat="1" x14ac:dyDescent="0.3">
      <c r="A2258" s="5">
        <v>97</v>
      </c>
      <c r="B2258" s="5" t="s">
        <v>86</v>
      </c>
      <c r="C2258" s="5" t="s">
        <v>87</v>
      </c>
      <c r="D2258" s="5" t="s">
        <v>54</v>
      </c>
      <c r="E2258" s="5" t="s">
        <v>24</v>
      </c>
      <c r="F2258" s="17">
        <v>45473</v>
      </c>
      <c r="G2258" s="40">
        <v>0</v>
      </c>
      <c r="H2258" s="10">
        <v>0</v>
      </c>
      <c r="I2258" s="15"/>
      <c r="J2258" s="15"/>
      <c r="K2258" s="5" t="s">
        <v>128</v>
      </c>
      <c r="L2258" s="5" t="s">
        <v>128</v>
      </c>
      <c r="M2258" s="5">
        <v>2023</v>
      </c>
      <c r="N2258" s="5" t="s">
        <v>742</v>
      </c>
      <c r="O2258" s="6" t="s">
        <v>743</v>
      </c>
      <c r="P2258" s="16">
        <v>0</v>
      </c>
      <c r="Q2258" s="16">
        <v>0</v>
      </c>
      <c r="R2258" s="5">
        <v>1</v>
      </c>
      <c r="S2258" s="5" t="s">
        <v>56</v>
      </c>
      <c r="T2258" s="5" t="str">
        <f t="shared" si="285"/>
        <v>97-2024-12-31</v>
      </c>
    </row>
    <row r="2259" spans="1:20" s="2" customFormat="1" x14ac:dyDescent="0.3">
      <c r="A2259" s="5">
        <v>97</v>
      </c>
      <c r="B2259" s="5" t="s">
        <v>86</v>
      </c>
      <c r="C2259" s="5" t="s">
        <v>87</v>
      </c>
      <c r="D2259" s="5" t="s">
        <v>54</v>
      </c>
      <c r="E2259" s="5" t="s">
        <v>24</v>
      </c>
      <c r="F2259" s="6">
        <v>45657</v>
      </c>
      <c r="G2259" s="40">
        <v>0</v>
      </c>
      <c r="H2259" s="10">
        <v>0</v>
      </c>
      <c r="I2259" s="15">
        <v>1</v>
      </c>
      <c r="J2259" s="15">
        <v>1</v>
      </c>
      <c r="K2259" s="5" t="s">
        <v>128</v>
      </c>
      <c r="L2259" s="5" t="s">
        <v>128</v>
      </c>
      <c r="M2259" s="5">
        <v>2023</v>
      </c>
      <c r="N2259" s="5" t="s">
        <v>744</v>
      </c>
      <c r="O2259" s="6" t="s">
        <v>745</v>
      </c>
      <c r="P2259" s="16">
        <v>0</v>
      </c>
      <c r="Q2259" s="16">
        <v>0</v>
      </c>
      <c r="R2259" s="5">
        <v>1</v>
      </c>
      <c r="S2259" s="5" t="s">
        <v>56</v>
      </c>
      <c r="T2259" s="5" t="str">
        <f t="shared" si="285"/>
        <v>98-2023-12-31</v>
      </c>
    </row>
    <row r="2260" spans="1:20" s="2" customFormat="1" x14ac:dyDescent="0.3">
      <c r="A2260" s="5">
        <v>98</v>
      </c>
      <c r="B2260" s="5" t="s">
        <v>88</v>
      </c>
      <c r="C2260" s="5" t="s">
        <v>87</v>
      </c>
      <c r="D2260" s="5" t="s">
        <v>54</v>
      </c>
      <c r="E2260" s="5" t="s">
        <v>24</v>
      </c>
      <c r="F2260" s="6">
        <v>45291</v>
      </c>
      <c r="G2260" s="40">
        <v>1</v>
      </c>
      <c r="H2260" s="10">
        <v>1</v>
      </c>
      <c r="I2260" s="15" t="str">
        <f>IFERROR(IF((H2261/G2261)&gt;1.3,1.3,H2261/G2261),"")</f>
        <v/>
      </c>
      <c r="J2260" s="15" t="str">
        <f>IFERROR(IF((H2261/G2261)&gt;H2261/G2261,1.3,H2261/G2261),"")</f>
        <v/>
      </c>
      <c r="K2260" s="5" t="s">
        <v>55</v>
      </c>
      <c r="L2260" s="5" t="s">
        <v>55</v>
      </c>
      <c r="M2260" s="5">
        <f t="shared" ref="M2260:M2323" si="286">YEAR(F2261)</f>
        <v>2024</v>
      </c>
      <c r="N2260" s="5" t="str">
        <f t="shared" ref="N2260:N2323" si="287">PROPER(TEXT(F2261,"mmmm"))</f>
        <v>Junio</v>
      </c>
      <c r="O2260" s="6" t="str">
        <f t="shared" ref="O2260:O2323" si="288">IF(OR(N2261="Enero",N2261="Febrero",N2261="Marzo",N2261="Abril",N2261="Mayo",N2261="Junio"),M2261&amp;"-1",IF(OR(N2261="Julio",N2261="Agosto",N2261="Septiembre",N2261="Octubre",N2261="Noviembre",N2261="Diciembre"),M2261&amp;"-2"))</f>
        <v>2024-2</v>
      </c>
      <c r="P2260" s="16">
        <v>0</v>
      </c>
      <c r="Q2260" s="16">
        <v>0</v>
      </c>
      <c r="R2260" s="5">
        <v>1</v>
      </c>
      <c r="S2260" s="5" t="s">
        <v>56</v>
      </c>
      <c r="T2260" s="5" t="str">
        <f t="shared" si="285"/>
        <v>98-2024-06-30</v>
      </c>
    </row>
    <row r="2261" spans="1:20" s="2" customFormat="1" x14ac:dyDescent="0.3">
      <c r="A2261" s="5">
        <v>98</v>
      </c>
      <c r="B2261" s="5" t="s">
        <v>88</v>
      </c>
      <c r="C2261" s="5" t="s">
        <v>87</v>
      </c>
      <c r="D2261" s="5" t="s">
        <v>54</v>
      </c>
      <c r="E2261" s="5" t="s">
        <v>24</v>
      </c>
      <c r="F2261" s="17">
        <v>45473</v>
      </c>
      <c r="G2261" s="40">
        <v>0</v>
      </c>
      <c r="H2261" s="10">
        <v>0</v>
      </c>
      <c r="I2261" s="15"/>
      <c r="J2261" s="15"/>
      <c r="K2261" s="5" t="s">
        <v>55</v>
      </c>
      <c r="L2261" s="5" t="s">
        <v>55</v>
      </c>
      <c r="M2261" s="5">
        <f t="shared" si="286"/>
        <v>2024</v>
      </c>
      <c r="N2261" s="5" t="str">
        <f t="shared" si="287"/>
        <v>Diciembre</v>
      </c>
      <c r="O2261" s="6" t="str">
        <f t="shared" si="288"/>
        <v>2024-2</v>
      </c>
      <c r="P2261" s="16">
        <v>0</v>
      </c>
      <c r="Q2261" s="16">
        <v>0</v>
      </c>
      <c r="R2261" s="5">
        <v>1</v>
      </c>
      <c r="S2261" s="5" t="s">
        <v>56</v>
      </c>
      <c r="T2261" s="5" t="str">
        <f t="shared" si="285"/>
        <v>98-2024-12-31</v>
      </c>
    </row>
    <row r="2262" spans="1:20" s="2" customFormat="1" x14ac:dyDescent="0.3">
      <c r="A2262" s="5">
        <v>98</v>
      </c>
      <c r="B2262" s="5" t="s">
        <v>88</v>
      </c>
      <c r="C2262" s="5" t="s">
        <v>87</v>
      </c>
      <c r="D2262" s="5" t="s">
        <v>54</v>
      </c>
      <c r="E2262" s="5" t="s">
        <v>24</v>
      </c>
      <c r="F2262" s="6">
        <v>45657</v>
      </c>
      <c r="G2262" s="40">
        <v>5</v>
      </c>
      <c r="H2262" s="10">
        <v>5</v>
      </c>
      <c r="I2262" s="15">
        <v>1</v>
      </c>
      <c r="J2262" s="15">
        <v>1</v>
      </c>
      <c r="K2262" s="5" t="s">
        <v>55</v>
      </c>
      <c r="L2262" s="5" t="s">
        <v>55</v>
      </c>
      <c r="M2262" s="5">
        <f t="shared" si="286"/>
        <v>2024</v>
      </c>
      <c r="N2262" s="5" t="str">
        <f t="shared" si="287"/>
        <v>Diciembre</v>
      </c>
      <c r="O2262" s="6" t="str">
        <f t="shared" si="288"/>
        <v>2024-2</v>
      </c>
      <c r="P2262" s="16">
        <v>0</v>
      </c>
      <c r="Q2262" s="16">
        <v>0</v>
      </c>
      <c r="R2262" s="5">
        <v>1</v>
      </c>
      <c r="S2262" s="5" t="s">
        <v>56</v>
      </c>
      <c r="T2262" s="5" t="str">
        <f t="shared" si="285"/>
        <v>14.1-2024-12-31</v>
      </c>
    </row>
    <row r="2263" spans="1:20" s="2" customFormat="1" x14ac:dyDescent="0.3">
      <c r="A2263" s="24" t="s">
        <v>517</v>
      </c>
      <c r="B2263" s="23" t="s">
        <v>518</v>
      </c>
      <c r="C2263" s="5" t="s">
        <v>186</v>
      </c>
      <c r="D2263" s="5" t="s">
        <v>54</v>
      </c>
      <c r="E2263" s="5" t="s">
        <v>24</v>
      </c>
      <c r="F2263" s="6">
        <v>45657</v>
      </c>
      <c r="G2263" s="40">
        <v>7912</v>
      </c>
      <c r="H2263" s="9">
        <v>8165</v>
      </c>
      <c r="I2263" s="15">
        <f t="shared" ref="I2263:I2277" si="289">IFERROR(IF((H2264/G2264)&gt;1.3,1.3,H2264/G2264),"")</f>
        <v>1.0147208591797057</v>
      </c>
      <c r="J2263" s="15">
        <f t="shared" ref="J2263:J2277" si="290">IFERROR(IF((H2264/G2264)&gt;H2264/G2264,1.3,H2264/G2264),"")</f>
        <v>1.0147208591797057</v>
      </c>
      <c r="K2263" s="5" t="s">
        <v>25</v>
      </c>
      <c r="L2263" s="5" t="s">
        <v>25</v>
      </c>
      <c r="M2263" s="5">
        <f t="shared" si="286"/>
        <v>2024</v>
      </c>
      <c r="N2263" s="5" t="str">
        <f t="shared" si="287"/>
        <v>Diciembre</v>
      </c>
      <c r="O2263" s="6" t="str">
        <f t="shared" si="288"/>
        <v>2024-2</v>
      </c>
      <c r="P2263" s="16">
        <v>0</v>
      </c>
      <c r="Q2263" s="16">
        <v>0</v>
      </c>
      <c r="R2263" s="5">
        <v>1</v>
      </c>
      <c r="S2263" s="5" t="s">
        <v>56</v>
      </c>
      <c r="T2263" s="5" t="str">
        <f t="shared" si="285"/>
        <v>14.2-2024-12-31</v>
      </c>
    </row>
    <row r="2264" spans="1:20" x14ac:dyDescent="0.3">
      <c r="A2264" s="24" t="s">
        <v>519</v>
      </c>
      <c r="B2264" s="23" t="s">
        <v>520</v>
      </c>
      <c r="C2264" s="5" t="s">
        <v>186</v>
      </c>
      <c r="D2264" s="5" t="s">
        <v>54</v>
      </c>
      <c r="E2264" s="5" t="s">
        <v>24</v>
      </c>
      <c r="F2264" s="6">
        <v>45657</v>
      </c>
      <c r="G2264" s="40">
        <v>43204</v>
      </c>
      <c r="H2264" s="9">
        <v>43840</v>
      </c>
      <c r="I2264" s="15">
        <f t="shared" si="289"/>
        <v>1.0057843157653814</v>
      </c>
      <c r="J2264" s="15">
        <f t="shared" si="290"/>
        <v>1.0057843157653814</v>
      </c>
      <c r="K2264" s="5" t="s">
        <v>55</v>
      </c>
      <c r="L2264" s="5" t="s">
        <v>55</v>
      </c>
      <c r="M2264" s="5">
        <f t="shared" si="286"/>
        <v>2024</v>
      </c>
      <c r="N2264" s="5" t="str">
        <f t="shared" si="287"/>
        <v>Diciembre</v>
      </c>
      <c r="O2264" s="6" t="str">
        <f t="shared" si="288"/>
        <v>2024-2</v>
      </c>
      <c r="P2264" s="16">
        <v>0</v>
      </c>
      <c r="Q2264" s="16">
        <v>0</v>
      </c>
      <c r="R2264" s="5">
        <v>1</v>
      </c>
      <c r="S2264" s="5" t="s">
        <v>56</v>
      </c>
      <c r="T2264" s="5" t="str">
        <f t="shared" si="285"/>
        <v>14.3-2024-12-31</v>
      </c>
    </row>
    <row r="2265" spans="1:20" x14ac:dyDescent="0.3">
      <c r="A2265" s="24" t="s">
        <v>521</v>
      </c>
      <c r="B2265" s="23" t="s">
        <v>522</v>
      </c>
      <c r="C2265" s="5" t="s">
        <v>186</v>
      </c>
      <c r="D2265" s="5" t="s">
        <v>54</v>
      </c>
      <c r="E2265" s="5" t="s">
        <v>24</v>
      </c>
      <c r="F2265" s="6">
        <v>45657</v>
      </c>
      <c r="G2265" s="40">
        <v>48061</v>
      </c>
      <c r="H2265" s="9">
        <v>48339</v>
      </c>
      <c r="I2265" s="15">
        <f t="shared" si="289"/>
        <v>1.2</v>
      </c>
      <c r="J2265" s="15">
        <f t="shared" si="290"/>
        <v>1.2</v>
      </c>
      <c r="K2265" s="5" t="s">
        <v>25</v>
      </c>
      <c r="L2265" s="5" t="s">
        <v>25</v>
      </c>
      <c r="M2265" s="5">
        <f t="shared" si="286"/>
        <v>2024</v>
      </c>
      <c r="N2265" s="5" t="str">
        <f t="shared" si="287"/>
        <v>Diciembre</v>
      </c>
      <c r="O2265" s="6" t="str">
        <f t="shared" si="288"/>
        <v>2024-2</v>
      </c>
      <c r="P2265" s="16">
        <v>0</v>
      </c>
      <c r="Q2265" s="16">
        <v>0</v>
      </c>
      <c r="R2265" s="5">
        <v>1</v>
      </c>
      <c r="S2265" s="5" t="s">
        <v>56</v>
      </c>
      <c r="T2265" s="5" t="str">
        <f t="shared" si="285"/>
        <v>14.4-2024-12-31</v>
      </c>
    </row>
    <row r="2266" spans="1:20" x14ac:dyDescent="0.3">
      <c r="A2266" s="24" t="s">
        <v>523</v>
      </c>
      <c r="B2266" s="23" t="s">
        <v>524</v>
      </c>
      <c r="C2266" s="5" t="s">
        <v>186</v>
      </c>
      <c r="D2266" s="5" t="s">
        <v>54</v>
      </c>
      <c r="E2266" s="5" t="s">
        <v>24</v>
      </c>
      <c r="F2266" s="6">
        <v>45657</v>
      </c>
      <c r="G2266" s="40">
        <v>3055</v>
      </c>
      <c r="H2266" s="9">
        <v>3666</v>
      </c>
      <c r="I2266" s="15">
        <f t="shared" si="289"/>
        <v>1.0987654320987654</v>
      </c>
      <c r="J2266" s="15">
        <f t="shared" si="290"/>
        <v>1.0987654320987654</v>
      </c>
      <c r="K2266" s="5" t="s">
        <v>55</v>
      </c>
      <c r="L2266" s="5" t="s">
        <v>55</v>
      </c>
      <c r="M2266" s="5">
        <f t="shared" si="286"/>
        <v>2024</v>
      </c>
      <c r="N2266" s="5" t="str">
        <f t="shared" si="287"/>
        <v>Diciembre</v>
      </c>
      <c r="O2266" s="6" t="str">
        <f t="shared" si="288"/>
        <v>2023-1</v>
      </c>
      <c r="P2266" s="16">
        <v>0</v>
      </c>
      <c r="Q2266" s="16">
        <v>0</v>
      </c>
      <c r="R2266" s="5">
        <v>1</v>
      </c>
      <c r="S2266" s="5" t="s">
        <v>56</v>
      </c>
      <c r="T2266" s="5" t="str">
        <f t="shared" si="285"/>
        <v>194-2024-12-31</v>
      </c>
    </row>
    <row r="2267" spans="1:20" x14ac:dyDescent="0.3">
      <c r="A2267" s="25">
        <v>194</v>
      </c>
      <c r="B2267" s="5" t="s">
        <v>136</v>
      </c>
      <c r="C2267" s="5" t="s">
        <v>53</v>
      </c>
      <c r="D2267" s="5" t="s">
        <v>54</v>
      </c>
      <c r="E2267" s="5" t="s">
        <v>24</v>
      </c>
      <c r="F2267" s="6">
        <v>45657</v>
      </c>
      <c r="G2267" s="5">
        <v>81</v>
      </c>
      <c r="H2267" s="9">
        <v>89</v>
      </c>
      <c r="I2267" s="15">
        <f t="shared" si="289"/>
        <v>1</v>
      </c>
      <c r="J2267" s="15">
        <f t="shared" si="290"/>
        <v>1</v>
      </c>
      <c r="K2267" s="5" t="s">
        <v>25</v>
      </c>
      <c r="L2267" s="5" t="s">
        <v>25</v>
      </c>
      <c r="M2267" s="5">
        <f t="shared" si="286"/>
        <v>2023</v>
      </c>
      <c r="N2267" s="5" t="str">
        <f t="shared" si="287"/>
        <v>Abril</v>
      </c>
      <c r="O2267" s="6" t="str">
        <f t="shared" si="288"/>
        <v>2023-1</v>
      </c>
      <c r="P2267" s="16">
        <v>0</v>
      </c>
      <c r="Q2267" s="16">
        <v>0</v>
      </c>
      <c r="R2267" s="5">
        <v>1</v>
      </c>
      <c r="S2267" s="62" t="s">
        <v>51</v>
      </c>
      <c r="T2267" s="5" t="str">
        <f t="shared" si="285"/>
        <v>518-2023-04-30</v>
      </c>
    </row>
    <row r="2268" spans="1:20" x14ac:dyDescent="0.3">
      <c r="A2268" s="25">
        <v>518</v>
      </c>
      <c r="B2268" s="5" t="s">
        <v>67</v>
      </c>
      <c r="C2268" s="5" t="s">
        <v>68</v>
      </c>
      <c r="D2268" s="5" t="s">
        <v>69</v>
      </c>
      <c r="E2268" s="5" t="s">
        <v>24</v>
      </c>
      <c r="F2268" s="17">
        <v>45046</v>
      </c>
      <c r="G2268" s="5">
        <v>100</v>
      </c>
      <c r="H2268" s="10">
        <v>100</v>
      </c>
      <c r="I2268" s="15">
        <f t="shared" si="289"/>
        <v>1</v>
      </c>
      <c r="J2268" s="15">
        <f t="shared" si="290"/>
        <v>1</v>
      </c>
      <c r="K2268" s="5" t="s">
        <v>25</v>
      </c>
      <c r="L2268" s="5" t="s">
        <v>25</v>
      </c>
      <c r="M2268" s="5">
        <f t="shared" si="286"/>
        <v>2023</v>
      </c>
      <c r="N2268" s="5" t="str">
        <f t="shared" si="287"/>
        <v>Junio</v>
      </c>
      <c r="O2268" s="6" t="str">
        <f t="shared" si="288"/>
        <v>2023-2</v>
      </c>
      <c r="P2268" s="16">
        <v>0</v>
      </c>
      <c r="Q2268" s="16">
        <v>0</v>
      </c>
      <c r="R2268" s="5">
        <v>0</v>
      </c>
      <c r="S2268" s="5" t="s">
        <v>29</v>
      </c>
      <c r="T2268" s="5" t="str">
        <f t="shared" si="285"/>
        <v>518-2023-06-30</v>
      </c>
    </row>
    <row r="2269" spans="1:20" x14ac:dyDescent="0.3">
      <c r="A2269" s="25">
        <v>518</v>
      </c>
      <c r="B2269" s="5" t="s">
        <v>67</v>
      </c>
      <c r="C2269" s="5" t="s">
        <v>68</v>
      </c>
      <c r="D2269" s="5" t="s">
        <v>69</v>
      </c>
      <c r="E2269" s="5" t="s">
        <v>24</v>
      </c>
      <c r="F2269" s="6">
        <v>45107</v>
      </c>
      <c r="G2269" s="5">
        <v>100</v>
      </c>
      <c r="H2269" s="10">
        <v>100</v>
      </c>
      <c r="I2269" s="15">
        <f t="shared" si="289"/>
        <v>1</v>
      </c>
      <c r="J2269" s="15">
        <f t="shared" si="290"/>
        <v>1</v>
      </c>
      <c r="K2269" s="5" t="s">
        <v>25</v>
      </c>
      <c r="L2269" s="5" t="s">
        <v>25</v>
      </c>
      <c r="M2269" s="5">
        <f t="shared" si="286"/>
        <v>2023</v>
      </c>
      <c r="N2269" s="5" t="str">
        <f t="shared" si="287"/>
        <v>Agosto</v>
      </c>
      <c r="O2269" s="6" t="str">
        <f t="shared" si="288"/>
        <v>2023-2</v>
      </c>
      <c r="P2269" s="16">
        <v>0</v>
      </c>
      <c r="Q2269" s="16">
        <v>0</v>
      </c>
      <c r="R2269" s="5">
        <v>0</v>
      </c>
      <c r="S2269" s="5" t="s">
        <v>29</v>
      </c>
      <c r="T2269" s="5" t="str">
        <f t="shared" si="285"/>
        <v>518-2023-08-31</v>
      </c>
    </row>
    <row r="2270" spans="1:20" x14ac:dyDescent="0.3">
      <c r="A2270" s="25">
        <v>518</v>
      </c>
      <c r="B2270" s="5" t="s">
        <v>67</v>
      </c>
      <c r="C2270" s="5" t="s">
        <v>68</v>
      </c>
      <c r="D2270" s="5" t="s">
        <v>69</v>
      </c>
      <c r="E2270" s="5" t="s">
        <v>24</v>
      </c>
      <c r="F2270" s="6">
        <v>45169</v>
      </c>
      <c r="G2270" s="5">
        <v>100</v>
      </c>
      <c r="H2270" s="10">
        <v>100</v>
      </c>
      <c r="I2270" s="15">
        <f t="shared" si="289"/>
        <v>1</v>
      </c>
      <c r="J2270" s="15">
        <f t="shared" si="290"/>
        <v>1</v>
      </c>
      <c r="K2270" s="5" t="s">
        <v>25</v>
      </c>
      <c r="L2270" s="5" t="s">
        <v>25</v>
      </c>
      <c r="M2270" s="5">
        <f t="shared" si="286"/>
        <v>2023</v>
      </c>
      <c r="N2270" s="5" t="str">
        <f t="shared" si="287"/>
        <v>Octubre</v>
      </c>
      <c r="O2270" s="6" t="str">
        <f t="shared" si="288"/>
        <v>2023-2</v>
      </c>
      <c r="P2270" s="16">
        <v>0</v>
      </c>
      <c r="Q2270" s="16">
        <v>0</v>
      </c>
      <c r="R2270" s="5">
        <v>0</v>
      </c>
      <c r="S2270" s="5" t="s">
        <v>29</v>
      </c>
      <c r="T2270" s="5" t="str">
        <f t="shared" si="285"/>
        <v>518-2023-10-31</v>
      </c>
    </row>
    <row r="2271" spans="1:20" x14ac:dyDescent="0.3">
      <c r="A2271" s="25">
        <v>518</v>
      </c>
      <c r="B2271" s="5" t="s">
        <v>67</v>
      </c>
      <c r="C2271" s="5" t="s">
        <v>68</v>
      </c>
      <c r="D2271" s="5" t="s">
        <v>69</v>
      </c>
      <c r="E2271" s="5" t="s">
        <v>24</v>
      </c>
      <c r="F2271" s="6">
        <v>45230</v>
      </c>
      <c r="G2271" s="5">
        <v>100</v>
      </c>
      <c r="H2271" s="10">
        <v>100</v>
      </c>
      <c r="I2271" s="15">
        <f t="shared" si="289"/>
        <v>1.2222</v>
      </c>
      <c r="J2271" s="15">
        <f t="shared" si="290"/>
        <v>1.2222</v>
      </c>
      <c r="K2271" s="5" t="s">
        <v>25</v>
      </c>
      <c r="L2271" s="5" t="s">
        <v>25</v>
      </c>
      <c r="M2271" s="5">
        <f t="shared" si="286"/>
        <v>2023</v>
      </c>
      <c r="N2271" s="5" t="str">
        <f t="shared" si="287"/>
        <v>Diciembre</v>
      </c>
      <c r="O2271" s="6" t="str">
        <f t="shared" si="288"/>
        <v>2024-1</v>
      </c>
      <c r="P2271" s="16">
        <v>0</v>
      </c>
      <c r="Q2271" s="16">
        <v>0</v>
      </c>
      <c r="R2271" s="5">
        <v>0</v>
      </c>
      <c r="S2271" s="5" t="s">
        <v>29</v>
      </c>
      <c r="T2271" s="5" t="str">
        <f t="shared" si="285"/>
        <v>518-2023-12-31</v>
      </c>
    </row>
    <row r="2272" spans="1:20" x14ac:dyDescent="0.3">
      <c r="A2272" s="25">
        <v>518</v>
      </c>
      <c r="B2272" s="5" t="s">
        <v>67</v>
      </c>
      <c r="C2272" s="5" t="s">
        <v>68</v>
      </c>
      <c r="D2272" s="5" t="s">
        <v>69</v>
      </c>
      <c r="E2272" s="5" t="s">
        <v>24</v>
      </c>
      <c r="F2272" s="6">
        <v>45291</v>
      </c>
      <c r="G2272" s="5">
        <v>100</v>
      </c>
      <c r="H2272" s="10">
        <v>122.22</v>
      </c>
      <c r="I2272" s="15">
        <f t="shared" si="289"/>
        <v>1</v>
      </c>
      <c r="J2272" s="15">
        <f t="shared" si="290"/>
        <v>1</v>
      </c>
      <c r="K2272" s="5" t="s">
        <v>25</v>
      </c>
      <c r="L2272" s="5" t="s">
        <v>25</v>
      </c>
      <c r="M2272" s="5">
        <f t="shared" si="286"/>
        <v>2024</v>
      </c>
      <c r="N2272" s="5" t="str">
        <f t="shared" si="287"/>
        <v>Abril</v>
      </c>
      <c r="O2272" s="6" t="str">
        <f t="shared" si="288"/>
        <v>2024-1</v>
      </c>
      <c r="P2272" s="16">
        <v>0</v>
      </c>
      <c r="Q2272" s="16">
        <v>0</v>
      </c>
      <c r="R2272" s="5">
        <v>0</v>
      </c>
      <c r="S2272" s="5" t="s">
        <v>29</v>
      </c>
      <c r="T2272" s="5" t="str">
        <f t="shared" si="285"/>
        <v>518-2024-04-30</v>
      </c>
    </row>
    <row r="2273" spans="1:20" x14ac:dyDescent="0.3">
      <c r="A2273" s="25">
        <v>518</v>
      </c>
      <c r="B2273" s="5" t="s">
        <v>67</v>
      </c>
      <c r="C2273" s="5" t="s">
        <v>68</v>
      </c>
      <c r="D2273" s="5" t="s">
        <v>69</v>
      </c>
      <c r="E2273" s="5" t="s">
        <v>24</v>
      </c>
      <c r="F2273" s="6">
        <v>45412</v>
      </c>
      <c r="G2273" s="5">
        <v>100</v>
      </c>
      <c r="H2273" s="10">
        <v>100</v>
      </c>
      <c r="I2273" s="15">
        <f t="shared" si="289"/>
        <v>0.8</v>
      </c>
      <c r="J2273" s="15">
        <f t="shared" si="290"/>
        <v>0.8</v>
      </c>
      <c r="K2273" s="5" t="s">
        <v>25</v>
      </c>
      <c r="L2273" s="5" t="s">
        <v>25</v>
      </c>
      <c r="M2273" s="5">
        <f t="shared" si="286"/>
        <v>2024</v>
      </c>
      <c r="N2273" s="5" t="str">
        <f t="shared" si="287"/>
        <v>Junio</v>
      </c>
      <c r="O2273" s="6" t="str">
        <f t="shared" si="288"/>
        <v>2024-2</v>
      </c>
      <c r="P2273" s="16">
        <v>0</v>
      </c>
      <c r="Q2273" s="16">
        <v>0</v>
      </c>
      <c r="R2273" s="5">
        <v>0</v>
      </c>
      <c r="S2273" s="5" t="s">
        <v>29</v>
      </c>
      <c r="T2273" s="5" t="str">
        <f t="shared" si="285"/>
        <v>518-2024-06-30</v>
      </c>
    </row>
    <row r="2274" spans="1:20" x14ac:dyDescent="0.3">
      <c r="A2274" s="25">
        <v>518</v>
      </c>
      <c r="B2274" s="5" t="s">
        <v>67</v>
      </c>
      <c r="C2274" s="5" t="s">
        <v>68</v>
      </c>
      <c r="D2274" s="5" t="s">
        <v>69</v>
      </c>
      <c r="E2274" s="5" t="s">
        <v>24</v>
      </c>
      <c r="F2274" s="6">
        <v>45473</v>
      </c>
      <c r="G2274" s="5">
        <v>100</v>
      </c>
      <c r="H2274" s="5">
        <v>80</v>
      </c>
      <c r="I2274" s="15">
        <f t="shared" si="289"/>
        <v>1</v>
      </c>
      <c r="J2274" s="15">
        <f t="shared" si="290"/>
        <v>1</v>
      </c>
      <c r="K2274" s="5" t="s">
        <v>25</v>
      </c>
      <c r="L2274" s="5" t="s">
        <v>25</v>
      </c>
      <c r="M2274" s="5">
        <f t="shared" si="286"/>
        <v>2024</v>
      </c>
      <c r="N2274" s="5" t="str">
        <f t="shared" si="287"/>
        <v>Agosto</v>
      </c>
      <c r="O2274" s="6" t="str">
        <f t="shared" si="288"/>
        <v>2024-2</v>
      </c>
      <c r="P2274" s="16">
        <v>0</v>
      </c>
      <c r="Q2274" s="16">
        <v>0</v>
      </c>
      <c r="R2274" s="5">
        <v>0</v>
      </c>
      <c r="S2274" s="5" t="s">
        <v>29</v>
      </c>
      <c r="T2274" s="5" t="str">
        <f t="shared" si="285"/>
        <v>518-2024-08-31</v>
      </c>
    </row>
    <row r="2275" spans="1:20" x14ac:dyDescent="0.3">
      <c r="A2275" s="25">
        <v>518</v>
      </c>
      <c r="B2275" s="5" t="s">
        <v>67</v>
      </c>
      <c r="C2275" s="5" t="s">
        <v>68</v>
      </c>
      <c r="D2275" s="5" t="s">
        <v>69</v>
      </c>
      <c r="E2275" s="5" t="s">
        <v>24</v>
      </c>
      <c r="F2275" s="6">
        <v>45535</v>
      </c>
      <c r="G2275" s="5">
        <v>100</v>
      </c>
      <c r="H2275" s="10">
        <v>100</v>
      </c>
      <c r="I2275" s="15">
        <f t="shared" si="289"/>
        <v>1</v>
      </c>
      <c r="J2275" s="15">
        <f t="shared" si="290"/>
        <v>1</v>
      </c>
      <c r="K2275" s="5" t="s">
        <v>25</v>
      </c>
      <c r="L2275" s="5" t="s">
        <v>25</v>
      </c>
      <c r="M2275" s="5">
        <f t="shared" si="286"/>
        <v>2024</v>
      </c>
      <c r="N2275" s="5" t="str">
        <f t="shared" si="287"/>
        <v>Octubre</v>
      </c>
      <c r="O2275" s="6" t="str">
        <f t="shared" si="288"/>
        <v>2024-2</v>
      </c>
      <c r="P2275" s="16">
        <v>0</v>
      </c>
      <c r="Q2275" s="16">
        <v>0</v>
      </c>
      <c r="R2275" s="5">
        <v>0</v>
      </c>
      <c r="S2275" s="5" t="s">
        <v>29</v>
      </c>
      <c r="T2275" s="5" t="str">
        <f t="shared" si="285"/>
        <v>518-2024-10-31</v>
      </c>
    </row>
    <row r="2276" spans="1:20" x14ac:dyDescent="0.3">
      <c r="A2276" s="25">
        <v>518</v>
      </c>
      <c r="B2276" s="5" t="s">
        <v>67</v>
      </c>
      <c r="C2276" s="5" t="s">
        <v>68</v>
      </c>
      <c r="D2276" s="5" t="s">
        <v>69</v>
      </c>
      <c r="E2276" s="5" t="s">
        <v>24</v>
      </c>
      <c r="F2276" s="6">
        <v>45596</v>
      </c>
      <c r="G2276" s="5">
        <v>100</v>
      </c>
      <c r="H2276" s="10">
        <v>100</v>
      </c>
      <c r="I2276" s="15">
        <f t="shared" si="289"/>
        <v>1.125</v>
      </c>
      <c r="J2276" s="15">
        <f t="shared" si="290"/>
        <v>1.125</v>
      </c>
      <c r="K2276" s="5" t="s">
        <v>25</v>
      </c>
      <c r="L2276" s="5" t="s">
        <v>25</v>
      </c>
      <c r="M2276" s="5">
        <f t="shared" si="286"/>
        <v>2024</v>
      </c>
      <c r="N2276" s="5" t="str">
        <f t="shared" si="287"/>
        <v>Diciembre</v>
      </c>
      <c r="O2276" s="6" t="str">
        <f t="shared" si="288"/>
        <v>2025-1</v>
      </c>
      <c r="P2276" s="16">
        <v>0</v>
      </c>
      <c r="Q2276" s="16">
        <v>0</v>
      </c>
      <c r="R2276" s="5">
        <v>0</v>
      </c>
      <c r="S2276" s="5" t="s">
        <v>29</v>
      </c>
      <c r="T2276" s="5" t="str">
        <f t="shared" si="285"/>
        <v>518-2024-12-31</v>
      </c>
    </row>
    <row r="2277" spans="1:20" x14ac:dyDescent="0.3">
      <c r="A2277" s="25">
        <v>518</v>
      </c>
      <c r="B2277" s="5" t="s">
        <v>67</v>
      </c>
      <c r="C2277" s="5" t="s">
        <v>68</v>
      </c>
      <c r="D2277" s="5" t="s">
        <v>69</v>
      </c>
      <c r="E2277" s="5" t="s">
        <v>24</v>
      </c>
      <c r="F2277" s="6">
        <v>45657</v>
      </c>
      <c r="G2277" s="5">
        <v>100</v>
      </c>
      <c r="H2277" s="10">
        <v>112.5</v>
      </c>
      <c r="I2277" s="15">
        <f t="shared" si="289"/>
        <v>0.45578851412944349</v>
      </c>
      <c r="J2277" s="15">
        <f t="shared" si="290"/>
        <v>0.45578851412944349</v>
      </c>
      <c r="K2277" s="5" t="s">
        <v>25</v>
      </c>
      <c r="L2277" s="5" t="s">
        <v>25</v>
      </c>
      <c r="M2277" s="5">
        <f t="shared" si="286"/>
        <v>2025</v>
      </c>
      <c r="N2277" s="5" t="str">
        <f t="shared" si="287"/>
        <v>Enero</v>
      </c>
      <c r="O2277" s="6" t="str">
        <f t="shared" si="288"/>
        <v>2025-1</v>
      </c>
      <c r="P2277" s="16">
        <v>0</v>
      </c>
      <c r="Q2277" s="16">
        <v>0</v>
      </c>
      <c r="R2277" s="5">
        <v>0</v>
      </c>
      <c r="S2277" s="5" t="s">
        <v>29</v>
      </c>
      <c r="T2277" s="5" t="str">
        <f t="shared" si="285"/>
        <v>124-2025-01-31</v>
      </c>
    </row>
    <row r="2278" spans="1:20" x14ac:dyDescent="0.3">
      <c r="A2278" s="25">
        <v>124</v>
      </c>
      <c r="B2278" s="5" t="s">
        <v>105</v>
      </c>
      <c r="C2278" s="5" t="s">
        <v>72</v>
      </c>
      <c r="D2278" s="5" t="s">
        <v>23</v>
      </c>
      <c r="E2278" s="5" t="s">
        <v>62</v>
      </c>
      <c r="F2278" s="6">
        <v>45688</v>
      </c>
      <c r="G2278" s="5">
        <v>0.2</v>
      </c>
      <c r="H2278" s="89">
        <v>9.1157702825888698E-2</v>
      </c>
      <c r="I2278" s="8">
        <f t="shared" ref="I2278:I2283" si="291">IF(H2279&lt;G2279,100%,H2279&lt;G2279)</f>
        <v>1</v>
      </c>
      <c r="J2278" s="8">
        <f t="shared" ref="J2278:J2283" si="292">IF(H2279&lt;G2279,100%,H2279&lt;G2279)</f>
        <v>1</v>
      </c>
      <c r="K2278" s="5" t="s">
        <v>91</v>
      </c>
      <c r="L2278" s="5" t="s">
        <v>91</v>
      </c>
      <c r="M2278" s="5">
        <f t="shared" si="286"/>
        <v>2025</v>
      </c>
      <c r="N2278" s="5" t="str">
        <f t="shared" si="287"/>
        <v>Febrero</v>
      </c>
      <c r="O2278" s="6" t="str">
        <f t="shared" si="288"/>
        <v>2025-1</v>
      </c>
      <c r="P2278" s="16">
        <v>1</v>
      </c>
      <c r="Q2278" s="16">
        <v>2</v>
      </c>
      <c r="R2278" s="5">
        <v>0</v>
      </c>
      <c r="S2278" s="5" t="s">
        <v>29</v>
      </c>
      <c r="T2278" s="5" t="str">
        <f t="shared" si="285"/>
        <v>124-2025-02-28</v>
      </c>
    </row>
    <row r="2279" spans="1:20" x14ac:dyDescent="0.3">
      <c r="A2279" s="25">
        <v>124</v>
      </c>
      <c r="B2279" s="5" t="s">
        <v>105</v>
      </c>
      <c r="C2279" s="5" t="s">
        <v>72</v>
      </c>
      <c r="D2279" s="5" t="s">
        <v>23</v>
      </c>
      <c r="E2279" s="5" t="s">
        <v>62</v>
      </c>
      <c r="F2279" s="6">
        <v>45716</v>
      </c>
      <c r="G2279" s="5">
        <v>0.2</v>
      </c>
      <c r="H2279" s="90">
        <v>0</v>
      </c>
      <c r="I2279" s="8">
        <f t="shared" si="291"/>
        <v>1</v>
      </c>
      <c r="J2279" s="8">
        <f t="shared" si="292"/>
        <v>1</v>
      </c>
      <c r="K2279" s="5" t="s">
        <v>91</v>
      </c>
      <c r="L2279" s="5" t="s">
        <v>91</v>
      </c>
      <c r="M2279" s="5">
        <f t="shared" si="286"/>
        <v>2025</v>
      </c>
      <c r="N2279" s="5" t="str">
        <f t="shared" si="287"/>
        <v>Marzo</v>
      </c>
      <c r="O2279" s="6" t="str">
        <f t="shared" si="288"/>
        <v>2025-1</v>
      </c>
      <c r="P2279" s="16">
        <v>1</v>
      </c>
      <c r="Q2279" s="16">
        <v>2</v>
      </c>
      <c r="R2279" s="5">
        <v>0</v>
      </c>
      <c r="S2279" s="5" t="s">
        <v>29</v>
      </c>
      <c r="T2279" s="5" t="str">
        <f t="shared" si="285"/>
        <v>124-2025-03-31</v>
      </c>
    </row>
    <row r="2280" spans="1:20" x14ac:dyDescent="0.3">
      <c r="A2280" s="25">
        <v>124</v>
      </c>
      <c r="B2280" s="5" t="s">
        <v>105</v>
      </c>
      <c r="C2280" s="5" t="s">
        <v>72</v>
      </c>
      <c r="D2280" s="5" t="s">
        <v>23</v>
      </c>
      <c r="E2280" s="5" t="s">
        <v>62</v>
      </c>
      <c r="F2280" s="6">
        <v>45747</v>
      </c>
      <c r="G2280" s="5">
        <v>0.2</v>
      </c>
      <c r="H2280" s="89">
        <v>0.06</v>
      </c>
      <c r="I2280" s="8">
        <f t="shared" si="291"/>
        <v>1</v>
      </c>
      <c r="J2280" s="8">
        <f t="shared" si="292"/>
        <v>1</v>
      </c>
      <c r="K2280" s="5" t="s">
        <v>91</v>
      </c>
      <c r="L2280" s="5" t="s">
        <v>91</v>
      </c>
      <c r="M2280" s="5">
        <f t="shared" si="286"/>
        <v>2025</v>
      </c>
      <c r="N2280" s="5" t="str">
        <f t="shared" si="287"/>
        <v>Abril</v>
      </c>
      <c r="O2280" s="6" t="str">
        <f t="shared" si="288"/>
        <v>2025-1</v>
      </c>
      <c r="P2280" s="16">
        <v>1</v>
      </c>
      <c r="Q2280" s="16">
        <v>2</v>
      </c>
      <c r="R2280" s="5">
        <v>0</v>
      </c>
      <c r="S2280" s="5" t="s">
        <v>29</v>
      </c>
      <c r="T2280" s="5" t="str">
        <f t="shared" si="285"/>
        <v>124-2025-04-30</v>
      </c>
    </row>
    <row r="2281" spans="1:20" x14ac:dyDescent="0.3">
      <c r="A2281" s="25">
        <v>124</v>
      </c>
      <c r="B2281" s="5" t="s">
        <v>105</v>
      </c>
      <c r="C2281" s="5" t="s">
        <v>72</v>
      </c>
      <c r="D2281" s="5" t="s">
        <v>23</v>
      </c>
      <c r="E2281" s="5" t="s">
        <v>62</v>
      </c>
      <c r="F2281" s="6">
        <v>45777</v>
      </c>
      <c r="G2281" s="5">
        <v>0.2</v>
      </c>
      <c r="H2281" s="89">
        <v>0</v>
      </c>
      <c r="I2281" s="8">
        <f t="shared" si="291"/>
        <v>1</v>
      </c>
      <c r="J2281" s="8">
        <f t="shared" si="292"/>
        <v>1</v>
      </c>
      <c r="K2281" s="5" t="s">
        <v>91</v>
      </c>
      <c r="L2281" s="5" t="s">
        <v>91</v>
      </c>
      <c r="M2281" s="5">
        <f t="shared" si="286"/>
        <v>2025</v>
      </c>
      <c r="N2281" s="5" t="str">
        <f t="shared" si="287"/>
        <v>Mayo</v>
      </c>
      <c r="O2281" s="6" t="str">
        <f t="shared" si="288"/>
        <v>2025-1</v>
      </c>
      <c r="P2281" s="16">
        <v>1</v>
      </c>
      <c r="Q2281" s="16">
        <v>2</v>
      </c>
      <c r="R2281" s="5">
        <v>0</v>
      </c>
      <c r="S2281" s="5" t="s">
        <v>29</v>
      </c>
      <c r="T2281" s="5" t="str">
        <f t="shared" si="285"/>
        <v>124-2025-05-31</v>
      </c>
    </row>
    <row r="2282" spans="1:20" x14ac:dyDescent="0.3">
      <c r="A2282" s="25">
        <v>124</v>
      </c>
      <c r="B2282" s="5" t="s">
        <v>105</v>
      </c>
      <c r="C2282" s="5" t="s">
        <v>72</v>
      </c>
      <c r="D2282" s="5" t="s">
        <v>23</v>
      </c>
      <c r="E2282" s="5" t="s">
        <v>62</v>
      </c>
      <c r="F2282" s="6">
        <v>45808</v>
      </c>
      <c r="G2282" s="5">
        <v>0.2</v>
      </c>
      <c r="H2282" s="89">
        <v>0.06</v>
      </c>
      <c r="I2282" s="8">
        <f t="shared" si="291"/>
        <v>1</v>
      </c>
      <c r="J2282" s="8">
        <f t="shared" si="292"/>
        <v>1</v>
      </c>
      <c r="K2282" s="5" t="s">
        <v>91</v>
      </c>
      <c r="L2282" s="5" t="s">
        <v>91</v>
      </c>
      <c r="M2282" s="5">
        <f t="shared" si="286"/>
        <v>2025</v>
      </c>
      <c r="N2282" s="5" t="str">
        <f t="shared" si="287"/>
        <v>Junio</v>
      </c>
      <c r="O2282" s="6" t="str">
        <f t="shared" si="288"/>
        <v>2025-1</v>
      </c>
      <c r="P2282" s="16">
        <v>1</v>
      </c>
      <c r="Q2282" s="16">
        <v>2</v>
      </c>
      <c r="R2282" s="5">
        <v>0</v>
      </c>
      <c r="S2282" s="5" t="s">
        <v>29</v>
      </c>
      <c r="T2282" s="5" t="str">
        <f t="shared" si="285"/>
        <v>124-2025-06-30</v>
      </c>
    </row>
    <row r="2283" spans="1:20" x14ac:dyDescent="0.3">
      <c r="A2283" s="25">
        <v>124</v>
      </c>
      <c r="B2283" s="5" t="s">
        <v>105</v>
      </c>
      <c r="C2283" s="5" t="s">
        <v>72</v>
      </c>
      <c r="D2283" s="5" t="s">
        <v>23</v>
      </c>
      <c r="E2283" s="5" t="s">
        <v>62</v>
      </c>
      <c r="F2283" s="6">
        <v>45838</v>
      </c>
      <c r="G2283" s="5">
        <v>0.2</v>
      </c>
      <c r="H2283" s="89">
        <v>0</v>
      </c>
      <c r="I2283" s="8">
        <f t="shared" si="291"/>
        <v>1</v>
      </c>
      <c r="J2283" s="8">
        <f t="shared" si="292"/>
        <v>1</v>
      </c>
      <c r="K2283" s="5" t="s">
        <v>91</v>
      </c>
      <c r="L2283" s="5" t="s">
        <v>91</v>
      </c>
      <c r="M2283" s="5">
        <f t="shared" si="286"/>
        <v>2025</v>
      </c>
      <c r="N2283" s="5" t="str">
        <f t="shared" si="287"/>
        <v>Enero</v>
      </c>
      <c r="O2283" s="6" t="str">
        <f t="shared" si="288"/>
        <v>2025-1</v>
      </c>
      <c r="P2283" s="16">
        <v>1</v>
      </c>
      <c r="Q2283" s="16">
        <v>2</v>
      </c>
      <c r="R2283" s="5">
        <v>0</v>
      </c>
      <c r="S2283" s="5" t="s">
        <v>29</v>
      </c>
      <c r="T2283" s="5" t="str">
        <f t="shared" si="285"/>
        <v>172-2025-01-31</v>
      </c>
    </row>
    <row r="2284" spans="1:20" x14ac:dyDescent="0.3">
      <c r="A2284" s="25">
        <v>172</v>
      </c>
      <c r="B2284" s="5" t="s">
        <v>131</v>
      </c>
      <c r="C2284" s="5" t="s">
        <v>101</v>
      </c>
      <c r="D2284" s="5" t="s">
        <v>23</v>
      </c>
      <c r="E2284" s="5" t="s">
        <v>24</v>
      </c>
      <c r="F2284" s="6">
        <v>45688</v>
      </c>
      <c r="G2284" s="5">
        <v>95</v>
      </c>
      <c r="H2284" s="10">
        <v>80</v>
      </c>
      <c r="I2284" s="15">
        <f t="shared" ref="I2284:I2315" si="293">IFERROR(IF((H2285/G2285)&gt;1.3,1.3,H2285/G2285),"")</f>
        <v>1.0526315789473684</v>
      </c>
      <c r="J2284" s="15">
        <f t="shared" ref="J2284:J2315" si="294">IFERROR(IF((H2285/G2285)&gt;H2285/G2285,1.3,H2285/G2285),"")</f>
        <v>1.0526315789473684</v>
      </c>
      <c r="K2284" s="5" t="s">
        <v>25</v>
      </c>
      <c r="L2284" s="5" t="s">
        <v>25</v>
      </c>
      <c r="M2284" s="5">
        <f t="shared" si="286"/>
        <v>2025</v>
      </c>
      <c r="N2284" s="5" t="str">
        <f t="shared" si="287"/>
        <v>Febrero</v>
      </c>
      <c r="O2284" s="6" t="str">
        <f t="shared" si="288"/>
        <v>2025-1</v>
      </c>
      <c r="P2284" s="16">
        <v>0</v>
      </c>
      <c r="Q2284" s="16">
        <v>0</v>
      </c>
      <c r="R2284" s="5">
        <v>0</v>
      </c>
      <c r="S2284" s="5" t="s">
        <v>29</v>
      </c>
      <c r="T2284" s="5" t="str">
        <f t="shared" si="285"/>
        <v>172-2025-02-28</v>
      </c>
    </row>
    <row r="2285" spans="1:20" x14ac:dyDescent="0.3">
      <c r="A2285" s="25">
        <v>172</v>
      </c>
      <c r="B2285" s="5" t="s">
        <v>131</v>
      </c>
      <c r="C2285" s="5" t="s">
        <v>101</v>
      </c>
      <c r="D2285" s="5" t="s">
        <v>23</v>
      </c>
      <c r="E2285" s="5" t="s">
        <v>24</v>
      </c>
      <c r="F2285" s="6">
        <v>45716</v>
      </c>
      <c r="G2285" s="5">
        <v>95</v>
      </c>
      <c r="H2285" s="10">
        <v>100</v>
      </c>
      <c r="I2285" s="15">
        <f t="shared" si="293"/>
        <v>0.87715789473684214</v>
      </c>
      <c r="J2285" s="15">
        <f t="shared" si="294"/>
        <v>0.87715789473684214</v>
      </c>
      <c r="K2285" s="5" t="s">
        <v>25</v>
      </c>
      <c r="L2285" s="5" t="s">
        <v>25</v>
      </c>
      <c r="M2285" s="5">
        <f t="shared" si="286"/>
        <v>2025</v>
      </c>
      <c r="N2285" s="5" t="str">
        <f t="shared" si="287"/>
        <v>Marzo</v>
      </c>
      <c r="O2285" s="6" t="str">
        <f t="shared" si="288"/>
        <v>2025-1</v>
      </c>
      <c r="P2285" s="16">
        <v>0</v>
      </c>
      <c r="Q2285" s="16">
        <v>0</v>
      </c>
      <c r="R2285" s="5">
        <v>0</v>
      </c>
      <c r="S2285" s="5" t="s">
        <v>29</v>
      </c>
      <c r="T2285" s="5" t="str">
        <f t="shared" si="285"/>
        <v>172-2025-03-31</v>
      </c>
    </row>
    <row r="2286" spans="1:20" x14ac:dyDescent="0.3">
      <c r="A2286" s="25">
        <v>172</v>
      </c>
      <c r="B2286" s="5" t="s">
        <v>131</v>
      </c>
      <c r="C2286" s="5" t="s">
        <v>101</v>
      </c>
      <c r="D2286" s="5" t="s">
        <v>23</v>
      </c>
      <c r="E2286" s="5" t="s">
        <v>24</v>
      </c>
      <c r="F2286" s="6">
        <v>45747</v>
      </c>
      <c r="G2286" s="5">
        <v>95</v>
      </c>
      <c r="H2286" s="10">
        <v>83.33</v>
      </c>
      <c r="I2286" s="15">
        <f t="shared" si="293"/>
        <v>0.93568421052631578</v>
      </c>
      <c r="J2286" s="15">
        <f t="shared" si="294"/>
        <v>0.93568421052631578</v>
      </c>
      <c r="K2286" s="5" t="s">
        <v>25</v>
      </c>
      <c r="L2286" s="5" t="s">
        <v>25</v>
      </c>
      <c r="M2286" s="5">
        <f t="shared" si="286"/>
        <v>2025</v>
      </c>
      <c r="N2286" s="5" t="str">
        <f t="shared" si="287"/>
        <v>Abril</v>
      </c>
      <c r="O2286" s="6" t="str">
        <f t="shared" si="288"/>
        <v>2025-1</v>
      </c>
      <c r="P2286" s="16">
        <v>0</v>
      </c>
      <c r="Q2286" s="16">
        <v>0</v>
      </c>
      <c r="R2286" s="5">
        <v>0</v>
      </c>
      <c r="S2286" s="5" t="s">
        <v>29</v>
      </c>
      <c r="T2286" s="5" t="str">
        <f t="shared" si="285"/>
        <v>172-2025-04-30</v>
      </c>
    </row>
    <row r="2287" spans="1:20" x14ac:dyDescent="0.3">
      <c r="A2287" s="25">
        <v>172</v>
      </c>
      <c r="B2287" s="5" t="s">
        <v>131</v>
      </c>
      <c r="C2287" s="5" t="s">
        <v>101</v>
      </c>
      <c r="D2287" s="5" t="s">
        <v>23</v>
      </c>
      <c r="E2287" s="5" t="s">
        <v>24</v>
      </c>
      <c r="F2287" s="6">
        <v>45777</v>
      </c>
      <c r="G2287" s="5">
        <v>95</v>
      </c>
      <c r="H2287" s="9">
        <v>88.89</v>
      </c>
      <c r="I2287" s="15">
        <f t="shared" si="293"/>
        <v>1.006842105263158</v>
      </c>
      <c r="J2287" s="15">
        <f t="shared" si="294"/>
        <v>1.006842105263158</v>
      </c>
      <c r="K2287" s="5" t="s">
        <v>25</v>
      </c>
      <c r="L2287" s="5" t="s">
        <v>25</v>
      </c>
      <c r="M2287" s="5">
        <f t="shared" si="286"/>
        <v>2025</v>
      </c>
      <c r="N2287" s="5" t="str">
        <f t="shared" si="287"/>
        <v>Mayo</v>
      </c>
      <c r="O2287" s="6" t="str">
        <f t="shared" si="288"/>
        <v>2025-1</v>
      </c>
      <c r="P2287" s="16">
        <v>0</v>
      </c>
      <c r="Q2287" s="16">
        <v>0</v>
      </c>
      <c r="R2287" s="5">
        <v>0</v>
      </c>
      <c r="S2287" s="5" t="s">
        <v>29</v>
      </c>
      <c r="T2287" s="5" t="str">
        <f t="shared" si="285"/>
        <v>172-2025-05-31</v>
      </c>
    </row>
    <row r="2288" spans="1:20" x14ac:dyDescent="0.3">
      <c r="A2288" s="25">
        <v>172</v>
      </c>
      <c r="B2288" s="5" t="s">
        <v>131</v>
      </c>
      <c r="C2288" s="5" t="s">
        <v>101</v>
      </c>
      <c r="D2288" s="5" t="s">
        <v>23</v>
      </c>
      <c r="E2288" s="5" t="s">
        <v>24</v>
      </c>
      <c r="F2288" s="6">
        <v>45808</v>
      </c>
      <c r="G2288" s="5">
        <v>95</v>
      </c>
      <c r="H2288" s="9">
        <v>95.65</v>
      </c>
      <c r="I2288" s="15">
        <f t="shared" si="293"/>
        <v>0.86126315789473673</v>
      </c>
      <c r="J2288" s="15">
        <f t="shared" si="294"/>
        <v>0.86126315789473673</v>
      </c>
      <c r="K2288" s="5" t="s">
        <v>25</v>
      </c>
      <c r="L2288" s="5" t="s">
        <v>25</v>
      </c>
      <c r="M2288" s="5">
        <f t="shared" si="286"/>
        <v>2025</v>
      </c>
      <c r="N2288" s="5" t="str">
        <f t="shared" si="287"/>
        <v>Junio</v>
      </c>
      <c r="O2288" s="6" t="str">
        <f t="shared" si="288"/>
        <v>2025-2</v>
      </c>
      <c r="P2288" s="16">
        <v>0</v>
      </c>
      <c r="Q2288" s="16">
        <v>0</v>
      </c>
      <c r="R2288" s="5">
        <v>0</v>
      </c>
      <c r="S2288" s="5" t="s">
        <v>29</v>
      </c>
      <c r="T2288" s="5" t="str">
        <f t="shared" si="285"/>
        <v>172-2025-06-30</v>
      </c>
    </row>
    <row r="2289" spans="1:20" x14ac:dyDescent="0.3">
      <c r="A2289" s="25">
        <v>172</v>
      </c>
      <c r="B2289" s="5" t="s">
        <v>131</v>
      </c>
      <c r="C2289" s="5" t="s">
        <v>101</v>
      </c>
      <c r="D2289" s="5" t="s">
        <v>23</v>
      </c>
      <c r="E2289" s="5" t="s">
        <v>24</v>
      </c>
      <c r="F2289" s="6">
        <v>45838</v>
      </c>
      <c r="G2289" s="5">
        <v>95</v>
      </c>
      <c r="H2289" s="9">
        <v>81.819999999999993</v>
      </c>
      <c r="I2289" s="15">
        <f t="shared" si="293"/>
        <v>0.96242105263157907</v>
      </c>
      <c r="J2289" s="15">
        <f t="shared" si="294"/>
        <v>0.96242105263157907</v>
      </c>
      <c r="K2289" s="5" t="s">
        <v>25</v>
      </c>
      <c r="L2289" s="5" t="s">
        <v>25</v>
      </c>
      <c r="M2289" s="5">
        <f t="shared" si="286"/>
        <v>2025</v>
      </c>
      <c r="N2289" s="5" t="str">
        <f t="shared" si="287"/>
        <v>Julio</v>
      </c>
      <c r="O2289" s="6" t="str">
        <f t="shared" si="288"/>
        <v>2025-1</v>
      </c>
      <c r="P2289" s="16">
        <v>0</v>
      </c>
      <c r="Q2289" s="16">
        <v>0</v>
      </c>
      <c r="R2289" s="5">
        <v>0</v>
      </c>
      <c r="S2289" s="5" t="s">
        <v>29</v>
      </c>
      <c r="T2289" s="5" t="str">
        <f t="shared" si="285"/>
        <v>172-2025-07-31</v>
      </c>
    </row>
    <row r="2290" spans="1:20" x14ac:dyDescent="0.3">
      <c r="A2290" s="25">
        <v>172</v>
      </c>
      <c r="B2290" s="5" t="s">
        <v>131</v>
      </c>
      <c r="C2290" s="5" t="s">
        <v>101</v>
      </c>
      <c r="D2290" s="5" t="s">
        <v>23</v>
      </c>
      <c r="E2290" s="5" t="s">
        <v>24</v>
      </c>
      <c r="F2290" s="6">
        <v>45869</v>
      </c>
      <c r="G2290" s="5">
        <v>95</v>
      </c>
      <c r="H2290" s="9">
        <v>91.43</v>
      </c>
      <c r="I2290" s="15">
        <f t="shared" si="293"/>
        <v>0.46941176470588236</v>
      </c>
      <c r="J2290" s="15">
        <f t="shared" si="294"/>
        <v>0.46941176470588236</v>
      </c>
      <c r="K2290" s="5" t="s">
        <v>25</v>
      </c>
      <c r="L2290" s="5" t="s">
        <v>25</v>
      </c>
      <c r="M2290" s="5">
        <f t="shared" si="286"/>
        <v>2025</v>
      </c>
      <c r="N2290" s="5" t="str">
        <f t="shared" si="287"/>
        <v>Enero</v>
      </c>
      <c r="O2290" s="6" t="str">
        <f t="shared" si="288"/>
        <v>2025-1</v>
      </c>
      <c r="P2290" s="16">
        <v>0</v>
      </c>
      <c r="Q2290" s="16">
        <v>0</v>
      </c>
      <c r="R2290" s="5">
        <v>0</v>
      </c>
      <c r="S2290" s="5" t="s">
        <v>29</v>
      </c>
      <c r="T2290" s="5" t="str">
        <f t="shared" si="285"/>
        <v>208-2025-01-31</v>
      </c>
    </row>
    <row r="2291" spans="1:20" x14ac:dyDescent="0.3">
      <c r="A2291" s="25">
        <v>208</v>
      </c>
      <c r="B2291" s="5" t="s">
        <v>149</v>
      </c>
      <c r="C2291" s="5" t="s">
        <v>98</v>
      </c>
      <c r="D2291" s="5" t="s">
        <v>23</v>
      </c>
      <c r="E2291" s="5" t="s">
        <v>62</v>
      </c>
      <c r="F2291" s="6">
        <v>45688</v>
      </c>
      <c r="G2291" s="5">
        <v>1700</v>
      </c>
      <c r="H2291" s="9">
        <v>798</v>
      </c>
      <c r="I2291" s="15">
        <f t="shared" si="293"/>
        <v>0.65941176470588236</v>
      </c>
      <c r="J2291" s="15">
        <f t="shared" si="294"/>
        <v>0.65941176470588236</v>
      </c>
      <c r="K2291" s="5" t="s">
        <v>150</v>
      </c>
      <c r="L2291" s="5" t="s">
        <v>150</v>
      </c>
      <c r="M2291" s="5">
        <f t="shared" si="286"/>
        <v>2025</v>
      </c>
      <c r="N2291" s="5" t="str">
        <f t="shared" si="287"/>
        <v>Febrero</v>
      </c>
      <c r="O2291" s="6" t="str">
        <f t="shared" si="288"/>
        <v>2025-1</v>
      </c>
      <c r="P2291" s="16">
        <v>0</v>
      </c>
      <c r="Q2291" s="16">
        <v>0</v>
      </c>
      <c r="R2291" s="5">
        <v>0</v>
      </c>
      <c r="S2291" s="5" t="s">
        <v>34</v>
      </c>
      <c r="T2291" s="5" t="str">
        <f t="shared" si="285"/>
        <v>208-2025-02-28</v>
      </c>
    </row>
    <row r="2292" spans="1:20" x14ac:dyDescent="0.3">
      <c r="A2292" s="25">
        <v>208</v>
      </c>
      <c r="B2292" s="5" t="s">
        <v>149</v>
      </c>
      <c r="C2292" s="5" t="s">
        <v>98</v>
      </c>
      <c r="D2292" s="5" t="s">
        <v>23</v>
      </c>
      <c r="E2292" s="5" t="s">
        <v>62</v>
      </c>
      <c r="F2292" s="6">
        <v>45716</v>
      </c>
      <c r="G2292" s="5">
        <v>1700</v>
      </c>
      <c r="H2292" s="10">
        <v>1121</v>
      </c>
      <c r="I2292" s="15">
        <f t="shared" si="293"/>
        <v>0.7702941176470588</v>
      </c>
      <c r="J2292" s="15">
        <f t="shared" si="294"/>
        <v>0.7702941176470588</v>
      </c>
      <c r="K2292" s="5" t="s">
        <v>150</v>
      </c>
      <c r="L2292" s="5" t="s">
        <v>150</v>
      </c>
      <c r="M2292" s="5">
        <f t="shared" si="286"/>
        <v>2025</v>
      </c>
      <c r="N2292" s="5" t="str">
        <f t="shared" si="287"/>
        <v>Marzo</v>
      </c>
      <c r="O2292" s="6" t="str">
        <f t="shared" si="288"/>
        <v>2025-1</v>
      </c>
      <c r="P2292" s="16">
        <v>0</v>
      </c>
      <c r="Q2292" s="16">
        <v>0</v>
      </c>
      <c r="R2292" s="5">
        <v>0</v>
      </c>
      <c r="S2292" s="5" t="s">
        <v>34</v>
      </c>
      <c r="T2292" s="5" t="str">
        <f t="shared" si="285"/>
        <v>208-2025-03-31</v>
      </c>
    </row>
    <row r="2293" spans="1:20" x14ac:dyDescent="0.3">
      <c r="A2293" s="25">
        <v>208</v>
      </c>
      <c r="B2293" s="5" t="s">
        <v>149</v>
      </c>
      <c r="C2293" s="5" t="s">
        <v>98</v>
      </c>
      <c r="D2293" s="5" t="s">
        <v>23</v>
      </c>
      <c r="E2293" s="5" t="s">
        <v>62</v>
      </c>
      <c r="F2293" s="6">
        <v>45747</v>
      </c>
      <c r="G2293" s="5">
        <v>1700</v>
      </c>
      <c r="H2293" s="9">
        <v>1309.5</v>
      </c>
      <c r="I2293" s="15">
        <f t="shared" si="293"/>
        <v>0.74764705882352944</v>
      </c>
      <c r="J2293" s="15">
        <f t="shared" si="294"/>
        <v>0.74764705882352944</v>
      </c>
      <c r="K2293" s="5" t="s">
        <v>150</v>
      </c>
      <c r="L2293" s="5" t="s">
        <v>150</v>
      </c>
      <c r="M2293" s="5">
        <f t="shared" si="286"/>
        <v>2025</v>
      </c>
      <c r="N2293" s="5" t="str">
        <f t="shared" si="287"/>
        <v>Abril</v>
      </c>
      <c r="O2293" s="6" t="str">
        <f t="shared" si="288"/>
        <v>2025-1</v>
      </c>
      <c r="P2293" s="16">
        <v>0</v>
      </c>
      <c r="Q2293" s="16">
        <v>0</v>
      </c>
      <c r="R2293" s="5">
        <v>0</v>
      </c>
      <c r="S2293" s="5" t="s">
        <v>34</v>
      </c>
      <c r="T2293" s="5" t="str">
        <f t="shared" si="285"/>
        <v>208-2025-04-30</v>
      </c>
    </row>
    <row r="2294" spans="1:20" x14ac:dyDescent="0.3">
      <c r="A2294" s="25">
        <v>208</v>
      </c>
      <c r="B2294" s="5" t="s">
        <v>149</v>
      </c>
      <c r="C2294" s="5" t="s">
        <v>98</v>
      </c>
      <c r="D2294" s="5" t="s">
        <v>23</v>
      </c>
      <c r="E2294" s="5" t="s">
        <v>62</v>
      </c>
      <c r="F2294" s="6">
        <v>45777</v>
      </c>
      <c r="G2294" s="5">
        <v>1700</v>
      </c>
      <c r="H2294" s="9">
        <v>1271</v>
      </c>
      <c r="I2294" s="15">
        <f t="shared" si="293"/>
        <v>0.84823529411764709</v>
      </c>
      <c r="J2294" s="15">
        <f t="shared" si="294"/>
        <v>0.84823529411764709</v>
      </c>
      <c r="K2294" s="5" t="s">
        <v>150</v>
      </c>
      <c r="L2294" s="5" t="s">
        <v>150</v>
      </c>
      <c r="M2294" s="5">
        <f t="shared" si="286"/>
        <v>2025</v>
      </c>
      <c r="N2294" s="5" t="str">
        <f t="shared" si="287"/>
        <v>Mayo</v>
      </c>
      <c r="O2294" s="6" t="str">
        <f t="shared" si="288"/>
        <v>2025-1</v>
      </c>
      <c r="P2294" s="16">
        <v>0</v>
      </c>
      <c r="Q2294" s="16">
        <v>0</v>
      </c>
      <c r="R2294" s="5">
        <v>0</v>
      </c>
      <c r="S2294" s="5" t="s">
        <v>34</v>
      </c>
      <c r="T2294" s="5" t="str">
        <f t="shared" si="285"/>
        <v>208-2025-05-31</v>
      </c>
    </row>
    <row r="2295" spans="1:20" x14ac:dyDescent="0.3">
      <c r="A2295" s="25">
        <v>208</v>
      </c>
      <c r="B2295" s="5" t="s">
        <v>149</v>
      </c>
      <c r="C2295" s="5" t="s">
        <v>98</v>
      </c>
      <c r="D2295" s="5" t="s">
        <v>23</v>
      </c>
      <c r="E2295" s="5" t="s">
        <v>62</v>
      </c>
      <c r="F2295" s="6">
        <v>45808</v>
      </c>
      <c r="G2295" s="5">
        <v>1700</v>
      </c>
      <c r="H2295" s="9">
        <v>1442</v>
      </c>
      <c r="I2295" s="15">
        <f t="shared" si="293"/>
        <v>0.82882352941176474</v>
      </c>
      <c r="J2295" s="15">
        <f t="shared" si="294"/>
        <v>0.82882352941176474</v>
      </c>
      <c r="K2295" s="5" t="s">
        <v>150</v>
      </c>
      <c r="L2295" s="5" t="s">
        <v>150</v>
      </c>
      <c r="M2295" s="5">
        <f t="shared" si="286"/>
        <v>2025</v>
      </c>
      <c r="N2295" s="5" t="str">
        <f t="shared" si="287"/>
        <v>Junio</v>
      </c>
      <c r="O2295" s="6" t="str">
        <f t="shared" si="288"/>
        <v>2025-1</v>
      </c>
      <c r="P2295" s="16">
        <v>0</v>
      </c>
      <c r="Q2295" s="16">
        <v>0</v>
      </c>
      <c r="R2295" s="5">
        <v>0</v>
      </c>
      <c r="S2295" s="5" t="s">
        <v>34</v>
      </c>
      <c r="T2295" s="5" t="str">
        <f t="shared" si="285"/>
        <v>208-2025-06-30</v>
      </c>
    </row>
    <row r="2296" spans="1:20" x14ac:dyDescent="0.3">
      <c r="A2296" s="25">
        <v>208</v>
      </c>
      <c r="B2296" s="5" t="s">
        <v>149</v>
      </c>
      <c r="C2296" s="5" t="s">
        <v>98</v>
      </c>
      <c r="D2296" s="5" t="s">
        <v>23</v>
      </c>
      <c r="E2296" s="5" t="s">
        <v>62</v>
      </c>
      <c r="F2296" s="6">
        <v>45838</v>
      </c>
      <c r="G2296" s="5">
        <v>1700</v>
      </c>
      <c r="H2296" s="9">
        <v>1409</v>
      </c>
      <c r="I2296" s="15">
        <f t="shared" si="293"/>
        <v>0.38364800000000004</v>
      </c>
      <c r="J2296" s="15">
        <f t="shared" si="294"/>
        <v>0.38364800000000004</v>
      </c>
      <c r="K2296" s="5" t="s">
        <v>150</v>
      </c>
      <c r="L2296" s="5" t="s">
        <v>150</v>
      </c>
      <c r="M2296" s="5">
        <f t="shared" si="286"/>
        <v>2025</v>
      </c>
      <c r="N2296" s="5" t="str">
        <f t="shared" si="287"/>
        <v>Enero</v>
      </c>
      <c r="O2296" s="6" t="str">
        <f t="shared" si="288"/>
        <v>2025-1</v>
      </c>
      <c r="P2296" s="16">
        <v>0</v>
      </c>
      <c r="Q2296" s="16">
        <v>0</v>
      </c>
      <c r="R2296" s="5">
        <v>0</v>
      </c>
      <c r="S2296" s="5" t="s">
        <v>34</v>
      </c>
      <c r="T2296" s="5" t="str">
        <f t="shared" si="285"/>
        <v>214-2025-01-31</v>
      </c>
    </row>
    <row r="2297" spans="1:20" x14ac:dyDescent="0.3">
      <c r="A2297" s="25">
        <v>214</v>
      </c>
      <c r="B2297" s="5" t="s">
        <v>152</v>
      </c>
      <c r="C2297" s="5" t="s">
        <v>98</v>
      </c>
      <c r="D2297" s="5" t="s">
        <v>23</v>
      </c>
      <c r="E2297" s="5" t="s">
        <v>62</v>
      </c>
      <c r="F2297" s="6">
        <v>45688</v>
      </c>
      <c r="G2297" s="5">
        <v>7500</v>
      </c>
      <c r="H2297" s="9">
        <v>2877.36</v>
      </c>
      <c r="I2297" s="15">
        <f t="shared" si="293"/>
        <v>0.93865733333333334</v>
      </c>
      <c r="J2297" s="15">
        <f t="shared" si="294"/>
        <v>0.93865733333333334</v>
      </c>
      <c r="K2297" s="5" t="s">
        <v>153</v>
      </c>
      <c r="L2297" s="5" t="s">
        <v>153</v>
      </c>
      <c r="M2297" s="5">
        <f t="shared" si="286"/>
        <v>2025</v>
      </c>
      <c r="N2297" s="5" t="str">
        <f t="shared" si="287"/>
        <v>Febrero</v>
      </c>
      <c r="O2297" s="6" t="str">
        <f t="shared" si="288"/>
        <v>2025-1</v>
      </c>
      <c r="P2297" s="16">
        <v>0</v>
      </c>
      <c r="Q2297" s="16">
        <v>0</v>
      </c>
      <c r="R2297" s="5">
        <v>0</v>
      </c>
      <c r="S2297" s="5" t="s">
        <v>34</v>
      </c>
      <c r="T2297" s="5" t="str">
        <f t="shared" si="285"/>
        <v>214-2025-02-28</v>
      </c>
    </row>
    <row r="2298" spans="1:20" x14ac:dyDescent="0.3">
      <c r="A2298" s="25">
        <v>214</v>
      </c>
      <c r="B2298" s="5" t="s">
        <v>152</v>
      </c>
      <c r="C2298" s="5" t="s">
        <v>98</v>
      </c>
      <c r="D2298" s="5" t="s">
        <v>23</v>
      </c>
      <c r="E2298" s="5" t="s">
        <v>62</v>
      </c>
      <c r="F2298" s="6">
        <v>45716</v>
      </c>
      <c r="G2298" s="5">
        <v>7500</v>
      </c>
      <c r="H2298" s="10">
        <v>7039.93</v>
      </c>
      <c r="I2298" s="15">
        <f t="shared" si="293"/>
        <v>0.97289199999999998</v>
      </c>
      <c r="J2298" s="15">
        <f t="shared" si="294"/>
        <v>0.97289199999999998</v>
      </c>
      <c r="K2298" s="5" t="s">
        <v>153</v>
      </c>
      <c r="L2298" s="5" t="s">
        <v>153</v>
      </c>
      <c r="M2298" s="5">
        <f t="shared" si="286"/>
        <v>2025</v>
      </c>
      <c r="N2298" s="5" t="str">
        <f t="shared" si="287"/>
        <v>Marzo</v>
      </c>
      <c r="O2298" s="6" t="str">
        <f t="shared" si="288"/>
        <v>2025-1</v>
      </c>
      <c r="P2298" s="16">
        <v>0</v>
      </c>
      <c r="Q2298" s="16">
        <v>0</v>
      </c>
      <c r="R2298" s="5">
        <v>0</v>
      </c>
      <c r="S2298" s="5" t="s">
        <v>34</v>
      </c>
      <c r="T2298" s="5" t="str">
        <f t="shared" si="285"/>
        <v>214-2025-03-31</v>
      </c>
    </row>
    <row r="2299" spans="1:20" x14ac:dyDescent="0.3">
      <c r="A2299" s="25">
        <v>214</v>
      </c>
      <c r="B2299" s="5" t="s">
        <v>152</v>
      </c>
      <c r="C2299" s="5" t="s">
        <v>98</v>
      </c>
      <c r="D2299" s="5" t="s">
        <v>23</v>
      </c>
      <c r="E2299" s="5" t="s">
        <v>62</v>
      </c>
      <c r="F2299" s="6">
        <v>45747</v>
      </c>
      <c r="G2299" s="5">
        <v>7500</v>
      </c>
      <c r="H2299" s="9">
        <v>7296.69</v>
      </c>
      <c r="I2299" s="15">
        <f t="shared" si="293"/>
        <v>0.69502666666666668</v>
      </c>
      <c r="J2299" s="15">
        <f t="shared" si="294"/>
        <v>0.69502666666666668</v>
      </c>
      <c r="K2299" s="5" t="s">
        <v>153</v>
      </c>
      <c r="L2299" s="5" t="s">
        <v>153</v>
      </c>
      <c r="M2299" s="5">
        <f t="shared" si="286"/>
        <v>2025</v>
      </c>
      <c r="N2299" s="5" t="str">
        <f t="shared" si="287"/>
        <v>Abril</v>
      </c>
      <c r="O2299" s="6" t="str">
        <f t="shared" si="288"/>
        <v>2025-1</v>
      </c>
      <c r="P2299" s="16">
        <v>0</v>
      </c>
      <c r="Q2299" s="16">
        <v>0</v>
      </c>
      <c r="R2299" s="5">
        <v>0</v>
      </c>
      <c r="S2299" s="5" t="s">
        <v>34</v>
      </c>
      <c r="T2299" s="5" t="str">
        <f t="shared" si="285"/>
        <v>214-2025-04-30</v>
      </c>
    </row>
    <row r="2300" spans="1:20" x14ac:dyDescent="0.3">
      <c r="A2300" s="25">
        <v>214</v>
      </c>
      <c r="B2300" s="5" t="s">
        <v>152</v>
      </c>
      <c r="C2300" s="5" t="s">
        <v>98</v>
      </c>
      <c r="D2300" s="5" t="s">
        <v>23</v>
      </c>
      <c r="E2300" s="5" t="s">
        <v>62</v>
      </c>
      <c r="F2300" s="6">
        <v>45777</v>
      </c>
      <c r="G2300" s="5">
        <v>7500</v>
      </c>
      <c r="H2300" s="9">
        <v>5212.7</v>
      </c>
      <c r="I2300" s="15">
        <f t="shared" si="293"/>
        <v>0.8250546666666666</v>
      </c>
      <c r="J2300" s="15">
        <f t="shared" si="294"/>
        <v>0.8250546666666666</v>
      </c>
      <c r="K2300" s="5" t="s">
        <v>153</v>
      </c>
      <c r="L2300" s="5" t="s">
        <v>153</v>
      </c>
      <c r="M2300" s="5">
        <f t="shared" si="286"/>
        <v>2025</v>
      </c>
      <c r="N2300" s="5" t="str">
        <f t="shared" si="287"/>
        <v>Mayo</v>
      </c>
      <c r="O2300" s="6" t="str">
        <f t="shared" si="288"/>
        <v>2025-1</v>
      </c>
      <c r="P2300" s="16">
        <v>0</v>
      </c>
      <c r="Q2300" s="16">
        <v>0</v>
      </c>
      <c r="R2300" s="5">
        <v>0</v>
      </c>
      <c r="S2300" s="5" t="s">
        <v>34</v>
      </c>
      <c r="T2300" s="5" t="str">
        <f t="shared" si="285"/>
        <v>214-2025-05-31</v>
      </c>
    </row>
    <row r="2301" spans="1:20" x14ac:dyDescent="0.3">
      <c r="A2301" s="25">
        <v>214</v>
      </c>
      <c r="B2301" s="5" t="s">
        <v>152</v>
      </c>
      <c r="C2301" s="5" t="s">
        <v>98</v>
      </c>
      <c r="D2301" s="5" t="s">
        <v>23</v>
      </c>
      <c r="E2301" s="5" t="s">
        <v>62</v>
      </c>
      <c r="F2301" s="6">
        <v>45808</v>
      </c>
      <c r="G2301" s="5">
        <v>7500</v>
      </c>
      <c r="H2301" s="9">
        <v>6187.91</v>
      </c>
      <c r="I2301" s="15">
        <f t="shared" si="293"/>
        <v>0.37619999999999998</v>
      </c>
      <c r="J2301" s="15">
        <f t="shared" si="294"/>
        <v>0.37619999999999998</v>
      </c>
      <c r="K2301" s="5" t="s">
        <v>153</v>
      </c>
      <c r="L2301" s="5" t="s">
        <v>153</v>
      </c>
      <c r="M2301" s="5">
        <f t="shared" si="286"/>
        <v>2025</v>
      </c>
      <c r="N2301" s="5" t="str">
        <f t="shared" si="287"/>
        <v>Junio</v>
      </c>
      <c r="O2301" s="6" t="str">
        <f t="shared" si="288"/>
        <v>2025-1</v>
      </c>
      <c r="P2301" s="16">
        <v>0</v>
      </c>
      <c r="Q2301" s="16">
        <v>0</v>
      </c>
      <c r="R2301" s="5">
        <v>0</v>
      </c>
      <c r="S2301" s="5" t="s">
        <v>34</v>
      </c>
      <c r="T2301" s="5" t="str">
        <f t="shared" si="285"/>
        <v>214-2025-06-30</v>
      </c>
    </row>
    <row r="2302" spans="1:20" x14ac:dyDescent="0.3">
      <c r="A2302" s="25">
        <v>214</v>
      </c>
      <c r="B2302" s="5" t="s">
        <v>152</v>
      </c>
      <c r="C2302" s="5" t="s">
        <v>98</v>
      </c>
      <c r="D2302" s="5" t="s">
        <v>23</v>
      </c>
      <c r="E2302" s="5" t="s">
        <v>62</v>
      </c>
      <c r="F2302" s="6">
        <v>45838</v>
      </c>
      <c r="G2302" s="5">
        <v>7500</v>
      </c>
      <c r="H2302" s="9">
        <v>2821.5</v>
      </c>
      <c r="I2302" s="15">
        <f t="shared" si="293"/>
        <v>1.3</v>
      </c>
      <c r="J2302" s="15">
        <f t="shared" si="294"/>
        <v>1.4175</v>
      </c>
      <c r="K2302" s="5" t="s">
        <v>153</v>
      </c>
      <c r="L2302" s="5" t="s">
        <v>153</v>
      </c>
      <c r="M2302" s="5">
        <f t="shared" si="286"/>
        <v>2025</v>
      </c>
      <c r="N2302" s="5" t="str">
        <f t="shared" si="287"/>
        <v>Enero</v>
      </c>
      <c r="O2302" s="6" t="str">
        <f t="shared" si="288"/>
        <v>2025-1</v>
      </c>
      <c r="P2302" s="16">
        <v>0</v>
      </c>
      <c r="Q2302" s="16">
        <v>0</v>
      </c>
      <c r="R2302" s="5">
        <v>0</v>
      </c>
      <c r="S2302" s="5" t="s">
        <v>34</v>
      </c>
      <c r="T2302" s="5" t="str">
        <f t="shared" si="285"/>
        <v>217-2025-01-31</v>
      </c>
    </row>
    <row r="2303" spans="1:20" x14ac:dyDescent="0.3">
      <c r="A2303" s="25">
        <v>217</v>
      </c>
      <c r="B2303" s="5" t="s">
        <v>156</v>
      </c>
      <c r="C2303" s="5" t="s">
        <v>98</v>
      </c>
      <c r="D2303" s="5" t="s">
        <v>23</v>
      </c>
      <c r="E2303" s="5" t="s">
        <v>24</v>
      </c>
      <c r="F2303" s="67">
        <v>45688</v>
      </c>
      <c r="G2303" s="5">
        <v>20</v>
      </c>
      <c r="H2303" s="12">
        <v>28.35</v>
      </c>
      <c r="I2303" s="15">
        <f t="shared" si="293"/>
        <v>0.97750000000000004</v>
      </c>
      <c r="J2303" s="15">
        <f t="shared" si="294"/>
        <v>0.97750000000000004</v>
      </c>
      <c r="K2303" s="5" t="s">
        <v>25</v>
      </c>
      <c r="L2303" s="5" t="s">
        <v>25</v>
      </c>
      <c r="M2303" s="5">
        <f t="shared" si="286"/>
        <v>2025</v>
      </c>
      <c r="N2303" s="5" t="str">
        <f t="shared" si="287"/>
        <v>Febrero</v>
      </c>
      <c r="O2303" s="6" t="str">
        <f t="shared" si="288"/>
        <v>2025-1</v>
      </c>
      <c r="P2303" s="16">
        <v>0</v>
      </c>
      <c r="Q2303" s="16">
        <v>0</v>
      </c>
      <c r="R2303" s="5">
        <v>0</v>
      </c>
      <c r="S2303" s="5" t="s">
        <v>34</v>
      </c>
      <c r="T2303" s="5" t="str">
        <f t="shared" si="285"/>
        <v>217-2025-02-28</v>
      </c>
    </row>
    <row r="2304" spans="1:20" x14ac:dyDescent="0.3">
      <c r="A2304" s="25">
        <v>217</v>
      </c>
      <c r="B2304" s="5" t="s">
        <v>156</v>
      </c>
      <c r="C2304" s="5" t="s">
        <v>98</v>
      </c>
      <c r="D2304" s="5" t="s">
        <v>23</v>
      </c>
      <c r="E2304" s="5" t="s">
        <v>24</v>
      </c>
      <c r="F2304" s="67">
        <v>45716</v>
      </c>
      <c r="G2304" s="5">
        <v>20</v>
      </c>
      <c r="H2304" s="12">
        <v>19.55</v>
      </c>
      <c r="I2304" s="15">
        <f t="shared" si="293"/>
        <v>0.9365</v>
      </c>
      <c r="J2304" s="15">
        <f t="shared" si="294"/>
        <v>0.9365</v>
      </c>
      <c r="K2304" s="5" t="s">
        <v>25</v>
      </c>
      <c r="L2304" s="5" t="s">
        <v>25</v>
      </c>
      <c r="M2304" s="5">
        <f t="shared" si="286"/>
        <v>2025</v>
      </c>
      <c r="N2304" s="5" t="str">
        <f t="shared" si="287"/>
        <v>Marzo</v>
      </c>
      <c r="O2304" s="6" t="str">
        <f t="shared" si="288"/>
        <v>2025-1</v>
      </c>
      <c r="P2304" s="16">
        <v>0</v>
      </c>
      <c r="Q2304" s="16">
        <v>1</v>
      </c>
      <c r="R2304" s="5">
        <v>0</v>
      </c>
      <c r="S2304" s="5" t="s">
        <v>34</v>
      </c>
      <c r="T2304" s="5" t="str">
        <f t="shared" si="285"/>
        <v>217-2025-03-31</v>
      </c>
    </row>
    <row r="2305" spans="1:20" x14ac:dyDescent="0.3">
      <c r="A2305" s="25">
        <v>217</v>
      </c>
      <c r="B2305" s="5" t="s">
        <v>156</v>
      </c>
      <c r="C2305" s="5" t="s">
        <v>98</v>
      </c>
      <c r="D2305" s="5" t="s">
        <v>23</v>
      </c>
      <c r="E2305" s="5" t="s">
        <v>24</v>
      </c>
      <c r="F2305" s="67">
        <v>45747</v>
      </c>
      <c r="G2305" s="5">
        <v>20</v>
      </c>
      <c r="H2305" s="12">
        <v>18.73</v>
      </c>
      <c r="I2305" s="15">
        <f t="shared" si="293"/>
        <v>1.3</v>
      </c>
      <c r="J2305" s="15">
        <f t="shared" si="294"/>
        <v>1.4460000000000002</v>
      </c>
      <c r="K2305" s="5" t="s">
        <v>25</v>
      </c>
      <c r="L2305" s="5" t="s">
        <v>25</v>
      </c>
      <c r="M2305" s="5">
        <f t="shared" si="286"/>
        <v>2025</v>
      </c>
      <c r="N2305" s="5" t="str">
        <f t="shared" si="287"/>
        <v>Abril</v>
      </c>
      <c r="O2305" s="6" t="str">
        <f t="shared" si="288"/>
        <v>2025-1</v>
      </c>
      <c r="P2305" s="16">
        <v>0</v>
      </c>
      <c r="Q2305" s="16">
        <v>1</v>
      </c>
      <c r="R2305" s="5">
        <v>0</v>
      </c>
      <c r="S2305" s="5" t="s">
        <v>34</v>
      </c>
      <c r="T2305" s="5" t="str">
        <f t="shared" si="285"/>
        <v>217-2025-04-30</v>
      </c>
    </row>
    <row r="2306" spans="1:20" x14ac:dyDescent="0.3">
      <c r="A2306" s="25">
        <v>217</v>
      </c>
      <c r="B2306" s="5" t="s">
        <v>156</v>
      </c>
      <c r="C2306" s="5" t="s">
        <v>98</v>
      </c>
      <c r="D2306" s="5" t="s">
        <v>23</v>
      </c>
      <c r="E2306" s="5" t="s">
        <v>24</v>
      </c>
      <c r="F2306" s="67">
        <v>45777</v>
      </c>
      <c r="G2306" s="5">
        <v>20</v>
      </c>
      <c r="H2306" s="12">
        <v>28.92</v>
      </c>
      <c r="I2306" s="15">
        <f t="shared" si="293"/>
        <v>1.206</v>
      </c>
      <c r="J2306" s="15">
        <f t="shared" si="294"/>
        <v>1.206</v>
      </c>
      <c r="K2306" s="5" t="s">
        <v>25</v>
      </c>
      <c r="L2306" s="5" t="s">
        <v>25</v>
      </c>
      <c r="M2306" s="5">
        <f t="shared" si="286"/>
        <v>2025</v>
      </c>
      <c r="N2306" s="5" t="str">
        <f t="shared" si="287"/>
        <v>Mayo</v>
      </c>
      <c r="O2306" s="6" t="str">
        <f t="shared" si="288"/>
        <v>2025-1</v>
      </c>
      <c r="P2306" s="16">
        <v>0</v>
      </c>
      <c r="Q2306" s="16">
        <v>1</v>
      </c>
      <c r="R2306" s="5">
        <v>0</v>
      </c>
      <c r="S2306" s="5" t="s">
        <v>34</v>
      </c>
      <c r="T2306" s="5" t="str">
        <f t="shared" si="285"/>
        <v>217-2025-05-31</v>
      </c>
    </row>
    <row r="2307" spans="1:20" x14ac:dyDescent="0.3">
      <c r="A2307" s="25">
        <v>217</v>
      </c>
      <c r="B2307" s="5" t="s">
        <v>156</v>
      </c>
      <c r="C2307" s="5" t="s">
        <v>98</v>
      </c>
      <c r="D2307" s="5" t="s">
        <v>23</v>
      </c>
      <c r="E2307" s="5" t="s">
        <v>24</v>
      </c>
      <c r="F2307" s="67">
        <v>45808</v>
      </c>
      <c r="G2307" s="5">
        <v>20</v>
      </c>
      <c r="H2307" s="12">
        <v>24.12</v>
      </c>
      <c r="I2307" s="15">
        <f t="shared" si="293"/>
        <v>1.2364999999999999</v>
      </c>
      <c r="J2307" s="15">
        <f t="shared" si="294"/>
        <v>1.2364999999999999</v>
      </c>
      <c r="K2307" s="5" t="s">
        <v>25</v>
      </c>
      <c r="L2307" s="5" t="s">
        <v>25</v>
      </c>
      <c r="M2307" s="5">
        <f t="shared" si="286"/>
        <v>2025</v>
      </c>
      <c r="N2307" s="5" t="str">
        <f t="shared" si="287"/>
        <v>Junio</v>
      </c>
      <c r="O2307" s="6" t="str">
        <f t="shared" si="288"/>
        <v>2025-1</v>
      </c>
      <c r="P2307" s="16">
        <v>0</v>
      </c>
      <c r="Q2307" s="16">
        <v>1</v>
      </c>
      <c r="R2307" s="5">
        <v>0</v>
      </c>
      <c r="S2307" s="5" t="s">
        <v>34</v>
      </c>
      <c r="T2307" s="5" t="str">
        <f t="shared" si="285"/>
        <v>217-2025-06-30</v>
      </c>
    </row>
    <row r="2308" spans="1:20" x14ac:dyDescent="0.3">
      <c r="A2308" s="25">
        <v>217</v>
      </c>
      <c r="B2308" s="5" t="s">
        <v>156</v>
      </c>
      <c r="C2308" s="5" t="s">
        <v>98</v>
      </c>
      <c r="D2308" s="5" t="s">
        <v>23</v>
      </c>
      <c r="E2308" s="5" t="s">
        <v>24</v>
      </c>
      <c r="F2308" s="67">
        <v>45838</v>
      </c>
      <c r="G2308" s="5">
        <v>20</v>
      </c>
      <c r="H2308" s="5">
        <v>24.73</v>
      </c>
      <c r="I2308" s="15">
        <f t="shared" si="293"/>
        <v>0.65911046511627902</v>
      </c>
      <c r="J2308" s="15">
        <f t="shared" si="294"/>
        <v>0.65911046511627902</v>
      </c>
      <c r="K2308" s="5" t="s">
        <v>25</v>
      </c>
      <c r="L2308" s="5" t="s">
        <v>25</v>
      </c>
      <c r="M2308" s="5">
        <f t="shared" si="286"/>
        <v>2025</v>
      </c>
      <c r="N2308" s="5" t="str">
        <f t="shared" si="287"/>
        <v>Enero</v>
      </c>
      <c r="O2308" s="6" t="str">
        <f t="shared" si="288"/>
        <v>2025-1</v>
      </c>
      <c r="P2308" s="16">
        <v>0</v>
      </c>
      <c r="Q2308" s="16">
        <v>1</v>
      </c>
      <c r="R2308" s="5">
        <v>0</v>
      </c>
      <c r="S2308" s="5" t="s">
        <v>34</v>
      </c>
      <c r="T2308" s="5" t="str">
        <f t="shared" si="285"/>
        <v>218-2025-01-31</v>
      </c>
    </row>
    <row r="2309" spans="1:20" x14ac:dyDescent="0.3">
      <c r="A2309" s="25">
        <v>218</v>
      </c>
      <c r="B2309" s="5" t="s">
        <v>157</v>
      </c>
      <c r="C2309" s="5" t="s">
        <v>98</v>
      </c>
      <c r="D2309" s="5" t="s">
        <v>23</v>
      </c>
      <c r="E2309" s="5" t="s">
        <v>62</v>
      </c>
      <c r="F2309" s="67">
        <v>45688</v>
      </c>
      <c r="G2309" s="5">
        <v>172000</v>
      </c>
      <c r="H2309" s="9">
        <v>113367</v>
      </c>
      <c r="I2309" s="15">
        <f t="shared" si="293"/>
        <v>0.8532290116279071</v>
      </c>
      <c r="J2309" s="15">
        <f t="shared" si="294"/>
        <v>0.8532290116279071</v>
      </c>
      <c r="K2309" s="5" t="s">
        <v>158</v>
      </c>
      <c r="L2309" s="5" t="s">
        <v>158</v>
      </c>
      <c r="M2309" s="5">
        <f t="shared" si="286"/>
        <v>2025</v>
      </c>
      <c r="N2309" s="5" t="str">
        <f t="shared" si="287"/>
        <v>Febrero</v>
      </c>
      <c r="O2309" s="6" t="str">
        <f t="shared" si="288"/>
        <v>2025-1</v>
      </c>
      <c r="P2309" s="16">
        <v>0</v>
      </c>
      <c r="Q2309" s="16">
        <v>1</v>
      </c>
      <c r="R2309" s="5">
        <v>0</v>
      </c>
      <c r="S2309" s="5" t="s">
        <v>34</v>
      </c>
      <c r="T2309" s="5" t="str">
        <f t="shared" ref="T2309:T2372" si="295">A2310&amp;"-"&amp;YEAR(F2310)&amp;"-"&amp;IF(LEN(MONTH(F2310))=1,"0"&amp;MONTH(F2310),MONTH(F2310))&amp;"-"&amp;DAY(F2310)</f>
        <v>218-2025-02-28</v>
      </c>
    </row>
    <row r="2310" spans="1:20" x14ac:dyDescent="0.3">
      <c r="A2310" s="25">
        <v>218</v>
      </c>
      <c r="B2310" s="5" t="s">
        <v>157</v>
      </c>
      <c r="C2310" s="5" t="s">
        <v>98</v>
      </c>
      <c r="D2310" s="5" t="s">
        <v>23</v>
      </c>
      <c r="E2310" s="5" t="s">
        <v>62</v>
      </c>
      <c r="F2310" s="67">
        <v>45716</v>
      </c>
      <c r="G2310" s="5">
        <v>172000</v>
      </c>
      <c r="H2310" s="9">
        <v>146755.39000000001</v>
      </c>
      <c r="I2310" s="15">
        <f t="shared" si="293"/>
        <v>0.90095034883720926</v>
      </c>
      <c r="J2310" s="15">
        <f t="shared" si="294"/>
        <v>0.90095034883720926</v>
      </c>
      <c r="K2310" s="5" t="s">
        <v>158</v>
      </c>
      <c r="L2310" s="5" t="s">
        <v>158</v>
      </c>
      <c r="M2310" s="5">
        <f t="shared" si="286"/>
        <v>2025</v>
      </c>
      <c r="N2310" s="5" t="str">
        <f t="shared" si="287"/>
        <v>Marzo</v>
      </c>
      <c r="O2310" s="6" t="str">
        <f t="shared" si="288"/>
        <v>2025-1</v>
      </c>
      <c r="P2310" s="16">
        <v>0</v>
      </c>
      <c r="Q2310" s="16">
        <v>1</v>
      </c>
      <c r="R2310" s="5">
        <v>0</v>
      </c>
      <c r="S2310" s="5" t="s">
        <v>34</v>
      </c>
      <c r="T2310" s="5" t="str">
        <f t="shared" si="295"/>
        <v>218-2025-03-31</v>
      </c>
    </row>
    <row r="2311" spans="1:20" x14ac:dyDescent="0.3">
      <c r="A2311" s="25">
        <v>218</v>
      </c>
      <c r="B2311" s="5" t="s">
        <v>157</v>
      </c>
      <c r="C2311" s="5" t="s">
        <v>98</v>
      </c>
      <c r="D2311" s="5" t="s">
        <v>23</v>
      </c>
      <c r="E2311" s="5" t="s">
        <v>62</v>
      </c>
      <c r="F2311" s="67">
        <v>45747</v>
      </c>
      <c r="G2311" s="5">
        <v>172000</v>
      </c>
      <c r="H2311" s="9">
        <v>154963.46</v>
      </c>
      <c r="I2311" s="15">
        <f t="shared" si="293"/>
        <v>0.8045921511627907</v>
      </c>
      <c r="J2311" s="15">
        <f t="shared" si="294"/>
        <v>0.8045921511627907</v>
      </c>
      <c r="K2311" s="5" t="s">
        <v>158</v>
      </c>
      <c r="L2311" s="5" t="s">
        <v>158</v>
      </c>
      <c r="M2311" s="5">
        <f t="shared" si="286"/>
        <v>2025</v>
      </c>
      <c r="N2311" s="5" t="str">
        <f t="shared" si="287"/>
        <v>Abril</v>
      </c>
      <c r="O2311" s="6" t="str">
        <f t="shared" si="288"/>
        <v>2025-1</v>
      </c>
      <c r="P2311" s="16">
        <v>0</v>
      </c>
      <c r="Q2311" s="16">
        <v>1</v>
      </c>
      <c r="R2311" s="5">
        <v>0</v>
      </c>
      <c r="S2311" s="5" t="s">
        <v>34</v>
      </c>
      <c r="T2311" s="5" t="str">
        <f t="shared" si="295"/>
        <v>218-2025-04-30</v>
      </c>
    </row>
    <row r="2312" spans="1:20" x14ac:dyDescent="0.3">
      <c r="A2312" s="25">
        <v>218</v>
      </c>
      <c r="B2312" s="5" t="s">
        <v>157</v>
      </c>
      <c r="C2312" s="5" t="s">
        <v>98</v>
      </c>
      <c r="D2312" s="5" t="s">
        <v>23</v>
      </c>
      <c r="E2312" s="5" t="s">
        <v>62</v>
      </c>
      <c r="F2312" s="67">
        <v>45777</v>
      </c>
      <c r="G2312" s="5">
        <v>172000</v>
      </c>
      <c r="H2312" s="9">
        <v>138389.85</v>
      </c>
      <c r="I2312" s="15">
        <f t="shared" si="293"/>
        <v>1</v>
      </c>
      <c r="J2312" s="15">
        <f t="shared" si="294"/>
        <v>1</v>
      </c>
      <c r="K2312" s="5" t="s">
        <v>158</v>
      </c>
      <c r="L2312" s="5" t="s">
        <v>158</v>
      </c>
      <c r="M2312" s="5">
        <f t="shared" si="286"/>
        <v>2025</v>
      </c>
      <c r="N2312" s="5" t="str">
        <f t="shared" si="287"/>
        <v>Enero</v>
      </c>
      <c r="O2312" s="6" t="str">
        <f t="shared" si="288"/>
        <v>2025-1</v>
      </c>
      <c r="P2312" s="16">
        <v>0</v>
      </c>
      <c r="Q2312" s="16">
        <v>1</v>
      </c>
      <c r="R2312" s="5">
        <v>0</v>
      </c>
      <c r="S2312" s="5" t="s">
        <v>34</v>
      </c>
      <c r="T2312" s="5" t="str">
        <f t="shared" si="295"/>
        <v>225-2025-01-31</v>
      </c>
    </row>
    <row r="2313" spans="1:20" x14ac:dyDescent="0.3">
      <c r="A2313" s="25">
        <v>225</v>
      </c>
      <c r="B2313" s="5" t="s">
        <v>165</v>
      </c>
      <c r="C2313" s="5" t="s">
        <v>98</v>
      </c>
      <c r="D2313" s="5" t="s">
        <v>23</v>
      </c>
      <c r="E2313" s="5" t="s">
        <v>24</v>
      </c>
      <c r="F2313" s="6">
        <v>45688</v>
      </c>
      <c r="G2313" s="5">
        <v>100</v>
      </c>
      <c r="H2313" s="5">
        <v>100</v>
      </c>
      <c r="I2313" s="15">
        <f t="shared" si="293"/>
        <v>1</v>
      </c>
      <c r="J2313" s="15">
        <f t="shared" si="294"/>
        <v>1</v>
      </c>
      <c r="K2313" s="5" t="s">
        <v>25</v>
      </c>
      <c r="L2313" s="5" t="s">
        <v>25</v>
      </c>
      <c r="M2313" s="5">
        <f t="shared" si="286"/>
        <v>2025</v>
      </c>
      <c r="N2313" s="5" t="str">
        <f t="shared" si="287"/>
        <v>Febrero</v>
      </c>
      <c r="O2313" s="6" t="str">
        <f t="shared" si="288"/>
        <v>2025-1</v>
      </c>
      <c r="P2313" s="16">
        <v>0</v>
      </c>
      <c r="Q2313" s="16">
        <v>0</v>
      </c>
      <c r="R2313" s="5">
        <v>0</v>
      </c>
      <c r="S2313" s="5" t="s">
        <v>34</v>
      </c>
      <c r="T2313" s="5" t="str">
        <f t="shared" si="295"/>
        <v>225-2025-02-28</v>
      </c>
    </row>
    <row r="2314" spans="1:20" x14ac:dyDescent="0.3">
      <c r="A2314" s="25">
        <v>225</v>
      </c>
      <c r="B2314" s="5" t="s">
        <v>165</v>
      </c>
      <c r="C2314" s="5" t="s">
        <v>98</v>
      </c>
      <c r="D2314" s="5" t="s">
        <v>23</v>
      </c>
      <c r="E2314" s="5" t="s">
        <v>24</v>
      </c>
      <c r="F2314" s="6">
        <v>45716</v>
      </c>
      <c r="G2314" s="5">
        <v>100</v>
      </c>
      <c r="H2314" s="5">
        <v>100</v>
      </c>
      <c r="I2314" s="15">
        <f t="shared" si="293"/>
        <v>1</v>
      </c>
      <c r="J2314" s="15">
        <f t="shared" si="294"/>
        <v>1</v>
      </c>
      <c r="K2314" s="5" t="s">
        <v>25</v>
      </c>
      <c r="L2314" s="5" t="s">
        <v>25</v>
      </c>
      <c r="M2314" s="5">
        <f t="shared" si="286"/>
        <v>2025</v>
      </c>
      <c r="N2314" s="5" t="str">
        <f t="shared" si="287"/>
        <v>Marzo</v>
      </c>
      <c r="O2314" s="6" t="str">
        <f t="shared" si="288"/>
        <v>2025-1</v>
      </c>
      <c r="P2314" s="16">
        <v>0</v>
      </c>
      <c r="Q2314" s="16">
        <v>0</v>
      </c>
      <c r="R2314" s="5">
        <v>0</v>
      </c>
      <c r="S2314" s="5" t="s">
        <v>34</v>
      </c>
      <c r="T2314" s="5" t="str">
        <f t="shared" si="295"/>
        <v>225-2025-03-31</v>
      </c>
    </row>
    <row r="2315" spans="1:20" x14ac:dyDescent="0.3">
      <c r="A2315" s="25">
        <v>225</v>
      </c>
      <c r="B2315" s="5" t="s">
        <v>165</v>
      </c>
      <c r="C2315" s="5" t="s">
        <v>98</v>
      </c>
      <c r="D2315" s="5" t="s">
        <v>23</v>
      </c>
      <c r="E2315" s="5" t="s">
        <v>24</v>
      </c>
      <c r="F2315" s="6">
        <v>45747</v>
      </c>
      <c r="G2315" s="5">
        <v>100</v>
      </c>
      <c r="H2315" s="5">
        <v>100</v>
      </c>
      <c r="I2315" s="15">
        <f t="shared" si="293"/>
        <v>1</v>
      </c>
      <c r="J2315" s="15">
        <f t="shared" si="294"/>
        <v>1</v>
      </c>
      <c r="K2315" s="5" t="s">
        <v>25</v>
      </c>
      <c r="L2315" s="5" t="s">
        <v>25</v>
      </c>
      <c r="M2315" s="5">
        <f t="shared" si="286"/>
        <v>2025</v>
      </c>
      <c r="N2315" s="5" t="str">
        <f t="shared" si="287"/>
        <v>Abril</v>
      </c>
      <c r="O2315" s="6" t="str">
        <f t="shared" si="288"/>
        <v>2025-1</v>
      </c>
      <c r="P2315" s="16">
        <v>0</v>
      </c>
      <c r="Q2315" s="16">
        <v>0</v>
      </c>
      <c r="R2315" s="5">
        <v>0</v>
      </c>
      <c r="S2315" s="5" t="s">
        <v>34</v>
      </c>
      <c r="T2315" s="5" t="str">
        <f t="shared" si="295"/>
        <v>225-2025-04-30</v>
      </c>
    </row>
    <row r="2316" spans="1:20" x14ac:dyDescent="0.3">
      <c r="A2316" s="25">
        <v>225</v>
      </c>
      <c r="B2316" s="5" t="s">
        <v>165</v>
      </c>
      <c r="C2316" s="5" t="s">
        <v>98</v>
      </c>
      <c r="D2316" s="5" t="s">
        <v>23</v>
      </c>
      <c r="E2316" s="5" t="s">
        <v>24</v>
      </c>
      <c r="F2316" s="6">
        <v>45777</v>
      </c>
      <c r="G2316" s="5">
        <v>100</v>
      </c>
      <c r="H2316" s="5">
        <v>100</v>
      </c>
      <c r="I2316" s="15">
        <f t="shared" ref="I2316:I2335" si="296">IFERROR(IF((H2317/G2317)&gt;1.3,1.3,H2317/G2317),"")</f>
        <v>1</v>
      </c>
      <c r="J2316" s="15">
        <f t="shared" ref="J2316:J2335" si="297">IFERROR(IF((H2317/G2317)&gt;H2317/G2317,1.3,H2317/G2317),"")</f>
        <v>1</v>
      </c>
      <c r="K2316" s="5" t="s">
        <v>25</v>
      </c>
      <c r="L2316" s="5" t="s">
        <v>25</v>
      </c>
      <c r="M2316" s="5">
        <f t="shared" si="286"/>
        <v>2025</v>
      </c>
      <c r="N2316" s="5" t="str">
        <f t="shared" si="287"/>
        <v>Mayo</v>
      </c>
      <c r="O2316" s="6" t="str">
        <f t="shared" si="288"/>
        <v>2025-1</v>
      </c>
      <c r="P2316" s="16">
        <v>0</v>
      </c>
      <c r="Q2316" s="16">
        <v>0</v>
      </c>
      <c r="R2316" s="5">
        <v>0</v>
      </c>
      <c r="S2316" s="5" t="s">
        <v>34</v>
      </c>
      <c r="T2316" s="5" t="str">
        <f t="shared" si="295"/>
        <v>225-2025-05-31</v>
      </c>
    </row>
    <row r="2317" spans="1:20" x14ac:dyDescent="0.3">
      <c r="A2317" s="25">
        <v>225</v>
      </c>
      <c r="B2317" s="5" t="s">
        <v>165</v>
      </c>
      <c r="C2317" s="5" t="s">
        <v>98</v>
      </c>
      <c r="D2317" s="5" t="s">
        <v>23</v>
      </c>
      <c r="E2317" s="5" t="s">
        <v>24</v>
      </c>
      <c r="F2317" s="6">
        <v>45808</v>
      </c>
      <c r="G2317" s="5">
        <v>100</v>
      </c>
      <c r="H2317" s="5">
        <v>100</v>
      </c>
      <c r="I2317" s="15">
        <f t="shared" si="296"/>
        <v>1</v>
      </c>
      <c r="J2317" s="15">
        <f t="shared" si="297"/>
        <v>1</v>
      </c>
      <c r="K2317" s="5" t="s">
        <v>25</v>
      </c>
      <c r="L2317" s="5" t="s">
        <v>25</v>
      </c>
      <c r="M2317" s="5">
        <f t="shared" si="286"/>
        <v>2025</v>
      </c>
      <c r="N2317" s="5" t="str">
        <f t="shared" si="287"/>
        <v>Junio</v>
      </c>
      <c r="O2317" s="6" t="str">
        <f t="shared" si="288"/>
        <v>2025-1</v>
      </c>
      <c r="P2317" s="16">
        <v>0</v>
      </c>
      <c r="Q2317" s="16">
        <v>0</v>
      </c>
      <c r="R2317" s="5">
        <v>0</v>
      </c>
      <c r="S2317" s="5" t="s">
        <v>34</v>
      </c>
      <c r="T2317" s="5" t="str">
        <f t="shared" si="295"/>
        <v>225-2025-06-30</v>
      </c>
    </row>
    <row r="2318" spans="1:20" x14ac:dyDescent="0.3">
      <c r="A2318" s="25">
        <v>225</v>
      </c>
      <c r="B2318" s="5" t="s">
        <v>165</v>
      </c>
      <c r="C2318" s="5" t="s">
        <v>98</v>
      </c>
      <c r="D2318" s="5" t="s">
        <v>23</v>
      </c>
      <c r="E2318" s="5" t="s">
        <v>24</v>
      </c>
      <c r="F2318" s="6">
        <v>45838</v>
      </c>
      <c r="G2318" s="5">
        <v>100</v>
      </c>
      <c r="H2318" s="5">
        <v>100</v>
      </c>
      <c r="I2318" s="15">
        <f t="shared" si="296"/>
        <v>0.83329999999999993</v>
      </c>
      <c r="J2318" s="15">
        <f t="shared" si="297"/>
        <v>0.83329999999999993</v>
      </c>
      <c r="K2318" s="5" t="s">
        <v>25</v>
      </c>
      <c r="L2318" s="5" t="s">
        <v>25</v>
      </c>
      <c r="M2318" s="5">
        <f t="shared" si="286"/>
        <v>2025</v>
      </c>
      <c r="N2318" s="5" t="str">
        <f t="shared" si="287"/>
        <v>Marzo</v>
      </c>
      <c r="O2318" s="6" t="str">
        <f t="shared" si="288"/>
        <v>2025-1</v>
      </c>
      <c r="P2318" s="16">
        <v>0</v>
      </c>
      <c r="Q2318" s="16">
        <v>0</v>
      </c>
      <c r="R2318" s="5">
        <v>0</v>
      </c>
      <c r="S2318" s="5" t="s">
        <v>34</v>
      </c>
      <c r="T2318" s="5" t="str">
        <f t="shared" si="295"/>
        <v>518-2025-03-31</v>
      </c>
    </row>
    <row r="2319" spans="1:20" x14ac:dyDescent="0.3">
      <c r="A2319" s="25">
        <v>518</v>
      </c>
      <c r="B2319" s="5" t="s">
        <v>67</v>
      </c>
      <c r="C2319" s="5" t="s">
        <v>68</v>
      </c>
      <c r="D2319" s="5" t="s">
        <v>69</v>
      </c>
      <c r="E2319" s="5" t="s">
        <v>24</v>
      </c>
      <c r="F2319" s="6">
        <v>45747</v>
      </c>
      <c r="G2319" s="5">
        <v>100</v>
      </c>
      <c r="H2319" s="10">
        <v>83.33</v>
      </c>
      <c r="I2319" s="15">
        <f t="shared" si="296"/>
        <v>0.875</v>
      </c>
      <c r="J2319" s="15">
        <f t="shared" si="297"/>
        <v>0.875</v>
      </c>
      <c r="K2319" s="5" t="s">
        <v>25</v>
      </c>
      <c r="L2319" s="5" t="s">
        <v>25</v>
      </c>
      <c r="M2319" s="5">
        <f t="shared" si="286"/>
        <v>2025</v>
      </c>
      <c r="N2319" s="5" t="str">
        <f t="shared" si="287"/>
        <v>Junio</v>
      </c>
      <c r="O2319" s="6" t="str">
        <f t="shared" si="288"/>
        <v>2025-2</v>
      </c>
      <c r="P2319" s="16">
        <v>0</v>
      </c>
      <c r="Q2319" s="16">
        <v>0</v>
      </c>
      <c r="R2319" s="5">
        <v>0</v>
      </c>
      <c r="S2319" s="5" t="s">
        <v>29</v>
      </c>
      <c r="T2319" s="5" t="str">
        <f t="shared" si="295"/>
        <v>518-2025-06-30</v>
      </c>
    </row>
    <row r="2320" spans="1:20" x14ac:dyDescent="0.3">
      <c r="A2320" s="25">
        <v>518</v>
      </c>
      <c r="B2320" s="5" t="s">
        <v>67</v>
      </c>
      <c r="C2320" s="5" t="s">
        <v>68</v>
      </c>
      <c r="D2320" s="5" t="s">
        <v>69</v>
      </c>
      <c r="E2320" s="5" t="s">
        <v>24</v>
      </c>
      <c r="F2320" s="6">
        <v>45838</v>
      </c>
      <c r="G2320" s="5">
        <v>100</v>
      </c>
      <c r="H2320" s="10">
        <v>87.5</v>
      </c>
      <c r="I2320" s="15">
        <f t="shared" si="296"/>
        <v>1</v>
      </c>
      <c r="J2320" s="15">
        <f t="shared" si="297"/>
        <v>1</v>
      </c>
      <c r="K2320" s="5" t="s">
        <v>25</v>
      </c>
      <c r="L2320" s="5" t="s">
        <v>25</v>
      </c>
      <c r="M2320" s="5">
        <f t="shared" si="286"/>
        <v>2025</v>
      </c>
      <c r="N2320" s="5" t="str">
        <f t="shared" si="287"/>
        <v>Julio</v>
      </c>
      <c r="O2320" s="6" t="str">
        <f t="shared" si="288"/>
        <v>2025-1</v>
      </c>
      <c r="P2320" s="16">
        <v>0</v>
      </c>
      <c r="Q2320" s="16">
        <v>0</v>
      </c>
      <c r="R2320" s="5">
        <v>0</v>
      </c>
      <c r="S2320" s="5" t="s">
        <v>29</v>
      </c>
      <c r="T2320" s="5" t="str">
        <f t="shared" si="295"/>
        <v>225-2025-07-31</v>
      </c>
    </row>
    <row r="2321" spans="1:20" x14ac:dyDescent="0.3">
      <c r="A2321" s="25">
        <v>225</v>
      </c>
      <c r="B2321" s="5" t="s">
        <v>165</v>
      </c>
      <c r="C2321" s="5" t="s">
        <v>98</v>
      </c>
      <c r="D2321" s="5" t="s">
        <v>23</v>
      </c>
      <c r="E2321" s="5" t="s">
        <v>24</v>
      </c>
      <c r="F2321" s="6">
        <v>45869</v>
      </c>
      <c r="G2321" s="5">
        <v>100</v>
      </c>
      <c r="H2321" s="5">
        <v>100</v>
      </c>
      <c r="I2321" s="15">
        <f t="shared" si="296"/>
        <v>1.3</v>
      </c>
      <c r="J2321" s="15">
        <f t="shared" si="297"/>
        <v>1.5</v>
      </c>
      <c r="K2321" s="5" t="s">
        <v>25</v>
      </c>
      <c r="L2321" s="5" t="s">
        <v>25</v>
      </c>
      <c r="M2321" s="5">
        <f t="shared" si="286"/>
        <v>2025</v>
      </c>
      <c r="N2321" s="5" t="str">
        <f t="shared" si="287"/>
        <v>Junio</v>
      </c>
      <c r="O2321" s="6" t="str">
        <f t="shared" si="288"/>
        <v>2025-1</v>
      </c>
      <c r="P2321" s="16">
        <v>0</v>
      </c>
      <c r="Q2321" s="16">
        <v>0</v>
      </c>
      <c r="R2321" s="5">
        <v>0</v>
      </c>
      <c r="S2321" s="5" t="s">
        <v>34</v>
      </c>
      <c r="T2321" s="5" t="str">
        <f t="shared" si="295"/>
        <v>273-2025-06-30</v>
      </c>
    </row>
    <row r="2322" spans="1:20" x14ac:dyDescent="0.3">
      <c r="A2322" s="5">
        <v>273</v>
      </c>
      <c r="B2322" s="5" t="s">
        <v>221</v>
      </c>
      <c r="C2322" s="5" t="s">
        <v>222</v>
      </c>
      <c r="D2322" s="5" t="s">
        <v>54</v>
      </c>
      <c r="E2322" s="5" t="s">
        <v>24</v>
      </c>
      <c r="F2322" s="6">
        <v>45838</v>
      </c>
      <c r="G2322" s="5">
        <v>2</v>
      </c>
      <c r="H2322" s="5">
        <v>3</v>
      </c>
      <c r="I2322" s="15">
        <f t="shared" si="296"/>
        <v>1.0392592592592593</v>
      </c>
      <c r="J2322" s="15">
        <f t="shared" si="297"/>
        <v>1.0392592592592593</v>
      </c>
      <c r="K2322" s="5" t="s">
        <v>55</v>
      </c>
      <c r="L2322" s="5" t="s">
        <v>55</v>
      </c>
      <c r="M2322" s="5">
        <f t="shared" si="286"/>
        <v>2025</v>
      </c>
      <c r="N2322" s="5" t="str">
        <f t="shared" si="287"/>
        <v>Junio</v>
      </c>
      <c r="O2322" s="6" t="str">
        <f t="shared" si="288"/>
        <v>2025-1</v>
      </c>
      <c r="P2322" s="5">
        <v>0</v>
      </c>
      <c r="Q2322" s="5">
        <v>0</v>
      </c>
      <c r="R2322" s="5">
        <v>0</v>
      </c>
      <c r="S2322" s="5" t="s">
        <v>26</v>
      </c>
      <c r="T2322" s="5" t="str">
        <f t="shared" si="295"/>
        <v>276-2025-06-30</v>
      </c>
    </row>
    <row r="2323" spans="1:20" x14ac:dyDescent="0.3">
      <c r="A2323" s="25">
        <v>276</v>
      </c>
      <c r="B2323" s="5" t="s">
        <v>226</v>
      </c>
      <c r="C2323" s="5" t="s">
        <v>227</v>
      </c>
      <c r="D2323" s="5" t="s">
        <v>54</v>
      </c>
      <c r="E2323" s="5" t="s">
        <v>62</v>
      </c>
      <c r="F2323" s="6">
        <v>45838</v>
      </c>
      <c r="G2323" s="5">
        <v>81</v>
      </c>
      <c r="H2323" s="10">
        <v>84.18</v>
      </c>
      <c r="I2323" s="15">
        <f t="shared" si="296"/>
        <v>1.0130434782608697</v>
      </c>
      <c r="J2323" s="15">
        <f t="shared" si="297"/>
        <v>1.0130434782608697</v>
      </c>
      <c r="K2323" s="5" t="s">
        <v>55</v>
      </c>
      <c r="L2323" s="5" t="s">
        <v>91</v>
      </c>
      <c r="M2323" s="5">
        <f t="shared" si="286"/>
        <v>2025</v>
      </c>
      <c r="N2323" s="5" t="str">
        <f t="shared" si="287"/>
        <v>Junio</v>
      </c>
      <c r="O2323" s="6" t="str">
        <f t="shared" si="288"/>
        <v>2025-1</v>
      </c>
      <c r="P2323" s="16">
        <v>0</v>
      </c>
      <c r="Q2323" s="16">
        <v>1</v>
      </c>
      <c r="R2323" s="5">
        <v>1</v>
      </c>
      <c r="S2323" s="5" t="s">
        <v>26</v>
      </c>
      <c r="T2323" s="5" t="str">
        <f t="shared" si="295"/>
        <v>283-2025-06-30</v>
      </c>
    </row>
    <row r="2324" spans="1:20" x14ac:dyDescent="0.3">
      <c r="A2324" s="25">
        <v>283</v>
      </c>
      <c r="B2324" s="5" t="s">
        <v>234</v>
      </c>
      <c r="C2324" s="5" t="s">
        <v>227</v>
      </c>
      <c r="D2324" s="5" t="s">
        <v>54</v>
      </c>
      <c r="E2324" s="5" t="s">
        <v>24</v>
      </c>
      <c r="F2324" s="6">
        <v>45838</v>
      </c>
      <c r="G2324" s="5">
        <v>4.5999999999999996</v>
      </c>
      <c r="H2324" s="10">
        <v>4.66</v>
      </c>
      <c r="I2324" s="15">
        <f t="shared" si="296"/>
        <v>1</v>
      </c>
      <c r="J2324" s="15">
        <f t="shared" si="297"/>
        <v>1</v>
      </c>
      <c r="K2324" s="5" t="s">
        <v>91</v>
      </c>
      <c r="L2324" s="5" t="s">
        <v>91</v>
      </c>
      <c r="M2324" s="5">
        <f t="shared" ref="M2324:M2387" si="298">YEAR(F2325)</f>
        <v>2025</v>
      </c>
      <c r="N2324" s="5" t="str">
        <f t="shared" ref="N2324:N2387" si="299">PROPER(TEXT(F2325,"mmmm"))</f>
        <v>Junio</v>
      </c>
      <c r="O2324" s="6" t="str">
        <f t="shared" ref="O2324:O2387" si="300">IF(OR(N2325="Enero",N2325="Febrero",N2325="Marzo",N2325="Abril",N2325="Mayo",N2325="Junio"),M2325&amp;"-1",IF(OR(N2325="Julio",N2325="Agosto",N2325="Septiembre",N2325="Octubre",N2325="Noviembre",N2325="Diciembre"),M2325&amp;"-2"))</f>
        <v>2025-1</v>
      </c>
      <c r="P2324" s="16">
        <v>1</v>
      </c>
      <c r="Q2324" s="16">
        <v>2</v>
      </c>
      <c r="R2324" s="5">
        <v>0</v>
      </c>
      <c r="S2324" s="5" t="s">
        <v>26</v>
      </c>
      <c r="T2324" s="5" t="str">
        <f t="shared" si="295"/>
        <v>323-2025-06-30</v>
      </c>
    </row>
    <row r="2325" spans="1:20" x14ac:dyDescent="0.3">
      <c r="A2325" s="37">
        <v>323</v>
      </c>
      <c r="B2325" s="5" t="s">
        <v>281</v>
      </c>
      <c r="C2325" s="5" t="s">
        <v>44</v>
      </c>
      <c r="D2325" s="5" t="s">
        <v>54</v>
      </c>
      <c r="E2325" s="5" t="s">
        <v>24</v>
      </c>
      <c r="F2325" s="6">
        <v>45838</v>
      </c>
      <c r="G2325" s="5">
        <v>1</v>
      </c>
      <c r="H2325" s="9">
        <v>1</v>
      </c>
      <c r="I2325" s="15">
        <f t="shared" si="296"/>
        <v>0.66666666666666663</v>
      </c>
      <c r="J2325" s="15">
        <f t="shared" si="297"/>
        <v>0.66666666666666663</v>
      </c>
      <c r="K2325" s="5" t="s">
        <v>55</v>
      </c>
      <c r="L2325" s="5" t="s">
        <v>55</v>
      </c>
      <c r="M2325" s="5">
        <f t="shared" si="298"/>
        <v>2025</v>
      </c>
      <c r="N2325" s="5" t="str">
        <f t="shared" si="299"/>
        <v>Junio</v>
      </c>
      <c r="O2325" s="6" t="str">
        <f t="shared" si="300"/>
        <v>2025-1</v>
      </c>
      <c r="P2325" s="16">
        <v>0</v>
      </c>
      <c r="Q2325" s="16">
        <v>0</v>
      </c>
      <c r="R2325" s="5">
        <v>1</v>
      </c>
      <c r="S2325" s="5" t="s">
        <v>26</v>
      </c>
      <c r="T2325" s="5" t="str">
        <f t="shared" si="295"/>
        <v>324-2025-06-30</v>
      </c>
    </row>
    <row r="2326" spans="1:20" x14ac:dyDescent="0.3">
      <c r="A2326" s="25">
        <v>324</v>
      </c>
      <c r="B2326" s="5" t="s">
        <v>282</v>
      </c>
      <c r="C2326" s="5" t="s">
        <v>44</v>
      </c>
      <c r="D2326" s="5" t="s">
        <v>54</v>
      </c>
      <c r="E2326" s="5" t="s">
        <v>24</v>
      </c>
      <c r="F2326" s="6">
        <v>45838</v>
      </c>
      <c r="G2326" s="5">
        <v>3</v>
      </c>
      <c r="H2326" s="10">
        <v>2</v>
      </c>
      <c r="I2326" s="15">
        <f t="shared" si="296"/>
        <v>1</v>
      </c>
      <c r="J2326" s="15">
        <f t="shared" si="297"/>
        <v>1</v>
      </c>
      <c r="K2326" s="5" t="s">
        <v>55</v>
      </c>
      <c r="L2326" s="5" t="s">
        <v>55</v>
      </c>
      <c r="M2326" s="5">
        <f t="shared" si="298"/>
        <v>2025</v>
      </c>
      <c r="N2326" s="5" t="str">
        <f t="shared" si="299"/>
        <v>Junio</v>
      </c>
      <c r="O2326" s="6" t="str">
        <f t="shared" si="300"/>
        <v>2025-1</v>
      </c>
      <c r="P2326" s="16">
        <v>0</v>
      </c>
      <c r="Q2326" s="16">
        <v>0</v>
      </c>
      <c r="R2326" s="5">
        <v>0</v>
      </c>
      <c r="S2326" s="5" t="s">
        <v>26</v>
      </c>
      <c r="T2326" s="5" t="str">
        <f t="shared" si="295"/>
        <v>325-2025-06-30</v>
      </c>
    </row>
    <row r="2327" spans="1:20" x14ac:dyDescent="0.3">
      <c r="A2327" s="41">
        <v>325</v>
      </c>
      <c r="B2327" s="5" t="s">
        <v>283</v>
      </c>
      <c r="C2327" s="5" t="s">
        <v>44</v>
      </c>
      <c r="D2327" s="5" t="s">
        <v>54</v>
      </c>
      <c r="E2327" s="5" t="s">
        <v>24</v>
      </c>
      <c r="F2327" s="6">
        <v>45838</v>
      </c>
      <c r="G2327" s="5">
        <v>8</v>
      </c>
      <c r="H2327" s="9">
        <v>8</v>
      </c>
      <c r="I2327" s="15">
        <f t="shared" si="296"/>
        <v>0.2791327913279133</v>
      </c>
      <c r="J2327" s="15">
        <f t="shared" si="297"/>
        <v>0.2791327913279133</v>
      </c>
      <c r="K2327" s="5" t="s">
        <v>55</v>
      </c>
      <c r="L2327" s="5" t="s">
        <v>55</v>
      </c>
      <c r="M2327" s="5">
        <f t="shared" si="298"/>
        <v>2025</v>
      </c>
      <c r="N2327" s="5" t="str">
        <f t="shared" si="299"/>
        <v>Junio</v>
      </c>
      <c r="O2327" s="6" t="str">
        <f t="shared" si="300"/>
        <v>2025-1</v>
      </c>
      <c r="P2327" s="16">
        <v>0</v>
      </c>
      <c r="Q2327" s="16">
        <v>0</v>
      </c>
      <c r="R2327" s="5">
        <v>1</v>
      </c>
      <c r="S2327" s="5" t="s">
        <v>26</v>
      </c>
      <c r="T2327" s="5" t="str">
        <f t="shared" si="295"/>
        <v>96-2025-06-30</v>
      </c>
    </row>
    <row r="2328" spans="1:20" x14ac:dyDescent="0.3">
      <c r="A2328" s="25">
        <v>96</v>
      </c>
      <c r="B2328" s="23" t="s">
        <v>84</v>
      </c>
      <c r="C2328" s="5" t="s">
        <v>85</v>
      </c>
      <c r="D2328" s="5" t="s">
        <v>54</v>
      </c>
      <c r="E2328" s="5" t="s">
        <v>24</v>
      </c>
      <c r="F2328" s="6">
        <v>45838</v>
      </c>
      <c r="G2328" s="5">
        <v>369</v>
      </c>
      <c r="H2328" s="5">
        <v>103</v>
      </c>
      <c r="I2328" s="15">
        <f t="shared" si="296"/>
        <v>1</v>
      </c>
      <c r="J2328" s="15">
        <f t="shared" si="297"/>
        <v>1</v>
      </c>
      <c r="K2328" s="5" t="s">
        <v>25</v>
      </c>
      <c r="L2328" s="5" t="s">
        <v>25</v>
      </c>
      <c r="M2328" s="5">
        <f t="shared" si="298"/>
        <v>2025</v>
      </c>
      <c r="N2328" s="5" t="str">
        <f t="shared" si="299"/>
        <v>Junio</v>
      </c>
      <c r="O2328" s="6" t="str">
        <f t="shared" si="300"/>
        <v>2025-1</v>
      </c>
      <c r="P2328" s="16">
        <v>0</v>
      </c>
      <c r="Q2328" s="16">
        <v>0</v>
      </c>
      <c r="R2328" s="5">
        <v>1</v>
      </c>
      <c r="S2328" s="5" t="s">
        <v>26</v>
      </c>
      <c r="T2328" s="5" t="str">
        <f t="shared" si="295"/>
        <v>473-2025-06-30</v>
      </c>
    </row>
    <row r="2329" spans="1:20" x14ac:dyDescent="0.3">
      <c r="A2329" s="25">
        <v>473</v>
      </c>
      <c r="B2329" s="5" t="s">
        <v>445</v>
      </c>
      <c r="C2329" s="5" t="s">
        <v>22</v>
      </c>
      <c r="D2329" s="5" t="s">
        <v>54</v>
      </c>
      <c r="E2329" s="5" t="s">
        <v>24</v>
      </c>
      <c r="F2329" s="6">
        <v>45838</v>
      </c>
      <c r="G2329" s="32">
        <v>72</v>
      </c>
      <c r="H2329" s="87">
        <v>72</v>
      </c>
      <c r="I2329" s="15">
        <f t="shared" si="296"/>
        <v>1</v>
      </c>
      <c r="J2329" s="15">
        <f t="shared" si="297"/>
        <v>1</v>
      </c>
      <c r="K2329" s="5" t="s">
        <v>55</v>
      </c>
      <c r="L2329" s="5" t="s">
        <v>55</v>
      </c>
      <c r="M2329" s="5">
        <f t="shared" si="298"/>
        <v>2025</v>
      </c>
      <c r="N2329" s="5" t="str">
        <f t="shared" si="299"/>
        <v>Junio</v>
      </c>
      <c r="O2329" s="6" t="str">
        <f t="shared" si="300"/>
        <v>2025-1</v>
      </c>
      <c r="P2329" s="16">
        <v>0</v>
      </c>
      <c r="Q2329" s="16">
        <v>0</v>
      </c>
      <c r="R2329" s="5">
        <v>1</v>
      </c>
      <c r="S2329" s="5" t="s">
        <v>26</v>
      </c>
      <c r="T2329" s="5" t="str">
        <f t="shared" si="295"/>
        <v>476-2025-06-30</v>
      </c>
    </row>
    <row r="2330" spans="1:20" x14ac:dyDescent="0.3">
      <c r="A2330" s="25">
        <v>476</v>
      </c>
      <c r="B2330" s="5" t="s">
        <v>450</v>
      </c>
      <c r="C2330" s="5" t="s">
        <v>22</v>
      </c>
      <c r="D2330" s="5" t="s">
        <v>54</v>
      </c>
      <c r="E2330" s="5" t="s">
        <v>24</v>
      </c>
      <c r="F2330" s="6">
        <v>45838</v>
      </c>
      <c r="G2330" s="5">
        <v>6</v>
      </c>
      <c r="H2330" s="10">
        <v>6</v>
      </c>
      <c r="I2330" s="15">
        <f t="shared" si="296"/>
        <v>1.034516129032258</v>
      </c>
      <c r="J2330" s="15">
        <f t="shared" si="297"/>
        <v>1.034516129032258</v>
      </c>
      <c r="K2330" s="5" t="s">
        <v>55</v>
      </c>
      <c r="L2330" s="5" t="s">
        <v>55</v>
      </c>
      <c r="M2330" s="5">
        <f t="shared" si="298"/>
        <v>2025</v>
      </c>
      <c r="N2330" s="5" t="str">
        <f t="shared" si="299"/>
        <v>Junio</v>
      </c>
      <c r="O2330" s="6" t="str">
        <f t="shared" si="300"/>
        <v>2025-1</v>
      </c>
      <c r="P2330" s="16">
        <v>0</v>
      </c>
      <c r="Q2330" s="16">
        <v>0</v>
      </c>
      <c r="R2330" s="5">
        <v>0</v>
      </c>
      <c r="S2330" s="5" t="s">
        <v>26</v>
      </c>
      <c r="T2330" s="5" t="str">
        <f t="shared" si="295"/>
        <v>193-2025-06-30</v>
      </c>
    </row>
    <row r="2331" spans="1:20" x14ac:dyDescent="0.3">
      <c r="A2331" s="25">
        <v>193</v>
      </c>
      <c r="B2331" s="5" t="s">
        <v>135</v>
      </c>
      <c r="C2331" s="5" t="s">
        <v>53</v>
      </c>
      <c r="D2331" s="5" t="s">
        <v>54</v>
      </c>
      <c r="E2331" s="5" t="s">
        <v>24</v>
      </c>
      <c r="F2331" s="6">
        <v>45838</v>
      </c>
      <c r="G2331" s="5">
        <v>93</v>
      </c>
      <c r="H2331" s="10">
        <v>96.21</v>
      </c>
      <c r="I2331" s="15">
        <f t="shared" si="296"/>
        <v>0.88888888888888884</v>
      </c>
      <c r="J2331" s="15">
        <f t="shared" si="297"/>
        <v>0.88888888888888884</v>
      </c>
      <c r="K2331" s="5" t="s">
        <v>25</v>
      </c>
      <c r="L2331" s="5" t="s">
        <v>25</v>
      </c>
      <c r="M2331" s="5">
        <f t="shared" si="298"/>
        <v>2025</v>
      </c>
      <c r="N2331" s="5" t="str">
        <f t="shared" si="299"/>
        <v>Febrero</v>
      </c>
      <c r="O2331" s="6" t="str">
        <f t="shared" si="300"/>
        <v>2025-1</v>
      </c>
      <c r="P2331" s="16">
        <v>1</v>
      </c>
      <c r="Q2331" s="16">
        <v>1</v>
      </c>
      <c r="R2331" s="5">
        <v>0</v>
      </c>
      <c r="S2331" s="5" t="s">
        <v>51</v>
      </c>
      <c r="T2331" s="5" t="str">
        <f t="shared" si="295"/>
        <v>290-2025-02-28</v>
      </c>
    </row>
    <row r="2332" spans="1:20" x14ac:dyDescent="0.3">
      <c r="A2332" s="25">
        <v>290</v>
      </c>
      <c r="B2332" s="5" t="s">
        <v>240</v>
      </c>
      <c r="C2332" s="5" t="s">
        <v>31</v>
      </c>
      <c r="D2332" s="5" t="s">
        <v>69</v>
      </c>
      <c r="E2332" s="5" t="s">
        <v>24</v>
      </c>
      <c r="F2332" s="6">
        <v>45716</v>
      </c>
      <c r="G2332" s="5">
        <v>90</v>
      </c>
      <c r="H2332" s="10">
        <v>80</v>
      </c>
      <c r="I2332" s="15">
        <f t="shared" si="296"/>
        <v>1.1111111111111112</v>
      </c>
      <c r="J2332" s="15">
        <f t="shared" si="297"/>
        <v>1.1111111111111112</v>
      </c>
      <c r="K2332" s="5" t="s">
        <v>25</v>
      </c>
      <c r="L2332" s="5" t="s">
        <v>25</v>
      </c>
      <c r="M2332" s="5">
        <f t="shared" si="298"/>
        <v>2025</v>
      </c>
      <c r="N2332" s="5" t="str">
        <f t="shared" si="299"/>
        <v>Abril</v>
      </c>
      <c r="O2332" s="6" t="str">
        <f t="shared" si="300"/>
        <v>2025-1</v>
      </c>
      <c r="P2332" s="16">
        <v>0</v>
      </c>
      <c r="Q2332" s="16">
        <v>0</v>
      </c>
      <c r="R2332" s="5">
        <v>0</v>
      </c>
      <c r="S2332" s="5" t="s">
        <v>29</v>
      </c>
      <c r="T2332" s="5" t="str">
        <f t="shared" si="295"/>
        <v>290-2025-04-30</v>
      </c>
    </row>
    <row r="2333" spans="1:20" x14ac:dyDescent="0.3">
      <c r="A2333" s="25">
        <v>290</v>
      </c>
      <c r="B2333" s="5" t="s">
        <v>240</v>
      </c>
      <c r="C2333" s="5" t="s">
        <v>31</v>
      </c>
      <c r="D2333" s="5" t="s">
        <v>69</v>
      </c>
      <c r="E2333" s="5" t="s">
        <v>24</v>
      </c>
      <c r="F2333" s="6">
        <v>45777</v>
      </c>
      <c r="G2333" s="5">
        <v>90</v>
      </c>
      <c r="H2333" s="10">
        <v>100</v>
      </c>
      <c r="I2333" s="15">
        <f t="shared" si="296"/>
        <v>1.1111111111111112</v>
      </c>
      <c r="J2333" s="15">
        <f t="shared" si="297"/>
        <v>1.1111111111111112</v>
      </c>
      <c r="K2333" s="5" t="s">
        <v>25</v>
      </c>
      <c r="L2333" s="5" t="s">
        <v>25</v>
      </c>
      <c r="M2333" s="5">
        <f t="shared" si="298"/>
        <v>2025</v>
      </c>
      <c r="N2333" s="5" t="str">
        <f t="shared" si="299"/>
        <v>Junio</v>
      </c>
      <c r="O2333" s="6" t="str">
        <f t="shared" si="300"/>
        <v>2025-1</v>
      </c>
      <c r="P2333" s="16">
        <v>0</v>
      </c>
      <c r="Q2333" s="16">
        <v>0</v>
      </c>
      <c r="R2333" s="5">
        <v>0</v>
      </c>
      <c r="S2333" s="5" t="s">
        <v>29</v>
      </c>
      <c r="T2333" s="5" t="str">
        <f t="shared" si="295"/>
        <v>290-2025-06-30</v>
      </c>
    </row>
    <row r="2334" spans="1:20" x14ac:dyDescent="0.3">
      <c r="A2334" s="5">
        <v>290</v>
      </c>
      <c r="B2334" s="5" t="s">
        <v>240</v>
      </c>
      <c r="C2334" s="5" t="s">
        <v>31</v>
      </c>
      <c r="D2334" s="5" t="s">
        <v>69</v>
      </c>
      <c r="E2334" s="5" t="s">
        <v>24</v>
      </c>
      <c r="F2334" s="6">
        <v>45838</v>
      </c>
      <c r="G2334" s="5">
        <v>90</v>
      </c>
      <c r="H2334" s="5">
        <v>100</v>
      </c>
      <c r="I2334" s="15">
        <f t="shared" si="296"/>
        <v>1.125</v>
      </c>
      <c r="J2334" s="15">
        <f t="shared" si="297"/>
        <v>1.125</v>
      </c>
      <c r="K2334" s="5" t="s">
        <v>25</v>
      </c>
      <c r="L2334" s="5" t="s">
        <v>25</v>
      </c>
      <c r="M2334" s="5">
        <f t="shared" si="298"/>
        <v>2025</v>
      </c>
      <c r="N2334" s="5" t="str">
        <f t="shared" si="299"/>
        <v>Junio</v>
      </c>
      <c r="O2334" s="6" t="str">
        <f t="shared" si="300"/>
        <v>2025-2</v>
      </c>
      <c r="P2334" s="5">
        <v>0</v>
      </c>
      <c r="Q2334" s="5">
        <v>0</v>
      </c>
      <c r="R2334" s="5">
        <v>0</v>
      </c>
      <c r="S2334" s="5" t="s">
        <v>29</v>
      </c>
      <c r="T2334" s="5" t="str">
        <f t="shared" si="295"/>
        <v>194-2025-06-30</v>
      </c>
    </row>
    <row r="2335" spans="1:20" x14ac:dyDescent="0.3">
      <c r="A2335" s="25">
        <v>194</v>
      </c>
      <c r="B2335" s="5" t="s">
        <v>136</v>
      </c>
      <c r="C2335" s="5" t="s">
        <v>53</v>
      </c>
      <c r="D2335" s="5" t="s">
        <v>54</v>
      </c>
      <c r="E2335" s="5" t="s">
        <v>24</v>
      </c>
      <c r="F2335" s="6">
        <v>45838</v>
      </c>
      <c r="G2335" s="5">
        <v>80</v>
      </c>
      <c r="H2335" s="9">
        <v>90</v>
      </c>
      <c r="I2335" s="15">
        <f t="shared" si="296"/>
        <v>0.39999999999999997</v>
      </c>
      <c r="J2335" s="15">
        <f t="shared" si="297"/>
        <v>0.39999999999999997</v>
      </c>
      <c r="K2335" s="5" t="s">
        <v>25</v>
      </c>
      <c r="L2335" s="5" t="s">
        <v>25</v>
      </c>
      <c r="M2335" s="5">
        <f t="shared" si="298"/>
        <v>2025</v>
      </c>
      <c r="N2335" s="5" t="str">
        <f t="shared" si="299"/>
        <v>Julio</v>
      </c>
      <c r="O2335" s="6" t="str">
        <f t="shared" si="300"/>
        <v>2025-1</v>
      </c>
      <c r="P2335" s="16">
        <v>0</v>
      </c>
      <c r="Q2335" s="16">
        <v>0</v>
      </c>
      <c r="R2335" s="5">
        <v>1</v>
      </c>
      <c r="S2335" s="5" t="s">
        <v>51</v>
      </c>
      <c r="T2335" s="5" t="str">
        <f t="shared" si="295"/>
        <v>124-2025-07-31</v>
      </c>
    </row>
    <row r="2336" spans="1:20" x14ac:dyDescent="0.3">
      <c r="A2336" s="25">
        <v>124</v>
      </c>
      <c r="B2336" s="5" t="s">
        <v>105</v>
      </c>
      <c r="C2336" s="5" t="s">
        <v>72</v>
      </c>
      <c r="D2336" s="5" t="s">
        <v>23</v>
      </c>
      <c r="E2336" s="5" t="s">
        <v>62</v>
      </c>
      <c r="F2336" s="6">
        <v>45869</v>
      </c>
      <c r="G2336" s="5">
        <v>0.2</v>
      </c>
      <c r="H2336" s="89">
        <v>0.08</v>
      </c>
      <c r="I2336" s="8" t="b">
        <f>IF(H2337&lt;G2337,100%,H2337&lt;G2337)</f>
        <v>0</v>
      </c>
      <c r="J2336" s="8" t="b">
        <f>IF(H2337&lt;G2337,100%,H2337&lt;G2337)</f>
        <v>0</v>
      </c>
      <c r="K2336" s="5" t="s">
        <v>91</v>
      </c>
      <c r="L2336" s="5" t="s">
        <v>91</v>
      </c>
      <c r="M2336" s="5">
        <f t="shared" si="298"/>
        <v>2025</v>
      </c>
      <c r="N2336" s="5" t="str">
        <f t="shared" si="299"/>
        <v>Marzo</v>
      </c>
      <c r="O2336" s="6" t="str">
        <f t="shared" si="300"/>
        <v>2025-1</v>
      </c>
      <c r="P2336" s="16">
        <v>1</v>
      </c>
      <c r="Q2336" s="16">
        <v>2</v>
      </c>
      <c r="R2336" s="5">
        <v>0</v>
      </c>
      <c r="S2336" s="5" t="s">
        <v>29</v>
      </c>
      <c r="T2336" s="5" t="str">
        <f t="shared" si="295"/>
        <v>431-2025-03-31</v>
      </c>
    </row>
    <row r="2337" spans="1:20" x14ac:dyDescent="0.3">
      <c r="A2337" s="25">
        <v>431</v>
      </c>
      <c r="B2337" s="5" t="s">
        <v>408</v>
      </c>
      <c r="C2337" s="5" t="s">
        <v>72</v>
      </c>
      <c r="D2337" s="5" t="s">
        <v>60</v>
      </c>
      <c r="E2337" s="5" t="s">
        <v>24</v>
      </c>
      <c r="F2337" s="6">
        <v>45747</v>
      </c>
      <c r="G2337" s="5">
        <v>100</v>
      </c>
      <c r="H2337" s="10">
        <v>100</v>
      </c>
      <c r="I2337" s="15">
        <f t="shared" ref="I2337:I2348" si="301">IFERROR(IF((H2338/G2338)&gt;1.3,1.3,H2338/G2338),"")</f>
        <v>1</v>
      </c>
      <c r="J2337" s="15">
        <f t="shared" ref="J2337:J2348" si="302">IFERROR(IF((H2338/G2338)&gt;H2338/G2338,1.3,H2338/G2338),"")</f>
        <v>1</v>
      </c>
      <c r="K2337" s="5" t="s">
        <v>25</v>
      </c>
      <c r="L2337" s="5" t="s">
        <v>25</v>
      </c>
      <c r="M2337" s="5">
        <f t="shared" si="298"/>
        <v>2025</v>
      </c>
      <c r="N2337" s="5" t="str">
        <f t="shared" si="299"/>
        <v>Junio</v>
      </c>
      <c r="O2337" s="6" t="str">
        <f t="shared" si="300"/>
        <v>2025-1</v>
      </c>
      <c r="P2337" s="16">
        <v>0</v>
      </c>
      <c r="Q2337" s="16">
        <v>0</v>
      </c>
      <c r="R2337" s="5">
        <v>0</v>
      </c>
      <c r="S2337" s="5" t="s">
        <v>29</v>
      </c>
      <c r="T2337" s="5" t="str">
        <f t="shared" si="295"/>
        <v>431-2025-06-30</v>
      </c>
    </row>
    <row r="2338" spans="1:20" x14ac:dyDescent="0.3">
      <c r="A2338" s="5">
        <v>431</v>
      </c>
      <c r="B2338" s="5" t="s">
        <v>408</v>
      </c>
      <c r="C2338" s="5" t="s">
        <v>72</v>
      </c>
      <c r="D2338" s="5" t="s">
        <v>60</v>
      </c>
      <c r="E2338" s="5" t="s">
        <v>24</v>
      </c>
      <c r="F2338" s="6">
        <v>45838</v>
      </c>
      <c r="G2338" s="5">
        <v>100</v>
      </c>
      <c r="H2338" s="5">
        <v>100</v>
      </c>
      <c r="I2338" s="15">
        <f t="shared" si="301"/>
        <v>1.1111111111111112</v>
      </c>
      <c r="J2338" s="15">
        <f t="shared" si="302"/>
        <v>1.1111111111111112</v>
      </c>
      <c r="K2338" s="5" t="s">
        <v>25</v>
      </c>
      <c r="L2338" s="5" t="s">
        <v>25</v>
      </c>
      <c r="M2338" s="5">
        <f t="shared" si="298"/>
        <v>2025</v>
      </c>
      <c r="N2338" s="5" t="str">
        <f t="shared" si="299"/>
        <v>Marzo</v>
      </c>
      <c r="O2338" s="6" t="str">
        <f t="shared" si="300"/>
        <v>2025-1</v>
      </c>
      <c r="P2338" s="5">
        <v>0</v>
      </c>
      <c r="Q2338" s="5">
        <v>0</v>
      </c>
      <c r="R2338" s="5">
        <v>0</v>
      </c>
      <c r="S2338" s="5" t="s">
        <v>29</v>
      </c>
      <c r="T2338" s="5" t="str">
        <f t="shared" si="295"/>
        <v>432-2025-03-31</v>
      </c>
    </row>
    <row r="2339" spans="1:20" x14ac:dyDescent="0.3">
      <c r="A2339" s="25">
        <v>432</v>
      </c>
      <c r="B2339" s="5" t="s">
        <v>409</v>
      </c>
      <c r="C2339" s="5" t="s">
        <v>72</v>
      </c>
      <c r="D2339" s="5" t="s">
        <v>60</v>
      </c>
      <c r="E2339" s="5" t="s">
        <v>24</v>
      </c>
      <c r="F2339" s="6">
        <v>45747</v>
      </c>
      <c r="G2339" s="5">
        <v>90</v>
      </c>
      <c r="H2339" s="10">
        <v>100</v>
      </c>
      <c r="I2339" s="15">
        <f t="shared" si="301"/>
        <v>1.1111111111111112</v>
      </c>
      <c r="J2339" s="15">
        <f t="shared" si="302"/>
        <v>1.1111111111111112</v>
      </c>
      <c r="K2339" s="5" t="s">
        <v>25</v>
      </c>
      <c r="L2339" s="5" t="s">
        <v>25</v>
      </c>
      <c r="M2339" s="5">
        <f t="shared" si="298"/>
        <v>2025</v>
      </c>
      <c r="N2339" s="5" t="str">
        <f t="shared" si="299"/>
        <v>Junio</v>
      </c>
      <c r="O2339" s="6" t="str">
        <f t="shared" si="300"/>
        <v>2025-1</v>
      </c>
      <c r="P2339" s="16">
        <v>0</v>
      </c>
      <c r="Q2339" s="16">
        <v>0</v>
      </c>
      <c r="R2339" s="5">
        <v>0</v>
      </c>
      <c r="S2339" s="5" t="s">
        <v>29</v>
      </c>
      <c r="T2339" s="5" t="str">
        <f t="shared" si="295"/>
        <v>432-2025-06-30</v>
      </c>
    </row>
    <row r="2340" spans="1:20" x14ac:dyDescent="0.3">
      <c r="A2340" s="5">
        <v>432</v>
      </c>
      <c r="B2340" s="5" t="s">
        <v>409</v>
      </c>
      <c r="C2340" s="5" t="s">
        <v>72</v>
      </c>
      <c r="D2340" s="5" t="s">
        <v>60</v>
      </c>
      <c r="E2340" s="5" t="s">
        <v>24</v>
      </c>
      <c r="F2340" s="6">
        <v>45838</v>
      </c>
      <c r="G2340" s="5">
        <v>90</v>
      </c>
      <c r="H2340" s="5">
        <v>100</v>
      </c>
      <c r="I2340" s="15">
        <f t="shared" si="301"/>
        <v>1.1111111111111112</v>
      </c>
      <c r="J2340" s="15">
        <f t="shared" si="302"/>
        <v>1.1111111111111112</v>
      </c>
      <c r="K2340" s="5" t="s">
        <v>25</v>
      </c>
      <c r="L2340" s="5" t="s">
        <v>25</v>
      </c>
      <c r="M2340" s="5">
        <f t="shared" si="298"/>
        <v>2025</v>
      </c>
      <c r="N2340" s="5" t="str">
        <f t="shared" si="299"/>
        <v>Marzo</v>
      </c>
      <c r="O2340" s="6" t="str">
        <f t="shared" si="300"/>
        <v>2025-1</v>
      </c>
      <c r="P2340" s="5">
        <v>0</v>
      </c>
      <c r="Q2340" s="5">
        <v>0</v>
      </c>
      <c r="R2340" s="5">
        <v>0</v>
      </c>
      <c r="S2340" s="5" t="s">
        <v>29</v>
      </c>
      <c r="T2340" s="5" t="str">
        <f t="shared" si="295"/>
        <v>484-2025-03-31</v>
      </c>
    </row>
    <row r="2341" spans="1:20" x14ac:dyDescent="0.3">
      <c r="A2341" s="25">
        <v>484</v>
      </c>
      <c r="B2341" s="5" t="s">
        <v>457</v>
      </c>
      <c r="C2341" s="5" t="s">
        <v>72</v>
      </c>
      <c r="D2341" s="5" t="s">
        <v>60</v>
      </c>
      <c r="E2341" s="5" t="s">
        <v>24</v>
      </c>
      <c r="F2341" s="6">
        <v>45747</v>
      </c>
      <c r="G2341" s="5">
        <v>90</v>
      </c>
      <c r="H2341" s="10">
        <v>100</v>
      </c>
      <c r="I2341" s="15">
        <f t="shared" si="301"/>
        <v>1.1111111111111112</v>
      </c>
      <c r="J2341" s="15">
        <f t="shared" si="302"/>
        <v>1.1111111111111112</v>
      </c>
      <c r="K2341" s="5" t="s">
        <v>25</v>
      </c>
      <c r="L2341" s="5" t="s">
        <v>25</v>
      </c>
      <c r="M2341" s="5">
        <f t="shared" si="298"/>
        <v>2025</v>
      </c>
      <c r="N2341" s="5" t="str">
        <f t="shared" si="299"/>
        <v>Junio</v>
      </c>
      <c r="O2341" s="6" t="str">
        <f t="shared" si="300"/>
        <v>2025-1</v>
      </c>
      <c r="P2341" s="16">
        <v>0</v>
      </c>
      <c r="Q2341" s="16">
        <v>0</v>
      </c>
      <c r="R2341" s="5">
        <v>0</v>
      </c>
      <c r="S2341" s="5" t="s">
        <v>26</v>
      </c>
      <c r="T2341" s="5" t="str">
        <f t="shared" si="295"/>
        <v>484-2025-06-30</v>
      </c>
    </row>
    <row r="2342" spans="1:20" x14ac:dyDescent="0.3">
      <c r="A2342" s="25">
        <v>484</v>
      </c>
      <c r="B2342" s="5" t="s">
        <v>457</v>
      </c>
      <c r="C2342" s="5" t="s">
        <v>72</v>
      </c>
      <c r="D2342" s="5" t="s">
        <v>60</v>
      </c>
      <c r="E2342" s="5" t="s">
        <v>24</v>
      </c>
      <c r="F2342" s="6">
        <v>45838</v>
      </c>
      <c r="G2342" s="5">
        <v>90</v>
      </c>
      <c r="H2342" s="10">
        <v>100</v>
      </c>
      <c r="I2342" s="15">
        <f t="shared" si="301"/>
        <v>0.98969072164948457</v>
      </c>
      <c r="J2342" s="15">
        <f t="shared" si="302"/>
        <v>0.98969072164948457</v>
      </c>
      <c r="K2342" s="5" t="s">
        <v>25</v>
      </c>
      <c r="L2342" s="5" t="s">
        <v>25</v>
      </c>
      <c r="M2342" s="5">
        <f t="shared" si="298"/>
        <v>2025</v>
      </c>
      <c r="N2342" s="5" t="str">
        <f t="shared" si="299"/>
        <v>Enero</v>
      </c>
      <c r="O2342" s="6" t="str">
        <f t="shared" si="300"/>
        <v>2025-1</v>
      </c>
      <c r="P2342" s="16">
        <v>0</v>
      </c>
      <c r="Q2342" s="16">
        <v>0</v>
      </c>
      <c r="R2342" s="5">
        <v>0</v>
      </c>
      <c r="S2342" s="5" t="s">
        <v>26</v>
      </c>
      <c r="T2342" s="5" t="str">
        <f t="shared" si="295"/>
        <v>77-2025-01-31</v>
      </c>
    </row>
    <row r="2343" spans="1:20" x14ac:dyDescent="0.3">
      <c r="A2343" s="25">
        <v>77</v>
      </c>
      <c r="B2343" s="5" t="s">
        <v>65</v>
      </c>
      <c r="C2343" s="5" t="s">
        <v>39</v>
      </c>
      <c r="D2343" s="5" t="s">
        <v>23</v>
      </c>
      <c r="E2343" s="5" t="s">
        <v>24</v>
      </c>
      <c r="F2343" s="6">
        <v>45688</v>
      </c>
      <c r="G2343" s="5">
        <v>97</v>
      </c>
      <c r="H2343" s="10">
        <v>96</v>
      </c>
      <c r="I2343" s="15">
        <f t="shared" si="301"/>
        <v>0.96907216494845361</v>
      </c>
      <c r="J2343" s="15">
        <f t="shared" si="302"/>
        <v>0.96907216494845361</v>
      </c>
      <c r="K2343" s="5" t="s">
        <v>25</v>
      </c>
      <c r="L2343" s="5" t="s">
        <v>25</v>
      </c>
      <c r="M2343" s="5">
        <f t="shared" si="298"/>
        <v>2025</v>
      </c>
      <c r="N2343" s="5" t="str">
        <f t="shared" si="299"/>
        <v>Febrero</v>
      </c>
      <c r="O2343" s="6" t="str">
        <f t="shared" si="300"/>
        <v>2025-1</v>
      </c>
      <c r="P2343" s="16">
        <v>1</v>
      </c>
      <c r="Q2343" s="16">
        <v>1</v>
      </c>
      <c r="R2343" s="5">
        <v>1</v>
      </c>
      <c r="S2343" s="5" t="s">
        <v>29</v>
      </c>
      <c r="T2343" s="5" t="str">
        <f t="shared" si="295"/>
        <v>77-2025-02-28</v>
      </c>
    </row>
    <row r="2344" spans="1:20" x14ac:dyDescent="0.3">
      <c r="A2344" s="25">
        <v>77</v>
      </c>
      <c r="B2344" s="5" t="s">
        <v>65</v>
      </c>
      <c r="C2344" s="5" t="s">
        <v>39</v>
      </c>
      <c r="D2344" s="5" t="s">
        <v>23</v>
      </c>
      <c r="E2344" s="5" t="s">
        <v>24</v>
      </c>
      <c r="F2344" s="6">
        <v>45716</v>
      </c>
      <c r="G2344" s="5">
        <v>97</v>
      </c>
      <c r="H2344" s="10">
        <v>94</v>
      </c>
      <c r="I2344" s="15">
        <f t="shared" si="301"/>
        <v>1</v>
      </c>
      <c r="J2344" s="15">
        <f t="shared" si="302"/>
        <v>1</v>
      </c>
      <c r="K2344" s="5" t="s">
        <v>25</v>
      </c>
      <c r="L2344" s="5" t="s">
        <v>25</v>
      </c>
      <c r="M2344" s="5">
        <f t="shared" si="298"/>
        <v>2025</v>
      </c>
      <c r="N2344" s="5" t="str">
        <f t="shared" si="299"/>
        <v>Marzo</v>
      </c>
      <c r="O2344" s="6" t="str">
        <f t="shared" si="300"/>
        <v>2025-1</v>
      </c>
      <c r="P2344" s="16">
        <v>1</v>
      </c>
      <c r="Q2344" s="16">
        <v>1</v>
      </c>
      <c r="R2344" s="5">
        <v>1</v>
      </c>
      <c r="S2344" s="5" t="s">
        <v>29</v>
      </c>
      <c r="T2344" s="5" t="str">
        <f t="shared" si="295"/>
        <v>77-2025-03-31</v>
      </c>
    </row>
    <row r="2345" spans="1:20" x14ac:dyDescent="0.3">
      <c r="A2345" s="25">
        <v>77</v>
      </c>
      <c r="B2345" s="5" t="s">
        <v>65</v>
      </c>
      <c r="C2345" s="5" t="s">
        <v>39</v>
      </c>
      <c r="D2345" s="5" t="s">
        <v>23</v>
      </c>
      <c r="E2345" s="5" t="s">
        <v>24</v>
      </c>
      <c r="F2345" s="6">
        <v>45747</v>
      </c>
      <c r="G2345" s="5">
        <v>97</v>
      </c>
      <c r="H2345" s="10">
        <v>97</v>
      </c>
      <c r="I2345" s="15">
        <f t="shared" si="301"/>
        <v>0.90412371134020619</v>
      </c>
      <c r="J2345" s="15">
        <f t="shared" si="302"/>
        <v>0.90412371134020619</v>
      </c>
      <c r="K2345" s="5" t="s">
        <v>25</v>
      </c>
      <c r="L2345" s="5" t="s">
        <v>25</v>
      </c>
      <c r="M2345" s="5">
        <f t="shared" si="298"/>
        <v>2025</v>
      </c>
      <c r="N2345" s="5" t="str">
        <f t="shared" si="299"/>
        <v>Abril</v>
      </c>
      <c r="O2345" s="6" t="str">
        <f t="shared" si="300"/>
        <v>2025-1</v>
      </c>
      <c r="P2345" s="16">
        <v>1</v>
      </c>
      <c r="Q2345" s="16">
        <v>1</v>
      </c>
      <c r="R2345" s="5">
        <v>1</v>
      </c>
      <c r="S2345" s="5" t="s">
        <v>29</v>
      </c>
      <c r="T2345" s="5" t="str">
        <f t="shared" si="295"/>
        <v>77-2025-04-30</v>
      </c>
    </row>
    <row r="2346" spans="1:20" x14ac:dyDescent="0.3">
      <c r="A2346" s="25">
        <v>77</v>
      </c>
      <c r="B2346" s="5" t="s">
        <v>65</v>
      </c>
      <c r="C2346" s="5" t="s">
        <v>39</v>
      </c>
      <c r="D2346" s="5" t="s">
        <v>23</v>
      </c>
      <c r="E2346" s="5" t="s">
        <v>24</v>
      </c>
      <c r="F2346" s="6">
        <v>45777</v>
      </c>
      <c r="G2346" s="5">
        <v>97</v>
      </c>
      <c r="H2346" s="10">
        <v>87.7</v>
      </c>
      <c r="I2346" s="15">
        <f t="shared" si="301"/>
        <v>1</v>
      </c>
      <c r="J2346" s="15">
        <f t="shared" si="302"/>
        <v>1</v>
      </c>
      <c r="K2346" s="5" t="s">
        <v>25</v>
      </c>
      <c r="L2346" s="5" t="s">
        <v>25</v>
      </c>
      <c r="M2346" s="5">
        <f t="shared" si="298"/>
        <v>2025</v>
      </c>
      <c r="N2346" s="5" t="str">
        <f t="shared" si="299"/>
        <v>Mayo</v>
      </c>
      <c r="O2346" s="6" t="str">
        <f t="shared" si="300"/>
        <v>2025-1</v>
      </c>
      <c r="P2346" s="16">
        <v>1</v>
      </c>
      <c r="Q2346" s="16">
        <v>1</v>
      </c>
      <c r="R2346" s="5">
        <v>1</v>
      </c>
      <c r="S2346" s="5" t="s">
        <v>29</v>
      </c>
      <c r="T2346" s="5" t="str">
        <f t="shared" si="295"/>
        <v>77-2025-05-31</v>
      </c>
    </row>
    <row r="2347" spans="1:20" x14ac:dyDescent="0.3">
      <c r="A2347" s="25">
        <v>77</v>
      </c>
      <c r="B2347" s="5" t="s">
        <v>65</v>
      </c>
      <c r="C2347" s="5" t="s">
        <v>39</v>
      </c>
      <c r="D2347" s="5" t="s">
        <v>23</v>
      </c>
      <c r="E2347" s="5" t="s">
        <v>24</v>
      </c>
      <c r="F2347" s="6">
        <v>45808</v>
      </c>
      <c r="G2347" s="5">
        <v>97</v>
      </c>
      <c r="H2347" s="10">
        <v>97</v>
      </c>
      <c r="I2347" s="15">
        <f t="shared" si="301"/>
        <v>0.99175257731958766</v>
      </c>
      <c r="J2347" s="15">
        <f t="shared" si="302"/>
        <v>0.99175257731958766</v>
      </c>
      <c r="K2347" s="5" t="s">
        <v>25</v>
      </c>
      <c r="L2347" s="5" t="s">
        <v>25</v>
      </c>
      <c r="M2347" s="5">
        <f t="shared" si="298"/>
        <v>2025</v>
      </c>
      <c r="N2347" s="5" t="str">
        <f t="shared" si="299"/>
        <v>Junio</v>
      </c>
      <c r="O2347" s="6" t="str">
        <f t="shared" si="300"/>
        <v>2025-1</v>
      </c>
      <c r="P2347" s="16">
        <v>1</v>
      </c>
      <c r="Q2347" s="16">
        <v>1</v>
      </c>
      <c r="R2347" s="5">
        <v>1</v>
      </c>
      <c r="S2347" s="5" t="s">
        <v>29</v>
      </c>
      <c r="T2347" s="5" t="str">
        <f t="shared" si="295"/>
        <v>77-2025-06-30</v>
      </c>
    </row>
    <row r="2348" spans="1:20" x14ac:dyDescent="0.3">
      <c r="A2348" s="25">
        <v>77</v>
      </c>
      <c r="B2348" s="5" t="s">
        <v>65</v>
      </c>
      <c r="C2348" s="5" t="s">
        <v>39</v>
      </c>
      <c r="D2348" s="5" t="s">
        <v>23</v>
      </c>
      <c r="E2348" s="5" t="s">
        <v>24</v>
      </c>
      <c r="F2348" s="6">
        <v>45838</v>
      </c>
      <c r="G2348" s="5">
        <v>97</v>
      </c>
      <c r="H2348" s="10">
        <v>96.2</v>
      </c>
      <c r="I2348" s="15">
        <f t="shared" si="301"/>
        <v>1</v>
      </c>
      <c r="J2348" s="15">
        <f t="shared" si="302"/>
        <v>1</v>
      </c>
      <c r="K2348" s="5" t="s">
        <v>25</v>
      </c>
      <c r="L2348" s="5" t="s">
        <v>25</v>
      </c>
      <c r="M2348" s="5">
        <f t="shared" si="298"/>
        <v>2025</v>
      </c>
      <c r="N2348" s="5" t="str">
        <f t="shared" si="299"/>
        <v>Junio</v>
      </c>
      <c r="O2348" s="6" t="str">
        <f t="shared" si="300"/>
        <v>2025-1</v>
      </c>
      <c r="P2348" s="16">
        <v>1</v>
      </c>
      <c r="Q2348" s="16">
        <v>1</v>
      </c>
      <c r="R2348" s="5">
        <v>1</v>
      </c>
      <c r="S2348" s="5" t="s">
        <v>29</v>
      </c>
      <c r="T2348" s="5" t="str">
        <f t="shared" si="295"/>
        <v>86-2025-06-30</v>
      </c>
    </row>
    <row r="2349" spans="1:20" x14ac:dyDescent="0.3">
      <c r="A2349" s="5">
        <v>86</v>
      </c>
      <c r="B2349" s="5" t="s">
        <v>75</v>
      </c>
      <c r="C2349" s="5" t="s">
        <v>72</v>
      </c>
      <c r="D2349" s="5" t="s">
        <v>54</v>
      </c>
      <c r="E2349" s="5" t="s">
        <v>24</v>
      </c>
      <c r="F2349" s="6">
        <v>45838</v>
      </c>
      <c r="G2349" s="5">
        <v>100</v>
      </c>
      <c r="H2349" s="5">
        <v>100</v>
      </c>
      <c r="I2349" s="15">
        <v>1</v>
      </c>
      <c r="J2349" s="15">
        <v>1</v>
      </c>
      <c r="K2349" s="5" t="s">
        <v>25</v>
      </c>
      <c r="L2349" s="5" t="s">
        <v>25</v>
      </c>
      <c r="M2349" s="5">
        <f t="shared" si="298"/>
        <v>2025</v>
      </c>
      <c r="N2349" s="5" t="str">
        <f t="shared" si="299"/>
        <v>Junio</v>
      </c>
      <c r="O2349" s="6" t="str">
        <f t="shared" si="300"/>
        <v>2025-1</v>
      </c>
      <c r="P2349" s="5">
        <v>0</v>
      </c>
      <c r="Q2349" s="5">
        <v>0</v>
      </c>
      <c r="R2349" s="5">
        <v>0</v>
      </c>
      <c r="S2349" s="5" t="s">
        <v>29</v>
      </c>
      <c r="T2349" s="5" t="str">
        <f t="shared" si="295"/>
        <v>95-2025-06-30</v>
      </c>
    </row>
    <row r="2350" spans="1:20" x14ac:dyDescent="0.3">
      <c r="A2350" s="5">
        <v>95</v>
      </c>
      <c r="B2350" s="5" t="s">
        <v>83</v>
      </c>
      <c r="C2350" s="5" t="s">
        <v>72</v>
      </c>
      <c r="D2350" s="5" t="s">
        <v>54</v>
      </c>
      <c r="E2350" s="5" t="s">
        <v>24</v>
      </c>
      <c r="F2350" s="6">
        <v>45838</v>
      </c>
      <c r="G2350" s="5">
        <v>100</v>
      </c>
      <c r="H2350" s="5">
        <v>100</v>
      </c>
      <c r="I2350" s="15">
        <v>1</v>
      </c>
      <c r="J2350" s="15">
        <v>1</v>
      </c>
      <c r="K2350" s="5" t="s">
        <v>25</v>
      </c>
      <c r="L2350" s="5" t="s">
        <v>25</v>
      </c>
      <c r="M2350" s="5">
        <f t="shared" si="298"/>
        <v>2025</v>
      </c>
      <c r="N2350" s="5" t="str">
        <f t="shared" si="299"/>
        <v>Marzo</v>
      </c>
      <c r="O2350" s="6" t="str">
        <f t="shared" si="300"/>
        <v>2025-1</v>
      </c>
      <c r="P2350" s="5">
        <v>0</v>
      </c>
      <c r="Q2350" s="5">
        <v>0</v>
      </c>
      <c r="R2350" s="5">
        <v>0</v>
      </c>
      <c r="S2350" s="5" t="s">
        <v>29</v>
      </c>
      <c r="T2350" s="5" t="str">
        <f t="shared" si="295"/>
        <v>111-2025-03-31</v>
      </c>
    </row>
    <row r="2351" spans="1:20" x14ac:dyDescent="0.3">
      <c r="A2351" s="25">
        <v>111</v>
      </c>
      <c r="B2351" s="5" t="s">
        <v>93</v>
      </c>
      <c r="C2351" s="5" t="s">
        <v>58</v>
      </c>
      <c r="D2351" s="5" t="s">
        <v>60</v>
      </c>
      <c r="E2351" s="5" t="s">
        <v>24</v>
      </c>
      <c r="F2351" s="6">
        <v>45747</v>
      </c>
      <c r="G2351" s="5">
        <v>80</v>
      </c>
      <c r="H2351" s="10">
        <v>92.7</v>
      </c>
      <c r="I2351" s="15">
        <f>IFERROR(IF((H2352/G2352)&gt;1.3,1.3,H2352/G2352),"")</f>
        <v>1.25</v>
      </c>
      <c r="J2351" s="15">
        <f>IFERROR(IF((H2352/G2352)&gt;H2352/G2352,1.3,H2352/G2352),"")</f>
        <v>1.25</v>
      </c>
      <c r="K2351" s="5" t="s">
        <v>25</v>
      </c>
      <c r="L2351" s="5" t="s">
        <v>25</v>
      </c>
      <c r="M2351" s="5">
        <f t="shared" si="298"/>
        <v>2025</v>
      </c>
      <c r="N2351" s="5" t="str">
        <f t="shared" si="299"/>
        <v>Junio</v>
      </c>
      <c r="O2351" s="6" t="str">
        <f t="shared" si="300"/>
        <v>2025-1</v>
      </c>
      <c r="P2351" s="16">
        <v>0</v>
      </c>
      <c r="Q2351" s="16">
        <v>0</v>
      </c>
      <c r="R2351" s="5">
        <v>0</v>
      </c>
      <c r="S2351" s="5" t="s">
        <v>51</v>
      </c>
      <c r="T2351" s="5" t="str">
        <f t="shared" si="295"/>
        <v>111-2025-06-30</v>
      </c>
    </row>
    <row r="2352" spans="1:20" x14ac:dyDescent="0.3">
      <c r="A2352" s="5">
        <v>111</v>
      </c>
      <c r="B2352" s="5" t="s">
        <v>93</v>
      </c>
      <c r="C2352" s="5" t="s">
        <v>58</v>
      </c>
      <c r="D2352" s="5" t="s">
        <v>60</v>
      </c>
      <c r="E2352" s="5" t="s">
        <v>24</v>
      </c>
      <c r="F2352" s="6">
        <v>45838</v>
      </c>
      <c r="G2352" s="5">
        <v>80</v>
      </c>
      <c r="H2352" s="5">
        <v>100</v>
      </c>
      <c r="I2352" s="15">
        <v>1</v>
      </c>
      <c r="J2352" s="15">
        <v>1.2250000000000001</v>
      </c>
      <c r="K2352" s="5" t="s">
        <v>25</v>
      </c>
      <c r="L2352" s="5" t="s">
        <v>25</v>
      </c>
      <c r="M2352" s="5">
        <f t="shared" si="298"/>
        <v>2025</v>
      </c>
      <c r="N2352" s="5" t="str">
        <f t="shared" si="299"/>
        <v>Enero</v>
      </c>
      <c r="O2352" s="6" t="str">
        <f t="shared" si="300"/>
        <v>2025-1</v>
      </c>
      <c r="P2352" s="5">
        <v>0</v>
      </c>
      <c r="Q2352" s="5">
        <v>0</v>
      </c>
      <c r="R2352" s="5">
        <v>0</v>
      </c>
      <c r="S2352" s="5" t="s">
        <v>51</v>
      </c>
      <c r="T2352" s="5" t="str">
        <f t="shared" si="295"/>
        <v>121-2025-01-31</v>
      </c>
    </row>
    <row r="2353" spans="1:20" x14ac:dyDescent="0.3">
      <c r="A2353" s="25">
        <v>121</v>
      </c>
      <c r="B2353" s="5" t="s">
        <v>102</v>
      </c>
      <c r="C2353" s="5" t="s">
        <v>28</v>
      </c>
      <c r="D2353" s="5" t="s">
        <v>23</v>
      </c>
      <c r="E2353" s="5" t="s">
        <v>62</v>
      </c>
      <c r="F2353" s="6">
        <v>45688</v>
      </c>
      <c r="G2353" s="9">
        <v>14491652</v>
      </c>
      <c r="H2353" s="9">
        <v>14372568</v>
      </c>
      <c r="I2353" s="8">
        <f t="shared" ref="I2353:I2359" si="303">IFERROR(G2354/H2354,"")</f>
        <v>0.92886463496062388</v>
      </c>
      <c r="J2353" s="8">
        <f t="shared" ref="J2353:J2359" si="304">IFERROR(G2354/H2354,"")</f>
        <v>0.92886463496062388</v>
      </c>
      <c r="K2353" s="9" t="s">
        <v>103</v>
      </c>
      <c r="L2353" s="9" t="s">
        <v>103</v>
      </c>
      <c r="M2353" s="5">
        <f t="shared" si="298"/>
        <v>2025</v>
      </c>
      <c r="N2353" s="5" t="str">
        <f t="shared" si="299"/>
        <v>Febrero</v>
      </c>
      <c r="O2353" s="6" t="str">
        <f t="shared" si="300"/>
        <v>2025-1</v>
      </c>
      <c r="P2353" s="16">
        <v>0</v>
      </c>
      <c r="Q2353" s="16">
        <v>0</v>
      </c>
      <c r="R2353" s="5">
        <v>0</v>
      </c>
      <c r="S2353" s="5" t="s">
        <v>34</v>
      </c>
      <c r="T2353" s="5" t="str">
        <f t="shared" si="295"/>
        <v>121-2025-02-28</v>
      </c>
    </row>
    <row r="2354" spans="1:20" x14ac:dyDescent="0.3">
      <c r="A2354" s="25">
        <v>121</v>
      </c>
      <c r="B2354" s="5" t="s">
        <v>102</v>
      </c>
      <c r="C2354" s="5" t="s">
        <v>28</v>
      </c>
      <c r="D2354" s="5" t="s">
        <v>23</v>
      </c>
      <c r="E2354" s="5" t="s">
        <v>62</v>
      </c>
      <c r="F2354" s="6">
        <v>45716</v>
      </c>
      <c r="G2354" s="9">
        <v>24959412</v>
      </c>
      <c r="H2354" s="9">
        <v>26870882</v>
      </c>
      <c r="I2354" s="8">
        <f t="shared" si="303"/>
        <v>0.93663595774289221</v>
      </c>
      <c r="J2354" s="8">
        <f t="shared" si="304"/>
        <v>0.93663595774289221</v>
      </c>
      <c r="K2354" s="9" t="s">
        <v>103</v>
      </c>
      <c r="L2354" s="9" t="s">
        <v>103</v>
      </c>
      <c r="M2354" s="5">
        <f t="shared" si="298"/>
        <v>2025</v>
      </c>
      <c r="N2354" s="5" t="str">
        <f t="shared" si="299"/>
        <v>Marzo</v>
      </c>
      <c r="O2354" s="6" t="str">
        <f t="shared" si="300"/>
        <v>2025-1</v>
      </c>
      <c r="P2354" s="16">
        <v>0</v>
      </c>
      <c r="Q2354" s="16">
        <v>0</v>
      </c>
      <c r="R2354" s="5">
        <v>0</v>
      </c>
      <c r="S2354" s="5" t="s">
        <v>34</v>
      </c>
      <c r="T2354" s="5" t="str">
        <f t="shared" si="295"/>
        <v>121-2025-03-31</v>
      </c>
    </row>
    <row r="2355" spans="1:20" x14ac:dyDescent="0.3">
      <c r="A2355" s="25">
        <v>121</v>
      </c>
      <c r="B2355" s="5" t="s">
        <v>102</v>
      </c>
      <c r="C2355" s="5" t="s">
        <v>28</v>
      </c>
      <c r="D2355" s="5" t="s">
        <v>23</v>
      </c>
      <c r="E2355" s="5" t="s">
        <v>62</v>
      </c>
      <c r="F2355" s="6">
        <v>45747</v>
      </c>
      <c r="G2355" s="9">
        <v>36651881</v>
      </c>
      <c r="H2355" s="9">
        <v>39131405</v>
      </c>
      <c r="I2355" s="8">
        <f t="shared" si="303"/>
        <v>0.94340280373909136</v>
      </c>
      <c r="J2355" s="8">
        <f t="shared" si="304"/>
        <v>0.94340280373909136</v>
      </c>
      <c r="K2355" s="9" t="s">
        <v>103</v>
      </c>
      <c r="L2355" s="9" t="s">
        <v>103</v>
      </c>
      <c r="M2355" s="5">
        <f t="shared" si="298"/>
        <v>2025</v>
      </c>
      <c r="N2355" s="5" t="str">
        <f t="shared" si="299"/>
        <v>Abril</v>
      </c>
      <c r="O2355" s="6" t="str">
        <f t="shared" si="300"/>
        <v>2025-1</v>
      </c>
      <c r="P2355" s="16">
        <v>0</v>
      </c>
      <c r="Q2355" s="16">
        <v>0</v>
      </c>
      <c r="R2355" s="5">
        <v>0</v>
      </c>
      <c r="S2355" s="5" t="s">
        <v>34</v>
      </c>
      <c r="T2355" s="5" t="str">
        <f t="shared" si="295"/>
        <v>121-2025-04-30</v>
      </c>
    </row>
    <row r="2356" spans="1:20" x14ac:dyDescent="0.3">
      <c r="A2356" s="25">
        <v>121</v>
      </c>
      <c r="B2356" s="5" t="s">
        <v>102</v>
      </c>
      <c r="C2356" s="5" t="s">
        <v>28</v>
      </c>
      <c r="D2356" s="5" t="s">
        <v>23</v>
      </c>
      <c r="E2356" s="5" t="s">
        <v>62</v>
      </c>
      <c r="F2356" s="6">
        <v>45777</v>
      </c>
      <c r="G2356" s="9">
        <v>47871313</v>
      </c>
      <c r="H2356" s="9">
        <v>50743238</v>
      </c>
      <c r="I2356" s="8">
        <f t="shared" si="303"/>
        <v>0.87034238311715018</v>
      </c>
      <c r="J2356" s="8">
        <f t="shared" si="304"/>
        <v>0.87034238311715018</v>
      </c>
      <c r="K2356" s="9" t="s">
        <v>103</v>
      </c>
      <c r="L2356" s="9" t="s">
        <v>103</v>
      </c>
      <c r="M2356" s="5">
        <f t="shared" si="298"/>
        <v>2025</v>
      </c>
      <c r="N2356" s="5" t="str">
        <f t="shared" si="299"/>
        <v>Mayo</v>
      </c>
      <c r="O2356" s="6" t="str">
        <f t="shared" si="300"/>
        <v>2025-1</v>
      </c>
      <c r="P2356" s="16">
        <v>0</v>
      </c>
      <c r="Q2356" s="16">
        <v>0</v>
      </c>
      <c r="R2356" s="5">
        <v>0</v>
      </c>
      <c r="S2356" s="5" t="s">
        <v>34</v>
      </c>
      <c r="T2356" s="5" t="str">
        <f t="shared" si="295"/>
        <v>121-2025-05-31</v>
      </c>
    </row>
    <row r="2357" spans="1:20" x14ac:dyDescent="0.3">
      <c r="A2357" s="25">
        <v>121</v>
      </c>
      <c r="B2357" s="5" t="s">
        <v>102</v>
      </c>
      <c r="C2357" s="5" t="s">
        <v>28</v>
      </c>
      <c r="D2357" s="5" t="s">
        <v>23</v>
      </c>
      <c r="E2357" s="5" t="s">
        <v>62</v>
      </c>
      <c r="F2357" s="6">
        <v>45808</v>
      </c>
      <c r="G2357" s="9">
        <v>59366302</v>
      </c>
      <c r="H2357" s="9">
        <v>68210285</v>
      </c>
      <c r="I2357" s="8">
        <f t="shared" si="303"/>
        <v>0.90861283414413352</v>
      </c>
      <c r="J2357" s="8">
        <f t="shared" si="304"/>
        <v>0.90861283414413352</v>
      </c>
      <c r="K2357" s="9" t="s">
        <v>103</v>
      </c>
      <c r="L2357" s="9" t="s">
        <v>103</v>
      </c>
      <c r="M2357" s="5">
        <f t="shared" si="298"/>
        <v>2025</v>
      </c>
      <c r="N2357" s="5" t="str">
        <f t="shared" si="299"/>
        <v>Junio</v>
      </c>
      <c r="O2357" s="6" t="str">
        <f t="shared" si="300"/>
        <v>2025-2</v>
      </c>
      <c r="P2357" s="16">
        <v>0</v>
      </c>
      <c r="Q2357" s="16">
        <v>0</v>
      </c>
      <c r="R2357" s="5">
        <v>0</v>
      </c>
      <c r="S2357" s="5" t="s">
        <v>34</v>
      </c>
      <c r="T2357" s="5" t="str">
        <f t="shared" si="295"/>
        <v>121-2025-06-30</v>
      </c>
    </row>
    <row r="2358" spans="1:20" x14ac:dyDescent="0.3">
      <c r="A2358" s="25">
        <v>121</v>
      </c>
      <c r="B2358" s="5" t="s">
        <v>102</v>
      </c>
      <c r="C2358" s="5" t="s">
        <v>28</v>
      </c>
      <c r="D2358" s="5" t="s">
        <v>23</v>
      </c>
      <c r="E2358" s="5" t="s">
        <v>62</v>
      </c>
      <c r="F2358" s="6">
        <v>45838</v>
      </c>
      <c r="G2358" s="9">
        <v>69237262</v>
      </c>
      <c r="H2358" s="9">
        <v>76201061</v>
      </c>
      <c r="I2358" s="8">
        <f t="shared" si="303"/>
        <v>0.89094842747620984</v>
      </c>
      <c r="J2358" s="8">
        <f t="shared" si="304"/>
        <v>0.89094842747620984</v>
      </c>
      <c r="K2358" s="9" t="s">
        <v>103</v>
      </c>
      <c r="L2358" s="9" t="s">
        <v>103</v>
      </c>
      <c r="M2358" s="5">
        <f t="shared" si="298"/>
        <v>2025</v>
      </c>
      <c r="N2358" s="5" t="str">
        <f t="shared" si="299"/>
        <v>Julio</v>
      </c>
      <c r="O2358" s="6" t="str">
        <f t="shared" si="300"/>
        <v>2025-1</v>
      </c>
      <c r="P2358" s="16">
        <v>0</v>
      </c>
      <c r="Q2358" s="16">
        <v>0</v>
      </c>
      <c r="R2358" s="5">
        <v>0</v>
      </c>
      <c r="S2358" s="5" t="s">
        <v>34</v>
      </c>
      <c r="T2358" s="5" t="str">
        <f t="shared" si="295"/>
        <v>121-2025-07-31</v>
      </c>
    </row>
    <row r="2359" spans="1:20" x14ac:dyDescent="0.3">
      <c r="A2359" s="25">
        <v>121</v>
      </c>
      <c r="B2359" s="5" t="s">
        <v>102</v>
      </c>
      <c r="C2359" s="5" t="s">
        <v>28</v>
      </c>
      <c r="D2359" s="5" t="s">
        <v>23</v>
      </c>
      <c r="E2359" s="5" t="s">
        <v>62</v>
      </c>
      <c r="F2359" s="6">
        <v>45869</v>
      </c>
      <c r="G2359" s="9">
        <v>77148281</v>
      </c>
      <c r="H2359" s="9">
        <v>86591186</v>
      </c>
      <c r="I2359" s="8">
        <f t="shared" si="303"/>
        <v>0.9</v>
      </c>
      <c r="J2359" s="8">
        <f t="shared" si="304"/>
        <v>0.9</v>
      </c>
      <c r="K2359" s="9" t="s">
        <v>103</v>
      </c>
      <c r="L2359" s="9" t="s">
        <v>103</v>
      </c>
      <c r="M2359" s="5">
        <f t="shared" si="298"/>
        <v>2025</v>
      </c>
      <c r="N2359" s="5" t="str">
        <f t="shared" si="299"/>
        <v>Febrero</v>
      </c>
      <c r="O2359" s="6" t="str">
        <f t="shared" si="300"/>
        <v>2025-1</v>
      </c>
      <c r="P2359" s="16">
        <v>0</v>
      </c>
      <c r="Q2359" s="16">
        <v>0</v>
      </c>
      <c r="R2359" s="5">
        <v>0</v>
      </c>
      <c r="S2359" s="5" t="s">
        <v>34</v>
      </c>
      <c r="T2359" s="5" t="str">
        <f t="shared" si="295"/>
        <v>122-2025-02-28</v>
      </c>
    </row>
    <row r="2360" spans="1:20" x14ac:dyDescent="0.3">
      <c r="A2360" s="25">
        <v>122</v>
      </c>
      <c r="B2360" s="5" t="s">
        <v>104</v>
      </c>
      <c r="C2360" s="5" t="s">
        <v>101</v>
      </c>
      <c r="D2360" s="5" t="s">
        <v>69</v>
      </c>
      <c r="E2360" s="5" t="s">
        <v>24</v>
      </c>
      <c r="F2360" s="6">
        <v>45716</v>
      </c>
      <c r="G2360" s="5">
        <v>90</v>
      </c>
      <c r="H2360" s="10">
        <v>100</v>
      </c>
      <c r="I2360" s="15">
        <f>IFERROR(IF((H2361/G2361)&gt;1.3,1.3,H2361/G2361),"")</f>
        <v>1.1111111111111112</v>
      </c>
      <c r="J2360" s="15">
        <f>IFERROR(IF((H2361/G2361)&gt;H2361/G2361,1.3,H2361/G2361),"")</f>
        <v>1.1111111111111112</v>
      </c>
      <c r="K2360" s="5" t="s">
        <v>25</v>
      </c>
      <c r="L2360" s="5" t="s">
        <v>25</v>
      </c>
      <c r="M2360" s="5">
        <f t="shared" si="298"/>
        <v>2025</v>
      </c>
      <c r="N2360" s="5" t="str">
        <f t="shared" si="299"/>
        <v>Abril</v>
      </c>
      <c r="O2360" s="6" t="str">
        <f t="shared" si="300"/>
        <v>2025-1</v>
      </c>
      <c r="P2360" s="16">
        <v>0</v>
      </c>
      <c r="Q2360" s="16">
        <v>0</v>
      </c>
      <c r="R2360" s="5">
        <v>0</v>
      </c>
      <c r="S2360" s="5" t="s">
        <v>29</v>
      </c>
      <c r="T2360" s="5" t="str">
        <f t="shared" si="295"/>
        <v>122-2025-04-30</v>
      </c>
    </row>
    <row r="2361" spans="1:20" x14ac:dyDescent="0.3">
      <c r="A2361" s="25">
        <v>122</v>
      </c>
      <c r="B2361" s="5" t="s">
        <v>104</v>
      </c>
      <c r="C2361" s="5" t="s">
        <v>101</v>
      </c>
      <c r="D2361" s="5" t="s">
        <v>69</v>
      </c>
      <c r="E2361" s="5" t="s">
        <v>24</v>
      </c>
      <c r="F2361" s="6">
        <v>45777</v>
      </c>
      <c r="G2361" s="5">
        <v>90</v>
      </c>
      <c r="H2361" s="10">
        <v>100</v>
      </c>
      <c r="I2361" s="15">
        <f>IFERROR(IF((H2362/G2362)&gt;1.3,1.3,H2362/G2362),"")</f>
        <v>0.4831111111111111</v>
      </c>
      <c r="J2361" s="15">
        <f>IFERROR(IF((H2362/G2362)&gt;H2362/G2362,1.3,H2362/G2362),"")</f>
        <v>0.4831111111111111</v>
      </c>
      <c r="K2361" s="5" t="s">
        <v>25</v>
      </c>
      <c r="L2361" s="5" t="s">
        <v>25</v>
      </c>
      <c r="M2361" s="5">
        <f t="shared" si="298"/>
        <v>2025</v>
      </c>
      <c r="N2361" s="5" t="str">
        <f t="shared" si="299"/>
        <v>Junio</v>
      </c>
      <c r="O2361" s="6" t="str">
        <f t="shared" si="300"/>
        <v>2025-2</v>
      </c>
      <c r="P2361" s="16">
        <v>0</v>
      </c>
      <c r="Q2361" s="16">
        <v>0</v>
      </c>
      <c r="R2361" s="5">
        <v>0</v>
      </c>
      <c r="S2361" s="5" t="s">
        <v>29</v>
      </c>
      <c r="T2361" s="5" t="str">
        <f t="shared" si="295"/>
        <v>122-2025-06-30</v>
      </c>
    </row>
    <row r="2362" spans="1:20" x14ac:dyDescent="0.3">
      <c r="A2362" s="5">
        <v>122</v>
      </c>
      <c r="B2362" s="5" t="s">
        <v>104</v>
      </c>
      <c r="C2362" s="5" t="s">
        <v>101</v>
      </c>
      <c r="D2362" s="5" t="s">
        <v>69</v>
      </c>
      <c r="E2362" s="5" t="s">
        <v>24</v>
      </c>
      <c r="F2362" s="6">
        <v>45838</v>
      </c>
      <c r="G2362" s="5">
        <v>90</v>
      </c>
      <c r="H2362" s="5">
        <v>43.48</v>
      </c>
      <c r="I2362" s="15">
        <f>IFERROR(IF((H2363/G2363)&gt;1.3,1.3,H2363/G2363),"")</f>
        <v>0.86955555555555564</v>
      </c>
      <c r="J2362" s="15">
        <f>IFERROR(IF((H2363/G2363)&gt;H2363/G2363,1.3,H2363/G2363),"")</f>
        <v>0.86955555555555564</v>
      </c>
      <c r="K2362" s="5" t="s">
        <v>25</v>
      </c>
      <c r="L2362" s="5" t="s">
        <v>25</v>
      </c>
      <c r="M2362" s="5">
        <f t="shared" si="298"/>
        <v>2025</v>
      </c>
      <c r="N2362" s="5" t="str">
        <f t="shared" si="299"/>
        <v>Julio</v>
      </c>
      <c r="O2362" s="6" t="str">
        <f t="shared" si="300"/>
        <v>2025-2</v>
      </c>
      <c r="P2362" s="5">
        <v>0</v>
      </c>
      <c r="Q2362" s="5">
        <v>0</v>
      </c>
      <c r="R2362" s="5">
        <v>0</v>
      </c>
      <c r="S2362" s="5" t="s">
        <v>29</v>
      </c>
      <c r="T2362" s="5" t="str">
        <f t="shared" si="295"/>
        <v>122-2025-07-31</v>
      </c>
    </row>
    <row r="2363" spans="1:20" x14ac:dyDescent="0.3">
      <c r="A2363" s="5">
        <v>122</v>
      </c>
      <c r="B2363" s="5" t="s">
        <v>104</v>
      </c>
      <c r="C2363" s="5" t="s">
        <v>101</v>
      </c>
      <c r="D2363" s="5" t="s">
        <v>23</v>
      </c>
      <c r="E2363" s="5" t="s">
        <v>24</v>
      </c>
      <c r="F2363" s="6">
        <v>45869</v>
      </c>
      <c r="G2363" s="5">
        <v>90</v>
      </c>
      <c r="H2363" s="5">
        <v>78.260000000000005</v>
      </c>
      <c r="I2363" s="15">
        <f>IFERROR(IF((H2364/G2364)&gt;1.3,1.3,H2364/G2364),"")</f>
        <v>0.64322222222222225</v>
      </c>
      <c r="J2363" s="15">
        <f>IFERROR(IF((H2364/G2364)&gt;H2364/G2364,1.3,H2364/G2364),"")</f>
        <v>0.64322222222222225</v>
      </c>
      <c r="K2363" s="5" t="s">
        <v>25</v>
      </c>
      <c r="L2363" s="5" t="s">
        <v>25</v>
      </c>
      <c r="M2363" s="5">
        <f t="shared" si="298"/>
        <v>2025</v>
      </c>
      <c r="N2363" s="5" t="str">
        <f t="shared" si="299"/>
        <v>Agosto</v>
      </c>
      <c r="O2363" s="6" t="str">
        <f t="shared" si="300"/>
        <v>2025-1</v>
      </c>
      <c r="P2363" s="5">
        <v>0</v>
      </c>
      <c r="Q2363" s="5">
        <v>0</v>
      </c>
      <c r="R2363" s="5">
        <v>0</v>
      </c>
      <c r="S2363" s="5" t="s">
        <v>29</v>
      </c>
      <c r="T2363" s="5" t="str">
        <f t="shared" si="295"/>
        <v>122-2025-08-31</v>
      </c>
    </row>
    <row r="2364" spans="1:20" x14ac:dyDescent="0.3">
      <c r="A2364" s="5">
        <v>122</v>
      </c>
      <c r="B2364" s="5" t="s">
        <v>104</v>
      </c>
      <c r="C2364" s="5" t="s">
        <v>101</v>
      </c>
      <c r="D2364" s="5" t="s">
        <v>23</v>
      </c>
      <c r="E2364" s="5" t="s">
        <v>24</v>
      </c>
      <c r="F2364" s="6">
        <v>45900</v>
      </c>
      <c r="G2364" s="5">
        <v>90</v>
      </c>
      <c r="H2364" s="5">
        <v>57.89</v>
      </c>
      <c r="I2364" s="15">
        <f>IFERROR(IF((H2365/G2365)&gt;1.3,1.3,H2365/G2365),"")</f>
        <v>0.14393321498824527</v>
      </c>
      <c r="J2364" s="15">
        <f>IFERROR(IF((H2365/G2365)&gt;H2365/G2365,1.3,H2365/G2365),"")</f>
        <v>0.14393321498824527</v>
      </c>
      <c r="K2364" s="5" t="s">
        <v>25</v>
      </c>
      <c r="L2364" s="5" t="s">
        <v>25</v>
      </c>
      <c r="M2364" s="5">
        <f t="shared" si="298"/>
        <v>2025</v>
      </c>
      <c r="N2364" s="5" t="str">
        <f t="shared" si="299"/>
        <v>Enero</v>
      </c>
      <c r="O2364" s="6" t="str">
        <f t="shared" si="300"/>
        <v>2025-1</v>
      </c>
      <c r="P2364" s="5">
        <v>0</v>
      </c>
      <c r="Q2364" s="5">
        <v>0</v>
      </c>
      <c r="R2364" s="5">
        <v>0</v>
      </c>
      <c r="S2364" s="5" t="s">
        <v>29</v>
      </c>
      <c r="T2364" s="5" t="str">
        <f t="shared" si="295"/>
        <v>125-2025-01-31</v>
      </c>
    </row>
    <row r="2365" spans="1:20" x14ac:dyDescent="0.3">
      <c r="A2365" s="25">
        <v>125</v>
      </c>
      <c r="B2365" s="5" t="s">
        <v>106</v>
      </c>
      <c r="C2365" s="5" t="s">
        <v>72</v>
      </c>
      <c r="D2365" s="5" t="s">
        <v>23</v>
      </c>
      <c r="E2365" s="5" t="s">
        <v>62</v>
      </c>
      <c r="F2365" s="6">
        <v>45688</v>
      </c>
      <c r="G2365" s="5">
        <v>1.9</v>
      </c>
      <c r="H2365" s="12">
        <v>0.27347310847766598</v>
      </c>
      <c r="I2365" s="8">
        <f t="shared" ref="I2365:I2371" si="305">IF(H2366&lt;=G2366,100%,G2366/H2366)</f>
        <v>1</v>
      </c>
      <c r="J2365" s="8">
        <v>1</v>
      </c>
      <c r="K2365" s="5" t="s">
        <v>91</v>
      </c>
      <c r="L2365" s="5" t="s">
        <v>91</v>
      </c>
      <c r="M2365" s="5">
        <f t="shared" si="298"/>
        <v>2025</v>
      </c>
      <c r="N2365" s="5" t="str">
        <f t="shared" si="299"/>
        <v>Febrero</v>
      </c>
      <c r="O2365" s="6" t="str">
        <f t="shared" si="300"/>
        <v>2025-1</v>
      </c>
      <c r="P2365" s="16">
        <v>1</v>
      </c>
      <c r="Q2365" s="16">
        <v>2</v>
      </c>
      <c r="R2365" s="5">
        <v>0</v>
      </c>
      <c r="S2365" s="5" t="s">
        <v>29</v>
      </c>
      <c r="T2365" s="5" t="str">
        <f t="shared" si="295"/>
        <v>125-2025-02-28</v>
      </c>
    </row>
    <row r="2366" spans="1:20" x14ac:dyDescent="0.3">
      <c r="A2366" s="25">
        <v>125</v>
      </c>
      <c r="B2366" s="5" t="s">
        <v>106</v>
      </c>
      <c r="C2366" s="5" t="s">
        <v>72</v>
      </c>
      <c r="D2366" s="5" t="s">
        <v>23</v>
      </c>
      <c r="E2366" s="5" t="s">
        <v>62</v>
      </c>
      <c r="F2366" s="6">
        <v>45716</v>
      </c>
      <c r="G2366" s="5">
        <v>1.9</v>
      </c>
      <c r="H2366" s="10">
        <v>0</v>
      </c>
      <c r="I2366" s="8">
        <f t="shared" si="305"/>
        <v>1</v>
      </c>
      <c r="J2366" s="8">
        <v>1</v>
      </c>
      <c r="K2366" s="5" t="s">
        <v>91</v>
      </c>
      <c r="L2366" s="5" t="s">
        <v>91</v>
      </c>
      <c r="M2366" s="5">
        <f t="shared" si="298"/>
        <v>2025</v>
      </c>
      <c r="N2366" s="5" t="str">
        <f t="shared" si="299"/>
        <v>Marzo</v>
      </c>
      <c r="O2366" s="6" t="str">
        <f t="shared" si="300"/>
        <v>2025-1</v>
      </c>
      <c r="P2366" s="16">
        <v>1</v>
      </c>
      <c r="Q2366" s="16">
        <v>2</v>
      </c>
      <c r="R2366" s="5">
        <v>0</v>
      </c>
      <c r="S2366" s="5" t="s">
        <v>29</v>
      </c>
      <c r="T2366" s="5" t="str">
        <f t="shared" si="295"/>
        <v>125-2025-03-31</v>
      </c>
    </row>
    <row r="2367" spans="1:20" x14ac:dyDescent="0.3">
      <c r="A2367" s="25">
        <v>125</v>
      </c>
      <c r="B2367" s="5" t="s">
        <v>106</v>
      </c>
      <c r="C2367" s="5" t="s">
        <v>72</v>
      </c>
      <c r="D2367" s="5" t="s">
        <v>23</v>
      </c>
      <c r="E2367" s="5" t="s">
        <v>62</v>
      </c>
      <c r="F2367" s="6">
        <v>45747</v>
      </c>
      <c r="G2367" s="5">
        <v>1.9</v>
      </c>
      <c r="H2367" s="12">
        <v>0.45</v>
      </c>
      <c r="I2367" s="8">
        <f t="shared" si="305"/>
        <v>1</v>
      </c>
      <c r="J2367" s="8">
        <v>1</v>
      </c>
      <c r="K2367" s="5" t="s">
        <v>91</v>
      </c>
      <c r="L2367" s="5" t="s">
        <v>91</v>
      </c>
      <c r="M2367" s="5">
        <f t="shared" si="298"/>
        <v>2025</v>
      </c>
      <c r="N2367" s="5" t="str">
        <f t="shared" si="299"/>
        <v>Abril</v>
      </c>
      <c r="O2367" s="6" t="str">
        <f t="shared" si="300"/>
        <v>2025-1</v>
      </c>
      <c r="P2367" s="16">
        <v>1</v>
      </c>
      <c r="Q2367" s="16">
        <v>2</v>
      </c>
      <c r="R2367" s="5">
        <v>0</v>
      </c>
      <c r="S2367" s="5" t="s">
        <v>29</v>
      </c>
      <c r="T2367" s="5" t="str">
        <f t="shared" si="295"/>
        <v>125-2025-04-30</v>
      </c>
    </row>
    <row r="2368" spans="1:20" x14ac:dyDescent="0.3">
      <c r="A2368" s="25">
        <v>125</v>
      </c>
      <c r="B2368" s="5" t="s">
        <v>106</v>
      </c>
      <c r="C2368" s="5" t="s">
        <v>72</v>
      </c>
      <c r="D2368" s="5" t="s">
        <v>23</v>
      </c>
      <c r="E2368" s="5" t="s">
        <v>62</v>
      </c>
      <c r="F2368" s="6">
        <v>45777</v>
      </c>
      <c r="G2368" s="5">
        <v>1.9</v>
      </c>
      <c r="H2368" s="12">
        <v>0</v>
      </c>
      <c r="I2368" s="8">
        <f t="shared" si="305"/>
        <v>1</v>
      </c>
      <c r="J2368" s="8">
        <v>1</v>
      </c>
      <c r="K2368" s="5" t="s">
        <v>91</v>
      </c>
      <c r="L2368" s="5" t="s">
        <v>91</v>
      </c>
      <c r="M2368" s="5">
        <f t="shared" si="298"/>
        <v>2025</v>
      </c>
      <c r="N2368" s="5" t="str">
        <f t="shared" si="299"/>
        <v>Mayo</v>
      </c>
      <c r="O2368" s="6" t="str">
        <f t="shared" si="300"/>
        <v>2025-1</v>
      </c>
      <c r="P2368" s="16">
        <v>1</v>
      </c>
      <c r="Q2368" s="16">
        <v>2</v>
      </c>
      <c r="R2368" s="5">
        <v>0</v>
      </c>
      <c r="S2368" s="5" t="s">
        <v>29</v>
      </c>
      <c r="T2368" s="5" t="str">
        <f t="shared" si="295"/>
        <v>125-2025-05-31</v>
      </c>
    </row>
    <row r="2369" spans="1:20" x14ac:dyDescent="0.3">
      <c r="A2369" s="25">
        <v>125</v>
      </c>
      <c r="B2369" s="5" t="s">
        <v>106</v>
      </c>
      <c r="C2369" s="5" t="s">
        <v>72</v>
      </c>
      <c r="D2369" s="5" t="s">
        <v>23</v>
      </c>
      <c r="E2369" s="5" t="s">
        <v>62</v>
      </c>
      <c r="F2369" s="6">
        <v>45808</v>
      </c>
      <c r="G2369" s="5">
        <v>1.9</v>
      </c>
      <c r="H2369" s="12">
        <v>0.24</v>
      </c>
      <c r="I2369" s="8">
        <f t="shared" si="305"/>
        <v>1</v>
      </c>
      <c r="J2369" s="8">
        <v>1</v>
      </c>
      <c r="K2369" s="5" t="s">
        <v>91</v>
      </c>
      <c r="L2369" s="11" t="s">
        <v>91</v>
      </c>
      <c r="M2369" s="5">
        <f t="shared" si="298"/>
        <v>2025</v>
      </c>
      <c r="N2369" s="5" t="str">
        <f t="shared" si="299"/>
        <v>Junio</v>
      </c>
      <c r="O2369" s="6" t="str">
        <f t="shared" si="300"/>
        <v>2025-2</v>
      </c>
      <c r="P2369" s="16">
        <v>1</v>
      </c>
      <c r="Q2369" s="16">
        <v>2</v>
      </c>
      <c r="R2369" s="5">
        <v>0</v>
      </c>
      <c r="S2369" s="5" t="s">
        <v>29</v>
      </c>
      <c r="T2369" s="5" t="str">
        <f t="shared" si="295"/>
        <v>125-2025-06-30</v>
      </c>
    </row>
    <row r="2370" spans="1:20" x14ac:dyDescent="0.3">
      <c r="A2370" s="25">
        <v>125</v>
      </c>
      <c r="B2370" s="5" t="s">
        <v>106</v>
      </c>
      <c r="C2370" s="5" t="s">
        <v>72</v>
      </c>
      <c r="D2370" s="5" t="s">
        <v>23</v>
      </c>
      <c r="E2370" s="5" t="s">
        <v>62</v>
      </c>
      <c r="F2370" s="6">
        <v>45838</v>
      </c>
      <c r="G2370" s="5">
        <v>1.9</v>
      </c>
      <c r="H2370" s="12">
        <v>0</v>
      </c>
      <c r="I2370" s="8">
        <f t="shared" si="305"/>
        <v>1</v>
      </c>
      <c r="J2370" s="8">
        <v>1</v>
      </c>
      <c r="K2370" s="5" t="s">
        <v>91</v>
      </c>
      <c r="L2370" s="11" t="s">
        <v>91</v>
      </c>
      <c r="M2370" s="5">
        <f t="shared" si="298"/>
        <v>2025</v>
      </c>
      <c r="N2370" s="5" t="str">
        <f t="shared" si="299"/>
        <v>Julio</v>
      </c>
      <c r="O2370" s="6" t="str">
        <f t="shared" si="300"/>
        <v>2025-1</v>
      </c>
      <c r="P2370" s="16">
        <v>1</v>
      </c>
      <c r="Q2370" s="16">
        <v>2</v>
      </c>
      <c r="R2370" s="5">
        <v>0</v>
      </c>
      <c r="S2370" s="5" t="s">
        <v>29</v>
      </c>
      <c r="T2370" s="5" t="str">
        <f t="shared" si="295"/>
        <v>125-2025-07-31</v>
      </c>
    </row>
    <row r="2371" spans="1:20" x14ac:dyDescent="0.3">
      <c r="A2371" s="25">
        <v>125</v>
      </c>
      <c r="B2371" s="5" t="s">
        <v>106</v>
      </c>
      <c r="C2371" s="5" t="s">
        <v>72</v>
      </c>
      <c r="D2371" s="5" t="s">
        <v>23</v>
      </c>
      <c r="E2371" s="5" t="s">
        <v>62</v>
      </c>
      <c r="F2371" s="6">
        <v>45869</v>
      </c>
      <c r="G2371" s="5">
        <v>1.9</v>
      </c>
      <c r="H2371" s="12">
        <v>0.25</v>
      </c>
      <c r="I2371" s="8">
        <f t="shared" si="305"/>
        <v>1</v>
      </c>
      <c r="J2371" s="8">
        <v>1</v>
      </c>
      <c r="K2371" s="5" t="s">
        <v>91</v>
      </c>
      <c r="L2371" s="5" t="s">
        <v>91</v>
      </c>
      <c r="M2371" s="5">
        <f t="shared" si="298"/>
        <v>2025</v>
      </c>
      <c r="N2371" s="5" t="str">
        <f t="shared" si="299"/>
        <v>Enero</v>
      </c>
      <c r="O2371" s="6" t="str">
        <f t="shared" si="300"/>
        <v>2025-1</v>
      </c>
      <c r="P2371" s="16">
        <v>1</v>
      </c>
      <c r="Q2371" s="16">
        <v>2</v>
      </c>
      <c r="R2371" s="5">
        <v>0</v>
      </c>
      <c r="S2371" s="5" t="s">
        <v>29</v>
      </c>
      <c r="T2371" s="5" t="str">
        <f t="shared" si="295"/>
        <v>128-2025-01-31</v>
      </c>
    </row>
    <row r="2372" spans="1:20" x14ac:dyDescent="0.3">
      <c r="A2372" s="25">
        <v>128</v>
      </c>
      <c r="B2372" s="5" t="s">
        <v>109</v>
      </c>
      <c r="C2372" s="5" t="s">
        <v>72</v>
      </c>
      <c r="D2372" s="5" t="s">
        <v>23</v>
      </c>
      <c r="E2372" s="5" t="s">
        <v>62</v>
      </c>
      <c r="F2372" s="6">
        <v>45688</v>
      </c>
      <c r="G2372" s="5">
        <v>1</v>
      </c>
      <c r="H2372" s="12">
        <v>0.86</v>
      </c>
      <c r="I2372" s="8">
        <f t="shared" ref="I2372:I2378" si="306">IF(IFERROR(G2373/H2373,"")&gt;1,1,G2373/H2373)</f>
        <v>1</v>
      </c>
      <c r="J2372" s="8">
        <f t="shared" ref="J2372:J2378" si="307">IF(IFERROR(G2373/H2373,"")&gt;1,1,G2373/H2373)</f>
        <v>1</v>
      </c>
      <c r="K2372" s="5" t="s">
        <v>91</v>
      </c>
      <c r="L2372" s="5" t="s">
        <v>91</v>
      </c>
      <c r="M2372" s="5">
        <f t="shared" si="298"/>
        <v>2025</v>
      </c>
      <c r="N2372" s="5" t="str">
        <f t="shared" si="299"/>
        <v>Febrero</v>
      </c>
      <c r="O2372" s="6" t="str">
        <f t="shared" si="300"/>
        <v>2025-1</v>
      </c>
      <c r="P2372" s="16">
        <v>0</v>
      </c>
      <c r="Q2372" s="16">
        <v>2</v>
      </c>
      <c r="R2372" s="5">
        <v>0</v>
      </c>
      <c r="S2372" s="5" t="s">
        <v>29</v>
      </c>
      <c r="T2372" s="5" t="str">
        <f t="shared" si="295"/>
        <v>128-2025-02-28</v>
      </c>
    </row>
    <row r="2373" spans="1:20" x14ac:dyDescent="0.3">
      <c r="A2373" s="25">
        <v>128</v>
      </c>
      <c r="B2373" s="5" t="s">
        <v>109</v>
      </c>
      <c r="C2373" s="5" t="s">
        <v>72</v>
      </c>
      <c r="D2373" s="5" t="s">
        <v>23</v>
      </c>
      <c r="E2373" s="5" t="s">
        <v>62</v>
      </c>
      <c r="F2373" s="6">
        <v>45716</v>
      </c>
      <c r="G2373" s="5">
        <v>1</v>
      </c>
      <c r="H2373" s="10">
        <v>0.99</v>
      </c>
      <c r="I2373" s="8">
        <f t="shared" si="306"/>
        <v>1</v>
      </c>
      <c r="J2373" s="8">
        <f t="shared" si="307"/>
        <v>1</v>
      </c>
      <c r="K2373" s="5" t="s">
        <v>91</v>
      </c>
      <c r="L2373" s="5" t="s">
        <v>91</v>
      </c>
      <c r="M2373" s="5">
        <f t="shared" si="298"/>
        <v>2025</v>
      </c>
      <c r="N2373" s="5" t="str">
        <f t="shared" si="299"/>
        <v>Marzo</v>
      </c>
      <c r="O2373" s="6" t="str">
        <f t="shared" si="300"/>
        <v>2025-1</v>
      </c>
      <c r="P2373" s="16">
        <v>0</v>
      </c>
      <c r="Q2373" s="16">
        <v>2</v>
      </c>
      <c r="R2373" s="5">
        <v>0</v>
      </c>
      <c r="S2373" s="5" t="s">
        <v>29</v>
      </c>
      <c r="T2373" s="5" t="str">
        <f t="shared" ref="T2373:T2436" si="308">A2374&amp;"-"&amp;YEAR(F2374)&amp;"-"&amp;IF(LEN(MONTH(F2374))=1,"0"&amp;MONTH(F2374),MONTH(F2374))&amp;"-"&amp;DAY(F2374)</f>
        <v>128-2025-03-31</v>
      </c>
    </row>
    <row r="2374" spans="1:20" x14ac:dyDescent="0.3">
      <c r="A2374" s="25">
        <v>128</v>
      </c>
      <c r="B2374" s="5" t="s">
        <v>109</v>
      </c>
      <c r="C2374" s="5" t="s">
        <v>72</v>
      </c>
      <c r="D2374" s="5" t="s">
        <v>23</v>
      </c>
      <c r="E2374" s="5" t="s">
        <v>62</v>
      </c>
      <c r="F2374" s="6">
        <v>45747</v>
      </c>
      <c r="G2374" s="5">
        <v>1</v>
      </c>
      <c r="H2374" s="12">
        <v>0.96</v>
      </c>
      <c r="I2374" s="8">
        <f t="shared" si="306"/>
        <v>1</v>
      </c>
      <c r="J2374" s="8">
        <f t="shared" si="307"/>
        <v>1</v>
      </c>
      <c r="K2374" s="5" t="s">
        <v>91</v>
      </c>
      <c r="L2374" s="5" t="s">
        <v>91</v>
      </c>
      <c r="M2374" s="5">
        <f t="shared" si="298"/>
        <v>2025</v>
      </c>
      <c r="N2374" s="5" t="str">
        <f t="shared" si="299"/>
        <v>Abril</v>
      </c>
      <c r="O2374" s="6" t="str">
        <f t="shared" si="300"/>
        <v>2025-1</v>
      </c>
      <c r="P2374" s="16">
        <v>0</v>
      </c>
      <c r="Q2374" s="16">
        <v>2</v>
      </c>
      <c r="R2374" s="5">
        <v>0</v>
      </c>
      <c r="S2374" s="5" t="s">
        <v>29</v>
      </c>
      <c r="T2374" s="5" t="str">
        <f t="shared" si="308"/>
        <v>128-2025-04-30</v>
      </c>
    </row>
    <row r="2375" spans="1:20" x14ac:dyDescent="0.3">
      <c r="A2375" s="25">
        <v>128</v>
      </c>
      <c r="B2375" s="5" t="s">
        <v>109</v>
      </c>
      <c r="C2375" s="5" t="s">
        <v>72</v>
      </c>
      <c r="D2375" s="5" t="s">
        <v>23</v>
      </c>
      <c r="E2375" s="5" t="s">
        <v>62</v>
      </c>
      <c r="F2375" s="6">
        <v>45777</v>
      </c>
      <c r="G2375" s="5">
        <v>1</v>
      </c>
      <c r="H2375" s="12">
        <v>0.94</v>
      </c>
      <c r="I2375" s="8">
        <f t="shared" si="306"/>
        <v>1</v>
      </c>
      <c r="J2375" s="8">
        <f t="shared" si="307"/>
        <v>1</v>
      </c>
      <c r="K2375" s="5" t="s">
        <v>91</v>
      </c>
      <c r="L2375" s="5" t="s">
        <v>91</v>
      </c>
      <c r="M2375" s="5">
        <f t="shared" si="298"/>
        <v>2025</v>
      </c>
      <c r="N2375" s="5" t="str">
        <f t="shared" si="299"/>
        <v>Mayo</v>
      </c>
      <c r="O2375" s="6" t="str">
        <f t="shared" si="300"/>
        <v>2025-1</v>
      </c>
      <c r="P2375" s="16">
        <v>0</v>
      </c>
      <c r="Q2375" s="16">
        <v>2</v>
      </c>
      <c r="R2375" s="5">
        <v>0</v>
      </c>
      <c r="S2375" s="5" t="s">
        <v>29</v>
      </c>
      <c r="T2375" s="5" t="str">
        <f t="shared" si="308"/>
        <v>128-2025-05-31</v>
      </c>
    </row>
    <row r="2376" spans="1:20" x14ac:dyDescent="0.3">
      <c r="A2376" s="25">
        <v>128</v>
      </c>
      <c r="B2376" s="5" t="s">
        <v>109</v>
      </c>
      <c r="C2376" s="5" t="s">
        <v>72</v>
      </c>
      <c r="D2376" s="5" t="s">
        <v>23</v>
      </c>
      <c r="E2376" s="5" t="s">
        <v>62</v>
      </c>
      <c r="F2376" s="6">
        <v>45808</v>
      </c>
      <c r="G2376" s="5">
        <v>1</v>
      </c>
      <c r="H2376" s="12">
        <v>0.88</v>
      </c>
      <c r="I2376" s="8">
        <f t="shared" si="306"/>
        <v>1</v>
      </c>
      <c r="J2376" s="8">
        <f t="shared" si="307"/>
        <v>1</v>
      </c>
      <c r="K2376" s="5" t="s">
        <v>91</v>
      </c>
      <c r="L2376" s="5" t="s">
        <v>91</v>
      </c>
      <c r="M2376" s="5">
        <f t="shared" si="298"/>
        <v>2025</v>
      </c>
      <c r="N2376" s="5" t="str">
        <f t="shared" si="299"/>
        <v>Junio</v>
      </c>
      <c r="O2376" s="6" t="str">
        <f t="shared" si="300"/>
        <v>2025-2</v>
      </c>
      <c r="P2376" s="16">
        <v>0</v>
      </c>
      <c r="Q2376" s="16">
        <v>2</v>
      </c>
      <c r="R2376" s="5">
        <v>0</v>
      </c>
      <c r="S2376" s="5" t="s">
        <v>29</v>
      </c>
      <c r="T2376" s="5" t="str">
        <f t="shared" si="308"/>
        <v>128-2025-06-30</v>
      </c>
    </row>
    <row r="2377" spans="1:20" x14ac:dyDescent="0.3">
      <c r="A2377" s="25">
        <v>128</v>
      </c>
      <c r="B2377" s="5" t="s">
        <v>109</v>
      </c>
      <c r="C2377" s="5" t="s">
        <v>72</v>
      </c>
      <c r="D2377" s="5" t="s">
        <v>23</v>
      </c>
      <c r="E2377" s="5" t="s">
        <v>62</v>
      </c>
      <c r="F2377" s="6">
        <v>45838</v>
      </c>
      <c r="G2377" s="5">
        <v>1</v>
      </c>
      <c r="H2377" s="12">
        <v>0.97</v>
      </c>
      <c r="I2377" s="8">
        <f t="shared" si="306"/>
        <v>1</v>
      </c>
      <c r="J2377" s="8">
        <f t="shared" si="307"/>
        <v>1</v>
      </c>
      <c r="K2377" s="5" t="s">
        <v>91</v>
      </c>
      <c r="L2377" s="5" t="s">
        <v>91</v>
      </c>
      <c r="M2377" s="5">
        <f t="shared" si="298"/>
        <v>2025</v>
      </c>
      <c r="N2377" s="5" t="str">
        <f t="shared" si="299"/>
        <v>Julio</v>
      </c>
      <c r="O2377" s="6" t="str">
        <f t="shared" si="300"/>
        <v>2025-1</v>
      </c>
      <c r="P2377" s="16">
        <v>0</v>
      </c>
      <c r="Q2377" s="16">
        <v>2</v>
      </c>
      <c r="R2377" s="5">
        <v>0</v>
      </c>
      <c r="S2377" s="5" t="s">
        <v>29</v>
      </c>
      <c r="T2377" s="5" t="str">
        <f t="shared" si="308"/>
        <v>128-2025-07-31</v>
      </c>
    </row>
    <row r="2378" spans="1:20" x14ac:dyDescent="0.3">
      <c r="A2378" s="25">
        <v>128</v>
      </c>
      <c r="B2378" s="5" t="s">
        <v>109</v>
      </c>
      <c r="C2378" s="5" t="s">
        <v>72</v>
      </c>
      <c r="D2378" s="5" t="s">
        <v>23</v>
      </c>
      <c r="E2378" s="5" t="s">
        <v>62</v>
      </c>
      <c r="F2378" s="6">
        <v>45869</v>
      </c>
      <c r="G2378" s="5">
        <v>1</v>
      </c>
      <c r="H2378" s="12">
        <v>0.98</v>
      </c>
      <c r="I2378" s="8">
        <f t="shared" si="306"/>
        <v>1</v>
      </c>
      <c r="J2378" s="8">
        <f t="shared" si="307"/>
        <v>1</v>
      </c>
      <c r="K2378" s="5" t="s">
        <v>91</v>
      </c>
      <c r="L2378" s="5" t="s">
        <v>91</v>
      </c>
      <c r="M2378" s="5">
        <f t="shared" si="298"/>
        <v>2025</v>
      </c>
      <c r="N2378" s="5" t="str">
        <f t="shared" si="299"/>
        <v>Enero</v>
      </c>
      <c r="O2378" s="6" t="str">
        <f t="shared" si="300"/>
        <v>2025-1</v>
      </c>
      <c r="P2378" s="16">
        <v>0</v>
      </c>
      <c r="Q2378" s="16">
        <v>2</v>
      </c>
      <c r="R2378" s="5">
        <v>0</v>
      </c>
      <c r="S2378" s="5" t="s">
        <v>29</v>
      </c>
      <c r="T2378" s="5" t="str">
        <f t="shared" si="308"/>
        <v>139-2025-01-31</v>
      </c>
    </row>
    <row r="2379" spans="1:20" x14ac:dyDescent="0.3">
      <c r="A2379" s="25">
        <v>139</v>
      </c>
      <c r="B2379" s="5" t="s">
        <v>114</v>
      </c>
      <c r="C2379" s="5" t="s">
        <v>112</v>
      </c>
      <c r="D2379" s="5" t="s">
        <v>23</v>
      </c>
      <c r="E2379" s="5" t="s">
        <v>62</v>
      </c>
      <c r="F2379" s="6">
        <v>45688</v>
      </c>
      <c r="G2379" s="9">
        <v>77.181053000000006</v>
      </c>
      <c r="H2379" s="9">
        <v>57.628145000000004</v>
      </c>
      <c r="I2379" s="15">
        <f t="shared" ref="I2379:I2384" si="309">IFERROR(IF((G2380/H2380)&gt;1.3,1.3,G2380/H2380),"")</f>
        <v>1.3</v>
      </c>
      <c r="J2379" s="8">
        <f t="shared" ref="J2379:J2384" si="310">IFERROR(G2380/H2380,"")</f>
        <v>1.4663794665970278</v>
      </c>
      <c r="K2379" s="9" t="s">
        <v>103</v>
      </c>
      <c r="L2379" s="9" t="s">
        <v>103</v>
      </c>
      <c r="M2379" s="5">
        <f t="shared" si="298"/>
        <v>2025</v>
      </c>
      <c r="N2379" s="5" t="str">
        <f t="shared" si="299"/>
        <v>Febrero</v>
      </c>
      <c r="O2379" s="6" t="str">
        <f t="shared" si="300"/>
        <v>2025-1</v>
      </c>
      <c r="P2379" s="16">
        <v>2</v>
      </c>
      <c r="Q2379" s="16">
        <v>2</v>
      </c>
      <c r="R2379" s="5">
        <v>0</v>
      </c>
      <c r="S2379" s="5" t="s">
        <v>34</v>
      </c>
      <c r="T2379" s="5" t="str">
        <f t="shared" si="308"/>
        <v>139-2025-02-28</v>
      </c>
    </row>
    <row r="2380" spans="1:20" x14ac:dyDescent="0.3">
      <c r="A2380" s="25">
        <v>139</v>
      </c>
      <c r="B2380" s="5" t="s">
        <v>114</v>
      </c>
      <c r="C2380" s="5" t="s">
        <v>112</v>
      </c>
      <c r="D2380" s="5" t="s">
        <v>23</v>
      </c>
      <c r="E2380" s="5" t="s">
        <v>62</v>
      </c>
      <c r="F2380" s="6">
        <v>45716</v>
      </c>
      <c r="G2380" s="10">
        <v>181.77995200000001</v>
      </c>
      <c r="H2380" s="10">
        <v>123.96515100000001</v>
      </c>
      <c r="I2380" s="15">
        <f t="shared" si="309"/>
        <v>1.3</v>
      </c>
      <c r="J2380" s="8">
        <f t="shared" si="310"/>
        <v>1.3446727468538429</v>
      </c>
      <c r="K2380" s="9" t="s">
        <v>103</v>
      </c>
      <c r="L2380" s="9" t="s">
        <v>103</v>
      </c>
      <c r="M2380" s="5">
        <f t="shared" si="298"/>
        <v>2025</v>
      </c>
      <c r="N2380" s="5" t="str">
        <f t="shared" si="299"/>
        <v>Marzo</v>
      </c>
      <c r="O2380" s="6" t="str">
        <f t="shared" si="300"/>
        <v>2025-1</v>
      </c>
      <c r="P2380" s="16">
        <v>2</v>
      </c>
      <c r="Q2380" s="16">
        <v>2</v>
      </c>
      <c r="R2380" s="5">
        <v>0</v>
      </c>
      <c r="S2380" s="5" t="s">
        <v>34</v>
      </c>
      <c r="T2380" s="5" t="str">
        <f t="shared" si="308"/>
        <v>139-2025-03-31</v>
      </c>
    </row>
    <row r="2381" spans="1:20" x14ac:dyDescent="0.3">
      <c r="A2381" s="25">
        <v>139</v>
      </c>
      <c r="B2381" s="5" t="s">
        <v>114</v>
      </c>
      <c r="C2381" s="5" t="s">
        <v>112</v>
      </c>
      <c r="D2381" s="5" t="s">
        <v>23</v>
      </c>
      <c r="E2381" s="5" t="s">
        <v>62</v>
      </c>
      <c r="F2381" s="6">
        <v>45747</v>
      </c>
      <c r="G2381" s="76">
        <v>283.588797</v>
      </c>
      <c r="H2381" s="76">
        <v>210.89800299999999</v>
      </c>
      <c r="I2381" s="15">
        <f t="shared" si="309"/>
        <v>1.3</v>
      </c>
      <c r="J2381" s="8">
        <f t="shared" si="310"/>
        <v>1.3660885584253333</v>
      </c>
      <c r="K2381" s="9" t="s">
        <v>103</v>
      </c>
      <c r="L2381" s="9" t="s">
        <v>103</v>
      </c>
      <c r="M2381" s="5">
        <f t="shared" si="298"/>
        <v>2025</v>
      </c>
      <c r="N2381" s="5" t="str">
        <f t="shared" si="299"/>
        <v>Abril</v>
      </c>
      <c r="O2381" s="6" t="str">
        <f t="shared" si="300"/>
        <v>2025-1</v>
      </c>
      <c r="P2381" s="16">
        <v>2</v>
      </c>
      <c r="Q2381" s="16">
        <v>2</v>
      </c>
      <c r="R2381" s="5">
        <v>0</v>
      </c>
      <c r="S2381" s="5" t="s">
        <v>34</v>
      </c>
      <c r="T2381" s="5" t="str">
        <f t="shared" si="308"/>
        <v>139-2025-04-30</v>
      </c>
    </row>
    <row r="2382" spans="1:20" x14ac:dyDescent="0.3">
      <c r="A2382" s="25">
        <v>139</v>
      </c>
      <c r="B2382" s="5" t="s">
        <v>114</v>
      </c>
      <c r="C2382" s="5" t="s">
        <v>112</v>
      </c>
      <c r="D2382" s="5" t="s">
        <v>23</v>
      </c>
      <c r="E2382" s="5" t="s">
        <v>62</v>
      </c>
      <c r="F2382" s="6">
        <v>45777</v>
      </c>
      <c r="G2382" s="76">
        <v>377.18637999999999</v>
      </c>
      <c r="H2382" s="76">
        <v>276.106829</v>
      </c>
      <c r="I2382" s="15">
        <f t="shared" si="309"/>
        <v>1.3</v>
      </c>
      <c r="J2382" s="8">
        <f t="shared" si="310"/>
        <v>1.3080233381019426</v>
      </c>
      <c r="K2382" s="9" t="s">
        <v>103</v>
      </c>
      <c r="L2382" s="9" t="s">
        <v>103</v>
      </c>
      <c r="M2382" s="5">
        <f t="shared" si="298"/>
        <v>2025</v>
      </c>
      <c r="N2382" s="5" t="str">
        <f t="shared" si="299"/>
        <v>Mayo</v>
      </c>
      <c r="O2382" s="6" t="str">
        <f t="shared" si="300"/>
        <v>2025-1</v>
      </c>
      <c r="P2382" s="16">
        <v>2</v>
      </c>
      <c r="Q2382" s="16">
        <v>2</v>
      </c>
      <c r="R2382" s="5">
        <v>0</v>
      </c>
      <c r="S2382" s="5" t="s">
        <v>34</v>
      </c>
      <c r="T2382" s="5" t="str">
        <f t="shared" si="308"/>
        <v>139-2025-05-31</v>
      </c>
    </row>
    <row r="2383" spans="1:20" x14ac:dyDescent="0.3">
      <c r="A2383" s="25">
        <v>139</v>
      </c>
      <c r="B2383" s="5" t="s">
        <v>114</v>
      </c>
      <c r="C2383" s="5" t="s">
        <v>112</v>
      </c>
      <c r="D2383" s="5" t="s">
        <v>23</v>
      </c>
      <c r="E2383" s="5" t="s">
        <v>62</v>
      </c>
      <c r="F2383" s="6">
        <v>45808</v>
      </c>
      <c r="G2383" s="76">
        <v>468.09073599999999</v>
      </c>
      <c r="H2383" s="76">
        <v>357.86115000000001</v>
      </c>
      <c r="I2383" s="15">
        <f t="shared" si="309"/>
        <v>1.3</v>
      </c>
      <c r="J2383" s="8">
        <f t="shared" si="310"/>
        <v>1.3890177807852762</v>
      </c>
      <c r="K2383" s="9" t="s">
        <v>103</v>
      </c>
      <c r="L2383" s="9" t="s">
        <v>103</v>
      </c>
      <c r="M2383" s="5">
        <f t="shared" si="298"/>
        <v>2025</v>
      </c>
      <c r="N2383" s="5" t="str">
        <f t="shared" si="299"/>
        <v>Junio</v>
      </c>
      <c r="O2383" s="6" t="str">
        <f t="shared" si="300"/>
        <v>2025-1</v>
      </c>
      <c r="P2383" s="16">
        <v>2</v>
      </c>
      <c r="Q2383" s="16">
        <v>2</v>
      </c>
      <c r="R2383" s="5">
        <v>0</v>
      </c>
      <c r="S2383" s="5" t="s">
        <v>34</v>
      </c>
      <c r="T2383" s="5" t="str">
        <f t="shared" si="308"/>
        <v>139-2025-06-30</v>
      </c>
    </row>
    <row r="2384" spans="1:20" x14ac:dyDescent="0.3">
      <c r="A2384" s="25">
        <v>139</v>
      </c>
      <c r="B2384" s="5" t="s">
        <v>114</v>
      </c>
      <c r="C2384" s="5" t="s">
        <v>112</v>
      </c>
      <c r="D2384" s="5" t="s">
        <v>23</v>
      </c>
      <c r="E2384" s="5" t="s">
        <v>62</v>
      </c>
      <c r="F2384" s="6">
        <v>45838</v>
      </c>
      <c r="G2384" s="76">
        <v>588.27781200000004</v>
      </c>
      <c r="H2384" s="76">
        <v>423.52072099999998</v>
      </c>
      <c r="I2384" s="15">
        <f t="shared" si="309"/>
        <v>0</v>
      </c>
      <c r="J2384" s="8">
        <f t="shared" si="310"/>
        <v>0</v>
      </c>
      <c r="K2384" s="9" t="s">
        <v>103</v>
      </c>
      <c r="L2384" s="9" t="s">
        <v>103</v>
      </c>
      <c r="M2384" s="5">
        <f t="shared" si="298"/>
        <v>2025</v>
      </c>
      <c r="N2384" s="5" t="str">
        <f t="shared" si="299"/>
        <v>Junio</v>
      </c>
      <c r="O2384" s="6" t="str">
        <f t="shared" si="300"/>
        <v>2025-1</v>
      </c>
      <c r="P2384" s="16">
        <v>2</v>
      </c>
      <c r="Q2384" s="16">
        <v>2</v>
      </c>
      <c r="R2384" s="5">
        <v>0</v>
      </c>
      <c r="S2384" s="5" t="s">
        <v>34</v>
      </c>
      <c r="T2384" s="5" t="str">
        <f t="shared" si="308"/>
        <v>143-2025-06-30</v>
      </c>
    </row>
    <row r="2385" spans="1:20" x14ac:dyDescent="0.3">
      <c r="A2385" s="5">
        <v>143</v>
      </c>
      <c r="B2385" s="5" t="s">
        <v>115</v>
      </c>
      <c r="C2385" s="5" t="s">
        <v>85</v>
      </c>
      <c r="D2385" s="5" t="s">
        <v>54</v>
      </c>
      <c r="E2385" s="5" t="s">
        <v>24</v>
      </c>
      <c r="F2385" s="6">
        <v>45838</v>
      </c>
      <c r="G2385" s="5"/>
      <c r="H2385" s="5">
        <v>159</v>
      </c>
      <c r="I2385" s="15"/>
      <c r="J2385" s="15"/>
      <c r="K2385" s="5" t="s">
        <v>116</v>
      </c>
      <c r="L2385" s="5" t="s">
        <v>55</v>
      </c>
      <c r="M2385" s="5">
        <f t="shared" si="298"/>
        <v>2025</v>
      </c>
      <c r="N2385" s="5" t="str">
        <f t="shared" si="299"/>
        <v>Junio</v>
      </c>
      <c r="O2385" s="6" t="str">
        <f t="shared" si="300"/>
        <v>2025-1</v>
      </c>
      <c r="P2385" s="5">
        <v>0</v>
      </c>
      <c r="Q2385" s="5">
        <v>0</v>
      </c>
      <c r="R2385" s="5">
        <v>0</v>
      </c>
      <c r="S2385" s="5" t="s">
        <v>26</v>
      </c>
      <c r="T2385" s="5" t="str">
        <f t="shared" si="308"/>
        <v>145-2025-06-30</v>
      </c>
    </row>
    <row r="2386" spans="1:20" x14ac:dyDescent="0.3">
      <c r="A2386" s="5">
        <v>145</v>
      </c>
      <c r="B2386" s="5" t="s">
        <v>118</v>
      </c>
      <c r="C2386" s="5" t="s">
        <v>119</v>
      </c>
      <c r="D2386" s="5" t="s">
        <v>54</v>
      </c>
      <c r="E2386" s="5" t="s">
        <v>24</v>
      </c>
      <c r="F2386" s="6">
        <v>45838</v>
      </c>
      <c r="G2386" s="5">
        <v>1</v>
      </c>
      <c r="H2386" s="5">
        <v>1.74</v>
      </c>
      <c r="I2386" s="15">
        <v>1.3</v>
      </c>
      <c r="J2386" s="15">
        <f t="shared" ref="J2386:J2397" si="311">IFERROR(IF((H2387/G2387)&gt;H2387/G2387,1.3,H2387/G2387),"")</f>
        <v>1.07</v>
      </c>
      <c r="K2386" s="5" t="s">
        <v>55</v>
      </c>
      <c r="L2386" s="5" t="s">
        <v>91</v>
      </c>
      <c r="M2386" s="5">
        <f t="shared" si="298"/>
        <v>2025</v>
      </c>
      <c r="N2386" s="5" t="str">
        <f t="shared" si="299"/>
        <v>Junio</v>
      </c>
      <c r="O2386" s="6" t="str">
        <f t="shared" si="300"/>
        <v>2025-1</v>
      </c>
      <c r="P2386" s="5">
        <v>0</v>
      </c>
      <c r="Q2386" s="5">
        <v>2</v>
      </c>
      <c r="R2386" s="5">
        <v>0</v>
      </c>
      <c r="S2386" s="5" t="s">
        <v>26</v>
      </c>
      <c r="T2386" s="5" t="str">
        <f t="shared" si="308"/>
        <v>146-2025-06-30</v>
      </c>
    </row>
    <row r="2387" spans="1:20" x14ac:dyDescent="0.3">
      <c r="A2387" s="5">
        <v>146</v>
      </c>
      <c r="B2387" s="5" t="s">
        <v>120</v>
      </c>
      <c r="C2387" s="5" t="s">
        <v>85</v>
      </c>
      <c r="D2387" s="5" t="s">
        <v>54</v>
      </c>
      <c r="E2387" s="5" t="s">
        <v>24</v>
      </c>
      <c r="F2387" s="6">
        <v>45838</v>
      </c>
      <c r="G2387" s="5">
        <v>300</v>
      </c>
      <c r="H2387" s="5">
        <v>321</v>
      </c>
      <c r="I2387" s="8">
        <f>IFERROR(H2388/G2388,"")</f>
        <v>1.02</v>
      </c>
      <c r="J2387" s="15">
        <f t="shared" si="311"/>
        <v>1.02</v>
      </c>
      <c r="K2387" s="5" t="s">
        <v>55</v>
      </c>
      <c r="L2387" s="5" t="s">
        <v>55</v>
      </c>
      <c r="M2387" s="5">
        <f t="shared" si="298"/>
        <v>2025</v>
      </c>
      <c r="N2387" s="5" t="str">
        <f t="shared" si="299"/>
        <v>Junio</v>
      </c>
      <c r="O2387" s="6" t="str">
        <f t="shared" si="300"/>
        <v>2025-1</v>
      </c>
      <c r="P2387" s="5">
        <v>0</v>
      </c>
      <c r="Q2387" s="5">
        <v>0</v>
      </c>
      <c r="R2387" s="5">
        <v>0</v>
      </c>
      <c r="S2387" s="5" t="s">
        <v>26</v>
      </c>
      <c r="T2387" s="5" t="str">
        <f t="shared" si="308"/>
        <v>148-2025-06-30</v>
      </c>
    </row>
    <row r="2388" spans="1:20" x14ac:dyDescent="0.3">
      <c r="A2388" s="45">
        <v>148</v>
      </c>
      <c r="B2388" s="5" t="s">
        <v>122</v>
      </c>
      <c r="C2388" s="5" t="s">
        <v>119</v>
      </c>
      <c r="D2388" s="5" t="s">
        <v>54</v>
      </c>
      <c r="E2388" s="5" t="s">
        <v>24</v>
      </c>
      <c r="F2388" s="6">
        <v>45838</v>
      </c>
      <c r="G2388" s="5">
        <v>4</v>
      </c>
      <c r="H2388" s="76">
        <v>4.08</v>
      </c>
      <c r="I2388" s="44">
        <f>IFERROR(IF((H2389/G2389)&gt;1.3,1.3,H2389/G2389),"")</f>
        <v>1.25</v>
      </c>
      <c r="J2388" s="15">
        <f t="shared" si="311"/>
        <v>1.25</v>
      </c>
      <c r="K2388" s="45" t="s">
        <v>25</v>
      </c>
      <c r="L2388" s="5" t="s">
        <v>25</v>
      </c>
      <c r="M2388" s="5">
        <f t="shared" ref="M2388:M2451" si="312">YEAR(F2389)</f>
        <v>2025</v>
      </c>
      <c r="N2388" s="5" t="str">
        <f t="shared" ref="N2388:N2451" si="313">PROPER(TEXT(F2389,"mmmm"))</f>
        <v>Junio</v>
      </c>
      <c r="O2388" s="6" t="str">
        <f t="shared" ref="O2388:O2451" si="314">IF(OR(N2389="Enero",N2389="Febrero",N2389="Marzo",N2389="Abril",N2389="Mayo",N2389="Junio"),M2389&amp;"-1",IF(OR(N2389="Julio",N2389="Agosto",N2389="Septiembre",N2389="Octubre",N2389="Noviembre",N2389="Diciembre"),M2389&amp;"-2"))</f>
        <v>2025-1</v>
      </c>
      <c r="P2388" s="16">
        <v>0</v>
      </c>
      <c r="Q2388" s="16">
        <v>1</v>
      </c>
      <c r="R2388" s="5">
        <v>1</v>
      </c>
      <c r="S2388" s="5" t="s">
        <v>26</v>
      </c>
      <c r="T2388" s="5" t="str">
        <f t="shared" si="308"/>
        <v>159-2025-06-30</v>
      </c>
    </row>
    <row r="2389" spans="1:20" x14ac:dyDescent="0.3">
      <c r="A2389" s="5">
        <v>159</v>
      </c>
      <c r="B2389" s="5" t="s">
        <v>93</v>
      </c>
      <c r="C2389" s="5" t="s">
        <v>127</v>
      </c>
      <c r="D2389" s="5" t="s">
        <v>54</v>
      </c>
      <c r="E2389" s="5" t="s">
        <v>24</v>
      </c>
      <c r="F2389" s="6">
        <v>45838</v>
      </c>
      <c r="G2389" s="5">
        <v>80</v>
      </c>
      <c r="H2389" s="5">
        <v>100</v>
      </c>
      <c r="I2389" s="15">
        <f>IFERROR(IF((H2390/G2390)&gt;1.3,1.3,H2390/G2390),"")</f>
        <v>1.1015294117647059</v>
      </c>
      <c r="J2389" s="15">
        <f t="shared" si="311"/>
        <v>1.1015294117647059</v>
      </c>
      <c r="K2389" s="5" t="s">
        <v>25</v>
      </c>
      <c r="L2389" s="5" t="s">
        <v>25</v>
      </c>
      <c r="M2389" s="5">
        <f t="shared" si="312"/>
        <v>2025</v>
      </c>
      <c r="N2389" s="5" t="str">
        <f t="shared" si="313"/>
        <v>Junio</v>
      </c>
      <c r="O2389" s="6" t="str">
        <f t="shared" si="314"/>
        <v>2022-1</v>
      </c>
      <c r="P2389" s="5">
        <v>0</v>
      </c>
      <c r="Q2389" s="5">
        <v>0</v>
      </c>
      <c r="R2389" s="5">
        <v>0</v>
      </c>
      <c r="S2389" s="5" t="s">
        <v>29</v>
      </c>
      <c r="T2389" s="5" t="str">
        <f t="shared" si="308"/>
        <v>167-2025-06-30</v>
      </c>
    </row>
    <row r="2390" spans="1:20" x14ac:dyDescent="0.3">
      <c r="A2390" s="25">
        <v>167</v>
      </c>
      <c r="B2390" s="5" t="s">
        <v>129</v>
      </c>
      <c r="C2390" s="5" t="s">
        <v>28</v>
      </c>
      <c r="D2390" s="5" t="s">
        <v>54</v>
      </c>
      <c r="E2390" s="5" t="s">
        <v>24</v>
      </c>
      <c r="F2390" s="6">
        <v>45838</v>
      </c>
      <c r="G2390" s="5">
        <v>85</v>
      </c>
      <c r="H2390" s="10">
        <v>93.63</v>
      </c>
      <c r="I2390" s="15">
        <f>IFERROR(IF((H2391/G2391)&gt;1.3,1.3,H2391/G2391),"")</f>
        <v>1.0025263157894737</v>
      </c>
      <c r="J2390" s="15">
        <f t="shared" si="311"/>
        <v>1.0025263157894737</v>
      </c>
      <c r="K2390" s="5" t="s">
        <v>25</v>
      </c>
      <c r="L2390" s="5" t="s">
        <v>25</v>
      </c>
      <c r="M2390" s="5">
        <f t="shared" si="312"/>
        <v>2022</v>
      </c>
      <c r="N2390" s="5" t="str">
        <f t="shared" si="313"/>
        <v>Junio</v>
      </c>
      <c r="O2390" s="6" t="str">
        <f t="shared" si="314"/>
        <v>2022-2</v>
      </c>
      <c r="P2390" s="16">
        <v>0</v>
      </c>
      <c r="Q2390" s="16">
        <v>1</v>
      </c>
      <c r="R2390" s="5">
        <v>0</v>
      </c>
      <c r="S2390" s="5" t="s">
        <v>29</v>
      </c>
      <c r="T2390" s="5" t="str">
        <f t="shared" si="308"/>
        <v>172-2022-06-30</v>
      </c>
    </row>
    <row r="2391" spans="1:20" x14ac:dyDescent="0.3">
      <c r="A2391" s="25">
        <v>172</v>
      </c>
      <c r="B2391" s="5" t="s">
        <v>131</v>
      </c>
      <c r="C2391" s="5" t="s">
        <v>101</v>
      </c>
      <c r="D2391" s="5" t="s">
        <v>23</v>
      </c>
      <c r="E2391" s="5" t="s">
        <v>24</v>
      </c>
      <c r="F2391" s="6">
        <v>44742</v>
      </c>
      <c r="G2391" s="5">
        <v>95</v>
      </c>
      <c r="H2391" s="76">
        <v>95.24</v>
      </c>
      <c r="I2391" s="8">
        <f t="shared" ref="I2391:I2397" si="315">IFERROR(H2392/G2392,"")</f>
        <v>1.006842105263158</v>
      </c>
      <c r="J2391" s="15">
        <f t="shared" si="311"/>
        <v>1.006842105263158</v>
      </c>
      <c r="K2391" s="5" t="s">
        <v>25</v>
      </c>
      <c r="L2391" s="5" t="s">
        <v>25</v>
      </c>
      <c r="M2391" s="5">
        <f t="shared" si="312"/>
        <v>2022</v>
      </c>
      <c r="N2391" s="5" t="str">
        <f t="shared" si="313"/>
        <v>Julio</v>
      </c>
      <c r="O2391" s="6" t="str">
        <f t="shared" si="314"/>
        <v>2022-2</v>
      </c>
      <c r="P2391" s="16">
        <v>0</v>
      </c>
      <c r="Q2391" s="16">
        <v>0</v>
      </c>
      <c r="R2391" s="5">
        <v>0</v>
      </c>
      <c r="S2391" s="5" t="s">
        <v>29</v>
      </c>
      <c r="T2391" s="5" t="str">
        <f t="shared" si="308"/>
        <v>172-2022-07-31</v>
      </c>
    </row>
    <row r="2392" spans="1:20" x14ac:dyDescent="0.3">
      <c r="A2392" s="25">
        <v>172</v>
      </c>
      <c r="B2392" s="5" t="s">
        <v>131</v>
      </c>
      <c r="C2392" s="5" t="s">
        <v>101</v>
      </c>
      <c r="D2392" s="5" t="s">
        <v>23</v>
      </c>
      <c r="E2392" s="5" t="s">
        <v>24</v>
      </c>
      <c r="F2392" s="6">
        <v>44773</v>
      </c>
      <c r="G2392" s="5">
        <v>95</v>
      </c>
      <c r="H2392" s="76">
        <v>95.65</v>
      </c>
      <c r="I2392" s="8">
        <f t="shared" si="315"/>
        <v>1.0526315789473684</v>
      </c>
      <c r="J2392" s="15">
        <f t="shared" si="311"/>
        <v>1.0526315789473684</v>
      </c>
      <c r="K2392" s="5" t="s">
        <v>25</v>
      </c>
      <c r="L2392" s="5" t="s">
        <v>25</v>
      </c>
      <c r="M2392" s="5">
        <f t="shared" si="312"/>
        <v>2022</v>
      </c>
      <c r="N2392" s="5" t="str">
        <f t="shared" si="313"/>
        <v>Agosto</v>
      </c>
      <c r="O2392" s="6" t="str">
        <f t="shared" si="314"/>
        <v>2022-2</v>
      </c>
      <c r="P2392" s="16">
        <v>0</v>
      </c>
      <c r="Q2392" s="16">
        <v>0</v>
      </c>
      <c r="R2392" s="5">
        <v>0</v>
      </c>
      <c r="S2392" s="5" t="s">
        <v>29</v>
      </c>
      <c r="T2392" s="5" t="str">
        <f t="shared" si="308"/>
        <v>172-2022-08-31</v>
      </c>
    </row>
    <row r="2393" spans="1:20" x14ac:dyDescent="0.3">
      <c r="A2393" s="25">
        <v>172</v>
      </c>
      <c r="B2393" s="5" t="s">
        <v>131</v>
      </c>
      <c r="C2393" s="5" t="s">
        <v>101</v>
      </c>
      <c r="D2393" s="5" t="s">
        <v>23</v>
      </c>
      <c r="E2393" s="5" t="s">
        <v>24</v>
      </c>
      <c r="F2393" s="6">
        <v>44804</v>
      </c>
      <c r="G2393" s="5">
        <v>95</v>
      </c>
      <c r="H2393" s="76">
        <v>100</v>
      </c>
      <c r="I2393" s="8">
        <f t="shared" si="315"/>
        <v>1.0526315789473684</v>
      </c>
      <c r="J2393" s="15">
        <f t="shared" si="311"/>
        <v>1.0526315789473684</v>
      </c>
      <c r="K2393" s="5" t="s">
        <v>25</v>
      </c>
      <c r="L2393" s="5" t="s">
        <v>25</v>
      </c>
      <c r="M2393" s="5">
        <f t="shared" si="312"/>
        <v>2022</v>
      </c>
      <c r="N2393" s="5" t="str">
        <f t="shared" si="313"/>
        <v>Septiembre</v>
      </c>
      <c r="O2393" s="6" t="str">
        <f t="shared" si="314"/>
        <v>2022-2</v>
      </c>
      <c r="P2393" s="16">
        <v>0</v>
      </c>
      <c r="Q2393" s="16">
        <v>0</v>
      </c>
      <c r="R2393" s="5">
        <v>0</v>
      </c>
      <c r="S2393" s="5" t="s">
        <v>29</v>
      </c>
      <c r="T2393" s="5" t="str">
        <f t="shared" si="308"/>
        <v>172-2022-09-30</v>
      </c>
    </row>
    <row r="2394" spans="1:20" x14ac:dyDescent="0.3">
      <c r="A2394" s="25">
        <v>172</v>
      </c>
      <c r="B2394" s="5" t="s">
        <v>131</v>
      </c>
      <c r="C2394" s="5" t="s">
        <v>101</v>
      </c>
      <c r="D2394" s="5" t="s">
        <v>23</v>
      </c>
      <c r="E2394" s="5" t="s">
        <v>24</v>
      </c>
      <c r="F2394" s="6">
        <v>44834</v>
      </c>
      <c r="G2394" s="5">
        <v>95</v>
      </c>
      <c r="H2394" s="76">
        <v>100</v>
      </c>
      <c r="I2394" s="8">
        <f t="shared" si="315"/>
        <v>1.0146315789473683</v>
      </c>
      <c r="J2394" s="15">
        <f t="shared" si="311"/>
        <v>1.0146315789473683</v>
      </c>
      <c r="K2394" s="5" t="s">
        <v>25</v>
      </c>
      <c r="L2394" s="5" t="s">
        <v>25</v>
      </c>
      <c r="M2394" s="5">
        <f t="shared" si="312"/>
        <v>2022</v>
      </c>
      <c r="N2394" s="5" t="str">
        <f t="shared" si="313"/>
        <v>Octubre</v>
      </c>
      <c r="O2394" s="6" t="str">
        <f t="shared" si="314"/>
        <v>2022-2</v>
      </c>
      <c r="P2394" s="16">
        <v>0</v>
      </c>
      <c r="Q2394" s="16">
        <v>0</v>
      </c>
      <c r="R2394" s="5">
        <v>0</v>
      </c>
      <c r="S2394" s="5" t="s">
        <v>29</v>
      </c>
      <c r="T2394" s="5" t="str">
        <f t="shared" si="308"/>
        <v>172-2022-10-31</v>
      </c>
    </row>
    <row r="2395" spans="1:20" x14ac:dyDescent="0.3">
      <c r="A2395" s="37">
        <v>172</v>
      </c>
      <c r="B2395" s="5" t="s">
        <v>131</v>
      </c>
      <c r="C2395" s="5" t="s">
        <v>101</v>
      </c>
      <c r="D2395" s="5" t="s">
        <v>23</v>
      </c>
      <c r="E2395" s="5" t="s">
        <v>24</v>
      </c>
      <c r="F2395" s="6">
        <v>44865</v>
      </c>
      <c r="G2395" s="5">
        <v>95</v>
      </c>
      <c r="H2395" s="76">
        <v>96.39</v>
      </c>
      <c r="I2395" s="8">
        <f t="shared" si="315"/>
        <v>1.0526315789473684</v>
      </c>
      <c r="J2395" s="15">
        <f t="shared" si="311"/>
        <v>1.0526315789473684</v>
      </c>
      <c r="K2395" s="5" t="s">
        <v>25</v>
      </c>
      <c r="L2395" s="5" t="s">
        <v>25</v>
      </c>
      <c r="M2395" s="5">
        <f t="shared" si="312"/>
        <v>2022</v>
      </c>
      <c r="N2395" s="5" t="str">
        <f t="shared" si="313"/>
        <v>Noviembre</v>
      </c>
      <c r="O2395" s="6" t="str">
        <f t="shared" si="314"/>
        <v>2022-2</v>
      </c>
      <c r="P2395" s="16">
        <v>0</v>
      </c>
      <c r="Q2395" s="16">
        <v>0</v>
      </c>
      <c r="R2395" s="5">
        <v>0</v>
      </c>
      <c r="S2395" s="5" t="s">
        <v>29</v>
      </c>
      <c r="T2395" s="5" t="str">
        <f t="shared" si="308"/>
        <v>172-2022-11-30</v>
      </c>
    </row>
    <row r="2396" spans="1:20" x14ac:dyDescent="0.3">
      <c r="A2396" s="37">
        <v>172</v>
      </c>
      <c r="B2396" s="5" t="s">
        <v>131</v>
      </c>
      <c r="C2396" s="5" t="s">
        <v>101</v>
      </c>
      <c r="D2396" s="5" t="s">
        <v>23</v>
      </c>
      <c r="E2396" s="5" t="s">
        <v>24</v>
      </c>
      <c r="F2396" s="6">
        <v>44895</v>
      </c>
      <c r="G2396" s="5">
        <v>95</v>
      </c>
      <c r="H2396" s="76">
        <v>100</v>
      </c>
      <c r="I2396" s="8">
        <f t="shared" si="315"/>
        <v>1.0526315789473684</v>
      </c>
      <c r="J2396" s="15">
        <f t="shared" si="311"/>
        <v>1.0526315789473684</v>
      </c>
      <c r="K2396" s="5" t="s">
        <v>25</v>
      </c>
      <c r="L2396" s="5" t="s">
        <v>25</v>
      </c>
      <c r="M2396" s="5">
        <f t="shared" si="312"/>
        <v>2022</v>
      </c>
      <c r="N2396" s="5" t="str">
        <f t="shared" si="313"/>
        <v>Diciembre</v>
      </c>
      <c r="O2396" s="6" t="str">
        <f t="shared" si="314"/>
        <v>2025-1</v>
      </c>
      <c r="P2396" s="16">
        <v>0</v>
      </c>
      <c r="Q2396" s="16">
        <v>0</v>
      </c>
      <c r="R2396" s="5">
        <v>0</v>
      </c>
      <c r="S2396" s="5" t="s">
        <v>29</v>
      </c>
      <c r="T2396" s="5" t="str">
        <f t="shared" si="308"/>
        <v>172-2022-12-31</v>
      </c>
    </row>
    <row r="2397" spans="1:20" x14ac:dyDescent="0.3">
      <c r="A2397" s="37">
        <v>172</v>
      </c>
      <c r="B2397" s="5" t="s">
        <v>131</v>
      </c>
      <c r="C2397" s="5" t="s">
        <v>101</v>
      </c>
      <c r="D2397" s="5" t="s">
        <v>23</v>
      </c>
      <c r="E2397" s="5" t="s">
        <v>24</v>
      </c>
      <c r="F2397" s="6">
        <v>44926</v>
      </c>
      <c r="G2397" s="5">
        <v>95</v>
      </c>
      <c r="H2397" s="76">
        <v>100</v>
      </c>
      <c r="I2397" s="8">
        <f t="shared" si="315"/>
        <v>1.0526315789473684</v>
      </c>
      <c r="J2397" s="15">
        <f t="shared" si="311"/>
        <v>1.0526315789473684</v>
      </c>
      <c r="K2397" s="5" t="s">
        <v>25</v>
      </c>
      <c r="L2397" s="5" t="s">
        <v>25</v>
      </c>
      <c r="M2397" s="5">
        <f t="shared" si="312"/>
        <v>2025</v>
      </c>
      <c r="N2397" s="5" t="str">
        <f t="shared" si="313"/>
        <v>Marzo</v>
      </c>
      <c r="O2397" s="6" t="str">
        <f t="shared" si="314"/>
        <v>2025-1</v>
      </c>
      <c r="P2397" s="16">
        <v>0</v>
      </c>
      <c r="Q2397" s="16">
        <v>0</v>
      </c>
      <c r="R2397" s="5">
        <v>0</v>
      </c>
      <c r="S2397" s="5" t="s">
        <v>29</v>
      </c>
      <c r="T2397" s="5" t="str">
        <f t="shared" si="308"/>
        <v>197-2025-03-31</v>
      </c>
    </row>
    <row r="2398" spans="1:20" x14ac:dyDescent="0.3">
      <c r="A2398" s="25">
        <v>197</v>
      </c>
      <c r="B2398" s="5" t="s">
        <v>139</v>
      </c>
      <c r="C2398" s="5" t="s">
        <v>95</v>
      </c>
      <c r="D2398" s="5" t="s">
        <v>60</v>
      </c>
      <c r="E2398" s="5" t="s">
        <v>24</v>
      </c>
      <c r="F2398" s="6">
        <v>45747</v>
      </c>
      <c r="G2398" s="5">
        <v>95</v>
      </c>
      <c r="H2398" s="10">
        <v>100</v>
      </c>
      <c r="I2398" s="8">
        <f>IFERROR(IF(H2399/G2399&gt;1,1,H2399/G2399),"")</f>
        <v>0.93021052631578949</v>
      </c>
      <c r="J2398" s="15">
        <f>IFERROR(IF(H2399/G2399&gt;1,1,H2399/G2399),"")</f>
        <v>0.93021052631578949</v>
      </c>
      <c r="K2398" s="5" t="s">
        <v>25</v>
      </c>
      <c r="L2398" s="5" t="s">
        <v>25</v>
      </c>
      <c r="M2398" s="5">
        <f t="shared" si="312"/>
        <v>2025</v>
      </c>
      <c r="N2398" s="5" t="str">
        <f t="shared" si="313"/>
        <v>Junio</v>
      </c>
      <c r="O2398" s="6" t="str">
        <f t="shared" si="314"/>
        <v>2025-1</v>
      </c>
      <c r="P2398" s="16">
        <v>0</v>
      </c>
      <c r="Q2398" s="16">
        <v>0</v>
      </c>
      <c r="R2398" s="5">
        <v>0</v>
      </c>
      <c r="S2398" s="5" t="s">
        <v>29</v>
      </c>
      <c r="T2398" s="5" t="str">
        <f t="shared" si="308"/>
        <v>197-2025-06-30</v>
      </c>
    </row>
    <row r="2399" spans="1:20" x14ac:dyDescent="0.3">
      <c r="A2399" s="25">
        <v>197</v>
      </c>
      <c r="B2399" s="5" t="s">
        <v>139</v>
      </c>
      <c r="C2399" s="5" t="s">
        <v>95</v>
      </c>
      <c r="D2399" s="5" t="s">
        <v>60</v>
      </c>
      <c r="E2399" s="5" t="s">
        <v>24</v>
      </c>
      <c r="F2399" s="6">
        <v>45838</v>
      </c>
      <c r="G2399" s="5">
        <v>95</v>
      </c>
      <c r="H2399" s="10">
        <v>88.37</v>
      </c>
      <c r="I2399" s="8">
        <f>IFERROR(IF(H2400/G2400&gt;1,1,H2400/G2400),"")</f>
        <v>1</v>
      </c>
      <c r="J2399" s="15">
        <f>IFERROR(IF(H2400/G2400&gt;1,1,H2400/G2400),"")</f>
        <v>1</v>
      </c>
      <c r="K2399" s="5" t="s">
        <v>25</v>
      </c>
      <c r="L2399" s="5" t="s">
        <v>25</v>
      </c>
      <c r="M2399" s="5">
        <f t="shared" si="312"/>
        <v>2025</v>
      </c>
      <c r="N2399" s="5" t="str">
        <f t="shared" si="313"/>
        <v>Junio</v>
      </c>
      <c r="O2399" s="6" t="str">
        <f t="shared" si="314"/>
        <v>2025-1</v>
      </c>
      <c r="P2399" s="16">
        <v>0</v>
      </c>
      <c r="Q2399" s="16">
        <v>0</v>
      </c>
      <c r="R2399" s="5">
        <v>0</v>
      </c>
      <c r="S2399" s="5" t="s">
        <v>29</v>
      </c>
      <c r="T2399" s="5" t="str">
        <f t="shared" si="308"/>
        <v>203-2025-06-30</v>
      </c>
    </row>
    <row r="2400" spans="1:20" x14ac:dyDescent="0.3">
      <c r="A2400" s="41">
        <v>203</v>
      </c>
      <c r="B2400" s="5" t="s">
        <v>144</v>
      </c>
      <c r="C2400" s="5" t="s">
        <v>94</v>
      </c>
      <c r="D2400" s="5" t="s">
        <v>54</v>
      </c>
      <c r="E2400" s="5" t="s">
        <v>24</v>
      </c>
      <c r="F2400" s="6">
        <v>45838</v>
      </c>
      <c r="G2400" s="38">
        <f>149950767330/1000000</f>
        <v>149950.76733</v>
      </c>
      <c r="H2400" s="9">
        <f>167595145296.9/1000000</f>
        <v>167595.14529689998</v>
      </c>
      <c r="I2400" s="15">
        <f>IFERROR(IF((H2401/G2401)&gt;1.3,1.3,H2401/G2401),"")</f>
        <v>0.86892159093763788</v>
      </c>
      <c r="J2400" s="15">
        <f>IFERROR(IF((H2401/G2401)&gt;H2401/G2401,1.3,H2401/G2401),"")</f>
        <v>0.86892159093763788</v>
      </c>
      <c r="K2400" s="5" t="s">
        <v>103</v>
      </c>
      <c r="L2400" s="5" t="s">
        <v>103</v>
      </c>
      <c r="M2400" s="5">
        <f t="shared" si="312"/>
        <v>2025</v>
      </c>
      <c r="N2400" s="5" t="str">
        <f t="shared" si="313"/>
        <v>Junio</v>
      </c>
      <c r="O2400" s="6" t="str">
        <f t="shared" si="314"/>
        <v>2025-1</v>
      </c>
      <c r="P2400" s="16">
        <v>0</v>
      </c>
      <c r="Q2400" s="16">
        <v>0</v>
      </c>
      <c r="R2400" s="5">
        <v>1</v>
      </c>
      <c r="S2400" s="5" t="s">
        <v>34</v>
      </c>
      <c r="T2400" s="5" t="str">
        <f t="shared" si="308"/>
        <v>204-2025-06-30</v>
      </c>
    </row>
    <row r="2401" spans="1:20" x14ac:dyDescent="0.3">
      <c r="A2401" s="25">
        <v>204</v>
      </c>
      <c r="B2401" s="5" t="s">
        <v>145</v>
      </c>
      <c r="C2401" s="5" t="s">
        <v>94</v>
      </c>
      <c r="D2401" s="5" t="s">
        <v>54</v>
      </c>
      <c r="E2401" s="5" t="s">
        <v>24</v>
      </c>
      <c r="F2401" s="17">
        <v>45838</v>
      </c>
      <c r="G2401" s="11">
        <f>23623074007/1000000</f>
        <v>23623.074006999999</v>
      </c>
      <c r="H2401" s="9">
        <f>20526599049/1000000</f>
        <v>20526.599049</v>
      </c>
      <c r="I2401" s="15">
        <f>IFERROR(IF((H2402/G2402)&gt;1.3,1.3,H2402/G2402),"")</f>
        <v>1.3</v>
      </c>
      <c r="J2401" s="15">
        <f>IFERROR(IF((H2402/G2402)&gt;H2402/G2402,1.3,H2402/G2402),"")</f>
        <v>1.8631019332578234</v>
      </c>
      <c r="K2401" s="5" t="s">
        <v>103</v>
      </c>
      <c r="L2401" s="5" t="s">
        <v>103</v>
      </c>
      <c r="M2401" s="5">
        <f t="shared" si="312"/>
        <v>2025</v>
      </c>
      <c r="N2401" s="5" t="str">
        <f t="shared" si="313"/>
        <v>Junio</v>
      </c>
      <c r="O2401" s="6" t="str">
        <f t="shared" si="314"/>
        <v>2025-1</v>
      </c>
      <c r="P2401" s="16">
        <v>0</v>
      </c>
      <c r="Q2401" s="16">
        <v>0</v>
      </c>
      <c r="R2401" s="5">
        <v>1</v>
      </c>
      <c r="S2401" s="5" t="s">
        <v>34</v>
      </c>
      <c r="T2401" s="5" t="str">
        <f t="shared" si="308"/>
        <v>205-2025-06-30</v>
      </c>
    </row>
    <row r="2402" spans="1:20" x14ac:dyDescent="0.3">
      <c r="A2402" s="25">
        <v>205</v>
      </c>
      <c r="B2402" s="5" t="s">
        <v>146</v>
      </c>
      <c r="C2402" s="5" t="s">
        <v>94</v>
      </c>
      <c r="D2402" s="5" t="s">
        <v>54</v>
      </c>
      <c r="E2402" s="5" t="s">
        <v>24</v>
      </c>
      <c r="F2402" s="6">
        <v>45838</v>
      </c>
      <c r="G2402" s="5">
        <f>4817836342/1000000</f>
        <v>4817.8363419999996</v>
      </c>
      <c r="H2402" s="10">
        <f>8976120202.9/1000000</f>
        <v>8976.1202028999996</v>
      </c>
      <c r="I2402" s="15">
        <f>IFERROR(IF((H2403/G2403)&gt;1.3,1.3,H2403/G2403),"")</f>
        <v>1.1089789838347408</v>
      </c>
      <c r="J2402" s="15">
        <f>IFERROR(IF((H2403/G2403)&gt;H2403/G2403,1.3,H2403/G2403),"")</f>
        <v>1.1089789838347408</v>
      </c>
      <c r="K2402" s="5" t="s">
        <v>103</v>
      </c>
      <c r="L2402" s="5" t="s">
        <v>103</v>
      </c>
      <c r="M2402" s="5">
        <f t="shared" si="312"/>
        <v>2025</v>
      </c>
      <c r="N2402" s="5" t="str">
        <f t="shared" si="313"/>
        <v>Junio</v>
      </c>
      <c r="O2402" s="6" t="str">
        <f t="shared" si="314"/>
        <v>2025-1</v>
      </c>
      <c r="P2402" s="16">
        <v>0</v>
      </c>
      <c r="Q2402" s="16">
        <v>0</v>
      </c>
      <c r="R2402" s="5">
        <v>0</v>
      </c>
      <c r="S2402" s="5" t="s">
        <v>34</v>
      </c>
      <c r="T2402" s="5" t="str">
        <f t="shared" si="308"/>
        <v>207-2025-06-30</v>
      </c>
    </row>
    <row r="2403" spans="1:20" x14ac:dyDescent="0.3">
      <c r="A2403" s="25">
        <v>207</v>
      </c>
      <c r="B2403" s="5" t="s">
        <v>148</v>
      </c>
      <c r="C2403" s="5" t="s">
        <v>94</v>
      </c>
      <c r="D2403" s="5" t="s">
        <v>54</v>
      </c>
      <c r="E2403" s="5" t="s">
        <v>62</v>
      </c>
      <c r="F2403" s="6">
        <v>45838</v>
      </c>
      <c r="G2403" s="11">
        <f>131244072836/1000000</f>
        <v>131244.07283600001</v>
      </c>
      <c r="H2403" s="11">
        <f>145546918528/1000000</f>
        <v>145546.91852800001</v>
      </c>
      <c r="I2403" s="15" t="str">
        <f>IFERROR(IF((H2404/G2404)&gt;1.3,1.3,H2404/G2404),"")</f>
        <v/>
      </c>
      <c r="J2403" s="8" t="str">
        <f>IFERROR(IF((H2404/G2404)&gt;1.3,1.3,H2404/G2404),"")</f>
        <v/>
      </c>
      <c r="K2403" s="5" t="s">
        <v>103</v>
      </c>
      <c r="L2403" s="5" t="s">
        <v>103</v>
      </c>
      <c r="M2403" s="5">
        <f t="shared" si="312"/>
        <v>2025</v>
      </c>
      <c r="N2403" s="5" t="str">
        <f t="shared" si="313"/>
        <v>Enero</v>
      </c>
      <c r="O2403" s="6" t="str">
        <f t="shared" si="314"/>
        <v>2025-1</v>
      </c>
      <c r="P2403" s="16">
        <v>0</v>
      </c>
      <c r="Q2403" s="16">
        <v>0</v>
      </c>
      <c r="R2403" s="5">
        <v>0</v>
      </c>
      <c r="S2403" s="5" t="s">
        <v>34</v>
      </c>
      <c r="T2403" s="5" t="str">
        <f t="shared" si="308"/>
        <v>239-2025-01-31</v>
      </c>
    </row>
    <row r="2404" spans="1:20" x14ac:dyDescent="0.3">
      <c r="A2404" s="25">
        <v>239</v>
      </c>
      <c r="B2404" s="5" t="s">
        <v>179</v>
      </c>
      <c r="C2404" s="5" t="s">
        <v>33</v>
      </c>
      <c r="D2404" s="5" t="s">
        <v>23</v>
      </c>
      <c r="E2404" s="5" t="s">
        <v>24</v>
      </c>
      <c r="F2404" s="6">
        <v>45688</v>
      </c>
      <c r="G2404" s="5"/>
      <c r="H2404" s="9">
        <v>33</v>
      </c>
      <c r="I2404" s="8" t="str">
        <f t="shared" ref="I2404:I2411" si="316">IFERROR(H2405/G2405,"")</f>
        <v/>
      </c>
      <c r="J2404" s="15" t="str">
        <f t="shared" ref="J2404:J2418" si="317">IFERROR(IF((H2405/G2405)&gt;H2405/G2405,1.3,H2405/G2405),"")</f>
        <v/>
      </c>
      <c r="K2404" s="5" t="s">
        <v>116</v>
      </c>
      <c r="L2404" s="11" t="s">
        <v>55</v>
      </c>
      <c r="M2404" s="5">
        <f t="shared" si="312"/>
        <v>2025</v>
      </c>
      <c r="N2404" s="5" t="str">
        <f t="shared" si="313"/>
        <v>Febrero</v>
      </c>
      <c r="O2404" s="6" t="str">
        <f t="shared" si="314"/>
        <v>2025-1</v>
      </c>
      <c r="P2404" s="16">
        <v>0</v>
      </c>
      <c r="Q2404" s="16">
        <v>0</v>
      </c>
      <c r="R2404" s="5">
        <v>0</v>
      </c>
      <c r="S2404" s="5" t="s">
        <v>29</v>
      </c>
      <c r="T2404" s="5" t="str">
        <f t="shared" si="308"/>
        <v>239-2025-02-28</v>
      </c>
    </row>
    <row r="2405" spans="1:20" x14ac:dyDescent="0.3">
      <c r="A2405" s="25">
        <v>239</v>
      </c>
      <c r="B2405" s="5" t="s">
        <v>179</v>
      </c>
      <c r="C2405" s="5" t="s">
        <v>33</v>
      </c>
      <c r="D2405" s="5" t="s">
        <v>23</v>
      </c>
      <c r="E2405" s="5" t="s">
        <v>24</v>
      </c>
      <c r="F2405" s="17">
        <v>45716</v>
      </c>
      <c r="G2405" s="5"/>
      <c r="H2405" s="9">
        <v>42</v>
      </c>
      <c r="I2405" s="8" t="str">
        <f t="shared" si="316"/>
        <v/>
      </c>
      <c r="J2405" s="15" t="str">
        <f t="shared" si="317"/>
        <v/>
      </c>
      <c r="K2405" s="5" t="s">
        <v>116</v>
      </c>
      <c r="L2405" s="11" t="s">
        <v>55</v>
      </c>
      <c r="M2405" s="5">
        <f t="shared" si="312"/>
        <v>2025</v>
      </c>
      <c r="N2405" s="5" t="str">
        <f t="shared" si="313"/>
        <v>Marzo</v>
      </c>
      <c r="O2405" s="6" t="str">
        <f t="shared" si="314"/>
        <v>2025-1</v>
      </c>
      <c r="P2405" s="16">
        <v>0</v>
      </c>
      <c r="Q2405" s="16">
        <v>0</v>
      </c>
      <c r="R2405" s="5">
        <v>0</v>
      </c>
      <c r="S2405" s="5" t="s">
        <v>29</v>
      </c>
      <c r="T2405" s="5" t="str">
        <f t="shared" si="308"/>
        <v>239-2025-03-31</v>
      </c>
    </row>
    <row r="2406" spans="1:20" x14ac:dyDescent="0.3">
      <c r="A2406" s="25">
        <v>239</v>
      </c>
      <c r="B2406" s="5" t="s">
        <v>179</v>
      </c>
      <c r="C2406" s="5" t="s">
        <v>33</v>
      </c>
      <c r="D2406" s="5" t="s">
        <v>23</v>
      </c>
      <c r="E2406" s="5" t="s">
        <v>24</v>
      </c>
      <c r="F2406" s="6">
        <v>45747</v>
      </c>
      <c r="G2406" s="5"/>
      <c r="H2406" s="9">
        <v>42</v>
      </c>
      <c r="I2406" s="8" t="str">
        <f t="shared" si="316"/>
        <v/>
      </c>
      <c r="J2406" s="15" t="str">
        <f t="shared" si="317"/>
        <v/>
      </c>
      <c r="K2406" s="5" t="s">
        <v>116</v>
      </c>
      <c r="L2406" s="11" t="s">
        <v>55</v>
      </c>
      <c r="M2406" s="5">
        <f t="shared" si="312"/>
        <v>2025</v>
      </c>
      <c r="N2406" s="5" t="str">
        <f t="shared" si="313"/>
        <v>Abril</v>
      </c>
      <c r="O2406" s="6" t="str">
        <f t="shared" si="314"/>
        <v>2025-1</v>
      </c>
      <c r="P2406" s="16">
        <v>0</v>
      </c>
      <c r="Q2406" s="16">
        <v>0</v>
      </c>
      <c r="R2406" s="5">
        <v>0</v>
      </c>
      <c r="S2406" s="5" t="s">
        <v>29</v>
      </c>
      <c r="T2406" s="5" t="str">
        <f t="shared" si="308"/>
        <v>239-2025-04-30</v>
      </c>
    </row>
    <row r="2407" spans="1:20" x14ac:dyDescent="0.3">
      <c r="A2407" s="25">
        <v>239</v>
      </c>
      <c r="B2407" s="5" t="s">
        <v>179</v>
      </c>
      <c r="C2407" s="5" t="s">
        <v>33</v>
      </c>
      <c r="D2407" s="5" t="s">
        <v>23</v>
      </c>
      <c r="E2407" s="5" t="s">
        <v>24</v>
      </c>
      <c r="F2407" s="6">
        <v>45777</v>
      </c>
      <c r="G2407" s="5"/>
      <c r="H2407" s="9">
        <v>40</v>
      </c>
      <c r="I2407" s="8" t="str">
        <f t="shared" si="316"/>
        <v/>
      </c>
      <c r="J2407" s="15" t="str">
        <f t="shared" si="317"/>
        <v/>
      </c>
      <c r="K2407" s="5" t="s">
        <v>116</v>
      </c>
      <c r="L2407" s="11" t="s">
        <v>55</v>
      </c>
      <c r="M2407" s="5">
        <f t="shared" si="312"/>
        <v>2025</v>
      </c>
      <c r="N2407" s="5" t="str">
        <f t="shared" si="313"/>
        <v>Mayo</v>
      </c>
      <c r="O2407" s="6" t="str">
        <f t="shared" si="314"/>
        <v>2025-1</v>
      </c>
      <c r="P2407" s="16">
        <v>0</v>
      </c>
      <c r="Q2407" s="16">
        <v>0</v>
      </c>
      <c r="R2407" s="5">
        <v>0</v>
      </c>
      <c r="S2407" s="5" t="s">
        <v>29</v>
      </c>
      <c r="T2407" s="5" t="str">
        <f t="shared" si="308"/>
        <v>239-2025-05-31</v>
      </c>
    </row>
    <row r="2408" spans="1:20" x14ac:dyDescent="0.3">
      <c r="A2408" s="25">
        <v>239</v>
      </c>
      <c r="B2408" s="5" t="s">
        <v>179</v>
      </c>
      <c r="C2408" s="5" t="s">
        <v>33</v>
      </c>
      <c r="D2408" s="5" t="s">
        <v>23</v>
      </c>
      <c r="E2408" s="5" t="s">
        <v>24</v>
      </c>
      <c r="F2408" s="6">
        <v>45808</v>
      </c>
      <c r="G2408" s="5"/>
      <c r="H2408" s="9">
        <v>42</v>
      </c>
      <c r="I2408" s="8" t="str">
        <f t="shared" si="316"/>
        <v/>
      </c>
      <c r="J2408" s="15" t="str">
        <f t="shared" si="317"/>
        <v/>
      </c>
      <c r="K2408" s="5" t="s">
        <v>116</v>
      </c>
      <c r="L2408" s="11" t="s">
        <v>55</v>
      </c>
      <c r="M2408" s="5">
        <f t="shared" si="312"/>
        <v>2025</v>
      </c>
      <c r="N2408" s="5" t="str">
        <f t="shared" si="313"/>
        <v>Junio</v>
      </c>
      <c r="O2408" s="6" t="str">
        <f t="shared" si="314"/>
        <v>2025-2</v>
      </c>
      <c r="P2408" s="16">
        <v>0</v>
      </c>
      <c r="Q2408" s="16">
        <v>0</v>
      </c>
      <c r="R2408" s="5">
        <v>0</v>
      </c>
      <c r="S2408" s="5" t="s">
        <v>29</v>
      </c>
      <c r="T2408" s="5" t="str">
        <f t="shared" si="308"/>
        <v>239-2025-06-30</v>
      </c>
    </row>
    <row r="2409" spans="1:20" x14ac:dyDescent="0.3">
      <c r="A2409" s="25">
        <v>239</v>
      </c>
      <c r="B2409" s="5" t="s">
        <v>179</v>
      </c>
      <c r="C2409" s="5" t="s">
        <v>33</v>
      </c>
      <c r="D2409" s="5" t="s">
        <v>23</v>
      </c>
      <c r="E2409" s="5" t="s">
        <v>24</v>
      </c>
      <c r="F2409" s="6">
        <v>45838</v>
      </c>
      <c r="G2409" s="5"/>
      <c r="H2409" s="9">
        <v>41</v>
      </c>
      <c r="I2409" s="8" t="str">
        <f t="shared" si="316"/>
        <v/>
      </c>
      <c r="J2409" s="15" t="str">
        <f t="shared" si="317"/>
        <v/>
      </c>
      <c r="K2409" s="5" t="s">
        <v>116</v>
      </c>
      <c r="L2409" s="11" t="s">
        <v>55</v>
      </c>
      <c r="M2409" s="5">
        <f t="shared" si="312"/>
        <v>2025</v>
      </c>
      <c r="N2409" s="5" t="str">
        <f t="shared" si="313"/>
        <v>Julio</v>
      </c>
      <c r="O2409" s="6" t="str">
        <f t="shared" si="314"/>
        <v>2025-2</v>
      </c>
      <c r="P2409" s="16">
        <v>0</v>
      </c>
      <c r="Q2409" s="16">
        <v>0</v>
      </c>
      <c r="R2409" s="5">
        <v>0</v>
      </c>
      <c r="S2409" s="5" t="s">
        <v>29</v>
      </c>
      <c r="T2409" s="5" t="str">
        <f t="shared" si="308"/>
        <v>239-2025-07-31</v>
      </c>
    </row>
    <row r="2410" spans="1:20" x14ac:dyDescent="0.3">
      <c r="A2410" s="25">
        <v>239</v>
      </c>
      <c r="B2410" s="5" t="s">
        <v>179</v>
      </c>
      <c r="C2410" s="5" t="s">
        <v>33</v>
      </c>
      <c r="D2410" s="5" t="s">
        <v>23</v>
      </c>
      <c r="E2410" s="5" t="s">
        <v>24</v>
      </c>
      <c r="F2410" s="6">
        <v>45869</v>
      </c>
      <c r="G2410" s="5"/>
      <c r="H2410" s="9">
        <v>42</v>
      </c>
      <c r="I2410" s="8" t="str">
        <f t="shared" si="316"/>
        <v/>
      </c>
      <c r="J2410" s="15" t="str">
        <f t="shared" si="317"/>
        <v/>
      </c>
      <c r="K2410" s="5" t="s">
        <v>116</v>
      </c>
      <c r="L2410" s="11" t="s">
        <v>55</v>
      </c>
      <c r="M2410" s="5">
        <f t="shared" si="312"/>
        <v>2025</v>
      </c>
      <c r="N2410" s="5" t="str">
        <f t="shared" si="313"/>
        <v>Agosto</v>
      </c>
      <c r="O2410" s="6" t="str">
        <f t="shared" si="314"/>
        <v>2025-1</v>
      </c>
      <c r="P2410" s="16">
        <v>0</v>
      </c>
      <c r="Q2410" s="16">
        <v>0</v>
      </c>
      <c r="R2410" s="5">
        <v>0</v>
      </c>
      <c r="S2410" s="5" t="s">
        <v>29</v>
      </c>
      <c r="T2410" s="5" t="str">
        <f t="shared" si="308"/>
        <v>239-2025-08-31</v>
      </c>
    </row>
    <row r="2411" spans="1:20" x14ac:dyDescent="0.3">
      <c r="A2411" s="25">
        <v>239</v>
      </c>
      <c r="B2411" s="5" t="s">
        <v>179</v>
      </c>
      <c r="C2411" s="5" t="s">
        <v>33</v>
      </c>
      <c r="D2411" s="5" t="s">
        <v>23</v>
      </c>
      <c r="E2411" s="5" t="s">
        <v>24</v>
      </c>
      <c r="F2411" s="6">
        <v>45900</v>
      </c>
      <c r="G2411" s="5"/>
      <c r="H2411" s="9">
        <v>41</v>
      </c>
      <c r="I2411" s="8">
        <f t="shared" si="316"/>
        <v>1</v>
      </c>
      <c r="J2411" s="15">
        <f t="shared" si="317"/>
        <v>1</v>
      </c>
      <c r="K2411" s="5" t="s">
        <v>116</v>
      </c>
      <c r="L2411" s="11" t="s">
        <v>55</v>
      </c>
      <c r="M2411" s="5">
        <f t="shared" si="312"/>
        <v>2025</v>
      </c>
      <c r="N2411" s="5" t="str">
        <f t="shared" si="313"/>
        <v>Marzo</v>
      </c>
      <c r="O2411" s="6" t="str">
        <f t="shared" si="314"/>
        <v>2025-1</v>
      </c>
      <c r="P2411" s="16">
        <v>0</v>
      </c>
      <c r="Q2411" s="16">
        <v>0</v>
      </c>
      <c r="R2411" s="5">
        <v>0</v>
      </c>
      <c r="S2411" s="5" t="s">
        <v>29</v>
      </c>
      <c r="T2411" s="5" t="str">
        <f t="shared" si="308"/>
        <v>240-2025-03-31</v>
      </c>
    </row>
    <row r="2412" spans="1:20" x14ac:dyDescent="0.3">
      <c r="A2412" s="25">
        <v>240</v>
      </c>
      <c r="B2412" s="5" t="s">
        <v>180</v>
      </c>
      <c r="C2412" s="5" t="s">
        <v>33</v>
      </c>
      <c r="D2412" s="5" t="s">
        <v>60</v>
      </c>
      <c r="E2412" s="5" t="s">
        <v>24</v>
      </c>
      <c r="F2412" s="6">
        <v>45747</v>
      </c>
      <c r="G2412" s="5">
        <v>100</v>
      </c>
      <c r="H2412" s="10">
        <v>100</v>
      </c>
      <c r="I2412" s="15">
        <f t="shared" ref="I2412:I2418" si="318">IFERROR(IF((H2413/G2413)&gt;1.3,1.3,H2413/G2413),"")</f>
        <v>1</v>
      </c>
      <c r="J2412" s="15">
        <f t="shared" si="317"/>
        <v>1</v>
      </c>
      <c r="K2412" s="5" t="s">
        <v>25</v>
      </c>
      <c r="L2412" s="5" t="s">
        <v>25</v>
      </c>
      <c r="M2412" s="5">
        <f t="shared" si="312"/>
        <v>2025</v>
      </c>
      <c r="N2412" s="5" t="str">
        <f t="shared" si="313"/>
        <v>Junio</v>
      </c>
      <c r="O2412" s="6" t="str">
        <f t="shared" si="314"/>
        <v>2025-1</v>
      </c>
      <c r="P2412" s="16">
        <v>0</v>
      </c>
      <c r="Q2412" s="16">
        <v>0</v>
      </c>
      <c r="R2412" s="5">
        <v>0</v>
      </c>
      <c r="S2412" s="5" t="s">
        <v>29</v>
      </c>
      <c r="T2412" s="5" t="str">
        <f t="shared" si="308"/>
        <v>240-2025-06-30</v>
      </c>
    </row>
    <row r="2413" spans="1:20" x14ac:dyDescent="0.3">
      <c r="A2413" s="25">
        <v>240</v>
      </c>
      <c r="B2413" s="5" t="s">
        <v>180</v>
      </c>
      <c r="C2413" s="5" t="s">
        <v>33</v>
      </c>
      <c r="D2413" s="5" t="s">
        <v>60</v>
      </c>
      <c r="E2413" s="5" t="s">
        <v>24</v>
      </c>
      <c r="F2413" s="6">
        <v>45838</v>
      </c>
      <c r="G2413" s="5">
        <v>100</v>
      </c>
      <c r="H2413" s="10">
        <v>100</v>
      </c>
      <c r="I2413" s="15">
        <f t="shared" si="318"/>
        <v>1.25</v>
      </c>
      <c r="J2413" s="15">
        <f t="shared" si="317"/>
        <v>1.25</v>
      </c>
      <c r="K2413" s="5" t="s">
        <v>25</v>
      </c>
      <c r="L2413" s="5" t="s">
        <v>25</v>
      </c>
      <c r="M2413" s="5">
        <f t="shared" si="312"/>
        <v>2025</v>
      </c>
      <c r="N2413" s="5" t="str">
        <f t="shared" si="313"/>
        <v>Enero</v>
      </c>
      <c r="O2413" s="6" t="str">
        <f t="shared" si="314"/>
        <v>2025-1</v>
      </c>
      <c r="P2413" s="16">
        <v>0</v>
      </c>
      <c r="Q2413" s="16">
        <v>0</v>
      </c>
      <c r="R2413" s="5">
        <v>0</v>
      </c>
      <c r="S2413" s="5" t="s">
        <v>29</v>
      </c>
      <c r="T2413" s="5" t="str">
        <f t="shared" si="308"/>
        <v>241-2025-01-31</v>
      </c>
    </row>
    <row r="2414" spans="1:20" x14ac:dyDescent="0.3">
      <c r="A2414" s="25">
        <v>241</v>
      </c>
      <c r="B2414" s="5" t="s">
        <v>181</v>
      </c>
      <c r="C2414" s="5" t="s">
        <v>33</v>
      </c>
      <c r="D2414" s="5" t="s">
        <v>23</v>
      </c>
      <c r="E2414" s="5" t="s">
        <v>24</v>
      </c>
      <c r="F2414" s="6">
        <v>45688</v>
      </c>
      <c r="G2414" s="5">
        <v>80</v>
      </c>
      <c r="H2414" s="10">
        <v>100</v>
      </c>
      <c r="I2414" s="15">
        <f t="shared" si="318"/>
        <v>1.25</v>
      </c>
      <c r="J2414" s="15">
        <f t="shared" si="317"/>
        <v>1.25</v>
      </c>
      <c r="K2414" s="5" t="s">
        <v>25</v>
      </c>
      <c r="L2414" s="5" t="s">
        <v>25</v>
      </c>
      <c r="M2414" s="5">
        <f t="shared" si="312"/>
        <v>2025</v>
      </c>
      <c r="N2414" s="5" t="str">
        <f t="shared" si="313"/>
        <v>Febrero</v>
      </c>
      <c r="O2414" s="6" t="str">
        <f t="shared" si="314"/>
        <v>2025-1</v>
      </c>
      <c r="P2414" s="16">
        <v>0</v>
      </c>
      <c r="Q2414" s="16">
        <v>0</v>
      </c>
      <c r="R2414" s="5">
        <v>0</v>
      </c>
      <c r="S2414" s="5" t="s">
        <v>29</v>
      </c>
      <c r="T2414" s="5" t="str">
        <f t="shared" si="308"/>
        <v>241-2025-02-28</v>
      </c>
    </row>
    <row r="2415" spans="1:20" x14ac:dyDescent="0.3">
      <c r="A2415" s="25">
        <v>241</v>
      </c>
      <c r="B2415" s="5" t="s">
        <v>181</v>
      </c>
      <c r="C2415" s="5" t="s">
        <v>33</v>
      </c>
      <c r="D2415" s="5" t="s">
        <v>23</v>
      </c>
      <c r="E2415" s="5" t="s">
        <v>24</v>
      </c>
      <c r="F2415" s="6">
        <v>45716</v>
      </c>
      <c r="G2415" s="5">
        <v>80</v>
      </c>
      <c r="H2415" s="10">
        <v>100</v>
      </c>
      <c r="I2415" s="15">
        <f t="shared" si="318"/>
        <v>1.25</v>
      </c>
      <c r="J2415" s="15">
        <f t="shared" si="317"/>
        <v>1.25</v>
      </c>
      <c r="K2415" s="5" t="s">
        <v>25</v>
      </c>
      <c r="L2415" s="5" t="s">
        <v>25</v>
      </c>
      <c r="M2415" s="5">
        <f t="shared" si="312"/>
        <v>2025</v>
      </c>
      <c r="N2415" s="5" t="str">
        <f t="shared" si="313"/>
        <v>Marzo</v>
      </c>
      <c r="O2415" s="6" t="str">
        <f t="shared" si="314"/>
        <v>2025-1</v>
      </c>
      <c r="P2415" s="16">
        <v>0</v>
      </c>
      <c r="Q2415" s="16">
        <v>0</v>
      </c>
      <c r="R2415" s="5">
        <v>0</v>
      </c>
      <c r="S2415" s="5" t="s">
        <v>29</v>
      </c>
      <c r="T2415" s="5" t="str">
        <f t="shared" si="308"/>
        <v>241-2025-03-31</v>
      </c>
    </row>
    <row r="2416" spans="1:20" x14ac:dyDescent="0.3">
      <c r="A2416" s="25">
        <v>241</v>
      </c>
      <c r="B2416" s="5" t="s">
        <v>181</v>
      </c>
      <c r="C2416" s="5" t="s">
        <v>33</v>
      </c>
      <c r="D2416" s="5" t="s">
        <v>23</v>
      </c>
      <c r="E2416" s="5" t="s">
        <v>24</v>
      </c>
      <c r="F2416" s="6">
        <v>45747</v>
      </c>
      <c r="G2416" s="5">
        <v>80</v>
      </c>
      <c r="H2416" s="10">
        <v>100</v>
      </c>
      <c r="I2416" s="15">
        <f t="shared" si="318"/>
        <v>1.25</v>
      </c>
      <c r="J2416" s="15">
        <f t="shared" si="317"/>
        <v>1.25</v>
      </c>
      <c r="K2416" s="5" t="s">
        <v>25</v>
      </c>
      <c r="L2416" s="5" t="s">
        <v>25</v>
      </c>
      <c r="M2416" s="5">
        <f t="shared" si="312"/>
        <v>2025</v>
      </c>
      <c r="N2416" s="5" t="str">
        <f t="shared" si="313"/>
        <v>Abril</v>
      </c>
      <c r="O2416" s="6" t="str">
        <f t="shared" si="314"/>
        <v>2025-1</v>
      </c>
      <c r="P2416" s="16">
        <v>0</v>
      </c>
      <c r="Q2416" s="16">
        <v>0</v>
      </c>
      <c r="R2416" s="5">
        <v>0</v>
      </c>
      <c r="S2416" s="5" t="s">
        <v>29</v>
      </c>
      <c r="T2416" s="5" t="str">
        <f t="shared" si="308"/>
        <v>241-2025-04-30</v>
      </c>
    </row>
    <row r="2417" spans="1:20" x14ac:dyDescent="0.3">
      <c r="A2417" s="25">
        <v>241</v>
      </c>
      <c r="B2417" s="5" t="s">
        <v>181</v>
      </c>
      <c r="C2417" s="5" t="s">
        <v>33</v>
      </c>
      <c r="D2417" s="5" t="s">
        <v>23</v>
      </c>
      <c r="E2417" s="5" t="s">
        <v>24</v>
      </c>
      <c r="F2417" s="6">
        <v>45777</v>
      </c>
      <c r="G2417" s="5">
        <v>80</v>
      </c>
      <c r="H2417" s="10">
        <v>100</v>
      </c>
      <c r="I2417" s="15">
        <f t="shared" si="318"/>
        <v>1.0093348891481912</v>
      </c>
      <c r="J2417" s="15">
        <f t="shared" si="317"/>
        <v>1.0093348891481912</v>
      </c>
      <c r="K2417" s="5" t="s">
        <v>25</v>
      </c>
      <c r="L2417" s="5" t="s">
        <v>25</v>
      </c>
      <c r="M2417" s="5">
        <f t="shared" si="312"/>
        <v>2025</v>
      </c>
      <c r="N2417" s="5" t="str">
        <f t="shared" si="313"/>
        <v>Junio</v>
      </c>
      <c r="O2417" s="6" t="str">
        <f t="shared" si="314"/>
        <v>2025-1</v>
      </c>
      <c r="P2417" s="16">
        <v>0</v>
      </c>
      <c r="Q2417" s="16">
        <v>0</v>
      </c>
      <c r="R2417" s="5">
        <v>0</v>
      </c>
      <c r="S2417" s="5" t="s">
        <v>29</v>
      </c>
      <c r="T2417" s="5" t="str">
        <f t="shared" si="308"/>
        <v>245-2025-06-30</v>
      </c>
    </row>
    <row r="2418" spans="1:20" x14ac:dyDescent="0.3">
      <c r="A2418" s="25">
        <v>245</v>
      </c>
      <c r="B2418" s="5" t="s">
        <v>185</v>
      </c>
      <c r="C2418" s="5" t="s">
        <v>186</v>
      </c>
      <c r="D2418" s="5" t="s">
        <v>54</v>
      </c>
      <c r="E2418" s="5" t="s">
        <v>24</v>
      </c>
      <c r="F2418" s="17">
        <v>45838</v>
      </c>
      <c r="G2418" s="5">
        <v>85.7</v>
      </c>
      <c r="H2418" s="5">
        <v>86.5</v>
      </c>
      <c r="I2418" s="15">
        <f t="shared" si="318"/>
        <v>1.0011111111111111</v>
      </c>
      <c r="J2418" s="15">
        <f t="shared" si="317"/>
        <v>1.0011111111111111</v>
      </c>
      <c r="K2418" s="5" t="s">
        <v>25</v>
      </c>
      <c r="L2418" s="5" t="s">
        <v>25</v>
      </c>
      <c r="M2418" s="5">
        <f t="shared" si="312"/>
        <v>2025</v>
      </c>
      <c r="N2418" s="5" t="str">
        <f t="shared" si="313"/>
        <v>Junio</v>
      </c>
      <c r="O2418" s="6" t="str">
        <f t="shared" si="314"/>
        <v>2025-1</v>
      </c>
      <c r="P2418" s="16">
        <v>0</v>
      </c>
      <c r="Q2418" s="16">
        <v>0</v>
      </c>
      <c r="R2418" s="5">
        <v>1</v>
      </c>
      <c r="S2418" s="5" t="s">
        <v>51</v>
      </c>
      <c r="T2418" s="5" t="str">
        <f t="shared" si="308"/>
        <v>246-2025-06-30</v>
      </c>
    </row>
    <row r="2419" spans="1:20" x14ac:dyDescent="0.3">
      <c r="A2419" s="5">
        <v>246</v>
      </c>
      <c r="B2419" s="5" t="s">
        <v>189</v>
      </c>
      <c r="C2419" s="5" t="s">
        <v>188</v>
      </c>
      <c r="D2419" s="5" t="s">
        <v>54</v>
      </c>
      <c r="E2419" s="5" t="s">
        <v>24</v>
      </c>
      <c r="F2419" s="6">
        <v>45838</v>
      </c>
      <c r="G2419" s="5">
        <v>90</v>
      </c>
      <c r="H2419" s="5">
        <v>90.1</v>
      </c>
      <c r="I2419" s="15">
        <v>1.3</v>
      </c>
      <c r="J2419" s="15">
        <v>1.37037037037037</v>
      </c>
      <c r="K2419" s="5" t="s">
        <v>25</v>
      </c>
      <c r="L2419" s="5" t="s">
        <v>25</v>
      </c>
      <c r="M2419" s="5">
        <f t="shared" si="312"/>
        <v>2025</v>
      </c>
      <c r="N2419" s="5" t="str">
        <f t="shared" si="313"/>
        <v>Junio</v>
      </c>
      <c r="O2419" s="6" t="str">
        <f t="shared" si="314"/>
        <v>2025-1</v>
      </c>
      <c r="P2419" s="5">
        <v>0</v>
      </c>
      <c r="Q2419" s="5">
        <v>0</v>
      </c>
      <c r="R2419" s="5">
        <v>0</v>
      </c>
      <c r="S2419" s="5" t="s">
        <v>51</v>
      </c>
      <c r="T2419" s="5" t="str">
        <f t="shared" si="308"/>
        <v>251-2025-06-30</v>
      </c>
    </row>
    <row r="2420" spans="1:20" x14ac:dyDescent="0.3">
      <c r="A2420" s="37">
        <v>251</v>
      </c>
      <c r="B2420" s="5" t="s">
        <v>193</v>
      </c>
      <c r="C2420" s="5" t="s">
        <v>194</v>
      </c>
      <c r="D2420" s="5" t="s">
        <v>60</v>
      </c>
      <c r="E2420" s="5" t="s">
        <v>24</v>
      </c>
      <c r="F2420" s="6">
        <v>45838</v>
      </c>
      <c r="G2420" s="5">
        <v>100</v>
      </c>
      <c r="H2420" s="9">
        <v>82.35</v>
      </c>
      <c r="I2420" s="15">
        <f>IFERROR(IF((H2421/G2421)&gt;1.3,1.3,H2421/G2421),"")</f>
        <v>0.99581005586592186</v>
      </c>
      <c r="J2420" s="15">
        <f>IFERROR(IF((H2421/G2421)&gt;H2421/G2421,1.3,H2421/G2421),"")</f>
        <v>0.99581005586592186</v>
      </c>
      <c r="K2420" s="5" t="s">
        <v>25</v>
      </c>
      <c r="L2420" s="5" t="s">
        <v>25</v>
      </c>
      <c r="M2420" s="5">
        <f t="shared" si="312"/>
        <v>2025</v>
      </c>
      <c r="N2420" s="5" t="str">
        <f t="shared" si="313"/>
        <v>Junio</v>
      </c>
      <c r="O2420" s="6" t="str">
        <f t="shared" si="314"/>
        <v>2025-1</v>
      </c>
      <c r="P2420" s="16">
        <v>0</v>
      </c>
      <c r="Q2420" s="16">
        <v>0</v>
      </c>
      <c r="R2420" s="5">
        <v>0</v>
      </c>
      <c r="S2420" s="5" t="s">
        <v>29</v>
      </c>
      <c r="T2420" s="5" t="str">
        <f t="shared" si="308"/>
        <v>252-2025-06-30</v>
      </c>
    </row>
    <row r="2421" spans="1:20" x14ac:dyDescent="0.3">
      <c r="A2421" s="25">
        <v>252</v>
      </c>
      <c r="B2421" s="5" t="s">
        <v>195</v>
      </c>
      <c r="C2421" s="5" t="s">
        <v>186</v>
      </c>
      <c r="D2421" s="5" t="s">
        <v>54</v>
      </c>
      <c r="E2421" s="5" t="s">
        <v>24</v>
      </c>
      <c r="F2421" s="6">
        <v>45838</v>
      </c>
      <c r="G2421" s="5">
        <v>71.599999999999994</v>
      </c>
      <c r="H2421" s="10">
        <v>71.3</v>
      </c>
      <c r="I2421" s="15">
        <f>IFERROR(IF((H2422/G2422)&gt;1.3,1.3,H2422/G2422),"")</f>
        <v>1</v>
      </c>
      <c r="J2421" s="15">
        <f>IFERROR(IF((H2422/G2422)&gt;H2422/G2422,1.3,H2422/G2422),"")</f>
        <v>1</v>
      </c>
      <c r="K2421" s="5" t="s">
        <v>25</v>
      </c>
      <c r="L2421" s="5" t="s">
        <v>25</v>
      </c>
      <c r="M2421" s="5">
        <f t="shared" si="312"/>
        <v>2025</v>
      </c>
      <c r="N2421" s="5" t="str">
        <f t="shared" si="313"/>
        <v>Marzo</v>
      </c>
      <c r="O2421" s="6" t="str">
        <f t="shared" si="314"/>
        <v>2025-1</v>
      </c>
      <c r="P2421" s="16">
        <v>2</v>
      </c>
      <c r="Q2421" s="16">
        <v>2</v>
      </c>
      <c r="R2421" s="5">
        <v>0</v>
      </c>
      <c r="S2421" s="5" t="s">
        <v>51</v>
      </c>
      <c r="T2421" s="5" t="str">
        <f t="shared" si="308"/>
        <v>254-2025-03-31</v>
      </c>
    </row>
    <row r="2422" spans="1:20" x14ac:dyDescent="0.3">
      <c r="A2422" s="37">
        <v>254</v>
      </c>
      <c r="B2422" s="5" t="s">
        <v>197</v>
      </c>
      <c r="C2422" s="5" t="s">
        <v>198</v>
      </c>
      <c r="D2422" s="5" t="s">
        <v>60</v>
      </c>
      <c r="E2422" s="5" t="s">
        <v>24</v>
      </c>
      <c r="F2422" s="6">
        <v>45747</v>
      </c>
      <c r="G2422" s="5">
        <v>84</v>
      </c>
      <c r="H2422" s="5">
        <v>84</v>
      </c>
      <c r="I2422" s="8">
        <f>IFERROR(H2423/G2423,"")</f>
        <v>1</v>
      </c>
      <c r="J2422" s="15">
        <f>IFERROR(IF((H2423/G2423)&gt;H2423/G2423,1.3,H2423/G2423),"")</f>
        <v>1</v>
      </c>
      <c r="K2422" s="5" t="s">
        <v>25</v>
      </c>
      <c r="L2422" s="5" t="s">
        <v>25</v>
      </c>
      <c r="M2422" s="5">
        <f t="shared" si="312"/>
        <v>2025</v>
      </c>
      <c r="N2422" s="5" t="str">
        <f t="shared" si="313"/>
        <v>Junio</v>
      </c>
      <c r="O2422" s="6" t="str">
        <f t="shared" si="314"/>
        <v>2025-1</v>
      </c>
      <c r="P2422" s="16">
        <v>0</v>
      </c>
      <c r="Q2422" s="16">
        <v>0</v>
      </c>
      <c r="R2422" s="5">
        <v>0</v>
      </c>
      <c r="S2422" s="5" t="s">
        <v>29</v>
      </c>
      <c r="T2422" s="5" t="str">
        <f t="shared" si="308"/>
        <v>254-2025-06-30</v>
      </c>
    </row>
    <row r="2423" spans="1:20" x14ac:dyDescent="0.3">
      <c r="A2423" s="37">
        <v>254</v>
      </c>
      <c r="B2423" s="5" t="s">
        <v>197</v>
      </c>
      <c r="C2423" s="5" t="s">
        <v>198</v>
      </c>
      <c r="D2423" s="5" t="s">
        <v>60</v>
      </c>
      <c r="E2423" s="5" t="s">
        <v>24</v>
      </c>
      <c r="F2423" s="6">
        <v>45838</v>
      </c>
      <c r="G2423" s="5">
        <v>84</v>
      </c>
      <c r="H2423" s="5">
        <v>84</v>
      </c>
      <c r="I2423" s="8">
        <f>IFERROR(H2424/G2424,"")</f>
        <v>1</v>
      </c>
      <c r="J2423" s="15">
        <f>IFERROR(IF((H2424/G2424)&gt;H2424/G2424,1.3,H2424/G2424),"")</f>
        <v>1</v>
      </c>
      <c r="K2423" s="5" t="s">
        <v>25</v>
      </c>
      <c r="L2423" s="5" t="s">
        <v>25</v>
      </c>
      <c r="M2423" s="5">
        <f t="shared" si="312"/>
        <v>2025</v>
      </c>
      <c r="N2423" s="5" t="str">
        <f t="shared" si="313"/>
        <v>Junio</v>
      </c>
      <c r="O2423" s="6" t="str">
        <f t="shared" si="314"/>
        <v>2025-1</v>
      </c>
      <c r="P2423" s="16">
        <v>0</v>
      </c>
      <c r="Q2423" s="16">
        <v>0</v>
      </c>
      <c r="R2423" s="5">
        <v>0</v>
      </c>
      <c r="S2423" s="5" t="s">
        <v>29</v>
      </c>
      <c r="T2423" s="5" t="str">
        <f t="shared" si="308"/>
        <v>256-2025-06-30</v>
      </c>
    </row>
    <row r="2424" spans="1:20" x14ac:dyDescent="0.3">
      <c r="A2424" s="5">
        <v>256</v>
      </c>
      <c r="B2424" s="5" t="s">
        <v>201</v>
      </c>
      <c r="C2424" s="5" t="s">
        <v>127</v>
      </c>
      <c r="D2424" s="5" t="s">
        <v>54</v>
      </c>
      <c r="E2424" s="5" t="s">
        <v>24</v>
      </c>
      <c r="F2424" s="6">
        <v>45838</v>
      </c>
      <c r="G2424" s="5">
        <v>17</v>
      </c>
      <c r="H2424" s="5">
        <v>17</v>
      </c>
      <c r="I2424" s="8">
        <f>IFERROR(H2425/G2425,"")</f>
        <v>0.86363636363636354</v>
      </c>
      <c r="J2424" s="15">
        <v>1.1765000000000001</v>
      </c>
      <c r="K2424" s="5" t="s">
        <v>55</v>
      </c>
      <c r="L2424" s="5" t="s">
        <v>55</v>
      </c>
      <c r="M2424" s="5">
        <f t="shared" si="312"/>
        <v>2025</v>
      </c>
      <c r="N2424" s="5" t="str">
        <f t="shared" si="313"/>
        <v>Junio</v>
      </c>
      <c r="O2424" s="6" t="str">
        <f t="shared" si="314"/>
        <v>2025-1</v>
      </c>
      <c r="P2424" s="5">
        <v>0</v>
      </c>
      <c r="Q2424" s="5">
        <v>0</v>
      </c>
      <c r="R2424" s="5">
        <v>0</v>
      </c>
      <c r="S2424" s="5" t="s">
        <v>29</v>
      </c>
      <c r="T2424" s="5" t="str">
        <f t="shared" si="308"/>
        <v>260-2025-06-30</v>
      </c>
    </row>
    <row r="2425" spans="1:20" x14ac:dyDescent="0.3">
      <c r="A2425" s="5">
        <v>260</v>
      </c>
      <c r="B2425" s="5" t="s">
        <v>204</v>
      </c>
      <c r="C2425" s="5" t="s">
        <v>205</v>
      </c>
      <c r="D2425" s="5" t="s">
        <v>54</v>
      </c>
      <c r="E2425" s="5" t="s">
        <v>62</v>
      </c>
      <c r="F2425" s="6">
        <v>45838</v>
      </c>
      <c r="G2425" s="5">
        <v>2.2000000000000002</v>
      </c>
      <c r="H2425" s="5">
        <v>1.9</v>
      </c>
      <c r="I2425" s="8">
        <f>IFERROR(IF(G2426/H2426&gt;1.3,1.3,G2426/H2426),"")</f>
        <v>0.95652173913043492</v>
      </c>
      <c r="J2425" s="8">
        <f>IFERROR(G2426/H2426,"")</f>
        <v>0.95652173913043492</v>
      </c>
      <c r="K2425" s="5" t="s">
        <v>91</v>
      </c>
      <c r="L2425" s="5" t="s">
        <v>91</v>
      </c>
      <c r="M2425" s="5">
        <f t="shared" si="312"/>
        <v>2025</v>
      </c>
      <c r="N2425" s="5" t="str">
        <f t="shared" si="313"/>
        <v>Junio</v>
      </c>
      <c r="O2425" s="6" t="str">
        <f t="shared" si="314"/>
        <v>2025-1</v>
      </c>
      <c r="P2425" s="5">
        <v>1</v>
      </c>
      <c r="Q2425" s="5">
        <v>1</v>
      </c>
      <c r="R2425" s="5">
        <v>0</v>
      </c>
      <c r="S2425" s="5" t="s">
        <v>51</v>
      </c>
      <c r="T2425" s="5" t="str">
        <f t="shared" si="308"/>
        <v>261-2025-06-30</v>
      </c>
    </row>
    <row r="2426" spans="1:20" x14ac:dyDescent="0.3">
      <c r="A2426" s="5">
        <v>261</v>
      </c>
      <c r="B2426" s="5" t="s">
        <v>206</v>
      </c>
      <c r="C2426" s="5" t="s">
        <v>53</v>
      </c>
      <c r="D2426" s="5" t="s">
        <v>54</v>
      </c>
      <c r="E2426" s="5" t="s">
        <v>62</v>
      </c>
      <c r="F2426" s="6">
        <v>45838</v>
      </c>
      <c r="G2426" s="5">
        <v>2.2000000000000002</v>
      </c>
      <c r="H2426" s="5">
        <v>2.2999999999999998</v>
      </c>
      <c r="I2426" s="8" t="str">
        <f>IFERROR(IF(G2427/H2427&gt;1.3,1.3,G2427/H2427),"")</f>
        <v/>
      </c>
      <c r="J2426" s="8" t="str">
        <f>IFERROR(G2427/H2427,"")</f>
        <v/>
      </c>
      <c r="K2426" s="5" t="s">
        <v>91</v>
      </c>
      <c r="L2426" s="5" t="s">
        <v>91</v>
      </c>
      <c r="M2426" s="5">
        <f t="shared" si="312"/>
        <v>2025</v>
      </c>
      <c r="N2426" s="5" t="str">
        <f t="shared" si="313"/>
        <v>Junio</v>
      </c>
      <c r="O2426" s="6" t="str">
        <f t="shared" si="314"/>
        <v>2025-1</v>
      </c>
      <c r="P2426" s="5">
        <v>1</v>
      </c>
      <c r="Q2426" s="5">
        <v>1</v>
      </c>
      <c r="R2426" s="5">
        <v>0</v>
      </c>
      <c r="S2426" s="5" t="s">
        <v>51</v>
      </c>
      <c r="T2426" s="5" t="str">
        <f t="shared" si="308"/>
        <v>262-2025-06-30</v>
      </c>
    </row>
    <row r="2427" spans="1:20" x14ac:dyDescent="0.3">
      <c r="A2427" s="5">
        <v>262</v>
      </c>
      <c r="B2427" s="5" t="s">
        <v>208</v>
      </c>
      <c r="C2427" s="5" t="s">
        <v>46</v>
      </c>
      <c r="D2427" s="5" t="s">
        <v>54</v>
      </c>
      <c r="E2427" s="5" t="s">
        <v>62</v>
      </c>
      <c r="F2427" s="6">
        <v>45838</v>
      </c>
      <c r="G2427" s="5">
        <v>10</v>
      </c>
      <c r="H2427" s="5">
        <v>0</v>
      </c>
      <c r="I2427" s="8">
        <v>1</v>
      </c>
      <c r="J2427" s="8">
        <v>1</v>
      </c>
      <c r="K2427" s="5" t="s">
        <v>25</v>
      </c>
      <c r="L2427" s="5" t="s">
        <v>25</v>
      </c>
      <c r="M2427" s="5">
        <f t="shared" si="312"/>
        <v>2025</v>
      </c>
      <c r="N2427" s="5" t="str">
        <f t="shared" si="313"/>
        <v>Marzo</v>
      </c>
      <c r="O2427" s="6" t="str">
        <f t="shared" si="314"/>
        <v>2025-1</v>
      </c>
      <c r="P2427" s="5">
        <v>0</v>
      </c>
      <c r="Q2427" s="5">
        <v>0</v>
      </c>
      <c r="R2427" s="5">
        <v>0</v>
      </c>
      <c r="S2427" s="5" t="s">
        <v>34</v>
      </c>
      <c r="T2427" s="5" t="str">
        <f t="shared" si="308"/>
        <v>263-2025-03-31</v>
      </c>
    </row>
    <row r="2428" spans="1:20" x14ac:dyDescent="0.3">
      <c r="A2428" s="25">
        <v>263</v>
      </c>
      <c r="B2428" s="5" t="s">
        <v>209</v>
      </c>
      <c r="C2428" s="5" t="s">
        <v>46</v>
      </c>
      <c r="D2428" s="5" t="s">
        <v>60</v>
      </c>
      <c r="E2428" s="5" t="s">
        <v>24</v>
      </c>
      <c r="F2428" s="6">
        <v>45747</v>
      </c>
      <c r="G2428" s="5">
        <v>100</v>
      </c>
      <c r="H2428" s="10">
        <v>100</v>
      </c>
      <c r="I2428" s="15">
        <f>IFERROR(IF((H2429/G2429)&gt;1.3,1.3,H2429/G2429),"")</f>
        <v>1</v>
      </c>
      <c r="J2428" s="15">
        <f>IFERROR(IF((H2429/G2429)&gt;H2429/G2429,1.3,H2429/G2429),"")</f>
        <v>1</v>
      </c>
      <c r="K2428" s="5" t="s">
        <v>25</v>
      </c>
      <c r="L2428" s="5" t="s">
        <v>25</v>
      </c>
      <c r="M2428" s="5">
        <f t="shared" si="312"/>
        <v>2025</v>
      </c>
      <c r="N2428" s="5" t="str">
        <f t="shared" si="313"/>
        <v>Junio</v>
      </c>
      <c r="O2428" s="6" t="str">
        <f t="shared" si="314"/>
        <v>2025-1</v>
      </c>
      <c r="P2428" s="16">
        <v>0</v>
      </c>
      <c r="Q2428" s="16">
        <v>0</v>
      </c>
      <c r="R2428" s="5">
        <v>0</v>
      </c>
      <c r="S2428" s="5" t="s">
        <v>29</v>
      </c>
      <c r="T2428" s="5" t="str">
        <f t="shared" si="308"/>
        <v>263-2025-06-30</v>
      </c>
    </row>
    <row r="2429" spans="1:20" x14ac:dyDescent="0.3">
      <c r="A2429" s="5">
        <v>263</v>
      </c>
      <c r="B2429" s="5" t="s">
        <v>209</v>
      </c>
      <c r="C2429" s="5" t="s">
        <v>46</v>
      </c>
      <c r="D2429" s="5" t="s">
        <v>60</v>
      </c>
      <c r="E2429" s="5" t="s">
        <v>24</v>
      </c>
      <c r="F2429" s="6">
        <v>45838</v>
      </c>
      <c r="G2429" s="5">
        <v>100</v>
      </c>
      <c r="H2429" s="5">
        <v>100</v>
      </c>
      <c r="I2429" s="15">
        <v>1</v>
      </c>
      <c r="J2429" s="15">
        <v>1</v>
      </c>
      <c r="K2429" s="5" t="s">
        <v>25</v>
      </c>
      <c r="L2429" s="5" t="s">
        <v>25</v>
      </c>
      <c r="M2429" s="5">
        <f t="shared" si="312"/>
        <v>2025</v>
      </c>
      <c r="N2429" s="5" t="str">
        <f t="shared" si="313"/>
        <v>Junio</v>
      </c>
      <c r="O2429" s="6" t="str">
        <f t="shared" si="314"/>
        <v>2025-1</v>
      </c>
      <c r="P2429" s="5">
        <v>0</v>
      </c>
      <c r="Q2429" s="5">
        <v>0</v>
      </c>
      <c r="R2429" s="5">
        <v>0</v>
      </c>
      <c r="S2429" s="5" t="s">
        <v>29</v>
      </c>
      <c r="T2429" s="5" t="str">
        <f t="shared" si="308"/>
        <v>265-2025-06-30</v>
      </c>
    </row>
    <row r="2430" spans="1:20" x14ac:dyDescent="0.3">
      <c r="A2430" s="5">
        <v>265</v>
      </c>
      <c r="B2430" s="5" t="s">
        <v>213</v>
      </c>
      <c r="C2430" s="5" t="s">
        <v>46</v>
      </c>
      <c r="D2430" s="5" t="s">
        <v>54</v>
      </c>
      <c r="E2430" s="5" t="s">
        <v>24</v>
      </c>
      <c r="F2430" s="6">
        <v>45838</v>
      </c>
      <c r="G2430" s="5">
        <v>95</v>
      </c>
      <c r="H2430" s="5">
        <v>100</v>
      </c>
      <c r="I2430" s="15">
        <f>IFERROR(IF((H2431/G2431)&gt;1.3,1.3,H2431/G2431),"")</f>
        <v>0.55947368421052635</v>
      </c>
      <c r="J2430" s="15">
        <f>IFERROR(IF((H2431/G2431)&gt;H2431/G2431,1.3,H2431/G2431),"")</f>
        <v>0.55947368421052635</v>
      </c>
      <c r="K2430" s="5" t="s">
        <v>25</v>
      </c>
      <c r="L2430" s="5" t="s">
        <v>25</v>
      </c>
      <c r="M2430" s="5">
        <f t="shared" si="312"/>
        <v>2025</v>
      </c>
      <c r="N2430" s="5" t="str">
        <f t="shared" si="313"/>
        <v>Junio</v>
      </c>
      <c r="O2430" s="6" t="str">
        <f t="shared" si="314"/>
        <v>2025-1</v>
      </c>
      <c r="P2430" s="5">
        <v>0</v>
      </c>
      <c r="Q2430" s="5">
        <v>0</v>
      </c>
      <c r="R2430" s="5">
        <v>0</v>
      </c>
      <c r="S2430" s="5" t="s">
        <v>29</v>
      </c>
      <c r="T2430" s="5" t="str">
        <f t="shared" si="308"/>
        <v>266-2025-06-30</v>
      </c>
    </row>
    <row r="2431" spans="1:20" x14ac:dyDescent="0.3">
      <c r="A2431" s="5">
        <v>266</v>
      </c>
      <c r="B2431" s="5" t="s">
        <v>214</v>
      </c>
      <c r="C2431" s="5" t="s">
        <v>46</v>
      </c>
      <c r="D2431" s="5" t="s">
        <v>54</v>
      </c>
      <c r="E2431" s="5" t="s">
        <v>24</v>
      </c>
      <c r="F2431" s="6">
        <v>45838</v>
      </c>
      <c r="G2431" s="5">
        <v>95</v>
      </c>
      <c r="H2431" s="5">
        <v>53.15</v>
      </c>
      <c r="I2431" s="8">
        <f>IFERROR(H2432/G2432,"")</f>
        <v>1.0246037437254272</v>
      </c>
      <c r="J2431" s="15">
        <f>IFERROR(IF((H2432/G2432)&gt;H2432/G2432,1.3,H2432/G2432),"")</f>
        <v>1.0246037437254272</v>
      </c>
      <c r="K2431" s="5" t="s">
        <v>25</v>
      </c>
      <c r="L2431" s="5" t="s">
        <v>25</v>
      </c>
      <c r="M2431" s="5">
        <f t="shared" si="312"/>
        <v>2025</v>
      </c>
      <c r="N2431" s="5" t="str">
        <f t="shared" si="313"/>
        <v>Junio</v>
      </c>
      <c r="O2431" s="6" t="str">
        <f t="shared" si="314"/>
        <v>2025-1</v>
      </c>
      <c r="P2431" s="5">
        <v>0</v>
      </c>
      <c r="Q2431" s="5">
        <v>0</v>
      </c>
      <c r="R2431" s="5">
        <v>0</v>
      </c>
      <c r="S2431" s="5" t="s">
        <v>29</v>
      </c>
      <c r="T2431" s="5" t="str">
        <f t="shared" si="308"/>
        <v>274-2025-06-30</v>
      </c>
    </row>
    <row r="2432" spans="1:20" x14ac:dyDescent="0.3">
      <c r="A2432" s="33">
        <v>274</v>
      </c>
      <c r="B2432" s="18" t="s">
        <v>223</v>
      </c>
      <c r="C2432" s="18" t="s">
        <v>205</v>
      </c>
      <c r="D2432" s="18" t="s">
        <v>54</v>
      </c>
      <c r="E2432" s="18" t="s">
        <v>24</v>
      </c>
      <c r="F2432" s="19">
        <v>45838</v>
      </c>
      <c r="G2432" s="5">
        <v>40441</v>
      </c>
      <c r="H2432" s="5">
        <v>41436</v>
      </c>
      <c r="I2432" s="15">
        <f>IFERROR(IF((H2433/G2433)&gt;1.3,1.3,H2433/G2433),"")</f>
        <v>1.125</v>
      </c>
      <c r="J2432" s="15">
        <f>IFERROR(IF((H2433/G2433)&gt;H2433/G2433,1.3,H2433/G2433),"")</f>
        <v>1.125</v>
      </c>
      <c r="K2432" s="18" t="s">
        <v>55</v>
      </c>
      <c r="L2432" s="18" t="s">
        <v>55</v>
      </c>
      <c r="M2432" s="5">
        <f t="shared" si="312"/>
        <v>2025</v>
      </c>
      <c r="N2432" s="5" t="str">
        <f t="shared" si="313"/>
        <v>Junio</v>
      </c>
      <c r="O2432" s="6" t="str">
        <f t="shared" si="314"/>
        <v>2025-1</v>
      </c>
      <c r="P2432" s="16">
        <v>0</v>
      </c>
      <c r="Q2432" s="16">
        <v>0</v>
      </c>
      <c r="R2432" s="5">
        <v>1</v>
      </c>
      <c r="S2432" s="5" t="s">
        <v>56</v>
      </c>
      <c r="T2432" s="5" t="str">
        <f t="shared" si="308"/>
        <v>275-2025-06-30</v>
      </c>
    </row>
    <row r="2433" spans="1:20" x14ac:dyDescent="0.3">
      <c r="A2433" s="5">
        <v>275</v>
      </c>
      <c r="B2433" s="5" t="s">
        <v>224</v>
      </c>
      <c r="C2433" s="5" t="s">
        <v>225</v>
      </c>
      <c r="D2433" s="5" t="s">
        <v>54</v>
      </c>
      <c r="E2433" s="5" t="s">
        <v>24</v>
      </c>
      <c r="F2433" s="6">
        <v>45838</v>
      </c>
      <c r="G2433" s="5">
        <v>80</v>
      </c>
      <c r="H2433" s="5">
        <v>90</v>
      </c>
      <c r="I2433" s="15">
        <f>IFERROR(IF((H2434/G2434)&gt;1.3,1.3,H2434/G2434),"")</f>
        <v>0.97732394366197184</v>
      </c>
      <c r="J2433" s="15">
        <f>IFERROR(IF((H2434/G2434)&gt;H2434/G2434,1.3,H2434/G2434),"")</f>
        <v>0.97732394366197184</v>
      </c>
      <c r="K2433" s="5" t="s">
        <v>25</v>
      </c>
      <c r="L2433" s="5" t="s">
        <v>25</v>
      </c>
      <c r="M2433" s="5">
        <f t="shared" si="312"/>
        <v>2025</v>
      </c>
      <c r="N2433" s="5" t="str">
        <f t="shared" si="313"/>
        <v>Junio</v>
      </c>
      <c r="O2433" s="6" t="str">
        <f t="shared" si="314"/>
        <v>2025-1</v>
      </c>
      <c r="P2433" s="5">
        <v>0</v>
      </c>
      <c r="Q2433" s="5">
        <v>0</v>
      </c>
      <c r="R2433" s="5">
        <v>0</v>
      </c>
      <c r="S2433" s="5" t="s">
        <v>51</v>
      </c>
      <c r="T2433" s="5" t="str">
        <f t="shared" si="308"/>
        <v>277-2025-06-30</v>
      </c>
    </row>
    <row r="2434" spans="1:20" x14ac:dyDescent="0.3">
      <c r="A2434" s="25">
        <v>277</v>
      </c>
      <c r="B2434" s="5" t="s">
        <v>228</v>
      </c>
      <c r="C2434" s="5" t="s">
        <v>227</v>
      </c>
      <c r="D2434" s="5" t="s">
        <v>54</v>
      </c>
      <c r="E2434" s="5" t="s">
        <v>62</v>
      </c>
      <c r="F2434" s="17">
        <v>45838</v>
      </c>
      <c r="G2434" s="5">
        <v>71</v>
      </c>
      <c r="H2434" s="5">
        <v>69.39</v>
      </c>
      <c r="I2434" s="8">
        <f>IFERROR(G2435/H2435,"")</f>
        <v>0.99579098655168874</v>
      </c>
      <c r="J2434" s="8">
        <f>IFERROR(G2435/H2435,"")</f>
        <v>0.99579098655168874</v>
      </c>
      <c r="K2434" s="5" t="s">
        <v>91</v>
      </c>
      <c r="L2434" s="5" t="s">
        <v>91</v>
      </c>
      <c r="M2434" s="5">
        <f t="shared" si="312"/>
        <v>2025</v>
      </c>
      <c r="N2434" s="5" t="str">
        <f t="shared" si="313"/>
        <v>Junio</v>
      </c>
      <c r="O2434" s="6" t="str">
        <f t="shared" si="314"/>
        <v>2025-1</v>
      </c>
      <c r="P2434" s="16">
        <v>0</v>
      </c>
      <c r="Q2434" s="16">
        <v>0</v>
      </c>
      <c r="R2434" s="5">
        <v>0</v>
      </c>
      <c r="S2434" s="5" t="s">
        <v>26</v>
      </c>
      <c r="T2434" s="5" t="str">
        <f t="shared" si="308"/>
        <v>282-2025-06-30</v>
      </c>
    </row>
    <row r="2435" spans="1:20" x14ac:dyDescent="0.3">
      <c r="A2435" s="5">
        <v>282</v>
      </c>
      <c r="B2435" s="5" t="s">
        <v>233</v>
      </c>
      <c r="C2435" s="5" t="s">
        <v>227</v>
      </c>
      <c r="D2435" s="5" t="s">
        <v>54</v>
      </c>
      <c r="E2435" s="5" t="s">
        <v>24</v>
      </c>
      <c r="F2435" s="6">
        <v>45838</v>
      </c>
      <c r="G2435" s="5">
        <v>97</v>
      </c>
      <c r="H2435" s="5">
        <v>97.41</v>
      </c>
      <c r="I2435" s="15">
        <f>IFERROR(IF((H2436/G2436)&gt;1.3,1.3,H2436/G2436),"")</f>
        <v>1</v>
      </c>
      <c r="J2435" s="15">
        <f>IFERROR(IF((H2436/G2436)&gt;H2436/G2436,1.3,H2436/G2436),"")</f>
        <v>1</v>
      </c>
      <c r="K2435" s="5" t="s">
        <v>25</v>
      </c>
      <c r="L2435" s="5" t="s">
        <v>25</v>
      </c>
      <c r="M2435" s="5">
        <f t="shared" si="312"/>
        <v>2025</v>
      </c>
      <c r="N2435" s="5" t="str">
        <f t="shared" si="313"/>
        <v>Junio</v>
      </c>
      <c r="O2435" s="6" t="str">
        <f t="shared" si="314"/>
        <v>2025-1</v>
      </c>
      <c r="P2435" s="5">
        <v>0</v>
      </c>
      <c r="Q2435" s="5">
        <v>0</v>
      </c>
      <c r="R2435" s="5">
        <v>0</v>
      </c>
      <c r="S2435" s="5" t="s">
        <v>26</v>
      </c>
      <c r="T2435" s="5" t="str">
        <f t="shared" si="308"/>
        <v>285-2025-06-30</v>
      </c>
    </row>
    <row r="2436" spans="1:20" x14ac:dyDescent="0.3">
      <c r="A2436" s="5">
        <v>285</v>
      </c>
      <c r="B2436" s="5" t="s">
        <v>236</v>
      </c>
      <c r="C2436" s="5" t="s">
        <v>227</v>
      </c>
      <c r="D2436" s="5" t="s">
        <v>54</v>
      </c>
      <c r="E2436" s="5" t="s">
        <v>24</v>
      </c>
      <c r="F2436" s="6">
        <v>45838</v>
      </c>
      <c r="G2436" s="5">
        <v>100</v>
      </c>
      <c r="H2436" s="5">
        <v>100</v>
      </c>
      <c r="I2436" s="15">
        <v>1</v>
      </c>
      <c r="J2436" s="15">
        <v>1</v>
      </c>
      <c r="K2436" s="5" t="s">
        <v>25</v>
      </c>
      <c r="L2436" s="5" t="s">
        <v>25</v>
      </c>
      <c r="M2436" s="5">
        <f t="shared" si="312"/>
        <v>2025</v>
      </c>
      <c r="N2436" s="5" t="str">
        <f t="shared" si="313"/>
        <v>Junio</v>
      </c>
      <c r="O2436" s="6" t="str">
        <f t="shared" si="314"/>
        <v>2025-1</v>
      </c>
      <c r="P2436" s="5">
        <v>0</v>
      </c>
      <c r="Q2436" s="5">
        <v>0</v>
      </c>
      <c r="R2436" s="5">
        <v>0</v>
      </c>
      <c r="S2436" s="5" t="s">
        <v>29</v>
      </c>
      <c r="T2436" s="5" t="str">
        <f t="shared" si="308"/>
        <v>292-2025-06-30</v>
      </c>
    </row>
    <row r="2437" spans="1:20" x14ac:dyDescent="0.3">
      <c r="A2437" s="5">
        <v>292</v>
      </c>
      <c r="B2437" s="5" t="s">
        <v>243</v>
      </c>
      <c r="C2437" s="5" t="s">
        <v>242</v>
      </c>
      <c r="D2437" s="5" t="s">
        <v>54</v>
      </c>
      <c r="E2437" s="5" t="s">
        <v>24</v>
      </c>
      <c r="F2437" s="6">
        <v>45838</v>
      </c>
      <c r="G2437" s="5">
        <v>8</v>
      </c>
      <c r="H2437" s="5">
        <v>9.7899999999999991</v>
      </c>
      <c r="I2437" s="15">
        <f>IFERROR(IF((H2438/G2438)&gt;1.3,1.3,H2438/G2438),"")</f>
        <v>-1.1487499999999999</v>
      </c>
      <c r="J2437" s="15">
        <f>IFERROR(IF((H2438/G2438)&gt;H2438/G2438,1.3,H2438/G2438),"")</f>
        <v>-1.1487499999999999</v>
      </c>
      <c r="K2437" s="5" t="s">
        <v>25</v>
      </c>
      <c r="L2437" s="5" t="s">
        <v>25</v>
      </c>
      <c r="M2437" s="5">
        <f t="shared" si="312"/>
        <v>2025</v>
      </c>
      <c r="N2437" s="5" t="str">
        <f t="shared" si="313"/>
        <v>Junio</v>
      </c>
      <c r="O2437" s="6" t="str">
        <f t="shared" si="314"/>
        <v>2025-1</v>
      </c>
      <c r="P2437" s="5">
        <v>0</v>
      </c>
      <c r="Q2437" s="5">
        <v>0</v>
      </c>
      <c r="R2437" s="5">
        <v>0</v>
      </c>
      <c r="S2437" s="5" t="s">
        <v>51</v>
      </c>
      <c r="T2437" s="5" t="str">
        <f t="shared" ref="T2437:T2500" si="319">A2438&amp;"-"&amp;YEAR(F2438)&amp;"-"&amp;IF(LEN(MONTH(F2438))=1,"0"&amp;MONTH(F2438),MONTH(F2438))&amp;"-"&amp;DAY(F2438)</f>
        <v>294-2025-06-30</v>
      </c>
    </row>
    <row r="2438" spans="1:20" x14ac:dyDescent="0.3">
      <c r="A2438" s="25">
        <v>294</v>
      </c>
      <c r="B2438" s="5" t="s">
        <v>246</v>
      </c>
      <c r="C2438" s="5" t="s">
        <v>242</v>
      </c>
      <c r="D2438" s="5" t="s">
        <v>54</v>
      </c>
      <c r="E2438" s="5" t="s">
        <v>24</v>
      </c>
      <c r="F2438" s="6">
        <v>45838</v>
      </c>
      <c r="G2438" s="5">
        <v>8</v>
      </c>
      <c r="H2438" s="10">
        <v>-9.19</v>
      </c>
      <c r="I2438" s="15">
        <v>0</v>
      </c>
      <c r="J2438" s="15">
        <v>0</v>
      </c>
      <c r="K2438" s="5" t="s">
        <v>25</v>
      </c>
      <c r="L2438" s="5" t="s">
        <v>25</v>
      </c>
      <c r="M2438" s="5">
        <f t="shared" si="312"/>
        <v>2025</v>
      </c>
      <c r="N2438" s="5" t="str">
        <f t="shared" si="313"/>
        <v>Marzo</v>
      </c>
      <c r="O2438" s="6" t="str">
        <f t="shared" si="314"/>
        <v>2025-1</v>
      </c>
      <c r="P2438" s="16">
        <v>0</v>
      </c>
      <c r="Q2438" s="16">
        <v>0</v>
      </c>
      <c r="R2438" s="5">
        <v>0</v>
      </c>
      <c r="S2438" s="5" t="s">
        <v>51</v>
      </c>
      <c r="T2438" s="5" t="str">
        <f t="shared" si="319"/>
        <v>300-2025-03-31</v>
      </c>
    </row>
    <row r="2439" spans="1:20" x14ac:dyDescent="0.3">
      <c r="A2439" s="25">
        <v>300</v>
      </c>
      <c r="B2439" s="5" t="s">
        <v>252</v>
      </c>
      <c r="C2439" s="5" t="s">
        <v>253</v>
      </c>
      <c r="D2439" s="5" t="s">
        <v>60</v>
      </c>
      <c r="E2439" s="5" t="s">
        <v>24</v>
      </c>
      <c r="F2439" s="6">
        <v>45747</v>
      </c>
      <c r="G2439" s="5">
        <v>100</v>
      </c>
      <c r="H2439" s="10">
        <v>100</v>
      </c>
      <c r="I2439" s="15">
        <f>IFERROR(IF((H2440/G2440)&gt;1.3,1.3,H2440/G2440),"")</f>
        <v>1</v>
      </c>
      <c r="J2439" s="15">
        <f>IFERROR(IF((H2440/G2440)&gt;H2440/G2440,1.3,H2440/G2440),"")</f>
        <v>1</v>
      </c>
      <c r="K2439" s="5" t="s">
        <v>25</v>
      </c>
      <c r="L2439" s="5" t="s">
        <v>25</v>
      </c>
      <c r="M2439" s="5">
        <f t="shared" si="312"/>
        <v>2025</v>
      </c>
      <c r="N2439" s="5" t="str">
        <f t="shared" si="313"/>
        <v>Junio</v>
      </c>
      <c r="O2439" s="6" t="str">
        <f t="shared" si="314"/>
        <v>2025-1</v>
      </c>
      <c r="P2439" s="16">
        <v>0</v>
      </c>
      <c r="Q2439" s="16">
        <v>0</v>
      </c>
      <c r="R2439" s="5">
        <v>0</v>
      </c>
      <c r="S2439" s="5" t="s">
        <v>29</v>
      </c>
      <c r="T2439" s="5" t="str">
        <f t="shared" si="319"/>
        <v>300-2025-06-30</v>
      </c>
    </row>
    <row r="2440" spans="1:20" x14ac:dyDescent="0.3">
      <c r="A2440" s="5">
        <v>300</v>
      </c>
      <c r="B2440" s="5" t="s">
        <v>252</v>
      </c>
      <c r="C2440" s="5" t="s">
        <v>253</v>
      </c>
      <c r="D2440" s="5" t="s">
        <v>60</v>
      </c>
      <c r="E2440" s="5" t="s">
        <v>24</v>
      </c>
      <c r="F2440" s="6">
        <v>45838</v>
      </c>
      <c r="G2440" s="5">
        <v>100</v>
      </c>
      <c r="H2440" s="5">
        <v>100</v>
      </c>
      <c r="I2440" s="15">
        <v>1</v>
      </c>
      <c r="J2440" s="15">
        <v>1</v>
      </c>
      <c r="K2440" s="5" t="s">
        <v>25</v>
      </c>
      <c r="L2440" s="5" t="s">
        <v>25</v>
      </c>
      <c r="M2440" s="5">
        <f t="shared" si="312"/>
        <v>2025</v>
      </c>
      <c r="N2440" s="5" t="str">
        <f t="shared" si="313"/>
        <v>Marzo</v>
      </c>
      <c r="O2440" s="6" t="str">
        <f t="shared" si="314"/>
        <v>2025-1</v>
      </c>
      <c r="P2440" s="5">
        <v>0</v>
      </c>
      <c r="Q2440" s="5">
        <v>0</v>
      </c>
      <c r="R2440" s="5">
        <v>0</v>
      </c>
      <c r="S2440" s="5" t="s">
        <v>29</v>
      </c>
      <c r="T2440" s="5" t="str">
        <f t="shared" si="319"/>
        <v>301-2025-03-31</v>
      </c>
    </row>
    <row r="2441" spans="1:20" x14ac:dyDescent="0.3">
      <c r="A2441" s="25">
        <v>301</v>
      </c>
      <c r="B2441" s="5" t="s">
        <v>254</v>
      </c>
      <c r="C2441" s="5" t="s">
        <v>253</v>
      </c>
      <c r="D2441" s="5" t="s">
        <v>60</v>
      </c>
      <c r="E2441" s="5" t="s">
        <v>24</v>
      </c>
      <c r="F2441" s="6">
        <v>45747</v>
      </c>
      <c r="G2441" s="5">
        <v>100</v>
      </c>
      <c r="H2441" s="10">
        <v>100</v>
      </c>
      <c r="I2441" s="15">
        <f>IFERROR(IF((H2442/G2442)&gt;1.3,1.3,H2442/G2442),"")</f>
        <v>1</v>
      </c>
      <c r="J2441" s="15">
        <f>IFERROR(IF((H2442/G2442)&gt;H2442/G2442,1.3,H2442/G2442),"")</f>
        <v>1</v>
      </c>
      <c r="K2441" s="5" t="s">
        <v>25</v>
      </c>
      <c r="L2441" s="5" t="s">
        <v>25</v>
      </c>
      <c r="M2441" s="5">
        <f t="shared" si="312"/>
        <v>2025</v>
      </c>
      <c r="N2441" s="5" t="str">
        <f t="shared" si="313"/>
        <v>Junio</v>
      </c>
      <c r="O2441" s="6" t="str">
        <f t="shared" si="314"/>
        <v>2025-1</v>
      </c>
      <c r="P2441" s="16">
        <v>0</v>
      </c>
      <c r="Q2441" s="16">
        <v>0</v>
      </c>
      <c r="R2441" s="5">
        <v>0</v>
      </c>
      <c r="S2441" s="5" t="s">
        <v>29</v>
      </c>
      <c r="T2441" s="5" t="str">
        <f t="shared" si="319"/>
        <v>301-2025-06-30</v>
      </c>
    </row>
    <row r="2442" spans="1:20" x14ac:dyDescent="0.3">
      <c r="A2442" s="5">
        <v>301</v>
      </c>
      <c r="B2442" s="5" t="s">
        <v>254</v>
      </c>
      <c r="C2442" s="5" t="s">
        <v>253</v>
      </c>
      <c r="D2442" s="5" t="s">
        <v>60</v>
      </c>
      <c r="E2442" s="5" t="s">
        <v>24</v>
      </c>
      <c r="F2442" s="6">
        <v>45838</v>
      </c>
      <c r="G2442" s="5">
        <v>100</v>
      </c>
      <c r="H2442" s="5">
        <v>100</v>
      </c>
      <c r="I2442" s="15">
        <v>1</v>
      </c>
      <c r="J2442" s="15">
        <v>1</v>
      </c>
      <c r="K2442" s="5" t="s">
        <v>25</v>
      </c>
      <c r="L2442" s="5" t="s">
        <v>25</v>
      </c>
      <c r="M2442" s="5">
        <f t="shared" si="312"/>
        <v>2025</v>
      </c>
      <c r="N2442" s="5" t="str">
        <f t="shared" si="313"/>
        <v>Junio</v>
      </c>
      <c r="O2442" s="6" t="str">
        <f t="shared" si="314"/>
        <v>2025-1</v>
      </c>
      <c r="P2442" s="5">
        <v>0</v>
      </c>
      <c r="Q2442" s="5">
        <v>0</v>
      </c>
      <c r="R2442" s="5">
        <v>0</v>
      </c>
      <c r="S2442" s="5" t="s">
        <v>29</v>
      </c>
      <c r="T2442" s="5" t="str">
        <f t="shared" si="319"/>
        <v>303-2025-06-30</v>
      </c>
    </row>
    <row r="2443" spans="1:20" x14ac:dyDescent="0.3">
      <c r="A2443" s="5">
        <v>303</v>
      </c>
      <c r="B2443" s="5" t="s">
        <v>256</v>
      </c>
      <c r="C2443" s="5" t="s">
        <v>257</v>
      </c>
      <c r="D2443" s="5" t="s">
        <v>54</v>
      </c>
      <c r="E2443" s="5" t="s">
        <v>24</v>
      </c>
      <c r="F2443" s="6">
        <v>45838</v>
      </c>
      <c r="G2443" s="5">
        <v>95</v>
      </c>
      <c r="H2443" s="5">
        <v>90.21</v>
      </c>
      <c r="I2443" s="15">
        <f>IFERROR(IF((H2444/G2444)&gt;1.3,1.3,H2444/G2444),"")</f>
        <v>0.98470588235294121</v>
      </c>
      <c r="J2443" s="15">
        <f>IFERROR(IF((H2444/G2444)&gt;H2444/G2444,1.3,H2444/G2444),"")</f>
        <v>0.98470588235294121</v>
      </c>
      <c r="K2443" s="5" t="s">
        <v>25</v>
      </c>
      <c r="L2443" s="5" t="s">
        <v>25</v>
      </c>
      <c r="M2443" s="5">
        <f t="shared" si="312"/>
        <v>2025</v>
      </c>
      <c r="N2443" s="5" t="str">
        <f t="shared" si="313"/>
        <v>Junio</v>
      </c>
      <c r="O2443" s="6" t="str">
        <f t="shared" si="314"/>
        <v>2025-1</v>
      </c>
      <c r="P2443" s="5">
        <v>0</v>
      </c>
      <c r="Q2443" s="5">
        <v>0</v>
      </c>
      <c r="R2443" s="5">
        <v>0</v>
      </c>
      <c r="S2443" s="5" t="s">
        <v>29</v>
      </c>
      <c r="T2443" s="5" t="str">
        <f t="shared" si="319"/>
        <v>304-2025-06-30</v>
      </c>
    </row>
    <row r="2444" spans="1:20" x14ac:dyDescent="0.3">
      <c r="A2444" s="5">
        <v>304</v>
      </c>
      <c r="B2444" s="5" t="s">
        <v>258</v>
      </c>
      <c r="C2444" s="5" t="s">
        <v>257</v>
      </c>
      <c r="D2444" s="5" t="s">
        <v>54</v>
      </c>
      <c r="E2444" s="5" t="s">
        <v>24</v>
      </c>
      <c r="F2444" s="6">
        <v>45838</v>
      </c>
      <c r="G2444" s="5">
        <v>3400</v>
      </c>
      <c r="H2444" s="5">
        <v>3348</v>
      </c>
      <c r="I2444" s="15">
        <f>IFERROR(IF((H2445/G2445)&gt;1.3,1.3,H2445/G2445),"")</f>
        <v>1</v>
      </c>
      <c r="J2444" s="15">
        <f>IFERROR(IF((H2445/G2445)&gt;H2445/G2445,1.3,H2445/G2445),"")</f>
        <v>1</v>
      </c>
      <c r="K2444" s="5" t="s">
        <v>55</v>
      </c>
      <c r="L2444" s="5" t="s">
        <v>55</v>
      </c>
      <c r="M2444" s="5">
        <f t="shared" si="312"/>
        <v>2025</v>
      </c>
      <c r="N2444" s="5" t="str">
        <f t="shared" si="313"/>
        <v>Junio</v>
      </c>
      <c r="O2444" s="6" t="str">
        <f t="shared" si="314"/>
        <v>2025-1</v>
      </c>
      <c r="P2444" s="5">
        <v>0</v>
      </c>
      <c r="Q2444" s="5">
        <v>0</v>
      </c>
      <c r="R2444" s="5">
        <v>0</v>
      </c>
      <c r="S2444" s="5" t="s">
        <v>29</v>
      </c>
      <c r="T2444" s="5" t="str">
        <f t="shared" si="319"/>
        <v>327-2025-06-30</v>
      </c>
    </row>
    <row r="2445" spans="1:20" x14ac:dyDescent="0.3">
      <c r="A2445" s="25">
        <v>327</v>
      </c>
      <c r="B2445" s="5" t="s">
        <v>285</v>
      </c>
      <c r="C2445" s="5" t="s">
        <v>222</v>
      </c>
      <c r="D2445" s="5" t="s">
        <v>54</v>
      </c>
      <c r="E2445" s="5" t="s">
        <v>24</v>
      </c>
      <c r="F2445" s="17">
        <v>45838</v>
      </c>
      <c r="G2445" s="5">
        <v>1</v>
      </c>
      <c r="H2445" s="9">
        <v>1</v>
      </c>
      <c r="I2445" s="8">
        <f>IFERROR(H2446/G2446,"")</f>
        <v>0.72033898305084743</v>
      </c>
      <c r="J2445" s="15">
        <f>IFERROR(IF((H2446/G2446)&gt;H2446/G2446,1.3,H2446/G2446),"")</f>
        <v>0.72033898305084743</v>
      </c>
      <c r="K2445" s="5" t="s">
        <v>55</v>
      </c>
      <c r="L2445" s="5" t="s">
        <v>55</v>
      </c>
      <c r="M2445" s="5">
        <f t="shared" si="312"/>
        <v>2025</v>
      </c>
      <c r="N2445" s="5" t="str">
        <f t="shared" si="313"/>
        <v>Junio</v>
      </c>
      <c r="O2445" s="6" t="str">
        <f t="shared" si="314"/>
        <v>2025-1</v>
      </c>
      <c r="P2445" s="16">
        <v>0</v>
      </c>
      <c r="Q2445" s="16">
        <v>0</v>
      </c>
      <c r="R2445" s="5">
        <v>0</v>
      </c>
      <c r="S2445" s="5" t="s">
        <v>26</v>
      </c>
      <c r="T2445" s="5" t="str">
        <f t="shared" si="319"/>
        <v>332-2025-06-30</v>
      </c>
    </row>
    <row r="2446" spans="1:20" x14ac:dyDescent="0.3">
      <c r="A2446" s="25">
        <v>332</v>
      </c>
      <c r="B2446" s="5" t="s">
        <v>290</v>
      </c>
      <c r="C2446" s="5" t="s">
        <v>28</v>
      </c>
      <c r="D2446" s="5" t="s">
        <v>54</v>
      </c>
      <c r="E2446" s="5" t="s">
        <v>62</v>
      </c>
      <c r="F2446" s="17">
        <v>45838</v>
      </c>
      <c r="G2446" s="5">
        <v>1.18</v>
      </c>
      <c r="H2446" s="12">
        <v>0.85</v>
      </c>
      <c r="I2446" s="15">
        <f>IFERROR(IF((G2447/H2447)&gt;1.3,1.3,G2447/H2447),"")</f>
        <v>1</v>
      </c>
      <c r="J2446" s="8">
        <f>IFERROR(G2447/H2447,"")</f>
        <v>1</v>
      </c>
      <c r="K2446" s="5" t="s">
        <v>25</v>
      </c>
      <c r="L2446" s="5" t="s">
        <v>25</v>
      </c>
      <c r="M2446" s="5">
        <f t="shared" si="312"/>
        <v>2025</v>
      </c>
      <c r="N2446" s="5" t="str">
        <f t="shared" si="313"/>
        <v>Junio</v>
      </c>
      <c r="O2446" s="6" t="str">
        <f t="shared" si="314"/>
        <v>2025-1</v>
      </c>
      <c r="P2446" s="16">
        <v>2</v>
      </c>
      <c r="Q2446" s="16">
        <v>2</v>
      </c>
      <c r="R2446" s="5">
        <v>1</v>
      </c>
      <c r="S2446" s="5" t="s">
        <v>29</v>
      </c>
      <c r="T2446" s="5" t="str">
        <f t="shared" si="319"/>
        <v>338-2025-06-30</v>
      </c>
    </row>
    <row r="2447" spans="1:20" x14ac:dyDescent="0.3">
      <c r="A2447" s="5">
        <v>338</v>
      </c>
      <c r="B2447" s="5" t="s">
        <v>296</v>
      </c>
      <c r="C2447" s="5" t="s">
        <v>222</v>
      </c>
      <c r="D2447" s="5" t="s">
        <v>54</v>
      </c>
      <c r="E2447" s="5" t="s">
        <v>24</v>
      </c>
      <c r="F2447" s="6">
        <v>45838</v>
      </c>
      <c r="G2447" s="5">
        <v>1</v>
      </c>
      <c r="H2447" s="5">
        <v>1</v>
      </c>
      <c r="I2447" s="15">
        <v>1</v>
      </c>
      <c r="J2447" s="15">
        <v>1</v>
      </c>
      <c r="K2447" s="5" t="s">
        <v>55</v>
      </c>
      <c r="L2447" s="5" t="s">
        <v>55</v>
      </c>
      <c r="M2447" s="5">
        <f t="shared" si="312"/>
        <v>2025</v>
      </c>
      <c r="N2447" s="5" t="str">
        <f t="shared" si="313"/>
        <v>Marzo</v>
      </c>
      <c r="O2447" s="6" t="str">
        <f t="shared" si="314"/>
        <v>2025-1</v>
      </c>
      <c r="P2447" s="5">
        <v>0</v>
      </c>
      <c r="Q2447" s="5">
        <v>0</v>
      </c>
      <c r="R2447" s="5">
        <v>0</v>
      </c>
      <c r="S2447" s="5" t="s">
        <v>26</v>
      </c>
      <c r="T2447" s="5" t="str">
        <f t="shared" si="319"/>
        <v>340-2025-03-31</v>
      </c>
    </row>
    <row r="2448" spans="1:20" x14ac:dyDescent="0.3">
      <c r="A2448" s="25">
        <v>340</v>
      </c>
      <c r="B2448" s="5" t="s">
        <v>299</v>
      </c>
      <c r="C2448" s="5" t="s">
        <v>95</v>
      </c>
      <c r="D2448" s="5" t="s">
        <v>60</v>
      </c>
      <c r="E2448" s="5" t="s">
        <v>24</v>
      </c>
      <c r="F2448" s="6">
        <v>45747</v>
      </c>
      <c r="G2448" s="5">
        <v>95</v>
      </c>
      <c r="H2448" s="10">
        <v>100</v>
      </c>
      <c r="I2448" s="15">
        <f>IFERROR(IF((H2449/G2449)&gt;1,1,H2449/G2449),"")</f>
        <v>1</v>
      </c>
      <c r="J2448" s="15">
        <f>IFERROR(IF((H2449/G2449)&gt;1,1,H2449/G2449),"")</f>
        <v>1</v>
      </c>
      <c r="K2448" s="5" t="s">
        <v>25</v>
      </c>
      <c r="L2448" s="5" t="s">
        <v>25</v>
      </c>
      <c r="M2448" s="5">
        <f t="shared" si="312"/>
        <v>2025</v>
      </c>
      <c r="N2448" s="5" t="str">
        <f t="shared" si="313"/>
        <v>Junio</v>
      </c>
      <c r="O2448" s="6" t="str">
        <f t="shared" si="314"/>
        <v>2025-1</v>
      </c>
      <c r="P2448" s="16">
        <v>0</v>
      </c>
      <c r="Q2448" s="16">
        <v>0</v>
      </c>
      <c r="R2448" s="5">
        <v>0</v>
      </c>
      <c r="S2448" s="5" t="s">
        <v>29</v>
      </c>
      <c r="T2448" s="5" t="str">
        <f t="shared" si="319"/>
        <v>340-2025-06-30</v>
      </c>
    </row>
    <row r="2449" spans="1:20" x14ac:dyDescent="0.3">
      <c r="A2449" s="5">
        <v>340</v>
      </c>
      <c r="B2449" s="5" t="s">
        <v>299</v>
      </c>
      <c r="C2449" s="5" t="s">
        <v>95</v>
      </c>
      <c r="D2449" s="5" t="s">
        <v>60</v>
      </c>
      <c r="E2449" s="5" t="s">
        <v>24</v>
      </c>
      <c r="F2449" s="6">
        <v>45838</v>
      </c>
      <c r="G2449" s="5">
        <v>95</v>
      </c>
      <c r="H2449" s="5">
        <v>100</v>
      </c>
      <c r="I2449" s="15">
        <f>IFERROR(IF((H2450/G2450)&gt;1,1,H2450/G2450),"")</f>
        <v>1</v>
      </c>
      <c r="J2449" s="15">
        <f>IFERROR(IF((H2450/G2450)&gt;1,1,H2450/G2450),"")</f>
        <v>1</v>
      </c>
      <c r="K2449" s="5" t="s">
        <v>25</v>
      </c>
      <c r="L2449" s="5" t="s">
        <v>25</v>
      </c>
      <c r="M2449" s="5">
        <f t="shared" si="312"/>
        <v>2025</v>
      </c>
      <c r="N2449" s="5" t="str">
        <f t="shared" si="313"/>
        <v>Junio</v>
      </c>
      <c r="O2449" s="6" t="str">
        <f t="shared" si="314"/>
        <v>2025-1</v>
      </c>
      <c r="P2449" s="5">
        <v>0</v>
      </c>
      <c r="Q2449" s="5">
        <v>0</v>
      </c>
      <c r="R2449" s="5">
        <v>0</v>
      </c>
      <c r="S2449" s="5" t="s">
        <v>29</v>
      </c>
      <c r="T2449" s="5" t="str">
        <f t="shared" si="319"/>
        <v>341-2025-06-30</v>
      </c>
    </row>
    <row r="2450" spans="1:20" x14ac:dyDescent="0.3">
      <c r="A2450" s="5">
        <v>341</v>
      </c>
      <c r="B2450" s="5" t="s">
        <v>301</v>
      </c>
      <c r="C2450" s="5" t="s">
        <v>58</v>
      </c>
      <c r="D2450" s="5" t="s">
        <v>54</v>
      </c>
      <c r="E2450" s="5" t="s">
        <v>24</v>
      </c>
      <c r="F2450" s="6">
        <v>45838</v>
      </c>
      <c r="G2450" s="9">
        <v>900000000</v>
      </c>
      <c r="H2450" s="9">
        <v>920265122</v>
      </c>
      <c r="I2450" s="8">
        <f>IFERROR(IF(H2451/G2451&gt;1.3,1.3,H2451/G2451),"")</f>
        <v>1.0691397849462367</v>
      </c>
      <c r="J2450" s="15">
        <f>IFERROR(IF((H2451/G2451)&gt;H2451/G2451,1.3,H2451/G2451),"")</f>
        <v>1.0691397849462367</v>
      </c>
      <c r="K2450" s="5" t="s">
        <v>103</v>
      </c>
      <c r="L2450" s="5" t="s">
        <v>103</v>
      </c>
      <c r="M2450" s="5">
        <f t="shared" si="312"/>
        <v>2025</v>
      </c>
      <c r="N2450" s="5" t="str">
        <f t="shared" si="313"/>
        <v>Junio</v>
      </c>
      <c r="O2450" s="6" t="str">
        <f t="shared" si="314"/>
        <v>2025-1</v>
      </c>
      <c r="P2450" s="5">
        <v>0</v>
      </c>
      <c r="Q2450" s="5">
        <v>0</v>
      </c>
      <c r="R2450" s="5">
        <v>0</v>
      </c>
      <c r="S2450" s="5" t="s">
        <v>34</v>
      </c>
      <c r="T2450" s="5" t="str">
        <f t="shared" si="319"/>
        <v>344-2025-06-30</v>
      </c>
    </row>
    <row r="2451" spans="1:20" x14ac:dyDescent="0.3">
      <c r="A2451" s="5">
        <v>344</v>
      </c>
      <c r="B2451" s="5" t="s">
        <v>302</v>
      </c>
      <c r="C2451" s="5" t="s">
        <v>28</v>
      </c>
      <c r="D2451" s="5" t="s">
        <v>54</v>
      </c>
      <c r="E2451" s="5" t="s">
        <v>24</v>
      </c>
      <c r="F2451" s="6">
        <v>45838</v>
      </c>
      <c r="G2451" s="5">
        <v>93</v>
      </c>
      <c r="H2451" s="5">
        <v>99.43</v>
      </c>
      <c r="I2451" s="15">
        <v>1.0466666666666671</v>
      </c>
      <c r="J2451" s="15">
        <v>1.0466666666666671</v>
      </c>
      <c r="K2451" s="5" t="s">
        <v>25</v>
      </c>
      <c r="L2451" s="5" t="s">
        <v>25</v>
      </c>
      <c r="M2451" s="5">
        <f t="shared" si="312"/>
        <v>2025</v>
      </c>
      <c r="N2451" s="5" t="str">
        <f t="shared" si="313"/>
        <v>Marzo</v>
      </c>
      <c r="O2451" s="6" t="str">
        <f t="shared" si="314"/>
        <v>2025-1</v>
      </c>
      <c r="P2451" s="5">
        <v>0</v>
      </c>
      <c r="Q2451" s="5">
        <v>0</v>
      </c>
      <c r="R2451" s="5">
        <v>0</v>
      </c>
      <c r="S2451" s="5" t="s">
        <v>29</v>
      </c>
      <c r="T2451" s="5" t="str">
        <f t="shared" si="319"/>
        <v>347-2025-03-31</v>
      </c>
    </row>
    <row r="2452" spans="1:20" x14ac:dyDescent="0.3">
      <c r="A2452" s="25">
        <v>347</v>
      </c>
      <c r="B2452" s="5" t="s">
        <v>305</v>
      </c>
      <c r="C2452" s="5" t="s">
        <v>306</v>
      </c>
      <c r="D2452" s="5" t="s">
        <v>60</v>
      </c>
      <c r="E2452" s="5" t="s">
        <v>62</v>
      </c>
      <c r="F2452" s="6">
        <v>45747</v>
      </c>
      <c r="G2452" s="5">
        <v>5</v>
      </c>
      <c r="H2452" s="10">
        <v>1</v>
      </c>
      <c r="I2452" s="15">
        <f>IF(H2453&lt;G2453,1,0)</f>
        <v>1</v>
      </c>
      <c r="J2452" s="15">
        <f>IF(H2453&lt;G2453,1,0)</f>
        <v>1</v>
      </c>
      <c r="K2452" s="5" t="s">
        <v>55</v>
      </c>
      <c r="L2452" s="5" t="s">
        <v>55</v>
      </c>
      <c r="M2452" s="5">
        <f t="shared" ref="M2452:M2515" si="320">YEAR(F2453)</f>
        <v>2025</v>
      </c>
      <c r="N2452" s="5" t="str">
        <f t="shared" ref="N2452:N2515" si="321">PROPER(TEXT(F2453,"mmmm"))</f>
        <v>Junio</v>
      </c>
      <c r="O2452" s="6" t="str">
        <f t="shared" ref="O2452:O2515" si="322">IF(OR(N2453="Enero",N2453="Febrero",N2453="Marzo",N2453="Abril",N2453="Mayo",N2453="Junio"),M2453&amp;"-1",IF(OR(N2453="Julio",N2453="Agosto",N2453="Septiembre",N2453="Octubre",N2453="Noviembre",N2453="Diciembre"),M2453&amp;"-2"))</f>
        <v>2025-1</v>
      </c>
      <c r="P2452" s="16">
        <v>0</v>
      </c>
      <c r="Q2452" s="16">
        <v>0</v>
      </c>
      <c r="R2452" s="5">
        <v>0</v>
      </c>
      <c r="S2452" s="5" t="s">
        <v>29</v>
      </c>
      <c r="T2452" s="5" t="str">
        <f t="shared" si="319"/>
        <v>347-2025-06-30</v>
      </c>
    </row>
    <row r="2453" spans="1:20" x14ac:dyDescent="0.3">
      <c r="A2453" s="5">
        <v>347</v>
      </c>
      <c r="B2453" s="5" t="s">
        <v>305</v>
      </c>
      <c r="C2453" s="5" t="s">
        <v>306</v>
      </c>
      <c r="D2453" s="5" t="s">
        <v>60</v>
      </c>
      <c r="E2453" s="5" t="s">
        <v>62</v>
      </c>
      <c r="F2453" s="6">
        <v>45838</v>
      </c>
      <c r="G2453" s="5">
        <v>5</v>
      </c>
      <c r="H2453" s="5">
        <v>1</v>
      </c>
      <c r="I2453" s="15">
        <f>IF(H2454&lt;G2454,1,0)</f>
        <v>0</v>
      </c>
      <c r="J2453" s="15">
        <f>IF(H2454&lt;G2454,1,0)</f>
        <v>0</v>
      </c>
      <c r="K2453" s="5" t="s">
        <v>55</v>
      </c>
      <c r="L2453" s="5" t="s">
        <v>55</v>
      </c>
      <c r="M2453" s="5">
        <f t="shared" si="320"/>
        <v>2025</v>
      </c>
      <c r="N2453" s="5" t="str">
        <f t="shared" si="321"/>
        <v>Marzo</v>
      </c>
      <c r="O2453" s="6" t="str">
        <f t="shared" si="322"/>
        <v>2025-1</v>
      </c>
      <c r="P2453" s="5">
        <v>0</v>
      </c>
      <c r="Q2453" s="5">
        <v>0</v>
      </c>
      <c r="R2453" s="5">
        <v>0</v>
      </c>
      <c r="S2453" s="5" t="s">
        <v>29</v>
      </c>
      <c r="T2453" s="5" t="str">
        <f t="shared" si="319"/>
        <v>348-2025-03-31</v>
      </c>
    </row>
    <row r="2454" spans="1:20" x14ac:dyDescent="0.3">
      <c r="A2454" s="25">
        <v>348</v>
      </c>
      <c r="B2454" s="5" t="s">
        <v>307</v>
      </c>
      <c r="C2454" s="5" t="s">
        <v>306</v>
      </c>
      <c r="D2454" s="5" t="s">
        <v>60</v>
      </c>
      <c r="E2454" s="5" t="s">
        <v>24</v>
      </c>
      <c r="F2454" s="6">
        <v>45747</v>
      </c>
      <c r="G2454" s="5">
        <v>99</v>
      </c>
      <c r="H2454" s="10">
        <v>100</v>
      </c>
      <c r="I2454" s="15">
        <f>IFERROR(IF((H2455/G2455)&gt;1.3,1.3,H2455/G2455),"")</f>
        <v>1.0101010101010102</v>
      </c>
      <c r="J2454" s="15">
        <f>IFERROR(IF((H2455/G2455)&gt;H2455/G2455,1.3,H2455/G2455),"")</f>
        <v>1.0101010101010102</v>
      </c>
      <c r="K2454" s="5" t="s">
        <v>25</v>
      </c>
      <c r="L2454" s="5" t="s">
        <v>25</v>
      </c>
      <c r="M2454" s="5">
        <f t="shared" si="320"/>
        <v>2025</v>
      </c>
      <c r="N2454" s="5" t="str">
        <f t="shared" si="321"/>
        <v>Junio</v>
      </c>
      <c r="O2454" s="6" t="str">
        <f t="shared" si="322"/>
        <v>2025-1</v>
      </c>
      <c r="P2454" s="16">
        <v>0</v>
      </c>
      <c r="Q2454" s="16">
        <v>0</v>
      </c>
      <c r="R2454" s="5">
        <v>0</v>
      </c>
      <c r="S2454" s="5" t="s">
        <v>29</v>
      </c>
      <c r="T2454" s="5" t="str">
        <f t="shared" si="319"/>
        <v>348-2025-06-30</v>
      </c>
    </row>
    <row r="2455" spans="1:20" x14ac:dyDescent="0.3">
      <c r="A2455" s="5">
        <v>348</v>
      </c>
      <c r="B2455" s="5" t="s">
        <v>307</v>
      </c>
      <c r="C2455" s="5" t="s">
        <v>306</v>
      </c>
      <c r="D2455" s="5" t="s">
        <v>60</v>
      </c>
      <c r="E2455" s="5" t="s">
        <v>24</v>
      </c>
      <c r="F2455" s="6">
        <v>45838</v>
      </c>
      <c r="G2455" s="5">
        <v>99</v>
      </c>
      <c r="H2455" s="5">
        <v>100</v>
      </c>
      <c r="I2455" s="15">
        <v>1.009090909090909</v>
      </c>
      <c r="J2455" s="15">
        <v>1.009090909090909</v>
      </c>
      <c r="K2455" s="5" t="s">
        <v>25</v>
      </c>
      <c r="L2455" s="5" t="s">
        <v>25</v>
      </c>
      <c r="M2455" s="5">
        <f t="shared" si="320"/>
        <v>2025</v>
      </c>
      <c r="N2455" s="5" t="str">
        <f t="shared" si="321"/>
        <v>Marzo</v>
      </c>
      <c r="O2455" s="6" t="str">
        <f t="shared" si="322"/>
        <v>2025-1</v>
      </c>
      <c r="P2455" s="5">
        <v>1</v>
      </c>
      <c r="Q2455" s="5">
        <v>1</v>
      </c>
      <c r="R2455" s="5">
        <v>0</v>
      </c>
      <c r="S2455" s="5" t="s">
        <v>29</v>
      </c>
      <c r="T2455" s="5" t="str">
        <f t="shared" si="319"/>
        <v>351-2025-03-31</v>
      </c>
    </row>
    <row r="2456" spans="1:20" x14ac:dyDescent="0.3">
      <c r="A2456" s="25">
        <v>351</v>
      </c>
      <c r="B2456" s="5" t="s">
        <v>308</v>
      </c>
      <c r="C2456" s="5" t="s">
        <v>306</v>
      </c>
      <c r="D2456" s="5" t="s">
        <v>60</v>
      </c>
      <c r="E2456" s="5" t="s">
        <v>62</v>
      </c>
      <c r="F2456" s="6">
        <v>45747</v>
      </c>
      <c r="G2456" s="5">
        <v>5</v>
      </c>
      <c r="H2456" s="10">
        <v>0.47</v>
      </c>
      <c r="I2456" s="15">
        <f>IFERROR(IF((H2457/G2457)&gt;1.3,1.3,H2457/G2457),"")</f>
        <v>0.13</v>
      </c>
      <c r="J2456" s="15">
        <f>IFERROR(IF((H2457/G2457)&gt;H2457/G2457,1.3,H2457/G2457),"")</f>
        <v>0.13</v>
      </c>
      <c r="K2456" s="5" t="s">
        <v>55</v>
      </c>
      <c r="L2456" s="5" t="s">
        <v>91</v>
      </c>
      <c r="M2456" s="5">
        <f t="shared" si="320"/>
        <v>2025</v>
      </c>
      <c r="N2456" s="5" t="str">
        <f t="shared" si="321"/>
        <v>Junio</v>
      </c>
      <c r="O2456" s="6" t="str">
        <f t="shared" si="322"/>
        <v>2025-1</v>
      </c>
      <c r="P2456" s="16">
        <v>0</v>
      </c>
      <c r="Q2456" s="16">
        <v>0</v>
      </c>
      <c r="R2456" s="5">
        <v>0</v>
      </c>
      <c r="S2456" s="5" t="s">
        <v>29</v>
      </c>
      <c r="T2456" s="5" t="str">
        <f t="shared" si="319"/>
        <v>351-2025-06-30</v>
      </c>
    </row>
    <row r="2457" spans="1:20" x14ac:dyDescent="0.3">
      <c r="A2457" s="5">
        <v>351</v>
      </c>
      <c r="B2457" s="5" t="s">
        <v>308</v>
      </c>
      <c r="C2457" s="5" t="s">
        <v>306</v>
      </c>
      <c r="D2457" s="5" t="s">
        <v>60</v>
      </c>
      <c r="E2457" s="5" t="s">
        <v>62</v>
      </c>
      <c r="F2457" s="6">
        <v>45838</v>
      </c>
      <c r="G2457" s="5">
        <v>5</v>
      </c>
      <c r="H2457" s="5">
        <v>0.65</v>
      </c>
      <c r="I2457" s="15">
        <f>1-(15-H2458)/15</f>
        <v>0</v>
      </c>
      <c r="J2457" s="15">
        <f>1-(15-H2458)/15</f>
        <v>0</v>
      </c>
      <c r="K2457" s="5" t="s">
        <v>55</v>
      </c>
      <c r="L2457" s="5" t="s">
        <v>91</v>
      </c>
      <c r="M2457" s="5">
        <f t="shared" si="320"/>
        <v>2025</v>
      </c>
      <c r="N2457" s="5" t="str">
        <f t="shared" si="321"/>
        <v>Marzo</v>
      </c>
      <c r="O2457" s="6" t="str">
        <f t="shared" si="322"/>
        <v>2025-1</v>
      </c>
      <c r="P2457" s="16">
        <v>0</v>
      </c>
      <c r="Q2457" s="5">
        <v>1</v>
      </c>
      <c r="R2457" s="5">
        <v>0</v>
      </c>
      <c r="S2457" s="5" t="s">
        <v>29</v>
      </c>
      <c r="T2457" s="5" t="str">
        <f t="shared" si="319"/>
        <v>352-2025-03-31</v>
      </c>
    </row>
    <row r="2458" spans="1:20" x14ac:dyDescent="0.3">
      <c r="A2458" s="25">
        <v>352</v>
      </c>
      <c r="B2458" s="5" t="s">
        <v>309</v>
      </c>
      <c r="C2458" s="5" t="s">
        <v>306</v>
      </c>
      <c r="D2458" s="5" t="s">
        <v>60</v>
      </c>
      <c r="E2458" s="5" t="s">
        <v>62</v>
      </c>
      <c r="F2458" s="6">
        <v>45747</v>
      </c>
      <c r="G2458" s="5">
        <v>0</v>
      </c>
      <c r="H2458" s="90">
        <v>0</v>
      </c>
      <c r="I2458" s="15">
        <f>(100%)-(H2459/100)</f>
        <v>0.99990000000000001</v>
      </c>
      <c r="J2458" s="15">
        <f>(100%)-(I2459/100)</f>
        <v>0.99491399999999997</v>
      </c>
      <c r="K2458" s="5" t="s">
        <v>25</v>
      </c>
      <c r="L2458" s="5" t="s">
        <v>25</v>
      </c>
      <c r="M2458" s="5">
        <f t="shared" si="320"/>
        <v>2025</v>
      </c>
      <c r="N2458" s="5" t="str">
        <f t="shared" si="321"/>
        <v>Junio</v>
      </c>
      <c r="O2458" s="6" t="str">
        <f t="shared" si="322"/>
        <v>2025-1</v>
      </c>
      <c r="P2458" s="16">
        <v>0</v>
      </c>
      <c r="Q2458" s="16">
        <v>2</v>
      </c>
      <c r="R2458" s="5">
        <v>0</v>
      </c>
      <c r="S2458" s="5" t="s">
        <v>29</v>
      </c>
      <c r="T2458" s="5" t="str">
        <f t="shared" si="319"/>
        <v>352-2025-06-30</v>
      </c>
    </row>
    <row r="2459" spans="1:20" x14ac:dyDescent="0.3">
      <c r="A2459" s="5">
        <v>352</v>
      </c>
      <c r="B2459" s="5" t="s">
        <v>309</v>
      </c>
      <c r="C2459" s="5" t="s">
        <v>306</v>
      </c>
      <c r="D2459" s="5" t="s">
        <v>60</v>
      </c>
      <c r="E2459" s="5" t="s">
        <v>62</v>
      </c>
      <c r="F2459" s="6">
        <v>45838</v>
      </c>
      <c r="G2459" s="5">
        <v>0</v>
      </c>
      <c r="H2459" s="90">
        <v>0.01</v>
      </c>
      <c r="I2459" s="15">
        <f>(100%)-(H2460/100)</f>
        <v>0.50859999999999994</v>
      </c>
      <c r="J2459" s="15">
        <f>(100%)-(I2460/100)</f>
        <v>1</v>
      </c>
      <c r="K2459" s="5" t="s">
        <v>25</v>
      </c>
      <c r="L2459" s="5" t="s">
        <v>25</v>
      </c>
      <c r="M2459" s="5">
        <f t="shared" si="320"/>
        <v>2025</v>
      </c>
      <c r="N2459" s="5" t="str">
        <f t="shared" si="321"/>
        <v>Junio</v>
      </c>
      <c r="O2459" s="6" t="str">
        <f t="shared" si="322"/>
        <v>2025-1</v>
      </c>
      <c r="P2459" s="16">
        <v>0</v>
      </c>
      <c r="Q2459" s="5">
        <v>2</v>
      </c>
      <c r="R2459" s="5">
        <v>0</v>
      </c>
      <c r="S2459" s="5" t="s">
        <v>29</v>
      </c>
      <c r="T2459" s="5" t="str">
        <f t="shared" si="319"/>
        <v>356-2025-06-30</v>
      </c>
    </row>
    <row r="2460" spans="1:20" x14ac:dyDescent="0.3">
      <c r="A2460" s="25">
        <v>356</v>
      </c>
      <c r="B2460" s="5" t="s">
        <v>315</v>
      </c>
      <c r="C2460" s="5" t="s">
        <v>314</v>
      </c>
      <c r="D2460" s="5" t="s">
        <v>54</v>
      </c>
      <c r="E2460" s="5" t="s">
        <v>62</v>
      </c>
      <c r="F2460" s="6">
        <v>45838</v>
      </c>
      <c r="G2460" s="5">
        <v>60</v>
      </c>
      <c r="H2460" s="10">
        <v>49.14</v>
      </c>
      <c r="I2460" s="8">
        <f>G2461/H2461</f>
        <v>0</v>
      </c>
      <c r="J2460" s="8">
        <f>IFERROR(G2461/H2461,"")</f>
        <v>0</v>
      </c>
      <c r="K2460" s="11" t="s">
        <v>25</v>
      </c>
      <c r="L2460" s="11" t="s">
        <v>25</v>
      </c>
      <c r="M2460" s="5">
        <f t="shared" si="320"/>
        <v>2025</v>
      </c>
      <c r="N2460" s="5" t="str">
        <f t="shared" si="321"/>
        <v>Junio</v>
      </c>
      <c r="O2460" s="6" t="str">
        <f t="shared" si="322"/>
        <v>2025-2</v>
      </c>
      <c r="P2460" s="16">
        <v>1</v>
      </c>
      <c r="Q2460" s="16">
        <v>1</v>
      </c>
      <c r="R2460" s="5">
        <v>0</v>
      </c>
      <c r="S2460" s="5" t="s">
        <v>34</v>
      </c>
      <c r="T2460" s="5" t="str">
        <f t="shared" si="319"/>
        <v>357-2025-06-30</v>
      </c>
    </row>
    <row r="2461" spans="1:20" x14ac:dyDescent="0.3">
      <c r="A2461" s="5">
        <v>357</v>
      </c>
      <c r="B2461" s="5" t="s">
        <v>316</v>
      </c>
      <c r="C2461" s="5" t="s">
        <v>314</v>
      </c>
      <c r="D2461" s="5" t="s">
        <v>54</v>
      </c>
      <c r="E2461" s="5" t="s">
        <v>24</v>
      </c>
      <c r="F2461" s="6">
        <v>45838</v>
      </c>
      <c r="G2461" s="5"/>
      <c r="H2461" s="5">
        <v>0.85</v>
      </c>
      <c r="I2461" s="15"/>
      <c r="J2461" s="15"/>
      <c r="K2461" s="5" t="s">
        <v>116</v>
      </c>
      <c r="L2461" s="20" t="s">
        <v>91</v>
      </c>
      <c r="M2461" s="5">
        <f t="shared" si="320"/>
        <v>2025</v>
      </c>
      <c r="N2461" s="5" t="str">
        <f t="shared" si="321"/>
        <v>Diciembre</v>
      </c>
      <c r="O2461" s="6" t="str">
        <f t="shared" si="322"/>
        <v>2025-1</v>
      </c>
      <c r="P2461" s="5">
        <v>2</v>
      </c>
      <c r="Q2461" s="5">
        <v>2</v>
      </c>
      <c r="R2461" s="5">
        <v>0</v>
      </c>
      <c r="S2461" s="5" t="s">
        <v>34</v>
      </c>
      <c r="T2461" s="5" t="str">
        <f t="shared" si="319"/>
        <v>358-2025-12-31</v>
      </c>
    </row>
    <row r="2462" spans="1:20" x14ac:dyDescent="0.3">
      <c r="A2462" s="25">
        <v>358</v>
      </c>
      <c r="B2462" s="5" t="s">
        <v>317</v>
      </c>
      <c r="C2462" s="5" t="s">
        <v>318</v>
      </c>
      <c r="D2462" s="5" t="s">
        <v>54</v>
      </c>
      <c r="E2462" s="5" t="s">
        <v>24</v>
      </c>
      <c r="F2462" s="6">
        <v>46022</v>
      </c>
      <c r="G2462" s="5">
        <v>100</v>
      </c>
      <c r="H2462" s="10">
        <v>100</v>
      </c>
      <c r="I2462" s="15">
        <f>IFERROR(IF((H2463/G2463)&gt;1.3,1.3,H2463/G2463),"")</f>
        <v>1.125</v>
      </c>
      <c r="J2462" s="15">
        <f t="shared" ref="J2462:J2469" si="323">IFERROR(IF((H2463/G2463)&gt;H2463/G2463,1.3,H2463/G2463),"")</f>
        <v>1.125</v>
      </c>
      <c r="K2462" s="5" t="s">
        <v>25</v>
      </c>
      <c r="L2462" s="5" t="s">
        <v>25</v>
      </c>
      <c r="M2462" s="5">
        <f t="shared" si="320"/>
        <v>2025</v>
      </c>
      <c r="N2462" s="5" t="str">
        <f t="shared" si="321"/>
        <v>Junio</v>
      </c>
      <c r="O2462" s="6" t="str">
        <f t="shared" si="322"/>
        <v>2025-1</v>
      </c>
      <c r="P2462" s="16">
        <v>0</v>
      </c>
      <c r="Q2462" s="16">
        <v>0</v>
      </c>
      <c r="R2462" s="5">
        <v>0</v>
      </c>
      <c r="S2462" s="5" t="s">
        <v>26</v>
      </c>
      <c r="T2462" s="5" t="str">
        <f t="shared" si="319"/>
        <v>359-2025-06-30</v>
      </c>
    </row>
    <row r="2463" spans="1:20" x14ac:dyDescent="0.3">
      <c r="A2463" s="25">
        <v>359</v>
      </c>
      <c r="B2463" s="5" t="s">
        <v>319</v>
      </c>
      <c r="C2463" s="5" t="s">
        <v>225</v>
      </c>
      <c r="D2463" s="5" t="s">
        <v>54</v>
      </c>
      <c r="E2463" s="5" t="s">
        <v>24</v>
      </c>
      <c r="F2463" s="6">
        <v>45838</v>
      </c>
      <c r="G2463" s="5">
        <v>80</v>
      </c>
      <c r="H2463" s="10">
        <v>90</v>
      </c>
      <c r="I2463" s="15">
        <f>IFERROR(IF((H2464/G2464)&gt;1.3,1.3,H2464/G2464),"")</f>
        <v>1.0166326530612244</v>
      </c>
      <c r="J2463" s="15">
        <f t="shared" si="323"/>
        <v>1.0166326530612244</v>
      </c>
      <c r="K2463" s="5" t="s">
        <v>25</v>
      </c>
      <c r="L2463" s="5" t="s">
        <v>25</v>
      </c>
      <c r="M2463" s="5">
        <f t="shared" si="320"/>
        <v>2025</v>
      </c>
      <c r="N2463" s="5" t="str">
        <f t="shared" si="321"/>
        <v>Junio</v>
      </c>
      <c r="O2463" s="6" t="str">
        <f t="shared" si="322"/>
        <v>2025-1</v>
      </c>
      <c r="P2463" s="16">
        <v>0</v>
      </c>
      <c r="Q2463" s="16">
        <v>0</v>
      </c>
      <c r="R2463" s="5">
        <v>0</v>
      </c>
      <c r="S2463" s="5" t="s">
        <v>51</v>
      </c>
      <c r="T2463" s="5" t="str">
        <f t="shared" si="319"/>
        <v>362-2025-06-30</v>
      </c>
    </row>
    <row r="2464" spans="1:20" x14ac:dyDescent="0.3">
      <c r="A2464" s="25">
        <v>362</v>
      </c>
      <c r="B2464" s="5" t="s">
        <v>322</v>
      </c>
      <c r="C2464" s="5" t="s">
        <v>323</v>
      </c>
      <c r="D2464" s="5" t="s">
        <v>54</v>
      </c>
      <c r="E2464" s="5" t="s">
        <v>24</v>
      </c>
      <c r="F2464" s="6">
        <v>45838</v>
      </c>
      <c r="G2464" s="5">
        <v>98</v>
      </c>
      <c r="H2464" s="5">
        <v>99.63</v>
      </c>
      <c r="I2464" s="15">
        <f>IFERROR(IF((H2465/G2465)&gt;1.3,1.3,H2465/G2465),"")</f>
        <v>1.010752688172043</v>
      </c>
      <c r="J2464" s="15">
        <f t="shared" si="323"/>
        <v>1.010752688172043</v>
      </c>
      <c r="K2464" s="5" t="s">
        <v>25</v>
      </c>
      <c r="L2464" s="5" t="s">
        <v>25</v>
      </c>
      <c r="M2464" s="5">
        <f t="shared" si="320"/>
        <v>2025</v>
      </c>
      <c r="N2464" s="5" t="str">
        <f t="shared" si="321"/>
        <v>Marzo</v>
      </c>
      <c r="O2464" s="6" t="str">
        <f t="shared" si="322"/>
        <v>2025-1</v>
      </c>
      <c r="P2464" s="16">
        <v>0</v>
      </c>
      <c r="Q2464" s="16">
        <v>0</v>
      </c>
      <c r="R2464" s="5">
        <v>0</v>
      </c>
      <c r="S2464" s="5" t="s">
        <v>29</v>
      </c>
      <c r="T2464" s="5" t="str">
        <f t="shared" si="319"/>
        <v>368-2025-03-31</v>
      </c>
    </row>
    <row r="2465" spans="1:20" x14ac:dyDescent="0.3">
      <c r="A2465" s="25">
        <v>368</v>
      </c>
      <c r="B2465" s="5" t="s">
        <v>330</v>
      </c>
      <c r="C2465" s="5" t="s">
        <v>331</v>
      </c>
      <c r="D2465" s="5" t="s">
        <v>60</v>
      </c>
      <c r="E2465" s="5" t="s">
        <v>24</v>
      </c>
      <c r="F2465" s="6">
        <v>45747</v>
      </c>
      <c r="G2465" s="5">
        <v>93</v>
      </c>
      <c r="H2465" s="10">
        <v>94</v>
      </c>
      <c r="I2465" s="15">
        <f>IFERROR(IF((H2466/G2466)&gt;1.3,1.3,H2466/G2466),"")</f>
        <v>1.032258064516129</v>
      </c>
      <c r="J2465" s="15">
        <f t="shared" si="323"/>
        <v>1.032258064516129</v>
      </c>
      <c r="K2465" s="5" t="s">
        <v>25</v>
      </c>
      <c r="L2465" s="5" t="s">
        <v>25</v>
      </c>
      <c r="M2465" s="5">
        <f t="shared" si="320"/>
        <v>2025</v>
      </c>
      <c r="N2465" s="5" t="str">
        <f t="shared" si="321"/>
        <v>Junio</v>
      </c>
      <c r="O2465" s="6" t="str">
        <f t="shared" si="322"/>
        <v>2025-1</v>
      </c>
      <c r="P2465" s="16">
        <v>0</v>
      </c>
      <c r="Q2465" s="16">
        <v>0</v>
      </c>
      <c r="R2465" s="5">
        <v>0</v>
      </c>
      <c r="S2465" s="5" t="s">
        <v>47</v>
      </c>
      <c r="T2465" s="5" t="str">
        <f t="shared" si="319"/>
        <v>368-2025-06-30</v>
      </c>
    </row>
    <row r="2466" spans="1:20" x14ac:dyDescent="0.3">
      <c r="A2466" s="5">
        <v>368</v>
      </c>
      <c r="B2466" s="5" t="s">
        <v>330</v>
      </c>
      <c r="C2466" s="5" t="s">
        <v>331</v>
      </c>
      <c r="D2466" s="5" t="s">
        <v>60</v>
      </c>
      <c r="E2466" s="5" t="s">
        <v>24</v>
      </c>
      <c r="F2466" s="6">
        <v>45838</v>
      </c>
      <c r="G2466" s="5">
        <v>93</v>
      </c>
      <c r="H2466" s="5">
        <v>96</v>
      </c>
      <c r="I2466" s="15">
        <f>IFERROR(IF((H2467/G2467)&gt;1.3,1.3,H2467/G2467),"")</f>
        <v>0.73688632671480148</v>
      </c>
      <c r="J2466" s="15">
        <f t="shared" si="323"/>
        <v>0.73688632671480148</v>
      </c>
      <c r="K2466" s="5" t="s">
        <v>25</v>
      </c>
      <c r="L2466" s="5" t="s">
        <v>25</v>
      </c>
      <c r="M2466" s="5">
        <f t="shared" si="320"/>
        <v>2025</v>
      </c>
      <c r="N2466" s="5" t="str">
        <f t="shared" si="321"/>
        <v>Junio</v>
      </c>
      <c r="O2466" s="6" t="str">
        <f t="shared" si="322"/>
        <v>2025-1</v>
      </c>
      <c r="P2466" s="5">
        <v>0</v>
      </c>
      <c r="Q2466" s="5">
        <v>0</v>
      </c>
      <c r="R2466" s="5">
        <v>0</v>
      </c>
      <c r="S2466" s="5" t="s">
        <v>47</v>
      </c>
      <c r="T2466" s="5" t="str">
        <f t="shared" si="319"/>
        <v>371-2025-06-30</v>
      </c>
    </row>
    <row r="2467" spans="1:20" x14ac:dyDescent="0.3">
      <c r="A2467" s="25">
        <v>371</v>
      </c>
      <c r="B2467" s="5" t="s">
        <v>334</v>
      </c>
      <c r="C2467" s="5" t="s">
        <v>37</v>
      </c>
      <c r="D2467" s="5" t="s">
        <v>54</v>
      </c>
      <c r="E2467" s="5" t="s">
        <v>24</v>
      </c>
      <c r="F2467" s="6">
        <v>45838</v>
      </c>
      <c r="G2467" s="32">
        <v>110800000</v>
      </c>
      <c r="H2467" s="10">
        <v>81647005</v>
      </c>
      <c r="I2467" s="8">
        <f>IF(IFERROR(H2468/G2468,"")&gt;130%,130%,H2468/G2468)</f>
        <v>1.0888888888888888</v>
      </c>
      <c r="J2467" s="15">
        <f t="shared" si="323"/>
        <v>1.0888888888888888</v>
      </c>
      <c r="K2467" s="5" t="s">
        <v>103</v>
      </c>
      <c r="L2467" s="5" t="s">
        <v>103</v>
      </c>
      <c r="M2467" s="5">
        <f t="shared" si="320"/>
        <v>2025</v>
      </c>
      <c r="N2467" s="5" t="str">
        <f t="shared" si="321"/>
        <v>Marzo</v>
      </c>
      <c r="O2467" s="6" t="str">
        <f t="shared" si="322"/>
        <v>2025-1</v>
      </c>
      <c r="P2467" s="16">
        <v>0</v>
      </c>
      <c r="Q2467" s="16">
        <v>0</v>
      </c>
      <c r="R2467" s="5"/>
      <c r="S2467" s="5" t="s">
        <v>56</v>
      </c>
      <c r="T2467" s="5" t="str">
        <f t="shared" si="319"/>
        <v>372-2025-03-31</v>
      </c>
    </row>
    <row r="2468" spans="1:20" x14ac:dyDescent="0.3">
      <c r="A2468" s="25">
        <v>372</v>
      </c>
      <c r="B2468" s="5" t="s">
        <v>335</v>
      </c>
      <c r="C2468" s="5" t="s">
        <v>331</v>
      </c>
      <c r="D2468" s="5" t="s">
        <v>60</v>
      </c>
      <c r="E2468" s="5" t="s">
        <v>24</v>
      </c>
      <c r="F2468" s="6">
        <v>45747</v>
      </c>
      <c r="G2468" s="5">
        <v>90</v>
      </c>
      <c r="H2468" s="10">
        <v>98</v>
      </c>
      <c r="I2468" s="15">
        <f>IFERROR(IF((H2469/G2469)&gt;1.3,1.3,H2469/G2469),"")</f>
        <v>1</v>
      </c>
      <c r="J2468" s="15">
        <f t="shared" si="323"/>
        <v>1</v>
      </c>
      <c r="K2468" s="5" t="s">
        <v>25</v>
      </c>
      <c r="L2468" s="5" t="s">
        <v>25</v>
      </c>
      <c r="M2468" s="5">
        <f t="shared" si="320"/>
        <v>2025</v>
      </c>
      <c r="N2468" s="5" t="str">
        <f t="shared" si="321"/>
        <v>Junio</v>
      </c>
      <c r="O2468" s="6" t="str">
        <f t="shared" si="322"/>
        <v>2025-1</v>
      </c>
      <c r="P2468" s="16">
        <v>0</v>
      </c>
      <c r="Q2468" s="16">
        <v>0</v>
      </c>
      <c r="R2468" s="5"/>
      <c r="S2468" s="5" t="s">
        <v>47</v>
      </c>
      <c r="T2468" s="5" t="str">
        <f t="shared" si="319"/>
        <v>372-2025-06-30</v>
      </c>
    </row>
    <row r="2469" spans="1:20" x14ac:dyDescent="0.3">
      <c r="A2469" s="5">
        <v>372</v>
      </c>
      <c r="B2469" s="5" t="s">
        <v>335</v>
      </c>
      <c r="C2469" s="5" t="s">
        <v>331</v>
      </c>
      <c r="D2469" s="5" t="s">
        <v>60</v>
      </c>
      <c r="E2469" s="5" t="s">
        <v>24</v>
      </c>
      <c r="F2469" s="6">
        <v>45838</v>
      </c>
      <c r="G2469" s="5">
        <v>90</v>
      </c>
      <c r="H2469" s="5">
        <v>90</v>
      </c>
      <c r="I2469" s="15">
        <f>IFERROR(IF((H2470/G2470)&gt;1.3,1.3,H2470/G2470),"")</f>
        <v>1</v>
      </c>
      <c r="J2469" s="15">
        <f t="shared" si="323"/>
        <v>1</v>
      </c>
      <c r="K2469" s="5" t="s">
        <v>25</v>
      </c>
      <c r="L2469" s="5" t="s">
        <v>25</v>
      </c>
      <c r="M2469" s="5">
        <f t="shared" si="320"/>
        <v>2025</v>
      </c>
      <c r="N2469" s="5" t="str">
        <f t="shared" si="321"/>
        <v>Junio</v>
      </c>
      <c r="O2469" s="6" t="str">
        <f t="shared" si="322"/>
        <v>2025-1</v>
      </c>
      <c r="P2469" s="5">
        <v>0</v>
      </c>
      <c r="Q2469" s="5">
        <v>0</v>
      </c>
      <c r="R2469" s="5">
        <v>0</v>
      </c>
      <c r="S2469" s="5" t="s">
        <v>47</v>
      </c>
      <c r="T2469" s="5" t="str">
        <f t="shared" si="319"/>
        <v>375-2025-06-30</v>
      </c>
    </row>
    <row r="2470" spans="1:20" x14ac:dyDescent="0.3">
      <c r="A2470" s="5">
        <v>375</v>
      </c>
      <c r="B2470" s="5" t="s">
        <v>338</v>
      </c>
      <c r="C2470" s="5" t="s">
        <v>323</v>
      </c>
      <c r="D2470" s="5" t="s">
        <v>54</v>
      </c>
      <c r="E2470" s="5" t="s">
        <v>24</v>
      </c>
      <c r="F2470" s="6">
        <v>45838</v>
      </c>
      <c r="G2470" s="5">
        <v>100</v>
      </c>
      <c r="H2470" s="5">
        <v>100</v>
      </c>
      <c r="I2470" s="15">
        <v>1</v>
      </c>
      <c r="J2470" s="15">
        <v>1</v>
      </c>
      <c r="K2470" s="5" t="s">
        <v>25</v>
      </c>
      <c r="L2470" s="5" t="s">
        <v>25</v>
      </c>
      <c r="M2470" s="5">
        <f t="shared" si="320"/>
        <v>2025</v>
      </c>
      <c r="N2470" s="5" t="str">
        <f t="shared" si="321"/>
        <v>Junio</v>
      </c>
      <c r="O2470" s="6" t="str">
        <f t="shared" si="322"/>
        <v>2025-1</v>
      </c>
      <c r="P2470" s="16">
        <v>0</v>
      </c>
      <c r="Q2470" s="5">
        <v>0</v>
      </c>
      <c r="R2470" s="5">
        <v>0</v>
      </c>
      <c r="S2470" s="5" t="s">
        <v>29</v>
      </c>
      <c r="T2470" s="5" t="str">
        <f t="shared" si="319"/>
        <v>376-2025-06-30</v>
      </c>
    </row>
    <row r="2471" spans="1:20" x14ac:dyDescent="0.3">
      <c r="A2471" s="25">
        <v>376</v>
      </c>
      <c r="B2471" s="5" t="s">
        <v>340</v>
      </c>
      <c r="C2471" s="5" t="s">
        <v>94</v>
      </c>
      <c r="D2471" s="5" t="s">
        <v>54</v>
      </c>
      <c r="E2471" s="5" t="s">
        <v>24</v>
      </c>
      <c r="F2471" s="6">
        <v>45838</v>
      </c>
      <c r="G2471" s="9">
        <f>18705796226/1000000</f>
        <v>18705.796225999999</v>
      </c>
      <c r="H2471" s="9">
        <f>22048226769/1000000</f>
        <v>22048.226769000001</v>
      </c>
      <c r="I2471" s="15">
        <f t="shared" ref="I2471:I2480" si="324">IFERROR(IF((H2472/G2472)&gt;1.3,1.3,H2472/G2472),"")</f>
        <v>1.0390917775001838</v>
      </c>
      <c r="J2471" s="15">
        <f t="shared" ref="J2471:J2482" si="325">IFERROR(IF((H2472/G2472)&gt;H2472/G2472,1.3,H2472/G2472),"")</f>
        <v>1.0390917775001838</v>
      </c>
      <c r="K2471" s="5" t="s">
        <v>103</v>
      </c>
      <c r="L2471" s="5" t="s">
        <v>103</v>
      </c>
      <c r="M2471" s="5">
        <f t="shared" si="320"/>
        <v>2025</v>
      </c>
      <c r="N2471" s="5" t="str">
        <f t="shared" si="321"/>
        <v>Junio</v>
      </c>
      <c r="O2471" s="6" t="str">
        <f t="shared" si="322"/>
        <v>2025-1</v>
      </c>
      <c r="P2471" s="16">
        <v>0</v>
      </c>
      <c r="Q2471" s="16">
        <v>0</v>
      </c>
      <c r="R2471" s="5"/>
      <c r="S2471" s="5" t="s">
        <v>34</v>
      </c>
      <c r="T2471" s="5" t="str">
        <f t="shared" si="319"/>
        <v>379-2025-06-30</v>
      </c>
    </row>
    <row r="2472" spans="1:20" x14ac:dyDescent="0.3">
      <c r="A2472" s="25">
        <v>379</v>
      </c>
      <c r="B2472" s="5" t="s">
        <v>343</v>
      </c>
      <c r="C2472" s="5" t="s">
        <v>344</v>
      </c>
      <c r="D2472" s="5" t="s">
        <v>54</v>
      </c>
      <c r="E2472" s="5" t="s">
        <v>24</v>
      </c>
      <c r="F2472" s="6">
        <v>45838</v>
      </c>
      <c r="G2472" s="5">
        <v>13609</v>
      </c>
      <c r="H2472" s="5">
        <v>14141</v>
      </c>
      <c r="I2472" s="15">
        <f t="shared" si="324"/>
        <v>0.98218829516539441</v>
      </c>
      <c r="J2472" s="15">
        <f t="shared" si="325"/>
        <v>0.98218829516539441</v>
      </c>
      <c r="K2472" s="5" t="s">
        <v>55</v>
      </c>
      <c r="L2472" s="5" t="s">
        <v>55</v>
      </c>
      <c r="M2472" s="5">
        <f t="shared" si="320"/>
        <v>2025</v>
      </c>
      <c r="N2472" s="5" t="str">
        <f t="shared" si="321"/>
        <v>Junio</v>
      </c>
      <c r="O2472" s="6" t="str">
        <f t="shared" si="322"/>
        <v>2025-1</v>
      </c>
      <c r="P2472" s="16">
        <v>0</v>
      </c>
      <c r="Q2472" s="16">
        <v>0</v>
      </c>
      <c r="R2472" s="5">
        <v>1</v>
      </c>
      <c r="S2472" s="5" t="s">
        <v>56</v>
      </c>
      <c r="T2472" s="5" t="str">
        <f t="shared" si="319"/>
        <v>381-2025-06-30</v>
      </c>
    </row>
    <row r="2473" spans="1:20" x14ac:dyDescent="0.3">
      <c r="A2473" s="25">
        <v>381</v>
      </c>
      <c r="B2473" s="5" t="s">
        <v>346</v>
      </c>
      <c r="C2473" s="5" t="s">
        <v>344</v>
      </c>
      <c r="D2473" s="5" t="s">
        <v>54</v>
      </c>
      <c r="E2473" s="5" t="s">
        <v>24</v>
      </c>
      <c r="F2473" s="6">
        <v>45838</v>
      </c>
      <c r="G2473" s="5">
        <v>1572</v>
      </c>
      <c r="H2473" s="5">
        <v>1544</v>
      </c>
      <c r="I2473" s="15">
        <f t="shared" si="324"/>
        <v>0.99543061488030193</v>
      </c>
      <c r="J2473" s="15">
        <f t="shared" si="325"/>
        <v>0.99543061488030193</v>
      </c>
      <c r="K2473" s="5" t="s">
        <v>55</v>
      </c>
      <c r="L2473" s="5" t="s">
        <v>55</v>
      </c>
      <c r="M2473" s="5">
        <f t="shared" si="320"/>
        <v>2025</v>
      </c>
      <c r="N2473" s="5" t="str">
        <f t="shared" si="321"/>
        <v>Junio</v>
      </c>
      <c r="O2473" s="6" t="str">
        <f t="shared" si="322"/>
        <v>2025-1</v>
      </c>
      <c r="P2473" s="16">
        <v>0</v>
      </c>
      <c r="Q2473" s="16">
        <v>0</v>
      </c>
      <c r="R2473" s="5">
        <v>0</v>
      </c>
      <c r="S2473" s="5" t="s">
        <v>56</v>
      </c>
      <c r="T2473" s="5" t="str">
        <f t="shared" si="319"/>
        <v>382-2025-06-30</v>
      </c>
    </row>
    <row r="2474" spans="1:20" x14ac:dyDescent="0.3">
      <c r="A2474" s="5">
        <v>382</v>
      </c>
      <c r="B2474" s="5" t="s">
        <v>347</v>
      </c>
      <c r="C2474" s="5" t="s">
        <v>344</v>
      </c>
      <c r="D2474" s="5" t="s">
        <v>54</v>
      </c>
      <c r="E2474" s="5" t="s">
        <v>24</v>
      </c>
      <c r="F2474" s="17">
        <v>45838</v>
      </c>
      <c r="G2474" s="5">
        <v>10067</v>
      </c>
      <c r="H2474" s="9">
        <v>10021</v>
      </c>
      <c r="I2474" s="15">
        <f t="shared" si="324"/>
        <v>1.3</v>
      </c>
      <c r="J2474" s="15">
        <f t="shared" si="325"/>
        <v>1.3539712320200126</v>
      </c>
      <c r="K2474" s="5" t="s">
        <v>55</v>
      </c>
      <c r="L2474" s="5" t="s">
        <v>55</v>
      </c>
      <c r="M2474" s="5">
        <f t="shared" si="320"/>
        <v>2025</v>
      </c>
      <c r="N2474" s="5" t="str">
        <f t="shared" si="321"/>
        <v>Junio</v>
      </c>
      <c r="O2474" s="6" t="str">
        <f t="shared" si="322"/>
        <v>2025-1</v>
      </c>
      <c r="P2474" s="16">
        <v>0</v>
      </c>
      <c r="Q2474" s="16">
        <v>0</v>
      </c>
      <c r="R2474" s="5">
        <v>0</v>
      </c>
      <c r="S2474" s="5" t="s">
        <v>56</v>
      </c>
      <c r="T2474" s="5" t="str">
        <f t="shared" si="319"/>
        <v>383-2025-06-30</v>
      </c>
    </row>
    <row r="2475" spans="1:20" x14ac:dyDescent="0.3">
      <c r="A2475" s="41">
        <v>383</v>
      </c>
      <c r="B2475" s="5" t="s">
        <v>348</v>
      </c>
      <c r="C2475" s="5" t="s">
        <v>344</v>
      </c>
      <c r="D2475" s="5" t="s">
        <v>54</v>
      </c>
      <c r="E2475" s="5" t="s">
        <v>24</v>
      </c>
      <c r="F2475" s="17">
        <v>45838</v>
      </c>
      <c r="G2475" s="3">
        <v>1599</v>
      </c>
      <c r="H2475" s="9">
        <v>2165</v>
      </c>
      <c r="I2475" s="15">
        <f t="shared" si="324"/>
        <v>1.0242587601078168</v>
      </c>
      <c r="J2475" s="15">
        <f t="shared" si="325"/>
        <v>1.0242587601078168</v>
      </c>
      <c r="K2475" s="5" t="s">
        <v>55</v>
      </c>
      <c r="L2475" s="5" t="s">
        <v>55</v>
      </c>
      <c r="M2475" s="5">
        <f t="shared" si="320"/>
        <v>2025</v>
      </c>
      <c r="N2475" s="5" t="str">
        <f t="shared" si="321"/>
        <v>Junio</v>
      </c>
      <c r="O2475" s="6" t="str">
        <f t="shared" si="322"/>
        <v>2025-1</v>
      </c>
      <c r="P2475" s="16">
        <v>0</v>
      </c>
      <c r="Q2475" s="16">
        <v>0</v>
      </c>
      <c r="R2475" s="5">
        <v>0</v>
      </c>
      <c r="S2475" s="5" t="s">
        <v>56</v>
      </c>
      <c r="T2475" s="5" t="str">
        <f t="shared" si="319"/>
        <v>384-2025-06-30</v>
      </c>
    </row>
    <row r="2476" spans="1:20" x14ac:dyDescent="0.3">
      <c r="A2476" s="25">
        <v>384</v>
      </c>
      <c r="B2476" s="5" t="s">
        <v>349</v>
      </c>
      <c r="C2476" s="5" t="s">
        <v>344</v>
      </c>
      <c r="D2476" s="5" t="s">
        <v>54</v>
      </c>
      <c r="E2476" s="5" t="s">
        <v>24</v>
      </c>
      <c r="F2476" s="6">
        <v>45838</v>
      </c>
      <c r="G2476" s="5">
        <v>371</v>
      </c>
      <c r="H2476" s="10">
        <v>380</v>
      </c>
      <c r="I2476" s="15">
        <f t="shared" si="324"/>
        <v>1.2841229430388377</v>
      </c>
      <c r="J2476" s="15">
        <f t="shared" si="325"/>
        <v>1.2841229430388377</v>
      </c>
      <c r="K2476" s="5" t="s">
        <v>55</v>
      </c>
      <c r="L2476" s="5" t="s">
        <v>55</v>
      </c>
      <c r="M2476" s="5">
        <f t="shared" si="320"/>
        <v>2025</v>
      </c>
      <c r="N2476" s="5" t="str">
        <f t="shared" si="321"/>
        <v>Junio</v>
      </c>
      <c r="O2476" s="6" t="str">
        <f t="shared" si="322"/>
        <v>2025-1</v>
      </c>
      <c r="P2476" s="16">
        <v>0</v>
      </c>
      <c r="Q2476" s="16">
        <v>0</v>
      </c>
      <c r="R2476" s="5"/>
      <c r="S2476" s="5" t="s">
        <v>56</v>
      </c>
      <c r="T2476" s="5" t="str">
        <f t="shared" si="319"/>
        <v>385-2025-06-30</v>
      </c>
    </row>
    <row r="2477" spans="1:20" x14ac:dyDescent="0.3">
      <c r="A2477" s="41">
        <v>385</v>
      </c>
      <c r="B2477" s="5" t="s">
        <v>350</v>
      </c>
      <c r="C2477" s="5" t="s">
        <v>351</v>
      </c>
      <c r="D2477" s="5" t="s">
        <v>54</v>
      </c>
      <c r="E2477" s="5" t="s">
        <v>24</v>
      </c>
      <c r="F2477" s="6">
        <v>45838</v>
      </c>
      <c r="G2477" s="5">
        <f>6845877310/1000000</f>
        <v>6845.8773099999999</v>
      </c>
      <c r="H2477" s="5">
        <v>8790.9481190000006</v>
      </c>
      <c r="I2477" s="15">
        <f t="shared" si="324"/>
        <v>1.1891896147362901</v>
      </c>
      <c r="J2477" s="15">
        <f t="shared" si="325"/>
        <v>1.1891896147362901</v>
      </c>
      <c r="K2477" s="5" t="s">
        <v>103</v>
      </c>
      <c r="L2477" s="5" t="s">
        <v>103</v>
      </c>
      <c r="M2477" s="5">
        <f t="shared" si="320"/>
        <v>2025</v>
      </c>
      <c r="N2477" s="5" t="str">
        <f t="shared" si="321"/>
        <v>Junio</v>
      </c>
      <c r="O2477" s="6" t="str">
        <f t="shared" si="322"/>
        <v>2025-1</v>
      </c>
      <c r="P2477" s="16">
        <v>0</v>
      </c>
      <c r="Q2477" s="16">
        <v>0</v>
      </c>
      <c r="R2477" s="5">
        <v>1</v>
      </c>
      <c r="S2477" s="5" t="s">
        <v>47</v>
      </c>
      <c r="T2477" s="5" t="str">
        <f t="shared" si="319"/>
        <v>386-2025-06-30</v>
      </c>
    </row>
    <row r="2478" spans="1:20" x14ac:dyDescent="0.3">
      <c r="A2478" s="25">
        <v>386</v>
      </c>
      <c r="B2478" s="5" t="s">
        <v>352</v>
      </c>
      <c r="C2478" s="5" t="s">
        <v>351</v>
      </c>
      <c r="D2478" s="5" t="s">
        <v>54</v>
      </c>
      <c r="E2478" s="5" t="s">
        <v>24</v>
      </c>
      <c r="F2478" s="6">
        <v>45838</v>
      </c>
      <c r="G2478" s="9">
        <f>6845877311/1000000</f>
        <v>6845.8773110000002</v>
      </c>
      <c r="H2478" s="9">
        <f>8141046202/1000000</f>
        <v>8141.0462020000004</v>
      </c>
      <c r="I2478" s="15">
        <f t="shared" si="324"/>
        <v>1.3</v>
      </c>
      <c r="J2478" s="15">
        <f t="shared" si="325"/>
        <v>2.2749999999999999</v>
      </c>
      <c r="K2478" s="5" t="s">
        <v>103</v>
      </c>
      <c r="L2478" s="5" t="s">
        <v>103</v>
      </c>
      <c r="M2478" s="5">
        <f t="shared" si="320"/>
        <v>2025</v>
      </c>
      <c r="N2478" s="5" t="str">
        <f t="shared" si="321"/>
        <v>Marzo</v>
      </c>
      <c r="O2478" s="6" t="str">
        <f t="shared" si="322"/>
        <v>2025-1</v>
      </c>
      <c r="P2478" s="16">
        <v>0</v>
      </c>
      <c r="Q2478" s="16">
        <v>0</v>
      </c>
      <c r="R2478" s="5">
        <v>1</v>
      </c>
      <c r="S2478" s="5" t="s">
        <v>47</v>
      </c>
      <c r="T2478" s="5" t="str">
        <f t="shared" si="319"/>
        <v>394-2025-03-31</v>
      </c>
    </row>
    <row r="2479" spans="1:20" x14ac:dyDescent="0.3">
      <c r="A2479" s="25">
        <v>394</v>
      </c>
      <c r="B2479" s="5" t="s">
        <v>361</v>
      </c>
      <c r="C2479" s="5" t="s">
        <v>362</v>
      </c>
      <c r="D2479" s="5" t="s">
        <v>54</v>
      </c>
      <c r="E2479" s="5" t="s">
        <v>24</v>
      </c>
      <c r="F2479" s="6">
        <v>45747</v>
      </c>
      <c r="G2479" s="5">
        <v>200</v>
      </c>
      <c r="H2479" s="10">
        <v>455</v>
      </c>
      <c r="I2479" s="15">
        <f t="shared" si="324"/>
        <v>0.96857142857142853</v>
      </c>
      <c r="J2479" s="15">
        <f t="shared" si="325"/>
        <v>0.96857142857142853</v>
      </c>
      <c r="K2479" s="5" t="s">
        <v>55</v>
      </c>
      <c r="L2479" s="5" t="s">
        <v>55</v>
      </c>
      <c r="M2479" s="5">
        <f t="shared" si="320"/>
        <v>2025</v>
      </c>
      <c r="N2479" s="5" t="str">
        <f t="shared" si="321"/>
        <v>Junio</v>
      </c>
      <c r="O2479" s="6" t="str">
        <f t="shared" si="322"/>
        <v>2025-1</v>
      </c>
      <c r="P2479" s="16">
        <v>0</v>
      </c>
      <c r="Q2479" s="16">
        <v>0</v>
      </c>
      <c r="R2479" s="5"/>
      <c r="S2479" s="5" t="s">
        <v>56</v>
      </c>
      <c r="T2479" s="5" t="str">
        <f t="shared" si="319"/>
        <v>394-2025-06-30</v>
      </c>
    </row>
    <row r="2480" spans="1:20" x14ac:dyDescent="0.3">
      <c r="A2480" s="25">
        <v>394</v>
      </c>
      <c r="B2480" s="5" t="s">
        <v>361</v>
      </c>
      <c r="C2480" s="5" t="s">
        <v>362</v>
      </c>
      <c r="D2480" s="5" t="s">
        <v>54</v>
      </c>
      <c r="E2480" s="5" t="s">
        <v>24</v>
      </c>
      <c r="F2480" s="6">
        <v>45838</v>
      </c>
      <c r="G2480" s="5">
        <v>350</v>
      </c>
      <c r="H2480" s="10">
        <v>339</v>
      </c>
      <c r="I2480" s="15">
        <f t="shared" si="324"/>
        <v>1.3</v>
      </c>
      <c r="J2480" s="15">
        <f t="shared" si="325"/>
        <v>2.9142857142857141</v>
      </c>
      <c r="K2480" s="5" t="s">
        <v>55</v>
      </c>
      <c r="L2480" s="5" t="s">
        <v>55</v>
      </c>
      <c r="M2480" s="5">
        <f t="shared" si="320"/>
        <v>2025</v>
      </c>
      <c r="N2480" s="5" t="str">
        <f t="shared" si="321"/>
        <v>Marzo</v>
      </c>
      <c r="O2480" s="6" t="str">
        <f t="shared" si="322"/>
        <v>2025-1</v>
      </c>
      <c r="P2480" s="16">
        <v>0</v>
      </c>
      <c r="Q2480" s="16">
        <v>0</v>
      </c>
      <c r="R2480" s="5"/>
      <c r="S2480" s="5" t="s">
        <v>56</v>
      </c>
      <c r="T2480" s="5" t="str">
        <f t="shared" si="319"/>
        <v>395-2025-03-31</v>
      </c>
    </row>
    <row r="2481" spans="1:20" x14ac:dyDescent="0.3">
      <c r="A2481" s="5">
        <v>395</v>
      </c>
      <c r="B2481" s="5" t="s">
        <v>364</v>
      </c>
      <c r="C2481" s="5" t="s">
        <v>362</v>
      </c>
      <c r="D2481" s="5" t="s">
        <v>54</v>
      </c>
      <c r="E2481" s="5" t="s">
        <v>24</v>
      </c>
      <c r="F2481" s="6">
        <v>45747</v>
      </c>
      <c r="G2481" s="5">
        <v>35</v>
      </c>
      <c r="H2481" s="5">
        <v>102</v>
      </c>
      <c r="I2481" s="8">
        <f>IF(IFERROR(H2482/G2482,"")&gt;130%,130%,H2482/G2482)</f>
        <v>1.3</v>
      </c>
      <c r="J2481" s="15">
        <f t="shared" si="325"/>
        <v>1.6181818181818182</v>
      </c>
      <c r="K2481" s="5" t="s">
        <v>55</v>
      </c>
      <c r="L2481" s="5" t="s">
        <v>55</v>
      </c>
      <c r="M2481" s="5">
        <f t="shared" si="320"/>
        <v>2025</v>
      </c>
      <c r="N2481" s="5" t="str">
        <f t="shared" si="321"/>
        <v>Junio</v>
      </c>
      <c r="O2481" s="6" t="str">
        <f t="shared" si="322"/>
        <v>2025-1</v>
      </c>
      <c r="P2481" s="5">
        <v>0</v>
      </c>
      <c r="Q2481" s="5">
        <v>0</v>
      </c>
      <c r="R2481" s="5">
        <v>0</v>
      </c>
      <c r="S2481" s="5" t="s">
        <v>56</v>
      </c>
      <c r="T2481" s="5" t="str">
        <f t="shared" si="319"/>
        <v>395-2025-06-30</v>
      </c>
    </row>
    <row r="2482" spans="1:20" x14ac:dyDescent="0.3">
      <c r="A2482" s="5">
        <v>395</v>
      </c>
      <c r="B2482" s="5" t="s">
        <v>364</v>
      </c>
      <c r="C2482" s="5" t="s">
        <v>362</v>
      </c>
      <c r="D2482" s="5" t="s">
        <v>54</v>
      </c>
      <c r="E2482" s="5" t="s">
        <v>24</v>
      </c>
      <c r="F2482" s="6">
        <v>45838</v>
      </c>
      <c r="G2482" s="5">
        <v>55</v>
      </c>
      <c r="H2482" s="5">
        <v>89</v>
      </c>
      <c r="I2482" s="8">
        <f>IF(IFERROR(H2483/G2483,"")&gt;130%,130%,H2483/G2483)</f>
        <v>1.0584444444444445</v>
      </c>
      <c r="J2482" s="15">
        <f t="shared" si="325"/>
        <v>1.0584444444444445</v>
      </c>
      <c r="K2482" s="5" t="s">
        <v>55</v>
      </c>
      <c r="L2482" s="5" t="s">
        <v>55</v>
      </c>
      <c r="M2482" s="5">
        <f t="shared" si="320"/>
        <v>2025</v>
      </c>
      <c r="N2482" s="5" t="str">
        <f t="shared" si="321"/>
        <v>Junio</v>
      </c>
      <c r="O2482" s="6" t="str">
        <f t="shared" si="322"/>
        <v>2025-1</v>
      </c>
      <c r="P2482" s="5">
        <v>0</v>
      </c>
      <c r="Q2482" s="5">
        <v>0</v>
      </c>
      <c r="R2482" s="5">
        <v>0</v>
      </c>
      <c r="S2482" s="5" t="s">
        <v>56</v>
      </c>
      <c r="T2482" s="5" t="str">
        <f t="shared" si="319"/>
        <v>397-2025-06-30</v>
      </c>
    </row>
    <row r="2483" spans="1:20" x14ac:dyDescent="0.3">
      <c r="A2483" s="5">
        <v>397</v>
      </c>
      <c r="B2483" s="5" t="s">
        <v>367</v>
      </c>
      <c r="C2483" s="5" t="s">
        <v>366</v>
      </c>
      <c r="D2483" s="5" t="s">
        <v>54</v>
      </c>
      <c r="E2483" s="5" t="s">
        <v>24</v>
      </c>
      <c r="F2483" s="6">
        <v>45838</v>
      </c>
      <c r="G2483" s="5">
        <v>90</v>
      </c>
      <c r="H2483" s="5">
        <v>95.26</v>
      </c>
      <c r="I2483" s="15">
        <f>IFERROR(IF((H2484/G2484)&gt;1.3,1.3,H2484/G2484),"")</f>
        <v>1.3</v>
      </c>
      <c r="J2483" s="15">
        <f>+H2484/G2484</f>
        <v>1.595</v>
      </c>
      <c r="K2483" s="5" t="s">
        <v>25</v>
      </c>
      <c r="L2483" s="5" t="s">
        <v>25</v>
      </c>
      <c r="M2483" s="5">
        <f t="shared" si="320"/>
        <v>2025</v>
      </c>
      <c r="N2483" s="5" t="str">
        <f t="shared" si="321"/>
        <v>Junio</v>
      </c>
      <c r="O2483" s="6" t="str">
        <f t="shared" si="322"/>
        <v>2025-1</v>
      </c>
      <c r="P2483" s="5">
        <v>1</v>
      </c>
      <c r="Q2483" s="5">
        <v>1</v>
      </c>
      <c r="R2483" s="5">
        <v>0</v>
      </c>
      <c r="S2483" s="5" t="s">
        <v>56</v>
      </c>
      <c r="T2483" s="5" t="str">
        <f t="shared" si="319"/>
        <v>398-2025-06-30</v>
      </c>
    </row>
    <row r="2484" spans="1:20" x14ac:dyDescent="0.3">
      <c r="A2484" s="5">
        <v>398</v>
      </c>
      <c r="B2484" s="5" t="s">
        <v>368</v>
      </c>
      <c r="C2484" s="5" t="s">
        <v>369</v>
      </c>
      <c r="D2484" s="5" t="s">
        <v>54</v>
      </c>
      <c r="E2484" s="5" t="s">
        <v>24</v>
      </c>
      <c r="F2484" s="6">
        <v>45838</v>
      </c>
      <c r="G2484" s="5">
        <v>1400</v>
      </c>
      <c r="H2484" s="5">
        <v>2233</v>
      </c>
      <c r="I2484" s="15">
        <f>IFERROR(IF((H2485/G2485)&gt;1.3,1.3,H2485/G2485),"")</f>
        <v>0.97150259067357514</v>
      </c>
      <c r="J2484" s="15">
        <f>IFERROR(IF((H2485/G2485)&gt;H2485/G2485,1.3,H2485/G2485),"")</f>
        <v>0.97150259067357514</v>
      </c>
      <c r="K2484" s="5" t="s">
        <v>55</v>
      </c>
      <c r="L2484" s="5" t="s">
        <v>55</v>
      </c>
      <c r="M2484" s="5">
        <f t="shared" si="320"/>
        <v>2025</v>
      </c>
      <c r="N2484" s="5" t="str">
        <f t="shared" si="321"/>
        <v>Junio</v>
      </c>
      <c r="O2484" s="6" t="str">
        <f t="shared" si="322"/>
        <v>2025-1</v>
      </c>
      <c r="P2484" s="5">
        <v>0</v>
      </c>
      <c r="Q2484" s="5">
        <v>0</v>
      </c>
      <c r="R2484" s="5">
        <v>0</v>
      </c>
      <c r="S2484" s="5" t="s">
        <v>51</v>
      </c>
      <c r="T2484" s="5" t="str">
        <f t="shared" si="319"/>
        <v>399-2025-06-30</v>
      </c>
    </row>
    <row r="2485" spans="1:20" x14ac:dyDescent="0.3">
      <c r="A2485" s="5">
        <v>399</v>
      </c>
      <c r="B2485" s="5" t="s">
        <v>371</v>
      </c>
      <c r="C2485" s="5" t="s">
        <v>369</v>
      </c>
      <c r="D2485" s="5" t="s">
        <v>54</v>
      </c>
      <c r="E2485" s="5" t="s">
        <v>24</v>
      </c>
      <c r="F2485" s="6">
        <v>45838</v>
      </c>
      <c r="G2485" s="5">
        <v>772</v>
      </c>
      <c r="H2485" s="5">
        <v>750</v>
      </c>
      <c r="I2485" s="15">
        <f>IFERROR(IF((H2486/G2486)&gt;1.3,1.3,H2486/G2486),"")</f>
        <v>1.23</v>
      </c>
      <c r="J2485" s="15">
        <f>+H2486/G2486</f>
        <v>1.23</v>
      </c>
      <c r="K2485" s="5" t="s">
        <v>55</v>
      </c>
      <c r="L2485" s="5" t="s">
        <v>55</v>
      </c>
      <c r="M2485" s="5">
        <f t="shared" si="320"/>
        <v>2025</v>
      </c>
      <c r="N2485" s="5" t="str">
        <f t="shared" si="321"/>
        <v>Junio</v>
      </c>
      <c r="O2485" s="6" t="str">
        <f t="shared" si="322"/>
        <v>2025-1</v>
      </c>
      <c r="P2485" s="5">
        <v>0</v>
      </c>
      <c r="Q2485" s="5">
        <v>0</v>
      </c>
      <c r="R2485" s="5">
        <v>0</v>
      </c>
      <c r="S2485" s="5" t="s">
        <v>51</v>
      </c>
      <c r="T2485" s="5" t="str">
        <f t="shared" si="319"/>
        <v>400-2025-06-30</v>
      </c>
    </row>
    <row r="2486" spans="1:20" x14ac:dyDescent="0.3">
      <c r="A2486" s="25">
        <v>400</v>
      </c>
      <c r="B2486" s="5" t="s">
        <v>372</v>
      </c>
      <c r="C2486" s="5" t="s">
        <v>369</v>
      </c>
      <c r="D2486" s="5" t="s">
        <v>54</v>
      </c>
      <c r="E2486" s="5" t="s">
        <v>24</v>
      </c>
      <c r="F2486" s="6">
        <v>45838</v>
      </c>
      <c r="G2486" s="5">
        <v>100</v>
      </c>
      <c r="H2486" s="10">
        <v>123</v>
      </c>
      <c r="I2486" s="15">
        <f>IFERROR(IF((H2487/G2487)&gt;1.3,1.3,H2487/G2487),"")</f>
        <v>1</v>
      </c>
      <c r="J2486" s="94">
        <f>IFERROR(IF((H2487/G2487)&gt;H2487/G2487,1.3,H2487/G2487),"")</f>
        <v>1</v>
      </c>
      <c r="K2486" s="5" t="s">
        <v>55</v>
      </c>
      <c r="L2486" s="5" t="s">
        <v>55</v>
      </c>
      <c r="M2486" s="5">
        <f t="shared" si="320"/>
        <v>2025</v>
      </c>
      <c r="N2486" s="5" t="str">
        <f t="shared" si="321"/>
        <v>Junio</v>
      </c>
      <c r="O2486" s="6" t="str">
        <f t="shared" si="322"/>
        <v>2025-1</v>
      </c>
      <c r="P2486" s="16">
        <v>0</v>
      </c>
      <c r="Q2486" s="16">
        <v>0</v>
      </c>
      <c r="R2486" s="5"/>
      <c r="S2486" s="5" t="s">
        <v>51</v>
      </c>
      <c r="T2486" s="5" t="str">
        <f t="shared" si="319"/>
        <v>401-2025-06-30</v>
      </c>
    </row>
    <row r="2487" spans="1:20" x14ac:dyDescent="0.3">
      <c r="A2487" s="5">
        <v>401</v>
      </c>
      <c r="B2487" s="5" t="s">
        <v>373</v>
      </c>
      <c r="C2487" s="5" t="s">
        <v>374</v>
      </c>
      <c r="D2487" s="5" t="s">
        <v>54</v>
      </c>
      <c r="E2487" s="5" t="s">
        <v>24</v>
      </c>
      <c r="F2487" s="6">
        <v>45838</v>
      </c>
      <c r="G2487" s="5">
        <v>8</v>
      </c>
      <c r="H2487" s="5">
        <v>8</v>
      </c>
      <c r="I2487" s="15" t="str">
        <f>IFERROR(IF((H2488/G2488)&gt;1.3,1.3,H2488/G2488),"")</f>
        <v/>
      </c>
      <c r="J2487" s="15">
        <v>1</v>
      </c>
      <c r="K2487" s="5" t="s">
        <v>55</v>
      </c>
      <c r="L2487" s="5" t="s">
        <v>55</v>
      </c>
      <c r="M2487" s="5">
        <f t="shared" si="320"/>
        <v>2025</v>
      </c>
      <c r="N2487" s="5" t="str">
        <f t="shared" si="321"/>
        <v>Junio</v>
      </c>
      <c r="O2487" s="6" t="str">
        <f t="shared" si="322"/>
        <v>2025-1</v>
      </c>
      <c r="P2487" s="5">
        <v>0</v>
      </c>
      <c r="Q2487" s="5">
        <v>0</v>
      </c>
      <c r="R2487" s="5">
        <v>0</v>
      </c>
      <c r="S2487" s="5" t="s">
        <v>26</v>
      </c>
      <c r="T2487" s="5" t="str">
        <f t="shared" si="319"/>
        <v>403-2025-06-30</v>
      </c>
    </row>
    <row r="2488" spans="1:20" x14ac:dyDescent="0.3">
      <c r="A2488" s="5">
        <v>403</v>
      </c>
      <c r="B2488" s="5" t="s">
        <v>376</v>
      </c>
      <c r="C2488" s="5" t="s">
        <v>374</v>
      </c>
      <c r="D2488" s="5" t="s">
        <v>54</v>
      </c>
      <c r="E2488" s="5" t="s">
        <v>24</v>
      </c>
      <c r="F2488" s="6">
        <v>45838</v>
      </c>
      <c r="G2488" s="5"/>
      <c r="H2488" s="5">
        <v>14410</v>
      </c>
      <c r="I2488" s="15"/>
      <c r="J2488" s="15"/>
      <c r="K2488" s="5" t="s">
        <v>116</v>
      </c>
      <c r="L2488" s="5" t="s">
        <v>55</v>
      </c>
      <c r="M2488" s="5">
        <f t="shared" si="320"/>
        <v>2025</v>
      </c>
      <c r="N2488" s="5" t="str">
        <f t="shared" si="321"/>
        <v>Enero</v>
      </c>
      <c r="O2488" s="6" t="str">
        <f t="shared" si="322"/>
        <v>2025-1</v>
      </c>
      <c r="P2488" s="5">
        <v>0</v>
      </c>
      <c r="Q2488" s="5">
        <v>0</v>
      </c>
      <c r="R2488" s="5">
        <v>0</v>
      </c>
      <c r="S2488" s="5" t="s">
        <v>26</v>
      </c>
      <c r="T2488" s="5" t="str">
        <f t="shared" si="319"/>
        <v>488-2025-01-31</v>
      </c>
    </row>
    <row r="2489" spans="1:20" x14ac:dyDescent="0.3">
      <c r="A2489" s="25">
        <v>488</v>
      </c>
      <c r="B2489" s="5" t="s">
        <v>461</v>
      </c>
      <c r="C2489" s="5" t="s">
        <v>101</v>
      </c>
      <c r="D2489" s="5" t="s">
        <v>23</v>
      </c>
      <c r="E2489" s="5" t="s">
        <v>24</v>
      </c>
      <c r="F2489" s="6">
        <v>45688</v>
      </c>
      <c r="G2489" s="5">
        <v>85</v>
      </c>
      <c r="H2489" s="100">
        <v>78.05</v>
      </c>
      <c r="I2489" s="15">
        <f t="shared" ref="I2489:I2502" si="326">IFERROR(IF((H2490/G2490)&gt;1.3,1.3,H2490/G2490),"")</f>
        <v>0.90835294117647047</v>
      </c>
      <c r="J2489" s="15">
        <f t="shared" ref="J2489:J2502" si="327">IFERROR(IF((H2490/G2490)&gt;H2490/G2490,1.3,H2490/G2490),"")</f>
        <v>0.90835294117647047</v>
      </c>
      <c r="K2489" s="5" t="s">
        <v>25</v>
      </c>
      <c r="L2489" s="5" t="s">
        <v>25</v>
      </c>
      <c r="M2489" s="5">
        <f t="shared" si="320"/>
        <v>2025</v>
      </c>
      <c r="N2489" s="5" t="str">
        <f t="shared" si="321"/>
        <v>Febrero</v>
      </c>
      <c r="O2489" s="6" t="str">
        <f t="shared" si="322"/>
        <v>2025-1</v>
      </c>
      <c r="P2489" s="16">
        <v>0</v>
      </c>
      <c r="Q2489" s="16">
        <v>0</v>
      </c>
      <c r="R2489" s="5">
        <v>0</v>
      </c>
      <c r="S2489" s="5" t="s">
        <v>26</v>
      </c>
      <c r="T2489" s="5" t="str">
        <f t="shared" si="319"/>
        <v>488-2025-02-28</v>
      </c>
    </row>
    <row r="2490" spans="1:20" x14ac:dyDescent="0.3">
      <c r="A2490" s="25">
        <v>488</v>
      </c>
      <c r="B2490" s="5" t="s">
        <v>461</v>
      </c>
      <c r="C2490" s="5" t="s">
        <v>101</v>
      </c>
      <c r="D2490" s="5" t="s">
        <v>23</v>
      </c>
      <c r="E2490" s="5" t="s">
        <v>24</v>
      </c>
      <c r="F2490" s="6">
        <v>45716</v>
      </c>
      <c r="G2490" s="5">
        <v>85</v>
      </c>
      <c r="H2490" s="100">
        <v>77.209999999999994</v>
      </c>
      <c r="I2490" s="15">
        <f t="shared" si="326"/>
        <v>0.76364705882352935</v>
      </c>
      <c r="J2490" s="15">
        <f t="shared" si="327"/>
        <v>0.76364705882352935</v>
      </c>
      <c r="K2490" s="5" t="s">
        <v>25</v>
      </c>
      <c r="L2490" s="5" t="s">
        <v>25</v>
      </c>
      <c r="M2490" s="5">
        <f t="shared" si="320"/>
        <v>2025</v>
      </c>
      <c r="N2490" s="5" t="str">
        <f t="shared" si="321"/>
        <v>Abril</v>
      </c>
      <c r="O2490" s="6" t="str">
        <f t="shared" si="322"/>
        <v>2025-1</v>
      </c>
      <c r="P2490" s="16">
        <v>0</v>
      </c>
      <c r="Q2490" s="16">
        <v>0</v>
      </c>
      <c r="R2490" s="5">
        <v>0</v>
      </c>
      <c r="S2490" s="5" t="s">
        <v>26</v>
      </c>
      <c r="T2490" s="5" t="str">
        <f t="shared" si="319"/>
        <v>488-2025-04-30</v>
      </c>
    </row>
    <row r="2491" spans="1:20" x14ac:dyDescent="0.3">
      <c r="A2491" s="25">
        <v>488</v>
      </c>
      <c r="B2491" s="5" t="s">
        <v>461</v>
      </c>
      <c r="C2491" s="5" t="s">
        <v>101</v>
      </c>
      <c r="D2491" s="5" t="s">
        <v>23</v>
      </c>
      <c r="E2491" s="5" t="s">
        <v>24</v>
      </c>
      <c r="F2491" s="6">
        <v>45777</v>
      </c>
      <c r="G2491" s="5">
        <v>85</v>
      </c>
      <c r="H2491" s="100">
        <v>64.91</v>
      </c>
      <c r="I2491" s="15">
        <f t="shared" si="326"/>
        <v>0.7983529411764706</v>
      </c>
      <c r="J2491" s="15">
        <f t="shared" si="327"/>
        <v>0.7983529411764706</v>
      </c>
      <c r="K2491" s="5" t="s">
        <v>25</v>
      </c>
      <c r="L2491" s="5" t="s">
        <v>25</v>
      </c>
      <c r="M2491" s="5">
        <f t="shared" si="320"/>
        <v>2025</v>
      </c>
      <c r="N2491" s="5" t="str">
        <f t="shared" si="321"/>
        <v>Mayo</v>
      </c>
      <c r="O2491" s="6" t="str">
        <f t="shared" si="322"/>
        <v>2025-1</v>
      </c>
      <c r="P2491" s="16">
        <v>0</v>
      </c>
      <c r="Q2491" s="16">
        <v>0</v>
      </c>
      <c r="R2491" s="5">
        <v>0</v>
      </c>
      <c r="S2491" s="5" t="s">
        <v>26</v>
      </c>
      <c r="T2491" s="5" t="str">
        <f t="shared" si="319"/>
        <v>488-2025-05-31</v>
      </c>
    </row>
    <row r="2492" spans="1:20" x14ac:dyDescent="0.3">
      <c r="A2492" s="25">
        <v>488</v>
      </c>
      <c r="B2492" s="5" t="s">
        <v>461</v>
      </c>
      <c r="C2492" s="5" t="s">
        <v>101</v>
      </c>
      <c r="D2492" s="5" t="s">
        <v>23</v>
      </c>
      <c r="E2492" s="5" t="s">
        <v>24</v>
      </c>
      <c r="F2492" s="6">
        <v>45808</v>
      </c>
      <c r="G2492" s="5">
        <v>85</v>
      </c>
      <c r="H2492" s="100">
        <v>67.86</v>
      </c>
      <c r="I2492" s="15">
        <f t="shared" si="326"/>
        <v>0.85188235294117642</v>
      </c>
      <c r="J2492" s="15">
        <f t="shared" si="327"/>
        <v>0.85188235294117642</v>
      </c>
      <c r="K2492" s="5" t="s">
        <v>25</v>
      </c>
      <c r="L2492" s="5" t="s">
        <v>25</v>
      </c>
      <c r="M2492" s="5">
        <f t="shared" si="320"/>
        <v>2025</v>
      </c>
      <c r="N2492" s="5" t="str">
        <f t="shared" si="321"/>
        <v>Junio</v>
      </c>
      <c r="O2492" s="6" t="str">
        <f t="shared" si="322"/>
        <v>2025-2</v>
      </c>
      <c r="P2492" s="16">
        <v>0</v>
      </c>
      <c r="Q2492" s="16">
        <v>0</v>
      </c>
      <c r="R2492" s="5">
        <v>0</v>
      </c>
      <c r="S2492" s="5" t="s">
        <v>26</v>
      </c>
      <c r="T2492" s="5" t="str">
        <f t="shared" si="319"/>
        <v>488-2025-06-30</v>
      </c>
    </row>
    <row r="2493" spans="1:20" x14ac:dyDescent="0.3">
      <c r="A2493" s="25">
        <v>488</v>
      </c>
      <c r="B2493" s="5" t="s">
        <v>461</v>
      </c>
      <c r="C2493" s="5" t="s">
        <v>101</v>
      </c>
      <c r="D2493" s="5" t="s">
        <v>23</v>
      </c>
      <c r="E2493" s="5" t="s">
        <v>24</v>
      </c>
      <c r="F2493" s="6">
        <v>45838</v>
      </c>
      <c r="G2493" s="5">
        <v>85</v>
      </c>
      <c r="H2493" s="100">
        <v>72.41</v>
      </c>
      <c r="I2493" s="15">
        <f t="shared" si="326"/>
        <v>0.98282352941176476</v>
      </c>
      <c r="J2493" s="15">
        <f t="shared" si="327"/>
        <v>0.98282352941176476</v>
      </c>
      <c r="K2493" s="5" t="s">
        <v>25</v>
      </c>
      <c r="L2493" s="5" t="s">
        <v>25</v>
      </c>
      <c r="M2493" s="5">
        <f t="shared" si="320"/>
        <v>2025</v>
      </c>
      <c r="N2493" s="5" t="str">
        <f t="shared" si="321"/>
        <v>Julio</v>
      </c>
      <c r="O2493" s="6" t="str">
        <f t="shared" si="322"/>
        <v>2025-2</v>
      </c>
      <c r="P2493" s="16">
        <v>0</v>
      </c>
      <c r="Q2493" s="16">
        <v>0</v>
      </c>
      <c r="R2493" s="5">
        <v>0</v>
      </c>
      <c r="S2493" s="5" t="s">
        <v>26</v>
      </c>
      <c r="T2493" s="5" t="str">
        <f t="shared" si="319"/>
        <v>488-2025-07-31</v>
      </c>
    </row>
    <row r="2494" spans="1:20" x14ac:dyDescent="0.3">
      <c r="A2494" s="25">
        <v>488</v>
      </c>
      <c r="B2494" s="5" t="s">
        <v>461</v>
      </c>
      <c r="C2494" s="5" t="s">
        <v>101</v>
      </c>
      <c r="D2494" s="5" t="s">
        <v>23</v>
      </c>
      <c r="E2494" s="5" t="s">
        <v>24</v>
      </c>
      <c r="F2494" s="6">
        <v>45869</v>
      </c>
      <c r="G2494" s="5">
        <v>85</v>
      </c>
      <c r="H2494" s="100">
        <v>83.54</v>
      </c>
      <c r="I2494" s="15">
        <f t="shared" si="326"/>
        <v>0.95305882352941185</v>
      </c>
      <c r="J2494" s="15">
        <f t="shared" si="327"/>
        <v>0.95305882352941185</v>
      </c>
      <c r="K2494" s="5" t="s">
        <v>25</v>
      </c>
      <c r="L2494" s="5" t="s">
        <v>25</v>
      </c>
      <c r="M2494" s="5">
        <f t="shared" si="320"/>
        <v>2025</v>
      </c>
      <c r="N2494" s="5" t="str">
        <f t="shared" si="321"/>
        <v>Agosto</v>
      </c>
      <c r="O2494" s="6" t="str">
        <f t="shared" si="322"/>
        <v>2025-1</v>
      </c>
      <c r="P2494" s="16">
        <v>0</v>
      </c>
      <c r="Q2494" s="16">
        <v>0</v>
      </c>
      <c r="R2494" s="5">
        <v>0</v>
      </c>
      <c r="S2494" s="5" t="s">
        <v>26</v>
      </c>
      <c r="T2494" s="5" t="str">
        <f t="shared" si="319"/>
        <v>488-2025-08-31</v>
      </c>
    </row>
    <row r="2495" spans="1:20" x14ac:dyDescent="0.3">
      <c r="A2495" s="25">
        <v>488</v>
      </c>
      <c r="B2495" s="5" t="s">
        <v>461</v>
      </c>
      <c r="C2495" s="5" t="s">
        <v>101</v>
      </c>
      <c r="D2495" s="5" t="s">
        <v>23</v>
      </c>
      <c r="E2495" s="5" t="s">
        <v>24</v>
      </c>
      <c r="F2495" s="6">
        <v>45900</v>
      </c>
      <c r="G2495" s="5">
        <v>85</v>
      </c>
      <c r="H2495" s="100">
        <v>81.010000000000005</v>
      </c>
      <c r="I2495" s="15">
        <f t="shared" si="326"/>
        <v>1.25</v>
      </c>
      <c r="J2495" s="15">
        <f t="shared" si="327"/>
        <v>1.25</v>
      </c>
      <c r="K2495" s="5" t="s">
        <v>25</v>
      </c>
      <c r="L2495" s="5" t="s">
        <v>25</v>
      </c>
      <c r="M2495" s="5">
        <f t="shared" si="320"/>
        <v>2025</v>
      </c>
      <c r="N2495" s="5" t="str">
        <f t="shared" si="321"/>
        <v>Enero</v>
      </c>
      <c r="O2495" s="6" t="str">
        <f t="shared" si="322"/>
        <v>2025-1</v>
      </c>
      <c r="P2495" s="16">
        <v>0</v>
      </c>
      <c r="Q2495" s="16">
        <v>0</v>
      </c>
      <c r="R2495" s="5">
        <v>0</v>
      </c>
      <c r="S2495" s="5" t="s">
        <v>26</v>
      </c>
      <c r="T2495" s="5" t="str">
        <f t="shared" si="319"/>
        <v>485-2025-01-31</v>
      </c>
    </row>
    <row r="2496" spans="1:20" x14ac:dyDescent="0.3">
      <c r="A2496" s="25">
        <v>485</v>
      </c>
      <c r="B2496" s="5" t="s">
        <v>458</v>
      </c>
      <c r="C2496" s="5" t="s">
        <v>101</v>
      </c>
      <c r="D2496" s="5" t="s">
        <v>23</v>
      </c>
      <c r="E2496" s="5" t="s">
        <v>24</v>
      </c>
      <c r="F2496" s="6">
        <v>45688</v>
      </c>
      <c r="G2496" s="5">
        <v>80</v>
      </c>
      <c r="H2496" s="10">
        <v>100</v>
      </c>
      <c r="I2496" s="15">
        <f t="shared" si="326"/>
        <v>0.625</v>
      </c>
      <c r="J2496" s="15">
        <f t="shared" si="327"/>
        <v>0.625</v>
      </c>
      <c r="K2496" s="5"/>
      <c r="L2496" s="5"/>
      <c r="M2496" s="5">
        <f t="shared" si="320"/>
        <v>2025</v>
      </c>
      <c r="N2496" s="5" t="str">
        <f t="shared" si="321"/>
        <v>Febrero</v>
      </c>
      <c r="O2496" s="6" t="str">
        <f t="shared" si="322"/>
        <v>2025-1</v>
      </c>
      <c r="P2496" s="16">
        <v>0</v>
      </c>
      <c r="Q2496" s="16">
        <v>0</v>
      </c>
      <c r="R2496" s="5">
        <v>0</v>
      </c>
      <c r="S2496" s="5" t="s">
        <v>26</v>
      </c>
      <c r="T2496" s="5" t="str">
        <f t="shared" si="319"/>
        <v>485-2025-02-28</v>
      </c>
    </row>
    <row r="2497" spans="1:20" x14ac:dyDescent="0.3">
      <c r="A2497" s="25">
        <v>485</v>
      </c>
      <c r="B2497" s="5" t="s">
        <v>458</v>
      </c>
      <c r="C2497" s="5" t="s">
        <v>101</v>
      </c>
      <c r="D2497" s="5" t="s">
        <v>23</v>
      </c>
      <c r="E2497" s="5" t="s">
        <v>24</v>
      </c>
      <c r="F2497" s="6">
        <v>45716</v>
      </c>
      <c r="G2497" s="5">
        <v>80</v>
      </c>
      <c r="H2497" s="10">
        <v>50</v>
      </c>
      <c r="I2497" s="15">
        <f t="shared" si="326"/>
        <v>1.25</v>
      </c>
      <c r="J2497" s="15">
        <f t="shared" si="327"/>
        <v>1.25</v>
      </c>
      <c r="K2497" s="5"/>
      <c r="L2497" s="5"/>
      <c r="M2497" s="5">
        <f t="shared" si="320"/>
        <v>2025</v>
      </c>
      <c r="N2497" s="5" t="str">
        <f t="shared" si="321"/>
        <v>Marzo</v>
      </c>
      <c r="O2497" s="6" t="str">
        <f t="shared" si="322"/>
        <v>2025-1</v>
      </c>
      <c r="P2497" s="16">
        <v>0</v>
      </c>
      <c r="Q2497" s="16">
        <v>0</v>
      </c>
      <c r="R2497" s="5">
        <v>0</v>
      </c>
      <c r="S2497" s="5" t="s">
        <v>26</v>
      </c>
      <c r="T2497" s="5" t="str">
        <f t="shared" si="319"/>
        <v>485-2025-03-31</v>
      </c>
    </row>
    <row r="2498" spans="1:20" x14ac:dyDescent="0.3">
      <c r="A2498" s="25">
        <v>485</v>
      </c>
      <c r="B2498" s="5" t="s">
        <v>458</v>
      </c>
      <c r="C2498" s="5" t="s">
        <v>101</v>
      </c>
      <c r="D2498" s="5" t="s">
        <v>23</v>
      </c>
      <c r="E2498" s="5" t="s">
        <v>24</v>
      </c>
      <c r="F2498" s="6">
        <v>45747</v>
      </c>
      <c r="G2498" s="5">
        <v>80</v>
      </c>
      <c r="H2498" s="10">
        <v>100</v>
      </c>
      <c r="I2498" s="15">
        <f t="shared" si="326"/>
        <v>1.25</v>
      </c>
      <c r="J2498" s="15">
        <f t="shared" si="327"/>
        <v>1.25</v>
      </c>
      <c r="K2498" s="5"/>
      <c r="L2498" s="5"/>
      <c r="M2498" s="5">
        <f t="shared" si="320"/>
        <v>2025</v>
      </c>
      <c r="N2498" s="5" t="str">
        <f t="shared" si="321"/>
        <v>Abril</v>
      </c>
      <c r="O2498" s="6" t="str">
        <f t="shared" si="322"/>
        <v>2025-1</v>
      </c>
      <c r="P2498" s="16">
        <v>0</v>
      </c>
      <c r="Q2498" s="16">
        <v>0</v>
      </c>
      <c r="R2498" s="5">
        <v>0</v>
      </c>
      <c r="S2498" s="5" t="s">
        <v>26</v>
      </c>
      <c r="T2498" s="5" t="str">
        <f t="shared" si="319"/>
        <v>485-2025-04-30</v>
      </c>
    </row>
    <row r="2499" spans="1:20" x14ac:dyDescent="0.3">
      <c r="A2499" s="25">
        <v>485</v>
      </c>
      <c r="B2499" s="5" t="s">
        <v>458</v>
      </c>
      <c r="C2499" s="5" t="s">
        <v>101</v>
      </c>
      <c r="D2499" s="5" t="s">
        <v>23</v>
      </c>
      <c r="E2499" s="5" t="s">
        <v>24</v>
      </c>
      <c r="F2499" s="6">
        <v>45777</v>
      </c>
      <c r="G2499" s="5">
        <v>80</v>
      </c>
      <c r="H2499" s="10">
        <v>100</v>
      </c>
      <c r="I2499" s="15">
        <f t="shared" si="326"/>
        <v>1.25</v>
      </c>
      <c r="J2499" s="15">
        <f t="shared" si="327"/>
        <v>1.25</v>
      </c>
      <c r="K2499" s="5"/>
      <c r="L2499" s="5"/>
      <c r="M2499" s="5">
        <f t="shared" si="320"/>
        <v>2025</v>
      </c>
      <c r="N2499" s="5" t="str">
        <f t="shared" si="321"/>
        <v>Mayo</v>
      </c>
      <c r="O2499" s="6" t="str">
        <f t="shared" si="322"/>
        <v>2025-1</v>
      </c>
      <c r="P2499" s="16">
        <v>0</v>
      </c>
      <c r="Q2499" s="16">
        <v>0</v>
      </c>
      <c r="R2499" s="5">
        <v>0</v>
      </c>
      <c r="S2499" s="5" t="s">
        <v>26</v>
      </c>
      <c r="T2499" s="5" t="str">
        <f t="shared" si="319"/>
        <v>485-2025-05-31</v>
      </c>
    </row>
    <row r="2500" spans="1:20" x14ac:dyDescent="0.3">
      <c r="A2500" s="25">
        <v>485</v>
      </c>
      <c r="B2500" s="5" t="s">
        <v>458</v>
      </c>
      <c r="C2500" s="5" t="s">
        <v>101</v>
      </c>
      <c r="D2500" s="5" t="s">
        <v>23</v>
      </c>
      <c r="E2500" s="5" t="s">
        <v>24</v>
      </c>
      <c r="F2500" s="6">
        <v>45808</v>
      </c>
      <c r="G2500" s="5">
        <v>80</v>
      </c>
      <c r="H2500" s="10">
        <v>100</v>
      </c>
      <c r="I2500" s="15">
        <f t="shared" si="326"/>
        <v>0.83337499999999998</v>
      </c>
      <c r="J2500" s="15">
        <f t="shared" si="327"/>
        <v>0.83337499999999998</v>
      </c>
      <c r="K2500" s="5"/>
      <c r="L2500" s="5"/>
      <c r="M2500" s="5">
        <f t="shared" si="320"/>
        <v>2025</v>
      </c>
      <c r="N2500" s="5" t="str">
        <f t="shared" si="321"/>
        <v>Junio</v>
      </c>
      <c r="O2500" s="6" t="str">
        <f t="shared" si="322"/>
        <v>2025-2</v>
      </c>
      <c r="P2500" s="16">
        <v>0</v>
      </c>
      <c r="Q2500" s="16">
        <v>0</v>
      </c>
      <c r="R2500" s="5">
        <v>0</v>
      </c>
      <c r="S2500" s="5" t="s">
        <v>26</v>
      </c>
      <c r="T2500" s="5" t="str">
        <f t="shared" si="319"/>
        <v>485-2025-06-30</v>
      </c>
    </row>
    <row r="2501" spans="1:20" x14ac:dyDescent="0.3">
      <c r="A2501" s="25">
        <v>485</v>
      </c>
      <c r="B2501" s="5" t="s">
        <v>458</v>
      </c>
      <c r="C2501" s="5" t="s">
        <v>101</v>
      </c>
      <c r="D2501" s="5" t="s">
        <v>23</v>
      </c>
      <c r="E2501" s="5" t="s">
        <v>24</v>
      </c>
      <c r="F2501" s="6">
        <v>45838</v>
      </c>
      <c r="G2501" s="5">
        <v>80</v>
      </c>
      <c r="H2501" s="10">
        <v>66.67</v>
      </c>
      <c r="I2501" s="15">
        <f t="shared" si="326"/>
        <v>0.83337499999999998</v>
      </c>
      <c r="J2501" s="15">
        <f t="shared" si="327"/>
        <v>0.83337499999999998</v>
      </c>
      <c r="K2501" s="5"/>
      <c r="L2501" s="5"/>
      <c r="M2501" s="5">
        <f t="shared" si="320"/>
        <v>2025</v>
      </c>
      <c r="N2501" s="5" t="str">
        <f t="shared" si="321"/>
        <v>Julio</v>
      </c>
      <c r="O2501" s="6" t="str">
        <f t="shared" si="322"/>
        <v>2025-1</v>
      </c>
      <c r="P2501" s="16">
        <v>0</v>
      </c>
      <c r="Q2501" s="16">
        <v>0</v>
      </c>
      <c r="R2501" s="5">
        <v>0</v>
      </c>
      <c r="S2501" s="5" t="s">
        <v>26</v>
      </c>
      <c r="T2501" s="5" t="str">
        <f t="shared" ref="T2501:T2550" si="328">A2502&amp;"-"&amp;YEAR(F2502)&amp;"-"&amp;IF(LEN(MONTH(F2502))=1,"0"&amp;MONTH(F2502),MONTH(F2502))&amp;"-"&amp;DAY(F2502)</f>
        <v>485-2025-07-31</v>
      </c>
    </row>
    <row r="2502" spans="1:20" x14ac:dyDescent="0.3">
      <c r="A2502" s="25">
        <v>485</v>
      </c>
      <c r="B2502" s="5" t="s">
        <v>458</v>
      </c>
      <c r="C2502" s="5" t="s">
        <v>101</v>
      </c>
      <c r="D2502" s="5" t="s">
        <v>23</v>
      </c>
      <c r="E2502" s="5" t="s">
        <v>24</v>
      </c>
      <c r="F2502" s="6">
        <v>45869</v>
      </c>
      <c r="G2502" s="5">
        <v>80</v>
      </c>
      <c r="H2502" s="10">
        <v>66.67</v>
      </c>
      <c r="I2502" s="15">
        <f t="shared" si="326"/>
        <v>0.96</v>
      </c>
      <c r="J2502" s="15">
        <f t="shared" si="327"/>
        <v>0.96</v>
      </c>
      <c r="K2502" s="5"/>
      <c r="L2502" s="5"/>
      <c r="M2502" s="5">
        <f t="shared" si="320"/>
        <v>2025</v>
      </c>
      <c r="N2502" s="5" t="str">
        <f t="shared" si="321"/>
        <v>Junio</v>
      </c>
      <c r="O2502" s="6" t="str">
        <f t="shared" si="322"/>
        <v>2025-1</v>
      </c>
      <c r="P2502" s="16">
        <v>0</v>
      </c>
      <c r="Q2502" s="16">
        <v>0</v>
      </c>
      <c r="R2502" s="5">
        <v>0</v>
      </c>
      <c r="S2502" s="5" t="s">
        <v>26</v>
      </c>
      <c r="T2502" s="5" t="str">
        <f t="shared" si="328"/>
        <v>468-2025-06-30</v>
      </c>
    </row>
    <row r="2503" spans="1:20" x14ac:dyDescent="0.3">
      <c r="A2503" s="25">
        <v>468</v>
      </c>
      <c r="B2503" s="5" t="s">
        <v>439</v>
      </c>
      <c r="C2503" s="5" t="s">
        <v>225</v>
      </c>
      <c r="D2503" s="5" t="s">
        <v>54</v>
      </c>
      <c r="E2503" s="5" t="s">
        <v>62</v>
      </c>
      <c r="F2503" s="6">
        <v>45838</v>
      </c>
      <c r="G2503" s="5">
        <v>2.5</v>
      </c>
      <c r="H2503" s="10">
        <v>2.4</v>
      </c>
      <c r="I2503" s="15">
        <f>G2504/H2504</f>
        <v>0.84745762711864414</v>
      </c>
      <c r="J2503" s="15">
        <f>+G2504/H2504</f>
        <v>0.84745762711864414</v>
      </c>
      <c r="K2503" s="5" t="s">
        <v>91</v>
      </c>
      <c r="L2503" s="5" t="s">
        <v>91</v>
      </c>
      <c r="M2503" s="5">
        <f t="shared" si="320"/>
        <v>2025</v>
      </c>
      <c r="N2503" s="5" t="str">
        <f t="shared" si="321"/>
        <v>Junio</v>
      </c>
      <c r="O2503" s="6" t="str">
        <f t="shared" si="322"/>
        <v>2025-1</v>
      </c>
      <c r="P2503" s="16">
        <v>1</v>
      </c>
      <c r="Q2503" s="16">
        <v>1</v>
      </c>
      <c r="R2503" s="5">
        <v>0</v>
      </c>
      <c r="S2503" s="5" t="s">
        <v>29</v>
      </c>
      <c r="T2503" s="5" t="str">
        <f t="shared" si="328"/>
        <v>467-2025-06-30</v>
      </c>
    </row>
    <row r="2504" spans="1:20" x14ac:dyDescent="0.3">
      <c r="A2504" s="25">
        <v>467</v>
      </c>
      <c r="B2504" s="5" t="s">
        <v>438</v>
      </c>
      <c r="C2504" s="5" t="s">
        <v>225</v>
      </c>
      <c r="D2504" s="5" t="s">
        <v>54</v>
      </c>
      <c r="E2504" s="5" t="s">
        <v>24</v>
      </c>
      <c r="F2504" s="6">
        <v>45838</v>
      </c>
      <c r="G2504" s="5">
        <v>60</v>
      </c>
      <c r="H2504" s="10">
        <v>70.8</v>
      </c>
      <c r="I2504" s="15">
        <f t="shared" ref="I2504:I2515" si="329">IFERROR(IF((H2505/G2505)&gt;1.3,1.3,H2505/G2505),"")</f>
        <v>0.96</v>
      </c>
      <c r="J2504" s="15">
        <f t="shared" ref="J2504:J2515" si="330">IFERROR(IF((H2505/G2505)&gt;H2505/G2505,1.3,H2505/G2505),"")</f>
        <v>0.96</v>
      </c>
      <c r="K2504" s="5" t="s">
        <v>55</v>
      </c>
      <c r="L2504" s="5" t="s">
        <v>91</v>
      </c>
      <c r="M2504" s="5">
        <f t="shared" si="320"/>
        <v>2025</v>
      </c>
      <c r="N2504" s="5" t="str">
        <f t="shared" si="321"/>
        <v>Junio</v>
      </c>
      <c r="O2504" s="6" t="str">
        <f t="shared" si="322"/>
        <v>2025-1</v>
      </c>
      <c r="P2504" s="16">
        <v>0</v>
      </c>
      <c r="Q2504" s="16">
        <v>1</v>
      </c>
      <c r="R2504" s="5">
        <v>0</v>
      </c>
      <c r="S2504" s="5" t="s">
        <v>29</v>
      </c>
      <c r="T2504" s="5" t="str">
        <f t="shared" si="328"/>
        <v>466-2025-06-30</v>
      </c>
    </row>
    <row r="2505" spans="1:20" x14ac:dyDescent="0.3">
      <c r="A2505" s="25">
        <v>466</v>
      </c>
      <c r="B2505" s="5" t="s">
        <v>437</v>
      </c>
      <c r="C2505" s="5" t="s">
        <v>225</v>
      </c>
      <c r="D2505" s="5" t="s">
        <v>54</v>
      </c>
      <c r="E2505" s="5" t="s">
        <v>24</v>
      </c>
      <c r="F2505" s="6">
        <v>45838</v>
      </c>
      <c r="G2505" s="5">
        <v>50</v>
      </c>
      <c r="H2505" s="10">
        <v>48</v>
      </c>
      <c r="I2505" s="15">
        <f t="shared" si="329"/>
        <v>1.3</v>
      </c>
      <c r="J2505" s="15">
        <f t="shared" si="330"/>
        <v>2</v>
      </c>
      <c r="K2505" s="5" t="s">
        <v>55</v>
      </c>
      <c r="L2505" s="5" t="s">
        <v>55</v>
      </c>
      <c r="M2505" s="5">
        <f t="shared" si="320"/>
        <v>2025</v>
      </c>
      <c r="N2505" s="5" t="str">
        <f t="shared" si="321"/>
        <v>Marzo</v>
      </c>
      <c r="O2505" s="6" t="str">
        <f t="shared" si="322"/>
        <v>2025-1</v>
      </c>
      <c r="P2505" s="16">
        <v>0</v>
      </c>
      <c r="Q2505" s="16">
        <v>0</v>
      </c>
      <c r="R2505" s="5">
        <v>0</v>
      </c>
      <c r="S2505" s="5" t="s">
        <v>29</v>
      </c>
      <c r="T2505" s="5" t="str">
        <f t="shared" si="328"/>
        <v>457-2025-03-31</v>
      </c>
    </row>
    <row r="2506" spans="1:20" x14ac:dyDescent="0.3">
      <c r="A2506" s="25">
        <v>457</v>
      </c>
      <c r="B2506" s="5" t="s">
        <v>430</v>
      </c>
      <c r="C2506" s="5" t="s">
        <v>403</v>
      </c>
      <c r="D2506" s="5" t="s">
        <v>54</v>
      </c>
      <c r="E2506" s="5" t="s">
        <v>24</v>
      </c>
      <c r="F2506" s="6">
        <v>45747</v>
      </c>
      <c r="G2506" s="5">
        <v>100</v>
      </c>
      <c r="H2506" s="10">
        <v>200</v>
      </c>
      <c r="I2506" s="15">
        <f t="shared" si="329"/>
        <v>0.83329999999999993</v>
      </c>
      <c r="J2506" s="15">
        <f t="shared" si="330"/>
        <v>0.83329999999999993</v>
      </c>
      <c r="K2506" s="5" t="s">
        <v>25</v>
      </c>
      <c r="L2506" s="5" t="s">
        <v>25</v>
      </c>
      <c r="M2506" s="5">
        <f t="shared" si="320"/>
        <v>2025</v>
      </c>
      <c r="N2506" s="5" t="str">
        <f t="shared" si="321"/>
        <v>Junio</v>
      </c>
      <c r="O2506" s="6" t="str">
        <f t="shared" si="322"/>
        <v>2025-1</v>
      </c>
      <c r="P2506" s="16">
        <v>0</v>
      </c>
      <c r="Q2506" s="16">
        <v>0</v>
      </c>
      <c r="R2506" s="5">
        <v>0</v>
      </c>
      <c r="S2506" s="5" t="s">
        <v>29</v>
      </c>
      <c r="T2506" s="5" t="str">
        <f t="shared" si="328"/>
        <v>457-2025-06-30</v>
      </c>
    </row>
    <row r="2507" spans="1:20" x14ac:dyDescent="0.3">
      <c r="A2507" s="25">
        <v>457</v>
      </c>
      <c r="B2507" s="5" t="s">
        <v>430</v>
      </c>
      <c r="C2507" s="5" t="s">
        <v>403</v>
      </c>
      <c r="D2507" s="5" t="s">
        <v>54</v>
      </c>
      <c r="E2507" s="5" t="s">
        <v>24</v>
      </c>
      <c r="F2507" s="6">
        <v>45838</v>
      </c>
      <c r="G2507" s="5">
        <v>100</v>
      </c>
      <c r="H2507" s="10">
        <v>83.33</v>
      </c>
      <c r="I2507" s="15">
        <f t="shared" si="329"/>
        <v>1.0625</v>
      </c>
      <c r="J2507" s="15">
        <f t="shared" si="330"/>
        <v>1.0625</v>
      </c>
      <c r="K2507" s="5" t="s">
        <v>25</v>
      </c>
      <c r="L2507" s="5" t="s">
        <v>25</v>
      </c>
      <c r="M2507" s="5">
        <f t="shared" si="320"/>
        <v>2025</v>
      </c>
      <c r="N2507" s="5" t="str">
        <f t="shared" si="321"/>
        <v>Marzo</v>
      </c>
      <c r="O2507" s="6" t="str">
        <f t="shared" si="322"/>
        <v>2025-1</v>
      </c>
      <c r="P2507" s="16">
        <v>0</v>
      </c>
      <c r="Q2507" s="16">
        <v>0</v>
      </c>
      <c r="R2507" s="5">
        <v>0</v>
      </c>
      <c r="S2507" s="5" t="s">
        <v>29</v>
      </c>
      <c r="T2507" s="5" t="str">
        <f t="shared" si="328"/>
        <v>456-2025-03-31</v>
      </c>
    </row>
    <row r="2508" spans="1:20" x14ac:dyDescent="0.3">
      <c r="A2508" s="25">
        <v>456</v>
      </c>
      <c r="B2508" s="5" t="s">
        <v>429</v>
      </c>
      <c r="C2508" s="5" t="s">
        <v>403</v>
      </c>
      <c r="D2508" s="5" t="s">
        <v>54</v>
      </c>
      <c r="E2508" s="5" t="s">
        <v>24</v>
      </c>
      <c r="F2508" s="6">
        <v>45747</v>
      </c>
      <c r="G2508" s="5">
        <v>100</v>
      </c>
      <c r="H2508" s="10">
        <v>106.25</v>
      </c>
      <c r="I2508" s="15">
        <f t="shared" si="329"/>
        <v>1.0412000000000001</v>
      </c>
      <c r="J2508" s="15">
        <f t="shared" si="330"/>
        <v>1.0412000000000001</v>
      </c>
      <c r="K2508" s="5" t="s">
        <v>25</v>
      </c>
      <c r="L2508" s="5" t="s">
        <v>25</v>
      </c>
      <c r="M2508" s="5">
        <f t="shared" si="320"/>
        <v>2025</v>
      </c>
      <c r="N2508" s="5" t="str">
        <f t="shared" si="321"/>
        <v>Junio</v>
      </c>
      <c r="O2508" s="6" t="str">
        <f t="shared" si="322"/>
        <v>2025-1</v>
      </c>
      <c r="P2508" s="16">
        <v>0</v>
      </c>
      <c r="Q2508" s="16">
        <v>0</v>
      </c>
      <c r="R2508" s="5">
        <v>0</v>
      </c>
      <c r="S2508" s="5" t="s">
        <v>29</v>
      </c>
      <c r="T2508" s="5" t="str">
        <f t="shared" si="328"/>
        <v>456-2025-06-30</v>
      </c>
    </row>
    <row r="2509" spans="1:20" x14ac:dyDescent="0.3">
      <c r="A2509" s="25">
        <v>456</v>
      </c>
      <c r="B2509" s="5" t="s">
        <v>429</v>
      </c>
      <c r="C2509" s="5" t="s">
        <v>403</v>
      </c>
      <c r="D2509" s="5" t="s">
        <v>54</v>
      </c>
      <c r="E2509" s="5" t="s">
        <v>24</v>
      </c>
      <c r="F2509" s="6">
        <v>45838</v>
      </c>
      <c r="G2509" s="5">
        <v>100</v>
      </c>
      <c r="H2509" s="10">
        <v>104.12</v>
      </c>
      <c r="I2509" s="15">
        <f t="shared" si="329"/>
        <v>1</v>
      </c>
      <c r="J2509" s="15">
        <f t="shared" si="330"/>
        <v>1</v>
      </c>
      <c r="K2509" s="5" t="s">
        <v>25</v>
      </c>
      <c r="L2509" s="5" t="s">
        <v>25</v>
      </c>
      <c r="M2509" s="5">
        <f t="shared" si="320"/>
        <v>2025</v>
      </c>
      <c r="N2509" s="5" t="str">
        <f t="shared" si="321"/>
        <v>Junio</v>
      </c>
      <c r="O2509" s="6" t="str">
        <f t="shared" si="322"/>
        <v>2025-1</v>
      </c>
      <c r="P2509" s="16">
        <v>0</v>
      </c>
      <c r="Q2509" s="16">
        <v>0</v>
      </c>
      <c r="R2509" s="5">
        <v>0</v>
      </c>
      <c r="S2509" s="5" t="s">
        <v>29</v>
      </c>
      <c r="T2509" s="5" t="str">
        <f t="shared" si="328"/>
        <v>455-2025-06-30</v>
      </c>
    </row>
    <row r="2510" spans="1:20" x14ac:dyDescent="0.3">
      <c r="A2510" s="25">
        <v>455</v>
      </c>
      <c r="B2510" s="5" t="s">
        <v>428</v>
      </c>
      <c r="C2510" s="5" t="s">
        <v>366</v>
      </c>
      <c r="D2510" s="5" t="s">
        <v>60</v>
      </c>
      <c r="E2510" s="5" t="s">
        <v>24</v>
      </c>
      <c r="F2510" s="6">
        <v>45838</v>
      </c>
      <c r="G2510" s="5">
        <v>100</v>
      </c>
      <c r="H2510" s="10">
        <v>100</v>
      </c>
      <c r="I2510" s="15">
        <f t="shared" si="329"/>
        <v>0.48</v>
      </c>
      <c r="J2510" s="15">
        <f t="shared" si="330"/>
        <v>0.48</v>
      </c>
      <c r="K2510" s="5" t="s">
        <v>25</v>
      </c>
      <c r="L2510" s="5" t="s">
        <v>25</v>
      </c>
      <c r="M2510" s="5">
        <f t="shared" si="320"/>
        <v>2025</v>
      </c>
      <c r="N2510" s="5" t="str">
        <f t="shared" si="321"/>
        <v>Marzo</v>
      </c>
      <c r="O2510" s="6" t="str">
        <f t="shared" si="322"/>
        <v>2025-1</v>
      </c>
      <c r="P2510" s="16">
        <v>0</v>
      </c>
      <c r="Q2510" s="16">
        <v>0</v>
      </c>
      <c r="R2510" s="5">
        <v>0</v>
      </c>
      <c r="S2510" s="5" t="s">
        <v>29</v>
      </c>
      <c r="T2510" s="5" t="str">
        <f t="shared" si="328"/>
        <v>453-2025-03-31</v>
      </c>
    </row>
    <row r="2511" spans="1:20" x14ac:dyDescent="0.3">
      <c r="A2511" s="25">
        <v>453</v>
      </c>
      <c r="B2511" s="5" t="s">
        <v>426</v>
      </c>
      <c r="C2511" s="5" t="s">
        <v>366</v>
      </c>
      <c r="D2511" s="5" t="s">
        <v>60</v>
      </c>
      <c r="E2511" s="5" t="s">
        <v>24</v>
      </c>
      <c r="F2511" s="6">
        <v>45747</v>
      </c>
      <c r="G2511" s="5">
        <v>25</v>
      </c>
      <c r="H2511" s="10">
        <v>12</v>
      </c>
      <c r="I2511" s="15">
        <f t="shared" si="329"/>
        <v>1</v>
      </c>
      <c r="J2511" s="15">
        <f t="shared" si="330"/>
        <v>1</v>
      </c>
      <c r="K2511" s="5"/>
      <c r="L2511" s="5"/>
      <c r="M2511" s="5">
        <f t="shared" si="320"/>
        <v>2025</v>
      </c>
      <c r="N2511" s="5" t="str">
        <f t="shared" si="321"/>
        <v>Junio</v>
      </c>
      <c r="O2511" s="6" t="str">
        <f t="shared" si="322"/>
        <v>2025-1</v>
      </c>
      <c r="P2511" s="16">
        <v>0</v>
      </c>
      <c r="Q2511" s="16">
        <v>0</v>
      </c>
      <c r="R2511" s="5">
        <v>0</v>
      </c>
      <c r="S2511" s="5" t="s">
        <v>29</v>
      </c>
      <c r="T2511" s="5" t="str">
        <f t="shared" si="328"/>
        <v>453-2025-06-30</v>
      </c>
    </row>
    <row r="2512" spans="1:20" x14ac:dyDescent="0.3">
      <c r="A2512" s="25">
        <v>453</v>
      </c>
      <c r="B2512" s="5" t="s">
        <v>426</v>
      </c>
      <c r="C2512" s="5" t="s">
        <v>366</v>
      </c>
      <c r="D2512" s="5" t="s">
        <v>60</v>
      </c>
      <c r="E2512" s="5" t="s">
        <v>24</v>
      </c>
      <c r="F2512" s="6">
        <v>45838</v>
      </c>
      <c r="G2512" s="5">
        <v>50</v>
      </c>
      <c r="H2512" s="10">
        <v>50</v>
      </c>
      <c r="I2512" s="15">
        <f t="shared" si="329"/>
        <v>1.1950000000000001</v>
      </c>
      <c r="J2512" s="15">
        <f t="shared" si="330"/>
        <v>1.1950000000000001</v>
      </c>
      <c r="K2512" s="5"/>
      <c r="L2512" s="5"/>
      <c r="M2512" s="5">
        <f t="shared" si="320"/>
        <v>2025</v>
      </c>
      <c r="N2512" s="5" t="str">
        <f t="shared" si="321"/>
        <v>Junio</v>
      </c>
      <c r="O2512" s="6" t="str">
        <f t="shared" si="322"/>
        <v>2025-1</v>
      </c>
      <c r="P2512" s="16">
        <v>0</v>
      </c>
      <c r="Q2512" s="16">
        <v>0</v>
      </c>
      <c r="R2512" s="5">
        <v>0</v>
      </c>
      <c r="S2512" s="5" t="s">
        <v>29</v>
      </c>
      <c r="T2512" s="5" t="str">
        <f t="shared" si="328"/>
        <v>451-2025-06-30</v>
      </c>
    </row>
    <row r="2513" spans="1:20" x14ac:dyDescent="0.3">
      <c r="A2513" s="25">
        <v>451</v>
      </c>
      <c r="B2513" s="5" t="s">
        <v>424</v>
      </c>
      <c r="C2513" s="5" t="s">
        <v>362</v>
      </c>
      <c r="D2513" s="5" t="s">
        <v>54</v>
      </c>
      <c r="E2513" s="5" t="s">
        <v>24</v>
      </c>
      <c r="F2513" s="6">
        <v>45838</v>
      </c>
      <c r="G2513" s="5">
        <v>50</v>
      </c>
      <c r="H2513" s="10">
        <v>59.75</v>
      </c>
      <c r="I2513" s="15">
        <f t="shared" si="329"/>
        <v>1.101764705882353</v>
      </c>
      <c r="J2513" s="15">
        <f t="shared" si="330"/>
        <v>1.101764705882353</v>
      </c>
      <c r="K2513" s="5"/>
      <c r="L2513" s="5"/>
      <c r="M2513" s="5">
        <f t="shared" si="320"/>
        <v>2025</v>
      </c>
      <c r="N2513" s="5" t="str">
        <f t="shared" si="321"/>
        <v>Junio</v>
      </c>
      <c r="O2513" s="6" t="str">
        <f t="shared" si="322"/>
        <v>2025-1</v>
      </c>
      <c r="P2513" s="16">
        <v>0</v>
      </c>
      <c r="Q2513" s="16">
        <v>0</v>
      </c>
      <c r="R2513" s="5">
        <v>0</v>
      </c>
      <c r="S2513" s="5" t="s">
        <v>29</v>
      </c>
      <c r="T2513" s="5" t="str">
        <f t="shared" si="328"/>
        <v>448-2025-06-30</v>
      </c>
    </row>
    <row r="2514" spans="1:20" x14ac:dyDescent="0.3">
      <c r="A2514" s="25">
        <v>448</v>
      </c>
      <c r="B2514" s="5" t="s">
        <v>422</v>
      </c>
      <c r="C2514" s="5" t="s">
        <v>112</v>
      </c>
      <c r="D2514" s="5" t="s">
        <v>54</v>
      </c>
      <c r="E2514" s="5" t="s">
        <v>24</v>
      </c>
      <c r="F2514" s="6">
        <v>45838</v>
      </c>
      <c r="G2514" s="5">
        <v>17</v>
      </c>
      <c r="H2514" s="10">
        <v>18.73</v>
      </c>
      <c r="I2514" s="15">
        <f t="shared" si="329"/>
        <v>1.1026666666666667</v>
      </c>
      <c r="J2514" s="15">
        <f t="shared" si="330"/>
        <v>1.1026666666666667</v>
      </c>
      <c r="K2514" s="5" t="s">
        <v>25</v>
      </c>
      <c r="L2514" s="5" t="s">
        <v>25</v>
      </c>
      <c r="M2514" s="5">
        <f t="shared" si="320"/>
        <v>2025</v>
      </c>
      <c r="N2514" s="5" t="str">
        <f t="shared" si="321"/>
        <v>Junio</v>
      </c>
      <c r="O2514" s="6" t="str">
        <f t="shared" si="322"/>
        <v>2025-1</v>
      </c>
      <c r="P2514" s="16">
        <v>0</v>
      </c>
      <c r="Q2514" s="16">
        <v>0</v>
      </c>
      <c r="R2514" s="5">
        <v>0</v>
      </c>
      <c r="S2514" s="5" t="s">
        <v>29</v>
      </c>
      <c r="T2514" s="5" t="str">
        <f t="shared" si="328"/>
        <v>447-2025-06-30</v>
      </c>
    </row>
    <row r="2515" spans="1:20" x14ac:dyDescent="0.3">
      <c r="A2515" s="25">
        <v>447</v>
      </c>
      <c r="B2515" s="5" t="s">
        <v>246</v>
      </c>
      <c r="C2515" s="5" t="s">
        <v>112</v>
      </c>
      <c r="D2515" s="5" t="s">
        <v>54</v>
      </c>
      <c r="E2515" s="5" t="s">
        <v>24</v>
      </c>
      <c r="F2515" s="6">
        <v>45838</v>
      </c>
      <c r="G2515" s="5">
        <v>15</v>
      </c>
      <c r="H2515" s="10">
        <v>16.54</v>
      </c>
      <c r="I2515" s="15">
        <f t="shared" si="329"/>
        <v>0.53333333333333333</v>
      </c>
      <c r="J2515" s="15">
        <f t="shared" si="330"/>
        <v>0.53333333333333333</v>
      </c>
      <c r="K2515" s="5" t="s">
        <v>25</v>
      </c>
      <c r="L2515" s="5" t="s">
        <v>25</v>
      </c>
      <c r="M2515" s="5">
        <f t="shared" si="320"/>
        <v>2025</v>
      </c>
      <c r="N2515" s="5" t="str">
        <f t="shared" si="321"/>
        <v>Junio</v>
      </c>
      <c r="O2515" s="6" t="str">
        <f t="shared" si="322"/>
        <v>2025-1</v>
      </c>
      <c r="P2515" s="16">
        <v>0</v>
      </c>
      <c r="Q2515" s="16">
        <v>0</v>
      </c>
      <c r="R2515" s="5">
        <v>0</v>
      </c>
      <c r="S2515" s="5" t="s">
        <v>29</v>
      </c>
      <c r="T2515" s="5" t="str">
        <f t="shared" si="328"/>
        <v>444-2025-06-30</v>
      </c>
    </row>
    <row r="2516" spans="1:20" x14ac:dyDescent="0.3">
      <c r="A2516" s="25">
        <v>444</v>
      </c>
      <c r="B2516" s="5" t="s">
        <v>420</v>
      </c>
      <c r="C2516" s="5" t="s">
        <v>188</v>
      </c>
      <c r="D2516" s="5" t="s">
        <v>54</v>
      </c>
      <c r="E2516" s="5" t="s">
        <v>24</v>
      </c>
      <c r="F2516" s="6">
        <v>45838</v>
      </c>
      <c r="G2516" s="5">
        <v>3</v>
      </c>
      <c r="H2516" s="10">
        <v>1.6</v>
      </c>
      <c r="I2516" s="15">
        <f>+G2517/H2517</f>
        <v>0.98225919615114765</v>
      </c>
      <c r="J2516" s="15">
        <f>+G2517/H2517</f>
        <v>0.98225919615114765</v>
      </c>
      <c r="K2516" s="5" t="s">
        <v>91</v>
      </c>
      <c r="L2516" s="5" t="s">
        <v>91</v>
      </c>
      <c r="M2516" s="5">
        <f t="shared" ref="M2516:M2550" si="331">YEAR(F2517)</f>
        <v>2025</v>
      </c>
      <c r="N2516" s="5" t="str">
        <f t="shared" ref="N2516:N2550" si="332">PROPER(TEXT(F2517,"mmmm"))</f>
        <v>Junio</v>
      </c>
      <c r="O2516" s="6" t="str">
        <f t="shared" ref="O2516:O2550" si="333">IF(OR(N2517="Enero",N2517="Febrero",N2517="Marzo",N2517="Abril",N2517="Mayo",N2517="Junio"),M2517&amp;"-1",IF(OR(N2517="Julio",N2517="Agosto",N2517="Septiembre",N2517="Octubre",N2517="Noviembre",N2517="Diciembre"),M2517&amp;"-2"))</f>
        <v>2025-1</v>
      </c>
      <c r="P2516" s="16">
        <v>0</v>
      </c>
      <c r="Q2516" s="16">
        <v>1</v>
      </c>
      <c r="R2516" s="5">
        <v>0</v>
      </c>
      <c r="S2516" s="5" t="s">
        <v>29</v>
      </c>
      <c r="T2516" s="5" t="str">
        <f t="shared" si="328"/>
        <v>440-2025-06-30</v>
      </c>
    </row>
    <row r="2517" spans="1:20" x14ac:dyDescent="0.3">
      <c r="A2517" s="25">
        <v>440</v>
      </c>
      <c r="B2517" s="5" t="s">
        <v>416</v>
      </c>
      <c r="C2517" s="5" t="s">
        <v>323</v>
      </c>
      <c r="D2517" s="5" t="s">
        <v>54</v>
      </c>
      <c r="E2517" s="5" t="s">
        <v>24</v>
      </c>
      <c r="F2517" s="6">
        <v>45838</v>
      </c>
      <c r="G2517" s="5">
        <v>98</v>
      </c>
      <c r="H2517" s="10">
        <v>99.77</v>
      </c>
      <c r="I2517" s="15">
        <f>IFERROR(IF((H2518/G2518)&gt;1.3,1.3,H2518/G2518),"")</f>
        <v>1</v>
      </c>
      <c r="J2517" s="15">
        <f>IFERROR(IF((H2518/G2518)&gt;H2518/G2518,1.3,H2518/G2518),"")</f>
        <v>1</v>
      </c>
      <c r="K2517" s="5" t="s">
        <v>25</v>
      </c>
      <c r="L2517" s="5" t="s">
        <v>25</v>
      </c>
      <c r="M2517" s="5">
        <f t="shared" si="331"/>
        <v>2025</v>
      </c>
      <c r="N2517" s="5" t="str">
        <f t="shared" si="332"/>
        <v>Junio</v>
      </c>
      <c r="O2517" s="6" t="str">
        <f t="shared" si="333"/>
        <v>2025-1</v>
      </c>
      <c r="P2517" s="16">
        <v>0</v>
      </c>
      <c r="Q2517" s="16">
        <v>1</v>
      </c>
      <c r="R2517" s="5">
        <v>0</v>
      </c>
      <c r="S2517" s="5" t="s">
        <v>29</v>
      </c>
      <c r="T2517" s="5" t="str">
        <f t="shared" si="328"/>
        <v>439-2025-06-30</v>
      </c>
    </row>
    <row r="2518" spans="1:20" x14ac:dyDescent="0.3">
      <c r="A2518" s="25">
        <v>439</v>
      </c>
      <c r="B2518" s="5" t="s">
        <v>415</v>
      </c>
      <c r="C2518" s="5" t="s">
        <v>323</v>
      </c>
      <c r="D2518" s="5" t="s">
        <v>54</v>
      </c>
      <c r="E2518" s="5" t="s">
        <v>24</v>
      </c>
      <c r="F2518" s="6">
        <v>45838</v>
      </c>
      <c r="G2518" s="5">
        <v>100</v>
      </c>
      <c r="H2518" s="10">
        <v>100</v>
      </c>
      <c r="I2518" s="15">
        <f>IFERROR(IF((H2519/G2519)&gt;1.3,1.3,H2519/G2519),"")</f>
        <v>0.65714285714285714</v>
      </c>
      <c r="J2518" s="15">
        <f>IFERROR(IF((H2519/G2519)&gt;H2519/G2519,1.3,H2519/G2519),"")</f>
        <v>0.65714285714285714</v>
      </c>
      <c r="K2518" s="5" t="s">
        <v>25</v>
      </c>
      <c r="L2518" s="5" t="s">
        <v>25</v>
      </c>
      <c r="M2518" s="5">
        <f t="shared" si="331"/>
        <v>2025</v>
      </c>
      <c r="N2518" s="5" t="str">
        <f t="shared" si="332"/>
        <v>Enero</v>
      </c>
      <c r="O2518" s="6" t="str">
        <f t="shared" si="333"/>
        <v>2025-1</v>
      </c>
      <c r="P2518" s="16">
        <v>0</v>
      </c>
      <c r="Q2518" s="16">
        <v>0</v>
      </c>
      <c r="R2518" s="5">
        <v>0</v>
      </c>
      <c r="S2518" s="5" t="s">
        <v>29</v>
      </c>
      <c r="T2518" s="5" t="str">
        <f t="shared" si="328"/>
        <v>436-2025-01-31</v>
      </c>
    </row>
    <row r="2519" spans="1:20" x14ac:dyDescent="0.3">
      <c r="A2519" s="25">
        <v>436</v>
      </c>
      <c r="B2519" s="5" t="s">
        <v>130</v>
      </c>
      <c r="C2519" s="5" t="s">
        <v>101</v>
      </c>
      <c r="D2519" s="5" t="s">
        <v>23</v>
      </c>
      <c r="E2519" s="5" t="s">
        <v>62</v>
      </c>
      <c r="F2519" s="6">
        <v>45688</v>
      </c>
      <c r="G2519" s="5">
        <v>14</v>
      </c>
      <c r="H2519" s="10">
        <v>9.1999999999999993</v>
      </c>
      <c r="I2519" s="15">
        <f t="shared" ref="I2519:I2526" si="334">IFERROR(IF((G2520/H2520)&gt;1.3,1.3,G2520/H2520),"")</f>
        <v>1.3</v>
      </c>
      <c r="J2519" s="8">
        <f t="shared" ref="J2519:J2526" si="335">IFERROR(G2520/H2520,"")</f>
        <v>4.1916167664670656</v>
      </c>
      <c r="K2519" s="5" t="s">
        <v>63</v>
      </c>
      <c r="L2519" s="5" t="s">
        <v>63</v>
      </c>
      <c r="M2519" s="5">
        <f t="shared" si="331"/>
        <v>2025</v>
      </c>
      <c r="N2519" s="5" t="str">
        <f t="shared" si="332"/>
        <v>Febrero</v>
      </c>
      <c r="O2519" s="6" t="str">
        <f t="shared" si="333"/>
        <v>2025-1</v>
      </c>
      <c r="P2519" s="16">
        <v>0</v>
      </c>
      <c r="Q2519" s="16">
        <v>0</v>
      </c>
      <c r="R2519" s="5">
        <v>0</v>
      </c>
      <c r="S2519" s="5" t="s">
        <v>29</v>
      </c>
      <c r="T2519" s="5" t="str">
        <f t="shared" si="328"/>
        <v>436-2025-02-28</v>
      </c>
    </row>
    <row r="2520" spans="1:20" x14ac:dyDescent="0.3">
      <c r="A2520" s="25">
        <v>436</v>
      </c>
      <c r="B2520" s="5" t="s">
        <v>130</v>
      </c>
      <c r="C2520" s="5" t="s">
        <v>101</v>
      </c>
      <c r="D2520" s="5" t="s">
        <v>23</v>
      </c>
      <c r="E2520" s="5" t="s">
        <v>62</v>
      </c>
      <c r="F2520" s="6">
        <v>45716</v>
      </c>
      <c r="G2520" s="5">
        <v>14</v>
      </c>
      <c r="H2520" s="10">
        <v>3.34</v>
      </c>
      <c r="I2520" s="15">
        <f t="shared" si="334"/>
        <v>1.3</v>
      </c>
      <c r="J2520" s="8">
        <f t="shared" si="335"/>
        <v>1.3207547169811322</v>
      </c>
      <c r="K2520" s="5" t="s">
        <v>63</v>
      </c>
      <c r="L2520" s="5" t="s">
        <v>63</v>
      </c>
      <c r="M2520" s="5">
        <f t="shared" si="331"/>
        <v>2025</v>
      </c>
      <c r="N2520" s="5" t="str">
        <f t="shared" si="332"/>
        <v>Marzo</v>
      </c>
      <c r="O2520" s="6" t="str">
        <f t="shared" si="333"/>
        <v>2025-1</v>
      </c>
      <c r="P2520" s="16">
        <v>0</v>
      </c>
      <c r="Q2520" s="16">
        <v>0</v>
      </c>
      <c r="R2520" s="5">
        <v>0</v>
      </c>
      <c r="S2520" s="5" t="s">
        <v>29</v>
      </c>
      <c r="T2520" s="5" t="str">
        <f t="shared" si="328"/>
        <v>436-2025-03-31</v>
      </c>
    </row>
    <row r="2521" spans="1:20" x14ac:dyDescent="0.3">
      <c r="A2521" s="25">
        <v>436</v>
      </c>
      <c r="B2521" s="5" t="s">
        <v>130</v>
      </c>
      <c r="C2521" s="5" t="s">
        <v>101</v>
      </c>
      <c r="D2521" s="5" t="s">
        <v>23</v>
      </c>
      <c r="E2521" s="5" t="s">
        <v>62</v>
      </c>
      <c r="F2521" s="6">
        <v>45747</v>
      </c>
      <c r="G2521" s="5">
        <v>14</v>
      </c>
      <c r="H2521" s="10">
        <v>10.6</v>
      </c>
      <c r="I2521" s="15">
        <f t="shared" si="334"/>
        <v>1.3</v>
      </c>
      <c r="J2521" s="8">
        <f t="shared" si="335"/>
        <v>2.1875</v>
      </c>
      <c r="K2521" s="5" t="s">
        <v>63</v>
      </c>
      <c r="L2521" s="5" t="s">
        <v>63</v>
      </c>
      <c r="M2521" s="5">
        <f t="shared" si="331"/>
        <v>2025</v>
      </c>
      <c r="N2521" s="5" t="str">
        <f t="shared" si="332"/>
        <v>Abril</v>
      </c>
      <c r="O2521" s="6" t="str">
        <f t="shared" si="333"/>
        <v>2025-1</v>
      </c>
      <c r="P2521" s="16">
        <v>0</v>
      </c>
      <c r="Q2521" s="16">
        <v>0</v>
      </c>
      <c r="R2521" s="5">
        <v>0</v>
      </c>
      <c r="S2521" s="5" t="s">
        <v>29</v>
      </c>
      <c r="T2521" s="5" t="str">
        <f t="shared" si="328"/>
        <v>436-2025-04-30</v>
      </c>
    </row>
    <row r="2522" spans="1:20" x14ac:dyDescent="0.3">
      <c r="A2522" s="25">
        <v>436</v>
      </c>
      <c r="B2522" s="5" t="s">
        <v>130</v>
      </c>
      <c r="C2522" s="5" t="s">
        <v>101</v>
      </c>
      <c r="D2522" s="5" t="s">
        <v>23</v>
      </c>
      <c r="E2522" s="5" t="s">
        <v>62</v>
      </c>
      <c r="F2522" s="6">
        <v>45777</v>
      </c>
      <c r="G2522" s="5">
        <v>14</v>
      </c>
      <c r="H2522" s="10">
        <v>6.4</v>
      </c>
      <c r="I2522" s="15">
        <f t="shared" si="334"/>
        <v>1.3</v>
      </c>
      <c r="J2522" s="8">
        <f t="shared" si="335"/>
        <v>1.3765978367748279</v>
      </c>
      <c r="K2522" s="5" t="s">
        <v>63</v>
      </c>
      <c r="L2522" s="5" t="s">
        <v>63</v>
      </c>
      <c r="M2522" s="5">
        <f t="shared" si="331"/>
        <v>2025</v>
      </c>
      <c r="N2522" s="5" t="str">
        <f t="shared" si="332"/>
        <v>Mayo</v>
      </c>
      <c r="O2522" s="6" t="str">
        <f t="shared" si="333"/>
        <v>2025-1</v>
      </c>
      <c r="P2522" s="16">
        <v>0</v>
      </c>
      <c r="Q2522" s="16">
        <v>0</v>
      </c>
      <c r="R2522" s="5">
        <v>0</v>
      </c>
      <c r="S2522" s="5" t="s">
        <v>29</v>
      </c>
      <c r="T2522" s="5" t="str">
        <f t="shared" si="328"/>
        <v>436-2025-05-31</v>
      </c>
    </row>
    <row r="2523" spans="1:20" x14ac:dyDescent="0.3">
      <c r="A2523" s="25">
        <v>436</v>
      </c>
      <c r="B2523" s="5" t="s">
        <v>130</v>
      </c>
      <c r="C2523" s="5" t="s">
        <v>101</v>
      </c>
      <c r="D2523" s="5" t="s">
        <v>23</v>
      </c>
      <c r="E2523" s="5" t="s">
        <v>62</v>
      </c>
      <c r="F2523" s="6">
        <v>45808</v>
      </c>
      <c r="G2523" s="5">
        <v>14</v>
      </c>
      <c r="H2523" s="10">
        <v>10.17</v>
      </c>
      <c r="I2523" s="15">
        <f t="shared" si="334"/>
        <v>1.173512154233026</v>
      </c>
      <c r="J2523" s="8">
        <f t="shared" si="335"/>
        <v>1.173512154233026</v>
      </c>
      <c r="K2523" s="5" t="s">
        <v>63</v>
      </c>
      <c r="L2523" s="5" t="s">
        <v>63</v>
      </c>
      <c r="M2523" s="5">
        <f t="shared" si="331"/>
        <v>2025</v>
      </c>
      <c r="N2523" s="5" t="str">
        <f t="shared" si="332"/>
        <v>Junio</v>
      </c>
      <c r="O2523" s="6" t="str">
        <f t="shared" si="333"/>
        <v>2025-2</v>
      </c>
      <c r="P2523" s="16">
        <v>0</v>
      </c>
      <c r="Q2523" s="16">
        <v>0</v>
      </c>
      <c r="R2523" s="5">
        <v>0</v>
      </c>
      <c r="S2523" s="5" t="s">
        <v>29</v>
      </c>
      <c r="T2523" s="5" t="str">
        <f t="shared" si="328"/>
        <v>436-2025-06-30</v>
      </c>
    </row>
    <row r="2524" spans="1:20" x14ac:dyDescent="0.3">
      <c r="A2524" s="25">
        <v>436</v>
      </c>
      <c r="B2524" s="5" t="s">
        <v>130</v>
      </c>
      <c r="C2524" s="5" t="s">
        <v>101</v>
      </c>
      <c r="D2524" s="5" t="s">
        <v>23</v>
      </c>
      <c r="E2524" s="5" t="s">
        <v>62</v>
      </c>
      <c r="F2524" s="6">
        <v>45838</v>
      </c>
      <c r="G2524" s="5">
        <v>14</v>
      </c>
      <c r="H2524" s="10">
        <v>11.93</v>
      </c>
      <c r="I2524" s="15">
        <f t="shared" si="334"/>
        <v>1.0439970171513795</v>
      </c>
      <c r="J2524" s="8">
        <f t="shared" si="335"/>
        <v>1.0439970171513795</v>
      </c>
      <c r="K2524" s="5" t="s">
        <v>63</v>
      </c>
      <c r="L2524" s="5" t="s">
        <v>63</v>
      </c>
      <c r="M2524" s="5">
        <f t="shared" si="331"/>
        <v>2025</v>
      </c>
      <c r="N2524" s="5" t="str">
        <f t="shared" si="332"/>
        <v>Julio</v>
      </c>
      <c r="O2524" s="6" t="str">
        <f t="shared" si="333"/>
        <v>2025-2</v>
      </c>
      <c r="P2524" s="16">
        <v>0</v>
      </c>
      <c r="Q2524" s="16">
        <v>0</v>
      </c>
      <c r="R2524" s="5">
        <v>0</v>
      </c>
      <c r="S2524" s="5" t="s">
        <v>29</v>
      </c>
      <c r="T2524" s="5" t="str">
        <f t="shared" si="328"/>
        <v>436-2025-07-31</v>
      </c>
    </row>
    <row r="2525" spans="1:20" x14ac:dyDescent="0.3">
      <c r="A2525" s="25">
        <v>436</v>
      </c>
      <c r="B2525" s="5" t="s">
        <v>130</v>
      </c>
      <c r="C2525" s="5" t="s">
        <v>101</v>
      </c>
      <c r="D2525" s="5" t="s">
        <v>23</v>
      </c>
      <c r="E2525" s="5" t="s">
        <v>62</v>
      </c>
      <c r="F2525" s="6">
        <v>45869</v>
      </c>
      <c r="G2525" s="5">
        <v>14</v>
      </c>
      <c r="H2525" s="10">
        <v>13.41</v>
      </c>
      <c r="I2525" s="15">
        <f t="shared" si="334"/>
        <v>0.98800282286520824</v>
      </c>
      <c r="J2525" s="8">
        <f t="shared" si="335"/>
        <v>0.98800282286520824</v>
      </c>
      <c r="K2525" s="5" t="s">
        <v>63</v>
      </c>
      <c r="L2525" s="5" t="s">
        <v>63</v>
      </c>
      <c r="M2525" s="5">
        <f t="shared" si="331"/>
        <v>2025</v>
      </c>
      <c r="N2525" s="5" t="str">
        <f t="shared" si="332"/>
        <v>Agosto</v>
      </c>
      <c r="O2525" s="6" t="str">
        <f t="shared" si="333"/>
        <v>2025-1</v>
      </c>
      <c r="P2525" s="16">
        <v>0</v>
      </c>
      <c r="Q2525" s="16">
        <v>0</v>
      </c>
      <c r="R2525" s="5">
        <v>0</v>
      </c>
      <c r="S2525" s="5" t="s">
        <v>29</v>
      </c>
      <c r="T2525" s="5" t="str">
        <f t="shared" si="328"/>
        <v>436-2025-08-31</v>
      </c>
    </row>
    <row r="2526" spans="1:20" x14ac:dyDescent="0.3">
      <c r="A2526" s="25">
        <v>436</v>
      </c>
      <c r="B2526" s="5" t="s">
        <v>130</v>
      </c>
      <c r="C2526" s="5" t="s">
        <v>101</v>
      </c>
      <c r="D2526" s="5" t="s">
        <v>23</v>
      </c>
      <c r="E2526" s="5" t="s">
        <v>62</v>
      </c>
      <c r="F2526" s="6">
        <v>45900</v>
      </c>
      <c r="G2526" s="5">
        <v>14</v>
      </c>
      <c r="H2526" s="10">
        <v>14.17</v>
      </c>
      <c r="I2526" s="15">
        <f t="shared" si="334"/>
        <v>1.0406910188365075</v>
      </c>
      <c r="J2526" s="8">
        <f t="shared" si="335"/>
        <v>1.0406910188365075</v>
      </c>
      <c r="K2526" s="5" t="s">
        <v>63</v>
      </c>
      <c r="L2526" s="5" t="s">
        <v>63</v>
      </c>
      <c r="M2526" s="5">
        <f t="shared" si="331"/>
        <v>2025</v>
      </c>
      <c r="N2526" s="5" t="str">
        <f t="shared" si="332"/>
        <v>Junio</v>
      </c>
      <c r="O2526" s="6" t="str">
        <f t="shared" si="333"/>
        <v>2025-1</v>
      </c>
      <c r="P2526" s="16">
        <v>0</v>
      </c>
      <c r="Q2526" s="16">
        <v>0</v>
      </c>
      <c r="R2526" s="5">
        <v>0</v>
      </c>
      <c r="S2526" s="5" t="s">
        <v>29</v>
      </c>
      <c r="T2526" s="5" t="str">
        <f t="shared" si="328"/>
        <v>435-2025-06-30</v>
      </c>
    </row>
    <row r="2527" spans="1:20" x14ac:dyDescent="0.3">
      <c r="A2527" s="25">
        <v>435</v>
      </c>
      <c r="B2527" s="5" t="s">
        <v>412</v>
      </c>
      <c r="C2527" s="5" t="s">
        <v>98</v>
      </c>
      <c r="D2527" s="5" t="s">
        <v>54</v>
      </c>
      <c r="E2527" s="5" t="s">
        <v>24</v>
      </c>
      <c r="F2527" s="6">
        <v>45838</v>
      </c>
      <c r="G2527" s="5">
        <v>100</v>
      </c>
      <c r="H2527" s="10">
        <v>96.09</v>
      </c>
      <c r="I2527" s="15">
        <f>IFERROR(IF((H2528/G2528)&gt;1.3,1.3,H2528/G2528),"")</f>
        <v>1.3</v>
      </c>
      <c r="J2527" s="15">
        <f>IFERROR(IF((H2528/G2528)&gt;H2528/G2528,1.3,H2528/G2528),"")</f>
        <v>3.62825</v>
      </c>
      <c r="K2527" s="5" t="s">
        <v>25</v>
      </c>
      <c r="L2527" s="5" t="s">
        <v>25</v>
      </c>
      <c r="M2527" s="5">
        <f t="shared" si="331"/>
        <v>2025</v>
      </c>
      <c r="N2527" s="5" t="str">
        <f t="shared" si="332"/>
        <v>Enero</v>
      </c>
      <c r="O2527" s="6" t="str">
        <f t="shared" si="333"/>
        <v>2025-1</v>
      </c>
      <c r="P2527" s="16">
        <v>2</v>
      </c>
      <c r="Q2527" s="16">
        <v>2</v>
      </c>
      <c r="R2527" s="5">
        <v>0</v>
      </c>
      <c r="S2527" s="5" t="s">
        <v>34</v>
      </c>
      <c r="T2527" s="5" t="str">
        <f t="shared" si="328"/>
        <v>434-2025-01-31</v>
      </c>
    </row>
    <row r="2528" spans="1:20" x14ac:dyDescent="0.3">
      <c r="A2528" s="25">
        <v>434</v>
      </c>
      <c r="B2528" s="5" t="s">
        <v>411</v>
      </c>
      <c r="C2528" s="5" t="s">
        <v>98</v>
      </c>
      <c r="D2528" s="5" t="s">
        <v>23</v>
      </c>
      <c r="E2528" s="5" t="s">
        <v>62</v>
      </c>
      <c r="F2528" s="6">
        <v>45688</v>
      </c>
      <c r="G2528" s="5">
        <v>200</v>
      </c>
      <c r="H2528" s="10">
        <v>725.65</v>
      </c>
      <c r="I2528" s="15">
        <f t="shared" ref="I2528:I2534" si="336">IF(H2529&lt;G2529,1,IF(H2529&gt;G2529,0,G2529/H2529))</f>
        <v>1</v>
      </c>
      <c r="J2528" s="8">
        <f t="shared" ref="J2528:J2534" si="337">IF(H2529&lt;G2529,1,IF(H2529&gt;G2529,0,G2529/H2529))</f>
        <v>1</v>
      </c>
      <c r="K2528" s="5" t="s">
        <v>153</v>
      </c>
      <c r="L2528" s="5" t="s">
        <v>153</v>
      </c>
      <c r="M2528" s="5">
        <f t="shared" si="331"/>
        <v>2025</v>
      </c>
      <c r="N2528" s="5" t="str">
        <f t="shared" si="332"/>
        <v>Febrero</v>
      </c>
      <c r="O2528" s="6" t="str">
        <f t="shared" si="333"/>
        <v>2025-1</v>
      </c>
      <c r="P2528" s="16">
        <v>0</v>
      </c>
      <c r="Q2528" s="16">
        <v>1</v>
      </c>
      <c r="R2528" s="5">
        <v>0</v>
      </c>
      <c r="S2528" s="5" t="s">
        <v>34</v>
      </c>
      <c r="T2528" s="5" t="str">
        <f t="shared" si="328"/>
        <v>434-2025-02-28</v>
      </c>
    </row>
    <row r="2529" spans="1:20" x14ac:dyDescent="0.3">
      <c r="A2529" s="25">
        <v>434</v>
      </c>
      <c r="B2529" s="5" t="s">
        <v>411</v>
      </c>
      <c r="C2529" s="5" t="s">
        <v>98</v>
      </c>
      <c r="D2529" s="5" t="s">
        <v>23</v>
      </c>
      <c r="E2529" s="5" t="s">
        <v>62</v>
      </c>
      <c r="F2529" s="6">
        <v>45716</v>
      </c>
      <c r="G2529" s="5">
        <v>200</v>
      </c>
      <c r="H2529" s="10">
        <v>58.21</v>
      </c>
      <c r="I2529" s="15">
        <f t="shared" si="336"/>
        <v>1</v>
      </c>
      <c r="J2529" s="8">
        <f t="shared" si="337"/>
        <v>1</v>
      </c>
      <c r="K2529" s="5" t="s">
        <v>153</v>
      </c>
      <c r="L2529" s="5" t="s">
        <v>153</v>
      </c>
      <c r="M2529" s="5">
        <f t="shared" si="331"/>
        <v>2025</v>
      </c>
      <c r="N2529" s="5" t="str">
        <f t="shared" si="332"/>
        <v>Marzo</v>
      </c>
      <c r="O2529" s="6" t="str">
        <f t="shared" si="333"/>
        <v>2025-1</v>
      </c>
      <c r="P2529" s="16">
        <v>0</v>
      </c>
      <c r="Q2529" s="16">
        <v>1</v>
      </c>
      <c r="R2529" s="5">
        <v>0</v>
      </c>
      <c r="S2529" s="5" t="s">
        <v>34</v>
      </c>
      <c r="T2529" s="5" t="str">
        <f t="shared" si="328"/>
        <v>434-2025-03-31</v>
      </c>
    </row>
    <row r="2530" spans="1:20" x14ac:dyDescent="0.3">
      <c r="A2530" s="25">
        <v>434</v>
      </c>
      <c r="B2530" s="5" t="s">
        <v>411</v>
      </c>
      <c r="C2530" s="5" t="s">
        <v>98</v>
      </c>
      <c r="D2530" s="5" t="s">
        <v>23</v>
      </c>
      <c r="E2530" s="5" t="s">
        <v>62</v>
      </c>
      <c r="F2530" s="6">
        <v>45747</v>
      </c>
      <c r="G2530" s="5">
        <v>200</v>
      </c>
      <c r="H2530" s="10">
        <v>49.83</v>
      </c>
      <c r="I2530" s="15">
        <f t="shared" si="336"/>
        <v>1</v>
      </c>
      <c r="J2530" s="8">
        <f t="shared" si="337"/>
        <v>1</v>
      </c>
      <c r="K2530" s="5" t="s">
        <v>153</v>
      </c>
      <c r="L2530" s="5" t="s">
        <v>153</v>
      </c>
      <c r="M2530" s="5">
        <f t="shared" si="331"/>
        <v>2025</v>
      </c>
      <c r="N2530" s="5" t="str">
        <f t="shared" si="332"/>
        <v>Abril</v>
      </c>
      <c r="O2530" s="6" t="str">
        <f t="shared" si="333"/>
        <v>2025-1</v>
      </c>
      <c r="P2530" s="16">
        <v>0</v>
      </c>
      <c r="Q2530" s="16">
        <v>1</v>
      </c>
      <c r="R2530" s="5">
        <v>0</v>
      </c>
      <c r="S2530" s="5" t="s">
        <v>34</v>
      </c>
      <c r="T2530" s="5" t="str">
        <f t="shared" si="328"/>
        <v>434-2025-04-30</v>
      </c>
    </row>
    <row r="2531" spans="1:20" x14ac:dyDescent="0.3">
      <c r="A2531" s="25">
        <v>434</v>
      </c>
      <c r="B2531" s="5" t="s">
        <v>411</v>
      </c>
      <c r="C2531" s="5" t="s">
        <v>98</v>
      </c>
      <c r="D2531" s="5" t="s">
        <v>23</v>
      </c>
      <c r="E2531" s="5" t="s">
        <v>62</v>
      </c>
      <c r="F2531" s="6">
        <v>45777</v>
      </c>
      <c r="G2531" s="5">
        <v>200</v>
      </c>
      <c r="H2531" s="10">
        <v>91.94</v>
      </c>
      <c r="I2531" s="15">
        <f t="shared" si="336"/>
        <v>1</v>
      </c>
      <c r="J2531" s="8">
        <f t="shared" si="337"/>
        <v>1</v>
      </c>
      <c r="K2531" s="5" t="s">
        <v>153</v>
      </c>
      <c r="L2531" s="5" t="s">
        <v>153</v>
      </c>
      <c r="M2531" s="5">
        <f t="shared" si="331"/>
        <v>2025</v>
      </c>
      <c r="N2531" s="5" t="str">
        <f t="shared" si="332"/>
        <v>Mayo</v>
      </c>
      <c r="O2531" s="6" t="str">
        <f t="shared" si="333"/>
        <v>2025-1</v>
      </c>
      <c r="P2531" s="16">
        <v>0</v>
      </c>
      <c r="Q2531" s="16">
        <v>1</v>
      </c>
      <c r="R2531" s="5">
        <v>0</v>
      </c>
      <c r="S2531" s="5" t="s">
        <v>34</v>
      </c>
      <c r="T2531" s="5" t="str">
        <f t="shared" si="328"/>
        <v>434-2025-05-31</v>
      </c>
    </row>
    <row r="2532" spans="1:20" x14ac:dyDescent="0.3">
      <c r="A2532" s="25">
        <v>434</v>
      </c>
      <c r="B2532" s="5" t="s">
        <v>411</v>
      </c>
      <c r="C2532" s="5" t="s">
        <v>98</v>
      </c>
      <c r="D2532" s="5" t="s">
        <v>23</v>
      </c>
      <c r="E2532" s="5" t="s">
        <v>62</v>
      </c>
      <c r="F2532" s="6">
        <v>45808</v>
      </c>
      <c r="G2532" s="5">
        <v>200</v>
      </c>
      <c r="H2532" s="10">
        <v>47.4</v>
      </c>
      <c r="I2532" s="15">
        <f t="shared" si="336"/>
        <v>1</v>
      </c>
      <c r="J2532" s="8">
        <f t="shared" si="337"/>
        <v>1</v>
      </c>
      <c r="K2532" s="5" t="s">
        <v>153</v>
      </c>
      <c r="L2532" s="5" t="s">
        <v>153</v>
      </c>
      <c r="M2532" s="5">
        <f t="shared" si="331"/>
        <v>2025</v>
      </c>
      <c r="N2532" s="5" t="str">
        <f t="shared" si="332"/>
        <v>Junio</v>
      </c>
      <c r="O2532" s="6" t="str">
        <f t="shared" si="333"/>
        <v>2025-1</v>
      </c>
      <c r="P2532" s="16">
        <v>0</v>
      </c>
      <c r="Q2532" s="16">
        <v>1</v>
      </c>
      <c r="R2532" s="5">
        <v>0</v>
      </c>
      <c r="S2532" s="5" t="s">
        <v>34</v>
      </c>
      <c r="T2532" s="5" t="str">
        <f t="shared" si="328"/>
        <v>434-2025-06-30</v>
      </c>
    </row>
    <row r="2533" spans="1:20" x14ac:dyDescent="0.3">
      <c r="A2533" s="25">
        <v>434</v>
      </c>
      <c r="B2533" s="5" t="s">
        <v>411</v>
      </c>
      <c r="C2533" s="5" t="s">
        <v>98</v>
      </c>
      <c r="D2533" s="5" t="s">
        <v>23</v>
      </c>
      <c r="E2533" s="5" t="s">
        <v>62</v>
      </c>
      <c r="F2533" s="6">
        <v>45838</v>
      </c>
      <c r="G2533" s="5">
        <v>200</v>
      </c>
      <c r="H2533" s="10">
        <v>86.93</v>
      </c>
      <c r="I2533" s="15">
        <f t="shared" si="336"/>
        <v>1</v>
      </c>
      <c r="J2533" s="8">
        <f t="shared" si="337"/>
        <v>1</v>
      </c>
      <c r="K2533" s="5" t="s">
        <v>153</v>
      </c>
      <c r="L2533" s="5" t="s">
        <v>153</v>
      </c>
      <c r="M2533" s="5">
        <f t="shared" si="331"/>
        <v>2025</v>
      </c>
      <c r="N2533" s="5" t="str">
        <f t="shared" si="332"/>
        <v>Junio</v>
      </c>
      <c r="O2533" s="6" t="str">
        <f t="shared" si="333"/>
        <v>2025-1</v>
      </c>
      <c r="P2533" s="16">
        <v>0</v>
      </c>
      <c r="Q2533" s="16">
        <v>1</v>
      </c>
      <c r="R2533" s="5">
        <v>0</v>
      </c>
      <c r="S2533" s="5" t="s">
        <v>34</v>
      </c>
      <c r="T2533" s="5" t="str">
        <f t="shared" si="328"/>
        <v>433-2025-06-30</v>
      </c>
    </row>
    <row r="2534" spans="1:20" x14ac:dyDescent="0.3">
      <c r="A2534" s="25">
        <v>433</v>
      </c>
      <c r="B2534" s="5" t="s">
        <v>410</v>
      </c>
      <c r="C2534" s="5" t="s">
        <v>98</v>
      </c>
      <c r="D2534" s="5" t="s">
        <v>54</v>
      </c>
      <c r="E2534" s="5" t="s">
        <v>62</v>
      </c>
      <c r="F2534" s="6">
        <v>45838</v>
      </c>
      <c r="G2534" s="5">
        <v>0.05</v>
      </c>
      <c r="H2534" s="10">
        <v>0.02</v>
      </c>
      <c r="I2534" s="8">
        <f t="shared" si="336"/>
        <v>0</v>
      </c>
      <c r="J2534" s="8">
        <f t="shared" si="337"/>
        <v>0</v>
      </c>
      <c r="K2534" s="5" t="s">
        <v>91</v>
      </c>
      <c r="L2534" s="5" t="s">
        <v>91</v>
      </c>
      <c r="M2534" s="5">
        <f t="shared" si="331"/>
        <v>2025</v>
      </c>
      <c r="N2534" s="5" t="str">
        <f t="shared" si="332"/>
        <v>Junio</v>
      </c>
      <c r="O2534" s="6" t="str">
        <f t="shared" si="333"/>
        <v>2025-1</v>
      </c>
      <c r="P2534" s="16">
        <v>2</v>
      </c>
      <c r="Q2534" s="16">
        <v>2</v>
      </c>
      <c r="R2534" s="5">
        <v>0</v>
      </c>
      <c r="S2534" s="5" t="s">
        <v>34</v>
      </c>
      <c r="T2534" s="5" t="str">
        <f t="shared" si="328"/>
        <v>430-2025-06-30</v>
      </c>
    </row>
    <row r="2535" spans="1:20" x14ac:dyDescent="0.3">
      <c r="A2535" s="25">
        <v>430</v>
      </c>
      <c r="B2535" s="5" t="s">
        <v>407</v>
      </c>
      <c r="C2535" s="5" t="s">
        <v>94</v>
      </c>
      <c r="D2535" s="5" t="s">
        <v>54</v>
      </c>
      <c r="E2535" s="5" t="s">
        <v>24</v>
      </c>
      <c r="F2535" s="6">
        <v>45838</v>
      </c>
      <c r="G2535" s="5">
        <v>95</v>
      </c>
      <c r="H2535" s="10">
        <v>110.79</v>
      </c>
      <c r="I2535" s="15">
        <f>IFERROR(IF((H2536/G2536)&gt;1.3,1.3,H2536/G2536),"")</f>
        <v>0.77631578947368418</v>
      </c>
      <c r="J2535" s="15">
        <f>IFERROR(IF((H2536/G2536)&gt;H2536/G2536,1.3,H2536/G2536),"")</f>
        <v>0.77631578947368418</v>
      </c>
      <c r="K2535" s="5" t="s">
        <v>25</v>
      </c>
      <c r="L2535" s="5" t="s">
        <v>25</v>
      </c>
      <c r="M2535" s="5">
        <f t="shared" si="331"/>
        <v>2025</v>
      </c>
      <c r="N2535" s="5" t="str">
        <f t="shared" si="332"/>
        <v>Junio</v>
      </c>
      <c r="O2535" s="6" t="str">
        <f t="shared" si="333"/>
        <v>2025-1</v>
      </c>
      <c r="P2535" s="16">
        <v>0</v>
      </c>
      <c r="Q2535" s="16">
        <v>0</v>
      </c>
      <c r="R2535" s="5">
        <v>0</v>
      </c>
      <c r="S2535" s="5" t="s">
        <v>34</v>
      </c>
      <c r="T2535" s="5" t="str">
        <f t="shared" si="328"/>
        <v>429-2025-06-30</v>
      </c>
    </row>
    <row r="2536" spans="1:20" x14ac:dyDescent="0.3">
      <c r="A2536" s="25">
        <v>429</v>
      </c>
      <c r="B2536" s="5" t="s">
        <v>406</v>
      </c>
      <c r="C2536" s="5" t="s">
        <v>98</v>
      </c>
      <c r="D2536" s="5" t="s">
        <v>54</v>
      </c>
      <c r="E2536" s="5" t="s">
        <v>62</v>
      </c>
      <c r="F2536" s="6">
        <v>45838</v>
      </c>
      <c r="G2536" s="5">
        <v>0.76</v>
      </c>
      <c r="H2536" s="10">
        <v>0.59</v>
      </c>
      <c r="I2536" s="8">
        <f>IF(H2537&lt;G2537,1,IF(H2537&gt;G2537,0,G2537/H2537))</f>
        <v>1</v>
      </c>
      <c r="J2536" s="8">
        <f>IF(H2537&lt;G2537,1,IF(H2537&gt;G2537,0,G2537/H2537))</f>
        <v>1</v>
      </c>
      <c r="K2536" s="5" t="s">
        <v>91</v>
      </c>
      <c r="L2536" s="5" t="s">
        <v>91</v>
      </c>
      <c r="M2536" s="5">
        <f t="shared" si="331"/>
        <v>2025</v>
      </c>
      <c r="N2536" s="5" t="str">
        <f t="shared" si="332"/>
        <v>Junio</v>
      </c>
      <c r="O2536" s="6" t="str">
        <f t="shared" si="333"/>
        <v>2025-1</v>
      </c>
      <c r="P2536" s="16">
        <v>1</v>
      </c>
      <c r="Q2536" s="16">
        <v>1</v>
      </c>
      <c r="R2536" s="5">
        <v>0</v>
      </c>
      <c r="S2536" s="5" t="s">
        <v>34</v>
      </c>
      <c r="T2536" s="5" t="str">
        <f t="shared" si="328"/>
        <v>428-2025-06-30</v>
      </c>
    </row>
    <row r="2537" spans="1:20" x14ac:dyDescent="0.3">
      <c r="A2537" s="25">
        <v>428</v>
      </c>
      <c r="B2537" s="5" t="s">
        <v>405</v>
      </c>
      <c r="C2537" s="5" t="s">
        <v>98</v>
      </c>
      <c r="D2537" s="5" t="s">
        <v>54</v>
      </c>
      <c r="E2537" s="5" t="s">
        <v>62</v>
      </c>
      <c r="F2537" s="6">
        <v>45838</v>
      </c>
      <c r="G2537" s="5">
        <v>20</v>
      </c>
      <c r="H2537" s="10">
        <v>15.12</v>
      </c>
      <c r="I2537" s="8">
        <f>IF(H2538&lt;=G2538,1,IF(H2538&gt;G2538,0,G2538/H2538))</f>
        <v>1</v>
      </c>
      <c r="J2537" s="8">
        <f>IF(H2538&lt;=G2538,1,IF(H2538&gt;G2538,0,G2538/H2538))</f>
        <v>1</v>
      </c>
      <c r="K2537" s="5" t="s">
        <v>158</v>
      </c>
      <c r="L2537" s="5" t="s">
        <v>158</v>
      </c>
      <c r="M2537" s="5">
        <f t="shared" si="331"/>
        <v>2025</v>
      </c>
      <c r="N2537" s="5" t="str">
        <f t="shared" si="332"/>
        <v>Junio</v>
      </c>
      <c r="O2537" s="6" t="str">
        <f t="shared" si="333"/>
        <v>2024-2</v>
      </c>
      <c r="P2537" s="16">
        <v>0</v>
      </c>
      <c r="Q2537" s="16">
        <v>1</v>
      </c>
      <c r="R2537" s="5">
        <v>0</v>
      </c>
      <c r="S2537" s="5" t="s">
        <v>34</v>
      </c>
      <c r="T2537" s="5" t="str">
        <f t="shared" si="328"/>
        <v>427-2025-06-30</v>
      </c>
    </row>
    <row r="2538" spans="1:20" x14ac:dyDescent="0.3">
      <c r="A2538" s="25">
        <v>427</v>
      </c>
      <c r="B2538" s="5" t="s">
        <v>404</v>
      </c>
      <c r="C2538" s="5" t="s">
        <v>98</v>
      </c>
      <c r="D2538" s="5" t="s">
        <v>54</v>
      </c>
      <c r="E2538" s="5" t="s">
        <v>62</v>
      </c>
      <c r="F2538" s="6">
        <v>45838</v>
      </c>
      <c r="G2538" s="5">
        <v>0.2</v>
      </c>
      <c r="H2538" s="10">
        <v>0.14000000000000001</v>
      </c>
      <c r="I2538" s="8">
        <f>IF(H2539&lt;=G2539,1,IF(H2539&gt;G2539,0,G2539/H2539))</f>
        <v>0</v>
      </c>
      <c r="J2538" s="8">
        <f>IF(H2539&lt;=G2539,1,IF(H2539&gt;G2539,0,G2539/H2539))</f>
        <v>0</v>
      </c>
      <c r="K2538" s="5" t="s">
        <v>91</v>
      </c>
      <c r="L2538" s="5" t="s">
        <v>91</v>
      </c>
      <c r="M2538" s="5">
        <f t="shared" si="331"/>
        <v>2024</v>
      </c>
      <c r="N2538" s="5" t="str">
        <f t="shared" si="332"/>
        <v>Diciembre</v>
      </c>
      <c r="O2538" s="6" t="str">
        <f t="shared" si="333"/>
        <v>2024-2</v>
      </c>
      <c r="P2538" s="16">
        <v>1</v>
      </c>
      <c r="Q2538" s="16">
        <v>2</v>
      </c>
      <c r="R2538" s="5">
        <v>0</v>
      </c>
      <c r="S2538" s="5" t="s">
        <v>34</v>
      </c>
      <c r="T2538" s="5" t="str">
        <f t="shared" si="328"/>
        <v>386.1-2024-12-31</v>
      </c>
    </row>
    <row r="2539" spans="1:20" x14ac:dyDescent="0.3">
      <c r="A2539" s="25" t="s">
        <v>527</v>
      </c>
      <c r="B2539" s="23" t="s">
        <v>528</v>
      </c>
      <c r="C2539" s="5" t="s">
        <v>351</v>
      </c>
      <c r="D2539" s="5" t="s">
        <v>54</v>
      </c>
      <c r="E2539" s="5" t="s">
        <v>24</v>
      </c>
      <c r="F2539" s="6">
        <v>45657</v>
      </c>
      <c r="G2539" s="11">
        <v>3424.207396199999</v>
      </c>
      <c r="H2539" s="9">
        <v>4694.2130900000002</v>
      </c>
      <c r="I2539" s="15">
        <f t="shared" ref="I2539:I2544" si="338">IFERROR(IF((H2540/G2540)&gt;1.3,1.3,H2540/G2540),"")</f>
        <v>0.54086603411912804</v>
      </c>
      <c r="J2539" s="15">
        <f t="shared" ref="J2539:J2544" si="339">IFERROR(IF((H2540/G2540)&gt;H2540/G2540,1.3,H2540/G2540),"")</f>
        <v>0.54086603411912804</v>
      </c>
      <c r="K2539" s="5" t="s">
        <v>103</v>
      </c>
      <c r="L2539" s="5" t="s">
        <v>103</v>
      </c>
      <c r="M2539" s="5">
        <f t="shared" si="331"/>
        <v>2024</v>
      </c>
      <c r="N2539" s="5" t="str">
        <f t="shared" si="332"/>
        <v>Diciembre</v>
      </c>
      <c r="O2539" s="6" t="str">
        <f t="shared" si="333"/>
        <v>2024-2</v>
      </c>
      <c r="P2539" s="16">
        <v>0</v>
      </c>
      <c r="Q2539" s="16">
        <v>0</v>
      </c>
      <c r="R2539" s="5">
        <v>1</v>
      </c>
      <c r="S2539" s="5" t="s">
        <v>47</v>
      </c>
      <c r="T2539" s="5" t="str">
        <f t="shared" si="328"/>
        <v>386.2-2024-12-31</v>
      </c>
    </row>
    <row r="2540" spans="1:20" x14ac:dyDescent="0.3">
      <c r="A2540" s="25" t="s">
        <v>529</v>
      </c>
      <c r="B2540" s="23" t="s">
        <v>530</v>
      </c>
      <c r="C2540" s="5" t="s">
        <v>351</v>
      </c>
      <c r="D2540" s="5" t="s">
        <v>54</v>
      </c>
      <c r="E2540" s="5" t="s">
        <v>24</v>
      </c>
      <c r="F2540" s="6">
        <v>45657</v>
      </c>
      <c r="G2540" s="11">
        <v>7711.1257611000001</v>
      </c>
      <c r="H2540" s="9">
        <v>4170.686009</v>
      </c>
      <c r="I2540" s="15">
        <f t="shared" si="338"/>
        <v>1.0013905729387031</v>
      </c>
      <c r="J2540" s="15">
        <f t="shared" si="339"/>
        <v>1.0013905729387031</v>
      </c>
      <c r="K2540" s="5" t="s">
        <v>103</v>
      </c>
      <c r="L2540" s="5" t="s">
        <v>103</v>
      </c>
      <c r="M2540" s="5">
        <f t="shared" si="331"/>
        <v>2024</v>
      </c>
      <c r="N2540" s="5" t="str">
        <f t="shared" si="332"/>
        <v>Diciembre</v>
      </c>
      <c r="O2540" s="6" t="str">
        <f t="shared" si="333"/>
        <v>2025-1</v>
      </c>
      <c r="P2540" s="16">
        <v>0</v>
      </c>
      <c r="Q2540" s="16">
        <v>0</v>
      </c>
      <c r="R2540" s="5">
        <v>1</v>
      </c>
      <c r="S2540" s="5" t="s">
        <v>47</v>
      </c>
      <c r="T2540" s="5" t="str">
        <f t="shared" si="328"/>
        <v>386.3-2024-12-31</v>
      </c>
    </row>
    <row r="2541" spans="1:20" x14ac:dyDescent="0.3">
      <c r="A2541" s="25" t="s">
        <v>531</v>
      </c>
      <c r="B2541" s="23" t="s">
        <v>532</v>
      </c>
      <c r="C2541" s="5" t="s">
        <v>351</v>
      </c>
      <c r="D2541" s="5" t="s">
        <v>54</v>
      </c>
      <c r="E2541" s="5" t="s">
        <v>24</v>
      </c>
      <c r="F2541" s="6">
        <v>45657</v>
      </c>
      <c r="G2541" s="11">
        <v>4372.1599426999992</v>
      </c>
      <c r="H2541" s="9">
        <v>4378.2397499999997</v>
      </c>
      <c r="I2541" s="15">
        <f t="shared" si="338"/>
        <v>1.1565605950419997</v>
      </c>
      <c r="J2541" s="15">
        <f t="shared" si="339"/>
        <v>1.1565605950419997</v>
      </c>
      <c r="K2541" s="5" t="s">
        <v>103</v>
      </c>
      <c r="L2541" s="5" t="s">
        <v>103</v>
      </c>
      <c r="M2541" s="5">
        <f t="shared" si="331"/>
        <v>2025</v>
      </c>
      <c r="N2541" s="5" t="str">
        <f t="shared" si="332"/>
        <v>Junio</v>
      </c>
      <c r="O2541" s="6" t="str">
        <f t="shared" si="333"/>
        <v>2025-1</v>
      </c>
      <c r="P2541" s="16">
        <v>0</v>
      </c>
      <c r="Q2541" s="16">
        <v>0</v>
      </c>
      <c r="R2541" s="5">
        <v>1</v>
      </c>
      <c r="S2541" s="5" t="s">
        <v>47</v>
      </c>
      <c r="T2541" s="5" t="str">
        <f t="shared" si="328"/>
        <v>386.1-2025-06-30</v>
      </c>
    </row>
    <row r="2542" spans="1:20" x14ac:dyDescent="0.3">
      <c r="A2542" s="25" t="s">
        <v>527</v>
      </c>
      <c r="B2542" s="23" t="s">
        <v>528</v>
      </c>
      <c r="C2542" s="5" t="s">
        <v>351</v>
      </c>
      <c r="D2542" s="5" t="s">
        <v>54</v>
      </c>
      <c r="E2542" s="5" t="s">
        <v>24</v>
      </c>
      <c r="F2542" s="6">
        <v>45838</v>
      </c>
      <c r="G2542" s="76">
        <v>1392.56187</v>
      </c>
      <c r="H2542" s="76">
        <v>1610.582185</v>
      </c>
      <c r="I2542" s="15">
        <f t="shared" si="338"/>
        <v>1.2648143452446214</v>
      </c>
      <c r="J2542" s="15">
        <f t="shared" si="339"/>
        <v>1.2648143452446214</v>
      </c>
      <c r="K2542" s="5" t="s">
        <v>103</v>
      </c>
      <c r="L2542" s="5" t="s">
        <v>103</v>
      </c>
      <c r="M2542" s="5">
        <f t="shared" si="331"/>
        <v>2025</v>
      </c>
      <c r="N2542" s="5" t="str">
        <f t="shared" si="332"/>
        <v>Junio</v>
      </c>
      <c r="O2542" s="6" t="str">
        <f t="shared" si="333"/>
        <v>2025-1</v>
      </c>
      <c r="P2542" s="16">
        <v>0</v>
      </c>
      <c r="Q2542" s="16">
        <v>0</v>
      </c>
      <c r="R2542" s="5">
        <v>1</v>
      </c>
      <c r="S2542" s="5" t="s">
        <v>47</v>
      </c>
      <c r="T2542" s="5" t="str">
        <f t="shared" si="328"/>
        <v>386.2-2025-06-30</v>
      </c>
    </row>
    <row r="2543" spans="1:20" x14ac:dyDescent="0.3">
      <c r="A2543" s="25" t="s">
        <v>529</v>
      </c>
      <c r="B2543" s="23" t="s">
        <v>530</v>
      </c>
      <c r="C2543" s="5" t="s">
        <v>351</v>
      </c>
      <c r="D2543" s="5" t="s">
        <v>54</v>
      </c>
      <c r="E2543" s="5" t="s">
        <v>24</v>
      </c>
      <c r="F2543" s="6">
        <v>45838</v>
      </c>
      <c r="G2543" s="76">
        <v>2655.6515559999998</v>
      </c>
      <c r="H2543" s="76">
        <v>3358.9061839999999</v>
      </c>
      <c r="I2543" s="15">
        <f t="shared" si="338"/>
        <v>1.3</v>
      </c>
      <c r="J2543" s="15">
        <f t="shared" si="339"/>
        <v>1.3659466990024263</v>
      </c>
      <c r="K2543" s="5" t="s">
        <v>103</v>
      </c>
      <c r="L2543" s="5" t="s">
        <v>103</v>
      </c>
      <c r="M2543" s="5">
        <f t="shared" si="331"/>
        <v>2025</v>
      </c>
      <c r="N2543" s="5" t="str">
        <f t="shared" si="332"/>
        <v>Junio</v>
      </c>
      <c r="O2543" s="6" t="str">
        <f t="shared" si="333"/>
        <v>2025-1</v>
      </c>
      <c r="P2543" s="16">
        <v>0</v>
      </c>
      <c r="Q2543" s="16">
        <v>0</v>
      </c>
      <c r="R2543" s="5">
        <v>1</v>
      </c>
      <c r="S2543" s="5" t="s">
        <v>47</v>
      </c>
      <c r="T2543" s="5" t="str">
        <f t="shared" si="328"/>
        <v>386.3-2025-06-30</v>
      </c>
    </row>
    <row r="2544" spans="1:20" x14ac:dyDescent="0.3">
      <c r="A2544" s="25" t="s">
        <v>531</v>
      </c>
      <c r="B2544" s="23" t="s">
        <v>532</v>
      </c>
      <c r="C2544" s="5" t="s">
        <v>351</v>
      </c>
      <c r="D2544" s="5" t="s">
        <v>54</v>
      </c>
      <c r="E2544" s="5" t="s">
        <v>24</v>
      </c>
      <c r="F2544" s="6">
        <v>45838</v>
      </c>
      <c r="G2544" s="76">
        <v>2797.6638859999998</v>
      </c>
      <c r="H2544" s="76">
        <v>3821.45975</v>
      </c>
      <c r="I2544" s="15">
        <f t="shared" si="338"/>
        <v>0.6811594202898551</v>
      </c>
      <c r="J2544" s="15">
        <f t="shared" si="339"/>
        <v>0.6811594202898551</v>
      </c>
      <c r="K2544" s="5" t="s">
        <v>103</v>
      </c>
      <c r="L2544" s="5" t="s">
        <v>103</v>
      </c>
      <c r="M2544" s="5">
        <f t="shared" si="331"/>
        <v>2025</v>
      </c>
      <c r="N2544" s="5" t="str">
        <f t="shared" si="332"/>
        <v>Junio</v>
      </c>
      <c r="O2544" s="6" t="str">
        <f t="shared" si="333"/>
        <v>2025-1</v>
      </c>
      <c r="P2544" s="16">
        <v>0</v>
      </c>
      <c r="Q2544" s="16">
        <v>0</v>
      </c>
      <c r="R2544" s="5">
        <v>1</v>
      </c>
      <c r="S2544" s="5" t="s">
        <v>47</v>
      </c>
      <c r="T2544" s="5" t="str">
        <f t="shared" si="328"/>
        <v>Med 15-2025-06-30</v>
      </c>
    </row>
    <row r="2545" spans="1:22" x14ac:dyDescent="0.3">
      <c r="A2545" s="5" t="s">
        <v>712</v>
      </c>
      <c r="B2545" s="23" t="s">
        <v>713</v>
      </c>
      <c r="C2545" s="5" t="s">
        <v>440</v>
      </c>
      <c r="D2545" s="5" t="s">
        <v>54</v>
      </c>
      <c r="E2545" s="5" t="s">
        <v>24</v>
      </c>
      <c r="F2545" s="6">
        <v>45838</v>
      </c>
      <c r="G2545" s="62">
        <v>69</v>
      </c>
      <c r="H2545" s="62">
        <v>47</v>
      </c>
      <c r="I2545" s="101">
        <v>0.6811594202898551</v>
      </c>
      <c r="J2545" s="59">
        <v>0.6811594202898551</v>
      </c>
      <c r="K2545" s="5" t="s">
        <v>25</v>
      </c>
      <c r="L2545" s="5" t="s">
        <v>25</v>
      </c>
      <c r="M2545" s="5">
        <f t="shared" si="331"/>
        <v>2025</v>
      </c>
      <c r="N2545" s="5" t="str">
        <f t="shared" si="332"/>
        <v>Junio</v>
      </c>
      <c r="O2545" s="6" t="str">
        <f t="shared" si="333"/>
        <v>2025-1</v>
      </c>
      <c r="P2545" s="5">
        <v>0</v>
      </c>
      <c r="Q2545" s="5">
        <v>0</v>
      </c>
      <c r="R2545" s="5">
        <v>0</v>
      </c>
      <c r="S2545" s="5" t="s">
        <v>51</v>
      </c>
      <c r="T2545" s="5" t="str">
        <f t="shared" si="328"/>
        <v>Med 1-2025-06-30</v>
      </c>
    </row>
    <row r="2546" spans="1:22" x14ac:dyDescent="0.3">
      <c r="A2546" s="25" t="s">
        <v>694</v>
      </c>
      <c r="B2546" s="5" t="s">
        <v>695</v>
      </c>
      <c r="C2546" s="5" t="s">
        <v>440</v>
      </c>
      <c r="D2546" s="5" t="s">
        <v>54</v>
      </c>
      <c r="E2546" s="5" t="s">
        <v>24</v>
      </c>
      <c r="F2546" s="6">
        <v>45838</v>
      </c>
      <c r="G2546" s="5">
        <v>2677</v>
      </c>
      <c r="H2546" s="5">
        <v>2764</v>
      </c>
      <c r="I2546" s="15">
        <v>1.0324990661187901</v>
      </c>
      <c r="J2546" s="15">
        <v>1.0324990661187901</v>
      </c>
      <c r="K2546" s="5" t="s">
        <v>55</v>
      </c>
      <c r="L2546" s="5" t="s">
        <v>55</v>
      </c>
      <c r="M2546" s="5">
        <f t="shared" si="331"/>
        <v>2025</v>
      </c>
      <c r="N2546" s="5" t="str">
        <f t="shared" si="332"/>
        <v>Junio</v>
      </c>
      <c r="O2546" s="6" t="str">
        <f t="shared" si="333"/>
        <v>2025-1</v>
      </c>
      <c r="P2546" s="5">
        <v>0</v>
      </c>
      <c r="Q2546" s="5">
        <v>0</v>
      </c>
      <c r="R2546" s="5">
        <v>0</v>
      </c>
      <c r="S2546" s="5" t="s">
        <v>51</v>
      </c>
      <c r="T2546" s="5" t="str">
        <f t="shared" si="328"/>
        <v>Med 1.3-2025-06-30</v>
      </c>
    </row>
    <row r="2547" spans="1:22" x14ac:dyDescent="0.3">
      <c r="A2547" s="25" t="s">
        <v>700</v>
      </c>
      <c r="B2547" s="5" t="s">
        <v>701</v>
      </c>
      <c r="C2547" s="5" t="s">
        <v>440</v>
      </c>
      <c r="D2547" s="5" t="s">
        <v>54</v>
      </c>
      <c r="E2547" s="5" t="s">
        <v>24</v>
      </c>
      <c r="F2547" s="6">
        <v>45838</v>
      </c>
      <c r="G2547" s="5">
        <v>582</v>
      </c>
      <c r="H2547" s="5">
        <v>562</v>
      </c>
      <c r="I2547" s="15">
        <v>0.96563573883161513</v>
      </c>
      <c r="J2547" s="15">
        <v>0.96563573883161513</v>
      </c>
      <c r="K2547" s="5" t="s">
        <v>55</v>
      </c>
      <c r="L2547" s="5" t="s">
        <v>55</v>
      </c>
      <c r="M2547" s="5">
        <f t="shared" si="331"/>
        <v>2025</v>
      </c>
      <c r="N2547" s="5" t="str">
        <f t="shared" si="332"/>
        <v>Junio</v>
      </c>
      <c r="O2547" s="6" t="str">
        <f t="shared" si="333"/>
        <v>2025-1</v>
      </c>
      <c r="P2547" s="5">
        <v>0</v>
      </c>
      <c r="Q2547" s="5">
        <v>0</v>
      </c>
      <c r="R2547" s="5">
        <v>0</v>
      </c>
      <c r="S2547" s="5" t="s">
        <v>51</v>
      </c>
      <c r="T2547" s="5" t="str">
        <f t="shared" si="328"/>
        <v>Med 1.4-2025-06-30</v>
      </c>
    </row>
    <row r="2548" spans="1:22" x14ac:dyDescent="0.3">
      <c r="A2548" s="25" t="s">
        <v>702</v>
      </c>
      <c r="B2548" s="5" t="s">
        <v>746</v>
      </c>
      <c r="C2548" s="5" t="s">
        <v>440</v>
      </c>
      <c r="D2548" s="5" t="s">
        <v>54</v>
      </c>
      <c r="E2548" s="5" t="s">
        <v>24</v>
      </c>
      <c r="F2548" s="6">
        <v>45838</v>
      </c>
      <c r="G2548" s="9">
        <v>2107</v>
      </c>
      <c r="H2548" s="9">
        <v>2219</v>
      </c>
      <c r="I2548" s="15">
        <v>1.0531561461794019</v>
      </c>
      <c r="J2548" s="15">
        <v>1.0531561461794019</v>
      </c>
      <c r="K2548" s="5" t="s">
        <v>55</v>
      </c>
      <c r="L2548" s="5" t="s">
        <v>55</v>
      </c>
      <c r="M2548" s="5">
        <f t="shared" si="331"/>
        <v>2025</v>
      </c>
      <c r="N2548" s="5" t="str">
        <f t="shared" si="332"/>
        <v>Junio</v>
      </c>
      <c r="O2548" s="6" t="str">
        <f t="shared" si="333"/>
        <v>2025-1</v>
      </c>
      <c r="P2548" s="5">
        <v>0</v>
      </c>
      <c r="Q2548" s="5">
        <v>0</v>
      </c>
      <c r="R2548" s="5">
        <v>0</v>
      </c>
      <c r="S2548" s="5" t="s">
        <v>51</v>
      </c>
      <c r="T2548" s="5" t="str">
        <f t="shared" si="328"/>
        <v>Med 10-2025-06-30</v>
      </c>
    </row>
    <row r="2549" spans="1:22" x14ac:dyDescent="0.3">
      <c r="A2549" s="25" t="s">
        <v>704</v>
      </c>
      <c r="B2549" s="5" t="s">
        <v>705</v>
      </c>
      <c r="C2549" s="5" t="s">
        <v>440</v>
      </c>
      <c r="D2549" s="5" t="s">
        <v>54</v>
      </c>
      <c r="E2549" s="5" t="s">
        <v>24</v>
      </c>
      <c r="F2549" s="6">
        <v>45838</v>
      </c>
      <c r="G2549" s="9">
        <v>100</v>
      </c>
      <c r="H2549" s="12">
        <v>107.61</v>
      </c>
      <c r="I2549" s="15">
        <v>1.0761000000000001</v>
      </c>
      <c r="J2549" s="15">
        <v>1.0761000000000001</v>
      </c>
      <c r="K2549" s="5" t="s">
        <v>25</v>
      </c>
      <c r="L2549" s="5" t="s">
        <v>25</v>
      </c>
      <c r="M2549" s="5">
        <f t="shared" si="331"/>
        <v>2025</v>
      </c>
      <c r="N2549" s="5" t="str">
        <f t="shared" si="332"/>
        <v>Junio</v>
      </c>
      <c r="O2549" s="6" t="str">
        <f t="shared" si="333"/>
        <v>2021-2</v>
      </c>
      <c r="P2549" s="5">
        <v>0</v>
      </c>
      <c r="Q2549" s="5">
        <v>0</v>
      </c>
      <c r="R2549" s="5">
        <v>0</v>
      </c>
      <c r="S2549" s="5" t="s">
        <v>51</v>
      </c>
      <c r="T2549" s="5" t="str">
        <f t="shared" si="328"/>
        <v>Med 11-2025-06-30</v>
      </c>
    </row>
    <row r="2550" spans="1:22" x14ac:dyDescent="0.3">
      <c r="A2550" s="25" t="s">
        <v>706</v>
      </c>
      <c r="B2550" s="5" t="s">
        <v>707</v>
      </c>
      <c r="C2550" s="5" t="s">
        <v>440</v>
      </c>
      <c r="D2550" s="5" t="s">
        <v>54</v>
      </c>
      <c r="E2550" s="5" t="s">
        <v>24</v>
      </c>
      <c r="F2550" s="6">
        <v>45838</v>
      </c>
      <c r="G2550" s="9">
        <v>100</v>
      </c>
      <c r="H2550" s="12">
        <v>143.04</v>
      </c>
      <c r="I2550" s="15">
        <v>1.3</v>
      </c>
      <c r="J2550" s="15">
        <v>1.4303999999999999</v>
      </c>
      <c r="K2550" s="5" t="s">
        <v>25</v>
      </c>
      <c r="L2550" s="5" t="s">
        <v>25</v>
      </c>
      <c r="M2550" s="5">
        <f t="shared" si="331"/>
        <v>2021</v>
      </c>
      <c r="N2550" s="5" t="str">
        <f t="shared" si="332"/>
        <v>Diciembre</v>
      </c>
      <c r="O2550" s="6" t="str">
        <f t="shared" si="333"/>
        <v>2021-2</v>
      </c>
      <c r="P2550" s="5">
        <v>0</v>
      </c>
      <c r="Q2550" s="5">
        <v>0</v>
      </c>
      <c r="R2550" s="5">
        <v>0</v>
      </c>
      <c r="S2550" s="5" t="s">
        <v>51</v>
      </c>
      <c r="T2550" s="5" t="str">
        <f t="shared" si="328"/>
        <v>100-2021-12-31</v>
      </c>
    </row>
    <row r="2551" spans="1:22" x14ac:dyDescent="0.3">
      <c r="A2551">
        <v>100</v>
      </c>
      <c r="B2551" t="s">
        <v>89</v>
      </c>
      <c r="C2551" t="s">
        <v>72</v>
      </c>
      <c r="D2551" t="s">
        <v>73</v>
      </c>
      <c r="E2551" t="s">
        <v>24</v>
      </c>
      <c r="F2551" s="107">
        <v>44561</v>
      </c>
      <c r="G2551">
        <v>100</v>
      </c>
      <c r="H2551">
        <v>100</v>
      </c>
      <c r="I2551" s="59">
        <v>1</v>
      </c>
      <c r="J2551" s="59">
        <v>1</v>
      </c>
      <c r="K2551" t="s">
        <v>25</v>
      </c>
      <c r="L2551" t="s">
        <v>25</v>
      </c>
      <c r="M2551">
        <v>2021</v>
      </c>
      <c r="N2551" t="s">
        <v>744</v>
      </c>
      <c r="O2551" t="s">
        <v>747</v>
      </c>
      <c r="P2551">
        <v>0</v>
      </c>
      <c r="Q2551">
        <v>0</v>
      </c>
      <c r="R2551">
        <v>0</v>
      </c>
      <c r="T2551" t="s">
        <v>748</v>
      </c>
      <c r="U2551">
        <v>31</v>
      </c>
    </row>
    <row r="2552" spans="1:22" x14ac:dyDescent="0.3">
      <c r="A2552">
        <v>100</v>
      </c>
      <c r="B2552" t="s">
        <v>89</v>
      </c>
      <c r="C2552" t="s">
        <v>72</v>
      </c>
      <c r="D2552" t="s">
        <v>73</v>
      </c>
      <c r="E2552" t="s">
        <v>24</v>
      </c>
      <c r="F2552" s="107">
        <v>44926</v>
      </c>
      <c r="G2552">
        <v>100</v>
      </c>
      <c r="H2552">
        <v>98.3</v>
      </c>
      <c r="I2552" s="59">
        <v>0.98299999999999998</v>
      </c>
      <c r="J2552" s="59">
        <v>0.98299999999999998</v>
      </c>
      <c r="K2552" t="s">
        <v>25</v>
      </c>
      <c r="L2552" t="s">
        <v>25</v>
      </c>
      <c r="M2552">
        <v>2022</v>
      </c>
      <c r="N2552" t="s">
        <v>744</v>
      </c>
      <c r="O2552" t="s">
        <v>749</v>
      </c>
      <c r="P2552">
        <v>0</v>
      </c>
      <c r="Q2552">
        <v>0</v>
      </c>
      <c r="R2552">
        <v>0</v>
      </c>
      <c r="T2552" t="s">
        <v>750</v>
      </c>
      <c r="U2552">
        <v>31</v>
      </c>
    </row>
    <row r="2553" spans="1:22" x14ac:dyDescent="0.3">
      <c r="A2553">
        <v>100</v>
      </c>
      <c r="B2553" t="s">
        <v>89</v>
      </c>
      <c r="C2553" t="s">
        <v>72</v>
      </c>
      <c r="D2553" t="s">
        <v>73</v>
      </c>
      <c r="E2553" t="s">
        <v>24</v>
      </c>
      <c r="F2553" s="107">
        <v>46022</v>
      </c>
      <c r="G2553">
        <v>100</v>
      </c>
      <c r="H2553">
        <v>100</v>
      </c>
      <c r="I2553" s="59">
        <v>1</v>
      </c>
      <c r="J2553" s="59">
        <v>1</v>
      </c>
      <c r="K2553" t="s">
        <v>25</v>
      </c>
      <c r="L2553" t="s">
        <v>25</v>
      </c>
      <c r="M2553">
        <v>2025</v>
      </c>
      <c r="N2553" t="s">
        <v>744</v>
      </c>
      <c r="O2553" t="s">
        <v>751</v>
      </c>
      <c r="P2553">
        <v>0</v>
      </c>
      <c r="Q2553">
        <v>0</v>
      </c>
      <c r="R2553">
        <v>0</v>
      </c>
      <c r="T2553" t="s">
        <v>752</v>
      </c>
      <c r="U2553">
        <v>31</v>
      </c>
    </row>
    <row r="2554" spans="1:22" x14ac:dyDescent="0.3">
      <c r="A2554">
        <v>104</v>
      </c>
      <c r="B2554" t="s">
        <v>90</v>
      </c>
      <c r="C2554" t="s">
        <v>72</v>
      </c>
      <c r="D2554" t="s">
        <v>73</v>
      </c>
      <c r="E2554" t="s">
        <v>62</v>
      </c>
      <c r="F2554" s="107">
        <v>44561</v>
      </c>
      <c r="G2554">
        <v>2.14</v>
      </c>
      <c r="H2554">
        <v>0.34</v>
      </c>
      <c r="I2554" s="59">
        <v>1.3</v>
      </c>
      <c r="J2554" s="59">
        <v>6.2941176470588234</v>
      </c>
      <c r="K2554" t="s">
        <v>91</v>
      </c>
      <c r="L2554" t="s">
        <v>91</v>
      </c>
      <c r="M2554">
        <v>2021</v>
      </c>
      <c r="N2554" t="s">
        <v>744</v>
      </c>
      <c r="O2554" t="s">
        <v>747</v>
      </c>
      <c r="P2554">
        <v>0</v>
      </c>
      <c r="Q2554">
        <v>0</v>
      </c>
      <c r="R2554">
        <v>0</v>
      </c>
      <c r="T2554" t="s">
        <v>753</v>
      </c>
      <c r="U2554">
        <v>31</v>
      </c>
    </row>
    <row r="2555" spans="1:22" x14ac:dyDescent="0.3">
      <c r="A2555">
        <v>104</v>
      </c>
      <c r="B2555" t="s">
        <v>90</v>
      </c>
      <c r="C2555" t="s">
        <v>72</v>
      </c>
      <c r="D2555" t="s">
        <v>73</v>
      </c>
      <c r="E2555" t="s">
        <v>62</v>
      </c>
      <c r="F2555" s="107">
        <v>44926</v>
      </c>
      <c r="G2555">
        <v>2.14</v>
      </c>
      <c r="H2555">
        <v>0.37174721189590998</v>
      </c>
      <c r="I2555" s="59">
        <v>1.3</v>
      </c>
      <c r="J2555" s="59">
        <v>5.756600000000013</v>
      </c>
      <c r="K2555" t="s">
        <v>91</v>
      </c>
      <c r="L2555" t="s">
        <v>91</v>
      </c>
      <c r="M2555">
        <v>2022</v>
      </c>
      <c r="N2555" t="s">
        <v>744</v>
      </c>
      <c r="O2555" t="s">
        <v>749</v>
      </c>
      <c r="P2555">
        <v>0</v>
      </c>
      <c r="Q2555">
        <v>0</v>
      </c>
      <c r="R2555">
        <v>0</v>
      </c>
      <c r="T2555" t="s">
        <v>754</v>
      </c>
      <c r="U2555">
        <v>31</v>
      </c>
    </row>
    <row r="2556" spans="1:22" x14ac:dyDescent="0.3">
      <c r="A2556">
        <v>104</v>
      </c>
      <c r="B2556" t="s">
        <v>90</v>
      </c>
      <c r="C2556" t="s">
        <v>72</v>
      </c>
      <c r="D2556" t="s">
        <v>73</v>
      </c>
      <c r="E2556" t="s">
        <v>62</v>
      </c>
      <c r="F2556" s="107">
        <v>46022</v>
      </c>
      <c r="G2556">
        <v>2.14</v>
      </c>
      <c r="H2556">
        <v>0.21</v>
      </c>
      <c r="I2556" s="59">
        <v>1.3</v>
      </c>
      <c r="J2556" s="59">
        <v>10.19047619047619</v>
      </c>
      <c r="K2556" t="s">
        <v>91</v>
      </c>
      <c r="L2556" t="s">
        <v>91</v>
      </c>
      <c r="M2556">
        <v>2025</v>
      </c>
      <c r="N2556" t="s">
        <v>744</v>
      </c>
      <c r="O2556" t="s">
        <v>751</v>
      </c>
      <c r="P2556">
        <v>0</v>
      </c>
      <c r="Q2556">
        <v>0</v>
      </c>
      <c r="R2556">
        <v>0</v>
      </c>
      <c r="T2556" t="s">
        <v>755</v>
      </c>
      <c r="U2556">
        <v>31</v>
      </c>
    </row>
    <row r="2557" spans="1:22" x14ac:dyDescent="0.3">
      <c r="A2557">
        <v>106</v>
      </c>
      <c r="B2557" t="s">
        <v>92</v>
      </c>
      <c r="C2557" t="s">
        <v>72</v>
      </c>
      <c r="D2557" t="s">
        <v>73</v>
      </c>
      <c r="E2557" t="s">
        <v>62</v>
      </c>
      <c r="F2557" s="107">
        <v>44561</v>
      </c>
      <c r="G2557">
        <v>0</v>
      </c>
      <c r="H2557">
        <v>0</v>
      </c>
      <c r="K2557" t="s">
        <v>91</v>
      </c>
      <c r="L2557" t="s">
        <v>91</v>
      </c>
      <c r="M2557">
        <v>2021</v>
      </c>
      <c r="N2557" t="s">
        <v>744</v>
      </c>
      <c r="O2557" t="s">
        <v>747</v>
      </c>
      <c r="P2557">
        <v>0</v>
      </c>
      <c r="Q2557">
        <v>0</v>
      </c>
      <c r="R2557">
        <v>0</v>
      </c>
      <c r="T2557" t="s">
        <v>756</v>
      </c>
      <c r="U2557">
        <v>31</v>
      </c>
    </row>
    <row r="2558" spans="1:22" x14ac:dyDescent="0.3">
      <c r="A2558">
        <v>106</v>
      </c>
      <c r="B2558" t="s">
        <v>92</v>
      </c>
      <c r="C2558" t="s">
        <v>72</v>
      </c>
      <c r="D2558" t="s">
        <v>73</v>
      </c>
      <c r="E2558" t="s">
        <v>62</v>
      </c>
      <c r="F2558" s="107">
        <v>44926</v>
      </c>
      <c r="G2558">
        <v>0</v>
      </c>
      <c r="H2558">
        <v>0</v>
      </c>
      <c r="K2558" t="s">
        <v>91</v>
      </c>
      <c r="L2558" t="s">
        <v>91</v>
      </c>
      <c r="M2558">
        <v>2022</v>
      </c>
      <c r="N2558" t="s">
        <v>744</v>
      </c>
      <c r="O2558" t="s">
        <v>749</v>
      </c>
      <c r="P2558">
        <v>0</v>
      </c>
      <c r="Q2558">
        <v>0</v>
      </c>
      <c r="R2558">
        <v>0</v>
      </c>
      <c r="T2558" t="s">
        <v>757</v>
      </c>
      <c r="U2558">
        <v>31</v>
      </c>
    </row>
    <row r="2559" spans="1:22" x14ac:dyDescent="0.3">
      <c r="A2559">
        <v>106</v>
      </c>
      <c r="B2559" t="s">
        <v>92</v>
      </c>
      <c r="C2559" t="s">
        <v>72</v>
      </c>
      <c r="D2559" t="s">
        <v>73</v>
      </c>
      <c r="E2559" t="s">
        <v>62</v>
      </c>
      <c r="F2559" s="107">
        <v>46022</v>
      </c>
      <c r="G2559">
        <v>0</v>
      </c>
      <c r="H2559">
        <v>0</v>
      </c>
      <c r="K2559" t="s">
        <v>91</v>
      </c>
      <c r="L2559" t="s">
        <v>91</v>
      </c>
      <c r="M2559">
        <v>2025</v>
      </c>
      <c r="N2559" t="s">
        <v>744</v>
      </c>
      <c r="O2559" t="s">
        <v>751</v>
      </c>
      <c r="P2559">
        <v>0</v>
      </c>
      <c r="Q2559">
        <v>0</v>
      </c>
      <c r="R2559">
        <v>0</v>
      </c>
      <c r="T2559" t="s">
        <v>758</v>
      </c>
      <c r="U2559">
        <v>31</v>
      </c>
    </row>
    <row r="2560" spans="1:22" x14ac:dyDescent="0.3">
      <c r="A2560">
        <v>109</v>
      </c>
      <c r="B2560" t="s">
        <v>93</v>
      </c>
      <c r="C2560" t="s">
        <v>759</v>
      </c>
      <c r="D2560" t="s">
        <v>73</v>
      </c>
      <c r="E2560" t="s">
        <v>24</v>
      </c>
      <c r="F2560" s="107">
        <v>45230</v>
      </c>
      <c r="G2560">
        <v>80</v>
      </c>
      <c r="K2560" t="s">
        <v>25</v>
      </c>
      <c r="L2560" t="s">
        <v>128</v>
      </c>
      <c r="M2560">
        <v>2023</v>
      </c>
      <c r="N2560" t="s">
        <v>760</v>
      </c>
      <c r="O2560" t="s">
        <v>745</v>
      </c>
      <c r="P2560">
        <v>0</v>
      </c>
      <c r="Q2560">
        <v>0</v>
      </c>
      <c r="R2560">
        <v>0</v>
      </c>
      <c r="T2560" t="s">
        <v>761</v>
      </c>
      <c r="U2560">
        <v>31</v>
      </c>
      <c r="V2560" t="s">
        <v>128</v>
      </c>
    </row>
    <row r="2561" spans="1:21" x14ac:dyDescent="0.3">
      <c r="A2561">
        <v>109</v>
      </c>
      <c r="B2561" t="s">
        <v>93</v>
      </c>
      <c r="C2561" t="s">
        <v>759</v>
      </c>
      <c r="D2561" t="s">
        <v>73</v>
      </c>
      <c r="E2561" t="s">
        <v>24</v>
      </c>
      <c r="F2561" s="107">
        <v>45596</v>
      </c>
      <c r="G2561">
        <v>80</v>
      </c>
      <c r="H2561">
        <v>85</v>
      </c>
      <c r="I2561" s="59">
        <v>1.0625</v>
      </c>
      <c r="J2561" s="59">
        <v>1.0625</v>
      </c>
      <c r="K2561" t="s">
        <v>25</v>
      </c>
      <c r="L2561" t="s">
        <v>25</v>
      </c>
      <c r="M2561">
        <v>2024</v>
      </c>
      <c r="N2561" t="s">
        <v>760</v>
      </c>
      <c r="O2561" t="s">
        <v>762</v>
      </c>
      <c r="P2561">
        <v>0</v>
      </c>
      <c r="Q2561">
        <v>0</v>
      </c>
      <c r="R2561">
        <v>0</v>
      </c>
      <c r="T2561" t="s">
        <v>763</v>
      </c>
      <c r="U2561">
        <v>31</v>
      </c>
    </row>
    <row r="2562" spans="1:21" x14ac:dyDescent="0.3">
      <c r="A2562">
        <v>109</v>
      </c>
      <c r="B2562" t="s">
        <v>93</v>
      </c>
      <c r="C2562" t="s">
        <v>759</v>
      </c>
      <c r="D2562" t="s">
        <v>73</v>
      </c>
      <c r="E2562" t="s">
        <v>24</v>
      </c>
      <c r="F2562" s="107">
        <v>45961</v>
      </c>
      <c r="G2562">
        <v>80</v>
      </c>
      <c r="H2562">
        <v>94</v>
      </c>
      <c r="I2562" s="59">
        <v>1.175</v>
      </c>
      <c r="J2562" s="59">
        <v>1.175</v>
      </c>
      <c r="K2562" t="s">
        <v>25</v>
      </c>
      <c r="L2562" t="s">
        <v>25</v>
      </c>
      <c r="M2562">
        <v>2025</v>
      </c>
      <c r="N2562" t="s">
        <v>760</v>
      </c>
      <c r="O2562" t="s">
        <v>751</v>
      </c>
      <c r="P2562">
        <v>0</v>
      </c>
      <c r="Q2562">
        <v>0</v>
      </c>
      <c r="R2562">
        <v>0</v>
      </c>
      <c r="T2562" t="s">
        <v>764</v>
      </c>
      <c r="U2562">
        <v>31</v>
      </c>
    </row>
    <row r="2563" spans="1:21" x14ac:dyDescent="0.3">
      <c r="A2563">
        <v>109</v>
      </c>
      <c r="B2563" t="s">
        <v>93</v>
      </c>
      <c r="C2563" t="s">
        <v>759</v>
      </c>
      <c r="D2563" t="s">
        <v>73</v>
      </c>
      <c r="E2563" t="s">
        <v>24</v>
      </c>
      <c r="F2563" s="107">
        <v>46022</v>
      </c>
      <c r="G2563">
        <v>80</v>
      </c>
      <c r="H2563">
        <v>94</v>
      </c>
      <c r="I2563" s="59">
        <v>1.175</v>
      </c>
      <c r="J2563" s="59">
        <v>1.175</v>
      </c>
      <c r="K2563" t="s">
        <v>25</v>
      </c>
      <c r="L2563" t="s">
        <v>25</v>
      </c>
      <c r="M2563">
        <v>2025</v>
      </c>
      <c r="N2563" t="s">
        <v>744</v>
      </c>
      <c r="O2563" t="s">
        <v>751</v>
      </c>
      <c r="P2563">
        <v>0</v>
      </c>
      <c r="Q2563">
        <v>0</v>
      </c>
      <c r="R2563">
        <v>0</v>
      </c>
      <c r="T2563" t="s">
        <v>765</v>
      </c>
      <c r="U2563">
        <v>31</v>
      </c>
    </row>
    <row r="2564" spans="1:21" x14ac:dyDescent="0.3">
      <c r="A2564">
        <v>111</v>
      </c>
      <c r="B2564" t="s">
        <v>93</v>
      </c>
      <c r="C2564" t="s">
        <v>58</v>
      </c>
      <c r="D2564" t="s">
        <v>60</v>
      </c>
      <c r="E2564" t="s">
        <v>24</v>
      </c>
      <c r="F2564" s="107">
        <v>44469</v>
      </c>
      <c r="G2564">
        <v>80</v>
      </c>
      <c r="H2564">
        <v>88.8</v>
      </c>
      <c r="I2564" s="59">
        <v>1.1100000000000001</v>
      </c>
      <c r="J2564" s="59">
        <v>1.1100000000000001</v>
      </c>
      <c r="K2564" t="s">
        <v>25</v>
      </c>
      <c r="L2564" t="s">
        <v>25</v>
      </c>
      <c r="M2564">
        <v>2021</v>
      </c>
      <c r="N2564" t="s">
        <v>766</v>
      </c>
      <c r="O2564" t="s">
        <v>747</v>
      </c>
      <c r="P2564">
        <v>0</v>
      </c>
      <c r="Q2564">
        <v>0</v>
      </c>
      <c r="R2564">
        <v>0</v>
      </c>
      <c r="T2564" t="s">
        <v>767</v>
      </c>
      <c r="U2564">
        <v>30</v>
      </c>
    </row>
    <row r="2565" spans="1:21" x14ac:dyDescent="0.3">
      <c r="A2565">
        <v>111</v>
      </c>
      <c r="B2565" t="s">
        <v>93</v>
      </c>
      <c r="C2565" t="s">
        <v>58</v>
      </c>
      <c r="D2565" t="s">
        <v>60</v>
      </c>
      <c r="E2565" t="s">
        <v>24</v>
      </c>
      <c r="F2565" s="107">
        <v>44834</v>
      </c>
      <c r="G2565">
        <v>80</v>
      </c>
      <c r="H2565">
        <v>70</v>
      </c>
      <c r="I2565" s="59">
        <v>0.875</v>
      </c>
      <c r="J2565" s="59">
        <v>0.875</v>
      </c>
      <c r="K2565" t="s">
        <v>25</v>
      </c>
      <c r="L2565" t="s">
        <v>25</v>
      </c>
      <c r="M2565">
        <v>2022</v>
      </c>
      <c r="N2565" t="s">
        <v>766</v>
      </c>
      <c r="O2565" t="s">
        <v>749</v>
      </c>
      <c r="P2565">
        <v>0</v>
      </c>
      <c r="Q2565">
        <v>0</v>
      </c>
      <c r="R2565">
        <v>0</v>
      </c>
      <c r="T2565" t="s">
        <v>768</v>
      </c>
      <c r="U2565">
        <v>30</v>
      </c>
    </row>
    <row r="2566" spans="1:21" x14ac:dyDescent="0.3">
      <c r="A2566">
        <v>111</v>
      </c>
      <c r="B2566" t="s">
        <v>93</v>
      </c>
      <c r="C2566" t="s">
        <v>58</v>
      </c>
      <c r="D2566" t="s">
        <v>60</v>
      </c>
      <c r="E2566" t="s">
        <v>24</v>
      </c>
      <c r="F2566" s="107">
        <v>45930</v>
      </c>
      <c r="G2566">
        <v>80</v>
      </c>
      <c r="H2566">
        <v>92.5</v>
      </c>
      <c r="I2566" s="59">
        <v>1.15625</v>
      </c>
      <c r="J2566" s="59">
        <v>1.15625</v>
      </c>
      <c r="K2566" t="s">
        <v>25</v>
      </c>
      <c r="L2566" t="s">
        <v>25</v>
      </c>
      <c r="M2566">
        <v>2025</v>
      </c>
      <c r="N2566" t="s">
        <v>766</v>
      </c>
      <c r="O2566" t="s">
        <v>751</v>
      </c>
      <c r="P2566">
        <v>0</v>
      </c>
      <c r="Q2566">
        <v>0</v>
      </c>
      <c r="R2566">
        <v>0</v>
      </c>
      <c r="T2566" t="s">
        <v>769</v>
      </c>
      <c r="U2566">
        <v>30</v>
      </c>
    </row>
    <row r="2567" spans="1:21" x14ac:dyDescent="0.3">
      <c r="A2567">
        <v>111</v>
      </c>
      <c r="B2567" t="s">
        <v>93</v>
      </c>
      <c r="C2567" t="s">
        <v>58</v>
      </c>
      <c r="D2567" t="s">
        <v>60</v>
      </c>
      <c r="E2567" t="s">
        <v>24</v>
      </c>
      <c r="F2567" s="107">
        <v>46022</v>
      </c>
      <c r="G2567">
        <v>80</v>
      </c>
      <c r="H2567">
        <v>96.6</v>
      </c>
      <c r="I2567" s="59">
        <v>1.2075</v>
      </c>
      <c r="J2567" s="59">
        <v>1.2075</v>
      </c>
      <c r="K2567" t="s">
        <v>25</v>
      </c>
      <c r="L2567" t="s">
        <v>25</v>
      </c>
      <c r="M2567">
        <v>2025</v>
      </c>
      <c r="N2567" t="s">
        <v>744</v>
      </c>
      <c r="O2567" t="s">
        <v>751</v>
      </c>
      <c r="P2567">
        <v>0</v>
      </c>
      <c r="Q2567">
        <v>0</v>
      </c>
      <c r="R2567">
        <v>0</v>
      </c>
      <c r="T2567" t="s">
        <v>770</v>
      </c>
      <c r="U2567">
        <v>31</v>
      </c>
    </row>
    <row r="2568" spans="1:21" x14ac:dyDescent="0.3">
      <c r="A2568">
        <v>112</v>
      </c>
      <c r="B2568" t="s">
        <v>93</v>
      </c>
      <c r="C2568" t="s">
        <v>771</v>
      </c>
      <c r="D2568" t="s">
        <v>73</v>
      </c>
      <c r="E2568" t="s">
        <v>24</v>
      </c>
      <c r="F2568" s="107">
        <v>45961</v>
      </c>
      <c r="G2568">
        <v>80</v>
      </c>
      <c r="H2568">
        <v>90</v>
      </c>
      <c r="I2568" s="59">
        <v>1.125</v>
      </c>
      <c r="J2568" s="59">
        <v>1.125</v>
      </c>
      <c r="K2568" t="s">
        <v>25</v>
      </c>
      <c r="L2568" t="s">
        <v>25</v>
      </c>
      <c r="M2568">
        <v>2025</v>
      </c>
      <c r="N2568" t="s">
        <v>760</v>
      </c>
      <c r="O2568" t="s">
        <v>751</v>
      </c>
      <c r="P2568">
        <v>0</v>
      </c>
      <c r="Q2568">
        <v>0</v>
      </c>
      <c r="R2568">
        <v>0</v>
      </c>
      <c r="T2568" t="s">
        <v>772</v>
      </c>
      <c r="U2568">
        <v>31</v>
      </c>
    </row>
    <row r="2569" spans="1:21" x14ac:dyDescent="0.3">
      <c r="A2569">
        <v>112</v>
      </c>
      <c r="B2569" t="s">
        <v>93</v>
      </c>
      <c r="C2569" t="s">
        <v>771</v>
      </c>
      <c r="D2569" t="s">
        <v>73</v>
      </c>
      <c r="E2569" t="s">
        <v>24</v>
      </c>
      <c r="F2569" s="107">
        <v>46022</v>
      </c>
      <c r="G2569">
        <v>80</v>
      </c>
      <c r="H2569">
        <v>90</v>
      </c>
      <c r="I2569" s="59">
        <v>1.125</v>
      </c>
      <c r="J2569" s="59">
        <v>1.125</v>
      </c>
      <c r="K2569" t="s">
        <v>25</v>
      </c>
      <c r="L2569" t="s">
        <v>25</v>
      </c>
      <c r="M2569">
        <v>2025</v>
      </c>
      <c r="N2569" t="s">
        <v>744</v>
      </c>
      <c r="O2569" t="s">
        <v>751</v>
      </c>
      <c r="P2569">
        <v>0</v>
      </c>
      <c r="Q2569">
        <v>0</v>
      </c>
      <c r="R2569">
        <v>0</v>
      </c>
      <c r="T2569" t="s">
        <v>773</v>
      </c>
      <c r="U2569">
        <v>31</v>
      </c>
    </row>
    <row r="2570" spans="1:21" x14ac:dyDescent="0.3">
      <c r="A2570">
        <v>113</v>
      </c>
      <c r="B2570" t="s">
        <v>93</v>
      </c>
      <c r="C2570" t="s">
        <v>28</v>
      </c>
      <c r="D2570" t="s">
        <v>73</v>
      </c>
      <c r="E2570" t="s">
        <v>24</v>
      </c>
      <c r="F2570" s="107">
        <v>45961</v>
      </c>
      <c r="G2570">
        <v>80</v>
      </c>
      <c r="H2570">
        <v>94</v>
      </c>
      <c r="I2570" s="59">
        <v>1.175</v>
      </c>
      <c r="J2570" s="59">
        <v>1.175</v>
      </c>
      <c r="K2570" t="s">
        <v>25</v>
      </c>
      <c r="L2570" t="s">
        <v>25</v>
      </c>
      <c r="M2570">
        <v>2025</v>
      </c>
      <c r="N2570" t="s">
        <v>760</v>
      </c>
      <c r="O2570" t="s">
        <v>751</v>
      </c>
      <c r="P2570">
        <v>0</v>
      </c>
      <c r="Q2570">
        <v>0</v>
      </c>
      <c r="R2570">
        <v>0</v>
      </c>
      <c r="T2570" t="s">
        <v>774</v>
      </c>
      <c r="U2570">
        <v>31</v>
      </c>
    </row>
    <row r="2571" spans="1:21" x14ac:dyDescent="0.3">
      <c r="A2571">
        <v>113</v>
      </c>
      <c r="B2571" t="s">
        <v>93</v>
      </c>
      <c r="C2571" t="s">
        <v>28</v>
      </c>
      <c r="D2571" t="s">
        <v>73</v>
      </c>
      <c r="E2571" t="s">
        <v>24</v>
      </c>
      <c r="F2571" s="107">
        <v>46022</v>
      </c>
      <c r="G2571">
        <v>80</v>
      </c>
      <c r="H2571">
        <v>94</v>
      </c>
      <c r="I2571" s="59">
        <v>1.175</v>
      </c>
      <c r="J2571" s="59">
        <v>1.175</v>
      </c>
      <c r="K2571" t="s">
        <v>25</v>
      </c>
      <c r="L2571" t="s">
        <v>25</v>
      </c>
      <c r="M2571">
        <v>2025</v>
      </c>
      <c r="N2571" t="s">
        <v>744</v>
      </c>
      <c r="O2571" t="s">
        <v>751</v>
      </c>
      <c r="P2571">
        <v>0</v>
      </c>
      <c r="Q2571">
        <v>0</v>
      </c>
      <c r="R2571">
        <v>0</v>
      </c>
      <c r="T2571" t="s">
        <v>775</v>
      </c>
      <c r="U2571">
        <v>31</v>
      </c>
    </row>
    <row r="2572" spans="1:21" x14ac:dyDescent="0.3">
      <c r="A2572">
        <v>114</v>
      </c>
      <c r="B2572" t="s">
        <v>93</v>
      </c>
      <c r="C2572" t="s">
        <v>66</v>
      </c>
      <c r="D2572" t="s">
        <v>73</v>
      </c>
      <c r="E2572" t="s">
        <v>24</v>
      </c>
      <c r="F2572" s="107">
        <v>45961</v>
      </c>
      <c r="G2572">
        <v>80</v>
      </c>
      <c r="H2572">
        <v>74</v>
      </c>
      <c r="I2572" s="59">
        <v>0.92500000000000004</v>
      </c>
      <c r="J2572" s="59">
        <v>0.92500000000000004</v>
      </c>
      <c r="K2572" t="s">
        <v>25</v>
      </c>
      <c r="L2572" t="s">
        <v>25</v>
      </c>
      <c r="M2572">
        <v>2025</v>
      </c>
      <c r="N2572" t="s">
        <v>760</v>
      </c>
      <c r="O2572" t="s">
        <v>751</v>
      </c>
      <c r="P2572">
        <v>0</v>
      </c>
      <c r="Q2572">
        <v>0</v>
      </c>
      <c r="R2572">
        <v>0</v>
      </c>
      <c r="T2572" t="s">
        <v>776</v>
      </c>
      <c r="U2572">
        <v>31</v>
      </c>
    </row>
    <row r="2573" spans="1:21" x14ac:dyDescent="0.3">
      <c r="A2573">
        <v>114</v>
      </c>
      <c r="B2573" t="s">
        <v>93</v>
      </c>
      <c r="C2573" t="s">
        <v>66</v>
      </c>
      <c r="D2573" t="s">
        <v>73</v>
      </c>
      <c r="E2573" t="s">
        <v>24</v>
      </c>
      <c r="F2573" s="107">
        <v>46022</v>
      </c>
      <c r="G2573">
        <v>80</v>
      </c>
      <c r="H2573">
        <v>74</v>
      </c>
      <c r="I2573" s="59">
        <v>0.92500000000000004</v>
      </c>
      <c r="J2573" s="59">
        <v>0.92500000000000004</v>
      </c>
      <c r="K2573" t="s">
        <v>25</v>
      </c>
      <c r="L2573" t="s">
        <v>25</v>
      </c>
      <c r="M2573">
        <v>2025</v>
      </c>
      <c r="N2573" t="s">
        <v>744</v>
      </c>
      <c r="O2573" t="s">
        <v>751</v>
      </c>
      <c r="P2573">
        <v>0</v>
      </c>
      <c r="Q2573">
        <v>0</v>
      </c>
      <c r="R2573">
        <v>0</v>
      </c>
      <c r="T2573" t="s">
        <v>777</v>
      </c>
      <c r="U2573">
        <v>31</v>
      </c>
    </row>
    <row r="2574" spans="1:21" x14ac:dyDescent="0.3">
      <c r="A2574">
        <v>115</v>
      </c>
      <c r="B2574" t="s">
        <v>93</v>
      </c>
      <c r="C2574" t="s">
        <v>72</v>
      </c>
      <c r="D2574" t="s">
        <v>73</v>
      </c>
      <c r="E2574" t="s">
        <v>24</v>
      </c>
      <c r="F2574" s="107">
        <v>44865</v>
      </c>
      <c r="G2574">
        <v>80</v>
      </c>
      <c r="H2574">
        <v>90</v>
      </c>
      <c r="I2574" s="59">
        <v>1.125</v>
      </c>
      <c r="J2574" s="59">
        <v>1.125</v>
      </c>
      <c r="K2574" t="s">
        <v>25</v>
      </c>
      <c r="L2574" t="s">
        <v>25</v>
      </c>
      <c r="M2574">
        <v>2022</v>
      </c>
      <c r="N2574" t="s">
        <v>760</v>
      </c>
      <c r="O2574" t="s">
        <v>749</v>
      </c>
      <c r="P2574">
        <v>0</v>
      </c>
      <c r="Q2574">
        <v>0</v>
      </c>
      <c r="R2574">
        <v>0</v>
      </c>
      <c r="T2574" t="s">
        <v>778</v>
      </c>
      <c r="U2574">
        <v>31</v>
      </c>
    </row>
    <row r="2575" spans="1:21" x14ac:dyDescent="0.3">
      <c r="A2575">
        <v>115</v>
      </c>
      <c r="B2575" t="s">
        <v>93</v>
      </c>
      <c r="C2575" t="s">
        <v>72</v>
      </c>
      <c r="D2575" t="s">
        <v>73</v>
      </c>
      <c r="E2575" t="s">
        <v>24</v>
      </c>
      <c r="F2575" s="107">
        <v>45596</v>
      </c>
      <c r="G2575">
        <v>80</v>
      </c>
      <c r="H2575">
        <v>90</v>
      </c>
      <c r="I2575" s="59">
        <v>1.125</v>
      </c>
      <c r="J2575" s="59">
        <v>1.125</v>
      </c>
      <c r="K2575" t="s">
        <v>25</v>
      </c>
      <c r="L2575" t="s">
        <v>25</v>
      </c>
      <c r="M2575">
        <v>2024</v>
      </c>
      <c r="N2575" t="s">
        <v>760</v>
      </c>
      <c r="O2575" t="s">
        <v>762</v>
      </c>
      <c r="P2575">
        <v>0</v>
      </c>
      <c r="Q2575">
        <v>0</v>
      </c>
      <c r="R2575">
        <v>0</v>
      </c>
      <c r="T2575" t="s">
        <v>779</v>
      </c>
      <c r="U2575">
        <v>31</v>
      </c>
    </row>
    <row r="2576" spans="1:21" x14ac:dyDescent="0.3">
      <c r="A2576">
        <v>115</v>
      </c>
      <c r="B2576" t="s">
        <v>93</v>
      </c>
      <c r="C2576" t="s">
        <v>72</v>
      </c>
      <c r="D2576" t="s">
        <v>73</v>
      </c>
      <c r="E2576" t="s">
        <v>24</v>
      </c>
      <c r="F2576" s="107">
        <v>45961</v>
      </c>
      <c r="G2576">
        <v>80</v>
      </c>
      <c r="H2576">
        <v>89</v>
      </c>
      <c r="I2576" s="59">
        <v>1.1125</v>
      </c>
      <c r="J2576" s="59">
        <v>1.1125</v>
      </c>
      <c r="K2576" t="s">
        <v>25</v>
      </c>
      <c r="L2576" t="s">
        <v>25</v>
      </c>
      <c r="M2576">
        <v>2025</v>
      </c>
      <c r="N2576" t="s">
        <v>760</v>
      </c>
      <c r="O2576" t="s">
        <v>751</v>
      </c>
      <c r="P2576">
        <v>0</v>
      </c>
      <c r="Q2576">
        <v>0</v>
      </c>
      <c r="R2576">
        <v>0</v>
      </c>
      <c r="T2576" t="s">
        <v>780</v>
      </c>
      <c r="U2576">
        <v>31</v>
      </c>
    </row>
    <row r="2577" spans="1:22" x14ac:dyDescent="0.3">
      <c r="A2577">
        <v>115</v>
      </c>
      <c r="B2577" t="s">
        <v>93</v>
      </c>
      <c r="C2577" t="s">
        <v>72</v>
      </c>
      <c r="D2577" t="s">
        <v>73</v>
      </c>
      <c r="E2577" t="s">
        <v>24</v>
      </c>
      <c r="F2577" s="107">
        <v>46022</v>
      </c>
      <c r="G2577">
        <v>80</v>
      </c>
      <c r="H2577">
        <v>89</v>
      </c>
      <c r="I2577" s="59">
        <v>1.1125</v>
      </c>
      <c r="J2577" s="59">
        <v>1.1125</v>
      </c>
      <c r="K2577" t="s">
        <v>25</v>
      </c>
      <c r="L2577" t="s">
        <v>25</v>
      </c>
      <c r="M2577">
        <v>2025</v>
      </c>
      <c r="N2577" t="s">
        <v>744</v>
      </c>
      <c r="O2577" t="s">
        <v>751</v>
      </c>
      <c r="P2577">
        <v>0</v>
      </c>
      <c r="Q2577">
        <v>0</v>
      </c>
      <c r="R2577">
        <v>0</v>
      </c>
      <c r="T2577" t="s">
        <v>781</v>
      </c>
      <c r="U2577">
        <v>31</v>
      </c>
    </row>
    <row r="2578" spans="1:22" x14ac:dyDescent="0.3">
      <c r="A2578">
        <v>116</v>
      </c>
      <c r="B2578" t="s">
        <v>93</v>
      </c>
      <c r="C2578" t="s">
        <v>68</v>
      </c>
      <c r="D2578" t="s">
        <v>73</v>
      </c>
      <c r="E2578" t="s">
        <v>24</v>
      </c>
      <c r="F2578" s="107">
        <v>44500</v>
      </c>
      <c r="G2578">
        <v>80</v>
      </c>
      <c r="H2578">
        <v>91.4</v>
      </c>
      <c r="I2578" s="59">
        <v>1.1425000000000001</v>
      </c>
      <c r="J2578" s="59">
        <v>1.1425000000000001</v>
      </c>
      <c r="K2578" t="s">
        <v>25</v>
      </c>
      <c r="L2578" t="s">
        <v>25</v>
      </c>
      <c r="M2578">
        <v>2021</v>
      </c>
      <c r="N2578" t="s">
        <v>760</v>
      </c>
      <c r="O2578" t="s">
        <v>747</v>
      </c>
      <c r="P2578">
        <v>0</v>
      </c>
      <c r="Q2578">
        <v>0</v>
      </c>
      <c r="R2578">
        <v>0</v>
      </c>
      <c r="T2578" t="s">
        <v>782</v>
      </c>
      <c r="U2578">
        <v>31</v>
      </c>
    </row>
    <row r="2579" spans="1:22" x14ac:dyDescent="0.3">
      <c r="A2579">
        <v>116</v>
      </c>
      <c r="B2579" t="s">
        <v>93</v>
      </c>
      <c r="C2579" t="s">
        <v>68</v>
      </c>
      <c r="D2579" t="s">
        <v>73</v>
      </c>
      <c r="E2579" t="s">
        <v>24</v>
      </c>
      <c r="F2579" s="107">
        <v>45351</v>
      </c>
      <c r="G2579">
        <v>80</v>
      </c>
      <c r="K2579" t="s">
        <v>25</v>
      </c>
      <c r="L2579" t="s">
        <v>128</v>
      </c>
      <c r="M2579">
        <v>2024</v>
      </c>
      <c r="N2579" t="s">
        <v>783</v>
      </c>
      <c r="O2579" t="s">
        <v>784</v>
      </c>
      <c r="P2579">
        <v>0</v>
      </c>
      <c r="Q2579">
        <v>0</v>
      </c>
      <c r="R2579">
        <v>0</v>
      </c>
      <c r="T2579" t="s">
        <v>785</v>
      </c>
      <c r="U2579">
        <v>29</v>
      </c>
      <c r="V2579" t="s">
        <v>128</v>
      </c>
    </row>
    <row r="2580" spans="1:22" x14ac:dyDescent="0.3">
      <c r="A2580">
        <v>116</v>
      </c>
      <c r="B2580" t="s">
        <v>93</v>
      </c>
      <c r="C2580" t="s">
        <v>68</v>
      </c>
      <c r="D2580" t="s">
        <v>73</v>
      </c>
      <c r="E2580" t="s">
        <v>24</v>
      </c>
      <c r="F2580" s="107">
        <v>45412</v>
      </c>
      <c r="G2580">
        <v>80</v>
      </c>
      <c r="K2580" t="s">
        <v>25</v>
      </c>
      <c r="L2580" t="s">
        <v>128</v>
      </c>
      <c r="M2580">
        <v>2024</v>
      </c>
      <c r="N2580" t="s">
        <v>786</v>
      </c>
      <c r="O2580" t="s">
        <v>784</v>
      </c>
      <c r="P2580">
        <v>0</v>
      </c>
      <c r="Q2580">
        <v>0</v>
      </c>
      <c r="R2580">
        <v>0</v>
      </c>
      <c r="T2580" t="s">
        <v>787</v>
      </c>
      <c r="U2580">
        <v>30</v>
      </c>
      <c r="V2580" t="s">
        <v>128</v>
      </c>
    </row>
    <row r="2581" spans="1:22" x14ac:dyDescent="0.3">
      <c r="A2581">
        <v>116</v>
      </c>
      <c r="B2581" t="s">
        <v>93</v>
      </c>
      <c r="C2581" t="s">
        <v>68</v>
      </c>
      <c r="D2581" t="s">
        <v>73</v>
      </c>
      <c r="E2581" t="s">
        <v>24</v>
      </c>
      <c r="F2581" s="107">
        <v>45473</v>
      </c>
      <c r="G2581">
        <v>80</v>
      </c>
      <c r="K2581" t="s">
        <v>25</v>
      </c>
      <c r="L2581" t="s">
        <v>128</v>
      </c>
      <c r="M2581">
        <v>2024</v>
      </c>
      <c r="N2581" t="s">
        <v>742</v>
      </c>
      <c r="O2581" t="s">
        <v>784</v>
      </c>
      <c r="P2581">
        <v>0</v>
      </c>
      <c r="Q2581">
        <v>0</v>
      </c>
      <c r="R2581">
        <v>0</v>
      </c>
      <c r="T2581" t="s">
        <v>788</v>
      </c>
      <c r="U2581">
        <v>30</v>
      </c>
      <c r="V2581" t="s">
        <v>128</v>
      </c>
    </row>
    <row r="2582" spans="1:22" x14ac:dyDescent="0.3">
      <c r="A2582">
        <v>116</v>
      </c>
      <c r="B2582" t="s">
        <v>93</v>
      </c>
      <c r="C2582" t="s">
        <v>68</v>
      </c>
      <c r="D2582" t="s">
        <v>73</v>
      </c>
      <c r="E2582" t="s">
        <v>24</v>
      </c>
      <c r="F2582" s="107">
        <v>45596</v>
      </c>
      <c r="G2582">
        <v>80</v>
      </c>
      <c r="K2582" t="s">
        <v>25</v>
      </c>
      <c r="L2582" t="s">
        <v>128</v>
      </c>
      <c r="M2582">
        <v>2024</v>
      </c>
      <c r="N2582" t="s">
        <v>760</v>
      </c>
      <c r="O2582" t="s">
        <v>762</v>
      </c>
      <c r="P2582">
        <v>0</v>
      </c>
      <c r="Q2582">
        <v>0</v>
      </c>
      <c r="R2582">
        <v>0</v>
      </c>
      <c r="T2582" t="s">
        <v>789</v>
      </c>
      <c r="U2582">
        <v>31</v>
      </c>
      <c r="V2582" t="s">
        <v>128</v>
      </c>
    </row>
    <row r="2583" spans="1:22" x14ac:dyDescent="0.3">
      <c r="A2583">
        <v>116</v>
      </c>
      <c r="B2583" t="s">
        <v>93</v>
      </c>
      <c r="C2583" t="s">
        <v>68</v>
      </c>
      <c r="D2583" t="s">
        <v>73</v>
      </c>
      <c r="E2583" t="s">
        <v>24</v>
      </c>
      <c r="F2583" s="107">
        <v>45657</v>
      </c>
      <c r="G2583">
        <v>80</v>
      </c>
      <c r="H2583">
        <v>88</v>
      </c>
      <c r="I2583" s="59">
        <v>1.1000000000000001</v>
      </c>
      <c r="J2583" s="59">
        <v>1.1000000000000001</v>
      </c>
      <c r="K2583" t="s">
        <v>25</v>
      </c>
      <c r="L2583" t="s">
        <v>25</v>
      </c>
      <c r="M2583">
        <v>2024</v>
      </c>
      <c r="N2583" t="s">
        <v>744</v>
      </c>
      <c r="O2583" t="s">
        <v>762</v>
      </c>
      <c r="P2583">
        <v>0</v>
      </c>
      <c r="Q2583">
        <v>0</v>
      </c>
      <c r="R2583">
        <v>0</v>
      </c>
      <c r="T2583" t="s">
        <v>790</v>
      </c>
      <c r="U2583">
        <v>31</v>
      </c>
    </row>
    <row r="2584" spans="1:22" x14ac:dyDescent="0.3">
      <c r="A2584">
        <v>116</v>
      </c>
      <c r="B2584" t="s">
        <v>93</v>
      </c>
      <c r="C2584" t="s">
        <v>68</v>
      </c>
      <c r="D2584" t="s">
        <v>73</v>
      </c>
      <c r="E2584" t="s">
        <v>24</v>
      </c>
      <c r="F2584" s="107">
        <v>46022</v>
      </c>
      <c r="G2584">
        <v>80</v>
      </c>
      <c r="H2584">
        <v>100</v>
      </c>
      <c r="I2584" s="59">
        <v>1.25</v>
      </c>
      <c r="J2584" s="59">
        <v>1.25</v>
      </c>
      <c r="K2584" t="s">
        <v>25</v>
      </c>
      <c r="L2584" t="s">
        <v>25</v>
      </c>
      <c r="M2584">
        <v>2025</v>
      </c>
      <c r="N2584" t="s">
        <v>744</v>
      </c>
      <c r="O2584" t="s">
        <v>751</v>
      </c>
      <c r="P2584">
        <v>0</v>
      </c>
      <c r="Q2584">
        <v>0</v>
      </c>
      <c r="R2584">
        <v>0</v>
      </c>
      <c r="T2584" t="s">
        <v>791</v>
      </c>
      <c r="U2584">
        <v>31</v>
      </c>
    </row>
    <row r="2585" spans="1:22" x14ac:dyDescent="0.3">
      <c r="A2585">
        <v>117</v>
      </c>
      <c r="B2585" t="s">
        <v>93</v>
      </c>
      <c r="C2585" t="s">
        <v>98</v>
      </c>
      <c r="D2585" t="s">
        <v>73</v>
      </c>
      <c r="E2585" t="s">
        <v>24</v>
      </c>
      <c r="F2585" s="107">
        <v>45961</v>
      </c>
      <c r="G2585">
        <v>80</v>
      </c>
      <c r="H2585">
        <v>100</v>
      </c>
      <c r="I2585" s="59">
        <v>1.25</v>
      </c>
      <c r="J2585" s="59">
        <v>1.25</v>
      </c>
      <c r="K2585" t="s">
        <v>25</v>
      </c>
      <c r="L2585" t="s">
        <v>25</v>
      </c>
      <c r="M2585">
        <v>2025</v>
      </c>
      <c r="N2585" t="s">
        <v>760</v>
      </c>
      <c r="O2585" t="s">
        <v>751</v>
      </c>
      <c r="P2585">
        <v>0</v>
      </c>
      <c r="Q2585">
        <v>0</v>
      </c>
      <c r="R2585">
        <v>0</v>
      </c>
      <c r="T2585" t="s">
        <v>792</v>
      </c>
      <c r="U2585">
        <v>31</v>
      </c>
    </row>
    <row r="2586" spans="1:22" x14ac:dyDescent="0.3">
      <c r="A2586">
        <v>117</v>
      </c>
      <c r="B2586" t="s">
        <v>93</v>
      </c>
      <c r="C2586" t="s">
        <v>98</v>
      </c>
      <c r="D2586" t="s">
        <v>73</v>
      </c>
      <c r="E2586" t="s">
        <v>24</v>
      </c>
      <c r="F2586" s="107">
        <v>46022</v>
      </c>
      <c r="G2586">
        <v>80</v>
      </c>
      <c r="H2586">
        <v>100</v>
      </c>
      <c r="I2586" s="59">
        <v>1.25</v>
      </c>
      <c r="J2586" s="59">
        <v>1.25</v>
      </c>
      <c r="K2586" t="s">
        <v>25</v>
      </c>
      <c r="L2586" t="s">
        <v>25</v>
      </c>
      <c r="M2586">
        <v>2025</v>
      </c>
      <c r="N2586" t="s">
        <v>744</v>
      </c>
      <c r="O2586" t="s">
        <v>751</v>
      </c>
      <c r="P2586">
        <v>0</v>
      </c>
      <c r="Q2586">
        <v>0</v>
      </c>
      <c r="R2586">
        <v>0</v>
      </c>
      <c r="T2586" t="s">
        <v>793</v>
      </c>
      <c r="U2586">
        <v>31</v>
      </c>
    </row>
    <row r="2587" spans="1:22" x14ac:dyDescent="0.3">
      <c r="A2587">
        <v>118</v>
      </c>
      <c r="B2587" t="s">
        <v>100</v>
      </c>
      <c r="C2587" t="s">
        <v>794</v>
      </c>
      <c r="D2587" t="s">
        <v>73</v>
      </c>
      <c r="E2587" t="s">
        <v>24</v>
      </c>
      <c r="F2587" s="107">
        <v>45230</v>
      </c>
      <c r="G2587">
        <v>80</v>
      </c>
      <c r="H2587">
        <v>94</v>
      </c>
      <c r="I2587" s="59">
        <v>1.175</v>
      </c>
      <c r="J2587" s="59">
        <v>1.175</v>
      </c>
      <c r="K2587" t="s">
        <v>25</v>
      </c>
      <c r="L2587" t="s">
        <v>25</v>
      </c>
      <c r="M2587">
        <v>2023</v>
      </c>
      <c r="N2587" t="s">
        <v>760</v>
      </c>
      <c r="O2587" t="s">
        <v>745</v>
      </c>
      <c r="P2587">
        <v>0</v>
      </c>
      <c r="Q2587">
        <v>0</v>
      </c>
      <c r="R2587">
        <v>0</v>
      </c>
      <c r="T2587" t="s">
        <v>795</v>
      </c>
      <c r="U2587">
        <v>31</v>
      </c>
    </row>
    <row r="2588" spans="1:22" x14ac:dyDescent="0.3">
      <c r="A2588">
        <v>118</v>
      </c>
      <c r="B2588" t="s">
        <v>100</v>
      </c>
      <c r="C2588" t="s">
        <v>794</v>
      </c>
      <c r="D2588" t="s">
        <v>73</v>
      </c>
      <c r="E2588" t="s">
        <v>24</v>
      </c>
      <c r="F2588" s="107">
        <v>45596</v>
      </c>
      <c r="G2588">
        <v>80</v>
      </c>
      <c r="H2588">
        <v>86</v>
      </c>
      <c r="I2588" s="59">
        <v>1.075</v>
      </c>
      <c r="J2588" s="59">
        <v>1.075</v>
      </c>
      <c r="K2588" t="s">
        <v>25</v>
      </c>
      <c r="L2588" t="s">
        <v>25</v>
      </c>
      <c r="M2588">
        <v>2024</v>
      </c>
      <c r="N2588" t="s">
        <v>760</v>
      </c>
      <c r="O2588" t="s">
        <v>762</v>
      </c>
      <c r="P2588">
        <v>0</v>
      </c>
      <c r="Q2588">
        <v>0</v>
      </c>
      <c r="R2588">
        <v>0</v>
      </c>
      <c r="T2588" t="s">
        <v>796</v>
      </c>
      <c r="U2588">
        <v>31</v>
      </c>
    </row>
    <row r="2589" spans="1:22" x14ac:dyDescent="0.3">
      <c r="A2589">
        <v>118</v>
      </c>
      <c r="B2589" t="s">
        <v>100</v>
      </c>
      <c r="C2589" t="s">
        <v>794</v>
      </c>
      <c r="D2589" t="s">
        <v>73</v>
      </c>
      <c r="E2589" t="s">
        <v>24</v>
      </c>
      <c r="F2589" s="107">
        <v>45961</v>
      </c>
      <c r="G2589">
        <v>80</v>
      </c>
      <c r="H2589">
        <v>98</v>
      </c>
      <c r="I2589" s="59">
        <v>1.2250000000000001</v>
      </c>
      <c r="J2589" s="59">
        <v>1.2250000000000001</v>
      </c>
      <c r="K2589" t="s">
        <v>25</v>
      </c>
      <c r="L2589" t="s">
        <v>25</v>
      </c>
      <c r="M2589">
        <v>2025</v>
      </c>
      <c r="N2589" t="s">
        <v>760</v>
      </c>
      <c r="O2589" t="s">
        <v>751</v>
      </c>
      <c r="P2589">
        <v>0</v>
      </c>
      <c r="Q2589">
        <v>0</v>
      </c>
      <c r="R2589">
        <v>0</v>
      </c>
      <c r="T2589" t="s">
        <v>797</v>
      </c>
      <c r="U2589">
        <v>31</v>
      </c>
    </row>
    <row r="2590" spans="1:22" x14ac:dyDescent="0.3">
      <c r="A2590">
        <v>118</v>
      </c>
      <c r="B2590" t="s">
        <v>100</v>
      </c>
      <c r="C2590" t="s">
        <v>794</v>
      </c>
      <c r="D2590" t="s">
        <v>73</v>
      </c>
      <c r="E2590" t="s">
        <v>24</v>
      </c>
      <c r="F2590" s="107">
        <v>46022</v>
      </c>
      <c r="G2590">
        <v>80</v>
      </c>
      <c r="H2590">
        <v>98</v>
      </c>
      <c r="I2590" s="59">
        <v>1.2250000000000001</v>
      </c>
      <c r="J2590" s="59">
        <v>1.2250000000000001</v>
      </c>
      <c r="K2590" t="s">
        <v>25</v>
      </c>
      <c r="L2590" t="s">
        <v>25</v>
      </c>
      <c r="M2590">
        <v>2025</v>
      </c>
      <c r="N2590" t="s">
        <v>744</v>
      </c>
      <c r="O2590" t="s">
        <v>751</v>
      </c>
      <c r="P2590">
        <v>0</v>
      </c>
      <c r="Q2590">
        <v>0</v>
      </c>
      <c r="R2590">
        <v>0</v>
      </c>
      <c r="T2590" t="s">
        <v>798</v>
      </c>
      <c r="U2590">
        <v>31</v>
      </c>
    </row>
    <row r="2591" spans="1:22" x14ac:dyDescent="0.3">
      <c r="A2591">
        <v>121</v>
      </c>
      <c r="B2591" t="s">
        <v>102</v>
      </c>
      <c r="C2591" t="s">
        <v>28</v>
      </c>
      <c r="D2591" t="s">
        <v>23</v>
      </c>
      <c r="E2591" t="s">
        <v>62</v>
      </c>
      <c r="F2591" s="107">
        <v>44227</v>
      </c>
      <c r="G2591">
        <v>0</v>
      </c>
      <c r="H2591">
        <v>0</v>
      </c>
      <c r="K2591" t="s">
        <v>103</v>
      </c>
      <c r="L2591" t="s">
        <v>103</v>
      </c>
      <c r="M2591">
        <v>2021</v>
      </c>
      <c r="N2591" t="s">
        <v>799</v>
      </c>
      <c r="O2591" t="s">
        <v>800</v>
      </c>
      <c r="P2591">
        <v>0</v>
      </c>
      <c r="Q2591">
        <v>0</v>
      </c>
      <c r="R2591">
        <v>0</v>
      </c>
      <c r="T2591" t="s">
        <v>801</v>
      </c>
      <c r="U2591">
        <v>31</v>
      </c>
    </row>
    <row r="2592" spans="1:22" x14ac:dyDescent="0.3">
      <c r="A2592">
        <v>121</v>
      </c>
      <c r="B2592" t="s">
        <v>102</v>
      </c>
      <c r="C2592" t="s">
        <v>28</v>
      </c>
      <c r="D2592" t="s">
        <v>23</v>
      </c>
      <c r="E2592" t="s">
        <v>62</v>
      </c>
      <c r="F2592" s="107">
        <v>44255</v>
      </c>
      <c r="G2592">
        <v>12392491</v>
      </c>
      <c r="H2592">
        <v>12841043</v>
      </c>
      <c r="I2592" s="59">
        <v>0.96506888108699584</v>
      </c>
      <c r="J2592" s="59">
        <v>0.96506888108699584</v>
      </c>
      <c r="K2592" t="s">
        <v>103</v>
      </c>
      <c r="L2592" t="s">
        <v>103</v>
      </c>
      <c r="M2592">
        <v>2021</v>
      </c>
      <c r="N2592" t="s">
        <v>783</v>
      </c>
      <c r="O2592" t="s">
        <v>800</v>
      </c>
      <c r="P2592">
        <v>0</v>
      </c>
      <c r="Q2592">
        <v>0</v>
      </c>
      <c r="R2592">
        <v>0</v>
      </c>
      <c r="T2592" t="s">
        <v>802</v>
      </c>
      <c r="U2592">
        <v>28</v>
      </c>
    </row>
    <row r="2593" spans="1:21" x14ac:dyDescent="0.3">
      <c r="A2593">
        <v>121</v>
      </c>
      <c r="B2593" t="s">
        <v>102</v>
      </c>
      <c r="C2593" t="s">
        <v>28</v>
      </c>
      <c r="D2593" t="s">
        <v>23</v>
      </c>
      <c r="E2593" t="s">
        <v>62</v>
      </c>
      <c r="F2593" s="107">
        <v>44286</v>
      </c>
      <c r="G2593">
        <v>20158743</v>
      </c>
      <c r="H2593">
        <v>21185822</v>
      </c>
      <c r="I2593" s="59">
        <v>0.95152045551973385</v>
      </c>
      <c r="J2593" s="59">
        <v>0.95152045551973385</v>
      </c>
      <c r="K2593" t="s">
        <v>103</v>
      </c>
      <c r="L2593" t="s">
        <v>103</v>
      </c>
      <c r="M2593">
        <v>2021</v>
      </c>
      <c r="N2593" t="s">
        <v>803</v>
      </c>
      <c r="O2593" t="s">
        <v>800</v>
      </c>
      <c r="P2593">
        <v>0</v>
      </c>
      <c r="Q2593">
        <v>0</v>
      </c>
      <c r="R2593">
        <v>0</v>
      </c>
      <c r="T2593" t="s">
        <v>804</v>
      </c>
      <c r="U2593">
        <v>31</v>
      </c>
    </row>
    <row r="2594" spans="1:21" x14ac:dyDescent="0.3">
      <c r="A2594">
        <v>121</v>
      </c>
      <c r="B2594" t="s">
        <v>102</v>
      </c>
      <c r="C2594" t="s">
        <v>28</v>
      </c>
      <c r="D2594" t="s">
        <v>23</v>
      </c>
      <c r="E2594" t="s">
        <v>62</v>
      </c>
      <c r="F2594" s="107">
        <v>44316</v>
      </c>
      <c r="G2594">
        <v>28323920</v>
      </c>
      <c r="H2594">
        <v>29328778</v>
      </c>
      <c r="I2594" s="59">
        <v>0.96573815656417739</v>
      </c>
      <c r="J2594" s="59">
        <v>0.96573815656417739</v>
      </c>
      <c r="K2594" t="s">
        <v>103</v>
      </c>
      <c r="L2594" t="s">
        <v>103</v>
      </c>
      <c r="M2594">
        <v>2021</v>
      </c>
      <c r="N2594" t="s">
        <v>786</v>
      </c>
      <c r="O2594" t="s">
        <v>800</v>
      </c>
      <c r="P2594">
        <v>0</v>
      </c>
      <c r="Q2594">
        <v>0</v>
      </c>
      <c r="R2594">
        <v>0</v>
      </c>
      <c r="T2594" t="s">
        <v>805</v>
      </c>
      <c r="U2594">
        <v>30</v>
      </c>
    </row>
    <row r="2595" spans="1:21" x14ac:dyDescent="0.3">
      <c r="A2595">
        <v>121</v>
      </c>
      <c r="B2595" t="s">
        <v>102</v>
      </c>
      <c r="C2595" t="s">
        <v>28</v>
      </c>
      <c r="D2595" t="s">
        <v>23</v>
      </c>
      <c r="E2595" t="s">
        <v>62</v>
      </c>
      <c r="F2595" s="107">
        <v>44347</v>
      </c>
      <c r="G2595">
        <v>36618580</v>
      </c>
      <c r="H2595">
        <v>37524380</v>
      </c>
      <c r="I2595" s="59">
        <v>0.97586102688438825</v>
      </c>
      <c r="J2595" s="59">
        <v>0.97586102688438825</v>
      </c>
      <c r="K2595" t="s">
        <v>103</v>
      </c>
      <c r="L2595" t="s">
        <v>103</v>
      </c>
      <c r="M2595">
        <v>2021</v>
      </c>
      <c r="N2595" t="s">
        <v>806</v>
      </c>
      <c r="O2595" t="s">
        <v>800</v>
      </c>
      <c r="P2595">
        <v>0</v>
      </c>
      <c r="Q2595">
        <v>0</v>
      </c>
      <c r="R2595">
        <v>0</v>
      </c>
      <c r="T2595" t="s">
        <v>807</v>
      </c>
      <c r="U2595">
        <v>31</v>
      </c>
    </row>
    <row r="2596" spans="1:21" x14ac:dyDescent="0.3">
      <c r="A2596">
        <v>121</v>
      </c>
      <c r="B2596" t="s">
        <v>102</v>
      </c>
      <c r="C2596" t="s">
        <v>28</v>
      </c>
      <c r="D2596" t="s">
        <v>23</v>
      </c>
      <c r="E2596" t="s">
        <v>62</v>
      </c>
      <c r="F2596" s="107">
        <v>44377</v>
      </c>
      <c r="G2596">
        <v>44018878</v>
      </c>
      <c r="H2596">
        <v>44176651</v>
      </c>
      <c r="I2596" s="59">
        <v>0.9964285884867099</v>
      </c>
      <c r="J2596" s="59">
        <v>0.9964285884867099</v>
      </c>
      <c r="K2596" t="s">
        <v>103</v>
      </c>
      <c r="L2596" t="s">
        <v>103</v>
      </c>
      <c r="M2596">
        <v>2021</v>
      </c>
      <c r="N2596" t="s">
        <v>742</v>
      </c>
      <c r="O2596" t="s">
        <v>800</v>
      </c>
      <c r="P2596">
        <v>0</v>
      </c>
      <c r="Q2596">
        <v>0</v>
      </c>
      <c r="R2596">
        <v>0</v>
      </c>
      <c r="T2596" t="s">
        <v>808</v>
      </c>
      <c r="U2596">
        <v>30</v>
      </c>
    </row>
    <row r="2597" spans="1:21" x14ac:dyDescent="0.3">
      <c r="A2597">
        <v>121</v>
      </c>
      <c r="B2597" t="s">
        <v>102</v>
      </c>
      <c r="C2597" t="s">
        <v>28</v>
      </c>
      <c r="D2597" t="s">
        <v>23</v>
      </c>
      <c r="E2597" t="s">
        <v>62</v>
      </c>
      <c r="F2597" s="107">
        <v>44408</v>
      </c>
      <c r="G2597">
        <v>51065192</v>
      </c>
      <c r="H2597">
        <v>51028454</v>
      </c>
      <c r="I2597" s="59">
        <v>1.000719951264837</v>
      </c>
      <c r="J2597" s="59">
        <v>1.000719951264837</v>
      </c>
      <c r="K2597" t="s">
        <v>103</v>
      </c>
      <c r="L2597" t="s">
        <v>103</v>
      </c>
      <c r="M2597">
        <v>2021</v>
      </c>
      <c r="N2597" t="s">
        <v>809</v>
      </c>
      <c r="O2597" t="s">
        <v>747</v>
      </c>
      <c r="P2597">
        <v>0</v>
      </c>
      <c r="Q2597">
        <v>0</v>
      </c>
      <c r="R2597">
        <v>0</v>
      </c>
      <c r="T2597" t="s">
        <v>810</v>
      </c>
      <c r="U2597">
        <v>31</v>
      </c>
    </row>
    <row r="2598" spans="1:21" x14ac:dyDescent="0.3">
      <c r="A2598">
        <v>121</v>
      </c>
      <c r="B2598" t="s">
        <v>102</v>
      </c>
      <c r="C2598" t="s">
        <v>28</v>
      </c>
      <c r="D2598" t="s">
        <v>23</v>
      </c>
      <c r="E2598" t="s">
        <v>62</v>
      </c>
      <c r="F2598" s="107">
        <v>44439</v>
      </c>
      <c r="G2598">
        <v>58657691</v>
      </c>
      <c r="H2598">
        <v>57852591</v>
      </c>
      <c r="I2598" s="59">
        <v>1.0139164035021351</v>
      </c>
      <c r="J2598" s="59">
        <v>1.0139164035021351</v>
      </c>
      <c r="K2598" t="s">
        <v>103</v>
      </c>
      <c r="L2598" t="s">
        <v>103</v>
      </c>
      <c r="M2598">
        <v>2021</v>
      </c>
      <c r="N2598" t="s">
        <v>811</v>
      </c>
      <c r="O2598" t="s">
        <v>747</v>
      </c>
      <c r="P2598">
        <v>0</v>
      </c>
      <c r="Q2598">
        <v>0</v>
      </c>
      <c r="R2598">
        <v>0</v>
      </c>
      <c r="T2598" t="s">
        <v>812</v>
      </c>
      <c r="U2598">
        <v>31</v>
      </c>
    </row>
    <row r="2599" spans="1:21" x14ac:dyDescent="0.3">
      <c r="A2599">
        <v>121</v>
      </c>
      <c r="B2599" t="s">
        <v>102</v>
      </c>
      <c r="C2599" t="s">
        <v>28</v>
      </c>
      <c r="D2599" t="s">
        <v>23</v>
      </c>
      <c r="E2599" t="s">
        <v>62</v>
      </c>
      <c r="F2599" s="107">
        <v>44469</v>
      </c>
      <c r="G2599">
        <v>66840756</v>
      </c>
      <c r="H2599">
        <v>64980862</v>
      </c>
      <c r="I2599" s="59">
        <v>1.0286221810969509</v>
      </c>
      <c r="J2599" s="59">
        <v>1.0286221810969509</v>
      </c>
      <c r="K2599" t="s">
        <v>103</v>
      </c>
      <c r="L2599" t="s">
        <v>103</v>
      </c>
      <c r="M2599">
        <v>2021</v>
      </c>
      <c r="N2599" t="s">
        <v>766</v>
      </c>
      <c r="O2599" t="s">
        <v>747</v>
      </c>
      <c r="P2599">
        <v>0</v>
      </c>
      <c r="Q2599">
        <v>0</v>
      </c>
      <c r="R2599">
        <v>0</v>
      </c>
      <c r="T2599" t="s">
        <v>813</v>
      </c>
      <c r="U2599">
        <v>30</v>
      </c>
    </row>
    <row r="2600" spans="1:21" x14ac:dyDescent="0.3">
      <c r="A2600">
        <v>121</v>
      </c>
      <c r="B2600" t="s">
        <v>102</v>
      </c>
      <c r="C2600" t="s">
        <v>28</v>
      </c>
      <c r="D2600" t="s">
        <v>23</v>
      </c>
      <c r="E2600" t="s">
        <v>62</v>
      </c>
      <c r="F2600" s="107">
        <v>44500</v>
      </c>
      <c r="G2600">
        <v>74973197</v>
      </c>
      <c r="H2600">
        <v>72204907</v>
      </c>
      <c r="I2600" s="59">
        <v>1.038339361063092</v>
      </c>
      <c r="J2600" s="59">
        <v>1.038339361063092</v>
      </c>
      <c r="K2600" t="s">
        <v>103</v>
      </c>
      <c r="L2600" t="s">
        <v>103</v>
      </c>
      <c r="M2600">
        <v>2021</v>
      </c>
      <c r="N2600" t="s">
        <v>760</v>
      </c>
      <c r="O2600" t="s">
        <v>747</v>
      </c>
      <c r="P2600">
        <v>0</v>
      </c>
      <c r="Q2600">
        <v>0</v>
      </c>
      <c r="R2600">
        <v>0</v>
      </c>
      <c r="T2600" t="s">
        <v>814</v>
      </c>
      <c r="U2600">
        <v>31</v>
      </c>
    </row>
    <row r="2601" spans="1:21" x14ac:dyDescent="0.3">
      <c r="A2601">
        <v>121</v>
      </c>
      <c r="B2601" t="s">
        <v>102</v>
      </c>
      <c r="C2601" t="s">
        <v>28</v>
      </c>
      <c r="D2601" t="s">
        <v>23</v>
      </c>
      <c r="E2601" t="s">
        <v>62</v>
      </c>
      <c r="F2601" s="107">
        <v>44530</v>
      </c>
      <c r="G2601">
        <v>83272041</v>
      </c>
      <c r="H2601">
        <v>80095732</v>
      </c>
      <c r="I2601" s="59">
        <v>1.0396564076597741</v>
      </c>
      <c r="J2601" s="59">
        <v>1.0396564076597741</v>
      </c>
      <c r="K2601" t="s">
        <v>103</v>
      </c>
      <c r="L2601" t="s">
        <v>103</v>
      </c>
      <c r="M2601">
        <v>2021</v>
      </c>
      <c r="N2601" t="s">
        <v>815</v>
      </c>
      <c r="O2601" t="s">
        <v>747</v>
      </c>
      <c r="P2601">
        <v>0</v>
      </c>
      <c r="Q2601">
        <v>0</v>
      </c>
      <c r="R2601">
        <v>0</v>
      </c>
      <c r="T2601" t="s">
        <v>816</v>
      </c>
      <c r="U2601">
        <v>30</v>
      </c>
    </row>
    <row r="2602" spans="1:21" x14ac:dyDescent="0.3">
      <c r="A2602">
        <v>121</v>
      </c>
      <c r="B2602" t="s">
        <v>102</v>
      </c>
      <c r="C2602" t="s">
        <v>28</v>
      </c>
      <c r="D2602" t="s">
        <v>23</v>
      </c>
      <c r="E2602" t="s">
        <v>62</v>
      </c>
      <c r="F2602" s="107">
        <v>44561</v>
      </c>
      <c r="G2602">
        <v>90960569</v>
      </c>
      <c r="H2602">
        <v>90981985</v>
      </c>
      <c r="I2602" s="59">
        <v>0.99976461274174222</v>
      </c>
      <c r="J2602" s="59">
        <v>0.99976461274174222</v>
      </c>
      <c r="K2602" t="s">
        <v>103</v>
      </c>
      <c r="L2602" t="s">
        <v>103</v>
      </c>
      <c r="M2602">
        <v>2021</v>
      </c>
      <c r="N2602" t="s">
        <v>744</v>
      </c>
      <c r="O2602" t="s">
        <v>747</v>
      </c>
      <c r="P2602">
        <v>0</v>
      </c>
      <c r="Q2602">
        <v>0</v>
      </c>
      <c r="R2602">
        <v>0</v>
      </c>
      <c r="T2602" t="s">
        <v>817</v>
      </c>
      <c r="U2602">
        <v>31</v>
      </c>
    </row>
    <row r="2603" spans="1:21" x14ac:dyDescent="0.3">
      <c r="A2603">
        <v>121</v>
      </c>
      <c r="B2603" t="s">
        <v>102</v>
      </c>
      <c r="C2603" t="s">
        <v>28</v>
      </c>
      <c r="D2603" t="s">
        <v>23</v>
      </c>
      <c r="E2603" t="s">
        <v>62</v>
      </c>
      <c r="F2603" s="107">
        <v>45900</v>
      </c>
      <c r="G2603">
        <v>87046477</v>
      </c>
      <c r="H2603">
        <v>87334496</v>
      </c>
      <c r="I2603" s="59">
        <v>0.99670211642373252</v>
      </c>
      <c r="J2603" s="59">
        <v>0.99670211642373252</v>
      </c>
      <c r="K2603" t="s">
        <v>103</v>
      </c>
      <c r="L2603" t="s">
        <v>103</v>
      </c>
      <c r="M2603">
        <v>2025</v>
      </c>
      <c r="N2603" t="s">
        <v>811</v>
      </c>
      <c r="O2603" t="s">
        <v>751</v>
      </c>
      <c r="P2603">
        <v>0</v>
      </c>
      <c r="Q2603">
        <v>0</v>
      </c>
      <c r="R2603">
        <v>0</v>
      </c>
      <c r="T2603" t="s">
        <v>818</v>
      </c>
      <c r="U2603">
        <v>31</v>
      </c>
    </row>
    <row r="2604" spans="1:21" x14ac:dyDescent="0.3">
      <c r="A2604">
        <v>121</v>
      </c>
      <c r="B2604" t="s">
        <v>102</v>
      </c>
      <c r="C2604" t="s">
        <v>28</v>
      </c>
      <c r="D2604" t="s">
        <v>23</v>
      </c>
      <c r="E2604" t="s">
        <v>62</v>
      </c>
      <c r="F2604" s="107">
        <v>45930</v>
      </c>
      <c r="G2604">
        <v>98192584</v>
      </c>
      <c r="H2604">
        <v>97950829</v>
      </c>
      <c r="I2604" s="59">
        <v>1.002468126124793</v>
      </c>
      <c r="J2604" s="59">
        <v>1.002468126124793</v>
      </c>
      <c r="K2604" t="s">
        <v>103</v>
      </c>
      <c r="L2604" t="s">
        <v>103</v>
      </c>
      <c r="M2604">
        <v>2025</v>
      </c>
      <c r="N2604" t="s">
        <v>766</v>
      </c>
      <c r="O2604" t="s">
        <v>751</v>
      </c>
      <c r="P2604">
        <v>0</v>
      </c>
      <c r="Q2604">
        <v>0</v>
      </c>
      <c r="R2604">
        <v>0</v>
      </c>
      <c r="T2604" t="s">
        <v>819</v>
      </c>
      <c r="U2604">
        <v>30</v>
      </c>
    </row>
    <row r="2605" spans="1:21" x14ac:dyDescent="0.3">
      <c r="A2605">
        <v>121</v>
      </c>
      <c r="B2605" t="s">
        <v>102</v>
      </c>
      <c r="C2605" t="s">
        <v>28</v>
      </c>
      <c r="D2605" t="s">
        <v>23</v>
      </c>
      <c r="E2605" t="s">
        <v>62</v>
      </c>
      <c r="F2605" s="107">
        <v>45961</v>
      </c>
      <c r="G2605">
        <v>99970157</v>
      </c>
      <c r="H2605">
        <v>108441726</v>
      </c>
      <c r="I2605" s="59">
        <v>0.92187906525943708</v>
      </c>
      <c r="J2605" s="59">
        <v>0.92187906525943708</v>
      </c>
      <c r="K2605" t="s">
        <v>103</v>
      </c>
      <c r="L2605" t="s">
        <v>103</v>
      </c>
      <c r="M2605">
        <v>2025</v>
      </c>
      <c r="N2605" t="s">
        <v>760</v>
      </c>
      <c r="O2605" t="s">
        <v>751</v>
      </c>
      <c r="P2605">
        <v>0</v>
      </c>
      <c r="Q2605">
        <v>0</v>
      </c>
      <c r="R2605">
        <v>0</v>
      </c>
      <c r="T2605" t="s">
        <v>820</v>
      </c>
      <c r="U2605">
        <v>31</v>
      </c>
    </row>
    <row r="2606" spans="1:21" x14ac:dyDescent="0.3">
      <c r="A2606">
        <v>121</v>
      </c>
      <c r="B2606" t="s">
        <v>102</v>
      </c>
      <c r="C2606" t="s">
        <v>28</v>
      </c>
      <c r="D2606" t="s">
        <v>23</v>
      </c>
      <c r="E2606" t="s">
        <v>62</v>
      </c>
      <c r="F2606" s="107">
        <v>45991</v>
      </c>
      <c r="G2606">
        <v>110949578</v>
      </c>
      <c r="H2606">
        <v>119166281</v>
      </c>
      <c r="I2606" s="59">
        <v>0.93104842300146973</v>
      </c>
      <c r="J2606" s="59">
        <v>0.93104842300146973</v>
      </c>
      <c r="K2606" t="s">
        <v>103</v>
      </c>
      <c r="L2606" t="s">
        <v>103</v>
      </c>
      <c r="M2606">
        <v>2025</v>
      </c>
      <c r="N2606" t="s">
        <v>815</v>
      </c>
      <c r="O2606" t="s">
        <v>751</v>
      </c>
      <c r="P2606">
        <v>0</v>
      </c>
      <c r="Q2606">
        <v>0</v>
      </c>
      <c r="R2606">
        <v>0</v>
      </c>
      <c r="T2606" t="s">
        <v>821</v>
      </c>
      <c r="U2606">
        <v>30</v>
      </c>
    </row>
    <row r="2607" spans="1:21" x14ac:dyDescent="0.3">
      <c r="A2607">
        <v>121</v>
      </c>
      <c r="B2607" t="s">
        <v>102</v>
      </c>
      <c r="C2607" t="s">
        <v>28</v>
      </c>
      <c r="D2607" t="s">
        <v>23</v>
      </c>
      <c r="E2607" t="s">
        <v>62</v>
      </c>
      <c r="F2607" s="107">
        <v>46022</v>
      </c>
      <c r="G2607">
        <v>121139779</v>
      </c>
      <c r="H2607">
        <v>128479127</v>
      </c>
      <c r="I2607" s="59">
        <v>0.9428751722449048</v>
      </c>
      <c r="J2607" s="59">
        <v>0.9428751722449048</v>
      </c>
      <c r="K2607" t="s">
        <v>103</v>
      </c>
      <c r="L2607" t="s">
        <v>103</v>
      </c>
      <c r="M2607">
        <v>2025</v>
      </c>
      <c r="N2607" t="s">
        <v>744</v>
      </c>
      <c r="O2607" t="s">
        <v>751</v>
      </c>
      <c r="P2607">
        <v>0</v>
      </c>
      <c r="Q2607">
        <v>0</v>
      </c>
      <c r="R2607">
        <v>0</v>
      </c>
      <c r="T2607" t="s">
        <v>822</v>
      </c>
      <c r="U2607">
        <v>31</v>
      </c>
    </row>
    <row r="2608" spans="1:21" x14ac:dyDescent="0.3">
      <c r="A2608">
        <v>122</v>
      </c>
      <c r="B2608" t="s">
        <v>104</v>
      </c>
      <c r="C2608" t="s">
        <v>794</v>
      </c>
      <c r="D2608" t="s">
        <v>23</v>
      </c>
      <c r="E2608" t="s">
        <v>24</v>
      </c>
      <c r="F2608" s="107">
        <v>44255</v>
      </c>
      <c r="G2608">
        <v>80</v>
      </c>
      <c r="H2608">
        <v>12.5</v>
      </c>
      <c r="I2608" s="59">
        <v>0.15625</v>
      </c>
      <c r="J2608" s="59">
        <v>0.15625</v>
      </c>
      <c r="K2608" t="s">
        <v>25</v>
      </c>
      <c r="L2608" t="s">
        <v>25</v>
      </c>
      <c r="M2608">
        <v>2021</v>
      </c>
      <c r="N2608" t="s">
        <v>783</v>
      </c>
      <c r="O2608" t="s">
        <v>800</v>
      </c>
      <c r="P2608">
        <v>0</v>
      </c>
      <c r="Q2608">
        <v>0</v>
      </c>
      <c r="R2608">
        <v>0</v>
      </c>
      <c r="T2608" t="s">
        <v>823</v>
      </c>
      <c r="U2608">
        <v>28</v>
      </c>
    </row>
    <row r="2609" spans="1:22" x14ac:dyDescent="0.3">
      <c r="A2609">
        <v>122</v>
      </c>
      <c r="B2609" t="s">
        <v>104</v>
      </c>
      <c r="C2609" t="s">
        <v>794</v>
      </c>
      <c r="D2609" t="s">
        <v>23</v>
      </c>
      <c r="E2609" t="s">
        <v>24</v>
      </c>
      <c r="F2609" s="107">
        <v>44620</v>
      </c>
      <c r="G2609">
        <v>80</v>
      </c>
      <c r="H2609">
        <v>80</v>
      </c>
      <c r="I2609" s="59">
        <v>1</v>
      </c>
      <c r="J2609" s="59">
        <v>1</v>
      </c>
      <c r="K2609" t="s">
        <v>25</v>
      </c>
      <c r="L2609" t="s">
        <v>25</v>
      </c>
      <c r="M2609">
        <v>2022</v>
      </c>
      <c r="N2609" t="s">
        <v>783</v>
      </c>
      <c r="O2609" t="s">
        <v>824</v>
      </c>
      <c r="P2609">
        <v>0</v>
      </c>
      <c r="Q2609">
        <v>0</v>
      </c>
      <c r="R2609">
        <v>0</v>
      </c>
      <c r="T2609" t="s">
        <v>825</v>
      </c>
      <c r="U2609">
        <v>28</v>
      </c>
    </row>
    <row r="2610" spans="1:22" x14ac:dyDescent="0.3">
      <c r="A2610">
        <v>122</v>
      </c>
      <c r="B2610" t="s">
        <v>104</v>
      </c>
      <c r="C2610" t="s">
        <v>794</v>
      </c>
      <c r="D2610" t="s">
        <v>23</v>
      </c>
      <c r="E2610" t="s">
        <v>24</v>
      </c>
      <c r="F2610" s="107">
        <v>44681</v>
      </c>
      <c r="G2610">
        <v>80</v>
      </c>
      <c r="H2610">
        <v>100</v>
      </c>
      <c r="I2610" s="59">
        <v>1.25</v>
      </c>
      <c r="J2610" s="59">
        <v>1.25</v>
      </c>
      <c r="K2610" t="s">
        <v>25</v>
      </c>
      <c r="L2610" t="s">
        <v>25</v>
      </c>
      <c r="M2610">
        <v>2022</v>
      </c>
      <c r="N2610" t="s">
        <v>786</v>
      </c>
      <c r="O2610" t="s">
        <v>824</v>
      </c>
      <c r="P2610">
        <v>0</v>
      </c>
      <c r="Q2610">
        <v>0</v>
      </c>
      <c r="R2610">
        <v>0</v>
      </c>
      <c r="T2610" t="s">
        <v>826</v>
      </c>
      <c r="U2610">
        <v>30</v>
      </c>
    </row>
    <row r="2611" spans="1:22" x14ac:dyDescent="0.3">
      <c r="A2611">
        <v>122</v>
      </c>
      <c r="B2611" t="s">
        <v>104</v>
      </c>
      <c r="C2611" t="s">
        <v>794</v>
      </c>
      <c r="D2611" t="s">
        <v>23</v>
      </c>
      <c r="E2611" t="s">
        <v>24</v>
      </c>
      <c r="F2611" s="107">
        <v>44742</v>
      </c>
      <c r="G2611">
        <v>80</v>
      </c>
      <c r="H2611">
        <v>47.619047619047997</v>
      </c>
      <c r="I2611" s="59">
        <v>0.59523809523810001</v>
      </c>
      <c r="J2611" s="59">
        <v>0.59523809523810001</v>
      </c>
      <c r="K2611" t="s">
        <v>25</v>
      </c>
      <c r="L2611" t="s">
        <v>25</v>
      </c>
      <c r="M2611">
        <v>2022</v>
      </c>
      <c r="N2611" t="s">
        <v>742</v>
      </c>
      <c r="O2611" t="s">
        <v>824</v>
      </c>
      <c r="P2611">
        <v>0</v>
      </c>
      <c r="Q2611">
        <v>0</v>
      </c>
      <c r="R2611">
        <v>0</v>
      </c>
      <c r="T2611" t="s">
        <v>827</v>
      </c>
      <c r="U2611">
        <v>30</v>
      </c>
    </row>
    <row r="2612" spans="1:22" x14ac:dyDescent="0.3">
      <c r="A2612">
        <v>122</v>
      </c>
      <c r="B2612" t="s">
        <v>104</v>
      </c>
      <c r="C2612" t="s">
        <v>794</v>
      </c>
      <c r="D2612" t="s">
        <v>23</v>
      </c>
      <c r="E2612" t="s">
        <v>24</v>
      </c>
      <c r="F2612" s="107">
        <v>44773</v>
      </c>
      <c r="G2612">
        <v>80</v>
      </c>
      <c r="K2612" t="s">
        <v>25</v>
      </c>
      <c r="L2612" t="s">
        <v>128</v>
      </c>
      <c r="M2612">
        <v>2022</v>
      </c>
      <c r="N2612" t="s">
        <v>809</v>
      </c>
      <c r="O2612" t="s">
        <v>749</v>
      </c>
      <c r="P2612">
        <v>0</v>
      </c>
      <c r="Q2612">
        <v>0</v>
      </c>
      <c r="R2612">
        <v>0</v>
      </c>
      <c r="T2612" t="s">
        <v>828</v>
      </c>
      <c r="U2612">
        <v>31</v>
      </c>
      <c r="V2612" t="s">
        <v>128</v>
      </c>
    </row>
    <row r="2613" spans="1:22" x14ac:dyDescent="0.3">
      <c r="A2613">
        <v>122</v>
      </c>
      <c r="B2613" t="s">
        <v>104</v>
      </c>
      <c r="C2613" t="s">
        <v>794</v>
      </c>
      <c r="D2613" t="s">
        <v>23</v>
      </c>
      <c r="E2613" t="s">
        <v>24</v>
      </c>
      <c r="F2613" s="107">
        <v>44804</v>
      </c>
      <c r="G2613">
        <v>80</v>
      </c>
      <c r="H2613">
        <v>98.717948717949</v>
      </c>
      <c r="I2613" s="59">
        <v>1.233974358974363</v>
      </c>
      <c r="J2613" s="59">
        <v>1.233974358974363</v>
      </c>
      <c r="K2613" t="s">
        <v>25</v>
      </c>
      <c r="L2613" t="s">
        <v>25</v>
      </c>
      <c r="M2613">
        <v>2022</v>
      </c>
      <c r="N2613" t="s">
        <v>811</v>
      </c>
      <c r="O2613" t="s">
        <v>749</v>
      </c>
      <c r="P2613">
        <v>0</v>
      </c>
      <c r="Q2613">
        <v>0</v>
      </c>
      <c r="R2613">
        <v>0</v>
      </c>
      <c r="T2613" t="s">
        <v>829</v>
      </c>
      <c r="U2613">
        <v>31</v>
      </c>
    </row>
    <row r="2614" spans="1:22" x14ac:dyDescent="0.3">
      <c r="A2614">
        <v>122</v>
      </c>
      <c r="B2614" t="s">
        <v>104</v>
      </c>
      <c r="C2614" t="s">
        <v>794</v>
      </c>
      <c r="D2614" t="s">
        <v>23</v>
      </c>
      <c r="E2614" t="s">
        <v>24</v>
      </c>
      <c r="F2614" s="107">
        <v>44834</v>
      </c>
      <c r="G2614">
        <v>80</v>
      </c>
      <c r="K2614" t="s">
        <v>25</v>
      </c>
      <c r="L2614" t="s">
        <v>128</v>
      </c>
      <c r="M2614">
        <v>2022</v>
      </c>
      <c r="N2614" t="s">
        <v>766</v>
      </c>
      <c r="O2614" t="s">
        <v>749</v>
      </c>
      <c r="P2614">
        <v>0</v>
      </c>
      <c r="Q2614">
        <v>0</v>
      </c>
      <c r="R2614">
        <v>0</v>
      </c>
      <c r="T2614" t="s">
        <v>830</v>
      </c>
      <c r="U2614">
        <v>30</v>
      </c>
      <c r="V2614" t="s">
        <v>128</v>
      </c>
    </row>
    <row r="2615" spans="1:22" x14ac:dyDescent="0.3">
      <c r="A2615">
        <v>122</v>
      </c>
      <c r="B2615" t="s">
        <v>104</v>
      </c>
      <c r="C2615" t="s">
        <v>794</v>
      </c>
      <c r="D2615" t="s">
        <v>23</v>
      </c>
      <c r="E2615" t="s">
        <v>24</v>
      </c>
      <c r="F2615" s="107">
        <v>44865</v>
      </c>
      <c r="G2615">
        <v>80</v>
      </c>
      <c r="H2615">
        <v>100</v>
      </c>
      <c r="I2615" s="59">
        <v>1.25</v>
      </c>
      <c r="J2615" s="59">
        <v>1.25</v>
      </c>
      <c r="K2615" t="s">
        <v>25</v>
      </c>
      <c r="L2615" t="s">
        <v>25</v>
      </c>
      <c r="M2615">
        <v>2022</v>
      </c>
      <c r="N2615" t="s">
        <v>760</v>
      </c>
      <c r="O2615" t="s">
        <v>749</v>
      </c>
      <c r="P2615">
        <v>0</v>
      </c>
      <c r="Q2615">
        <v>0</v>
      </c>
      <c r="R2615">
        <v>0</v>
      </c>
      <c r="T2615" t="s">
        <v>831</v>
      </c>
      <c r="U2615">
        <v>31</v>
      </c>
    </row>
    <row r="2616" spans="1:22" x14ac:dyDescent="0.3">
      <c r="A2616">
        <v>122</v>
      </c>
      <c r="B2616" t="s">
        <v>104</v>
      </c>
      <c r="C2616" t="s">
        <v>794</v>
      </c>
      <c r="D2616" t="s">
        <v>23</v>
      </c>
      <c r="E2616" t="s">
        <v>24</v>
      </c>
      <c r="F2616" s="107">
        <v>44895</v>
      </c>
      <c r="G2616">
        <v>80</v>
      </c>
      <c r="K2616" t="s">
        <v>25</v>
      </c>
      <c r="L2616" t="s">
        <v>128</v>
      </c>
      <c r="M2616">
        <v>2022</v>
      </c>
      <c r="N2616" t="s">
        <v>815</v>
      </c>
      <c r="O2616" t="s">
        <v>749</v>
      </c>
      <c r="P2616">
        <v>0</v>
      </c>
      <c r="Q2616">
        <v>0</v>
      </c>
      <c r="R2616">
        <v>0</v>
      </c>
      <c r="T2616" t="s">
        <v>832</v>
      </c>
      <c r="U2616">
        <v>30</v>
      </c>
      <c r="V2616" t="s">
        <v>128</v>
      </c>
    </row>
    <row r="2617" spans="1:22" x14ac:dyDescent="0.3">
      <c r="A2617">
        <v>122</v>
      </c>
      <c r="B2617" t="s">
        <v>104</v>
      </c>
      <c r="C2617" t="s">
        <v>794</v>
      </c>
      <c r="D2617" t="s">
        <v>23</v>
      </c>
      <c r="E2617" t="s">
        <v>24</v>
      </c>
      <c r="F2617" s="107">
        <v>44926</v>
      </c>
      <c r="G2617">
        <v>80</v>
      </c>
      <c r="H2617">
        <v>100</v>
      </c>
      <c r="I2617" s="59">
        <v>1.25</v>
      </c>
      <c r="J2617" s="59">
        <v>1.25</v>
      </c>
      <c r="K2617" t="s">
        <v>25</v>
      </c>
      <c r="L2617" t="s">
        <v>25</v>
      </c>
      <c r="M2617">
        <v>2022</v>
      </c>
      <c r="N2617" t="s">
        <v>744</v>
      </c>
      <c r="O2617" t="s">
        <v>749</v>
      </c>
      <c r="P2617">
        <v>0</v>
      </c>
      <c r="Q2617">
        <v>0</v>
      </c>
      <c r="R2617">
        <v>0</v>
      </c>
      <c r="T2617" t="s">
        <v>833</v>
      </c>
      <c r="U2617">
        <v>31</v>
      </c>
    </row>
    <row r="2618" spans="1:22" x14ac:dyDescent="0.3">
      <c r="A2618">
        <v>122</v>
      </c>
      <c r="B2618" t="s">
        <v>104</v>
      </c>
      <c r="C2618" t="s">
        <v>794</v>
      </c>
      <c r="D2618" t="s">
        <v>23</v>
      </c>
      <c r="E2618" t="s">
        <v>24</v>
      </c>
      <c r="F2618" s="107">
        <v>44957</v>
      </c>
      <c r="G2618">
        <v>80</v>
      </c>
      <c r="K2618" t="s">
        <v>25</v>
      </c>
      <c r="L2618" t="s">
        <v>128</v>
      </c>
      <c r="M2618">
        <v>2023</v>
      </c>
      <c r="N2618" t="s">
        <v>799</v>
      </c>
      <c r="O2618" t="s">
        <v>743</v>
      </c>
      <c r="P2618">
        <v>0</v>
      </c>
      <c r="Q2618">
        <v>0</v>
      </c>
      <c r="R2618">
        <v>0</v>
      </c>
      <c r="T2618" t="s">
        <v>834</v>
      </c>
      <c r="U2618">
        <v>31</v>
      </c>
      <c r="V2618" t="s">
        <v>128</v>
      </c>
    </row>
    <row r="2619" spans="1:22" x14ac:dyDescent="0.3">
      <c r="A2619">
        <v>122</v>
      </c>
      <c r="B2619" t="s">
        <v>104</v>
      </c>
      <c r="C2619" t="s">
        <v>794</v>
      </c>
      <c r="D2619" t="s">
        <v>23</v>
      </c>
      <c r="E2619" t="s">
        <v>24</v>
      </c>
      <c r="F2619" s="107">
        <v>45016</v>
      </c>
      <c r="G2619">
        <v>80</v>
      </c>
      <c r="K2619" t="s">
        <v>25</v>
      </c>
      <c r="L2619" t="s">
        <v>128</v>
      </c>
      <c r="M2619">
        <v>2023</v>
      </c>
      <c r="N2619" t="s">
        <v>803</v>
      </c>
      <c r="O2619" t="s">
        <v>743</v>
      </c>
      <c r="P2619">
        <v>0</v>
      </c>
      <c r="Q2619">
        <v>0</v>
      </c>
      <c r="R2619">
        <v>0</v>
      </c>
      <c r="T2619" t="s">
        <v>835</v>
      </c>
      <c r="U2619">
        <v>31</v>
      </c>
      <c r="V2619" t="s">
        <v>128</v>
      </c>
    </row>
    <row r="2620" spans="1:22" x14ac:dyDescent="0.3">
      <c r="A2620">
        <v>122</v>
      </c>
      <c r="B2620" t="s">
        <v>104</v>
      </c>
      <c r="C2620" t="s">
        <v>794</v>
      </c>
      <c r="D2620" t="s">
        <v>23</v>
      </c>
      <c r="E2620" t="s">
        <v>24</v>
      </c>
      <c r="F2620" s="107">
        <v>45077</v>
      </c>
      <c r="G2620">
        <v>80</v>
      </c>
      <c r="K2620" t="s">
        <v>25</v>
      </c>
      <c r="L2620" t="s">
        <v>128</v>
      </c>
      <c r="M2620">
        <v>2023</v>
      </c>
      <c r="N2620" t="s">
        <v>806</v>
      </c>
      <c r="O2620" t="s">
        <v>743</v>
      </c>
      <c r="P2620">
        <v>0</v>
      </c>
      <c r="Q2620">
        <v>0</v>
      </c>
      <c r="R2620">
        <v>0</v>
      </c>
      <c r="T2620" t="s">
        <v>836</v>
      </c>
      <c r="U2620">
        <v>31</v>
      </c>
      <c r="V2620" t="s">
        <v>128</v>
      </c>
    </row>
    <row r="2621" spans="1:22" x14ac:dyDescent="0.3">
      <c r="A2621">
        <v>122</v>
      </c>
      <c r="B2621" t="s">
        <v>104</v>
      </c>
      <c r="C2621" t="s">
        <v>794</v>
      </c>
      <c r="D2621" t="s">
        <v>23</v>
      </c>
      <c r="E2621" t="s">
        <v>24</v>
      </c>
      <c r="F2621" s="107">
        <v>45138</v>
      </c>
      <c r="G2621">
        <v>80</v>
      </c>
      <c r="K2621" t="s">
        <v>25</v>
      </c>
      <c r="L2621" t="s">
        <v>128</v>
      </c>
      <c r="M2621">
        <v>2023</v>
      </c>
      <c r="N2621" t="s">
        <v>809</v>
      </c>
      <c r="O2621" t="s">
        <v>745</v>
      </c>
      <c r="P2621">
        <v>0</v>
      </c>
      <c r="Q2621">
        <v>0</v>
      </c>
      <c r="R2621">
        <v>0</v>
      </c>
      <c r="T2621" t="s">
        <v>837</v>
      </c>
      <c r="U2621">
        <v>31</v>
      </c>
      <c r="V2621" t="s">
        <v>128</v>
      </c>
    </row>
    <row r="2622" spans="1:22" x14ac:dyDescent="0.3">
      <c r="A2622">
        <v>122</v>
      </c>
      <c r="B2622" t="s">
        <v>104</v>
      </c>
      <c r="C2622" t="s">
        <v>794</v>
      </c>
      <c r="D2622" t="s">
        <v>23</v>
      </c>
      <c r="E2622" t="s">
        <v>24</v>
      </c>
      <c r="F2622" s="107">
        <v>45199</v>
      </c>
      <c r="G2622">
        <v>80</v>
      </c>
      <c r="K2622" t="s">
        <v>25</v>
      </c>
      <c r="L2622" t="s">
        <v>128</v>
      </c>
      <c r="M2622">
        <v>2023</v>
      </c>
      <c r="N2622" t="s">
        <v>766</v>
      </c>
      <c r="O2622" t="s">
        <v>745</v>
      </c>
      <c r="P2622">
        <v>0</v>
      </c>
      <c r="Q2622">
        <v>0</v>
      </c>
      <c r="R2622">
        <v>0</v>
      </c>
      <c r="T2622" t="s">
        <v>838</v>
      </c>
      <c r="U2622">
        <v>30</v>
      </c>
      <c r="V2622" t="s">
        <v>128</v>
      </c>
    </row>
    <row r="2623" spans="1:22" x14ac:dyDescent="0.3">
      <c r="A2623">
        <v>122</v>
      </c>
      <c r="B2623" t="s">
        <v>104</v>
      </c>
      <c r="C2623" t="s">
        <v>794</v>
      </c>
      <c r="D2623" t="s">
        <v>23</v>
      </c>
      <c r="E2623" t="s">
        <v>24</v>
      </c>
      <c r="F2623" s="107">
        <v>45260</v>
      </c>
      <c r="G2623">
        <v>80</v>
      </c>
      <c r="K2623" t="s">
        <v>25</v>
      </c>
      <c r="L2623" t="s">
        <v>128</v>
      </c>
      <c r="M2623">
        <v>2023</v>
      </c>
      <c r="N2623" t="s">
        <v>815</v>
      </c>
      <c r="O2623" t="s">
        <v>745</v>
      </c>
      <c r="P2623">
        <v>0</v>
      </c>
      <c r="Q2623">
        <v>0</v>
      </c>
      <c r="R2623">
        <v>0</v>
      </c>
      <c r="T2623" t="s">
        <v>839</v>
      </c>
      <c r="U2623">
        <v>30</v>
      </c>
      <c r="V2623" t="s">
        <v>128</v>
      </c>
    </row>
    <row r="2624" spans="1:22" x14ac:dyDescent="0.3">
      <c r="A2624">
        <v>122</v>
      </c>
      <c r="B2624" t="s">
        <v>104</v>
      </c>
      <c r="C2624" t="s">
        <v>794</v>
      </c>
      <c r="D2624" t="s">
        <v>23</v>
      </c>
      <c r="E2624" t="s">
        <v>24</v>
      </c>
      <c r="F2624" s="107">
        <v>45322</v>
      </c>
      <c r="G2624">
        <v>80</v>
      </c>
      <c r="K2624" t="s">
        <v>25</v>
      </c>
      <c r="L2624" t="s">
        <v>128</v>
      </c>
      <c r="M2624">
        <v>2024</v>
      </c>
      <c r="N2624" t="s">
        <v>799</v>
      </c>
      <c r="O2624" t="s">
        <v>784</v>
      </c>
      <c r="P2624">
        <v>0</v>
      </c>
      <c r="Q2624">
        <v>0</v>
      </c>
      <c r="R2624">
        <v>0</v>
      </c>
      <c r="T2624" t="s">
        <v>840</v>
      </c>
      <c r="U2624">
        <v>31</v>
      </c>
      <c r="V2624" t="s">
        <v>128</v>
      </c>
    </row>
    <row r="2625" spans="1:22" x14ac:dyDescent="0.3">
      <c r="A2625">
        <v>122</v>
      </c>
      <c r="B2625" t="s">
        <v>104</v>
      </c>
      <c r="C2625" t="s">
        <v>794</v>
      </c>
      <c r="D2625" t="s">
        <v>23</v>
      </c>
      <c r="E2625" t="s">
        <v>24</v>
      </c>
      <c r="F2625" s="107">
        <v>45382</v>
      </c>
      <c r="G2625">
        <v>80</v>
      </c>
      <c r="K2625" t="s">
        <v>25</v>
      </c>
      <c r="L2625" t="s">
        <v>128</v>
      </c>
      <c r="M2625">
        <v>2024</v>
      </c>
      <c r="N2625" t="s">
        <v>803</v>
      </c>
      <c r="O2625" t="s">
        <v>784</v>
      </c>
      <c r="P2625">
        <v>0</v>
      </c>
      <c r="Q2625">
        <v>0</v>
      </c>
      <c r="R2625">
        <v>0</v>
      </c>
      <c r="T2625" t="s">
        <v>841</v>
      </c>
      <c r="U2625">
        <v>31</v>
      </c>
      <c r="V2625" t="s">
        <v>128</v>
      </c>
    </row>
    <row r="2626" spans="1:22" x14ac:dyDescent="0.3">
      <c r="A2626">
        <v>122</v>
      </c>
      <c r="B2626" t="s">
        <v>104</v>
      </c>
      <c r="C2626" t="s">
        <v>794</v>
      </c>
      <c r="D2626" t="s">
        <v>23</v>
      </c>
      <c r="E2626" t="s">
        <v>24</v>
      </c>
      <c r="F2626" s="107">
        <v>45443</v>
      </c>
      <c r="G2626">
        <v>80</v>
      </c>
      <c r="K2626" t="s">
        <v>25</v>
      </c>
      <c r="L2626" t="s">
        <v>128</v>
      </c>
      <c r="M2626">
        <v>2024</v>
      </c>
      <c r="N2626" t="s">
        <v>806</v>
      </c>
      <c r="O2626" t="s">
        <v>784</v>
      </c>
      <c r="P2626">
        <v>0</v>
      </c>
      <c r="Q2626">
        <v>0</v>
      </c>
      <c r="R2626">
        <v>0</v>
      </c>
      <c r="T2626" t="s">
        <v>842</v>
      </c>
      <c r="U2626">
        <v>31</v>
      </c>
      <c r="V2626" t="s">
        <v>128</v>
      </c>
    </row>
    <row r="2627" spans="1:22" x14ac:dyDescent="0.3">
      <c r="A2627">
        <v>122</v>
      </c>
      <c r="B2627" t="s">
        <v>104</v>
      </c>
      <c r="C2627" t="s">
        <v>794</v>
      </c>
      <c r="D2627" t="s">
        <v>23</v>
      </c>
      <c r="E2627" t="s">
        <v>24</v>
      </c>
      <c r="F2627" s="107">
        <v>45504</v>
      </c>
      <c r="G2627">
        <v>80</v>
      </c>
      <c r="K2627" t="s">
        <v>25</v>
      </c>
      <c r="L2627" t="s">
        <v>128</v>
      </c>
      <c r="M2627">
        <v>2024</v>
      </c>
      <c r="N2627" t="s">
        <v>809</v>
      </c>
      <c r="O2627" t="s">
        <v>762</v>
      </c>
      <c r="P2627">
        <v>0</v>
      </c>
      <c r="Q2627">
        <v>0</v>
      </c>
      <c r="R2627">
        <v>0</v>
      </c>
      <c r="T2627" t="s">
        <v>843</v>
      </c>
      <c r="U2627">
        <v>31</v>
      </c>
      <c r="V2627" t="s">
        <v>128</v>
      </c>
    </row>
    <row r="2628" spans="1:22" x14ac:dyDescent="0.3">
      <c r="A2628">
        <v>122</v>
      </c>
      <c r="B2628" t="s">
        <v>104</v>
      </c>
      <c r="C2628" t="s">
        <v>794</v>
      </c>
      <c r="D2628" t="s">
        <v>23</v>
      </c>
      <c r="E2628" t="s">
        <v>24</v>
      </c>
      <c r="F2628" s="107">
        <v>45565</v>
      </c>
      <c r="G2628">
        <v>80</v>
      </c>
      <c r="K2628" t="s">
        <v>25</v>
      </c>
      <c r="L2628" t="s">
        <v>128</v>
      </c>
      <c r="M2628">
        <v>2024</v>
      </c>
      <c r="N2628" t="s">
        <v>766</v>
      </c>
      <c r="O2628" t="s">
        <v>762</v>
      </c>
      <c r="P2628">
        <v>0</v>
      </c>
      <c r="Q2628">
        <v>0</v>
      </c>
      <c r="R2628">
        <v>0</v>
      </c>
      <c r="T2628" t="s">
        <v>844</v>
      </c>
      <c r="U2628">
        <v>30</v>
      </c>
      <c r="V2628" t="s">
        <v>128</v>
      </c>
    </row>
    <row r="2629" spans="1:22" x14ac:dyDescent="0.3">
      <c r="A2629">
        <v>122</v>
      </c>
      <c r="B2629" t="s">
        <v>104</v>
      </c>
      <c r="C2629" t="s">
        <v>794</v>
      </c>
      <c r="D2629" t="s">
        <v>23</v>
      </c>
      <c r="E2629" t="s">
        <v>24</v>
      </c>
      <c r="F2629" s="107">
        <v>45626</v>
      </c>
      <c r="G2629">
        <v>80</v>
      </c>
      <c r="K2629" t="s">
        <v>25</v>
      </c>
      <c r="L2629" t="s">
        <v>128</v>
      </c>
      <c r="M2629">
        <v>2024</v>
      </c>
      <c r="N2629" t="s">
        <v>815</v>
      </c>
      <c r="O2629" t="s">
        <v>762</v>
      </c>
      <c r="P2629">
        <v>0</v>
      </c>
      <c r="Q2629">
        <v>0</v>
      </c>
      <c r="R2629">
        <v>0</v>
      </c>
      <c r="T2629" t="s">
        <v>845</v>
      </c>
      <c r="U2629">
        <v>30</v>
      </c>
      <c r="V2629" t="s">
        <v>128</v>
      </c>
    </row>
    <row r="2630" spans="1:22" x14ac:dyDescent="0.3">
      <c r="A2630">
        <v>122</v>
      </c>
      <c r="B2630" t="s">
        <v>104</v>
      </c>
      <c r="C2630" t="s">
        <v>794</v>
      </c>
      <c r="D2630" t="s">
        <v>23</v>
      </c>
      <c r="E2630" t="s">
        <v>24</v>
      </c>
      <c r="F2630" s="107">
        <v>45688</v>
      </c>
      <c r="G2630">
        <v>90</v>
      </c>
      <c r="K2630" t="s">
        <v>25</v>
      </c>
      <c r="L2630" t="s">
        <v>128</v>
      </c>
      <c r="M2630">
        <v>2025</v>
      </c>
      <c r="N2630" t="s">
        <v>799</v>
      </c>
      <c r="O2630" t="s">
        <v>846</v>
      </c>
      <c r="P2630">
        <v>0</v>
      </c>
      <c r="Q2630">
        <v>0</v>
      </c>
      <c r="R2630">
        <v>0</v>
      </c>
      <c r="T2630" t="s">
        <v>847</v>
      </c>
      <c r="U2630">
        <v>31</v>
      </c>
      <c r="V2630" t="s">
        <v>128</v>
      </c>
    </row>
    <row r="2631" spans="1:22" x14ac:dyDescent="0.3">
      <c r="A2631">
        <v>122</v>
      </c>
      <c r="B2631" t="s">
        <v>104</v>
      </c>
      <c r="C2631" t="s">
        <v>794</v>
      </c>
      <c r="D2631" t="s">
        <v>23</v>
      </c>
      <c r="E2631" t="s">
        <v>24</v>
      </c>
      <c r="F2631" s="107">
        <v>45747</v>
      </c>
      <c r="G2631">
        <v>90</v>
      </c>
      <c r="K2631" t="s">
        <v>25</v>
      </c>
      <c r="L2631" t="s">
        <v>128</v>
      </c>
      <c r="M2631">
        <v>2025</v>
      </c>
      <c r="N2631" t="s">
        <v>803</v>
      </c>
      <c r="O2631" t="s">
        <v>846</v>
      </c>
      <c r="P2631">
        <v>0</v>
      </c>
      <c r="Q2631">
        <v>0</v>
      </c>
      <c r="R2631">
        <v>0</v>
      </c>
      <c r="T2631" t="s">
        <v>848</v>
      </c>
      <c r="U2631">
        <v>31</v>
      </c>
      <c r="V2631" t="s">
        <v>128</v>
      </c>
    </row>
    <row r="2632" spans="1:22" x14ac:dyDescent="0.3">
      <c r="A2632">
        <v>122</v>
      </c>
      <c r="B2632" t="s">
        <v>104</v>
      </c>
      <c r="C2632" t="s">
        <v>794</v>
      </c>
      <c r="D2632" t="s">
        <v>23</v>
      </c>
      <c r="E2632" t="s">
        <v>24</v>
      </c>
      <c r="F2632" s="107">
        <v>45808</v>
      </c>
      <c r="G2632">
        <v>90</v>
      </c>
      <c r="K2632" t="s">
        <v>25</v>
      </c>
      <c r="L2632" t="s">
        <v>128</v>
      </c>
      <c r="M2632">
        <v>2025</v>
      </c>
      <c r="N2632" t="s">
        <v>806</v>
      </c>
      <c r="O2632" t="s">
        <v>846</v>
      </c>
      <c r="P2632">
        <v>0</v>
      </c>
      <c r="Q2632">
        <v>0</v>
      </c>
      <c r="R2632">
        <v>0</v>
      </c>
      <c r="T2632" t="s">
        <v>849</v>
      </c>
      <c r="U2632">
        <v>31</v>
      </c>
      <c r="V2632" t="s">
        <v>128</v>
      </c>
    </row>
    <row r="2633" spans="1:22" x14ac:dyDescent="0.3">
      <c r="A2633">
        <v>122</v>
      </c>
      <c r="B2633" t="s">
        <v>104</v>
      </c>
      <c r="C2633" t="s">
        <v>794</v>
      </c>
      <c r="D2633" t="s">
        <v>23</v>
      </c>
      <c r="E2633" t="s">
        <v>24</v>
      </c>
      <c r="F2633" s="107">
        <v>45930</v>
      </c>
      <c r="G2633">
        <v>90</v>
      </c>
      <c r="H2633">
        <v>81.819999999999993</v>
      </c>
      <c r="I2633" s="59">
        <v>0.90911111111111098</v>
      </c>
      <c r="J2633" s="59">
        <v>0.90911111111111098</v>
      </c>
      <c r="K2633" t="s">
        <v>25</v>
      </c>
      <c r="L2633" t="s">
        <v>25</v>
      </c>
      <c r="M2633">
        <v>2025</v>
      </c>
      <c r="N2633" t="s">
        <v>766</v>
      </c>
      <c r="O2633" t="s">
        <v>751</v>
      </c>
      <c r="P2633">
        <v>0</v>
      </c>
      <c r="Q2633">
        <v>0</v>
      </c>
      <c r="R2633">
        <v>0</v>
      </c>
      <c r="T2633" t="s">
        <v>850</v>
      </c>
      <c r="U2633">
        <v>30</v>
      </c>
    </row>
    <row r="2634" spans="1:22" x14ac:dyDescent="0.3">
      <c r="A2634">
        <v>122</v>
      </c>
      <c r="B2634" t="s">
        <v>104</v>
      </c>
      <c r="C2634" t="s">
        <v>794</v>
      </c>
      <c r="D2634" t="s">
        <v>23</v>
      </c>
      <c r="E2634" t="s">
        <v>24</v>
      </c>
      <c r="F2634" s="107">
        <v>45961</v>
      </c>
      <c r="G2634">
        <v>90</v>
      </c>
      <c r="H2634">
        <v>88.89</v>
      </c>
      <c r="I2634" s="59">
        <v>0.98766666666666669</v>
      </c>
      <c r="J2634" s="59">
        <v>0.98766666666666669</v>
      </c>
      <c r="K2634" t="s">
        <v>25</v>
      </c>
      <c r="L2634" t="s">
        <v>25</v>
      </c>
      <c r="M2634">
        <v>2025</v>
      </c>
      <c r="N2634" t="s">
        <v>760</v>
      </c>
      <c r="O2634" t="s">
        <v>751</v>
      </c>
      <c r="P2634">
        <v>0</v>
      </c>
      <c r="Q2634">
        <v>0</v>
      </c>
      <c r="R2634">
        <v>0</v>
      </c>
      <c r="T2634" t="s">
        <v>851</v>
      </c>
      <c r="U2634">
        <v>31</v>
      </c>
    </row>
    <row r="2635" spans="1:22" x14ac:dyDescent="0.3">
      <c r="A2635">
        <v>122</v>
      </c>
      <c r="B2635" t="s">
        <v>104</v>
      </c>
      <c r="C2635" t="s">
        <v>794</v>
      </c>
      <c r="D2635" t="s">
        <v>23</v>
      </c>
      <c r="E2635" t="s">
        <v>24</v>
      </c>
      <c r="F2635" s="107">
        <v>45991</v>
      </c>
      <c r="G2635">
        <v>90</v>
      </c>
      <c r="H2635">
        <v>90</v>
      </c>
      <c r="I2635" s="59">
        <v>1</v>
      </c>
      <c r="J2635" s="59">
        <v>1</v>
      </c>
      <c r="K2635" t="s">
        <v>25</v>
      </c>
      <c r="L2635" t="s">
        <v>25</v>
      </c>
      <c r="M2635">
        <v>2025</v>
      </c>
      <c r="N2635" t="s">
        <v>815</v>
      </c>
      <c r="O2635" t="s">
        <v>751</v>
      </c>
      <c r="P2635">
        <v>0</v>
      </c>
      <c r="Q2635">
        <v>0</v>
      </c>
      <c r="R2635">
        <v>0</v>
      </c>
      <c r="T2635" t="s">
        <v>852</v>
      </c>
      <c r="U2635">
        <v>30</v>
      </c>
    </row>
    <row r="2636" spans="1:22" x14ac:dyDescent="0.3">
      <c r="A2636">
        <v>122</v>
      </c>
      <c r="B2636" t="s">
        <v>104</v>
      </c>
      <c r="C2636" t="s">
        <v>794</v>
      </c>
      <c r="D2636" t="s">
        <v>23</v>
      </c>
      <c r="E2636" t="s">
        <v>24</v>
      </c>
      <c r="F2636" s="107">
        <v>46022</v>
      </c>
      <c r="G2636">
        <v>90</v>
      </c>
      <c r="H2636">
        <v>100</v>
      </c>
      <c r="I2636" s="59">
        <v>1.1111111111111109</v>
      </c>
      <c r="J2636" s="59">
        <v>1.1111111111111109</v>
      </c>
      <c r="K2636" t="s">
        <v>25</v>
      </c>
      <c r="L2636" t="s">
        <v>25</v>
      </c>
      <c r="M2636">
        <v>2025</v>
      </c>
      <c r="N2636" t="s">
        <v>744</v>
      </c>
      <c r="O2636" t="s">
        <v>751</v>
      </c>
      <c r="P2636">
        <v>0</v>
      </c>
      <c r="Q2636">
        <v>0</v>
      </c>
      <c r="R2636">
        <v>0</v>
      </c>
      <c r="T2636" t="s">
        <v>853</v>
      </c>
      <c r="U2636">
        <v>31</v>
      </c>
    </row>
    <row r="2637" spans="1:22" x14ac:dyDescent="0.3">
      <c r="A2637">
        <v>124</v>
      </c>
      <c r="B2637" t="s">
        <v>105</v>
      </c>
      <c r="C2637" t="s">
        <v>72</v>
      </c>
      <c r="D2637" t="s">
        <v>23</v>
      </c>
      <c r="E2637" t="s">
        <v>62</v>
      </c>
      <c r="F2637" s="107">
        <v>44227</v>
      </c>
      <c r="G2637">
        <v>1.6</v>
      </c>
      <c r="H2637">
        <v>8.2508250825082993E-2</v>
      </c>
      <c r="I2637" s="59">
        <v>1.3</v>
      </c>
      <c r="J2637" s="59">
        <v>19.391999999999889</v>
      </c>
      <c r="K2637" t="s">
        <v>91</v>
      </c>
      <c r="L2637" t="s">
        <v>91</v>
      </c>
      <c r="M2637">
        <v>2021</v>
      </c>
      <c r="N2637" t="s">
        <v>799</v>
      </c>
      <c r="O2637" t="s">
        <v>800</v>
      </c>
      <c r="P2637">
        <v>0</v>
      </c>
      <c r="Q2637">
        <v>0</v>
      </c>
      <c r="R2637">
        <v>0</v>
      </c>
      <c r="T2637" t="s">
        <v>854</v>
      </c>
      <c r="U2637">
        <v>31</v>
      </c>
    </row>
    <row r="2638" spans="1:22" x14ac:dyDescent="0.3">
      <c r="A2638">
        <v>124</v>
      </c>
      <c r="B2638" t="s">
        <v>105</v>
      </c>
      <c r="C2638" t="s">
        <v>72</v>
      </c>
      <c r="D2638" t="s">
        <v>23</v>
      </c>
      <c r="E2638" t="s">
        <v>62</v>
      </c>
      <c r="F2638" s="107">
        <v>44255</v>
      </c>
      <c r="G2638">
        <v>1.6</v>
      </c>
      <c r="H2638">
        <v>6.6357000663570004E-2</v>
      </c>
      <c r="I2638" s="59">
        <v>1.3</v>
      </c>
      <c r="J2638" s="59">
        <v>24.111999999999998</v>
      </c>
      <c r="K2638" t="s">
        <v>91</v>
      </c>
      <c r="L2638" t="s">
        <v>91</v>
      </c>
      <c r="M2638">
        <v>2021</v>
      </c>
      <c r="N2638" t="s">
        <v>783</v>
      </c>
      <c r="O2638" t="s">
        <v>800</v>
      </c>
      <c r="P2638">
        <v>0</v>
      </c>
      <c r="Q2638">
        <v>0</v>
      </c>
      <c r="R2638">
        <v>0</v>
      </c>
      <c r="T2638" t="s">
        <v>855</v>
      </c>
      <c r="U2638">
        <v>28</v>
      </c>
    </row>
    <row r="2639" spans="1:22" x14ac:dyDescent="0.3">
      <c r="A2639">
        <v>124</v>
      </c>
      <c r="B2639" t="s">
        <v>105</v>
      </c>
      <c r="C2639" t="s">
        <v>72</v>
      </c>
      <c r="D2639" t="s">
        <v>23</v>
      </c>
      <c r="E2639" t="s">
        <v>62</v>
      </c>
      <c r="F2639" s="107">
        <v>44286</v>
      </c>
      <c r="G2639">
        <v>1.6</v>
      </c>
      <c r="H2639">
        <v>6.4850843060960006E-2</v>
      </c>
      <c r="I2639" s="59">
        <v>1.3</v>
      </c>
      <c r="J2639" s="59">
        <v>24.671999999999919</v>
      </c>
      <c r="K2639" t="s">
        <v>91</v>
      </c>
      <c r="L2639" t="s">
        <v>91</v>
      </c>
      <c r="M2639">
        <v>2021</v>
      </c>
      <c r="N2639" t="s">
        <v>803</v>
      </c>
      <c r="O2639" t="s">
        <v>800</v>
      </c>
      <c r="P2639">
        <v>0</v>
      </c>
      <c r="Q2639">
        <v>0</v>
      </c>
      <c r="R2639">
        <v>0</v>
      </c>
      <c r="T2639" t="s">
        <v>856</v>
      </c>
      <c r="U2639">
        <v>31</v>
      </c>
    </row>
    <row r="2640" spans="1:22" x14ac:dyDescent="0.3">
      <c r="A2640">
        <v>124</v>
      </c>
      <c r="B2640" t="s">
        <v>105</v>
      </c>
      <c r="C2640" t="s">
        <v>72</v>
      </c>
      <c r="D2640" t="s">
        <v>23</v>
      </c>
      <c r="E2640" t="s">
        <v>62</v>
      </c>
      <c r="F2640" s="107">
        <v>44316</v>
      </c>
      <c r="G2640">
        <v>1.6</v>
      </c>
      <c r="H2640">
        <v>0</v>
      </c>
      <c r="K2640" t="s">
        <v>91</v>
      </c>
      <c r="L2640" t="s">
        <v>91</v>
      </c>
      <c r="M2640">
        <v>2021</v>
      </c>
      <c r="N2640" t="s">
        <v>786</v>
      </c>
      <c r="O2640" t="s">
        <v>800</v>
      </c>
      <c r="P2640">
        <v>0</v>
      </c>
      <c r="Q2640">
        <v>0</v>
      </c>
      <c r="R2640">
        <v>0</v>
      </c>
      <c r="T2640" t="s">
        <v>857</v>
      </c>
      <c r="U2640">
        <v>30</v>
      </c>
    </row>
    <row r="2641" spans="1:21" x14ac:dyDescent="0.3">
      <c r="A2641">
        <v>124</v>
      </c>
      <c r="B2641" t="s">
        <v>105</v>
      </c>
      <c r="C2641" t="s">
        <v>72</v>
      </c>
      <c r="D2641" t="s">
        <v>23</v>
      </c>
      <c r="E2641" t="s">
        <v>62</v>
      </c>
      <c r="F2641" s="107">
        <v>44347</v>
      </c>
      <c r="G2641">
        <v>1.6</v>
      </c>
      <c r="H2641">
        <v>0</v>
      </c>
      <c r="K2641" t="s">
        <v>91</v>
      </c>
      <c r="L2641" t="s">
        <v>91</v>
      </c>
      <c r="M2641">
        <v>2021</v>
      </c>
      <c r="N2641" t="s">
        <v>806</v>
      </c>
      <c r="O2641" t="s">
        <v>800</v>
      </c>
      <c r="P2641">
        <v>0</v>
      </c>
      <c r="Q2641">
        <v>0</v>
      </c>
      <c r="R2641">
        <v>0</v>
      </c>
      <c r="T2641" t="s">
        <v>858</v>
      </c>
      <c r="U2641">
        <v>31</v>
      </c>
    </row>
    <row r="2642" spans="1:21" x14ac:dyDescent="0.3">
      <c r="A2642">
        <v>124</v>
      </c>
      <c r="B2642" t="s">
        <v>105</v>
      </c>
      <c r="C2642" t="s">
        <v>72</v>
      </c>
      <c r="D2642" t="s">
        <v>23</v>
      </c>
      <c r="E2642" t="s">
        <v>62</v>
      </c>
      <c r="F2642" s="107">
        <v>44377</v>
      </c>
      <c r="G2642">
        <v>1.6</v>
      </c>
      <c r="H2642">
        <v>0</v>
      </c>
      <c r="K2642" t="s">
        <v>91</v>
      </c>
      <c r="L2642" t="s">
        <v>91</v>
      </c>
      <c r="M2642">
        <v>2021</v>
      </c>
      <c r="N2642" t="s">
        <v>742</v>
      </c>
      <c r="O2642" t="s">
        <v>800</v>
      </c>
      <c r="P2642">
        <v>0</v>
      </c>
      <c r="Q2642">
        <v>0</v>
      </c>
      <c r="R2642">
        <v>0</v>
      </c>
      <c r="T2642" t="s">
        <v>859</v>
      </c>
      <c r="U2642">
        <v>30</v>
      </c>
    </row>
    <row r="2643" spans="1:21" x14ac:dyDescent="0.3">
      <c r="A2643">
        <v>124</v>
      </c>
      <c r="B2643" t="s">
        <v>105</v>
      </c>
      <c r="C2643" t="s">
        <v>72</v>
      </c>
      <c r="D2643" t="s">
        <v>23</v>
      </c>
      <c r="E2643" t="s">
        <v>62</v>
      </c>
      <c r="F2643" s="107">
        <v>44408</v>
      </c>
      <c r="G2643">
        <v>1.6</v>
      </c>
      <c r="H2643">
        <v>0</v>
      </c>
      <c r="K2643" t="s">
        <v>91</v>
      </c>
      <c r="L2643" t="s">
        <v>91</v>
      </c>
      <c r="M2643">
        <v>2021</v>
      </c>
      <c r="N2643" t="s">
        <v>809</v>
      </c>
      <c r="O2643" t="s">
        <v>747</v>
      </c>
      <c r="P2643">
        <v>0</v>
      </c>
      <c r="Q2643">
        <v>0</v>
      </c>
      <c r="R2643">
        <v>0</v>
      </c>
      <c r="T2643" t="s">
        <v>860</v>
      </c>
      <c r="U2643">
        <v>31</v>
      </c>
    </row>
    <row r="2644" spans="1:21" x14ac:dyDescent="0.3">
      <c r="A2644">
        <v>124</v>
      </c>
      <c r="B2644" t="s">
        <v>105</v>
      </c>
      <c r="C2644" t="s">
        <v>72</v>
      </c>
      <c r="D2644" t="s">
        <v>23</v>
      </c>
      <c r="E2644" t="s">
        <v>62</v>
      </c>
      <c r="F2644" s="107">
        <v>44439</v>
      </c>
      <c r="G2644">
        <v>1.6</v>
      </c>
      <c r="H2644">
        <v>0</v>
      </c>
      <c r="K2644" t="s">
        <v>91</v>
      </c>
      <c r="L2644" t="s">
        <v>91</v>
      </c>
      <c r="M2644">
        <v>2021</v>
      </c>
      <c r="N2644" t="s">
        <v>811</v>
      </c>
      <c r="O2644" t="s">
        <v>747</v>
      </c>
      <c r="P2644">
        <v>0</v>
      </c>
      <c r="Q2644">
        <v>0</v>
      </c>
      <c r="R2644">
        <v>0</v>
      </c>
      <c r="T2644" t="s">
        <v>861</v>
      </c>
      <c r="U2644">
        <v>31</v>
      </c>
    </row>
    <row r="2645" spans="1:21" x14ac:dyDescent="0.3">
      <c r="A2645">
        <v>124</v>
      </c>
      <c r="B2645" t="s">
        <v>105</v>
      </c>
      <c r="C2645" t="s">
        <v>72</v>
      </c>
      <c r="D2645" t="s">
        <v>23</v>
      </c>
      <c r="E2645" t="s">
        <v>62</v>
      </c>
      <c r="F2645" s="107">
        <v>44469</v>
      </c>
      <c r="G2645">
        <v>1.6</v>
      </c>
      <c r="H2645">
        <v>6.1349693251533999E-2</v>
      </c>
      <c r="I2645" s="59">
        <v>1.3</v>
      </c>
      <c r="J2645" s="59">
        <v>26.079999999999892</v>
      </c>
      <c r="K2645" t="s">
        <v>91</v>
      </c>
      <c r="L2645" t="s">
        <v>91</v>
      </c>
      <c r="M2645">
        <v>2021</v>
      </c>
      <c r="N2645" t="s">
        <v>766</v>
      </c>
      <c r="O2645" t="s">
        <v>747</v>
      </c>
      <c r="P2645">
        <v>0</v>
      </c>
      <c r="Q2645">
        <v>0</v>
      </c>
      <c r="R2645">
        <v>0</v>
      </c>
      <c r="T2645" t="s">
        <v>862</v>
      </c>
      <c r="U2645">
        <v>30</v>
      </c>
    </row>
    <row r="2646" spans="1:21" x14ac:dyDescent="0.3">
      <c r="A2646">
        <v>124</v>
      </c>
      <c r="B2646" t="s">
        <v>105</v>
      </c>
      <c r="C2646" t="s">
        <v>72</v>
      </c>
      <c r="D2646" t="s">
        <v>23</v>
      </c>
      <c r="E2646" t="s">
        <v>62</v>
      </c>
      <c r="F2646" s="107">
        <v>44500</v>
      </c>
      <c r="G2646">
        <v>1.6</v>
      </c>
      <c r="H2646">
        <v>5.9808612440190999E-2</v>
      </c>
      <c r="I2646" s="59">
        <v>1.3</v>
      </c>
      <c r="J2646" s="59">
        <v>26.75200000000018</v>
      </c>
      <c r="K2646" t="s">
        <v>91</v>
      </c>
      <c r="L2646" t="s">
        <v>91</v>
      </c>
      <c r="M2646">
        <v>2021</v>
      </c>
      <c r="N2646" t="s">
        <v>760</v>
      </c>
      <c r="O2646" t="s">
        <v>747</v>
      </c>
      <c r="P2646">
        <v>0</v>
      </c>
      <c r="Q2646">
        <v>0</v>
      </c>
      <c r="R2646">
        <v>0</v>
      </c>
      <c r="T2646" t="s">
        <v>863</v>
      </c>
      <c r="U2646">
        <v>31</v>
      </c>
    </row>
    <row r="2647" spans="1:21" x14ac:dyDescent="0.3">
      <c r="A2647">
        <v>124</v>
      </c>
      <c r="B2647" t="s">
        <v>105</v>
      </c>
      <c r="C2647" t="s">
        <v>72</v>
      </c>
      <c r="D2647" t="s">
        <v>23</v>
      </c>
      <c r="E2647" t="s">
        <v>62</v>
      </c>
      <c r="F2647" s="107">
        <v>44530</v>
      </c>
      <c r="G2647">
        <v>1.6</v>
      </c>
      <c r="H2647">
        <v>0</v>
      </c>
      <c r="K2647" t="s">
        <v>91</v>
      </c>
      <c r="L2647" t="s">
        <v>91</v>
      </c>
      <c r="M2647">
        <v>2021</v>
      </c>
      <c r="N2647" t="s">
        <v>815</v>
      </c>
      <c r="O2647" t="s">
        <v>747</v>
      </c>
      <c r="P2647">
        <v>0</v>
      </c>
      <c r="Q2647">
        <v>0</v>
      </c>
      <c r="R2647">
        <v>0</v>
      </c>
      <c r="T2647" t="s">
        <v>864</v>
      </c>
      <c r="U2647">
        <v>30</v>
      </c>
    </row>
    <row r="2648" spans="1:21" x14ac:dyDescent="0.3">
      <c r="A2648">
        <v>124</v>
      </c>
      <c r="B2648" t="s">
        <v>105</v>
      </c>
      <c r="C2648" t="s">
        <v>72</v>
      </c>
      <c r="D2648" t="s">
        <v>23</v>
      </c>
      <c r="E2648" t="s">
        <v>62</v>
      </c>
      <c r="F2648" s="107">
        <v>44561</v>
      </c>
      <c r="G2648">
        <v>1.6</v>
      </c>
      <c r="H2648">
        <v>0</v>
      </c>
      <c r="K2648" t="s">
        <v>91</v>
      </c>
      <c r="L2648" t="s">
        <v>91</v>
      </c>
      <c r="M2648">
        <v>2021</v>
      </c>
      <c r="N2648" t="s">
        <v>744</v>
      </c>
      <c r="O2648" t="s">
        <v>747</v>
      </c>
      <c r="P2648">
        <v>0</v>
      </c>
      <c r="Q2648">
        <v>0</v>
      </c>
      <c r="R2648">
        <v>0</v>
      </c>
      <c r="T2648" t="s">
        <v>865</v>
      </c>
      <c r="U2648">
        <v>31</v>
      </c>
    </row>
    <row r="2649" spans="1:21" x14ac:dyDescent="0.3">
      <c r="A2649">
        <v>124</v>
      </c>
      <c r="B2649" t="s">
        <v>105</v>
      </c>
      <c r="C2649" t="s">
        <v>72</v>
      </c>
      <c r="D2649" t="s">
        <v>23</v>
      </c>
      <c r="E2649" t="s">
        <v>62</v>
      </c>
      <c r="F2649" s="107">
        <v>45900</v>
      </c>
      <c r="G2649">
        <v>0.2</v>
      </c>
      <c r="H2649">
        <v>0</v>
      </c>
      <c r="K2649" t="s">
        <v>91</v>
      </c>
      <c r="L2649" t="s">
        <v>91</v>
      </c>
      <c r="M2649">
        <v>2025</v>
      </c>
      <c r="N2649" t="s">
        <v>811</v>
      </c>
      <c r="O2649" t="s">
        <v>751</v>
      </c>
      <c r="P2649">
        <v>0</v>
      </c>
      <c r="Q2649">
        <v>0</v>
      </c>
      <c r="R2649">
        <v>0</v>
      </c>
      <c r="T2649" t="s">
        <v>866</v>
      </c>
      <c r="U2649">
        <v>31</v>
      </c>
    </row>
    <row r="2650" spans="1:21" x14ac:dyDescent="0.3">
      <c r="A2650">
        <v>124</v>
      </c>
      <c r="B2650" t="s">
        <v>105</v>
      </c>
      <c r="C2650" t="s">
        <v>72</v>
      </c>
      <c r="D2650" t="s">
        <v>23</v>
      </c>
      <c r="E2650" t="s">
        <v>62</v>
      </c>
      <c r="F2650" s="107">
        <v>45930</v>
      </c>
      <c r="G2650">
        <v>0.2</v>
      </c>
      <c r="H2650">
        <v>0</v>
      </c>
      <c r="K2650" t="s">
        <v>91</v>
      </c>
      <c r="L2650" t="s">
        <v>91</v>
      </c>
      <c r="M2650">
        <v>2025</v>
      </c>
      <c r="N2650" t="s">
        <v>766</v>
      </c>
      <c r="O2650" t="s">
        <v>751</v>
      </c>
      <c r="P2650">
        <v>0</v>
      </c>
      <c r="Q2650">
        <v>0</v>
      </c>
      <c r="R2650">
        <v>0</v>
      </c>
      <c r="T2650" t="s">
        <v>867</v>
      </c>
      <c r="U2650">
        <v>30</v>
      </c>
    </row>
    <row r="2651" spans="1:21" x14ac:dyDescent="0.3">
      <c r="A2651">
        <v>124</v>
      </c>
      <c r="B2651" t="s">
        <v>105</v>
      </c>
      <c r="C2651" t="s">
        <v>72</v>
      </c>
      <c r="D2651" t="s">
        <v>23</v>
      </c>
      <c r="E2651" t="s">
        <v>62</v>
      </c>
      <c r="F2651" s="107">
        <v>45961</v>
      </c>
      <c r="G2651">
        <v>0.2</v>
      </c>
      <c r="H2651">
        <v>0</v>
      </c>
      <c r="K2651" t="s">
        <v>91</v>
      </c>
      <c r="L2651" t="s">
        <v>91</v>
      </c>
      <c r="M2651">
        <v>2025</v>
      </c>
      <c r="N2651" t="s">
        <v>760</v>
      </c>
      <c r="O2651" t="s">
        <v>751</v>
      </c>
      <c r="P2651">
        <v>0</v>
      </c>
      <c r="Q2651">
        <v>0</v>
      </c>
      <c r="R2651">
        <v>0</v>
      </c>
      <c r="T2651" t="s">
        <v>868</v>
      </c>
      <c r="U2651">
        <v>31</v>
      </c>
    </row>
    <row r="2652" spans="1:21" x14ac:dyDescent="0.3">
      <c r="A2652">
        <v>124</v>
      </c>
      <c r="B2652" t="s">
        <v>105</v>
      </c>
      <c r="C2652" t="s">
        <v>72</v>
      </c>
      <c r="D2652" t="s">
        <v>23</v>
      </c>
      <c r="E2652" t="s">
        <v>62</v>
      </c>
      <c r="F2652" s="107">
        <v>45991</v>
      </c>
      <c r="G2652">
        <v>0.2</v>
      </c>
      <c r="H2652">
        <v>0</v>
      </c>
      <c r="K2652" t="s">
        <v>91</v>
      </c>
      <c r="L2652" t="s">
        <v>91</v>
      </c>
      <c r="M2652">
        <v>2025</v>
      </c>
      <c r="N2652" t="s">
        <v>815</v>
      </c>
      <c r="O2652" t="s">
        <v>751</v>
      </c>
      <c r="P2652">
        <v>0</v>
      </c>
      <c r="Q2652">
        <v>0</v>
      </c>
      <c r="R2652">
        <v>0</v>
      </c>
      <c r="T2652" t="s">
        <v>869</v>
      </c>
      <c r="U2652">
        <v>30</v>
      </c>
    </row>
    <row r="2653" spans="1:21" x14ac:dyDescent="0.3">
      <c r="A2653">
        <v>124</v>
      </c>
      <c r="B2653" t="s">
        <v>105</v>
      </c>
      <c r="C2653" t="s">
        <v>72</v>
      </c>
      <c r="D2653" t="s">
        <v>23</v>
      </c>
      <c r="E2653" t="s">
        <v>62</v>
      </c>
      <c r="F2653" s="107">
        <v>46022</v>
      </c>
      <c r="G2653">
        <v>0.2</v>
      </c>
      <c r="H2653">
        <v>0</v>
      </c>
      <c r="K2653" t="s">
        <v>91</v>
      </c>
      <c r="L2653" t="s">
        <v>91</v>
      </c>
      <c r="M2653">
        <v>2025</v>
      </c>
      <c r="N2653" t="s">
        <v>744</v>
      </c>
      <c r="O2653" t="s">
        <v>751</v>
      </c>
      <c r="P2653">
        <v>0</v>
      </c>
      <c r="Q2653">
        <v>0</v>
      </c>
      <c r="R2653">
        <v>0</v>
      </c>
      <c r="T2653" t="s">
        <v>870</v>
      </c>
      <c r="U2653">
        <v>31</v>
      </c>
    </row>
    <row r="2654" spans="1:21" x14ac:dyDescent="0.3">
      <c r="A2654">
        <v>125</v>
      </c>
      <c r="B2654" t="s">
        <v>106</v>
      </c>
      <c r="C2654" t="s">
        <v>72</v>
      </c>
      <c r="D2654" t="s">
        <v>23</v>
      </c>
      <c r="E2654" t="s">
        <v>62</v>
      </c>
      <c r="F2654" s="107">
        <v>44227</v>
      </c>
      <c r="G2654">
        <v>4.7</v>
      </c>
      <c r="H2654">
        <v>0</v>
      </c>
      <c r="K2654" t="s">
        <v>91</v>
      </c>
      <c r="L2654" t="s">
        <v>91</v>
      </c>
      <c r="M2654">
        <v>2021</v>
      </c>
      <c r="N2654" t="s">
        <v>799</v>
      </c>
      <c r="O2654" t="s">
        <v>800</v>
      </c>
      <c r="P2654">
        <v>0</v>
      </c>
      <c r="Q2654">
        <v>0</v>
      </c>
      <c r="R2654">
        <v>0</v>
      </c>
      <c r="T2654" t="s">
        <v>871</v>
      </c>
      <c r="U2654">
        <v>31</v>
      </c>
    </row>
    <row r="2655" spans="1:21" x14ac:dyDescent="0.3">
      <c r="A2655">
        <v>125</v>
      </c>
      <c r="B2655" t="s">
        <v>106</v>
      </c>
      <c r="C2655" t="s">
        <v>72</v>
      </c>
      <c r="D2655" t="s">
        <v>23</v>
      </c>
      <c r="E2655" t="s">
        <v>62</v>
      </c>
      <c r="F2655" s="107">
        <v>44255</v>
      </c>
      <c r="G2655">
        <v>4.7</v>
      </c>
      <c r="H2655">
        <v>0</v>
      </c>
      <c r="K2655" t="s">
        <v>91</v>
      </c>
      <c r="L2655" t="s">
        <v>91</v>
      </c>
      <c r="M2655">
        <v>2021</v>
      </c>
      <c r="N2655" t="s">
        <v>783</v>
      </c>
      <c r="O2655" t="s">
        <v>800</v>
      </c>
      <c r="P2655">
        <v>0</v>
      </c>
      <c r="Q2655">
        <v>0</v>
      </c>
      <c r="R2655">
        <v>0</v>
      </c>
      <c r="T2655" t="s">
        <v>872</v>
      </c>
      <c r="U2655">
        <v>28</v>
      </c>
    </row>
    <row r="2656" spans="1:21" x14ac:dyDescent="0.3">
      <c r="A2656">
        <v>125</v>
      </c>
      <c r="B2656" t="s">
        <v>106</v>
      </c>
      <c r="C2656" t="s">
        <v>72</v>
      </c>
      <c r="D2656" t="s">
        <v>23</v>
      </c>
      <c r="E2656" t="s">
        <v>62</v>
      </c>
      <c r="F2656" s="107">
        <v>44286</v>
      </c>
      <c r="G2656">
        <v>4.7</v>
      </c>
      <c r="H2656">
        <v>0.12970168612192001</v>
      </c>
      <c r="I2656" s="59">
        <v>1.3</v>
      </c>
      <c r="J2656" s="59">
        <v>36.236999999999881</v>
      </c>
      <c r="K2656" t="s">
        <v>91</v>
      </c>
      <c r="L2656" t="s">
        <v>91</v>
      </c>
      <c r="M2656">
        <v>2021</v>
      </c>
      <c r="N2656" t="s">
        <v>803</v>
      </c>
      <c r="O2656" t="s">
        <v>800</v>
      </c>
      <c r="P2656">
        <v>0</v>
      </c>
      <c r="Q2656">
        <v>0</v>
      </c>
      <c r="R2656">
        <v>0</v>
      </c>
      <c r="T2656" t="s">
        <v>873</v>
      </c>
      <c r="U2656">
        <v>31</v>
      </c>
    </row>
    <row r="2657" spans="1:21" x14ac:dyDescent="0.3">
      <c r="A2657">
        <v>125</v>
      </c>
      <c r="B2657" t="s">
        <v>106</v>
      </c>
      <c r="C2657" t="s">
        <v>72</v>
      </c>
      <c r="D2657" t="s">
        <v>23</v>
      </c>
      <c r="E2657" t="s">
        <v>62</v>
      </c>
      <c r="F2657" s="107">
        <v>44316</v>
      </c>
      <c r="G2657">
        <v>4.7</v>
      </c>
      <c r="H2657">
        <v>0</v>
      </c>
      <c r="K2657" t="s">
        <v>91</v>
      </c>
      <c r="L2657" t="s">
        <v>91</v>
      </c>
      <c r="M2657">
        <v>2021</v>
      </c>
      <c r="N2657" t="s">
        <v>786</v>
      </c>
      <c r="O2657" t="s">
        <v>800</v>
      </c>
      <c r="P2657">
        <v>0</v>
      </c>
      <c r="Q2657">
        <v>0</v>
      </c>
      <c r="R2657">
        <v>0</v>
      </c>
      <c r="T2657" t="s">
        <v>874</v>
      </c>
      <c r="U2657">
        <v>30</v>
      </c>
    </row>
    <row r="2658" spans="1:21" x14ac:dyDescent="0.3">
      <c r="A2658">
        <v>125</v>
      </c>
      <c r="B2658" t="s">
        <v>106</v>
      </c>
      <c r="C2658" t="s">
        <v>72</v>
      </c>
      <c r="D2658" t="s">
        <v>23</v>
      </c>
      <c r="E2658" t="s">
        <v>62</v>
      </c>
      <c r="F2658" s="107">
        <v>44347</v>
      </c>
      <c r="G2658">
        <v>4.7</v>
      </c>
      <c r="H2658">
        <v>0</v>
      </c>
      <c r="K2658" t="s">
        <v>91</v>
      </c>
      <c r="L2658" t="s">
        <v>91</v>
      </c>
      <c r="M2658">
        <v>2021</v>
      </c>
      <c r="N2658" t="s">
        <v>806</v>
      </c>
      <c r="O2658" t="s">
        <v>800</v>
      </c>
      <c r="P2658">
        <v>0</v>
      </c>
      <c r="Q2658">
        <v>0</v>
      </c>
      <c r="R2658">
        <v>0</v>
      </c>
      <c r="T2658" t="s">
        <v>875</v>
      </c>
      <c r="U2658">
        <v>31</v>
      </c>
    </row>
    <row r="2659" spans="1:21" x14ac:dyDescent="0.3">
      <c r="A2659">
        <v>125</v>
      </c>
      <c r="B2659" t="s">
        <v>106</v>
      </c>
      <c r="C2659" t="s">
        <v>72</v>
      </c>
      <c r="D2659" t="s">
        <v>23</v>
      </c>
      <c r="E2659" t="s">
        <v>62</v>
      </c>
      <c r="F2659" s="107">
        <v>44377</v>
      </c>
      <c r="G2659">
        <v>4.7</v>
      </c>
      <c r="H2659">
        <v>0</v>
      </c>
      <c r="K2659" t="s">
        <v>91</v>
      </c>
      <c r="L2659" t="s">
        <v>91</v>
      </c>
      <c r="M2659">
        <v>2021</v>
      </c>
      <c r="N2659" t="s">
        <v>742</v>
      </c>
      <c r="O2659" t="s">
        <v>800</v>
      </c>
      <c r="P2659">
        <v>0</v>
      </c>
      <c r="Q2659">
        <v>0</v>
      </c>
      <c r="R2659">
        <v>0</v>
      </c>
      <c r="T2659" t="s">
        <v>876</v>
      </c>
      <c r="U2659">
        <v>30</v>
      </c>
    </row>
    <row r="2660" spans="1:21" x14ac:dyDescent="0.3">
      <c r="A2660">
        <v>125</v>
      </c>
      <c r="B2660" t="s">
        <v>106</v>
      </c>
      <c r="C2660" t="s">
        <v>72</v>
      </c>
      <c r="D2660" t="s">
        <v>23</v>
      </c>
      <c r="E2660" t="s">
        <v>62</v>
      </c>
      <c r="F2660" s="107">
        <v>44408</v>
      </c>
      <c r="G2660">
        <v>4.7</v>
      </c>
      <c r="H2660">
        <v>0</v>
      </c>
      <c r="K2660" t="s">
        <v>91</v>
      </c>
      <c r="L2660" t="s">
        <v>91</v>
      </c>
      <c r="M2660">
        <v>2021</v>
      </c>
      <c r="N2660" t="s">
        <v>809</v>
      </c>
      <c r="O2660" t="s">
        <v>747</v>
      </c>
      <c r="P2660">
        <v>0</v>
      </c>
      <c r="Q2660">
        <v>0</v>
      </c>
      <c r="R2660">
        <v>0</v>
      </c>
      <c r="T2660" t="s">
        <v>877</v>
      </c>
      <c r="U2660">
        <v>31</v>
      </c>
    </row>
    <row r="2661" spans="1:21" x14ac:dyDescent="0.3">
      <c r="A2661">
        <v>125</v>
      </c>
      <c r="B2661" t="s">
        <v>106</v>
      </c>
      <c r="C2661" t="s">
        <v>72</v>
      </c>
      <c r="D2661" t="s">
        <v>23</v>
      </c>
      <c r="E2661" t="s">
        <v>62</v>
      </c>
      <c r="F2661" s="107">
        <v>44439</v>
      </c>
      <c r="G2661">
        <v>4.7</v>
      </c>
      <c r="H2661">
        <v>0</v>
      </c>
      <c r="K2661" t="s">
        <v>91</v>
      </c>
      <c r="L2661" t="s">
        <v>91</v>
      </c>
      <c r="M2661">
        <v>2021</v>
      </c>
      <c r="N2661" t="s">
        <v>811</v>
      </c>
      <c r="O2661" t="s">
        <v>747</v>
      </c>
      <c r="P2661">
        <v>0</v>
      </c>
      <c r="Q2661">
        <v>0</v>
      </c>
      <c r="R2661">
        <v>0</v>
      </c>
      <c r="T2661" t="s">
        <v>878</v>
      </c>
      <c r="U2661">
        <v>31</v>
      </c>
    </row>
    <row r="2662" spans="1:21" x14ac:dyDescent="0.3">
      <c r="A2662">
        <v>125</v>
      </c>
      <c r="B2662" t="s">
        <v>106</v>
      </c>
      <c r="C2662" t="s">
        <v>72</v>
      </c>
      <c r="D2662" t="s">
        <v>23</v>
      </c>
      <c r="E2662" t="s">
        <v>62</v>
      </c>
      <c r="F2662" s="107">
        <v>44469</v>
      </c>
      <c r="G2662">
        <v>4.7</v>
      </c>
      <c r="H2662">
        <v>0.30674846625766999</v>
      </c>
      <c r="I2662" s="59">
        <v>1.3</v>
      </c>
      <c r="J2662" s="59">
        <v>15.321999999999941</v>
      </c>
      <c r="K2662" t="s">
        <v>91</v>
      </c>
      <c r="L2662" t="s">
        <v>91</v>
      </c>
      <c r="M2662">
        <v>2021</v>
      </c>
      <c r="N2662" t="s">
        <v>766</v>
      </c>
      <c r="O2662" t="s">
        <v>747</v>
      </c>
      <c r="P2662">
        <v>0</v>
      </c>
      <c r="Q2662">
        <v>0</v>
      </c>
      <c r="R2662">
        <v>0</v>
      </c>
      <c r="T2662" t="s">
        <v>879</v>
      </c>
      <c r="U2662">
        <v>30</v>
      </c>
    </row>
    <row r="2663" spans="1:21" x14ac:dyDescent="0.3">
      <c r="A2663">
        <v>125</v>
      </c>
      <c r="B2663" t="s">
        <v>106</v>
      </c>
      <c r="C2663" t="s">
        <v>72</v>
      </c>
      <c r="D2663" t="s">
        <v>23</v>
      </c>
      <c r="E2663" t="s">
        <v>62</v>
      </c>
      <c r="F2663" s="107">
        <v>44500</v>
      </c>
      <c r="G2663">
        <v>4.7</v>
      </c>
      <c r="H2663">
        <v>0.17942583732056999</v>
      </c>
      <c r="I2663" s="59">
        <v>1.3</v>
      </c>
      <c r="J2663" s="59">
        <v>26.194666666667281</v>
      </c>
      <c r="K2663" t="s">
        <v>91</v>
      </c>
      <c r="L2663" t="s">
        <v>91</v>
      </c>
      <c r="M2663">
        <v>2021</v>
      </c>
      <c r="N2663" t="s">
        <v>760</v>
      </c>
      <c r="O2663" t="s">
        <v>747</v>
      </c>
      <c r="P2663">
        <v>0</v>
      </c>
      <c r="Q2663">
        <v>0</v>
      </c>
      <c r="R2663">
        <v>0</v>
      </c>
      <c r="T2663" t="s">
        <v>880</v>
      </c>
      <c r="U2663">
        <v>31</v>
      </c>
    </row>
    <row r="2664" spans="1:21" x14ac:dyDescent="0.3">
      <c r="A2664">
        <v>125</v>
      </c>
      <c r="B2664" t="s">
        <v>106</v>
      </c>
      <c r="C2664" t="s">
        <v>72</v>
      </c>
      <c r="D2664" t="s">
        <v>23</v>
      </c>
      <c r="E2664" t="s">
        <v>62</v>
      </c>
      <c r="F2664" s="107">
        <v>44530</v>
      </c>
      <c r="G2664">
        <v>4.7</v>
      </c>
      <c r="H2664">
        <v>0</v>
      </c>
      <c r="K2664" t="s">
        <v>91</v>
      </c>
      <c r="L2664" t="s">
        <v>91</v>
      </c>
      <c r="M2664">
        <v>2021</v>
      </c>
      <c r="N2664" t="s">
        <v>815</v>
      </c>
      <c r="O2664" t="s">
        <v>747</v>
      </c>
      <c r="P2664">
        <v>0</v>
      </c>
      <c r="Q2664">
        <v>0</v>
      </c>
      <c r="R2664">
        <v>0</v>
      </c>
      <c r="T2664" t="s">
        <v>881</v>
      </c>
      <c r="U2664">
        <v>30</v>
      </c>
    </row>
    <row r="2665" spans="1:21" x14ac:dyDescent="0.3">
      <c r="A2665">
        <v>125</v>
      </c>
      <c r="B2665" t="s">
        <v>106</v>
      </c>
      <c r="C2665" t="s">
        <v>72</v>
      </c>
      <c r="D2665" t="s">
        <v>23</v>
      </c>
      <c r="E2665" t="s">
        <v>62</v>
      </c>
      <c r="F2665" s="107">
        <v>44561</v>
      </c>
      <c r="G2665">
        <v>4.7</v>
      </c>
      <c r="H2665">
        <v>0</v>
      </c>
      <c r="K2665" t="s">
        <v>91</v>
      </c>
      <c r="L2665" t="s">
        <v>91</v>
      </c>
      <c r="M2665">
        <v>2021</v>
      </c>
      <c r="N2665" t="s">
        <v>744</v>
      </c>
      <c r="O2665" t="s">
        <v>747</v>
      </c>
      <c r="P2665">
        <v>0</v>
      </c>
      <c r="Q2665">
        <v>0</v>
      </c>
      <c r="R2665">
        <v>0</v>
      </c>
      <c r="T2665" t="s">
        <v>882</v>
      </c>
      <c r="U2665">
        <v>31</v>
      </c>
    </row>
    <row r="2666" spans="1:21" x14ac:dyDescent="0.3">
      <c r="A2666">
        <v>125</v>
      </c>
      <c r="B2666" t="s">
        <v>106</v>
      </c>
      <c r="C2666" t="s">
        <v>72</v>
      </c>
      <c r="D2666" t="s">
        <v>23</v>
      </c>
      <c r="E2666" t="s">
        <v>62</v>
      </c>
      <c r="F2666" s="107">
        <v>45900</v>
      </c>
      <c r="G2666">
        <v>1.9</v>
      </c>
      <c r="H2666">
        <v>0</v>
      </c>
      <c r="K2666" t="s">
        <v>91</v>
      </c>
      <c r="L2666" t="s">
        <v>91</v>
      </c>
      <c r="M2666">
        <v>2025</v>
      </c>
      <c r="N2666" t="s">
        <v>811</v>
      </c>
      <c r="O2666" t="s">
        <v>751</v>
      </c>
      <c r="P2666">
        <v>0</v>
      </c>
      <c r="Q2666">
        <v>0</v>
      </c>
      <c r="R2666">
        <v>0</v>
      </c>
      <c r="T2666" t="s">
        <v>883</v>
      </c>
      <c r="U2666">
        <v>31</v>
      </c>
    </row>
    <row r="2667" spans="1:21" x14ac:dyDescent="0.3">
      <c r="A2667">
        <v>125</v>
      </c>
      <c r="B2667" t="s">
        <v>106</v>
      </c>
      <c r="C2667" t="s">
        <v>72</v>
      </c>
      <c r="D2667" t="s">
        <v>23</v>
      </c>
      <c r="E2667" t="s">
        <v>62</v>
      </c>
      <c r="F2667" s="107">
        <v>45930</v>
      </c>
      <c r="G2667">
        <v>1.9</v>
      </c>
      <c r="H2667">
        <v>0</v>
      </c>
      <c r="K2667" t="s">
        <v>91</v>
      </c>
      <c r="L2667" t="s">
        <v>91</v>
      </c>
      <c r="M2667">
        <v>2025</v>
      </c>
      <c r="N2667" t="s">
        <v>766</v>
      </c>
      <c r="O2667" t="s">
        <v>751</v>
      </c>
      <c r="P2667">
        <v>0</v>
      </c>
      <c r="Q2667">
        <v>0</v>
      </c>
      <c r="R2667">
        <v>0</v>
      </c>
      <c r="T2667" t="s">
        <v>884</v>
      </c>
      <c r="U2667">
        <v>30</v>
      </c>
    </row>
    <row r="2668" spans="1:21" x14ac:dyDescent="0.3">
      <c r="A2668">
        <v>125</v>
      </c>
      <c r="B2668" t="s">
        <v>106</v>
      </c>
      <c r="C2668" t="s">
        <v>72</v>
      </c>
      <c r="D2668" t="s">
        <v>23</v>
      </c>
      <c r="E2668" t="s">
        <v>62</v>
      </c>
      <c r="F2668" s="107">
        <v>45961</v>
      </c>
      <c r="G2668">
        <v>1.9</v>
      </c>
      <c r="H2668">
        <v>0</v>
      </c>
      <c r="K2668" t="s">
        <v>91</v>
      </c>
      <c r="L2668" t="s">
        <v>91</v>
      </c>
      <c r="M2668">
        <v>2025</v>
      </c>
      <c r="N2668" t="s">
        <v>760</v>
      </c>
      <c r="O2668" t="s">
        <v>751</v>
      </c>
      <c r="P2668">
        <v>0</v>
      </c>
      <c r="Q2668">
        <v>0</v>
      </c>
      <c r="R2668">
        <v>0</v>
      </c>
      <c r="T2668" t="s">
        <v>885</v>
      </c>
      <c r="U2668">
        <v>31</v>
      </c>
    </row>
    <row r="2669" spans="1:21" x14ac:dyDescent="0.3">
      <c r="A2669">
        <v>125</v>
      </c>
      <c r="B2669" t="s">
        <v>106</v>
      </c>
      <c r="C2669" t="s">
        <v>72</v>
      </c>
      <c r="D2669" t="s">
        <v>23</v>
      </c>
      <c r="E2669" t="s">
        <v>62</v>
      </c>
      <c r="F2669" s="107">
        <v>45991</v>
      </c>
      <c r="G2669">
        <v>1.9</v>
      </c>
      <c r="H2669">
        <v>0</v>
      </c>
      <c r="K2669" t="s">
        <v>91</v>
      </c>
      <c r="L2669" t="s">
        <v>91</v>
      </c>
      <c r="M2669">
        <v>2025</v>
      </c>
      <c r="N2669" t="s">
        <v>815</v>
      </c>
      <c r="O2669" t="s">
        <v>751</v>
      </c>
      <c r="P2669">
        <v>0</v>
      </c>
      <c r="Q2669">
        <v>0</v>
      </c>
      <c r="R2669">
        <v>0</v>
      </c>
      <c r="T2669" t="s">
        <v>886</v>
      </c>
      <c r="U2669">
        <v>30</v>
      </c>
    </row>
    <row r="2670" spans="1:21" x14ac:dyDescent="0.3">
      <c r="A2670">
        <v>125</v>
      </c>
      <c r="B2670" t="s">
        <v>106</v>
      </c>
      <c r="C2670" t="s">
        <v>72</v>
      </c>
      <c r="D2670" t="s">
        <v>23</v>
      </c>
      <c r="E2670" t="s">
        <v>62</v>
      </c>
      <c r="F2670" s="107">
        <v>46022</v>
      </c>
      <c r="G2670">
        <v>1.9</v>
      </c>
      <c r="H2670">
        <v>0</v>
      </c>
      <c r="K2670" t="s">
        <v>91</v>
      </c>
      <c r="L2670" t="s">
        <v>91</v>
      </c>
      <c r="M2670">
        <v>2025</v>
      </c>
      <c r="N2670" t="s">
        <v>744</v>
      </c>
      <c r="O2670" t="s">
        <v>751</v>
      </c>
      <c r="P2670">
        <v>0</v>
      </c>
      <c r="Q2670">
        <v>0</v>
      </c>
      <c r="R2670">
        <v>0</v>
      </c>
      <c r="T2670" t="s">
        <v>887</v>
      </c>
      <c r="U2670">
        <v>31</v>
      </c>
    </row>
    <row r="2671" spans="1:21" x14ac:dyDescent="0.3">
      <c r="A2671">
        <v>126</v>
      </c>
      <c r="B2671" t="s">
        <v>107</v>
      </c>
      <c r="C2671" t="s">
        <v>72</v>
      </c>
      <c r="D2671" t="s">
        <v>73</v>
      </c>
      <c r="E2671" t="s">
        <v>62</v>
      </c>
      <c r="F2671" s="107">
        <v>44561</v>
      </c>
      <c r="G2671">
        <v>2</v>
      </c>
      <c r="H2671">
        <v>0.1370801919122687</v>
      </c>
      <c r="I2671" s="59">
        <v>1.3</v>
      </c>
      <c r="J2671" s="59">
        <v>14.59</v>
      </c>
      <c r="K2671" t="s">
        <v>55</v>
      </c>
      <c r="L2671" t="s">
        <v>91</v>
      </c>
      <c r="M2671">
        <v>2021</v>
      </c>
      <c r="N2671" t="s">
        <v>744</v>
      </c>
      <c r="O2671" t="s">
        <v>747</v>
      </c>
      <c r="P2671">
        <v>0</v>
      </c>
      <c r="Q2671">
        <v>0</v>
      </c>
      <c r="R2671">
        <v>0</v>
      </c>
      <c r="T2671" t="s">
        <v>888</v>
      </c>
      <c r="U2671">
        <v>31</v>
      </c>
    </row>
    <row r="2672" spans="1:21" x14ac:dyDescent="0.3">
      <c r="A2672">
        <v>126</v>
      </c>
      <c r="B2672" t="s">
        <v>107</v>
      </c>
      <c r="C2672" t="s">
        <v>72</v>
      </c>
      <c r="D2672" t="s">
        <v>73</v>
      </c>
      <c r="E2672" t="s">
        <v>62</v>
      </c>
      <c r="F2672" s="107">
        <v>46022</v>
      </c>
      <c r="G2672">
        <v>2</v>
      </c>
      <c r="H2672">
        <v>0.16</v>
      </c>
      <c r="I2672" s="59">
        <v>1.3</v>
      </c>
      <c r="J2672" s="59">
        <v>12.5</v>
      </c>
      <c r="K2672" t="s">
        <v>55</v>
      </c>
      <c r="L2672" t="s">
        <v>91</v>
      </c>
      <c r="M2672">
        <v>2025</v>
      </c>
      <c r="N2672" t="s">
        <v>744</v>
      </c>
      <c r="O2672" t="s">
        <v>751</v>
      </c>
      <c r="P2672">
        <v>0</v>
      </c>
      <c r="Q2672">
        <v>0</v>
      </c>
      <c r="R2672">
        <v>0</v>
      </c>
      <c r="T2672" t="s">
        <v>889</v>
      </c>
      <c r="U2672">
        <v>31</v>
      </c>
    </row>
    <row r="2673" spans="1:21" x14ac:dyDescent="0.3">
      <c r="A2673">
        <v>127</v>
      </c>
      <c r="B2673" t="s">
        <v>108</v>
      </c>
      <c r="C2673" t="s">
        <v>72</v>
      </c>
      <c r="D2673" t="s">
        <v>73</v>
      </c>
      <c r="E2673" t="s">
        <v>62</v>
      </c>
      <c r="F2673" s="107">
        <v>44561</v>
      </c>
      <c r="G2673">
        <v>0</v>
      </c>
      <c r="H2673">
        <v>0</v>
      </c>
      <c r="K2673" t="s">
        <v>55</v>
      </c>
      <c r="L2673" t="s">
        <v>91</v>
      </c>
      <c r="M2673">
        <v>2021</v>
      </c>
      <c r="N2673" t="s">
        <v>744</v>
      </c>
      <c r="O2673" t="s">
        <v>747</v>
      </c>
      <c r="P2673">
        <v>0</v>
      </c>
      <c r="Q2673">
        <v>0</v>
      </c>
      <c r="R2673">
        <v>0</v>
      </c>
      <c r="T2673" t="s">
        <v>890</v>
      </c>
      <c r="U2673">
        <v>31</v>
      </c>
    </row>
    <row r="2674" spans="1:21" x14ac:dyDescent="0.3">
      <c r="A2674">
        <v>127</v>
      </c>
      <c r="B2674" t="s">
        <v>108</v>
      </c>
      <c r="C2674" t="s">
        <v>72</v>
      </c>
      <c r="D2674" t="s">
        <v>73</v>
      </c>
      <c r="E2674" t="s">
        <v>62</v>
      </c>
      <c r="F2674" s="107">
        <v>46022</v>
      </c>
      <c r="G2674">
        <v>0</v>
      </c>
      <c r="H2674">
        <v>0</v>
      </c>
      <c r="K2674" t="s">
        <v>55</v>
      </c>
      <c r="L2674" t="s">
        <v>91</v>
      </c>
      <c r="M2674">
        <v>2025</v>
      </c>
      <c r="N2674" t="s">
        <v>744</v>
      </c>
      <c r="O2674" t="s">
        <v>751</v>
      </c>
      <c r="P2674">
        <v>0</v>
      </c>
      <c r="Q2674">
        <v>0</v>
      </c>
      <c r="R2674">
        <v>0</v>
      </c>
      <c r="T2674" t="s">
        <v>891</v>
      </c>
      <c r="U2674">
        <v>31</v>
      </c>
    </row>
    <row r="2675" spans="1:21" x14ac:dyDescent="0.3">
      <c r="A2675">
        <v>128</v>
      </c>
      <c r="B2675" t="s">
        <v>109</v>
      </c>
      <c r="C2675" t="s">
        <v>72</v>
      </c>
      <c r="D2675" t="s">
        <v>23</v>
      </c>
      <c r="E2675" t="s">
        <v>62</v>
      </c>
      <c r="F2675" s="107">
        <v>44227</v>
      </c>
      <c r="G2675">
        <v>1</v>
      </c>
      <c r="H2675">
        <v>1.1001100110011</v>
      </c>
      <c r="I2675" s="59">
        <v>0.90900000000000014</v>
      </c>
      <c r="J2675" s="59">
        <v>0.90900000000000014</v>
      </c>
      <c r="K2675" t="s">
        <v>55</v>
      </c>
      <c r="L2675" t="s">
        <v>91</v>
      </c>
      <c r="M2675">
        <v>2021</v>
      </c>
      <c r="N2675" t="s">
        <v>799</v>
      </c>
      <c r="O2675" t="s">
        <v>800</v>
      </c>
      <c r="P2675">
        <v>0</v>
      </c>
      <c r="Q2675">
        <v>0</v>
      </c>
      <c r="R2675">
        <v>0</v>
      </c>
      <c r="T2675" t="s">
        <v>892</v>
      </c>
      <c r="U2675">
        <v>31</v>
      </c>
    </row>
    <row r="2676" spans="1:21" x14ac:dyDescent="0.3">
      <c r="A2676">
        <v>128</v>
      </c>
      <c r="B2676" t="s">
        <v>109</v>
      </c>
      <c r="C2676" t="s">
        <v>72</v>
      </c>
      <c r="D2676" t="s">
        <v>23</v>
      </c>
      <c r="E2676" t="s">
        <v>62</v>
      </c>
      <c r="F2676" s="107">
        <v>44255</v>
      </c>
      <c r="G2676">
        <v>1</v>
      </c>
      <c r="H2676">
        <v>0.53085600530856003</v>
      </c>
      <c r="I2676" s="59">
        <v>1.3</v>
      </c>
      <c r="J2676" s="59">
        <v>1.88375</v>
      </c>
      <c r="K2676" t="s">
        <v>55</v>
      </c>
      <c r="L2676" t="s">
        <v>91</v>
      </c>
      <c r="M2676">
        <v>2021</v>
      </c>
      <c r="N2676" t="s">
        <v>783</v>
      </c>
      <c r="O2676" t="s">
        <v>800</v>
      </c>
      <c r="P2676">
        <v>0</v>
      </c>
      <c r="Q2676">
        <v>0</v>
      </c>
      <c r="R2676">
        <v>0</v>
      </c>
      <c r="T2676" t="s">
        <v>893</v>
      </c>
      <c r="U2676">
        <v>28</v>
      </c>
    </row>
    <row r="2677" spans="1:21" x14ac:dyDescent="0.3">
      <c r="A2677">
        <v>128</v>
      </c>
      <c r="B2677" t="s">
        <v>109</v>
      </c>
      <c r="C2677" t="s">
        <v>72</v>
      </c>
      <c r="D2677" t="s">
        <v>23</v>
      </c>
      <c r="E2677" t="s">
        <v>62</v>
      </c>
      <c r="F2677" s="107">
        <v>44286</v>
      </c>
      <c r="G2677">
        <v>1</v>
      </c>
      <c r="H2677">
        <v>0.82940815072701002</v>
      </c>
      <c r="I2677" s="59">
        <v>1.205679012345682</v>
      </c>
      <c r="J2677" s="59">
        <v>1.205679012345682</v>
      </c>
      <c r="K2677" t="s">
        <v>55</v>
      </c>
      <c r="L2677" t="s">
        <v>91</v>
      </c>
      <c r="M2677">
        <v>2021</v>
      </c>
      <c r="N2677" t="s">
        <v>803</v>
      </c>
      <c r="O2677" t="s">
        <v>800</v>
      </c>
      <c r="P2677">
        <v>0</v>
      </c>
      <c r="Q2677">
        <v>0</v>
      </c>
      <c r="R2677">
        <v>0</v>
      </c>
      <c r="T2677" t="s">
        <v>894</v>
      </c>
      <c r="U2677">
        <v>31</v>
      </c>
    </row>
    <row r="2678" spans="1:21" x14ac:dyDescent="0.3">
      <c r="A2678">
        <v>128</v>
      </c>
      <c r="B2678" t="s">
        <v>109</v>
      </c>
      <c r="C2678" t="s">
        <v>72</v>
      </c>
      <c r="D2678" t="s">
        <v>23</v>
      </c>
      <c r="E2678" t="s">
        <v>62</v>
      </c>
      <c r="F2678" s="107">
        <v>44316</v>
      </c>
      <c r="G2678">
        <v>1</v>
      </c>
      <c r="H2678">
        <v>0.72159437996334996</v>
      </c>
      <c r="I2678" s="59">
        <v>1.3</v>
      </c>
      <c r="J2678" s="59">
        <v>1.385820105820101</v>
      </c>
      <c r="K2678" t="s">
        <v>55</v>
      </c>
      <c r="L2678" t="s">
        <v>91</v>
      </c>
      <c r="M2678">
        <v>2021</v>
      </c>
      <c r="N2678" t="s">
        <v>786</v>
      </c>
      <c r="O2678" t="s">
        <v>800</v>
      </c>
      <c r="P2678">
        <v>0</v>
      </c>
      <c r="Q2678">
        <v>0</v>
      </c>
      <c r="R2678">
        <v>0</v>
      </c>
      <c r="T2678" t="s">
        <v>895</v>
      </c>
      <c r="U2678">
        <v>30</v>
      </c>
    </row>
    <row r="2679" spans="1:21" x14ac:dyDescent="0.3">
      <c r="A2679">
        <v>128</v>
      </c>
      <c r="B2679" t="s">
        <v>109</v>
      </c>
      <c r="C2679" t="s">
        <v>72</v>
      </c>
      <c r="D2679" t="s">
        <v>23</v>
      </c>
      <c r="E2679" t="s">
        <v>62</v>
      </c>
      <c r="F2679" s="107">
        <v>44347</v>
      </c>
      <c r="G2679">
        <v>1</v>
      </c>
      <c r="H2679">
        <v>0.75805432722678001</v>
      </c>
      <c r="I2679" s="59">
        <v>1.3</v>
      </c>
      <c r="J2679" s="59">
        <v>1.319166666666675</v>
      </c>
      <c r="K2679" t="s">
        <v>55</v>
      </c>
      <c r="L2679" t="s">
        <v>91</v>
      </c>
      <c r="M2679">
        <v>2021</v>
      </c>
      <c r="N2679" t="s">
        <v>806</v>
      </c>
      <c r="O2679" t="s">
        <v>800</v>
      </c>
      <c r="P2679">
        <v>0</v>
      </c>
      <c r="Q2679">
        <v>0</v>
      </c>
      <c r="R2679">
        <v>0</v>
      </c>
      <c r="T2679" t="s">
        <v>896</v>
      </c>
      <c r="U2679">
        <v>31</v>
      </c>
    </row>
    <row r="2680" spans="1:21" x14ac:dyDescent="0.3">
      <c r="A2680">
        <v>128</v>
      </c>
      <c r="B2680" t="s">
        <v>109</v>
      </c>
      <c r="C2680" t="s">
        <v>72</v>
      </c>
      <c r="D2680" t="s">
        <v>23</v>
      </c>
      <c r="E2680" t="s">
        <v>62</v>
      </c>
      <c r="F2680" s="107">
        <v>44377</v>
      </c>
      <c r="G2680">
        <v>1</v>
      </c>
      <c r="H2680">
        <v>0.85006273525720999</v>
      </c>
      <c r="I2680" s="59">
        <v>1.1763837638376451</v>
      </c>
      <c r="J2680" s="59">
        <v>1.1763837638376451</v>
      </c>
      <c r="K2680" t="s">
        <v>55</v>
      </c>
      <c r="L2680" t="s">
        <v>91</v>
      </c>
      <c r="M2680">
        <v>2021</v>
      </c>
      <c r="N2680" t="s">
        <v>742</v>
      </c>
      <c r="O2680" t="s">
        <v>800</v>
      </c>
      <c r="P2680">
        <v>0</v>
      </c>
      <c r="Q2680">
        <v>0</v>
      </c>
      <c r="R2680">
        <v>0</v>
      </c>
      <c r="T2680" t="s">
        <v>897</v>
      </c>
      <c r="U2680">
        <v>30</v>
      </c>
    </row>
    <row r="2681" spans="1:21" x14ac:dyDescent="0.3">
      <c r="A2681">
        <v>128</v>
      </c>
      <c r="B2681" t="s">
        <v>109</v>
      </c>
      <c r="C2681" t="s">
        <v>72</v>
      </c>
      <c r="D2681" t="s">
        <v>23</v>
      </c>
      <c r="E2681" t="s">
        <v>62</v>
      </c>
      <c r="F2681" s="107">
        <v>44408</v>
      </c>
      <c r="G2681">
        <v>1</v>
      </c>
      <c r="H2681">
        <v>0.99320241691843003</v>
      </c>
      <c r="I2681" s="59">
        <v>1.0068441064638769</v>
      </c>
      <c r="J2681" s="59">
        <v>1.0068441064638769</v>
      </c>
      <c r="K2681" t="s">
        <v>55</v>
      </c>
      <c r="L2681" t="s">
        <v>91</v>
      </c>
      <c r="M2681">
        <v>2021</v>
      </c>
      <c r="N2681" t="s">
        <v>809</v>
      </c>
      <c r="O2681" t="s">
        <v>747</v>
      </c>
      <c r="P2681">
        <v>0</v>
      </c>
      <c r="Q2681">
        <v>0</v>
      </c>
      <c r="R2681">
        <v>0</v>
      </c>
      <c r="T2681" t="s">
        <v>898</v>
      </c>
      <c r="U2681">
        <v>31</v>
      </c>
    </row>
    <row r="2682" spans="1:21" x14ac:dyDescent="0.3">
      <c r="A2682">
        <v>128</v>
      </c>
      <c r="B2682" t="s">
        <v>109</v>
      </c>
      <c r="C2682" t="s">
        <v>72</v>
      </c>
      <c r="D2682" t="s">
        <v>23</v>
      </c>
      <c r="E2682" t="s">
        <v>62</v>
      </c>
      <c r="F2682" s="107">
        <v>44439</v>
      </c>
      <c r="G2682">
        <v>1</v>
      </c>
      <c r="H2682">
        <v>0.96908939014202</v>
      </c>
      <c r="I2682" s="59">
        <v>1.0318965517241401</v>
      </c>
      <c r="J2682" s="59">
        <v>1.0318965517241401</v>
      </c>
      <c r="K2682" t="s">
        <v>55</v>
      </c>
      <c r="L2682" t="s">
        <v>91</v>
      </c>
      <c r="M2682">
        <v>2021</v>
      </c>
      <c r="N2682" t="s">
        <v>811</v>
      </c>
      <c r="O2682" t="s">
        <v>747</v>
      </c>
      <c r="P2682">
        <v>0</v>
      </c>
      <c r="Q2682">
        <v>0</v>
      </c>
      <c r="R2682">
        <v>0</v>
      </c>
      <c r="T2682" t="s">
        <v>899</v>
      </c>
      <c r="U2682">
        <v>31</v>
      </c>
    </row>
    <row r="2683" spans="1:21" x14ac:dyDescent="0.3">
      <c r="A2683">
        <v>128</v>
      </c>
      <c r="B2683" t="s">
        <v>109</v>
      </c>
      <c r="C2683" t="s">
        <v>72</v>
      </c>
      <c r="D2683" t="s">
        <v>23</v>
      </c>
      <c r="E2683" t="s">
        <v>62</v>
      </c>
      <c r="F2683" s="107">
        <v>44469</v>
      </c>
      <c r="G2683">
        <v>1</v>
      </c>
      <c r="H2683">
        <v>0.54099274958170995</v>
      </c>
      <c r="I2683" s="59">
        <v>1.3</v>
      </c>
      <c r="J2683" s="59">
        <v>1.848453608247411</v>
      </c>
      <c r="K2683" t="s">
        <v>55</v>
      </c>
      <c r="L2683" t="s">
        <v>91</v>
      </c>
      <c r="M2683">
        <v>2021</v>
      </c>
      <c r="N2683" t="s">
        <v>766</v>
      </c>
      <c r="O2683" t="s">
        <v>747</v>
      </c>
      <c r="P2683">
        <v>0</v>
      </c>
      <c r="Q2683">
        <v>0</v>
      </c>
      <c r="R2683">
        <v>0</v>
      </c>
      <c r="T2683" t="s">
        <v>900</v>
      </c>
      <c r="U2683">
        <v>30</v>
      </c>
    </row>
    <row r="2684" spans="1:21" x14ac:dyDescent="0.3">
      <c r="A2684">
        <v>128</v>
      </c>
      <c r="B2684" t="s">
        <v>109</v>
      </c>
      <c r="C2684" t="s">
        <v>72</v>
      </c>
      <c r="D2684" t="s">
        <v>23</v>
      </c>
      <c r="E2684" t="s">
        <v>62</v>
      </c>
      <c r="F2684" s="107">
        <v>44500</v>
      </c>
      <c r="G2684">
        <v>1</v>
      </c>
      <c r="H2684">
        <v>0.58014354066985996</v>
      </c>
      <c r="I2684" s="59">
        <v>1.3</v>
      </c>
      <c r="J2684" s="59">
        <v>1.723711340206175</v>
      </c>
      <c r="K2684" t="s">
        <v>55</v>
      </c>
      <c r="L2684" t="s">
        <v>91</v>
      </c>
      <c r="M2684">
        <v>2021</v>
      </c>
      <c r="N2684" t="s">
        <v>760</v>
      </c>
      <c r="O2684" t="s">
        <v>747</v>
      </c>
      <c r="P2684">
        <v>0</v>
      </c>
      <c r="Q2684">
        <v>0</v>
      </c>
      <c r="R2684">
        <v>0</v>
      </c>
      <c r="T2684" t="s">
        <v>901</v>
      </c>
      <c r="U2684">
        <v>31</v>
      </c>
    </row>
    <row r="2685" spans="1:21" x14ac:dyDescent="0.3">
      <c r="A2685">
        <v>128</v>
      </c>
      <c r="B2685" t="s">
        <v>109</v>
      </c>
      <c r="C2685" t="s">
        <v>72</v>
      </c>
      <c r="D2685" t="s">
        <v>23</v>
      </c>
      <c r="E2685" t="s">
        <v>62</v>
      </c>
      <c r="F2685" s="107">
        <v>44530</v>
      </c>
      <c r="G2685">
        <v>1</v>
      </c>
      <c r="H2685">
        <v>0.82742316784869996</v>
      </c>
      <c r="I2685" s="59">
        <v>1.208571428571428</v>
      </c>
      <c r="J2685" s="59">
        <v>1.208571428571428</v>
      </c>
      <c r="K2685" t="s">
        <v>55</v>
      </c>
      <c r="L2685" t="s">
        <v>91</v>
      </c>
      <c r="M2685">
        <v>2021</v>
      </c>
      <c r="N2685" t="s">
        <v>815</v>
      </c>
      <c r="O2685" t="s">
        <v>747</v>
      </c>
      <c r="P2685">
        <v>0</v>
      </c>
      <c r="Q2685">
        <v>0</v>
      </c>
      <c r="R2685">
        <v>0</v>
      </c>
      <c r="T2685" t="s">
        <v>902</v>
      </c>
      <c r="U2685">
        <v>30</v>
      </c>
    </row>
    <row r="2686" spans="1:21" x14ac:dyDescent="0.3">
      <c r="A2686">
        <v>128</v>
      </c>
      <c r="B2686" t="s">
        <v>109</v>
      </c>
      <c r="C2686" t="s">
        <v>72</v>
      </c>
      <c r="D2686" t="s">
        <v>23</v>
      </c>
      <c r="E2686" t="s">
        <v>62</v>
      </c>
      <c r="F2686" s="107">
        <v>44561</v>
      </c>
      <c r="G2686">
        <v>1</v>
      </c>
      <c r="H2686">
        <v>0.71713147410358569</v>
      </c>
      <c r="I2686" s="59">
        <v>1.3</v>
      </c>
      <c r="J2686" s="59">
        <v>1.3944444444444439</v>
      </c>
      <c r="K2686" t="s">
        <v>55</v>
      </c>
      <c r="L2686" t="s">
        <v>91</v>
      </c>
      <c r="M2686">
        <v>2021</v>
      </c>
      <c r="N2686" t="s">
        <v>744</v>
      </c>
      <c r="O2686" t="s">
        <v>747</v>
      </c>
      <c r="P2686">
        <v>0</v>
      </c>
      <c r="Q2686">
        <v>0</v>
      </c>
      <c r="R2686">
        <v>0</v>
      </c>
      <c r="T2686" t="s">
        <v>903</v>
      </c>
      <c r="U2686">
        <v>31</v>
      </c>
    </row>
    <row r="2687" spans="1:21" x14ac:dyDescent="0.3">
      <c r="A2687">
        <v>128</v>
      </c>
      <c r="B2687" t="s">
        <v>109</v>
      </c>
      <c r="C2687" t="s">
        <v>72</v>
      </c>
      <c r="D2687" t="s">
        <v>23</v>
      </c>
      <c r="E2687" t="s">
        <v>62</v>
      </c>
      <c r="F2687" s="107">
        <v>45900</v>
      </c>
      <c r="G2687">
        <v>1</v>
      </c>
      <c r="H2687">
        <v>0.97</v>
      </c>
      <c r="I2687" s="59">
        <v>1.0309278350515469</v>
      </c>
      <c r="J2687" s="59">
        <v>1.0309278350515469</v>
      </c>
      <c r="K2687" t="s">
        <v>55</v>
      </c>
      <c r="L2687" t="s">
        <v>91</v>
      </c>
      <c r="M2687">
        <v>2025</v>
      </c>
      <c r="N2687" t="s">
        <v>811</v>
      </c>
      <c r="O2687" t="s">
        <v>751</v>
      </c>
      <c r="P2687">
        <v>0</v>
      </c>
      <c r="Q2687">
        <v>0</v>
      </c>
      <c r="R2687">
        <v>0</v>
      </c>
      <c r="T2687" t="s">
        <v>904</v>
      </c>
      <c r="U2687">
        <v>31</v>
      </c>
    </row>
    <row r="2688" spans="1:21" x14ac:dyDescent="0.3">
      <c r="A2688">
        <v>128</v>
      </c>
      <c r="B2688" t="s">
        <v>109</v>
      </c>
      <c r="C2688" t="s">
        <v>72</v>
      </c>
      <c r="D2688" t="s">
        <v>23</v>
      </c>
      <c r="E2688" t="s">
        <v>62</v>
      </c>
      <c r="F2688" s="107">
        <v>45930</v>
      </c>
      <c r="G2688">
        <v>1</v>
      </c>
      <c r="H2688">
        <v>0.72</v>
      </c>
      <c r="I2688" s="59">
        <v>1.3</v>
      </c>
      <c r="J2688" s="59">
        <v>1.3888888888888891</v>
      </c>
      <c r="K2688" t="s">
        <v>55</v>
      </c>
      <c r="L2688" t="s">
        <v>91</v>
      </c>
      <c r="M2688">
        <v>2025</v>
      </c>
      <c r="N2688" t="s">
        <v>766</v>
      </c>
      <c r="O2688" t="s">
        <v>751</v>
      </c>
      <c r="P2688">
        <v>0</v>
      </c>
      <c r="Q2688">
        <v>0</v>
      </c>
      <c r="R2688">
        <v>0</v>
      </c>
      <c r="T2688" t="s">
        <v>905</v>
      </c>
      <c r="U2688">
        <v>30</v>
      </c>
    </row>
    <row r="2689" spans="1:21" x14ac:dyDescent="0.3">
      <c r="A2689">
        <v>128</v>
      </c>
      <c r="B2689" t="s">
        <v>109</v>
      </c>
      <c r="C2689" t="s">
        <v>72</v>
      </c>
      <c r="D2689" t="s">
        <v>23</v>
      </c>
      <c r="E2689" t="s">
        <v>62</v>
      </c>
      <c r="F2689" s="107">
        <v>45961</v>
      </c>
      <c r="G2689">
        <v>1</v>
      </c>
      <c r="H2689">
        <v>0.69</v>
      </c>
      <c r="I2689" s="59">
        <v>1.3</v>
      </c>
      <c r="J2689" s="59">
        <v>1.449275362318841</v>
      </c>
      <c r="K2689" t="s">
        <v>55</v>
      </c>
      <c r="L2689" t="s">
        <v>91</v>
      </c>
      <c r="M2689">
        <v>2025</v>
      </c>
      <c r="N2689" t="s">
        <v>760</v>
      </c>
      <c r="O2689" t="s">
        <v>751</v>
      </c>
      <c r="P2689">
        <v>0</v>
      </c>
      <c r="Q2689">
        <v>0</v>
      </c>
      <c r="R2689">
        <v>0</v>
      </c>
      <c r="T2689" t="s">
        <v>906</v>
      </c>
      <c r="U2689">
        <v>31</v>
      </c>
    </row>
    <row r="2690" spans="1:21" x14ac:dyDescent="0.3">
      <c r="A2690">
        <v>128</v>
      </c>
      <c r="B2690" t="s">
        <v>109</v>
      </c>
      <c r="C2690" t="s">
        <v>72</v>
      </c>
      <c r="D2690" t="s">
        <v>23</v>
      </c>
      <c r="E2690" t="s">
        <v>62</v>
      </c>
      <c r="F2690" s="107">
        <v>45991</v>
      </c>
      <c r="G2690">
        <v>1</v>
      </c>
      <c r="H2690">
        <v>0.95</v>
      </c>
      <c r="I2690" s="59">
        <v>1.0526315789473679</v>
      </c>
      <c r="J2690" s="59">
        <v>1.0526315789473679</v>
      </c>
      <c r="K2690" t="s">
        <v>55</v>
      </c>
      <c r="L2690" t="s">
        <v>91</v>
      </c>
      <c r="M2690">
        <v>2025</v>
      </c>
      <c r="N2690" t="s">
        <v>815</v>
      </c>
      <c r="O2690" t="s">
        <v>751</v>
      </c>
      <c r="P2690">
        <v>0</v>
      </c>
      <c r="Q2690">
        <v>0</v>
      </c>
      <c r="R2690">
        <v>0</v>
      </c>
      <c r="T2690" t="s">
        <v>907</v>
      </c>
      <c r="U2690">
        <v>30</v>
      </c>
    </row>
    <row r="2691" spans="1:21" x14ac:dyDescent="0.3">
      <c r="A2691">
        <v>128</v>
      </c>
      <c r="B2691" t="s">
        <v>109</v>
      </c>
      <c r="C2691" t="s">
        <v>72</v>
      </c>
      <c r="D2691" t="s">
        <v>23</v>
      </c>
      <c r="E2691" t="s">
        <v>62</v>
      </c>
      <c r="F2691" s="107">
        <v>46022</v>
      </c>
      <c r="G2691">
        <v>1</v>
      </c>
      <c r="H2691">
        <v>0.97</v>
      </c>
      <c r="I2691" s="59">
        <v>1.0309278350515469</v>
      </c>
      <c r="J2691" s="59">
        <v>1.0309278350515469</v>
      </c>
      <c r="K2691" t="s">
        <v>55</v>
      </c>
      <c r="L2691" t="s">
        <v>91</v>
      </c>
      <c r="M2691">
        <v>2025</v>
      </c>
      <c r="N2691" t="s">
        <v>744</v>
      </c>
      <c r="O2691" t="s">
        <v>751</v>
      </c>
      <c r="P2691">
        <v>0</v>
      </c>
      <c r="Q2691">
        <v>0</v>
      </c>
      <c r="R2691">
        <v>0</v>
      </c>
      <c r="T2691" t="s">
        <v>908</v>
      </c>
      <c r="U2691">
        <v>31</v>
      </c>
    </row>
    <row r="2692" spans="1:21" x14ac:dyDescent="0.3">
      <c r="A2692">
        <v>133</v>
      </c>
      <c r="B2692" t="s">
        <v>93</v>
      </c>
      <c r="C2692" t="s">
        <v>110</v>
      </c>
      <c r="D2692" t="s">
        <v>73</v>
      </c>
      <c r="E2692" t="s">
        <v>24</v>
      </c>
      <c r="F2692" s="107">
        <v>45230</v>
      </c>
      <c r="G2692">
        <v>80</v>
      </c>
      <c r="H2692">
        <v>93</v>
      </c>
      <c r="I2692" s="59">
        <v>1.1625000000000001</v>
      </c>
      <c r="J2692" s="59">
        <v>1.1625000000000001</v>
      </c>
      <c r="K2692" t="s">
        <v>25</v>
      </c>
      <c r="L2692" t="s">
        <v>25</v>
      </c>
      <c r="M2692">
        <v>2023</v>
      </c>
      <c r="N2692" t="s">
        <v>760</v>
      </c>
      <c r="O2692" t="s">
        <v>745</v>
      </c>
      <c r="P2692">
        <v>0</v>
      </c>
      <c r="Q2692">
        <v>0</v>
      </c>
      <c r="R2692">
        <v>0</v>
      </c>
      <c r="T2692" t="s">
        <v>909</v>
      </c>
      <c r="U2692">
        <v>31</v>
      </c>
    </row>
    <row r="2693" spans="1:21" x14ac:dyDescent="0.3">
      <c r="A2693">
        <v>133</v>
      </c>
      <c r="B2693" t="s">
        <v>93</v>
      </c>
      <c r="C2693" t="s">
        <v>110</v>
      </c>
      <c r="D2693" t="s">
        <v>73</v>
      </c>
      <c r="E2693" t="s">
        <v>24</v>
      </c>
      <c r="F2693" s="107">
        <v>45596</v>
      </c>
      <c r="G2693">
        <v>80</v>
      </c>
      <c r="H2693">
        <v>91</v>
      </c>
      <c r="I2693" s="59">
        <v>1.1375</v>
      </c>
      <c r="J2693" s="59">
        <v>1.1375</v>
      </c>
      <c r="K2693" t="s">
        <v>25</v>
      </c>
      <c r="L2693" t="s">
        <v>25</v>
      </c>
      <c r="M2693">
        <v>2024</v>
      </c>
      <c r="N2693" t="s">
        <v>760</v>
      </c>
      <c r="O2693" t="s">
        <v>762</v>
      </c>
      <c r="P2693">
        <v>0</v>
      </c>
      <c r="Q2693">
        <v>0</v>
      </c>
      <c r="R2693">
        <v>0</v>
      </c>
      <c r="T2693" t="s">
        <v>910</v>
      </c>
      <c r="U2693">
        <v>31</v>
      </c>
    </row>
    <row r="2694" spans="1:21" x14ac:dyDescent="0.3">
      <c r="A2694">
        <v>133</v>
      </c>
      <c r="B2694" t="s">
        <v>93</v>
      </c>
      <c r="C2694" t="s">
        <v>110</v>
      </c>
      <c r="D2694" t="s">
        <v>73</v>
      </c>
      <c r="E2694" t="s">
        <v>24</v>
      </c>
      <c r="F2694" s="107">
        <v>45961</v>
      </c>
      <c r="G2694">
        <v>80</v>
      </c>
      <c r="H2694">
        <v>96</v>
      </c>
      <c r="I2694" s="59">
        <v>1.2</v>
      </c>
      <c r="J2694" s="59">
        <v>1.2</v>
      </c>
      <c r="K2694" t="s">
        <v>25</v>
      </c>
      <c r="L2694" t="s">
        <v>25</v>
      </c>
      <c r="M2694">
        <v>2025</v>
      </c>
      <c r="N2694" t="s">
        <v>760</v>
      </c>
      <c r="O2694" t="s">
        <v>751</v>
      </c>
      <c r="P2694">
        <v>0</v>
      </c>
      <c r="Q2694">
        <v>0</v>
      </c>
      <c r="R2694">
        <v>0</v>
      </c>
      <c r="T2694" t="s">
        <v>911</v>
      </c>
      <c r="U2694">
        <v>31</v>
      </c>
    </row>
    <row r="2695" spans="1:21" x14ac:dyDescent="0.3">
      <c r="A2695">
        <v>133</v>
      </c>
      <c r="B2695" t="s">
        <v>93</v>
      </c>
      <c r="C2695" t="s">
        <v>110</v>
      </c>
      <c r="D2695" t="s">
        <v>73</v>
      </c>
      <c r="E2695" t="s">
        <v>24</v>
      </c>
      <c r="F2695" s="107">
        <v>46022</v>
      </c>
      <c r="G2695">
        <v>80</v>
      </c>
      <c r="H2695">
        <v>96</v>
      </c>
      <c r="I2695" s="59">
        <v>1.2</v>
      </c>
      <c r="J2695" s="59">
        <v>1.2</v>
      </c>
      <c r="K2695" t="s">
        <v>25</v>
      </c>
      <c r="L2695" t="s">
        <v>25</v>
      </c>
      <c r="M2695">
        <v>2025</v>
      </c>
      <c r="N2695" t="s">
        <v>744</v>
      </c>
      <c r="O2695" t="s">
        <v>751</v>
      </c>
      <c r="P2695">
        <v>0</v>
      </c>
      <c r="Q2695">
        <v>0</v>
      </c>
      <c r="R2695">
        <v>0</v>
      </c>
      <c r="T2695" t="s">
        <v>912</v>
      </c>
      <c r="U2695">
        <v>31</v>
      </c>
    </row>
    <row r="2696" spans="1:21" x14ac:dyDescent="0.3">
      <c r="A2696">
        <v>139</v>
      </c>
      <c r="B2696" t="s">
        <v>114</v>
      </c>
      <c r="C2696" t="s">
        <v>913</v>
      </c>
      <c r="D2696" t="s">
        <v>23</v>
      </c>
      <c r="E2696" t="s">
        <v>62</v>
      </c>
      <c r="F2696" s="107">
        <v>44227</v>
      </c>
      <c r="G2696">
        <v>100</v>
      </c>
      <c r="H2696">
        <v>80.56417262718</v>
      </c>
      <c r="I2696" s="59">
        <v>1.2412465335275209</v>
      </c>
      <c r="J2696" s="59">
        <v>1.2412465335275209</v>
      </c>
      <c r="K2696" t="s">
        <v>103</v>
      </c>
      <c r="L2696" t="s">
        <v>103</v>
      </c>
      <c r="M2696">
        <v>2021</v>
      </c>
      <c r="N2696" t="s">
        <v>799</v>
      </c>
      <c r="O2696" t="s">
        <v>800</v>
      </c>
      <c r="P2696">
        <v>0</v>
      </c>
      <c r="Q2696">
        <v>0</v>
      </c>
      <c r="R2696">
        <v>0</v>
      </c>
      <c r="T2696" t="s">
        <v>914</v>
      </c>
      <c r="U2696">
        <v>31</v>
      </c>
    </row>
    <row r="2697" spans="1:21" x14ac:dyDescent="0.3">
      <c r="A2697">
        <v>139</v>
      </c>
      <c r="B2697" t="s">
        <v>114</v>
      </c>
      <c r="C2697" t="s">
        <v>913</v>
      </c>
      <c r="D2697" t="s">
        <v>23</v>
      </c>
      <c r="E2697" t="s">
        <v>62</v>
      </c>
      <c r="F2697" s="107">
        <v>44255</v>
      </c>
      <c r="G2697">
        <v>100</v>
      </c>
      <c r="H2697">
        <v>68.004235996982999</v>
      </c>
      <c r="I2697" s="59">
        <v>1.3</v>
      </c>
      <c r="J2697" s="59">
        <v>1.4704966320691619</v>
      </c>
      <c r="K2697" t="s">
        <v>103</v>
      </c>
      <c r="L2697" t="s">
        <v>103</v>
      </c>
      <c r="M2697">
        <v>2021</v>
      </c>
      <c r="N2697" t="s">
        <v>783</v>
      </c>
      <c r="O2697" t="s">
        <v>800</v>
      </c>
      <c r="P2697">
        <v>0</v>
      </c>
      <c r="Q2697">
        <v>0</v>
      </c>
      <c r="R2697">
        <v>0</v>
      </c>
      <c r="T2697" t="s">
        <v>915</v>
      </c>
      <c r="U2697">
        <v>28</v>
      </c>
    </row>
    <row r="2698" spans="1:21" x14ac:dyDescent="0.3">
      <c r="A2698">
        <v>139</v>
      </c>
      <c r="B2698" t="s">
        <v>114</v>
      </c>
      <c r="C2698" t="s">
        <v>913</v>
      </c>
      <c r="D2698" t="s">
        <v>23</v>
      </c>
      <c r="E2698" t="s">
        <v>62</v>
      </c>
      <c r="F2698" s="107">
        <v>44286</v>
      </c>
      <c r="G2698">
        <v>100</v>
      </c>
      <c r="H2698">
        <v>65.186435070306004</v>
      </c>
      <c r="I2698" s="59">
        <v>1.3</v>
      </c>
      <c r="J2698" s="59">
        <v>1.534061494422057</v>
      </c>
      <c r="K2698" t="s">
        <v>103</v>
      </c>
      <c r="L2698" t="s">
        <v>103</v>
      </c>
      <c r="M2698">
        <v>2021</v>
      </c>
      <c r="N2698" t="s">
        <v>803</v>
      </c>
      <c r="O2698" t="s">
        <v>800</v>
      </c>
      <c r="P2698">
        <v>0</v>
      </c>
      <c r="Q2698">
        <v>0</v>
      </c>
      <c r="R2698">
        <v>0</v>
      </c>
      <c r="T2698" t="s">
        <v>916</v>
      </c>
      <c r="U2698">
        <v>31</v>
      </c>
    </row>
    <row r="2699" spans="1:21" x14ac:dyDescent="0.3">
      <c r="A2699">
        <v>139</v>
      </c>
      <c r="B2699" t="s">
        <v>114</v>
      </c>
      <c r="C2699" t="s">
        <v>913</v>
      </c>
      <c r="D2699" t="s">
        <v>23</v>
      </c>
      <c r="E2699" t="s">
        <v>62</v>
      </c>
      <c r="F2699" s="107">
        <v>44316</v>
      </c>
      <c r="G2699">
        <v>100</v>
      </c>
      <c r="H2699">
        <v>85.435893347152998</v>
      </c>
      <c r="I2699" s="59">
        <v>1.1704682432905389</v>
      </c>
      <c r="J2699" s="59">
        <v>1.1704682432905389</v>
      </c>
      <c r="K2699" t="s">
        <v>103</v>
      </c>
      <c r="L2699" t="s">
        <v>103</v>
      </c>
      <c r="M2699">
        <v>2021</v>
      </c>
      <c r="N2699" t="s">
        <v>786</v>
      </c>
      <c r="O2699" t="s">
        <v>800</v>
      </c>
      <c r="P2699">
        <v>0</v>
      </c>
      <c r="Q2699">
        <v>0</v>
      </c>
      <c r="R2699">
        <v>0</v>
      </c>
      <c r="T2699" t="s">
        <v>917</v>
      </c>
      <c r="U2699">
        <v>30</v>
      </c>
    </row>
    <row r="2700" spans="1:21" x14ac:dyDescent="0.3">
      <c r="A2700">
        <v>139</v>
      </c>
      <c r="B2700" t="s">
        <v>114</v>
      </c>
      <c r="C2700" t="s">
        <v>913</v>
      </c>
      <c r="D2700" t="s">
        <v>23</v>
      </c>
      <c r="E2700" t="s">
        <v>62</v>
      </c>
      <c r="F2700" s="107">
        <v>44347</v>
      </c>
      <c r="G2700">
        <v>100</v>
      </c>
      <c r="H2700">
        <v>89.921511968448996</v>
      </c>
      <c r="I2700" s="59">
        <v>1.112080944936594</v>
      </c>
      <c r="J2700" s="59">
        <v>1.112080944936594</v>
      </c>
      <c r="K2700" t="s">
        <v>103</v>
      </c>
      <c r="L2700" t="s">
        <v>103</v>
      </c>
      <c r="M2700">
        <v>2021</v>
      </c>
      <c r="N2700" t="s">
        <v>806</v>
      </c>
      <c r="O2700" t="s">
        <v>800</v>
      </c>
      <c r="P2700">
        <v>0</v>
      </c>
      <c r="Q2700">
        <v>0</v>
      </c>
      <c r="R2700">
        <v>0</v>
      </c>
      <c r="T2700" t="s">
        <v>918</v>
      </c>
      <c r="U2700">
        <v>31</v>
      </c>
    </row>
    <row r="2701" spans="1:21" x14ac:dyDescent="0.3">
      <c r="A2701">
        <v>139</v>
      </c>
      <c r="B2701" t="s">
        <v>114</v>
      </c>
      <c r="C2701" t="s">
        <v>913</v>
      </c>
      <c r="D2701" t="s">
        <v>23</v>
      </c>
      <c r="E2701" t="s">
        <v>62</v>
      </c>
      <c r="F2701" s="107">
        <v>44377</v>
      </c>
      <c r="G2701">
        <v>100</v>
      </c>
      <c r="H2701">
        <v>89.491435987393004</v>
      </c>
      <c r="I2701" s="59">
        <v>1.117425359160483</v>
      </c>
      <c r="J2701" s="59">
        <v>1.117425359160483</v>
      </c>
      <c r="K2701" t="s">
        <v>103</v>
      </c>
      <c r="L2701" t="s">
        <v>103</v>
      </c>
      <c r="M2701">
        <v>2021</v>
      </c>
      <c r="N2701" t="s">
        <v>742</v>
      </c>
      <c r="O2701" t="s">
        <v>800</v>
      </c>
      <c r="P2701">
        <v>0</v>
      </c>
      <c r="Q2701">
        <v>0</v>
      </c>
      <c r="R2701">
        <v>0</v>
      </c>
      <c r="T2701" t="s">
        <v>919</v>
      </c>
      <c r="U2701">
        <v>30</v>
      </c>
    </row>
    <row r="2702" spans="1:21" x14ac:dyDescent="0.3">
      <c r="A2702">
        <v>139</v>
      </c>
      <c r="B2702" t="s">
        <v>114</v>
      </c>
      <c r="C2702" t="s">
        <v>913</v>
      </c>
      <c r="D2702" t="s">
        <v>23</v>
      </c>
      <c r="E2702" t="s">
        <v>62</v>
      </c>
      <c r="F2702" s="107">
        <v>44408</v>
      </c>
      <c r="G2702">
        <v>100</v>
      </c>
      <c r="H2702">
        <v>94.050944287860005</v>
      </c>
      <c r="I2702" s="59">
        <v>1.063253545801006</v>
      </c>
      <c r="J2702" s="59">
        <v>1.063253545801006</v>
      </c>
      <c r="K2702" t="s">
        <v>103</v>
      </c>
      <c r="L2702" t="s">
        <v>103</v>
      </c>
      <c r="M2702">
        <v>2021</v>
      </c>
      <c r="N2702" t="s">
        <v>809</v>
      </c>
      <c r="O2702" t="s">
        <v>747</v>
      </c>
      <c r="P2702">
        <v>0</v>
      </c>
      <c r="Q2702">
        <v>0</v>
      </c>
      <c r="R2702">
        <v>0</v>
      </c>
      <c r="T2702" t="s">
        <v>920</v>
      </c>
      <c r="U2702">
        <v>31</v>
      </c>
    </row>
    <row r="2703" spans="1:21" x14ac:dyDescent="0.3">
      <c r="A2703">
        <v>139</v>
      </c>
      <c r="B2703" t="s">
        <v>114</v>
      </c>
      <c r="C2703" t="s">
        <v>913</v>
      </c>
      <c r="D2703" t="s">
        <v>23</v>
      </c>
      <c r="E2703" t="s">
        <v>62</v>
      </c>
      <c r="F2703" s="107">
        <v>44439</v>
      </c>
      <c r="G2703">
        <v>100</v>
      </c>
      <c r="H2703">
        <v>93.55704223123</v>
      </c>
      <c r="I2703" s="59">
        <v>1.068866625270666</v>
      </c>
      <c r="J2703" s="59">
        <v>1.068866625270666</v>
      </c>
      <c r="K2703" t="s">
        <v>103</v>
      </c>
      <c r="L2703" t="s">
        <v>103</v>
      </c>
      <c r="M2703">
        <v>2021</v>
      </c>
      <c r="N2703" t="s">
        <v>811</v>
      </c>
      <c r="O2703" t="s">
        <v>747</v>
      </c>
      <c r="P2703">
        <v>0</v>
      </c>
      <c r="Q2703">
        <v>0</v>
      </c>
      <c r="R2703">
        <v>0</v>
      </c>
      <c r="T2703" t="s">
        <v>921</v>
      </c>
      <c r="U2703">
        <v>31</v>
      </c>
    </row>
    <row r="2704" spans="1:21" x14ac:dyDescent="0.3">
      <c r="A2704">
        <v>139</v>
      </c>
      <c r="B2704" t="s">
        <v>114</v>
      </c>
      <c r="C2704" t="s">
        <v>913</v>
      </c>
      <c r="D2704" t="s">
        <v>23</v>
      </c>
      <c r="E2704" t="s">
        <v>62</v>
      </c>
      <c r="F2704" s="107">
        <v>44469</v>
      </c>
      <c r="G2704">
        <v>100</v>
      </c>
      <c r="H2704">
        <v>95.617191066326001</v>
      </c>
      <c r="I2704" s="59">
        <v>1.0458370391850751</v>
      </c>
      <c r="J2704" s="59">
        <v>1.0458370391850751</v>
      </c>
      <c r="K2704" t="s">
        <v>103</v>
      </c>
      <c r="L2704" t="s">
        <v>103</v>
      </c>
      <c r="M2704">
        <v>2021</v>
      </c>
      <c r="N2704" t="s">
        <v>766</v>
      </c>
      <c r="O2704" t="s">
        <v>747</v>
      </c>
      <c r="P2704">
        <v>0</v>
      </c>
      <c r="Q2704">
        <v>0</v>
      </c>
      <c r="R2704">
        <v>0</v>
      </c>
      <c r="T2704" t="s">
        <v>922</v>
      </c>
      <c r="U2704">
        <v>30</v>
      </c>
    </row>
    <row r="2705" spans="1:22" x14ac:dyDescent="0.3">
      <c r="A2705">
        <v>139</v>
      </c>
      <c r="B2705" t="s">
        <v>114</v>
      </c>
      <c r="C2705" t="s">
        <v>913</v>
      </c>
      <c r="D2705" t="s">
        <v>23</v>
      </c>
      <c r="E2705" t="s">
        <v>62</v>
      </c>
      <c r="F2705" s="107">
        <v>44500</v>
      </c>
      <c r="G2705">
        <v>100</v>
      </c>
      <c r="H2705">
        <v>99.005505909529006</v>
      </c>
      <c r="I2705" s="59">
        <v>1.0100448362071881</v>
      </c>
      <c r="J2705" s="59">
        <v>1.0100448362071881</v>
      </c>
      <c r="K2705" t="s">
        <v>103</v>
      </c>
      <c r="L2705" t="s">
        <v>103</v>
      </c>
      <c r="M2705">
        <v>2021</v>
      </c>
      <c r="N2705" t="s">
        <v>760</v>
      </c>
      <c r="O2705" t="s">
        <v>747</v>
      </c>
      <c r="P2705">
        <v>0</v>
      </c>
      <c r="Q2705">
        <v>0</v>
      </c>
      <c r="R2705">
        <v>0</v>
      </c>
      <c r="T2705" t="s">
        <v>923</v>
      </c>
      <c r="U2705">
        <v>31</v>
      </c>
    </row>
    <row r="2706" spans="1:22" x14ac:dyDescent="0.3">
      <c r="A2706">
        <v>139</v>
      </c>
      <c r="B2706" t="s">
        <v>114</v>
      </c>
      <c r="C2706" t="s">
        <v>913</v>
      </c>
      <c r="D2706" t="s">
        <v>23</v>
      </c>
      <c r="E2706" t="s">
        <v>62</v>
      </c>
      <c r="F2706" s="107">
        <v>44530</v>
      </c>
      <c r="G2706">
        <v>100</v>
      </c>
      <c r="H2706">
        <v>107.02261317617</v>
      </c>
      <c r="I2706" s="59">
        <v>0.93438196874701551</v>
      </c>
      <c r="J2706" s="59">
        <v>0.93438196874701551</v>
      </c>
      <c r="K2706" t="s">
        <v>103</v>
      </c>
      <c r="L2706" t="s">
        <v>103</v>
      </c>
      <c r="M2706">
        <v>2021</v>
      </c>
      <c r="N2706" t="s">
        <v>815</v>
      </c>
      <c r="O2706" t="s">
        <v>747</v>
      </c>
      <c r="P2706">
        <v>0</v>
      </c>
      <c r="Q2706">
        <v>0</v>
      </c>
      <c r="R2706">
        <v>0</v>
      </c>
      <c r="T2706" t="s">
        <v>924</v>
      </c>
      <c r="U2706">
        <v>30</v>
      </c>
    </row>
    <row r="2707" spans="1:22" x14ac:dyDescent="0.3">
      <c r="A2707">
        <v>139</v>
      </c>
      <c r="B2707" t="s">
        <v>114</v>
      </c>
      <c r="C2707" t="s">
        <v>913</v>
      </c>
      <c r="D2707" t="s">
        <v>23</v>
      </c>
      <c r="E2707" t="s">
        <v>62</v>
      </c>
      <c r="F2707" s="107">
        <v>44561</v>
      </c>
      <c r="G2707">
        <v>100</v>
      </c>
      <c r="H2707">
        <v>107.0374146644206</v>
      </c>
      <c r="I2707" s="59">
        <v>0.93425275931332974</v>
      </c>
      <c r="J2707" s="59">
        <v>0.93425275931332974</v>
      </c>
      <c r="K2707" t="s">
        <v>103</v>
      </c>
      <c r="L2707" t="s">
        <v>103</v>
      </c>
      <c r="M2707">
        <v>2021</v>
      </c>
      <c r="N2707" t="s">
        <v>744</v>
      </c>
      <c r="O2707" t="s">
        <v>747</v>
      </c>
      <c r="P2707">
        <v>0</v>
      </c>
      <c r="Q2707">
        <v>0</v>
      </c>
      <c r="R2707">
        <v>0</v>
      </c>
      <c r="T2707" t="s">
        <v>925</v>
      </c>
      <c r="U2707">
        <v>31</v>
      </c>
    </row>
    <row r="2708" spans="1:22" x14ac:dyDescent="0.3">
      <c r="A2708">
        <v>143</v>
      </c>
      <c r="B2708" t="s">
        <v>926</v>
      </c>
      <c r="C2708" t="s">
        <v>125</v>
      </c>
      <c r="D2708" t="s">
        <v>54</v>
      </c>
      <c r="E2708" t="s">
        <v>24</v>
      </c>
      <c r="F2708" s="107">
        <v>44377</v>
      </c>
      <c r="G2708">
        <v>100</v>
      </c>
      <c r="H2708">
        <v>86</v>
      </c>
      <c r="I2708" s="59">
        <v>0.86</v>
      </c>
      <c r="J2708" s="59">
        <v>0.86</v>
      </c>
      <c r="K2708" t="s">
        <v>116</v>
      </c>
      <c r="M2708">
        <v>2021</v>
      </c>
      <c r="N2708" t="s">
        <v>742</v>
      </c>
      <c r="O2708" t="s">
        <v>800</v>
      </c>
      <c r="P2708">
        <v>0</v>
      </c>
      <c r="Q2708">
        <v>0</v>
      </c>
      <c r="R2708">
        <v>0</v>
      </c>
      <c r="T2708" t="s">
        <v>927</v>
      </c>
      <c r="U2708">
        <v>30</v>
      </c>
      <c r="V2708" t="s">
        <v>116</v>
      </c>
    </row>
    <row r="2709" spans="1:22" x14ac:dyDescent="0.3">
      <c r="A2709">
        <v>143</v>
      </c>
      <c r="B2709" t="s">
        <v>926</v>
      </c>
      <c r="C2709" t="s">
        <v>125</v>
      </c>
      <c r="D2709" t="s">
        <v>54</v>
      </c>
      <c r="E2709" t="s">
        <v>24</v>
      </c>
      <c r="F2709" s="107">
        <v>44561</v>
      </c>
      <c r="G2709">
        <v>100</v>
      </c>
      <c r="H2709">
        <v>144</v>
      </c>
      <c r="I2709" s="59">
        <v>1.3</v>
      </c>
      <c r="J2709" s="59">
        <v>1.44</v>
      </c>
      <c r="K2709" t="s">
        <v>116</v>
      </c>
      <c r="M2709">
        <v>2021</v>
      </c>
      <c r="N2709" t="s">
        <v>744</v>
      </c>
      <c r="O2709" t="s">
        <v>747</v>
      </c>
      <c r="P2709">
        <v>0</v>
      </c>
      <c r="Q2709">
        <v>0</v>
      </c>
      <c r="R2709">
        <v>0</v>
      </c>
      <c r="T2709" t="s">
        <v>928</v>
      </c>
      <c r="U2709">
        <v>31</v>
      </c>
      <c r="V2709" t="s">
        <v>116</v>
      </c>
    </row>
    <row r="2710" spans="1:22" x14ac:dyDescent="0.3">
      <c r="A2710">
        <v>143</v>
      </c>
      <c r="B2710" t="s">
        <v>926</v>
      </c>
      <c r="C2710" t="s">
        <v>125</v>
      </c>
      <c r="D2710" t="s">
        <v>54</v>
      </c>
      <c r="E2710" t="s">
        <v>24</v>
      </c>
      <c r="F2710" s="107">
        <v>44742</v>
      </c>
      <c r="G2710">
        <v>100</v>
      </c>
      <c r="H2710">
        <v>147</v>
      </c>
      <c r="I2710" s="59">
        <v>1.3</v>
      </c>
      <c r="J2710" s="59">
        <v>1.47</v>
      </c>
      <c r="K2710" t="s">
        <v>116</v>
      </c>
      <c r="M2710">
        <v>2022</v>
      </c>
      <c r="N2710" t="s">
        <v>742</v>
      </c>
      <c r="O2710" t="s">
        <v>824</v>
      </c>
      <c r="P2710">
        <v>0</v>
      </c>
      <c r="Q2710">
        <v>0</v>
      </c>
      <c r="R2710">
        <v>0</v>
      </c>
      <c r="T2710" t="s">
        <v>929</v>
      </c>
      <c r="U2710">
        <v>30</v>
      </c>
      <c r="V2710" t="s">
        <v>116</v>
      </c>
    </row>
    <row r="2711" spans="1:22" x14ac:dyDescent="0.3">
      <c r="A2711">
        <v>143</v>
      </c>
      <c r="B2711" t="s">
        <v>926</v>
      </c>
      <c r="C2711" t="s">
        <v>125</v>
      </c>
      <c r="D2711" t="s">
        <v>54</v>
      </c>
      <c r="E2711" t="s">
        <v>24</v>
      </c>
      <c r="F2711" s="107">
        <v>44926</v>
      </c>
      <c r="G2711">
        <v>100</v>
      </c>
      <c r="H2711">
        <v>158</v>
      </c>
      <c r="I2711" s="59">
        <v>1.3</v>
      </c>
      <c r="J2711" s="59">
        <v>1.58</v>
      </c>
      <c r="K2711" t="s">
        <v>116</v>
      </c>
      <c r="M2711">
        <v>2022</v>
      </c>
      <c r="N2711" t="s">
        <v>744</v>
      </c>
      <c r="O2711" t="s">
        <v>749</v>
      </c>
      <c r="P2711">
        <v>0</v>
      </c>
      <c r="Q2711">
        <v>0</v>
      </c>
      <c r="R2711">
        <v>0</v>
      </c>
      <c r="T2711" t="s">
        <v>930</v>
      </c>
      <c r="U2711">
        <v>31</v>
      </c>
      <c r="V2711" t="s">
        <v>116</v>
      </c>
    </row>
    <row r="2712" spans="1:22" x14ac:dyDescent="0.3">
      <c r="A2712">
        <v>143</v>
      </c>
      <c r="B2712" t="s">
        <v>926</v>
      </c>
      <c r="C2712" t="s">
        <v>125</v>
      </c>
      <c r="D2712" t="s">
        <v>54</v>
      </c>
      <c r="E2712" t="s">
        <v>24</v>
      </c>
      <c r="F2712" s="107">
        <v>46022</v>
      </c>
      <c r="G2712">
        <v>100</v>
      </c>
      <c r="H2712">
        <v>191</v>
      </c>
      <c r="I2712" s="59">
        <v>1.3</v>
      </c>
      <c r="J2712" s="59">
        <v>1.91</v>
      </c>
      <c r="K2712" t="s">
        <v>116</v>
      </c>
      <c r="M2712">
        <v>2025</v>
      </c>
      <c r="N2712" t="s">
        <v>744</v>
      </c>
      <c r="O2712" t="s">
        <v>751</v>
      </c>
      <c r="P2712">
        <v>0</v>
      </c>
      <c r="Q2712">
        <v>0</v>
      </c>
      <c r="R2712">
        <v>0</v>
      </c>
      <c r="T2712" t="s">
        <v>931</v>
      </c>
      <c r="U2712">
        <v>31</v>
      </c>
      <c r="V2712" t="s">
        <v>116</v>
      </c>
    </row>
    <row r="2713" spans="1:22" x14ac:dyDescent="0.3">
      <c r="A2713">
        <v>144</v>
      </c>
      <c r="B2713" t="s">
        <v>117</v>
      </c>
      <c r="C2713" t="s">
        <v>125</v>
      </c>
      <c r="D2713" t="s">
        <v>73</v>
      </c>
      <c r="E2713" t="s">
        <v>24</v>
      </c>
      <c r="F2713" s="107">
        <v>44561</v>
      </c>
      <c r="G2713">
        <v>3</v>
      </c>
      <c r="H2713">
        <v>2.9444444444444451</v>
      </c>
      <c r="I2713" s="59">
        <v>0.98148148148148173</v>
      </c>
      <c r="J2713" s="59">
        <v>0.98148148148148173</v>
      </c>
      <c r="K2713" t="s">
        <v>55</v>
      </c>
      <c r="L2713" t="s">
        <v>91</v>
      </c>
      <c r="M2713">
        <v>2021</v>
      </c>
      <c r="N2713" t="s">
        <v>744</v>
      </c>
      <c r="O2713" t="s">
        <v>747</v>
      </c>
      <c r="P2713">
        <v>0</v>
      </c>
      <c r="Q2713">
        <v>0</v>
      </c>
      <c r="R2713">
        <v>0</v>
      </c>
      <c r="T2713" t="s">
        <v>932</v>
      </c>
      <c r="U2713">
        <v>31</v>
      </c>
    </row>
    <row r="2714" spans="1:22" x14ac:dyDescent="0.3">
      <c r="A2714">
        <v>144</v>
      </c>
      <c r="B2714" t="s">
        <v>117</v>
      </c>
      <c r="C2714" t="s">
        <v>125</v>
      </c>
      <c r="D2714" t="s">
        <v>73</v>
      </c>
      <c r="E2714" t="s">
        <v>24</v>
      </c>
      <c r="F2714" s="107">
        <v>44742</v>
      </c>
      <c r="G2714">
        <v>3</v>
      </c>
      <c r="H2714">
        <v>3.2169811320755</v>
      </c>
      <c r="I2714" s="59">
        <v>1.0723270440251671</v>
      </c>
      <c r="J2714" s="59">
        <v>1.0723270440251671</v>
      </c>
      <c r="K2714" t="s">
        <v>55</v>
      </c>
      <c r="L2714" t="s">
        <v>91</v>
      </c>
      <c r="M2714">
        <v>2022</v>
      </c>
      <c r="N2714" t="s">
        <v>742</v>
      </c>
      <c r="O2714" t="s">
        <v>824</v>
      </c>
      <c r="P2714">
        <v>0</v>
      </c>
      <c r="Q2714">
        <v>0</v>
      </c>
      <c r="R2714">
        <v>0</v>
      </c>
      <c r="T2714" t="s">
        <v>933</v>
      </c>
      <c r="U2714">
        <v>30</v>
      </c>
    </row>
    <row r="2715" spans="1:22" x14ac:dyDescent="0.3">
      <c r="A2715">
        <v>144</v>
      </c>
      <c r="B2715" t="s">
        <v>117</v>
      </c>
      <c r="C2715" t="s">
        <v>125</v>
      </c>
      <c r="D2715" t="s">
        <v>73</v>
      </c>
      <c r="E2715" t="s">
        <v>24</v>
      </c>
      <c r="F2715" s="107">
        <v>44926</v>
      </c>
      <c r="G2715">
        <v>3</v>
      </c>
      <c r="H2715">
        <v>3.55</v>
      </c>
      <c r="I2715" s="59">
        <v>1.1833333333333329</v>
      </c>
      <c r="J2715" s="59">
        <v>1.1833333333333329</v>
      </c>
      <c r="K2715" t="s">
        <v>55</v>
      </c>
      <c r="L2715" t="s">
        <v>91</v>
      </c>
      <c r="M2715">
        <v>2022</v>
      </c>
      <c r="N2715" t="s">
        <v>744</v>
      </c>
      <c r="O2715" t="s">
        <v>749</v>
      </c>
      <c r="P2715">
        <v>0</v>
      </c>
      <c r="Q2715">
        <v>0</v>
      </c>
      <c r="R2715">
        <v>0</v>
      </c>
      <c r="T2715" t="s">
        <v>934</v>
      </c>
      <c r="U2715">
        <v>31</v>
      </c>
    </row>
    <row r="2716" spans="1:22" x14ac:dyDescent="0.3">
      <c r="A2716">
        <v>144</v>
      </c>
      <c r="B2716" t="s">
        <v>117</v>
      </c>
      <c r="C2716" t="s">
        <v>125</v>
      </c>
      <c r="D2716" t="s">
        <v>73</v>
      </c>
      <c r="E2716" t="s">
        <v>24</v>
      </c>
      <c r="F2716" s="107">
        <v>46022</v>
      </c>
      <c r="G2716">
        <v>4</v>
      </c>
      <c r="H2716">
        <v>1.95</v>
      </c>
      <c r="I2716" s="59">
        <v>0.48749999999999999</v>
      </c>
      <c r="J2716" s="59">
        <v>0.48749999999999999</v>
      </c>
      <c r="K2716" t="s">
        <v>55</v>
      </c>
      <c r="L2716" t="s">
        <v>91</v>
      </c>
      <c r="M2716">
        <v>2025</v>
      </c>
      <c r="N2716" t="s">
        <v>744</v>
      </c>
      <c r="O2716" t="s">
        <v>751</v>
      </c>
      <c r="P2716">
        <v>0</v>
      </c>
      <c r="Q2716">
        <v>0</v>
      </c>
      <c r="R2716">
        <v>0</v>
      </c>
      <c r="T2716" t="s">
        <v>935</v>
      </c>
      <c r="U2716">
        <v>31</v>
      </c>
    </row>
    <row r="2717" spans="1:22" x14ac:dyDescent="0.3">
      <c r="A2717">
        <v>145</v>
      </c>
      <c r="B2717" t="s">
        <v>118</v>
      </c>
      <c r="C2717" t="s">
        <v>125</v>
      </c>
      <c r="D2717" t="s">
        <v>54</v>
      </c>
      <c r="E2717" t="s">
        <v>24</v>
      </c>
      <c r="F2717" s="107">
        <v>44377</v>
      </c>
      <c r="G2717">
        <v>1</v>
      </c>
      <c r="H2717">
        <v>2.096774193548387</v>
      </c>
      <c r="I2717" s="59">
        <v>1.3</v>
      </c>
      <c r="J2717" s="59">
        <v>2.096774193548387</v>
      </c>
      <c r="K2717" t="s">
        <v>55</v>
      </c>
      <c r="L2717" t="s">
        <v>91</v>
      </c>
      <c r="M2717">
        <v>2021</v>
      </c>
      <c r="N2717" t="s">
        <v>742</v>
      </c>
      <c r="O2717" t="s">
        <v>800</v>
      </c>
      <c r="P2717">
        <v>0</v>
      </c>
      <c r="Q2717">
        <v>0</v>
      </c>
      <c r="R2717">
        <v>0</v>
      </c>
      <c r="T2717" t="s">
        <v>936</v>
      </c>
      <c r="U2717">
        <v>30</v>
      </c>
    </row>
    <row r="2718" spans="1:22" x14ac:dyDescent="0.3">
      <c r="A2718">
        <v>145</v>
      </c>
      <c r="B2718" t="s">
        <v>118</v>
      </c>
      <c r="C2718" t="s">
        <v>125</v>
      </c>
      <c r="D2718" t="s">
        <v>54</v>
      </c>
      <c r="E2718" t="s">
        <v>24</v>
      </c>
      <c r="F2718" s="107">
        <v>44561</v>
      </c>
      <c r="G2718">
        <v>1</v>
      </c>
      <c r="H2718">
        <v>2.145161290322581</v>
      </c>
      <c r="I2718" s="59">
        <v>1.3</v>
      </c>
      <c r="J2718" s="59">
        <v>2.145161290322581</v>
      </c>
      <c r="K2718" t="s">
        <v>55</v>
      </c>
      <c r="L2718" t="s">
        <v>91</v>
      </c>
      <c r="M2718">
        <v>2021</v>
      </c>
      <c r="N2718" t="s">
        <v>744</v>
      </c>
      <c r="O2718" t="s">
        <v>747</v>
      </c>
      <c r="P2718">
        <v>0</v>
      </c>
      <c r="Q2718">
        <v>0</v>
      </c>
      <c r="R2718">
        <v>0</v>
      </c>
      <c r="T2718" t="s">
        <v>937</v>
      </c>
      <c r="U2718">
        <v>31</v>
      </c>
    </row>
    <row r="2719" spans="1:22" x14ac:dyDescent="0.3">
      <c r="A2719">
        <v>145</v>
      </c>
      <c r="B2719" t="s">
        <v>118</v>
      </c>
      <c r="C2719" t="s">
        <v>125</v>
      </c>
      <c r="D2719" t="s">
        <v>54</v>
      </c>
      <c r="E2719" t="s">
        <v>24</v>
      </c>
      <c r="F2719" s="107">
        <v>44742</v>
      </c>
      <c r="G2719">
        <v>1</v>
      </c>
      <c r="H2719">
        <v>2.1186440677966001</v>
      </c>
      <c r="I2719" s="59">
        <v>1.3</v>
      </c>
      <c r="J2719" s="59">
        <v>2.1186440677966001</v>
      </c>
      <c r="K2719" t="s">
        <v>55</v>
      </c>
      <c r="L2719" t="s">
        <v>91</v>
      </c>
      <c r="M2719">
        <v>2022</v>
      </c>
      <c r="N2719" t="s">
        <v>742</v>
      </c>
      <c r="O2719" t="s">
        <v>824</v>
      </c>
      <c r="P2719">
        <v>0</v>
      </c>
      <c r="Q2719">
        <v>0</v>
      </c>
      <c r="R2719">
        <v>0</v>
      </c>
      <c r="T2719" t="s">
        <v>938</v>
      </c>
      <c r="U2719">
        <v>30</v>
      </c>
    </row>
    <row r="2720" spans="1:22" x14ac:dyDescent="0.3">
      <c r="A2720">
        <v>145</v>
      </c>
      <c r="B2720" t="s">
        <v>118</v>
      </c>
      <c r="C2720" t="s">
        <v>125</v>
      </c>
      <c r="D2720" t="s">
        <v>54</v>
      </c>
      <c r="E2720" t="s">
        <v>24</v>
      </c>
      <c r="F2720" s="107">
        <v>44926</v>
      </c>
      <c r="G2720">
        <v>1</v>
      </c>
      <c r="H2720">
        <v>2.1186440677966001</v>
      </c>
      <c r="I2720" s="59">
        <v>1.3</v>
      </c>
      <c r="J2720" s="59">
        <v>2.1186440677966001</v>
      </c>
      <c r="K2720" t="s">
        <v>55</v>
      </c>
      <c r="L2720" t="s">
        <v>91</v>
      </c>
      <c r="M2720">
        <v>2022</v>
      </c>
      <c r="N2720" t="s">
        <v>744</v>
      </c>
      <c r="O2720" t="s">
        <v>749</v>
      </c>
      <c r="P2720">
        <v>0</v>
      </c>
      <c r="Q2720">
        <v>0</v>
      </c>
      <c r="R2720">
        <v>0</v>
      </c>
      <c r="T2720" t="s">
        <v>939</v>
      </c>
      <c r="U2720">
        <v>31</v>
      </c>
    </row>
    <row r="2721" spans="1:21" x14ac:dyDescent="0.3">
      <c r="A2721">
        <v>145</v>
      </c>
      <c r="B2721" t="s">
        <v>118</v>
      </c>
      <c r="C2721" t="s">
        <v>125</v>
      </c>
      <c r="D2721" t="s">
        <v>54</v>
      </c>
      <c r="E2721" t="s">
        <v>24</v>
      </c>
      <c r="F2721" s="107">
        <v>46022</v>
      </c>
      <c r="G2721">
        <v>1</v>
      </c>
      <c r="H2721">
        <v>1.62</v>
      </c>
      <c r="I2721" s="59">
        <v>1.3</v>
      </c>
      <c r="J2721" s="59">
        <v>1.62</v>
      </c>
      <c r="K2721" t="s">
        <v>55</v>
      </c>
      <c r="L2721" t="s">
        <v>91</v>
      </c>
      <c r="M2721">
        <v>2025</v>
      </c>
      <c r="N2721" t="s">
        <v>744</v>
      </c>
      <c r="O2721" t="s">
        <v>751</v>
      </c>
      <c r="P2721">
        <v>0</v>
      </c>
      <c r="Q2721">
        <v>0</v>
      </c>
      <c r="R2721">
        <v>0</v>
      </c>
      <c r="T2721" t="s">
        <v>940</v>
      </c>
      <c r="U2721">
        <v>31</v>
      </c>
    </row>
    <row r="2722" spans="1:21" x14ac:dyDescent="0.3">
      <c r="A2722">
        <v>146</v>
      </c>
      <c r="B2722" t="s">
        <v>120</v>
      </c>
      <c r="C2722" t="s">
        <v>125</v>
      </c>
      <c r="D2722" t="s">
        <v>54</v>
      </c>
      <c r="E2722" t="s">
        <v>24</v>
      </c>
      <c r="F2722" s="107">
        <v>44377</v>
      </c>
      <c r="G2722">
        <v>230</v>
      </c>
      <c r="H2722">
        <v>83.48</v>
      </c>
      <c r="I2722" s="59">
        <v>0.36295652173913051</v>
      </c>
      <c r="J2722" s="59">
        <v>0.36295652173913051</v>
      </c>
      <c r="K2722" t="s">
        <v>55</v>
      </c>
      <c r="L2722" t="s">
        <v>55</v>
      </c>
      <c r="M2722">
        <v>2021</v>
      </c>
      <c r="N2722" t="s">
        <v>742</v>
      </c>
      <c r="O2722" t="s">
        <v>800</v>
      </c>
      <c r="P2722">
        <v>0</v>
      </c>
      <c r="Q2722">
        <v>0</v>
      </c>
      <c r="R2722">
        <v>0</v>
      </c>
      <c r="T2722" t="s">
        <v>941</v>
      </c>
      <c r="U2722">
        <v>30</v>
      </c>
    </row>
    <row r="2723" spans="1:21" x14ac:dyDescent="0.3">
      <c r="A2723">
        <v>146</v>
      </c>
      <c r="B2723" t="s">
        <v>120</v>
      </c>
      <c r="C2723" t="s">
        <v>125</v>
      </c>
      <c r="D2723" t="s">
        <v>54</v>
      </c>
      <c r="E2723" t="s">
        <v>24</v>
      </c>
      <c r="F2723" s="107">
        <v>44561</v>
      </c>
      <c r="G2723">
        <v>230</v>
      </c>
      <c r="H2723">
        <v>103.91</v>
      </c>
      <c r="I2723" s="59">
        <v>0.45178260869565218</v>
      </c>
      <c r="J2723" s="59">
        <v>0.45178260869565218</v>
      </c>
      <c r="K2723" t="s">
        <v>55</v>
      </c>
      <c r="L2723" t="s">
        <v>55</v>
      </c>
      <c r="M2723">
        <v>2021</v>
      </c>
      <c r="N2723" t="s">
        <v>744</v>
      </c>
      <c r="O2723" t="s">
        <v>747</v>
      </c>
      <c r="P2723">
        <v>0</v>
      </c>
      <c r="Q2723">
        <v>0</v>
      </c>
      <c r="R2723">
        <v>0</v>
      </c>
      <c r="T2723" t="s">
        <v>942</v>
      </c>
      <c r="U2723">
        <v>31</v>
      </c>
    </row>
    <row r="2724" spans="1:21" x14ac:dyDescent="0.3">
      <c r="A2724">
        <v>146</v>
      </c>
      <c r="B2724" t="s">
        <v>120</v>
      </c>
      <c r="C2724" t="s">
        <v>125</v>
      </c>
      <c r="D2724" t="s">
        <v>54</v>
      </c>
      <c r="E2724" t="s">
        <v>24</v>
      </c>
      <c r="F2724" s="107">
        <v>44742</v>
      </c>
      <c r="G2724">
        <v>230</v>
      </c>
      <c r="H2724">
        <v>100.43</v>
      </c>
      <c r="I2724" s="59">
        <v>0.43665217391304351</v>
      </c>
      <c r="J2724" s="59">
        <v>0.43665217391304351</v>
      </c>
      <c r="K2724" t="s">
        <v>55</v>
      </c>
      <c r="L2724" t="s">
        <v>55</v>
      </c>
      <c r="M2724">
        <v>2022</v>
      </c>
      <c r="N2724" t="s">
        <v>742</v>
      </c>
      <c r="O2724" t="s">
        <v>824</v>
      </c>
      <c r="P2724">
        <v>0</v>
      </c>
      <c r="Q2724">
        <v>0</v>
      </c>
      <c r="R2724">
        <v>0</v>
      </c>
      <c r="T2724" t="s">
        <v>943</v>
      </c>
      <c r="U2724">
        <v>30</v>
      </c>
    </row>
    <row r="2725" spans="1:21" x14ac:dyDescent="0.3">
      <c r="A2725">
        <v>146</v>
      </c>
      <c r="B2725" t="s">
        <v>120</v>
      </c>
      <c r="C2725" t="s">
        <v>125</v>
      </c>
      <c r="D2725" t="s">
        <v>54</v>
      </c>
      <c r="E2725" t="s">
        <v>24</v>
      </c>
      <c r="F2725" s="107">
        <v>44926</v>
      </c>
      <c r="G2725">
        <v>230</v>
      </c>
      <c r="H2725">
        <v>121.74</v>
      </c>
      <c r="I2725" s="59">
        <v>0.52930434782608693</v>
      </c>
      <c r="J2725" s="59">
        <v>0.52930434782608693</v>
      </c>
      <c r="K2725" t="s">
        <v>55</v>
      </c>
      <c r="L2725" t="s">
        <v>55</v>
      </c>
      <c r="M2725">
        <v>2022</v>
      </c>
      <c r="N2725" t="s">
        <v>744</v>
      </c>
      <c r="O2725" t="s">
        <v>749</v>
      </c>
      <c r="P2725">
        <v>0</v>
      </c>
      <c r="Q2725">
        <v>0</v>
      </c>
      <c r="R2725">
        <v>0</v>
      </c>
      <c r="T2725" t="s">
        <v>944</v>
      </c>
      <c r="U2725">
        <v>31</v>
      </c>
    </row>
    <row r="2726" spans="1:21" x14ac:dyDescent="0.3">
      <c r="A2726">
        <v>146</v>
      </c>
      <c r="B2726" t="s">
        <v>120</v>
      </c>
      <c r="C2726" t="s">
        <v>125</v>
      </c>
      <c r="D2726" t="s">
        <v>54</v>
      </c>
      <c r="E2726" t="s">
        <v>24</v>
      </c>
      <c r="F2726" s="107">
        <v>46022</v>
      </c>
      <c r="G2726">
        <v>100</v>
      </c>
      <c r="H2726">
        <v>133</v>
      </c>
      <c r="I2726" s="59">
        <v>1.3</v>
      </c>
      <c r="J2726" s="59">
        <v>1.33</v>
      </c>
      <c r="K2726" t="s">
        <v>55</v>
      </c>
      <c r="L2726" t="s">
        <v>55</v>
      </c>
      <c r="M2726">
        <v>2025</v>
      </c>
      <c r="N2726" t="s">
        <v>744</v>
      </c>
      <c r="O2726" t="s">
        <v>751</v>
      </c>
      <c r="P2726">
        <v>0</v>
      </c>
      <c r="Q2726">
        <v>0</v>
      </c>
      <c r="R2726">
        <v>0</v>
      </c>
      <c r="T2726" t="s">
        <v>945</v>
      </c>
      <c r="U2726">
        <v>31</v>
      </c>
    </row>
    <row r="2727" spans="1:21" x14ac:dyDescent="0.3">
      <c r="A2727">
        <v>147</v>
      </c>
      <c r="B2727" t="s">
        <v>121</v>
      </c>
      <c r="C2727" t="s">
        <v>125</v>
      </c>
      <c r="D2727" t="s">
        <v>73</v>
      </c>
      <c r="E2727" t="s">
        <v>24</v>
      </c>
      <c r="F2727" s="107">
        <v>44926</v>
      </c>
      <c r="G2727">
        <v>18</v>
      </c>
      <c r="H2727">
        <v>11</v>
      </c>
      <c r="I2727" s="59">
        <v>0.61111111111111116</v>
      </c>
      <c r="J2727" s="59">
        <v>0.61111111111111116</v>
      </c>
      <c r="K2727" t="s">
        <v>55</v>
      </c>
      <c r="L2727" t="s">
        <v>55</v>
      </c>
      <c r="M2727">
        <v>2022</v>
      </c>
      <c r="N2727" t="s">
        <v>744</v>
      </c>
      <c r="O2727" t="s">
        <v>749</v>
      </c>
      <c r="P2727">
        <v>0</v>
      </c>
      <c r="Q2727">
        <v>0</v>
      </c>
      <c r="R2727">
        <v>0</v>
      </c>
      <c r="T2727" t="s">
        <v>946</v>
      </c>
      <c r="U2727">
        <v>31</v>
      </c>
    </row>
    <row r="2728" spans="1:21" x14ac:dyDescent="0.3">
      <c r="A2728">
        <v>147</v>
      </c>
      <c r="B2728" t="s">
        <v>121</v>
      </c>
      <c r="C2728" t="s">
        <v>125</v>
      </c>
      <c r="D2728" t="s">
        <v>73</v>
      </c>
      <c r="E2728" t="s">
        <v>24</v>
      </c>
      <c r="F2728" s="107">
        <v>46022</v>
      </c>
      <c r="G2728">
        <v>16</v>
      </c>
      <c r="H2728">
        <v>16</v>
      </c>
      <c r="I2728" s="59">
        <v>1</v>
      </c>
      <c r="J2728" s="59">
        <v>1</v>
      </c>
      <c r="K2728" t="s">
        <v>55</v>
      </c>
      <c r="L2728" t="s">
        <v>55</v>
      </c>
      <c r="M2728">
        <v>2025</v>
      </c>
      <c r="N2728" t="s">
        <v>744</v>
      </c>
      <c r="O2728" t="s">
        <v>751</v>
      </c>
      <c r="P2728">
        <v>0</v>
      </c>
      <c r="Q2728">
        <v>0</v>
      </c>
      <c r="R2728">
        <v>0</v>
      </c>
      <c r="T2728" t="s">
        <v>947</v>
      </c>
      <c r="U2728">
        <v>31</v>
      </c>
    </row>
    <row r="2729" spans="1:21" x14ac:dyDescent="0.3">
      <c r="A2729">
        <v>148</v>
      </c>
      <c r="B2729" t="s">
        <v>123</v>
      </c>
      <c r="C2729" t="s">
        <v>125</v>
      </c>
      <c r="D2729" t="s">
        <v>54</v>
      </c>
      <c r="E2729" t="s">
        <v>24</v>
      </c>
      <c r="F2729" s="107">
        <v>44377</v>
      </c>
      <c r="G2729">
        <v>5</v>
      </c>
      <c r="H2729">
        <v>4.4157526207147777</v>
      </c>
      <c r="I2729" s="59">
        <v>0.88315052414295558</v>
      </c>
      <c r="J2729" s="59">
        <v>0.88315052414295558</v>
      </c>
      <c r="K2729" t="s">
        <v>25</v>
      </c>
      <c r="L2729" t="s">
        <v>25</v>
      </c>
      <c r="M2729">
        <v>2021</v>
      </c>
      <c r="N2729" t="s">
        <v>742</v>
      </c>
      <c r="O2729" t="s">
        <v>800</v>
      </c>
      <c r="P2729">
        <v>0</v>
      </c>
      <c r="Q2729">
        <v>0</v>
      </c>
      <c r="R2729">
        <v>0</v>
      </c>
      <c r="T2729" t="s">
        <v>948</v>
      </c>
      <c r="U2729">
        <v>30</v>
      </c>
    </row>
    <row r="2730" spans="1:21" x14ac:dyDescent="0.3">
      <c r="A2730">
        <v>148</v>
      </c>
      <c r="B2730" t="s">
        <v>123</v>
      </c>
      <c r="C2730" t="s">
        <v>125</v>
      </c>
      <c r="D2730" t="s">
        <v>54</v>
      </c>
      <c r="E2730" t="s">
        <v>24</v>
      </c>
      <c r="F2730" s="107">
        <v>44561</v>
      </c>
      <c r="G2730">
        <v>5</v>
      </c>
      <c r="H2730">
        <v>2.7712890210235721</v>
      </c>
      <c r="I2730" s="59">
        <v>0.55425780420471438</v>
      </c>
      <c r="J2730" s="59">
        <v>0.55425780420471438</v>
      </c>
      <c r="K2730" t="s">
        <v>25</v>
      </c>
      <c r="L2730" t="s">
        <v>25</v>
      </c>
      <c r="M2730">
        <v>2021</v>
      </c>
      <c r="N2730" t="s">
        <v>744</v>
      </c>
      <c r="O2730" t="s">
        <v>747</v>
      </c>
      <c r="P2730">
        <v>0</v>
      </c>
      <c r="Q2730">
        <v>0</v>
      </c>
      <c r="R2730">
        <v>0</v>
      </c>
      <c r="T2730" t="s">
        <v>949</v>
      </c>
      <c r="U2730">
        <v>31</v>
      </c>
    </row>
    <row r="2731" spans="1:21" x14ac:dyDescent="0.3">
      <c r="A2731">
        <v>148</v>
      </c>
      <c r="B2731" t="s">
        <v>123</v>
      </c>
      <c r="C2731" t="s">
        <v>125</v>
      </c>
      <c r="D2731" t="s">
        <v>54</v>
      </c>
      <c r="E2731" t="s">
        <v>24</v>
      </c>
      <c r="F2731" s="107">
        <v>44742</v>
      </c>
      <c r="G2731">
        <v>2</v>
      </c>
      <c r="H2731">
        <v>1.56749025217</v>
      </c>
      <c r="I2731" s="59">
        <v>0.78374512608500002</v>
      </c>
      <c r="J2731" s="59">
        <v>0.78374512608500002</v>
      </c>
      <c r="K2731" t="s">
        <v>25</v>
      </c>
      <c r="L2731" t="s">
        <v>25</v>
      </c>
      <c r="M2731">
        <v>2022</v>
      </c>
      <c r="N2731" t="s">
        <v>742</v>
      </c>
      <c r="O2731" t="s">
        <v>824</v>
      </c>
      <c r="P2731">
        <v>0</v>
      </c>
      <c r="Q2731">
        <v>0</v>
      </c>
      <c r="R2731">
        <v>0</v>
      </c>
      <c r="T2731" t="s">
        <v>950</v>
      </c>
      <c r="U2731">
        <v>30</v>
      </c>
    </row>
    <row r="2732" spans="1:21" x14ac:dyDescent="0.3">
      <c r="A2732">
        <v>148</v>
      </c>
      <c r="B2732" t="s">
        <v>123</v>
      </c>
      <c r="C2732" t="s">
        <v>125</v>
      </c>
      <c r="D2732" t="s">
        <v>54</v>
      </c>
      <c r="E2732" t="s">
        <v>24</v>
      </c>
      <c r="F2732" s="107">
        <v>46022</v>
      </c>
      <c r="G2732">
        <v>5</v>
      </c>
      <c r="H2732">
        <v>6.78</v>
      </c>
      <c r="I2732" s="59">
        <v>1.3</v>
      </c>
      <c r="J2732" s="59">
        <v>1.3560000000000001</v>
      </c>
      <c r="K2732" t="s">
        <v>25</v>
      </c>
      <c r="L2732" t="s">
        <v>25</v>
      </c>
      <c r="M2732">
        <v>2025</v>
      </c>
      <c r="N2732" t="s">
        <v>744</v>
      </c>
      <c r="O2732" t="s">
        <v>751</v>
      </c>
      <c r="P2732">
        <v>0</v>
      </c>
      <c r="Q2732">
        <v>0</v>
      </c>
      <c r="R2732">
        <v>0</v>
      </c>
      <c r="T2732" t="s">
        <v>951</v>
      </c>
      <c r="U2732">
        <v>31</v>
      </c>
    </row>
    <row r="2733" spans="1:21" x14ac:dyDescent="0.3">
      <c r="A2733">
        <v>150</v>
      </c>
      <c r="B2733" t="s">
        <v>952</v>
      </c>
      <c r="C2733" t="s">
        <v>125</v>
      </c>
      <c r="D2733" t="s">
        <v>73</v>
      </c>
      <c r="E2733" t="s">
        <v>24</v>
      </c>
      <c r="F2733" s="107">
        <v>45596</v>
      </c>
      <c r="G2733">
        <v>80</v>
      </c>
      <c r="H2733">
        <v>89</v>
      </c>
      <c r="I2733" s="59">
        <v>1.1125</v>
      </c>
      <c r="J2733" s="59">
        <v>1.1125</v>
      </c>
      <c r="K2733" t="s">
        <v>25</v>
      </c>
      <c r="L2733" t="s">
        <v>25</v>
      </c>
      <c r="M2733">
        <v>2024</v>
      </c>
      <c r="N2733" t="s">
        <v>760</v>
      </c>
      <c r="O2733" t="s">
        <v>762</v>
      </c>
      <c r="P2733">
        <v>0</v>
      </c>
      <c r="Q2733">
        <v>0</v>
      </c>
      <c r="R2733">
        <v>0</v>
      </c>
      <c r="T2733" t="s">
        <v>953</v>
      </c>
      <c r="U2733">
        <v>31</v>
      </c>
    </row>
    <row r="2734" spans="1:21" x14ac:dyDescent="0.3">
      <c r="A2734">
        <v>151</v>
      </c>
      <c r="B2734" t="s">
        <v>93</v>
      </c>
      <c r="C2734" t="s">
        <v>913</v>
      </c>
      <c r="D2734" t="s">
        <v>73</v>
      </c>
      <c r="E2734" t="s">
        <v>24</v>
      </c>
      <c r="F2734" s="107">
        <v>44865</v>
      </c>
      <c r="G2734">
        <v>80</v>
      </c>
      <c r="H2734">
        <v>83</v>
      </c>
      <c r="I2734" s="59">
        <v>1.0375000000000001</v>
      </c>
      <c r="J2734" s="59">
        <v>1.0375000000000001</v>
      </c>
      <c r="K2734" t="s">
        <v>25</v>
      </c>
      <c r="L2734" t="s">
        <v>25</v>
      </c>
      <c r="M2734">
        <v>2022</v>
      </c>
      <c r="N2734" t="s">
        <v>760</v>
      </c>
      <c r="O2734" t="s">
        <v>749</v>
      </c>
      <c r="P2734">
        <v>0</v>
      </c>
      <c r="Q2734">
        <v>0</v>
      </c>
      <c r="R2734">
        <v>0</v>
      </c>
      <c r="T2734" t="s">
        <v>954</v>
      </c>
      <c r="U2734">
        <v>31</v>
      </c>
    </row>
    <row r="2735" spans="1:21" x14ac:dyDescent="0.3">
      <c r="A2735">
        <v>151</v>
      </c>
      <c r="B2735" t="s">
        <v>93</v>
      </c>
      <c r="C2735" t="s">
        <v>913</v>
      </c>
      <c r="D2735" t="s">
        <v>73</v>
      </c>
      <c r="E2735" t="s">
        <v>24</v>
      </c>
      <c r="F2735" s="107">
        <v>45230</v>
      </c>
      <c r="G2735">
        <v>80</v>
      </c>
      <c r="H2735">
        <v>90.37</v>
      </c>
      <c r="I2735" s="59">
        <v>1.1296250000000001</v>
      </c>
      <c r="J2735" s="59">
        <v>1.1296250000000001</v>
      </c>
      <c r="K2735" t="s">
        <v>25</v>
      </c>
      <c r="L2735" t="s">
        <v>25</v>
      </c>
      <c r="M2735">
        <v>2023</v>
      </c>
      <c r="N2735" t="s">
        <v>760</v>
      </c>
      <c r="O2735" t="s">
        <v>745</v>
      </c>
      <c r="P2735">
        <v>0</v>
      </c>
      <c r="Q2735">
        <v>0</v>
      </c>
      <c r="R2735">
        <v>0</v>
      </c>
      <c r="T2735" t="s">
        <v>955</v>
      </c>
      <c r="U2735">
        <v>31</v>
      </c>
    </row>
    <row r="2736" spans="1:21" x14ac:dyDescent="0.3">
      <c r="A2736">
        <v>151</v>
      </c>
      <c r="B2736" t="s">
        <v>93</v>
      </c>
      <c r="C2736" t="s">
        <v>913</v>
      </c>
      <c r="D2736" t="s">
        <v>73</v>
      </c>
      <c r="E2736" t="s">
        <v>24</v>
      </c>
      <c r="F2736" s="107">
        <v>45596</v>
      </c>
      <c r="G2736">
        <v>80</v>
      </c>
      <c r="H2736">
        <v>80</v>
      </c>
      <c r="I2736" s="59">
        <v>1</v>
      </c>
      <c r="J2736" s="59">
        <v>1</v>
      </c>
      <c r="K2736" t="s">
        <v>25</v>
      </c>
      <c r="L2736" t="s">
        <v>25</v>
      </c>
      <c r="M2736">
        <v>2024</v>
      </c>
      <c r="N2736" t="s">
        <v>760</v>
      </c>
      <c r="O2736" t="s">
        <v>762</v>
      </c>
      <c r="P2736">
        <v>0</v>
      </c>
      <c r="Q2736">
        <v>0</v>
      </c>
      <c r="R2736">
        <v>0</v>
      </c>
      <c r="T2736" t="s">
        <v>956</v>
      </c>
      <c r="U2736">
        <v>31</v>
      </c>
    </row>
    <row r="2737" spans="1:22" x14ac:dyDescent="0.3">
      <c r="A2737">
        <v>151</v>
      </c>
      <c r="B2737" t="s">
        <v>93</v>
      </c>
      <c r="C2737" t="s">
        <v>913</v>
      </c>
      <c r="D2737" t="s">
        <v>73</v>
      </c>
      <c r="E2737" t="s">
        <v>24</v>
      </c>
      <c r="F2737" s="107">
        <v>45961</v>
      </c>
      <c r="G2737">
        <v>80</v>
      </c>
      <c r="H2737">
        <v>95</v>
      </c>
      <c r="I2737" s="59">
        <v>1.1875</v>
      </c>
      <c r="J2737" s="59">
        <v>1.1875</v>
      </c>
      <c r="K2737" t="s">
        <v>25</v>
      </c>
      <c r="L2737" t="s">
        <v>25</v>
      </c>
      <c r="M2737">
        <v>2025</v>
      </c>
      <c r="N2737" t="s">
        <v>760</v>
      </c>
      <c r="O2737" t="s">
        <v>751</v>
      </c>
      <c r="P2737">
        <v>0</v>
      </c>
      <c r="Q2737">
        <v>0</v>
      </c>
      <c r="R2737">
        <v>0</v>
      </c>
      <c r="T2737" t="s">
        <v>957</v>
      </c>
      <c r="U2737">
        <v>31</v>
      </c>
    </row>
    <row r="2738" spans="1:22" x14ac:dyDescent="0.3">
      <c r="A2738">
        <v>151</v>
      </c>
      <c r="B2738" t="s">
        <v>93</v>
      </c>
      <c r="C2738" t="s">
        <v>913</v>
      </c>
      <c r="D2738" t="s">
        <v>73</v>
      </c>
      <c r="E2738" t="s">
        <v>24</v>
      </c>
      <c r="F2738" s="107">
        <v>46022</v>
      </c>
      <c r="G2738">
        <v>80</v>
      </c>
      <c r="H2738">
        <v>95</v>
      </c>
      <c r="I2738" s="59">
        <v>1.1875</v>
      </c>
      <c r="J2738" s="59">
        <v>1.1875</v>
      </c>
      <c r="K2738" t="s">
        <v>25</v>
      </c>
      <c r="L2738" t="s">
        <v>25</v>
      </c>
      <c r="M2738">
        <v>2025</v>
      </c>
      <c r="N2738" t="s">
        <v>744</v>
      </c>
      <c r="O2738" t="s">
        <v>751</v>
      </c>
      <c r="P2738">
        <v>0</v>
      </c>
      <c r="Q2738">
        <v>0</v>
      </c>
      <c r="R2738">
        <v>0</v>
      </c>
      <c r="T2738" t="s">
        <v>958</v>
      </c>
      <c r="U2738">
        <v>31</v>
      </c>
    </row>
    <row r="2739" spans="1:22" x14ac:dyDescent="0.3">
      <c r="A2739">
        <v>159</v>
      </c>
      <c r="B2739" t="s">
        <v>93</v>
      </c>
      <c r="C2739" t="s">
        <v>913</v>
      </c>
      <c r="D2739" t="s">
        <v>54</v>
      </c>
      <c r="E2739" t="s">
        <v>24</v>
      </c>
      <c r="F2739" s="107">
        <v>44742</v>
      </c>
      <c r="G2739">
        <v>80</v>
      </c>
      <c r="K2739" t="s">
        <v>25</v>
      </c>
      <c r="L2739" t="s">
        <v>128</v>
      </c>
      <c r="M2739">
        <v>2022</v>
      </c>
      <c r="N2739" t="s">
        <v>742</v>
      </c>
      <c r="O2739" t="s">
        <v>824</v>
      </c>
      <c r="P2739">
        <v>0</v>
      </c>
      <c r="Q2739">
        <v>0</v>
      </c>
      <c r="R2739">
        <v>0</v>
      </c>
      <c r="T2739" t="s">
        <v>959</v>
      </c>
      <c r="U2739">
        <v>30</v>
      </c>
      <c r="V2739" t="s">
        <v>128</v>
      </c>
    </row>
    <row r="2740" spans="1:22" x14ac:dyDescent="0.3">
      <c r="A2740">
        <v>159</v>
      </c>
      <c r="B2740" t="s">
        <v>93</v>
      </c>
      <c r="C2740" t="s">
        <v>913</v>
      </c>
      <c r="D2740" t="s">
        <v>54</v>
      </c>
      <c r="E2740" t="s">
        <v>24</v>
      </c>
      <c r="F2740" s="107">
        <v>44926</v>
      </c>
      <c r="G2740">
        <v>80</v>
      </c>
      <c r="H2740">
        <v>70</v>
      </c>
      <c r="I2740" s="59">
        <v>0.875</v>
      </c>
      <c r="J2740" s="59">
        <v>0.875</v>
      </c>
      <c r="K2740" t="s">
        <v>25</v>
      </c>
      <c r="L2740" t="s">
        <v>25</v>
      </c>
      <c r="M2740">
        <v>2022</v>
      </c>
      <c r="N2740" t="s">
        <v>744</v>
      </c>
      <c r="O2740" t="s">
        <v>749</v>
      </c>
      <c r="P2740">
        <v>0</v>
      </c>
      <c r="Q2740">
        <v>0</v>
      </c>
      <c r="R2740">
        <v>0</v>
      </c>
      <c r="T2740" t="s">
        <v>960</v>
      </c>
      <c r="U2740">
        <v>31</v>
      </c>
    </row>
    <row r="2741" spans="1:22" x14ac:dyDescent="0.3">
      <c r="A2741">
        <v>159</v>
      </c>
      <c r="B2741" t="s">
        <v>93</v>
      </c>
      <c r="C2741" t="s">
        <v>913</v>
      </c>
      <c r="D2741" t="s">
        <v>54</v>
      </c>
      <c r="E2741" t="s">
        <v>24</v>
      </c>
      <c r="F2741" s="107">
        <v>46022</v>
      </c>
      <c r="G2741">
        <v>80</v>
      </c>
      <c r="H2741">
        <v>100</v>
      </c>
      <c r="I2741" s="59">
        <v>1.25</v>
      </c>
      <c r="J2741" s="59">
        <v>1.25</v>
      </c>
      <c r="K2741" t="s">
        <v>25</v>
      </c>
      <c r="L2741" t="s">
        <v>25</v>
      </c>
      <c r="M2741">
        <v>2025</v>
      </c>
      <c r="N2741" t="s">
        <v>744</v>
      </c>
      <c r="O2741" t="s">
        <v>751</v>
      </c>
      <c r="P2741">
        <v>0</v>
      </c>
      <c r="Q2741">
        <v>0</v>
      </c>
      <c r="R2741">
        <v>0</v>
      </c>
      <c r="T2741" t="s">
        <v>961</v>
      </c>
      <c r="U2741">
        <v>31</v>
      </c>
    </row>
    <row r="2742" spans="1:22" x14ac:dyDescent="0.3">
      <c r="A2742">
        <v>167</v>
      </c>
      <c r="B2742" t="s">
        <v>129</v>
      </c>
      <c r="C2742" t="s">
        <v>28</v>
      </c>
      <c r="D2742" t="s">
        <v>54</v>
      </c>
      <c r="E2742" t="s">
        <v>24</v>
      </c>
      <c r="F2742" s="107">
        <v>44651</v>
      </c>
      <c r="G2742">
        <v>80</v>
      </c>
      <c r="K2742" t="s">
        <v>25</v>
      </c>
      <c r="L2742" t="s">
        <v>128</v>
      </c>
      <c r="M2742">
        <v>2022</v>
      </c>
      <c r="N2742" t="s">
        <v>803</v>
      </c>
      <c r="O2742" t="s">
        <v>824</v>
      </c>
      <c r="P2742">
        <v>0</v>
      </c>
      <c r="Q2742">
        <v>0</v>
      </c>
      <c r="R2742">
        <v>0</v>
      </c>
      <c r="T2742" t="s">
        <v>962</v>
      </c>
      <c r="U2742">
        <v>31</v>
      </c>
      <c r="V2742" t="s">
        <v>128</v>
      </c>
    </row>
    <row r="2743" spans="1:22" x14ac:dyDescent="0.3">
      <c r="A2743">
        <v>167</v>
      </c>
      <c r="B2743" t="s">
        <v>129</v>
      </c>
      <c r="C2743" t="s">
        <v>28</v>
      </c>
      <c r="D2743" t="s">
        <v>54</v>
      </c>
      <c r="E2743" t="s">
        <v>24</v>
      </c>
      <c r="F2743" s="107">
        <v>44742</v>
      </c>
      <c r="G2743">
        <v>80</v>
      </c>
      <c r="H2743">
        <v>97.64</v>
      </c>
      <c r="I2743" s="59">
        <v>1.2204999999999999</v>
      </c>
      <c r="J2743" s="59">
        <v>1.2204999999999999</v>
      </c>
      <c r="K2743" t="s">
        <v>25</v>
      </c>
      <c r="L2743" t="s">
        <v>25</v>
      </c>
      <c r="M2743">
        <v>2022</v>
      </c>
      <c r="N2743" t="s">
        <v>742</v>
      </c>
      <c r="O2743" t="s">
        <v>824</v>
      </c>
      <c r="P2743">
        <v>0</v>
      </c>
      <c r="Q2743">
        <v>0</v>
      </c>
      <c r="R2743">
        <v>0</v>
      </c>
      <c r="T2743" t="s">
        <v>963</v>
      </c>
      <c r="U2743">
        <v>30</v>
      </c>
    </row>
    <row r="2744" spans="1:22" x14ac:dyDescent="0.3">
      <c r="A2744">
        <v>167</v>
      </c>
      <c r="B2744" t="s">
        <v>129</v>
      </c>
      <c r="C2744" t="s">
        <v>28</v>
      </c>
      <c r="D2744" t="s">
        <v>54</v>
      </c>
      <c r="E2744" t="s">
        <v>24</v>
      </c>
      <c r="F2744" s="107">
        <v>44926</v>
      </c>
      <c r="G2744">
        <v>80</v>
      </c>
      <c r="H2744">
        <v>96.55</v>
      </c>
      <c r="I2744" s="59">
        <v>1.2068749999999999</v>
      </c>
      <c r="J2744" s="59">
        <v>1.2068749999999999</v>
      </c>
      <c r="K2744" t="s">
        <v>25</v>
      </c>
      <c r="L2744" t="s">
        <v>25</v>
      </c>
      <c r="M2744">
        <v>2022</v>
      </c>
      <c r="N2744" t="s">
        <v>744</v>
      </c>
      <c r="O2744" t="s">
        <v>749</v>
      </c>
      <c r="P2744">
        <v>0</v>
      </c>
      <c r="Q2744">
        <v>0</v>
      </c>
      <c r="R2744">
        <v>0</v>
      </c>
      <c r="T2744" t="s">
        <v>964</v>
      </c>
      <c r="U2744">
        <v>31</v>
      </c>
    </row>
    <row r="2745" spans="1:22" x14ac:dyDescent="0.3">
      <c r="A2745">
        <v>167</v>
      </c>
      <c r="B2745" t="s">
        <v>129</v>
      </c>
      <c r="C2745" t="s">
        <v>28</v>
      </c>
      <c r="D2745" t="s">
        <v>54</v>
      </c>
      <c r="E2745" t="s">
        <v>24</v>
      </c>
      <c r="F2745" s="107">
        <v>46022</v>
      </c>
      <c r="G2745">
        <v>90</v>
      </c>
      <c r="H2745">
        <v>94</v>
      </c>
      <c r="I2745" s="59">
        <v>1.044444444444445</v>
      </c>
      <c r="J2745" s="59">
        <v>1.044444444444445</v>
      </c>
      <c r="K2745" t="s">
        <v>25</v>
      </c>
      <c r="L2745" t="s">
        <v>25</v>
      </c>
      <c r="M2745">
        <v>2025</v>
      </c>
      <c r="N2745" t="s">
        <v>744</v>
      </c>
      <c r="O2745" t="s">
        <v>751</v>
      </c>
      <c r="P2745">
        <v>0</v>
      </c>
      <c r="Q2745">
        <v>0</v>
      </c>
      <c r="R2745">
        <v>0</v>
      </c>
      <c r="T2745" t="s">
        <v>965</v>
      </c>
      <c r="U2745">
        <v>31</v>
      </c>
    </row>
    <row r="2746" spans="1:22" x14ac:dyDescent="0.3">
      <c r="A2746">
        <v>172</v>
      </c>
      <c r="B2746" t="s">
        <v>131</v>
      </c>
      <c r="C2746" t="s">
        <v>794</v>
      </c>
      <c r="D2746" t="s">
        <v>23</v>
      </c>
      <c r="E2746" t="s">
        <v>24</v>
      </c>
      <c r="F2746" s="107">
        <v>44592</v>
      </c>
      <c r="G2746">
        <v>90</v>
      </c>
      <c r="K2746" t="s">
        <v>25</v>
      </c>
      <c r="L2746" t="s">
        <v>128</v>
      </c>
      <c r="M2746">
        <v>2022</v>
      </c>
      <c r="N2746" t="s">
        <v>799</v>
      </c>
      <c r="O2746" t="s">
        <v>824</v>
      </c>
      <c r="P2746">
        <v>0</v>
      </c>
      <c r="Q2746">
        <v>0</v>
      </c>
      <c r="R2746">
        <v>0</v>
      </c>
      <c r="T2746" t="s">
        <v>966</v>
      </c>
      <c r="U2746">
        <v>31</v>
      </c>
      <c r="V2746" t="s">
        <v>128</v>
      </c>
    </row>
    <row r="2747" spans="1:22" x14ac:dyDescent="0.3">
      <c r="A2747">
        <v>172</v>
      </c>
      <c r="B2747" t="s">
        <v>131</v>
      </c>
      <c r="C2747" t="s">
        <v>794</v>
      </c>
      <c r="D2747" t="s">
        <v>23</v>
      </c>
      <c r="E2747" t="s">
        <v>24</v>
      </c>
      <c r="F2747" s="107">
        <v>44620</v>
      </c>
      <c r="G2747">
        <v>90</v>
      </c>
      <c r="K2747" t="s">
        <v>25</v>
      </c>
      <c r="L2747" t="s">
        <v>128</v>
      </c>
      <c r="M2747">
        <v>2022</v>
      </c>
      <c r="N2747" t="s">
        <v>783</v>
      </c>
      <c r="O2747" t="s">
        <v>824</v>
      </c>
      <c r="P2747">
        <v>0</v>
      </c>
      <c r="Q2747">
        <v>0</v>
      </c>
      <c r="R2747">
        <v>0</v>
      </c>
      <c r="T2747" t="s">
        <v>967</v>
      </c>
      <c r="U2747">
        <v>28</v>
      </c>
      <c r="V2747" t="s">
        <v>128</v>
      </c>
    </row>
    <row r="2748" spans="1:22" x14ac:dyDescent="0.3">
      <c r="A2748">
        <v>172</v>
      </c>
      <c r="B2748" t="s">
        <v>131</v>
      </c>
      <c r="C2748" t="s">
        <v>794</v>
      </c>
      <c r="D2748" t="s">
        <v>23</v>
      </c>
      <c r="E2748" t="s">
        <v>24</v>
      </c>
      <c r="F2748" s="107">
        <v>44651</v>
      </c>
      <c r="G2748">
        <v>90</v>
      </c>
      <c r="K2748" t="s">
        <v>25</v>
      </c>
      <c r="L2748" t="s">
        <v>128</v>
      </c>
      <c r="M2748">
        <v>2022</v>
      </c>
      <c r="N2748" t="s">
        <v>803</v>
      </c>
      <c r="O2748" t="s">
        <v>824</v>
      </c>
      <c r="P2748">
        <v>0</v>
      </c>
      <c r="Q2748">
        <v>0</v>
      </c>
      <c r="R2748">
        <v>0</v>
      </c>
      <c r="T2748" t="s">
        <v>968</v>
      </c>
      <c r="U2748">
        <v>31</v>
      </c>
      <c r="V2748" t="s">
        <v>128</v>
      </c>
    </row>
    <row r="2749" spans="1:22" x14ac:dyDescent="0.3">
      <c r="A2749">
        <v>172</v>
      </c>
      <c r="B2749" t="s">
        <v>131</v>
      </c>
      <c r="C2749" t="s">
        <v>794</v>
      </c>
      <c r="D2749" t="s">
        <v>23</v>
      </c>
      <c r="E2749" t="s">
        <v>24</v>
      </c>
      <c r="F2749" s="107">
        <v>44681</v>
      </c>
      <c r="G2749">
        <v>90</v>
      </c>
      <c r="K2749" t="s">
        <v>25</v>
      </c>
      <c r="L2749" t="s">
        <v>128</v>
      </c>
      <c r="M2749">
        <v>2022</v>
      </c>
      <c r="N2749" t="s">
        <v>786</v>
      </c>
      <c r="O2749" t="s">
        <v>824</v>
      </c>
      <c r="P2749">
        <v>0</v>
      </c>
      <c r="Q2749">
        <v>0</v>
      </c>
      <c r="R2749">
        <v>0</v>
      </c>
      <c r="T2749" t="s">
        <v>969</v>
      </c>
      <c r="U2749">
        <v>30</v>
      </c>
      <c r="V2749" t="s">
        <v>128</v>
      </c>
    </row>
    <row r="2750" spans="1:22" x14ac:dyDescent="0.3">
      <c r="A2750">
        <v>172</v>
      </c>
      <c r="B2750" t="s">
        <v>131</v>
      </c>
      <c r="C2750" t="s">
        <v>794</v>
      </c>
      <c r="D2750" t="s">
        <v>23</v>
      </c>
      <c r="E2750" t="s">
        <v>24</v>
      </c>
      <c r="F2750" s="107">
        <v>44712</v>
      </c>
      <c r="G2750">
        <v>90</v>
      </c>
      <c r="K2750" t="s">
        <v>25</v>
      </c>
      <c r="L2750" t="s">
        <v>128</v>
      </c>
      <c r="M2750">
        <v>2022</v>
      </c>
      <c r="N2750" t="s">
        <v>806</v>
      </c>
      <c r="O2750" t="s">
        <v>824</v>
      </c>
      <c r="P2750">
        <v>0</v>
      </c>
      <c r="Q2750">
        <v>0</v>
      </c>
      <c r="R2750">
        <v>0</v>
      </c>
      <c r="T2750" t="s">
        <v>970</v>
      </c>
      <c r="U2750">
        <v>31</v>
      </c>
      <c r="V2750" t="s">
        <v>128</v>
      </c>
    </row>
    <row r="2751" spans="1:22" x14ac:dyDescent="0.3">
      <c r="A2751">
        <v>172</v>
      </c>
      <c r="B2751" t="s">
        <v>131</v>
      </c>
      <c r="C2751" t="s">
        <v>794</v>
      </c>
      <c r="D2751" t="s">
        <v>23</v>
      </c>
      <c r="E2751" t="s">
        <v>24</v>
      </c>
      <c r="F2751" s="107">
        <v>44957</v>
      </c>
      <c r="G2751">
        <v>95</v>
      </c>
      <c r="K2751" t="s">
        <v>25</v>
      </c>
      <c r="L2751" t="s">
        <v>128</v>
      </c>
      <c r="M2751">
        <v>2023</v>
      </c>
      <c r="N2751" t="s">
        <v>799</v>
      </c>
      <c r="O2751" t="s">
        <v>743</v>
      </c>
      <c r="P2751">
        <v>0</v>
      </c>
      <c r="Q2751">
        <v>0</v>
      </c>
      <c r="R2751">
        <v>0</v>
      </c>
      <c r="T2751" t="s">
        <v>971</v>
      </c>
      <c r="U2751">
        <v>31</v>
      </c>
      <c r="V2751" t="s">
        <v>128</v>
      </c>
    </row>
    <row r="2752" spans="1:22" x14ac:dyDescent="0.3">
      <c r="A2752">
        <v>172</v>
      </c>
      <c r="B2752" t="s">
        <v>131</v>
      </c>
      <c r="C2752" t="s">
        <v>794</v>
      </c>
      <c r="D2752" t="s">
        <v>23</v>
      </c>
      <c r="E2752" t="s">
        <v>24</v>
      </c>
      <c r="F2752" s="107">
        <v>45322</v>
      </c>
      <c r="G2752">
        <v>95</v>
      </c>
      <c r="K2752" t="s">
        <v>25</v>
      </c>
      <c r="L2752" t="s">
        <v>128</v>
      </c>
      <c r="M2752">
        <v>2024</v>
      </c>
      <c r="N2752" t="s">
        <v>799</v>
      </c>
      <c r="O2752" t="s">
        <v>784</v>
      </c>
      <c r="P2752">
        <v>0</v>
      </c>
      <c r="Q2752">
        <v>0</v>
      </c>
      <c r="R2752">
        <v>0</v>
      </c>
      <c r="T2752" t="s">
        <v>972</v>
      </c>
      <c r="U2752">
        <v>31</v>
      </c>
      <c r="V2752" t="s">
        <v>128</v>
      </c>
    </row>
    <row r="2753" spans="1:22" x14ac:dyDescent="0.3">
      <c r="A2753">
        <v>172</v>
      </c>
      <c r="B2753" t="s">
        <v>131</v>
      </c>
      <c r="C2753" t="s">
        <v>794</v>
      </c>
      <c r="D2753" t="s">
        <v>23</v>
      </c>
      <c r="E2753" t="s">
        <v>24</v>
      </c>
      <c r="F2753" s="107">
        <v>45351</v>
      </c>
      <c r="G2753">
        <v>95</v>
      </c>
      <c r="K2753" t="s">
        <v>25</v>
      </c>
      <c r="L2753" t="s">
        <v>128</v>
      </c>
      <c r="M2753">
        <v>2024</v>
      </c>
      <c r="N2753" t="s">
        <v>783</v>
      </c>
      <c r="O2753" t="s">
        <v>784</v>
      </c>
      <c r="P2753">
        <v>0</v>
      </c>
      <c r="Q2753">
        <v>0</v>
      </c>
      <c r="R2753">
        <v>0</v>
      </c>
      <c r="T2753" t="s">
        <v>973</v>
      </c>
      <c r="U2753">
        <v>29</v>
      </c>
      <c r="V2753" t="s">
        <v>128</v>
      </c>
    </row>
    <row r="2754" spans="1:22" x14ac:dyDescent="0.3">
      <c r="A2754">
        <v>172</v>
      </c>
      <c r="B2754" t="s">
        <v>131</v>
      </c>
      <c r="C2754" t="s">
        <v>794</v>
      </c>
      <c r="D2754" t="s">
        <v>23</v>
      </c>
      <c r="E2754" t="s">
        <v>24</v>
      </c>
      <c r="F2754" s="107">
        <v>45382</v>
      </c>
      <c r="G2754">
        <v>95</v>
      </c>
      <c r="K2754" t="s">
        <v>25</v>
      </c>
      <c r="L2754" t="s">
        <v>128</v>
      </c>
      <c r="M2754">
        <v>2024</v>
      </c>
      <c r="N2754" t="s">
        <v>803</v>
      </c>
      <c r="O2754" t="s">
        <v>784</v>
      </c>
      <c r="P2754">
        <v>0</v>
      </c>
      <c r="Q2754">
        <v>0</v>
      </c>
      <c r="R2754">
        <v>0</v>
      </c>
      <c r="T2754" t="s">
        <v>974</v>
      </c>
      <c r="U2754">
        <v>31</v>
      </c>
      <c r="V2754" t="s">
        <v>128</v>
      </c>
    </row>
    <row r="2755" spans="1:22" x14ac:dyDescent="0.3">
      <c r="A2755">
        <v>172</v>
      </c>
      <c r="B2755" t="s">
        <v>131</v>
      </c>
      <c r="C2755" t="s">
        <v>794</v>
      </c>
      <c r="D2755" t="s">
        <v>23</v>
      </c>
      <c r="E2755" t="s">
        <v>24</v>
      </c>
      <c r="F2755" s="107">
        <v>45900</v>
      </c>
      <c r="G2755">
        <v>95</v>
      </c>
      <c r="H2755">
        <v>86.36</v>
      </c>
      <c r="I2755" s="59">
        <v>0.90905263157894733</v>
      </c>
      <c r="J2755" s="59">
        <v>0.90905263157894733</v>
      </c>
      <c r="K2755" t="s">
        <v>25</v>
      </c>
      <c r="L2755" t="s">
        <v>25</v>
      </c>
      <c r="M2755">
        <v>2025</v>
      </c>
      <c r="N2755" t="s">
        <v>811</v>
      </c>
      <c r="O2755" t="s">
        <v>751</v>
      </c>
      <c r="P2755">
        <v>0</v>
      </c>
      <c r="Q2755">
        <v>0</v>
      </c>
      <c r="R2755">
        <v>0</v>
      </c>
      <c r="T2755" t="s">
        <v>975</v>
      </c>
      <c r="U2755">
        <v>31</v>
      </c>
    </row>
    <row r="2756" spans="1:22" x14ac:dyDescent="0.3">
      <c r="A2756">
        <v>172</v>
      </c>
      <c r="B2756" t="s">
        <v>131</v>
      </c>
      <c r="C2756" t="s">
        <v>794</v>
      </c>
      <c r="D2756" t="s">
        <v>23</v>
      </c>
      <c r="E2756" t="s">
        <v>24</v>
      </c>
      <c r="F2756" s="107">
        <v>45930</v>
      </c>
      <c r="G2756">
        <v>95</v>
      </c>
      <c r="H2756">
        <v>89.8</v>
      </c>
      <c r="I2756" s="59">
        <v>0.94526315789473681</v>
      </c>
      <c r="J2756" s="59">
        <v>0.94526315789473681</v>
      </c>
      <c r="K2756" t="s">
        <v>25</v>
      </c>
      <c r="L2756" t="s">
        <v>25</v>
      </c>
      <c r="M2756">
        <v>2025</v>
      </c>
      <c r="N2756" t="s">
        <v>766</v>
      </c>
      <c r="O2756" t="s">
        <v>751</v>
      </c>
      <c r="P2756">
        <v>0</v>
      </c>
      <c r="Q2756">
        <v>0</v>
      </c>
      <c r="R2756">
        <v>0</v>
      </c>
      <c r="T2756" t="s">
        <v>976</v>
      </c>
      <c r="U2756">
        <v>30</v>
      </c>
    </row>
    <row r="2757" spans="1:22" x14ac:dyDescent="0.3">
      <c r="A2757">
        <v>172</v>
      </c>
      <c r="B2757" t="s">
        <v>131</v>
      </c>
      <c r="C2757" t="s">
        <v>794</v>
      </c>
      <c r="D2757" t="s">
        <v>23</v>
      </c>
      <c r="E2757" t="s">
        <v>24</v>
      </c>
      <c r="F2757" s="107">
        <v>45961</v>
      </c>
      <c r="G2757">
        <v>95</v>
      </c>
      <c r="H2757">
        <v>98.21</v>
      </c>
      <c r="I2757" s="59">
        <v>1.0337894736842099</v>
      </c>
      <c r="J2757" s="59">
        <v>1.0337894736842099</v>
      </c>
      <c r="K2757" t="s">
        <v>25</v>
      </c>
      <c r="L2757" t="s">
        <v>25</v>
      </c>
      <c r="M2757">
        <v>2025</v>
      </c>
      <c r="N2757" t="s">
        <v>760</v>
      </c>
      <c r="O2757" t="s">
        <v>751</v>
      </c>
      <c r="P2757">
        <v>0</v>
      </c>
      <c r="Q2757">
        <v>0</v>
      </c>
      <c r="R2757">
        <v>0</v>
      </c>
      <c r="T2757" t="s">
        <v>977</v>
      </c>
      <c r="U2757">
        <v>31</v>
      </c>
    </row>
    <row r="2758" spans="1:22" x14ac:dyDescent="0.3">
      <c r="A2758">
        <v>172</v>
      </c>
      <c r="B2758" t="s">
        <v>131</v>
      </c>
      <c r="C2758" t="s">
        <v>794</v>
      </c>
      <c r="D2758" t="s">
        <v>23</v>
      </c>
      <c r="E2758" t="s">
        <v>24</v>
      </c>
      <c r="F2758" s="107">
        <v>45991</v>
      </c>
      <c r="G2758">
        <v>95</v>
      </c>
      <c r="H2758">
        <v>96.77</v>
      </c>
      <c r="I2758" s="59">
        <v>1.0186315789473681</v>
      </c>
      <c r="J2758" s="59">
        <v>1.0186315789473681</v>
      </c>
      <c r="K2758" t="s">
        <v>25</v>
      </c>
      <c r="L2758" t="s">
        <v>25</v>
      </c>
      <c r="M2758">
        <v>2025</v>
      </c>
      <c r="N2758" t="s">
        <v>815</v>
      </c>
      <c r="O2758" t="s">
        <v>751</v>
      </c>
      <c r="P2758">
        <v>0</v>
      </c>
      <c r="Q2758">
        <v>0</v>
      </c>
      <c r="R2758">
        <v>0</v>
      </c>
      <c r="T2758" t="s">
        <v>978</v>
      </c>
      <c r="U2758">
        <v>30</v>
      </c>
    </row>
    <row r="2759" spans="1:22" x14ac:dyDescent="0.3">
      <c r="A2759">
        <v>172</v>
      </c>
      <c r="B2759" t="s">
        <v>131</v>
      </c>
      <c r="C2759" t="s">
        <v>794</v>
      </c>
      <c r="D2759" t="s">
        <v>23</v>
      </c>
      <c r="E2759" t="s">
        <v>24</v>
      </c>
      <c r="F2759" s="107">
        <v>46022</v>
      </c>
      <c r="G2759">
        <v>95</v>
      </c>
      <c r="H2759">
        <v>98.44</v>
      </c>
      <c r="I2759" s="59">
        <v>1.036210526315789</v>
      </c>
      <c r="J2759" s="59">
        <v>1.036210526315789</v>
      </c>
      <c r="K2759" t="s">
        <v>25</v>
      </c>
      <c r="L2759" t="s">
        <v>25</v>
      </c>
      <c r="M2759">
        <v>2025</v>
      </c>
      <c r="N2759" t="s">
        <v>744</v>
      </c>
      <c r="O2759" t="s">
        <v>751</v>
      </c>
      <c r="P2759">
        <v>0</v>
      </c>
      <c r="Q2759">
        <v>0</v>
      </c>
      <c r="R2759">
        <v>0</v>
      </c>
      <c r="T2759" t="s">
        <v>979</v>
      </c>
      <c r="U2759">
        <v>31</v>
      </c>
    </row>
    <row r="2760" spans="1:22" x14ac:dyDescent="0.3">
      <c r="A2760">
        <v>193</v>
      </c>
      <c r="B2760" t="s">
        <v>980</v>
      </c>
      <c r="C2760" t="s">
        <v>981</v>
      </c>
      <c r="D2760" t="s">
        <v>54</v>
      </c>
      <c r="E2760" t="s">
        <v>24</v>
      </c>
      <c r="F2760" s="107">
        <v>46022</v>
      </c>
      <c r="G2760">
        <v>94</v>
      </c>
      <c r="H2760">
        <v>95</v>
      </c>
      <c r="I2760" s="59">
        <v>1.0106382978723401</v>
      </c>
      <c r="J2760" s="59">
        <v>1.0106382978723401</v>
      </c>
      <c r="K2760" t="s">
        <v>25</v>
      </c>
      <c r="L2760" t="s">
        <v>25</v>
      </c>
      <c r="M2760">
        <v>2025</v>
      </c>
      <c r="N2760" t="s">
        <v>744</v>
      </c>
      <c r="O2760" t="s">
        <v>751</v>
      </c>
      <c r="P2760">
        <v>0</v>
      </c>
      <c r="Q2760">
        <v>0</v>
      </c>
      <c r="R2760">
        <v>0</v>
      </c>
      <c r="T2760" t="s">
        <v>982</v>
      </c>
      <c r="U2760">
        <v>31</v>
      </c>
    </row>
    <row r="2761" spans="1:22" x14ac:dyDescent="0.3">
      <c r="A2761">
        <v>197</v>
      </c>
      <c r="B2761" t="s">
        <v>139</v>
      </c>
      <c r="C2761" t="s">
        <v>771</v>
      </c>
      <c r="D2761" t="s">
        <v>60</v>
      </c>
      <c r="E2761" t="s">
        <v>24</v>
      </c>
      <c r="F2761" s="107">
        <v>44651</v>
      </c>
      <c r="G2761">
        <v>85</v>
      </c>
      <c r="K2761" t="s">
        <v>25</v>
      </c>
      <c r="L2761" t="s">
        <v>128</v>
      </c>
      <c r="M2761">
        <v>2022</v>
      </c>
      <c r="N2761" t="s">
        <v>803</v>
      </c>
      <c r="O2761" t="s">
        <v>824</v>
      </c>
      <c r="P2761">
        <v>0</v>
      </c>
      <c r="Q2761">
        <v>0</v>
      </c>
      <c r="R2761">
        <v>0</v>
      </c>
      <c r="T2761" t="s">
        <v>983</v>
      </c>
      <c r="U2761">
        <v>31</v>
      </c>
      <c r="V2761" t="s">
        <v>128</v>
      </c>
    </row>
    <row r="2762" spans="1:22" x14ac:dyDescent="0.3">
      <c r="A2762">
        <v>197</v>
      </c>
      <c r="B2762" t="s">
        <v>139</v>
      </c>
      <c r="C2762" t="s">
        <v>771</v>
      </c>
      <c r="D2762" t="s">
        <v>60</v>
      </c>
      <c r="E2762" t="s">
        <v>24</v>
      </c>
      <c r="F2762" s="107">
        <v>44742</v>
      </c>
      <c r="G2762">
        <v>85</v>
      </c>
      <c r="K2762" t="s">
        <v>25</v>
      </c>
      <c r="L2762" t="s">
        <v>128</v>
      </c>
      <c r="M2762">
        <v>2022</v>
      </c>
      <c r="N2762" t="s">
        <v>742</v>
      </c>
      <c r="O2762" t="s">
        <v>824</v>
      </c>
      <c r="P2762">
        <v>0</v>
      </c>
      <c r="Q2762">
        <v>0</v>
      </c>
      <c r="R2762">
        <v>0</v>
      </c>
      <c r="T2762" t="s">
        <v>984</v>
      </c>
      <c r="U2762">
        <v>30</v>
      </c>
      <c r="V2762" t="s">
        <v>128</v>
      </c>
    </row>
    <row r="2763" spans="1:22" x14ac:dyDescent="0.3">
      <c r="A2763">
        <v>197</v>
      </c>
      <c r="B2763" t="s">
        <v>139</v>
      </c>
      <c r="C2763" t="s">
        <v>771</v>
      </c>
      <c r="D2763" t="s">
        <v>60</v>
      </c>
      <c r="E2763" t="s">
        <v>24</v>
      </c>
      <c r="F2763" s="107">
        <v>44834</v>
      </c>
      <c r="G2763">
        <v>90</v>
      </c>
      <c r="H2763">
        <v>100</v>
      </c>
      <c r="I2763" s="59">
        <v>1.1111111111111109</v>
      </c>
      <c r="J2763" s="59">
        <v>1.1111111111111109</v>
      </c>
      <c r="K2763" t="s">
        <v>25</v>
      </c>
      <c r="L2763" t="s">
        <v>25</v>
      </c>
      <c r="M2763">
        <v>2022</v>
      </c>
      <c r="N2763" t="s">
        <v>766</v>
      </c>
      <c r="O2763" t="s">
        <v>749</v>
      </c>
      <c r="P2763">
        <v>0</v>
      </c>
      <c r="Q2763">
        <v>0</v>
      </c>
      <c r="R2763">
        <v>0</v>
      </c>
      <c r="T2763" t="s">
        <v>985</v>
      </c>
      <c r="U2763">
        <v>30</v>
      </c>
    </row>
    <row r="2764" spans="1:22" x14ac:dyDescent="0.3">
      <c r="A2764">
        <v>197</v>
      </c>
      <c r="B2764" t="s">
        <v>139</v>
      </c>
      <c r="C2764" t="s">
        <v>771</v>
      </c>
      <c r="D2764" t="s">
        <v>60</v>
      </c>
      <c r="E2764" t="s">
        <v>24</v>
      </c>
      <c r="F2764" s="107">
        <v>44926</v>
      </c>
      <c r="G2764">
        <v>90</v>
      </c>
      <c r="H2764">
        <v>100</v>
      </c>
      <c r="I2764" s="59">
        <v>1.1111111111111109</v>
      </c>
      <c r="J2764" s="59">
        <v>1.1111111111111109</v>
      </c>
      <c r="K2764" t="s">
        <v>25</v>
      </c>
      <c r="L2764" t="s">
        <v>25</v>
      </c>
      <c r="M2764">
        <v>2022</v>
      </c>
      <c r="N2764" t="s">
        <v>744</v>
      </c>
      <c r="O2764" t="s">
        <v>749</v>
      </c>
      <c r="P2764">
        <v>0</v>
      </c>
      <c r="Q2764">
        <v>0</v>
      </c>
      <c r="R2764">
        <v>0</v>
      </c>
      <c r="T2764" t="s">
        <v>986</v>
      </c>
      <c r="U2764">
        <v>31</v>
      </c>
    </row>
    <row r="2765" spans="1:22" x14ac:dyDescent="0.3">
      <c r="A2765">
        <v>197</v>
      </c>
      <c r="B2765" t="s">
        <v>139</v>
      </c>
      <c r="C2765" t="s">
        <v>771</v>
      </c>
      <c r="D2765" t="s">
        <v>60</v>
      </c>
      <c r="E2765" t="s">
        <v>24</v>
      </c>
      <c r="F2765" s="107">
        <v>45930</v>
      </c>
      <c r="G2765">
        <v>97</v>
      </c>
      <c r="H2765">
        <v>104</v>
      </c>
      <c r="I2765" s="59">
        <v>1.072164948453608</v>
      </c>
      <c r="J2765" s="59">
        <v>1.072164948453608</v>
      </c>
      <c r="K2765" t="s">
        <v>25</v>
      </c>
      <c r="L2765" t="s">
        <v>25</v>
      </c>
      <c r="M2765">
        <v>2025</v>
      </c>
      <c r="N2765" t="s">
        <v>766</v>
      </c>
      <c r="O2765" t="s">
        <v>751</v>
      </c>
      <c r="P2765">
        <v>0</v>
      </c>
      <c r="Q2765">
        <v>0</v>
      </c>
      <c r="R2765">
        <v>0</v>
      </c>
      <c r="T2765" t="s">
        <v>987</v>
      </c>
      <c r="U2765">
        <v>30</v>
      </c>
    </row>
    <row r="2766" spans="1:22" x14ac:dyDescent="0.3">
      <c r="A2766">
        <v>197</v>
      </c>
      <c r="B2766" t="s">
        <v>139</v>
      </c>
      <c r="C2766" t="s">
        <v>771</v>
      </c>
      <c r="D2766" t="s">
        <v>60</v>
      </c>
      <c r="E2766" t="s">
        <v>24</v>
      </c>
      <c r="F2766" s="107">
        <v>46022</v>
      </c>
      <c r="G2766">
        <v>97</v>
      </c>
      <c r="H2766">
        <v>100</v>
      </c>
      <c r="I2766" s="59">
        <v>1.0309278350515461</v>
      </c>
      <c r="J2766" s="59">
        <v>1.0309278350515461</v>
      </c>
      <c r="K2766" t="s">
        <v>25</v>
      </c>
      <c r="L2766" t="s">
        <v>25</v>
      </c>
      <c r="M2766">
        <v>2025</v>
      </c>
      <c r="N2766" t="s">
        <v>744</v>
      </c>
      <c r="O2766" t="s">
        <v>751</v>
      </c>
      <c r="P2766">
        <v>0</v>
      </c>
      <c r="Q2766">
        <v>0</v>
      </c>
      <c r="R2766">
        <v>0</v>
      </c>
      <c r="T2766" t="s">
        <v>988</v>
      </c>
      <c r="U2766">
        <v>31</v>
      </c>
    </row>
    <row r="2767" spans="1:22" x14ac:dyDescent="0.3">
      <c r="A2767">
        <v>199</v>
      </c>
      <c r="B2767" t="s">
        <v>140</v>
      </c>
      <c r="C2767" t="s">
        <v>28</v>
      </c>
      <c r="D2767" t="s">
        <v>54</v>
      </c>
      <c r="E2767" t="s">
        <v>24</v>
      </c>
      <c r="F2767" s="107">
        <v>44651</v>
      </c>
      <c r="G2767">
        <v>80</v>
      </c>
      <c r="K2767" t="s">
        <v>25</v>
      </c>
      <c r="L2767" t="s">
        <v>128</v>
      </c>
      <c r="M2767">
        <v>2022</v>
      </c>
      <c r="N2767" t="s">
        <v>803</v>
      </c>
      <c r="O2767" t="s">
        <v>824</v>
      </c>
      <c r="P2767">
        <v>0</v>
      </c>
      <c r="Q2767">
        <v>0</v>
      </c>
      <c r="R2767">
        <v>0</v>
      </c>
      <c r="T2767" t="s">
        <v>989</v>
      </c>
      <c r="U2767">
        <v>31</v>
      </c>
      <c r="V2767" t="s">
        <v>128</v>
      </c>
    </row>
    <row r="2768" spans="1:22" x14ac:dyDescent="0.3">
      <c r="A2768">
        <v>199</v>
      </c>
      <c r="B2768" t="s">
        <v>140</v>
      </c>
      <c r="C2768" t="s">
        <v>28</v>
      </c>
      <c r="D2768" t="s">
        <v>54</v>
      </c>
      <c r="E2768" t="s">
        <v>24</v>
      </c>
      <c r="F2768" s="107">
        <v>44742</v>
      </c>
      <c r="G2768">
        <v>80</v>
      </c>
      <c r="K2768" t="s">
        <v>25</v>
      </c>
      <c r="L2768" t="s">
        <v>128</v>
      </c>
      <c r="M2768">
        <v>2022</v>
      </c>
      <c r="N2768" t="s">
        <v>742</v>
      </c>
      <c r="O2768" t="s">
        <v>824</v>
      </c>
      <c r="P2768">
        <v>0</v>
      </c>
      <c r="Q2768">
        <v>0</v>
      </c>
      <c r="R2768">
        <v>0</v>
      </c>
      <c r="T2768" t="s">
        <v>990</v>
      </c>
      <c r="U2768">
        <v>30</v>
      </c>
      <c r="V2768" t="s">
        <v>128</v>
      </c>
    </row>
    <row r="2769" spans="1:22" x14ac:dyDescent="0.3">
      <c r="A2769">
        <v>199</v>
      </c>
      <c r="B2769" t="s">
        <v>140</v>
      </c>
      <c r="C2769" t="s">
        <v>28</v>
      </c>
      <c r="D2769" t="s">
        <v>54</v>
      </c>
      <c r="E2769" t="s">
        <v>24</v>
      </c>
      <c r="F2769" s="107">
        <v>44926</v>
      </c>
      <c r="G2769">
        <v>80</v>
      </c>
      <c r="K2769" t="s">
        <v>25</v>
      </c>
      <c r="L2769" t="s">
        <v>128</v>
      </c>
      <c r="M2769">
        <v>2022</v>
      </c>
      <c r="N2769" t="s">
        <v>744</v>
      </c>
      <c r="O2769" t="s">
        <v>749</v>
      </c>
      <c r="P2769">
        <v>0</v>
      </c>
      <c r="Q2769">
        <v>0</v>
      </c>
      <c r="R2769">
        <v>0</v>
      </c>
      <c r="T2769" t="s">
        <v>991</v>
      </c>
      <c r="U2769">
        <v>31</v>
      </c>
      <c r="V2769" t="s">
        <v>128</v>
      </c>
    </row>
    <row r="2770" spans="1:22" x14ac:dyDescent="0.3">
      <c r="A2770">
        <v>199</v>
      </c>
      <c r="B2770" t="s">
        <v>140</v>
      </c>
      <c r="C2770" t="s">
        <v>28</v>
      </c>
      <c r="D2770" t="s">
        <v>54</v>
      </c>
      <c r="E2770" t="s">
        <v>24</v>
      </c>
      <c r="F2770" s="107">
        <v>45838</v>
      </c>
      <c r="G2770">
        <v>80</v>
      </c>
      <c r="H2770">
        <v>92.1</v>
      </c>
      <c r="I2770" s="59">
        <v>1.1512500000000001</v>
      </c>
      <c r="J2770" s="59">
        <v>1.1512500000000001</v>
      </c>
      <c r="K2770" t="s">
        <v>25</v>
      </c>
      <c r="L2770" t="s">
        <v>25</v>
      </c>
      <c r="M2770">
        <v>2025</v>
      </c>
      <c r="N2770" t="s">
        <v>742</v>
      </c>
      <c r="O2770" t="s">
        <v>846</v>
      </c>
      <c r="P2770">
        <v>0</v>
      </c>
      <c r="Q2770">
        <v>0</v>
      </c>
      <c r="R2770">
        <v>0</v>
      </c>
      <c r="T2770" t="s">
        <v>992</v>
      </c>
      <c r="U2770">
        <v>30</v>
      </c>
    </row>
    <row r="2771" spans="1:22" x14ac:dyDescent="0.3">
      <c r="A2771">
        <v>199</v>
      </c>
      <c r="B2771" t="s">
        <v>140</v>
      </c>
      <c r="C2771" t="s">
        <v>28</v>
      </c>
      <c r="D2771" t="s">
        <v>54</v>
      </c>
      <c r="E2771" t="s">
        <v>24</v>
      </c>
      <c r="F2771" s="107">
        <v>46022</v>
      </c>
      <c r="G2771">
        <v>80</v>
      </c>
      <c r="H2771">
        <v>92.89</v>
      </c>
      <c r="I2771" s="59">
        <v>1.161125</v>
      </c>
      <c r="J2771" s="59">
        <v>1.161125</v>
      </c>
      <c r="K2771" t="s">
        <v>25</v>
      </c>
      <c r="L2771" t="s">
        <v>25</v>
      </c>
      <c r="M2771">
        <v>2025</v>
      </c>
      <c r="N2771" t="s">
        <v>744</v>
      </c>
      <c r="O2771" t="s">
        <v>751</v>
      </c>
      <c r="P2771">
        <v>0</v>
      </c>
      <c r="Q2771">
        <v>0</v>
      </c>
      <c r="R2771">
        <v>0</v>
      </c>
      <c r="T2771" t="s">
        <v>993</v>
      </c>
      <c r="U2771">
        <v>31</v>
      </c>
    </row>
    <row r="2772" spans="1:22" x14ac:dyDescent="0.3">
      <c r="A2772">
        <v>200</v>
      </c>
      <c r="B2772" t="s">
        <v>141</v>
      </c>
      <c r="C2772" t="s">
        <v>28</v>
      </c>
      <c r="D2772" t="s">
        <v>73</v>
      </c>
      <c r="E2772" t="s">
        <v>24</v>
      </c>
      <c r="F2772" s="107">
        <v>44926</v>
      </c>
      <c r="G2772">
        <v>70</v>
      </c>
      <c r="K2772" t="s">
        <v>25</v>
      </c>
      <c r="L2772" t="s">
        <v>128</v>
      </c>
      <c r="M2772">
        <v>2022</v>
      </c>
      <c r="N2772" t="s">
        <v>744</v>
      </c>
      <c r="O2772" t="s">
        <v>749</v>
      </c>
      <c r="P2772">
        <v>0</v>
      </c>
      <c r="Q2772">
        <v>0</v>
      </c>
      <c r="R2772">
        <v>0</v>
      </c>
      <c r="T2772" t="s">
        <v>994</v>
      </c>
      <c r="U2772">
        <v>31</v>
      </c>
      <c r="V2772" t="s">
        <v>128</v>
      </c>
    </row>
    <row r="2773" spans="1:22" x14ac:dyDescent="0.3">
      <c r="A2773">
        <v>200</v>
      </c>
      <c r="B2773" t="s">
        <v>141</v>
      </c>
      <c r="C2773" t="s">
        <v>28</v>
      </c>
      <c r="D2773" t="s">
        <v>73</v>
      </c>
      <c r="E2773" t="s">
        <v>24</v>
      </c>
      <c r="F2773" s="107">
        <v>46022</v>
      </c>
      <c r="G2773">
        <v>87</v>
      </c>
      <c r="H2773">
        <v>90.85</v>
      </c>
      <c r="I2773" s="59">
        <v>1.0442528735632179</v>
      </c>
      <c r="J2773" s="59">
        <v>1.0442528735632179</v>
      </c>
      <c r="K2773" t="s">
        <v>25</v>
      </c>
      <c r="L2773" t="s">
        <v>25</v>
      </c>
      <c r="M2773">
        <v>2025</v>
      </c>
      <c r="N2773" t="s">
        <v>744</v>
      </c>
      <c r="O2773" t="s">
        <v>751</v>
      </c>
      <c r="P2773">
        <v>0</v>
      </c>
      <c r="Q2773">
        <v>0</v>
      </c>
      <c r="R2773">
        <v>0</v>
      </c>
      <c r="T2773" t="s">
        <v>995</v>
      </c>
      <c r="U2773">
        <v>31</v>
      </c>
    </row>
    <row r="2774" spans="1:22" x14ac:dyDescent="0.3">
      <c r="A2774">
        <v>202</v>
      </c>
      <c r="B2774" t="s">
        <v>143</v>
      </c>
      <c r="C2774" t="s">
        <v>28</v>
      </c>
      <c r="D2774" t="s">
        <v>73</v>
      </c>
      <c r="E2774" t="s">
        <v>24</v>
      </c>
      <c r="F2774" s="107">
        <v>45657</v>
      </c>
      <c r="K2774" t="s">
        <v>91</v>
      </c>
      <c r="L2774" t="s">
        <v>128</v>
      </c>
      <c r="M2774">
        <v>2024</v>
      </c>
      <c r="N2774" t="s">
        <v>744</v>
      </c>
      <c r="O2774" t="s">
        <v>762</v>
      </c>
      <c r="P2774">
        <v>0</v>
      </c>
      <c r="Q2774">
        <v>0</v>
      </c>
      <c r="R2774">
        <v>0</v>
      </c>
      <c r="T2774" t="s">
        <v>996</v>
      </c>
      <c r="U2774">
        <v>31</v>
      </c>
      <c r="V2774" t="s">
        <v>128</v>
      </c>
    </row>
    <row r="2775" spans="1:22" x14ac:dyDescent="0.3">
      <c r="A2775">
        <v>202</v>
      </c>
      <c r="B2775" t="s">
        <v>143</v>
      </c>
      <c r="C2775" t="s">
        <v>28</v>
      </c>
      <c r="D2775" t="s">
        <v>73</v>
      </c>
      <c r="E2775" t="s">
        <v>24</v>
      </c>
      <c r="F2775" s="107">
        <v>46022</v>
      </c>
      <c r="G2775">
        <v>68.7</v>
      </c>
      <c r="H2775">
        <v>81</v>
      </c>
      <c r="I2775" s="59">
        <v>1.179039301310044</v>
      </c>
      <c r="J2775" s="59">
        <v>1.179039301310044</v>
      </c>
      <c r="K2775" t="s">
        <v>91</v>
      </c>
      <c r="L2775" t="s">
        <v>91</v>
      </c>
      <c r="M2775">
        <v>2025</v>
      </c>
      <c r="N2775" t="s">
        <v>744</v>
      </c>
      <c r="O2775" t="s">
        <v>751</v>
      </c>
      <c r="P2775">
        <v>0</v>
      </c>
      <c r="Q2775">
        <v>0</v>
      </c>
      <c r="R2775">
        <v>0</v>
      </c>
      <c r="T2775" t="s">
        <v>997</v>
      </c>
      <c r="U2775">
        <v>31</v>
      </c>
    </row>
    <row r="2776" spans="1:22" x14ac:dyDescent="0.3">
      <c r="A2776">
        <v>203</v>
      </c>
      <c r="B2776" t="s">
        <v>144</v>
      </c>
      <c r="C2776" t="s">
        <v>998</v>
      </c>
      <c r="D2776" t="s">
        <v>54</v>
      </c>
      <c r="E2776" t="s">
        <v>24</v>
      </c>
      <c r="F2776" s="107">
        <v>44620</v>
      </c>
      <c r="K2776" t="s">
        <v>103</v>
      </c>
      <c r="L2776" t="s">
        <v>128</v>
      </c>
      <c r="M2776">
        <v>2022</v>
      </c>
      <c r="N2776" t="s">
        <v>783</v>
      </c>
      <c r="O2776" t="s">
        <v>824</v>
      </c>
      <c r="P2776">
        <v>0</v>
      </c>
      <c r="Q2776">
        <v>0</v>
      </c>
      <c r="R2776">
        <v>0</v>
      </c>
      <c r="T2776" t="s">
        <v>999</v>
      </c>
      <c r="U2776">
        <v>28</v>
      </c>
      <c r="V2776" t="s">
        <v>128</v>
      </c>
    </row>
    <row r="2777" spans="1:22" x14ac:dyDescent="0.3">
      <c r="A2777">
        <v>203</v>
      </c>
      <c r="B2777" t="s">
        <v>144</v>
      </c>
      <c r="C2777" t="s">
        <v>998</v>
      </c>
      <c r="D2777" t="s">
        <v>54</v>
      </c>
      <c r="E2777" t="s">
        <v>24</v>
      </c>
      <c r="F2777" s="107">
        <v>44651</v>
      </c>
      <c r="K2777" t="s">
        <v>103</v>
      </c>
      <c r="L2777" t="s">
        <v>128</v>
      </c>
      <c r="M2777">
        <v>2022</v>
      </c>
      <c r="N2777" t="s">
        <v>803</v>
      </c>
      <c r="O2777" t="s">
        <v>824</v>
      </c>
      <c r="P2777">
        <v>0</v>
      </c>
      <c r="Q2777">
        <v>0</v>
      </c>
      <c r="R2777">
        <v>0</v>
      </c>
      <c r="T2777" t="s">
        <v>1000</v>
      </c>
      <c r="U2777">
        <v>31</v>
      </c>
      <c r="V2777" t="s">
        <v>128</v>
      </c>
    </row>
    <row r="2778" spans="1:22" x14ac:dyDescent="0.3">
      <c r="A2778">
        <v>203</v>
      </c>
      <c r="B2778" t="s">
        <v>144</v>
      </c>
      <c r="C2778" t="s">
        <v>998</v>
      </c>
      <c r="D2778" t="s">
        <v>54</v>
      </c>
      <c r="E2778" t="s">
        <v>24</v>
      </c>
      <c r="F2778" s="107">
        <v>44895</v>
      </c>
      <c r="K2778" t="s">
        <v>103</v>
      </c>
      <c r="L2778" t="s">
        <v>128</v>
      </c>
      <c r="M2778">
        <v>2022</v>
      </c>
      <c r="N2778" t="s">
        <v>815</v>
      </c>
      <c r="O2778" t="s">
        <v>749</v>
      </c>
      <c r="P2778">
        <v>0</v>
      </c>
      <c r="Q2778">
        <v>0</v>
      </c>
      <c r="R2778">
        <v>0</v>
      </c>
      <c r="T2778" t="s">
        <v>1001</v>
      </c>
      <c r="U2778">
        <v>30</v>
      </c>
      <c r="V2778" t="s">
        <v>128</v>
      </c>
    </row>
    <row r="2779" spans="1:22" x14ac:dyDescent="0.3">
      <c r="A2779">
        <v>203</v>
      </c>
      <c r="B2779" t="s">
        <v>144</v>
      </c>
      <c r="C2779" t="s">
        <v>998</v>
      </c>
      <c r="D2779" t="s">
        <v>54</v>
      </c>
      <c r="E2779" t="s">
        <v>24</v>
      </c>
      <c r="F2779" s="107">
        <v>46022</v>
      </c>
      <c r="G2779">
        <v>285</v>
      </c>
      <c r="H2779">
        <v>336.19000244140619</v>
      </c>
      <c r="I2779" s="59">
        <v>1.179614043654057</v>
      </c>
      <c r="J2779" s="59">
        <v>1.179614043654057</v>
      </c>
      <c r="K2779" t="s">
        <v>103</v>
      </c>
      <c r="L2779" t="s">
        <v>103</v>
      </c>
      <c r="M2779">
        <v>2025</v>
      </c>
      <c r="N2779" t="s">
        <v>744</v>
      </c>
      <c r="O2779" t="s">
        <v>751</v>
      </c>
      <c r="P2779">
        <v>0</v>
      </c>
      <c r="Q2779">
        <v>0</v>
      </c>
      <c r="R2779">
        <v>0</v>
      </c>
      <c r="T2779" t="s">
        <v>1002</v>
      </c>
      <c r="U2779">
        <v>31</v>
      </c>
    </row>
    <row r="2780" spans="1:22" x14ac:dyDescent="0.3">
      <c r="A2780">
        <v>204</v>
      </c>
      <c r="B2780" t="s">
        <v>145</v>
      </c>
      <c r="C2780" t="s">
        <v>998</v>
      </c>
      <c r="D2780" t="s">
        <v>54</v>
      </c>
      <c r="E2780" t="s">
        <v>24</v>
      </c>
      <c r="F2780" s="107">
        <v>46022</v>
      </c>
      <c r="G2780">
        <v>128448131182</v>
      </c>
      <c r="H2780">
        <v>195548387375</v>
      </c>
      <c r="I2780" s="59">
        <v>1.3</v>
      </c>
      <c r="J2780" s="59">
        <v>1.522391844673276</v>
      </c>
      <c r="K2780" t="s">
        <v>103</v>
      </c>
      <c r="L2780" t="s">
        <v>103</v>
      </c>
      <c r="M2780">
        <v>2025</v>
      </c>
      <c r="N2780" t="s">
        <v>744</v>
      </c>
      <c r="O2780" t="s">
        <v>751</v>
      </c>
      <c r="P2780">
        <v>0</v>
      </c>
      <c r="Q2780">
        <v>0</v>
      </c>
      <c r="R2780">
        <v>0</v>
      </c>
      <c r="T2780" t="s">
        <v>1003</v>
      </c>
      <c r="U2780">
        <v>31</v>
      </c>
    </row>
    <row r="2781" spans="1:22" x14ac:dyDescent="0.3">
      <c r="A2781">
        <v>205</v>
      </c>
      <c r="B2781" t="s">
        <v>146</v>
      </c>
      <c r="C2781" t="s">
        <v>998</v>
      </c>
      <c r="D2781" t="s">
        <v>54</v>
      </c>
      <c r="E2781" t="s">
        <v>24</v>
      </c>
      <c r="F2781" s="107">
        <v>46022</v>
      </c>
      <c r="G2781">
        <v>4684155397</v>
      </c>
      <c r="H2781">
        <v>5763937304</v>
      </c>
      <c r="I2781" s="59">
        <v>1.2305179515802469</v>
      </c>
      <c r="J2781" s="59">
        <v>1.2305179515802469</v>
      </c>
      <c r="K2781" t="s">
        <v>103</v>
      </c>
      <c r="L2781" t="s">
        <v>103</v>
      </c>
      <c r="M2781">
        <v>2025</v>
      </c>
      <c r="N2781" t="s">
        <v>744</v>
      </c>
      <c r="O2781" t="s">
        <v>751</v>
      </c>
      <c r="P2781">
        <v>0</v>
      </c>
      <c r="Q2781">
        <v>0</v>
      </c>
      <c r="R2781">
        <v>0</v>
      </c>
      <c r="T2781" t="s">
        <v>1004</v>
      </c>
      <c r="U2781">
        <v>31</v>
      </c>
    </row>
    <row r="2782" spans="1:22" x14ac:dyDescent="0.3">
      <c r="A2782">
        <v>206</v>
      </c>
      <c r="B2782" t="s">
        <v>147</v>
      </c>
      <c r="C2782" t="s">
        <v>998</v>
      </c>
      <c r="D2782" t="s">
        <v>73</v>
      </c>
      <c r="E2782" t="s">
        <v>24</v>
      </c>
      <c r="F2782" s="107">
        <v>46022</v>
      </c>
      <c r="G2782">
        <v>5141102865</v>
      </c>
      <c r="H2782">
        <v>11016899103</v>
      </c>
      <c r="I2782" s="59">
        <v>1.3</v>
      </c>
      <c r="J2782" s="59">
        <v>2.142905791284921</v>
      </c>
      <c r="K2782" t="s">
        <v>25</v>
      </c>
      <c r="L2782" t="s">
        <v>25</v>
      </c>
      <c r="M2782">
        <v>2025</v>
      </c>
      <c r="N2782" t="s">
        <v>744</v>
      </c>
      <c r="O2782" t="s">
        <v>751</v>
      </c>
      <c r="P2782">
        <v>0</v>
      </c>
      <c r="Q2782">
        <v>0</v>
      </c>
      <c r="R2782">
        <v>0</v>
      </c>
      <c r="T2782" t="s">
        <v>1005</v>
      </c>
      <c r="U2782">
        <v>31</v>
      </c>
    </row>
    <row r="2783" spans="1:22" x14ac:dyDescent="0.3">
      <c r="A2783">
        <v>207</v>
      </c>
      <c r="B2783" t="s">
        <v>148</v>
      </c>
      <c r="C2783" t="s">
        <v>998</v>
      </c>
      <c r="D2783" t="s">
        <v>54</v>
      </c>
      <c r="E2783" t="s">
        <v>62</v>
      </c>
      <c r="F2783" s="107">
        <v>46022</v>
      </c>
      <c r="G2783">
        <v>277178213544</v>
      </c>
      <c r="H2783">
        <v>306600939456</v>
      </c>
      <c r="I2783" s="59">
        <v>0.90403576073770497</v>
      </c>
      <c r="J2783" s="59">
        <v>0.90403576073770497</v>
      </c>
      <c r="K2783" t="s">
        <v>103</v>
      </c>
      <c r="L2783" t="s">
        <v>103</v>
      </c>
      <c r="M2783">
        <v>2025</v>
      </c>
      <c r="N2783" t="s">
        <v>744</v>
      </c>
      <c r="O2783" t="s">
        <v>751</v>
      </c>
      <c r="P2783">
        <v>0</v>
      </c>
      <c r="Q2783">
        <v>0</v>
      </c>
      <c r="R2783">
        <v>0</v>
      </c>
      <c r="T2783" t="s">
        <v>1006</v>
      </c>
      <c r="U2783">
        <v>31</v>
      </c>
    </row>
    <row r="2784" spans="1:22" x14ac:dyDescent="0.3">
      <c r="A2784">
        <v>208</v>
      </c>
      <c r="B2784" t="s">
        <v>149</v>
      </c>
      <c r="C2784" t="s">
        <v>98</v>
      </c>
      <c r="D2784" t="s">
        <v>23</v>
      </c>
      <c r="E2784" t="s">
        <v>62</v>
      </c>
      <c r="F2784" s="107">
        <v>44227</v>
      </c>
      <c r="G2784">
        <v>1700</v>
      </c>
      <c r="H2784">
        <v>0</v>
      </c>
      <c r="K2784" t="s">
        <v>150</v>
      </c>
      <c r="L2784" t="s">
        <v>150</v>
      </c>
      <c r="M2784">
        <v>2021</v>
      </c>
      <c r="N2784" t="s">
        <v>799</v>
      </c>
      <c r="O2784" t="s">
        <v>800</v>
      </c>
      <c r="P2784">
        <v>0</v>
      </c>
      <c r="Q2784">
        <v>0</v>
      </c>
      <c r="R2784">
        <v>0</v>
      </c>
      <c r="T2784" t="s">
        <v>1007</v>
      </c>
      <c r="U2784">
        <v>31</v>
      </c>
    </row>
    <row r="2785" spans="1:21" x14ac:dyDescent="0.3">
      <c r="A2785">
        <v>208</v>
      </c>
      <c r="B2785" t="s">
        <v>149</v>
      </c>
      <c r="C2785" t="s">
        <v>98</v>
      </c>
      <c r="D2785" t="s">
        <v>23</v>
      </c>
      <c r="E2785" t="s">
        <v>62</v>
      </c>
      <c r="F2785" s="107">
        <v>44255</v>
      </c>
      <c r="G2785">
        <v>1700</v>
      </c>
      <c r="H2785">
        <v>0</v>
      </c>
      <c r="K2785" t="s">
        <v>150</v>
      </c>
      <c r="L2785" t="s">
        <v>150</v>
      </c>
      <c r="M2785">
        <v>2021</v>
      </c>
      <c r="N2785" t="s">
        <v>783</v>
      </c>
      <c r="O2785" t="s">
        <v>800</v>
      </c>
      <c r="P2785">
        <v>0</v>
      </c>
      <c r="Q2785">
        <v>0</v>
      </c>
      <c r="R2785">
        <v>0</v>
      </c>
      <c r="T2785" t="s">
        <v>1008</v>
      </c>
      <c r="U2785">
        <v>28</v>
      </c>
    </row>
    <row r="2786" spans="1:21" x14ac:dyDescent="0.3">
      <c r="A2786">
        <v>208</v>
      </c>
      <c r="B2786" t="s">
        <v>149</v>
      </c>
      <c r="C2786" t="s">
        <v>98</v>
      </c>
      <c r="D2786" t="s">
        <v>23</v>
      </c>
      <c r="E2786" t="s">
        <v>62</v>
      </c>
      <c r="F2786" s="107">
        <v>44286</v>
      </c>
      <c r="G2786">
        <v>1700</v>
      </c>
      <c r="H2786">
        <v>0</v>
      </c>
      <c r="K2786" t="s">
        <v>150</v>
      </c>
      <c r="L2786" t="s">
        <v>150</v>
      </c>
      <c r="M2786">
        <v>2021</v>
      </c>
      <c r="N2786" t="s">
        <v>803</v>
      </c>
      <c r="O2786" t="s">
        <v>800</v>
      </c>
      <c r="P2786">
        <v>0</v>
      </c>
      <c r="Q2786">
        <v>0</v>
      </c>
      <c r="R2786">
        <v>0</v>
      </c>
      <c r="T2786" t="s">
        <v>1009</v>
      </c>
      <c r="U2786">
        <v>31</v>
      </c>
    </row>
    <row r="2787" spans="1:21" x14ac:dyDescent="0.3">
      <c r="A2787">
        <v>208</v>
      </c>
      <c r="B2787" t="s">
        <v>149</v>
      </c>
      <c r="C2787" t="s">
        <v>98</v>
      </c>
      <c r="D2787" t="s">
        <v>23</v>
      </c>
      <c r="E2787" t="s">
        <v>62</v>
      </c>
      <c r="F2787" s="107">
        <v>44316</v>
      </c>
      <c r="G2787">
        <v>1700</v>
      </c>
      <c r="H2787">
        <v>0</v>
      </c>
      <c r="K2787" t="s">
        <v>150</v>
      </c>
      <c r="L2787" t="s">
        <v>150</v>
      </c>
      <c r="M2787">
        <v>2021</v>
      </c>
      <c r="N2787" t="s">
        <v>786</v>
      </c>
      <c r="O2787" t="s">
        <v>800</v>
      </c>
      <c r="P2787">
        <v>0</v>
      </c>
      <c r="Q2787">
        <v>0</v>
      </c>
      <c r="R2787">
        <v>0</v>
      </c>
      <c r="T2787" t="s">
        <v>1010</v>
      </c>
      <c r="U2787">
        <v>30</v>
      </c>
    </row>
    <row r="2788" spans="1:21" x14ac:dyDescent="0.3">
      <c r="A2788">
        <v>208</v>
      </c>
      <c r="B2788" t="s">
        <v>149</v>
      </c>
      <c r="C2788" t="s">
        <v>98</v>
      </c>
      <c r="D2788" t="s">
        <v>23</v>
      </c>
      <c r="E2788" t="s">
        <v>62</v>
      </c>
      <c r="F2788" s="107">
        <v>44347</v>
      </c>
      <c r="G2788">
        <v>1700</v>
      </c>
      <c r="H2788">
        <v>0</v>
      </c>
      <c r="K2788" t="s">
        <v>150</v>
      </c>
      <c r="L2788" t="s">
        <v>150</v>
      </c>
      <c r="M2788">
        <v>2021</v>
      </c>
      <c r="N2788" t="s">
        <v>806</v>
      </c>
      <c r="O2788" t="s">
        <v>800</v>
      </c>
      <c r="P2788">
        <v>0</v>
      </c>
      <c r="Q2788">
        <v>0</v>
      </c>
      <c r="R2788">
        <v>0</v>
      </c>
      <c r="T2788" t="s">
        <v>1011</v>
      </c>
      <c r="U2788">
        <v>31</v>
      </c>
    </row>
    <row r="2789" spans="1:21" x14ac:dyDescent="0.3">
      <c r="A2789">
        <v>208</v>
      </c>
      <c r="B2789" t="s">
        <v>149</v>
      </c>
      <c r="C2789" t="s">
        <v>98</v>
      </c>
      <c r="D2789" t="s">
        <v>23</v>
      </c>
      <c r="E2789" t="s">
        <v>62</v>
      </c>
      <c r="F2789" s="107">
        <v>44377</v>
      </c>
      <c r="G2789">
        <v>1700</v>
      </c>
      <c r="H2789">
        <v>206</v>
      </c>
      <c r="I2789" s="59">
        <v>1.3</v>
      </c>
      <c r="J2789" s="59">
        <v>8.2524271844660202</v>
      </c>
      <c r="K2789" t="s">
        <v>150</v>
      </c>
      <c r="L2789" t="s">
        <v>150</v>
      </c>
      <c r="M2789">
        <v>2021</v>
      </c>
      <c r="N2789" t="s">
        <v>742</v>
      </c>
      <c r="O2789" t="s">
        <v>800</v>
      </c>
      <c r="P2789">
        <v>0</v>
      </c>
      <c r="Q2789">
        <v>0</v>
      </c>
      <c r="R2789">
        <v>0</v>
      </c>
      <c r="T2789" t="s">
        <v>1012</v>
      </c>
      <c r="U2789">
        <v>30</v>
      </c>
    </row>
    <row r="2790" spans="1:21" x14ac:dyDescent="0.3">
      <c r="A2790">
        <v>208</v>
      </c>
      <c r="B2790" t="s">
        <v>149</v>
      </c>
      <c r="C2790" t="s">
        <v>98</v>
      </c>
      <c r="D2790" t="s">
        <v>23</v>
      </c>
      <c r="E2790" t="s">
        <v>62</v>
      </c>
      <c r="F2790" s="107">
        <v>44408</v>
      </c>
      <c r="G2790">
        <v>1700</v>
      </c>
      <c r="H2790">
        <v>0</v>
      </c>
      <c r="K2790" t="s">
        <v>150</v>
      </c>
      <c r="L2790" t="s">
        <v>150</v>
      </c>
      <c r="M2790">
        <v>2021</v>
      </c>
      <c r="N2790" t="s">
        <v>809</v>
      </c>
      <c r="O2790" t="s">
        <v>747</v>
      </c>
      <c r="P2790">
        <v>0</v>
      </c>
      <c r="Q2790">
        <v>0</v>
      </c>
      <c r="R2790">
        <v>0</v>
      </c>
      <c r="T2790" t="s">
        <v>1013</v>
      </c>
      <c r="U2790">
        <v>31</v>
      </c>
    </row>
    <row r="2791" spans="1:21" x14ac:dyDescent="0.3">
      <c r="A2791">
        <v>208</v>
      </c>
      <c r="B2791" t="s">
        <v>149</v>
      </c>
      <c r="C2791" t="s">
        <v>98</v>
      </c>
      <c r="D2791" t="s">
        <v>23</v>
      </c>
      <c r="E2791" t="s">
        <v>62</v>
      </c>
      <c r="F2791" s="107">
        <v>44439</v>
      </c>
      <c r="G2791">
        <v>1700</v>
      </c>
      <c r="H2791">
        <v>0</v>
      </c>
      <c r="K2791" t="s">
        <v>150</v>
      </c>
      <c r="L2791" t="s">
        <v>150</v>
      </c>
      <c r="M2791">
        <v>2021</v>
      </c>
      <c r="N2791" t="s">
        <v>811</v>
      </c>
      <c r="O2791" t="s">
        <v>747</v>
      </c>
      <c r="P2791">
        <v>0</v>
      </c>
      <c r="Q2791">
        <v>0</v>
      </c>
      <c r="R2791">
        <v>0</v>
      </c>
      <c r="T2791" t="s">
        <v>1014</v>
      </c>
      <c r="U2791">
        <v>31</v>
      </c>
    </row>
    <row r="2792" spans="1:21" x14ac:dyDescent="0.3">
      <c r="A2792">
        <v>208</v>
      </c>
      <c r="B2792" t="s">
        <v>149</v>
      </c>
      <c r="C2792" t="s">
        <v>98</v>
      </c>
      <c r="D2792" t="s">
        <v>23</v>
      </c>
      <c r="E2792" t="s">
        <v>62</v>
      </c>
      <c r="F2792" s="107">
        <v>44469</v>
      </c>
      <c r="G2792">
        <v>1700</v>
      </c>
      <c r="H2792">
        <v>0</v>
      </c>
      <c r="K2792" t="s">
        <v>150</v>
      </c>
      <c r="L2792" t="s">
        <v>150</v>
      </c>
      <c r="M2792">
        <v>2021</v>
      </c>
      <c r="N2792" t="s">
        <v>766</v>
      </c>
      <c r="O2792" t="s">
        <v>747</v>
      </c>
      <c r="P2792">
        <v>0</v>
      </c>
      <c r="Q2792">
        <v>0</v>
      </c>
      <c r="R2792">
        <v>0</v>
      </c>
      <c r="T2792" t="s">
        <v>1015</v>
      </c>
      <c r="U2792">
        <v>30</v>
      </c>
    </row>
    <row r="2793" spans="1:21" x14ac:dyDescent="0.3">
      <c r="A2793">
        <v>208</v>
      </c>
      <c r="B2793" t="s">
        <v>149</v>
      </c>
      <c r="C2793" t="s">
        <v>98</v>
      </c>
      <c r="D2793" t="s">
        <v>23</v>
      </c>
      <c r="E2793" t="s">
        <v>62</v>
      </c>
      <c r="F2793" s="107">
        <v>44500</v>
      </c>
      <c r="G2793">
        <v>1700</v>
      </c>
      <c r="H2793">
        <v>0</v>
      </c>
      <c r="K2793" t="s">
        <v>150</v>
      </c>
      <c r="L2793" t="s">
        <v>150</v>
      </c>
      <c r="M2793">
        <v>2021</v>
      </c>
      <c r="N2793" t="s">
        <v>760</v>
      </c>
      <c r="O2793" t="s">
        <v>747</v>
      </c>
      <c r="P2793">
        <v>0</v>
      </c>
      <c r="Q2793">
        <v>0</v>
      </c>
      <c r="R2793">
        <v>0</v>
      </c>
      <c r="T2793" t="s">
        <v>1016</v>
      </c>
      <c r="U2793">
        <v>31</v>
      </c>
    </row>
    <row r="2794" spans="1:21" x14ac:dyDescent="0.3">
      <c r="A2794">
        <v>208</v>
      </c>
      <c r="B2794" t="s">
        <v>149</v>
      </c>
      <c r="C2794" t="s">
        <v>98</v>
      </c>
      <c r="D2794" t="s">
        <v>23</v>
      </c>
      <c r="E2794" t="s">
        <v>62</v>
      </c>
      <c r="F2794" s="107">
        <v>44530</v>
      </c>
      <c r="G2794">
        <v>1700</v>
      </c>
      <c r="H2794">
        <v>0</v>
      </c>
      <c r="K2794" t="s">
        <v>150</v>
      </c>
      <c r="L2794" t="s">
        <v>150</v>
      </c>
      <c r="M2794">
        <v>2021</v>
      </c>
      <c r="N2794" t="s">
        <v>815</v>
      </c>
      <c r="O2794" t="s">
        <v>747</v>
      </c>
      <c r="P2794">
        <v>0</v>
      </c>
      <c r="Q2794">
        <v>0</v>
      </c>
      <c r="R2794">
        <v>0</v>
      </c>
      <c r="T2794" t="s">
        <v>1017</v>
      </c>
      <c r="U2794">
        <v>30</v>
      </c>
    </row>
    <row r="2795" spans="1:21" x14ac:dyDescent="0.3">
      <c r="A2795">
        <v>208</v>
      </c>
      <c r="B2795" t="s">
        <v>149</v>
      </c>
      <c r="C2795" t="s">
        <v>98</v>
      </c>
      <c r="D2795" t="s">
        <v>23</v>
      </c>
      <c r="E2795" t="s">
        <v>62</v>
      </c>
      <c r="F2795" s="107">
        <v>44561</v>
      </c>
      <c r="G2795">
        <v>1700</v>
      </c>
      <c r="H2795">
        <v>0</v>
      </c>
      <c r="K2795" t="s">
        <v>150</v>
      </c>
      <c r="L2795" t="s">
        <v>150</v>
      </c>
      <c r="M2795">
        <v>2021</v>
      </c>
      <c r="N2795" t="s">
        <v>744</v>
      </c>
      <c r="O2795" t="s">
        <v>747</v>
      </c>
      <c r="P2795">
        <v>0</v>
      </c>
      <c r="Q2795">
        <v>0</v>
      </c>
      <c r="R2795">
        <v>0</v>
      </c>
      <c r="T2795" t="s">
        <v>1018</v>
      </c>
      <c r="U2795">
        <v>31</v>
      </c>
    </row>
    <row r="2796" spans="1:21" x14ac:dyDescent="0.3">
      <c r="A2796">
        <v>208</v>
      </c>
      <c r="B2796" t="s">
        <v>149</v>
      </c>
      <c r="C2796" t="s">
        <v>98</v>
      </c>
      <c r="D2796" t="s">
        <v>23</v>
      </c>
      <c r="E2796" t="s">
        <v>62</v>
      </c>
      <c r="F2796" s="107">
        <v>44592</v>
      </c>
      <c r="G2796">
        <v>1700</v>
      </c>
      <c r="H2796">
        <v>0</v>
      </c>
      <c r="K2796" t="s">
        <v>150</v>
      </c>
      <c r="L2796" t="s">
        <v>150</v>
      </c>
      <c r="M2796">
        <v>2022</v>
      </c>
      <c r="N2796" t="s">
        <v>799</v>
      </c>
      <c r="O2796" t="s">
        <v>824</v>
      </c>
      <c r="P2796">
        <v>0</v>
      </c>
      <c r="Q2796">
        <v>0</v>
      </c>
      <c r="R2796">
        <v>0</v>
      </c>
      <c r="T2796" t="s">
        <v>1019</v>
      </c>
      <c r="U2796">
        <v>31</v>
      </c>
    </row>
    <row r="2797" spans="1:21" x14ac:dyDescent="0.3">
      <c r="A2797">
        <v>208</v>
      </c>
      <c r="B2797" t="s">
        <v>149</v>
      </c>
      <c r="C2797" t="s">
        <v>98</v>
      </c>
      <c r="D2797" t="s">
        <v>23</v>
      </c>
      <c r="E2797" t="s">
        <v>62</v>
      </c>
      <c r="F2797" s="107">
        <v>44620</v>
      </c>
      <c r="G2797">
        <v>1700</v>
      </c>
      <c r="H2797">
        <v>0</v>
      </c>
      <c r="K2797" t="s">
        <v>150</v>
      </c>
      <c r="L2797" t="s">
        <v>150</v>
      </c>
      <c r="M2797">
        <v>2022</v>
      </c>
      <c r="N2797" t="s">
        <v>783</v>
      </c>
      <c r="O2797" t="s">
        <v>824</v>
      </c>
      <c r="P2797">
        <v>0</v>
      </c>
      <c r="Q2797">
        <v>0</v>
      </c>
      <c r="R2797">
        <v>0</v>
      </c>
      <c r="T2797" t="s">
        <v>1020</v>
      </c>
      <c r="U2797">
        <v>28</v>
      </c>
    </row>
    <row r="2798" spans="1:21" x14ac:dyDescent="0.3">
      <c r="A2798">
        <v>208</v>
      </c>
      <c r="B2798" t="s">
        <v>149</v>
      </c>
      <c r="C2798" t="s">
        <v>98</v>
      </c>
      <c r="D2798" t="s">
        <v>23</v>
      </c>
      <c r="E2798" t="s">
        <v>62</v>
      </c>
      <c r="F2798" s="107">
        <v>44651</v>
      </c>
      <c r="G2798">
        <v>1700</v>
      </c>
      <c r="H2798">
        <v>0</v>
      </c>
      <c r="K2798" t="s">
        <v>150</v>
      </c>
      <c r="L2798" t="s">
        <v>150</v>
      </c>
      <c r="M2798">
        <v>2022</v>
      </c>
      <c r="N2798" t="s">
        <v>803</v>
      </c>
      <c r="O2798" t="s">
        <v>824</v>
      </c>
      <c r="P2798">
        <v>0</v>
      </c>
      <c r="Q2798">
        <v>0</v>
      </c>
      <c r="R2798">
        <v>0</v>
      </c>
      <c r="T2798" t="s">
        <v>1021</v>
      </c>
      <c r="U2798">
        <v>31</v>
      </c>
    </row>
    <row r="2799" spans="1:21" x14ac:dyDescent="0.3">
      <c r="A2799">
        <v>208</v>
      </c>
      <c r="B2799" t="s">
        <v>149</v>
      </c>
      <c r="C2799" t="s">
        <v>98</v>
      </c>
      <c r="D2799" t="s">
        <v>23</v>
      </c>
      <c r="E2799" t="s">
        <v>62</v>
      </c>
      <c r="F2799" s="107">
        <v>44681</v>
      </c>
      <c r="G2799">
        <v>1700</v>
      </c>
      <c r="H2799">
        <v>0</v>
      </c>
      <c r="K2799" t="s">
        <v>150</v>
      </c>
      <c r="L2799" t="s">
        <v>150</v>
      </c>
      <c r="M2799">
        <v>2022</v>
      </c>
      <c r="N2799" t="s">
        <v>786</v>
      </c>
      <c r="O2799" t="s">
        <v>824</v>
      </c>
      <c r="P2799">
        <v>0</v>
      </c>
      <c r="Q2799">
        <v>0</v>
      </c>
      <c r="R2799">
        <v>0</v>
      </c>
      <c r="T2799" t="s">
        <v>1022</v>
      </c>
      <c r="U2799">
        <v>30</v>
      </c>
    </row>
    <row r="2800" spans="1:21" x14ac:dyDescent="0.3">
      <c r="A2800">
        <v>208</v>
      </c>
      <c r="B2800" t="s">
        <v>149</v>
      </c>
      <c r="C2800" t="s">
        <v>98</v>
      </c>
      <c r="D2800" t="s">
        <v>23</v>
      </c>
      <c r="E2800" t="s">
        <v>62</v>
      </c>
      <c r="F2800" s="107">
        <v>44712</v>
      </c>
      <c r="G2800">
        <v>1700</v>
      </c>
      <c r="H2800">
        <v>0</v>
      </c>
      <c r="K2800" t="s">
        <v>150</v>
      </c>
      <c r="L2800" t="s">
        <v>150</v>
      </c>
      <c r="M2800">
        <v>2022</v>
      </c>
      <c r="N2800" t="s">
        <v>806</v>
      </c>
      <c r="O2800" t="s">
        <v>824</v>
      </c>
      <c r="P2800">
        <v>0</v>
      </c>
      <c r="Q2800">
        <v>0</v>
      </c>
      <c r="R2800">
        <v>0</v>
      </c>
      <c r="T2800" t="s">
        <v>1023</v>
      </c>
      <c r="U2800">
        <v>31</v>
      </c>
    </row>
    <row r="2801" spans="1:21" x14ac:dyDescent="0.3">
      <c r="A2801">
        <v>208</v>
      </c>
      <c r="B2801" t="s">
        <v>149</v>
      </c>
      <c r="C2801" t="s">
        <v>98</v>
      </c>
      <c r="D2801" t="s">
        <v>23</v>
      </c>
      <c r="E2801" t="s">
        <v>62</v>
      </c>
      <c r="F2801" s="107">
        <v>44742</v>
      </c>
      <c r="G2801">
        <v>1700</v>
      </c>
      <c r="H2801">
        <v>0</v>
      </c>
      <c r="K2801" t="s">
        <v>150</v>
      </c>
      <c r="L2801" t="s">
        <v>150</v>
      </c>
      <c r="M2801">
        <v>2022</v>
      </c>
      <c r="N2801" t="s">
        <v>742</v>
      </c>
      <c r="O2801" t="s">
        <v>824</v>
      </c>
      <c r="P2801">
        <v>0</v>
      </c>
      <c r="Q2801">
        <v>0</v>
      </c>
      <c r="R2801">
        <v>0</v>
      </c>
      <c r="T2801" t="s">
        <v>1024</v>
      </c>
      <c r="U2801">
        <v>30</v>
      </c>
    </row>
    <row r="2802" spans="1:21" x14ac:dyDescent="0.3">
      <c r="A2802">
        <v>208</v>
      </c>
      <c r="B2802" t="s">
        <v>149</v>
      </c>
      <c r="C2802" t="s">
        <v>98</v>
      </c>
      <c r="D2802" t="s">
        <v>23</v>
      </c>
      <c r="E2802" t="s">
        <v>62</v>
      </c>
      <c r="F2802" s="107">
        <v>44773</v>
      </c>
      <c r="G2802">
        <v>1700</v>
      </c>
      <c r="H2802">
        <v>0</v>
      </c>
      <c r="K2802" t="s">
        <v>150</v>
      </c>
      <c r="L2802" t="s">
        <v>150</v>
      </c>
      <c r="M2802">
        <v>2022</v>
      </c>
      <c r="N2802" t="s">
        <v>809</v>
      </c>
      <c r="O2802" t="s">
        <v>749</v>
      </c>
      <c r="P2802">
        <v>0</v>
      </c>
      <c r="Q2802">
        <v>0</v>
      </c>
      <c r="R2802">
        <v>0</v>
      </c>
      <c r="T2802" t="s">
        <v>1025</v>
      </c>
      <c r="U2802">
        <v>31</v>
      </c>
    </row>
    <row r="2803" spans="1:21" x14ac:dyDescent="0.3">
      <c r="A2803">
        <v>208</v>
      </c>
      <c r="B2803" t="s">
        <v>149</v>
      </c>
      <c r="C2803" t="s">
        <v>98</v>
      </c>
      <c r="D2803" t="s">
        <v>23</v>
      </c>
      <c r="E2803" t="s">
        <v>62</v>
      </c>
      <c r="F2803" s="107">
        <v>44804</v>
      </c>
      <c r="G2803">
        <v>1700</v>
      </c>
      <c r="H2803">
        <v>0</v>
      </c>
      <c r="K2803" t="s">
        <v>150</v>
      </c>
      <c r="L2803" t="s">
        <v>150</v>
      </c>
      <c r="M2803">
        <v>2022</v>
      </c>
      <c r="N2803" t="s">
        <v>811</v>
      </c>
      <c r="O2803" t="s">
        <v>749</v>
      </c>
      <c r="P2803">
        <v>0</v>
      </c>
      <c r="Q2803">
        <v>0</v>
      </c>
      <c r="R2803">
        <v>0</v>
      </c>
      <c r="T2803" t="s">
        <v>1026</v>
      </c>
      <c r="U2803">
        <v>31</v>
      </c>
    </row>
    <row r="2804" spans="1:21" x14ac:dyDescent="0.3">
      <c r="A2804">
        <v>208</v>
      </c>
      <c r="B2804" t="s">
        <v>149</v>
      </c>
      <c r="C2804" t="s">
        <v>98</v>
      </c>
      <c r="D2804" t="s">
        <v>23</v>
      </c>
      <c r="E2804" t="s">
        <v>62</v>
      </c>
      <c r="F2804" s="107">
        <v>44834</v>
      </c>
      <c r="G2804">
        <v>1700</v>
      </c>
      <c r="H2804">
        <v>0</v>
      </c>
      <c r="K2804" t="s">
        <v>150</v>
      </c>
      <c r="L2804" t="s">
        <v>150</v>
      </c>
      <c r="M2804">
        <v>2022</v>
      </c>
      <c r="N2804" t="s">
        <v>766</v>
      </c>
      <c r="O2804" t="s">
        <v>749</v>
      </c>
      <c r="P2804">
        <v>0</v>
      </c>
      <c r="Q2804">
        <v>0</v>
      </c>
      <c r="R2804">
        <v>0</v>
      </c>
      <c r="T2804" t="s">
        <v>1027</v>
      </c>
      <c r="U2804">
        <v>30</v>
      </c>
    </row>
    <row r="2805" spans="1:21" x14ac:dyDescent="0.3">
      <c r="A2805">
        <v>208</v>
      </c>
      <c r="B2805" t="s">
        <v>149</v>
      </c>
      <c r="C2805" t="s">
        <v>98</v>
      </c>
      <c r="D2805" t="s">
        <v>23</v>
      </c>
      <c r="E2805" t="s">
        <v>62</v>
      </c>
      <c r="F2805" s="107">
        <v>44865</v>
      </c>
      <c r="G2805">
        <v>1700</v>
      </c>
      <c r="H2805">
        <v>0</v>
      </c>
      <c r="K2805" t="s">
        <v>150</v>
      </c>
      <c r="L2805" t="s">
        <v>150</v>
      </c>
      <c r="M2805">
        <v>2022</v>
      </c>
      <c r="N2805" t="s">
        <v>760</v>
      </c>
      <c r="O2805" t="s">
        <v>749</v>
      </c>
      <c r="P2805">
        <v>0</v>
      </c>
      <c r="Q2805">
        <v>0</v>
      </c>
      <c r="R2805">
        <v>0</v>
      </c>
      <c r="T2805" t="s">
        <v>1028</v>
      </c>
      <c r="U2805">
        <v>31</v>
      </c>
    </row>
    <row r="2806" spans="1:21" x14ac:dyDescent="0.3">
      <c r="A2806">
        <v>208</v>
      </c>
      <c r="B2806" t="s">
        <v>149</v>
      </c>
      <c r="C2806" t="s">
        <v>98</v>
      </c>
      <c r="D2806" t="s">
        <v>23</v>
      </c>
      <c r="E2806" t="s">
        <v>62</v>
      </c>
      <c r="F2806" s="107">
        <v>44895</v>
      </c>
      <c r="G2806">
        <v>1700</v>
      </c>
      <c r="H2806">
        <v>0</v>
      </c>
      <c r="K2806" t="s">
        <v>150</v>
      </c>
      <c r="L2806" t="s">
        <v>150</v>
      </c>
      <c r="M2806">
        <v>2022</v>
      </c>
      <c r="N2806" t="s">
        <v>815</v>
      </c>
      <c r="O2806" t="s">
        <v>749</v>
      </c>
      <c r="P2806">
        <v>0</v>
      </c>
      <c r="Q2806">
        <v>0</v>
      </c>
      <c r="R2806">
        <v>0</v>
      </c>
      <c r="T2806" t="s">
        <v>1029</v>
      </c>
      <c r="U2806">
        <v>30</v>
      </c>
    </row>
    <row r="2807" spans="1:21" x14ac:dyDescent="0.3">
      <c r="A2807">
        <v>208</v>
      </c>
      <c r="B2807" t="s">
        <v>149</v>
      </c>
      <c r="C2807" t="s">
        <v>98</v>
      </c>
      <c r="D2807" t="s">
        <v>23</v>
      </c>
      <c r="E2807" t="s">
        <v>62</v>
      </c>
      <c r="F2807" s="107">
        <v>44926</v>
      </c>
      <c r="G2807">
        <v>1700</v>
      </c>
      <c r="H2807">
        <v>0</v>
      </c>
      <c r="K2807" t="s">
        <v>150</v>
      </c>
      <c r="L2807" t="s">
        <v>150</v>
      </c>
      <c r="M2807">
        <v>2022</v>
      </c>
      <c r="N2807" t="s">
        <v>744</v>
      </c>
      <c r="O2807" t="s">
        <v>749</v>
      </c>
      <c r="P2807">
        <v>0</v>
      </c>
      <c r="Q2807">
        <v>0</v>
      </c>
      <c r="R2807">
        <v>0</v>
      </c>
      <c r="T2807" t="s">
        <v>1030</v>
      </c>
      <c r="U2807">
        <v>31</v>
      </c>
    </row>
    <row r="2808" spans="1:21" x14ac:dyDescent="0.3">
      <c r="A2808">
        <v>208</v>
      </c>
      <c r="B2808" t="s">
        <v>149</v>
      </c>
      <c r="C2808" t="s">
        <v>98</v>
      </c>
      <c r="D2808" t="s">
        <v>23</v>
      </c>
      <c r="E2808" t="s">
        <v>62</v>
      </c>
      <c r="F2808" s="107">
        <v>45869</v>
      </c>
      <c r="G2808">
        <v>1550</v>
      </c>
      <c r="H2808">
        <v>1043.5</v>
      </c>
      <c r="I2808" s="59">
        <v>1.3</v>
      </c>
      <c r="J2808" s="59">
        <v>1.4853857211308099</v>
      </c>
      <c r="K2808" t="s">
        <v>150</v>
      </c>
      <c r="L2808" t="s">
        <v>150</v>
      </c>
      <c r="M2808">
        <v>2025</v>
      </c>
      <c r="N2808" t="s">
        <v>809</v>
      </c>
      <c r="O2808" t="s">
        <v>751</v>
      </c>
      <c r="P2808">
        <v>0</v>
      </c>
      <c r="Q2808">
        <v>0</v>
      </c>
      <c r="R2808">
        <v>0</v>
      </c>
      <c r="T2808" t="s">
        <v>1031</v>
      </c>
      <c r="U2808">
        <v>31</v>
      </c>
    </row>
    <row r="2809" spans="1:21" x14ac:dyDescent="0.3">
      <c r="A2809">
        <v>208</v>
      </c>
      <c r="B2809" t="s">
        <v>149</v>
      </c>
      <c r="C2809" t="s">
        <v>98</v>
      </c>
      <c r="D2809" t="s">
        <v>23</v>
      </c>
      <c r="E2809" t="s">
        <v>62</v>
      </c>
      <c r="F2809" s="107">
        <v>45900</v>
      </c>
      <c r="G2809">
        <v>1550</v>
      </c>
      <c r="H2809">
        <v>1261</v>
      </c>
      <c r="I2809" s="59">
        <v>1.2291831879460751</v>
      </c>
      <c r="J2809" s="59">
        <v>1.2291831879460751</v>
      </c>
      <c r="K2809" t="s">
        <v>150</v>
      </c>
      <c r="L2809" t="s">
        <v>150</v>
      </c>
      <c r="M2809">
        <v>2025</v>
      </c>
      <c r="N2809" t="s">
        <v>811</v>
      </c>
      <c r="O2809" t="s">
        <v>751</v>
      </c>
      <c r="P2809">
        <v>0</v>
      </c>
      <c r="Q2809">
        <v>0</v>
      </c>
      <c r="R2809">
        <v>0</v>
      </c>
      <c r="T2809" t="s">
        <v>1032</v>
      </c>
      <c r="U2809">
        <v>31</v>
      </c>
    </row>
    <row r="2810" spans="1:21" x14ac:dyDescent="0.3">
      <c r="A2810">
        <v>208</v>
      </c>
      <c r="B2810" t="s">
        <v>149</v>
      </c>
      <c r="C2810" t="s">
        <v>98</v>
      </c>
      <c r="D2810" t="s">
        <v>23</v>
      </c>
      <c r="E2810" t="s">
        <v>62</v>
      </c>
      <c r="F2810" s="107">
        <v>45930</v>
      </c>
      <c r="G2810">
        <v>1550</v>
      </c>
      <c r="H2810">
        <v>1352</v>
      </c>
      <c r="I2810" s="59">
        <v>1.1464497041420121</v>
      </c>
      <c r="J2810" s="59">
        <v>1.1464497041420121</v>
      </c>
      <c r="K2810" t="s">
        <v>150</v>
      </c>
      <c r="L2810" t="s">
        <v>150</v>
      </c>
      <c r="M2810">
        <v>2025</v>
      </c>
      <c r="N2810" t="s">
        <v>766</v>
      </c>
      <c r="O2810" t="s">
        <v>751</v>
      </c>
      <c r="P2810">
        <v>0</v>
      </c>
      <c r="Q2810">
        <v>0</v>
      </c>
      <c r="R2810">
        <v>0</v>
      </c>
      <c r="T2810" t="s">
        <v>1033</v>
      </c>
      <c r="U2810">
        <v>30</v>
      </c>
    </row>
    <row r="2811" spans="1:21" x14ac:dyDescent="0.3">
      <c r="A2811">
        <v>208</v>
      </c>
      <c r="B2811" t="s">
        <v>149</v>
      </c>
      <c r="C2811" t="s">
        <v>98</v>
      </c>
      <c r="D2811" t="s">
        <v>23</v>
      </c>
      <c r="E2811" t="s">
        <v>62</v>
      </c>
      <c r="F2811" s="107">
        <v>45961</v>
      </c>
      <c r="G2811">
        <v>1550</v>
      </c>
      <c r="H2811">
        <v>1260.5</v>
      </c>
      <c r="I2811" s="59">
        <v>1.2296707655692189</v>
      </c>
      <c r="J2811" s="59">
        <v>1.2296707655692189</v>
      </c>
      <c r="K2811" t="s">
        <v>150</v>
      </c>
      <c r="L2811" t="s">
        <v>150</v>
      </c>
      <c r="M2811">
        <v>2025</v>
      </c>
      <c r="N2811" t="s">
        <v>760</v>
      </c>
      <c r="O2811" t="s">
        <v>751</v>
      </c>
      <c r="P2811">
        <v>0</v>
      </c>
      <c r="Q2811">
        <v>0</v>
      </c>
      <c r="R2811">
        <v>0</v>
      </c>
      <c r="T2811" t="s">
        <v>1034</v>
      </c>
      <c r="U2811">
        <v>31</v>
      </c>
    </row>
    <row r="2812" spans="1:21" x14ac:dyDescent="0.3">
      <c r="A2812">
        <v>208</v>
      </c>
      <c r="B2812" t="s">
        <v>149</v>
      </c>
      <c r="C2812" t="s">
        <v>98</v>
      </c>
      <c r="D2812" t="s">
        <v>23</v>
      </c>
      <c r="E2812" t="s">
        <v>62</v>
      </c>
      <c r="F2812" s="107">
        <v>45991</v>
      </c>
      <c r="G2812">
        <v>1550</v>
      </c>
      <c r="H2812">
        <v>1126</v>
      </c>
      <c r="I2812" s="59">
        <v>1.3</v>
      </c>
      <c r="J2812" s="59">
        <v>1.376554174067496</v>
      </c>
      <c r="K2812" t="s">
        <v>150</v>
      </c>
      <c r="L2812" t="s">
        <v>150</v>
      </c>
      <c r="M2812">
        <v>2025</v>
      </c>
      <c r="N2812" t="s">
        <v>815</v>
      </c>
      <c r="O2812" t="s">
        <v>751</v>
      </c>
      <c r="P2812">
        <v>0</v>
      </c>
      <c r="Q2812">
        <v>0</v>
      </c>
      <c r="R2812">
        <v>0</v>
      </c>
      <c r="T2812" t="s">
        <v>1035</v>
      </c>
      <c r="U2812">
        <v>30</v>
      </c>
    </row>
    <row r="2813" spans="1:21" x14ac:dyDescent="0.3">
      <c r="A2813">
        <v>208</v>
      </c>
      <c r="B2813" t="s">
        <v>149</v>
      </c>
      <c r="C2813" t="s">
        <v>98</v>
      </c>
      <c r="D2813" t="s">
        <v>23</v>
      </c>
      <c r="E2813" t="s">
        <v>62</v>
      </c>
      <c r="F2813" s="107">
        <v>46022</v>
      </c>
      <c r="G2813">
        <v>1550</v>
      </c>
      <c r="H2813">
        <v>1059</v>
      </c>
      <c r="I2813" s="59">
        <v>1.3</v>
      </c>
      <c r="J2813" s="59">
        <v>1.463644948064212</v>
      </c>
      <c r="K2813" t="s">
        <v>150</v>
      </c>
      <c r="L2813" t="s">
        <v>150</v>
      </c>
      <c r="M2813">
        <v>2025</v>
      </c>
      <c r="N2813" t="s">
        <v>744</v>
      </c>
      <c r="O2813" t="s">
        <v>751</v>
      </c>
      <c r="P2813">
        <v>0</v>
      </c>
      <c r="Q2813">
        <v>0</v>
      </c>
      <c r="R2813">
        <v>0</v>
      </c>
      <c r="T2813" t="s">
        <v>1036</v>
      </c>
      <c r="U2813">
        <v>31</v>
      </c>
    </row>
    <row r="2814" spans="1:21" x14ac:dyDescent="0.3">
      <c r="A2814">
        <v>213</v>
      </c>
      <c r="B2814" t="s">
        <v>151</v>
      </c>
      <c r="C2814" t="s">
        <v>98</v>
      </c>
      <c r="D2814" t="s">
        <v>60</v>
      </c>
      <c r="E2814" t="s">
        <v>24</v>
      </c>
      <c r="F2814" s="107">
        <v>44286</v>
      </c>
      <c r="G2814">
        <v>90</v>
      </c>
      <c r="H2814">
        <v>0</v>
      </c>
      <c r="I2814" s="59">
        <v>0</v>
      </c>
      <c r="J2814" s="59">
        <v>0</v>
      </c>
      <c r="K2814" t="s">
        <v>25</v>
      </c>
      <c r="L2814" t="s">
        <v>25</v>
      </c>
      <c r="M2814">
        <v>2021</v>
      </c>
      <c r="N2814" t="s">
        <v>803</v>
      </c>
      <c r="O2814" t="s">
        <v>800</v>
      </c>
      <c r="P2814">
        <v>0</v>
      </c>
      <c r="Q2814">
        <v>0</v>
      </c>
      <c r="R2814">
        <v>0</v>
      </c>
      <c r="T2814" t="s">
        <v>1037</v>
      </c>
      <c r="U2814">
        <v>31</v>
      </c>
    </row>
    <row r="2815" spans="1:21" x14ac:dyDescent="0.3">
      <c r="A2815">
        <v>213</v>
      </c>
      <c r="B2815" t="s">
        <v>151</v>
      </c>
      <c r="C2815" t="s">
        <v>98</v>
      </c>
      <c r="D2815" t="s">
        <v>60</v>
      </c>
      <c r="E2815" t="s">
        <v>24</v>
      </c>
      <c r="F2815" s="107">
        <v>44377</v>
      </c>
      <c r="G2815">
        <v>90</v>
      </c>
      <c r="H2815">
        <v>0</v>
      </c>
      <c r="I2815" s="59">
        <v>0</v>
      </c>
      <c r="J2815" s="59">
        <v>0</v>
      </c>
      <c r="K2815" t="s">
        <v>25</v>
      </c>
      <c r="L2815" t="s">
        <v>25</v>
      </c>
      <c r="M2815">
        <v>2021</v>
      </c>
      <c r="N2815" t="s">
        <v>742</v>
      </c>
      <c r="O2815" t="s">
        <v>800</v>
      </c>
      <c r="P2815">
        <v>0</v>
      </c>
      <c r="Q2815">
        <v>0</v>
      </c>
      <c r="R2815">
        <v>0</v>
      </c>
      <c r="T2815" t="s">
        <v>1038</v>
      </c>
      <c r="U2815">
        <v>30</v>
      </c>
    </row>
    <row r="2816" spans="1:21" x14ac:dyDescent="0.3">
      <c r="A2816">
        <v>213</v>
      </c>
      <c r="B2816" t="s">
        <v>151</v>
      </c>
      <c r="C2816" t="s">
        <v>98</v>
      </c>
      <c r="D2816" t="s">
        <v>60</v>
      </c>
      <c r="E2816" t="s">
        <v>24</v>
      </c>
      <c r="F2816" s="107">
        <v>44469</v>
      </c>
      <c r="G2816">
        <v>90</v>
      </c>
      <c r="H2816">
        <v>0</v>
      </c>
      <c r="I2816" s="59">
        <v>0</v>
      </c>
      <c r="J2816" s="59">
        <v>0</v>
      </c>
      <c r="K2816" t="s">
        <v>25</v>
      </c>
      <c r="L2816" t="s">
        <v>25</v>
      </c>
      <c r="M2816">
        <v>2021</v>
      </c>
      <c r="N2816" t="s">
        <v>766</v>
      </c>
      <c r="O2816" t="s">
        <v>747</v>
      </c>
      <c r="P2816">
        <v>0</v>
      </c>
      <c r="Q2816">
        <v>0</v>
      </c>
      <c r="R2816">
        <v>0</v>
      </c>
      <c r="T2816" t="s">
        <v>1039</v>
      </c>
      <c r="U2816">
        <v>30</v>
      </c>
    </row>
    <row r="2817" spans="1:22" x14ac:dyDescent="0.3">
      <c r="A2817">
        <v>213</v>
      </c>
      <c r="B2817" t="s">
        <v>151</v>
      </c>
      <c r="C2817" t="s">
        <v>98</v>
      </c>
      <c r="D2817" t="s">
        <v>60</v>
      </c>
      <c r="E2817" t="s">
        <v>24</v>
      </c>
      <c r="F2817" s="107">
        <v>44561</v>
      </c>
      <c r="G2817">
        <v>90</v>
      </c>
      <c r="H2817">
        <v>0</v>
      </c>
      <c r="I2817" s="59">
        <v>0</v>
      </c>
      <c r="J2817" s="59">
        <v>0</v>
      </c>
      <c r="K2817" t="s">
        <v>25</v>
      </c>
      <c r="L2817" t="s">
        <v>25</v>
      </c>
      <c r="M2817">
        <v>2021</v>
      </c>
      <c r="N2817" t="s">
        <v>744</v>
      </c>
      <c r="O2817" t="s">
        <v>747</v>
      </c>
      <c r="P2817">
        <v>0</v>
      </c>
      <c r="Q2817">
        <v>0</v>
      </c>
      <c r="R2817">
        <v>0</v>
      </c>
      <c r="T2817" t="s">
        <v>1040</v>
      </c>
      <c r="U2817">
        <v>31</v>
      </c>
    </row>
    <row r="2818" spans="1:22" x14ac:dyDescent="0.3">
      <c r="A2818">
        <v>213</v>
      </c>
      <c r="B2818" t="s">
        <v>151</v>
      </c>
      <c r="C2818" t="s">
        <v>98</v>
      </c>
      <c r="D2818" t="s">
        <v>60</v>
      </c>
      <c r="E2818" t="s">
        <v>24</v>
      </c>
      <c r="F2818" s="107">
        <v>44620</v>
      </c>
      <c r="G2818">
        <v>90</v>
      </c>
      <c r="K2818" t="s">
        <v>25</v>
      </c>
      <c r="L2818" t="s">
        <v>128</v>
      </c>
      <c r="M2818">
        <v>2022</v>
      </c>
      <c r="N2818" t="s">
        <v>783</v>
      </c>
      <c r="O2818" t="s">
        <v>824</v>
      </c>
      <c r="P2818">
        <v>0</v>
      </c>
      <c r="Q2818">
        <v>0</v>
      </c>
      <c r="R2818">
        <v>0</v>
      </c>
      <c r="T2818" t="s">
        <v>1041</v>
      </c>
      <c r="U2818">
        <v>28</v>
      </c>
      <c r="V2818" t="s">
        <v>128</v>
      </c>
    </row>
    <row r="2819" spans="1:22" x14ac:dyDescent="0.3">
      <c r="A2819">
        <v>213</v>
      </c>
      <c r="B2819" t="s">
        <v>151</v>
      </c>
      <c r="C2819" t="s">
        <v>98</v>
      </c>
      <c r="D2819" t="s">
        <v>60</v>
      </c>
      <c r="E2819" t="s">
        <v>24</v>
      </c>
      <c r="F2819" s="107">
        <v>44651</v>
      </c>
      <c r="G2819">
        <v>90</v>
      </c>
      <c r="H2819">
        <v>0</v>
      </c>
      <c r="I2819" s="59">
        <v>0</v>
      </c>
      <c r="J2819" s="59">
        <v>0</v>
      </c>
      <c r="K2819" t="s">
        <v>25</v>
      </c>
      <c r="L2819" t="s">
        <v>25</v>
      </c>
      <c r="M2819">
        <v>2022</v>
      </c>
      <c r="N2819" t="s">
        <v>803</v>
      </c>
      <c r="O2819" t="s">
        <v>824</v>
      </c>
      <c r="P2819">
        <v>0</v>
      </c>
      <c r="Q2819">
        <v>0</v>
      </c>
      <c r="R2819">
        <v>0</v>
      </c>
      <c r="T2819" t="s">
        <v>1042</v>
      </c>
      <c r="U2819">
        <v>31</v>
      </c>
    </row>
    <row r="2820" spans="1:22" x14ac:dyDescent="0.3">
      <c r="A2820">
        <v>213</v>
      </c>
      <c r="B2820" t="s">
        <v>151</v>
      </c>
      <c r="C2820" t="s">
        <v>98</v>
      </c>
      <c r="D2820" t="s">
        <v>60</v>
      </c>
      <c r="E2820" t="s">
        <v>24</v>
      </c>
      <c r="F2820" s="107">
        <v>44681</v>
      </c>
      <c r="G2820">
        <v>90</v>
      </c>
      <c r="K2820" t="s">
        <v>25</v>
      </c>
      <c r="L2820" t="s">
        <v>128</v>
      </c>
      <c r="M2820">
        <v>2022</v>
      </c>
      <c r="N2820" t="s">
        <v>786</v>
      </c>
      <c r="O2820" t="s">
        <v>824</v>
      </c>
      <c r="P2820">
        <v>0</v>
      </c>
      <c r="Q2820">
        <v>0</v>
      </c>
      <c r="R2820">
        <v>0</v>
      </c>
      <c r="T2820" t="s">
        <v>1043</v>
      </c>
      <c r="U2820">
        <v>30</v>
      </c>
      <c r="V2820" t="s">
        <v>128</v>
      </c>
    </row>
    <row r="2821" spans="1:22" x14ac:dyDescent="0.3">
      <c r="A2821">
        <v>213</v>
      </c>
      <c r="B2821" t="s">
        <v>151</v>
      </c>
      <c r="C2821" t="s">
        <v>98</v>
      </c>
      <c r="D2821" t="s">
        <v>60</v>
      </c>
      <c r="E2821" t="s">
        <v>24</v>
      </c>
      <c r="F2821" s="107">
        <v>44742</v>
      </c>
      <c r="G2821">
        <v>90</v>
      </c>
      <c r="H2821">
        <v>0</v>
      </c>
      <c r="I2821" s="59">
        <v>0</v>
      </c>
      <c r="J2821" s="59">
        <v>0</v>
      </c>
      <c r="K2821" t="s">
        <v>25</v>
      </c>
      <c r="L2821" t="s">
        <v>25</v>
      </c>
      <c r="M2821">
        <v>2022</v>
      </c>
      <c r="N2821" t="s">
        <v>742</v>
      </c>
      <c r="O2821" t="s">
        <v>824</v>
      </c>
      <c r="P2821">
        <v>0</v>
      </c>
      <c r="Q2821">
        <v>0</v>
      </c>
      <c r="R2821">
        <v>0</v>
      </c>
      <c r="T2821" t="s">
        <v>1044</v>
      </c>
      <c r="U2821">
        <v>30</v>
      </c>
    </row>
    <row r="2822" spans="1:22" x14ac:dyDescent="0.3">
      <c r="A2822">
        <v>213</v>
      </c>
      <c r="B2822" t="s">
        <v>151</v>
      </c>
      <c r="C2822" t="s">
        <v>98</v>
      </c>
      <c r="D2822" t="s">
        <v>60</v>
      </c>
      <c r="E2822" t="s">
        <v>24</v>
      </c>
      <c r="F2822" s="107">
        <v>44804</v>
      </c>
      <c r="G2822">
        <v>90</v>
      </c>
      <c r="K2822" t="s">
        <v>25</v>
      </c>
      <c r="L2822" t="s">
        <v>128</v>
      </c>
      <c r="M2822">
        <v>2022</v>
      </c>
      <c r="N2822" t="s">
        <v>811</v>
      </c>
      <c r="O2822" t="s">
        <v>749</v>
      </c>
      <c r="P2822">
        <v>0</v>
      </c>
      <c r="Q2822">
        <v>0</v>
      </c>
      <c r="R2822">
        <v>0</v>
      </c>
      <c r="T2822" t="s">
        <v>1045</v>
      </c>
      <c r="U2822">
        <v>31</v>
      </c>
      <c r="V2822" t="s">
        <v>128</v>
      </c>
    </row>
    <row r="2823" spans="1:22" x14ac:dyDescent="0.3">
      <c r="A2823">
        <v>213</v>
      </c>
      <c r="B2823" t="s">
        <v>151</v>
      </c>
      <c r="C2823" t="s">
        <v>98</v>
      </c>
      <c r="D2823" t="s">
        <v>60</v>
      </c>
      <c r="E2823" t="s">
        <v>24</v>
      </c>
      <c r="F2823" s="107">
        <v>44834</v>
      </c>
      <c r="G2823">
        <v>90</v>
      </c>
      <c r="H2823">
        <v>0</v>
      </c>
      <c r="I2823" s="59">
        <v>0</v>
      </c>
      <c r="J2823" s="59">
        <v>0</v>
      </c>
      <c r="K2823" t="s">
        <v>25</v>
      </c>
      <c r="L2823" t="s">
        <v>25</v>
      </c>
      <c r="M2823">
        <v>2022</v>
      </c>
      <c r="N2823" t="s">
        <v>766</v>
      </c>
      <c r="O2823" t="s">
        <v>749</v>
      </c>
      <c r="P2823">
        <v>0</v>
      </c>
      <c r="Q2823">
        <v>0</v>
      </c>
      <c r="R2823">
        <v>0</v>
      </c>
      <c r="T2823" t="s">
        <v>1046</v>
      </c>
      <c r="U2823">
        <v>30</v>
      </c>
    </row>
    <row r="2824" spans="1:22" x14ac:dyDescent="0.3">
      <c r="A2824">
        <v>213</v>
      </c>
      <c r="B2824" t="s">
        <v>151</v>
      </c>
      <c r="C2824" t="s">
        <v>98</v>
      </c>
      <c r="D2824" t="s">
        <v>60</v>
      </c>
      <c r="E2824" t="s">
        <v>24</v>
      </c>
      <c r="F2824" s="107">
        <v>44926</v>
      </c>
      <c r="G2824">
        <v>90</v>
      </c>
      <c r="H2824">
        <v>0</v>
      </c>
      <c r="I2824" s="59">
        <v>0</v>
      </c>
      <c r="J2824" s="59">
        <v>0</v>
      </c>
      <c r="K2824" t="s">
        <v>25</v>
      </c>
      <c r="L2824" t="s">
        <v>25</v>
      </c>
      <c r="M2824">
        <v>2022</v>
      </c>
      <c r="N2824" t="s">
        <v>744</v>
      </c>
      <c r="O2824" t="s">
        <v>749</v>
      </c>
      <c r="P2824">
        <v>0</v>
      </c>
      <c r="Q2824">
        <v>0</v>
      </c>
      <c r="R2824">
        <v>0</v>
      </c>
      <c r="T2824" t="s">
        <v>1047</v>
      </c>
      <c r="U2824">
        <v>31</v>
      </c>
    </row>
    <row r="2825" spans="1:22" x14ac:dyDescent="0.3">
      <c r="A2825">
        <v>213</v>
      </c>
      <c r="B2825" t="s">
        <v>151</v>
      </c>
      <c r="C2825" t="s">
        <v>98</v>
      </c>
      <c r="D2825" t="s">
        <v>60</v>
      </c>
      <c r="E2825" t="s">
        <v>24</v>
      </c>
      <c r="F2825" s="107">
        <v>45291</v>
      </c>
      <c r="G2825">
        <v>90</v>
      </c>
      <c r="H2825">
        <v>100</v>
      </c>
      <c r="I2825" s="59">
        <v>1.1111111111111109</v>
      </c>
      <c r="J2825" s="59">
        <v>1.1111111111111109</v>
      </c>
      <c r="K2825" t="s">
        <v>25</v>
      </c>
      <c r="L2825" t="s">
        <v>25</v>
      </c>
      <c r="M2825">
        <v>2023</v>
      </c>
      <c r="N2825" t="s">
        <v>744</v>
      </c>
      <c r="O2825" t="s">
        <v>745</v>
      </c>
      <c r="P2825">
        <v>0</v>
      </c>
      <c r="Q2825">
        <v>0</v>
      </c>
      <c r="R2825">
        <v>0</v>
      </c>
      <c r="T2825" t="s">
        <v>1048</v>
      </c>
      <c r="U2825">
        <v>31</v>
      </c>
    </row>
    <row r="2826" spans="1:22" x14ac:dyDescent="0.3">
      <c r="A2826">
        <v>213</v>
      </c>
      <c r="B2826" t="s">
        <v>151</v>
      </c>
      <c r="C2826" t="s">
        <v>98</v>
      </c>
      <c r="D2826" t="s">
        <v>60</v>
      </c>
      <c r="E2826" t="s">
        <v>24</v>
      </c>
      <c r="F2826" s="107">
        <v>45747</v>
      </c>
      <c r="G2826">
        <v>90</v>
      </c>
      <c r="H2826">
        <v>100</v>
      </c>
      <c r="I2826" s="59">
        <v>1.1111111111111109</v>
      </c>
      <c r="J2826" s="59">
        <v>1.1111111111111109</v>
      </c>
      <c r="K2826" t="s">
        <v>25</v>
      </c>
      <c r="L2826" t="s">
        <v>25</v>
      </c>
      <c r="M2826">
        <v>2025</v>
      </c>
      <c r="N2826" t="s">
        <v>803</v>
      </c>
      <c r="O2826" t="s">
        <v>846</v>
      </c>
      <c r="P2826">
        <v>0</v>
      </c>
      <c r="Q2826">
        <v>0</v>
      </c>
      <c r="R2826">
        <v>0</v>
      </c>
      <c r="T2826" t="s">
        <v>1049</v>
      </c>
      <c r="U2826">
        <v>31</v>
      </c>
    </row>
    <row r="2827" spans="1:22" x14ac:dyDescent="0.3">
      <c r="A2827">
        <v>213</v>
      </c>
      <c r="B2827" t="s">
        <v>151</v>
      </c>
      <c r="C2827" t="s">
        <v>98</v>
      </c>
      <c r="D2827" t="s">
        <v>60</v>
      </c>
      <c r="E2827" t="s">
        <v>24</v>
      </c>
      <c r="F2827" s="107">
        <v>45838</v>
      </c>
      <c r="G2827">
        <v>90</v>
      </c>
      <c r="H2827">
        <v>94.63</v>
      </c>
      <c r="I2827" s="59">
        <v>1.051444444444444</v>
      </c>
      <c r="J2827" s="59">
        <v>1.051444444444444</v>
      </c>
      <c r="K2827" t="s">
        <v>25</v>
      </c>
      <c r="L2827" t="s">
        <v>25</v>
      </c>
      <c r="M2827">
        <v>2025</v>
      </c>
      <c r="N2827" t="s">
        <v>742</v>
      </c>
      <c r="O2827" t="s">
        <v>846</v>
      </c>
      <c r="P2827">
        <v>0</v>
      </c>
      <c r="Q2827">
        <v>0</v>
      </c>
      <c r="R2827">
        <v>0</v>
      </c>
      <c r="T2827" t="s">
        <v>1050</v>
      </c>
      <c r="U2827">
        <v>30</v>
      </c>
    </row>
    <row r="2828" spans="1:22" x14ac:dyDescent="0.3">
      <c r="A2828">
        <v>213</v>
      </c>
      <c r="B2828" t="s">
        <v>151</v>
      </c>
      <c r="C2828" t="s">
        <v>98</v>
      </c>
      <c r="D2828" t="s">
        <v>60</v>
      </c>
      <c r="E2828" t="s">
        <v>24</v>
      </c>
      <c r="F2828" s="107">
        <v>45930</v>
      </c>
      <c r="G2828">
        <v>90</v>
      </c>
      <c r="H2828">
        <v>100</v>
      </c>
      <c r="I2828" s="59">
        <v>1.1111111111111109</v>
      </c>
      <c r="J2828" s="59">
        <v>1.1111111111111109</v>
      </c>
      <c r="K2828" t="s">
        <v>25</v>
      </c>
      <c r="L2828" t="s">
        <v>25</v>
      </c>
      <c r="M2828">
        <v>2025</v>
      </c>
      <c r="N2828" t="s">
        <v>766</v>
      </c>
      <c r="O2828" t="s">
        <v>751</v>
      </c>
      <c r="P2828">
        <v>0</v>
      </c>
      <c r="Q2828">
        <v>0</v>
      </c>
      <c r="R2828">
        <v>0</v>
      </c>
      <c r="T2828" t="s">
        <v>1051</v>
      </c>
      <c r="U2828">
        <v>30</v>
      </c>
    </row>
    <row r="2829" spans="1:22" x14ac:dyDescent="0.3">
      <c r="A2829">
        <v>213</v>
      </c>
      <c r="B2829" t="s">
        <v>151</v>
      </c>
      <c r="C2829" t="s">
        <v>98</v>
      </c>
      <c r="D2829" t="s">
        <v>60</v>
      </c>
      <c r="E2829" t="s">
        <v>24</v>
      </c>
      <c r="F2829" s="107">
        <v>46022</v>
      </c>
      <c r="G2829">
        <v>90</v>
      </c>
      <c r="H2829">
        <v>100</v>
      </c>
      <c r="I2829" s="59">
        <v>1.1111111111111109</v>
      </c>
      <c r="J2829" s="59">
        <v>1.1111111111111109</v>
      </c>
      <c r="K2829" t="s">
        <v>25</v>
      </c>
      <c r="L2829" t="s">
        <v>25</v>
      </c>
      <c r="M2829">
        <v>2025</v>
      </c>
      <c r="N2829" t="s">
        <v>744</v>
      </c>
      <c r="O2829" t="s">
        <v>751</v>
      </c>
      <c r="P2829">
        <v>0</v>
      </c>
      <c r="Q2829">
        <v>0</v>
      </c>
      <c r="R2829">
        <v>0</v>
      </c>
      <c r="T2829" t="s">
        <v>1052</v>
      </c>
      <c r="U2829">
        <v>31</v>
      </c>
    </row>
    <row r="2830" spans="1:22" x14ac:dyDescent="0.3">
      <c r="A2830">
        <v>214</v>
      </c>
      <c r="B2830" t="s">
        <v>152</v>
      </c>
      <c r="C2830" t="s">
        <v>98</v>
      </c>
      <c r="D2830" t="s">
        <v>23</v>
      </c>
      <c r="E2830" t="s">
        <v>62</v>
      </c>
      <c r="F2830" s="107">
        <v>44227</v>
      </c>
      <c r="G2830">
        <v>7500</v>
      </c>
      <c r="H2830">
        <v>0</v>
      </c>
      <c r="K2830" t="s">
        <v>153</v>
      </c>
      <c r="L2830" t="s">
        <v>153</v>
      </c>
      <c r="M2830">
        <v>2021</v>
      </c>
      <c r="N2830" t="s">
        <v>799</v>
      </c>
      <c r="O2830" t="s">
        <v>800</v>
      </c>
      <c r="P2830">
        <v>0</v>
      </c>
      <c r="Q2830">
        <v>0</v>
      </c>
      <c r="R2830">
        <v>0</v>
      </c>
      <c r="T2830" t="s">
        <v>1053</v>
      </c>
      <c r="U2830">
        <v>31</v>
      </c>
    </row>
    <row r="2831" spans="1:22" x14ac:dyDescent="0.3">
      <c r="A2831">
        <v>214</v>
      </c>
      <c r="B2831" t="s">
        <v>152</v>
      </c>
      <c r="C2831" t="s">
        <v>98</v>
      </c>
      <c r="D2831" t="s">
        <v>23</v>
      </c>
      <c r="E2831" t="s">
        <v>62</v>
      </c>
      <c r="F2831" s="107">
        <v>44255</v>
      </c>
      <c r="G2831">
        <v>7500</v>
      </c>
      <c r="H2831">
        <v>0</v>
      </c>
      <c r="K2831" t="s">
        <v>153</v>
      </c>
      <c r="L2831" t="s">
        <v>153</v>
      </c>
      <c r="M2831">
        <v>2021</v>
      </c>
      <c r="N2831" t="s">
        <v>783</v>
      </c>
      <c r="O2831" t="s">
        <v>800</v>
      </c>
      <c r="P2831">
        <v>0</v>
      </c>
      <c r="Q2831">
        <v>0</v>
      </c>
      <c r="R2831">
        <v>0</v>
      </c>
      <c r="T2831" t="s">
        <v>1054</v>
      </c>
      <c r="U2831">
        <v>28</v>
      </c>
    </row>
    <row r="2832" spans="1:22" x14ac:dyDescent="0.3">
      <c r="A2832">
        <v>214</v>
      </c>
      <c r="B2832" t="s">
        <v>152</v>
      </c>
      <c r="C2832" t="s">
        <v>98</v>
      </c>
      <c r="D2832" t="s">
        <v>23</v>
      </c>
      <c r="E2832" t="s">
        <v>62</v>
      </c>
      <c r="F2832" s="107">
        <v>44286</v>
      </c>
      <c r="G2832">
        <v>7500</v>
      </c>
      <c r="H2832">
        <v>0</v>
      </c>
      <c r="K2832" t="s">
        <v>153</v>
      </c>
      <c r="L2832" t="s">
        <v>153</v>
      </c>
      <c r="M2832">
        <v>2021</v>
      </c>
      <c r="N2832" t="s">
        <v>803</v>
      </c>
      <c r="O2832" t="s">
        <v>800</v>
      </c>
      <c r="P2832">
        <v>0</v>
      </c>
      <c r="Q2832">
        <v>0</v>
      </c>
      <c r="R2832">
        <v>0</v>
      </c>
      <c r="T2832" t="s">
        <v>1055</v>
      </c>
      <c r="U2832">
        <v>31</v>
      </c>
    </row>
    <row r="2833" spans="1:21" x14ac:dyDescent="0.3">
      <c r="A2833">
        <v>214</v>
      </c>
      <c r="B2833" t="s">
        <v>152</v>
      </c>
      <c r="C2833" t="s">
        <v>98</v>
      </c>
      <c r="D2833" t="s">
        <v>23</v>
      </c>
      <c r="E2833" t="s">
        <v>62</v>
      </c>
      <c r="F2833" s="107">
        <v>44316</v>
      </c>
      <c r="G2833">
        <v>7500</v>
      </c>
      <c r="H2833">
        <v>0</v>
      </c>
      <c r="K2833" t="s">
        <v>153</v>
      </c>
      <c r="L2833" t="s">
        <v>153</v>
      </c>
      <c r="M2833">
        <v>2021</v>
      </c>
      <c r="N2833" t="s">
        <v>786</v>
      </c>
      <c r="O2833" t="s">
        <v>800</v>
      </c>
      <c r="P2833">
        <v>0</v>
      </c>
      <c r="Q2833">
        <v>0</v>
      </c>
      <c r="R2833">
        <v>0</v>
      </c>
      <c r="T2833" t="s">
        <v>1056</v>
      </c>
      <c r="U2833">
        <v>30</v>
      </c>
    </row>
    <row r="2834" spans="1:21" x14ac:dyDescent="0.3">
      <c r="A2834">
        <v>214</v>
      </c>
      <c r="B2834" t="s">
        <v>152</v>
      </c>
      <c r="C2834" t="s">
        <v>98</v>
      </c>
      <c r="D2834" t="s">
        <v>23</v>
      </c>
      <c r="E2834" t="s">
        <v>62</v>
      </c>
      <c r="F2834" s="107">
        <v>44347</v>
      </c>
      <c r="G2834">
        <v>7500</v>
      </c>
      <c r="H2834">
        <v>0</v>
      </c>
      <c r="K2834" t="s">
        <v>153</v>
      </c>
      <c r="L2834" t="s">
        <v>153</v>
      </c>
      <c r="M2834">
        <v>2021</v>
      </c>
      <c r="N2834" t="s">
        <v>806</v>
      </c>
      <c r="O2834" t="s">
        <v>800</v>
      </c>
      <c r="P2834">
        <v>0</v>
      </c>
      <c r="Q2834">
        <v>0</v>
      </c>
      <c r="R2834">
        <v>0</v>
      </c>
      <c r="T2834" t="s">
        <v>1057</v>
      </c>
      <c r="U2834">
        <v>31</v>
      </c>
    </row>
    <row r="2835" spans="1:21" x14ac:dyDescent="0.3">
      <c r="A2835">
        <v>214</v>
      </c>
      <c r="B2835" t="s">
        <v>152</v>
      </c>
      <c r="C2835" t="s">
        <v>98</v>
      </c>
      <c r="D2835" t="s">
        <v>23</v>
      </c>
      <c r="E2835" t="s">
        <v>62</v>
      </c>
      <c r="F2835" s="107">
        <v>44408</v>
      </c>
      <c r="G2835">
        <v>7500</v>
      </c>
      <c r="H2835">
        <v>0</v>
      </c>
      <c r="K2835" t="s">
        <v>153</v>
      </c>
      <c r="L2835" t="s">
        <v>153</v>
      </c>
      <c r="M2835">
        <v>2021</v>
      </c>
      <c r="N2835" t="s">
        <v>809</v>
      </c>
      <c r="O2835" t="s">
        <v>747</v>
      </c>
      <c r="P2835">
        <v>0</v>
      </c>
      <c r="Q2835">
        <v>0</v>
      </c>
      <c r="R2835">
        <v>0</v>
      </c>
      <c r="T2835" t="s">
        <v>1058</v>
      </c>
      <c r="U2835">
        <v>31</v>
      </c>
    </row>
    <row r="2836" spans="1:21" x14ac:dyDescent="0.3">
      <c r="A2836">
        <v>214</v>
      </c>
      <c r="B2836" t="s">
        <v>152</v>
      </c>
      <c r="C2836" t="s">
        <v>98</v>
      </c>
      <c r="D2836" t="s">
        <v>23</v>
      </c>
      <c r="E2836" t="s">
        <v>62</v>
      </c>
      <c r="F2836" s="107">
        <v>44439</v>
      </c>
      <c r="G2836">
        <v>7500</v>
      </c>
      <c r="H2836">
        <v>0</v>
      </c>
      <c r="K2836" t="s">
        <v>153</v>
      </c>
      <c r="L2836" t="s">
        <v>153</v>
      </c>
      <c r="M2836">
        <v>2021</v>
      </c>
      <c r="N2836" t="s">
        <v>811</v>
      </c>
      <c r="O2836" t="s">
        <v>747</v>
      </c>
      <c r="P2836">
        <v>0</v>
      </c>
      <c r="Q2836">
        <v>0</v>
      </c>
      <c r="R2836">
        <v>0</v>
      </c>
      <c r="T2836" t="s">
        <v>1059</v>
      </c>
      <c r="U2836">
        <v>31</v>
      </c>
    </row>
    <row r="2837" spans="1:21" x14ac:dyDescent="0.3">
      <c r="A2837">
        <v>214</v>
      </c>
      <c r="B2837" t="s">
        <v>152</v>
      </c>
      <c r="C2837" t="s">
        <v>98</v>
      </c>
      <c r="D2837" t="s">
        <v>23</v>
      </c>
      <c r="E2837" t="s">
        <v>62</v>
      </c>
      <c r="F2837" s="107">
        <v>44469</v>
      </c>
      <c r="G2837">
        <v>7500</v>
      </c>
      <c r="H2837">
        <v>0</v>
      </c>
      <c r="K2837" t="s">
        <v>153</v>
      </c>
      <c r="L2837" t="s">
        <v>153</v>
      </c>
      <c r="M2837">
        <v>2021</v>
      </c>
      <c r="N2837" t="s">
        <v>766</v>
      </c>
      <c r="O2837" t="s">
        <v>747</v>
      </c>
      <c r="P2837">
        <v>0</v>
      </c>
      <c r="Q2837">
        <v>0</v>
      </c>
      <c r="R2837">
        <v>0</v>
      </c>
      <c r="T2837" t="s">
        <v>1060</v>
      </c>
      <c r="U2837">
        <v>30</v>
      </c>
    </row>
    <row r="2838" spans="1:21" x14ac:dyDescent="0.3">
      <c r="A2838">
        <v>214</v>
      </c>
      <c r="B2838" t="s">
        <v>152</v>
      </c>
      <c r="C2838" t="s">
        <v>98</v>
      </c>
      <c r="D2838" t="s">
        <v>23</v>
      </c>
      <c r="E2838" t="s">
        <v>62</v>
      </c>
      <c r="F2838" s="107">
        <v>44500</v>
      </c>
      <c r="G2838">
        <v>7500</v>
      </c>
      <c r="H2838">
        <v>0</v>
      </c>
      <c r="K2838" t="s">
        <v>153</v>
      </c>
      <c r="L2838" t="s">
        <v>153</v>
      </c>
      <c r="M2838">
        <v>2021</v>
      </c>
      <c r="N2838" t="s">
        <v>760</v>
      </c>
      <c r="O2838" t="s">
        <v>747</v>
      </c>
      <c r="P2838">
        <v>0</v>
      </c>
      <c r="Q2838">
        <v>0</v>
      </c>
      <c r="R2838">
        <v>0</v>
      </c>
      <c r="T2838" t="s">
        <v>1061</v>
      </c>
      <c r="U2838">
        <v>31</v>
      </c>
    </row>
    <row r="2839" spans="1:21" x14ac:dyDescent="0.3">
      <c r="A2839">
        <v>214</v>
      </c>
      <c r="B2839" t="s">
        <v>152</v>
      </c>
      <c r="C2839" t="s">
        <v>98</v>
      </c>
      <c r="D2839" t="s">
        <v>23</v>
      </c>
      <c r="E2839" t="s">
        <v>62</v>
      </c>
      <c r="F2839" s="107">
        <v>44530</v>
      </c>
      <c r="G2839">
        <v>7500</v>
      </c>
      <c r="H2839">
        <v>0</v>
      </c>
      <c r="K2839" t="s">
        <v>153</v>
      </c>
      <c r="L2839" t="s">
        <v>153</v>
      </c>
      <c r="M2839">
        <v>2021</v>
      </c>
      <c r="N2839" t="s">
        <v>815</v>
      </c>
      <c r="O2839" t="s">
        <v>747</v>
      </c>
      <c r="P2839">
        <v>0</v>
      </c>
      <c r="Q2839">
        <v>0</v>
      </c>
      <c r="R2839">
        <v>0</v>
      </c>
      <c r="T2839" t="s">
        <v>1062</v>
      </c>
      <c r="U2839">
        <v>30</v>
      </c>
    </row>
    <row r="2840" spans="1:21" x14ac:dyDescent="0.3">
      <c r="A2840">
        <v>214</v>
      </c>
      <c r="B2840" t="s">
        <v>152</v>
      </c>
      <c r="C2840" t="s">
        <v>98</v>
      </c>
      <c r="D2840" t="s">
        <v>23</v>
      </c>
      <c r="E2840" t="s">
        <v>62</v>
      </c>
      <c r="F2840" s="107">
        <v>44561</v>
      </c>
      <c r="G2840">
        <v>7500</v>
      </c>
      <c r="H2840">
        <v>0</v>
      </c>
      <c r="K2840" t="s">
        <v>153</v>
      </c>
      <c r="L2840" t="s">
        <v>153</v>
      </c>
      <c r="M2840">
        <v>2021</v>
      </c>
      <c r="N2840" t="s">
        <v>744</v>
      </c>
      <c r="O2840" t="s">
        <v>747</v>
      </c>
      <c r="P2840">
        <v>0</v>
      </c>
      <c r="Q2840">
        <v>0</v>
      </c>
      <c r="R2840">
        <v>0</v>
      </c>
      <c r="T2840" t="s">
        <v>1063</v>
      </c>
      <c r="U2840">
        <v>31</v>
      </c>
    </row>
    <row r="2841" spans="1:21" x14ac:dyDescent="0.3">
      <c r="A2841">
        <v>214</v>
      </c>
      <c r="B2841" t="s">
        <v>152</v>
      </c>
      <c r="C2841" t="s">
        <v>98</v>
      </c>
      <c r="D2841" t="s">
        <v>23</v>
      </c>
      <c r="E2841" t="s">
        <v>62</v>
      </c>
      <c r="F2841" s="107">
        <v>44592</v>
      </c>
      <c r="G2841">
        <v>7500</v>
      </c>
      <c r="H2841">
        <v>0</v>
      </c>
      <c r="K2841" t="s">
        <v>153</v>
      </c>
      <c r="L2841" t="s">
        <v>153</v>
      </c>
      <c r="M2841">
        <v>2022</v>
      </c>
      <c r="N2841" t="s">
        <v>799</v>
      </c>
      <c r="O2841" t="s">
        <v>824</v>
      </c>
      <c r="P2841">
        <v>0</v>
      </c>
      <c r="Q2841">
        <v>0</v>
      </c>
      <c r="R2841">
        <v>0</v>
      </c>
      <c r="T2841" t="s">
        <v>1064</v>
      </c>
      <c r="U2841">
        <v>31</v>
      </c>
    </row>
    <row r="2842" spans="1:21" x14ac:dyDescent="0.3">
      <c r="A2842">
        <v>214</v>
      </c>
      <c r="B2842" t="s">
        <v>152</v>
      </c>
      <c r="C2842" t="s">
        <v>98</v>
      </c>
      <c r="D2842" t="s">
        <v>23</v>
      </c>
      <c r="E2842" t="s">
        <v>62</v>
      </c>
      <c r="F2842" s="107">
        <v>44620</v>
      </c>
      <c r="G2842">
        <v>7500</v>
      </c>
      <c r="H2842">
        <v>0</v>
      </c>
      <c r="K2842" t="s">
        <v>153</v>
      </c>
      <c r="L2842" t="s">
        <v>153</v>
      </c>
      <c r="M2842">
        <v>2022</v>
      </c>
      <c r="N2842" t="s">
        <v>783</v>
      </c>
      <c r="O2842" t="s">
        <v>824</v>
      </c>
      <c r="P2842">
        <v>0</v>
      </c>
      <c r="Q2842">
        <v>0</v>
      </c>
      <c r="R2842">
        <v>0</v>
      </c>
      <c r="T2842" t="s">
        <v>1065</v>
      </c>
      <c r="U2842">
        <v>28</v>
      </c>
    </row>
    <row r="2843" spans="1:21" x14ac:dyDescent="0.3">
      <c r="A2843">
        <v>214</v>
      </c>
      <c r="B2843" t="s">
        <v>152</v>
      </c>
      <c r="C2843" t="s">
        <v>98</v>
      </c>
      <c r="D2843" t="s">
        <v>23</v>
      </c>
      <c r="E2843" t="s">
        <v>62</v>
      </c>
      <c r="F2843" s="107">
        <v>44651</v>
      </c>
      <c r="G2843">
        <v>7500</v>
      </c>
      <c r="H2843">
        <v>0</v>
      </c>
      <c r="K2843" t="s">
        <v>153</v>
      </c>
      <c r="L2843" t="s">
        <v>153</v>
      </c>
      <c r="M2843">
        <v>2022</v>
      </c>
      <c r="N2843" t="s">
        <v>803</v>
      </c>
      <c r="O2843" t="s">
        <v>824</v>
      </c>
      <c r="P2843">
        <v>0</v>
      </c>
      <c r="Q2843">
        <v>0</v>
      </c>
      <c r="R2843">
        <v>0</v>
      </c>
      <c r="T2843" t="s">
        <v>1066</v>
      </c>
      <c r="U2843">
        <v>31</v>
      </c>
    </row>
    <row r="2844" spans="1:21" x14ac:dyDescent="0.3">
      <c r="A2844">
        <v>214</v>
      </c>
      <c r="B2844" t="s">
        <v>152</v>
      </c>
      <c r="C2844" t="s">
        <v>98</v>
      </c>
      <c r="D2844" t="s">
        <v>23</v>
      </c>
      <c r="E2844" t="s">
        <v>62</v>
      </c>
      <c r="F2844" s="107">
        <v>44681</v>
      </c>
      <c r="G2844">
        <v>7500</v>
      </c>
      <c r="H2844">
        <v>0</v>
      </c>
      <c r="K2844" t="s">
        <v>153</v>
      </c>
      <c r="L2844" t="s">
        <v>153</v>
      </c>
      <c r="M2844">
        <v>2022</v>
      </c>
      <c r="N2844" t="s">
        <v>786</v>
      </c>
      <c r="O2844" t="s">
        <v>824</v>
      </c>
      <c r="P2844">
        <v>0</v>
      </c>
      <c r="Q2844">
        <v>0</v>
      </c>
      <c r="R2844">
        <v>0</v>
      </c>
      <c r="T2844" t="s">
        <v>1067</v>
      </c>
      <c r="U2844">
        <v>30</v>
      </c>
    </row>
    <row r="2845" spans="1:21" x14ac:dyDescent="0.3">
      <c r="A2845">
        <v>214</v>
      </c>
      <c r="B2845" t="s">
        <v>152</v>
      </c>
      <c r="C2845" t="s">
        <v>98</v>
      </c>
      <c r="D2845" t="s">
        <v>23</v>
      </c>
      <c r="E2845" t="s">
        <v>62</v>
      </c>
      <c r="F2845" s="107">
        <v>44712</v>
      </c>
      <c r="G2845">
        <v>7500</v>
      </c>
      <c r="H2845">
        <v>0</v>
      </c>
      <c r="K2845" t="s">
        <v>153</v>
      </c>
      <c r="L2845" t="s">
        <v>153</v>
      </c>
      <c r="M2845">
        <v>2022</v>
      </c>
      <c r="N2845" t="s">
        <v>806</v>
      </c>
      <c r="O2845" t="s">
        <v>824</v>
      </c>
      <c r="P2845">
        <v>0</v>
      </c>
      <c r="Q2845">
        <v>0</v>
      </c>
      <c r="R2845">
        <v>0</v>
      </c>
      <c r="T2845" t="s">
        <v>1068</v>
      </c>
      <c r="U2845">
        <v>31</v>
      </c>
    </row>
    <row r="2846" spans="1:21" x14ac:dyDescent="0.3">
      <c r="A2846">
        <v>214</v>
      </c>
      <c r="B2846" t="s">
        <v>152</v>
      </c>
      <c r="C2846" t="s">
        <v>98</v>
      </c>
      <c r="D2846" t="s">
        <v>23</v>
      </c>
      <c r="E2846" t="s">
        <v>62</v>
      </c>
      <c r="F2846" s="107">
        <v>44742</v>
      </c>
      <c r="G2846">
        <v>7500</v>
      </c>
      <c r="H2846">
        <v>0</v>
      </c>
      <c r="K2846" t="s">
        <v>153</v>
      </c>
      <c r="L2846" t="s">
        <v>153</v>
      </c>
      <c r="M2846">
        <v>2022</v>
      </c>
      <c r="N2846" t="s">
        <v>742</v>
      </c>
      <c r="O2846" t="s">
        <v>824</v>
      </c>
      <c r="P2846">
        <v>0</v>
      </c>
      <c r="Q2846">
        <v>0</v>
      </c>
      <c r="R2846">
        <v>0</v>
      </c>
      <c r="T2846" t="s">
        <v>1069</v>
      </c>
      <c r="U2846">
        <v>30</v>
      </c>
    </row>
    <row r="2847" spans="1:21" x14ac:dyDescent="0.3">
      <c r="A2847">
        <v>214</v>
      </c>
      <c r="B2847" t="s">
        <v>152</v>
      </c>
      <c r="C2847" t="s">
        <v>98</v>
      </c>
      <c r="D2847" t="s">
        <v>23</v>
      </c>
      <c r="E2847" t="s">
        <v>62</v>
      </c>
      <c r="F2847" s="107">
        <v>44773</v>
      </c>
      <c r="G2847">
        <v>7500</v>
      </c>
      <c r="H2847">
        <v>0</v>
      </c>
      <c r="K2847" t="s">
        <v>153</v>
      </c>
      <c r="L2847" t="s">
        <v>153</v>
      </c>
      <c r="M2847">
        <v>2022</v>
      </c>
      <c r="N2847" t="s">
        <v>809</v>
      </c>
      <c r="O2847" t="s">
        <v>749</v>
      </c>
      <c r="P2847">
        <v>0</v>
      </c>
      <c r="Q2847">
        <v>0</v>
      </c>
      <c r="R2847">
        <v>0</v>
      </c>
      <c r="T2847" t="s">
        <v>1070</v>
      </c>
      <c r="U2847">
        <v>31</v>
      </c>
    </row>
    <row r="2848" spans="1:21" x14ac:dyDescent="0.3">
      <c r="A2848">
        <v>214</v>
      </c>
      <c r="B2848" t="s">
        <v>152</v>
      </c>
      <c r="C2848" t="s">
        <v>98</v>
      </c>
      <c r="D2848" t="s">
        <v>23</v>
      </c>
      <c r="E2848" t="s">
        <v>62</v>
      </c>
      <c r="F2848" s="107">
        <v>44804</v>
      </c>
      <c r="G2848">
        <v>7500</v>
      </c>
      <c r="H2848">
        <v>0</v>
      </c>
      <c r="K2848" t="s">
        <v>153</v>
      </c>
      <c r="L2848" t="s">
        <v>153</v>
      </c>
      <c r="M2848">
        <v>2022</v>
      </c>
      <c r="N2848" t="s">
        <v>811</v>
      </c>
      <c r="O2848" t="s">
        <v>749</v>
      </c>
      <c r="P2848">
        <v>0</v>
      </c>
      <c r="Q2848">
        <v>0</v>
      </c>
      <c r="R2848">
        <v>0</v>
      </c>
      <c r="T2848" t="s">
        <v>1071</v>
      </c>
      <c r="U2848">
        <v>31</v>
      </c>
    </row>
    <row r="2849" spans="1:22" x14ac:dyDescent="0.3">
      <c r="A2849">
        <v>214</v>
      </c>
      <c r="B2849" t="s">
        <v>152</v>
      </c>
      <c r="C2849" t="s">
        <v>98</v>
      </c>
      <c r="D2849" t="s">
        <v>23</v>
      </c>
      <c r="E2849" t="s">
        <v>62</v>
      </c>
      <c r="F2849" s="107">
        <v>44834</v>
      </c>
      <c r="G2849">
        <v>7500</v>
      </c>
      <c r="H2849">
        <v>0</v>
      </c>
      <c r="K2849" t="s">
        <v>153</v>
      </c>
      <c r="L2849" t="s">
        <v>153</v>
      </c>
      <c r="M2849">
        <v>2022</v>
      </c>
      <c r="N2849" t="s">
        <v>766</v>
      </c>
      <c r="O2849" t="s">
        <v>749</v>
      </c>
      <c r="P2849">
        <v>0</v>
      </c>
      <c r="Q2849">
        <v>0</v>
      </c>
      <c r="R2849">
        <v>0</v>
      </c>
      <c r="T2849" t="s">
        <v>1072</v>
      </c>
      <c r="U2849">
        <v>30</v>
      </c>
    </row>
    <row r="2850" spans="1:22" x14ac:dyDescent="0.3">
      <c r="A2850">
        <v>214</v>
      </c>
      <c r="B2850" t="s">
        <v>152</v>
      </c>
      <c r="C2850" t="s">
        <v>98</v>
      </c>
      <c r="D2850" t="s">
        <v>23</v>
      </c>
      <c r="E2850" t="s">
        <v>62</v>
      </c>
      <c r="F2850" s="107">
        <v>44865</v>
      </c>
      <c r="G2850">
        <v>7500</v>
      </c>
      <c r="H2850">
        <v>0</v>
      </c>
      <c r="K2850" t="s">
        <v>153</v>
      </c>
      <c r="L2850" t="s">
        <v>153</v>
      </c>
      <c r="M2850">
        <v>2022</v>
      </c>
      <c r="N2850" t="s">
        <v>760</v>
      </c>
      <c r="O2850" t="s">
        <v>749</v>
      </c>
      <c r="P2850">
        <v>0</v>
      </c>
      <c r="Q2850">
        <v>0</v>
      </c>
      <c r="R2850">
        <v>0</v>
      </c>
      <c r="T2850" t="s">
        <v>1073</v>
      </c>
      <c r="U2850">
        <v>31</v>
      </c>
    </row>
    <row r="2851" spans="1:22" x14ac:dyDescent="0.3">
      <c r="A2851">
        <v>214</v>
      </c>
      <c r="B2851" t="s">
        <v>152</v>
      </c>
      <c r="C2851" t="s">
        <v>98</v>
      </c>
      <c r="D2851" t="s">
        <v>23</v>
      </c>
      <c r="E2851" t="s">
        <v>62</v>
      </c>
      <c r="F2851" s="107">
        <v>44895</v>
      </c>
      <c r="G2851">
        <v>7500</v>
      </c>
      <c r="H2851">
        <v>0</v>
      </c>
      <c r="K2851" t="s">
        <v>153</v>
      </c>
      <c r="L2851" t="s">
        <v>153</v>
      </c>
      <c r="M2851">
        <v>2022</v>
      </c>
      <c r="N2851" t="s">
        <v>815</v>
      </c>
      <c r="O2851" t="s">
        <v>749</v>
      </c>
      <c r="P2851">
        <v>0</v>
      </c>
      <c r="Q2851">
        <v>0</v>
      </c>
      <c r="R2851">
        <v>0</v>
      </c>
      <c r="T2851" t="s">
        <v>1074</v>
      </c>
      <c r="U2851">
        <v>30</v>
      </c>
    </row>
    <row r="2852" spans="1:22" x14ac:dyDescent="0.3">
      <c r="A2852">
        <v>214</v>
      </c>
      <c r="B2852" t="s">
        <v>152</v>
      </c>
      <c r="C2852" t="s">
        <v>98</v>
      </c>
      <c r="D2852" t="s">
        <v>23</v>
      </c>
      <c r="E2852" t="s">
        <v>62</v>
      </c>
      <c r="F2852" s="107">
        <v>44926</v>
      </c>
      <c r="G2852">
        <v>7500</v>
      </c>
      <c r="H2852">
        <v>0</v>
      </c>
      <c r="K2852" t="s">
        <v>153</v>
      </c>
      <c r="L2852" t="s">
        <v>153</v>
      </c>
      <c r="M2852">
        <v>2022</v>
      </c>
      <c r="N2852" t="s">
        <v>744</v>
      </c>
      <c r="O2852" t="s">
        <v>749</v>
      </c>
      <c r="P2852">
        <v>0</v>
      </c>
      <c r="Q2852">
        <v>0</v>
      </c>
      <c r="R2852">
        <v>0</v>
      </c>
      <c r="T2852" t="s">
        <v>1075</v>
      </c>
      <c r="U2852">
        <v>31</v>
      </c>
    </row>
    <row r="2853" spans="1:22" x14ac:dyDescent="0.3">
      <c r="A2853">
        <v>214</v>
      </c>
      <c r="B2853" t="s">
        <v>152</v>
      </c>
      <c r="C2853" t="s">
        <v>98</v>
      </c>
      <c r="D2853" t="s">
        <v>23</v>
      </c>
      <c r="E2853" t="s">
        <v>62</v>
      </c>
      <c r="F2853" s="107">
        <v>45869</v>
      </c>
      <c r="G2853">
        <v>7500</v>
      </c>
      <c r="H2853">
        <v>2456.83</v>
      </c>
      <c r="I2853" s="59">
        <v>1.3</v>
      </c>
      <c r="J2853" s="59">
        <v>3.0527142700146119</v>
      </c>
      <c r="K2853" t="s">
        <v>153</v>
      </c>
      <c r="L2853" t="s">
        <v>153</v>
      </c>
      <c r="M2853">
        <v>2025</v>
      </c>
      <c r="N2853" t="s">
        <v>809</v>
      </c>
      <c r="O2853" t="s">
        <v>751</v>
      </c>
      <c r="P2853">
        <v>0</v>
      </c>
      <c r="Q2853">
        <v>0</v>
      </c>
      <c r="R2853">
        <v>0</v>
      </c>
      <c r="T2853" t="s">
        <v>1076</v>
      </c>
      <c r="U2853">
        <v>31</v>
      </c>
    </row>
    <row r="2854" spans="1:22" x14ac:dyDescent="0.3">
      <c r="A2854">
        <v>214</v>
      </c>
      <c r="B2854" t="s">
        <v>152</v>
      </c>
      <c r="C2854" t="s">
        <v>98</v>
      </c>
      <c r="D2854" t="s">
        <v>23</v>
      </c>
      <c r="E2854" t="s">
        <v>62</v>
      </c>
      <c r="F2854" s="107">
        <v>45900</v>
      </c>
      <c r="G2854">
        <v>7500</v>
      </c>
      <c r="H2854">
        <v>5120.88</v>
      </c>
      <c r="I2854" s="59">
        <v>1.3</v>
      </c>
      <c r="J2854" s="59">
        <v>1.464592023246005</v>
      </c>
      <c r="K2854" t="s">
        <v>153</v>
      </c>
      <c r="L2854" t="s">
        <v>153</v>
      </c>
      <c r="M2854">
        <v>2025</v>
      </c>
      <c r="N2854" t="s">
        <v>811</v>
      </c>
      <c r="O2854" t="s">
        <v>751</v>
      </c>
      <c r="P2854">
        <v>0</v>
      </c>
      <c r="Q2854">
        <v>0</v>
      </c>
      <c r="R2854">
        <v>0</v>
      </c>
      <c r="T2854" t="s">
        <v>1077</v>
      </c>
      <c r="U2854">
        <v>31</v>
      </c>
    </row>
    <row r="2855" spans="1:22" x14ac:dyDescent="0.3">
      <c r="A2855">
        <v>214</v>
      </c>
      <c r="B2855" t="s">
        <v>152</v>
      </c>
      <c r="C2855" t="s">
        <v>98</v>
      </c>
      <c r="D2855" t="s">
        <v>23</v>
      </c>
      <c r="E2855" t="s">
        <v>62</v>
      </c>
      <c r="F2855" s="107">
        <v>45930</v>
      </c>
      <c r="G2855">
        <v>7500</v>
      </c>
      <c r="H2855">
        <v>5321.59</v>
      </c>
      <c r="I2855" s="59">
        <v>1.3</v>
      </c>
      <c r="J2855" s="59">
        <v>1.4093532196204519</v>
      </c>
      <c r="K2855" t="s">
        <v>153</v>
      </c>
      <c r="L2855" t="s">
        <v>153</v>
      </c>
      <c r="M2855">
        <v>2025</v>
      </c>
      <c r="N2855" t="s">
        <v>766</v>
      </c>
      <c r="O2855" t="s">
        <v>751</v>
      </c>
      <c r="P2855">
        <v>0</v>
      </c>
      <c r="Q2855">
        <v>0</v>
      </c>
      <c r="R2855">
        <v>0</v>
      </c>
      <c r="T2855" t="s">
        <v>1078</v>
      </c>
      <c r="U2855">
        <v>30</v>
      </c>
    </row>
    <row r="2856" spans="1:22" x14ac:dyDescent="0.3">
      <c r="A2856">
        <v>214</v>
      </c>
      <c r="B2856" t="s">
        <v>152</v>
      </c>
      <c r="C2856" t="s">
        <v>98</v>
      </c>
      <c r="D2856" t="s">
        <v>23</v>
      </c>
      <c r="E2856" t="s">
        <v>62</v>
      </c>
      <c r="F2856" s="107">
        <v>45961</v>
      </c>
      <c r="G2856">
        <v>7500</v>
      </c>
      <c r="H2856">
        <v>3998.57</v>
      </c>
      <c r="I2856" s="59">
        <v>1.3</v>
      </c>
      <c r="J2856" s="59">
        <v>1.87567055222242</v>
      </c>
      <c r="K2856" t="s">
        <v>153</v>
      </c>
      <c r="L2856" t="s">
        <v>153</v>
      </c>
      <c r="M2856">
        <v>2025</v>
      </c>
      <c r="N2856" t="s">
        <v>760</v>
      </c>
      <c r="O2856" t="s">
        <v>751</v>
      </c>
      <c r="P2856">
        <v>0</v>
      </c>
      <c r="Q2856">
        <v>0</v>
      </c>
      <c r="R2856">
        <v>0</v>
      </c>
      <c r="T2856" t="s">
        <v>1079</v>
      </c>
      <c r="U2856">
        <v>31</v>
      </c>
    </row>
    <row r="2857" spans="1:22" x14ac:dyDescent="0.3">
      <c r="A2857">
        <v>214</v>
      </c>
      <c r="B2857" t="s">
        <v>152</v>
      </c>
      <c r="C2857" t="s">
        <v>98</v>
      </c>
      <c r="D2857" t="s">
        <v>23</v>
      </c>
      <c r="E2857" t="s">
        <v>62</v>
      </c>
      <c r="F2857" s="107">
        <v>45991</v>
      </c>
      <c r="G2857">
        <v>7500</v>
      </c>
      <c r="H2857">
        <v>5264</v>
      </c>
      <c r="I2857" s="59">
        <v>1.3</v>
      </c>
      <c r="J2857" s="59">
        <v>1.4247720364741641</v>
      </c>
      <c r="K2857" t="s">
        <v>153</v>
      </c>
      <c r="L2857" t="s">
        <v>153</v>
      </c>
      <c r="M2857">
        <v>2025</v>
      </c>
      <c r="N2857" t="s">
        <v>815</v>
      </c>
      <c r="O2857" t="s">
        <v>751</v>
      </c>
      <c r="P2857">
        <v>0</v>
      </c>
      <c r="Q2857">
        <v>0</v>
      </c>
      <c r="R2857">
        <v>0</v>
      </c>
      <c r="T2857" t="s">
        <v>1080</v>
      </c>
      <c r="U2857">
        <v>30</v>
      </c>
    </row>
    <row r="2858" spans="1:22" x14ac:dyDescent="0.3">
      <c r="A2858">
        <v>214</v>
      </c>
      <c r="B2858" t="s">
        <v>152</v>
      </c>
      <c r="C2858" t="s">
        <v>98</v>
      </c>
      <c r="D2858" t="s">
        <v>23</v>
      </c>
      <c r="E2858" t="s">
        <v>62</v>
      </c>
      <c r="F2858" s="107">
        <v>46022</v>
      </c>
      <c r="G2858">
        <v>7500</v>
      </c>
      <c r="H2858">
        <v>2169.54</v>
      </c>
      <c r="I2858" s="59">
        <v>1.3</v>
      </c>
      <c r="J2858" s="59">
        <v>3.4569540086838679</v>
      </c>
      <c r="K2858" t="s">
        <v>153</v>
      </c>
      <c r="L2858" t="s">
        <v>153</v>
      </c>
      <c r="M2858">
        <v>2025</v>
      </c>
      <c r="N2858" t="s">
        <v>744</v>
      </c>
      <c r="O2858" t="s">
        <v>751</v>
      </c>
      <c r="P2858">
        <v>0</v>
      </c>
      <c r="Q2858">
        <v>0</v>
      </c>
      <c r="R2858">
        <v>0</v>
      </c>
      <c r="T2858" t="s">
        <v>1081</v>
      </c>
      <c r="U2858">
        <v>31</v>
      </c>
    </row>
    <row r="2859" spans="1:22" x14ac:dyDescent="0.3">
      <c r="A2859">
        <v>215</v>
      </c>
      <c r="B2859" t="s">
        <v>154</v>
      </c>
      <c r="C2859" t="s">
        <v>98</v>
      </c>
      <c r="D2859" t="s">
        <v>54</v>
      </c>
      <c r="E2859" t="s">
        <v>24</v>
      </c>
      <c r="F2859" s="107">
        <v>44620</v>
      </c>
      <c r="G2859">
        <v>1</v>
      </c>
      <c r="K2859" t="s">
        <v>25</v>
      </c>
      <c r="L2859" t="s">
        <v>128</v>
      </c>
      <c r="M2859">
        <v>2022</v>
      </c>
      <c r="N2859" t="s">
        <v>783</v>
      </c>
      <c r="O2859" t="s">
        <v>824</v>
      </c>
      <c r="P2859">
        <v>0</v>
      </c>
      <c r="Q2859">
        <v>0</v>
      </c>
      <c r="R2859">
        <v>0</v>
      </c>
      <c r="T2859" t="s">
        <v>1082</v>
      </c>
      <c r="U2859">
        <v>28</v>
      </c>
      <c r="V2859" t="s">
        <v>128</v>
      </c>
    </row>
    <row r="2860" spans="1:22" x14ac:dyDescent="0.3">
      <c r="A2860">
        <v>215</v>
      </c>
      <c r="B2860" t="s">
        <v>154</v>
      </c>
      <c r="C2860" t="s">
        <v>98</v>
      </c>
      <c r="D2860" t="s">
        <v>54</v>
      </c>
      <c r="E2860" t="s">
        <v>24</v>
      </c>
      <c r="F2860" s="107">
        <v>44651</v>
      </c>
      <c r="G2860">
        <v>1</v>
      </c>
      <c r="K2860" t="s">
        <v>25</v>
      </c>
      <c r="L2860" t="s">
        <v>128</v>
      </c>
      <c r="M2860">
        <v>2022</v>
      </c>
      <c r="N2860" t="s">
        <v>803</v>
      </c>
      <c r="O2860" t="s">
        <v>824</v>
      </c>
      <c r="P2860">
        <v>0</v>
      </c>
      <c r="Q2860">
        <v>0</v>
      </c>
      <c r="R2860">
        <v>0</v>
      </c>
      <c r="T2860" t="s">
        <v>1083</v>
      </c>
      <c r="U2860">
        <v>31</v>
      </c>
      <c r="V2860" t="s">
        <v>128</v>
      </c>
    </row>
    <row r="2861" spans="1:22" x14ac:dyDescent="0.3">
      <c r="A2861">
        <v>215</v>
      </c>
      <c r="B2861" t="s">
        <v>154</v>
      </c>
      <c r="C2861" t="s">
        <v>98</v>
      </c>
      <c r="D2861" t="s">
        <v>54</v>
      </c>
      <c r="E2861" t="s">
        <v>24</v>
      </c>
      <c r="F2861" s="107">
        <v>44742</v>
      </c>
      <c r="G2861">
        <v>1</v>
      </c>
      <c r="K2861" t="s">
        <v>25</v>
      </c>
      <c r="L2861" t="s">
        <v>128</v>
      </c>
      <c r="M2861">
        <v>2022</v>
      </c>
      <c r="N2861" t="s">
        <v>742</v>
      </c>
      <c r="O2861" t="s">
        <v>824</v>
      </c>
      <c r="P2861">
        <v>0</v>
      </c>
      <c r="Q2861">
        <v>0</v>
      </c>
      <c r="R2861">
        <v>0</v>
      </c>
      <c r="T2861" t="s">
        <v>1084</v>
      </c>
      <c r="U2861">
        <v>30</v>
      </c>
      <c r="V2861" t="s">
        <v>128</v>
      </c>
    </row>
    <row r="2862" spans="1:22" x14ac:dyDescent="0.3">
      <c r="A2862">
        <v>215</v>
      </c>
      <c r="B2862" t="s">
        <v>154</v>
      </c>
      <c r="C2862" t="s">
        <v>98</v>
      </c>
      <c r="D2862" t="s">
        <v>54</v>
      </c>
      <c r="E2862" t="s">
        <v>24</v>
      </c>
      <c r="F2862" s="107">
        <v>44926</v>
      </c>
      <c r="G2862">
        <v>1</v>
      </c>
      <c r="H2862">
        <v>-23.628691983122</v>
      </c>
      <c r="I2862" s="59">
        <v>0</v>
      </c>
      <c r="J2862" s="59">
        <v>0</v>
      </c>
      <c r="K2862" t="s">
        <v>25</v>
      </c>
      <c r="L2862" t="s">
        <v>25</v>
      </c>
      <c r="M2862">
        <v>2022</v>
      </c>
      <c r="N2862" t="s">
        <v>744</v>
      </c>
      <c r="O2862" t="s">
        <v>749</v>
      </c>
      <c r="P2862">
        <v>0</v>
      </c>
      <c r="Q2862">
        <v>0</v>
      </c>
      <c r="R2862">
        <v>0</v>
      </c>
      <c r="T2862" t="s">
        <v>1085</v>
      </c>
      <c r="U2862">
        <v>31</v>
      </c>
    </row>
    <row r="2863" spans="1:22" x14ac:dyDescent="0.3">
      <c r="A2863">
        <v>215</v>
      </c>
      <c r="B2863" t="s">
        <v>154</v>
      </c>
      <c r="C2863" t="s">
        <v>98</v>
      </c>
      <c r="D2863" t="s">
        <v>54</v>
      </c>
      <c r="E2863" t="s">
        <v>24</v>
      </c>
      <c r="F2863" s="107">
        <v>45291</v>
      </c>
      <c r="G2863">
        <v>1</v>
      </c>
      <c r="H2863">
        <v>-124.72</v>
      </c>
      <c r="I2863" s="59">
        <v>0</v>
      </c>
      <c r="J2863" s="59">
        <v>0</v>
      </c>
      <c r="K2863" t="s">
        <v>25</v>
      </c>
      <c r="L2863" t="s">
        <v>25</v>
      </c>
      <c r="M2863">
        <v>2023</v>
      </c>
      <c r="N2863" t="s">
        <v>744</v>
      </c>
      <c r="O2863" t="s">
        <v>745</v>
      </c>
      <c r="P2863">
        <v>0</v>
      </c>
      <c r="Q2863">
        <v>0</v>
      </c>
      <c r="R2863">
        <v>0</v>
      </c>
      <c r="T2863" t="s">
        <v>1086</v>
      </c>
      <c r="U2863">
        <v>31</v>
      </c>
    </row>
    <row r="2864" spans="1:22" x14ac:dyDescent="0.3">
      <c r="A2864">
        <v>215</v>
      </c>
      <c r="B2864" t="s">
        <v>154</v>
      </c>
      <c r="C2864" t="s">
        <v>98</v>
      </c>
      <c r="D2864" t="s">
        <v>54</v>
      </c>
      <c r="E2864" t="s">
        <v>24</v>
      </c>
      <c r="F2864" s="107">
        <v>45838</v>
      </c>
      <c r="G2864">
        <v>1</v>
      </c>
      <c r="H2864">
        <v>-114.55</v>
      </c>
      <c r="I2864" s="59">
        <v>0</v>
      </c>
      <c r="J2864" s="59">
        <v>0</v>
      </c>
      <c r="K2864" t="s">
        <v>25</v>
      </c>
      <c r="L2864" t="s">
        <v>25</v>
      </c>
      <c r="M2864">
        <v>2025</v>
      </c>
      <c r="N2864" t="s">
        <v>742</v>
      </c>
      <c r="O2864" t="s">
        <v>846</v>
      </c>
      <c r="P2864">
        <v>0</v>
      </c>
      <c r="Q2864">
        <v>0</v>
      </c>
      <c r="R2864">
        <v>0</v>
      </c>
      <c r="T2864" t="s">
        <v>1087</v>
      </c>
      <c r="U2864">
        <v>30</v>
      </c>
    </row>
    <row r="2865" spans="1:22" x14ac:dyDescent="0.3">
      <c r="A2865">
        <v>215</v>
      </c>
      <c r="B2865" t="s">
        <v>154</v>
      </c>
      <c r="C2865" t="s">
        <v>98</v>
      </c>
      <c r="D2865" t="s">
        <v>54</v>
      </c>
      <c r="E2865" t="s">
        <v>24</v>
      </c>
      <c r="F2865" s="107">
        <v>46022</v>
      </c>
      <c r="G2865">
        <v>1</v>
      </c>
      <c r="H2865">
        <v>-6.43</v>
      </c>
      <c r="I2865" s="59">
        <v>0</v>
      </c>
      <c r="J2865" s="59">
        <v>0</v>
      </c>
      <c r="K2865" t="s">
        <v>25</v>
      </c>
      <c r="L2865" t="s">
        <v>25</v>
      </c>
      <c r="M2865">
        <v>2025</v>
      </c>
      <c r="N2865" t="s">
        <v>744</v>
      </c>
      <c r="O2865" t="s">
        <v>751</v>
      </c>
      <c r="P2865">
        <v>0</v>
      </c>
      <c r="Q2865">
        <v>0</v>
      </c>
      <c r="R2865">
        <v>0</v>
      </c>
      <c r="T2865" t="s">
        <v>1088</v>
      </c>
      <c r="U2865">
        <v>31</v>
      </c>
    </row>
    <row r="2866" spans="1:22" x14ac:dyDescent="0.3">
      <c r="A2866">
        <v>216</v>
      </c>
      <c r="B2866" t="s">
        <v>155</v>
      </c>
      <c r="C2866" t="s">
        <v>98</v>
      </c>
      <c r="D2866" t="s">
        <v>73</v>
      </c>
      <c r="E2866" t="s">
        <v>24</v>
      </c>
      <c r="F2866" s="107">
        <v>44561</v>
      </c>
      <c r="G2866">
        <v>100</v>
      </c>
      <c r="H2866">
        <v>0</v>
      </c>
      <c r="I2866" s="59">
        <v>0</v>
      </c>
      <c r="J2866" s="59">
        <v>0</v>
      </c>
      <c r="K2866" t="s">
        <v>25</v>
      </c>
      <c r="L2866" t="s">
        <v>25</v>
      </c>
      <c r="M2866">
        <v>2021</v>
      </c>
      <c r="N2866" t="s">
        <v>744</v>
      </c>
      <c r="O2866" t="s">
        <v>747</v>
      </c>
      <c r="P2866">
        <v>0</v>
      </c>
      <c r="Q2866">
        <v>0</v>
      </c>
      <c r="R2866">
        <v>0</v>
      </c>
      <c r="T2866" t="s">
        <v>1089</v>
      </c>
      <c r="U2866">
        <v>31</v>
      </c>
    </row>
    <row r="2867" spans="1:22" x14ac:dyDescent="0.3">
      <c r="A2867">
        <v>216</v>
      </c>
      <c r="B2867" t="s">
        <v>155</v>
      </c>
      <c r="C2867" t="s">
        <v>98</v>
      </c>
      <c r="D2867" t="s">
        <v>73</v>
      </c>
      <c r="E2867" t="s">
        <v>24</v>
      </c>
      <c r="F2867" s="107">
        <v>44926</v>
      </c>
      <c r="G2867">
        <v>100</v>
      </c>
      <c r="H2867">
        <v>0</v>
      </c>
      <c r="I2867" s="59">
        <v>0</v>
      </c>
      <c r="J2867" s="59">
        <v>0</v>
      </c>
      <c r="K2867" t="s">
        <v>25</v>
      </c>
      <c r="L2867" t="s">
        <v>25</v>
      </c>
      <c r="M2867">
        <v>2022</v>
      </c>
      <c r="N2867" t="s">
        <v>744</v>
      </c>
      <c r="O2867" t="s">
        <v>749</v>
      </c>
      <c r="P2867">
        <v>0</v>
      </c>
      <c r="Q2867">
        <v>0</v>
      </c>
      <c r="R2867">
        <v>0</v>
      </c>
      <c r="T2867" t="s">
        <v>1090</v>
      </c>
      <c r="U2867">
        <v>31</v>
      </c>
    </row>
    <row r="2868" spans="1:22" x14ac:dyDescent="0.3">
      <c r="A2868">
        <v>216</v>
      </c>
      <c r="B2868" t="s">
        <v>155</v>
      </c>
      <c r="C2868" t="s">
        <v>98</v>
      </c>
      <c r="D2868" t="s">
        <v>73</v>
      </c>
      <c r="E2868" t="s">
        <v>24</v>
      </c>
      <c r="F2868" s="107">
        <v>45291</v>
      </c>
      <c r="G2868">
        <v>100</v>
      </c>
      <c r="H2868">
        <v>100</v>
      </c>
      <c r="I2868" s="59">
        <v>1</v>
      </c>
      <c r="J2868" s="59">
        <v>1</v>
      </c>
      <c r="K2868" t="s">
        <v>25</v>
      </c>
      <c r="L2868" t="s">
        <v>25</v>
      </c>
      <c r="M2868">
        <v>2023</v>
      </c>
      <c r="N2868" t="s">
        <v>744</v>
      </c>
      <c r="O2868" t="s">
        <v>745</v>
      </c>
      <c r="P2868">
        <v>0</v>
      </c>
      <c r="Q2868">
        <v>0</v>
      </c>
      <c r="R2868">
        <v>0</v>
      </c>
      <c r="T2868" t="s">
        <v>1091</v>
      </c>
      <c r="U2868">
        <v>31</v>
      </c>
    </row>
    <row r="2869" spans="1:22" x14ac:dyDescent="0.3">
      <c r="A2869">
        <v>216</v>
      </c>
      <c r="B2869" t="s">
        <v>155</v>
      </c>
      <c r="C2869" t="s">
        <v>98</v>
      </c>
      <c r="D2869" t="s">
        <v>73</v>
      </c>
      <c r="E2869" t="s">
        <v>24</v>
      </c>
      <c r="F2869" s="107">
        <v>46022</v>
      </c>
      <c r="G2869">
        <v>100</v>
      </c>
      <c r="H2869">
        <v>100</v>
      </c>
      <c r="I2869" s="59">
        <v>1</v>
      </c>
      <c r="J2869" s="59">
        <v>1</v>
      </c>
      <c r="K2869" t="s">
        <v>25</v>
      </c>
      <c r="L2869" t="s">
        <v>25</v>
      </c>
      <c r="M2869">
        <v>2025</v>
      </c>
      <c r="N2869" t="s">
        <v>744</v>
      </c>
      <c r="O2869" t="s">
        <v>751</v>
      </c>
      <c r="P2869">
        <v>0</v>
      </c>
      <c r="Q2869">
        <v>0</v>
      </c>
      <c r="R2869">
        <v>0</v>
      </c>
      <c r="T2869" t="s">
        <v>1092</v>
      </c>
      <c r="U2869">
        <v>31</v>
      </c>
    </row>
    <row r="2870" spans="1:22" x14ac:dyDescent="0.3">
      <c r="A2870">
        <v>217</v>
      </c>
      <c r="B2870" t="s">
        <v>156</v>
      </c>
      <c r="C2870" t="s">
        <v>98</v>
      </c>
      <c r="D2870" t="s">
        <v>23</v>
      </c>
      <c r="E2870" t="s">
        <v>24</v>
      </c>
      <c r="F2870" s="107">
        <v>44592</v>
      </c>
      <c r="G2870">
        <v>20</v>
      </c>
      <c r="K2870" t="s">
        <v>25</v>
      </c>
      <c r="L2870" t="s">
        <v>128</v>
      </c>
      <c r="M2870">
        <v>2022</v>
      </c>
      <c r="N2870" t="s">
        <v>799</v>
      </c>
      <c r="O2870" t="s">
        <v>824</v>
      </c>
      <c r="P2870">
        <v>0</v>
      </c>
      <c r="Q2870">
        <v>0</v>
      </c>
      <c r="R2870">
        <v>0</v>
      </c>
      <c r="T2870" t="s">
        <v>1093</v>
      </c>
      <c r="U2870">
        <v>31</v>
      </c>
      <c r="V2870" t="s">
        <v>128</v>
      </c>
    </row>
    <row r="2871" spans="1:22" x14ac:dyDescent="0.3">
      <c r="A2871">
        <v>217</v>
      </c>
      <c r="B2871" t="s">
        <v>156</v>
      </c>
      <c r="C2871" t="s">
        <v>98</v>
      </c>
      <c r="D2871" t="s">
        <v>23</v>
      </c>
      <c r="E2871" t="s">
        <v>24</v>
      </c>
      <c r="F2871" s="107">
        <v>44620</v>
      </c>
      <c r="G2871">
        <v>20</v>
      </c>
      <c r="K2871" t="s">
        <v>25</v>
      </c>
      <c r="L2871" t="s">
        <v>128</v>
      </c>
      <c r="M2871">
        <v>2022</v>
      </c>
      <c r="N2871" t="s">
        <v>783</v>
      </c>
      <c r="O2871" t="s">
        <v>824</v>
      </c>
      <c r="P2871">
        <v>0</v>
      </c>
      <c r="Q2871">
        <v>0</v>
      </c>
      <c r="R2871">
        <v>0</v>
      </c>
      <c r="T2871" t="s">
        <v>1094</v>
      </c>
      <c r="U2871">
        <v>28</v>
      </c>
      <c r="V2871" t="s">
        <v>128</v>
      </c>
    </row>
    <row r="2872" spans="1:22" x14ac:dyDescent="0.3">
      <c r="A2872">
        <v>217</v>
      </c>
      <c r="B2872" t="s">
        <v>156</v>
      </c>
      <c r="C2872" t="s">
        <v>98</v>
      </c>
      <c r="D2872" t="s">
        <v>23</v>
      </c>
      <c r="E2872" t="s">
        <v>24</v>
      </c>
      <c r="F2872" s="107">
        <v>44681</v>
      </c>
      <c r="G2872">
        <v>20</v>
      </c>
      <c r="K2872" t="s">
        <v>25</v>
      </c>
      <c r="L2872" t="s">
        <v>128</v>
      </c>
      <c r="M2872">
        <v>2022</v>
      </c>
      <c r="N2872" t="s">
        <v>786</v>
      </c>
      <c r="O2872" t="s">
        <v>824</v>
      </c>
      <c r="P2872">
        <v>0</v>
      </c>
      <c r="Q2872">
        <v>0</v>
      </c>
      <c r="R2872">
        <v>0</v>
      </c>
      <c r="T2872" t="s">
        <v>1095</v>
      </c>
      <c r="U2872">
        <v>30</v>
      </c>
      <c r="V2872" t="s">
        <v>128</v>
      </c>
    </row>
    <row r="2873" spans="1:22" x14ac:dyDescent="0.3">
      <c r="A2873">
        <v>217</v>
      </c>
      <c r="B2873" t="s">
        <v>156</v>
      </c>
      <c r="C2873" t="s">
        <v>98</v>
      </c>
      <c r="D2873" t="s">
        <v>23</v>
      </c>
      <c r="E2873" t="s">
        <v>24</v>
      </c>
      <c r="F2873" s="107">
        <v>44712</v>
      </c>
      <c r="G2873">
        <v>20</v>
      </c>
      <c r="K2873" t="s">
        <v>25</v>
      </c>
      <c r="L2873" t="s">
        <v>128</v>
      </c>
      <c r="M2873">
        <v>2022</v>
      </c>
      <c r="N2873" t="s">
        <v>806</v>
      </c>
      <c r="O2873" t="s">
        <v>824</v>
      </c>
      <c r="P2873">
        <v>0</v>
      </c>
      <c r="Q2873">
        <v>0</v>
      </c>
      <c r="R2873">
        <v>0</v>
      </c>
      <c r="T2873" t="s">
        <v>1096</v>
      </c>
      <c r="U2873">
        <v>31</v>
      </c>
      <c r="V2873" t="s">
        <v>128</v>
      </c>
    </row>
    <row r="2874" spans="1:22" x14ac:dyDescent="0.3">
      <c r="A2874">
        <v>217</v>
      </c>
      <c r="B2874" t="s">
        <v>156</v>
      </c>
      <c r="C2874" t="s">
        <v>98</v>
      </c>
      <c r="D2874" t="s">
        <v>23</v>
      </c>
      <c r="E2874" t="s">
        <v>24</v>
      </c>
      <c r="F2874" s="107">
        <v>44742</v>
      </c>
      <c r="G2874">
        <v>20</v>
      </c>
      <c r="K2874" t="s">
        <v>25</v>
      </c>
      <c r="L2874" t="s">
        <v>128</v>
      </c>
      <c r="M2874">
        <v>2022</v>
      </c>
      <c r="N2874" t="s">
        <v>742</v>
      </c>
      <c r="O2874" t="s">
        <v>824</v>
      </c>
      <c r="P2874">
        <v>0</v>
      </c>
      <c r="Q2874">
        <v>0</v>
      </c>
      <c r="R2874">
        <v>0</v>
      </c>
      <c r="T2874" t="s">
        <v>1097</v>
      </c>
      <c r="U2874">
        <v>30</v>
      </c>
      <c r="V2874" t="s">
        <v>128</v>
      </c>
    </row>
    <row r="2875" spans="1:22" x14ac:dyDescent="0.3">
      <c r="A2875">
        <v>217</v>
      </c>
      <c r="B2875" t="s">
        <v>156</v>
      </c>
      <c r="C2875" t="s">
        <v>98</v>
      </c>
      <c r="D2875" t="s">
        <v>23</v>
      </c>
      <c r="E2875" t="s">
        <v>24</v>
      </c>
      <c r="F2875" s="107">
        <v>44773</v>
      </c>
      <c r="G2875">
        <v>20</v>
      </c>
      <c r="K2875" t="s">
        <v>25</v>
      </c>
      <c r="L2875" t="s">
        <v>128</v>
      </c>
      <c r="M2875">
        <v>2022</v>
      </c>
      <c r="N2875" t="s">
        <v>809</v>
      </c>
      <c r="O2875" t="s">
        <v>749</v>
      </c>
      <c r="P2875">
        <v>0</v>
      </c>
      <c r="Q2875">
        <v>0</v>
      </c>
      <c r="R2875">
        <v>0</v>
      </c>
      <c r="T2875" t="s">
        <v>1098</v>
      </c>
      <c r="U2875">
        <v>31</v>
      </c>
      <c r="V2875" t="s">
        <v>128</v>
      </c>
    </row>
    <row r="2876" spans="1:22" x14ac:dyDescent="0.3">
      <c r="A2876">
        <v>217</v>
      </c>
      <c r="B2876" t="s">
        <v>156</v>
      </c>
      <c r="C2876" t="s">
        <v>98</v>
      </c>
      <c r="D2876" t="s">
        <v>23</v>
      </c>
      <c r="E2876" t="s">
        <v>24</v>
      </c>
      <c r="F2876" s="107">
        <v>44804</v>
      </c>
      <c r="G2876">
        <v>20</v>
      </c>
      <c r="K2876" t="s">
        <v>25</v>
      </c>
      <c r="L2876" t="s">
        <v>128</v>
      </c>
      <c r="M2876">
        <v>2022</v>
      </c>
      <c r="N2876" t="s">
        <v>811</v>
      </c>
      <c r="O2876" t="s">
        <v>749</v>
      </c>
      <c r="P2876">
        <v>0</v>
      </c>
      <c r="Q2876">
        <v>0</v>
      </c>
      <c r="R2876">
        <v>0</v>
      </c>
      <c r="T2876" t="s">
        <v>1099</v>
      </c>
      <c r="U2876">
        <v>31</v>
      </c>
      <c r="V2876" t="s">
        <v>128</v>
      </c>
    </row>
    <row r="2877" spans="1:22" x14ac:dyDescent="0.3">
      <c r="A2877">
        <v>217</v>
      </c>
      <c r="B2877" t="s">
        <v>156</v>
      </c>
      <c r="C2877" t="s">
        <v>98</v>
      </c>
      <c r="D2877" t="s">
        <v>23</v>
      </c>
      <c r="E2877" t="s">
        <v>24</v>
      </c>
      <c r="F2877" s="107">
        <v>44834</v>
      </c>
      <c r="G2877">
        <v>20</v>
      </c>
      <c r="K2877" t="s">
        <v>25</v>
      </c>
      <c r="L2877" t="s">
        <v>128</v>
      </c>
      <c r="M2877">
        <v>2022</v>
      </c>
      <c r="N2877" t="s">
        <v>766</v>
      </c>
      <c r="O2877" t="s">
        <v>749</v>
      </c>
      <c r="P2877">
        <v>0</v>
      </c>
      <c r="Q2877">
        <v>0</v>
      </c>
      <c r="R2877">
        <v>0</v>
      </c>
      <c r="T2877" t="s">
        <v>1100</v>
      </c>
      <c r="U2877">
        <v>30</v>
      </c>
      <c r="V2877" t="s">
        <v>128</v>
      </c>
    </row>
    <row r="2878" spans="1:22" x14ac:dyDescent="0.3">
      <c r="A2878">
        <v>217</v>
      </c>
      <c r="B2878" t="s">
        <v>156</v>
      </c>
      <c r="C2878" t="s">
        <v>98</v>
      </c>
      <c r="D2878" t="s">
        <v>23</v>
      </c>
      <c r="E2878" t="s">
        <v>24</v>
      </c>
      <c r="F2878" s="107">
        <v>44865</v>
      </c>
      <c r="G2878">
        <v>20</v>
      </c>
      <c r="K2878" t="s">
        <v>25</v>
      </c>
      <c r="L2878" t="s">
        <v>128</v>
      </c>
      <c r="M2878">
        <v>2022</v>
      </c>
      <c r="N2878" t="s">
        <v>760</v>
      </c>
      <c r="O2878" t="s">
        <v>749</v>
      </c>
      <c r="P2878">
        <v>0</v>
      </c>
      <c r="Q2878">
        <v>0</v>
      </c>
      <c r="R2878">
        <v>0</v>
      </c>
      <c r="T2878" t="s">
        <v>1101</v>
      </c>
      <c r="U2878">
        <v>31</v>
      </c>
      <c r="V2878" t="s">
        <v>128</v>
      </c>
    </row>
    <row r="2879" spans="1:22" x14ac:dyDescent="0.3">
      <c r="A2879">
        <v>217</v>
      </c>
      <c r="B2879" t="s">
        <v>156</v>
      </c>
      <c r="C2879" t="s">
        <v>98</v>
      </c>
      <c r="D2879" t="s">
        <v>23</v>
      </c>
      <c r="E2879" t="s">
        <v>24</v>
      </c>
      <c r="F2879" s="107">
        <v>44895</v>
      </c>
      <c r="G2879">
        <v>20</v>
      </c>
      <c r="K2879" t="s">
        <v>25</v>
      </c>
      <c r="L2879" t="s">
        <v>128</v>
      </c>
      <c r="M2879">
        <v>2022</v>
      </c>
      <c r="N2879" t="s">
        <v>815</v>
      </c>
      <c r="O2879" t="s">
        <v>749</v>
      </c>
      <c r="P2879">
        <v>0</v>
      </c>
      <c r="Q2879">
        <v>0</v>
      </c>
      <c r="R2879">
        <v>0</v>
      </c>
      <c r="T2879" t="s">
        <v>1102</v>
      </c>
      <c r="U2879">
        <v>30</v>
      </c>
      <c r="V2879" t="s">
        <v>128</v>
      </c>
    </row>
    <row r="2880" spans="1:22" x14ac:dyDescent="0.3">
      <c r="A2880">
        <v>217</v>
      </c>
      <c r="B2880" t="s">
        <v>156</v>
      </c>
      <c r="C2880" t="s">
        <v>98</v>
      </c>
      <c r="D2880" t="s">
        <v>23</v>
      </c>
      <c r="E2880" t="s">
        <v>24</v>
      </c>
      <c r="F2880" s="107">
        <v>44926</v>
      </c>
      <c r="G2880">
        <v>20</v>
      </c>
      <c r="K2880" t="s">
        <v>25</v>
      </c>
      <c r="L2880" t="s">
        <v>128</v>
      </c>
      <c r="M2880">
        <v>2022</v>
      </c>
      <c r="N2880" t="s">
        <v>744</v>
      </c>
      <c r="O2880" t="s">
        <v>749</v>
      </c>
      <c r="P2880">
        <v>0</v>
      </c>
      <c r="Q2880">
        <v>0</v>
      </c>
      <c r="R2880">
        <v>0</v>
      </c>
      <c r="T2880" t="s">
        <v>1103</v>
      </c>
      <c r="U2880">
        <v>31</v>
      </c>
      <c r="V2880" t="s">
        <v>128</v>
      </c>
    </row>
    <row r="2881" spans="1:21" x14ac:dyDescent="0.3">
      <c r="A2881">
        <v>217</v>
      </c>
      <c r="B2881" t="s">
        <v>156</v>
      </c>
      <c r="C2881" t="s">
        <v>98</v>
      </c>
      <c r="D2881" t="s">
        <v>23</v>
      </c>
      <c r="E2881" t="s">
        <v>24</v>
      </c>
      <c r="F2881" s="107">
        <v>45869</v>
      </c>
      <c r="G2881">
        <v>20</v>
      </c>
      <c r="H2881">
        <v>50.5</v>
      </c>
      <c r="I2881" s="59">
        <v>1.3</v>
      </c>
      <c r="J2881" s="59">
        <v>2.5249999999999999</v>
      </c>
      <c r="K2881" t="s">
        <v>25</v>
      </c>
      <c r="L2881" t="s">
        <v>25</v>
      </c>
      <c r="M2881">
        <v>2025</v>
      </c>
      <c r="N2881" t="s">
        <v>809</v>
      </c>
      <c r="O2881" t="s">
        <v>751</v>
      </c>
      <c r="P2881">
        <v>0</v>
      </c>
      <c r="Q2881">
        <v>0</v>
      </c>
      <c r="R2881">
        <v>0</v>
      </c>
      <c r="T2881" t="s">
        <v>1104</v>
      </c>
      <c r="U2881">
        <v>31</v>
      </c>
    </row>
    <row r="2882" spans="1:21" x14ac:dyDescent="0.3">
      <c r="A2882">
        <v>217</v>
      </c>
      <c r="B2882" t="s">
        <v>156</v>
      </c>
      <c r="C2882" t="s">
        <v>98</v>
      </c>
      <c r="D2882" t="s">
        <v>23</v>
      </c>
      <c r="E2882" t="s">
        <v>24</v>
      </c>
      <c r="F2882" s="107">
        <v>45900</v>
      </c>
      <c r="G2882">
        <v>20</v>
      </c>
      <c r="H2882">
        <v>27.45</v>
      </c>
      <c r="I2882" s="59">
        <v>1.3</v>
      </c>
      <c r="J2882" s="59">
        <v>1.3725000000000001</v>
      </c>
      <c r="K2882" t="s">
        <v>25</v>
      </c>
      <c r="L2882" t="s">
        <v>25</v>
      </c>
      <c r="M2882">
        <v>2025</v>
      </c>
      <c r="N2882" t="s">
        <v>811</v>
      </c>
      <c r="O2882" t="s">
        <v>751</v>
      </c>
      <c r="P2882">
        <v>0</v>
      </c>
      <c r="Q2882">
        <v>0</v>
      </c>
      <c r="R2882">
        <v>0</v>
      </c>
      <c r="T2882" t="s">
        <v>1105</v>
      </c>
      <c r="U2882">
        <v>31</v>
      </c>
    </row>
    <row r="2883" spans="1:21" x14ac:dyDescent="0.3">
      <c r="A2883">
        <v>217</v>
      </c>
      <c r="B2883" t="s">
        <v>156</v>
      </c>
      <c r="C2883" t="s">
        <v>98</v>
      </c>
      <c r="D2883" t="s">
        <v>23</v>
      </c>
      <c r="E2883" t="s">
        <v>24</v>
      </c>
      <c r="F2883" s="107">
        <v>45930</v>
      </c>
      <c r="G2883">
        <v>20</v>
      </c>
      <c r="H2883">
        <v>39.5</v>
      </c>
      <c r="I2883" s="59">
        <v>1.3</v>
      </c>
      <c r="J2883" s="59">
        <v>1.9750000000000001</v>
      </c>
      <c r="K2883" t="s">
        <v>25</v>
      </c>
      <c r="L2883" t="s">
        <v>25</v>
      </c>
      <c r="M2883">
        <v>2025</v>
      </c>
      <c r="N2883" t="s">
        <v>766</v>
      </c>
      <c r="O2883" t="s">
        <v>751</v>
      </c>
      <c r="P2883">
        <v>0</v>
      </c>
      <c r="Q2883">
        <v>0</v>
      </c>
      <c r="R2883">
        <v>0</v>
      </c>
      <c r="T2883" t="s">
        <v>1106</v>
      </c>
      <c r="U2883">
        <v>30</v>
      </c>
    </row>
    <row r="2884" spans="1:21" x14ac:dyDescent="0.3">
      <c r="A2884">
        <v>217</v>
      </c>
      <c r="B2884" t="s">
        <v>156</v>
      </c>
      <c r="C2884" t="s">
        <v>98</v>
      </c>
      <c r="D2884" t="s">
        <v>23</v>
      </c>
      <c r="E2884" t="s">
        <v>24</v>
      </c>
      <c r="F2884" s="107">
        <v>45961</v>
      </c>
      <c r="G2884">
        <v>20</v>
      </c>
      <c r="H2884">
        <v>148.5</v>
      </c>
      <c r="I2884" s="59">
        <v>1.3</v>
      </c>
      <c r="J2884" s="59">
        <v>7.4249999999999998</v>
      </c>
      <c r="K2884" t="s">
        <v>25</v>
      </c>
      <c r="L2884" t="s">
        <v>25</v>
      </c>
      <c r="M2884">
        <v>2025</v>
      </c>
      <c r="N2884" t="s">
        <v>760</v>
      </c>
      <c r="O2884" t="s">
        <v>751</v>
      </c>
      <c r="P2884">
        <v>0</v>
      </c>
      <c r="Q2884">
        <v>0</v>
      </c>
      <c r="R2884">
        <v>0</v>
      </c>
      <c r="T2884" t="s">
        <v>1107</v>
      </c>
      <c r="U2884">
        <v>31</v>
      </c>
    </row>
    <row r="2885" spans="1:21" x14ac:dyDescent="0.3">
      <c r="A2885">
        <v>217</v>
      </c>
      <c r="B2885" t="s">
        <v>156</v>
      </c>
      <c r="C2885" t="s">
        <v>98</v>
      </c>
      <c r="D2885" t="s">
        <v>23</v>
      </c>
      <c r="E2885" t="s">
        <v>24</v>
      </c>
      <c r="F2885" s="107">
        <v>45991</v>
      </c>
      <c r="G2885">
        <v>20</v>
      </c>
      <c r="H2885">
        <v>229.04</v>
      </c>
      <c r="I2885" s="59">
        <v>1.3</v>
      </c>
      <c r="J2885" s="59">
        <v>11.452</v>
      </c>
      <c r="K2885" t="s">
        <v>25</v>
      </c>
      <c r="L2885" t="s">
        <v>25</v>
      </c>
      <c r="M2885">
        <v>2025</v>
      </c>
      <c r="N2885" t="s">
        <v>815</v>
      </c>
      <c r="O2885" t="s">
        <v>751</v>
      </c>
      <c r="P2885">
        <v>0</v>
      </c>
      <c r="Q2885">
        <v>0</v>
      </c>
      <c r="R2885">
        <v>0</v>
      </c>
      <c r="T2885" t="s">
        <v>1108</v>
      </c>
      <c r="U2885">
        <v>30</v>
      </c>
    </row>
    <row r="2886" spans="1:21" x14ac:dyDescent="0.3">
      <c r="A2886">
        <v>217</v>
      </c>
      <c r="B2886" t="s">
        <v>156</v>
      </c>
      <c r="C2886" t="s">
        <v>98</v>
      </c>
      <c r="D2886" t="s">
        <v>23</v>
      </c>
      <c r="E2886" t="s">
        <v>24</v>
      </c>
      <c r="F2886" s="107">
        <v>46022</v>
      </c>
      <c r="G2886">
        <v>20</v>
      </c>
      <c r="H2886">
        <v>48.34</v>
      </c>
      <c r="I2886" s="59">
        <v>1.3</v>
      </c>
      <c r="J2886" s="59">
        <v>2.4169999999999998</v>
      </c>
      <c r="K2886" t="s">
        <v>25</v>
      </c>
      <c r="L2886" t="s">
        <v>25</v>
      </c>
      <c r="M2886">
        <v>2025</v>
      </c>
      <c r="N2886" t="s">
        <v>744</v>
      </c>
      <c r="O2886" t="s">
        <v>751</v>
      </c>
      <c r="P2886">
        <v>0</v>
      </c>
      <c r="Q2886">
        <v>0</v>
      </c>
      <c r="R2886">
        <v>0</v>
      </c>
      <c r="T2886" t="s">
        <v>1109</v>
      </c>
      <c r="U2886">
        <v>31</v>
      </c>
    </row>
    <row r="2887" spans="1:21" x14ac:dyDescent="0.3">
      <c r="A2887">
        <v>218</v>
      </c>
      <c r="B2887" t="s">
        <v>157</v>
      </c>
      <c r="C2887" t="s">
        <v>98</v>
      </c>
      <c r="D2887" t="s">
        <v>23</v>
      </c>
      <c r="E2887" t="s">
        <v>62</v>
      </c>
      <c r="F2887" s="107">
        <v>44227</v>
      </c>
      <c r="G2887">
        <v>172000</v>
      </c>
      <c r="H2887">
        <v>0</v>
      </c>
      <c r="K2887" t="s">
        <v>158</v>
      </c>
      <c r="L2887" t="s">
        <v>158</v>
      </c>
      <c r="M2887">
        <v>2021</v>
      </c>
      <c r="N2887" t="s">
        <v>799</v>
      </c>
      <c r="O2887" t="s">
        <v>800</v>
      </c>
      <c r="P2887">
        <v>0</v>
      </c>
      <c r="Q2887">
        <v>0</v>
      </c>
      <c r="R2887">
        <v>0</v>
      </c>
      <c r="T2887" t="s">
        <v>1110</v>
      </c>
      <c r="U2887">
        <v>31</v>
      </c>
    </row>
    <row r="2888" spans="1:21" x14ac:dyDescent="0.3">
      <c r="A2888">
        <v>218</v>
      </c>
      <c r="B2888" t="s">
        <v>157</v>
      </c>
      <c r="C2888" t="s">
        <v>98</v>
      </c>
      <c r="D2888" t="s">
        <v>23</v>
      </c>
      <c r="E2888" t="s">
        <v>62</v>
      </c>
      <c r="F2888" s="107">
        <v>44255</v>
      </c>
      <c r="G2888">
        <v>172000</v>
      </c>
      <c r="H2888">
        <v>0</v>
      </c>
      <c r="K2888" t="s">
        <v>158</v>
      </c>
      <c r="L2888" t="s">
        <v>158</v>
      </c>
      <c r="M2888">
        <v>2021</v>
      </c>
      <c r="N2888" t="s">
        <v>783</v>
      </c>
      <c r="O2888" t="s">
        <v>800</v>
      </c>
      <c r="P2888">
        <v>0</v>
      </c>
      <c r="Q2888">
        <v>0</v>
      </c>
      <c r="R2888">
        <v>0</v>
      </c>
      <c r="T2888" t="s">
        <v>1111</v>
      </c>
      <c r="U2888">
        <v>28</v>
      </c>
    </row>
    <row r="2889" spans="1:21" x14ac:dyDescent="0.3">
      <c r="A2889">
        <v>218</v>
      </c>
      <c r="B2889" t="s">
        <v>157</v>
      </c>
      <c r="C2889" t="s">
        <v>98</v>
      </c>
      <c r="D2889" t="s">
        <v>23</v>
      </c>
      <c r="E2889" t="s">
        <v>62</v>
      </c>
      <c r="F2889" s="107">
        <v>44286</v>
      </c>
      <c r="G2889">
        <v>172000</v>
      </c>
      <c r="H2889">
        <v>0</v>
      </c>
      <c r="K2889" t="s">
        <v>158</v>
      </c>
      <c r="L2889" t="s">
        <v>158</v>
      </c>
      <c r="M2889">
        <v>2021</v>
      </c>
      <c r="N2889" t="s">
        <v>803</v>
      </c>
      <c r="O2889" t="s">
        <v>800</v>
      </c>
      <c r="P2889">
        <v>0</v>
      </c>
      <c r="Q2889">
        <v>0</v>
      </c>
      <c r="R2889">
        <v>0</v>
      </c>
      <c r="T2889" t="s">
        <v>1112</v>
      </c>
      <c r="U2889">
        <v>31</v>
      </c>
    </row>
    <row r="2890" spans="1:21" x14ac:dyDescent="0.3">
      <c r="A2890">
        <v>218</v>
      </c>
      <c r="B2890" t="s">
        <v>157</v>
      </c>
      <c r="C2890" t="s">
        <v>98</v>
      </c>
      <c r="D2890" t="s">
        <v>23</v>
      </c>
      <c r="E2890" t="s">
        <v>62</v>
      </c>
      <c r="F2890" s="107">
        <v>44316</v>
      </c>
      <c r="G2890">
        <v>172000</v>
      </c>
      <c r="H2890">
        <v>0</v>
      </c>
      <c r="K2890" t="s">
        <v>158</v>
      </c>
      <c r="L2890" t="s">
        <v>158</v>
      </c>
      <c r="M2890">
        <v>2021</v>
      </c>
      <c r="N2890" t="s">
        <v>786</v>
      </c>
      <c r="O2890" t="s">
        <v>800</v>
      </c>
      <c r="P2890">
        <v>0</v>
      </c>
      <c r="Q2890">
        <v>0</v>
      </c>
      <c r="R2890">
        <v>0</v>
      </c>
      <c r="T2890" t="s">
        <v>1113</v>
      </c>
      <c r="U2890">
        <v>30</v>
      </c>
    </row>
    <row r="2891" spans="1:21" x14ac:dyDescent="0.3">
      <c r="A2891">
        <v>218</v>
      </c>
      <c r="B2891" t="s">
        <v>157</v>
      </c>
      <c r="C2891" t="s">
        <v>98</v>
      </c>
      <c r="D2891" t="s">
        <v>23</v>
      </c>
      <c r="E2891" t="s">
        <v>62</v>
      </c>
      <c r="F2891" s="107">
        <v>44347</v>
      </c>
      <c r="G2891">
        <v>172000</v>
      </c>
      <c r="H2891">
        <v>0</v>
      </c>
      <c r="K2891" t="s">
        <v>158</v>
      </c>
      <c r="L2891" t="s">
        <v>158</v>
      </c>
      <c r="M2891">
        <v>2021</v>
      </c>
      <c r="N2891" t="s">
        <v>806</v>
      </c>
      <c r="O2891" t="s">
        <v>800</v>
      </c>
      <c r="P2891">
        <v>0</v>
      </c>
      <c r="Q2891">
        <v>0</v>
      </c>
      <c r="R2891">
        <v>0</v>
      </c>
      <c r="T2891" t="s">
        <v>1114</v>
      </c>
      <c r="U2891">
        <v>31</v>
      </c>
    </row>
    <row r="2892" spans="1:21" x14ac:dyDescent="0.3">
      <c r="A2892">
        <v>218</v>
      </c>
      <c r="B2892" t="s">
        <v>157</v>
      </c>
      <c r="C2892" t="s">
        <v>98</v>
      </c>
      <c r="D2892" t="s">
        <v>23</v>
      </c>
      <c r="E2892" t="s">
        <v>62</v>
      </c>
      <c r="F2892" s="107">
        <v>44377</v>
      </c>
      <c r="G2892">
        <v>172000</v>
      </c>
      <c r="H2892">
        <v>78502</v>
      </c>
      <c r="I2892" s="59">
        <v>1.3</v>
      </c>
      <c r="J2892" s="59">
        <v>2.1910269802043261</v>
      </c>
      <c r="K2892" t="s">
        <v>158</v>
      </c>
      <c r="L2892" t="s">
        <v>158</v>
      </c>
      <c r="M2892">
        <v>2021</v>
      </c>
      <c r="N2892" t="s">
        <v>742</v>
      </c>
      <c r="O2892" t="s">
        <v>800</v>
      </c>
      <c r="P2892">
        <v>0</v>
      </c>
      <c r="Q2892">
        <v>0</v>
      </c>
      <c r="R2892">
        <v>0</v>
      </c>
      <c r="T2892" t="s">
        <v>1115</v>
      </c>
      <c r="U2892">
        <v>30</v>
      </c>
    </row>
    <row r="2893" spans="1:21" x14ac:dyDescent="0.3">
      <c r="A2893">
        <v>218</v>
      </c>
      <c r="B2893" t="s">
        <v>157</v>
      </c>
      <c r="C2893" t="s">
        <v>98</v>
      </c>
      <c r="D2893" t="s">
        <v>23</v>
      </c>
      <c r="E2893" t="s">
        <v>62</v>
      </c>
      <c r="F2893" s="107">
        <v>44408</v>
      </c>
      <c r="G2893">
        <v>172000</v>
      </c>
      <c r="H2893">
        <v>0</v>
      </c>
      <c r="K2893" t="s">
        <v>158</v>
      </c>
      <c r="L2893" t="s">
        <v>158</v>
      </c>
      <c r="M2893">
        <v>2021</v>
      </c>
      <c r="N2893" t="s">
        <v>809</v>
      </c>
      <c r="O2893" t="s">
        <v>747</v>
      </c>
      <c r="P2893">
        <v>0</v>
      </c>
      <c r="Q2893">
        <v>0</v>
      </c>
      <c r="R2893">
        <v>0</v>
      </c>
      <c r="T2893" t="s">
        <v>1116</v>
      </c>
      <c r="U2893">
        <v>31</v>
      </c>
    </row>
    <row r="2894" spans="1:21" x14ac:dyDescent="0.3">
      <c r="A2894">
        <v>218</v>
      </c>
      <c r="B2894" t="s">
        <v>157</v>
      </c>
      <c r="C2894" t="s">
        <v>98</v>
      </c>
      <c r="D2894" t="s">
        <v>23</v>
      </c>
      <c r="E2894" t="s">
        <v>62</v>
      </c>
      <c r="F2894" s="107">
        <v>44439</v>
      </c>
      <c r="G2894">
        <v>172000</v>
      </c>
      <c r="H2894">
        <v>0</v>
      </c>
      <c r="K2894" t="s">
        <v>158</v>
      </c>
      <c r="L2894" t="s">
        <v>158</v>
      </c>
      <c r="M2894">
        <v>2021</v>
      </c>
      <c r="N2894" t="s">
        <v>811</v>
      </c>
      <c r="O2894" t="s">
        <v>747</v>
      </c>
      <c r="P2894">
        <v>0</v>
      </c>
      <c r="Q2894">
        <v>0</v>
      </c>
      <c r="R2894">
        <v>0</v>
      </c>
      <c r="T2894" t="s">
        <v>1117</v>
      </c>
      <c r="U2894">
        <v>31</v>
      </c>
    </row>
    <row r="2895" spans="1:21" x14ac:dyDescent="0.3">
      <c r="A2895">
        <v>218</v>
      </c>
      <c r="B2895" t="s">
        <v>157</v>
      </c>
      <c r="C2895" t="s">
        <v>98</v>
      </c>
      <c r="D2895" t="s">
        <v>23</v>
      </c>
      <c r="E2895" t="s">
        <v>62</v>
      </c>
      <c r="F2895" s="107">
        <v>44469</v>
      </c>
      <c r="G2895">
        <v>172000</v>
      </c>
      <c r="H2895">
        <v>0</v>
      </c>
      <c r="K2895" t="s">
        <v>158</v>
      </c>
      <c r="L2895" t="s">
        <v>158</v>
      </c>
      <c r="M2895">
        <v>2021</v>
      </c>
      <c r="N2895" t="s">
        <v>766</v>
      </c>
      <c r="O2895" t="s">
        <v>747</v>
      </c>
      <c r="P2895">
        <v>0</v>
      </c>
      <c r="Q2895">
        <v>0</v>
      </c>
      <c r="R2895">
        <v>0</v>
      </c>
      <c r="T2895" t="s">
        <v>1118</v>
      </c>
      <c r="U2895">
        <v>30</v>
      </c>
    </row>
    <row r="2896" spans="1:21" x14ac:dyDescent="0.3">
      <c r="A2896">
        <v>218</v>
      </c>
      <c r="B2896" t="s">
        <v>157</v>
      </c>
      <c r="C2896" t="s">
        <v>98</v>
      </c>
      <c r="D2896" t="s">
        <v>23</v>
      </c>
      <c r="E2896" t="s">
        <v>62</v>
      </c>
      <c r="F2896" s="107">
        <v>44500</v>
      </c>
      <c r="G2896">
        <v>172000</v>
      </c>
      <c r="H2896">
        <v>0</v>
      </c>
      <c r="K2896" t="s">
        <v>158</v>
      </c>
      <c r="L2896" t="s">
        <v>158</v>
      </c>
      <c r="M2896">
        <v>2021</v>
      </c>
      <c r="N2896" t="s">
        <v>760</v>
      </c>
      <c r="O2896" t="s">
        <v>747</v>
      </c>
      <c r="P2896">
        <v>0</v>
      </c>
      <c r="Q2896">
        <v>0</v>
      </c>
      <c r="R2896">
        <v>0</v>
      </c>
      <c r="T2896" t="s">
        <v>1119</v>
      </c>
      <c r="U2896">
        <v>31</v>
      </c>
    </row>
    <row r="2897" spans="1:21" x14ac:dyDescent="0.3">
      <c r="A2897">
        <v>218</v>
      </c>
      <c r="B2897" t="s">
        <v>157</v>
      </c>
      <c r="C2897" t="s">
        <v>98</v>
      </c>
      <c r="D2897" t="s">
        <v>23</v>
      </c>
      <c r="E2897" t="s">
        <v>62</v>
      </c>
      <c r="F2897" s="107">
        <v>44530</v>
      </c>
      <c r="G2897">
        <v>172000</v>
      </c>
      <c r="H2897">
        <v>0</v>
      </c>
      <c r="K2897" t="s">
        <v>158</v>
      </c>
      <c r="L2897" t="s">
        <v>158</v>
      </c>
      <c r="M2897">
        <v>2021</v>
      </c>
      <c r="N2897" t="s">
        <v>815</v>
      </c>
      <c r="O2897" t="s">
        <v>747</v>
      </c>
      <c r="P2897">
        <v>0</v>
      </c>
      <c r="Q2897">
        <v>0</v>
      </c>
      <c r="R2897">
        <v>0</v>
      </c>
      <c r="T2897" t="s">
        <v>1120</v>
      </c>
      <c r="U2897">
        <v>30</v>
      </c>
    </row>
    <row r="2898" spans="1:21" x14ac:dyDescent="0.3">
      <c r="A2898">
        <v>218</v>
      </c>
      <c r="B2898" t="s">
        <v>157</v>
      </c>
      <c r="C2898" t="s">
        <v>98</v>
      </c>
      <c r="D2898" t="s">
        <v>23</v>
      </c>
      <c r="E2898" t="s">
        <v>62</v>
      </c>
      <c r="F2898" s="107">
        <v>44561</v>
      </c>
      <c r="G2898">
        <v>172000</v>
      </c>
      <c r="H2898">
        <v>0</v>
      </c>
      <c r="K2898" t="s">
        <v>158</v>
      </c>
      <c r="L2898" t="s">
        <v>158</v>
      </c>
      <c r="M2898">
        <v>2021</v>
      </c>
      <c r="N2898" t="s">
        <v>744</v>
      </c>
      <c r="O2898" t="s">
        <v>747</v>
      </c>
      <c r="P2898">
        <v>0</v>
      </c>
      <c r="Q2898">
        <v>0</v>
      </c>
      <c r="R2898">
        <v>0</v>
      </c>
      <c r="T2898" t="s">
        <v>1121</v>
      </c>
      <c r="U2898">
        <v>31</v>
      </c>
    </row>
    <row r="2899" spans="1:21" x14ac:dyDescent="0.3">
      <c r="A2899">
        <v>218</v>
      </c>
      <c r="B2899" t="s">
        <v>157</v>
      </c>
      <c r="C2899" t="s">
        <v>98</v>
      </c>
      <c r="D2899" t="s">
        <v>23</v>
      </c>
      <c r="E2899" t="s">
        <v>62</v>
      </c>
      <c r="F2899" s="107">
        <v>44592</v>
      </c>
      <c r="G2899">
        <v>172000</v>
      </c>
      <c r="H2899">
        <v>0</v>
      </c>
      <c r="K2899" t="s">
        <v>158</v>
      </c>
      <c r="L2899" t="s">
        <v>158</v>
      </c>
      <c r="M2899">
        <v>2022</v>
      </c>
      <c r="N2899" t="s">
        <v>799</v>
      </c>
      <c r="O2899" t="s">
        <v>824</v>
      </c>
      <c r="P2899">
        <v>0</v>
      </c>
      <c r="Q2899">
        <v>0</v>
      </c>
      <c r="R2899">
        <v>0</v>
      </c>
      <c r="T2899" t="s">
        <v>1122</v>
      </c>
      <c r="U2899">
        <v>31</v>
      </c>
    </row>
    <row r="2900" spans="1:21" x14ac:dyDescent="0.3">
      <c r="A2900">
        <v>218</v>
      </c>
      <c r="B2900" t="s">
        <v>157</v>
      </c>
      <c r="C2900" t="s">
        <v>98</v>
      </c>
      <c r="D2900" t="s">
        <v>23</v>
      </c>
      <c r="E2900" t="s">
        <v>62</v>
      </c>
      <c r="F2900" s="107">
        <v>44620</v>
      </c>
      <c r="G2900">
        <v>172000</v>
      </c>
      <c r="H2900">
        <v>0</v>
      </c>
      <c r="K2900" t="s">
        <v>158</v>
      </c>
      <c r="L2900" t="s">
        <v>158</v>
      </c>
      <c r="M2900">
        <v>2022</v>
      </c>
      <c r="N2900" t="s">
        <v>783</v>
      </c>
      <c r="O2900" t="s">
        <v>824</v>
      </c>
      <c r="P2900">
        <v>0</v>
      </c>
      <c r="Q2900">
        <v>0</v>
      </c>
      <c r="R2900">
        <v>0</v>
      </c>
      <c r="T2900" t="s">
        <v>1123</v>
      </c>
      <c r="U2900">
        <v>28</v>
      </c>
    </row>
    <row r="2901" spans="1:21" x14ac:dyDescent="0.3">
      <c r="A2901">
        <v>218</v>
      </c>
      <c r="B2901" t="s">
        <v>157</v>
      </c>
      <c r="C2901" t="s">
        <v>98</v>
      </c>
      <c r="D2901" t="s">
        <v>23</v>
      </c>
      <c r="E2901" t="s">
        <v>62</v>
      </c>
      <c r="F2901" s="107">
        <v>44651</v>
      </c>
      <c r="G2901">
        <v>172000</v>
      </c>
      <c r="H2901">
        <v>0</v>
      </c>
      <c r="K2901" t="s">
        <v>158</v>
      </c>
      <c r="L2901" t="s">
        <v>158</v>
      </c>
      <c r="M2901">
        <v>2022</v>
      </c>
      <c r="N2901" t="s">
        <v>803</v>
      </c>
      <c r="O2901" t="s">
        <v>824</v>
      </c>
      <c r="P2901">
        <v>0</v>
      </c>
      <c r="Q2901">
        <v>0</v>
      </c>
      <c r="R2901">
        <v>0</v>
      </c>
      <c r="T2901" t="s">
        <v>1124</v>
      </c>
      <c r="U2901">
        <v>31</v>
      </c>
    </row>
    <row r="2902" spans="1:21" x14ac:dyDescent="0.3">
      <c r="A2902">
        <v>218</v>
      </c>
      <c r="B2902" t="s">
        <v>157</v>
      </c>
      <c r="C2902" t="s">
        <v>98</v>
      </c>
      <c r="D2902" t="s">
        <v>23</v>
      </c>
      <c r="E2902" t="s">
        <v>62</v>
      </c>
      <c r="F2902" s="107">
        <v>44681</v>
      </c>
      <c r="G2902">
        <v>172000</v>
      </c>
      <c r="H2902">
        <v>0</v>
      </c>
      <c r="K2902" t="s">
        <v>158</v>
      </c>
      <c r="L2902" t="s">
        <v>158</v>
      </c>
      <c r="M2902">
        <v>2022</v>
      </c>
      <c r="N2902" t="s">
        <v>786</v>
      </c>
      <c r="O2902" t="s">
        <v>824</v>
      </c>
      <c r="P2902">
        <v>0</v>
      </c>
      <c r="Q2902">
        <v>0</v>
      </c>
      <c r="R2902">
        <v>0</v>
      </c>
      <c r="T2902" t="s">
        <v>1125</v>
      </c>
      <c r="U2902">
        <v>30</v>
      </c>
    </row>
    <row r="2903" spans="1:21" x14ac:dyDescent="0.3">
      <c r="A2903">
        <v>218</v>
      </c>
      <c r="B2903" t="s">
        <v>157</v>
      </c>
      <c r="C2903" t="s">
        <v>98</v>
      </c>
      <c r="D2903" t="s">
        <v>23</v>
      </c>
      <c r="E2903" t="s">
        <v>62</v>
      </c>
      <c r="F2903" s="107">
        <v>44712</v>
      </c>
      <c r="G2903">
        <v>172000</v>
      </c>
      <c r="H2903">
        <v>0</v>
      </c>
      <c r="K2903" t="s">
        <v>158</v>
      </c>
      <c r="L2903" t="s">
        <v>158</v>
      </c>
      <c r="M2903">
        <v>2022</v>
      </c>
      <c r="N2903" t="s">
        <v>806</v>
      </c>
      <c r="O2903" t="s">
        <v>824</v>
      </c>
      <c r="P2903">
        <v>0</v>
      </c>
      <c r="Q2903">
        <v>0</v>
      </c>
      <c r="R2903">
        <v>0</v>
      </c>
      <c r="T2903" t="s">
        <v>1126</v>
      </c>
      <c r="U2903">
        <v>31</v>
      </c>
    </row>
    <row r="2904" spans="1:21" x14ac:dyDescent="0.3">
      <c r="A2904">
        <v>218</v>
      </c>
      <c r="B2904" t="s">
        <v>157</v>
      </c>
      <c r="C2904" t="s">
        <v>98</v>
      </c>
      <c r="D2904" t="s">
        <v>23</v>
      </c>
      <c r="E2904" t="s">
        <v>62</v>
      </c>
      <c r="F2904" s="107">
        <v>44742</v>
      </c>
      <c r="G2904">
        <v>172000</v>
      </c>
      <c r="H2904">
        <v>0</v>
      </c>
      <c r="K2904" t="s">
        <v>158</v>
      </c>
      <c r="L2904" t="s">
        <v>158</v>
      </c>
      <c r="M2904">
        <v>2022</v>
      </c>
      <c r="N2904" t="s">
        <v>742</v>
      </c>
      <c r="O2904" t="s">
        <v>824</v>
      </c>
      <c r="P2904">
        <v>0</v>
      </c>
      <c r="Q2904">
        <v>0</v>
      </c>
      <c r="R2904">
        <v>0</v>
      </c>
      <c r="T2904" t="s">
        <v>1127</v>
      </c>
      <c r="U2904">
        <v>30</v>
      </c>
    </row>
    <row r="2905" spans="1:21" x14ac:dyDescent="0.3">
      <c r="A2905">
        <v>218</v>
      </c>
      <c r="B2905" t="s">
        <v>157</v>
      </c>
      <c r="C2905" t="s">
        <v>98</v>
      </c>
      <c r="D2905" t="s">
        <v>23</v>
      </c>
      <c r="E2905" t="s">
        <v>62</v>
      </c>
      <c r="F2905" s="107">
        <v>44773</v>
      </c>
      <c r="G2905">
        <v>172000</v>
      </c>
      <c r="H2905">
        <v>0</v>
      </c>
      <c r="K2905" t="s">
        <v>158</v>
      </c>
      <c r="L2905" t="s">
        <v>158</v>
      </c>
      <c r="M2905">
        <v>2022</v>
      </c>
      <c r="N2905" t="s">
        <v>809</v>
      </c>
      <c r="O2905" t="s">
        <v>749</v>
      </c>
      <c r="P2905">
        <v>0</v>
      </c>
      <c r="Q2905">
        <v>0</v>
      </c>
      <c r="R2905">
        <v>0</v>
      </c>
      <c r="T2905" t="s">
        <v>1128</v>
      </c>
      <c r="U2905">
        <v>31</v>
      </c>
    </row>
    <row r="2906" spans="1:21" x14ac:dyDescent="0.3">
      <c r="A2906">
        <v>218</v>
      </c>
      <c r="B2906" t="s">
        <v>157</v>
      </c>
      <c r="C2906" t="s">
        <v>98</v>
      </c>
      <c r="D2906" t="s">
        <v>23</v>
      </c>
      <c r="E2906" t="s">
        <v>62</v>
      </c>
      <c r="F2906" s="107">
        <v>44804</v>
      </c>
      <c r="G2906">
        <v>172000</v>
      </c>
      <c r="H2906">
        <v>0</v>
      </c>
      <c r="K2906" t="s">
        <v>158</v>
      </c>
      <c r="L2906" t="s">
        <v>158</v>
      </c>
      <c r="M2906">
        <v>2022</v>
      </c>
      <c r="N2906" t="s">
        <v>811</v>
      </c>
      <c r="O2906" t="s">
        <v>749</v>
      </c>
      <c r="P2906">
        <v>0</v>
      </c>
      <c r="Q2906">
        <v>0</v>
      </c>
      <c r="R2906">
        <v>0</v>
      </c>
      <c r="T2906" t="s">
        <v>1129</v>
      </c>
      <c r="U2906">
        <v>31</v>
      </c>
    </row>
    <row r="2907" spans="1:21" x14ac:dyDescent="0.3">
      <c r="A2907">
        <v>218</v>
      </c>
      <c r="B2907" t="s">
        <v>157</v>
      </c>
      <c r="C2907" t="s">
        <v>98</v>
      </c>
      <c r="D2907" t="s">
        <v>23</v>
      </c>
      <c r="E2907" t="s">
        <v>62</v>
      </c>
      <c r="F2907" s="107">
        <v>44834</v>
      </c>
      <c r="G2907">
        <v>172000</v>
      </c>
      <c r="H2907">
        <v>0</v>
      </c>
      <c r="K2907" t="s">
        <v>158</v>
      </c>
      <c r="L2907" t="s">
        <v>158</v>
      </c>
      <c r="M2907">
        <v>2022</v>
      </c>
      <c r="N2907" t="s">
        <v>766</v>
      </c>
      <c r="O2907" t="s">
        <v>749</v>
      </c>
      <c r="P2907">
        <v>0</v>
      </c>
      <c r="Q2907">
        <v>0</v>
      </c>
      <c r="R2907">
        <v>0</v>
      </c>
      <c r="T2907" t="s">
        <v>1130</v>
      </c>
      <c r="U2907">
        <v>30</v>
      </c>
    </row>
    <row r="2908" spans="1:21" x14ac:dyDescent="0.3">
      <c r="A2908">
        <v>218</v>
      </c>
      <c r="B2908" t="s">
        <v>157</v>
      </c>
      <c r="C2908" t="s">
        <v>98</v>
      </c>
      <c r="D2908" t="s">
        <v>23</v>
      </c>
      <c r="E2908" t="s">
        <v>62</v>
      </c>
      <c r="F2908" s="107">
        <v>44865</v>
      </c>
      <c r="G2908">
        <v>172000</v>
      </c>
      <c r="H2908">
        <v>0</v>
      </c>
      <c r="K2908" t="s">
        <v>158</v>
      </c>
      <c r="L2908" t="s">
        <v>158</v>
      </c>
      <c r="M2908">
        <v>2022</v>
      </c>
      <c r="N2908" t="s">
        <v>760</v>
      </c>
      <c r="O2908" t="s">
        <v>749</v>
      </c>
      <c r="P2908">
        <v>0</v>
      </c>
      <c r="Q2908">
        <v>0</v>
      </c>
      <c r="R2908">
        <v>0</v>
      </c>
      <c r="T2908" t="s">
        <v>1131</v>
      </c>
      <c r="U2908">
        <v>31</v>
      </c>
    </row>
    <row r="2909" spans="1:21" x14ac:dyDescent="0.3">
      <c r="A2909">
        <v>218</v>
      </c>
      <c r="B2909" t="s">
        <v>157</v>
      </c>
      <c r="C2909" t="s">
        <v>98</v>
      </c>
      <c r="D2909" t="s">
        <v>23</v>
      </c>
      <c r="E2909" t="s">
        <v>62</v>
      </c>
      <c r="F2909" s="107">
        <v>44895</v>
      </c>
      <c r="G2909">
        <v>172000</v>
      </c>
      <c r="H2909">
        <v>0</v>
      </c>
      <c r="K2909" t="s">
        <v>158</v>
      </c>
      <c r="L2909" t="s">
        <v>158</v>
      </c>
      <c r="M2909">
        <v>2022</v>
      </c>
      <c r="N2909" t="s">
        <v>815</v>
      </c>
      <c r="O2909" t="s">
        <v>749</v>
      </c>
      <c r="P2909">
        <v>0</v>
      </c>
      <c r="Q2909">
        <v>0</v>
      </c>
      <c r="R2909">
        <v>0</v>
      </c>
      <c r="T2909" t="s">
        <v>1132</v>
      </c>
      <c r="U2909">
        <v>30</v>
      </c>
    </row>
    <row r="2910" spans="1:21" x14ac:dyDescent="0.3">
      <c r="A2910">
        <v>218</v>
      </c>
      <c r="B2910" t="s">
        <v>157</v>
      </c>
      <c r="C2910" t="s">
        <v>98</v>
      </c>
      <c r="D2910" t="s">
        <v>23</v>
      </c>
      <c r="E2910" t="s">
        <v>62</v>
      </c>
      <c r="F2910" s="107">
        <v>44926</v>
      </c>
      <c r="G2910">
        <v>172000</v>
      </c>
      <c r="H2910">
        <v>0</v>
      </c>
      <c r="K2910" t="s">
        <v>158</v>
      </c>
      <c r="L2910" t="s">
        <v>158</v>
      </c>
      <c r="M2910">
        <v>2022</v>
      </c>
      <c r="N2910" t="s">
        <v>744</v>
      </c>
      <c r="O2910" t="s">
        <v>749</v>
      </c>
      <c r="P2910">
        <v>0</v>
      </c>
      <c r="Q2910">
        <v>0</v>
      </c>
      <c r="R2910">
        <v>0</v>
      </c>
      <c r="T2910" t="s">
        <v>1133</v>
      </c>
      <c r="U2910">
        <v>31</v>
      </c>
    </row>
    <row r="2911" spans="1:21" x14ac:dyDescent="0.3">
      <c r="A2911">
        <v>218</v>
      </c>
      <c r="B2911" t="s">
        <v>157</v>
      </c>
      <c r="C2911" t="s">
        <v>98</v>
      </c>
      <c r="D2911" t="s">
        <v>23</v>
      </c>
      <c r="E2911" t="s">
        <v>62</v>
      </c>
      <c r="F2911" s="107">
        <v>45808</v>
      </c>
      <c r="G2911">
        <v>172000</v>
      </c>
      <c r="H2911">
        <v>146327.63</v>
      </c>
      <c r="I2911" s="59">
        <v>1.1754444461377529</v>
      </c>
      <c r="J2911" s="59">
        <v>1.1754444461377529</v>
      </c>
      <c r="K2911" t="s">
        <v>158</v>
      </c>
      <c r="L2911" t="s">
        <v>158</v>
      </c>
      <c r="M2911">
        <v>2025</v>
      </c>
      <c r="N2911" t="s">
        <v>806</v>
      </c>
      <c r="O2911" t="s">
        <v>846</v>
      </c>
      <c r="P2911">
        <v>0</v>
      </c>
      <c r="Q2911">
        <v>0</v>
      </c>
      <c r="R2911">
        <v>0</v>
      </c>
      <c r="T2911" t="s">
        <v>1134</v>
      </c>
      <c r="U2911">
        <v>31</v>
      </c>
    </row>
    <row r="2912" spans="1:21" x14ac:dyDescent="0.3">
      <c r="A2912">
        <v>218</v>
      </c>
      <c r="B2912" t="s">
        <v>157</v>
      </c>
      <c r="C2912" t="s">
        <v>98</v>
      </c>
      <c r="D2912" t="s">
        <v>23</v>
      </c>
      <c r="E2912" t="s">
        <v>62</v>
      </c>
      <c r="F2912" s="107">
        <v>45838</v>
      </c>
      <c r="G2912">
        <v>172000</v>
      </c>
      <c r="H2912">
        <v>130528.88</v>
      </c>
      <c r="I2912" s="59">
        <v>1.3</v>
      </c>
      <c r="J2912" s="59">
        <v>1.3177160487395581</v>
      </c>
      <c r="K2912" t="s">
        <v>158</v>
      </c>
      <c r="L2912" t="s">
        <v>158</v>
      </c>
      <c r="M2912">
        <v>2025</v>
      </c>
      <c r="N2912" t="s">
        <v>742</v>
      </c>
      <c r="O2912" t="s">
        <v>846</v>
      </c>
      <c r="P2912">
        <v>0</v>
      </c>
      <c r="Q2912">
        <v>0</v>
      </c>
      <c r="R2912">
        <v>0</v>
      </c>
      <c r="T2912" t="s">
        <v>1135</v>
      </c>
      <c r="U2912">
        <v>30</v>
      </c>
    </row>
    <row r="2913" spans="1:21" x14ac:dyDescent="0.3">
      <c r="A2913">
        <v>218</v>
      </c>
      <c r="B2913" t="s">
        <v>157</v>
      </c>
      <c r="C2913" t="s">
        <v>98</v>
      </c>
      <c r="D2913" t="s">
        <v>23</v>
      </c>
      <c r="E2913" t="s">
        <v>62</v>
      </c>
      <c r="F2913" s="107">
        <v>45869</v>
      </c>
      <c r="G2913">
        <v>172000</v>
      </c>
      <c r="H2913">
        <v>126471.65</v>
      </c>
      <c r="I2913" s="59">
        <v>1.3</v>
      </c>
      <c r="J2913" s="59">
        <v>1.3599885824214359</v>
      </c>
      <c r="K2913" t="s">
        <v>158</v>
      </c>
      <c r="L2913" t="s">
        <v>158</v>
      </c>
      <c r="M2913">
        <v>2025</v>
      </c>
      <c r="N2913" t="s">
        <v>809</v>
      </c>
      <c r="O2913" t="s">
        <v>751</v>
      </c>
      <c r="P2913">
        <v>0</v>
      </c>
      <c r="Q2913">
        <v>0</v>
      </c>
      <c r="R2913">
        <v>0</v>
      </c>
      <c r="T2913" t="s">
        <v>1136</v>
      </c>
      <c r="U2913">
        <v>31</v>
      </c>
    </row>
    <row r="2914" spans="1:21" x14ac:dyDescent="0.3">
      <c r="A2914">
        <v>218</v>
      </c>
      <c r="B2914" t="s">
        <v>157</v>
      </c>
      <c r="C2914" t="s">
        <v>98</v>
      </c>
      <c r="D2914" t="s">
        <v>23</v>
      </c>
      <c r="E2914" t="s">
        <v>62</v>
      </c>
      <c r="F2914" s="107">
        <v>45900</v>
      </c>
      <c r="G2914">
        <v>172000</v>
      </c>
      <c r="H2914">
        <v>142618.62</v>
      </c>
      <c r="I2914" s="59">
        <v>1.206013632722011</v>
      </c>
      <c r="J2914" s="59">
        <v>1.206013632722011</v>
      </c>
      <c r="K2914" t="s">
        <v>158</v>
      </c>
      <c r="L2914" t="s">
        <v>158</v>
      </c>
      <c r="M2914">
        <v>2025</v>
      </c>
      <c r="N2914" t="s">
        <v>811</v>
      </c>
      <c r="O2914" t="s">
        <v>751</v>
      </c>
      <c r="P2914">
        <v>0</v>
      </c>
      <c r="Q2914">
        <v>0</v>
      </c>
      <c r="R2914">
        <v>0</v>
      </c>
      <c r="T2914" t="s">
        <v>1137</v>
      </c>
      <c r="U2914">
        <v>31</v>
      </c>
    </row>
    <row r="2915" spans="1:21" x14ac:dyDescent="0.3">
      <c r="A2915">
        <v>218</v>
      </c>
      <c r="B2915" t="s">
        <v>157</v>
      </c>
      <c r="C2915" t="s">
        <v>98</v>
      </c>
      <c r="D2915" t="s">
        <v>23</v>
      </c>
      <c r="E2915" t="s">
        <v>62</v>
      </c>
      <c r="F2915" s="107">
        <v>45930</v>
      </c>
      <c r="G2915">
        <v>172000</v>
      </c>
      <c r="H2915">
        <v>154601.59</v>
      </c>
      <c r="I2915" s="59">
        <v>1.1125370702849819</v>
      </c>
      <c r="J2915" s="59">
        <v>1.1125370702849819</v>
      </c>
      <c r="K2915" t="s">
        <v>158</v>
      </c>
      <c r="L2915" t="s">
        <v>158</v>
      </c>
      <c r="M2915">
        <v>2025</v>
      </c>
      <c r="N2915" t="s">
        <v>766</v>
      </c>
      <c r="O2915" t="s">
        <v>751</v>
      </c>
      <c r="P2915">
        <v>0</v>
      </c>
      <c r="Q2915">
        <v>0</v>
      </c>
      <c r="R2915">
        <v>0</v>
      </c>
      <c r="T2915" t="s">
        <v>1138</v>
      </c>
      <c r="U2915">
        <v>30</v>
      </c>
    </row>
    <row r="2916" spans="1:21" x14ac:dyDescent="0.3">
      <c r="A2916">
        <v>218</v>
      </c>
      <c r="B2916" t="s">
        <v>157</v>
      </c>
      <c r="C2916" t="s">
        <v>98</v>
      </c>
      <c r="D2916" t="s">
        <v>23</v>
      </c>
      <c r="E2916" t="s">
        <v>62</v>
      </c>
      <c r="F2916" s="107">
        <v>45961</v>
      </c>
      <c r="G2916">
        <v>172000</v>
      </c>
      <c r="H2916">
        <v>150485.75</v>
      </c>
      <c r="I2916" s="59">
        <v>1.14296536383013</v>
      </c>
      <c r="J2916" s="59">
        <v>1.14296536383013</v>
      </c>
      <c r="K2916" t="s">
        <v>158</v>
      </c>
      <c r="L2916" t="s">
        <v>158</v>
      </c>
      <c r="M2916">
        <v>2025</v>
      </c>
      <c r="N2916" t="s">
        <v>760</v>
      </c>
      <c r="O2916" t="s">
        <v>751</v>
      </c>
      <c r="P2916">
        <v>0</v>
      </c>
      <c r="Q2916">
        <v>0</v>
      </c>
      <c r="R2916">
        <v>0</v>
      </c>
      <c r="T2916" t="s">
        <v>1139</v>
      </c>
      <c r="U2916">
        <v>31</v>
      </c>
    </row>
    <row r="2917" spans="1:21" x14ac:dyDescent="0.3">
      <c r="A2917">
        <v>218</v>
      </c>
      <c r="B2917" t="s">
        <v>157</v>
      </c>
      <c r="C2917" t="s">
        <v>98</v>
      </c>
      <c r="D2917" t="s">
        <v>23</v>
      </c>
      <c r="E2917" t="s">
        <v>62</v>
      </c>
      <c r="F2917" s="107">
        <v>45991</v>
      </c>
      <c r="G2917">
        <v>172000</v>
      </c>
      <c r="H2917">
        <v>143419.75</v>
      </c>
      <c r="I2917" s="59">
        <v>1.199276947561267</v>
      </c>
      <c r="J2917" s="59">
        <v>1.199276947561267</v>
      </c>
      <c r="K2917" t="s">
        <v>158</v>
      </c>
      <c r="L2917" t="s">
        <v>158</v>
      </c>
      <c r="M2917">
        <v>2025</v>
      </c>
      <c r="N2917" t="s">
        <v>815</v>
      </c>
      <c r="O2917" t="s">
        <v>751</v>
      </c>
      <c r="P2917">
        <v>0</v>
      </c>
      <c r="Q2917">
        <v>0</v>
      </c>
      <c r="R2917">
        <v>0</v>
      </c>
      <c r="T2917" t="s">
        <v>1140</v>
      </c>
      <c r="U2917">
        <v>30</v>
      </c>
    </row>
    <row r="2918" spans="1:21" x14ac:dyDescent="0.3">
      <c r="A2918">
        <v>218</v>
      </c>
      <c r="B2918" t="s">
        <v>157</v>
      </c>
      <c r="C2918" t="s">
        <v>98</v>
      </c>
      <c r="D2918" t="s">
        <v>23</v>
      </c>
      <c r="E2918" t="s">
        <v>62</v>
      </c>
      <c r="F2918" s="107">
        <v>46022</v>
      </c>
      <c r="G2918">
        <v>172000</v>
      </c>
      <c r="H2918">
        <v>123820.04</v>
      </c>
      <c r="I2918" s="59">
        <v>1.3</v>
      </c>
      <c r="J2918" s="59">
        <v>1.3891127801283221</v>
      </c>
      <c r="K2918" t="s">
        <v>158</v>
      </c>
      <c r="L2918" t="s">
        <v>158</v>
      </c>
      <c r="M2918">
        <v>2025</v>
      </c>
      <c r="N2918" t="s">
        <v>744</v>
      </c>
      <c r="O2918" t="s">
        <v>751</v>
      </c>
      <c r="P2918">
        <v>0</v>
      </c>
      <c r="Q2918">
        <v>0</v>
      </c>
      <c r="R2918">
        <v>0</v>
      </c>
      <c r="T2918" t="s">
        <v>1141</v>
      </c>
      <c r="U2918">
        <v>31</v>
      </c>
    </row>
    <row r="2919" spans="1:21" x14ac:dyDescent="0.3">
      <c r="A2919">
        <v>219</v>
      </c>
      <c r="B2919" t="s">
        <v>159</v>
      </c>
      <c r="C2919" t="s">
        <v>98</v>
      </c>
      <c r="D2919" t="s">
        <v>54</v>
      </c>
      <c r="E2919" t="s">
        <v>24</v>
      </c>
      <c r="F2919" s="107">
        <v>44742</v>
      </c>
      <c r="G2919">
        <v>1</v>
      </c>
      <c r="H2919">
        <v>16.685183396325002</v>
      </c>
      <c r="I2919" s="59">
        <v>1.3</v>
      </c>
      <c r="J2919" s="59">
        <v>16.685183396325002</v>
      </c>
      <c r="K2919" t="s">
        <v>25</v>
      </c>
      <c r="L2919" t="s">
        <v>25</v>
      </c>
      <c r="M2919">
        <v>2022</v>
      </c>
      <c r="N2919" t="s">
        <v>742</v>
      </c>
      <c r="O2919" t="s">
        <v>824</v>
      </c>
      <c r="P2919">
        <v>0</v>
      </c>
      <c r="Q2919">
        <v>0</v>
      </c>
      <c r="R2919">
        <v>0</v>
      </c>
      <c r="T2919" t="s">
        <v>1142</v>
      </c>
      <c r="U2919">
        <v>30</v>
      </c>
    </row>
    <row r="2920" spans="1:21" x14ac:dyDescent="0.3">
      <c r="A2920">
        <v>219</v>
      </c>
      <c r="B2920" t="s">
        <v>159</v>
      </c>
      <c r="C2920" t="s">
        <v>98</v>
      </c>
      <c r="D2920" t="s">
        <v>54</v>
      </c>
      <c r="E2920" t="s">
        <v>24</v>
      </c>
      <c r="F2920" s="107">
        <v>44926</v>
      </c>
      <c r="G2920">
        <v>1</v>
      </c>
      <c r="H2920">
        <v>-68.789622683372002</v>
      </c>
      <c r="I2920" s="59">
        <v>0</v>
      </c>
      <c r="J2920" s="59">
        <v>0</v>
      </c>
      <c r="K2920" t="s">
        <v>25</v>
      </c>
      <c r="L2920" t="s">
        <v>25</v>
      </c>
      <c r="M2920">
        <v>2022</v>
      </c>
      <c r="N2920" t="s">
        <v>744</v>
      </c>
      <c r="O2920" t="s">
        <v>749</v>
      </c>
      <c r="P2920">
        <v>0</v>
      </c>
      <c r="Q2920">
        <v>0</v>
      </c>
      <c r="R2920">
        <v>0</v>
      </c>
      <c r="T2920" t="s">
        <v>1143</v>
      </c>
      <c r="U2920">
        <v>31</v>
      </c>
    </row>
    <row r="2921" spans="1:21" x14ac:dyDescent="0.3">
      <c r="A2921">
        <v>219</v>
      </c>
      <c r="B2921" t="s">
        <v>159</v>
      </c>
      <c r="C2921" t="s">
        <v>98</v>
      </c>
      <c r="D2921" t="s">
        <v>54</v>
      </c>
      <c r="E2921" t="s">
        <v>24</v>
      </c>
      <c r="F2921" s="107">
        <v>45838</v>
      </c>
      <c r="G2921">
        <v>1</v>
      </c>
      <c r="H2921">
        <v>18.43</v>
      </c>
      <c r="I2921" s="59">
        <v>1.3</v>
      </c>
      <c r="J2921" s="59">
        <v>18.43</v>
      </c>
      <c r="K2921" t="s">
        <v>25</v>
      </c>
      <c r="L2921" t="s">
        <v>25</v>
      </c>
      <c r="M2921">
        <v>2025</v>
      </c>
      <c r="N2921" t="s">
        <v>742</v>
      </c>
      <c r="O2921" t="s">
        <v>846</v>
      </c>
      <c r="P2921">
        <v>0</v>
      </c>
      <c r="Q2921">
        <v>0</v>
      </c>
      <c r="R2921">
        <v>0</v>
      </c>
      <c r="T2921" t="s">
        <v>1144</v>
      </c>
      <c r="U2921">
        <v>30</v>
      </c>
    </row>
    <row r="2922" spans="1:21" x14ac:dyDescent="0.3">
      <c r="A2922">
        <v>219</v>
      </c>
      <c r="B2922" t="s">
        <v>159</v>
      </c>
      <c r="C2922" t="s">
        <v>98</v>
      </c>
      <c r="D2922" t="s">
        <v>54</v>
      </c>
      <c r="E2922" t="s">
        <v>24</v>
      </c>
      <c r="F2922" s="107">
        <v>46022</v>
      </c>
      <c r="G2922">
        <v>1</v>
      </c>
      <c r="H2922">
        <v>-18.28</v>
      </c>
      <c r="I2922" s="59">
        <v>0</v>
      </c>
      <c r="J2922" s="59">
        <v>0</v>
      </c>
      <c r="K2922" t="s">
        <v>25</v>
      </c>
      <c r="L2922" t="s">
        <v>25</v>
      </c>
      <c r="M2922">
        <v>2025</v>
      </c>
      <c r="N2922" t="s">
        <v>744</v>
      </c>
      <c r="O2922" t="s">
        <v>751</v>
      </c>
      <c r="P2922">
        <v>0</v>
      </c>
      <c r="Q2922">
        <v>0</v>
      </c>
      <c r="R2922">
        <v>0</v>
      </c>
      <c r="T2922" t="s">
        <v>1145</v>
      </c>
      <c r="U2922">
        <v>31</v>
      </c>
    </row>
    <row r="2923" spans="1:21" x14ac:dyDescent="0.3">
      <c r="A2923">
        <v>220</v>
      </c>
      <c r="B2923" t="s">
        <v>160</v>
      </c>
      <c r="C2923" t="s">
        <v>98</v>
      </c>
      <c r="D2923" t="s">
        <v>54</v>
      </c>
      <c r="E2923" t="s">
        <v>24</v>
      </c>
      <c r="F2923" s="107">
        <v>44742</v>
      </c>
      <c r="G2923">
        <v>1</v>
      </c>
      <c r="H2923">
        <v>-88.603565901063007</v>
      </c>
      <c r="I2923" s="59">
        <v>0</v>
      </c>
      <c r="J2923" s="59">
        <v>0</v>
      </c>
      <c r="K2923" t="s">
        <v>25</v>
      </c>
      <c r="L2923" t="s">
        <v>25</v>
      </c>
      <c r="M2923">
        <v>2022</v>
      </c>
      <c r="N2923" t="s">
        <v>742</v>
      </c>
      <c r="O2923" t="s">
        <v>824</v>
      </c>
      <c r="P2923">
        <v>0</v>
      </c>
      <c r="Q2923">
        <v>0</v>
      </c>
      <c r="R2923">
        <v>0</v>
      </c>
      <c r="T2923" t="s">
        <v>1146</v>
      </c>
      <c r="U2923">
        <v>30</v>
      </c>
    </row>
    <row r="2924" spans="1:21" x14ac:dyDescent="0.3">
      <c r="A2924">
        <v>220</v>
      </c>
      <c r="B2924" t="s">
        <v>160</v>
      </c>
      <c r="C2924" t="s">
        <v>98</v>
      </c>
      <c r="D2924" t="s">
        <v>54</v>
      </c>
      <c r="E2924" t="s">
        <v>24</v>
      </c>
      <c r="F2924" s="107">
        <v>44926</v>
      </c>
      <c r="G2924">
        <v>1</v>
      </c>
      <c r="H2924">
        <v>-85.889409840455002</v>
      </c>
      <c r="I2924" s="59">
        <v>0</v>
      </c>
      <c r="J2924" s="59">
        <v>0</v>
      </c>
      <c r="K2924" t="s">
        <v>25</v>
      </c>
      <c r="L2924" t="s">
        <v>25</v>
      </c>
      <c r="M2924">
        <v>2022</v>
      </c>
      <c r="N2924" t="s">
        <v>744</v>
      </c>
      <c r="O2924" t="s">
        <v>749</v>
      </c>
      <c r="P2924">
        <v>0</v>
      </c>
      <c r="Q2924">
        <v>0</v>
      </c>
      <c r="R2924">
        <v>0</v>
      </c>
      <c r="T2924" t="s">
        <v>1147</v>
      </c>
      <c r="U2924">
        <v>31</v>
      </c>
    </row>
    <row r="2925" spans="1:21" x14ac:dyDescent="0.3">
      <c r="A2925">
        <v>220</v>
      </c>
      <c r="B2925" t="s">
        <v>160</v>
      </c>
      <c r="C2925" t="s">
        <v>98</v>
      </c>
      <c r="D2925" t="s">
        <v>54</v>
      </c>
      <c r="E2925" t="s">
        <v>24</v>
      </c>
      <c r="F2925" s="107">
        <v>45291</v>
      </c>
      <c r="G2925">
        <v>1</v>
      </c>
      <c r="H2925">
        <v>-38.58</v>
      </c>
      <c r="I2925" s="59">
        <v>0</v>
      </c>
      <c r="J2925" s="59">
        <v>0</v>
      </c>
      <c r="K2925" t="s">
        <v>25</v>
      </c>
      <c r="L2925" t="s">
        <v>25</v>
      </c>
      <c r="M2925">
        <v>2023</v>
      </c>
      <c r="N2925" t="s">
        <v>744</v>
      </c>
      <c r="O2925" t="s">
        <v>745</v>
      </c>
      <c r="P2925">
        <v>0</v>
      </c>
      <c r="Q2925">
        <v>0</v>
      </c>
      <c r="R2925">
        <v>0</v>
      </c>
      <c r="T2925" t="s">
        <v>1148</v>
      </c>
      <c r="U2925">
        <v>31</v>
      </c>
    </row>
    <row r="2926" spans="1:21" x14ac:dyDescent="0.3">
      <c r="A2926">
        <v>220</v>
      </c>
      <c r="B2926" t="s">
        <v>160</v>
      </c>
      <c r="C2926" t="s">
        <v>98</v>
      </c>
      <c r="D2926" t="s">
        <v>54</v>
      </c>
      <c r="E2926" t="s">
        <v>24</v>
      </c>
      <c r="F2926" s="107">
        <v>45838</v>
      </c>
      <c r="G2926">
        <v>1</v>
      </c>
      <c r="H2926">
        <v>33.979999999999997</v>
      </c>
      <c r="I2926" s="59">
        <v>1.3</v>
      </c>
      <c r="J2926" s="59">
        <v>33.979999999999997</v>
      </c>
      <c r="K2926" t="s">
        <v>25</v>
      </c>
      <c r="L2926" t="s">
        <v>25</v>
      </c>
      <c r="M2926">
        <v>2025</v>
      </c>
      <c r="N2926" t="s">
        <v>742</v>
      </c>
      <c r="O2926" t="s">
        <v>846</v>
      </c>
      <c r="P2926">
        <v>0</v>
      </c>
      <c r="Q2926">
        <v>0</v>
      </c>
      <c r="R2926">
        <v>0</v>
      </c>
      <c r="T2926" t="s">
        <v>1149</v>
      </c>
      <c r="U2926">
        <v>30</v>
      </c>
    </row>
    <row r="2927" spans="1:21" x14ac:dyDescent="0.3">
      <c r="A2927">
        <v>220</v>
      </c>
      <c r="B2927" t="s">
        <v>160</v>
      </c>
      <c r="C2927" t="s">
        <v>98</v>
      </c>
      <c r="D2927" t="s">
        <v>54</v>
      </c>
      <c r="E2927" t="s">
        <v>24</v>
      </c>
      <c r="F2927" s="107">
        <v>46022</v>
      </c>
      <c r="G2927">
        <v>1</v>
      </c>
      <c r="H2927">
        <v>-10.18</v>
      </c>
      <c r="I2927" s="59">
        <v>0</v>
      </c>
      <c r="J2927" s="59">
        <v>0</v>
      </c>
      <c r="K2927" t="s">
        <v>25</v>
      </c>
      <c r="L2927" t="s">
        <v>25</v>
      </c>
      <c r="M2927">
        <v>2025</v>
      </c>
      <c r="N2927" t="s">
        <v>744</v>
      </c>
      <c r="O2927" t="s">
        <v>751</v>
      </c>
      <c r="P2927">
        <v>0</v>
      </c>
      <c r="Q2927">
        <v>0</v>
      </c>
      <c r="R2927">
        <v>0</v>
      </c>
      <c r="T2927" t="s">
        <v>1150</v>
      </c>
      <c r="U2927">
        <v>31</v>
      </c>
    </row>
    <row r="2928" spans="1:21" x14ac:dyDescent="0.3">
      <c r="A2928">
        <v>221</v>
      </c>
      <c r="B2928" t="s">
        <v>161</v>
      </c>
      <c r="C2928" t="s">
        <v>98</v>
      </c>
      <c r="D2928" t="s">
        <v>73</v>
      </c>
      <c r="E2928" t="s">
        <v>24</v>
      </c>
      <c r="F2928" s="107">
        <v>44561</v>
      </c>
      <c r="G2928">
        <v>100</v>
      </c>
      <c r="H2928">
        <v>0</v>
      </c>
      <c r="I2928" s="59">
        <v>0</v>
      </c>
      <c r="J2928" s="59">
        <v>0</v>
      </c>
      <c r="K2928" t="s">
        <v>25</v>
      </c>
      <c r="L2928" t="s">
        <v>25</v>
      </c>
      <c r="M2928">
        <v>2021</v>
      </c>
      <c r="N2928" t="s">
        <v>744</v>
      </c>
      <c r="O2928" t="s">
        <v>747</v>
      </c>
      <c r="P2928">
        <v>0</v>
      </c>
      <c r="Q2928">
        <v>0</v>
      </c>
      <c r="R2928">
        <v>0</v>
      </c>
      <c r="T2928" t="s">
        <v>1151</v>
      </c>
      <c r="U2928">
        <v>31</v>
      </c>
    </row>
    <row r="2929" spans="1:22" x14ac:dyDescent="0.3">
      <c r="A2929">
        <v>221</v>
      </c>
      <c r="B2929" t="s">
        <v>161</v>
      </c>
      <c r="C2929" t="s">
        <v>98</v>
      </c>
      <c r="D2929" t="s">
        <v>73</v>
      </c>
      <c r="E2929" t="s">
        <v>24</v>
      </c>
      <c r="F2929" s="107">
        <v>44926</v>
      </c>
      <c r="G2929">
        <v>100</v>
      </c>
      <c r="H2929">
        <v>0</v>
      </c>
      <c r="I2929" s="59">
        <v>0</v>
      </c>
      <c r="J2929" s="59">
        <v>0</v>
      </c>
      <c r="K2929" t="s">
        <v>25</v>
      </c>
      <c r="L2929" t="s">
        <v>25</v>
      </c>
      <c r="M2929">
        <v>2022</v>
      </c>
      <c r="N2929" t="s">
        <v>744</v>
      </c>
      <c r="O2929" t="s">
        <v>749</v>
      </c>
      <c r="P2929">
        <v>0</v>
      </c>
      <c r="Q2929">
        <v>0</v>
      </c>
      <c r="R2929">
        <v>0</v>
      </c>
      <c r="T2929" t="s">
        <v>1152</v>
      </c>
      <c r="U2929">
        <v>31</v>
      </c>
    </row>
    <row r="2930" spans="1:22" x14ac:dyDescent="0.3">
      <c r="A2930">
        <v>221</v>
      </c>
      <c r="B2930" t="s">
        <v>161</v>
      </c>
      <c r="C2930" t="s">
        <v>98</v>
      </c>
      <c r="D2930" t="s">
        <v>73</v>
      </c>
      <c r="E2930" t="s">
        <v>24</v>
      </c>
      <c r="F2930" s="107">
        <v>45291</v>
      </c>
      <c r="G2930">
        <v>100</v>
      </c>
      <c r="H2930">
        <v>100</v>
      </c>
      <c r="I2930" s="59">
        <v>1</v>
      </c>
      <c r="J2930" s="59">
        <v>1</v>
      </c>
      <c r="K2930" t="s">
        <v>25</v>
      </c>
      <c r="L2930" t="s">
        <v>25</v>
      </c>
      <c r="M2930">
        <v>2023</v>
      </c>
      <c r="N2930" t="s">
        <v>744</v>
      </c>
      <c r="O2930" t="s">
        <v>745</v>
      </c>
      <c r="P2930">
        <v>0</v>
      </c>
      <c r="Q2930">
        <v>0</v>
      </c>
      <c r="R2930">
        <v>0</v>
      </c>
      <c r="T2930" t="s">
        <v>1153</v>
      </c>
      <c r="U2930">
        <v>31</v>
      </c>
    </row>
    <row r="2931" spans="1:22" x14ac:dyDescent="0.3">
      <c r="A2931">
        <v>221</v>
      </c>
      <c r="B2931" t="s">
        <v>161</v>
      </c>
      <c r="C2931" t="s">
        <v>98</v>
      </c>
      <c r="D2931" t="s">
        <v>73</v>
      </c>
      <c r="E2931" t="s">
        <v>24</v>
      </c>
      <c r="F2931" s="107">
        <v>46022</v>
      </c>
      <c r="G2931">
        <v>100</v>
      </c>
      <c r="H2931">
        <v>27.5</v>
      </c>
      <c r="I2931" s="59">
        <v>0.27500000000000002</v>
      </c>
      <c r="J2931" s="59">
        <v>0.27500000000000002</v>
      </c>
      <c r="K2931" t="s">
        <v>25</v>
      </c>
      <c r="L2931" t="s">
        <v>25</v>
      </c>
      <c r="M2931">
        <v>2025</v>
      </c>
      <c r="N2931" t="s">
        <v>744</v>
      </c>
      <c r="O2931" t="s">
        <v>751</v>
      </c>
      <c r="P2931">
        <v>0</v>
      </c>
      <c r="Q2931">
        <v>0</v>
      </c>
      <c r="R2931">
        <v>0</v>
      </c>
      <c r="T2931" t="s">
        <v>1154</v>
      </c>
      <c r="U2931">
        <v>31</v>
      </c>
    </row>
    <row r="2932" spans="1:22" x14ac:dyDescent="0.3">
      <c r="A2932">
        <v>222</v>
      </c>
      <c r="B2932" t="s">
        <v>162</v>
      </c>
      <c r="C2932" t="s">
        <v>98</v>
      </c>
      <c r="D2932" t="s">
        <v>73</v>
      </c>
      <c r="E2932" t="s">
        <v>24</v>
      </c>
      <c r="F2932" s="107">
        <v>44561</v>
      </c>
      <c r="G2932">
        <v>90</v>
      </c>
      <c r="H2932">
        <v>0</v>
      </c>
      <c r="I2932" s="59">
        <v>0</v>
      </c>
      <c r="J2932" s="59">
        <v>0</v>
      </c>
      <c r="K2932" t="s">
        <v>25</v>
      </c>
      <c r="L2932" t="s">
        <v>25</v>
      </c>
      <c r="M2932">
        <v>2021</v>
      </c>
      <c r="N2932" t="s">
        <v>744</v>
      </c>
      <c r="O2932" t="s">
        <v>747</v>
      </c>
      <c r="P2932">
        <v>0</v>
      </c>
      <c r="Q2932">
        <v>0</v>
      </c>
      <c r="R2932">
        <v>0</v>
      </c>
      <c r="T2932" t="s">
        <v>1155</v>
      </c>
      <c r="U2932">
        <v>31</v>
      </c>
    </row>
    <row r="2933" spans="1:22" x14ac:dyDescent="0.3">
      <c r="A2933">
        <v>222</v>
      </c>
      <c r="B2933" t="s">
        <v>162</v>
      </c>
      <c r="C2933" t="s">
        <v>98</v>
      </c>
      <c r="D2933" t="s">
        <v>73</v>
      </c>
      <c r="E2933" t="s">
        <v>24</v>
      </c>
      <c r="F2933" s="107">
        <v>45291</v>
      </c>
      <c r="G2933">
        <v>90</v>
      </c>
      <c r="H2933">
        <v>68.75</v>
      </c>
      <c r="I2933" s="59">
        <v>0.76388888888888884</v>
      </c>
      <c r="J2933" s="59">
        <v>0.76388888888888884</v>
      </c>
      <c r="K2933" t="s">
        <v>25</v>
      </c>
      <c r="L2933" t="s">
        <v>25</v>
      </c>
      <c r="M2933">
        <v>2023</v>
      </c>
      <c r="N2933" t="s">
        <v>744</v>
      </c>
      <c r="O2933" t="s">
        <v>745</v>
      </c>
      <c r="P2933">
        <v>0</v>
      </c>
      <c r="Q2933">
        <v>0</v>
      </c>
      <c r="R2933">
        <v>0</v>
      </c>
      <c r="T2933" t="s">
        <v>1156</v>
      </c>
      <c r="U2933">
        <v>31</v>
      </c>
    </row>
    <row r="2934" spans="1:22" x14ac:dyDescent="0.3">
      <c r="A2934">
        <v>222</v>
      </c>
      <c r="B2934" t="s">
        <v>162</v>
      </c>
      <c r="C2934" t="s">
        <v>98</v>
      </c>
      <c r="D2934" t="s">
        <v>73</v>
      </c>
      <c r="E2934" t="s">
        <v>24</v>
      </c>
      <c r="F2934" s="107">
        <v>46022</v>
      </c>
      <c r="G2934">
        <v>90</v>
      </c>
      <c r="H2934">
        <v>68.75</v>
      </c>
      <c r="I2934" s="59">
        <v>0.76388888888888884</v>
      </c>
      <c r="J2934" s="59">
        <v>0.76388888888888884</v>
      </c>
      <c r="K2934" t="s">
        <v>25</v>
      </c>
      <c r="L2934" t="s">
        <v>25</v>
      </c>
      <c r="M2934">
        <v>2025</v>
      </c>
      <c r="N2934" t="s">
        <v>744</v>
      </c>
      <c r="O2934" t="s">
        <v>751</v>
      </c>
      <c r="P2934">
        <v>0</v>
      </c>
      <c r="Q2934">
        <v>0</v>
      </c>
      <c r="R2934">
        <v>0</v>
      </c>
      <c r="T2934" t="s">
        <v>1157</v>
      </c>
      <c r="U2934">
        <v>31</v>
      </c>
    </row>
    <row r="2935" spans="1:22" x14ac:dyDescent="0.3">
      <c r="A2935">
        <v>223</v>
      </c>
      <c r="B2935" t="s">
        <v>163</v>
      </c>
      <c r="C2935" t="s">
        <v>98</v>
      </c>
      <c r="D2935" t="s">
        <v>73</v>
      </c>
      <c r="E2935" t="s">
        <v>24</v>
      </c>
      <c r="F2935" s="107">
        <v>44561</v>
      </c>
      <c r="G2935">
        <v>100</v>
      </c>
      <c r="H2935">
        <v>0</v>
      </c>
      <c r="I2935" s="59">
        <v>0</v>
      </c>
      <c r="J2935" s="59">
        <v>0</v>
      </c>
      <c r="K2935" t="s">
        <v>25</v>
      </c>
      <c r="L2935" t="s">
        <v>25</v>
      </c>
      <c r="M2935">
        <v>2021</v>
      </c>
      <c r="N2935" t="s">
        <v>744</v>
      </c>
      <c r="O2935" t="s">
        <v>747</v>
      </c>
      <c r="P2935">
        <v>0</v>
      </c>
      <c r="Q2935">
        <v>0</v>
      </c>
      <c r="R2935">
        <v>0</v>
      </c>
      <c r="T2935" t="s">
        <v>1158</v>
      </c>
      <c r="U2935">
        <v>31</v>
      </c>
    </row>
    <row r="2936" spans="1:22" x14ac:dyDescent="0.3">
      <c r="A2936">
        <v>223</v>
      </c>
      <c r="B2936" t="s">
        <v>163</v>
      </c>
      <c r="C2936" t="s">
        <v>98</v>
      </c>
      <c r="D2936" t="s">
        <v>73</v>
      </c>
      <c r="E2936" t="s">
        <v>24</v>
      </c>
      <c r="F2936" s="107">
        <v>44620</v>
      </c>
      <c r="G2936">
        <v>100</v>
      </c>
      <c r="K2936" t="s">
        <v>25</v>
      </c>
      <c r="L2936" t="s">
        <v>128</v>
      </c>
      <c r="M2936">
        <v>2022</v>
      </c>
      <c r="N2936" t="s">
        <v>783</v>
      </c>
      <c r="O2936" t="s">
        <v>824</v>
      </c>
      <c r="P2936">
        <v>0</v>
      </c>
      <c r="Q2936">
        <v>0</v>
      </c>
      <c r="R2936">
        <v>0</v>
      </c>
      <c r="T2936" t="s">
        <v>1159</v>
      </c>
      <c r="U2936">
        <v>28</v>
      </c>
      <c r="V2936" t="s">
        <v>128</v>
      </c>
    </row>
    <row r="2937" spans="1:22" x14ac:dyDescent="0.3">
      <c r="A2937">
        <v>223</v>
      </c>
      <c r="B2937" t="s">
        <v>163</v>
      </c>
      <c r="C2937" t="s">
        <v>98</v>
      </c>
      <c r="D2937" t="s">
        <v>73</v>
      </c>
      <c r="E2937" t="s">
        <v>24</v>
      </c>
      <c r="F2937" s="107">
        <v>44651</v>
      </c>
      <c r="G2937">
        <v>100</v>
      </c>
      <c r="K2937" t="s">
        <v>25</v>
      </c>
      <c r="L2937" t="s">
        <v>128</v>
      </c>
      <c r="M2937">
        <v>2022</v>
      </c>
      <c r="N2937" t="s">
        <v>803</v>
      </c>
      <c r="O2937" t="s">
        <v>824</v>
      </c>
      <c r="P2937">
        <v>0</v>
      </c>
      <c r="Q2937">
        <v>0</v>
      </c>
      <c r="R2937">
        <v>0</v>
      </c>
      <c r="T2937" t="s">
        <v>1160</v>
      </c>
      <c r="U2937">
        <v>31</v>
      </c>
      <c r="V2937" t="s">
        <v>128</v>
      </c>
    </row>
    <row r="2938" spans="1:22" x14ac:dyDescent="0.3">
      <c r="A2938">
        <v>223</v>
      </c>
      <c r="B2938" t="s">
        <v>163</v>
      </c>
      <c r="C2938" t="s">
        <v>98</v>
      </c>
      <c r="D2938" t="s">
        <v>73</v>
      </c>
      <c r="E2938" t="s">
        <v>24</v>
      </c>
      <c r="F2938" s="107">
        <v>44742</v>
      </c>
      <c r="G2938">
        <v>100</v>
      </c>
      <c r="K2938" t="s">
        <v>25</v>
      </c>
      <c r="L2938" t="s">
        <v>128</v>
      </c>
      <c r="M2938">
        <v>2022</v>
      </c>
      <c r="N2938" t="s">
        <v>742</v>
      </c>
      <c r="O2938" t="s">
        <v>824</v>
      </c>
      <c r="P2938">
        <v>0</v>
      </c>
      <c r="Q2938">
        <v>0</v>
      </c>
      <c r="R2938">
        <v>0</v>
      </c>
      <c r="T2938" t="s">
        <v>1161</v>
      </c>
      <c r="U2938">
        <v>30</v>
      </c>
      <c r="V2938" t="s">
        <v>128</v>
      </c>
    </row>
    <row r="2939" spans="1:22" x14ac:dyDescent="0.3">
      <c r="A2939">
        <v>223</v>
      </c>
      <c r="B2939" t="s">
        <v>163</v>
      </c>
      <c r="C2939" t="s">
        <v>98</v>
      </c>
      <c r="D2939" t="s">
        <v>73</v>
      </c>
      <c r="E2939" t="s">
        <v>24</v>
      </c>
      <c r="F2939" s="107">
        <v>44834</v>
      </c>
      <c r="G2939">
        <v>100</v>
      </c>
      <c r="K2939" t="s">
        <v>25</v>
      </c>
      <c r="L2939" t="s">
        <v>128</v>
      </c>
      <c r="M2939">
        <v>2022</v>
      </c>
      <c r="N2939" t="s">
        <v>766</v>
      </c>
      <c r="O2939" t="s">
        <v>749</v>
      </c>
      <c r="P2939">
        <v>0</v>
      </c>
      <c r="Q2939">
        <v>0</v>
      </c>
      <c r="R2939">
        <v>0</v>
      </c>
      <c r="T2939" t="s">
        <v>1162</v>
      </c>
      <c r="U2939">
        <v>30</v>
      </c>
      <c r="V2939" t="s">
        <v>128</v>
      </c>
    </row>
    <row r="2940" spans="1:22" x14ac:dyDescent="0.3">
      <c r="A2940">
        <v>223</v>
      </c>
      <c r="B2940" t="s">
        <v>163</v>
      </c>
      <c r="C2940" t="s">
        <v>98</v>
      </c>
      <c r="D2940" t="s">
        <v>73</v>
      </c>
      <c r="E2940" t="s">
        <v>24</v>
      </c>
      <c r="F2940" s="107">
        <v>44926</v>
      </c>
      <c r="G2940">
        <v>100</v>
      </c>
      <c r="H2940">
        <v>0</v>
      </c>
      <c r="I2940" s="59">
        <v>0</v>
      </c>
      <c r="J2940" s="59">
        <v>0</v>
      </c>
      <c r="K2940" t="s">
        <v>25</v>
      </c>
      <c r="L2940" t="s">
        <v>25</v>
      </c>
      <c r="M2940">
        <v>2022</v>
      </c>
      <c r="N2940" t="s">
        <v>744</v>
      </c>
      <c r="O2940" t="s">
        <v>749</v>
      </c>
      <c r="P2940">
        <v>0</v>
      </c>
      <c r="Q2940">
        <v>0</v>
      </c>
      <c r="R2940">
        <v>0</v>
      </c>
      <c r="T2940" t="s">
        <v>1163</v>
      </c>
      <c r="U2940">
        <v>31</v>
      </c>
    </row>
    <row r="2941" spans="1:22" x14ac:dyDescent="0.3">
      <c r="A2941">
        <v>223</v>
      </c>
      <c r="B2941" t="s">
        <v>163</v>
      </c>
      <c r="C2941" t="s">
        <v>98</v>
      </c>
      <c r="D2941" t="s">
        <v>73</v>
      </c>
      <c r="E2941" t="s">
        <v>24</v>
      </c>
      <c r="F2941" s="107">
        <v>45291</v>
      </c>
      <c r="G2941">
        <v>100</v>
      </c>
      <c r="H2941">
        <v>100</v>
      </c>
      <c r="I2941" s="59">
        <v>1</v>
      </c>
      <c r="J2941" s="59">
        <v>1</v>
      </c>
      <c r="K2941" t="s">
        <v>25</v>
      </c>
      <c r="L2941" t="s">
        <v>25</v>
      </c>
      <c r="M2941">
        <v>2023</v>
      </c>
      <c r="N2941" t="s">
        <v>744</v>
      </c>
      <c r="O2941" t="s">
        <v>745</v>
      </c>
      <c r="P2941">
        <v>0</v>
      </c>
      <c r="Q2941">
        <v>0</v>
      </c>
      <c r="R2941">
        <v>0</v>
      </c>
      <c r="T2941" t="s">
        <v>1164</v>
      </c>
      <c r="U2941">
        <v>31</v>
      </c>
    </row>
    <row r="2942" spans="1:22" x14ac:dyDescent="0.3">
      <c r="A2942">
        <v>223</v>
      </c>
      <c r="B2942" t="s">
        <v>163</v>
      </c>
      <c r="C2942" t="s">
        <v>98</v>
      </c>
      <c r="D2942" t="s">
        <v>73</v>
      </c>
      <c r="E2942" t="s">
        <v>24</v>
      </c>
      <c r="F2942" s="107">
        <v>46022</v>
      </c>
      <c r="G2942">
        <v>100</v>
      </c>
      <c r="H2942">
        <v>91.67</v>
      </c>
      <c r="I2942" s="59">
        <v>0.91670000000000007</v>
      </c>
      <c r="J2942" s="59">
        <v>0.91670000000000007</v>
      </c>
      <c r="K2942" t="s">
        <v>25</v>
      </c>
      <c r="L2942" t="s">
        <v>25</v>
      </c>
      <c r="M2942">
        <v>2025</v>
      </c>
      <c r="N2942" t="s">
        <v>744</v>
      </c>
      <c r="O2942" t="s">
        <v>751</v>
      </c>
      <c r="P2942">
        <v>0</v>
      </c>
      <c r="Q2942">
        <v>0</v>
      </c>
      <c r="R2942">
        <v>0</v>
      </c>
      <c r="T2942" t="s">
        <v>1165</v>
      </c>
      <c r="U2942">
        <v>31</v>
      </c>
    </row>
    <row r="2943" spans="1:22" x14ac:dyDescent="0.3">
      <c r="A2943">
        <v>224</v>
      </c>
      <c r="B2943" t="s">
        <v>164</v>
      </c>
      <c r="C2943" t="s">
        <v>98</v>
      </c>
      <c r="D2943" t="s">
        <v>73</v>
      </c>
      <c r="E2943" t="s">
        <v>24</v>
      </c>
      <c r="F2943" s="107">
        <v>45291</v>
      </c>
      <c r="G2943">
        <v>100</v>
      </c>
      <c r="H2943">
        <v>40</v>
      </c>
      <c r="I2943" s="59">
        <v>0.4</v>
      </c>
      <c r="J2943" s="59">
        <v>0.4</v>
      </c>
      <c r="K2943" t="s">
        <v>25</v>
      </c>
      <c r="L2943" t="s">
        <v>25</v>
      </c>
      <c r="M2943">
        <v>2023</v>
      </c>
      <c r="N2943" t="s">
        <v>744</v>
      </c>
      <c r="O2943" t="s">
        <v>745</v>
      </c>
      <c r="P2943">
        <v>0</v>
      </c>
      <c r="Q2943">
        <v>0</v>
      </c>
      <c r="R2943">
        <v>0</v>
      </c>
      <c r="T2943" t="s">
        <v>1166</v>
      </c>
      <c r="U2943">
        <v>31</v>
      </c>
    </row>
    <row r="2944" spans="1:22" x14ac:dyDescent="0.3">
      <c r="A2944">
        <v>224</v>
      </c>
      <c r="B2944" t="s">
        <v>164</v>
      </c>
      <c r="C2944" t="s">
        <v>98</v>
      </c>
      <c r="D2944" t="s">
        <v>73</v>
      </c>
      <c r="E2944" t="s">
        <v>24</v>
      </c>
      <c r="F2944" s="107">
        <v>46022</v>
      </c>
      <c r="G2944">
        <v>100</v>
      </c>
      <c r="H2944">
        <v>100</v>
      </c>
      <c r="I2944" s="59">
        <v>1</v>
      </c>
      <c r="J2944" s="59">
        <v>1</v>
      </c>
      <c r="K2944" t="s">
        <v>25</v>
      </c>
      <c r="L2944" t="s">
        <v>25</v>
      </c>
      <c r="M2944">
        <v>2025</v>
      </c>
      <c r="N2944" t="s">
        <v>744</v>
      </c>
      <c r="O2944" t="s">
        <v>751</v>
      </c>
      <c r="P2944">
        <v>0</v>
      </c>
      <c r="Q2944">
        <v>0</v>
      </c>
      <c r="R2944">
        <v>0</v>
      </c>
      <c r="T2944" t="s">
        <v>1167</v>
      </c>
      <c r="U2944">
        <v>31</v>
      </c>
    </row>
    <row r="2945" spans="1:21" x14ac:dyDescent="0.3">
      <c r="A2945">
        <v>225</v>
      </c>
      <c r="B2945" t="s">
        <v>165</v>
      </c>
      <c r="C2945" t="s">
        <v>98</v>
      </c>
      <c r="D2945" t="s">
        <v>23</v>
      </c>
      <c r="E2945" t="s">
        <v>24</v>
      </c>
      <c r="F2945" s="107">
        <v>44227</v>
      </c>
      <c r="G2945">
        <v>1</v>
      </c>
      <c r="H2945">
        <v>0</v>
      </c>
      <c r="I2945" s="59">
        <v>0</v>
      </c>
      <c r="J2945" s="59">
        <v>0</v>
      </c>
      <c r="K2945" t="s">
        <v>25</v>
      </c>
      <c r="L2945" t="s">
        <v>25</v>
      </c>
      <c r="M2945">
        <v>2021</v>
      </c>
      <c r="N2945" t="s">
        <v>799</v>
      </c>
      <c r="O2945" t="s">
        <v>800</v>
      </c>
      <c r="P2945">
        <v>0</v>
      </c>
      <c r="Q2945">
        <v>0</v>
      </c>
      <c r="R2945">
        <v>0</v>
      </c>
      <c r="T2945" t="s">
        <v>1168</v>
      </c>
      <c r="U2945">
        <v>31</v>
      </c>
    </row>
    <row r="2946" spans="1:21" x14ac:dyDescent="0.3">
      <c r="A2946">
        <v>225</v>
      </c>
      <c r="B2946" t="s">
        <v>165</v>
      </c>
      <c r="C2946" t="s">
        <v>98</v>
      </c>
      <c r="D2946" t="s">
        <v>23</v>
      </c>
      <c r="E2946" t="s">
        <v>24</v>
      </c>
      <c r="F2946" s="107">
        <v>44255</v>
      </c>
      <c r="G2946">
        <v>1</v>
      </c>
      <c r="H2946">
        <v>0</v>
      </c>
      <c r="I2946" s="59">
        <v>0</v>
      </c>
      <c r="J2946" s="59">
        <v>0</v>
      </c>
      <c r="K2946" t="s">
        <v>25</v>
      </c>
      <c r="L2946" t="s">
        <v>25</v>
      </c>
      <c r="M2946">
        <v>2021</v>
      </c>
      <c r="N2946" t="s">
        <v>783</v>
      </c>
      <c r="O2946" t="s">
        <v>800</v>
      </c>
      <c r="P2946">
        <v>0</v>
      </c>
      <c r="Q2946">
        <v>0</v>
      </c>
      <c r="R2946">
        <v>0</v>
      </c>
      <c r="T2946" t="s">
        <v>1169</v>
      </c>
      <c r="U2946">
        <v>28</v>
      </c>
    </row>
    <row r="2947" spans="1:21" x14ac:dyDescent="0.3">
      <c r="A2947">
        <v>225</v>
      </c>
      <c r="B2947" t="s">
        <v>165</v>
      </c>
      <c r="C2947" t="s">
        <v>98</v>
      </c>
      <c r="D2947" t="s">
        <v>23</v>
      </c>
      <c r="E2947" t="s">
        <v>24</v>
      </c>
      <c r="F2947" s="107">
        <v>44286</v>
      </c>
      <c r="G2947">
        <v>1</v>
      </c>
      <c r="H2947">
        <v>0</v>
      </c>
      <c r="I2947" s="59">
        <v>0</v>
      </c>
      <c r="J2947" s="59">
        <v>0</v>
      </c>
      <c r="K2947" t="s">
        <v>25</v>
      </c>
      <c r="L2947" t="s">
        <v>25</v>
      </c>
      <c r="M2947">
        <v>2021</v>
      </c>
      <c r="N2947" t="s">
        <v>803</v>
      </c>
      <c r="O2947" t="s">
        <v>800</v>
      </c>
      <c r="P2947">
        <v>0</v>
      </c>
      <c r="Q2947">
        <v>0</v>
      </c>
      <c r="R2947">
        <v>0</v>
      </c>
      <c r="T2947" t="s">
        <v>1170</v>
      </c>
      <c r="U2947">
        <v>31</v>
      </c>
    </row>
    <row r="2948" spans="1:21" x14ac:dyDescent="0.3">
      <c r="A2948">
        <v>225</v>
      </c>
      <c r="B2948" t="s">
        <v>165</v>
      </c>
      <c r="C2948" t="s">
        <v>98</v>
      </c>
      <c r="D2948" t="s">
        <v>23</v>
      </c>
      <c r="E2948" t="s">
        <v>24</v>
      </c>
      <c r="F2948" s="107">
        <v>44316</v>
      </c>
      <c r="G2948">
        <v>1</v>
      </c>
      <c r="H2948">
        <v>0</v>
      </c>
      <c r="I2948" s="59">
        <v>0</v>
      </c>
      <c r="J2948" s="59">
        <v>0</v>
      </c>
      <c r="K2948" t="s">
        <v>25</v>
      </c>
      <c r="L2948" t="s">
        <v>25</v>
      </c>
      <c r="M2948">
        <v>2021</v>
      </c>
      <c r="N2948" t="s">
        <v>786</v>
      </c>
      <c r="O2948" t="s">
        <v>800</v>
      </c>
      <c r="P2948">
        <v>0</v>
      </c>
      <c r="Q2948">
        <v>0</v>
      </c>
      <c r="R2948">
        <v>0</v>
      </c>
      <c r="T2948" t="s">
        <v>1171</v>
      </c>
      <c r="U2948">
        <v>30</v>
      </c>
    </row>
    <row r="2949" spans="1:21" x14ac:dyDescent="0.3">
      <c r="A2949">
        <v>225</v>
      </c>
      <c r="B2949" t="s">
        <v>165</v>
      </c>
      <c r="C2949" t="s">
        <v>98</v>
      </c>
      <c r="D2949" t="s">
        <v>23</v>
      </c>
      <c r="E2949" t="s">
        <v>24</v>
      </c>
      <c r="F2949" s="107">
        <v>44347</v>
      </c>
      <c r="G2949">
        <v>1</v>
      </c>
      <c r="H2949">
        <v>0</v>
      </c>
      <c r="I2949" s="59">
        <v>0</v>
      </c>
      <c r="J2949" s="59">
        <v>0</v>
      </c>
      <c r="K2949" t="s">
        <v>25</v>
      </c>
      <c r="L2949" t="s">
        <v>25</v>
      </c>
      <c r="M2949">
        <v>2021</v>
      </c>
      <c r="N2949" t="s">
        <v>806</v>
      </c>
      <c r="O2949" t="s">
        <v>800</v>
      </c>
      <c r="P2949">
        <v>0</v>
      </c>
      <c r="Q2949">
        <v>0</v>
      </c>
      <c r="R2949">
        <v>0</v>
      </c>
      <c r="T2949" t="s">
        <v>1172</v>
      </c>
      <c r="U2949">
        <v>31</v>
      </c>
    </row>
    <row r="2950" spans="1:21" x14ac:dyDescent="0.3">
      <c r="A2950">
        <v>225</v>
      </c>
      <c r="B2950" t="s">
        <v>165</v>
      </c>
      <c r="C2950" t="s">
        <v>98</v>
      </c>
      <c r="D2950" t="s">
        <v>23</v>
      </c>
      <c r="E2950" t="s">
        <v>24</v>
      </c>
      <c r="F2950" s="107">
        <v>44377</v>
      </c>
      <c r="G2950">
        <v>1</v>
      </c>
      <c r="H2950">
        <v>0</v>
      </c>
      <c r="I2950" s="59">
        <v>0</v>
      </c>
      <c r="J2950" s="59">
        <v>0</v>
      </c>
      <c r="K2950" t="s">
        <v>25</v>
      </c>
      <c r="L2950" t="s">
        <v>25</v>
      </c>
      <c r="M2950">
        <v>2021</v>
      </c>
      <c r="N2950" t="s">
        <v>742</v>
      </c>
      <c r="O2950" t="s">
        <v>800</v>
      </c>
      <c r="P2950">
        <v>0</v>
      </c>
      <c r="Q2950">
        <v>0</v>
      </c>
      <c r="R2950">
        <v>0</v>
      </c>
      <c r="T2950" t="s">
        <v>1173</v>
      </c>
      <c r="U2950">
        <v>30</v>
      </c>
    </row>
    <row r="2951" spans="1:21" x14ac:dyDescent="0.3">
      <c r="A2951">
        <v>225</v>
      </c>
      <c r="B2951" t="s">
        <v>165</v>
      </c>
      <c r="C2951" t="s">
        <v>98</v>
      </c>
      <c r="D2951" t="s">
        <v>23</v>
      </c>
      <c r="E2951" t="s">
        <v>24</v>
      </c>
      <c r="F2951" s="107">
        <v>44408</v>
      </c>
      <c r="G2951">
        <v>1</v>
      </c>
      <c r="H2951">
        <v>0</v>
      </c>
      <c r="I2951" s="59">
        <v>0</v>
      </c>
      <c r="J2951" s="59">
        <v>0</v>
      </c>
      <c r="K2951" t="s">
        <v>25</v>
      </c>
      <c r="L2951" t="s">
        <v>25</v>
      </c>
      <c r="M2951">
        <v>2021</v>
      </c>
      <c r="N2951" t="s">
        <v>809</v>
      </c>
      <c r="O2951" t="s">
        <v>747</v>
      </c>
      <c r="P2951">
        <v>0</v>
      </c>
      <c r="Q2951">
        <v>0</v>
      </c>
      <c r="R2951">
        <v>0</v>
      </c>
      <c r="T2951" t="s">
        <v>1174</v>
      </c>
      <c r="U2951">
        <v>31</v>
      </c>
    </row>
    <row r="2952" spans="1:21" x14ac:dyDescent="0.3">
      <c r="A2952">
        <v>225</v>
      </c>
      <c r="B2952" t="s">
        <v>165</v>
      </c>
      <c r="C2952" t="s">
        <v>98</v>
      </c>
      <c r="D2952" t="s">
        <v>23</v>
      </c>
      <c r="E2952" t="s">
        <v>24</v>
      </c>
      <c r="F2952" s="107">
        <v>44439</v>
      </c>
      <c r="G2952">
        <v>1</v>
      </c>
      <c r="H2952">
        <v>0</v>
      </c>
      <c r="I2952" s="59">
        <v>0</v>
      </c>
      <c r="J2952" s="59">
        <v>0</v>
      </c>
      <c r="K2952" t="s">
        <v>25</v>
      </c>
      <c r="L2952" t="s">
        <v>25</v>
      </c>
      <c r="M2952">
        <v>2021</v>
      </c>
      <c r="N2952" t="s">
        <v>811</v>
      </c>
      <c r="O2952" t="s">
        <v>747</v>
      </c>
      <c r="P2952">
        <v>0</v>
      </c>
      <c r="Q2952">
        <v>0</v>
      </c>
      <c r="R2952">
        <v>0</v>
      </c>
      <c r="T2952" t="s">
        <v>1175</v>
      </c>
      <c r="U2952">
        <v>31</v>
      </c>
    </row>
    <row r="2953" spans="1:21" x14ac:dyDescent="0.3">
      <c r="A2953">
        <v>225</v>
      </c>
      <c r="B2953" t="s">
        <v>165</v>
      </c>
      <c r="C2953" t="s">
        <v>98</v>
      </c>
      <c r="D2953" t="s">
        <v>23</v>
      </c>
      <c r="E2953" t="s">
        <v>24</v>
      </c>
      <c r="F2953" s="107">
        <v>44469</v>
      </c>
      <c r="G2953">
        <v>1</v>
      </c>
      <c r="H2953">
        <v>0</v>
      </c>
      <c r="I2953" s="59">
        <v>0</v>
      </c>
      <c r="J2953" s="59">
        <v>0</v>
      </c>
      <c r="K2953" t="s">
        <v>25</v>
      </c>
      <c r="L2953" t="s">
        <v>25</v>
      </c>
      <c r="M2953">
        <v>2021</v>
      </c>
      <c r="N2953" t="s">
        <v>766</v>
      </c>
      <c r="O2953" t="s">
        <v>747</v>
      </c>
      <c r="P2953">
        <v>0</v>
      </c>
      <c r="Q2953">
        <v>0</v>
      </c>
      <c r="R2953">
        <v>0</v>
      </c>
      <c r="T2953" t="s">
        <v>1176</v>
      </c>
      <c r="U2953">
        <v>30</v>
      </c>
    </row>
    <row r="2954" spans="1:21" x14ac:dyDescent="0.3">
      <c r="A2954">
        <v>225</v>
      </c>
      <c r="B2954" t="s">
        <v>165</v>
      </c>
      <c r="C2954" t="s">
        <v>98</v>
      </c>
      <c r="D2954" t="s">
        <v>23</v>
      </c>
      <c r="E2954" t="s">
        <v>24</v>
      </c>
      <c r="F2954" s="107">
        <v>44500</v>
      </c>
      <c r="G2954">
        <v>1</v>
      </c>
      <c r="H2954">
        <v>0</v>
      </c>
      <c r="I2954" s="59">
        <v>0</v>
      </c>
      <c r="J2954" s="59">
        <v>0</v>
      </c>
      <c r="K2954" t="s">
        <v>25</v>
      </c>
      <c r="L2954" t="s">
        <v>25</v>
      </c>
      <c r="M2954">
        <v>2021</v>
      </c>
      <c r="N2954" t="s">
        <v>760</v>
      </c>
      <c r="O2954" t="s">
        <v>747</v>
      </c>
      <c r="P2954">
        <v>0</v>
      </c>
      <c r="Q2954">
        <v>0</v>
      </c>
      <c r="R2954">
        <v>0</v>
      </c>
      <c r="T2954" t="s">
        <v>1177</v>
      </c>
      <c r="U2954">
        <v>31</v>
      </c>
    </row>
    <row r="2955" spans="1:21" x14ac:dyDescent="0.3">
      <c r="A2955">
        <v>225</v>
      </c>
      <c r="B2955" t="s">
        <v>165</v>
      </c>
      <c r="C2955" t="s">
        <v>98</v>
      </c>
      <c r="D2955" t="s">
        <v>23</v>
      </c>
      <c r="E2955" t="s">
        <v>24</v>
      </c>
      <c r="F2955" s="107">
        <v>44530</v>
      </c>
      <c r="G2955">
        <v>1</v>
      </c>
      <c r="H2955">
        <v>0</v>
      </c>
      <c r="I2955" s="59">
        <v>0</v>
      </c>
      <c r="J2955" s="59">
        <v>0</v>
      </c>
      <c r="K2955" t="s">
        <v>25</v>
      </c>
      <c r="L2955" t="s">
        <v>25</v>
      </c>
      <c r="M2955">
        <v>2021</v>
      </c>
      <c r="N2955" t="s">
        <v>815</v>
      </c>
      <c r="O2955" t="s">
        <v>747</v>
      </c>
      <c r="P2955">
        <v>0</v>
      </c>
      <c r="Q2955">
        <v>0</v>
      </c>
      <c r="R2955">
        <v>0</v>
      </c>
      <c r="T2955" t="s">
        <v>1178</v>
      </c>
      <c r="U2955">
        <v>30</v>
      </c>
    </row>
    <row r="2956" spans="1:21" x14ac:dyDescent="0.3">
      <c r="A2956">
        <v>225</v>
      </c>
      <c r="B2956" t="s">
        <v>165</v>
      </c>
      <c r="C2956" t="s">
        <v>98</v>
      </c>
      <c r="D2956" t="s">
        <v>23</v>
      </c>
      <c r="E2956" t="s">
        <v>24</v>
      </c>
      <c r="F2956" s="107">
        <v>44561</v>
      </c>
      <c r="G2956">
        <v>1</v>
      </c>
      <c r="H2956">
        <v>0</v>
      </c>
      <c r="I2956" s="59">
        <v>0</v>
      </c>
      <c r="J2956" s="59">
        <v>0</v>
      </c>
      <c r="K2956" t="s">
        <v>25</v>
      </c>
      <c r="L2956" t="s">
        <v>25</v>
      </c>
      <c r="M2956">
        <v>2021</v>
      </c>
      <c r="N2956" t="s">
        <v>744</v>
      </c>
      <c r="O2956" t="s">
        <v>747</v>
      </c>
      <c r="P2956">
        <v>0</v>
      </c>
      <c r="Q2956">
        <v>0</v>
      </c>
      <c r="R2956">
        <v>0</v>
      </c>
      <c r="T2956" t="s">
        <v>1179</v>
      </c>
      <c r="U2956">
        <v>31</v>
      </c>
    </row>
    <row r="2957" spans="1:21" x14ac:dyDescent="0.3">
      <c r="A2957">
        <v>225</v>
      </c>
      <c r="B2957" t="s">
        <v>165</v>
      </c>
      <c r="C2957" t="s">
        <v>98</v>
      </c>
      <c r="D2957" t="s">
        <v>23</v>
      </c>
      <c r="E2957" t="s">
        <v>24</v>
      </c>
      <c r="F2957" s="107">
        <v>44592</v>
      </c>
      <c r="G2957">
        <v>1</v>
      </c>
      <c r="H2957">
        <v>0</v>
      </c>
      <c r="I2957" s="59">
        <v>0</v>
      </c>
      <c r="J2957" s="59">
        <v>0</v>
      </c>
      <c r="K2957" t="s">
        <v>25</v>
      </c>
      <c r="L2957" t="s">
        <v>25</v>
      </c>
      <c r="M2957">
        <v>2022</v>
      </c>
      <c r="N2957" t="s">
        <v>799</v>
      </c>
      <c r="O2957" t="s">
        <v>824</v>
      </c>
      <c r="P2957">
        <v>0</v>
      </c>
      <c r="Q2957">
        <v>0</v>
      </c>
      <c r="R2957">
        <v>0</v>
      </c>
      <c r="T2957" t="s">
        <v>1180</v>
      </c>
      <c r="U2957">
        <v>31</v>
      </c>
    </row>
    <row r="2958" spans="1:21" x14ac:dyDescent="0.3">
      <c r="A2958">
        <v>225</v>
      </c>
      <c r="B2958" t="s">
        <v>165</v>
      </c>
      <c r="C2958" t="s">
        <v>98</v>
      </c>
      <c r="D2958" t="s">
        <v>23</v>
      </c>
      <c r="E2958" t="s">
        <v>24</v>
      </c>
      <c r="F2958" s="107">
        <v>44620</v>
      </c>
      <c r="G2958">
        <v>1</v>
      </c>
      <c r="H2958">
        <v>0</v>
      </c>
      <c r="I2958" s="59">
        <v>0</v>
      </c>
      <c r="J2958" s="59">
        <v>0</v>
      </c>
      <c r="K2958" t="s">
        <v>25</v>
      </c>
      <c r="L2958" t="s">
        <v>25</v>
      </c>
      <c r="M2958">
        <v>2022</v>
      </c>
      <c r="N2958" t="s">
        <v>783</v>
      </c>
      <c r="O2958" t="s">
        <v>824</v>
      </c>
      <c r="P2958">
        <v>0</v>
      </c>
      <c r="Q2958">
        <v>0</v>
      </c>
      <c r="R2958">
        <v>0</v>
      </c>
      <c r="T2958" t="s">
        <v>1181</v>
      </c>
      <c r="U2958">
        <v>28</v>
      </c>
    </row>
    <row r="2959" spans="1:21" x14ac:dyDescent="0.3">
      <c r="A2959">
        <v>225</v>
      </c>
      <c r="B2959" t="s">
        <v>165</v>
      </c>
      <c r="C2959" t="s">
        <v>98</v>
      </c>
      <c r="D2959" t="s">
        <v>23</v>
      </c>
      <c r="E2959" t="s">
        <v>24</v>
      </c>
      <c r="F2959" s="107">
        <v>44651</v>
      </c>
      <c r="G2959">
        <v>1</v>
      </c>
      <c r="H2959">
        <v>0</v>
      </c>
      <c r="I2959" s="59">
        <v>0</v>
      </c>
      <c r="J2959" s="59">
        <v>0</v>
      </c>
      <c r="K2959" t="s">
        <v>25</v>
      </c>
      <c r="L2959" t="s">
        <v>25</v>
      </c>
      <c r="M2959">
        <v>2022</v>
      </c>
      <c r="N2959" t="s">
        <v>803</v>
      </c>
      <c r="O2959" t="s">
        <v>824</v>
      </c>
      <c r="P2959">
        <v>0</v>
      </c>
      <c r="Q2959">
        <v>0</v>
      </c>
      <c r="R2959">
        <v>0</v>
      </c>
      <c r="T2959" t="s">
        <v>1182</v>
      </c>
      <c r="U2959">
        <v>31</v>
      </c>
    </row>
    <row r="2960" spans="1:21" x14ac:dyDescent="0.3">
      <c r="A2960">
        <v>225</v>
      </c>
      <c r="B2960" t="s">
        <v>165</v>
      </c>
      <c r="C2960" t="s">
        <v>98</v>
      </c>
      <c r="D2960" t="s">
        <v>23</v>
      </c>
      <c r="E2960" t="s">
        <v>24</v>
      </c>
      <c r="F2960" s="107">
        <v>44681</v>
      </c>
      <c r="G2960">
        <v>1</v>
      </c>
      <c r="H2960">
        <v>0</v>
      </c>
      <c r="I2960" s="59">
        <v>0</v>
      </c>
      <c r="J2960" s="59">
        <v>0</v>
      </c>
      <c r="K2960" t="s">
        <v>25</v>
      </c>
      <c r="L2960" t="s">
        <v>25</v>
      </c>
      <c r="M2960">
        <v>2022</v>
      </c>
      <c r="N2960" t="s">
        <v>786</v>
      </c>
      <c r="O2960" t="s">
        <v>824</v>
      </c>
      <c r="P2960">
        <v>0</v>
      </c>
      <c r="Q2960">
        <v>0</v>
      </c>
      <c r="R2960">
        <v>0</v>
      </c>
      <c r="T2960" t="s">
        <v>1183</v>
      </c>
      <c r="U2960">
        <v>30</v>
      </c>
    </row>
    <row r="2961" spans="1:21" x14ac:dyDescent="0.3">
      <c r="A2961">
        <v>225</v>
      </c>
      <c r="B2961" t="s">
        <v>165</v>
      </c>
      <c r="C2961" t="s">
        <v>98</v>
      </c>
      <c r="D2961" t="s">
        <v>23</v>
      </c>
      <c r="E2961" t="s">
        <v>24</v>
      </c>
      <c r="F2961" s="107">
        <v>44712</v>
      </c>
      <c r="G2961">
        <v>1</v>
      </c>
      <c r="H2961">
        <v>0</v>
      </c>
      <c r="I2961" s="59">
        <v>0</v>
      </c>
      <c r="J2961" s="59">
        <v>0</v>
      </c>
      <c r="K2961" t="s">
        <v>25</v>
      </c>
      <c r="L2961" t="s">
        <v>25</v>
      </c>
      <c r="M2961">
        <v>2022</v>
      </c>
      <c r="N2961" t="s">
        <v>806</v>
      </c>
      <c r="O2961" t="s">
        <v>824</v>
      </c>
      <c r="P2961">
        <v>0</v>
      </c>
      <c r="Q2961">
        <v>0</v>
      </c>
      <c r="R2961">
        <v>0</v>
      </c>
      <c r="T2961" t="s">
        <v>1184</v>
      </c>
      <c r="U2961">
        <v>31</v>
      </c>
    </row>
    <row r="2962" spans="1:21" x14ac:dyDescent="0.3">
      <c r="A2962">
        <v>225</v>
      </c>
      <c r="B2962" t="s">
        <v>165</v>
      </c>
      <c r="C2962" t="s">
        <v>98</v>
      </c>
      <c r="D2962" t="s">
        <v>23</v>
      </c>
      <c r="E2962" t="s">
        <v>24</v>
      </c>
      <c r="F2962" s="107">
        <v>44742</v>
      </c>
      <c r="G2962">
        <v>1</v>
      </c>
      <c r="H2962">
        <v>0</v>
      </c>
      <c r="I2962" s="59">
        <v>0</v>
      </c>
      <c r="J2962" s="59">
        <v>0</v>
      </c>
      <c r="K2962" t="s">
        <v>25</v>
      </c>
      <c r="L2962" t="s">
        <v>25</v>
      </c>
      <c r="M2962">
        <v>2022</v>
      </c>
      <c r="N2962" t="s">
        <v>742</v>
      </c>
      <c r="O2962" t="s">
        <v>824</v>
      </c>
      <c r="P2962">
        <v>0</v>
      </c>
      <c r="Q2962">
        <v>0</v>
      </c>
      <c r="R2962">
        <v>0</v>
      </c>
      <c r="T2962" t="s">
        <v>1185</v>
      </c>
      <c r="U2962">
        <v>30</v>
      </c>
    </row>
    <row r="2963" spans="1:21" x14ac:dyDescent="0.3">
      <c r="A2963">
        <v>225</v>
      </c>
      <c r="B2963" t="s">
        <v>165</v>
      </c>
      <c r="C2963" t="s">
        <v>98</v>
      </c>
      <c r="D2963" t="s">
        <v>23</v>
      </c>
      <c r="E2963" t="s">
        <v>24</v>
      </c>
      <c r="F2963" s="107">
        <v>44773</v>
      </c>
      <c r="G2963">
        <v>1</v>
      </c>
      <c r="H2963">
        <v>0</v>
      </c>
      <c r="I2963" s="59">
        <v>0</v>
      </c>
      <c r="J2963" s="59">
        <v>0</v>
      </c>
      <c r="K2963" t="s">
        <v>25</v>
      </c>
      <c r="L2963" t="s">
        <v>25</v>
      </c>
      <c r="M2963">
        <v>2022</v>
      </c>
      <c r="N2963" t="s">
        <v>809</v>
      </c>
      <c r="O2963" t="s">
        <v>749</v>
      </c>
      <c r="P2963">
        <v>0</v>
      </c>
      <c r="Q2963">
        <v>0</v>
      </c>
      <c r="R2963">
        <v>0</v>
      </c>
      <c r="T2963" t="s">
        <v>1186</v>
      </c>
      <c r="U2963">
        <v>31</v>
      </c>
    </row>
    <row r="2964" spans="1:21" x14ac:dyDescent="0.3">
      <c r="A2964">
        <v>225</v>
      </c>
      <c r="B2964" t="s">
        <v>165</v>
      </c>
      <c r="C2964" t="s">
        <v>98</v>
      </c>
      <c r="D2964" t="s">
        <v>23</v>
      </c>
      <c r="E2964" t="s">
        <v>24</v>
      </c>
      <c r="F2964" s="107">
        <v>44804</v>
      </c>
      <c r="G2964">
        <v>1</v>
      </c>
      <c r="H2964">
        <v>0</v>
      </c>
      <c r="I2964" s="59">
        <v>0</v>
      </c>
      <c r="J2964" s="59">
        <v>0</v>
      </c>
      <c r="K2964" t="s">
        <v>25</v>
      </c>
      <c r="L2964" t="s">
        <v>25</v>
      </c>
      <c r="M2964">
        <v>2022</v>
      </c>
      <c r="N2964" t="s">
        <v>811</v>
      </c>
      <c r="O2964" t="s">
        <v>749</v>
      </c>
      <c r="P2964">
        <v>0</v>
      </c>
      <c r="Q2964">
        <v>0</v>
      </c>
      <c r="R2964">
        <v>0</v>
      </c>
      <c r="T2964" t="s">
        <v>1187</v>
      </c>
      <c r="U2964">
        <v>31</v>
      </c>
    </row>
    <row r="2965" spans="1:21" x14ac:dyDescent="0.3">
      <c r="A2965">
        <v>225</v>
      </c>
      <c r="B2965" t="s">
        <v>165</v>
      </c>
      <c r="C2965" t="s">
        <v>98</v>
      </c>
      <c r="D2965" t="s">
        <v>23</v>
      </c>
      <c r="E2965" t="s">
        <v>24</v>
      </c>
      <c r="F2965" s="107">
        <v>44834</v>
      </c>
      <c r="G2965">
        <v>1</v>
      </c>
      <c r="H2965">
        <v>0</v>
      </c>
      <c r="I2965" s="59">
        <v>0</v>
      </c>
      <c r="J2965" s="59">
        <v>0</v>
      </c>
      <c r="K2965" t="s">
        <v>25</v>
      </c>
      <c r="L2965" t="s">
        <v>25</v>
      </c>
      <c r="M2965">
        <v>2022</v>
      </c>
      <c r="N2965" t="s">
        <v>766</v>
      </c>
      <c r="O2965" t="s">
        <v>749</v>
      </c>
      <c r="P2965">
        <v>0</v>
      </c>
      <c r="Q2965">
        <v>0</v>
      </c>
      <c r="R2965">
        <v>0</v>
      </c>
      <c r="T2965" t="s">
        <v>1188</v>
      </c>
      <c r="U2965">
        <v>30</v>
      </c>
    </row>
    <row r="2966" spans="1:21" x14ac:dyDescent="0.3">
      <c r="A2966">
        <v>225</v>
      </c>
      <c r="B2966" t="s">
        <v>165</v>
      </c>
      <c r="C2966" t="s">
        <v>98</v>
      </c>
      <c r="D2966" t="s">
        <v>23</v>
      </c>
      <c r="E2966" t="s">
        <v>24</v>
      </c>
      <c r="F2966" s="107">
        <v>44865</v>
      </c>
      <c r="G2966">
        <v>1</v>
      </c>
      <c r="H2966">
        <v>0</v>
      </c>
      <c r="I2966" s="59">
        <v>0</v>
      </c>
      <c r="J2966" s="59">
        <v>0</v>
      </c>
      <c r="K2966" t="s">
        <v>25</v>
      </c>
      <c r="L2966" t="s">
        <v>25</v>
      </c>
      <c r="M2966">
        <v>2022</v>
      </c>
      <c r="N2966" t="s">
        <v>760</v>
      </c>
      <c r="O2966" t="s">
        <v>749</v>
      </c>
      <c r="P2966">
        <v>0</v>
      </c>
      <c r="Q2966">
        <v>0</v>
      </c>
      <c r="R2966">
        <v>0</v>
      </c>
      <c r="T2966" t="s">
        <v>1189</v>
      </c>
      <c r="U2966">
        <v>31</v>
      </c>
    </row>
    <row r="2967" spans="1:21" x14ac:dyDescent="0.3">
      <c r="A2967">
        <v>225</v>
      </c>
      <c r="B2967" t="s">
        <v>165</v>
      </c>
      <c r="C2967" t="s">
        <v>98</v>
      </c>
      <c r="D2967" t="s">
        <v>23</v>
      </c>
      <c r="E2967" t="s">
        <v>24</v>
      </c>
      <c r="F2967" s="107">
        <v>44895</v>
      </c>
      <c r="G2967">
        <v>1</v>
      </c>
      <c r="H2967">
        <v>0</v>
      </c>
      <c r="I2967" s="59">
        <v>0</v>
      </c>
      <c r="J2967" s="59">
        <v>0</v>
      </c>
      <c r="K2967" t="s">
        <v>25</v>
      </c>
      <c r="L2967" t="s">
        <v>25</v>
      </c>
      <c r="M2967">
        <v>2022</v>
      </c>
      <c r="N2967" t="s">
        <v>815</v>
      </c>
      <c r="O2967" t="s">
        <v>749</v>
      </c>
      <c r="P2967">
        <v>0</v>
      </c>
      <c r="Q2967">
        <v>0</v>
      </c>
      <c r="R2967">
        <v>0</v>
      </c>
      <c r="T2967" t="s">
        <v>1190</v>
      </c>
      <c r="U2967">
        <v>30</v>
      </c>
    </row>
    <row r="2968" spans="1:21" x14ac:dyDescent="0.3">
      <c r="A2968">
        <v>225</v>
      </c>
      <c r="B2968" t="s">
        <v>165</v>
      </c>
      <c r="C2968" t="s">
        <v>98</v>
      </c>
      <c r="D2968" t="s">
        <v>23</v>
      </c>
      <c r="E2968" t="s">
        <v>24</v>
      </c>
      <c r="F2968" s="107">
        <v>44926</v>
      </c>
      <c r="G2968">
        <v>1</v>
      </c>
      <c r="H2968">
        <v>0</v>
      </c>
      <c r="I2968" s="59">
        <v>0</v>
      </c>
      <c r="J2968" s="59">
        <v>0</v>
      </c>
      <c r="K2968" t="s">
        <v>25</v>
      </c>
      <c r="L2968" t="s">
        <v>25</v>
      </c>
      <c r="M2968">
        <v>2022</v>
      </c>
      <c r="N2968" t="s">
        <v>744</v>
      </c>
      <c r="O2968" t="s">
        <v>749</v>
      </c>
      <c r="P2968">
        <v>0</v>
      </c>
      <c r="Q2968">
        <v>0</v>
      </c>
      <c r="R2968">
        <v>0</v>
      </c>
      <c r="T2968" t="s">
        <v>1191</v>
      </c>
      <c r="U2968">
        <v>31</v>
      </c>
    </row>
    <row r="2969" spans="1:21" x14ac:dyDescent="0.3">
      <c r="A2969">
        <v>225</v>
      </c>
      <c r="B2969" t="s">
        <v>165</v>
      </c>
      <c r="C2969" t="s">
        <v>98</v>
      </c>
      <c r="D2969" t="s">
        <v>23</v>
      </c>
      <c r="E2969" t="s">
        <v>24</v>
      </c>
      <c r="F2969" s="107">
        <v>45900</v>
      </c>
      <c r="G2969">
        <v>1</v>
      </c>
      <c r="H2969">
        <v>17</v>
      </c>
      <c r="I2969" s="59">
        <v>1.3</v>
      </c>
      <c r="J2969" s="59">
        <v>17</v>
      </c>
      <c r="K2969" t="s">
        <v>25</v>
      </c>
      <c r="L2969" t="s">
        <v>25</v>
      </c>
      <c r="M2969">
        <v>2025</v>
      </c>
      <c r="N2969" t="s">
        <v>811</v>
      </c>
      <c r="O2969" t="s">
        <v>751</v>
      </c>
      <c r="P2969">
        <v>0</v>
      </c>
      <c r="Q2969">
        <v>0</v>
      </c>
      <c r="R2969">
        <v>0</v>
      </c>
      <c r="T2969" t="s">
        <v>1192</v>
      </c>
      <c r="U2969">
        <v>31</v>
      </c>
    </row>
    <row r="2970" spans="1:21" x14ac:dyDescent="0.3">
      <c r="A2970">
        <v>225</v>
      </c>
      <c r="B2970" t="s">
        <v>165</v>
      </c>
      <c r="C2970" t="s">
        <v>98</v>
      </c>
      <c r="D2970" t="s">
        <v>23</v>
      </c>
      <c r="E2970" t="s">
        <v>24</v>
      </c>
      <c r="F2970" s="107">
        <v>45930</v>
      </c>
      <c r="G2970">
        <v>1</v>
      </c>
      <c r="H2970">
        <v>19</v>
      </c>
      <c r="I2970" s="59">
        <v>1.3</v>
      </c>
      <c r="J2970" s="59">
        <v>19</v>
      </c>
      <c r="K2970" t="s">
        <v>25</v>
      </c>
      <c r="L2970" t="s">
        <v>25</v>
      </c>
      <c r="M2970">
        <v>2025</v>
      </c>
      <c r="N2970" t="s">
        <v>766</v>
      </c>
      <c r="O2970" t="s">
        <v>751</v>
      </c>
      <c r="P2970">
        <v>0</v>
      </c>
      <c r="Q2970">
        <v>0</v>
      </c>
      <c r="R2970">
        <v>0</v>
      </c>
      <c r="T2970" t="s">
        <v>1193</v>
      </c>
      <c r="U2970">
        <v>30</v>
      </c>
    </row>
    <row r="2971" spans="1:21" x14ac:dyDescent="0.3">
      <c r="A2971">
        <v>225</v>
      </c>
      <c r="B2971" t="s">
        <v>165</v>
      </c>
      <c r="C2971" t="s">
        <v>98</v>
      </c>
      <c r="D2971" t="s">
        <v>23</v>
      </c>
      <c r="E2971" t="s">
        <v>24</v>
      </c>
      <c r="F2971" s="107">
        <v>45961</v>
      </c>
      <c r="G2971">
        <v>1</v>
      </c>
      <c r="H2971">
        <v>11</v>
      </c>
      <c r="I2971" s="59">
        <v>1.3</v>
      </c>
      <c r="J2971" s="59">
        <v>11</v>
      </c>
      <c r="K2971" t="s">
        <v>25</v>
      </c>
      <c r="L2971" t="s">
        <v>25</v>
      </c>
      <c r="M2971">
        <v>2025</v>
      </c>
      <c r="N2971" t="s">
        <v>760</v>
      </c>
      <c r="O2971" t="s">
        <v>751</v>
      </c>
      <c r="P2971">
        <v>0</v>
      </c>
      <c r="Q2971">
        <v>0</v>
      </c>
      <c r="R2971">
        <v>0</v>
      </c>
      <c r="T2971" t="s">
        <v>1194</v>
      </c>
      <c r="U2971">
        <v>31</v>
      </c>
    </row>
    <row r="2972" spans="1:21" x14ac:dyDescent="0.3">
      <c r="A2972">
        <v>225</v>
      </c>
      <c r="B2972" t="s">
        <v>165</v>
      </c>
      <c r="C2972" t="s">
        <v>98</v>
      </c>
      <c r="D2972" t="s">
        <v>23</v>
      </c>
      <c r="E2972" t="s">
        <v>24</v>
      </c>
      <c r="F2972" s="107">
        <v>45991</v>
      </c>
      <c r="G2972">
        <v>5</v>
      </c>
      <c r="H2972">
        <v>25</v>
      </c>
      <c r="I2972" s="59">
        <v>1.3</v>
      </c>
      <c r="J2972" s="59">
        <v>5</v>
      </c>
      <c r="K2972" t="s">
        <v>25</v>
      </c>
      <c r="L2972" t="s">
        <v>25</v>
      </c>
      <c r="M2972">
        <v>2025</v>
      </c>
      <c r="N2972" t="s">
        <v>815</v>
      </c>
      <c r="O2972" t="s">
        <v>751</v>
      </c>
      <c r="P2972">
        <v>0</v>
      </c>
      <c r="Q2972">
        <v>0</v>
      </c>
      <c r="R2972">
        <v>0</v>
      </c>
      <c r="T2972" t="s">
        <v>1195</v>
      </c>
      <c r="U2972">
        <v>30</v>
      </c>
    </row>
    <row r="2973" spans="1:21" x14ac:dyDescent="0.3">
      <c r="A2973">
        <v>225</v>
      </c>
      <c r="B2973" t="s">
        <v>165</v>
      </c>
      <c r="C2973" t="s">
        <v>98</v>
      </c>
      <c r="D2973" t="s">
        <v>23</v>
      </c>
      <c r="E2973" t="s">
        <v>24</v>
      </c>
      <c r="F2973" s="107">
        <v>46022</v>
      </c>
      <c r="G2973">
        <v>1</v>
      </c>
      <c r="H2973">
        <v>0</v>
      </c>
      <c r="I2973" s="59">
        <v>0</v>
      </c>
      <c r="J2973" s="59">
        <v>0</v>
      </c>
      <c r="K2973" t="s">
        <v>25</v>
      </c>
      <c r="L2973" t="s">
        <v>25</v>
      </c>
      <c r="M2973">
        <v>2025</v>
      </c>
      <c r="N2973" t="s">
        <v>744</v>
      </c>
      <c r="O2973" t="s">
        <v>751</v>
      </c>
      <c r="P2973">
        <v>0</v>
      </c>
      <c r="Q2973">
        <v>0</v>
      </c>
      <c r="R2973">
        <v>0</v>
      </c>
      <c r="T2973" t="s">
        <v>1196</v>
      </c>
      <c r="U2973">
        <v>31</v>
      </c>
    </row>
    <row r="2974" spans="1:21" x14ac:dyDescent="0.3">
      <c r="A2974">
        <v>226</v>
      </c>
      <c r="B2974" t="s">
        <v>166</v>
      </c>
      <c r="C2974" t="s">
        <v>98</v>
      </c>
      <c r="D2974" t="s">
        <v>73</v>
      </c>
      <c r="E2974" t="s">
        <v>24</v>
      </c>
      <c r="F2974" s="107">
        <v>44561</v>
      </c>
      <c r="G2974">
        <v>2</v>
      </c>
      <c r="H2974">
        <v>0</v>
      </c>
      <c r="I2974" s="59">
        <v>0</v>
      </c>
      <c r="J2974" s="59">
        <v>0</v>
      </c>
      <c r="K2974" t="s">
        <v>25</v>
      </c>
      <c r="L2974" t="s">
        <v>25</v>
      </c>
      <c r="M2974">
        <v>2021</v>
      </c>
      <c r="N2974" t="s">
        <v>744</v>
      </c>
      <c r="O2974" t="s">
        <v>747</v>
      </c>
      <c r="P2974">
        <v>0</v>
      </c>
      <c r="Q2974">
        <v>0</v>
      </c>
      <c r="R2974">
        <v>0</v>
      </c>
      <c r="T2974" t="s">
        <v>1197</v>
      </c>
      <c r="U2974">
        <v>31</v>
      </c>
    </row>
    <row r="2975" spans="1:21" x14ac:dyDescent="0.3">
      <c r="A2975">
        <v>226</v>
      </c>
      <c r="B2975" t="s">
        <v>166</v>
      </c>
      <c r="C2975" t="s">
        <v>98</v>
      </c>
      <c r="D2975" t="s">
        <v>73</v>
      </c>
      <c r="E2975" t="s">
        <v>24</v>
      </c>
      <c r="F2975" s="107">
        <v>45291</v>
      </c>
      <c r="G2975">
        <v>2</v>
      </c>
      <c r="H2975">
        <v>622.69000000000005</v>
      </c>
      <c r="I2975" s="59">
        <v>1.3</v>
      </c>
      <c r="J2975" s="59">
        <v>311.34500000000003</v>
      </c>
      <c r="K2975" t="s">
        <v>25</v>
      </c>
      <c r="L2975" t="s">
        <v>25</v>
      </c>
      <c r="M2975">
        <v>2023</v>
      </c>
      <c r="N2975" t="s">
        <v>744</v>
      </c>
      <c r="O2975" t="s">
        <v>745</v>
      </c>
      <c r="P2975">
        <v>0</v>
      </c>
      <c r="Q2975">
        <v>0</v>
      </c>
      <c r="R2975">
        <v>0</v>
      </c>
      <c r="T2975" t="s">
        <v>1198</v>
      </c>
      <c r="U2975">
        <v>31</v>
      </c>
    </row>
    <row r="2976" spans="1:21" x14ac:dyDescent="0.3">
      <c r="A2976">
        <v>226</v>
      </c>
      <c r="B2976" t="s">
        <v>166</v>
      </c>
      <c r="C2976" t="s">
        <v>98</v>
      </c>
      <c r="D2976" t="s">
        <v>73</v>
      </c>
      <c r="E2976" t="s">
        <v>24</v>
      </c>
      <c r="F2976" s="107">
        <v>45657</v>
      </c>
      <c r="G2976">
        <v>2</v>
      </c>
      <c r="H2976">
        <v>3531.11</v>
      </c>
      <c r="I2976" s="59">
        <v>1.3</v>
      </c>
      <c r="J2976" s="59">
        <v>1765.5550000000001</v>
      </c>
      <c r="K2976" t="s">
        <v>25</v>
      </c>
      <c r="L2976" t="s">
        <v>25</v>
      </c>
      <c r="M2976">
        <v>2024</v>
      </c>
      <c r="N2976" t="s">
        <v>744</v>
      </c>
      <c r="O2976" t="s">
        <v>762</v>
      </c>
      <c r="P2976">
        <v>0</v>
      </c>
      <c r="Q2976">
        <v>0</v>
      </c>
      <c r="R2976">
        <v>0</v>
      </c>
      <c r="T2976" t="s">
        <v>1199</v>
      </c>
      <c r="U2976">
        <v>31</v>
      </c>
    </row>
    <row r="2977" spans="1:22" x14ac:dyDescent="0.3">
      <c r="A2977">
        <v>226</v>
      </c>
      <c r="B2977" t="s">
        <v>166</v>
      </c>
      <c r="C2977" t="s">
        <v>98</v>
      </c>
      <c r="D2977" t="s">
        <v>73</v>
      </c>
      <c r="E2977" t="s">
        <v>24</v>
      </c>
      <c r="F2977" s="107">
        <v>46022</v>
      </c>
      <c r="G2977">
        <v>2</v>
      </c>
      <c r="K2977" t="s">
        <v>25</v>
      </c>
      <c r="L2977" t="s">
        <v>128</v>
      </c>
      <c r="M2977">
        <v>2025</v>
      </c>
      <c r="N2977" t="s">
        <v>744</v>
      </c>
      <c r="O2977" t="s">
        <v>751</v>
      </c>
      <c r="P2977">
        <v>0</v>
      </c>
      <c r="Q2977">
        <v>0</v>
      </c>
      <c r="R2977">
        <v>0</v>
      </c>
      <c r="T2977" t="s">
        <v>1200</v>
      </c>
      <c r="U2977">
        <v>31</v>
      </c>
      <c r="V2977" t="s">
        <v>128</v>
      </c>
    </row>
    <row r="2978" spans="1:22" x14ac:dyDescent="0.3">
      <c r="A2978">
        <v>227</v>
      </c>
      <c r="B2978" t="s">
        <v>1201</v>
      </c>
      <c r="C2978" t="s">
        <v>98</v>
      </c>
      <c r="D2978" t="s">
        <v>73</v>
      </c>
      <c r="E2978" t="s">
        <v>62</v>
      </c>
      <c r="F2978" s="107">
        <v>44561</v>
      </c>
      <c r="G2978">
        <v>0.3</v>
      </c>
      <c r="H2978">
        <v>0</v>
      </c>
      <c r="K2978" t="s">
        <v>25</v>
      </c>
      <c r="L2978" t="s">
        <v>25</v>
      </c>
      <c r="M2978">
        <v>2021</v>
      </c>
      <c r="N2978" t="s">
        <v>744</v>
      </c>
      <c r="O2978" t="s">
        <v>747</v>
      </c>
      <c r="P2978">
        <v>0</v>
      </c>
      <c r="Q2978">
        <v>0</v>
      </c>
      <c r="R2978">
        <v>0</v>
      </c>
      <c r="T2978" t="s">
        <v>1202</v>
      </c>
      <c r="U2978">
        <v>31</v>
      </c>
    </row>
    <row r="2979" spans="1:22" x14ac:dyDescent="0.3">
      <c r="A2979">
        <v>227</v>
      </c>
      <c r="B2979" t="s">
        <v>1201</v>
      </c>
      <c r="C2979" t="s">
        <v>98</v>
      </c>
      <c r="D2979" t="s">
        <v>73</v>
      </c>
      <c r="E2979" t="s">
        <v>62</v>
      </c>
      <c r="F2979" s="107">
        <v>45291</v>
      </c>
      <c r="G2979">
        <v>0.3</v>
      </c>
      <c r="H2979">
        <v>0.01</v>
      </c>
      <c r="I2979" s="59">
        <v>1.3</v>
      </c>
      <c r="J2979" s="59">
        <v>30</v>
      </c>
      <c r="K2979" t="s">
        <v>25</v>
      </c>
      <c r="L2979" t="s">
        <v>25</v>
      </c>
      <c r="M2979">
        <v>2023</v>
      </c>
      <c r="N2979" t="s">
        <v>744</v>
      </c>
      <c r="O2979" t="s">
        <v>745</v>
      </c>
      <c r="P2979">
        <v>0</v>
      </c>
      <c r="Q2979">
        <v>0</v>
      </c>
      <c r="R2979">
        <v>0</v>
      </c>
      <c r="T2979" t="s">
        <v>1203</v>
      </c>
      <c r="U2979">
        <v>31</v>
      </c>
    </row>
    <row r="2980" spans="1:22" x14ac:dyDescent="0.3">
      <c r="A2980">
        <v>227</v>
      </c>
      <c r="B2980" t="s">
        <v>1201</v>
      </c>
      <c r="C2980" t="s">
        <v>98</v>
      </c>
      <c r="D2980" t="s">
        <v>73</v>
      </c>
      <c r="E2980" t="s">
        <v>62</v>
      </c>
      <c r="F2980" s="107">
        <v>46022</v>
      </c>
      <c r="G2980">
        <v>0.3</v>
      </c>
      <c r="K2980" t="s">
        <v>25</v>
      </c>
      <c r="L2980" t="s">
        <v>128</v>
      </c>
      <c r="M2980">
        <v>2025</v>
      </c>
      <c r="N2980" t="s">
        <v>744</v>
      </c>
      <c r="O2980" t="s">
        <v>751</v>
      </c>
      <c r="P2980">
        <v>0</v>
      </c>
      <c r="Q2980">
        <v>0</v>
      </c>
      <c r="R2980">
        <v>0</v>
      </c>
      <c r="T2980" t="s">
        <v>1204</v>
      </c>
      <c r="U2980">
        <v>31</v>
      </c>
      <c r="V2980" t="s">
        <v>128</v>
      </c>
    </row>
    <row r="2981" spans="1:22" x14ac:dyDescent="0.3">
      <c r="A2981">
        <v>228</v>
      </c>
      <c r="B2981" t="s">
        <v>168</v>
      </c>
      <c r="C2981" t="s">
        <v>98</v>
      </c>
      <c r="D2981" t="s">
        <v>73</v>
      </c>
      <c r="E2981" t="s">
        <v>24</v>
      </c>
      <c r="F2981" s="107">
        <v>44561</v>
      </c>
      <c r="G2981">
        <v>100</v>
      </c>
      <c r="H2981">
        <v>137.43493771565591</v>
      </c>
      <c r="I2981" s="59">
        <v>1.3</v>
      </c>
      <c r="J2981" s="59">
        <v>1.3743493771565589</v>
      </c>
      <c r="K2981" t="s">
        <v>169</v>
      </c>
      <c r="L2981" t="s">
        <v>169</v>
      </c>
      <c r="M2981">
        <v>2021</v>
      </c>
      <c r="N2981" t="s">
        <v>744</v>
      </c>
      <c r="O2981" t="s">
        <v>747</v>
      </c>
      <c r="P2981">
        <v>0</v>
      </c>
      <c r="Q2981">
        <v>0</v>
      </c>
      <c r="R2981">
        <v>0</v>
      </c>
      <c r="T2981" t="s">
        <v>1205</v>
      </c>
      <c r="U2981">
        <v>31</v>
      </c>
    </row>
    <row r="2982" spans="1:22" x14ac:dyDescent="0.3">
      <c r="A2982">
        <v>230</v>
      </c>
      <c r="B2982" t="s">
        <v>170</v>
      </c>
      <c r="C2982" t="s">
        <v>98</v>
      </c>
      <c r="D2982" t="s">
        <v>54</v>
      </c>
      <c r="E2982" t="s">
        <v>24</v>
      </c>
      <c r="F2982" s="107">
        <v>45291</v>
      </c>
      <c r="G2982">
        <v>90</v>
      </c>
      <c r="H2982">
        <v>100</v>
      </c>
      <c r="I2982" s="59">
        <v>1.1111111111111109</v>
      </c>
      <c r="J2982" s="59">
        <v>1.1111111111111109</v>
      </c>
      <c r="K2982" t="s">
        <v>25</v>
      </c>
      <c r="L2982" t="s">
        <v>25</v>
      </c>
      <c r="M2982">
        <v>2023</v>
      </c>
      <c r="N2982" t="s">
        <v>744</v>
      </c>
      <c r="O2982" t="s">
        <v>745</v>
      </c>
      <c r="P2982">
        <v>0</v>
      </c>
      <c r="Q2982">
        <v>0</v>
      </c>
      <c r="R2982">
        <v>0</v>
      </c>
      <c r="T2982" t="s">
        <v>1206</v>
      </c>
      <c r="U2982">
        <v>31</v>
      </c>
    </row>
    <row r="2983" spans="1:22" x14ac:dyDescent="0.3">
      <c r="A2983">
        <v>230</v>
      </c>
      <c r="B2983" t="s">
        <v>170</v>
      </c>
      <c r="C2983" t="s">
        <v>98</v>
      </c>
      <c r="D2983" t="s">
        <v>54</v>
      </c>
      <c r="E2983" t="s">
        <v>24</v>
      </c>
      <c r="F2983" s="107">
        <v>45838</v>
      </c>
      <c r="G2983">
        <v>90</v>
      </c>
      <c r="H2983">
        <v>96.77</v>
      </c>
      <c r="I2983" s="59">
        <v>1.0752222222222221</v>
      </c>
      <c r="J2983" s="59">
        <v>1.0752222222222221</v>
      </c>
      <c r="K2983" t="s">
        <v>25</v>
      </c>
      <c r="L2983" t="s">
        <v>25</v>
      </c>
      <c r="M2983">
        <v>2025</v>
      </c>
      <c r="N2983" t="s">
        <v>742</v>
      </c>
      <c r="O2983" t="s">
        <v>846</v>
      </c>
      <c r="P2983">
        <v>0</v>
      </c>
      <c r="Q2983">
        <v>0</v>
      </c>
      <c r="R2983">
        <v>0</v>
      </c>
      <c r="T2983" t="s">
        <v>1207</v>
      </c>
      <c r="U2983">
        <v>30</v>
      </c>
    </row>
    <row r="2984" spans="1:22" x14ac:dyDescent="0.3">
      <c r="A2984">
        <v>230</v>
      </c>
      <c r="B2984" t="s">
        <v>170</v>
      </c>
      <c r="C2984" t="s">
        <v>98</v>
      </c>
      <c r="D2984" t="s">
        <v>54</v>
      </c>
      <c r="E2984" t="s">
        <v>24</v>
      </c>
      <c r="F2984" s="107">
        <v>46022</v>
      </c>
      <c r="G2984">
        <v>90</v>
      </c>
      <c r="H2984">
        <v>96.72</v>
      </c>
      <c r="I2984" s="59">
        <v>1.0746666666666671</v>
      </c>
      <c r="J2984" s="59">
        <v>1.0746666666666671</v>
      </c>
      <c r="K2984" t="s">
        <v>25</v>
      </c>
      <c r="L2984" t="s">
        <v>25</v>
      </c>
      <c r="M2984">
        <v>2025</v>
      </c>
      <c r="N2984" t="s">
        <v>744</v>
      </c>
      <c r="O2984" t="s">
        <v>751</v>
      </c>
      <c r="P2984">
        <v>0</v>
      </c>
      <c r="Q2984">
        <v>0</v>
      </c>
      <c r="R2984">
        <v>0</v>
      </c>
      <c r="T2984" t="s">
        <v>1208</v>
      </c>
      <c r="U2984">
        <v>31</v>
      </c>
    </row>
    <row r="2985" spans="1:22" x14ac:dyDescent="0.3">
      <c r="A2985">
        <v>231</v>
      </c>
      <c r="B2985" t="s">
        <v>171</v>
      </c>
      <c r="C2985" t="s">
        <v>98</v>
      </c>
      <c r="D2985" t="s">
        <v>54</v>
      </c>
      <c r="E2985" t="s">
        <v>24</v>
      </c>
      <c r="F2985" s="107">
        <v>45291</v>
      </c>
      <c r="G2985">
        <v>35</v>
      </c>
      <c r="H2985">
        <v>96.44</v>
      </c>
      <c r="I2985" s="59">
        <v>1.3</v>
      </c>
      <c r="J2985" s="59">
        <v>2.7554285714285709</v>
      </c>
      <c r="K2985" t="s">
        <v>25</v>
      </c>
      <c r="L2985" t="s">
        <v>25</v>
      </c>
      <c r="M2985">
        <v>2023</v>
      </c>
      <c r="N2985" t="s">
        <v>744</v>
      </c>
      <c r="O2985" t="s">
        <v>745</v>
      </c>
      <c r="P2985">
        <v>0</v>
      </c>
      <c r="Q2985">
        <v>0</v>
      </c>
      <c r="R2985">
        <v>0</v>
      </c>
      <c r="T2985" t="s">
        <v>1209</v>
      </c>
      <c r="U2985">
        <v>31</v>
      </c>
    </row>
    <row r="2986" spans="1:22" x14ac:dyDescent="0.3">
      <c r="A2986">
        <v>231</v>
      </c>
      <c r="B2986" t="s">
        <v>171</v>
      </c>
      <c r="C2986" t="s">
        <v>98</v>
      </c>
      <c r="D2986" t="s">
        <v>54</v>
      </c>
      <c r="E2986" t="s">
        <v>24</v>
      </c>
      <c r="F2986" s="107">
        <v>45838</v>
      </c>
      <c r="G2986">
        <v>35</v>
      </c>
      <c r="H2986">
        <v>570.89</v>
      </c>
      <c r="I2986" s="59">
        <v>1.3</v>
      </c>
      <c r="J2986" s="59">
        <v>16.311142857142858</v>
      </c>
      <c r="K2986" t="s">
        <v>25</v>
      </c>
      <c r="L2986" t="s">
        <v>25</v>
      </c>
      <c r="M2986">
        <v>2025</v>
      </c>
      <c r="N2986" t="s">
        <v>742</v>
      </c>
      <c r="O2986" t="s">
        <v>846</v>
      </c>
      <c r="P2986">
        <v>0</v>
      </c>
      <c r="Q2986">
        <v>0</v>
      </c>
      <c r="R2986">
        <v>0</v>
      </c>
      <c r="T2986" t="s">
        <v>1210</v>
      </c>
      <c r="U2986">
        <v>30</v>
      </c>
    </row>
    <row r="2987" spans="1:22" x14ac:dyDescent="0.3">
      <c r="A2987">
        <v>231</v>
      </c>
      <c r="B2987" t="s">
        <v>171</v>
      </c>
      <c r="C2987" t="s">
        <v>98</v>
      </c>
      <c r="D2987" t="s">
        <v>54</v>
      </c>
      <c r="E2987" t="s">
        <v>24</v>
      </c>
      <c r="F2987" s="107">
        <v>46022</v>
      </c>
      <c r="G2987">
        <v>35</v>
      </c>
      <c r="H2987">
        <v>7277.98</v>
      </c>
      <c r="I2987" s="59">
        <v>1.3</v>
      </c>
      <c r="J2987" s="59">
        <v>207.9422857142857</v>
      </c>
      <c r="K2987" t="s">
        <v>25</v>
      </c>
      <c r="L2987" t="s">
        <v>25</v>
      </c>
      <c r="M2987">
        <v>2025</v>
      </c>
      <c r="N2987" t="s">
        <v>744</v>
      </c>
      <c r="O2987" t="s">
        <v>751</v>
      </c>
      <c r="P2987">
        <v>0</v>
      </c>
      <c r="Q2987">
        <v>0</v>
      </c>
      <c r="R2987">
        <v>0</v>
      </c>
      <c r="T2987" t="s">
        <v>1211</v>
      </c>
      <c r="U2987">
        <v>31</v>
      </c>
    </row>
    <row r="2988" spans="1:22" x14ac:dyDescent="0.3">
      <c r="A2988">
        <v>232</v>
      </c>
      <c r="B2988" t="s">
        <v>172</v>
      </c>
      <c r="C2988" t="s">
        <v>98</v>
      </c>
      <c r="D2988" t="s">
        <v>54</v>
      </c>
      <c r="E2988" t="s">
        <v>24</v>
      </c>
      <c r="F2988" s="107">
        <v>45291</v>
      </c>
      <c r="G2988">
        <v>90</v>
      </c>
      <c r="H2988">
        <v>91.3</v>
      </c>
      <c r="I2988" s="59">
        <v>1.014444444444444</v>
      </c>
      <c r="J2988" s="59">
        <v>1.014444444444444</v>
      </c>
      <c r="K2988" t="s">
        <v>25</v>
      </c>
      <c r="L2988" t="s">
        <v>25</v>
      </c>
      <c r="M2988">
        <v>2023</v>
      </c>
      <c r="N2988" t="s">
        <v>744</v>
      </c>
      <c r="O2988" t="s">
        <v>745</v>
      </c>
      <c r="P2988">
        <v>0</v>
      </c>
      <c r="Q2988">
        <v>0</v>
      </c>
      <c r="R2988">
        <v>0</v>
      </c>
      <c r="T2988" t="s">
        <v>1212</v>
      </c>
      <c r="U2988">
        <v>31</v>
      </c>
    </row>
    <row r="2989" spans="1:22" x14ac:dyDescent="0.3">
      <c r="A2989">
        <v>232</v>
      </c>
      <c r="B2989" t="s">
        <v>172</v>
      </c>
      <c r="C2989" t="s">
        <v>98</v>
      </c>
      <c r="D2989" t="s">
        <v>54</v>
      </c>
      <c r="E2989" t="s">
        <v>24</v>
      </c>
      <c r="F2989" s="107">
        <v>45838</v>
      </c>
      <c r="G2989">
        <v>90</v>
      </c>
      <c r="H2989">
        <v>85.71</v>
      </c>
      <c r="I2989" s="59">
        <v>0.95233333333333325</v>
      </c>
      <c r="J2989" s="59">
        <v>0.95233333333333325</v>
      </c>
      <c r="K2989" t="s">
        <v>25</v>
      </c>
      <c r="L2989" t="s">
        <v>25</v>
      </c>
      <c r="M2989">
        <v>2025</v>
      </c>
      <c r="N2989" t="s">
        <v>742</v>
      </c>
      <c r="O2989" t="s">
        <v>846</v>
      </c>
      <c r="P2989">
        <v>0</v>
      </c>
      <c r="Q2989">
        <v>0</v>
      </c>
      <c r="R2989">
        <v>0</v>
      </c>
      <c r="T2989" t="s">
        <v>1213</v>
      </c>
      <c r="U2989">
        <v>30</v>
      </c>
    </row>
    <row r="2990" spans="1:22" x14ac:dyDescent="0.3">
      <c r="A2990">
        <v>232</v>
      </c>
      <c r="B2990" t="s">
        <v>172</v>
      </c>
      <c r="C2990" t="s">
        <v>98</v>
      </c>
      <c r="D2990" t="s">
        <v>54</v>
      </c>
      <c r="E2990" t="s">
        <v>24</v>
      </c>
      <c r="F2990" s="107">
        <v>46022</v>
      </c>
      <c r="G2990">
        <v>90</v>
      </c>
      <c r="H2990">
        <v>80.849999999999994</v>
      </c>
      <c r="I2990" s="59">
        <v>0.89833333333333332</v>
      </c>
      <c r="J2990" s="59">
        <v>0.89833333333333332</v>
      </c>
      <c r="K2990" t="s">
        <v>25</v>
      </c>
      <c r="L2990" t="s">
        <v>25</v>
      </c>
      <c r="M2990">
        <v>2025</v>
      </c>
      <c r="N2990" t="s">
        <v>744</v>
      </c>
      <c r="O2990" t="s">
        <v>751</v>
      </c>
      <c r="P2990">
        <v>0</v>
      </c>
      <c r="Q2990">
        <v>0</v>
      </c>
      <c r="R2990">
        <v>0</v>
      </c>
      <c r="T2990" t="s">
        <v>1214</v>
      </c>
      <c r="U2990">
        <v>31</v>
      </c>
    </row>
    <row r="2991" spans="1:22" x14ac:dyDescent="0.3">
      <c r="A2991">
        <v>233</v>
      </c>
      <c r="B2991" t="s">
        <v>173</v>
      </c>
      <c r="C2991" t="s">
        <v>98</v>
      </c>
      <c r="D2991" t="s">
        <v>60</v>
      </c>
      <c r="E2991" t="s">
        <v>24</v>
      </c>
      <c r="F2991" s="107">
        <v>45199</v>
      </c>
      <c r="G2991">
        <v>20</v>
      </c>
      <c r="H2991">
        <v>27.41037918985376</v>
      </c>
      <c r="I2991" s="59">
        <v>1.3</v>
      </c>
      <c r="J2991" s="59">
        <v>1.3705189594926881</v>
      </c>
      <c r="K2991" t="s">
        <v>25</v>
      </c>
      <c r="L2991" t="s">
        <v>25</v>
      </c>
      <c r="M2991">
        <v>2023</v>
      </c>
      <c r="N2991" t="s">
        <v>766</v>
      </c>
      <c r="O2991" t="s">
        <v>745</v>
      </c>
      <c r="P2991">
        <v>0</v>
      </c>
      <c r="Q2991">
        <v>0</v>
      </c>
      <c r="R2991">
        <v>0</v>
      </c>
      <c r="T2991" t="s">
        <v>1215</v>
      </c>
      <c r="U2991">
        <v>30</v>
      </c>
    </row>
    <row r="2992" spans="1:22" x14ac:dyDescent="0.3">
      <c r="A2992">
        <v>233</v>
      </c>
      <c r="B2992" t="s">
        <v>173</v>
      </c>
      <c r="C2992" t="s">
        <v>98</v>
      </c>
      <c r="D2992" t="s">
        <v>60</v>
      </c>
      <c r="E2992" t="s">
        <v>24</v>
      </c>
      <c r="F2992" s="107">
        <v>45291</v>
      </c>
      <c r="G2992">
        <v>20</v>
      </c>
      <c r="H2992">
        <v>9.6282754418037779</v>
      </c>
      <c r="I2992" s="59">
        <v>0.48141377209018887</v>
      </c>
      <c r="J2992" s="59">
        <v>0.48141377209018887</v>
      </c>
      <c r="K2992" t="s">
        <v>25</v>
      </c>
      <c r="L2992" t="s">
        <v>25</v>
      </c>
      <c r="M2992">
        <v>2023</v>
      </c>
      <c r="N2992" t="s">
        <v>744</v>
      </c>
      <c r="O2992" t="s">
        <v>745</v>
      </c>
      <c r="P2992">
        <v>0</v>
      </c>
      <c r="Q2992">
        <v>0</v>
      </c>
      <c r="R2992">
        <v>0</v>
      </c>
      <c r="T2992" t="s">
        <v>1216</v>
      </c>
      <c r="U2992">
        <v>31</v>
      </c>
    </row>
    <row r="2993" spans="1:22" x14ac:dyDescent="0.3">
      <c r="A2993">
        <v>233</v>
      </c>
      <c r="B2993" t="s">
        <v>173</v>
      </c>
      <c r="C2993" t="s">
        <v>98</v>
      </c>
      <c r="D2993" t="s">
        <v>60</v>
      </c>
      <c r="E2993" t="s">
        <v>24</v>
      </c>
      <c r="F2993" s="107">
        <v>45565</v>
      </c>
      <c r="G2993">
        <v>20</v>
      </c>
      <c r="K2993" t="s">
        <v>25</v>
      </c>
      <c r="L2993" t="s">
        <v>128</v>
      </c>
      <c r="M2993">
        <v>2024</v>
      </c>
      <c r="N2993" t="s">
        <v>766</v>
      </c>
      <c r="O2993" t="s">
        <v>762</v>
      </c>
      <c r="P2993">
        <v>0</v>
      </c>
      <c r="Q2993">
        <v>0</v>
      </c>
      <c r="R2993">
        <v>0</v>
      </c>
      <c r="T2993" t="s">
        <v>1217</v>
      </c>
      <c r="U2993">
        <v>30</v>
      </c>
      <c r="V2993" t="s">
        <v>128</v>
      </c>
    </row>
    <row r="2994" spans="1:22" x14ac:dyDescent="0.3">
      <c r="A2994">
        <v>233</v>
      </c>
      <c r="B2994" t="s">
        <v>173</v>
      </c>
      <c r="C2994" t="s">
        <v>98</v>
      </c>
      <c r="D2994" t="s">
        <v>60</v>
      </c>
      <c r="E2994" t="s">
        <v>24</v>
      </c>
      <c r="F2994" s="107">
        <v>45747</v>
      </c>
      <c r="G2994">
        <v>20</v>
      </c>
      <c r="H2994">
        <v>32.86</v>
      </c>
      <c r="I2994" s="59">
        <v>1.3</v>
      </c>
      <c r="J2994" s="59">
        <v>1.643</v>
      </c>
      <c r="K2994" t="s">
        <v>25</v>
      </c>
      <c r="L2994" t="s">
        <v>25</v>
      </c>
      <c r="M2994">
        <v>2025</v>
      </c>
      <c r="N2994" t="s">
        <v>803</v>
      </c>
      <c r="O2994" t="s">
        <v>846</v>
      </c>
      <c r="P2994">
        <v>0</v>
      </c>
      <c r="Q2994">
        <v>0</v>
      </c>
      <c r="R2994">
        <v>0</v>
      </c>
      <c r="T2994" t="s">
        <v>1218</v>
      </c>
      <c r="U2994">
        <v>31</v>
      </c>
    </row>
    <row r="2995" spans="1:22" x14ac:dyDescent="0.3">
      <c r="A2995">
        <v>233</v>
      </c>
      <c r="B2995" t="s">
        <v>173</v>
      </c>
      <c r="C2995" t="s">
        <v>98</v>
      </c>
      <c r="D2995" t="s">
        <v>60</v>
      </c>
      <c r="E2995" t="s">
        <v>24</v>
      </c>
      <c r="F2995" s="107">
        <v>45838</v>
      </c>
      <c r="G2995">
        <v>20</v>
      </c>
      <c r="H2995">
        <v>11.77</v>
      </c>
      <c r="I2995" s="59">
        <v>0.58850000000000002</v>
      </c>
      <c r="J2995" s="59">
        <v>0.58850000000000002</v>
      </c>
      <c r="K2995" t="s">
        <v>25</v>
      </c>
      <c r="L2995" t="s">
        <v>25</v>
      </c>
      <c r="M2995">
        <v>2025</v>
      </c>
      <c r="N2995" t="s">
        <v>742</v>
      </c>
      <c r="O2995" t="s">
        <v>846</v>
      </c>
      <c r="P2995">
        <v>0</v>
      </c>
      <c r="Q2995">
        <v>0</v>
      </c>
      <c r="R2995">
        <v>0</v>
      </c>
      <c r="T2995" t="s">
        <v>1219</v>
      </c>
      <c r="U2995">
        <v>30</v>
      </c>
    </row>
    <row r="2996" spans="1:22" x14ac:dyDescent="0.3">
      <c r="A2996">
        <v>233</v>
      </c>
      <c r="B2996" t="s">
        <v>173</v>
      </c>
      <c r="C2996" t="s">
        <v>98</v>
      </c>
      <c r="D2996" t="s">
        <v>60</v>
      </c>
      <c r="E2996" t="s">
        <v>24</v>
      </c>
      <c r="F2996" s="107">
        <v>45930</v>
      </c>
      <c r="G2996">
        <v>20</v>
      </c>
      <c r="K2996" t="s">
        <v>25</v>
      </c>
      <c r="L2996" t="s">
        <v>128</v>
      </c>
      <c r="M2996">
        <v>2025</v>
      </c>
      <c r="N2996" t="s">
        <v>766</v>
      </c>
      <c r="O2996" t="s">
        <v>751</v>
      </c>
      <c r="P2996">
        <v>0</v>
      </c>
      <c r="Q2996">
        <v>0</v>
      </c>
      <c r="R2996">
        <v>0</v>
      </c>
      <c r="T2996" t="s">
        <v>1220</v>
      </c>
      <c r="U2996">
        <v>30</v>
      </c>
      <c r="V2996" t="s">
        <v>128</v>
      </c>
    </row>
    <row r="2997" spans="1:22" x14ac:dyDescent="0.3">
      <c r="A2997">
        <v>234</v>
      </c>
      <c r="B2997" t="s">
        <v>174</v>
      </c>
      <c r="C2997" t="s">
        <v>98</v>
      </c>
      <c r="D2997" t="s">
        <v>60</v>
      </c>
      <c r="E2997" t="s">
        <v>24</v>
      </c>
      <c r="F2997" s="107">
        <v>45199</v>
      </c>
      <c r="G2997">
        <v>4000</v>
      </c>
      <c r="H2997">
        <v>10713.75</v>
      </c>
      <c r="I2997" s="59">
        <v>1.3</v>
      </c>
      <c r="J2997" s="59">
        <v>2.6784374999999998</v>
      </c>
      <c r="K2997" t="s">
        <v>55</v>
      </c>
      <c r="L2997" t="s">
        <v>55</v>
      </c>
      <c r="M2997">
        <v>2023</v>
      </c>
      <c r="N2997" t="s">
        <v>766</v>
      </c>
      <c r="O2997" t="s">
        <v>745</v>
      </c>
      <c r="P2997">
        <v>0</v>
      </c>
      <c r="Q2997">
        <v>0</v>
      </c>
      <c r="R2997">
        <v>0</v>
      </c>
      <c r="T2997" t="s">
        <v>1221</v>
      </c>
      <c r="U2997">
        <v>30</v>
      </c>
    </row>
    <row r="2998" spans="1:22" x14ac:dyDescent="0.3">
      <c r="A2998">
        <v>234</v>
      </c>
      <c r="B2998" t="s">
        <v>174</v>
      </c>
      <c r="C2998" t="s">
        <v>98</v>
      </c>
      <c r="D2998" t="s">
        <v>60</v>
      </c>
      <c r="E2998" t="s">
        <v>24</v>
      </c>
      <c r="F2998" s="107">
        <v>45291</v>
      </c>
      <c r="G2998">
        <v>4000</v>
      </c>
      <c r="H2998">
        <v>5893.5</v>
      </c>
      <c r="I2998" s="59">
        <v>1.3</v>
      </c>
      <c r="J2998" s="59">
        <v>1.4733750000000001</v>
      </c>
      <c r="K2998" t="s">
        <v>55</v>
      </c>
      <c r="L2998" t="s">
        <v>55</v>
      </c>
      <c r="M2998">
        <v>2023</v>
      </c>
      <c r="N2998" t="s">
        <v>744</v>
      </c>
      <c r="O2998" t="s">
        <v>745</v>
      </c>
      <c r="P2998">
        <v>0</v>
      </c>
      <c r="Q2998">
        <v>0</v>
      </c>
      <c r="R2998">
        <v>0</v>
      </c>
      <c r="T2998" t="s">
        <v>1222</v>
      </c>
      <c r="U2998">
        <v>31</v>
      </c>
    </row>
    <row r="2999" spans="1:22" x14ac:dyDescent="0.3">
      <c r="A2999">
        <v>234</v>
      </c>
      <c r="B2999" t="s">
        <v>174</v>
      </c>
      <c r="C2999" t="s">
        <v>98</v>
      </c>
      <c r="D2999" t="s">
        <v>60</v>
      </c>
      <c r="E2999" t="s">
        <v>24</v>
      </c>
      <c r="F2999" s="107">
        <v>45565</v>
      </c>
      <c r="G2999">
        <v>4000</v>
      </c>
      <c r="K2999" t="s">
        <v>55</v>
      </c>
      <c r="L2999" t="s">
        <v>128</v>
      </c>
      <c r="M2999">
        <v>2024</v>
      </c>
      <c r="N2999" t="s">
        <v>766</v>
      </c>
      <c r="O2999" t="s">
        <v>762</v>
      </c>
      <c r="P2999">
        <v>0</v>
      </c>
      <c r="Q2999">
        <v>0</v>
      </c>
      <c r="R2999">
        <v>0</v>
      </c>
      <c r="T2999" t="s">
        <v>1223</v>
      </c>
      <c r="U2999">
        <v>30</v>
      </c>
      <c r="V2999" t="s">
        <v>128</v>
      </c>
    </row>
    <row r="3000" spans="1:22" x14ac:dyDescent="0.3">
      <c r="A3000">
        <v>234</v>
      </c>
      <c r="B3000" t="s">
        <v>174</v>
      </c>
      <c r="C3000" t="s">
        <v>98</v>
      </c>
      <c r="D3000" t="s">
        <v>60</v>
      </c>
      <c r="E3000" t="s">
        <v>24</v>
      </c>
      <c r="F3000" s="107">
        <v>45747</v>
      </c>
      <c r="G3000">
        <v>4000</v>
      </c>
      <c r="H3000">
        <v>7112</v>
      </c>
      <c r="I3000" s="59">
        <v>1.3</v>
      </c>
      <c r="J3000" s="59">
        <v>1.778</v>
      </c>
      <c r="K3000" t="s">
        <v>55</v>
      </c>
      <c r="L3000" t="s">
        <v>55</v>
      </c>
      <c r="M3000">
        <v>2025</v>
      </c>
      <c r="N3000" t="s">
        <v>803</v>
      </c>
      <c r="O3000" t="s">
        <v>846</v>
      </c>
      <c r="P3000">
        <v>0</v>
      </c>
      <c r="Q3000">
        <v>0</v>
      </c>
      <c r="R3000">
        <v>0</v>
      </c>
      <c r="T3000" t="s">
        <v>1224</v>
      </c>
      <c r="U3000">
        <v>31</v>
      </c>
    </row>
    <row r="3001" spans="1:22" x14ac:dyDescent="0.3">
      <c r="A3001">
        <v>234</v>
      </c>
      <c r="B3001" t="s">
        <v>174</v>
      </c>
      <c r="C3001" t="s">
        <v>98</v>
      </c>
      <c r="D3001" t="s">
        <v>60</v>
      </c>
      <c r="E3001" t="s">
        <v>24</v>
      </c>
      <c r="F3001" s="107">
        <v>45838</v>
      </c>
      <c r="G3001">
        <v>4000</v>
      </c>
      <c r="H3001">
        <v>14042.5</v>
      </c>
      <c r="I3001" s="59">
        <v>1.3</v>
      </c>
      <c r="J3001" s="59">
        <v>3.5106250000000001</v>
      </c>
      <c r="K3001" t="s">
        <v>55</v>
      </c>
      <c r="L3001" t="s">
        <v>55</v>
      </c>
      <c r="M3001">
        <v>2025</v>
      </c>
      <c r="N3001" t="s">
        <v>742</v>
      </c>
      <c r="O3001" t="s">
        <v>846</v>
      </c>
      <c r="P3001">
        <v>0</v>
      </c>
      <c r="Q3001">
        <v>0</v>
      </c>
      <c r="R3001">
        <v>0</v>
      </c>
      <c r="T3001" t="s">
        <v>1225</v>
      </c>
      <c r="U3001">
        <v>30</v>
      </c>
    </row>
    <row r="3002" spans="1:22" x14ac:dyDescent="0.3">
      <c r="A3002">
        <v>234</v>
      </c>
      <c r="B3002" t="s">
        <v>174</v>
      </c>
      <c r="C3002" t="s">
        <v>98</v>
      </c>
      <c r="D3002" t="s">
        <v>60</v>
      </c>
      <c r="E3002" t="s">
        <v>24</v>
      </c>
      <c r="F3002" s="107">
        <v>45930</v>
      </c>
      <c r="G3002">
        <v>4000</v>
      </c>
      <c r="K3002" t="s">
        <v>55</v>
      </c>
      <c r="L3002" t="s">
        <v>128</v>
      </c>
      <c r="M3002">
        <v>2025</v>
      </c>
      <c r="N3002" t="s">
        <v>766</v>
      </c>
      <c r="O3002" t="s">
        <v>751</v>
      </c>
      <c r="P3002">
        <v>0</v>
      </c>
      <c r="Q3002">
        <v>0</v>
      </c>
      <c r="R3002">
        <v>0</v>
      </c>
      <c r="T3002" t="s">
        <v>1226</v>
      </c>
      <c r="U3002">
        <v>30</v>
      </c>
      <c r="V3002" t="s">
        <v>128</v>
      </c>
    </row>
    <row r="3003" spans="1:22" x14ac:dyDescent="0.3">
      <c r="A3003">
        <v>235</v>
      </c>
      <c r="B3003" t="s">
        <v>175</v>
      </c>
      <c r="C3003" t="s">
        <v>98</v>
      </c>
      <c r="D3003" t="s">
        <v>73</v>
      </c>
      <c r="E3003" t="s">
        <v>24</v>
      </c>
      <c r="F3003" s="107">
        <v>45291</v>
      </c>
      <c r="G3003">
        <v>100</v>
      </c>
      <c r="H3003">
        <v>81.652892561982995</v>
      </c>
      <c r="I3003" s="59">
        <v>0.81652892561982993</v>
      </c>
      <c r="J3003" s="59">
        <v>0.81652892561982993</v>
      </c>
      <c r="K3003" t="s">
        <v>25</v>
      </c>
      <c r="L3003" t="s">
        <v>25</v>
      </c>
      <c r="M3003">
        <v>2023</v>
      </c>
      <c r="N3003" t="s">
        <v>744</v>
      </c>
      <c r="O3003" t="s">
        <v>745</v>
      </c>
      <c r="P3003">
        <v>0</v>
      </c>
      <c r="Q3003">
        <v>0</v>
      </c>
      <c r="R3003">
        <v>0</v>
      </c>
      <c r="T3003" t="s">
        <v>1227</v>
      </c>
      <c r="U3003">
        <v>31</v>
      </c>
    </row>
    <row r="3004" spans="1:22" x14ac:dyDescent="0.3">
      <c r="A3004">
        <v>236</v>
      </c>
      <c r="B3004" t="s">
        <v>176</v>
      </c>
      <c r="C3004" t="s">
        <v>98</v>
      </c>
      <c r="D3004" t="s">
        <v>73</v>
      </c>
      <c r="E3004" t="s">
        <v>62</v>
      </c>
      <c r="F3004" s="107">
        <v>45291</v>
      </c>
      <c r="G3004">
        <v>0</v>
      </c>
      <c r="H3004">
        <v>0</v>
      </c>
      <c r="K3004" t="s">
        <v>25</v>
      </c>
      <c r="L3004" t="s">
        <v>25</v>
      </c>
      <c r="M3004">
        <v>2023</v>
      </c>
      <c r="N3004" t="s">
        <v>744</v>
      </c>
      <c r="O3004" t="s">
        <v>745</v>
      </c>
      <c r="P3004">
        <v>0</v>
      </c>
      <c r="Q3004">
        <v>0</v>
      </c>
      <c r="R3004">
        <v>0</v>
      </c>
      <c r="T3004" t="s">
        <v>1228</v>
      </c>
      <c r="U3004">
        <v>31</v>
      </c>
    </row>
    <row r="3005" spans="1:22" x14ac:dyDescent="0.3">
      <c r="A3005">
        <v>236</v>
      </c>
      <c r="B3005" t="s">
        <v>176</v>
      </c>
      <c r="C3005" t="s">
        <v>98</v>
      </c>
      <c r="D3005" t="s">
        <v>73</v>
      </c>
      <c r="E3005" t="s">
        <v>62</v>
      </c>
      <c r="F3005" s="107">
        <v>46022</v>
      </c>
      <c r="G3005">
        <v>0</v>
      </c>
      <c r="H3005">
        <v>0</v>
      </c>
      <c r="K3005" t="s">
        <v>25</v>
      </c>
      <c r="L3005" t="s">
        <v>25</v>
      </c>
      <c r="M3005">
        <v>2025</v>
      </c>
      <c r="N3005" t="s">
        <v>744</v>
      </c>
      <c r="O3005" t="s">
        <v>751</v>
      </c>
      <c r="P3005">
        <v>0</v>
      </c>
      <c r="Q3005">
        <v>0</v>
      </c>
      <c r="R3005">
        <v>0</v>
      </c>
      <c r="T3005" t="s">
        <v>1229</v>
      </c>
      <c r="U3005">
        <v>31</v>
      </c>
    </row>
    <row r="3006" spans="1:22" x14ac:dyDescent="0.3">
      <c r="A3006">
        <v>238</v>
      </c>
      <c r="B3006" t="s">
        <v>177</v>
      </c>
      <c r="C3006" t="s">
        <v>98</v>
      </c>
      <c r="D3006" t="s">
        <v>60</v>
      </c>
      <c r="E3006" t="s">
        <v>24</v>
      </c>
      <c r="F3006" s="107">
        <v>44620</v>
      </c>
      <c r="G3006">
        <v>90</v>
      </c>
      <c r="K3006" t="s">
        <v>178</v>
      </c>
      <c r="L3006" t="s">
        <v>128</v>
      </c>
      <c r="M3006">
        <v>2022</v>
      </c>
      <c r="N3006" t="s">
        <v>783</v>
      </c>
      <c r="O3006" t="s">
        <v>824</v>
      </c>
      <c r="P3006">
        <v>0</v>
      </c>
      <c r="Q3006">
        <v>0</v>
      </c>
      <c r="R3006">
        <v>0</v>
      </c>
      <c r="T3006" t="s">
        <v>1230</v>
      </c>
      <c r="U3006">
        <v>28</v>
      </c>
      <c r="V3006" t="s">
        <v>128</v>
      </c>
    </row>
    <row r="3007" spans="1:22" x14ac:dyDescent="0.3">
      <c r="A3007">
        <v>238</v>
      </c>
      <c r="B3007" t="s">
        <v>177</v>
      </c>
      <c r="C3007" t="s">
        <v>98</v>
      </c>
      <c r="D3007" t="s">
        <v>60</v>
      </c>
      <c r="E3007" t="s">
        <v>24</v>
      </c>
      <c r="F3007" s="107">
        <v>44651</v>
      </c>
      <c r="G3007">
        <v>90</v>
      </c>
      <c r="K3007" t="s">
        <v>178</v>
      </c>
      <c r="L3007" t="s">
        <v>128</v>
      </c>
      <c r="M3007">
        <v>2022</v>
      </c>
      <c r="N3007" t="s">
        <v>803</v>
      </c>
      <c r="O3007" t="s">
        <v>824</v>
      </c>
      <c r="P3007">
        <v>0</v>
      </c>
      <c r="Q3007">
        <v>0</v>
      </c>
      <c r="R3007">
        <v>0</v>
      </c>
      <c r="T3007" t="s">
        <v>1231</v>
      </c>
      <c r="U3007">
        <v>31</v>
      </c>
      <c r="V3007" t="s">
        <v>128</v>
      </c>
    </row>
    <row r="3008" spans="1:22" x14ac:dyDescent="0.3">
      <c r="A3008">
        <v>238</v>
      </c>
      <c r="B3008" t="s">
        <v>177</v>
      </c>
      <c r="C3008" t="s">
        <v>98</v>
      </c>
      <c r="D3008" t="s">
        <v>60</v>
      </c>
      <c r="E3008" t="s">
        <v>24</v>
      </c>
      <c r="F3008" s="107">
        <v>44681</v>
      </c>
      <c r="G3008">
        <v>90</v>
      </c>
      <c r="K3008" t="s">
        <v>178</v>
      </c>
      <c r="L3008" t="s">
        <v>128</v>
      </c>
      <c r="M3008">
        <v>2022</v>
      </c>
      <c r="N3008" t="s">
        <v>786</v>
      </c>
      <c r="O3008" t="s">
        <v>824</v>
      </c>
      <c r="P3008">
        <v>0</v>
      </c>
      <c r="Q3008">
        <v>0</v>
      </c>
      <c r="R3008">
        <v>0</v>
      </c>
      <c r="T3008" t="s">
        <v>1232</v>
      </c>
      <c r="U3008">
        <v>30</v>
      </c>
      <c r="V3008" t="s">
        <v>128</v>
      </c>
    </row>
    <row r="3009" spans="1:22" x14ac:dyDescent="0.3">
      <c r="A3009">
        <v>238</v>
      </c>
      <c r="B3009" t="s">
        <v>177</v>
      </c>
      <c r="C3009" t="s">
        <v>98</v>
      </c>
      <c r="D3009" t="s">
        <v>60</v>
      </c>
      <c r="E3009" t="s">
        <v>24</v>
      </c>
      <c r="F3009" s="107">
        <v>44742</v>
      </c>
      <c r="G3009">
        <v>90</v>
      </c>
      <c r="K3009" t="s">
        <v>178</v>
      </c>
      <c r="L3009" t="s">
        <v>128</v>
      </c>
      <c r="M3009">
        <v>2022</v>
      </c>
      <c r="N3009" t="s">
        <v>742</v>
      </c>
      <c r="O3009" t="s">
        <v>824</v>
      </c>
      <c r="P3009">
        <v>0</v>
      </c>
      <c r="Q3009">
        <v>0</v>
      </c>
      <c r="R3009">
        <v>0</v>
      </c>
      <c r="T3009" t="s">
        <v>1233</v>
      </c>
      <c r="U3009">
        <v>30</v>
      </c>
      <c r="V3009" t="s">
        <v>128</v>
      </c>
    </row>
    <row r="3010" spans="1:22" x14ac:dyDescent="0.3">
      <c r="A3010">
        <v>238</v>
      </c>
      <c r="B3010" t="s">
        <v>177</v>
      </c>
      <c r="C3010" t="s">
        <v>98</v>
      </c>
      <c r="D3010" t="s">
        <v>60</v>
      </c>
      <c r="E3010" t="s">
        <v>24</v>
      </c>
      <c r="F3010" s="107">
        <v>44804</v>
      </c>
      <c r="G3010">
        <v>90</v>
      </c>
      <c r="K3010" t="s">
        <v>178</v>
      </c>
      <c r="L3010" t="s">
        <v>128</v>
      </c>
      <c r="M3010">
        <v>2022</v>
      </c>
      <c r="N3010" t="s">
        <v>811</v>
      </c>
      <c r="O3010" t="s">
        <v>749</v>
      </c>
      <c r="P3010">
        <v>0</v>
      </c>
      <c r="Q3010">
        <v>0</v>
      </c>
      <c r="R3010">
        <v>0</v>
      </c>
      <c r="T3010" t="s">
        <v>1234</v>
      </c>
      <c r="U3010">
        <v>31</v>
      </c>
      <c r="V3010" t="s">
        <v>128</v>
      </c>
    </row>
    <row r="3011" spans="1:22" x14ac:dyDescent="0.3">
      <c r="A3011">
        <v>238</v>
      </c>
      <c r="B3011" t="s">
        <v>177</v>
      </c>
      <c r="C3011" t="s">
        <v>98</v>
      </c>
      <c r="D3011" t="s">
        <v>60</v>
      </c>
      <c r="E3011" t="s">
        <v>24</v>
      </c>
      <c r="F3011" s="107">
        <v>44834</v>
      </c>
      <c r="G3011">
        <v>90</v>
      </c>
      <c r="K3011" t="s">
        <v>178</v>
      </c>
      <c r="L3011" t="s">
        <v>128</v>
      </c>
      <c r="M3011">
        <v>2022</v>
      </c>
      <c r="N3011" t="s">
        <v>766</v>
      </c>
      <c r="O3011" t="s">
        <v>749</v>
      </c>
      <c r="P3011">
        <v>0</v>
      </c>
      <c r="Q3011">
        <v>0</v>
      </c>
      <c r="R3011">
        <v>0</v>
      </c>
      <c r="T3011" t="s">
        <v>1235</v>
      </c>
      <c r="U3011">
        <v>30</v>
      </c>
      <c r="V3011" t="s">
        <v>128</v>
      </c>
    </row>
    <row r="3012" spans="1:22" x14ac:dyDescent="0.3">
      <c r="A3012">
        <v>238</v>
      </c>
      <c r="B3012" t="s">
        <v>177</v>
      </c>
      <c r="C3012" t="s">
        <v>98</v>
      </c>
      <c r="D3012" t="s">
        <v>60</v>
      </c>
      <c r="E3012" t="s">
        <v>24</v>
      </c>
      <c r="F3012" s="107">
        <v>44926</v>
      </c>
      <c r="G3012">
        <v>90</v>
      </c>
      <c r="K3012" t="s">
        <v>178</v>
      </c>
      <c r="L3012" t="s">
        <v>128</v>
      </c>
      <c r="M3012">
        <v>2022</v>
      </c>
      <c r="N3012" t="s">
        <v>744</v>
      </c>
      <c r="O3012" t="s">
        <v>749</v>
      </c>
      <c r="P3012">
        <v>0</v>
      </c>
      <c r="Q3012">
        <v>0</v>
      </c>
      <c r="R3012">
        <v>0</v>
      </c>
      <c r="T3012" t="s">
        <v>1236</v>
      </c>
      <c r="U3012">
        <v>31</v>
      </c>
      <c r="V3012" t="s">
        <v>128</v>
      </c>
    </row>
    <row r="3013" spans="1:22" x14ac:dyDescent="0.3">
      <c r="A3013">
        <v>238</v>
      </c>
      <c r="B3013" t="s">
        <v>177</v>
      </c>
      <c r="C3013" t="s">
        <v>98</v>
      </c>
      <c r="D3013" t="s">
        <v>60</v>
      </c>
      <c r="E3013" t="s">
        <v>24</v>
      </c>
      <c r="F3013" s="107">
        <v>45291</v>
      </c>
      <c r="G3013">
        <v>90</v>
      </c>
      <c r="H3013">
        <v>75</v>
      </c>
      <c r="I3013" s="59">
        <v>0.83333333333333337</v>
      </c>
      <c r="J3013" s="59">
        <v>0.83333333333333337</v>
      </c>
      <c r="K3013" t="s">
        <v>178</v>
      </c>
      <c r="L3013" t="s">
        <v>178</v>
      </c>
      <c r="M3013">
        <v>2023</v>
      </c>
      <c r="N3013" t="s">
        <v>744</v>
      </c>
      <c r="O3013" t="s">
        <v>745</v>
      </c>
      <c r="P3013">
        <v>0</v>
      </c>
      <c r="Q3013">
        <v>0</v>
      </c>
      <c r="R3013">
        <v>0</v>
      </c>
      <c r="T3013" t="s">
        <v>1237</v>
      </c>
      <c r="U3013">
        <v>31</v>
      </c>
    </row>
    <row r="3014" spans="1:22" x14ac:dyDescent="0.3">
      <c r="A3014">
        <v>238</v>
      </c>
      <c r="B3014" t="s">
        <v>177</v>
      </c>
      <c r="C3014" t="s">
        <v>98</v>
      </c>
      <c r="D3014" t="s">
        <v>60</v>
      </c>
      <c r="E3014" t="s">
        <v>24</v>
      </c>
      <c r="F3014" s="107">
        <v>45473</v>
      </c>
      <c r="G3014">
        <v>90</v>
      </c>
      <c r="H3014">
        <v>78.125</v>
      </c>
      <c r="I3014" s="59">
        <v>0.86805555555555558</v>
      </c>
      <c r="J3014" s="59">
        <v>0.86805555555555558</v>
      </c>
      <c r="K3014" t="s">
        <v>178</v>
      </c>
      <c r="L3014" t="s">
        <v>178</v>
      </c>
      <c r="M3014">
        <v>2024</v>
      </c>
      <c r="N3014" t="s">
        <v>742</v>
      </c>
      <c r="O3014" t="s">
        <v>784</v>
      </c>
      <c r="P3014">
        <v>0</v>
      </c>
      <c r="Q3014">
        <v>0</v>
      </c>
      <c r="R3014">
        <v>0</v>
      </c>
      <c r="T3014" t="s">
        <v>1238</v>
      </c>
      <c r="U3014">
        <v>30</v>
      </c>
    </row>
    <row r="3015" spans="1:22" x14ac:dyDescent="0.3">
      <c r="A3015">
        <v>238</v>
      </c>
      <c r="B3015" t="s">
        <v>177</v>
      </c>
      <c r="C3015" t="s">
        <v>98</v>
      </c>
      <c r="D3015" t="s">
        <v>60</v>
      </c>
      <c r="E3015" t="s">
        <v>24</v>
      </c>
      <c r="F3015" s="107">
        <v>45747</v>
      </c>
      <c r="G3015">
        <v>90</v>
      </c>
      <c r="H3015">
        <v>95.12</v>
      </c>
      <c r="I3015" s="59">
        <v>1.056888888888889</v>
      </c>
      <c r="J3015" s="59">
        <v>1.056888888888889</v>
      </c>
      <c r="K3015" t="s">
        <v>178</v>
      </c>
      <c r="L3015" t="s">
        <v>178</v>
      </c>
      <c r="M3015">
        <v>2025</v>
      </c>
      <c r="N3015" t="s">
        <v>803</v>
      </c>
      <c r="O3015" t="s">
        <v>846</v>
      </c>
      <c r="P3015">
        <v>0</v>
      </c>
      <c r="Q3015">
        <v>0</v>
      </c>
      <c r="R3015">
        <v>0</v>
      </c>
      <c r="T3015" t="s">
        <v>1239</v>
      </c>
      <c r="U3015">
        <v>31</v>
      </c>
    </row>
    <row r="3016" spans="1:22" x14ac:dyDescent="0.3">
      <c r="A3016">
        <v>238</v>
      </c>
      <c r="B3016" t="s">
        <v>177</v>
      </c>
      <c r="C3016" t="s">
        <v>98</v>
      </c>
      <c r="D3016" t="s">
        <v>60</v>
      </c>
      <c r="E3016" t="s">
        <v>24</v>
      </c>
      <c r="F3016" s="107">
        <v>45838</v>
      </c>
      <c r="G3016">
        <v>90</v>
      </c>
      <c r="H3016">
        <v>90.48</v>
      </c>
      <c r="I3016" s="59">
        <v>1.005333333333333</v>
      </c>
      <c r="J3016" s="59">
        <v>1.005333333333333</v>
      </c>
      <c r="K3016" t="s">
        <v>178</v>
      </c>
      <c r="L3016" t="s">
        <v>178</v>
      </c>
      <c r="M3016">
        <v>2025</v>
      </c>
      <c r="N3016" t="s">
        <v>742</v>
      </c>
      <c r="O3016" t="s">
        <v>846</v>
      </c>
      <c r="P3016">
        <v>0</v>
      </c>
      <c r="Q3016">
        <v>0</v>
      </c>
      <c r="R3016">
        <v>0</v>
      </c>
      <c r="T3016" t="s">
        <v>1240</v>
      </c>
      <c r="U3016">
        <v>30</v>
      </c>
    </row>
    <row r="3017" spans="1:22" x14ac:dyDescent="0.3">
      <c r="A3017">
        <v>238</v>
      </c>
      <c r="B3017" t="s">
        <v>177</v>
      </c>
      <c r="C3017" t="s">
        <v>98</v>
      </c>
      <c r="D3017" t="s">
        <v>60</v>
      </c>
      <c r="E3017" t="s">
        <v>24</v>
      </c>
      <c r="F3017" s="107">
        <v>45930</v>
      </c>
      <c r="G3017">
        <v>90</v>
      </c>
      <c r="K3017" t="s">
        <v>178</v>
      </c>
      <c r="L3017" t="s">
        <v>128</v>
      </c>
      <c r="M3017">
        <v>2025</v>
      </c>
      <c r="N3017" t="s">
        <v>766</v>
      </c>
      <c r="O3017" t="s">
        <v>751</v>
      </c>
      <c r="P3017">
        <v>0</v>
      </c>
      <c r="Q3017">
        <v>0</v>
      </c>
      <c r="R3017">
        <v>0</v>
      </c>
      <c r="T3017" t="s">
        <v>1241</v>
      </c>
      <c r="U3017">
        <v>30</v>
      </c>
      <c r="V3017" t="s">
        <v>128</v>
      </c>
    </row>
    <row r="3018" spans="1:22" x14ac:dyDescent="0.3">
      <c r="A3018">
        <v>238</v>
      </c>
      <c r="B3018" t="s">
        <v>177</v>
      </c>
      <c r="C3018" t="s">
        <v>98</v>
      </c>
      <c r="D3018" t="s">
        <v>60</v>
      </c>
      <c r="E3018" t="s">
        <v>24</v>
      </c>
      <c r="F3018" s="107">
        <v>46022</v>
      </c>
      <c r="G3018">
        <v>90</v>
      </c>
      <c r="H3018">
        <v>68</v>
      </c>
      <c r="I3018" s="59">
        <v>0.75555555555555554</v>
      </c>
      <c r="J3018" s="59">
        <v>0.75555555555555554</v>
      </c>
      <c r="K3018" t="s">
        <v>178</v>
      </c>
      <c r="L3018" t="s">
        <v>178</v>
      </c>
      <c r="M3018">
        <v>2025</v>
      </c>
      <c r="N3018" t="s">
        <v>744</v>
      </c>
      <c r="O3018" t="s">
        <v>751</v>
      </c>
      <c r="P3018">
        <v>0</v>
      </c>
      <c r="Q3018">
        <v>0</v>
      </c>
      <c r="R3018">
        <v>0</v>
      </c>
      <c r="T3018" t="s">
        <v>1242</v>
      </c>
      <c r="U3018">
        <v>31</v>
      </c>
    </row>
    <row r="3019" spans="1:22" x14ac:dyDescent="0.3">
      <c r="A3019">
        <v>239</v>
      </c>
      <c r="B3019" t="s">
        <v>1243</v>
      </c>
      <c r="C3019" t="s">
        <v>1244</v>
      </c>
      <c r="D3019" t="s">
        <v>23</v>
      </c>
      <c r="E3019" t="s">
        <v>24</v>
      </c>
      <c r="F3019" s="107">
        <v>44227</v>
      </c>
      <c r="H3019">
        <v>0</v>
      </c>
      <c r="K3019" t="s">
        <v>116</v>
      </c>
      <c r="L3019" t="s">
        <v>55</v>
      </c>
      <c r="M3019">
        <v>2021</v>
      </c>
      <c r="N3019" t="s">
        <v>799</v>
      </c>
      <c r="O3019" t="s">
        <v>800</v>
      </c>
      <c r="P3019">
        <v>0</v>
      </c>
      <c r="Q3019">
        <v>0</v>
      </c>
      <c r="R3019">
        <v>0</v>
      </c>
      <c r="T3019" t="s">
        <v>1245</v>
      </c>
      <c r="U3019">
        <v>31</v>
      </c>
      <c r="V3019" t="s">
        <v>116</v>
      </c>
    </row>
    <row r="3020" spans="1:22" x14ac:dyDescent="0.3">
      <c r="A3020">
        <v>239</v>
      </c>
      <c r="B3020" t="s">
        <v>1243</v>
      </c>
      <c r="C3020" t="s">
        <v>1244</v>
      </c>
      <c r="D3020" t="s">
        <v>23</v>
      </c>
      <c r="E3020" t="s">
        <v>24</v>
      </c>
      <c r="F3020" s="107">
        <v>44255</v>
      </c>
      <c r="H3020">
        <v>0</v>
      </c>
      <c r="K3020" t="s">
        <v>116</v>
      </c>
      <c r="L3020" t="s">
        <v>55</v>
      </c>
      <c r="M3020">
        <v>2021</v>
      </c>
      <c r="N3020" t="s">
        <v>783</v>
      </c>
      <c r="O3020" t="s">
        <v>800</v>
      </c>
      <c r="P3020">
        <v>0</v>
      </c>
      <c r="Q3020">
        <v>0</v>
      </c>
      <c r="R3020">
        <v>0</v>
      </c>
      <c r="T3020" t="s">
        <v>1246</v>
      </c>
      <c r="U3020">
        <v>28</v>
      </c>
      <c r="V3020" t="s">
        <v>116</v>
      </c>
    </row>
    <row r="3021" spans="1:22" x14ac:dyDescent="0.3">
      <c r="A3021">
        <v>239</v>
      </c>
      <c r="B3021" t="s">
        <v>1243</v>
      </c>
      <c r="C3021" t="s">
        <v>1244</v>
      </c>
      <c r="D3021" t="s">
        <v>23</v>
      </c>
      <c r="E3021" t="s">
        <v>24</v>
      </c>
      <c r="F3021" s="107">
        <v>44286</v>
      </c>
      <c r="H3021">
        <v>0</v>
      </c>
      <c r="K3021" t="s">
        <v>116</v>
      </c>
      <c r="L3021" t="s">
        <v>55</v>
      </c>
      <c r="M3021">
        <v>2021</v>
      </c>
      <c r="N3021" t="s">
        <v>803</v>
      </c>
      <c r="O3021" t="s">
        <v>800</v>
      </c>
      <c r="P3021">
        <v>0</v>
      </c>
      <c r="Q3021">
        <v>0</v>
      </c>
      <c r="R3021">
        <v>0</v>
      </c>
      <c r="T3021" t="s">
        <v>1247</v>
      </c>
      <c r="U3021">
        <v>31</v>
      </c>
      <c r="V3021" t="s">
        <v>116</v>
      </c>
    </row>
    <row r="3022" spans="1:22" x14ac:dyDescent="0.3">
      <c r="A3022">
        <v>239</v>
      </c>
      <c r="B3022" t="s">
        <v>1243</v>
      </c>
      <c r="C3022" t="s">
        <v>1244</v>
      </c>
      <c r="D3022" t="s">
        <v>23</v>
      </c>
      <c r="E3022" t="s">
        <v>24</v>
      </c>
      <c r="F3022" s="107">
        <v>44316</v>
      </c>
      <c r="H3022">
        <v>0</v>
      </c>
      <c r="K3022" t="s">
        <v>116</v>
      </c>
      <c r="L3022" t="s">
        <v>55</v>
      </c>
      <c r="M3022">
        <v>2021</v>
      </c>
      <c r="N3022" t="s">
        <v>786</v>
      </c>
      <c r="O3022" t="s">
        <v>800</v>
      </c>
      <c r="P3022">
        <v>0</v>
      </c>
      <c r="Q3022">
        <v>0</v>
      </c>
      <c r="R3022">
        <v>0</v>
      </c>
      <c r="T3022" t="s">
        <v>1248</v>
      </c>
      <c r="U3022">
        <v>30</v>
      </c>
      <c r="V3022" t="s">
        <v>116</v>
      </c>
    </row>
    <row r="3023" spans="1:22" x14ac:dyDescent="0.3">
      <c r="A3023">
        <v>239</v>
      </c>
      <c r="B3023" t="s">
        <v>1243</v>
      </c>
      <c r="C3023" t="s">
        <v>1244</v>
      </c>
      <c r="D3023" t="s">
        <v>23</v>
      </c>
      <c r="E3023" t="s">
        <v>24</v>
      </c>
      <c r="F3023" s="107">
        <v>44347</v>
      </c>
      <c r="H3023">
        <v>0</v>
      </c>
      <c r="K3023" t="s">
        <v>116</v>
      </c>
      <c r="L3023" t="s">
        <v>55</v>
      </c>
      <c r="M3023">
        <v>2021</v>
      </c>
      <c r="N3023" t="s">
        <v>806</v>
      </c>
      <c r="O3023" t="s">
        <v>800</v>
      </c>
      <c r="P3023">
        <v>0</v>
      </c>
      <c r="Q3023">
        <v>0</v>
      </c>
      <c r="R3023">
        <v>0</v>
      </c>
      <c r="T3023" t="s">
        <v>1249</v>
      </c>
      <c r="U3023">
        <v>31</v>
      </c>
      <c r="V3023" t="s">
        <v>116</v>
      </c>
    </row>
    <row r="3024" spans="1:22" x14ac:dyDescent="0.3">
      <c r="A3024">
        <v>239</v>
      </c>
      <c r="B3024" t="s">
        <v>1243</v>
      </c>
      <c r="C3024" t="s">
        <v>1244</v>
      </c>
      <c r="D3024" t="s">
        <v>23</v>
      </c>
      <c r="E3024" t="s">
        <v>24</v>
      </c>
      <c r="F3024" s="107">
        <v>44377</v>
      </c>
      <c r="H3024">
        <v>0</v>
      </c>
      <c r="K3024" t="s">
        <v>116</v>
      </c>
      <c r="L3024" t="s">
        <v>55</v>
      </c>
      <c r="M3024">
        <v>2021</v>
      </c>
      <c r="N3024" t="s">
        <v>742</v>
      </c>
      <c r="O3024" t="s">
        <v>800</v>
      </c>
      <c r="P3024">
        <v>0</v>
      </c>
      <c r="Q3024">
        <v>0</v>
      </c>
      <c r="R3024">
        <v>0</v>
      </c>
      <c r="T3024" t="s">
        <v>1250</v>
      </c>
      <c r="U3024">
        <v>30</v>
      </c>
      <c r="V3024" t="s">
        <v>116</v>
      </c>
    </row>
    <row r="3025" spans="1:22" x14ac:dyDescent="0.3">
      <c r="A3025">
        <v>239</v>
      </c>
      <c r="B3025" t="s">
        <v>1243</v>
      </c>
      <c r="C3025" t="s">
        <v>1244</v>
      </c>
      <c r="D3025" t="s">
        <v>23</v>
      </c>
      <c r="E3025" t="s">
        <v>24</v>
      </c>
      <c r="F3025" s="107">
        <v>44408</v>
      </c>
      <c r="H3025">
        <v>0</v>
      </c>
      <c r="K3025" t="s">
        <v>116</v>
      </c>
      <c r="L3025" t="s">
        <v>55</v>
      </c>
      <c r="M3025">
        <v>2021</v>
      </c>
      <c r="N3025" t="s">
        <v>809</v>
      </c>
      <c r="O3025" t="s">
        <v>747</v>
      </c>
      <c r="P3025">
        <v>0</v>
      </c>
      <c r="Q3025">
        <v>0</v>
      </c>
      <c r="R3025">
        <v>0</v>
      </c>
      <c r="T3025" t="s">
        <v>1251</v>
      </c>
      <c r="U3025">
        <v>31</v>
      </c>
      <c r="V3025" t="s">
        <v>116</v>
      </c>
    </row>
    <row r="3026" spans="1:22" x14ac:dyDescent="0.3">
      <c r="A3026">
        <v>239</v>
      </c>
      <c r="B3026" t="s">
        <v>1243</v>
      </c>
      <c r="C3026" t="s">
        <v>1244</v>
      </c>
      <c r="D3026" t="s">
        <v>23</v>
      </c>
      <c r="E3026" t="s">
        <v>24</v>
      </c>
      <c r="F3026" s="107">
        <v>44439</v>
      </c>
      <c r="H3026">
        <v>0</v>
      </c>
      <c r="K3026" t="s">
        <v>116</v>
      </c>
      <c r="L3026" t="s">
        <v>55</v>
      </c>
      <c r="M3026">
        <v>2021</v>
      </c>
      <c r="N3026" t="s">
        <v>811</v>
      </c>
      <c r="O3026" t="s">
        <v>747</v>
      </c>
      <c r="P3026">
        <v>0</v>
      </c>
      <c r="Q3026">
        <v>0</v>
      </c>
      <c r="R3026">
        <v>0</v>
      </c>
      <c r="T3026" t="s">
        <v>1252</v>
      </c>
      <c r="U3026">
        <v>31</v>
      </c>
      <c r="V3026" t="s">
        <v>116</v>
      </c>
    </row>
    <row r="3027" spans="1:22" x14ac:dyDescent="0.3">
      <c r="A3027">
        <v>239</v>
      </c>
      <c r="B3027" t="s">
        <v>1243</v>
      </c>
      <c r="C3027" t="s">
        <v>1244</v>
      </c>
      <c r="D3027" t="s">
        <v>23</v>
      </c>
      <c r="E3027" t="s">
        <v>24</v>
      </c>
      <c r="F3027" s="107">
        <v>44469</v>
      </c>
      <c r="H3027">
        <v>0</v>
      </c>
      <c r="K3027" t="s">
        <v>116</v>
      </c>
      <c r="L3027" t="s">
        <v>55</v>
      </c>
      <c r="M3027">
        <v>2021</v>
      </c>
      <c r="N3027" t="s">
        <v>766</v>
      </c>
      <c r="O3027" t="s">
        <v>747</v>
      </c>
      <c r="P3027">
        <v>0</v>
      </c>
      <c r="Q3027">
        <v>0</v>
      </c>
      <c r="R3027">
        <v>0</v>
      </c>
      <c r="T3027" t="s">
        <v>1253</v>
      </c>
      <c r="U3027">
        <v>30</v>
      </c>
      <c r="V3027" t="s">
        <v>116</v>
      </c>
    </row>
    <row r="3028" spans="1:22" x14ac:dyDescent="0.3">
      <c r="A3028">
        <v>239</v>
      </c>
      <c r="B3028" t="s">
        <v>1243</v>
      </c>
      <c r="C3028" t="s">
        <v>1244</v>
      </c>
      <c r="D3028" t="s">
        <v>23</v>
      </c>
      <c r="E3028" t="s">
        <v>24</v>
      </c>
      <c r="F3028" s="107">
        <v>44500</v>
      </c>
      <c r="H3028">
        <v>0</v>
      </c>
      <c r="K3028" t="s">
        <v>116</v>
      </c>
      <c r="L3028" t="s">
        <v>55</v>
      </c>
      <c r="M3028">
        <v>2021</v>
      </c>
      <c r="N3028" t="s">
        <v>760</v>
      </c>
      <c r="O3028" t="s">
        <v>747</v>
      </c>
      <c r="P3028">
        <v>0</v>
      </c>
      <c r="Q3028">
        <v>0</v>
      </c>
      <c r="R3028">
        <v>0</v>
      </c>
      <c r="T3028" t="s">
        <v>1254</v>
      </c>
      <c r="U3028">
        <v>31</v>
      </c>
      <c r="V3028" t="s">
        <v>116</v>
      </c>
    </row>
    <row r="3029" spans="1:22" x14ac:dyDescent="0.3">
      <c r="A3029">
        <v>239</v>
      </c>
      <c r="B3029" t="s">
        <v>1243</v>
      </c>
      <c r="C3029" t="s">
        <v>1244</v>
      </c>
      <c r="D3029" t="s">
        <v>23</v>
      </c>
      <c r="E3029" t="s">
        <v>24</v>
      </c>
      <c r="F3029" s="107">
        <v>44530</v>
      </c>
      <c r="H3029">
        <v>0</v>
      </c>
      <c r="K3029" t="s">
        <v>116</v>
      </c>
      <c r="L3029" t="s">
        <v>55</v>
      </c>
      <c r="M3029">
        <v>2021</v>
      </c>
      <c r="N3029" t="s">
        <v>815</v>
      </c>
      <c r="O3029" t="s">
        <v>747</v>
      </c>
      <c r="P3029">
        <v>0</v>
      </c>
      <c r="Q3029">
        <v>0</v>
      </c>
      <c r="R3029">
        <v>0</v>
      </c>
      <c r="T3029" t="s">
        <v>1255</v>
      </c>
      <c r="U3029">
        <v>30</v>
      </c>
      <c r="V3029" t="s">
        <v>116</v>
      </c>
    </row>
    <row r="3030" spans="1:22" x14ac:dyDescent="0.3">
      <c r="A3030">
        <v>239</v>
      </c>
      <c r="B3030" t="s">
        <v>1243</v>
      </c>
      <c r="C3030" t="s">
        <v>1244</v>
      </c>
      <c r="D3030" t="s">
        <v>23</v>
      </c>
      <c r="E3030" t="s">
        <v>24</v>
      </c>
      <c r="F3030" s="107">
        <v>44561</v>
      </c>
      <c r="H3030">
        <v>0</v>
      </c>
      <c r="K3030" t="s">
        <v>116</v>
      </c>
      <c r="L3030" t="s">
        <v>55</v>
      </c>
      <c r="M3030">
        <v>2021</v>
      </c>
      <c r="N3030" t="s">
        <v>744</v>
      </c>
      <c r="O3030" t="s">
        <v>747</v>
      </c>
      <c r="P3030">
        <v>0</v>
      </c>
      <c r="Q3030">
        <v>0</v>
      </c>
      <c r="R3030">
        <v>0</v>
      </c>
      <c r="T3030" t="s">
        <v>1256</v>
      </c>
      <c r="U3030">
        <v>31</v>
      </c>
      <c r="V3030" t="s">
        <v>116</v>
      </c>
    </row>
    <row r="3031" spans="1:22" x14ac:dyDescent="0.3">
      <c r="A3031">
        <v>239</v>
      </c>
      <c r="B3031" t="s">
        <v>1243</v>
      </c>
      <c r="C3031" t="s">
        <v>1244</v>
      </c>
      <c r="D3031" t="s">
        <v>23</v>
      </c>
      <c r="E3031" t="s">
        <v>24</v>
      </c>
      <c r="F3031" s="107">
        <v>44592</v>
      </c>
      <c r="H3031">
        <v>0</v>
      </c>
      <c r="K3031" t="s">
        <v>116</v>
      </c>
      <c r="L3031" t="s">
        <v>55</v>
      </c>
      <c r="M3031">
        <v>2022</v>
      </c>
      <c r="N3031" t="s">
        <v>799</v>
      </c>
      <c r="O3031" t="s">
        <v>824</v>
      </c>
      <c r="P3031">
        <v>0</v>
      </c>
      <c r="Q3031">
        <v>0</v>
      </c>
      <c r="R3031">
        <v>0</v>
      </c>
      <c r="T3031" t="s">
        <v>1257</v>
      </c>
      <c r="U3031">
        <v>31</v>
      </c>
      <c r="V3031" t="s">
        <v>116</v>
      </c>
    </row>
    <row r="3032" spans="1:22" x14ac:dyDescent="0.3">
      <c r="A3032">
        <v>239</v>
      </c>
      <c r="B3032" t="s">
        <v>1243</v>
      </c>
      <c r="C3032" t="s">
        <v>1244</v>
      </c>
      <c r="D3032" t="s">
        <v>23</v>
      </c>
      <c r="E3032" t="s">
        <v>24</v>
      </c>
      <c r="F3032" s="107">
        <v>44620</v>
      </c>
      <c r="H3032">
        <v>0</v>
      </c>
      <c r="K3032" t="s">
        <v>116</v>
      </c>
      <c r="L3032" t="s">
        <v>55</v>
      </c>
      <c r="M3032">
        <v>2022</v>
      </c>
      <c r="N3032" t="s">
        <v>783</v>
      </c>
      <c r="O3032" t="s">
        <v>824</v>
      </c>
      <c r="P3032">
        <v>0</v>
      </c>
      <c r="Q3032">
        <v>0</v>
      </c>
      <c r="R3032">
        <v>0</v>
      </c>
      <c r="T3032" t="s">
        <v>1258</v>
      </c>
      <c r="U3032">
        <v>28</v>
      </c>
      <c r="V3032" t="s">
        <v>116</v>
      </c>
    </row>
    <row r="3033" spans="1:22" x14ac:dyDescent="0.3">
      <c r="A3033">
        <v>239</v>
      </c>
      <c r="B3033" t="s">
        <v>1243</v>
      </c>
      <c r="C3033" t="s">
        <v>1244</v>
      </c>
      <c r="D3033" t="s">
        <v>23</v>
      </c>
      <c r="E3033" t="s">
        <v>24</v>
      </c>
      <c r="F3033" s="107">
        <v>44651</v>
      </c>
      <c r="H3033">
        <v>0</v>
      </c>
      <c r="K3033" t="s">
        <v>116</v>
      </c>
      <c r="L3033" t="s">
        <v>55</v>
      </c>
      <c r="M3033">
        <v>2022</v>
      </c>
      <c r="N3033" t="s">
        <v>803</v>
      </c>
      <c r="O3033" t="s">
        <v>824</v>
      </c>
      <c r="P3033">
        <v>0</v>
      </c>
      <c r="Q3033">
        <v>0</v>
      </c>
      <c r="R3033">
        <v>0</v>
      </c>
      <c r="T3033" t="s">
        <v>1259</v>
      </c>
      <c r="U3033">
        <v>31</v>
      </c>
      <c r="V3033" t="s">
        <v>116</v>
      </c>
    </row>
    <row r="3034" spans="1:22" x14ac:dyDescent="0.3">
      <c r="A3034">
        <v>239</v>
      </c>
      <c r="B3034" t="s">
        <v>1243</v>
      </c>
      <c r="C3034" t="s">
        <v>1244</v>
      </c>
      <c r="D3034" t="s">
        <v>23</v>
      </c>
      <c r="E3034" t="s">
        <v>24</v>
      </c>
      <c r="F3034" s="107">
        <v>44681</v>
      </c>
      <c r="H3034">
        <v>0</v>
      </c>
      <c r="K3034" t="s">
        <v>116</v>
      </c>
      <c r="L3034" t="s">
        <v>55</v>
      </c>
      <c r="M3034">
        <v>2022</v>
      </c>
      <c r="N3034" t="s">
        <v>786</v>
      </c>
      <c r="O3034" t="s">
        <v>824</v>
      </c>
      <c r="P3034">
        <v>0</v>
      </c>
      <c r="Q3034">
        <v>0</v>
      </c>
      <c r="R3034">
        <v>0</v>
      </c>
      <c r="T3034" t="s">
        <v>1260</v>
      </c>
      <c r="U3034">
        <v>30</v>
      </c>
      <c r="V3034" t="s">
        <v>116</v>
      </c>
    </row>
    <row r="3035" spans="1:22" x14ac:dyDescent="0.3">
      <c r="A3035">
        <v>239</v>
      </c>
      <c r="B3035" t="s">
        <v>1243</v>
      </c>
      <c r="C3035" t="s">
        <v>1244</v>
      </c>
      <c r="D3035" t="s">
        <v>23</v>
      </c>
      <c r="E3035" t="s">
        <v>24</v>
      </c>
      <c r="F3035" s="107">
        <v>44712</v>
      </c>
      <c r="H3035">
        <v>0</v>
      </c>
      <c r="K3035" t="s">
        <v>116</v>
      </c>
      <c r="L3035" t="s">
        <v>55</v>
      </c>
      <c r="M3035">
        <v>2022</v>
      </c>
      <c r="N3035" t="s">
        <v>806</v>
      </c>
      <c r="O3035" t="s">
        <v>824</v>
      </c>
      <c r="P3035">
        <v>0</v>
      </c>
      <c r="Q3035">
        <v>0</v>
      </c>
      <c r="R3035">
        <v>0</v>
      </c>
      <c r="T3035" t="s">
        <v>1261</v>
      </c>
      <c r="U3035">
        <v>31</v>
      </c>
      <c r="V3035" t="s">
        <v>116</v>
      </c>
    </row>
    <row r="3036" spans="1:22" x14ac:dyDescent="0.3">
      <c r="A3036">
        <v>239</v>
      </c>
      <c r="B3036" t="s">
        <v>1243</v>
      </c>
      <c r="C3036" t="s">
        <v>1244</v>
      </c>
      <c r="D3036" t="s">
        <v>23</v>
      </c>
      <c r="E3036" t="s">
        <v>24</v>
      </c>
      <c r="F3036" s="107">
        <v>44742</v>
      </c>
      <c r="H3036">
        <v>0</v>
      </c>
      <c r="K3036" t="s">
        <v>116</v>
      </c>
      <c r="L3036" t="s">
        <v>55</v>
      </c>
      <c r="M3036">
        <v>2022</v>
      </c>
      <c r="N3036" t="s">
        <v>742</v>
      </c>
      <c r="O3036" t="s">
        <v>824</v>
      </c>
      <c r="P3036">
        <v>0</v>
      </c>
      <c r="Q3036">
        <v>0</v>
      </c>
      <c r="R3036">
        <v>0</v>
      </c>
      <c r="T3036" t="s">
        <v>1262</v>
      </c>
      <c r="U3036">
        <v>30</v>
      </c>
      <c r="V3036" t="s">
        <v>116</v>
      </c>
    </row>
    <row r="3037" spans="1:22" x14ac:dyDescent="0.3">
      <c r="A3037">
        <v>239</v>
      </c>
      <c r="B3037" t="s">
        <v>1243</v>
      </c>
      <c r="C3037" t="s">
        <v>1244</v>
      </c>
      <c r="D3037" t="s">
        <v>23</v>
      </c>
      <c r="E3037" t="s">
        <v>24</v>
      </c>
      <c r="F3037" s="107">
        <v>44773</v>
      </c>
      <c r="H3037">
        <v>0</v>
      </c>
      <c r="K3037" t="s">
        <v>116</v>
      </c>
      <c r="L3037" t="s">
        <v>55</v>
      </c>
      <c r="M3037">
        <v>2022</v>
      </c>
      <c r="N3037" t="s">
        <v>809</v>
      </c>
      <c r="O3037" t="s">
        <v>749</v>
      </c>
      <c r="P3037">
        <v>0</v>
      </c>
      <c r="Q3037">
        <v>0</v>
      </c>
      <c r="R3037">
        <v>0</v>
      </c>
      <c r="T3037" t="s">
        <v>1263</v>
      </c>
      <c r="U3037">
        <v>31</v>
      </c>
      <c r="V3037" t="s">
        <v>116</v>
      </c>
    </row>
    <row r="3038" spans="1:22" x14ac:dyDescent="0.3">
      <c r="A3038">
        <v>239</v>
      </c>
      <c r="B3038" t="s">
        <v>1243</v>
      </c>
      <c r="C3038" t="s">
        <v>1244</v>
      </c>
      <c r="D3038" t="s">
        <v>23</v>
      </c>
      <c r="E3038" t="s">
        <v>24</v>
      </c>
      <c r="F3038" s="107">
        <v>44804</v>
      </c>
      <c r="H3038">
        <v>0</v>
      </c>
      <c r="K3038" t="s">
        <v>116</v>
      </c>
      <c r="L3038" t="s">
        <v>55</v>
      </c>
      <c r="M3038">
        <v>2022</v>
      </c>
      <c r="N3038" t="s">
        <v>811</v>
      </c>
      <c r="O3038" t="s">
        <v>749</v>
      </c>
      <c r="P3038">
        <v>0</v>
      </c>
      <c r="Q3038">
        <v>0</v>
      </c>
      <c r="R3038">
        <v>0</v>
      </c>
      <c r="T3038" t="s">
        <v>1264</v>
      </c>
      <c r="U3038">
        <v>31</v>
      </c>
      <c r="V3038" t="s">
        <v>116</v>
      </c>
    </row>
    <row r="3039" spans="1:22" x14ac:dyDescent="0.3">
      <c r="A3039">
        <v>239</v>
      </c>
      <c r="B3039" t="s">
        <v>1243</v>
      </c>
      <c r="C3039" t="s">
        <v>1244</v>
      </c>
      <c r="D3039" t="s">
        <v>23</v>
      </c>
      <c r="E3039" t="s">
        <v>24</v>
      </c>
      <c r="F3039" s="107">
        <v>44834</v>
      </c>
      <c r="H3039">
        <v>0</v>
      </c>
      <c r="K3039" t="s">
        <v>116</v>
      </c>
      <c r="L3039" t="s">
        <v>55</v>
      </c>
      <c r="M3039">
        <v>2022</v>
      </c>
      <c r="N3039" t="s">
        <v>766</v>
      </c>
      <c r="O3039" t="s">
        <v>749</v>
      </c>
      <c r="P3039">
        <v>0</v>
      </c>
      <c r="Q3039">
        <v>0</v>
      </c>
      <c r="R3039">
        <v>0</v>
      </c>
      <c r="T3039" t="s">
        <v>1265</v>
      </c>
      <c r="U3039">
        <v>30</v>
      </c>
      <c r="V3039" t="s">
        <v>116</v>
      </c>
    </row>
    <row r="3040" spans="1:22" x14ac:dyDescent="0.3">
      <c r="A3040">
        <v>239</v>
      </c>
      <c r="B3040" t="s">
        <v>1243</v>
      </c>
      <c r="C3040" t="s">
        <v>1244</v>
      </c>
      <c r="D3040" t="s">
        <v>23</v>
      </c>
      <c r="E3040" t="s">
        <v>24</v>
      </c>
      <c r="F3040" s="107">
        <v>44865</v>
      </c>
      <c r="H3040">
        <v>0</v>
      </c>
      <c r="K3040" t="s">
        <v>116</v>
      </c>
      <c r="L3040" t="s">
        <v>55</v>
      </c>
      <c r="M3040">
        <v>2022</v>
      </c>
      <c r="N3040" t="s">
        <v>760</v>
      </c>
      <c r="O3040" t="s">
        <v>749</v>
      </c>
      <c r="P3040">
        <v>0</v>
      </c>
      <c r="Q3040">
        <v>0</v>
      </c>
      <c r="R3040">
        <v>0</v>
      </c>
      <c r="T3040" t="s">
        <v>1266</v>
      </c>
      <c r="U3040">
        <v>31</v>
      </c>
      <c r="V3040" t="s">
        <v>116</v>
      </c>
    </row>
    <row r="3041" spans="1:22" x14ac:dyDescent="0.3">
      <c r="A3041">
        <v>239</v>
      </c>
      <c r="B3041" t="s">
        <v>1243</v>
      </c>
      <c r="C3041" t="s">
        <v>1244</v>
      </c>
      <c r="D3041" t="s">
        <v>23</v>
      </c>
      <c r="E3041" t="s">
        <v>24</v>
      </c>
      <c r="F3041" s="107">
        <v>44895</v>
      </c>
      <c r="H3041">
        <v>0</v>
      </c>
      <c r="K3041" t="s">
        <v>116</v>
      </c>
      <c r="L3041" t="s">
        <v>55</v>
      </c>
      <c r="M3041">
        <v>2022</v>
      </c>
      <c r="N3041" t="s">
        <v>815</v>
      </c>
      <c r="O3041" t="s">
        <v>749</v>
      </c>
      <c r="P3041">
        <v>0</v>
      </c>
      <c r="Q3041">
        <v>0</v>
      </c>
      <c r="R3041">
        <v>0</v>
      </c>
      <c r="T3041" t="s">
        <v>1267</v>
      </c>
      <c r="U3041">
        <v>30</v>
      </c>
      <c r="V3041" t="s">
        <v>116</v>
      </c>
    </row>
    <row r="3042" spans="1:22" x14ac:dyDescent="0.3">
      <c r="A3042">
        <v>239</v>
      </c>
      <c r="B3042" t="s">
        <v>1243</v>
      </c>
      <c r="C3042" t="s">
        <v>1244</v>
      </c>
      <c r="D3042" t="s">
        <v>23</v>
      </c>
      <c r="E3042" t="s">
        <v>24</v>
      </c>
      <c r="F3042" s="107">
        <v>44926</v>
      </c>
      <c r="H3042">
        <v>0</v>
      </c>
      <c r="K3042" t="s">
        <v>116</v>
      </c>
      <c r="L3042" t="s">
        <v>55</v>
      </c>
      <c r="M3042">
        <v>2022</v>
      </c>
      <c r="N3042" t="s">
        <v>744</v>
      </c>
      <c r="O3042" t="s">
        <v>749</v>
      </c>
      <c r="P3042">
        <v>0</v>
      </c>
      <c r="Q3042">
        <v>0</v>
      </c>
      <c r="R3042">
        <v>0</v>
      </c>
      <c r="T3042" t="s">
        <v>1268</v>
      </c>
      <c r="U3042">
        <v>31</v>
      </c>
      <c r="V3042" t="s">
        <v>116</v>
      </c>
    </row>
    <row r="3043" spans="1:22" x14ac:dyDescent="0.3">
      <c r="A3043">
        <v>239</v>
      </c>
      <c r="B3043" t="s">
        <v>1243</v>
      </c>
      <c r="C3043" t="s">
        <v>1244</v>
      </c>
      <c r="D3043" t="s">
        <v>23</v>
      </c>
      <c r="E3043" t="s">
        <v>24</v>
      </c>
      <c r="F3043" s="107">
        <v>45930</v>
      </c>
      <c r="H3043">
        <v>43</v>
      </c>
      <c r="K3043" t="s">
        <v>116</v>
      </c>
      <c r="L3043" t="s">
        <v>55</v>
      </c>
      <c r="M3043">
        <v>2025</v>
      </c>
      <c r="N3043" t="s">
        <v>766</v>
      </c>
      <c r="O3043" t="s">
        <v>751</v>
      </c>
      <c r="P3043">
        <v>0</v>
      </c>
      <c r="Q3043">
        <v>0</v>
      </c>
      <c r="R3043">
        <v>0</v>
      </c>
      <c r="T3043" t="s">
        <v>1269</v>
      </c>
      <c r="U3043">
        <v>30</v>
      </c>
      <c r="V3043" t="s">
        <v>116</v>
      </c>
    </row>
    <row r="3044" spans="1:22" x14ac:dyDescent="0.3">
      <c r="A3044">
        <v>239</v>
      </c>
      <c r="B3044" t="s">
        <v>1243</v>
      </c>
      <c r="C3044" t="s">
        <v>1244</v>
      </c>
      <c r="D3044" t="s">
        <v>23</v>
      </c>
      <c r="E3044" t="s">
        <v>24</v>
      </c>
      <c r="F3044" s="107">
        <v>45961</v>
      </c>
      <c r="H3044">
        <v>43</v>
      </c>
      <c r="K3044" t="s">
        <v>116</v>
      </c>
      <c r="L3044" t="s">
        <v>55</v>
      </c>
      <c r="M3044">
        <v>2025</v>
      </c>
      <c r="N3044" t="s">
        <v>760</v>
      </c>
      <c r="O3044" t="s">
        <v>751</v>
      </c>
      <c r="P3044">
        <v>0</v>
      </c>
      <c r="Q3044">
        <v>0</v>
      </c>
      <c r="R3044">
        <v>0</v>
      </c>
      <c r="T3044" t="s">
        <v>1270</v>
      </c>
      <c r="U3044">
        <v>31</v>
      </c>
      <c r="V3044" t="s">
        <v>116</v>
      </c>
    </row>
    <row r="3045" spans="1:22" x14ac:dyDescent="0.3">
      <c r="A3045">
        <v>239</v>
      </c>
      <c r="B3045" t="s">
        <v>1243</v>
      </c>
      <c r="C3045" t="s">
        <v>1244</v>
      </c>
      <c r="D3045" t="s">
        <v>23</v>
      </c>
      <c r="E3045" t="s">
        <v>24</v>
      </c>
      <c r="F3045" s="107">
        <v>45991</v>
      </c>
      <c r="H3045">
        <v>43</v>
      </c>
      <c r="K3045" t="s">
        <v>116</v>
      </c>
      <c r="L3045" t="s">
        <v>55</v>
      </c>
      <c r="M3045">
        <v>2025</v>
      </c>
      <c r="N3045" t="s">
        <v>815</v>
      </c>
      <c r="O3045" t="s">
        <v>751</v>
      </c>
      <c r="P3045">
        <v>0</v>
      </c>
      <c r="Q3045">
        <v>0</v>
      </c>
      <c r="R3045">
        <v>0</v>
      </c>
      <c r="T3045" t="s">
        <v>1271</v>
      </c>
      <c r="U3045">
        <v>30</v>
      </c>
      <c r="V3045" t="s">
        <v>116</v>
      </c>
    </row>
    <row r="3046" spans="1:22" x14ac:dyDescent="0.3">
      <c r="A3046">
        <v>239</v>
      </c>
      <c r="B3046" t="s">
        <v>1243</v>
      </c>
      <c r="C3046" t="s">
        <v>1244</v>
      </c>
      <c r="D3046" t="s">
        <v>23</v>
      </c>
      <c r="E3046" t="s">
        <v>24</v>
      </c>
      <c r="F3046" s="107">
        <v>46022</v>
      </c>
      <c r="H3046">
        <v>44</v>
      </c>
      <c r="K3046" t="s">
        <v>116</v>
      </c>
      <c r="L3046" t="s">
        <v>55</v>
      </c>
      <c r="M3046">
        <v>2025</v>
      </c>
      <c r="N3046" t="s">
        <v>744</v>
      </c>
      <c r="O3046" t="s">
        <v>751</v>
      </c>
      <c r="P3046">
        <v>0</v>
      </c>
      <c r="Q3046">
        <v>0</v>
      </c>
      <c r="R3046">
        <v>0</v>
      </c>
      <c r="T3046" t="s">
        <v>1272</v>
      </c>
      <c r="U3046">
        <v>31</v>
      </c>
      <c r="V3046" t="s">
        <v>116</v>
      </c>
    </row>
    <row r="3047" spans="1:22" x14ac:dyDescent="0.3">
      <c r="A3047">
        <v>240</v>
      </c>
      <c r="B3047" t="s">
        <v>180</v>
      </c>
      <c r="C3047" t="s">
        <v>1244</v>
      </c>
      <c r="D3047" t="s">
        <v>60</v>
      </c>
      <c r="E3047" t="s">
        <v>24</v>
      </c>
      <c r="F3047" s="107">
        <v>45930</v>
      </c>
      <c r="G3047">
        <v>100</v>
      </c>
      <c r="H3047">
        <v>100</v>
      </c>
      <c r="I3047" s="59">
        <v>1</v>
      </c>
      <c r="J3047" s="59">
        <v>1</v>
      </c>
      <c r="K3047" t="s">
        <v>25</v>
      </c>
      <c r="L3047" t="s">
        <v>25</v>
      </c>
      <c r="M3047">
        <v>2025</v>
      </c>
      <c r="N3047" t="s">
        <v>766</v>
      </c>
      <c r="O3047" t="s">
        <v>751</v>
      </c>
      <c r="P3047">
        <v>0</v>
      </c>
      <c r="Q3047">
        <v>0</v>
      </c>
      <c r="R3047">
        <v>0</v>
      </c>
      <c r="T3047" t="s">
        <v>1273</v>
      </c>
      <c r="U3047">
        <v>30</v>
      </c>
    </row>
    <row r="3048" spans="1:22" x14ac:dyDescent="0.3">
      <c r="A3048">
        <v>240</v>
      </c>
      <c r="B3048" t="s">
        <v>180</v>
      </c>
      <c r="C3048" t="s">
        <v>1244</v>
      </c>
      <c r="D3048" t="s">
        <v>60</v>
      </c>
      <c r="E3048" t="s">
        <v>24</v>
      </c>
      <c r="F3048" s="107">
        <v>46022</v>
      </c>
      <c r="G3048">
        <v>100</v>
      </c>
      <c r="H3048">
        <v>100</v>
      </c>
      <c r="I3048" s="59">
        <v>1</v>
      </c>
      <c r="J3048" s="59">
        <v>1</v>
      </c>
      <c r="K3048" t="s">
        <v>25</v>
      </c>
      <c r="L3048" t="s">
        <v>25</v>
      </c>
      <c r="M3048">
        <v>2025</v>
      </c>
      <c r="N3048" t="s">
        <v>744</v>
      </c>
      <c r="O3048" t="s">
        <v>751</v>
      </c>
      <c r="P3048">
        <v>0</v>
      </c>
      <c r="Q3048">
        <v>0</v>
      </c>
      <c r="R3048">
        <v>0</v>
      </c>
      <c r="T3048" t="s">
        <v>1274</v>
      </c>
      <c r="U3048">
        <v>31</v>
      </c>
    </row>
    <row r="3049" spans="1:22" x14ac:dyDescent="0.3">
      <c r="A3049">
        <v>241</v>
      </c>
      <c r="B3049" t="s">
        <v>181</v>
      </c>
      <c r="C3049" t="s">
        <v>1244</v>
      </c>
      <c r="D3049" t="s">
        <v>23</v>
      </c>
      <c r="E3049" t="s">
        <v>24</v>
      </c>
      <c r="F3049" s="107">
        <v>45808</v>
      </c>
      <c r="G3049">
        <v>80</v>
      </c>
      <c r="H3049">
        <v>100</v>
      </c>
      <c r="I3049" s="59">
        <v>1.25</v>
      </c>
      <c r="J3049" s="59">
        <v>1.25</v>
      </c>
      <c r="K3049" t="s">
        <v>25</v>
      </c>
      <c r="L3049" t="s">
        <v>25</v>
      </c>
      <c r="M3049">
        <v>2025</v>
      </c>
      <c r="N3049" t="s">
        <v>806</v>
      </c>
      <c r="O3049" t="s">
        <v>846</v>
      </c>
      <c r="P3049">
        <v>0</v>
      </c>
      <c r="Q3049">
        <v>0</v>
      </c>
      <c r="R3049">
        <v>0</v>
      </c>
      <c r="T3049" t="s">
        <v>1275</v>
      </c>
      <c r="U3049">
        <v>31</v>
      </c>
    </row>
    <row r="3050" spans="1:22" x14ac:dyDescent="0.3">
      <c r="A3050">
        <v>241</v>
      </c>
      <c r="B3050" t="s">
        <v>181</v>
      </c>
      <c r="C3050" t="s">
        <v>1244</v>
      </c>
      <c r="D3050" t="s">
        <v>23</v>
      </c>
      <c r="E3050" t="s">
        <v>24</v>
      </c>
      <c r="F3050" s="107">
        <v>45838</v>
      </c>
      <c r="G3050">
        <v>80</v>
      </c>
      <c r="H3050">
        <v>100</v>
      </c>
      <c r="I3050" s="59">
        <v>1.25</v>
      </c>
      <c r="J3050" s="59">
        <v>1.25</v>
      </c>
      <c r="K3050" t="s">
        <v>25</v>
      </c>
      <c r="L3050" t="s">
        <v>25</v>
      </c>
      <c r="M3050">
        <v>2025</v>
      </c>
      <c r="N3050" t="s">
        <v>742</v>
      </c>
      <c r="O3050" t="s">
        <v>846</v>
      </c>
      <c r="P3050">
        <v>0</v>
      </c>
      <c r="Q3050">
        <v>0</v>
      </c>
      <c r="R3050">
        <v>0</v>
      </c>
      <c r="T3050" t="s">
        <v>1276</v>
      </c>
      <c r="U3050">
        <v>30</v>
      </c>
    </row>
    <row r="3051" spans="1:22" x14ac:dyDescent="0.3">
      <c r="A3051">
        <v>241</v>
      </c>
      <c r="B3051" t="s">
        <v>181</v>
      </c>
      <c r="C3051" t="s">
        <v>1244</v>
      </c>
      <c r="D3051" t="s">
        <v>23</v>
      </c>
      <c r="E3051" t="s">
        <v>24</v>
      </c>
      <c r="F3051" s="107">
        <v>45869</v>
      </c>
      <c r="G3051">
        <v>80</v>
      </c>
      <c r="H3051">
        <v>100</v>
      </c>
      <c r="I3051" s="59">
        <v>1.25</v>
      </c>
      <c r="J3051" s="59">
        <v>1.25</v>
      </c>
      <c r="K3051" t="s">
        <v>25</v>
      </c>
      <c r="L3051" t="s">
        <v>25</v>
      </c>
      <c r="M3051">
        <v>2025</v>
      </c>
      <c r="N3051" t="s">
        <v>809</v>
      </c>
      <c r="O3051" t="s">
        <v>751</v>
      </c>
      <c r="P3051">
        <v>0</v>
      </c>
      <c r="Q3051">
        <v>0</v>
      </c>
      <c r="R3051">
        <v>0</v>
      </c>
      <c r="T3051" t="s">
        <v>1277</v>
      </c>
      <c r="U3051">
        <v>31</v>
      </c>
    </row>
    <row r="3052" spans="1:22" x14ac:dyDescent="0.3">
      <c r="A3052">
        <v>241</v>
      </c>
      <c r="B3052" t="s">
        <v>181</v>
      </c>
      <c r="C3052" t="s">
        <v>1244</v>
      </c>
      <c r="D3052" t="s">
        <v>23</v>
      </c>
      <c r="E3052" t="s">
        <v>24</v>
      </c>
      <c r="F3052" s="107">
        <v>45900</v>
      </c>
      <c r="G3052">
        <v>80</v>
      </c>
      <c r="H3052">
        <v>100</v>
      </c>
      <c r="I3052" s="59">
        <v>1.25</v>
      </c>
      <c r="J3052" s="59">
        <v>1.25</v>
      </c>
      <c r="K3052" t="s">
        <v>25</v>
      </c>
      <c r="L3052" t="s">
        <v>25</v>
      </c>
      <c r="M3052">
        <v>2025</v>
      </c>
      <c r="N3052" t="s">
        <v>811</v>
      </c>
      <c r="O3052" t="s">
        <v>751</v>
      </c>
      <c r="P3052">
        <v>0</v>
      </c>
      <c r="Q3052">
        <v>0</v>
      </c>
      <c r="R3052">
        <v>0</v>
      </c>
      <c r="T3052" t="s">
        <v>1278</v>
      </c>
      <c r="U3052">
        <v>31</v>
      </c>
    </row>
    <row r="3053" spans="1:22" x14ac:dyDescent="0.3">
      <c r="A3053">
        <v>241</v>
      </c>
      <c r="B3053" t="s">
        <v>181</v>
      </c>
      <c r="C3053" t="s">
        <v>1244</v>
      </c>
      <c r="D3053" t="s">
        <v>23</v>
      </c>
      <c r="E3053" t="s">
        <v>24</v>
      </c>
      <c r="F3053" s="107">
        <v>45930</v>
      </c>
      <c r="G3053">
        <v>80</v>
      </c>
      <c r="H3053">
        <v>100</v>
      </c>
      <c r="I3053" s="59">
        <v>1.25</v>
      </c>
      <c r="J3053" s="59">
        <v>1.25</v>
      </c>
      <c r="K3053" t="s">
        <v>25</v>
      </c>
      <c r="L3053" t="s">
        <v>25</v>
      </c>
      <c r="M3053">
        <v>2025</v>
      </c>
      <c r="N3053" t="s">
        <v>766</v>
      </c>
      <c r="O3053" t="s">
        <v>751</v>
      </c>
      <c r="P3053">
        <v>0</v>
      </c>
      <c r="Q3053">
        <v>0</v>
      </c>
      <c r="R3053">
        <v>0</v>
      </c>
      <c r="T3053" t="s">
        <v>1279</v>
      </c>
      <c r="U3053">
        <v>30</v>
      </c>
    </row>
    <row r="3054" spans="1:22" x14ac:dyDescent="0.3">
      <c r="A3054">
        <v>241</v>
      </c>
      <c r="B3054" t="s">
        <v>181</v>
      </c>
      <c r="C3054" t="s">
        <v>1244</v>
      </c>
      <c r="D3054" t="s">
        <v>23</v>
      </c>
      <c r="E3054" t="s">
        <v>24</v>
      </c>
      <c r="F3054" s="107">
        <v>45961</v>
      </c>
      <c r="G3054">
        <v>80</v>
      </c>
      <c r="H3054">
        <v>100</v>
      </c>
      <c r="I3054" s="59">
        <v>1.25</v>
      </c>
      <c r="J3054" s="59">
        <v>1.25</v>
      </c>
      <c r="K3054" t="s">
        <v>25</v>
      </c>
      <c r="L3054" t="s">
        <v>25</v>
      </c>
      <c r="M3054">
        <v>2025</v>
      </c>
      <c r="N3054" t="s">
        <v>760</v>
      </c>
      <c r="O3054" t="s">
        <v>751</v>
      </c>
      <c r="P3054">
        <v>0</v>
      </c>
      <c r="Q3054">
        <v>0</v>
      </c>
      <c r="R3054">
        <v>0</v>
      </c>
      <c r="T3054" t="s">
        <v>1280</v>
      </c>
      <c r="U3054">
        <v>31</v>
      </c>
    </row>
    <row r="3055" spans="1:22" x14ac:dyDescent="0.3">
      <c r="A3055">
        <v>241</v>
      </c>
      <c r="B3055" t="s">
        <v>181</v>
      </c>
      <c r="C3055" t="s">
        <v>1244</v>
      </c>
      <c r="D3055" t="s">
        <v>23</v>
      </c>
      <c r="E3055" t="s">
        <v>24</v>
      </c>
      <c r="F3055" s="107">
        <v>45991</v>
      </c>
      <c r="G3055">
        <v>80</v>
      </c>
      <c r="H3055">
        <v>100</v>
      </c>
      <c r="I3055" s="59">
        <v>1.25</v>
      </c>
      <c r="J3055" s="59">
        <v>1.25</v>
      </c>
      <c r="K3055" t="s">
        <v>25</v>
      </c>
      <c r="L3055" t="s">
        <v>25</v>
      </c>
      <c r="M3055">
        <v>2025</v>
      </c>
      <c r="N3055" t="s">
        <v>815</v>
      </c>
      <c r="O3055" t="s">
        <v>751</v>
      </c>
      <c r="P3055">
        <v>0</v>
      </c>
      <c r="Q3055">
        <v>0</v>
      </c>
      <c r="R3055">
        <v>0</v>
      </c>
      <c r="T3055" t="s">
        <v>1281</v>
      </c>
      <c r="U3055">
        <v>30</v>
      </c>
    </row>
    <row r="3056" spans="1:22" x14ac:dyDescent="0.3">
      <c r="A3056">
        <v>241</v>
      </c>
      <c r="B3056" t="s">
        <v>181</v>
      </c>
      <c r="C3056" t="s">
        <v>1244</v>
      </c>
      <c r="D3056" t="s">
        <v>23</v>
      </c>
      <c r="E3056" t="s">
        <v>24</v>
      </c>
      <c r="F3056" s="107">
        <v>46022</v>
      </c>
      <c r="G3056">
        <v>80</v>
      </c>
      <c r="H3056">
        <v>91.67</v>
      </c>
      <c r="I3056" s="59">
        <v>1.145875</v>
      </c>
      <c r="J3056" s="59">
        <v>1.145875</v>
      </c>
      <c r="K3056" t="s">
        <v>25</v>
      </c>
      <c r="L3056" t="s">
        <v>25</v>
      </c>
      <c r="M3056">
        <v>2025</v>
      </c>
      <c r="N3056" t="s">
        <v>744</v>
      </c>
      <c r="O3056" t="s">
        <v>751</v>
      </c>
      <c r="P3056">
        <v>0</v>
      </c>
      <c r="Q3056">
        <v>0</v>
      </c>
      <c r="R3056">
        <v>0</v>
      </c>
      <c r="T3056" t="s">
        <v>1282</v>
      </c>
      <c r="U3056">
        <v>31</v>
      </c>
    </row>
    <row r="3057" spans="1:22" x14ac:dyDescent="0.3">
      <c r="A3057">
        <v>244</v>
      </c>
      <c r="B3057" t="s">
        <v>184</v>
      </c>
      <c r="C3057" t="s">
        <v>98</v>
      </c>
      <c r="D3057" t="s">
        <v>73</v>
      </c>
      <c r="E3057" t="s">
        <v>62</v>
      </c>
      <c r="F3057" s="107">
        <v>44561</v>
      </c>
      <c r="H3057">
        <v>20</v>
      </c>
      <c r="K3057" t="s">
        <v>55</v>
      </c>
      <c r="L3057" t="s">
        <v>55</v>
      </c>
      <c r="M3057">
        <v>2021</v>
      </c>
      <c r="N3057" t="s">
        <v>744</v>
      </c>
      <c r="O3057" t="s">
        <v>747</v>
      </c>
      <c r="P3057">
        <v>0</v>
      </c>
      <c r="Q3057">
        <v>0</v>
      </c>
      <c r="R3057">
        <v>0</v>
      </c>
      <c r="T3057" t="s">
        <v>1283</v>
      </c>
      <c r="U3057">
        <v>31</v>
      </c>
    </row>
    <row r="3058" spans="1:22" x14ac:dyDescent="0.3">
      <c r="A3058">
        <v>244</v>
      </c>
      <c r="B3058" t="s">
        <v>184</v>
      </c>
      <c r="C3058" t="s">
        <v>98</v>
      </c>
      <c r="D3058" t="s">
        <v>73</v>
      </c>
      <c r="E3058" t="s">
        <v>62</v>
      </c>
      <c r="F3058" s="107">
        <v>44926</v>
      </c>
      <c r="H3058">
        <v>27</v>
      </c>
      <c r="K3058" t="s">
        <v>55</v>
      </c>
      <c r="L3058" t="s">
        <v>55</v>
      </c>
      <c r="M3058">
        <v>2022</v>
      </c>
      <c r="N3058" t="s">
        <v>744</v>
      </c>
      <c r="O3058" t="s">
        <v>749</v>
      </c>
      <c r="P3058">
        <v>0</v>
      </c>
      <c r="Q3058">
        <v>0</v>
      </c>
      <c r="R3058">
        <v>0</v>
      </c>
      <c r="T3058" t="s">
        <v>1284</v>
      </c>
      <c r="U3058">
        <v>31</v>
      </c>
    </row>
    <row r="3059" spans="1:22" x14ac:dyDescent="0.3">
      <c r="A3059">
        <v>244</v>
      </c>
      <c r="B3059" t="s">
        <v>184</v>
      </c>
      <c r="C3059" t="s">
        <v>98</v>
      </c>
      <c r="D3059" t="s">
        <v>73</v>
      </c>
      <c r="E3059" t="s">
        <v>62</v>
      </c>
      <c r="F3059" s="107">
        <v>45291</v>
      </c>
      <c r="G3059">
        <v>25</v>
      </c>
      <c r="H3059">
        <v>24</v>
      </c>
      <c r="I3059" s="59">
        <v>1.041666666666667</v>
      </c>
      <c r="J3059" s="59">
        <v>1.041666666666667</v>
      </c>
      <c r="K3059" t="s">
        <v>55</v>
      </c>
      <c r="L3059" t="s">
        <v>55</v>
      </c>
      <c r="M3059">
        <v>2023</v>
      </c>
      <c r="N3059" t="s">
        <v>744</v>
      </c>
      <c r="O3059" t="s">
        <v>745</v>
      </c>
      <c r="P3059">
        <v>0</v>
      </c>
      <c r="Q3059">
        <v>0</v>
      </c>
      <c r="R3059">
        <v>0</v>
      </c>
      <c r="T3059" t="s">
        <v>1285</v>
      </c>
      <c r="U3059">
        <v>31</v>
      </c>
    </row>
    <row r="3060" spans="1:22" x14ac:dyDescent="0.3">
      <c r="A3060">
        <v>244</v>
      </c>
      <c r="B3060" t="s">
        <v>184</v>
      </c>
      <c r="C3060" t="s">
        <v>98</v>
      </c>
      <c r="D3060" t="s">
        <v>73</v>
      </c>
      <c r="E3060" t="s">
        <v>62</v>
      </c>
      <c r="F3060" s="107">
        <v>46022</v>
      </c>
      <c r="G3060">
        <v>25</v>
      </c>
      <c r="H3060">
        <v>13</v>
      </c>
      <c r="I3060" s="59">
        <v>1.3</v>
      </c>
      <c r="J3060" s="59">
        <v>1.9230769230769229</v>
      </c>
      <c r="K3060" t="s">
        <v>55</v>
      </c>
      <c r="L3060" t="s">
        <v>55</v>
      </c>
      <c r="M3060">
        <v>2025</v>
      </c>
      <c r="N3060" t="s">
        <v>744</v>
      </c>
      <c r="O3060" t="s">
        <v>751</v>
      </c>
      <c r="P3060">
        <v>0</v>
      </c>
      <c r="Q3060">
        <v>0</v>
      </c>
      <c r="R3060">
        <v>0</v>
      </c>
      <c r="T3060" t="s">
        <v>1286</v>
      </c>
      <c r="U3060">
        <v>31</v>
      </c>
    </row>
    <row r="3061" spans="1:22" x14ac:dyDescent="0.3">
      <c r="A3061">
        <v>245</v>
      </c>
      <c r="B3061" t="s">
        <v>1287</v>
      </c>
      <c r="C3061" t="s">
        <v>981</v>
      </c>
      <c r="D3061" t="s">
        <v>54</v>
      </c>
      <c r="E3061" t="s">
        <v>24</v>
      </c>
      <c r="F3061" s="107">
        <v>46022</v>
      </c>
      <c r="G3061">
        <v>100</v>
      </c>
      <c r="H3061">
        <v>100.12</v>
      </c>
      <c r="I3061" s="59">
        <v>1.0012000000000001</v>
      </c>
      <c r="J3061" s="59">
        <v>1.0012000000000001</v>
      </c>
      <c r="K3061" t="s">
        <v>25</v>
      </c>
      <c r="L3061" t="s">
        <v>25</v>
      </c>
      <c r="M3061">
        <v>2025</v>
      </c>
      <c r="N3061" t="s">
        <v>744</v>
      </c>
      <c r="O3061" t="s">
        <v>751</v>
      </c>
      <c r="P3061">
        <v>0</v>
      </c>
      <c r="Q3061">
        <v>0</v>
      </c>
      <c r="R3061">
        <v>0</v>
      </c>
      <c r="T3061" t="s">
        <v>1288</v>
      </c>
      <c r="U3061">
        <v>31</v>
      </c>
    </row>
    <row r="3062" spans="1:22" x14ac:dyDescent="0.3">
      <c r="A3062">
        <v>246</v>
      </c>
      <c r="B3062" t="s">
        <v>189</v>
      </c>
      <c r="C3062" t="s">
        <v>981</v>
      </c>
      <c r="D3062" t="s">
        <v>54</v>
      </c>
      <c r="E3062" t="s">
        <v>24</v>
      </c>
      <c r="F3062" s="107">
        <v>46022</v>
      </c>
      <c r="G3062">
        <v>90</v>
      </c>
      <c r="H3062">
        <v>92.7</v>
      </c>
      <c r="I3062" s="59">
        <v>1.03</v>
      </c>
      <c r="J3062" s="59">
        <v>1.03</v>
      </c>
      <c r="K3062" t="s">
        <v>25</v>
      </c>
      <c r="L3062" t="s">
        <v>25</v>
      </c>
      <c r="M3062">
        <v>2025</v>
      </c>
      <c r="N3062" t="s">
        <v>744</v>
      </c>
      <c r="O3062" t="s">
        <v>751</v>
      </c>
      <c r="P3062">
        <v>0</v>
      </c>
      <c r="Q3062">
        <v>0</v>
      </c>
      <c r="R3062">
        <v>0</v>
      </c>
      <c r="T3062" t="s">
        <v>1289</v>
      </c>
      <c r="U3062">
        <v>31</v>
      </c>
    </row>
    <row r="3063" spans="1:22" x14ac:dyDescent="0.3">
      <c r="A3063">
        <v>251</v>
      </c>
      <c r="B3063" t="s">
        <v>1290</v>
      </c>
      <c r="C3063" t="s">
        <v>1244</v>
      </c>
      <c r="D3063" t="s">
        <v>60</v>
      </c>
      <c r="E3063" t="s">
        <v>24</v>
      </c>
      <c r="F3063" s="107">
        <v>45382</v>
      </c>
      <c r="G3063">
        <v>100</v>
      </c>
      <c r="K3063" t="s">
        <v>25</v>
      </c>
      <c r="L3063" t="s">
        <v>128</v>
      </c>
      <c r="M3063">
        <v>2024</v>
      </c>
      <c r="N3063" t="s">
        <v>803</v>
      </c>
      <c r="O3063" t="s">
        <v>784</v>
      </c>
      <c r="P3063">
        <v>0</v>
      </c>
      <c r="Q3063">
        <v>0</v>
      </c>
      <c r="R3063">
        <v>0</v>
      </c>
      <c r="T3063" t="s">
        <v>1291</v>
      </c>
      <c r="U3063">
        <v>31</v>
      </c>
      <c r="V3063" t="s">
        <v>128</v>
      </c>
    </row>
    <row r="3064" spans="1:22" x14ac:dyDescent="0.3">
      <c r="A3064">
        <v>251</v>
      </c>
      <c r="B3064" t="s">
        <v>1290</v>
      </c>
      <c r="C3064" t="s">
        <v>1244</v>
      </c>
      <c r="D3064" t="s">
        <v>60</v>
      </c>
      <c r="E3064" t="s">
        <v>24</v>
      </c>
      <c r="F3064" s="107">
        <v>45747</v>
      </c>
      <c r="G3064">
        <v>100</v>
      </c>
      <c r="K3064" t="s">
        <v>25</v>
      </c>
      <c r="L3064" t="s">
        <v>128</v>
      </c>
      <c r="M3064">
        <v>2025</v>
      </c>
      <c r="N3064" t="s">
        <v>803</v>
      </c>
      <c r="O3064" t="s">
        <v>846</v>
      </c>
      <c r="P3064">
        <v>0</v>
      </c>
      <c r="Q3064">
        <v>0</v>
      </c>
      <c r="R3064">
        <v>0</v>
      </c>
      <c r="T3064" t="s">
        <v>1292</v>
      </c>
      <c r="U3064">
        <v>31</v>
      </c>
      <c r="V3064" t="s">
        <v>128</v>
      </c>
    </row>
    <row r="3065" spans="1:22" x14ac:dyDescent="0.3">
      <c r="A3065">
        <v>251</v>
      </c>
      <c r="B3065" t="s">
        <v>1290</v>
      </c>
      <c r="C3065" t="s">
        <v>1244</v>
      </c>
      <c r="D3065" t="s">
        <v>60</v>
      </c>
      <c r="E3065" t="s">
        <v>24</v>
      </c>
      <c r="F3065" s="107">
        <v>45930</v>
      </c>
      <c r="G3065">
        <v>100</v>
      </c>
      <c r="H3065">
        <v>96.08</v>
      </c>
      <c r="I3065" s="59">
        <v>0.96079999999999999</v>
      </c>
      <c r="J3065" s="59">
        <v>0.96079999999999999</v>
      </c>
      <c r="K3065" t="s">
        <v>25</v>
      </c>
      <c r="L3065" t="s">
        <v>25</v>
      </c>
      <c r="M3065">
        <v>2025</v>
      </c>
      <c r="N3065" t="s">
        <v>766</v>
      </c>
      <c r="O3065" t="s">
        <v>751</v>
      </c>
      <c r="P3065">
        <v>0</v>
      </c>
      <c r="Q3065">
        <v>0</v>
      </c>
      <c r="R3065">
        <v>0</v>
      </c>
      <c r="T3065" t="s">
        <v>1293</v>
      </c>
      <c r="U3065">
        <v>30</v>
      </c>
    </row>
    <row r="3066" spans="1:22" x14ac:dyDescent="0.3">
      <c r="A3066">
        <v>251</v>
      </c>
      <c r="B3066" t="s">
        <v>1290</v>
      </c>
      <c r="C3066" t="s">
        <v>1244</v>
      </c>
      <c r="D3066" t="s">
        <v>60</v>
      </c>
      <c r="E3066" t="s">
        <v>24</v>
      </c>
      <c r="F3066" s="107">
        <v>46022</v>
      </c>
      <c r="G3066">
        <v>100</v>
      </c>
      <c r="H3066">
        <v>100</v>
      </c>
      <c r="I3066" s="59">
        <v>1</v>
      </c>
      <c r="J3066" s="59">
        <v>1</v>
      </c>
      <c r="K3066" t="s">
        <v>25</v>
      </c>
      <c r="L3066" t="s">
        <v>25</v>
      </c>
      <c r="M3066">
        <v>2025</v>
      </c>
      <c r="N3066" t="s">
        <v>744</v>
      </c>
      <c r="O3066" t="s">
        <v>751</v>
      </c>
      <c r="P3066">
        <v>0</v>
      </c>
      <c r="Q3066">
        <v>0</v>
      </c>
      <c r="R3066">
        <v>0</v>
      </c>
      <c r="T3066" t="s">
        <v>1294</v>
      </c>
      <c r="U3066">
        <v>31</v>
      </c>
    </row>
    <row r="3067" spans="1:22" x14ac:dyDescent="0.3">
      <c r="A3067">
        <v>252</v>
      </c>
      <c r="B3067" t="s">
        <v>1295</v>
      </c>
      <c r="C3067" t="s">
        <v>981</v>
      </c>
      <c r="D3067" t="s">
        <v>54</v>
      </c>
      <c r="E3067" t="s">
        <v>24</v>
      </c>
      <c r="F3067" s="107">
        <v>46022</v>
      </c>
      <c r="G3067">
        <v>100</v>
      </c>
      <c r="H3067">
        <v>104.31</v>
      </c>
      <c r="I3067" s="59">
        <v>1.0430999999999999</v>
      </c>
      <c r="J3067" s="59">
        <v>1.0430999999999999</v>
      </c>
      <c r="K3067" t="s">
        <v>25</v>
      </c>
      <c r="L3067" t="s">
        <v>25</v>
      </c>
      <c r="M3067">
        <v>2025</v>
      </c>
      <c r="N3067" t="s">
        <v>744</v>
      </c>
      <c r="O3067" t="s">
        <v>751</v>
      </c>
      <c r="P3067">
        <v>0</v>
      </c>
      <c r="Q3067">
        <v>0</v>
      </c>
      <c r="R3067">
        <v>0</v>
      </c>
      <c r="T3067" t="s">
        <v>1296</v>
      </c>
      <c r="U3067">
        <v>31</v>
      </c>
    </row>
    <row r="3068" spans="1:22" x14ac:dyDescent="0.3">
      <c r="A3068">
        <v>254</v>
      </c>
      <c r="B3068" t="s">
        <v>197</v>
      </c>
      <c r="C3068" t="s">
        <v>1244</v>
      </c>
      <c r="D3068" t="s">
        <v>60</v>
      </c>
      <c r="E3068" t="s">
        <v>24</v>
      </c>
      <c r="F3068" s="107">
        <v>45016</v>
      </c>
      <c r="H3068">
        <v>100</v>
      </c>
      <c r="K3068" t="s">
        <v>55</v>
      </c>
      <c r="L3068" t="s">
        <v>55</v>
      </c>
      <c r="M3068">
        <v>2023</v>
      </c>
      <c r="N3068" t="s">
        <v>803</v>
      </c>
      <c r="O3068" t="s">
        <v>743</v>
      </c>
      <c r="P3068">
        <v>0</v>
      </c>
      <c r="Q3068">
        <v>0</v>
      </c>
      <c r="R3068">
        <v>0</v>
      </c>
      <c r="T3068" t="s">
        <v>1297</v>
      </c>
      <c r="U3068">
        <v>31</v>
      </c>
    </row>
    <row r="3069" spans="1:22" x14ac:dyDescent="0.3">
      <c r="A3069">
        <v>254</v>
      </c>
      <c r="B3069" t="s">
        <v>197</v>
      </c>
      <c r="C3069" t="s">
        <v>1244</v>
      </c>
      <c r="D3069" t="s">
        <v>60</v>
      </c>
      <c r="E3069" t="s">
        <v>24</v>
      </c>
      <c r="F3069" s="107">
        <v>45930</v>
      </c>
      <c r="G3069">
        <v>100</v>
      </c>
      <c r="H3069">
        <v>100</v>
      </c>
      <c r="I3069" s="59">
        <v>1</v>
      </c>
      <c r="J3069" s="59">
        <v>1</v>
      </c>
      <c r="K3069" t="s">
        <v>55</v>
      </c>
      <c r="L3069" t="s">
        <v>55</v>
      </c>
      <c r="M3069">
        <v>2025</v>
      </c>
      <c r="N3069" t="s">
        <v>766</v>
      </c>
      <c r="O3069" t="s">
        <v>751</v>
      </c>
      <c r="P3069">
        <v>0</v>
      </c>
      <c r="Q3069">
        <v>0</v>
      </c>
      <c r="R3069">
        <v>0</v>
      </c>
      <c r="T3069" t="s">
        <v>1298</v>
      </c>
      <c r="U3069">
        <v>30</v>
      </c>
    </row>
    <row r="3070" spans="1:22" x14ac:dyDescent="0.3">
      <c r="A3070">
        <v>254</v>
      </c>
      <c r="B3070" t="s">
        <v>197</v>
      </c>
      <c r="C3070" t="s">
        <v>1244</v>
      </c>
      <c r="D3070" t="s">
        <v>60</v>
      </c>
      <c r="E3070" t="s">
        <v>24</v>
      </c>
      <c r="F3070" s="107">
        <v>46022</v>
      </c>
      <c r="G3070">
        <v>100</v>
      </c>
      <c r="H3070">
        <v>100</v>
      </c>
      <c r="I3070" s="59">
        <v>1</v>
      </c>
      <c r="J3070" s="59">
        <v>1</v>
      </c>
      <c r="K3070" t="s">
        <v>55</v>
      </c>
      <c r="L3070" t="s">
        <v>55</v>
      </c>
      <c r="M3070">
        <v>2025</v>
      </c>
      <c r="N3070" t="s">
        <v>744</v>
      </c>
      <c r="O3070" t="s">
        <v>751</v>
      </c>
      <c r="P3070">
        <v>0</v>
      </c>
      <c r="Q3070">
        <v>0</v>
      </c>
      <c r="R3070">
        <v>0</v>
      </c>
      <c r="T3070" t="s">
        <v>1299</v>
      </c>
      <c r="U3070">
        <v>31</v>
      </c>
    </row>
    <row r="3071" spans="1:22" x14ac:dyDescent="0.3">
      <c r="A3071">
        <v>255</v>
      </c>
      <c r="B3071" t="s">
        <v>1300</v>
      </c>
      <c r="C3071" t="s">
        <v>913</v>
      </c>
      <c r="D3071" t="s">
        <v>73</v>
      </c>
      <c r="E3071" t="s">
        <v>24</v>
      </c>
      <c r="F3071" s="107">
        <v>44620</v>
      </c>
      <c r="K3071" t="s">
        <v>55</v>
      </c>
      <c r="L3071" t="s">
        <v>128</v>
      </c>
      <c r="M3071">
        <v>2022</v>
      </c>
      <c r="N3071" t="s">
        <v>783</v>
      </c>
      <c r="O3071" t="s">
        <v>824</v>
      </c>
      <c r="P3071">
        <v>0</v>
      </c>
      <c r="Q3071">
        <v>0</v>
      </c>
      <c r="R3071">
        <v>0</v>
      </c>
      <c r="T3071" t="s">
        <v>1301</v>
      </c>
      <c r="U3071">
        <v>28</v>
      </c>
      <c r="V3071" t="s">
        <v>128</v>
      </c>
    </row>
    <row r="3072" spans="1:22" x14ac:dyDescent="0.3">
      <c r="A3072">
        <v>255</v>
      </c>
      <c r="B3072" t="s">
        <v>1300</v>
      </c>
      <c r="C3072" t="s">
        <v>913</v>
      </c>
      <c r="D3072" t="s">
        <v>73</v>
      </c>
      <c r="E3072" t="s">
        <v>24</v>
      </c>
      <c r="F3072" s="107">
        <v>44651</v>
      </c>
      <c r="K3072" t="s">
        <v>55</v>
      </c>
      <c r="L3072" t="s">
        <v>128</v>
      </c>
      <c r="M3072">
        <v>2022</v>
      </c>
      <c r="N3072" t="s">
        <v>803</v>
      </c>
      <c r="O3072" t="s">
        <v>824</v>
      </c>
      <c r="P3072">
        <v>0</v>
      </c>
      <c r="Q3072">
        <v>0</v>
      </c>
      <c r="R3072">
        <v>0</v>
      </c>
      <c r="T3072" t="s">
        <v>1302</v>
      </c>
      <c r="U3072">
        <v>31</v>
      </c>
      <c r="V3072" t="s">
        <v>128</v>
      </c>
    </row>
    <row r="3073" spans="1:22" x14ac:dyDescent="0.3">
      <c r="A3073">
        <v>255</v>
      </c>
      <c r="B3073" t="s">
        <v>1300</v>
      </c>
      <c r="C3073" t="s">
        <v>913</v>
      </c>
      <c r="D3073" t="s">
        <v>73</v>
      </c>
      <c r="E3073" t="s">
        <v>24</v>
      </c>
      <c r="F3073" s="107">
        <v>44834</v>
      </c>
      <c r="K3073" t="s">
        <v>55</v>
      </c>
      <c r="L3073" t="s">
        <v>128</v>
      </c>
      <c r="M3073">
        <v>2022</v>
      </c>
      <c r="N3073" t="s">
        <v>766</v>
      </c>
      <c r="O3073" t="s">
        <v>749</v>
      </c>
      <c r="P3073">
        <v>0</v>
      </c>
      <c r="Q3073">
        <v>0</v>
      </c>
      <c r="R3073">
        <v>0</v>
      </c>
      <c r="T3073" t="s">
        <v>1303</v>
      </c>
      <c r="U3073">
        <v>30</v>
      </c>
      <c r="V3073" t="s">
        <v>128</v>
      </c>
    </row>
    <row r="3074" spans="1:22" x14ac:dyDescent="0.3">
      <c r="A3074">
        <v>255</v>
      </c>
      <c r="B3074" t="s">
        <v>1300</v>
      </c>
      <c r="C3074" t="s">
        <v>913</v>
      </c>
      <c r="D3074" t="s">
        <v>73</v>
      </c>
      <c r="E3074" t="s">
        <v>24</v>
      </c>
      <c r="F3074" s="107">
        <v>44926</v>
      </c>
      <c r="K3074" t="s">
        <v>55</v>
      </c>
      <c r="L3074" t="s">
        <v>128</v>
      </c>
      <c r="M3074">
        <v>2022</v>
      </c>
      <c r="N3074" t="s">
        <v>744</v>
      </c>
      <c r="O3074" t="s">
        <v>749</v>
      </c>
      <c r="P3074">
        <v>0</v>
      </c>
      <c r="Q3074">
        <v>0</v>
      </c>
      <c r="R3074">
        <v>0</v>
      </c>
      <c r="T3074" t="s">
        <v>1304</v>
      </c>
      <c r="U3074">
        <v>31</v>
      </c>
      <c r="V3074" t="s">
        <v>128</v>
      </c>
    </row>
    <row r="3075" spans="1:22" x14ac:dyDescent="0.3">
      <c r="A3075">
        <v>255</v>
      </c>
      <c r="B3075" t="s">
        <v>1300</v>
      </c>
      <c r="C3075" t="s">
        <v>913</v>
      </c>
      <c r="D3075" t="s">
        <v>73</v>
      </c>
      <c r="E3075" t="s">
        <v>24</v>
      </c>
      <c r="F3075" s="107">
        <v>46022</v>
      </c>
      <c r="G3075">
        <v>100</v>
      </c>
      <c r="K3075" t="s">
        <v>55</v>
      </c>
      <c r="L3075" t="s">
        <v>128</v>
      </c>
      <c r="M3075">
        <v>2025</v>
      </c>
      <c r="N3075" t="s">
        <v>744</v>
      </c>
      <c r="O3075" t="s">
        <v>751</v>
      </c>
      <c r="P3075">
        <v>0</v>
      </c>
      <c r="Q3075">
        <v>0</v>
      </c>
      <c r="R3075">
        <v>0</v>
      </c>
      <c r="T3075" t="s">
        <v>1305</v>
      </c>
      <c r="U3075">
        <v>31</v>
      </c>
      <c r="V3075" t="s">
        <v>128</v>
      </c>
    </row>
    <row r="3076" spans="1:22" x14ac:dyDescent="0.3">
      <c r="A3076">
        <v>260</v>
      </c>
      <c r="B3076" t="s">
        <v>204</v>
      </c>
      <c r="C3076" t="s">
        <v>981</v>
      </c>
      <c r="D3076" t="s">
        <v>54</v>
      </c>
      <c r="E3076" t="s">
        <v>62</v>
      </c>
      <c r="F3076" s="107">
        <v>46022</v>
      </c>
      <c r="G3076">
        <v>2.1</v>
      </c>
      <c r="H3076">
        <v>1.9</v>
      </c>
      <c r="I3076" s="59">
        <v>1.1052631578947369</v>
      </c>
      <c r="J3076" s="59">
        <v>1.1052631578947369</v>
      </c>
      <c r="K3076" t="s">
        <v>91</v>
      </c>
      <c r="L3076" t="s">
        <v>91</v>
      </c>
      <c r="M3076">
        <v>2025</v>
      </c>
      <c r="N3076" t="s">
        <v>744</v>
      </c>
      <c r="O3076" t="s">
        <v>751</v>
      </c>
      <c r="P3076">
        <v>0</v>
      </c>
      <c r="Q3076">
        <v>0</v>
      </c>
      <c r="R3076">
        <v>0</v>
      </c>
      <c r="T3076" t="s">
        <v>1306</v>
      </c>
      <c r="U3076">
        <v>31</v>
      </c>
    </row>
    <row r="3077" spans="1:22" x14ac:dyDescent="0.3">
      <c r="A3077">
        <v>261</v>
      </c>
      <c r="B3077" t="s">
        <v>206</v>
      </c>
      <c r="C3077" t="s">
        <v>981</v>
      </c>
      <c r="D3077" t="s">
        <v>54</v>
      </c>
      <c r="E3077" t="s">
        <v>62</v>
      </c>
      <c r="F3077" s="107">
        <v>46022</v>
      </c>
      <c r="G3077">
        <v>3</v>
      </c>
      <c r="H3077">
        <v>2.1</v>
      </c>
      <c r="I3077" s="59">
        <v>1.3</v>
      </c>
      <c r="J3077" s="59">
        <v>1.428571428571429</v>
      </c>
      <c r="K3077" t="s">
        <v>55</v>
      </c>
      <c r="L3077" t="s">
        <v>91</v>
      </c>
      <c r="M3077">
        <v>2025</v>
      </c>
      <c r="N3077" t="s">
        <v>744</v>
      </c>
      <c r="O3077" t="s">
        <v>751</v>
      </c>
      <c r="P3077">
        <v>0</v>
      </c>
      <c r="Q3077">
        <v>0</v>
      </c>
      <c r="R3077">
        <v>0</v>
      </c>
      <c r="T3077" t="s">
        <v>1307</v>
      </c>
      <c r="U3077">
        <v>31</v>
      </c>
    </row>
    <row r="3078" spans="1:22" x14ac:dyDescent="0.3">
      <c r="A3078">
        <v>262</v>
      </c>
      <c r="B3078" t="s">
        <v>208</v>
      </c>
      <c r="C3078" t="s">
        <v>46</v>
      </c>
      <c r="D3078" t="s">
        <v>54</v>
      </c>
      <c r="E3078" t="s">
        <v>62</v>
      </c>
      <c r="F3078" s="107">
        <v>46022</v>
      </c>
      <c r="H3078">
        <v>0</v>
      </c>
      <c r="K3078" t="s">
        <v>25</v>
      </c>
      <c r="L3078" t="s">
        <v>25</v>
      </c>
      <c r="M3078">
        <v>2025</v>
      </c>
      <c r="N3078" t="s">
        <v>744</v>
      </c>
      <c r="O3078" t="s">
        <v>751</v>
      </c>
      <c r="P3078">
        <v>0</v>
      </c>
      <c r="Q3078">
        <v>0</v>
      </c>
      <c r="R3078">
        <v>0</v>
      </c>
      <c r="T3078" t="s">
        <v>1308</v>
      </c>
      <c r="U3078">
        <v>31</v>
      </c>
    </row>
    <row r="3079" spans="1:22" x14ac:dyDescent="0.3">
      <c r="A3079">
        <v>263</v>
      </c>
      <c r="B3079" t="s">
        <v>209</v>
      </c>
      <c r="C3079" t="s">
        <v>46</v>
      </c>
      <c r="D3079" t="s">
        <v>60</v>
      </c>
      <c r="E3079" t="s">
        <v>24</v>
      </c>
      <c r="F3079" s="107">
        <v>45930</v>
      </c>
      <c r="G3079">
        <v>100</v>
      </c>
      <c r="H3079">
        <v>100</v>
      </c>
      <c r="I3079" s="59">
        <v>1</v>
      </c>
      <c r="J3079" s="59">
        <v>1</v>
      </c>
      <c r="K3079" t="s">
        <v>25</v>
      </c>
      <c r="L3079" t="s">
        <v>25</v>
      </c>
      <c r="M3079">
        <v>2025</v>
      </c>
      <c r="N3079" t="s">
        <v>766</v>
      </c>
      <c r="O3079" t="s">
        <v>751</v>
      </c>
      <c r="P3079">
        <v>0</v>
      </c>
      <c r="Q3079">
        <v>0</v>
      </c>
      <c r="R3079">
        <v>0</v>
      </c>
      <c r="T3079" t="s">
        <v>1309</v>
      </c>
      <c r="U3079">
        <v>30</v>
      </c>
    </row>
    <row r="3080" spans="1:22" x14ac:dyDescent="0.3">
      <c r="A3080">
        <v>263</v>
      </c>
      <c r="B3080" t="s">
        <v>209</v>
      </c>
      <c r="C3080" t="s">
        <v>46</v>
      </c>
      <c r="D3080" t="s">
        <v>60</v>
      </c>
      <c r="E3080" t="s">
        <v>24</v>
      </c>
      <c r="F3080" s="107">
        <v>46022</v>
      </c>
      <c r="G3080">
        <v>100</v>
      </c>
      <c r="H3080">
        <v>100</v>
      </c>
      <c r="I3080" s="59">
        <v>1</v>
      </c>
      <c r="J3080" s="59">
        <v>1</v>
      </c>
      <c r="K3080" t="s">
        <v>25</v>
      </c>
      <c r="L3080" t="s">
        <v>25</v>
      </c>
      <c r="M3080">
        <v>2025</v>
      </c>
      <c r="N3080" t="s">
        <v>744</v>
      </c>
      <c r="O3080" t="s">
        <v>751</v>
      </c>
      <c r="P3080">
        <v>0</v>
      </c>
      <c r="Q3080">
        <v>0</v>
      </c>
      <c r="R3080">
        <v>0</v>
      </c>
      <c r="T3080" t="s">
        <v>1310</v>
      </c>
      <c r="U3080">
        <v>31</v>
      </c>
    </row>
    <row r="3081" spans="1:22" x14ac:dyDescent="0.3">
      <c r="A3081">
        <v>265</v>
      </c>
      <c r="B3081" t="s">
        <v>213</v>
      </c>
      <c r="C3081" t="s">
        <v>46</v>
      </c>
      <c r="D3081" t="s">
        <v>60</v>
      </c>
      <c r="E3081" t="s">
        <v>24</v>
      </c>
      <c r="F3081" s="107">
        <v>45016</v>
      </c>
      <c r="G3081">
        <v>100</v>
      </c>
      <c r="K3081" t="s">
        <v>25</v>
      </c>
      <c r="L3081" t="s">
        <v>128</v>
      </c>
      <c r="M3081">
        <v>2023</v>
      </c>
      <c r="N3081" t="s">
        <v>803</v>
      </c>
      <c r="O3081" t="s">
        <v>743</v>
      </c>
      <c r="P3081">
        <v>0</v>
      </c>
      <c r="Q3081">
        <v>0</v>
      </c>
      <c r="R3081">
        <v>0</v>
      </c>
      <c r="T3081" t="s">
        <v>1311</v>
      </c>
      <c r="U3081">
        <v>31</v>
      </c>
      <c r="V3081" t="s">
        <v>128</v>
      </c>
    </row>
    <row r="3082" spans="1:22" x14ac:dyDescent="0.3">
      <c r="A3082">
        <v>265</v>
      </c>
      <c r="B3082" t="s">
        <v>213</v>
      </c>
      <c r="C3082" t="s">
        <v>46</v>
      </c>
      <c r="D3082" t="s">
        <v>60</v>
      </c>
      <c r="E3082" t="s">
        <v>24</v>
      </c>
      <c r="F3082" s="107">
        <v>45199</v>
      </c>
      <c r="G3082">
        <v>100</v>
      </c>
      <c r="K3082" t="s">
        <v>25</v>
      </c>
      <c r="L3082" t="s">
        <v>128</v>
      </c>
      <c r="M3082">
        <v>2023</v>
      </c>
      <c r="N3082" t="s">
        <v>766</v>
      </c>
      <c r="O3082" t="s">
        <v>745</v>
      </c>
      <c r="P3082">
        <v>0</v>
      </c>
      <c r="Q3082">
        <v>0</v>
      </c>
      <c r="R3082">
        <v>0</v>
      </c>
      <c r="T3082" t="s">
        <v>1312</v>
      </c>
      <c r="U3082">
        <v>30</v>
      </c>
      <c r="V3082" t="s">
        <v>128</v>
      </c>
    </row>
    <row r="3083" spans="1:22" x14ac:dyDescent="0.3">
      <c r="A3083">
        <v>265</v>
      </c>
      <c r="B3083" t="s">
        <v>213</v>
      </c>
      <c r="C3083" t="s">
        <v>46</v>
      </c>
      <c r="D3083" t="s">
        <v>60</v>
      </c>
      <c r="E3083" t="s">
        <v>24</v>
      </c>
      <c r="F3083" s="107">
        <v>45382</v>
      </c>
      <c r="G3083">
        <v>95</v>
      </c>
      <c r="K3083" t="s">
        <v>25</v>
      </c>
      <c r="L3083" t="s">
        <v>128</v>
      </c>
      <c r="M3083">
        <v>2024</v>
      </c>
      <c r="N3083" t="s">
        <v>803</v>
      </c>
      <c r="O3083" t="s">
        <v>784</v>
      </c>
      <c r="P3083">
        <v>0</v>
      </c>
      <c r="Q3083">
        <v>0</v>
      </c>
      <c r="R3083">
        <v>0</v>
      </c>
      <c r="T3083" t="s">
        <v>1313</v>
      </c>
      <c r="U3083">
        <v>31</v>
      </c>
      <c r="V3083" t="s">
        <v>128</v>
      </c>
    </row>
    <row r="3084" spans="1:22" x14ac:dyDescent="0.3">
      <c r="A3084">
        <v>265</v>
      </c>
      <c r="B3084" t="s">
        <v>213</v>
      </c>
      <c r="C3084" t="s">
        <v>46</v>
      </c>
      <c r="D3084" t="s">
        <v>60</v>
      </c>
      <c r="E3084" t="s">
        <v>24</v>
      </c>
      <c r="F3084" s="107">
        <v>45565</v>
      </c>
      <c r="G3084">
        <v>95</v>
      </c>
      <c r="K3084" t="s">
        <v>25</v>
      </c>
      <c r="L3084" t="s">
        <v>128</v>
      </c>
      <c r="M3084">
        <v>2024</v>
      </c>
      <c r="N3084" t="s">
        <v>766</v>
      </c>
      <c r="O3084" t="s">
        <v>762</v>
      </c>
      <c r="P3084">
        <v>0</v>
      </c>
      <c r="Q3084">
        <v>0</v>
      </c>
      <c r="R3084">
        <v>0</v>
      </c>
      <c r="T3084" t="s">
        <v>1314</v>
      </c>
      <c r="U3084">
        <v>30</v>
      </c>
      <c r="V3084" t="s">
        <v>128</v>
      </c>
    </row>
    <row r="3085" spans="1:22" x14ac:dyDescent="0.3">
      <c r="A3085">
        <v>265</v>
      </c>
      <c r="B3085" t="s">
        <v>213</v>
      </c>
      <c r="C3085" t="s">
        <v>46</v>
      </c>
      <c r="D3085" t="s">
        <v>60</v>
      </c>
      <c r="E3085" t="s">
        <v>24</v>
      </c>
      <c r="F3085" s="107">
        <v>45747</v>
      </c>
      <c r="G3085">
        <v>95</v>
      </c>
      <c r="K3085" t="s">
        <v>25</v>
      </c>
      <c r="L3085" t="s">
        <v>128</v>
      </c>
      <c r="M3085">
        <v>2025</v>
      </c>
      <c r="N3085" t="s">
        <v>803</v>
      </c>
      <c r="O3085" t="s">
        <v>846</v>
      </c>
      <c r="P3085">
        <v>0</v>
      </c>
      <c r="Q3085">
        <v>0</v>
      </c>
      <c r="R3085">
        <v>0</v>
      </c>
      <c r="T3085" t="s">
        <v>1315</v>
      </c>
      <c r="U3085">
        <v>31</v>
      </c>
      <c r="V3085" t="s">
        <v>128</v>
      </c>
    </row>
    <row r="3086" spans="1:22" x14ac:dyDescent="0.3">
      <c r="A3086">
        <v>265</v>
      </c>
      <c r="B3086" t="s">
        <v>213</v>
      </c>
      <c r="C3086" t="s">
        <v>46</v>
      </c>
      <c r="D3086" t="s">
        <v>60</v>
      </c>
      <c r="E3086" t="s">
        <v>24</v>
      </c>
      <c r="F3086" s="107">
        <v>45930</v>
      </c>
      <c r="G3086">
        <v>95</v>
      </c>
      <c r="H3086">
        <v>100</v>
      </c>
      <c r="I3086" s="59">
        <v>1.0526315789473679</v>
      </c>
      <c r="J3086" s="59">
        <v>1.0526315789473679</v>
      </c>
      <c r="K3086" t="s">
        <v>25</v>
      </c>
      <c r="L3086" t="s">
        <v>25</v>
      </c>
      <c r="M3086">
        <v>2025</v>
      </c>
      <c r="N3086" t="s">
        <v>766</v>
      </c>
      <c r="O3086" t="s">
        <v>751</v>
      </c>
      <c r="P3086">
        <v>0</v>
      </c>
      <c r="Q3086">
        <v>0</v>
      </c>
      <c r="R3086">
        <v>0</v>
      </c>
      <c r="T3086" t="s">
        <v>1316</v>
      </c>
      <c r="U3086">
        <v>30</v>
      </c>
    </row>
    <row r="3087" spans="1:22" x14ac:dyDescent="0.3">
      <c r="A3087">
        <v>265</v>
      </c>
      <c r="B3087" t="s">
        <v>213</v>
      </c>
      <c r="C3087" t="s">
        <v>46</v>
      </c>
      <c r="D3087" t="s">
        <v>60</v>
      </c>
      <c r="E3087" t="s">
        <v>24</v>
      </c>
      <c r="F3087" s="107">
        <v>46022</v>
      </c>
      <c r="G3087">
        <v>95</v>
      </c>
      <c r="H3087">
        <v>100</v>
      </c>
      <c r="I3087" s="59">
        <v>1.0526315789473679</v>
      </c>
      <c r="J3087" s="59">
        <v>1.0526315789473679</v>
      </c>
      <c r="K3087" t="s">
        <v>25</v>
      </c>
      <c r="L3087" t="s">
        <v>25</v>
      </c>
      <c r="M3087">
        <v>2025</v>
      </c>
      <c r="N3087" t="s">
        <v>744</v>
      </c>
      <c r="O3087" t="s">
        <v>751</v>
      </c>
      <c r="P3087">
        <v>0</v>
      </c>
      <c r="Q3087">
        <v>0</v>
      </c>
      <c r="R3087">
        <v>0</v>
      </c>
      <c r="T3087" t="s">
        <v>1317</v>
      </c>
      <c r="U3087">
        <v>31</v>
      </c>
    </row>
    <row r="3088" spans="1:22" x14ac:dyDescent="0.3">
      <c r="A3088">
        <v>266</v>
      </c>
      <c r="B3088" t="s">
        <v>214</v>
      </c>
      <c r="C3088" t="s">
        <v>46</v>
      </c>
      <c r="D3088" t="s">
        <v>60</v>
      </c>
      <c r="E3088" t="s">
        <v>24</v>
      </c>
      <c r="F3088" s="107">
        <v>45016</v>
      </c>
      <c r="G3088">
        <v>95</v>
      </c>
      <c r="K3088" t="s">
        <v>25</v>
      </c>
      <c r="L3088" t="s">
        <v>128</v>
      </c>
      <c r="M3088">
        <v>2023</v>
      </c>
      <c r="N3088" t="s">
        <v>803</v>
      </c>
      <c r="O3088" t="s">
        <v>743</v>
      </c>
      <c r="P3088">
        <v>0</v>
      </c>
      <c r="Q3088">
        <v>0</v>
      </c>
      <c r="R3088">
        <v>0</v>
      </c>
      <c r="T3088" t="s">
        <v>1318</v>
      </c>
      <c r="U3088">
        <v>31</v>
      </c>
      <c r="V3088" t="s">
        <v>128</v>
      </c>
    </row>
    <row r="3089" spans="1:22" x14ac:dyDescent="0.3">
      <c r="A3089">
        <v>266</v>
      </c>
      <c r="B3089" t="s">
        <v>214</v>
      </c>
      <c r="C3089" t="s">
        <v>46</v>
      </c>
      <c r="D3089" t="s">
        <v>60</v>
      </c>
      <c r="E3089" t="s">
        <v>24</v>
      </c>
      <c r="F3089" s="107">
        <v>45199</v>
      </c>
      <c r="G3089">
        <v>95</v>
      </c>
      <c r="K3089" t="s">
        <v>25</v>
      </c>
      <c r="L3089" t="s">
        <v>128</v>
      </c>
      <c r="M3089">
        <v>2023</v>
      </c>
      <c r="N3089" t="s">
        <v>766</v>
      </c>
      <c r="O3089" t="s">
        <v>745</v>
      </c>
      <c r="P3089">
        <v>0</v>
      </c>
      <c r="Q3089">
        <v>0</v>
      </c>
      <c r="R3089">
        <v>0</v>
      </c>
      <c r="T3089" t="s">
        <v>1319</v>
      </c>
      <c r="U3089">
        <v>30</v>
      </c>
      <c r="V3089" t="s">
        <v>128</v>
      </c>
    </row>
    <row r="3090" spans="1:22" x14ac:dyDescent="0.3">
      <c r="A3090">
        <v>266</v>
      </c>
      <c r="B3090" t="s">
        <v>214</v>
      </c>
      <c r="C3090" t="s">
        <v>46</v>
      </c>
      <c r="D3090" t="s">
        <v>60</v>
      </c>
      <c r="E3090" t="s">
        <v>24</v>
      </c>
      <c r="F3090" s="107">
        <v>45382</v>
      </c>
      <c r="G3090">
        <v>95</v>
      </c>
      <c r="K3090" t="s">
        <v>25</v>
      </c>
      <c r="L3090" t="s">
        <v>128</v>
      </c>
      <c r="M3090">
        <v>2024</v>
      </c>
      <c r="N3090" t="s">
        <v>803</v>
      </c>
      <c r="O3090" t="s">
        <v>784</v>
      </c>
      <c r="P3090">
        <v>0</v>
      </c>
      <c r="Q3090">
        <v>0</v>
      </c>
      <c r="R3090">
        <v>0</v>
      </c>
      <c r="T3090" t="s">
        <v>1320</v>
      </c>
      <c r="U3090">
        <v>31</v>
      </c>
      <c r="V3090" t="s">
        <v>128</v>
      </c>
    </row>
    <row r="3091" spans="1:22" x14ac:dyDescent="0.3">
      <c r="A3091">
        <v>266</v>
      </c>
      <c r="B3091" t="s">
        <v>214</v>
      </c>
      <c r="C3091" t="s">
        <v>46</v>
      </c>
      <c r="D3091" t="s">
        <v>60</v>
      </c>
      <c r="E3091" t="s">
        <v>24</v>
      </c>
      <c r="F3091" s="107">
        <v>45565</v>
      </c>
      <c r="G3091">
        <v>95</v>
      </c>
      <c r="K3091" t="s">
        <v>25</v>
      </c>
      <c r="L3091" t="s">
        <v>128</v>
      </c>
      <c r="M3091">
        <v>2024</v>
      </c>
      <c r="N3091" t="s">
        <v>766</v>
      </c>
      <c r="O3091" t="s">
        <v>762</v>
      </c>
      <c r="P3091">
        <v>0</v>
      </c>
      <c r="Q3091">
        <v>0</v>
      </c>
      <c r="R3091">
        <v>0</v>
      </c>
      <c r="T3091" t="s">
        <v>1321</v>
      </c>
      <c r="U3091">
        <v>30</v>
      </c>
      <c r="V3091" t="s">
        <v>128</v>
      </c>
    </row>
    <row r="3092" spans="1:22" x14ac:dyDescent="0.3">
      <c r="A3092">
        <v>266</v>
      </c>
      <c r="B3092" t="s">
        <v>214</v>
      </c>
      <c r="C3092" t="s">
        <v>46</v>
      </c>
      <c r="D3092" t="s">
        <v>60</v>
      </c>
      <c r="E3092" t="s">
        <v>24</v>
      </c>
      <c r="F3092" s="107">
        <v>45747</v>
      </c>
      <c r="G3092">
        <v>95</v>
      </c>
      <c r="K3092" t="s">
        <v>25</v>
      </c>
      <c r="L3092" t="s">
        <v>128</v>
      </c>
      <c r="M3092">
        <v>2025</v>
      </c>
      <c r="N3092" t="s">
        <v>803</v>
      </c>
      <c r="O3092" t="s">
        <v>846</v>
      </c>
      <c r="P3092">
        <v>0</v>
      </c>
      <c r="Q3092">
        <v>0</v>
      </c>
      <c r="R3092">
        <v>0</v>
      </c>
      <c r="T3092" t="s">
        <v>1322</v>
      </c>
      <c r="U3092">
        <v>31</v>
      </c>
      <c r="V3092" t="s">
        <v>128</v>
      </c>
    </row>
    <row r="3093" spans="1:22" x14ac:dyDescent="0.3">
      <c r="A3093">
        <v>266</v>
      </c>
      <c r="B3093" t="s">
        <v>214</v>
      </c>
      <c r="C3093" t="s">
        <v>46</v>
      </c>
      <c r="D3093" t="s">
        <v>60</v>
      </c>
      <c r="E3093" t="s">
        <v>24</v>
      </c>
      <c r="F3093" s="107">
        <v>45930</v>
      </c>
      <c r="G3093">
        <v>95</v>
      </c>
      <c r="H3093">
        <v>80</v>
      </c>
      <c r="I3093" s="59">
        <v>0.84210526315789469</v>
      </c>
      <c r="J3093" s="59">
        <v>0.84210526315789469</v>
      </c>
      <c r="K3093" t="s">
        <v>25</v>
      </c>
      <c r="L3093" t="s">
        <v>25</v>
      </c>
      <c r="M3093">
        <v>2025</v>
      </c>
      <c r="N3093" t="s">
        <v>766</v>
      </c>
      <c r="O3093" t="s">
        <v>751</v>
      </c>
      <c r="P3093">
        <v>0</v>
      </c>
      <c r="Q3093">
        <v>0</v>
      </c>
      <c r="R3093">
        <v>0</v>
      </c>
      <c r="T3093" t="s">
        <v>1323</v>
      </c>
      <c r="U3093">
        <v>30</v>
      </c>
    </row>
    <row r="3094" spans="1:22" x14ac:dyDescent="0.3">
      <c r="A3094">
        <v>266</v>
      </c>
      <c r="B3094" t="s">
        <v>214</v>
      </c>
      <c r="C3094" t="s">
        <v>46</v>
      </c>
      <c r="D3094" t="s">
        <v>60</v>
      </c>
      <c r="E3094" t="s">
        <v>24</v>
      </c>
      <c r="F3094" s="107">
        <v>46022</v>
      </c>
      <c r="G3094">
        <v>95</v>
      </c>
      <c r="H3094">
        <v>96.2</v>
      </c>
      <c r="I3094" s="59">
        <v>1.012631578947369</v>
      </c>
      <c r="J3094" s="59">
        <v>1.012631578947369</v>
      </c>
      <c r="K3094" t="s">
        <v>25</v>
      </c>
      <c r="L3094" t="s">
        <v>25</v>
      </c>
      <c r="M3094">
        <v>2025</v>
      </c>
      <c r="N3094" t="s">
        <v>744</v>
      </c>
      <c r="O3094" t="s">
        <v>751</v>
      </c>
      <c r="P3094">
        <v>0</v>
      </c>
      <c r="Q3094">
        <v>0</v>
      </c>
      <c r="R3094">
        <v>0</v>
      </c>
      <c r="T3094" t="s">
        <v>1324</v>
      </c>
      <c r="U3094">
        <v>31</v>
      </c>
    </row>
    <row r="3095" spans="1:22" x14ac:dyDescent="0.3">
      <c r="A3095">
        <v>268</v>
      </c>
      <c r="B3095" t="s">
        <v>1325</v>
      </c>
      <c r="C3095" t="s">
        <v>913</v>
      </c>
      <c r="D3095" t="s">
        <v>54</v>
      </c>
      <c r="E3095" t="s">
        <v>24</v>
      </c>
      <c r="F3095" s="107">
        <v>45838</v>
      </c>
      <c r="H3095">
        <v>765</v>
      </c>
      <c r="K3095" t="s">
        <v>25</v>
      </c>
      <c r="L3095" t="s">
        <v>55</v>
      </c>
      <c r="M3095">
        <v>2025</v>
      </c>
      <c r="N3095" t="s">
        <v>742</v>
      </c>
      <c r="O3095" t="s">
        <v>846</v>
      </c>
      <c r="P3095">
        <v>0</v>
      </c>
      <c r="Q3095">
        <v>0</v>
      </c>
      <c r="R3095">
        <v>0</v>
      </c>
      <c r="T3095" t="s">
        <v>1326</v>
      </c>
      <c r="U3095">
        <v>30</v>
      </c>
      <c r="V3095" t="s">
        <v>116</v>
      </c>
    </row>
    <row r="3096" spans="1:22" x14ac:dyDescent="0.3">
      <c r="A3096">
        <v>268</v>
      </c>
      <c r="B3096" t="s">
        <v>1325</v>
      </c>
      <c r="C3096" t="s">
        <v>913</v>
      </c>
      <c r="D3096" t="s">
        <v>54</v>
      </c>
      <c r="E3096" t="s">
        <v>24</v>
      </c>
      <c r="F3096" s="107">
        <v>46022</v>
      </c>
      <c r="H3096">
        <v>877</v>
      </c>
      <c r="K3096" t="s">
        <v>25</v>
      </c>
      <c r="L3096" t="s">
        <v>55</v>
      </c>
      <c r="M3096">
        <v>2025</v>
      </c>
      <c r="N3096" t="s">
        <v>744</v>
      </c>
      <c r="O3096" t="s">
        <v>751</v>
      </c>
      <c r="P3096">
        <v>0</v>
      </c>
      <c r="Q3096">
        <v>0</v>
      </c>
      <c r="R3096">
        <v>0</v>
      </c>
      <c r="T3096" t="s">
        <v>1327</v>
      </c>
      <c r="U3096">
        <v>31</v>
      </c>
      <c r="V3096" t="s">
        <v>116</v>
      </c>
    </row>
    <row r="3097" spans="1:22" x14ac:dyDescent="0.3">
      <c r="A3097">
        <v>269</v>
      </c>
      <c r="B3097" t="s">
        <v>1328</v>
      </c>
      <c r="C3097" t="s">
        <v>913</v>
      </c>
      <c r="D3097" t="s">
        <v>54</v>
      </c>
      <c r="E3097" t="s">
        <v>24</v>
      </c>
      <c r="F3097" s="107">
        <v>45838</v>
      </c>
      <c r="H3097">
        <v>1.83</v>
      </c>
      <c r="K3097" t="s">
        <v>91</v>
      </c>
      <c r="L3097" t="s">
        <v>91</v>
      </c>
      <c r="M3097">
        <v>2025</v>
      </c>
      <c r="N3097" t="s">
        <v>742</v>
      </c>
      <c r="O3097" t="s">
        <v>846</v>
      </c>
      <c r="P3097">
        <v>0</v>
      </c>
      <c r="Q3097">
        <v>0</v>
      </c>
      <c r="R3097">
        <v>0</v>
      </c>
      <c r="T3097" t="s">
        <v>1329</v>
      </c>
      <c r="U3097">
        <v>30</v>
      </c>
      <c r="V3097" t="s">
        <v>116</v>
      </c>
    </row>
    <row r="3098" spans="1:22" x14ac:dyDescent="0.3">
      <c r="A3098">
        <v>269</v>
      </c>
      <c r="B3098" t="s">
        <v>1328</v>
      </c>
      <c r="C3098" t="s">
        <v>913</v>
      </c>
      <c r="D3098" t="s">
        <v>54</v>
      </c>
      <c r="E3098" t="s">
        <v>24</v>
      </c>
      <c r="F3098" s="107">
        <v>46022</v>
      </c>
      <c r="H3098">
        <v>1.65</v>
      </c>
      <c r="K3098" t="s">
        <v>91</v>
      </c>
      <c r="L3098" t="s">
        <v>91</v>
      </c>
      <c r="M3098">
        <v>2025</v>
      </c>
      <c r="N3098" t="s">
        <v>744</v>
      </c>
      <c r="O3098" t="s">
        <v>751</v>
      </c>
      <c r="P3098">
        <v>0</v>
      </c>
      <c r="Q3098">
        <v>0</v>
      </c>
      <c r="R3098">
        <v>0</v>
      </c>
      <c r="T3098" t="s">
        <v>1330</v>
      </c>
      <c r="U3098">
        <v>31</v>
      </c>
      <c r="V3098" t="s">
        <v>116</v>
      </c>
    </row>
    <row r="3099" spans="1:22" x14ac:dyDescent="0.3">
      <c r="A3099">
        <v>270</v>
      </c>
      <c r="B3099" t="s">
        <v>1331</v>
      </c>
      <c r="C3099" t="s">
        <v>913</v>
      </c>
      <c r="D3099" t="s">
        <v>54</v>
      </c>
      <c r="E3099" t="s">
        <v>24</v>
      </c>
      <c r="F3099" s="107">
        <v>45838</v>
      </c>
      <c r="H3099">
        <v>4.17</v>
      </c>
      <c r="K3099" t="s">
        <v>91</v>
      </c>
      <c r="L3099" t="s">
        <v>55</v>
      </c>
      <c r="M3099">
        <v>2025</v>
      </c>
      <c r="N3099" t="s">
        <v>742</v>
      </c>
      <c r="O3099" t="s">
        <v>846</v>
      </c>
      <c r="P3099">
        <v>0</v>
      </c>
      <c r="Q3099">
        <v>0</v>
      </c>
      <c r="R3099">
        <v>0</v>
      </c>
      <c r="T3099" t="s">
        <v>1332</v>
      </c>
      <c r="U3099">
        <v>30</v>
      </c>
      <c r="V3099" t="s">
        <v>116</v>
      </c>
    </row>
    <row r="3100" spans="1:22" x14ac:dyDescent="0.3">
      <c r="A3100">
        <v>270</v>
      </c>
      <c r="B3100" t="s">
        <v>1331</v>
      </c>
      <c r="C3100" t="s">
        <v>913</v>
      </c>
      <c r="D3100" t="s">
        <v>54</v>
      </c>
      <c r="E3100" t="s">
        <v>24</v>
      </c>
      <c r="F3100" s="107">
        <v>46022</v>
      </c>
      <c r="H3100">
        <v>4.3</v>
      </c>
      <c r="K3100" t="s">
        <v>91</v>
      </c>
      <c r="L3100" t="s">
        <v>55</v>
      </c>
      <c r="M3100">
        <v>2025</v>
      </c>
      <c r="N3100" t="s">
        <v>744</v>
      </c>
      <c r="O3100" t="s">
        <v>751</v>
      </c>
      <c r="P3100">
        <v>0</v>
      </c>
      <c r="Q3100">
        <v>0</v>
      </c>
      <c r="R3100">
        <v>0</v>
      </c>
      <c r="T3100" t="s">
        <v>1333</v>
      </c>
      <c r="U3100">
        <v>31</v>
      </c>
      <c r="V3100" t="s">
        <v>116</v>
      </c>
    </row>
    <row r="3101" spans="1:22" x14ac:dyDescent="0.3">
      <c r="A3101">
        <v>271</v>
      </c>
      <c r="B3101" t="s">
        <v>1334</v>
      </c>
      <c r="C3101" t="s">
        <v>913</v>
      </c>
      <c r="D3101" t="s">
        <v>54</v>
      </c>
      <c r="E3101" t="s">
        <v>24</v>
      </c>
      <c r="F3101" s="107">
        <v>45657</v>
      </c>
      <c r="H3101">
        <v>16.86</v>
      </c>
      <c r="K3101">
        <v>0</v>
      </c>
      <c r="L3101" t="s">
        <v>55</v>
      </c>
      <c r="M3101">
        <v>2024</v>
      </c>
      <c r="N3101" t="s">
        <v>744</v>
      </c>
      <c r="O3101" t="s">
        <v>762</v>
      </c>
      <c r="P3101">
        <v>0</v>
      </c>
      <c r="Q3101">
        <v>0</v>
      </c>
      <c r="R3101">
        <v>0</v>
      </c>
      <c r="T3101" t="s">
        <v>1335</v>
      </c>
      <c r="U3101">
        <v>31</v>
      </c>
      <c r="V3101" t="s">
        <v>116</v>
      </c>
    </row>
    <row r="3102" spans="1:22" x14ac:dyDescent="0.3">
      <c r="A3102">
        <v>271</v>
      </c>
      <c r="B3102" t="s">
        <v>1334</v>
      </c>
      <c r="C3102" t="s">
        <v>913</v>
      </c>
      <c r="D3102" t="s">
        <v>54</v>
      </c>
      <c r="E3102" t="s">
        <v>24</v>
      </c>
      <c r="F3102" s="107">
        <v>45838</v>
      </c>
      <c r="H3102">
        <v>23.85</v>
      </c>
      <c r="K3102">
        <v>0</v>
      </c>
      <c r="L3102" t="s">
        <v>55</v>
      </c>
      <c r="M3102">
        <v>2025</v>
      </c>
      <c r="N3102" t="s">
        <v>742</v>
      </c>
      <c r="O3102" t="s">
        <v>846</v>
      </c>
      <c r="P3102">
        <v>0</v>
      </c>
      <c r="Q3102">
        <v>0</v>
      </c>
      <c r="R3102">
        <v>0</v>
      </c>
      <c r="T3102" t="s">
        <v>1336</v>
      </c>
      <c r="U3102">
        <v>30</v>
      </c>
      <c r="V3102" t="s">
        <v>116</v>
      </c>
    </row>
    <row r="3103" spans="1:22" x14ac:dyDescent="0.3">
      <c r="A3103">
        <v>271</v>
      </c>
      <c r="B3103" t="s">
        <v>1334</v>
      </c>
      <c r="C3103" t="s">
        <v>913</v>
      </c>
      <c r="D3103" t="s">
        <v>54</v>
      </c>
      <c r="E3103" t="s">
        <v>24</v>
      </c>
      <c r="F3103" s="107">
        <v>46022</v>
      </c>
      <c r="H3103">
        <v>19.93</v>
      </c>
      <c r="K3103">
        <v>0</v>
      </c>
      <c r="L3103" t="s">
        <v>55</v>
      </c>
      <c r="M3103">
        <v>2025</v>
      </c>
      <c r="N3103" t="s">
        <v>744</v>
      </c>
      <c r="O3103" t="s">
        <v>751</v>
      </c>
      <c r="P3103">
        <v>0</v>
      </c>
      <c r="Q3103">
        <v>0</v>
      </c>
      <c r="R3103">
        <v>0</v>
      </c>
      <c r="T3103" t="s">
        <v>1337</v>
      </c>
      <c r="U3103">
        <v>31</v>
      </c>
      <c r="V3103" t="s">
        <v>116</v>
      </c>
    </row>
    <row r="3104" spans="1:22" x14ac:dyDescent="0.3">
      <c r="A3104">
        <v>272</v>
      </c>
      <c r="B3104" t="s">
        <v>220</v>
      </c>
      <c r="C3104" t="s">
        <v>72</v>
      </c>
      <c r="D3104" t="s">
        <v>73</v>
      </c>
      <c r="E3104" t="s">
        <v>62</v>
      </c>
      <c r="F3104" s="107">
        <v>44561</v>
      </c>
      <c r="G3104">
        <v>0</v>
      </c>
      <c r="H3104">
        <v>0</v>
      </c>
      <c r="K3104">
        <v>0</v>
      </c>
      <c r="L3104" t="s">
        <v>55</v>
      </c>
      <c r="M3104">
        <v>2021</v>
      </c>
      <c r="N3104" t="s">
        <v>744</v>
      </c>
      <c r="O3104" t="s">
        <v>747</v>
      </c>
      <c r="P3104">
        <v>0</v>
      </c>
      <c r="Q3104">
        <v>0</v>
      </c>
      <c r="R3104">
        <v>0</v>
      </c>
      <c r="T3104" t="s">
        <v>1338</v>
      </c>
      <c r="U3104">
        <v>31</v>
      </c>
    </row>
    <row r="3105" spans="1:22" x14ac:dyDescent="0.3">
      <c r="A3105">
        <v>272</v>
      </c>
      <c r="B3105" t="s">
        <v>220</v>
      </c>
      <c r="C3105" t="s">
        <v>72</v>
      </c>
      <c r="D3105" t="s">
        <v>73</v>
      </c>
      <c r="E3105" t="s">
        <v>62</v>
      </c>
      <c r="F3105" s="107">
        <v>44926</v>
      </c>
      <c r="G3105">
        <v>0</v>
      </c>
      <c r="H3105">
        <v>0</v>
      </c>
      <c r="K3105">
        <v>0</v>
      </c>
      <c r="L3105" t="s">
        <v>55</v>
      </c>
      <c r="M3105">
        <v>2022</v>
      </c>
      <c r="N3105" t="s">
        <v>744</v>
      </c>
      <c r="O3105" t="s">
        <v>749</v>
      </c>
      <c r="P3105">
        <v>0</v>
      </c>
      <c r="Q3105">
        <v>0</v>
      </c>
      <c r="R3105">
        <v>0</v>
      </c>
      <c r="T3105" t="s">
        <v>1339</v>
      </c>
      <c r="U3105">
        <v>31</v>
      </c>
    </row>
    <row r="3106" spans="1:22" x14ac:dyDescent="0.3">
      <c r="A3106">
        <v>272</v>
      </c>
      <c r="B3106" t="s">
        <v>220</v>
      </c>
      <c r="C3106" t="s">
        <v>72</v>
      </c>
      <c r="D3106" t="s">
        <v>73</v>
      </c>
      <c r="E3106" t="s">
        <v>62</v>
      </c>
      <c r="F3106" s="107">
        <v>46022</v>
      </c>
      <c r="G3106">
        <v>0</v>
      </c>
      <c r="H3106">
        <v>0</v>
      </c>
      <c r="K3106">
        <v>0</v>
      </c>
      <c r="L3106" t="s">
        <v>55</v>
      </c>
      <c r="M3106">
        <v>2025</v>
      </c>
      <c r="N3106" t="s">
        <v>744</v>
      </c>
      <c r="O3106" t="s">
        <v>751</v>
      </c>
      <c r="P3106">
        <v>0</v>
      </c>
      <c r="Q3106">
        <v>0</v>
      </c>
      <c r="R3106">
        <v>0</v>
      </c>
      <c r="T3106" t="s">
        <v>1340</v>
      </c>
      <c r="U3106">
        <v>31</v>
      </c>
    </row>
    <row r="3107" spans="1:22" x14ac:dyDescent="0.3">
      <c r="A3107">
        <v>273</v>
      </c>
      <c r="B3107" t="s">
        <v>221</v>
      </c>
      <c r="C3107" t="s">
        <v>1341</v>
      </c>
      <c r="D3107" t="s">
        <v>54</v>
      </c>
      <c r="E3107" t="s">
        <v>24</v>
      </c>
      <c r="F3107" s="107">
        <v>46022</v>
      </c>
      <c r="G3107">
        <v>100</v>
      </c>
      <c r="H3107">
        <v>100</v>
      </c>
      <c r="I3107" s="59">
        <v>1</v>
      </c>
      <c r="J3107" s="59">
        <v>1</v>
      </c>
      <c r="K3107" t="s">
        <v>55</v>
      </c>
      <c r="L3107" t="s">
        <v>55</v>
      </c>
      <c r="M3107">
        <v>2025</v>
      </c>
      <c r="N3107" t="s">
        <v>744</v>
      </c>
      <c r="O3107" t="s">
        <v>751</v>
      </c>
      <c r="P3107">
        <v>0</v>
      </c>
      <c r="Q3107">
        <v>0</v>
      </c>
      <c r="R3107">
        <v>0</v>
      </c>
      <c r="T3107" t="s">
        <v>1342</v>
      </c>
      <c r="U3107">
        <v>31</v>
      </c>
    </row>
    <row r="3108" spans="1:22" x14ac:dyDescent="0.3">
      <c r="A3108">
        <v>274</v>
      </c>
      <c r="B3108" t="s">
        <v>223</v>
      </c>
      <c r="C3108" t="s">
        <v>981</v>
      </c>
      <c r="D3108" t="s">
        <v>54</v>
      </c>
      <c r="E3108" t="s">
        <v>24</v>
      </c>
      <c r="F3108" s="107">
        <v>44620</v>
      </c>
      <c r="K3108" t="s">
        <v>55</v>
      </c>
      <c r="L3108" t="s">
        <v>128</v>
      </c>
      <c r="M3108">
        <v>2022</v>
      </c>
      <c r="N3108" t="s">
        <v>783</v>
      </c>
      <c r="O3108" t="s">
        <v>824</v>
      </c>
      <c r="P3108">
        <v>0</v>
      </c>
      <c r="Q3108">
        <v>0</v>
      </c>
      <c r="R3108">
        <v>0</v>
      </c>
      <c r="T3108" t="s">
        <v>1343</v>
      </c>
      <c r="U3108">
        <v>28</v>
      </c>
      <c r="V3108" t="s">
        <v>128</v>
      </c>
    </row>
    <row r="3109" spans="1:22" x14ac:dyDescent="0.3">
      <c r="A3109">
        <v>274</v>
      </c>
      <c r="B3109" t="s">
        <v>223</v>
      </c>
      <c r="C3109" t="s">
        <v>981</v>
      </c>
      <c r="D3109" t="s">
        <v>54</v>
      </c>
      <c r="E3109" t="s">
        <v>24</v>
      </c>
      <c r="F3109" s="107">
        <v>44651</v>
      </c>
      <c r="K3109" t="s">
        <v>55</v>
      </c>
      <c r="L3109" t="s">
        <v>128</v>
      </c>
      <c r="M3109">
        <v>2022</v>
      </c>
      <c r="N3109" t="s">
        <v>803</v>
      </c>
      <c r="O3109" t="s">
        <v>824</v>
      </c>
      <c r="P3109">
        <v>0</v>
      </c>
      <c r="Q3109">
        <v>0</v>
      </c>
      <c r="R3109">
        <v>0</v>
      </c>
      <c r="T3109" t="s">
        <v>1344</v>
      </c>
      <c r="U3109">
        <v>31</v>
      </c>
      <c r="V3109" t="s">
        <v>128</v>
      </c>
    </row>
    <row r="3110" spans="1:22" x14ac:dyDescent="0.3">
      <c r="A3110">
        <v>274</v>
      </c>
      <c r="B3110" t="s">
        <v>223</v>
      </c>
      <c r="C3110" t="s">
        <v>981</v>
      </c>
      <c r="D3110" t="s">
        <v>54</v>
      </c>
      <c r="E3110" t="s">
        <v>24</v>
      </c>
      <c r="F3110" s="107">
        <v>44895</v>
      </c>
      <c r="K3110" t="s">
        <v>55</v>
      </c>
      <c r="L3110" t="s">
        <v>128</v>
      </c>
      <c r="M3110">
        <v>2022</v>
      </c>
      <c r="N3110" t="s">
        <v>815</v>
      </c>
      <c r="O3110" t="s">
        <v>749</v>
      </c>
      <c r="P3110">
        <v>0</v>
      </c>
      <c r="Q3110">
        <v>0</v>
      </c>
      <c r="R3110">
        <v>0</v>
      </c>
      <c r="T3110" t="s">
        <v>1345</v>
      </c>
      <c r="U3110">
        <v>30</v>
      </c>
      <c r="V3110" t="s">
        <v>128</v>
      </c>
    </row>
    <row r="3111" spans="1:22" x14ac:dyDescent="0.3">
      <c r="A3111">
        <v>274</v>
      </c>
      <c r="B3111" t="s">
        <v>223</v>
      </c>
      <c r="C3111" t="s">
        <v>981</v>
      </c>
      <c r="D3111" t="s">
        <v>54</v>
      </c>
      <c r="E3111" t="s">
        <v>24</v>
      </c>
      <c r="F3111" s="107">
        <v>46022</v>
      </c>
      <c r="G3111">
        <v>400</v>
      </c>
      <c r="H3111">
        <v>424.01999664306641</v>
      </c>
      <c r="I3111" s="59">
        <v>1.060049991607666</v>
      </c>
      <c r="J3111" s="59">
        <v>1.060049991607666</v>
      </c>
      <c r="K3111" t="s">
        <v>55</v>
      </c>
      <c r="L3111" t="s">
        <v>55</v>
      </c>
      <c r="M3111">
        <v>2025</v>
      </c>
      <c r="N3111" t="s">
        <v>744</v>
      </c>
      <c r="O3111" t="s">
        <v>751</v>
      </c>
      <c r="P3111">
        <v>0</v>
      </c>
      <c r="Q3111">
        <v>0</v>
      </c>
      <c r="R3111">
        <v>0</v>
      </c>
      <c r="T3111" t="s">
        <v>1346</v>
      </c>
      <c r="U3111">
        <v>31</v>
      </c>
    </row>
    <row r="3112" spans="1:22" x14ac:dyDescent="0.3">
      <c r="A3112">
        <v>275</v>
      </c>
      <c r="B3112" t="s">
        <v>224</v>
      </c>
      <c r="C3112" t="s">
        <v>225</v>
      </c>
      <c r="D3112" t="s">
        <v>54</v>
      </c>
      <c r="E3112" t="s">
        <v>24</v>
      </c>
      <c r="F3112" s="107">
        <v>44561</v>
      </c>
      <c r="G3112">
        <v>80</v>
      </c>
      <c r="H3112">
        <v>0</v>
      </c>
      <c r="I3112" s="59">
        <v>0</v>
      </c>
      <c r="J3112" s="59">
        <v>0</v>
      </c>
      <c r="K3112" t="s">
        <v>25</v>
      </c>
      <c r="L3112" t="s">
        <v>25</v>
      </c>
      <c r="M3112">
        <v>2021</v>
      </c>
      <c r="N3112" t="s">
        <v>744</v>
      </c>
      <c r="O3112" t="s">
        <v>747</v>
      </c>
      <c r="P3112">
        <v>0</v>
      </c>
      <c r="Q3112">
        <v>0</v>
      </c>
      <c r="R3112">
        <v>0</v>
      </c>
      <c r="T3112" t="s">
        <v>1347</v>
      </c>
      <c r="U3112">
        <v>31</v>
      </c>
    </row>
    <row r="3113" spans="1:22" x14ac:dyDescent="0.3">
      <c r="A3113">
        <v>275</v>
      </c>
      <c r="B3113" t="s">
        <v>224</v>
      </c>
      <c r="C3113" t="s">
        <v>225</v>
      </c>
      <c r="D3113" t="s">
        <v>54</v>
      </c>
      <c r="E3113" t="s">
        <v>24</v>
      </c>
      <c r="F3113" s="107">
        <v>44620</v>
      </c>
      <c r="G3113">
        <v>80</v>
      </c>
      <c r="K3113" t="s">
        <v>25</v>
      </c>
      <c r="L3113" t="s">
        <v>128</v>
      </c>
      <c r="M3113">
        <v>2022</v>
      </c>
      <c r="N3113" t="s">
        <v>783</v>
      </c>
      <c r="O3113" t="s">
        <v>824</v>
      </c>
      <c r="P3113">
        <v>0</v>
      </c>
      <c r="Q3113">
        <v>0</v>
      </c>
      <c r="R3113">
        <v>0</v>
      </c>
      <c r="T3113" t="s">
        <v>1348</v>
      </c>
      <c r="U3113">
        <v>28</v>
      </c>
      <c r="V3113" t="s">
        <v>128</v>
      </c>
    </row>
    <row r="3114" spans="1:22" x14ac:dyDescent="0.3">
      <c r="A3114">
        <v>275</v>
      </c>
      <c r="B3114" t="s">
        <v>224</v>
      </c>
      <c r="C3114" t="s">
        <v>225</v>
      </c>
      <c r="D3114" t="s">
        <v>54</v>
      </c>
      <c r="E3114" t="s">
        <v>24</v>
      </c>
      <c r="F3114" s="107">
        <v>44651</v>
      </c>
      <c r="G3114">
        <v>80</v>
      </c>
      <c r="K3114" t="s">
        <v>25</v>
      </c>
      <c r="L3114" t="s">
        <v>128</v>
      </c>
      <c r="M3114">
        <v>2022</v>
      </c>
      <c r="N3114" t="s">
        <v>803</v>
      </c>
      <c r="O3114" t="s">
        <v>824</v>
      </c>
      <c r="P3114">
        <v>0</v>
      </c>
      <c r="Q3114">
        <v>0</v>
      </c>
      <c r="R3114">
        <v>0</v>
      </c>
      <c r="T3114" t="s">
        <v>1349</v>
      </c>
      <c r="U3114">
        <v>31</v>
      </c>
      <c r="V3114" t="s">
        <v>128</v>
      </c>
    </row>
    <row r="3115" spans="1:22" x14ac:dyDescent="0.3">
      <c r="A3115">
        <v>275</v>
      </c>
      <c r="B3115" t="s">
        <v>224</v>
      </c>
      <c r="C3115" t="s">
        <v>225</v>
      </c>
      <c r="D3115" t="s">
        <v>54</v>
      </c>
      <c r="E3115" t="s">
        <v>24</v>
      </c>
      <c r="F3115" s="107">
        <v>44742</v>
      </c>
      <c r="G3115">
        <v>80</v>
      </c>
      <c r="K3115" t="s">
        <v>25</v>
      </c>
      <c r="L3115" t="s">
        <v>128</v>
      </c>
      <c r="M3115">
        <v>2022</v>
      </c>
      <c r="N3115" t="s">
        <v>742</v>
      </c>
      <c r="O3115" t="s">
        <v>824</v>
      </c>
      <c r="P3115">
        <v>0</v>
      </c>
      <c r="Q3115">
        <v>0</v>
      </c>
      <c r="R3115">
        <v>0</v>
      </c>
      <c r="T3115" t="s">
        <v>1350</v>
      </c>
      <c r="U3115">
        <v>30</v>
      </c>
      <c r="V3115" t="s">
        <v>128</v>
      </c>
    </row>
    <row r="3116" spans="1:22" x14ac:dyDescent="0.3">
      <c r="A3116">
        <v>275</v>
      </c>
      <c r="B3116" t="s">
        <v>224</v>
      </c>
      <c r="C3116" t="s">
        <v>225</v>
      </c>
      <c r="D3116" t="s">
        <v>54</v>
      </c>
      <c r="E3116" t="s">
        <v>24</v>
      </c>
      <c r="F3116" s="107">
        <v>44834</v>
      </c>
      <c r="G3116">
        <v>80</v>
      </c>
      <c r="K3116" t="s">
        <v>25</v>
      </c>
      <c r="L3116" t="s">
        <v>128</v>
      </c>
      <c r="M3116">
        <v>2022</v>
      </c>
      <c r="N3116" t="s">
        <v>766</v>
      </c>
      <c r="O3116" t="s">
        <v>749</v>
      </c>
      <c r="P3116">
        <v>0</v>
      </c>
      <c r="Q3116">
        <v>0</v>
      </c>
      <c r="R3116">
        <v>0</v>
      </c>
      <c r="T3116" t="s">
        <v>1351</v>
      </c>
      <c r="U3116">
        <v>30</v>
      </c>
      <c r="V3116" t="s">
        <v>128</v>
      </c>
    </row>
    <row r="3117" spans="1:22" x14ac:dyDescent="0.3">
      <c r="A3117">
        <v>275</v>
      </c>
      <c r="B3117" t="s">
        <v>224</v>
      </c>
      <c r="C3117" t="s">
        <v>225</v>
      </c>
      <c r="D3117" t="s">
        <v>54</v>
      </c>
      <c r="E3117" t="s">
        <v>24</v>
      </c>
      <c r="F3117" s="107">
        <v>44895</v>
      </c>
      <c r="G3117">
        <v>80</v>
      </c>
      <c r="K3117" t="s">
        <v>25</v>
      </c>
      <c r="L3117" t="s">
        <v>128</v>
      </c>
      <c r="M3117">
        <v>2022</v>
      </c>
      <c r="N3117" t="s">
        <v>815</v>
      </c>
      <c r="O3117" t="s">
        <v>749</v>
      </c>
      <c r="P3117">
        <v>0</v>
      </c>
      <c r="Q3117">
        <v>0</v>
      </c>
      <c r="R3117">
        <v>0</v>
      </c>
      <c r="T3117" t="s">
        <v>1352</v>
      </c>
      <c r="U3117">
        <v>30</v>
      </c>
      <c r="V3117" t="s">
        <v>128</v>
      </c>
    </row>
    <row r="3118" spans="1:22" x14ac:dyDescent="0.3">
      <c r="A3118">
        <v>275</v>
      </c>
      <c r="B3118" t="s">
        <v>224</v>
      </c>
      <c r="C3118" t="s">
        <v>225</v>
      </c>
      <c r="D3118" t="s">
        <v>54</v>
      </c>
      <c r="E3118" t="s">
        <v>24</v>
      </c>
      <c r="F3118" s="107">
        <v>44926</v>
      </c>
      <c r="G3118">
        <v>80</v>
      </c>
      <c r="H3118">
        <v>0</v>
      </c>
      <c r="I3118" s="59">
        <v>0</v>
      </c>
      <c r="J3118" s="59">
        <v>0</v>
      </c>
      <c r="K3118" t="s">
        <v>25</v>
      </c>
      <c r="L3118" t="s">
        <v>25</v>
      </c>
      <c r="M3118">
        <v>2022</v>
      </c>
      <c r="N3118" t="s">
        <v>744</v>
      </c>
      <c r="O3118" t="s">
        <v>749</v>
      </c>
      <c r="P3118">
        <v>0</v>
      </c>
      <c r="Q3118">
        <v>0</v>
      </c>
      <c r="R3118">
        <v>0</v>
      </c>
      <c r="T3118" t="s">
        <v>1353</v>
      </c>
      <c r="U3118">
        <v>31</v>
      </c>
    </row>
    <row r="3119" spans="1:22" x14ac:dyDescent="0.3">
      <c r="A3119">
        <v>275</v>
      </c>
      <c r="B3119" t="s">
        <v>224</v>
      </c>
      <c r="C3119" t="s">
        <v>225</v>
      </c>
      <c r="D3119" t="s">
        <v>54</v>
      </c>
      <c r="E3119" t="s">
        <v>24</v>
      </c>
      <c r="F3119" s="107">
        <v>44957</v>
      </c>
      <c r="G3119">
        <v>80</v>
      </c>
      <c r="K3119" t="s">
        <v>25</v>
      </c>
      <c r="L3119" t="s">
        <v>128</v>
      </c>
      <c r="M3119">
        <v>2023</v>
      </c>
      <c r="N3119" t="s">
        <v>799</v>
      </c>
      <c r="O3119" t="s">
        <v>743</v>
      </c>
      <c r="P3119">
        <v>0</v>
      </c>
      <c r="Q3119">
        <v>0</v>
      </c>
      <c r="R3119">
        <v>0</v>
      </c>
      <c r="T3119" t="s">
        <v>1354</v>
      </c>
      <c r="U3119">
        <v>31</v>
      </c>
      <c r="V3119" t="s">
        <v>128</v>
      </c>
    </row>
    <row r="3120" spans="1:22" x14ac:dyDescent="0.3">
      <c r="A3120">
        <v>275</v>
      </c>
      <c r="B3120" t="s">
        <v>224</v>
      </c>
      <c r="C3120" t="s">
        <v>225</v>
      </c>
      <c r="D3120" t="s">
        <v>54</v>
      </c>
      <c r="E3120" t="s">
        <v>24</v>
      </c>
      <c r="F3120" s="107">
        <v>44985</v>
      </c>
      <c r="G3120">
        <v>80</v>
      </c>
      <c r="K3120" t="s">
        <v>25</v>
      </c>
      <c r="L3120" t="s">
        <v>128</v>
      </c>
      <c r="M3120">
        <v>2023</v>
      </c>
      <c r="N3120" t="s">
        <v>783</v>
      </c>
      <c r="O3120" t="s">
        <v>743</v>
      </c>
      <c r="P3120">
        <v>0</v>
      </c>
      <c r="Q3120">
        <v>0</v>
      </c>
      <c r="R3120">
        <v>0</v>
      </c>
      <c r="T3120" t="s">
        <v>1355</v>
      </c>
      <c r="U3120">
        <v>28</v>
      </c>
      <c r="V3120" t="s">
        <v>128</v>
      </c>
    </row>
    <row r="3121" spans="1:22" x14ac:dyDescent="0.3">
      <c r="A3121">
        <v>275</v>
      </c>
      <c r="B3121" t="s">
        <v>224</v>
      </c>
      <c r="C3121" t="s">
        <v>225</v>
      </c>
      <c r="D3121" t="s">
        <v>54</v>
      </c>
      <c r="E3121" t="s">
        <v>24</v>
      </c>
      <c r="F3121" s="107">
        <v>45016</v>
      </c>
      <c r="G3121">
        <v>80</v>
      </c>
      <c r="K3121" t="s">
        <v>25</v>
      </c>
      <c r="L3121" t="s">
        <v>128</v>
      </c>
      <c r="M3121">
        <v>2023</v>
      </c>
      <c r="N3121" t="s">
        <v>803</v>
      </c>
      <c r="O3121" t="s">
        <v>743</v>
      </c>
      <c r="P3121">
        <v>0</v>
      </c>
      <c r="Q3121">
        <v>0</v>
      </c>
      <c r="R3121">
        <v>0</v>
      </c>
      <c r="T3121" t="s">
        <v>1356</v>
      </c>
      <c r="U3121">
        <v>31</v>
      </c>
      <c r="V3121" t="s">
        <v>128</v>
      </c>
    </row>
    <row r="3122" spans="1:22" x14ac:dyDescent="0.3">
      <c r="A3122">
        <v>275</v>
      </c>
      <c r="B3122" t="s">
        <v>224</v>
      </c>
      <c r="C3122" t="s">
        <v>225</v>
      </c>
      <c r="D3122" t="s">
        <v>54</v>
      </c>
      <c r="E3122" t="s">
        <v>24</v>
      </c>
      <c r="F3122" s="107">
        <v>45046</v>
      </c>
      <c r="G3122">
        <v>80</v>
      </c>
      <c r="K3122" t="s">
        <v>25</v>
      </c>
      <c r="L3122" t="s">
        <v>128</v>
      </c>
      <c r="M3122">
        <v>2023</v>
      </c>
      <c r="N3122" t="s">
        <v>786</v>
      </c>
      <c r="O3122" t="s">
        <v>743</v>
      </c>
      <c r="P3122">
        <v>0</v>
      </c>
      <c r="Q3122">
        <v>0</v>
      </c>
      <c r="R3122">
        <v>0</v>
      </c>
      <c r="T3122" t="s">
        <v>1357</v>
      </c>
      <c r="U3122">
        <v>30</v>
      </c>
      <c r="V3122" t="s">
        <v>128</v>
      </c>
    </row>
    <row r="3123" spans="1:22" x14ac:dyDescent="0.3">
      <c r="A3123">
        <v>275</v>
      </c>
      <c r="B3123" t="s">
        <v>224</v>
      </c>
      <c r="C3123" t="s">
        <v>225</v>
      </c>
      <c r="D3123" t="s">
        <v>54</v>
      </c>
      <c r="E3123" t="s">
        <v>24</v>
      </c>
      <c r="F3123" s="107">
        <v>45077</v>
      </c>
      <c r="G3123">
        <v>80</v>
      </c>
      <c r="K3123" t="s">
        <v>25</v>
      </c>
      <c r="L3123" t="s">
        <v>128</v>
      </c>
      <c r="M3123">
        <v>2023</v>
      </c>
      <c r="N3123" t="s">
        <v>806</v>
      </c>
      <c r="O3123" t="s">
        <v>743</v>
      </c>
      <c r="P3123">
        <v>0</v>
      </c>
      <c r="Q3123">
        <v>0</v>
      </c>
      <c r="R3123">
        <v>0</v>
      </c>
      <c r="T3123" t="s">
        <v>1358</v>
      </c>
      <c r="U3123">
        <v>31</v>
      </c>
      <c r="V3123" t="s">
        <v>128</v>
      </c>
    </row>
    <row r="3124" spans="1:22" x14ac:dyDescent="0.3">
      <c r="A3124">
        <v>275</v>
      </c>
      <c r="B3124" t="s">
        <v>224</v>
      </c>
      <c r="C3124" t="s">
        <v>225</v>
      </c>
      <c r="D3124" t="s">
        <v>54</v>
      </c>
      <c r="E3124" t="s">
        <v>24</v>
      </c>
      <c r="F3124" s="107">
        <v>45107</v>
      </c>
      <c r="G3124">
        <v>80</v>
      </c>
      <c r="K3124" t="s">
        <v>25</v>
      </c>
      <c r="L3124" t="s">
        <v>128</v>
      </c>
      <c r="M3124">
        <v>2023</v>
      </c>
      <c r="N3124" t="s">
        <v>742</v>
      </c>
      <c r="O3124" t="s">
        <v>743</v>
      </c>
      <c r="P3124">
        <v>0</v>
      </c>
      <c r="Q3124">
        <v>0</v>
      </c>
      <c r="R3124">
        <v>0</v>
      </c>
      <c r="T3124" t="s">
        <v>1359</v>
      </c>
      <c r="U3124">
        <v>30</v>
      </c>
      <c r="V3124" t="s">
        <v>128</v>
      </c>
    </row>
    <row r="3125" spans="1:22" x14ac:dyDescent="0.3">
      <c r="A3125">
        <v>275</v>
      </c>
      <c r="B3125" t="s">
        <v>224</v>
      </c>
      <c r="C3125" t="s">
        <v>225</v>
      </c>
      <c r="D3125" t="s">
        <v>54</v>
      </c>
      <c r="E3125" t="s">
        <v>24</v>
      </c>
      <c r="F3125" s="107">
        <v>45138</v>
      </c>
      <c r="G3125">
        <v>80</v>
      </c>
      <c r="K3125" t="s">
        <v>25</v>
      </c>
      <c r="L3125" t="s">
        <v>128</v>
      </c>
      <c r="M3125">
        <v>2023</v>
      </c>
      <c r="N3125" t="s">
        <v>809</v>
      </c>
      <c r="O3125" t="s">
        <v>745</v>
      </c>
      <c r="P3125">
        <v>0</v>
      </c>
      <c r="Q3125">
        <v>0</v>
      </c>
      <c r="R3125">
        <v>0</v>
      </c>
      <c r="T3125" t="s">
        <v>1360</v>
      </c>
      <c r="U3125">
        <v>31</v>
      </c>
      <c r="V3125" t="s">
        <v>128</v>
      </c>
    </row>
    <row r="3126" spans="1:22" x14ac:dyDescent="0.3">
      <c r="A3126">
        <v>275</v>
      </c>
      <c r="B3126" t="s">
        <v>224</v>
      </c>
      <c r="C3126" t="s">
        <v>225</v>
      </c>
      <c r="D3126" t="s">
        <v>54</v>
      </c>
      <c r="E3126" t="s">
        <v>24</v>
      </c>
      <c r="F3126" s="107">
        <v>45169</v>
      </c>
      <c r="G3126">
        <v>80</v>
      </c>
      <c r="K3126" t="s">
        <v>25</v>
      </c>
      <c r="L3126" t="s">
        <v>128</v>
      </c>
      <c r="M3126">
        <v>2023</v>
      </c>
      <c r="N3126" t="s">
        <v>811</v>
      </c>
      <c r="O3126" t="s">
        <v>745</v>
      </c>
      <c r="P3126">
        <v>0</v>
      </c>
      <c r="Q3126">
        <v>0</v>
      </c>
      <c r="R3126">
        <v>0</v>
      </c>
      <c r="T3126" t="s">
        <v>1361</v>
      </c>
      <c r="U3126">
        <v>31</v>
      </c>
      <c r="V3126" t="s">
        <v>128</v>
      </c>
    </row>
    <row r="3127" spans="1:22" x14ac:dyDescent="0.3">
      <c r="A3127">
        <v>275</v>
      </c>
      <c r="B3127" t="s">
        <v>224</v>
      </c>
      <c r="C3127" t="s">
        <v>225</v>
      </c>
      <c r="D3127" t="s">
        <v>54</v>
      </c>
      <c r="E3127" t="s">
        <v>24</v>
      </c>
      <c r="F3127" s="107">
        <v>45199</v>
      </c>
      <c r="G3127">
        <v>80</v>
      </c>
      <c r="K3127" t="s">
        <v>25</v>
      </c>
      <c r="L3127" t="s">
        <v>128</v>
      </c>
      <c r="M3127">
        <v>2023</v>
      </c>
      <c r="N3127" t="s">
        <v>766</v>
      </c>
      <c r="O3127" t="s">
        <v>745</v>
      </c>
      <c r="P3127">
        <v>0</v>
      </c>
      <c r="Q3127">
        <v>0</v>
      </c>
      <c r="R3127">
        <v>0</v>
      </c>
      <c r="T3127" t="s">
        <v>1362</v>
      </c>
      <c r="U3127">
        <v>30</v>
      </c>
      <c r="V3127" t="s">
        <v>128</v>
      </c>
    </row>
    <row r="3128" spans="1:22" x14ac:dyDescent="0.3">
      <c r="A3128">
        <v>275</v>
      </c>
      <c r="B3128" t="s">
        <v>224</v>
      </c>
      <c r="C3128" t="s">
        <v>225</v>
      </c>
      <c r="D3128" t="s">
        <v>54</v>
      </c>
      <c r="E3128" t="s">
        <v>24</v>
      </c>
      <c r="F3128" s="107">
        <v>45230</v>
      </c>
      <c r="G3128">
        <v>80</v>
      </c>
      <c r="K3128" t="s">
        <v>25</v>
      </c>
      <c r="L3128" t="s">
        <v>128</v>
      </c>
      <c r="M3128">
        <v>2023</v>
      </c>
      <c r="N3128" t="s">
        <v>760</v>
      </c>
      <c r="O3128" t="s">
        <v>745</v>
      </c>
      <c r="P3128">
        <v>0</v>
      </c>
      <c r="Q3128">
        <v>0</v>
      </c>
      <c r="R3128">
        <v>0</v>
      </c>
      <c r="T3128" t="s">
        <v>1363</v>
      </c>
      <c r="U3128">
        <v>31</v>
      </c>
      <c r="V3128" t="s">
        <v>128</v>
      </c>
    </row>
    <row r="3129" spans="1:22" x14ac:dyDescent="0.3">
      <c r="A3129">
        <v>275</v>
      </c>
      <c r="B3129" t="s">
        <v>224</v>
      </c>
      <c r="C3129" t="s">
        <v>225</v>
      </c>
      <c r="D3129" t="s">
        <v>54</v>
      </c>
      <c r="E3129" t="s">
        <v>24</v>
      </c>
      <c r="F3129" s="107">
        <v>45260</v>
      </c>
      <c r="G3129">
        <v>80</v>
      </c>
      <c r="K3129" t="s">
        <v>25</v>
      </c>
      <c r="L3129" t="s">
        <v>128</v>
      </c>
      <c r="M3129">
        <v>2023</v>
      </c>
      <c r="N3129" t="s">
        <v>815</v>
      </c>
      <c r="O3129" t="s">
        <v>745</v>
      </c>
      <c r="P3129">
        <v>0</v>
      </c>
      <c r="Q3129">
        <v>0</v>
      </c>
      <c r="R3129">
        <v>0</v>
      </c>
      <c r="T3129" t="s">
        <v>1364</v>
      </c>
      <c r="U3129">
        <v>30</v>
      </c>
      <c r="V3129" t="s">
        <v>128</v>
      </c>
    </row>
    <row r="3130" spans="1:22" x14ac:dyDescent="0.3">
      <c r="A3130">
        <v>275</v>
      </c>
      <c r="B3130" t="s">
        <v>224</v>
      </c>
      <c r="C3130" t="s">
        <v>225</v>
      </c>
      <c r="D3130" t="s">
        <v>54</v>
      </c>
      <c r="E3130" t="s">
        <v>24</v>
      </c>
      <c r="F3130" s="107">
        <v>45291</v>
      </c>
      <c r="G3130">
        <v>80</v>
      </c>
      <c r="H3130">
        <v>0</v>
      </c>
      <c r="I3130" s="59">
        <v>0</v>
      </c>
      <c r="J3130" s="59">
        <v>0</v>
      </c>
      <c r="K3130" t="s">
        <v>25</v>
      </c>
      <c r="L3130" t="s">
        <v>25</v>
      </c>
      <c r="M3130">
        <v>2023</v>
      </c>
      <c r="N3130" t="s">
        <v>744</v>
      </c>
      <c r="O3130" t="s">
        <v>745</v>
      </c>
      <c r="P3130">
        <v>0</v>
      </c>
      <c r="Q3130">
        <v>0</v>
      </c>
      <c r="R3130">
        <v>0</v>
      </c>
      <c r="T3130" t="s">
        <v>1365</v>
      </c>
      <c r="U3130">
        <v>31</v>
      </c>
    </row>
    <row r="3131" spans="1:22" x14ac:dyDescent="0.3">
      <c r="A3131">
        <v>275</v>
      </c>
      <c r="B3131" t="s">
        <v>224</v>
      </c>
      <c r="C3131" t="s">
        <v>225</v>
      </c>
      <c r="D3131" t="s">
        <v>54</v>
      </c>
      <c r="E3131" t="s">
        <v>24</v>
      </c>
      <c r="F3131" s="107">
        <v>46022</v>
      </c>
      <c r="G3131">
        <v>80</v>
      </c>
      <c r="H3131">
        <v>91.67</v>
      </c>
      <c r="I3131" s="59">
        <v>1.145875</v>
      </c>
      <c r="J3131" s="59">
        <v>1.145875</v>
      </c>
      <c r="K3131" t="s">
        <v>25</v>
      </c>
      <c r="L3131" t="s">
        <v>25</v>
      </c>
      <c r="M3131">
        <v>2025</v>
      </c>
      <c r="N3131" t="s">
        <v>744</v>
      </c>
      <c r="O3131" t="s">
        <v>751</v>
      </c>
      <c r="P3131">
        <v>0</v>
      </c>
      <c r="Q3131">
        <v>0</v>
      </c>
      <c r="R3131">
        <v>0</v>
      </c>
      <c r="T3131" t="s">
        <v>1366</v>
      </c>
      <c r="U3131">
        <v>31</v>
      </c>
    </row>
    <row r="3132" spans="1:22" x14ac:dyDescent="0.3">
      <c r="A3132">
        <v>276</v>
      </c>
      <c r="B3132" t="s">
        <v>226</v>
      </c>
      <c r="C3132" t="s">
        <v>1367</v>
      </c>
      <c r="D3132" t="s">
        <v>54</v>
      </c>
      <c r="E3132" t="s">
        <v>62</v>
      </c>
      <c r="F3132" s="107">
        <v>46022</v>
      </c>
      <c r="G3132">
        <v>81</v>
      </c>
      <c r="H3132">
        <v>82.81</v>
      </c>
      <c r="I3132" s="59">
        <v>0.97814273638449456</v>
      </c>
      <c r="J3132" s="59">
        <v>0.97814273638449456</v>
      </c>
      <c r="K3132" t="s">
        <v>55</v>
      </c>
      <c r="L3132" t="s">
        <v>91</v>
      </c>
      <c r="M3132">
        <v>2025</v>
      </c>
      <c r="N3132" t="s">
        <v>744</v>
      </c>
      <c r="O3132" t="s">
        <v>751</v>
      </c>
      <c r="P3132">
        <v>0</v>
      </c>
      <c r="Q3132">
        <v>0</v>
      </c>
      <c r="R3132">
        <v>0</v>
      </c>
      <c r="T3132" t="s">
        <v>1368</v>
      </c>
      <c r="U3132">
        <v>31</v>
      </c>
    </row>
    <row r="3133" spans="1:22" x14ac:dyDescent="0.3">
      <c r="A3133">
        <v>277</v>
      </c>
      <c r="B3133" t="s">
        <v>1369</v>
      </c>
      <c r="C3133" t="s">
        <v>1367</v>
      </c>
      <c r="D3133" t="s">
        <v>54</v>
      </c>
      <c r="E3133" t="s">
        <v>62</v>
      </c>
      <c r="F3133" s="107">
        <v>46022</v>
      </c>
      <c r="G3133">
        <v>71</v>
      </c>
      <c r="H3133">
        <v>68.400000000000006</v>
      </c>
      <c r="I3133" s="59">
        <v>1.0380116959064329</v>
      </c>
      <c r="J3133" s="59">
        <v>1.0380116959064329</v>
      </c>
      <c r="K3133" t="s">
        <v>55</v>
      </c>
      <c r="L3133" t="s">
        <v>91</v>
      </c>
      <c r="M3133">
        <v>2025</v>
      </c>
      <c r="N3133" t="s">
        <v>744</v>
      </c>
      <c r="O3133" t="s">
        <v>751</v>
      </c>
      <c r="P3133">
        <v>0</v>
      </c>
      <c r="Q3133">
        <v>0</v>
      </c>
      <c r="R3133">
        <v>0</v>
      </c>
      <c r="T3133" t="s">
        <v>1370</v>
      </c>
      <c r="U3133">
        <v>31</v>
      </c>
    </row>
    <row r="3134" spans="1:22" x14ac:dyDescent="0.3">
      <c r="A3134">
        <v>278</v>
      </c>
      <c r="B3134" t="s">
        <v>1371</v>
      </c>
      <c r="C3134" t="s">
        <v>1367</v>
      </c>
      <c r="D3134" t="s">
        <v>54</v>
      </c>
      <c r="E3134" t="s">
        <v>24</v>
      </c>
      <c r="F3134" s="107">
        <v>44377</v>
      </c>
      <c r="H3134">
        <v>0</v>
      </c>
      <c r="K3134" t="s">
        <v>116</v>
      </c>
      <c r="L3134" t="s">
        <v>116</v>
      </c>
      <c r="M3134">
        <v>2021</v>
      </c>
      <c r="N3134" t="s">
        <v>742</v>
      </c>
      <c r="O3134" t="s">
        <v>800</v>
      </c>
      <c r="P3134">
        <v>0</v>
      </c>
      <c r="Q3134">
        <v>0</v>
      </c>
      <c r="R3134">
        <v>0</v>
      </c>
      <c r="T3134" t="s">
        <v>1372</v>
      </c>
      <c r="U3134">
        <v>30</v>
      </c>
      <c r="V3134" t="s">
        <v>116</v>
      </c>
    </row>
    <row r="3135" spans="1:22" x14ac:dyDescent="0.3">
      <c r="A3135">
        <v>278</v>
      </c>
      <c r="B3135" t="s">
        <v>1371</v>
      </c>
      <c r="C3135" t="s">
        <v>1367</v>
      </c>
      <c r="D3135" t="s">
        <v>54</v>
      </c>
      <c r="E3135" t="s">
        <v>24</v>
      </c>
      <c r="F3135" s="107">
        <v>44561</v>
      </c>
      <c r="H3135">
        <v>0</v>
      </c>
      <c r="K3135" t="s">
        <v>116</v>
      </c>
      <c r="L3135" t="s">
        <v>116</v>
      </c>
      <c r="M3135">
        <v>2021</v>
      </c>
      <c r="N3135" t="s">
        <v>744</v>
      </c>
      <c r="O3135" t="s">
        <v>747</v>
      </c>
      <c r="P3135">
        <v>0</v>
      </c>
      <c r="Q3135">
        <v>0</v>
      </c>
      <c r="R3135">
        <v>0</v>
      </c>
      <c r="T3135" t="s">
        <v>1373</v>
      </c>
      <c r="U3135">
        <v>31</v>
      </c>
      <c r="V3135" t="s">
        <v>116</v>
      </c>
    </row>
    <row r="3136" spans="1:22" x14ac:dyDescent="0.3">
      <c r="A3136">
        <v>278</v>
      </c>
      <c r="B3136" t="s">
        <v>1371</v>
      </c>
      <c r="C3136" t="s">
        <v>1367</v>
      </c>
      <c r="D3136" t="s">
        <v>54</v>
      </c>
      <c r="E3136" t="s">
        <v>24</v>
      </c>
      <c r="F3136" s="107">
        <v>44620</v>
      </c>
      <c r="K3136" t="s">
        <v>116</v>
      </c>
      <c r="L3136" t="s">
        <v>128</v>
      </c>
      <c r="M3136">
        <v>2022</v>
      </c>
      <c r="N3136" t="s">
        <v>783</v>
      </c>
      <c r="O3136" t="s">
        <v>824</v>
      </c>
      <c r="P3136">
        <v>0</v>
      </c>
      <c r="Q3136">
        <v>0</v>
      </c>
      <c r="R3136">
        <v>0</v>
      </c>
      <c r="T3136" t="s">
        <v>1374</v>
      </c>
      <c r="U3136">
        <v>28</v>
      </c>
      <c r="V3136" t="s">
        <v>116</v>
      </c>
    </row>
    <row r="3137" spans="1:22" x14ac:dyDescent="0.3">
      <c r="A3137">
        <v>278</v>
      </c>
      <c r="B3137" t="s">
        <v>1371</v>
      </c>
      <c r="C3137" t="s">
        <v>1367</v>
      </c>
      <c r="D3137" t="s">
        <v>54</v>
      </c>
      <c r="E3137" t="s">
        <v>24</v>
      </c>
      <c r="F3137" s="107">
        <v>44651</v>
      </c>
      <c r="K3137" t="s">
        <v>116</v>
      </c>
      <c r="L3137" t="s">
        <v>128</v>
      </c>
      <c r="M3137">
        <v>2022</v>
      </c>
      <c r="N3137" t="s">
        <v>803</v>
      </c>
      <c r="O3137" t="s">
        <v>824</v>
      </c>
      <c r="P3137">
        <v>0</v>
      </c>
      <c r="Q3137">
        <v>0</v>
      </c>
      <c r="R3137">
        <v>0</v>
      </c>
      <c r="T3137" t="s">
        <v>1375</v>
      </c>
      <c r="U3137">
        <v>31</v>
      </c>
      <c r="V3137" t="s">
        <v>116</v>
      </c>
    </row>
    <row r="3138" spans="1:22" x14ac:dyDescent="0.3">
      <c r="A3138">
        <v>278</v>
      </c>
      <c r="B3138" t="s">
        <v>1371</v>
      </c>
      <c r="C3138" t="s">
        <v>1367</v>
      </c>
      <c r="D3138" t="s">
        <v>54</v>
      </c>
      <c r="E3138" t="s">
        <v>24</v>
      </c>
      <c r="F3138" s="107">
        <v>44742</v>
      </c>
      <c r="H3138">
        <v>0</v>
      </c>
      <c r="K3138" t="s">
        <v>116</v>
      </c>
      <c r="L3138" t="s">
        <v>116</v>
      </c>
      <c r="M3138">
        <v>2022</v>
      </c>
      <c r="N3138" t="s">
        <v>742</v>
      </c>
      <c r="O3138" t="s">
        <v>824</v>
      </c>
      <c r="P3138">
        <v>0</v>
      </c>
      <c r="Q3138">
        <v>0</v>
      </c>
      <c r="R3138">
        <v>0</v>
      </c>
      <c r="T3138" t="s">
        <v>1376</v>
      </c>
      <c r="U3138">
        <v>30</v>
      </c>
      <c r="V3138" t="s">
        <v>116</v>
      </c>
    </row>
    <row r="3139" spans="1:22" x14ac:dyDescent="0.3">
      <c r="A3139">
        <v>278</v>
      </c>
      <c r="B3139" t="s">
        <v>1371</v>
      </c>
      <c r="C3139" t="s">
        <v>1367</v>
      </c>
      <c r="D3139" t="s">
        <v>54</v>
      </c>
      <c r="E3139" t="s">
        <v>24</v>
      </c>
      <c r="F3139" s="107">
        <v>44834</v>
      </c>
      <c r="K3139" t="s">
        <v>116</v>
      </c>
      <c r="L3139" t="s">
        <v>128</v>
      </c>
      <c r="M3139">
        <v>2022</v>
      </c>
      <c r="N3139" t="s">
        <v>766</v>
      </c>
      <c r="O3139" t="s">
        <v>749</v>
      </c>
      <c r="P3139">
        <v>0</v>
      </c>
      <c r="Q3139">
        <v>0</v>
      </c>
      <c r="R3139">
        <v>0</v>
      </c>
      <c r="T3139" t="s">
        <v>1377</v>
      </c>
      <c r="U3139">
        <v>30</v>
      </c>
      <c r="V3139" t="s">
        <v>116</v>
      </c>
    </row>
    <row r="3140" spans="1:22" x14ac:dyDescent="0.3">
      <c r="A3140">
        <v>278</v>
      </c>
      <c r="B3140" t="s">
        <v>1371</v>
      </c>
      <c r="C3140" t="s">
        <v>1367</v>
      </c>
      <c r="D3140" t="s">
        <v>54</v>
      </c>
      <c r="E3140" t="s">
        <v>24</v>
      </c>
      <c r="F3140" s="107">
        <v>44895</v>
      </c>
      <c r="K3140" t="s">
        <v>116</v>
      </c>
      <c r="L3140" t="s">
        <v>128</v>
      </c>
      <c r="M3140">
        <v>2022</v>
      </c>
      <c r="N3140" t="s">
        <v>815</v>
      </c>
      <c r="O3140" t="s">
        <v>749</v>
      </c>
      <c r="P3140">
        <v>0</v>
      </c>
      <c r="Q3140">
        <v>0</v>
      </c>
      <c r="R3140">
        <v>0</v>
      </c>
      <c r="T3140" t="s">
        <v>1378</v>
      </c>
      <c r="U3140">
        <v>30</v>
      </c>
      <c r="V3140" t="s">
        <v>116</v>
      </c>
    </row>
    <row r="3141" spans="1:22" x14ac:dyDescent="0.3">
      <c r="A3141">
        <v>278</v>
      </c>
      <c r="B3141" t="s">
        <v>1371</v>
      </c>
      <c r="C3141" t="s">
        <v>1367</v>
      </c>
      <c r="D3141" t="s">
        <v>54</v>
      </c>
      <c r="E3141" t="s">
        <v>24</v>
      </c>
      <c r="F3141" s="107">
        <v>44926</v>
      </c>
      <c r="H3141">
        <v>0</v>
      </c>
      <c r="K3141" t="s">
        <v>116</v>
      </c>
      <c r="L3141" t="s">
        <v>116</v>
      </c>
      <c r="M3141">
        <v>2022</v>
      </c>
      <c r="N3141" t="s">
        <v>744</v>
      </c>
      <c r="O3141" t="s">
        <v>749</v>
      </c>
      <c r="P3141">
        <v>0</v>
      </c>
      <c r="Q3141">
        <v>0</v>
      </c>
      <c r="R3141">
        <v>0</v>
      </c>
      <c r="T3141" t="s">
        <v>1379</v>
      </c>
      <c r="U3141">
        <v>31</v>
      </c>
      <c r="V3141" t="s">
        <v>116</v>
      </c>
    </row>
    <row r="3142" spans="1:22" x14ac:dyDescent="0.3">
      <c r="A3142">
        <v>278</v>
      </c>
      <c r="B3142" t="s">
        <v>1371</v>
      </c>
      <c r="C3142" t="s">
        <v>1367</v>
      </c>
      <c r="D3142" t="s">
        <v>54</v>
      </c>
      <c r="E3142" t="s">
        <v>24</v>
      </c>
      <c r="F3142" s="107">
        <v>45838</v>
      </c>
      <c r="H3142">
        <v>1099</v>
      </c>
      <c r="K3142" t="s">
        <v>116</v>
      </c>
      <c r="L3142" t="s">
        <v>116</v>
      </c>
      <c r="M3142">
        <v>2025</v>
      </c>
      <c r="N3142" t="s">
        <v>742</v>
      </c>
      <c r="O3142" t="s">
        <v>846</v>
      </c>
      <c r="P3142">
        <v>0</v>
      </c>
      <c r="Q3142">
        <v>0</v>
      </c>
      <c r="R3142">
        <v>0</v>
      </c>
      <c r="T3142" t="s">
        <v>1380</v>
      </c>
      <c r="U3142">
        <v>30</v>
      </c>
      <c r="V3142" t="s">
        <v>116</v>
      </c>
    </row>
    <row r="3143" spans="1:22" x14ac:dyDescent="0.3">
      <c r="A3143">
        <v>278</v>
      </c>
      <c r="B3143" t="s">
        <v>1371</v>
      </c>
      <c r="C3143" t="s">
        <v>1367</v>
      </c>
      <c r="D3143" t="s">
        <v>54</v>
      </c>
      <c r="E3143" t="s">
        <v>24</v>
      </c>
      <c r="F3143" s="107">
        <v>46022</v>
      </c>
      <c r="H3143">
        <v>1071</v>
      </c>
      <c r="K3143" t="s">
        <v>116</v>
      </c>
      <c r="L3143" t="s">
        <v>116</v>
      </c>
      <c r="M3143">
        <v>2025</v>
      </c>
      <c r="N3143" t="s">
        <v>744</v>
      </c>
      <c r="O3143" t="s">
        <v>751</v>
      </c>
      <c r="P3143">
        <v>0</v>
      </c>
      <c r="Q3143">
        <v>0</v>
      </c>
      <c r="R3143">
        <v>0</v>
      </c>
      <c r="T3143" t="s">
        <v>1381</v>
      </c>
      <c r="U3143">
        <v>31</v>
      </c>
      <c r="V3143" t="s">
        <v>116</v>
      </c>
    </row>
    <row r="3144" spans="1:22" x14ac:dyDescent="0.3">
      <c r="A3144">
        <v>282</v>
      </c>
      <c r="B3144" t="s">
        <v>233</v>
      </c>
      <c r="C3144" t="s">
        <v>1367</v>
      </c>
      <c r="D3144" t="s">
        <v>54</v>
      </c>
      <c r="E3144" t="s">
        <v>24</v>
      </c>
      <c r="F3144" s="107">
        <v>46022</v>
      </c>
      <c r="G3144">
        <v>97</v>
      </c>
      <c r="H3144">
        <v>97.56</v>
      </c>
      <c r="I3144" s="59">
        <v>1.005773195876289</v>
      </c>
      <c r="J3144" s="59">
        <v>1.005773195876289</v>
      </c>
      <c r="K3144" t="s">
        <v>25</v>
      </c>
      <c r="L3144" t="s">
        <v>25</v>
      </c>
      <c r="M3144">
        <v>2025</v>
      </c>
      <c r="N3144" t="s">
        <v>744</v>
      </c>
      <c r="O3144" t="s">
        <v>751</v>
      </c>
      <c r="P3144">
        <v>0</v>
      </c>
      <c r="Q3144">
        <v>0</v>
      </c>
      <c r="R3144">
        <v>0</v>
      </c>
      <c r="T3144" t="s">
        <v>1382</v>
      </c>
      <c r="U3144">
        <v>31</v>
      </c>
    </row>
    <row r="3145" spans="1:22" x14ac:dyDescent="0.3">
      <c r="A3145">
        <v>283</v>
      </c>
      <c r="B3145" t="s">
        <v>234</v>
      </c>
      <c r="C3145" t="s">
        <v>1367</v>
      </c>
      <c r="D3145" t="s">
        <v>54</v>
      </c>
      <c r="E3145" t="s">
        <v>24</v>
      </c>
      <c r="F3145" s="107">
        <v>46022</v>
      </c>
      <c r="G3145">
        <v>4.5999999999999996</v>
      </c>
      <c r="H3145">
        <v>4.67</v>
      </c>
      <c r="I3145" s="59">
        <v>1.0152173913043481</v>
      </c>
      <c r="J3145" s="59">
        <v>1.0152173913043481</v>
      </c>
      <c r="K3145" t="s">
        <v>91</v>
      </c>
      <c r="L3145" t="s">
        <v>91</v>
      </c>
      <c r="M3145">
        <v>2025</v>
      </c>
      <c r="N3145" t="s">
        <v>744</v>
      </c>
      <c r="O3145" t="s">
        <v>751</v>
      </c>
      <c r="P3145">
        <v>0</v>
      </c>
      <c r="Q3145">
        <v>0</v>
      </c>
      <c r="R3145">
        <v>0</v>
      </c>
      <c r="T3145" t="s">
        <v>1383</v>
      </c>
      <c r="U3145">
        <v>31</v>
      </c>
    </row>
    <row r="3146" spans="1:22" x14ac:dyDescent="0.3">
      <c r="A3146">
        <v>285</v>
      </c>
      <c r="B3146" t="s">
        <v>236</v>
      </c>
      <c r="C3146" t="s">
        <v>1367</v>
      </c>
      <c r="D3146" t="s">
        <v>54</v>
      </c>
      <c r="E3146" t="s">
        <v>24</v>
      </c>
      <c r="F3146" s="107">
        <v>46022</v>
      </c>
      <c r="G3146">
        <v>100</v>
      </c>
      <c r="H3146">
        <v>100</v>
      </c>
      <c r="I3146" s="59">
        <v>1</v>
      </c>
      <c r="J3146" s="59">
        <v>1</v>
      </c>
      <c r="K3146" t="s">
        <v>25</v>
      </c>
      <c r="L3146" t="s">
        <v>25</v>
      </c>
      <c r="M3146">
        <v>2025</v>
      </c>
      <c r="N3146" t="s">
        <v>744</v>
      </c>
      <c r="O3146" t="s">
        <v>751</v>
      </c>
      <c r="P3146">
        <v>0</v>
      </c>
      <c r="Q3146">
        <v>0</v>
      </c>
      <c r="R3146">
        <v>0</v>
      </c>
      <c r="T3146" t="s">
        <v>1384</v>
      </c>
      <c r="U3146">
        <v>31</v>
      </c>
    </row>
    <row r="3147" spans="1:22" x14ac:dyDescent="0.3">
      <c r="A3147">
        <v>286</v>
      </c>
      <c r="B3147" t="s">
        <v>1385</v>
      </c>
      <c r="C3147" t="s">
        <v>1367</v>
      </c>
      <c r="D3147" t="s">
        <v>54</v>
      </c>
      <c r="E3147" t="s">
        <v>24</v>
      </c>
      <c r="F3147" s="107">
        <v>44377</v>
      </c>
      <c r="H3147">
        <v>0</v>
      </c>
      <c r="K3147" t="s">
        <v>116</v>
      </c>
      <c r="L3147" t="s">
        <v>116</v>
      </c>
      <c r="M3147">
        <v>2021</v>
      </c>
      <c r="N3147" t="s">
        <v>742</v>
      </c>
      <c r="O3147" t="s">
        <v>800</v>
      </c>
      <c r="P3147">
        <v>0</v>
      </c>
      <c r="Q3147">
        <v>0</v>
      </c>
      <c r="R3147">
        <v>0</v>
      </c>
      <c r="T3147" t="s">
        <v>1386</v>
      </c>
      <c r="U3147">
        <v>30</v>
      </c>
      <c r="V3147" t="s">
        <v>116</v>
      </c>
    </row>
    <row r="3148" spans="1:22" x14ac:dyDescent="0.3">
      <c r="A3148">
        <v>286</v>
      </c>
      <c r="B3148" t="s">
        <v>1385</v>
      </c>
      <c r="C3148" t="s">
        <v>1367</v>
      </c>
      <c r="D3148" t="s">
        <v>54</v>
      </c>
      <c r="E3148" t="s">
        <v>24</v>
      </c>
      <c r="F3148" s="107">
        <v>44561</v>
      </c>
      <c r="H3148">
        <v>0</v>
      </c>
      <c r="K3148" t="s">
        <v>116</v>
      </c>
      <c r="L3148" t="s">
        <v>116</v>
      </c>
      <c r="M3148">
        <v>2021</v>
      </c>
      <c r="N3148" t="s">
        <v>744</v>
      </c>
      <c r="O3148" t="s">
        <v>747</v>
      </c>
      <c r="P3148">
        <v>0</v>
      </c>
      <c r="Q3148">
        <v>0</v>
      </c>
      <c r="R3148">
        <v>0</v>
      </c>
      <c r="T3148" t="s">
        <v>1387</v>
      </c>
      <c r="U3148">
        <v>31</v>
      </c>
      <c r="V3148" t="s">
        <v>116</v>
      </c>
    </row>
    <row r="3149" spans="1:22" x14ac:dyDescent="0.3">
      <c r="A3149">
        <v>286</v>
      </c>
      <c r="B3149" t="s">
        <v>1385</v>
      </c>
      <c r="C3149" t="s">
        <v>1367</v>
      </c>
      <c r="D3149" t="s">
        <v>54</v>
      </c>
      <c r="E3149" t="s">
        <v>24</v>
      </c>
      <c r="F3149" s="107">
        <v>44620</v>
      </c>
      <c r="K3149" t="s">
        <v>116</v>
      </c>
      <c r="L3149" t="s">
        <v>128</v>
      </c>
      <c r="M3149">
        <v>2022</v>
      </c>
      <c r="N3149" t="s">
        <v>783</v>
      </c>
      <c r="O3149" t="s">
        <v>824</v>
      </c>
      <c r="P3149">
        <v>0</v>
      </c>
      <c r="Q3149">
        <v>0</v>
      </c>
      <c r="R3149">
        <v>0</v>
      </c>
      <c r="T3149" t="s">
        <v>1388</v>
      </c>
      <c r="U3149">
        <v>28</v>
      </c>
      <c r="V3149" t="s">
        <v>116</v>
      </c>
    </row>
    <row r="3150" spans="1:22" x14ac:dyDescent="0.3">
      <c r="A3150">
        <v>286</v>
      </c>
      <c r="B3150" t="s">
        <v>1385</v>
      </c>
      <c r="C3150" t="s">
        <v>1367</v>
      </c>
      <c r="D3150" t="s">
        <v>54</v>
      </c>
      <c r="E3150" t="s">
        <v>24</v>
      </c>
      <c r="F3150" s="107">
        <v>44651</v>
      </c>
      <c r="K3150" t="s">
        <v>116</v>
      </c>
      <c r="L3150" t="s">
        <v>128</v>
      </c>
      <c r="M3150">
        <v>2022</v>
      </c>
      <c r="N3150" t="s">
        <v>803</v>
      </c>
      <c r="O3150" t="s">
        <v>824</v>
      </c>
      <c r="P3150">
        <v>0</v>
      </c>
      <c r="Q3150">
        <v>0</v>
      </c>
      <c r="R3150">
        <v>0</v>
      </c>
      <c r="T3150" t="s">
        <v>1389</v>
      </c>
      <c r="U3150">
        <v>31</v>
      </c>
      <c r="V3150" t="s">
        <v>116</v>
      </c>
    </row>
    <row r="3151" spans="1:22" x14ac:dyDescent="0.3">
      <c r="A3151">
        <v>286</v>
      </c>
      <c r="B3151" t="s">
        <v>1385</v>
      </c>
      <c r="C3151" t="s">
        <v>1367</v>
      </c>
      <c r="D3151" t="s">
        <v>54</v>
      </c>
      <c r="E3151" t="s">
        <v>24</v>
      </c>
      <c r="F3151" s="107">
        <v>44742</v>
      </c>
      <c r="H3151">
        <v>0</v>
      </c>
      <c r="K3151" t="s">
        <v>116</v>
      </c>
      <c r="L3151" t="s">
        <v>116</v>
      </c>
      <c r="M3151">
        <v>2022</v>
      </c>
      <c r="N3151" t="s">
        <v>742</v>
      </c>
      <c r="O3151" t="s">
        <v>824</v>
      </c>
      <c r="P3151">
        <v>0</v>
      </c>
      <c r="Q3151">
        <v>0</v>
      </c>
      <c r="R3151">
        <v>0</v>
      </c>
      <c r="T3151" t="s">
        <v>1390</v>
      </c>
      <c r="U3151">
        <v>30</v>
      </c>
      <c r="V3151" t="s">
        <v>116</v>
      </c>
    </row>
    <row r="3152" spans="1:22" x14ac:dyDescent="0.3">
      <c r="A3152">
        <v>286</v>
      </c>
      <c r="B3152" t="s">
        <v>1385</v>
      </c>
      <c r="C3152" t="s">
        <v>1367</v>
      </c>
      <c r="D3152" t="s">
        <v>54</v>
      </c>
      <c r="E3152" t="s">
        <v>24</v>
      </c>
      <c r="F3152" s="107">
        <v>44834</v>
      </c>
      <c r="K3152" t="s">
        <v>116</v>
      </c>
      <c r="L3152" t="s">
        <v>128</v>
      </c>
      <c r="M3152">
        <v>2022</v>
      </c>
      <c r="N3152" t="s">
        <v>766</v>
      </c>
      <c r="O3152" t="s">
        <v>749</v>
      </c>
      <c r="P3152">
        <v>0</v>
      </c>
      <c r="Q3152">
        <v>0</v>
      </c>
      <c r="R3152">
        <v>0</v>
      </c>
      <c r="T3152" t="s">
        <v>1391</v>
      </c>
      <c r="U3152">
        <v>30</v>
      </c>
      <c r="V3152" t="s">
        <v>116</v>
      </c>
    </row>
    <row r="3153" spans="1:22" x14ac:dyDescent="0.3">
      <c r="A3153">
        <v>286</v>
      </c>
      <c r="B3153" t="s">
        <v>1385</v>
      </c>
      <c r="C3153" t="s">
        <v>1367</v>
      </c>
      <c r="D3153" t="s">
        <v>54</v>
      </c>
      <c r="E3153" t="s">
        <v>24</v>
      </c>
      <c r="F3153" s="107">
        <v>44895</v>
      </c>
      <c r="K3153" t="s">
        <v>116</v>
      </c>
      <c r="L3153" t="s">
        <v>128</v>
      </c>
      <c r="M3153">
        <v>2022</v>
      </c>
      <c r="N3153" t="s">
        <v>815</v>
      </c>
      <c r="O3153" t="s">
        <v>749</v>
      </c>
      <c r="P3153">
        <v>0</v>
      </c>
      <c r="Q3153">
        <v>0</v>
      </c>
      <c r="R3153">
        <v>0</v>
      </c>
      <c r="T3153" t="s">
        <v>1392</v>
      </c>
      <c r="U3153">
        <v>30</v>
      </c>
      <c r="V3153" t="s">
        <v>116</v>
      </c>
    </row>
    <row r="3154" spans="1:22" x14ac:dyDescent="0.3">
      <c r="A3154">
        <v>286</v>
      </c>
      <c r="B3154" t="s">
        <v>1385</v>
      </c>
      <c r="C3154" t="s">
        <v>1367</v>
      </c>
      <c r="D3154" t="s">
        <v>54</v>
      </c>
      <c r="E3154" t="s">
        <v>24</v>
      </c>
      <c r="F3154" s="107">
        <v>44926</v>
      </c>
      <c r="H3154">
        <v>0</v>
      </c>
      <c r="K3154" t="s">
        <v>116</v>
      </c>
      <c r="L3154" t="s">
        <v>116</v>
      </c>
      <c r="M3154">
        <v>2022</v>
      </c>
      <c r="N3154" t="s">
        <v>744</v>
      </c>
      <c r="O3154" t="s">
        <v>749</v>
      </c>
      <c r="P3154">
        <v>0</v>
      </c>
      <c r="Q3154">
        <v>0</v>
      </c>
      <c r="R3154">
        <v>0</v>
      </c>
      <c r="T3154" t="s">
        <v>1393</v>
      </c>
      <c r="U3154">
        <v>31</v>
      </c>
      <c r="V3154" t="s">
        <v>116</v>
      </c>
    </row>
    <row r="3155" spans="1:22" x14ac:dyDescent="0.3">
      <c r="A3155">
        <v>286</v>
      </c>
      <c r="B3155" t="s">
        <v>1385</v>
      </c>
      <c r="C3155" t="s">
        <v>1367</v>
      </c>
      <c r="D3155" t="s">
        <v>54</v>
      </c>
      <c r="E3155" t="s">
        <v>24</v>
      </c>
      <c r="F3155" s="107">
        <v>45838</v>
      </c>
      <c r="H3155">
        <v>1099</v>
      </c>
      <c r="K3155" t="s">
        <v>116</v>
      </c>
      <c r="L3155" t="s">
        <v>116</v>
      </c>
      <c r="M3155">
        <v>2025</v>
      </c>
      <c r="N3155" t="s">
        <v>742</v>
      </c>
      <c r="O3155" t="s">
        <v>846</v>
      </c>
      <c r="P3155">
        <v>0</v>
      </c>
      <c r="Q3155">
        <v>0</v>
      </c>
      <c r="R3155">
        <v>0</v>
      </c>
      <c r="T3155" t="s">
        <v>1394</v>
      </c>
      <c r="U3155">
        <v>30</v>
      </c>
      <c r="V3155" t="s">
        <v>116</v>
      </c>
    </row>
    <row r="3156" spans="1:22" x14ac:dyDescent="0.3">
      <c r="A3156">
        <v>286</v>
      </c>
      <c r="B3156" t="s">
        <v>1385</v>
      </c>
      <c r="C3156" t="s">
        <v>1367</v>
      </c>
      <c r="D3156" t="s">
        <v>54</v>
      </c>
      <c r="E3156" t="s">
        <v>24</v>
      </c>
      <c r="F3156" s="107">
        <v>46022</v>
      </c>
      <c r="H3156">
        <v>1071</v>
      </c>
      <c r="K3156" t="s">
        <v>116</v>
      </c>
      <c r="L3156" t="s">
        <v>116</v>
      </c>
      <c r="M3156">
        <v>2025</v>
      </c>
      <c r="N3156" t="s">
        <v>744</v>
      </c>
      <c r="O3156" t="s">
        <v>751</v>
      </c>
      <c r="P3156">
        <v>0</v>
      </c>
      <c r="Q3156">
        <v>0</v>
      </c>
      <c r="R3156">
        <v>0</v>
      </c>
      <c r="T3156" t="s">
        <v>1395</v>
      </c>
      <c r="U3156">
        <v>31</v>
      </c>
      <c r="V3156" t="s">
        <v>116</v>
      </c>
    </row>
    <row r="3157" spans="1:22" x14ac:dyDescent="0.3">
      <c r="A3157">
        <v>288</v>
      </c>
      <c r="B3157" t="s">
        <v>238</v>
      </c>
      <c r="C3157" t="s">
        <v>1367</v>
      </c>
      <c r="D3157" t="s">
        <v>73</v>
      </c>
      <c r="E3157" t="s">
        <v>24</v>
      </c>
      <c r="F3157" s="107">
        <v>45657</v>
      </c>
      <c r="G3157">
        <v>85</v>
      </c>
      <c r="K3157" t="s">
        <v>55</v>
      </c>
      <c r="L3157" t="s">
        <v>128</v>
      </c>
      <c r="M3157">
        <v>2024</v>
      </c>
      <c r="N3157" t="s">
        <v>744</v>
      </c>
      <c r="O3157" t="s">
        <v>762</v>
      </c>
      <c r="P3157">
        <v>0</v>
      </c>
      <c r="Q3157">
        <v>0</v>
      </c>
      <c r="R3157">
        <v>0</v>
      </c>
      <c r="T3157" t="s">
        <v>1396</v>
      </c>
      <c r="U3157">
        <v>31</v>
      </c>
      <c r="V3157" t="s">
        <v>128</v>
      </c>
    </row>
    <row r="3158" spans="1:22" x14ac:dyDescent="0.3">
      <c r="A3158">
        <v>288</v>
      </c>
      <c r="B3158" t="s">
        <v>238</v>
      </c>
      <c r="C3158" t="s">
        <v>1367</v>
      </c>
      <c r="D3158" t="s">
        <v>73</v>
      </c>
      <c r="E3158" t="s">
        <v>24</v>
      </c>
      <c r="F3158" s="107">
        <v>45838</v>
      </c>
      <c r="G3158">
        <v>100</v>
      </c>
      <c r="H3158">
        <v>100</v>
      </c>
      <c r="I3158" s="59">
        <v>1</v>
      </c>
      <c r="J3158" s="59">
        <v>1</v>
      </c>
      <c r="K3158" t="s">
        <v>55</v>
      </c>
      <c r="L3158" t="s">
        <v>55</v>
      </c>
      <c r="M3158">
        <v>2025</v>
      </c>
      <c r="N3158" t="s">
        <v>742</v>
      </c>
      <c r="O3158" t="s">
        <v>846</v>
      </c>
      <c r="P3158">
        <v>0</v>
      </c>
      <c r="Q3158">
        <v>0</v>
      </c>
      <c r="R3158">
        <v>0</v>
      </c>
      <c r="T3158" t="s">
        <v>1397</v>
      </c>
      <c r="U3158">
        <v>30</v>
      </c>
    </row>
    <row r="3159" spans="1:22" x14ac:dyDescent="0.3">
      <c r="A3159">
        <v>288</v>
      </c>
      <c r="B3159" t="s">
        <v>238</v>
      </c>
      <c r="C3159" t="s">
        <v>1367</v>
      </c>
      <c r="D3159" t="s">
        <v>73</v>
      </c>
      <c r="E3159" t="s">
        <v>24</v>
      </c>
      <c r="F3159" s="107">
        <v>46022</v>
      </c>
      <c r="G3159">
        <v>100</v>
      </c>
      <c r="H3159">
        <v>100</v>
      </c>
      <c r="I3159" s="59">
        <v>1</v>
      </c>
      <c r="J3159" s="59">
        <v>1</v>
      </c>
      <c r="K3159" t="s">
        <v>55</v>
      </c>
      <c r="L3159" t="s">
        <v>55</v>
      </c>
      <c r="M3159">
        <v>2025</v>
      </c>
      <c r="N3159" t="s">
        <v>744</v>
      </c>
      <c r="O3159" t="s">
        <v>751</v>
      </c>
      <c r="P3159">
        <v>0</v>
      </c>
      <c r="Q3159">
        <v>0</v>
      </c>
      <c r="R3159">
        <v>0</v>
      </c>
      <c r="T3159" t="s">
        <v>1398</v>
      </c>
      <c r="U3159">
        <v>31</v>
      </c>
    </row>
    <row r="3160" spans="1:22" x14ac:dyDescent="0.3">
      <c r="A3160">
        <v>290</v>
      </c>
      <c r="B3160" t="s">
        <v>240</v>
      </c>
      <c r="C3160" t="s">
        <v>794</v>
      </c>
      <c r="D3160" t="s">
        <v>69</v>
      </c>
      <c r="E3160" t="s">
        <v>24</v>
      </c>
      <c r="F3160" s="107">
        <v>44620</v>
      </c>
      <c r="K3160" t="s">
        <v>25</v>
      </c>
      <c r="L3160" t="s">
        <v>128</v>
      </c>
      <c r="M3160">
        <v>2022</v>
      </c>
      <c r="N3160" t="s">
        <v>783</v>
      </c>
      <c r="O3160" t="s">
        <v>824</v>
      </c>
      <c r="P3160">
        <v>0</v>
      </c>
      <c r="Q3160">
        <v>0</v>
      </c>
      <c r="R3160">
        <v>0</v>
      </c>
      <c r="T3160" t="s">
        <v>1399</v>
      </c>
      <c r="U3160">
        <v>28</v>
      </c>
      <c r="V3160" t="s">
        <v>128</v>
      </c>
    </row>
    <row r="3161" spans="1:22" x14ac:dyDescent="0.3">
      <c r="A3161">
        <v>290</v>
      </c>
      <c r="B3161" t="s">
        <v>240</v>
      </c>
      <c r="C3161" t="s">
        <v>794</v>
      </c>
      <c r="D3161" t="s">
        <v>69</v>
      </c>
      <c r="E3161" t="s">
        <v>24</v>
      </c>
      <c r="F3161" s="107">
        <v>44681</v>
      </c>
      <c r="K3161" t="s">
        <v>25</v>
      </c>
      <c r="L3161" t="s">
        <v>128</v>
      </c>
      <c r="M3161">
        <v>2022</v>
      </c>
      <c r="N3161" t="s">
        <v>786</v>
      </c>
      <c r="O3161" t="s">
        <v>824</v>
      </c>
      <c r="P3161">
        <v>0</v>
      </c>
      <c r="Q3161">
        <v>0</v>
      </c>
      <c r="R3161">
        <v>0</v>
      </c>
      <c r="T3161" t="s">
        <v>1400</v>
      </c>
      <c r="U3161">
        <v>30</v>
      </c>
      <c r="V3161" t="s">
        <v>128</v>
      </c>
    </row>
    <row r="3162" spans="1:22" x14ac:dyDescent="0.3">
      <c r="A3162">
        <v>290</v>
      </c>
      <c r="B3162" t="s">
        <v>240</v>
      </c>
      <c r="C3162" t="s">
        <v>794</v>
      </c>
      <c r="D3162" t="s">
        <v>69</v>
      </c>
      <c r="E3162" t="s">
        <v>24</v>
      </c>
      <c r="F3162" s="107">
        <v>44742</v>
      </c>
      <c r="K3162" t="s">
        <v>25</v>
      </c>
      <c r="L3162" t="s">
        <v>128</v>
      </c>
      <c r="M3162">
        <v>2022</v>
      </c>
      <c r="N3162" t="s">
        <v>742</v>
      </c>
      <c r="O3162" t="s">
        <v>824</v>
      </c>
      <c r="P3162">
        <v>0</v>
      </c>
      <c r="Q3162">
        <v>0</v>
      </c>
      <c r="R3162">
        <v>0</v>
      </c>
      <c r="T3162" t="s">
        <v>1401</v>
      </c>
      <c r="U3162">
        <v>30</v>
      </c>
      <c r="V3162" t="s">
        <v>128</v>
      </c>
    </row>
    <row r="3163" spans="1:22" x14ac:dyDescent="0.3">
      <c r="A3163">
        <v>290</v>
      </c>
      <c r="B3163" t="s">
        <v>240</v>
      </c>
      <c r="C3163" t="s">
        <v>794</v>
      </c>
      <c r="D3163" t="s">
        <v>69</v>
      </c>
      <c r="E3163" t="s">
        <v>24</v>
      </c>
      <c r="F3163" s="107">
        <v>44804</v>
      </c>
      <c r="K3163" t="s">
        <v>25</v>
      </c>
      <c r="L3163" t="s">
        <v>128</v>
      </c>
      <c r="M3163">
        <v>2022</v>
      </c>
      <c r="N3163" t="s">
        <v>811</v>
      </c>
      <c r="O3163" t="s">
        <v>749</v>
      </c>
      <c r="P3163">
        <v>0</v>
      </c>
      <c r="Q3163">
        <v>0</v>
      </c>
      <c r="R3163">
        <v>0</v>
      </c>
      <c r="T3163" t="s">
        <v>1402</v>
      </c>
      <c r="U3163">
        <v>31</v>
      </c>
      <c r="V3163" t="s">
        <v>128</v>
      </c>
    </row>
    <row r="3164" spans="1:22" x14ac:dyDescent="0.3">
      <c r="A3164">
        <v>290</v>
      </c>
      <c r="B3164" t="s">
        <v>240</v>
      </c>
      <c r="C3164" t="s">
        <v>794</v>
      </c>
      <c r="D3164" t="s">
        <v>69</v>
      </c>
      <c r="E3164" t="s">
        <v>24</v>
      </c>
      <c r="F3164" s="107">
        <v>44865</v>
      </c>
      <c r="K3164" t="s">
        <v>25</v>
      </c>
      <c r="L3164" t="s">
        <v>128</v>
      </c>
      <c r="M3164">
        <v>2022</v>
      </c>
      <c r="N3164" t="s">
        <v>760</v>
      </c>
      <c r="O3164" t="s">
        <v>749</v>
      </c>
      <c r="P3164">
        <v>0</v>
      </c>
      <c r="Q3164">
        <v>0</v>
      </c>
      <c r="R3164">
        <v>0</v>
      </c>
      <c r="T3164" t="s">
        <v>1403</v>
      </c>
      <c r="U3164">
        <v>31</v>
      </c>
      <c r="V3164" t="s">
        <v>128</v>
      </c>
    </row>
    <row r="3165" spans="1:22" x14ac:dyDescent="0.3">
      <c r="A3165">
        <v>290</v>
      </c>
      <c r="B3165" t="s">
        <v>240</v>
      </c>
      <c r="C3165" t="s">
        <v>794</v>
      </c>
      <c r="D3165" t="s">
        <v>69</v>
      </c>
      <c r="E3165" t="s">
        <v>24</v>
      </c>
      <c r="F3165" s="107">
        <v>44926</v>
      </c>
      <c r="K3165" t="s">
        <v>25</v>
      </c>
      <c r="L3165" t="s">
        <v>128</v>
      </c>
      <c r="M3165">
        <v>2022</v>
      </c>
      <c r="N3165" t="s">
        <v>744</v>
      </c>
      <c r="O3165" t="s">
        <v>749</v>
      </c>
      <c r="P3165">
        <v>0</v>
      </c>
      <c r="Q3165">
        <v>0</v>
      </c>
      <c r="R3165">
        <v>0</v>
      </c>
      <c r="T3165" t="s">
        <v>1404</v>
      </c>
      <c r="U3165">
        <v>31</v>
      </c>
      <c r="V3165" t="s">
        <v>128</v>
      </c>
    </row>
    <row r="3166" spans="1:22" x14ac:dyDescent="0.3">
      <c r="A3166">
        <v>290</v>
      </c>
      <c r="B3166" t="s">
        <v>240</v>
      </c>
      <c r="C3166" t="s">
        <v>794</v>
      </c>
      <c r="D3166" t="s">
        <v>69</v>
      </c>
      <c r="E3166" t="s">
        <v>24</v>
      </c>
      <c r="F3166" s="107">
        <v>45900</v>
      </c>
      <c r="H3166">
        <v>100</v>
      </c>
      <c r="K3166" t="s">
        <v>25</v>
      </c>
      <c r="L3166" t="s">
        <v>25</v>
      </c>
      <c r="M3166">
        <v>2025</v>
      </c>
      <c r="N3166" t="s">
        <v>811</v>
      </c>
      <c r="O3166" t="s">
        <v>751</v>
      </c>
      <c r="P3166">
        <v>0</v>
      </c>
      <c r="Q3166">
        <v>0</v>
      </c>
      <c r="R3166">
        <v>0</v>
      </c>
      <c r="T3166" t="s">
        <v>1405</v>
      </c>
      <c r="U3166">
        <v>31</v>
      </c>
    </row>
    <row r="3167" spans="1:22" x14ac:dyDescent="0.3">
      <c r="A3167">
        <v>290</v>
      </c>
      <c r="B3167" t="s">
        <v>240</v>
      </c>
      <c r="C3167" t="s">
        <v>794</v>
      </c>
      <c r="D3167" t="s">
        <v>69</v>
      </c>
      <c r="E3167" t="s">
        <v>24</v>
      </c>
      <c r="F3167" s="107">
        <v>46022</v>
      </c>
      <c r="H3167">
        <v>88.89</v>
      </c>
      <c r="K3167" t="s">
        <v>25</v>
      </c>
      <c r="L3167" t="s">
        <v>25</v>
      </c>
      <c r="M3167">
        <v>2025</v>
      </c>
      <c r="N3167" t="s">
        <v>744</v>
      </c>
      <c r="O3167" t="s">
        <v>751</v>
      </c>
      <c r="P3167">
        <v>0</v>
      </c>
      <c r="Q3167">
        <v>0</v>
      </c>
      <c r="R3167">
        <v>0</v>
      </c>
      <c r="T3167" t="s">
        <v>1406</v>
      </c>
      <c r="U3167">
        <v>31</v>
      </c>
    </row>
    <row r="3168" spans="1:22" x14ac:dyDescent="0.3">
      <c r="A3168">
        <v>292</v>
      </c>
      <c r="B3168" t="s">
        <v>243</v>
      </c>
      <c r="C3168" t="s">
        <v>1407</v>
      </c>
      <c r="D3168" t="s">
        <v>54</v>
      </c>
      <c r="E3168" t="s">
        <v>24</v>
      </c>
      <c r="F3168" s="107">
        <v>44620</v>
      </c>
      <c r="K3168" t="s">
        <v>25</v>
      </c>
      <c r="L3168" t="s">
        <v>128</v>
      </c>
      <c r="M3168">
        <v>2022</v>
      </c>
      <c r="N3168" t="s">
        <v>783</v>
      </c>
      <c r="O3168" t="s">
        <v>824</v>
      </c>
      <c r="P3168">
        <v>0</v>
      </c>
      <c r="Q3168">
        <v>0</v>
      </c>
      <c r="R3168">
        <v>0</v>
      </c>
      <c r="T3168" t="s">
        <v>1408</v>
      </c>
      <c r="U3168">
        <v>28</v>
      </c>
      <c r="V3168" t="s">
        <v>128</v>
      </c>
    </row>
    <row r="3169" spans="1:22" x14ac:dyDescent="0.3">
      <c r="A3169">
        <v>292</v>
      </c>
      <c r="B3169" t="s">
        <v>243</v>
      </c>
      <c r="C3169" t="s">
        <v>1407</v>
      </c>
      <c r="D3169" t="s">
        <v>54</v>
      </c>
      <c r="E3169" t="s">
        <v>24</v>
      </c>
      <c r="F3169" s="107">
        <v>44651</v>
      </c>
      <c r="K3169" t="s">
        <v>25</v>
      </c>
      <c r="L3169" t="s">
        <v>128</v>
      </c>
      <c r="M3169">
        <v>2022</v>
      </c>
      <c r="N3169" t="s">
        <v>803</v>
      </c>
      <c r="O3169" t="s">
        <v>824</v>
      </c>
      <c r="P3169">
        <v>0</v>
      </c>
      <c r="Q3169">
        <v>0</v>
      </c>
      <c r="R3169">
        <v>0</v>
      </c>
      <c r="T3169" t="s">
        <v>1409</v>
      </c>
      <c r="U3169">
        <v>31</v>
      </c>
      <c r="V3169" t="s">
        <v>128</v>
      </c>
    </row>
    <row r="3170" spans="1:22" x14ac:dyDescent="0.3">
      <c r="A3170">
        <v>292</v>
      </c>
      <c r="B3170" t="s">
        <v>243</v>
      </c>
      <c r="C3170" t="s">
        <v>1407</v>
      </c>
      <c r="D3170" t="s">
        <v>54</v>
      </c>
      <c r="E3170" t="s">
        <v>24</v>
      </c>
      <c r="F3170" s="107">
        <v>44742</v>
      </c>
      <c r="K3170" t="s">
        <v>25</v>
      </c>
      <c r="L3170" t="s">
        <v>128</v>
      </c>
      <c r="M3170">
        <v>2022</v>
      </c>
      <c r="N3170" t="s">
        <v>742</v>
      </c>
      <c r="O3170" t="s">
        <v>824</v>
      </c>
      <c r="P3170">
        <v>0</v>
      </c>
      <c r="Q3170">
        <v>0</v>
      </c>
      <c r="R3170">
        <v>0</v>
      </c>
      <c r="T3170" t="s">
        <v>1410</v>
      </c>
      <c r="U3170">
        <v>30</v>
      </c>
      <c r="V3170" t="s">
        <v>128</v>
      </c>
    </row>
    <row r="3171" spans="1:22" x14ac:dyDescent="0.3">
      <c r="A3171">
        <v>292</v>
      </c>
      <c r="B3171" t="s">
        <v>243</v>
      </c>
      <c r="C3171" t="s">
        <v>1407</v>
      </c>
      <c r="D3171" t="s">
        <v>54</v>
      </c>
      <c r="E3171" t="s">
        <v>24</v>
      </c>
      <c r="F3171" s="107">
        <v>44834</v>
      </c>
      <c r="K3171" t="s">
        <v>25</v>
      </c>
      <c r="L3171" t="s">
        <v>128</v>
      </c>
      <c r="M3171">
        <v>2022</v>
      </c>
      <c r="N3171" t="s">
        <v>766</v>
      </c>
      <c r="O3171" t="s">
        <v>749</v>
      </c>
      <c r="P3171">
        <v>0</v>
      </c>
      <c r="Q3171">
        <v>0</v>
      </c>
      <c r="R3171">
        <v>0</v>
      </c>
      <c r="T3171" t="s">
        <v>1411</v>
      </c>
      <c r="U3171">
        <v>30</v>
      </c>
      <c r="V3171" t="s">
        <v>128</v>
      </c>
    </row>
    <row r="3172" spans="1:22" x14ac:dyDescent="0.3">
      <c r="A3172">
        <v>292</v>
      </c>
      <c r="B3172" t="s">
        <v>243</v>
      </c>
      <c r="C3172" t="s">
        <v>1407</v>
      </c>
      <c r="D3172" t="s">
        <v>54</v>
      </c>
      <c r="E3172" t="s">
        <v>24</v>
      </c>
      <c r="F3172" s="107">
        <v>44895</v>
      </c>
      <c r="K3172" t="s">
        <v>25</v>
      </c>
      <c r="L3172" t="s">
        <v>128</v>
      </c>
      <c r="M3172">
        <v>2022</v>
      </c>
      <c r="N3172" t="s">
        <v>815</v>
      </c>
      <c r="O3172" t="s">
        <v>749</v>
      </c>
      <c r="P3172">
        <v>0</v>
      </c>
      <c r="Q3172">
        <v>0</v>
      </c>
      <c r="R3172">
        <v>0</v>
      </c>
      <c r="T3172" t="s">
        <v>1412</v>
      </c>
      <c r="U3172">
        <v>30</v>
      </c>
      <c r="V3172" t="s">
        <v>128</v>
      </c>
    </row>
    <row r="3173" spans="1:22" x14ac:dyDescent="0.3">
      <c r="A3173">
        <v>292</v>
      </c>
      <c r="B3173" t="s">
        <v>243</v>
      </c>
      <c r="C3173" t="s">
        <v>1407</v>
      </c>
      <c r="D3173" t="s">
        <v>54</v>
      </c>
      <c r="E3173" t="s">
        <v>24</v>
      </c>
      <c r="F3173" s="107">
        <v>44926</v>
      </c>
      <c r="K3173" t="s">
        <v>25</v>
      </c>
      <c r="L3173" t="s">
        <v>128</v>
      </c>
      <c r="M3173">
        <v>2022</v>
      </c>
      <c r="N3173" t="s">
        <v>744</v>
      </c>
      <c r="O3173" t="s">
        <v>749</v>
      </c>
      <c r="P3173">
        <v>0</v>
      </c>
      <c r="Q3173">
        <v>0</v>
      </c>
      <c r="R3173">
        <v>0</v>
      </c>
      <c r="T3173" t="s">
        <v>1413</v>
      </c>
      <c r="U3173">
        <v>31</v>
      </c>
      <c r="V3173" t="s">
        <v>128</v>
      </c>
    </row>
    <row r="3174" spans="1:22" x14ac:dyDescent="0.3">
      <c r="A3174">
        <v>292</v>
      </c>
      <c r="B3174" t="s">
        <v>243</v>
      </c>
      <c r="C3174" t="s">
        <v>1407</v>
      </c>
      <c r="D3174" t="s">
        <v>54</v>
      </c>
      <c r="E3174" t="s">
        <v>24</v>
      </c>
      <c r="F3174" s="107">
        <v>46022</v>
      </c>
      <c r="G3174">
        <v>8</v>
      </c>
      <c r="H3174">
        <v>11.21</v>
      </c>
      <c r="I3174" s="59">
        <v>1.3</v>
      </c>
      <c r="J3174" s="59">
        <v>1.4012500000000001</v>
      </c>
      <c r="K3174" t="s">
        <v>25</v>
      </c>
      <c r="L3174" t="s">
        <v>25</v>
      </c>
      <c r="M3174">
        <v>2025</v>
      </c>
      <c r="N3174" t="s">
        <v>744</v>
      </c>
      <c r="O3174" t="s">
        <v>751</v>
      </c>
      <c r="P3174">
        <v>0</v>
      </c>
      <c r="Q3174">
        <v>0</v>
      </c>
      <c r="R3174">
        <v>0</v>
      </c>
      <c r="T3174" t="s">
        <v>1414</v>
      </c>
      <c r="U3174">
        <v>31</v>
      </c>
    </row>
    <row r="3175" spans="1:22" x14ac:dyDescent="0.3">
      <c r="A3175">
        <v>294</v>
      </c>
      <c r="B3175" t="s">
        <v>246</v>
      </c>
      <c r="C3175" t="s">
        <v>1407</v>
      </c>
      <c r="D3175" t="s">
        <v>54</v>
      </c>
      <c r="E3175" t="s">
        <v>24</v>
      </c>
      <c r="F3175" s="107">
        <v>44620</v>
      </c>
      <c r="K3175" t="s">
        <v>25</v>
      </c>
      <c r="L3175" t="s">
        <v>128</v>
      </c>
      <c r="M3175">
        <v>2022</v>
      </c>
      <c r="N3175" t="s">
        <v>783</v>
      </c>
      <c r="O3175" t="s">
        <v>824</v>
      </c>
      <c r="P3175">
        <v>0</v>
      </c>
      <c r="Q3175">
        <v>0</v>
      </c>
      <c r="R3175">
        <v>0</v>
      </c>
      <c r="T3175" t="s">
        <v>1415</v>
      </c>
      <c r="U3175">
        <v>28</v>
      </c>
      <c r="V3175" t="s">
        <v>128</v>
      </c>
    </row>
    <row r="3176" spans="1:22" x14ac:dyDescent="0.3">
      <c r="A3176">
        <v>294</v>
      </c>
      <c r="B3176" t="s">
        <v>246</v>
      </c>
      <c r="C3176" t="s">
        <v>1407</v>
      </c>
      <c r="D3176" t="s">
        <v>54</v>
      </c>
      <c r="E3176" t="s">
        <v>24</v>
      </c>
      <c r="F3176" s="107">
        <v>44651</v>
      </c>
      <c r="K3176" t="s">
        <v>25</v>
      </c>
      <c r="L3176" t="s">
        <v>128</v>
      </c>
      <c r="M3176">
        <v>2022</v>
      </c>
      <c r="N3176" t="s">
        <v>803</v>
      </c>
      <c r="O3176" t="s">
        <v>824</v>
      </c>
      <c r="P3176">
        <v>0</v>
      </c>
      <c r="Q3176">
        <v>0</v>
      </c>
      <c r="R3176">
        <v>0</v>
      </c>
      <c r="T3176" t="s">
        <v>1416</v>
      </c>
      <c r="U3176">
        <v>31</v>
      </c>
      <c r="V3176" t="s">
        <v>128</v>
      </c>
    </row>
    <row r="3177" spans="1:22" x14ac:dyDescent="0.3">
      <c r="A3177">
        <v>294</v>
      </c>
      <c r="B3177" t="s">
        <v>246</v>
      </c>
      <c r="C3177" t="s">
        <v>1407</v>
      </c>
      <c r="D3177" t="s">
        <v>54</v>
      </c>
      <c r="E3177" t="s">
        <v>24</v>
      </c>
      <c r="F3177" s="107">
        <v>44742</v>
      </c>
      <c r="K3177" t="s">
        <v>25</v>
      </c>
      <c r="L3177" t="s">
        <v>128</v>
      </c>
      <c r="M3177">
        <v>2022</v>
      </c>
      <c r="N3177" t="s">
        <v>742</v>
      </c>
      <c r="O3177" t="s">
        <v>824</v>
      </c>
      <c r="P3177">
        <v>0</v>
      </c>
      <c r="Q3177">
        <v>0</v>
      </c>
      <c r="R3177">
        <v>0</v>
      </c>
      <c r="T3177" t="s">
        <v>1417</v>
      </c>
      <c r="U3177">
        <v>30</v>
      </c>
      <c r="V3177" t="s">
        <v>128</v>
      </c>
    </row>
    <row r="3178" spans="1:22" x14ac:dyDescent="0.3">
      <c r="A3178">
        <v>294</v>
      </c>
      <c r="B3178" t="s">
        <v>246</v>
      </c>
      <c r="C3178" t="s">
        <v>1407</v>
      </c>
      <c r="D3178" t="s">
        <v>54</v>
      </c>
      <c r="E3178" t="s">
        <v>24</v>
      </c>
      <c r="F3178" s="107">
        <v>44834</v>
      </c>
      <c r="K3178" t="s">
        <v>25</v>
      </c>
      <c r="L3178" t="s">
        <v>128</v>
      </c>
      <c r="M3178">
        <v>2022</v>
      </c>
      <c r="N3178" t="s">
        <v>766</v>
      </c>
      <c r="O3178" t="s">
        <v>749</v>
      </c>
      <c r="P3178">
        <v>0</v>
      </c>
      <c r="Q3178">
        <v>0</v>
      </c>
      <c r="R3178">
        <v>0</v>
      </c>
      <c r="T3178" t="s">
        <v>1418</v>
      </c>
      <c r="U3178">
        <v>30</v>
      </c>
      <c r="V3178" t="s">
        <v>128</v>
      </c>
    </row>
    <row r="3179" spans="1:22" x14ac:dyDescent="0.3">
      <c r="A3179">
        <v>294</v>
      </c>
      <c r="B3179" t="s">
        <v>246</v>
      </c>
      <c r="C3179" t="s">
        <v>1407</v>
      </c>
      <c r="D3179" t="s">
        <v>54</v>
      </c>
      <c r="E3179" t="s">
        <v>24</v>
      </c>
      <c r="F3179" s="107">
        <v>44895</v>
      </c>
      <c r="K3179" t="s">
        <v>25</v>
      </c>
      <c r="L3179" t="s">
        <v>128</v>
      </c>
      <c r="M3179">
        <v>2022</v>
      </c>
      <c r="N3179" t="s">
        <v>815</v>
      </c>
      <c r="O3179" t="s">
        <v>749</v>
      </c>
      <c r="P3179">
        <v>0</v>
      </c>
      <c r="Q3179">
        <v>0</v>
      </c>
      <c r="R3179">
        <v>0</v>
      </c>
      <c r="T3179" t="s">
        <v>1419</v>
      </c>
      <c r="U3179">
        <v>30</v>
      </c>
      <c r="V3179" t="s">
        <v>128</v>
      </c>
    </row>
    <row r="3180" spans="1:22" x14ac:dyDescent="0.3">
      <c r="A3180">
        <v>294</v>
      </c>
      <c r="B3180" t="s">
        <v>246</v>
      </c>
      <c r="C3180" t="s">
        <v>1407</v>
      </c>
      <c r="D3180" t="s">
        <v>54</v>
      </c>
      <c r="E3180" t="s">
        <v>24</v>
      </c>
      <c r="F3180" s="107">
        <v>44926</v>
      </c>
      <c r="K3180" t="s">
        <v>25</v>
      </c>
      <c r="L3180" t="s">
        <v>128</v>
      </c>
      <c r="M3180">
        <v>2022</v>
      </c>
      <c r="N3180" t="s">
        <v>744</v>
      </c>
      <c r="O3180" t="s">
        <v>749</v>
      </c>
      <c r="P3180">
        <v>0</v>
      </c>
      <c r="Q3180">
        <v>0</v>
      </c>
      <c r="R3180">
        <v>0</v>
      </c>
      <c r="T3180" t="s">
        <v>1420</v>
      </c>
      <c r="U3180">
        <v>31</v>
      </c>
      <c r="V3180" t="s">
        <v>128</v>
      </c>
    </row>
    <row r="3181" spans="1:22" x14ac:dyDescent="0.3">
      <c r="A3181">
        <v>294</v>
      </c>
      <c r="B3181" t="s">
        <v>246</v>
      </c>
      <c r="C3181" t="s">
        <v>1407</v>
      </c>
      <c r="D3181" t="s">
        <v>54</v>
      </c>
      <c r="E3181" t="s">
        <v>24</v>
      </c>
      <c r="F3181" s="107">
        <v>46022</v>
      </c>
      <c r="G3181">
        <v>8</v>
      </c>
      <c r="H3181">
        <v>54.02</v>
      </c>
      <c r="I3181" s="59">
        <v>1.3</v>
      </c>
      <c r="J3181" s="59">
        <v>6.7525000000000004</v>
      </c>
      <c r="K3181" t="s">
        <v>25</v>
      </c>
      <c r="L3181" t="s">
        <v>25</v>
      </c>
      <c r="M3181">
        <v>2025</v>
      </c>
      <c r="N3181" t="s">
        <v>744</v>
      </c>
      <c r="O3181" t="s">
        <v>751</v>
      </c>
      <c r="P3181">
        <v>0</v>
      </c>
      <c r="Q3181">
        <v>0</v>
      </c>
      <c r="R3181">
        <v>0</v>
      </c>
      <c r="T3181" t="s">
        <v>1421</v>
      </c>
      <c r="U3181">
        <v>31</v>
      </c>
    </row>
    <row r="3182" spans="1:22" x14ac:dyDescent="0.3">
      <c r="A3182">
        <v>300</v>
      </c>
      <c r="B3182" t="s">
        <v>252</v>
      </c>
      <c r="C3182" t="s">
        <v>771</v>
      </c>
      <c r="D3182" t="s">
        <v>60</v>
      </c>
      <c r="E3182" t="s">
        <v>24</v>
      </c>
      <c r="F3182" s="107">
        <v>45930</v>
      </c>
      <c r="G3182">
        <v>100</v>
      </c>
      <c r="H3182">
        <v>100</v>
      </c>
      <c r="I3182" s="59">
        <v>1</v>
      </c>
      <c r="J3182" s="59">
        <v>1</v>
      </c>
      <c r="K3182" t="s">
        <v>25</v>
      </c>
      <c r="L3182" t="s">
        <v>25</v>
      </c>
      <c r="M3182">
        <v>2025</v>
      </c>
      <c r="N3182" t="s">
        <v>766</v>
      </c>
      <c r="O3182" t="s">
        <v>751</v>
      </c>
      <c r="P3182">
        <v>0</v>
      </c>
      <c r="Q3182">
        <v>0</v>
      </c>
      <c r="R3182">
        <v>0</v>
      </c>
      <c r="T3182" t="s">
        <v>1422</v>
      </c>
      <c r="U3182">
        <v>30</v>
      </c>
    </row>
    <row r="3183" spans="1:22" x14ac:dyDescent="0.3">
      <c r="A3183">
        <v>300</v>
      </c>
      <c r="B3183" t="s">
        <v>252</v>
      </c>
      <c r="C3183" t="s">
        <v>771</v>
      </c>
      <c r="D3183" t="s">
        <v>60</v>
      </c>
      <c r="E3183" t="s">
        <v>24</v>
      </c>
      <c r="F3183" s="107">
        <v>46022</v>
      </c>
      <c r="G3183">
        <v>100</v>
      </c>
      <c r="H3183">
        <v>100</v>
      </c>
      <c r="I3183" s="59">
        <v>1</v>
      </c>
      <c r="J3183" s="59">
        <v>1</v>
      </c>
      <c r="K3183" t="s">
        <v>25</v>
      </c>
      <c r="L3183" t="s">
        <v>25</v>
      </c>
      <c r="M3183">
        <v>2025</v>
      </c>
      <c r="N3183" t="s">
        <v>744</v>
      </c>
      <c r="O3183" t="s">
        <v>751</v>
      </c>
      <c r="P3183">
        <v>0</v>
      </c>
      <c r="Q3183">
        <v>0</v>
      </c>
      <c r="R3183">
        <v>0</v>
      </c>
      <c r="T3183" t="s">
        <v>1423</v>
      </c>
      <c r="U3183">
        <v>31</v>
      </c>
    </row>
    <row r="3184" spans="1:22" x14ac:dyDescent="0.3">
      <c r="A3184">
        <v>301</v>
      </c>
      <c r="B3184" t="s">
        <v>254</v>
      </c>
      <c r="C3184" t="s">
        <v>771</v>
      </c>
      <c r="D3184" t="s">
        <v>60</v>
      </c>
      <c r="E3184" t="s">
        <v>24</v>
      </c>
      <c r="F3184" s="107">
        <v>45930</v>
      </c>
      <c r="G3184">
        <v>100</v>
      </c>
      <c r="H3184">
        <v>100</v>
      </c>
      <c r="I3184" s="59">
        <v>1</v>
      </c>
      <c r="J3184" s="59">
        <v>1</v>
      </c>
      <c r="K3184" t="s">
        <v>25</v>
      </c>
      <c r="L3184" t="s">
        <v>25</v>
      </c>
      <c r="M3184">
        <v>2025</v>
      </c>
      <c r="N3184" t="s">
        <v>766</v>
      </c>
      <c r="O3184" t="s">
        <v>751</v>
      </c>
      <c r="P3184">
        <v>0</v>
      </c>
      <c r="Q3184">
        <v>0</v>
      </c>
      <c r="R3184">
        <v>0</v>
      </c>
      <c r="T3184" t="s">
        <v>1424</v>
      </c>
      <c r="U3184">
        <v>30</v>
      </c>
    </row>
    <row r="3185" spans="1:22" x14ac:dyDescent="0.3">
      <c r="A3185">
        <v>301</v>
      </c>
      <c r="B3185" t="s">
        <v>254</v>
      </c>
      <c r="C3185" t="s">
        <v>771</v>
      </c>
      <c r="D3185" t="s">
        <v>60</v>
      </c>
      <c r="E3185" t="s">
        <v>24</v>
      </c>
      <c r="F3185" s="107">
        <v>46022</v>
      </c>
      <c r="G3185">
        <v>100</v>
      </c>
      <c r="H3185">
        <v>100</v>
      </c>
      <c r="I3185" s="59">
        <v>1</v>
      </c>
      <c r="J3185" s="59">
        <v>1</v>
      </c>
      <c r="K3185" t="s">
        <v>25</v>
      </c>
      <c r="L3185" t="s">
        <v>25</v>
      </c>
      <c r="M3185">
        <v>2025</v>
      </c>
      <c r="N3185" t="s">
        <v>744</v>
      </c>
      <c r="O3185" t="s">
        <v>751</v>
      </c>
      <c r="P3185">
        <v>0</v>
      </c>
      <c r="Q3185">
        <v>0</v>
      </c>
      <c r="R3185">
        <v>0</v>
      </c>
      <c r="T3185" t="s">
        <v>1425</v>
      </c>
      <c r="U3185">
        <v>31</v>
      </c>
    </row>
    <row r="3186" spans="1:22" x14ac:dyDescent="0.3">
      <c r="A3186">
        <v>302</v>
      </c>
      <c r="B3186" t="s">
        <v>1426</v>
      </c>
      <c r="C3186" t="s">
        <v>913</v>
      </c>
      <c r="D3186" t="s">
        <v>54</v>
      </c>
      <c r="E3186" t="s">
        <v>24</v>
      </c>
      <c r="F3186" s="107">
        <v>44377</v>
      </c>
      <c r="H3186">
        <v>0</v>
      </c>
      <c r="K3186" t="s">
        <v>25</v>
      </c>
      <c r="L3186" t="s">
        <v>55</v>
      </c>
      <c r="M3186">
        <v>2021</v>
      </c>
      <c r="N3186" t="s">
        <v>742</v>
      </c>
      <c r="O3186" t="s">
        <v>800</v>
      </c>
      <c r="P3186">
        <v>0</v>
      </c>
      <c r="Q3186">
        <v>0</v>
      </c>
      <c r="R3186">
        <v>0</v>
      </c>
      <c r="T3186" t="s">
        <v>1427</v>
      </c>
      <c r="U3186">
        <v>30</v>
      </c>
      <c r="V3186" t="s">
        <v>116</v>
      </c>
    </row>
    <row r="3187" spans="1:22" x14ac:dyDescent="0.3">
      <c r="A3187">
        <v>302</v>
      </c>
      <c r="B3187" t="s">
        <v>1426</v>
      </c>
      <c r="C3187" t="s">
        <v>913</v>
      </c>
      <c r="D3187" t="s">
        <v>54</v>
      </c>
      <c r="E3187" t="s">
        <v>24</v>
      </c>
      <c r="F3187" s="107">
        <v>44561</v>
      </c>
      <c r="H3187">
        <v>0</v>
      </c>
      <c r="K3187" t="s">
        <v>25</v>
      </c>
      <c r="L3187" t="s">
        <v>55</v>
      </c>
      <c r="M3187">
        <v>2021</v>
      </c>
      <c r="N3187" t="s">
        <v>744</v>
      </c>
      <c r="O3187" t="s">
        <v>747</v>
      </c>
      <c r="P3187">
        <v>0</v>
      </c>
      <c r="Q3187">
        <v>0</v>
      </c>
      <c r="R3187">
        <v>0</v>
      </c>
      <c r="T3187" t="s">
        <v>1428</v>
      </c>
      <c r="U3187">
        <v>31</v>
      </c>
      <c r="V3187" t="s">
        <v>116</v>
      </c>
    </row>
    <row r="3188" spans="1:22" x14ac:dyDescent="0.3">
      <c r="A3188">
        <v>302</v>
      </c>
      <c r="B3188" t="s">
        <v>1426</v>
      </c>
      <c r="C3188" t="s">
        <v>913</v>
      </c>
      <c r="D3188" t="s">
        <v>54</v>
      </c>
      <c r="E3188" t="s">
        <v>24</v>
      </c>
      <c r="F3188" s="107">
        <v>44620</v>
      </c>
      <c r="K3188" t="s">
        <v>25</v>
      </c>
      <c r="L3188" t="s">
        <v>128</v>
      </c>
      <c r="M3188">
        <v>2022</v>
      </c>
      <c r="N3188" t="s">
        <v>783</v>
      </c>
      <c r="O3188" t="s">
        <v>824</v>
      </c>
      <c r="P3188">
        <v>0</v>
      </c>
      <c r="Q3188">
        <v>0</v>
      </c>
      <c r="R3188">
        <v>0</v>
      </c>
      <c r="T3188" t="s">
        <v>1429</v>
      </c>
      <c r="U3188">
        <v>28</v>
      </c>
      <c r="V3188" t="s">
        <v>116</v>
      </c>
    </row>
    <row r="3189" spans="1:22" x14ac:dyDescent="0.3">
      <c r="A3189">
        <v>302</v>
      </c>
      <c r="B3189" t="s">
        <v>1426</v>
      </c>
      <c r="C3189" t="s">
        <v>913</v>
      </c>
      <c r="D3189" t="s">
        <v>54</v>
      </c>
      <c r="E3189" t="s">
        <v>24</v>
      </c>
      <c r="F3189" s="107">
        <v>44651</v>
      </c>
      <c r="K3189" t="s">
        <v>25</v>
      </c>
      <c r="L3189" t="s">
        <v>128</v>
      </c>
      <c r="M3189">
        <v>2022</v>
      </c>
      <c r="N3189" t="s">
        <v>803</v>
      </c>
      <c r="O3189" t="s">
        <v>824</v>
      </c>
      <c r="P3189">
        <v>0</v>
      </c>
      <c r="Q3189">
        <v>0</v>
      </c>
      <c r="R3189">
        <v>0</v>
      </c>
      <c r="T3189" t="s">
        <v>1430</v>
      </c>
      <c r="U3189">
        <v>31</v>
      </c>
      <c r="V3189" t="s">
        <v>116</v>
      </c>
    </row>
    <row r="3190" spans="1:22" x14ac:dyDescent="0.3">
      <c r="A3190">
        <v>302</v>
      </c>
      <c r="B3190" t="s">
        <v>1426</v>
      </c>
      <c r="C3190" t="s">
        <v>913</v>
      </c>
      <c r="D3190" t="s">
        <v>54</v>
      </c>
      <c r="E3190" t="s">
        <v>24</v>
      </c>
      <c r="F3190" s="107">
        <v>44742</v>
      </c>
      <c r="H3190">
        <v>0</v>
      </c>
      <c r="K3190" t="s">
        <v>25</v>
      </c>
      <c r="L3190" t="s">
        <v>55</v>
      </c>
      <c r="M3190">
        <v>2022</v>
      </c>
      <c r="N3190" t="s">
        <v>742</v>
      </c>
      <c r="O3190" t="s">
        <v>824</v>
      </c>
      <c r="P3190">
        <v>0</v>
      </c>
      <c r="Q3190">
        <v>0</v>
      </c>
      <c r="R3190">
        <v>0</v>
      </c>
      <c r="T3190" t="s">
        <v>1431</v>
      </c>
      <c r="U3190">
        <v>30</v>
      </c>
      <c r="V3190" t="s">
        <v>116</v>
      </c>
    </row>
    <row r="3191" spans="1:22" x14ac:dyDescent="0.3">
      <c r="A3191">
        <v>302</v>
      </c>
      <c r="B3191" t="s">
        <v>1426</v>
      </c>
      <c r="C3191" t="s">
        <v>913</v>
      </c>
      <c r="D3191" t="s">
        <v>54</v>
      </c>
      <c r="E3191" t="s">
        <v>24</v>
      </c>
      <c r="F3191" s="107">
        <v>44834</v>
      </c>
      <c r="K3191" t="s">
        <v>25</v>
      </c>
      <c r="L3191" t="s">
        <v>128</v>
      </c>
      <c r="M3191">
        <v>2022</v>
      </c>
      <c r="N3191" t="s">
        <v>766</v>
      </c>
      <c r="O3191" t="s">
        <v>749</v>
      </c>
      <c r="P3191">
        <v>0</v>
      </c>
      <c r="Q3191">
        <v>0</v>
      </c>
      <c r="R3191">
        <v>0</v>
      </c>
      <c r="T3191" t="s">
        <v>1432</v>
      </c>
      <c r="U3191">
        <v>30</v>
      </c>
      <c r="V3191" t="s">
        <v>116</v>
      </c>
    </row>
    <row r="3192" spans="1:22" x14ac:dyDescent="0.3">
      <c r="A3192">
        <v>302</v>
      </c>
      <c r="B3192" t="s">
        <v>1426</v>
      </c>
      <c r="C3192" t="s">
        <v>913</v>
      </c>
      <c r="D3192" t="s">
        <v>54</v>
      </c>
      <c r="E3192" t="s">
        <v>24</v>
      </c>
      <c r="F3192" s="107">
        <v>44895</v>
      </c>
      <c r="K3192" t="s">
        <v>25</v>
      </c>
      <c r="L3192" t="s">
        <v>128</v>
      </c>
      <c r="M3192">
        <v>2022</v>
      </c>
      <c r="N3192" t="s">
        <v>815</v>
      </c>
      <c r="O3192" t="s">
        <v>749</v>
      </c>
      <c r="P3192">
        <v>0</v>
      </c>
      <c r="Q3192">
        <v>0</v>
      </c>
      <c r="R3192">
        <v>0</v>
      </c>
      <c r="T3192" t="s">
        <v>1433</v>
      </c>
      <c r="U3192">
        <v>30</v>
      </c>
      <c r="V3192" t="s">
        <v>116</v>
      </c>
    </row>
    <row r="3193" spans="1:22" x14ac:dyDescent="0.3">
      <c r="A3193">
        <v>302</v>
      </c>
      <c r="B3193" t="s">
        <v>1426</v>
      </c>
      <c r="C3193" t="s">
        <v>913</v>
      </c>
      <c r="D3193" t="s">
        <v>54</v>
      </c>
      <c r="E3193" t="s">
        <v>24</v>
      </c>
      <c r="F3193" s="107">
        <v>44926</v>
      </c>
      <c r="H3193">
        <v>0</v>
      </c>
      <c r="K3193" t="s">
        <v>25</v>
      </c>
      <c r="L3193" t="s">
        <v>55</v>
      </c>
      <c r="M3193">
        <v>2022</v>
      </c>
      <c r="N3193" t="s">
        <v>744</v>
      </c>
      <c r="O3193" t="s">
        <v>749</v>
      </c>
      <c r="P3193">
        <v>0</v>
      </c>
      <c r="Q3193">
        <v>0</v>
      </c>
      <c r="R3193">
        <v>0</v>
      </c>
      <c r="T3193" t="s">
        <v>1434</v>
      </c>
      <c r="U3193">
        <v>31</v>
      </c>
      <c r="V3193" t="s">
        <v>116</v>
      </c>
    </row>
    <row r="3194" spans="1:22" x14ac:dyDescent="0.3">
      <c r="A3194">
        <v>302</v>
      </c>
      <c r="B3194" t="s">
        <v>1426</v>
      </c>
      <c r="C3194" t="s">
        <v>913</v>
      </c>
      <c r="D3194" t="s">
        <v>54</v>
      </c>
      <c r="E3194" t="s">
        <v>24</v>
      </c>
      <c r="F3194" s="107">
        <v>45838</v>
      </c>
      <c r="H3194">
        <v>21712</v>
      </c>
      <c r="K3194" t="s">
        <v>25</v>
      </c>
      <c r="L3194" t="s">
        <v>55</v>
      </c>
      <c r="M3194">
        <v>2025</v>
      </c>
      <c r="N3194" t="s">
        <v>742</v>
      </c>
      <c r="O3194" t="s">
        <v>846</v>
      </c>
      <c r="P3194">
        <v>0</v>
      </c>
      <c r="Q3194">
        <v>0</v>
      </c>
      <c r="R3194">
        <v>0</v>
      </c>
      <c r="T3194" t="s">
        <v>1435</v>
      </c>
      <c r="U3194">
        <v>30</v>
      </c>
      <c r="V3194" t="s">
        <v>116</v>
      </c>
    </row>
    <row r="3195" spans="1:22" x14ac:dyDescent="0.3">
      <c r="A3195">
        <v>302</v>
      </c>
      <c r="B3195" t="s">
        <v>1426</v>
      </c>
      <c r="C3195" t="s">
        <v>913</v>
      </c>
      <c r="D3195" t="s">
        <v>54</v>
      </c>
      <c r="E3195" t="s">
        <v>24</v>
      </c>
      <c r="F3195" s="107">
        <v>46022</v>
      </c>
      <c r="H3195">
        <v>31371</v>
      </c>
      <c r="K3195" t="s">
        <v>25</v>
      </c>
      <c r="L3195" t="s">
        <v>55</v>
      </c>
      <c r="M3195">
        <v>2025</v>
      </c>
      <c r="N3195" t="s">
        <v>744</v>
      </c>
      <c r="O3195" t="s">
        <v>751</v>
      </c>
      <c r="P3195">
        <v>0</v>
      </c>
      <c r="Q3195">
        <v>0</v>
      </c>
      <c r="R3195">
        <v>0</v>
      </c>
      <c r="T3195" t="s">
        <v>1436</v>
      </c>
      <c r="U3195">
        <v>31</v>
      </c>
      <c r="V3195" t="s">
        <v>116</v>
      </c>
    </row>
    <row r="3196" spans="1:22" x14ac:dyDescent="0.3">
      <c r="A3196">
        <v>303</v>
      </c>
      <c r="B3196" t="s">
        <v>256</v>
      </c>
      <c r="C3196" t="s">
        <v>1407</v>
      </c>
      <c r="D3196" t="s">
        <v>54</v>
      </c>
      <c r="E3196" t="s">
        <v>24</v>
      </c>
      <c r="F3196" s="107">
        <v>44651</v>
      </c>
      <c r="G3196">
        <v>100</v>
      </c>
      <c r="K3196" t="s">
        <v>25</v>
      </c>
      <c r="L3196" t="s">
        <v>128</v>
      </c>
      <c r="M3196">
        <v>2022</v>
      </c>
      <c r="N3196" t="s">
        <v>803</v>
      </c>
      <c r="O3196" t="s">
        <v>824</v>
      </c>
      <c r="P3196">
        <v>0</v>
      </c>
      <c r="Q3196">
        <v>0</v>
      </c>
      <c r="R3196">
        <v>0</v>
      </c>
      <c r="T3196" t="s">
        <v>1437</v>
      </c>
      <c r="U3196">
        <v>31</v>
      </c>
      <c r="V3196" t="s">
        <v>128</v>
      </c>
    </row>
    <row r="3197" spans="1:22" x14ac:dyDescent="0.3">
      <c r="A3197">
        <v>303</v>
      </c>
      <c r="B3197" t="s">
        <v>256</v>
      </c>
      <c r="C3197" t="s">
        <v>1407</v>
      </c>
      <c r="D3197" t="s">
        <v>54</v>
      </c>
      <c r="E3197" t="s">
        <v>24</v>
      </c>
      <c r="F3197" s="107">
        <v>44742</v>
      </c>
      <c r="G3197">
        <v>100</v>
      </c>
      <c r="K3197" t="s">
        <v>25</v>
      </c>
      <c r="L3197" t="s">
        <v>128</v>
      </c>
      <c r="M3197">
        <v>2022</v>
      </c>
      <c r="N3197" t="s">
        <v>742</v>
      </c>
      <c r="O3197" t="s">
        <v>824</v>
      </c>
      <c r="P3197">
        <v>0</v>
      </c>
      <c r="Q3197">
        <v>0</v>
      </c>
      <c r="R3197">
        <v>0</v>
      </c>
      <c r="T3197" t="s">
        <v>1438</v>
      </c>
      <c r="U3197">
        <v>30</v>
      </c>
      <c r="V3197" t="s">
        <v>128</v>
      </c>
    </row>
    <row r="3198" spans="1:22" x14ac:dyDescent="0.3">
      <c r="A3198">
        <v>303</v>
      </c>
      <c r="B3198" t="s">
        <v>256</v>
      </c>
      <c r="C3198" t="s">
        <v>1407</v>
      </c>
      <c r="D3198" t="s">
        <v>54</v>
      </c>
      <c r="E3198" t="s">
        <v>24</v>
      </c>
      <c r="F3198" s="107">
        <v>44834</v>
      </c>
      <c r="G3198">
        <v>100</v>
      </c>
      <c r="K3198" t="s">
        <v>25</v>
      </c>
      <c r="L3198" t="s">
        <v>128</v>
      </c>
      <c r="M3198">
        <v>2022</v>
      </c>
      <c r="N3198" t="s">
        <v>766</v>
      </c>
      <c r="O3198" t="s">
        <v>749</v>
      </c>
      <c r="P3198">
        <v>0</v>
      </c>
      <c r="Q3198">
        <v>0</v>
      </c>
      <c r="R3198">
        <v>0</v>
      </c>
      <c r="T3198" t="s">
        <v>1439</v>
      </c>
      <c r="U3198">
        <v>30</v>
      </c>
      <c r="V3198" t="s">
        <v>128</v>
      </c>
    </row>
    <row r="3199" spans="1:22" x14ac:dyDescent="0.3">
      <c r="A3199">
        <v>303</v>
      </c>
      <c r="B3199" t="s">
        <v>256</v>
      </c>
      <c r="C3199" t="s">
        <v>1407</v>
      </c>
      <c r="D3199" t="s">
        <v>54</v>
      </c>
      <c r="E3199" t="s">
        <v>24</v>
      </c>
      <c r="F3199" s="107">
        <v>44895</v>
      </c>
      <c r="G3199">
        <v>100</v>
      </c>
      <c r="K3199" t="s">
        <v>25</v>
      </c>
      <c r="L3199" t="s">
        <v>128</v>
      </c>
      <c r="M3199">
        <v>2022</v>
      </c>
      <c r="N3199" t="s">
        <v>815</v>
      </c>
      <c r="O3199" t="s">
        <v>749</v>
      </c>
      <c r="P3199">
        <v>0</v>
      </c>
      <c r="Q3199">
        <v>0</v>
      </c>
      <c r="R3199">
        <v>0</v>
      </c>
      <c r="T3199" t="s">
        <v>1440</v>
      </c>
      <c r="U3199">
        <v>30</v>
      </c>
      <c r="V3199" t="s">
        <v>128</v>
      </c>
    </row>
    <row r="3200" spans="1:22" x14ac:dyDescent="0.3">
      <c r="A3200">
        <v>303</v>
      </c>
      <c r="B3200" t="s">
        <v>256</v>
      </c>
      <c r="C3200" t="s">
        <v>1407</v>
      </c>
      <c r="D3200" t="s">
        <v>54</v>
      </c>
      <c r="E3200" t="s">
        <v>24</v>
      </c>
      <c r="F3200" s="107">
        <v>44926</v>
      </c>
      <c r="G3200">
        <v>100</v>
      </c>
      <c r="K3200" t="s">
        <v>25</v>
      </c>
      <c r="L3200" t="s">
        <v>128</v>
      </c>
      <c r="M3200">
        <v>2022</v>
      </c>
      <c r="N3200" t="s">
        <v>744</v>
      </c>
      <c r="O3200" t="s">
        <v>749</v>
      </c>
      <c r="P3200">
        <v>0</v>
      </c>
      <c r="Q3200">
        <v>0</v>
      </c>
      <c r="R3200">
        <v>0</v>
      </c>
      <c r="T3200" t="s">
        <v>1441</v>
      </c>
      <c r="U3200">
        <v>31</v>
      </c>
      <c r="V3200" t="s">
        <v>128</v>
      </c>
    </row>
    <row r="3201" spans="1:22" x14ac:dyDescent="0.3">
      <c r="A3201">
        <v>303</v>
      </c>
      <c r="B3201" t="s">
        <v>256</v>
      </c>
      <c r="C3201" t="s">
        <v>1407</v>
      </c>
      <c r="D3201" t="s">
        <v>54</v>
      </c>
      <c r="E3201" t="s">
        <v>24</v>
      </c>
      <c r="F3201" s="107">
        <v>46022</v>
      </c>
      <c r="G3201">
        <v>95</v>
      </c>
      <c r="H3201">
        <v>100</v>
      </c>
      <c r="I3201" s="59">
        <v>1.0526315789473679</v>
      </c>
      <c r="J3201" s="59">
        <v>1.0526315789473679</v>
      </c>
      <c r="K3201" t="s">
        <v>25</v>
      </c>
      <c r="L3201" t="s">
        <v>25</v>
      </c>
      <c r="M3201">
        <v>2025</v>
      </c>
      <c r="N3201" t="s">
        <v>744</v>
      </c>
      <c r="O3201" t="s">
        <v>751</v>
      </c>
      <c r="P3201">
        <v>0</v>
      </c>
      <c r="Q3201">
        <v>0</v>
      </c>
      <c r="R3201">
        <v>0</v>
      </c>
      <c r="T3201" t="s">
        <v>1442</v>
      </c>
      <c r="U3201">
        <v>31</v>
      </c>
    </row>
    <row r="3202" spans="1:22" x14ac:dyDescent="0.3">
      <c r="A3202">
        <v>304</v>
      </c>
      <c r="B3202" t="s">
        <v>258</v>
      </c>
      <c r="C3202" t="s">
        <v>1407</v>
      </c>
      <c r="D3202" t="s">
        <v>54</v>
      </c>
      <c r="E3202" t="s">
        <v>24</v>
      </c>
      <c r="F3202" s="107">
        <v>46022</v>
      </c>
      <c r="G3202">
        <v>3400</v>
      </c>
      <c r="H3202">
        <v>3947</v>
      </c>
      <c r="I3202" s="59">
        <v>1.160882352941176</v>
      </c>
      <c r="J3202" s="59">
        <v>1.160882352941176</v>
      </c>
      <c r="K3202" t="s">
        <v>55</v>
      </c>
      <c r="L3202" t="s">
        <v>55</v>
      </c>
      <c r="M3202">
        <v>2025</v>
      </c>
      <c r="N3202" t="s">
        <v>744</v>
      </c>
      <c r="O3202" t="s">
        <v>751</v>
      </c>
      <c r="P3202">
        <v>0</v>
      </c>
      <c r="Q3202">
        <v>0</v>
      </c>
      <c r="R3202">
        <v>0</v>
      </c>
      <c r="T3202" t="s">
        <v>1443</v>
      </c>
      <c r="U3202">
        <v>31</v>
      </c>
    </row>
    <row r="3203" spans="1:22" x14ac:dyDescent="0.3">
      <c r="A3203">
        <v>306</v>
      </c>
      <c r="B3203" t="s">
        <v>260</v>
      </c>
      <c r="C3203" t="s">
        <v>1244</v>
      </c>
      <c r="D3203" t="s">
        <v>60</v>
      </c>
      <c r="E3203" t="s">
        <v>24</v>
      </c>
      <c r="F3203" s="107">
        <v>44286</v>
      </c>
      <c r="G3203">
        <v>100</v>
      </c>
      <c r="H3203">
        <v>0</v>
      </c>
      <c r="I3203" s="59">
        <v>0</v>
      </c>
      <c r="J3203" s="59">
        <v>0</v>
      </c>
      <c r="K3203" t="s">
        <v>25</v>
      </c>
      <c r="L3203" t="s">
        <v>25</v>
      </c>
      <c r="M3203">
        <v>2021</v>
      </c>
      <c r="N3203" t="s">
        <v>803</v>
      </c>
      <c r="O3203" t="s">
        <v>800</v>
      </c>
      <c r="P3203">
        <v>0</v>
      </c>
      <c r="Q3203">
        <v>0</v>
      </c>
      <c r="R3203">
        <v>0</v>
      </c>
      <c r="T3203" t="s">
        <v>1444</v>
      </c>
      <c r="U3203">
        <v>31</v>
      </c>
    </row>
    <row r="3204" spans="1:22" x14ac:dyDescent="0.3">
      <c r="A3204">
        <v>306</v>
      </c>
      <c r="B3204" t="s">
        <v>260</v>
      </c>
      <c r="C3204" t="s">
        <v>1244</v>
      </c>
      <c r="D3204" t="s">
        <v>60</v>
      </c>
      <c r="E3204" t="s">
        <v>24</v>
      </c>
      <c r="F3204" s="107">
        <v>44377</v>
      </c>
      <c r="G3204">
        <v>100</v>
      </c>
      <c r="H3204">
        <v>0</v>
      </c>
      <c r="I3204" s="59">
        <v>0</v>
      </c>
      <c r="J3204" s="59">
        <v>0</v>
      </c>
      <c r="K3204" t="s">
        <v>25</v>
      </c>
      <c r="L3204" t="s">
        <v>25</v>
      </c>
      <c r="M3204">
        <v>2021</v>
      </c>
      <c r="N3204" t="s">
        <v>742</v>
      </c>
      <c r="O3204" t="s">
        <v>800</v>
      </c>
      <c r="P3204">
        <v>0</v>
      </c>
      <c r="Q3204">
        <v>0</v>
      </c>
      <c r="R3204">
        <v>0</v>
      </c>
      <c r="T3204" t="s">
        <v>1445</v>
      </c>
      <c r="U3204">
        <v>30</v>
      </c>
    </row>
    <row r="3205" spans="1:22" x14ac:dyDescent="0.3">
      <c r="A3205">
        <v>306</v>
      </c>
      <c r="B3205" t="s">
        <v>260</v>
      </c>
      <c r="C3205" t="s">
        <v>1244</v>
      </c>
      <c r="D3205" t="s">
        <v>60</v>
      </c>
      <c r="E3205" t="s">
        <v>24</v>
      </c>
      <c r="F3205" s="107">
        <v>44469</v>
      </c>
      <c r="G3205">
        <v>100</v>
      </c>
      <c r="H3205">
        <v>0</v>
      </c>
      <c r="I3205" s="59">
        <v>0</v>
      </c>
      <c r="J3205" s="59">
        <v>0</v>
      </c>
      <c r="K3205" t="s">
        <v>25</v>
      </c>
      <c r="L3205" t="s">
        <v>25</v>
      </c>
      <c r="M3205">
        <v>2021</v>
      </c>
      <c r="N3205" t="s">
        <v>766</v>
      </c>
      <c r="O3205" t="s">
        <v>747</v>
      </c>
      <c r="P3205">
        <v>0</v>
      </c>
      <c r="Q3205">
        <v>0</v>
      </c>
      <c r="R3205">
        <v>0</v>
      </c>
      <c r="T3205" t="s">
        <v>1446</v>
      </c>
      <c r="U3205">
        <v>30</v>
      </c>
    </row>
    <row r="3206" spans="1:22" x14ac:dyDescent="0.3">
      <c r="A3206">
        <v>306</v>
      </c>
      <c r="B3206" t="s">
        <v>260</v>
      </c>
      <c r="C3206" t="s">
        <v>1244</v>
      </c>
      <c r="D3206" t="s">
        <v>60</v>
      </c>
      <c r="E3206" t="s">
        <v>24</v>
      </c>
      <c r="F3206" s="107">
        <v>44561</v>
      </c>
      <c r="G3206">
        <v>100</v>
      </c>
      <c r="H3206">
        <v>0</v>
      </c>
      <c r="I3206" s="59">
        <v>0</v>
      </c>
      <c r="J3206" s="59">
        <v>0</v>
      </c>
      <c r="K3206" t="s">
        <v>25</v>
      </c>
      <c r="L3206" t="s">
        <v>25</v>
      </c>
      <c r="M3206">
        <v>2021</v>
      </c>
      <c r="N3206" t="s">
        <v>744</v>
      </c>
      <c r="O3206" t="s">
        <v>747</v>
      </c>
      <c r="P3206">
        <v>0</v>
      </c>
      <c r="Q3206">
        <v>0</v>
      </c>
      <c r="R3206">
        <v>0</v>
      </c>
      <c r="T3206" t="s">
        <v>1447</v>
      </c>
      <c r="U3206">
        <v>31</v>
      </c>
    </row>
    <row r="3207" spans="1:22" x14ac:dyDescent="0.3">
      <c r="A3207">
        <v>306</v>
      </c>
      <c r="B3207" t="s">
        <v>260</v>
      </c>
      <c r="C3207" t="s">
        <v>1244</v>
      </c>
      <c r="D3207" t="s">
        <v>60</v>
      </c>
      <c r="E3207" t="s">
        <v>24</v>
      </c>
      <c r="F3207" s="107">
        <v>44620</v>
      </c>
      <c r="G3207">
        <v>100</v>
      </c>
      <c r="K3207" t="s">
        <v>25</v>
      </c>
      <c r="L3207" t="s">
        <v>128</v>
      </c>
      <c r="M3207">
        <v>2022</v>
      </c>
      <c r="N3207" t="s">
        <v>783</v>
      </c>
      <c r="O3207" t="s">
        <v>824</v>
      </c>
      <c r="P3207">
        <v>0</v>
      </c>
      <c r="Q3207">
        <v>0</v>
      </c>
      <c r="R3207">
        <v>0</v>
      </c>
      <c r="T3207" t="s">
        <v>1448</v>
      </c>
      <c r="U3207">
        <v>28</v>
      </c>
      <c r="V3207" t="s">
        <v>128</v>
      </c>
    </row>
    <row r="3208" spans="1:22" x14ac:dyDescent="0.3">
      <c r="A3208">
        <v>306</v>
      </c>
      <c r="B3208" t="s">
        <v>260</v>
      </c>
      <c r="C3208" t="s">
        <v>1244</v>
      </c>
      <c r="D3208" t="s">
        <v>60</v>
      </c>
      <c r="E3208" t="s">
        <v>24</v>
      </c>
      <c r="F3208" s="107">
        <v>44651</v>
      </c>
      <c r="G3208">
        <v>100</v>
      </c>
      <c r="H3208">
        <v>0</v>
      </c>
      <c r="I3208" s="59">
        <v>0</v>
      </c>
      <c r="J3208" s="59">
        <v>0</v>
      </c>
      <c r="K3208" t="s">
        <v>25</v>
      </c>
      <c r="L3208" t="s">
        <v>25</v>
      </c>
      <c r="M3208">
        <v>2022</v>
      </c>
      <c r="N3208" t="s">
        <v>803</v>
      </c>
      <c r="O3208" t="s">
        <v>824</v>
      </c>
      <c r="P3208">
        <v>0</v>
      </c>
      <c r="Q3208">
        <v>0</v>
      </c>
      <c r="R3208">
        <v>0</v>
      </c>
      <c r="T3208" t="s">
        <v>1449</v>
      </c>
      <c r="U3208">
        <v>31</v>
      </c>
    </row>
    <row r="3209" spans="1:22" x14ac:dyDescent="0.3">
      <c r="A3209">
        <v>306</v>
      </c>
      <c r="B3209" t="s">
        <v>260</v>
      </c>
      <c r="C3209" t="s">
        <v>1244</v>
      </c>
      <c r="D3209" t="s">
        <v>60</v>
      </c>
      <c r="E3209" t="s">
        <v>24</v>
      </c>
      <c r="F3209" s="107">
        <v>44681</v>
      </c>
      <c r="G3209">
        <v>100</v>
      </c>
      <c r="K3209" t="s">
        <v>25</v>
      </c>
      <c r="L3209" t="s">
        <v>128</v>
      </c>
      <c r="M3209">
        <v>2022</v>
      </c>
      <c r="N3209" t="s">
        <v>786</v>
      </c>
      <c r="O3209" t="s">
        <v>824</v>
      </c>
      <c r="P3209">
        <v>0</v>
      </c>
      <c r="Q3209">
        <v>0</v>
      </c>
      <c r="R3209">
        <v>0</v>
      </c>
      <c r="T3209" t="s">
        <v>1450</v>
      </c>
      <c r="U3209">
        <v>30</v>
      </c>
      <c r="V3209" t="s">
        <v>128</v>
      </c>
    </row>
    <row r="3210" spans="1:22" x14ac:dyDescent="0.3">
      <c r="A3210">
        <v>306</v>
      </c>
      <c r="B3210" t="s">
        <v>260</v>
      </c>
      <c r="C3210" t="s">
        <v>1244</v>
      </c>
      <c r="D3210" t="s">
        <v>60</v>
      </c>
      <c r="E3210" t="s">
        <v>24</v>
      </c>
      <c r="F3210" s="107">
        <v>44742</v>
      </c>
      <c r="G3210">
        <v>100</v>
      </c>
      <c r="H3210">
        <v>0</v>
      </c>
      <c r="I3210" s="59">
        <v>0</v>
      </c>
      <c r="J3210" s="59">
        <v>0</v>
      </c>
      <c r="K3210" t="s">
        <v>25</v>
      </c>
      <c r="L3210" t="s">
        <v>25</v>
      </c>
      <c r="M3210">
        <v>2022</v>
      </c>
      <c r="N3210" t="s">
        <v>742</v>
      </c>
      <c r="O3210" t="s">
        <v>824</v>
      </c>
      <c r="P3210">
        <v>0</v>
      </c>
      <c r="Q3210">
        <v>0</v>
      </c>
      <c r="R3210">
        <v>0</v>
      </c>
      <c r="T3210" t="s">
        <v>1451</v>
      </c>
      <c r="U3210">
        <v>30</v>
      </c>
    </row>
    <row r="3211" spans="1:22" x14ac:dyDescent="0.3">
      <c r="A3211">
        <v>306</v>
      </c>
      <c r="B3211" t="s">
        <v>260</v>
      </c>
      <c r="C3211" t="s">
        <v>1244</v>
      </c>
      <c r="D3211" t="s">
        <v>60</v>
      </c>
      <c r="E3211" t="s">
        <v>24</v>
      </c>
      <c r="F3211" s="107">
        <v>44804</v>
      </c>
      <c r="G3211">
        <v>100</v>
      </c>
      <c r="K3211" t="s">
        <v>25</v>
      </c>
      <c r="L3211" t="s">
        <v>128</v>
      </c>
      <c r="M3211">
        <v>2022</v>
      </c>
      <c r="N3211" t="s">
        <v>811</v>
      </c>
      <c r="O3211" t="s">
        <v>749</v>
      </c>
      <c r="P3211">
        <v>0</v>
      </c>
      <c r="Q3211">
        <v>0</v>
      </c>
      <c r="R3211">
        <v>0</v>
      </c>
      <c r="T3211" t="s">
        <v>1452</v>
      </c>
      <c r="U3211">
        <v>31</v>
      </c>
      <c r="V3211" t="s">
        <v>128</v>
      </c>
    </row>
    <row r="3212" spans="1:22" x14ac:dyDescent="0.3">
      <c r="A3212">
        <v>306</v>
      </c>
      <c r="B3212" t="s">
        <v>260</v>
      </c>
      <c r="C3212" t="s">
        <v>1244</v>
      </c>
      <c r="D3212" t="s">
        <v>60</v>
      </c>
      <c r="E3212" t="s">
        <v>24</v>
      </c>
      <c r="F3212" s="107">
        <v>44834</v>
      </c>
      <c r="G3212">
        <v>100</v>
      </c>
      <c r="H3212">
        <v>0</v>
      </c>
      <c r="I3212" s="59">
        <v>0</v>
      </c>
      <c r="J3212" s="59">
        <v>0</v>
      </c>
      <c r="K3212" t="s">
        <v>25</v>
      </c>
      <c r="L3212" t="s">
        <v>25</v>
      </c>
      <c r="M3212">
        <v>2022</v>
      </c>
      <c r="N3212" t="s">
        <v>766</v>
      </c>
      <c r="O3212" t="s">
        <v>749</v>
      </c>
      <c r="P3212">
        <v>0</v>
      </c>
      <c r="Q3212">
        <v>0</v>
      </c>
      <c r="R3212">
        <v>0</v>
      </c>
      <c r="T3212" t="s">
        <v>1453</v>
      </c>
      <c r="U3212">
        <v>30</v>
      </c>
    </row>
    <row r="3213" spans="1:22" x14ac:dyDescent="0.3">
      <c r="A3213">
        <v>306</v>
      </c>
      <c r="B3213" t="s">
        <v>260</v>
      </c>
      <c r="C3213" t="s">
        <v>1244</v>
      </c>
      <c r="D3213" t="s">
        <v>60</v>
      </c>
      <c r="E3213" t="s">
        <v>24</v>
      </c>
      <c r="F3213" s="107">
        <v>44926</v>
      </c>
      <c r="G3213">
        <v>100</v>
      </c>
      <c r="H3213">
        <v>0</v>
      </c>
      <c r="I3213" s="59">
        <v>0</v>
      </c>
      <c r="J3213" s="59">
        <v>0</v>
      </c>
      <c r="K3213" t="s">
        <v>25</v>
      </c>
      <c r="L3213" t="s">
        <v>25</v>
      </c>
      <c r="M3213">
        <v>2022</v>
      </c>
      <c r="N3213" t="s">
        <v>744</v>
      </c>
      <c r="O3213" t="s">
        <v>749</v>
      </c>
      <c r="P3213">
        <v>0</v>
      </c>
      <c r="Q3213">
        <v>0</v>
      </c>
      <c r="R3213">
        <v>0</v>
      </c>
      <c r="T3213" t="s">
        <v>1454</v>
      </c>
      <c r="U3213">
        <v>31</v>
      </c>
    </row>
    <row r="3214" spans="1:22" x14ac:dyDescent="0.3">
      <c r="A3214">
        <v>306</v>
      </c>
      <c r="B3214" t="s">
        <v>260</v>
      </c>
      <c r="C3214" t="s">
        <v>1244</v>
      </c>
      <c r="D3214" t="s">
        <v>60</v>
      </c>
      <c r="E3214" t="s">
        <v>24</v>
      </c>
      <c r="F3214" s="107">
        <v>45016</v>
      </c>
      <c r="G3214">
        <v>100</v>
      </c>
      <c r="H3214">
        <v>0</v>
      </c>
      <c r="I3214" s="59">
        <v>0</v>
      </c>
      <c r="J3214" s="59">
        <v>0</v>
      </c>
      <c r="K3214" t="s">
        <v>25</v>
      </c>
      <c r="L3214" t="s">
        <v>25</v>
      </c>
      <c r="M3214">
        <v>2023</v>
      </c>
      <c r="N3214" t="s">
        <v>803</v>
      </c>
      <c r="O3214" t="s">
        <v>743</v>
      </c>
      <c r="P3214">
        <v>0</v>
      </c>
      <c r="Q3214">
        <v>0</v>
      </c>
      <c r="R3214">
        <v>0</v>
      </c>
      <c r="T3214" t="s">
        <v>1455</v>
      </c>
      <c r="U3214">
        <v>31</v>
      </c>
    </row>
    <row r="3215" spans="1:22" x14ac:dyDescent="0.3">
      <c r="A3215">
        <v>306</v>
      </c>
      <c r="B3215" t="s">
        <v>260</v>
      </c>
      <c r="C3215" t="s">
        <v>1244</v>
      </c>
      <c r="D3215" t="s">
        <v>60</v>
      </c>
      <c r="E3215" t="s">
        <v>24</v>
      </c>
      <c r="F3215" s="107">
        <v>45747</v>
      </c>
      <c r="G3215">
        <v>100</v>
      </c>
      <c r="K3215" t="s">
        <v>25</v>
      </c>
      <c r="L3215" t="s">
        <v>128</v>
      </c>
      <c r="M3215">
        <v>2025</v>
      </c>
      <c r="N3215" t="s">
        <v>803</v>
      </c>
      <c r="O3215" t="s">
        <v>846</v>
      </c>
      <c r="P3215">
        <v>0</v>
      </c>
      <c r="Q3215">
        <v>0</v>
      </c>
      <c r="R3215">
        <v>0</v>
      </c>
      <c r="T3215" t="s">
        <v>1456</v>
      </c>
      <c r="U3215">
        <v>31</v>
      </c>
      <c r="V3215" t="s">
        <v>128</v>
      </c>
    </row>
    <row r="3216" spans="1:22" x14ac:dyDescent="0.3">
      <c r="A3216">
        <v>306</v>
      </c>
      <c r="B3216" t="s">
        <v>260</v>
      </c>
      <c r="C3216" t="s">
        <v>1244</v>
      </c>
      <c r="D3216" t="s">
        <v>60</v>
      </c>
      <c r="E3216" t="s">
        <v>24</v>
      </c>
      <c r="F3216" s="107">
        <v>45838</v>
      </c>
      <c r="G3216">
        <v>100</v>
      </c>
      <c r="H3216">
        <v>108.67</v>
      </c>
      <c r="I3216" s="59">
        <v>1.0867</v>
      </c>
      <c r="J3216" s="59">
        <v>1.0867</v>
      </c>
      <c r="K3216" t="s">
        <v>25</v>
      </c>
      <c r="L3216" t="s">
        <v>25</v>
      </c>
      <c r="M3216">
        <v>2025</v>
      </c>
      <c r="N3216" t="s">
        <v>742</v>
      </c>
      <c r="O3216" t="s">
        <v>846</v>
      </c>
      <c r="P3216">
        <v>0</v>
      </c>
      <c r="Q3216">
        <v>0</v>
      </c>
      <c r="R3216">
        <v>0</v>
      </c>
      <c r="T3216" t="s">
        <v>1457</v>
      </c>
      <c r="U3216">
        <v>30</v>
      </c>
    </row>
    <row r="3217" spans="1:22" x14ac:dyDescent="0.3">
      <c r="A3217">
        <v>306</v>
      </c>
      <c r="B3217" t="s">
        <v>260</v>
      </c>
      <c r="C3217" t="s">
        <v>1244</v>
      </c>
      <c r="D3217" t="s">
        <v>60</v>
      </c>
      <c r="E3217" t="s">
        <v>24</v>
      </c>
      <c r="F3217" s="107">
        <v>45930</v>
      </c>
      <c r="G3217">
        <v>100</v>
      </c>
      <c r="H3217">
        <v>105.83</v>
      </c>
      <c r="I3217" s="59">
        <v>1.0583</v>
      </c>
      <c r="J3217" s="59">
        <v>1.0583</v>
      </c>
      <c r="K3217" t="s">
        <v>25</v>
      </c>
      <c r="L3217" t="s">
        <v>25</v>
      </c>
      <c r="M3217">
        <v>2025</v>
      </c>
      <c r="N3217" t="s">
        <v>766</v>
      </c>
      <c r="O3217" t="s">
        <v>751</v>
      </c>
      <c r="P3217">
        <v>0</v>
      </c>
      <c r="Q3217">
        <v>0</v>
      </c>
      <c r="R3217">
        <v>0</v>
      </c>
      <c r="T3217" t="s">
        <v>1458</v>
      </c>
      <c r="U3217">
        <v>30</v>
      </c>
    </row>
    <row r="3218" spans="1:22" x14ac:dyDescent="0.3">
      <c r="A3218">
        <v>306</v>
      </c>
      <c r="B3218" t="s">
        <v>260</v>
      </c>
      <c r="C3218" t="s">
        <v>1244</v>
      </c>
      <c r="D3218" t="s">
        <v>60</v>
      </c>
      <c r="E3218" t="s">
        <v>24</v>
      </c>
      <c r="F3218" s="107">
        <v>46022</v>
      </c>
      <c r="G3218">
        <v>100</v>
      </c>
      <c r="K3218" t="s">
        <v>25</v>
      </c>
      <c r="L3218" t="s">
        <v>128</v>
      </c>
      <c r="M3218">
        <v>2025</v>
      </c>
      <c r="N3218" t="s">
        <v>744</v>
      </c>
      <c r="O3218" t="s">
        <v>751</v>
      </c>
      <c r="P3218">
        <v>0</v>
      </c>
      <c r="Q3218">
        <v>0</v>
      </c>
      <c r="R3218">
        <v>0</v>
      </c>
      <c r="T3218" t="s">
        <v>1459</v>
      </c>
      <c r="U3218">
        <v>31</v>
      </c>
      <c r="V3218" t="s">
        <v>128</v>
      </c>
    </row>
    <row r="3219" spans="1:22" x14ac:dyDescent="0.3">
      <c r="A3219">
        <v>318</v>
      </c>
      <c r="B3219" t="s">
        <v>275</v>
      </c>
      <c r="C3219" t="s">
        <v>110</v>
      </c>
      <c r="D3219" t="s">
        <v>73</v>
      </c>
      <c r="E3219" t="s">
        <v>24</v>
      </c>
      <c r="F3219" s="107">
        <v>46022</v>
      </c>
      <c r="G3219">
        <v>85</v>
      </c>
      <c r="H3219">
        <v>86.16</v>
      </c>
      <c r="I3219" s="59">
        <v>1.0136470588235289</v>
      </c>
      <c r="J3219" s="59">
        <v>1.0136470588235289</v>
      </c>
      <c r="K3219" t="s">
        <v>25</v>
      </c>
      <c r="L3219" t="s">
        <v>25</v>
      </c>
      <c r="M3219">
        <v>2025</v>
      </c>
      <c r="N3219" t="s">
        <v>744</v>
      </c>
      <c r="O3219" t="s">
        <v>751</v>
      </c>
      <c r="P3219">
        <v>0</v>
      </c>
      <c r="Q3219">
        <v>0</v>
      </c>
      <c r="R3219">
        <v>0</v>
      </c>
      <c r="T3219" t="s">
        <v>1460</v>
      </c>
      <c r="U3219">
        <v>31</v>
      </c>
    </row>
    <row r="3220" spans="1:22" x14ac:dyDescent="0.3">
      <c r="A3220">
        <v>323</v>
      </c>
      <c r="B3220" t="s">
        <v>281</v>
      </c>
      <c r="C3220" t="s">
        <v>1461</v>
      </c>
      <c r="D3220" t="s">
        <v>54</v>
      </c>
      <c r="E3220" t="s">
        <v>24</v>
      </c>
      <c r="F3220" s="107">
        <v>46022</v>
      </c>
      <c r="G3220">
        <v>100</v>
      </c>
      <c r="H3220">
        <v>100</v>
      </c>
      <c r="I3220" s="59">
        <v>1</v>
      </c>
      <c r="J3220" s="59">
        <v>1</v>
      </c>
      <c r="K3220" t="s">
        <v>55</v>
      </c>
      <c r="L3220" t="s">
        <v>55</v>
      </c>
      <c r="M3220">
        <v>2025</v>
      </c>
      <c r="N3220" t="s">
        <v>744</v>
      </c>
      <c r="O3220" t="s">
        <v>751</v>
      </c>
      <c r="P3220">
        <v>0</v>
      </c>
      <c r="Q3220">
        <v>0</v>
      </c>
      <c r="R3220">
        <v>0</v>
      </c>
      <c r="T3220" t="s">
        <v>1462</v>
      </c>
      <c r="U3220">
        <v>31</v>
      </c>
    </row>
    <row r="3221" spans="1:22" x14ac:dyDescent="0.3">
      <c r="A3221">
        <v>324</v>
      </c>
      <c r="B3221" t="s">
        <v>282</v>
      </c>
      <c r="C3221" t="s">
        <v>1461</v>
      </c>
      <c r="D3221" t="s">
        <v>54</v>
      </c>
      <c r="E3221" t="s">
        <v>24</v>
      </c>
      <c r="F3221" s="107">
        <v>46022</v>
      </c>
      <c r="G3221">
        <v>100</v>
      </c>
      <c r="H3221">
        <v>200</v>
      </c>
      <c r="I3221" s="59">
        <v>1.3</v>
      </c>
      <c r="J3221" s="59">
        <v>2</v>
      </c>
      <c r="K3221" t="s">
        <v>55</v>
      </c>
      <c r="L3221" t="s">
        <v>55</v>
      </c>
      <c r="M3221">
        <v>2025</v>
      </c>
      <c r="N3221" t="s">
        <v>744</v>
      </c>
      <c r="O3221" t="s">
        <v>751</v>
      </c>
      <c r="P3221">
        <v>0</v>
      </c>
      <c r="Q3221">
        <v>0</v>
      </c>
      <c r="R3221">
        <v>0</v>
      </c>
      <c r="T3221" t="s">
        <v>1463</v>
      </c>
      <c r="U3221">
        <v>31</v>
      </c>
    </row>
    <row r="3222" spans="1:22" x14ac:dyDescent="0.3">
      <c r="A3222">
        <v>325</v>
      </c>
      <c r="B3222" t="s">
        <v>1464</v>
      </c>
      <c r="C3222" t="s">
        <v>1461</v>
      </c>
      <c r="D3222" t="s">
        <v>54</v>
      </c>
      <c r="E3222" t="s">
        <v>24</v>
      </c>
      <c r="F3222" s="107">
        <v>46022</v>
      </c>
      <c r="H3222">
        <v>100</v>
      </c>
      <c r="K3222" t="s">
        <v>55</v>
      </c>
      <c r="L3222" t="s">
        <v>55</v>
      </c>
      <c r="M3222">
        <v>2025</v>
      </c>
      <c r="N3222" t="s">
        <v>744</v>
      </c>
      <c r="O3222" t="s">
        <v>751</v>
      </c>
      <c r="P3222">
        <v>0</v>
      </c>
      <c r="Q3222">
        <v>0</v>
      </c>
      <c r="R3222">
        <v>0</v>
      </c>
      <c r="T3222" t="s">
        <v>1465</v>
      </c>
      <c r="U3222">
        <v>31</v>
      </c>
      <c r="V3222" t="s">
        <v>116</v>
      </c>
    </row>
    <row r="3223" spans="1:22" x14ac:dyDescent="0.3">
      <c r="A3223">
        <v>326</v>
      </c>
      <c r="B3223" t="s">
        <v>1466</v>
      </c>
      <c r="C3223" t="s">
        <v>1341</v>
      </c>
      <c r="D3223" t="s">
        <v>73</v>
      </c>
      <c r="E3223" t="s">
        <v>24</v>
      </c>
      <c r="F3223" s="107">
        <v>45657</v>
      </c>
      <c r="K3223" t="s">
        <v>55</v>
      </c>
      <c r="L3223" t="s">
        <v>128</v>
      </c>
      <c r="M3223">
        <v>2024</v>
      </c>
      <c r="N3223" t="s">
        <v>744</v>
      </c>
      <c r="O3223" t="s">
        <v>762</v>
      </c>
      <c r="P3223">
        <v>0</v>
      </c>
      <c r="Q3223">
        <v>0</v>
      </c>
      <c r="R3223">
        <v>0</v>
      </c>
      <c r="T3223" t="s">
        <v>1467</v>
      </c>
      <c r="U3223">
        <v>31</v>
      </c>
      <c r="V3223" t="s">
        <v>116</v>
      </c>
    </row>
    <row r="3224" spans="1:22" x14ac:dyDescent="0.3">
      <c r="A3224">
        <v>326</v>
      </c>
      <c r="B3224" t="s">
        <v>1466</v>
      </c>
      <c r="C3224" t="s">
        <v>1341</v>
      </c>
      <c r="D3224" t="s">
        <v>73</v>
      </c>
      <c r="E3224" t="s">
        <v>24</v>
      </c>
      <c r="F3224" s="107">
        <v>46022</v>
      </c>
      <c r="H3224">
        <v>100</v>
      </c>
      <c r="K3224" t="s">
        <v>55</v>
      </c>
      <c r="L3224" t="s">
        <v>55</v>
      </c>
      <c r="M3224">
        <v>2025</v>
      </c>
      <c r="N3224" t="s">
        <v>744</v>
      </c>
      <c r="O3224" t="s">
        <v>751</v>
      </c>
      <c r="P3224">
        <v>0</v>
      </c>
      <c r="Q3224">
        <v>0</v>
      </c>
      <c r="R3224">
        <v>0</v>
      </c>
      <c r="T3224" t="s">
        <v>1468</v>
      </c>
      <c r="U3224">
        <v>31</v>
      </c>
      <c r="V3224" t="s">
        <v>116</v>
      </c>
    </row>
    <row r="3225" spans="1:22" x14ac:dyDescent="0.3">
      <c r="A3225">
        <v>327</v>
      </c>
      <c r="B3225" t="s">
        <v>1469</v>
      </c>
      <c r="C3225" t="s">
        <v>1341</v>
      </c>
      <c r="D3225" t="s">
        <v>54</v>
      </c>
      <c r="E3225" t="s">
        <v>24</v>
      </c>
      <c r="F3225" s="107">
        <v>46022</v>
      </c>
      <c r="G3225">
        <v>100</v>
      </c>
      <c r="H3225">
        <v>100</v>
      </c>
      <c r="I3225" s="59">
        <v>1</v>
      </c>
      <c r="J3225" s="59">
        <v>1</v>
      </c>
      <c r="K3225" t="s">
        <v>55</v>
      </c>
      <c r="L3225" t="s">
        <v>55</v>
      </c>
      <c r="M3225">
        <v>2025</v>
      </c>
      <c r="N3225" t="s">
        <v>744</v>
      </c>
      <c r="O3225" t="s">
        <v>751</v>
      </c>
      <c r="P3225">
        <v>0</v>
      </c>
      <c r="Q3225">
        <v>0</v>
      </c>
      <c r="R3225">
        <v>0</v>
      </c>
      <c r="T3225" t="s">
        <v>1470</v>
      </c>
      <c r="U3225">
        <v>31</v>
      </c>
      <c r="V3225" t="s">
        <v>116</v>
      </c>
    </row>
    <row r="3226" spans="1:22" x14ac:dyDescent="0.3">
      <c r="A3226">
        <v>332</v>
      </c>
      <c r="B3226" t="s">
        <v>290</v>
      </c>
      <c r="C3226" t="s">
        <v>28</v>
      </c>
      <c r="D3226" t="s">
        <v>54</v>
      </c>
      <c r="E3226" t="s">
        <v>62</v>
      </c>
      <c r="F3226" s="107">
        <v>46022</v>
      </c>
      <c r="G3226">
        <v>1.18</v>
      </c>
      <c r="H3226">
        <v>0.93</v>
      </c>
      <c r="I3226" s="59">
        <v>1.268817204301075</v>
      </c>
      <c r="J3226" s="59">
        <v>1.268817204301075</v>
      </c>
      <c r="K3226" t="s">
        <v>91</v>
      </c>
      <c r="L3226" t="s">
        <v>91</v>
      </c>
      <c r="M3226">
        <v>2025</v>
      </c>
      <c r="N3226" t="s">
        <v>744</v>
      </c>
      <c r="O3226" t="s">
        <v>751</v>
      </c>
      <c r="P3226">
        <v>0</v>
      </c>
      <c r="Q3226">
        <v>0</v>
      </c>
      <c r="R3226">
        <v>0</v>
      </c>
      <c r="T3226" t="s">
        <v>1471</v>
      </c>
      <c r="U3226">
        <v>31</v>
      </c>
    </row>
    <row r="3227" spans="1:22" x14ac:dyDescent="0.3">
      <c r="A3227">
        <v>334</v>
      </c>
      <c r="B3227" t="s">
        <v>291</v>
      </c>
      <c r="C3227" t="s">
        <v>28</v>
      </c>
      <c r="D3227" t="s">
        <v>73</v>
      </c>
      <c r="E3227" t="s">
        <v>24</v>
      </c>
      <c r="F3227" s="107">
        <v>46022</v>
      </c>
      <c r="G3227">
        <v>89</v>
      </c>
      <c r="H3227">
        <v>90.1</v>
      </c>
      <c r="I3227" s="59">
        <v>1.0123595505617979</v>
      </c>
      <c r="J3227" s="59">
        <v>1.0123595505617979</v>
      </c>
      <c r="K3227" t="s">
        <v>55</v>
      </c>
      <c r="L3227" t="s">
        <v>91</v>
      </c>
      <c r="M3227">
        <v>2025</v>
      </c>
      <c r="N3227" t="s">
        <v>744</v>
      </c>
      <c r="O3227" t="s">
        <v>751</v>
      </c>
      <c r="P3227">
        <v>0</v>
      </c>
      <c r="Q3227">
        <v>0</v>
      </c>
      <c r="R3227">
        <v>0</v>
      </c>
      <c r="T3227" t="s">
        <v>1472</v>
      </c>
      <c r="U3227">
        <v>31</v>
      </c>
    </row>
    <row r="3228" spans="1:22" x14ac:dyDescent="0.3">
      <c r="A3228">
        <v>336</v>
      </c>
      <c r="B3228" t="s">
        <v>293</v>
      </c>
      <c r="C3228" t="s">
        <v>913</v>
      </c>
      <c r="D3228" t="s">
        <v>73</v>
      </c>
      <c r="E3228" t="s">
        <v>62</v>
      </c>
      <c r="F3228" s="107">
        <v>45291</v>
      </c>
      <c r="G3228">
        <v>2</v>
      </c>
      <c r="H3228">
        <v>1.742198218602321</v>
      </c>
      <c r="I3228" s="59">
        <v>1.147975</v>
      </c>
      <c r="J3228" s="59">
        <v>1.147975</v>
      </c>
      <c r="K3228" t="s">
        <v>25</v>
      </c>
      <c r="L3228" t="s">
        <v>25</v>
      </c>
      <c r="M3228">
        <v>2023</v>
      </c>
      <c r="N3228" t="s">
        <v>744</v>
      </c>
      <c r="O3228" t="s">
        <v>745</v>
      </c>
      <c r="P3228">
        <v>0</v>
      </c>
      <c r="Q3228">
        <v>0</v>
      </c>
      <c r="R3228">
        <v>0</v>
      </c>
      <c r="T3228" t="s">
        <v>1473</v>
      </c>
      <c r="U3228">
        <v>31</v>
      </c>
    </row>
    <row r="3229" spans="1:22" x14ac:dyDescent="0.3">
      <c r="A3229">
        <v>336</v>
      </c>
      <c r="B3229" t="s">
        <v>293</v>
      </c>
      <c r="C3229" t="s">
        <v>913</v>
      </c>
      <c r="D3229" t="s">
        <v>73</v>
      </c>
      <c r="E3229" t="s">
        <v>62</v>
      </c>
      <c r="F3229" s="107">
        <v>46022</v>
      </c>
      <c r="H3229">
        <v>0.36</v>
      </c>
      <c r="K3229" t="s">
        <v>25</v>
      </c>
      <c r="L3229" t="s">
        <v>25</v>
      </c>
      <c r="M3229">
        <v>2025</v>
      </c>
      <c r="N3229" t="s">
        <v>744</v>
      </c>
      <c r="O3229" t="s">
        <v>751</v>
      </c>
      <c r="P3229">
        <v>0</v>
      </c>
      <c r="Q3229">
        <v>0</v>
      </c>
      <c r="R3229">
        <v>0</v>
      </c>
      <c r="T3229" t="s">
        <v>1474</v>
      </c>
      <c r="U3229">
        <v>31</v>
      </c>
    </row>
    <row r="3230" spans="1:22" x14ac:dyDescent="0.3">
      <c r="A3230">
        <v>337</v>
      </c>
      <c r="B3230" t="s">
        <v>1475</v>
      </c>
      <c r="C3230" t="s">
        <v>1341</v>
      </c>
      <c r="D3230" t="s">
        <v>54</v>
      </c>
      <c r="E3230" t="s">
        <v>24</v>
      </c>
      <c r="F3230" s="107">
        <v>45107</v>
      </c>
      <c r="G3230">
        <v>100</v>
      </c>
      <c r="L3230" t="s">
        <v>128</v>
      </c>
      <c r="M3230">
        <v>2023</v>
      </c>
      <c r="N3230" t="s">
        <v>742</v>
      </c>
      <c r="O3230" t="s">
        <v>743</v>
      </c>
      <c r="P3230">
        <v>0</v>
      </c>
      <c r="Q3230">
        <v>0</v>
      </c>
      <c r="R3230">
        <v>0</v>
      </c>
      <c r="T3230" t="s">
        <v>1476</v>
      </c>
      <c r="U3230">
        <v>30</v>
      </c>
      <c r="V3230" t="s">
        <v>116</v>
      </c>
    </row>
    <row r="3231" spans="1:22" x14ac:dyDescent="0.3">
      <c r="A3231">
        <v>337</v>
      </c>
      <c r="B3231" t="s">
        <v>1475</v>
      </c>
      <c r="C3231" t="s">
        <v>1341</v>
      </c>
      <c r="D3231" t="s">
        <v>54</v>
      </c>
      <c r="E3231" t="s">
        <v>24</v>
      </c>
      <c r="F3231" s="107">
        <v>45657</v>
      </c>
      <c r="G3231">
        <v>100</v>
      </c>
      <c r="L3231" t="s">
        <v>128</v>
      </c>
      <c r="M3231">
        <v>2024</v>
      </c>
      <c r="N3231" t="s">
        <v>744</v>
      </c>
      <c r="O3231" t="s">
        <v>762</v>
      </c>
      <c r="P3231">
        <v>0</v>
      </c>
      <c r="Q3231">
        <v>0</v>
      </c>
      <c r="R3231">
        <v>0</v>
      </c>
      <c r="T3231" t="s">
        <v>1477</v>
      </c>
      <c r="U3231">
        <v>31</v>
      </c>
      <c r="V3231" t="s">
        <v>116</v>
      </c>
    </row>
    <row r="3232" spans="1:22" x14ac:dyDescent="0.3">
      <c r="A3232">
        <v>337</v>
      </c>
      <c r="B3232" t="s">
        <v>1475</v>
      </c>
      <c r="C3232" t="s">
        <v>1341</v>
      </c>
      <c r="D3232" t="s">
        <v>54</v>
      </c>
      <c r="E3232" t="s">
        <v>24</v>
      </c>
      <c r="F3232" s="107">
        <v>45838</v>
      </c>
      <c r="G3232">
        <v>100</v>
      </c>
      <c r="L3232" t="s">
        <v>128</v>
      </c>
      <c r="M3232">
        <v>2025</v>
      </c>
      <c r="N3232" t="s">
        <v>742</v>
      </c>
      <c r="O3232" t="s">
        <v>846</v>
      </c>
      <c r="P3232">
        <v>0</v>
      </c>
      <c r="Q3232">
        <v>0</v>
      </c>
      <c r="R3232">
        <v>0</v>
      </c>
      <c r="T3232" t="s">
        <v>1478</v>
      </c>
      <c r="U3232">
        <v>30</v>
      </c>
      <c r="V3232" t="s">
        <v>116</v>
      </c>
    </row>
    <row r="3233" spans="1:22" x14ac:dyDescent="0.3">
      <c r="A3233">
        <v>337</v>
      </c>
      <c r="B3233" t="s">
        <v>1475</v>
      </c>
      <c r="C3233" t="s">
        <v>1341</v>
      </c>
      <c r="D3233" t="s">
        <v>54</v>
      </c>
      <c r="E3233" t="s">
        <v>24</v>
      </c>
      <c r="F3233" s="107">
        <v>46022</v>
      </c>
      <c r="G3233">
        <v>100</v>
      </c>
      <c r="L3233" t="s">
        <v>128</v>
      </c>
      <c r="M3233">
        <v>2025</v>
      </c>
      <c r="N3233" t="s">
        <v>744</v>
      </c>
      <c r="O3233" t="s">
        <v>751</v>
      </c>
      <c r="P3233">
        <v>0</v>
      </c>
      <c r="Q3233">
        <v>0</v>
      </c>
      <c r="R3233">
        <v>0</v>
      </c>
      <c r="T3233" t="s">
        <v>1479</v>
      </c>
      <c r="U3233">
        <v>31</v>
      </c>
      <c r="V3233" t="s">
        <v>116</v>
      </c>
    </row>
    <row r="3234" spans="1:22" x14ac:dyDescent="0.3">
      <c r="A3234">
        <v>338</v>
      </c>
      <c r="B3234" t="s">
        <v>1480</v>
      </c>
      <c r="C3234" t="s">
        <v>1341</v>
      </c>
      <c r="D3234" t="s">
        <v>54</v>
      </c>
      <c r="E3234" t="s">
        <v>24</v>
      </c>
      <c r="F3234" s="107">
        <v>45291</v>
      </c>
      <c r="G3234">
        <v>100</v>
      </c>
      <c r="K3234" t="s">
        <v>55</v>
      </c>
      <c r="L3234" t="s">
        <v>128</v>
      </c>
      <c r="M3234">
        <v>2023</v>
      </c>
      <c r="N3234" t="s">
        <v>744</v>
      </c>
      <c r="O3234" t="s">
        <v>745</v>
      </c>
      <c r="P3234">
        <v>0</v>
      </c>
      <c r="Q3234">
        <v>0</v>
      </c>
      <c r="R3234">
        <v>0</v>
      </c>
      <c r="T3234" t="s">
        <v>1481</v>
      </c>
      <c r="U3234">
        <v>31</v>
      </c>
      <c r="V3234" t="s">
        <v>116</v>
      </c>
    </row>
    <row r="3235" spans="1:22" x14ac:dyDescent="0.3">
      <c r="A3235">
        <v>338</v>
      </c>
      <c r="B3235" t="s">
        <v>1480</v>
      </c>
      <c r="C3235" t="s">
        <v>1341</v>
      </c>
      <c r="D3235" t="s">
        <v>54</v>
      </c>
      <c r="E3235" t="s">
        <v>24</v>
      </c>
      <c r="F3235" s="107">
        <v>45657</v>
      </c>
      <c r="G3235">
        <v>100</v>
      </c>
      <c r="K3235" t="s">
        <v>55</v>
      </c>
      <c r="L3235" t="s">
        <v>128</v>
      </c>
      <c r="M3235">
        <v>2024</v>
      </c>
      <c r="N3235" t="s">
        <v>744</v>
      </c>
      <c r="O3235" t="s">
        <v>762</v>
      </c>
      <c r="P3235">
        <v>0</v>
      </c>
      <c r="Q3235">
        <v>0</v>
      </c>
      <c r="R3235">
        <v>0</v>
      </c>
      <c r="T3235" t="s">
        <v>1482</v>
      </c>
      <c r="U3235">
        <v>31</v>
      </c>
      <c r="V3235" t="s">
        <v>116</v>
      </c>
    </row>
    <row r="3236" spans="1:22" x14ac:dyDescent="0.3">
      <c r="A3236">
        <v>338</v>
      </c>
      <c r="B3236" t="s">
        <v>1480</v>
      </c>
      <c r="C3236" t="s">
        <v>1341</v>
      </c>
      <c r="D3236" t="s">
        <v>54</v>
      </c>
      <c r="E3236" t="s">
        <v>24</v>
      </c>
      <c r="F3236" s="107">
        <v>46022</v>
      </c>
      <c r="G3236">
        <v>100</v>
      </c>
      <c r="H3236">
        <v>100</v>
      </c>
      <c r="I3236" s="59">
        <v>1</v>
      </c>
      <c r="J3236" s="59">
        <v>1</v>
      </c>
      <c r="K3236" t="s">
        <v>55</v>
      </c>
      <c r="L3236" t="s">
        <v>55</v>
      </c>
      <c r="M3236">
        <v>2025</v>
      </c>
      <c r="N3236" t="s">
        <v>744</v>
      </c>
      <c r="O3236" t="s">
        <v>751</v>
      </c>
      <c r="P3236">
        <v>0</v>
      </c>
      <c r="Q3236">
        <v>0</v>
      </c>
      <c r="R3236">
        <v>0</v>
      </c>
      <c r="T3236" t="s">
        <v>1483</v>
      </c>
      <c r="U3236">
        <v>31</v>
      </c>
      <c r="V3236" t="s">
        <v>116</v>
      </c>
    </row>
    <row r="3237" spans="1:22" x14ac:dyDescent="0.3">
      <c r="A3237">
        <v>339</v>
      </c>
      <c r="B3237" t="s">
        <v>297</v>
      </c>
      <c r="C3237" t="s">
        <v>1341</v>
      </c>
      <c r="D3237" t="s">
        <v>73</v>
      </c>
      <c r="E3237" t="s">
        <v>24</v>
      </c>
      <c r="F3237" s="107">
        <v>46022</v>
      </c>
      <c r="G3237">
        <v>30</v>
      </c>
      <c r="H3237">
        <v>35.29</v>
      </c>
      <c r="I3237" s="59">
        <v>1.176333333333333</v>
      </c>
      <c r="J3237" s="59">
        <v>1.176333333333333</v>
      </c>
      <c r="K3237" t="s">
        <v>25</v>
      </c>
      <c r="L3237" t="s">
        <v>25</v>
      </c>
      <c r="M3237">
        <v>2025</v>
      </c>
      <c r="N3237" t="s">
        <v>744</v>
      </c>
      <c r="O3237" t="s">
        <v>751</v>
      </c>
      <c r="P3237">
        <v>0</v>
      </c>
      <c r="Q3237">
        <v>0</v>
      </c>
      <c r="R3237">
        <v>0</v>
      </c>
      <c r="T3237" t="s">
        <v>1484</v>
      </c>
      <c r="U3237">
        <v>31</v>
      </c>
    </row>
    <row r="3238" spans="1:22" x14ac:dyDescent="0.3">
      <c r="A3238">
        <v>341</v>
      </c>
      <c r="B3238" t="s">
        <v>1485</v>
      </c>
      <c r="C3238" t="s">
        <v>58</v>
      </c>
      <c r="D3238" t="s">
        <v>54</v>
      </c>
      <c r="E3238" t="s">
        <v>24</v>
      </c>
      <c r="F3238" s="107">
        <v>46022</v>
      </c>
      <c r="G3238">
        <v>900000000</v>
      </c>
      <c r="H3238">
        <v>923878000</v>
      </c>
      <c r="I3238" s="59">
        <v>1.0265311111111111</v>
      </c>
      <c r="J3238" s="59">
        <v>1.0265311111111111</v>
      </c>
      <c r="K3238" t="s">
        <v>103</v>
      </c>
      <c r="L3238" t="s">
        <v>103</v>
      </c>
      <c r="M3238">
        <v>2025</v>
      </c>
      <c r="N3238" t="s">
        <v>744</v>
      </c>
      <c r="O3238" t="s">
        <v>751</v>
      </c>
      <c r="P3238">
        <v>0</v>
      </c>
      <c r="Q3238">
        <v>0</v>
      </c>
      <c r="R3238">
        <v>0</v>
      </c>
      <c r="T3238" t="s">
        <v>1486</v>
      </c>
      <c r="U3238">
        <v>31</v>
      </c>
    </row>
    <row r="3239" spans="1:22" x14ac:dyDescent="0.3">
      <c r="A3239">
        <v>344</v>
      </c>
      <c r="B3239" t="s">
        <v>302</v>
      </c>
      <c r="C3239" t="s">
        <v>28</v>
      </c>
      <c r="D3239" t="s">
        <v>54</v>
      </c>
      <c r="E3239" t="s">
        <v>24</v>
      </c>
      <c r="F3239" s="107">
        <v>46022</v>
      </c>
      <c r="G3239">
        <v>93</v>
      </c>
      <c r="H3239">
        <v>100</v>
      </c>
      <c r="I3239" s="59">
        <v>1.075268817204301</v>
      </c>
      <c r="J3239" s="59">
        <v>1.075268817204301</v>
      </c>
      <c r="K3239" t="s">
        <v>25</v>
      </c>
      <c r="L3239" t="s">
        <v>25</v>
      </c>
      <c r="M3239">
        <v>2025</v>
      </c>
      <c r="N3239" t="s">
        <v>744</v>
      </c>
      <c r="O3239" t="s">
        <v>751</v>
      </c>
      <c r="P3239">
        <v>0</v>
      </c>
      <c r="Q3239">
        <v>0</v>
      </c>
      <c r="R3239">
        <v>0</v>
      </c>
      <c r="T3239" t="s">
        <v>1487</v>
      </c>
      <c r="U3239">
        <v>31</v>
      </c>
    </row>
    <row r="3240" spans="1:22" x14ac:dyDescent="0.3">
      <c r="A3240">
        <v>346</v>
      </c>
      <c r="B3240" t="s">
        <v>304</v>
      </c>
      <c r="C3240" t="s">
        <v>28</v>
      </c>
      <c r="D3240" t="s">
        <v>73</v>
      </c>
      <c r="E3240" t="s">
        <v>24</v>
      </c>
      <c r="F3240" s="107">
        <v>46022</v>
      </c>
      <c r="G3240">
        <v>85</v>
      </c>
      <c r="H3240">
        <v>97.28</v>
      </c>
      <c r="I3240" s="59">
        <v>1.1444705882352939</v>
      </c>
      <c r="J3240" s="59">
        <v>1.1444705882352939</v>
      </c>
      <c r="K3240" t="s">
        <v>142</v>
      </c>
      <c r="L3240" t="s">
        <v>25</v>
      </c>
      <c r="M3240">
        <v>2025</v>
      </c>
      <c r="N3240" t="s">
        <v>744</v>
      </c>
      <c r="O3240" t="s">
        <v>751</v>
      </c>
      <c r="P3240">
        <v>0</v>
      </c>
      <c r="Q3240">
        <v>0</v>
      </c>
      <c r="R3240">
        <v>0</v>
      </c>
      <c r="T3240" t="s">
        <v>1488</v>
      </c>
      <c r="U3240">
        <v>31</v>
      </c>
    </row>
    <row r="3241" spans="1:22" x14ac:dyDescent="0.3">
      <c r="A3241">
        <v>347</v>
      </c>
      <c r="B3241" t="s">
        <v>305</v>
      </c>
      <c r="C3241" t="s">
        <v>998</v>
      </c>
      <c r="D3241" t="s">
        <v>60</v>
      </c>
      <c r="E3241" t="s">
        <v>62</v>
      </c>
      <c r="F3241" s="107">
        <v>45930</v>
      </c>
      <c r="G3241">
        <v>5</v>
      </c>
      <c r="H3241">
        <v>6</v>
      </c>
      <c r="I3241" s="59">
        <v>0.83333333333333337</v>
      </c>
      <c r="J3241" s="59">
        <v>0.83333333333333337</v>
      </c>
      <c r="K3241" t="s">
        <v>55</v>
      </c>
      <c r="L3241" t="s">
        <v>55</v>
      </c>
      <c r="M3241">
        <v>2025</v>
      </c>
      <c r="N3241" t="s">
        <v>766</v>
      </c>
      <c r="O3241" t="s">
        <v>751</v>
      </c>
      <c r="P3241">
        <v>0</v>
      </c>
      <c r="Q3241">
        <v>0</v>
      </c>
      <c r="R3241">
        <v>0</v>
      </c>
      <c r="T3241" t="s">
        <v>1489</v>
      </c>
      <c r="U3241">
        <v>30</v>
      </c>
    </row>
    <row r="3242" spans="1:22" x14ac:dyDescent="0.3">
      <c r="A3242">
        <v>347</v>
      </c>
      <c r="B3242" t="s">
        <v>305</v>
      </c>
      <c r="C3242" t="s">
        <v>998</v>
      </c>
      <c r="D3242" t="s">
        <v>60</v>
      </c>
      <c r="E3242" t="s">
        <v>62</v>
      </c>
      <c r="F3242" s="107">
        <v>46022</v>
      </c>
      <c r="G3242">
        <v>5</v>
      </c>
      <c r="H3242">
        <v>1</v>
      </c>
      <c r="I3242" s="59">
        <v>1.3</v>
      </c>
      <c r="J3242" s="59">
        <v>5</v>
      </c>
      <c r="K3242" t="s">
        <v>55</v>
      </c>
      <c r="L3242" t="s">
        <v>55</v>
      </c>
      <c r="M3242">
        <v>2025</v>
      </c>
      <c r="N3242" t="s">
        <v>744</v>
      </c>
      <c r="O3242" t="s">
        <v>751</v>
      </c>
      <c r="P3242">
        <v>0</v>
      </c>
      <c r="Q3242">
        <v>0</v>
      </c>
      <c r="R3242">
        <v>0</v>
      </c>
      <c r="T3242" t="s">
        <v>1490</v>
      </c>
      <c r="U3242">
        <v>31</v>
      </c>
    </row>
    <row r="3243" spans="1:22" x14ac:dyDescent="0.3">
      <c r="A3243">
        <v>348</v>
      </c>
      <c r="B3243" t="s">
        <v>307</v>
      </c>
      <c r="C3243" t="s">
        <v>998</v>
      </c>
      <c r="D3243" t="s">
        <v>60</v>
      </c>
      <c r="E3243" t="s">
        <v>24</v>
      </c>
      <c r="F3243" s="107">
        <v>45930</v>
      </c>
      <c r="G3243">
        <v>99</v>
      </c>
      <c r="H3243">
        <v>100</v>
      </c>
      <c r="I3243" s="59">
        <v>1.0101010101010099</v>
      </c>
      <c r="J3243" s="59">
        <v>1.0101010101010099</v>
      </c>
      <c r="K3243" t="s">
        <v>25</v>
      </c>
      <c r="L3243" t="s">
        <v>25</v>
      </c>
      <c r="M3243">
        <v>2025</v>
      </c>
      <c r="N3243" t="s">
        <v>766</v>
      </c>
      <c r="O3243" t="s">
        <v>751</v>
      </c>
      <c r="P3243">
        <v>0</v>
      </c>
      <c r="Q3243">
        <v>0</v>
      </c>
      <c r="R3243">
        <v>0</v>
      </c>
      <c r="T3243" t="s">
        <v>1491</v>
      </c>
      <c r="U3243">
        <v>30</v>
      </c>
    </row>
    <row r="3244" spans="1:22" x14ac:dyDescent="0.3">
      <c r="A3244">
        <v>348</v>
      </c>
      <c r="B3244" t="s">
        <v>307</v>
      </c>
      <c r="C3244" t="s">
        <v>998</v>
      </c>
      <c r="D3244" t="s">
        <v>60</v>
      </c>
      <c r="E3244" t="s">
        <v>24</v>
      </c>
      <c r="F3244" s="107">
        <v>46022</v>
      </c>
      <c r="G3244">
        <v>99</v>
      </c>
      <c r="H3244">
        <v>100</v>
      </c>
      <c r="I3244" s="59">
        <v>1.0101010101010099</v>
      </c>
      <c r="J3244" s="59">
        <v>1.0101010101010099</v>
      </c>
      <c r="K3244" t="s">
        <v>25</v>
      </c>
      <c r="L3244" t="s">
        <v>25</v>
      </c>
      <c r="M3244">
        <v>2025</v>
      </c>
      <c r="N3244" t="s">
        <v>744</v>
      </c>
      <c r="O3244" t="s">
        <v>751</v>
      </c>
      <c r="P3244">
        <v>0</v>
      </c>
      <c r="Q3244">
        <v>0</v>
      </c>
      <c r="R3244">
        <v>0</v>
      </c>
      <c r="T3244" t="s">
        <v>1492</v>
      </c>
      <c r="U3244">
        <v>31</v>
      </c>
    </row>
    <row r="3245" spans="1:22" x14ac:dyDescent="0.3">
      <c r="A3245">
        <v>351</v>
      </c>
      <c r="B3245" t="s">
        <v>308</v>
      </c>
      <c r="C3245" t="s">
        <v>998</v>
      </c>
      <c r="D3245" t="s">
        <v>60</v>
      </c>
      <c r="E3245" t="s">
        <v>62</v>
      </c>
      <c r="F3245" s="107">
        <v>45930</v>
      </c>
      <c r="G3245">
        <v>0</v>
      </c>
      <c r="H3245">
        <v>0.26</v>
      </c>
      <c r="K3245" t="s">
        <v>55</v>
      </c>
      <c r="L3245" t="s">
        <v>91</v>
      </c>
      <c r="M3245">
        <v>2025</v>
      </c>
      <c r="N3245" t="s">
        <v>766</v>
      </c>
      <c r="O3245" t="s">
        <v>751</v>
      </c>
      <c r="P3245">
        <v>0</v>
      </c>
      <c r="Q3245">
        <v>0</v>
      </c>
      <c r="R3245">
        <v>0</v>
      </c>
      <c r="T3245" t="s">
        <v>1493</v>
      </c>
      <c r="U3245">
        <v>30</v>
      </c>
    </row>
    <row r="3246" spans="1:22" x14ac:dyDescent="0.3">
      <c r="A3246">
        <v>352</v>
      </c>
      <c r="B3246" t="s">
        <v>309</v>
      </c>
      <c r="C3246" t="s">
        <v>998</v>
      </c>
      <c r="D3246" t="s">
        <v>60</v>
      </c>
      <c r="E3246" t="s">
        <v>62</v>
      </c>
      <c r="F3246" s="107">
        <v>45930</v>
      </c>
      <c r="G3246">
        <v>0</v>
      </c>
      <c r="H3246">
        <v>0.01</v>
      </c>
      <c r="K3246" t="s">
        <v>25</v>
      </c>
      <c r="L3246" t="s">
        <v>25</v>
      </c>
      <c r="M3246">
        <v>2025</v>
      </c>
      <c r="N3246" t="s">
        <v>766</v>
      </c>
      <c r="O3246" t="s">
        <v>751</v>
      </c>
      <c r="P3246">
        <v>0</v>
      </c>
      <c r="Q3246">
        <v>0</v>
      </c>
      <c r="R3246">
        <v>0</v>
      </c>
      <c r="T3246" t="s">
        <v>1494</v>
      </c>
      <c r="U3246">
        <v>30</v>
      </c>
    </row>
    <row r="3247" spans="1:22" x14ac:dyDescent="0.3">
      <c r="A3247">
        <v>355</v>
      </c>
      <c r="B3247" t="s">
        <v>313</v>
      </c>
      <c r="C3247" t="s">
        <v>998</v>
      </c>
      <c r="D3247" t="s">
        <v>73</v>
      </c>
      <c r="E3247" t="s">
        <v>24</v>
      </c>
      <c r="F3247" s="107">
        <v>45107</v>
      </c>
      <c r="G3247">
        <v>1</v>
      </c>
      <c r="H3247">
        <v>0.31754780991781001</v>
      </c>
      <c r="I3247" s="59">
        <v>0.31754780991781001</v>
      </c>
      <c r="J3247" s="59">
        <v>0.31754780991781001</v>
      </c>
      <c r="K3247" t="s">
        <v>55</v>
      </c>
      <c r="L3247" t="s">
        <v>91</v>
      </c>
      <c r="M3247">
        <v>2023</v>
      </c>
      <c r="N3247" t="s">
        <v>742</v>
      </c>
      <c r="O3247" t="s">
        <v>743</v>
      </c>
      <c r="P3247">
        <v>0</v>
      </c>
      <c r="Q3247">
        <v>0</v>
      </c>
      <c r="R3247">
        <v>0</v>
      </c>
      <c r="T3247" t="s">
        <v>1495</v>
      </c>
      <c r="U3247">
        <v>30</v>
      </c>
    </row>
    <row r="3248" spans="1:22" x14ac:dyDescent="0.3">
      <c r="A3248">
        <v>355</v>
      </c>
      <c r="B3248" t="s">
        <v>313</v>
      </c>
      <c r="C3248" t="s">
        <v>998</v>
      </c>
      <c r="D3248" t="s">
        <v>73</v>
      </c>
      <c r="E3248" t="s">
        <v>24</v>
      </c>
      <c r="F3248" s="107">
        <v>46022</v>
      </c>
      <c r="G3248">
        <v>1.4</v>
      </c>
      <c r="H3248">
        <v>1.56</v>
      </c>
      <c r="I3248" s="59">
        <v>1.1142857142857141</v>
      </c>
      <c r="J3248" s="59">
        <v>1.1142857142857141</v>
      </c>
      <c r="K3248" t="s">
        <v>55</v>
      </c>
      <c r="L3248" t="s">
        <v>91</v>
      </c>
      <c r="M3248">
        <v>2025</v>
      </c>
      <c r="N3248" t="s">
        <v>744</v>
      </c>
      <c r="O3248" t="s">
        <v>751</v>
      </c>
      <c r="P3248">
        <v>0</v>
      </c>
      <c r="Q3248">
        <v>0</v>
      </c>
      <c r="R3248">
        <v>0</v>
      </c>
      <c r="T3248" t="s">
        <v>1496</v>
      </c>
      <c r="U3248">
        <v>31</v>
      </c>
    </row>
    <row r="3249" spans="1:22" x14ac:dyDescent="0.3">
      <c r="A3249">
        <v>356</v>
      </c>
      <c r="B3249" t="s">
        <v>315</v>
      </c>
      <c r="C3249" t="s">
        <v>998</v>
      </c>
      <c r="D3249" t="s">
        <v>54</v>
      </c>
      <c r="E3249" t="s">
        <v>62</v>
      </c>
      <c r="F3249" s="107">
        <v>46022</v>
      </c>
      <c r="G3249">
        <v>60</v>
      </c>
      <c r="H3249">
        <v>64.77</v>
      </c>
      <c r="I3249" s="59">
        <v>0.92635479388605846</v>
      </c>
      <c r="J3249" s="59">
        <v>0.92635479388605846</v>
      </c>
      <c r="K3249" t="s">
        <v>25</v>
      </c>
      <c r="L3249" t="s">
        <v>25</v>
      </c>
      <c r="M3249">
        <v>2025</v>
      </c>
      <c r="N3249" t="s">
        <v>744</v>
      </c>
      <c r="O3249" t="s">
        <v>751</v>
      </c>
      <c r="P3249">
        <v>0</v>
      </c>
      <c r="Q3249">
        <v>0</v>
      </c>
      <c r="R3249">
        <v>0</v>
      </c>
      <c r="T3249" t="s">
        <v>1497</v>
      </c>
      <c r="U3249">
        <v>31</v>
      </c>
    </row>
    <row r="3250" spans="1:22" x14ac:dyDescent="0.3">
      <c r="A3250">
        <v>358</v>
      </c>
      <c r="B3250" t="s">
        <v>1498</v>
      </c>
      <c r="C3250" t="s">
        <v>1499</v>
      </c>
      <c r="D3250" t="s">
        <v>54</v>
      </c>
      <c r="E3250" t="s">
        <v>24</v>
      </c>
      <c r="F3250" s="107">
        <v>45838</v>
      </c>
      <c r="G3250">
        <v>100</v>
      </c>
      <c r="H3250">
        <v>100</v>
      </c>
      <c r="I3250" s="59">
        <v>1</v>
      </c>
      <c r="J3250" s="59">
        <v>1</v>
      </c>
      <c r="K3250" t="s">
        <v>25</v>
      </c>
      <c r="L3250" t="s">
        <v>25</v>
      </c>
      <c r="M3250">
        <v>2025</v>
      </c>
      <c r="N3250" t="s">
        <v>742</v>
      </c>
      <c r="O3250" t="s">
        <v>846</v>
      </c>
      <c r="P3250">
        <v>0</v>
      </c>
      <c r="Q3250">
        <v>0</v>
      </c>
      <c r="R3250">
        <v>0</v>
      </c>
      <c r="T3250" t="s">
        <v>1500</v>
      </c>
      <c r="U3250">
        <v>30</v>
      </c>
    </row>
    <row r="3251" spans="1:22" x14ac:dyDescent="0.3">
      <c r="A3251">
        <v>359</v>
      </c>
      <c r="B3251" t="s">
        <v>1501</v>
      </c>
      <c r="C3251" t="s">
        <v>225</v>
      </c>
      <c r="D3251" t="s">
        <v>54</v>
      </c>
      <c r="E3251" t="s">
        <v>24</v>
      </c>
      <c r="F3251" s="107">
        <v>45473</v>
      </c>
      <c r="G3251">
        <v>80</v>
      </c>
      <c r="K3251" t="s">
        <v>25</v>
      </c>
      <c r="L3251" t="s">
        <v>128</v>
      </c>
      <c r="M3251">
        <v>2024</v>
      </c>
      <c r="N3251" t="s">
        <v>742</v>
      </c>
      <c r="O3251" t="s">
        <v>784</v>
      </c>
      <c r="P3251">
        <v>0</v>
      </c>
      <c r="Q3251">
        <v>0</v>
      </c>
      <c r="R3251">
        <v>0</v>
      </c>
      <c r="T3251" t="s">
        <v>1502</v>
      </c>
      <c r="U3251">
        <v>30</v>
      </c>
      <c r="V3251" t="s">
        <v>128</v>
      </c>
    </row>
    <row r="3252" spans="1:22" x14ac:dyDescent="0.3">
      <c r="A3252">
        <v>359</v>
      </c>
      <c r="B3252" t="s">
        <v>1501</v>
      </c>
      <c r="C3252" t="s">
        <v>225</v>
      </c>
      <c r="D3252" t="s">
        <v>54</v>
      </c>
      <c r="E3252" t="s">
        <v>24</v>
      </c>
      <c r="F3252" s="107">
        <v>46022</v>
      </c>
      <c r="G3252">
        <v>85</v>
      </c>
      <c r="H3252">
        <v>89.9</v>
      </c>
      <c r="I3252" s="59">
        <v>1.0576470588235289</v>
      </c>
      <c r="J3252" s="59">
        <v>1.0576470588235289</v>
      </c>
      <c r="K3252" t="s">
        <v>25</v>
      </c>
      <c r="L3252" t="s">
        <v>25</v>
      </c>
      <c r="M3252">
        <v>2025</v>
      </c>
      <c r="N3252" t="s">
        <v>744</v>
      </c>
      <c r="O3252" t="s">
        <v>751</v>
      </c>
      <c r="P3252">
        <v>0</v>
      </c>
      <c r="Q3252">
        <v>0</v>
      </c>
      <c r="R3252">
        <v>0</v>
      </c>
      <c r="T3252" t="s">
        <v>1503</v>
      </c>
      <c r="U3252">
        <v>31</v>
      </c>
    </row>
    <row r="3253" spans="1:22" x14ac:dyDescent="0.3">
      <c r="A3253">
        <v>361</v>
      </c>
      <c r="B3253" t="s">
        <v>1504</v>
      </c>
      <c r="C3253" t="s">
        <v>1499</v>
      </c>
      <c r="D3253" t="s">
        <v>73</v>
      </c>
      <c r="E3253" t="s">
        <v>24</v>
      </c>
      <c r="F3253" s="107">
        <v>45657</v>
      </c>
      <c r="K3253" t="s">
        <v>91</v>
      </c>
      <c r="L3253" t="s">
        <v>128</v>
      </c>
      <c r="M3253">
        <v>2024</v>
      </c>
      <c r="N3253" t="s">
        <v>744</v>
      </c>
      <c r="O3253" t="s">
        <v>762</v>
      </c>
      <c r="P3253">
        <v>0</v>
      </c>
      <c r="Q3253">
        <v>0</v>
      </c>
      <c r="R3253">
        <v>0</v>
      </c>
      <c r="T3253" t="s">
        <v>1505</v>
      </c>
      <c r="U3253">
        <v>31</v>
      </c>
      <c r="V3253" t="s">
        <v>128</v>
      </c>
    </row>
    <row r="3254" spans="1:22" x14ac:dyDescent="0.3">
      <c r="A3254">
        <v>361</v>
      </c>
      <c r="B3254" t="s">
        <v>1504</v>
      </c>
      <c r="C3254" t="s">
        <v>1499</v>
      </c>
      <c r="D3254" t="s">
        <v>73</v>
      </c>
      <c r="E3254" t="s">
        <v>24</v>
      </c>
      <c r="F3254" s="107">
        <v>46022</v>
      </c>
      <c r="G3254">
        <v>4.5999999999999996</v>
      </c>
      <c r="H3254">
        <v>4.78</v>
      </c>
      <c r="I3254" s="59">
        <v>1.0391304347826089</v>
      </c>
      <c r="J3254" s="59">
        <v>1.0391304347826089</v>
      </c>
      <c r="K3254" t="s">
        <v>91</v>
      </c>
      <c r="L3254" t="s">
        <v>91</v>
      </c>
      <c r="M3254">
        <v>2025</v>
      </c>
      <c r="N3254" t="s">
        <v>744</v>
      </c>
      <c r="O3254" t="s">
        <v>751</v>
      </c>
      <c r="P3254">
        <v>0</v>
      </c>
      <c r="Q3254">
        <v>0</v>
      </c>
      <c r="R3254">
        <v>0</v>
      </c>
      <c r="T3254" t="s">
        <v>1506</v>
      </c>
      <c r="U3254">
        <v>31</v>
      </c>
    </row>
    <row r="3255" spans="1:22" x14ac:dyDescent="0.3">
      <c r="A3255">
        <v>362</v>
      </c>
      <c r="B3255" t="s">
        <v>322</v>
      </c>
      <c r="C3255" t="s">
        <v>1367</v>
      </c>
      <c r="D3255" t="s">
        <v>54</v>
      </c>
      <c r="E3255" t="s">
        <v>24</v>
      </c>
      <c r="F3255" s="107">
        <v>44651</v>
      </c>
      <c r="K3255" t="s">
        <v>25</v>
      </c>
      <c r="L3255" t="s">
        <v>128</v>
      </c>
      <c r="M3255">
        <v>2022</v>
      </c>
      <c r="N3255" t="s">
        <v>803</v>
      </c>
      <c r="O3255" t="s">
        <v>824</v>
      </c>
      <c r="P3255">
        <v>0</v>
      </c>
      <c r="Q3255">
        <v>0</v>
      </c>
      <c r="R3255">
        <v>0</v>
      </c>
      <c r="T3255" t="s">
        <v>1507</v>
      </c>
      <c r="U3255">
        <v>31</v>
      </c>
      <c r="V3255" t="s">
        <v>128</v>
      </c>
    </row>
    <row r="3256" spans="1:22" x14ac:dyDescent="0.3">
      <c r="A3256">
        <v>362</v>
      </c>
      <c r="B3256" t="s">
        <v>322</v>
      </c>
      <c r="C3256" t="s">
        <v>1367</v>
      </c>
      <c r="D3256" t="s">
        <v>54</v>
      </c>
      <c r="E3256" t="s">
        <v>24</v>
      </c>
      <c r="F3256" s="107">
        <v>44742</v>
      </c>
      <c r="K3256" t="s">
        <v>25</v>
      </c>
      <c r="L3256" t="s">
        <v>128</v>
      </c>
      <c r="M3256">
        <v>2022</v>
      </c>
      <c r="N3256" t="s">
        <v>742</v>
      </c>
      <c r="O3256" t="s">
        <v>824</v>
      </c>
      <c r="P3256">
        <v>0</v>
      </c>
      <c r="Q3256">
        <v>0</v>
      </c>
      <c r="R3256">
        <v>0</v>
      </c>
      <c r="T3256" t="s">
        <v>1508</v>
      </c>
      <c r="U3256">
        <v>30</v>
      </c>
      <c r="V3256" t="s">
        <v>128</v>
      </c>
    </row>
    <row r="3257" spans="1:22" x14ac:dyDescent="0.3">
      <c r="A3257">
        <v>362</v>
      </c>
      <c r="B3257" t="s">
        <v>322</v>
      </c>
      <c r="C3257" t="s">
        <v>1367</v>
      </c>
      <c r="D3257" t="s">
        <v>54</v>
      </c>
      <c r="E3257" t="s">
        <v>24</v>
      </c>
      <c r="F3257" s="107">
        <v>44834</v>
      </c>
      <c r="K3257" t="s">
        <v>25</v>
      </c>
      <c r="L3257" t="s">
        <v>128</v>
      </c>
      <c r="M3257">
        <v>2022</v>
      </c>
      <c r="N3257" t="s">
        <v>766</v>
      </c>
      <c r="O3257" t="s">
        <v>749</v>
      </c>
      <c r="P3257">
        <v>0</v>
      </c>
      <c r="Q3257">
        <v>0</v>
      </c>
      <c r="R3257">
        <v>0</v>
      </c>
      <c r="T3257" t="s">
        <v>1509</v>
      </c>
      <c r="U3257">
        <v>30</v>
      </c>
      <c r="V3257" t="s">
        <v>128</v>
      </c>
    </row>
    <row r="3258" spans="1:22" x14ac:dyDescent="0.3">
      <c r="A3258">
        <v>362</v>
      </c>
      <c r="B3258" t="s">
        <v>322</v>
      </c>
      <c r="C3258" t="s">
        <v>1367</v>
      </c>
      <c r="D3258" t="s">
        <v>54</v>
      </c>
      <c r="E3258" t="s">
        <v>24</v>
      </c>
      <c r="F3258" s="107">
        <v>44895</v>
      </c>
      <c r="K3258" t="s">
        <v>25</v>
      </c>
      <c r="L3258" t="s">
        <v>128</v>
      </c>
      <c r="M3258">
        <v>2022</v>
      </c>
      <c r="N3258" t="s">
        <v>815</v>
      </c>
      <c r="O3258" t="s">
        <v>749</v>
      </c>
      <c r="P3258">
        <v>0</v>
      </c>
      <c r="Q3258">
        <v>0</v>
      </c>
      <c r="R3258">
        <v>0</v>
      </c>
      <c r="T3258" t="s">
        <v>1510</v>
      </c>
      <c r="U3258">
        <v>30</v>
      </c>
      <c r="V3258" t="s">
        <v>128</v>
      </c>
    </row>
    <row r="3259" spans="1:22" x14ac:dyDescent="0.3">
      <c r="A3259">
        <v>362</v>
      </c>
      <c r="B3259" t="s">
        <v>322</v>
      </c>
      <c r="C3259" t="s">
        <v>1367</v>
      </c>
      <c r="D3259" t="s">
        <v>54</v>
      </c>
      <c r="E3259" t="s">
        <v>24</v>
      </c>
      <c r="F3259" s="107">
        <v>44926</v>
      </c>
      <c r="K3259" t="s">
        <v>25</v>
      </c>
      <c r="L3259" t="s">
        <v>128</v>
      </c>
      <c r="M3259">
        <v>2022</v>
      </c>
      <c r="N3259" t="s">
        <v>744</v>
      </c>
      <c r="O3259" t="s">
        <v>749</v>
      </c>
      <c r="P3259">
        <v>0</v>
      </c>
      <c r="Q3259">
        <v>0</v>
      </c>
      <c r="R3259">
        <v>0</v>
      </c>
      <c r="T3259" t="s">
        <v>1511</v>
      </c>
      <c r="U3259">
        <v>31</v>
      </c>
      <c r="V3259" t="s">
        <v>128</v>
      </c>
    </row>
    <row r="3260" spans="1:22" x14ac:dyDescent="0.3">
      <c r="A3260">
        <v>362</v>
      </c>
      <c r="B3260" t="s">
        <v>322</v>
      </c>
      <c r="C3260" t="s">
        <v>1367</v>
      </c>
      <c r="D3260" t="s">
        <v>54</v>
      </c>
      <c r="E3260" t="s">
        <v>24</v>
      </c>
      <c r="F3260" s="107">
        <v>44957</v>
      </c>
      <c r="K3260" t="s">
        <v>25</v>
      </c>
      <c r="L3260" t="s">
        <v>128</v>
      </c>
      <c r="M3260">
        <v>2023</v>
      </c>
      <c r="N3260" t="s">
        <v>799</v>
      </c>
      <c r="O3260" t="s">
        <v>743</v>
      </c>
      <c r="P3260">
        <v>0</v>
      </c>
      <c r="Q3260">
        <v>0</v>
      </c>
      <c r="R3260">
        <v>0</v>
      </c>
      <c r="T3260" t="s">
        <v>1512</v>
      </c>
      <c r="U3260">
        <v>31</v>
      </c>
      <c r="V3260" t="s">
        <v>128</v>
      </c>
    </row>
    <row r="3261" spans="1:22" x14ac:dyDescent="0.3">
      <c r="A3261">
        <v>362</v>
      </c>
      <c r="B3261" t="s">
        <v>322</v>
      </c>
      <c r="C3261" t="s">
        <v>1367</v>
      </c>
      <c r="D3261" t="s">
        <v>54</v>
      </c>
      <c r="E3261" t="s">
        <v>24</v>
      </c>
      <c r="F3261" s="107">
        <v>45016</v>
      </c>
      <c r="K3261" t="s">
        <v>25</v>
      </c>
      <c r="L3261" t="s">
        <v>128</v>
      </c>
      <c r="M3261">
        <v>2023</v>
      </c>
      <c r="N3261" t="s">
        <v>803</v>
      </c>
      <c r="O3261" t="s">
        <v>743</v>
      </c>
      <c r="P3261">
        <v>0</v>
      </c>
      <c r="Q3261">
        <v>0</v>
      </c>
      <c r="R3261">
        <v>0</v>
      </c>
      <c r="T3261" t="s">
        <v>1513</v>
      </c>
      <c r="U3261">
        <v>31</v>
      </c>
      <c r="V3261" t="s">
        <v>128</v>
      </c>
    </row>
    <row r="3262" spans="1:22" x14ac:dyDescent="0.3">
      <c r="A3262">
        <v>362</v>
      </c>
      <c r="B3262" t="s">
        <v>322</v>
      </c>
      <c r="C3262" t="s">
        <v>1367</v>
      </c>
      <c r="D3262" t="s">
        <v>54</v>
      </c>
      <c r="E3262" t="s">
        <v>24</v>
      </c>
      <c r="F3262" s="107">
        <v>45077</v>
      </c>
      <c r="K3262" t="s">
        <v>25</v>
      </c>
      <c r="L3262" t="s">
        <v>128</v>
      </c>
      <c r="M3262">
        <v>2023</v>
      </c>
      <c r="N3262" t="s">
        <v>806</v>
      </c>
      <c r="O3262" t="s">
        <v>743</v>
      </c>
      <c r="P3262">
        <v>0</v>
      </c>
      <c r="Q3262">
        <v>0</v>
      </c>
      <c r="R3262">
        <v>0</v>
      </c>
      <c r="T3262" t="s">
        <v>1514</v>
      </c>
      <c r="U3262">
        <v>31</v>
      </c>
      <c r="V3262" t="s">
        <v>128</v>
      </c>
    </row>
    <row r="3263" spans="1:22" x14ac:dyDescent="0.3">
      <c r="A3263">
        <v>362</v>
      </c>
      <c r="B3263" t="s">
        <v>322</v>
      </c>
      <c r="C3263" t="s">
        <v>1367</v>
      </c>
      <c r="D3263" t="s">
        <v>54</v>
      </c>
      <c r="E3263" t="s">
        <v>24</v>
      </c>
      <c r="F3263" s="107">
        <v>45107</v>
      </c>
      <c r="K3263" t="s">
        <v>25</v>
      </c>
      <c r="L3263" t="s">
        <v>128</v>
      </c>
      <c r="M3263">
        <v>2023</v>
      </c>
      <c r="N3263" t="s">
        <v>742</v>
      </c>
      <c r="O3263" t="s">
        <v>743</v>
      </c>
      <c r="P3263">
        <v>0</v>
      </c>
      <c r="Q3263">
        <v>0</v>
      </c>
      <c r="R3263">
        <v>0</v>
      </c>
      <c r="T3263" t="s">
        <v>1515</v>
      </c>
      <c r="U3263">
        <v>30</v>
      </c>
      <c r="V3263" t="s">
        <v>128</v>
      </c>
    </row>
    <row r="3264" spans="1:22" x14ac:dyDescent="0.3">
      <c r="A3264">
        <v>362</v>
      </c>
      <c r="B3264" t="s">
        <v>322</v>
      </c>
      <c r="C3264" t="s">
        <v>1367</v>
      </c>
      <c r="D3264" t="s">
        <v>54</v>
      </c>
      <c r="E3264" t="s">
        <v>24</v>
      </c>
      <c r="F3264" s="107">
        <v>46022</v>
      </c>
      <c r="G3264">
        <v>98</v>
      </c>
      <c r="H3264">
        <v>99.7</v>
      </c>
      <c r="I3264" s="59">
        <v>1.0173469387755101</v>
      </c>
      <c r="J3264" s="59">
        <v>1.0173469387755101</v>
      </c>
      <c r="K3264" t="s">
        <v>25</v>
      </c>
      <c r="L3264" t="s">
        <v>25</v>
      </c>
      <c r="M3264">
        <v>2025</v>
      </c>
      <c r="N3264" t="s">
        <v>744</v>
      </c>
      <c r="O3264" t="s">
        <v>751</v>
      </c>
      <c r="P3264">
        <v>0</v>
      </c>
      <c r="Q3264">
        <v>0</v>
      </c>
      <c r="R3264">
        <v>0</v>
      </c>
      <c r="T3264" t="s">
        <v>1516</v>
      </c>
      <c r="U3264">
        <v>31</v>
      </c>
    </row>
    <row r="3265" spans="1:22" x14ac:dyDescent="0.3">
      <c r="A3265">
        <v>363</v>
      </c>
      <c r="B3265" t="s">
        <v>324</v>
      </c>
      <c r="C3265" t="s">
        <v>1367</v>
      </c>
      <c r="D3265" t="s">
        <v>54</v>
      </c>
      <c r="E3265" t="s">
        <v>24</v>
      </c>
      <c r="F3265" s="107">
        <v>45838</v>
      </c>
      <c r="G3265">
        <v>100</v>
      </c>
      <c r="H3265">
        <v>100</v>
      </c>
      <c r="I3265" s="59">
        <v>1</v>
      </c>
      <c r="J3265" s="59">
        <v>1</v>
      </c>
      <c r="K3265" t="s">
        <v>25</v>
      </c>
      <c r="L3265" t="s">
        <v>25</v>
      </c>
      <c r="M3265">
        <v>2025</v>
      </c>
      <c r="N3265" t="s">
        <v>742</v>
      </c>
      <c r="O3265" t="s">
        <v>846</v>
      </c>
      <c r="P3265">
        <v>0</v>
      </c>
      <c r="Q3265">
        <v>0</v>
      </c>
      <c r="R3265">
        <v>0</v>
      </c>
      <c r="T3265" t="s">
        <v>1517</v>
      </c>
      <c r="U3265">
        <v>30</v>
      </c>
    </row>
    <row r="3266" spans="1:22" x14ac:dyDescent="0.3">
      <c r="A3266">
        <v>363</v>
      </c>
      <c r="B3266" t="s">
        <v>324</v>
      </c>
      <c r="C3266" t="s">
        <v>1367</v>
      </c>
      <c r="D3266" t="s">
        <v>54</v>
      </c>
      <c r="E3266" t="s">
        <v>24</v>
      </c>
      <c r="F3266" s="107">
        <v>46022</v>
      </c>
      <c r="G3266">
        <v>100</v>
      </c>
      <c r="H3266">
        <v>100</v>
      </c>
      <c r="I3266" s="59">
        <v>1</v>
      </c>
      <c r="J3266" s="59">
        <v>1</v>
      </c>
      <c r="K3266" t="s">
        <v>25</v>
      </c>
      <c r="L3266" t="s">
        <v>25</v>
      </c>
      <c r="M3266">
        <v>2025</v>
      </c>
      <c r="N3266" t="s">
        <v>744</v>
      </c>
      <c r="O3266" t="s">
        <v>751</v>
      </c>
      <c r="P3266">
        <v>0</v>
      </c>
      <c r="Q3266">
        <v>0</v>
      </c>
      <c r="R3266">
        <v>0</v>
      </c>
      <c r="T3266" t="s">
        <v>1518</v>
      </c>
      <c r="U3266">
        <v>31</v>
      </c>
    </row>
    <row r="3267" spans="1:22" x14ac:dyDescent="0.3">
      <c r="A3267">
        <v>364</v>
      </c>
      <c r="B3267" t="s">
        <v>325</v>
      </c>
      <c r="C3267" t="s">
        <v>1499</v>
      </c>
      <c r="D3267" t="s">
        <v>54</v>
      </c>
      <c r="E3267" t="s">
        <v>24</v>
      </c>
      <c r="F3267" s="107">
        <v>45838</v>
      </c>
      <c r="G3267">
        <v>100</v>
      </c>
      <c r="H3267">
        <v>93.89</v>
      </c>
      <c r="I3267" s="59">
        <v>0.93889999999999996</v>
      </c>
      <c r="J3267" s="59">
        <v>0.93889999999999996</v>
      </c>
      <c r="K3267" t="s">
        <v>55</v>
      </c>
      <c r="L3267" t="s">
        <v>55</v>
      </c>
      <c r="M3267">
        <v>2025</v>
      </c>
      <c r="N3267" t="s">
        <v>742</v>
      </c>
      <c r="O3267" t="s">
        <v>846</v>
      </c>
      <c r="P3267">
        <v>0</v>
      </c>
      <c r="Q3267">
        <v>0</v>
      </c>
      <c r="R3267">
        <v>0</v>
      </c>
      <c r="T3267" t="s">
        <v>1519</v>
      </c>
      <c r="U3267">
        <v>30</v>
      </c>
    </row>
    <row r="3268" spans="1:22" x14ac:dyDescent="0.3">
      <c r="A3268">
        <v>364</v>
      </c>
      <c r="B3268" t="s">
        <v>325</v>
      </c>
      <c r="C3268" t="s">
        <v>1499</v>
      </c>
      <c r="D3268" t="s">
        <v>54</v>
      </c>
      <c r="E3268" t="s">
        <v>24</v>
      </c>
      <c r="F3268" s="107">
        <v>46022</v>
      </c>
      <c r="G3268">
        <v>100</v>
      </c>
      <c r="H3268">
        <v>78.11</v>
      </c>
      <c r="I3268" s="59">
        <v>0.78110000000000002</v>
      </c>
      <c r="J3268" s="59">
        <v>0.78110000000000002</v>
      </c>
      <c r="K3268" t="s">
        <v>55</v>
      </c>
      <c r="L3268" t="s">
        <v>55</v>
      </c>
      <c r="M3268">
        <v>2025</v>
      </c>
      <c r="N3268" t="s">
        <v>744</v>
      </c>
      <c r="O3268" t="s">
        <v>751</v>
      </c>
      <c r="P3268">
        <v>0</v>
      </c>
      <c r="Q3268">
        <v>0</v>
      </c>
      <c r="R3268">
        <v>0</v>
      </c>
      <c r="T3268" t="s">
        <v>1520</v>
      </c>
      <c r="U3268">
        <v>31</v>
      </c>
    </row>
    <row r="3269" spans="1:22" x14ac:dyDescent="0.3">
      <c r="A3269">
        <v>366</v>
      </c>
      <c r="B3269" t="s">
        <v>327</v>
      </c>
      <c r="C3269" t="s">
        <v>1367</v>
      </c>
      <c r="D3269" t="s">
        <v>73</v>
      </c>
      <c r="E3269" t="s">
        <v>24</v>
      </c>
      <c r="F3269" s="107">
        <v>46022</v>
      </c>
      <c r="G3269">
        <v>100</v>
      </c>
      <c r="H3269">
        <v>100</v>
      </c>
      <c r="I3269" s="59">
        <v>1</v>
      </c>
      <c r="J3269" s="59">
        <v>1</v>
      </c>
      <c r="K3269" t="s">
        <v>55</v>
      </c>
      <c r="L3269" t="s">
        <v>55</v>
      </c>
      <c r="M3269">
        <v>2025</v>
      </c>
      <c r="N3269" t="s">
        <v>744</v>
      </c>
      <c r="O3269" t="s">
        <v>751</v>
      </c>
      <c r="P3269">
        <v>0</v>
      </c>
      <c r="Q3269">
        <v>0</v>
      </c>
      <c r="R3269">
        <v>0</v>
      </c>
      <c r="T3269" t="s">
        <v>1521</v>
      </c>
      <c r="U3269">
        <v>31</v>
      </c>
    </row>
    <row r="3270" spans="1:22" x14ac:dyDescent="0.3">
      <c r="A3270">
        <v>367</v>
      </c>
      <c r="B3270" t="s">
        <v>328</v>
      </c>
      <c r="C3270" t="s">
        <v>1499</v>
      </c>
      <c r="D3270" t="s">
        <v>73</v>
      </c>
      <c r="E3270" t="s">
        <v>24</v>
      </c>
      <c r="F3270" s="107">
        <v>46022</v>
      </c>
      <c r="G3270">
        <v>5</v>
      </c>
      <c r="H3270">
        <v>3.82</v>
      </c>
      <c r="I3270" s="59">
        <v>0.76400000000000001</v>
      </c>
      <c r="J3270" s="59">
        <v>0.76400000000000001</v>
      </c>
      <c r="K3270" t="s">
        <v>25</v>
      </c>
      <c r="L3270" t="s">
        <v>25</v>
      </c>
      <c r="M3270">
        <v>2025</v>
      </c>
      <c r="N3270" t="s">
        <v>744</v>
      </c>
      <c r="O3270" t="s">
        <v>751</v>
      </c>
      <c r="P3270">
        <v>0</v>
      </c>
      <c r="Q3270">
        <v>0</v>
      </c>
      <c r="R3270">
        <v>0</v>
      </c>
      <c r="T3270" t="s">
        <v>1522</v>
      </c>
      <c r="U3270">
        <v>31</v>
      </c>
    </row>
    <row r="3271" spans="1:22" x14ac:dyDescent="0.3">
      <c r="A3271">
        <v>368</v>
      </c>
      <c r="B3271" t="s">
        <v>330</v>
      </c>
      <c r="C3271" t="s">
        <v>1523</v>
      </c>
      <c r="D3271" t="s">
        <v>60</v>
      </c>
      <c r="E3271" t="s">
        <v>24</v>
      </c>
      <c r="F3271" s="107">
        <v>45930</v>
      </c>
      <c r="G3271">
        <v>93</v>
      </c>
      <c r="H3271">
        <v>95</v>
      </c>
      <c r="I3271" s="59">
        <v>1.021505376344086</v>
      </c>
      <c r="J3271" s="59">
        <v>1.021505376344086</v>
      </c>
      <c r="K3271" t="s">
        <v>25</v>
      </c>
      <c r="L3271" t="s">
        <v>25</v>
      </c>
      <c r="M3271">
        <v>2025</v>
      </c>
      <c r="N3271" t="s">
        <v>766</v>
      </c>
      <c r="O3271" t="s">
        <v>751</v>
      </c>
      <c r="P3271">
        <v>0</v>
      </c>
      <c r="Q3271">
        <v>0</v>
      </c>
      <c r="R3271">
        <v>0</v>
      </c>
      <c r="T3271" t="s">
        <v>1524</v>
      </c>
      <c r="U3271">
        <v>30</v>
      </c>
    </row>
    <row r="3272" spans="1:22" x14ac:dyDescent="0.3">
      <c r="A3272">
        <v>368</v>
      </c>
      <c r="B3272" t="s">
        <v>330</v>
      </c>
      <c r="C3272" t="s">
        <v>1523</v>
      </c>
      <c r="D3272" t="s">
        <v>60</v>
      </c>
      <c r="E3272" t="s">
        <v>24</v>
      </c>
      <c r="F3272" s="107">
        <v>46022</v>
      </c>
      <c r="G3272">
        <v>93</v>
      </c>
      <c r="H3272">
        <v>95</v>
      </c>
      <c r="I3272" s="59">
        <v>1.021505376344086</v>
      </c>
      <c r="J3272" s="59">
        <v>1.021505376344086</v>
      </c>
      <c r="K3272" t="s">
        <v>25</v>
      </c>
      <c r="L3272" t="s">
        <v>25</v>
      </c>
      <c r="M3272">
        <v>2025</v>
      </c>
      <c r="N3272" t="s">
        <v>744</v>
      </c>
      <c r="O3272" t="s">
        <v>751</v>
      </c>
      <c r="P3272">
        <v>0</v>
      </c>
      <c r="Q3272">
        <v>0</v>
      </c>
      <c r="R3272">
        <v>0</v>
      </c>
      <c r="T3272" t="s">
        <v>1525</v>
      </c>
      <c r="U3272">
        <v>31</v>
      </c>
    </row>
    <row r="3273" spans="1:22" x14ac:dyDescent="0.3">
      <c r="A3273">
        <v>369</v>
      </c>
      <c r="B3273" t="s">
        <v>332</v>
      </c>
      <c r="C3273" t="s">
        <v>1499</v>
      </c>
      <c r="D3273" t="s">
        <v>54</v>
      </c>
      <c r="E3273" t="s">
        <v>24</v>
      </c>
      <c r="F3273" s="107">
        <v>44377</v>
      </c>
      <c r="H3273">
        <v>0</v>
      </c>
      <c r="K3273" t="s">
        <v>55</v>
      </c>
      <c r="L3273" t="s">
        <v>55</v>
      </c>
      <c r="M3273">
        <v>2021</v>
      </c>
      <c r="N3273" t="s">
        <v>742</v>
      </c>
      <c r="O3273" t="s">
        <v>800</v>
      </c>
      <c r="P3273">
        <v>0</v>
      </c>
      <c r="Q3273">
        <v>0</v>
      </c>
      <c r="R3273">
        <v>0</v>
      </c>
      <c r="T3273" t="s">
        <v>1526</v>
      </c>
      <c r="U3273">
        <v>30</v>
      </c>
    </row>
    <row r="3274" spans="1:22" x14ac:dyDescent="0.3">
      <c r="A3274">
        <v>369</v>
      </c>
      <c r="B3274" t="s">
        <v>332</v>
      </c>
      <c r="C3274" t="s">
        <v>1499</v>
      </c>
      <c r="D3274" t="s">
        <v>54</v>
      </c>
      <c r="E3274" t="s">
        <v>24</v>
      </c>
      <c r="F3274" s="107">
        <v>44561</v>
      </c>
      <c r="H3274">
        <v>0</v>
      </c>
      <c r="K3274" t="s">
        <v>55</v>
      </c>
      <c r="L3274" t="s">
        <v>55</v>
      </c>
      <c r="M3274">
        <v>2021</v>
      </c>
      <c r="N3274" t="s">
        <v>744</v>
      </c>
      <c r="O3274" t="s">
        <v>747</v>
      </c>
      <c r="P3274">
        <v>0</v>
      </c>
      <c r="Q3274">
        <v>0</v>
      </c>
      <c r="R3274">
        <v>0</v>
      </c>
      <c r="T3274" t="s">
        <v>1527</v>
      </c>
      <c r="U3274">
        <v>31</v>
      </c>
    </row>
    <row r="3275" spans="1:22" x14ac:dyDescent="0.3">
      <c r="A3275">
        <v>369</v>
      </c>
      <c r="B3275" t="s">
        <v>332</v>
      </c>
      <c r="C3275" t="s">
        <v>1499</v>
      </c>
      <c r="D3275" t="s">
        <v>54</v>
      </c>
      <c r="E3275" t="s">
        <v>24</v>
      </c>
      <c r="F3275" s="107">
        <v>44651</v>
      </c>
      <c r="K3275" t="s">
        <v>55</v>
      </c>
      <c r="L3275" t="s">
        <v>128</v>
      </c>
      <c r="M3275">
        <v>2022</v>
      </c>
      <c r="N3275" t="s">
        <v>803</v>
      </c>
      <c r="O3275" t="s">
        <v>824</v>
      </c>
      <c r="P3275">
        <v>0</v>
      </c>
      <c r="Q3275">
        <v>0</v>
      </c>
      <c r="R3275">
        <v>0</v>
      </c>
      <c r="T3275" t="s">
        <v>1528</v>
      </c>
      <c r="U3275">
        <v>31</v>
      </c>
      <c r="V3275" t="s">
        <v>128</v>
      </c>
    </row>
    <row r="3276" spans="1:22" x14ac:dyDescent="0.3">
      <c r="A3276">
        <v>369</v>
      </c>
      <c r="B3276" t="s">
        <v>332</v>
      </c>
      <c r="C3276" t="s">
        <v>1499</v>
      </c>
      <c r="D3276" t="s">
        <v>54</v>
      </c>
      <c r="E3276" t="s">
        <v>24</v>
      </c>
      <c r="F3276" s="107">
        <v>44742</v>
      </c>
      <c r="H3276">
        <v>0</v>
      </c>
      <c r="K3276" t="s">
        <v>55</v>
      </c>
      <c r="L3276" t="s">
        <v>55</v>
      </c>
      <c r="M3276">
        <v>2022</v>
      </c>
      <c r="N3276" t="s">
        <v>742</v>
      </c>
      <c r="O3276" t="s">
        <v>824</v>
      </c>
      <c r="P3276">
        <v>0</v>
      </c>
      <c r="Q3276">
        <v>0</v>
      </c>
      <c r="R3276">
        <v>0</v>
      </c>
      <c r="T3276" t="s">
        <v>1529</v>
      </c>
      <c r="U3276">
        <v>30</v>
      </c>
    </row>
    <row r="3277" spans="1:22" x14ac:dyDescent="0.3">
      <c r="A3277">
        <v>369</v>
      </c>
      <c r="B3277" t="s">
        <v>332</v>
      </c>
      <c r="C3277" t="s">
        <v>1499</v>
      </c>
      <c r="D3277" t="s">
        <v>54</v>
      </c>
      <c r="E3277" t="s">
        <v>24</v>
      </c>
      <c r="F3277" s="107">
        <v>44834</v>
      </c>
      <c r="K3277" t="s">
        <v>55</v>
      </c>
      <c r="L3277" t="s">
        <v>128</v>
      </c>
      <c r="M3277">
        <v>2022</v>
      </c>
      <c r="N3277" t="s">
        <v>766</v>
      </c>
      <c r="O3277" t="s">
        <v>749</v>
      </c>
      <c r="P3277">
        <v>0</v>
      </c>
      <c r="Q3277">
        <v>0</v>
      </c>
      <c r="R3277">
        <v>0</v>
      </c>
      <c r="T3277" t="s">
        <v>1530</v>
      </c>
      <c r="U3277">
        <v>30</v>
      </c>
      <c r="V3277" t="s">
        <v>128</v>
      </c>
    </row>
    <row r="3278" spans="1:22" x14ac:dyDescent="0.3">
      <c r="A3278">
        <v>369</v>
      </c>
      <c r="B3278" t="s">
        <v>332</v>
      </c>
      <c r="C3278" t="s">
        <v>1499</v>
      </c>
      <c r="D3278" t="s">
        <v>54</v>
      </c>
      <c r="E3278" t="s">
        <v>24</v>
      </c>
      <c r="F3278" s="107">
        <v>44895</v>
      </c>
      <c r="K3278" t="s">
        <v>55</v>
      </c>
      <c r="L3278" t="s">
        <v>128</v>
      </c>
      <c r="M3278">
        <v>2022</v>
      </c>
      <c r="N3278" t="s">
        <v>815</v>
      </c>
      <c r="O3278" t="s">
        <v>749</v>
      </c>
      <c r="P3278">
        <v>0</v>
      </c>
      <c r="Q3278">
        <v>0</v>
      </c>
      <c r="R3278">
        <v>0</v>
      </c>
      <c r="T3278" t="s">
        <v>1531</v>
      </c>
      <c r="U3278">
        <v>30</v>
      </c>
      <c r="V3278" t="s">
        <v>128</v>
      </c>
    </row>
    <row r="3279" spans="1:22" x14ac:dyDescent="0.3">
      <c r="A3279">
        <v>369</v>
      </c>
      <c r="B3279" t="s">
        <v>332</v>
      </c>
      <c r="C3279" t="s">
        <v>1499</v>
      </c>
      <c r="D3279" t="s">
        <v>54</v>
      </c>
      <c r="E3279" t="s">
        <v>24</v>
      </c>
      <c r="F3279" s="107">
        <v>44926</v>
      </c>
      <c r="H3279">
        <v>0</v>
      </c>
      <c r="K3279" t="s">
        <v>55</v>
      </c>
      <c r="L3279" t="s">
        <v>55</v>
      </c>
      <c r="M3279">
        <v>2022</v>
      </c>
      <c r="N3279" t="s">
        <v>744</v>
      </c>
      <c r="O3279" t="s">
        <v>749</v>
      </c>
      <c r="P3279">
        <v>0</v>
      </c>
      <c r="Q3279">
        <v>0</v>
      </c>
      <c r="R3279">
        <v>0</v>
      </c>
      <c r="T3279" t="s">
        <v>1532</v>
      </c>
      <c r="U3279">
        <v>31</v>
      </c>
    </row>
    <row r="3280" spans="1:22" x14ac:dyDescent="0.3">
      <c r="A3280">
        <v>369</v>
      </c>
      <c r="B3280" t="s">
        <v>332</v>
      </c>
      <c r="C3280" t="s">
        <v>1499</v>
      </c>
      <c r="D3280" t="s">
        <v>54</v>
      </c>
      <c r="E3280" t="s">
        <v>24</v>
      </c>
      <c r="F3280" s="107">
        <v>45838</v>
      </c>
      <c r="G3280">
        <v>100</v>
      </c>
      <c r="H3280">
        <v>88.89</v>
      </c>
      <c r="I3280" s="59">
        <v>0.88890000000000002</v>
      </c>
      <c r="J3280" s="59">
        <v>0.88890000000000002</v>
      </c>
      <c r="K3280" t="s">
        <v>55</v>
      </c>
      <c r="L3280" t="s">
        <v>55</v>
      </c>
      <c r="M3280">
        <v>2025</v>
      </c>
      <c r="N3280" t="s">
        <v>742</v>
      </c>
      <c r="O3280" t="s">
        <v>846</v>
      </c>
      <c r="P3280">
        <v>0</v>
      </c>
      <c r="Q3280">
        <v>0</v>
      </c>
      <c r="R3280">
        <v>0</v>
      </c>
      <c r="T3280" t="s">
        <v>1533</v>
      </c>
      <c r="U3280">
        <v>30</v>
      </c>
    </row>
    <row r="3281" spans="1:22" x14ac:dyDescent="0.3">
      <c r="A3281">
        <v>369</v>
      </c>
      <c r="B3281" t="s">
        <v>332</v>
      </c>
      <c r="C3281" t="s">
        <v>1499</v>
      </c>
      <c r="D3281" t="s">
        <v>54</v>
      </c>
      <c r="E3281" t="s">
        <v>24</v>
      </c>
      <c r="F3281" s="107">
        <v>46022</v>
      </c>
      <c r="G3281">
        <v>100</v>
      </c>
      <c r="H3281">
        <v>108.26</v>
      </c>
      <c r="I3281" s="59">
        <v>1.0826</v>
      </c>
      <c r="J3281" s="59">
        <v>1.0826</v>
      </c>
      <c r="K3281" t="s">
        <v>55</v>
      </c>
      <c r="L3281" t="s">
        <v>55</v>
      </c>
      <c r="M3281">
        <v>2025</v>
      </c>
      <c r="N3281" t="s">
        <v>744</v>
      </c>
      <c r="O3281" t="s">
        <v>751</v>
      </c>
      <c r="P3281">
        <v>0</v>
      </c>
      <c r="Q3281">
        <v>0</v>
      </c>
      <c r="R3281">
        <v>0</v>
      </c>
      <c r="T3281" t="s">
        <v>1534</v>
      </c>
      <c r="U3281">
        <v>31</v>
      </c>
    </row>
    <row r="3282" spans="1:22" x14ac:dyDescent="0.3">
      <c r="A3282">
        <v>371</v>
      </c>
      <c r="B3282" t="s">
        <v>334</v>
      </c>
      <c r="C3282" t="s">
        <v>1499</v>
      </c>
      <c r="D3282" t="s">
        <v>54</v>
      </c>
      <c r="E3282" t="s">
        <v>24</v>
      </c>
      <c r="F3282" s="107">
        <v>46022</v>
      </c>
      <c r="G3282">
        <v>189200000</v>
      </c>
      <c r="H3282">
        <v>157833523</v>
      </c>
      <c r="I3282" s="59">
        <v>0.83421523784355178</v>
      </c>
      <c r="J3282" s="59">
        <v>0.83421523784355178</v>
      </c>
      <c r="K3282" t="s">
        <v>103</v>
      </c>
      <c r="L3282" t="s">
        <v>103</v>
      </c>
      <c r="M3282">
        <v>2025</v>
      </c>
      <c r="N3282" t="s">
        <v>744</v>
      </c>
      <c r="O3282" t="s">
        <v>751</v>
      </c>
      <c r="P3282">
        <v>0</v>
      </c>
      <c r="Q3282">
        <v>0</v>
      </c>
      <c r="R3282">
        <v>0</v>
      </c>
      <c r="T3282" t="s">
        <v>1535</v>
      </c>
      <c r="U3282">
        <v>31</v>
      </c>
    </row>
    <row r="3283" spans="1:22" x14ac:dyDescent="0.3">
      <c r="A3283">
        <v>372</v>
      </c>
      <c r="B3283" t="s">
        <v>335</v>
      </c>
      <c r="C3283" t="s">
        <v>1523</v>
      </c>
      <c r="D3283" t="s">
        <v>60</v>
      </c>
      <c r="E3283" t="s">
        <v>24</v>
      </c>
      <c r="F3283" s="107">
        <v>45930</v>
      </c>
      <c r="G3283">
        <v>90</v>
      </c>
      <c r="H3283">
        <v>97</v>
      </c>
      <c r="I3283" s="59">
        <v>1.0777777777777779</v>
      </c>
      <c r="J3283" s="59">
        <v>1.0777777777777779</v>
      </c>
      <c r="K3283" t="s">
        <v>25</v>
      </c>
      <c r="L3283" t="s">
        <v>25</v>
      </c>
      <c r="M3283">
        <v>2025</v>
      </c>
      <c r="N3283" t="s">
        <v>766</v>
      </c>
      <c r="O3283" t="s">
        <v>751</v>
      </c>
      <c r="P3283">
        <v>0</v>
      </c>
      <c r="Q3283">
        <v>0</v>
      </c>
      <c r="R3283">
        <v>0</v>
      </c>
      <c r="T3283" t="s">
        <v>1536</v>
      </c>
      <c r="U3283">
        <v>30</v>
      </c>
    </row>
    <row r="3284" spans="1:22" x14ac:dyDescent="0.3">
      <c r="A3284">
        <v>372</v>
      </c>
      <c r="B3284" t="s">
        <v>335</v>
      </c>
      <c r="C3284" t="s">
        <v>1523</v>
      </c>
      <c r="D3284" t="s">
        <v>60</v>
      </c>
      <c r="E3284" t="s">
        <v>24</v>
      </c>
      <c r="F3284" s="107">
        <v>46022</v>
      </c>
      <c r="G3284">
        <v>90</v>
      </c>
      <c r="H3284">
        <v>97</v>
      </c>
      <c r="I3284" s="59">
        <v>1.0777777777777779</v>
      </c>
      <c r="J3284" s="59">
        <v>1.0777777777777779</v>
      </c>
      <c r="K3284" t="s">
        <v>25</v>
      </c>
      <c r="L3284" t="s">
        <v>25</v>
      </c>
      <c r="M3284">
        <v>2025</v>
      </c>
      <c r="N3284" t="s">
        <v>744</v>
      </c>
      <c r="O3284" t="s">
        <v>751</v>
      </c>
      <c r="P3284">
        <v>0</v>
      </c>
      <c r="Q3284">
        <v>0</v>
      </c>
      <c r="R3284">
        <v>0</v>
      </c>
      <c r="T3284" t="s">
        <v>1537</v>
      </c>
      <c r="U3284">
        <v>31</v>
      </c>
    </row>
    <row r="3285" spans="1:22" x14ac:dyDescent="0.3">
      <c r="A3285">
        <v>373</v>
      </c>
      <c r="B3285" t="s">
        <v>336</v>
      </c>
      <c r="C3285" t="s">
        <v>1244</v>
      </c>
      <c r="D3285" t="s">
        <v>60</v>
      </c>
      <c r="E3285" t="s">
        <v>24</v>
      </c>
      <c r="F3285" s="107">
        <v>44286</v>
      </c>
      <c r="H3285">
        <v>0</v>
      </c>
      <c r="K3285" t="s">
        <v>25</v>
      </c>
      <c r="L3285" t="s">
        <v>25</v>
      </c>
      <c r="M3285">
        <v>2021</v>
      </c>
      <c r="N3285" t="s">
        <v>803</v>
      </c>
      <c r="O3285" t="s">
        <v>800</v>
      </c>
      <c r="P3285">
        <v>0</v>
      </c>
      <c r="Q3285">
        <v>0</v>
      </c>
      <c r="R3285">
        <v>0</v>
      </c>
      <c r="T3285" t="s">
        <v>1538</v>
      </c>
      <c r="U3285">
        <v>31</v>
      </c>
    </row>
    <row r="3286" spans="1:22" x14ac:dyDescent="0.3">
      <c r="A3286">
        <v>373</v>
      </c>
      <c r="B3286" t="s">
        <v>336</v>
      </c>
      <c r="C3286" t="s">
        <v>1244</v>
      </c>
      <c r="D3286" t="s">
        <v>60</v>
      </c>
      <c r="E3286" t="s">
        <v>24</v>
      </c>
      <c r="F3286" s="107">
        <v>44377</v>
      </c>
      <c r="H3286">
        <v>0</v>
      </c>
      <c r="K3286" t="s">
        <v>25</v>
      </c>
      <c r="L3286" t="s">
        <v>25</v>
      </c>
      <c r="M3286">
        <v>2021</v>
      </c>
      <c r="N3286" t="s">
        <v>742</v>
      </c>
      <c r="O3286" t="s">
        <v>800</v>
      </c>
      <c r="P3286">
        <v>0</v>
      </c>
      <c r="Q3286">
        <v>0</v>
      </c>
      <c r="R3286">
        <v>0</v>
      </c>
      <c r="T3286" t="s">
        <v>1539</v>
      </c>
      <c r="U3286">
        <v>30</v>
      </c>
    </row>
    <row r="3287" spans="1:22" x14ac:dyDescent="0.3">
      <c r="A3287">
        <v>373</v>
      </c>
      <c r="B3287" t="s">
        <v>336</v>
      </c>
      <c r="C3287" t="s">
        <v>1244</v>
      </c>
      <c r="D3287" t="s">
        <v>60</v>
      </c>
      <c r="E3287" t="s">
        <v>24</v>
      </c>
      <c r="F3287" s="107">
        <v>44469</v>
      </c>
      <c r="H3287">
        <v>0</v>
      </c>
      <c r="K3287" t="s">
        <v>25</v>
      </c>
      <c r="L3287" t="s">
        <v>25</v>
      </c>
      <c r="M3287">
        <v>2021</v>
      </c>
      <c r="N3287" t="s">
        <v>766</v>
      </c>
      <c r="O3287" t="s">
        <v>747</v>
      </c>
      <c r="P3287">
        <v>0</v>
      </c>
      <c r="Q3287">
        <v>0</v>
      </c>
      <c r="R3287">
        <v>0</v>
      </c>
      <c r="T3287" t="s">
        <v>1540</v>
      </c>
      <c r="U3287">
        <v>30</v>
      </c>
    </row>
    <row r="3288" spans="1:22" x14ac:dyDescent="0.3">
      <c r="A3288">
        <v>373</v>
      </c>
      <c r="B3288" t="s">
        <v>336</v>
      </c>
      <c r="C3288" t="s">
        <v>1244</v>
      </c>
      <c r="D3288" t="s">
        <v>60</v>
      </c>
      <c r="E3288" t="s">
        <v>24</v>
      </c>
      <c r="F3288" s="107">
        <v>44561</v>
      </c>
      <c r="H3288">
        <v>0</v>
      </c>
      <c r="K3288" t="s">
        <v>25</v>
      </c>
      <c r="L3288" t="s">
        <v>25</v>
      </c>
      <c r="M3288">
        <v>2021</v>
      </c>
      <c r="N3288" t="s">
        <v>744</v>
      </c>
      <c r="O3288" t="s">
        <v>747</v>
      </c>
      <c r="P3288">
        <v>0</v>
      </c>
      <c r="Q3288">
        <v>0</v>
      </c>
      <c r="R3288">
        <v>0</v>
      </c>
      <c r="T3288" t="s">
        <v>1541</v>
      </c>
      <c r="U3288">
        <v>31</v>
      </c>
    </row>
    <row r="3289" spans="1:22" x14ac:dyDescent="0.3">
      <c r="A3289">
        <v>373</v>
      </c>
      <c r="B3289" t="s">
        <v>336</v>
      </c>
      <c r="C3289" t="s">
        <v>1244</v>
      </c>
      <c r="D3289" t="s">
        <v>60</v>
      </c>
      <c r="E3289" t="s">
        <v>24</v>
      </c>
      <c r="F3289" s="107">
        <v>44620</v>
      </c>
      <c r="K3289" t="s">
        <v>25</v>
      </c>
      <c r="L3289" t="s">
        <v>128</v>
      </c>
      <c r="M3289">
        <v>2022</v>
      </c>
      <c r="N3289" t="s">
        <v>783</v>
      </c>
      <c r="O3289" t="s">
        <v>824</v>
      </c>
      <c r="P3289">
        <v>0</v>
      </c>
      <c r="Q3289">
        <v>0</v>
      </c>
      <c r="R3289">
        <v>0</v>
      </c>
      <c r="T3289" t="s">
        <v>1542</v>
      </c>
      <c r="U3289">
        <v>28</v>
      </c>
      <c r="V3289" t="s">
        <v>128</v>
      </c>
    </row>
    <row r="3290" spans="1:22" x14ac:dyDescent="0.3">
      <c r="A3290">
        <v>373</v>
      </c>
      <c r="B3290" t="s">
        <v>336</v>
      </c>
      <c r="C3290" t="s">
        <v>1244</v>
      </c>
      <c r="D3290" t="s">
        <v>60</v>
      </c>
      <c r="E3290" t="s">
        <v>24</v>
      </c>
      <c r="F3290" s="107">
        <v>44651</v>
      </c>
      <c r="H3290">
        <v>0</v>
      </c>
      <c r="K3290" t="s">
        <v>25</v>
      </c>
      <c r="L3290" t="s">
        <v>25</v>
      </c>
      <c r="M3290">
        <v>2022</v>
      </c>
      <c r="N3290" t="s">
        <v>803</v>
      </c>
      <c r="O3290" t="s">
        <v>824</v>
      </c>
      <c r="P3290">
        <v>0</v>
      </c>
      <c r="Q3290">
        <v>0</v>
      </c>
      <c r="R3290">
        <v>0</v>
      </c>
      <c r="T3290" t="s">
        <v>1543</v>
      </c>
      <c r="U3290">
        <v>31</v>
      </c>
    </row>
    <row r="3291" spans="1:22" x14ac:dyDescent="0.3">
      <c r="A3291">
        <v>373</v>
      </c>
      <c r="B3291" t="s">
        <v>336</v>
      </c>
      <c r="C3291" t="s">
        <v>1244</v>
      </c>
      <c r="D3291" t="s">
        <v>60</v>
      </c>
      <c r="E3291" t="s">
        <v>24</v>
      </c>
      <c r="F3291" s="107">
        <v>44681</v>
      </c>
      <c r="K3291" t="s">
        <v>25</v>
      </c>
      <c r="L3291" t="s">
        <v>128</v>
      </c>
      <c r="M3291">
        <v>2022</v>
      </c>
      <c r="N3291" t="s">
        <v>786</v>
      </c>
      <c r="O3291" t="s">
        <v>824</v>
      </c>
      <c r="P3291">
        <v>0</v>
      </c>
      <c r="Q3291">
        <v>0</v>
      </c>
      <c r="R3291">
        <v>0</v>
      </c>
      <c r="T3291" t="s">
        <v>1544</v>
      </c>
      <c r="U3291">
        <v>30</v>
      </c>
      <c r="V3291" t="s">
        <v>128</v>
      </c>
    </row>
    <row r="3292" spans="1:22" x14ac:dyDescent="0.3">
      <c r="A3292">
        <v>373</v>
      </c>
      <c r="B3292" t="s">
        <v>336</v>
      </c>
      <c r="C3292" t="s">
        <v>1244</v>
      </c>
      <c r="D3292" t="s">
        <v>60</v>
      </c>
      <c r="E3292" t="s">
        <v>24</v>
      </c>
      <c r="F3292" s="107">
        <v>44742</v>
      </c>
      <c r="H3292">
        <v>0</v>
      </c>
      <c r="K3292" t="s">
        <v>25</v>
      </c>
      <c r="L3292" t="s">
        <v>25</v>
      </c>
      <c r="M3292">
        <v>2022</v>
      </c>
      <c r="N3292" t="s">
        <v>742</v>
      </c>
      <c r="O3292" t="s">
        <v>824</v>
      </c>
      <c r="P3292">
        <v>0</v>
      </c>
      <c r="Q3292">
        <v>0</v>
      </c>
      <c r="R3292">
        <v>0</v>
      </c>
      <c r="T3292" t="s">
        <v>1545</v>
      </c>
      <c r="U3292">
        <v>30</v>
      </c>
    </row>
    <row r="3293" spans="1:22" x14ac:dyDescent="0.3">
      <c r="A3293">
        <v>373</v>
      </c>
      <c r="B3293" t="s">
        <v>336</v>
      </c>
      <c r="C3293" t="s">
        <v>1244</v>
      </c>
      <c r="D3293" t="s">
        <v>60</v>
      </c>
      <c r="E3293" t="s">
        <v>24</v>
      </c>
      <c r="F3293" s="107">
        <v>44804</v>
      </c>
      <c r="K3293" t="s">
        <v>25</v>
      </c>
      <c r="L3293" t="s">
        <v>128</v>
      </c>
      <c r="M3293">
        <v>2022</v>
      </c>
      <c r="N3293" t="s">
        <v>811</v>
      </c>
      <c r="O3293" t="s">
        <v>749</v>
      </c>
      <c r="P3293">
        <v>0</v>
      </c>
      <c r="Q3293">
        <v>0</v>
      </c>
      <c r="R3293">
        <v>0</v>
      </c>
      <c r="T3293" t="s">
        <v>1546</v>
      </c>
      <c r="U3293">
        <v>31</v>
      </c>
      <c r="V3293" t="s">
        <v>128</v>
      </c>
    </row>
    <row r="3294" spans="1:22" x14ac:dyDescent="0.3">
      <c r="A3294">
        <v>373</v>
      </c>
      <c r="B3294" t="s">
        <v>336</v>
      </c>
      <c r="C3294" t="s">
        <v>1244</v>
      </c>
      <c r="D3294" t="s">
        <v>60</v>
      </c>
      <c r="E3294" t="s">
        <v>24</v>
      </c>
      <c r="F3294" s="107">
        <v>44834</v>
      </c>
      <c r="H3294">
        <v>0</v>
      </c>
      <c r="K3294" t="s">
        <v>25</v>
      </c>
      <c r="L3294" t="s">
        <v>25</v>
      </c>
      <c r="M3294">
        <v>2022</v>
      </c>
      <c r="N3294" t="s">
        <v>766</v>
      </c>
      <c r="O3294" t="s">
        <v>749</v>
      </c>
      <c r="P3294">
        <v>0</v>
      </c>
      <c r="Q3294">
        <v>0</v>
      </c>
      <c r="R3294">
        <v>0</v>
      </c>
      <c r="T3294" t="s">
        <v>1547</v>
      </c>
      <c r="U3294">
        <v>30</v>
      </c>
    </row>
    <row r="3295" spans="1:22" x14ac:dyDescent="0.3">
      <c r="A3295">
        <v>373</v>
      </c>
      <c r="B3295" t="s">
        <v>336</v>
      </c>
      <c r="C3295" t="s">
        <v>1244</v>
      </c>
      <c r="D3295" t="s">
        <v>60</v>
      </c>
      <c r="E3295" t="s">
        <v>24</v>
      </c>
      <c r="F3295" s="107">
        <v>44926</v>
      </c>
      <c r="H3295">
        <v>0</v>
      </c>
      <c r="K3295" t="s">
        <v>25</v>
      </c>
      <c r="L3295" t="s">
        <v>25</v>
      </c>
      <c r="M3295">
        <v>2022</v>
      </c>
      <c r="N3295" t="s">
        <v>744</v>
      </c>
      <c r="O3295" t="s">
        <v>749</v>
      </c>
      <c r="P3295">
        <v>0</v>
      </c>
      <c r="Q3295">
        <v>0</v>
      </c>
      <c r="R3295">
        <v>0</v>
      </c>
      <c r="T3295" t="s">
        <v>1548</v>
      </c>
      <c r="U3295">
        <v>31</v>
      </c>
    </row>
    <row r="3296" spans="1:22" x14ac:dyDescent="0.3">
      <c r="A3296">
        <v>373</v>
      </c>
      <c r="B3296" t="s">
        <v>336</v>
      </c>
      <c r="C3296" t="s">
        <v>1244</v>
      </c>
      <c r="D3296" t="s">
        <v>60</v>
      </c>
      <c r="E3296" t="s">
        <v>24</v>
      </c>
      <c r="F3296" s="107">
        <v>45016</v>
      </c>
      <c r="G3296">
        <v>100</v>
      </c>
      <c r="H3296">
        <v>0</v>
      </c>
      <c r="I3296" s="59">
        <v>0</v>
      </c>
      <c r="J3296" s="59">
        <v>0</v>
      </c>
      <c r="K3296" t="s">
        <v>25</v>
      </c>
      <c r="L3296" t="s">
        <v>25</v>
      </c>
      <c r="M3296">
        <v>2023</v>
      </c>
      <c r="N3296" t="s">
        <v>803</v>
      </c>
      <c r="O3296" t="s">
        <v>743</v>
      </c>
      <c r="P3296">
        <v>0</v>
      </c>
      <c r="Q3296">
        <v>0</v>
      </c>
      <c r="R3296">
        <v>0</v>
      </c>
      <c r="T3296" t="s">
        <v>1549</v>
      </c>
      <c r="U3296">
        <v>31</v>
      </c>
    </row>
    <row r="3297" spans="1:22" x14ac:dyDescent="0.3">
      <c r="A3297">
        <v>373</v>
      </c>
      <c r="B3297" t="s">
        <v>336</v>
      </c>
      <c r="C3297" t="s">
        <v>1244</v>
      </c>
      <c r="D3297" t="s">
        <v>60</v>
      </c>
      <c r="E3297" t="s">
        <v>24</v>
      </c>
      <c r="F3297" s="107">
        <v>45747</v>
      </c>
      <c r="G3297">
        <v>100</v>
      </c>
      <c r="H3297">
        <v>107.46</v>
      </c>
      <c r="I3297" s="59">
        <v>1.0746</v>
      </c>
      <c r="J3297" s="59">
        <v>1.0746</v>
      </c>
      <c r="K3297" t="s">
        <v>25</v>
      </c>
      <c r="L3297" t="s">
        <v>25</v>
      </c>
      <c r="M3297">
        <v>2025</v>
      </c>
      <c r="N3297" t="s">
        <v>803</v>
      </c>
      <c r="O3297" t="s">
        <v>846</v>
      </c>
      <c r="P3297">
        <v>0</v>
      </c>
      <c r="Q3297">
        <v>0</v>
      </c>
      <c r="R3297">
        <v>0</v>
      </c>
      <c r="T3297" t="s">
        <v>1550</v>
      </c>
      <c r="U3297">
        <v>31</v>
      </c>
    </row>
    <row r="3298" spans="1:22" x14ac:dyDescent="0.3">
      <c r="A3298">
        <v>373</v>
      </c>
      <c r="B3298" t="s">
        <v>336</v>
      </c>
      <c r="C3298" t="s">
        <v>1244</v>
      </c>
      <c r="D3298" t="s">
        <v>60</v>
      </c>
      <c r="E3298" t="s">
        <v>24</v>
      </c>
      <c r="F3298" s="107">
        <v>45838</v>
      </c>
      <c r="G3298">
        <v>100</v>
      </c>
      <c r="H3298">
        <v>101.75</v>
      </c>
      <c r="I3298" s="59">
        <v>1.0175000000000001</v>
      </c>
      <c r="J3298" s="59">
        <v>1.0175000000000001</v>
      </c>
      <c r="K3298" t="s">
        <v>25</v>
      </c>
      <c r="L3298" t="s">
        <v>25</v>
      </c>
      <c r="M3298">
        <v>2025</v>
      </c>
      <c r="N3298" t="s">
        <v>742</v>
      </c>
      <c r="O3298" t="s">
        <v>846</v>
      </c>
      <c r="P3298">
        <v>0</v>
      </c>
      <c r="Q3298">
        <v>0</v>
      </c>
      <c r="R3298">
        <v>0</v>
      </c>
      <c r="T3298" t="s">
        <v>1551</v>
      </c>
      <c r="U3298">
        <v>30</v>
      </c>
    </row>
    <row r="3299" spans="1:22" x14ac:dyDescent="0.3">
      <c r="A3299">
        <v>373</v>
      </c>
      <c r="B3299" t="s">
        <v>336</v>
      </c>
      <c r="C3299" t="s">
        <v>1244</v>
      </c>
      <c r="D3299" t="s">
        <v>60</v>
      </c>
      <c r="E3299" t="s">
        <v>24</v>
      </c>
      <c r="F3299" s="107">
        <v>45930</v>
      </c>
      <c r="G3299">
        <v>100</v>
      </c>
      <c r="H3299">
        <v>96.32</v>
      </c>
      <c r="I3299" s="59">
        <v>0.96319999999999995</v>
      </c>
      <c r="J3299" s="59">
        <v>0.96319999999999995</v>
      </c>
      <c r="K3299" t="s">
        <v>25</v>
      </c>
      <c r="L3299" t="s">
        <v>25</v>
      </c>
      <c r="M3299">
        <v>2025</v>
      </c>
      <c r="N3299" t="s">
        <v>766</v>
      </c>
      <c r="O3299" t="s">
        <v>751</v>
      </c>
      <c r="P3299">
        <v>0</v>
      </c>
      <c r="Q3299">
        <v>0</v>
      </c>
      <c r="R3299">
        <v>0</v>
      </c>
      <c r="T3299" t="s">
        <v>1552</v>
      </c>
      <c r="U3299">
        <v>30</v>
      </c>
    </row>
    <row r="3300" spans="1:22" x14ac:dyDescent="0.3">
      <c r="A3300">
        <v>373</v>
      </c>
      <c r="B3300" t="s">
        <v>336</v>
      </c>
      <c r="C3300" t="s">
        <v>1244</v>
      </c>
      <c r="D3300" t="s">
        <v>60</v>
      </c>
      <c r="E3300" t="s">
        <v>24</v>
      </c>
      <c r="F3300" s="107">
        <v>46022</v>
      </c>
      <c r="G3300">
        <v>100</v>
      </c>
      <c r="H3300">
        <v>99.33</v>
      </c>
      <c r="I3300" s="59">
        <v>0.99329999999999996</v>
      </c>
      <c r="J3300" s="59">
        <v>0.99329999999999996</v>
      </c>
      <c r="K3300" t="s">
        <v>25</v>
      </c>
      <c r="L3300" t="s">
        <v>25</v>
      </c>
      <c r="M3300">
        <v>2025</v>
      </c>
      <c r="N3300" t="s">
        <v>744</v>
      </c>
      <c r="O3300" t="s">
        <v>751</v>
      </c>
      <c r="P3300">
        <v>0</v>
      </c>
      <c r="Q3300">
        <v>0</v>
      </c>
      <c r="R3300">
        <v>0</v>
      </c>
      <c r="T3300" t="s">
        <v>1553</v>
      </c>
      <c r="U3300">
        <v>31</v>
      </c>
    </row>
    <row r="3301" spans="1:22" x14ac:dyDescent="0.3">
      <c r="A3301">
        <v>375</v>
      </c>
      <c r="B3301" t="s">
        <v>338</v>
      </c>
      <c r="C3301" t="s">
        <v>1367</v>
      </c>
      <c r="D3301" t="s">
        <v>54</v>
      </c>
      <c r="E3301" t="s">
        <v>24</v>
      </c>
      <c r="F3301" s="107">
        <v>44377</v>
      </c>
      <c r="G3301">
        <v>100</v>
      </c>
      <c r="H3301">
        <v>0</v>
      </c>
      <c r="I3301" s="59">
        <v>0</v>
      </c>
      <c r="J3301" s="59">
        <v>0</v>
      </c>
      <c r="K3301" t="s">
        <v>25</v>
      </c>
      <c r="L3301" t="s">
        <v>25</v>
      </c>
      <c r="M3301">
        <v>2021</v>
      </c>
      <c r="N3301" t="s">
        <v>742</v>
      </c>
      <c r="O3301" t="s">
        <v>800</v>
      </c>
      <c r="P3301">
        <v>0</v>
      </c>
      <c r="Q3301">
        <v>0</v>
      </c>
      <c r="R3301">
        <v>0</v>
      </c>
      <c r="T3301" t="s">
        <v>1554</v>
      </c>
      <c r="U3301">
        <v>30</v>
      </c>
    </row>
    <row r="3302" spans="1:22" x14ac:dyDescent="0.3">
      <c r="A3302">
        <v>375</v>
      </c>
      <c r="B3302" t="s">
        <v>338</v>
      </c>
      <c r="C3302" t="s">
        <v>1367</v>
      </c>
      <c r="D3302" t="s">
        <v>54</v>
      </c>
      <c r="E3302" t="s">
        <v>24</v>
      </c>
      <c r="F3302" s="107">
        <v>44561</v>
      </c>
      <c r="G3302">
        <v>100</v>
      </c>
      <c r="H3302">
        <v>0</v>
      </c>
      <c r="I3302" s="59">
        <v>0</v>
      </c>
      <c r="J3302" s="59">
        <v>0</v>
      </c>
      <c r="K3302" t="s">
        <v>25</v>
      </c>
      <c r="L3302" t="s">
        <v>25</v>
      </c>
      <c r="M3302">
        <v>2021</v>
      </c>
      <c r="N3302" t="s">
        <v>744</v>
      </c>
      <c r="O3302" t="s">
        <v>747</v>
      </c>
      <c r="P3302">
        <v>0</v>
      </c>
      <c r="Q3302">
        <v>0</v>
      </c>
      <c r="R3302">
        <v>0</v>
      </c>
      <c r="T3302" t="s">
        <v>1555</v>
      </c>
      <c r="U3302">
        <v>31</v>
      </c>
    </row>
    <row r="3303" spans="1:22" x14ac:dyDescent="0.3">
      <c r="A3303">
        <v>375</v>
      </c>
      <c r="B3303" t="s">
        <v>338</v>
      </c>
      <c r="C3303" t="s">
        <v>1367</v>
      </c>
      <c r="D3303" t="s">
        <v>54</v>
      </c>
      <c r="E3303" t="s">
        <v>24</v>
      </c>
      <c r="F3303" s="107">
        <v>44651</v>
      </c>
      <c r="G3303">
        <v>100</v>
      </c>
      <c r="K3303" t="s">
        <v>25</v>
      </c>
      <c r="L3303" t="s">
        <v>128</v>
      </c>
      <c r="M3303">
        <v>2022</v>
      </c>
      <c r="N3303" t="s">
        <v>803</v>
      </c>
      <c r="O3303" t="s">
        <v>824</v>
      </c>
      <c r="P3303">
        <v>0</v>
      </c>
      <c r="Q3303">
        <v>0</v>
      </c>
      <c r="R3303">
        <v>0</v>
      </c>
      <c r="T3303" t="s">
        <v>1556</v>
      </c>
      <c r="U3303">
        <v>31</v>
      </c>
      <c r="V3303" t="s">
        <v>128</v>
      </c>
    </row>
    <row r="3304" spans="1:22" x14ac:dyDescent="0.3">
      <c r="A3304">
        <v>375</v>
      </c>
      <c r="B3304" t="s">
        <v>338</v>
      </c>
      <c r="C3304" t="s">
        <v>1367</v>
      </c>
      <c r="D3304" t="s">
        <v>54</v>
      </c>
      <c r="E3304" t="s">
        <v>24</v>
      </c>
      <c r="F3304" s="107">
        <v>44742</v>
      </c>
      <c r="G3304">
        <v>100</v>
      </c>
      <c r="H3304">
        <v>0</v>
      </c>
      <c r="I3304" s="59">
        <v>0</v>
      </c>
      <c r="J3304" s="59">
        <v>0</v>
      </c>
      <c r="K3304" t="s">
        <v>25</v>
      </c>
      <c r="L3304" t="s">
        <v>25</v>
      </c>
      <c r="M3304">
        <v>2022</v>
      </c>
      <c r="N3304" t="s">
        <v>742</v>
      </c>
      <c r="O3304" t="s">
        <v>824</v>
      </c>
      <c r="P3304">
        <v>0</v>
      </c>
      <c r="Q3304">
        <v>0</v>
      </c>
      <c r="R3304">
        <v>0</v>
      </c>
      <c r="T3304" t="s">
        <v>1557</v>
      </c>
      <c r="U3304">
        <v>30</v>
      </c>
    </row>
    <row r="3305" spans="1:22" x14ac:dyDescent="0.3">
      <c r="A3305">
        <v>375</v>
      </c>
      <c r="B3305" t="s">
        <v>338</v>
      </c>
      <c r="C3305" t="s">
        <v>1367</v>
      </c>
      <c r="D3305" t="s">
        <v>54</v>
      </c>
      <c r="E3305" t="s">
        <v>24</v>
      </c>
      <c r="F3305" s="107">
        <v>44834</v>
      </c>
      <c r="G3305">
        <v>100</v>
      </c>
      <c r="K3305" t="s">
        <v>25</v>
      </c>
      <c r="L3305" t="s">
        <v>128</v>
      </c>
      <c r="M3305">
        <v>2022</v>
      </c>
      <c r="N3305" t="s">
        <v>766</v>
      </c>
      <c r="O3305" t="s">
        <v>749</v>
      </c>
      <c r="P3305">
        <v>0</v>
      </c>
      <c r="Q3305">
        <v>0</v>
      </c>
      <c r="R3305">
        <v>0</v>
      </c>
      <c r="T3305" t="s">
        <v>1558</v>
      </c>
      <c r="U3305">
        <v>30</v>
      </c>
      <c r="V3305" t="s">
        <v>128</v>
      </c>
    </row>
    <row r="3306" spans="1:22" x14ac:dyDescent="0.3">
      <c r="A3306">
        <v>375</v>
      </c>
      <c r="B3306" t="s">
        <v>338</v>
      </c>
      <c r="C3306" t="s">
        <v>1367</v>
      </c>
      <c r="D3306" t="s">
        <v>54</v>
      </c>
      <c r="E3306" t="s">
        <v>24</v>
      </c>
      <c r="F3306" s="107">
        <v>44895</v>
      </c>
      <c r="G3306">
        <v>100</v>
      </c>
      <c r="K3306" t="s">
        <v>25</v>
      </c>
      <c r="L3306" t="s">
        <v>128</v>
      </c>
      <c r="M3306">
        <v>2022</v>
      </c>
      <c r="N3306" t="s">
        <v>815</v>
      </c>
      <c r="O3306" t="s">
        <v>749</v>
      </c>
      <c r="P3306">
        <v>0</v>
      </c>
      <c r="Q3306">
        <v>0</v>
      </c>
      <c r="R3306">
        <v>0</v>
      </c>
      <c r="T3306" t="s">
        <v>1559</v>
      </c>
      <c r="U3306">
        <v>30</v>
      </c>
      <c r="V3306" t="s">
        <v>128</v>
      </c>
    </row>
    <row r="3307" spans="1:22" x14ac:dyDescent="0.3">
      <c r="A3307">
        <v>375</v>
      </c>
      <c r="B3307" t="s">
        <v>338</v>
      </c>
      <c r="C3307" t="s">
        <v>1367</v>
      </c>
      <c r="D3307" t="s">
        <v>54</v>
      </c>
      <c r="E3307" t="s">
        <v>24</v>
      </c>
      <c r="F3307" s="107">
        <v>44926</v>
      </c>
      <c r="G3307">
        <v>100</v>
      </c>
      <c r="H3307">
        <v>0</v>
      </c>
      <c r="I3307" s="59">
        <v>0</v>
      </c>
      <c r="J3307" s="59">
        <v>0</v>
      </c>
      <c r="K3307" t="s">
        <v>25</v>
      </c>
      <c r="L3307" t="s">
        <v>25</v>
      </c>
      <c r="M3307">
        <v>2022</v>
      </c>
      <c r="N3307" t="s">
        <v>744</v>
      </c>
      <c r="O3307" t="s">
        <v>749</v>
      </c>
      <c r="P3307">
        <v>0</v>
      </c>
      <c r="Q3307">
        <v>0</v>
      </c>
      <c r="R3307">
        <v>0</v>
      </c>
      <c r="T3307" t="s">
        <v>1560</v>
      </c>
      <c r="U3307">
        <v>31</v>
      </c>
    </row>
    <row r="3308" spans="1:22" x14ac:dyDescent="0.3">
      <c r="A3308">
        <v>375</v>
      </c>
      <c r="B3308" t="s">
        <v>338</v>
      </c>
      <c r="C3308" t="s">
        <v>1367</v>
      </c>
      <c r="D3308" t="s">
        <v>54</v>
      </c>
      <c r="E3308" t="s">
        <v>24</v>
      </c>
      <c r="F3308" s="107">
        <v>44957</v>
      </c>
      <c r="G3308">
        <v>100</v>
      </c>
      <c r="K3308" t="s">
        <v>25</v>
      </c>
      <c r="L3308" t="s">
        <v>128</v>
      </c>
      <c r="M3308">
        <v>2023</v>
      </c>
      <c r="N3308" t="s">
        <v>799</v>
      </c>
      <c r="O3308" t="s">
        <v>743</v>
      </c>
      <c r="P3308">
        <v>0</v>
      </c>
      <c r="Q3308">
        <v>0</v>
      </c>
      <c r="R3308">
        <v>0</v>
      </c>
      <c r="T3308" t="s">
        <v>1561</v>
      </c>
      <c r="U3308">
        <v>31</v>
      </c>
      <c r="V3308" t="s">
        <v>128</v>
      </c>
    </row>
    <row r="3309" spans="1:22" x14ac:dyDescent="0.3">
      <c r="A3309">
        <v>375</v>
      </c>
      <c r="B3309" t="s">
        <v>338</v>
      </c>
      <c r="C3309" t="s">
        <v>1367</v>
      </c>
      <c r="D3309" t="s">
        <v>54</v>
      </c>
      <c r="E3309" t="s">
        <v>24</v>
      </c>
      <c r="F3309" s="107">
        <v>45016</v>
      </c>
      <c r="G3309">
        <v>100</v>
      </c>
      <c r="K3309" t="s">
        <v>25</v>
      </c>
      <c r="L3309" t="s">
        <v>128</v>
      </c>
      <c r="M3309">
        <v>2023</v>
      </c>
      <c r="N3309" t="s">
        <v>803</v>
      </c>
      <c r="O3309" t="s">
        <v>743</v>
      </c>
      <c r="P3309">
        <v>0</v>
      </c>
      <c r="Q3309">
        <v>0</v>
      </c>
      <c r="R3309">
        <v>0</v>
      </c>
      <c r="T3309" t="s">
        <v>1562</v>
      </c>
      <c r="U3309">
        <v>31</v>
      </c>
      <c r="V3309" t="s">
        <v>128</v>
      </c>
    </row>
    <row r="3310" spans="1:22" x14ac:dyDescent="0.3">
      <c r="A3310">
        <v>375</v>
      </c>
      <c r="B3310" t="s">
        <v>338</v>
      </c>
      <c r="C3310" t="s">
        <v>1367</v>
      </c>
      <c r="D3310" t="s">
        <v>54</v>
      </c>
      <c r="E3310" t="s">
        <v>24</v>
      </c>
      <c r="F3310" s="107">
        <v>45046</v>
      </c>
      <c r="G3310">
        <v>100</v>
      </c>
      <c r="K3310" t="s">
        <v>25</v>
      </c>
      <c r="L3310" t="s">
        <v>128</v>
      </c>
      <c r="M3310">
        <v>2023</v>
      </c>
      <c r="N3310" t="s">
        <v>786</v>
      </c>
      <c r="O3310" t="s">
        <v>743</v>
      </c>
      <c r="P3310">
        <v>0</v>
      </c>
      <c r="Q3310">
        <v>0</v>
      </c>
      <c r="R3310">
        <v>0</v>
      </c>
      <c r="T3310" t="s">
        <v>1563</v>
      </c>
      <c r="U3310">
        <v>30</v>
      </c>
      <c r="V3310" t="s">
        <v>128</v>
      </c>
    </row>
    <row r="3311" spans="1:22" x14ac:dyDescent="0.3">
      <c r="A3311">
        <v>375</v>
      </c>
      <c r="B3311" t="s">
        <v>338</v>
      </c>
      <c r="C3311" t="s">
        <v>1367</v>
      </c>
      <c r="D3311" t="s">
        <v>54</v>
      </c>
      <c r="E3311" t="s">
        <v>24</v>
      </c>
      <c r="F3311" s="107">
        <v>45077</v>
      </c>
      <c r="G3311">
        <v>100</v>
      </c>
      <c r="K3311" t="s">
        <v>25</v>
      </c>
      <c r="L3311" t="s">
        <v>128</v>
      </c>
      <c r="M3311">
        <v>2023</v>
      </c>
      <c r="N3311" t="s">
        <v>806</v>
      </c>
      <c r="O3311" t="s">
        <v>743</v>
      </c>
      <c r="P3311">
        <v>0</v>
      </c>
      <c r="Q3311">
        <v>0</v>
      </c>
      <c r="R3311">
        <v>0</v>
      </c>
      <c r="T3311" t="s">
        <v>1564</v>
      </c>
      <c r="U3311">
        <v>31</v>
      </c>
      <c r="V3311" t="s">
        <v>128</v>
      </c>
    </row>
    <row r="3312" spans="1:22" x14ac:dyDescent="0.3">
      <c r="A3312">
        <v>375</v>
      </c>
      <c r="B3312" t="s">
        <v>338</v>
      </c>
      <c r="C3312" t="s">
        <v>1367</v>
      </c>
      <c r="D3312" t="s">
        <v>54</v>
      </c>
      <c r="E3312" t="s">
        <v>24</v>
      </c>
      <c r="F3312" s="107">
        <v>45107</v>
      </c>
      <c r="G3312">
        <v>100</v>
      </c>
      <c r="H3312">
        <v>0</v>
      </c>
      <c r="I3312" s="59">
        <v>0</v>
      </c>
      <c r="J3312" s="59">
        <v>0</v>
      </c>
      <c r="K3312" t="s">
        <v>25</v>
      </c>
      <c r="L3312" t="s">
        <v>25</v>
      </c>
      <c r="M3312">
        <v>2023</v>
      </c>
      <c r="N3312" t="s">
        <v>742</v>
      </c>
      <c r="O3312" t="s">
        <v>743</v>
      </c>
      <c r="P3312">
        <v>0</v>
      </c>
      <c r="Q3312">
        <v>0</v>
      </c>
      <c r="R3312">
        <v>0</v>
      </c>
      <c r="T3312" t="s">
        <v>1565</v>
      </c>
      <c r="U3312">
        <v>30</v>
      </c>
    </row>
    <row r="3313" spans="1:22" x14ac:dyDescent="0.3">
      <c r="A3313">
        <v>375</v>
      </c>
      <c r="B3313" t="s">
        <v>338</v>
      </c>
      <c r="C3313" t="s">
        <v>1367</v>
      </c>
      <c r="D3313" t="s">
        <v>54</v>
      </c>
      <c r="E3313" t="s">
        <v>24</v>
      </c>
      <c r="F3313" s="107">
        <v>46022</v>
      </c>
      <c r="G3313">
        <v>100</v>
      </c>
      <c r="H3313">
        <v>100</v>
      </c>
      <c r="I3313" s="59">
        <v>1</v>
      </c>
      <c r="J3313" s="59">
        <v>1</v>
      </c>
      <c r="K3313" t="s">
        <v>25</v>
      </c>
      <c r="L3313" t="s">
        <v>25</v>
      </c>
      <c r="M3313">
        <v>2025</v>
      </c>
      <c r="N3313" t="s">
        <v>744</v>
      </c>
      <c r="O3313" t="s">
        <v>751</v>
      </c>
      <c r="P3313">
        <v>0</v>
      </c>
      <c r="Q3313">
        <v>0</v>
      </c>
      <c r="R3313">
        <v>0</v>
      </c>
      <c r="T3313" t="s">
        <v>1566</v>
      </c>
      <c r="U3313">
        <v>31</v>
      </c>
    </row>
    <row r="3314" spans="1:22" x14ac:dyDescent="0.3">
      <c r="A3314">
        <v>376</v>
      </c>
      <c r="B3314" t="s">
        <v>340</v>
      </c>
      <c r="C3314" t="s">
        <v>998</v>
      </c>
      <c r="D3314" t="s">
        <v>54</v>
      </c>
      <c r="E3314" t="s">
        <v>24</v>
      </c>
      <c r="F3314" s="107">
        <v>46022</v>
      </c>
      <c r="G3314">
        <v>32126483785</v>
      </c>
      <c r="H3314">
        <v>37751457388</v>
      </c>
      <c r="I3314" s="59">
        <v>1.1750883676110959</v>
      </c>
      <c r="J3314" s="59">
        <v>1.1750883676110959</v>
      </c>
      <c r="K3314" t="s">
        <v>103</v>
      </c>
      <c r="L3314" t="s">
        <v>103</v>
      </c>
      <c r="M3314">
        <v>2025</v>
      </c>
      <c r="N3314" t="s">
        <v>744</v>
      </c>
      <c r="O3314" t="s">
        <v>751</v>
      </c>
      <c r="P3314">
        <v>0</v>
      </c>
      <c r="Q3314">
        <v>0</v>
      </c>
      <c r="R3314">
        <v>0</v>
      </c>
      <c r="T3314" t="s">
        <v>1567</v>
      </c>
      <c r="U3314">
        <v>31</v>
      </c>
    </row>
    <row r="3315" spans="1:22" x14ac:dyDescent="0.3">
      <c r="A3315">
        <v>377</v>
      </c>
      <c r="B3315" t="s">
        <v>341</v>
      </c>
      <c r="C3315" t="s">
        <v>998</v>
      </c>
      <c r="D3315" t="s">
        <v>73</v>
      </c>
      <c r="E3315" t="s">
        <v>24</v>
      </c>
      <c r="F3315" s="107">
        <v>46022</v>
      </c>
      <c r="G3315">
        <v>10285243492.814301</v>
      </c>
      <c r="H3315">
        <v>11016899103</v>
      </c>
      <c r="I3315" s="59">
        <v>1.071136440347461</v>
      </c>
      <c r="J3315" s="59">
        <v>1.071136440347461</v>
      </c>
      <c r="K3315" t="s">
        <v>103</v>
      </c>
      <c r="L3315" t="s">
        <v>103</v>
      </c>
      <c r="M3315">
        <v>2025</v>
      </c>
      <c r="N3315" t="s">
        <v>744</v>
      </c>
      <c r="O3315" t="s">
        <v>751</v>
      </c>
      <c r="P3315">
        <v>0</v>
      </c>
      <c r="Q3315">
        <v>0</v>
      </c>
      <c r="R3315">
        <v>0</v>
      </c>
      <c r="T3315" t="s">
        <v>1568</v>
      </c>
      <c r="U3315">
        <v>31</v>
      </c>
    </row>
    <row r="3316" spans="1:22" x14ac:dyDescent="0.3">
      <c r="A3316">
        <v>379</v>
      </c>
      <c r="B3316" t="s">
        <v>343</v>
      </c>
      <c r="C3316" t="s">
        <v>1569</v>
      </c>
      <c r="D3316" t="s">
        <v>54</v>
      </c>
      <c r="E3316" t="s">
        <v>24</v>
      </c>
      <c r="F3316" s="107">
        <v>46022</v>
      </c>
      <c r="G3316">
        <v>11019</v>
      </c>
      <c r="H3316">
        <v>11285</v>
      </c>
      <c r="I3316" s="59">
        <v>1.0241401216081309</v>
      </c>
      <c r="J3316" s="59">
        <v>1.0241401216081309</v>
      </c>
      <c r="K3316" t="s">
        <v>55</v>
      </c>
      <c r="L3316" t="s">
        <v>55</v>
      </c>
      <c r="M3316">
        <v>2025</v>
      </c>
      <c r="N3316" t="s">
        <v>744</v>
      </c>
      <c r="O3316" t="s">
        <v>751</v>
      </c>
      <c r="P3316">
        <v>0</v>
      </c>
      <c r="Q3316">
        <v>0</v>
      </c>
      <c r="R3316">
        <v>0</v>
      </c>
      <c r="T3316" t="s">
        <v>1570</v>
      </c>
      <c r="U3316">
        <v>31</v>
      </c>
    </row>
    <row r="3317" spans="1:22" x14ac:dyDescent="0.3">
      <c r="A3317">
        <v>381</v>
      </c>
      <c r="B3317" t="s">
        <v>346</v>
      </c>
      <c r="C3317" t="s">
        <v>1569</v>
      </c>
      <c r="D3317" t="s">
        <v>54</v>
      </c>
      <c r="E3317" t="s">
        <v>24</v>
      </c>
      <c r="F3317" s="107">
        <v>46022</v>
      </c>
      <c r="G3317">
        <v>981</v>
      </c>
      <c r="H3317">
        <v>1115</v>
      </c>
      <c r="I3317" s="59">
        <v>1.136595310907238</v>
      </c>
      <c r="J3317" s="59">
        <v>1.136595310907238</v>
      </c>
      <c r="K3317" t="s">
        <v>55</v>
      </c>
      <c r="L3317" t="s">
        <v>55</v>
      </c>
      <c r="M3317">
        <v>2025</v>
      </c>
      <c r="N3317" t="s">
        <v>744</v>
      </c>
      <c r="O3317" t="s">
        <v>751</v>
      </c>
      <c r="P3317">
        <v>0</v>
      </c>
      <c r="Q3317">
        <v>0</v>
      </c>
      <c r="R3317">
        <v>0</v>
      </c>
      <c r="T3317" t="s">
        <v>1571</v>
      </c>
      <c r="U3317">
        <v>31</v>
      </c>
    </row>
    <row r="3318" spans="1:22" x14ac:dyDescent="0.3">
      <c r="A3318">
        <v>382</v>
      </c>
      <c r="B3318" t="s">
        <v>347</v>
      </c>
      <c r="C3318" t="s">
        <v>1569</v>
      </c>
      <c r="D3318" t="s">
        <v>54</v>
      </c>
      <c r="E3318" t="s">
        <v>24</v>
      </c>
      <c r="F3318" s="107">
        <v>46022</v>
      </c>
      <c r="G3318">
        <v>8507</v>
      </c>
      <c r="H3318">
        <v>8270</v>
      </c>
      <c r="I3318" s="59">
        <v>0.97214059010226872</v>
      </c>
      <c r="J3318" s="59">
        <v>0.97214059010226872</v>
      </c>
      <c r="K3318" t="s">
        <v>55</v>
      </c>
      <c r="L3318" t="s">
        <v>55</v>
      </c>
      <c r="M3318">
        <v>2025</v>
      </c>
      <c r="N3318" t="s">
        <v>744</v>
      </c>
      <c r="O3318" t="s">
        <v>751</v>
      </c>
      <c r="P3318">
        <v>0</v>
      </c>
      <c r="Q3318">
        <v>0</v>
      </c>
      <c r="R3318">
        <v>0</v>
      </c>
      <c r="T3318" t="s">
        <v>1572</v>
      </c>
      <c r="U3318">
        <v>31</v>
      </c>
    </row>
    <row r="3319" spans="1:22" x14ac:dyDescent="0.3">
      <c r="A3319">
        <v>383</v>
      </c>
      <c r="B3319" t="s">
        <v>348</v>
      </c>
      <c r="C3319" t="s">
        <v>1569</v>
      </c>
      <c r="D3319" t="s">
        <v>54</v>
      </c>
      <c r="E3319" t="s">
        <v>24</v>
      </c>
      <c r="F3319" s="107">
        <v>46022</v>
      </c>
      <c r="G3319">
        <v>1317</v>
      </c>
      <c r="H3319">
        <v>1317</v>
      </c>
      <c r="I3319" s="59">
        <v>1</v>
      </c>
      <c r="J3319" s="59">
        <v>1</v>
      </c>
      <c r="K3319" t="s">
        <v>55</v>
      </c>
      <c r="L3319" t="s">
        <v>55</v>
      </c>
      <c r="M3319">
        <v>2025</v>
      </c>
      <c r="N3319" t="s">
        <v>744</v>
      </c>
      <c r="O3319" t="s">
        <v>751</v>
      </c>
      <c r="P3319">
        <v>0</v>
      </c>
      <c r="Q3319">
        <v>0</v>
      </c>
      <c r="R3319">
        <v>0</v>
      </c>
      <c r="T3319" t="s">
        <v>1573</v>
      </c>
      <c r="U3319">
        <v>31</v>
      </c>
    </row>
    <row r="3320" spans="1:22" x14ac:dyDescent="0.3">
      <c r="A3320">
        <v>384</v>
      </c>
      <c r="B3320" t="s">
        <v>349</v>
      </c>
      <c r="C3320" t="s">
        <v>1569</v>
      </c>
      <c r="D3320" t="s">
        <v>54</v>
      </c>
      <c r="E3320" t="s">
        <v>24</v>
      </c>
      <c r="F3320" s="107">
        <v>46022</v>
      </c>
      <c r="G3320">
        <v>100</v>
      </c>
      <c r="H3320">
        <v>100.93</v>
      </c>
      <c r="I3320" s="59">
        <v>1.0093000000000001</v>
      </c>
      <c r="J3320" s="59">
        <v>1.0093000000000001</v>
      </c>
      <c r="K3320" t="s">
        <v>55</v>
      </c>
      <c r="L3320" t="s">
        <v>55</v>
      </c>
      <c r="M3320">
        <v>2025</v>
      </c>
      <c r="N3320" t="s">
        <v>744</v>
      </c>
      <c r="O3320" t="s">
        <v>751</v>
      </c>
      <c r="P3320">
        <v>0</v>
      </c>
      <c r="Q3320">
        <v>0</v>
      </c>
      <c r="R3320">
        <v>0</v>
      </c>
      <c r="T3320" t="s">
        <v>1574</v>
      </c>
      <c r="U3320">
        <v>31</v>
      </c>
    </row>
    <row r="3321" spans="1:22" x14ac:dyDescent="0.3">
      <c r="A3321">
        <v>385</v>
      </c>
      <c r="B3321" t="s">
        <v>350</v>
      </c>
      <c r="C3321" t="s">
        <v>1569</v>
      </c>
      <c r="D3321" t="s">
        <v>54</v>
      </c>
      <c r="E3321" t="s">
        <v>24</v>
      </c>
      <c r="F3321" s="107">
        <v>46022</v>
      </c>
      <c r="G3321">
        <v>17058242411</v>
      </c>
      <c r="H3321">
        <v>18574150197</v>
      </c>
      <c r="I3321" s="59">
        <v>1.088866587159206</v>
      </c>
      <c r="J3321" s="59">
        <v>1.088866587159206</v>
      </c>
      <c r="K3321" t="s">
        <v>103</v>
      </c>
      <c r="L3321" t="s">
        <v>103</v>
      </c>
      <c r="M3321">
        <v>2025</v>
      </c>
      <c r="N3321" t="s">
        <v>744</v>
      </c>
      <c r="O3321" t="s">
        <v>751</v>
      </c>
      <c r="P3321">
        <v>0</v>
      </c>
      <c r="Q3321">
        <v>0</v>
      </c>
      <c r="R3321">
        <v>0</v>
      </c>
      <c r="T3321" t="s">
        <v>1575</v>
      </c>
      <c r="U3321">
        <v>31</v>
      </c>
    </row>
    <row r="3322" spans="1:22" x14ac:dyDescent="0.3">
      <c r="A3322">
        <v>386</v>
      </c>
      <c r="B3322" t="s">
        <v>352</v>
      </c>
      <c r="C3322" t="s">
        <v>1569</v>
      </c>
      <c r="D3322" t="s">
        <v>54</v>
      </c>
      <c r="E3322" t="s">
        <v>24</v>
      </c>
      <c r="F3322" s="107">
        <v>44651</v>
      </c>
      <c r="G3322">
        <v>100</v>
      </c>
      <c r="K3322" t="s">
        <v>25</v>
      </c>
      <c r="L3322" t="s">
        <v>128</v>
      </c>
      <c r="M3322">
        <v>2022</v>
      </c>
      <c r="N3322" t="s">
        <v>803</v>
      </c>
      <c r="O3322" t="s">
        <v>824</v>
      </c>
      <c r="P3322">
        <v>0</v>
      </c>
      <c r="Q3322">
        <v>0</v>
      </c>
      <c r="R3322">
        <v>0</v>
      </c>
      <c r="T3322" t="s">
        <v>1576</v>
      </c>
      <c r="U3322">
        <v>31</v>
      </c>
      <c r="V3322" t="s">
        <v>128</v>
      </c>
    </row>
    <row r="3323" spans="1:22" x14ac:dyDescent="0.3">
      <c r="A3323">
        <v>386</v>
      </c>
      <c r="B3323" t="s">
        <v>352</v>
      </c>
      <c r="C3323" t="s">
        <v>1569</v>
      </c>
      <c r="D3323" t="s">
        <v>54</v>
      </c>
      <c r="E3323" t="s">
        <v>24</v>
      </c>
      <c r="F3323" s="107">
        <v>44742</v>
      </c>
      <c r="G3323">
        <v>100</v>
      </c>
      <c r="K3323" t="s">
        <v>25</v>
      </c>
      <c r="L3323" t="s">
        <v>128</v>
      </c>
      <c r="M3323">
        <v>2022</v>
      </c>
      <c r="N3323" t="s">
        <v>742</v>
      </c>
      <c r="O3323" t="s">
        <v>824</v>
      </c>
      <c r="P3323">
        <v>0</v>
      </c>
      <c r="Q3323">
        <v>0</v>
      </c>
      <c r="R3323">
        <v>0</v>
      </c>
      <c r="T3323" t="s">
        <v>1577</v>
      </c>
      <c r="U3323">
        <v>30</v>
      </c>
      <c r="V3323" t="s">
        <v>128</v>
      </c>
    </row>
    <row r="3324" spans="1:22" x14ac:dyDescent="0.3">
      <c r="A3324">
        <v>386</v>
      </c>
      <c r="B3324" t="s">
        <v>352</v>
      </c>
      <c r="C3324" t="s">
        <v>1569</v>
      </c>
      <c r="D3324" t="s">
        <v>54</v>
      </c>
      <c r="E3324" t="s">
        <v>24</v>
      </c>
      <c r="F3324" s="107">
        <v>44834</v>
      </c>
      <c r="G3324">
        <v>100</v>
      </c>
      <c r="K3324" t="s">
        <v>25</v>
      </c>
      <c r="L3324" t="s">
        <v>128</v>
      </c>
      <c r="M3324">
        <v>2022</v>
      </c>
      <c r="N3324" t="s">
        <v>766</v>
      </c>
      <c r="O3324" t="s">
        <v>749</v>
      </c>
      <c r="P3324">
        <v>0</v>
      </c>
      <c r="Q3324">
        <v>0</v>
      </c>
      <c r="R3324">
        <v>0</v>
      </c>
      <c r="T3324" t="s">
        <v>1578</v>
      </c>
      <c r="U3324">
        <v>30</v>
      </c>
      <c r="V3324" t="s">
        <v>128</v>
      </c>
    </row>
    <row r="3325" spans="1:22" x14ac:dyDescent="0.3">
      <c r="A3325">
        <v>386</v>
      </c>
      <c r="B3325" t="s">
        <v>352</v>
      </c>
      <c r="C3325" t="s">
        <v>1569</v>
      </c>
      <c r="D3325" t="s">
        <v>54</v>
      </c>
      <c r="E3325" t="s">
        <v>24</v>
      </c>
      <c r="F3325" s="107">
        <v>44895</v>
      </c>
      <c r="G3325">
        <v>100</v>
      </c>
      <c r="K3325" t="s">
        <v>25</v>
      </c>
      <c r="L3325" t="s">
        <v>128</v>
      </c>
      <c r="M3325">
        <v>2022</v>
      </c>
      <c r="N3325" t="s">
        <v>815</v>
      </c>
      <c r="O3325" t="s">
        <v>749</v>
      </c>
      <c r="P3325">
        <v>0</v>
      </c>
      <c r="Q3325">
        <v>0</v>
      </c>
      <c r="R3325">
        <v>0</v>
      </c>
      <c r="T3325" t="s">
        <v>1579</v>
      </c>
      <c r="U3325">
        <v>30</v>
      </c>
      <c r="V3325" t="s">
        <v>128</v>
      </c>
    </row>
    <row r="3326" spans="1:22" x14ac:dyDescent="0.3">
      <c r="A3326">
        <v>386</v>
      </c>
      <c r="B3326" t="s">
        <v>352</v>
      </c>
      <c r="C3326" t="s">
        <v>1569</v>
      </c>
      <c r="D3326" t="s">
        <v>54</v>
      </c>
      <c r="E3326" t="s">
        <v>24</v>
      </c>
      <c r="F3326" s="107">
        <v>44926</v>
      </c>
      <c r="G3326">
        <v>100</v>
      </c>
      <c r="K3326" t="s">
        <v>25</v>
      </c>
      <c r="L3326" t="s">
        <v>128</v>
      </c>
      <c r="M3326">
        <v>2022</v>
      </c>
      <c r="N3326" t="s">
        <v>744</v>
      </c>
      <c r="O3326" t="s">
        <v>749</v>
      </c>
      <c r="P3326">
        <v>0</v>
      </c>
      <c r="Q3326">
        <v>0</v>
      </c>
      <c r="R3326">
        <v>0</v>
      </c>
      <c r="T3326" t="s">
        <v>1580</v>
      </c>
      <c r="U3326">
        <v>31</v>
      </c>
      <c r="V3326" t="s">
        <v>128</v>
      </c>
    </row>
    <row r="3327" spans="1:22" x14ac:dyDescent="0.3">
      <c r="A3327">
        <v>386</v>
      </c>
      <c r="B3327" t="s">
        <v>352</v>
      </c>
      <c r="C3327" t="s">
        <v>1569</v>
      </c>
      <c r="D3327" t="s">
        <v>54</v>
      </c>
      <c r="E3327" t="s">
        <v>24</v>
      </c>
      <c r="F3327" s="107">
        <v>45107</v>
      </c>
      <c r="G3327">
        <v>300</v>
      </c>
      <c r="H3327">
        <v>550.83998870849609</v>
      </c>
      <c r="I3327" s="59">
        <v>1.3</v>
      </c>
      <c r="J3327" s="59">
        <v>1.836133295694987</v>
      </c>
      <c r="K3327" t="s">
        <v>25</v>
      </c>
      <c r="L3327" t="s">
        <v>25</v>
      </c>
      <c r="M3327">
        <v>2023</v>
      </c>
      <c r="N3327" t="s">
        <v>742</v>
      </c>
      <c r="O3327" t="s">
        <v>743</v>
      </c>
      <c r="P3327">
        <v>0</v>
      </c>
      <c r="Q3327">
        <v>0</v>
      </c>
      <c r="R3327">
        <v>0</v>
      </c>
      <c r="T3327" t="s">
        <v>1581</v>
      </c>
      <c r="U3327">
        <v>30</v>
      </c>
    </row>
    <row r="3328" spans="1:22" x14ac:dyDescent="0.3">
      <c r="A3328">
        <v>386</v>
      </c>
      <c r="B3328" t="s">
        <v>352</v>
      </c>
      <c r="C3328" t="s">
        <v>1569</v>
      </c>
      <c r="D3328" t="s">
        <v>54</v>
      </c>
      <c r="E3328" t="s">
        <v>24</v>
      </c>
      <c r="F3328" s="107">
        <v>46022</v>
      </c>
      <c r="G3328">
        <v>300</v>
      </c>
      <c r="H3328">
        <v>325.15000152587891</v>
      </c>
      <c r="I3328" s="59">
        <v>1.0838333384195959</v>
      </c>
      <c r="J3328" s="59">
        <v>1.0838333384195959</v>
      </c>
      <c r="K3328" t="s">
        <v>25</v>
      </c>
      <c r="L3328" t="s">
        <v>25</v>
      </c>
      <c r="M3328">
        <v>2025</v>
      </c>
      <c r="N3328" t="s">
        <v>744</v>
      </c>
      <c r="O3328" t="s">
        <v>751</v>
      </c>
      <c r="P3328">
        <v>0</v>
      </c>
      <c r="Q3328">
        <v>0</v>
      </c>
      <c r="R3328">
        <v>0</v>
      </c>
      <c r="T3328" t="s">
        <v>1582</v>
      </c>
      <c r="U3328">
        <v>31</v>
      </c>
    </row>
    <row r="3329" spans="1:22" x14ac:dyDescent="0.3">
      <c r="A3329">
        <v>389</v>
      </c>
      <c r="B3329" t="s">
        <v>355</v>
      </c>
      <c r="C3329" t="s">
        <v>1367</v>
      </c>
      <c r="D3329" t="s">
        <v>54</v>
      </c>
      <c r="E3329" t="s">
        <v>24</v>
      </c>
      <c r="F3329" s="107">
        <v>44377</v>
      </c>
      <c r="H3329">
        <v>0</v>
      </c>
      <c r="K3329" t="s">
        <v>25</v>
      </c>
      <c r="L3329" t="s">
        <v>25</v>
      </c>
      <c r="M3329">
        <v>2021</v>
      </c>
      <c r="N3329" t="s">
        <v>742</v>
      </c>
      <c r="O3329" t="s">
        <v>800</v>
      </c>
      <c r="P3329">
        <v>0</v>
      </c>
      <c r="Q3329">
        <v>0</v>
      </c>
      <c r="R3329">
        <v>0</v>
      </c>
      <c r="T3329" t="s">
        <v>1583</v>
      </c>
      <c r="U3329">
        <v>30</v>
      </c>
    </row>
    <row r="3330" spans="1:22" x14ac:dyDescent="0.3">
      <c r="A3330">
        <v>389</v>
      </c>
      <c r="B3330" t="s">
        <v>355</v>
      </c>
      <c r="C3330" t="s">
        <v>1367</v>
      </c>
      <c r="D3330" t="s">
        <v>54</v>
      </c>
      <c r="E3330" t="s">
        <v>24</v>
      </c>
      <c r="F3330" s="107">
        <v>44561</v>
      </c>
      <c r="H3330">
        <v>0</v>
      </c>
      <c r="K3330" t="s">
        <v>25</v>
      </c>
      <c r="L3330" t="s">
        <v>25</v>
      </c>
      <c r="M3330">
        <v>2021</v>
      </c>
      <c r="N3330" t="s">
        <v>744</v>
      </c>
      <c r="O3330" t="s">
        <v>747</v>
      </c>
      <c r="P3330">
        <v>0</v>
      </c>
      <c r="Q3330">
        <v>0</v>
      </c>
      <c r="R3330">
        <v>0</v>
      </c>
      <c r="T3330" t="s">
        <v>1584</v>
      </c>
      <c r="U3330">
        <v>31</v>
      </c>
    </row>
    <row r="3331" spans="1:22" x14ac:dyDescent="0.3">
      <c r="A3331">
        <v>389</v>
      </c>
      <c r="B3331" t="s">
        <v>355</v>
      </c>
      <c r="C3331" t="s">
        <v>1367</v>
      </c>
      <c r="D3331" t="s">
        <v>54</v>
      </c>
      <c r="E3331" t="s">
        <v>24</v>
      </c>
      <c r="F3331" s="107">
        <v>44651</v>
      </c>
      <c r="K3331" t="s">
        <v>25</v>
      </c>
      <c r="L3331" t="s">
        <v>128</v>
      </c>
      <c r="M3331">
        <v>2022</v>
      </c>
      <c r="N3331" t="s">
        <v>803</v>
      </c>
      <c r="O3331" t="s">
        <v>824</v>
      </c>
      <c r="P3331">
        <v>0</v>
      </c>
      <c r="Q3331">
        <v>0</v>
      </c>
      <c r="R3331">
        <v>0</v>
      </c>
      <c r="T3331" t="s">
        <v>1585</v>
      </c>
      <c r="U3331">
        <v>31</v>
      </c>
      <c r="V3331" t="s">
        <v>128</v>
      </c>
    </row>
    <row r="3332" spans="1:22" x14ac:dyDescent="0.3">
      <c r="A3332">
        <v>389</v>
      </c>
      <c r="B3332" t="s">
        <v>355</v>
      </c>
      <c r="C3332" t="s">
        <v>1367</v>
      </c>
      <c r="D3332" t="s">
        <v>54</v>
      </c>
      <c r="E3332" t="s">
        <v>24</v>
      </c>
      <c r="F3332" s="107">
        <v>44742</v>
      </c>
      <c r="H3332">
        <v>0</v>
      </c>
      <c r="K3332" t="s">
        <v>25</v>
      </c>
      <c r="L3332" t="s">
        <v>25</v>
      </c>
      <c r="M3332">
        <v>2022</v>
      </c>
      <c r="N3332" t="s">
        <v>742</v>
      </c>
      <c r="O3332" t="s">
        <v>824</v>
      </c>
      <c r="P3332">
        <v>0</v>
      </c>
      <c r="Q3332">
        <v>0</v>
      </c>
      <c r="R3332">
        <v>0</v>
      </c>
      <c r="T3332" t="s">
        <v>1586</v>
      </c>
      <c r="U3332">
        <v>30</v>
      </c>
    </row>
    <row r="3333" spans="1:22" x14ac:dyDescent="0.3">
      <c r="A3333">
        <v>389</v>
      </c>
      <c r="B3333" t="s">
        <v>355</v>
      </c>
      <c r="C3333" t="s">
        <v>1367</v>
      </c>
      <c r="D3333" t="s">
        <v>54</v>
      </c>
      <c r="E3333" t="s">
        <v>24</v>
      </c>
      <c r="F3333" s="107">
        <v>44834</v>
      </c>
      <c r="K3333" t="s">
        <v>25</v>
      </c>
      <c r="L3333" t="s">
        <v>128</v>
      </c>
      <c r="M3333">
        <v>2022</v>
      </c>
      <c r="N3333" t="s">
        <v>766</v>
      </c>
      <c r="O3333" t="s">
        <v>749</v>
      </c>
      <c r="P3333">
        <v>0</v>
      </c>
      <c r="Q3333">
        <v>0</v>
      </c>
      <c r="R3333">
        <v>0</v>
      </c>
      <c r="T3333" t="s">
        <v>1587</v>
      </c>
      <c r="U3333">
        <v>30</v>
      </c>
      <c r="V3333" t="s">
        <v>128</v>
      </c>
    </row>
    <row r="3334" spans="1:22" x14ac:dyDescent="0.3">
      <c r="A3334">
        <v>389</v>
      </c>
      <c r="B3334" t="s">
        <v>355</v>
      </c>
      <c r="C3334" t="s">
        <v>1367</v>
      </c>
      <c r="D3334" t="s">
        <v>54</v>
      </c>
      <c r="E3334" t="s">
        <v>24</v>
      </c>
      <c r="F3334" s="107">
        <v>44895</v>
      </c>
      <c r="K3334" t="s">
        <v>25</v>
      </c>
      <c r="L3334" t="s">
        <v>128</v>
      </c>
      <c r="M3334">
        <v>2022</v>
      </c>
      <c r="N3334" t="s">
        <v>815</v>
      </c>
      <c r="O3334" t="s">
        <v>749</v>
      </c>
      <c r="P3334">
        <v>0</v>
      </c>
      <c r="Q3334">
        <v>0</v>
      </c>
      <c r="R3334">
        <v>0</v>
      </c>
      <c r="T3334" t="s">
        <v>1588</v>
      </c>
      <c r="U3334">
        <v>30</v>
      </c>
      <c r="V3334" t="s">
        <v>128</v>
      </c>
    </row>
    <row r="3335" spans="1:22" x14ac:dyDescent="0.3">
      <c r="A3335">
        <v>389</v>
      </c>
      <c r="B3335" t="s">
        <v>355</v>
      </c>
      <c r="C3335" t="s">
        <v>1367</v>
      </c>
      <c r="D3335" t="s">
        <v>54</v>
      </c>
      <c r="E3335" t="s">
        <v>24</v>
      </c>
      <c r="F3335" s="107">
        <v>44926</v>
      </c>
      <c r="H3335">
        <v>0</v>
      </c>
      <c r="K3335" t="s">
        <v>25</v>
      </c>
      <c r="L3335" t="s">
        <v>25</v>
      </c>
      <c r="M3335">
        <v>2022</v>
      </c>
      <c r="N3335" t="s">
        <v>744</v>
      </c>
      <c r="O3335" t="s">
        <v>749</v>
      </c>
      <c r="P3335">
        <v>0</v>
      </c>
      <c r="Q3335">
        <v>0</v>
      </c>
      <c r="R3335">
        <v>0</v>
      </c>
      <c r="T3335" t="s">
        <v>1589</v>
      </c>
      <c r="U3335">
        <v>31</v>
      </c>
    </row>
    <row r="3336" spans="1:22" x14ac:dyDescent="0.3">
      <c r="A3336">
        <v>389</v>
      </c>
      <c r="B3336" t="s">
        <v>355</v>
      </c>
      <c r="C3336" t="s">
        <v>1367</v>
      </c>
      <c r="D3336" t="s">
        <v>54</v>
      </c>
      <c r="E3336" t="s">
        <v>24</v>
      </c>
      <c r="F3336" s="107">
        <v>45838</v>
      </c>
      <c r="H3336">
        <v>0</v>
      </c>
      <c r="K3336" t="s">
        <v>25</v>
      </c>
      <c r="L3336" t="s">
        <v>25</v>
      </c>
      <c r="M3336">
        <v>2025</v>
      </c>
      <c r="N3336" t="s">
        <v>742</v>
      </c>
      <c r="O3336" t="s">
        <v>846</v>
      </c>
      <c r="P3336">
        <v>0</v>
      </c>
      <c r="Q3336">
        <v>0</v>
      </c>
      <c r="R3336">
        <v>0</v>
      </c>
      <c r="T3336" t="s">
        <v>1590</v>
      </c>
      <c r="U3336">
        <v>30</v>
      </c>
    </row>
    <row r="3337" spans="1:22" x14ac:dyDescent="0.3">
      <c r="A3337">
        <v>389</v>
      </c>
      <c r="B3337" t="s">
        <v>355</v>
      </c>
      <c r="C3337" t="s">
        <v>1367</v>
      </c>
      <c r="D3337" t="s">
        <v>54</v>
      </c>
      <c r="E3337" t="s">
        <v>24</v>
      </c>
      <c r="F3337" s="107">
        <v>46022</v>
      </c>
      <c r="K3337" t="s">
        <v>25</v>
      </c>
      <c r="L3337" t="s">
        <v>128</v>
      </c>
      <c r="M3337">
        <v>2025</v>
      </c>
      <c r="N3337" t="s">
        <v>744</v>
      </c>
      <c r="O3337" t="s">
        <v>751</v>
      </c>
      <c r="P3337">
        <v>0</v>
      </c>
      <c r="Q3337">
        <v>0</v>
      </c>
      <c r="R3337">
        <v>0</v>
      </c>
      <c r="T3337" t="s">
        <v>1591</v>
      </c>
      <c r="U3337">
        <v>31</v>
      </c>
      <c r="V3337" t="s">
        <v>128</v>
      </c>
    </row>
    <row r="3338" spans="1:22" x14ac:dyDescent="0.3">
      <c r="A3338">
        <v>390</v>
      </c>
      <c r="B3338" t="s">
        <v>356</v>
      </c>
      <c r="C3338" t="s">
        <v>1244</v>
      </c>
      <c r="D3338" t="s">
        <v>60</v>
      </c>
      <c r="E3338" t="s">
        <v>24</v>
      </c>
      <c r="F3338" s="107">
        <v>44286</v>
      </c>
      <c r="H3338">
        <v>0</v>
      </c>
      <c r="K3338" t="s">
        <v>25</v>
      </c>
      <c r="L3338" t="s">
        <v>25</v>
      </c>
      <c r="M3338">
        <v>2021</v>
      </c>
      <c r="N3338" t="s">
        <v>803</v>
      </c>
      <c r="O3338" t="s">
        <v>800</v>
      </c>
      <c r="P3338">
        <v>0</v>
      </c>
      <c r="Q3338">
        <v>0</v>
      </c>
      <c r="R3338">
        <v>0</v>
      </c>
      <c r="T3338" t="s">
        <v>1592</v>
      </c>
      <c r="U3338">
        <v>31</v>
      </c>
    </row>
    <row r="3339" spans="1:22" x14ac:dyDescent="0.3">
      <c r="A3339">
        <v>390</v>
      </c>
      <c r="B3339" t="s">
        <v>356</v>
      </c>
      <c r="C3339" t="s">
        <v>1244</v>
      </c>
      <c r="D3339" t="s">
        <v>60</v>
      </c>
      <c r="E3339" t="s">
        <v>24</v>
      </c>
      <c r="F3339" s="107">
        <v>44377</v>
      </c>
      <c r="H3339">
        <v>0</v>
      </c>
      <c r="K3339" t="s">
        <v>25</v>
      </c>
      <c r="L3339" t="s">
        <v>25</v>
      </c>
      <c r="M3339">
        <v>2021</v>
      </c>
      <c r="N3339" t="s">
        <v>742</v>
      </c>
      <c r="O3339" t="s">
        <v>800</v>
      </c>
      <c r="P3339">
        <v>0</v>
      </c>
      <c r="Q3339">
        <v>0</v>
      </c>
      <c r="R3339">
        <v>0</v>
      </c>
      <c r="T3339" t="s">
        <v>1593</v>
      </c>
      <c r="U3339">
        <v>30</v>
      </c>
    </row>
    <row r="3340" spans="1:22" x14ac:dyDescent="0.3">
      <c r="A3340">
        <v>390</v>
      </c>
      <c r="B3340" t="s">
        <v>356</v>
      </c>
      <c r="C3340" t="s">
        <v>1244</v>
      </c>
      <c r="D3340" t="s">
        <v>60</v>
      </c>
      <c r="E3340" t="s">
        <v>24</v>
      </c>
      <c r="F3340" s="107">
        <v>44469</v>
      </c>
      <c r="H3340">
        <v>0</v>
      </c>
      <c r="K3340" t="s">
        <v>25</v>
      </c>
      <c r="L3340" t="s">
        <v>25</v>
      </c>
      <c r="M3340">
        <v>2021</v>
      </c>
      <c r="N3340" t="s">
        <v>766</v>
      </c>
      <c r="O3340" t="s">
        <v>747</v>
      </c>
      <c r="P3340">
        <v>0</v>
      </c>
      <c r="Q3340">
        <v>0</v>
      </c>
      <c r="R3340">
        <v>0</v>
      </c>
      <c r="T3340" t="s">
        <v>1594</v>
      </c>
      <c r="U3340">
        <v>30</v>
      </c>
    </row>
    <row r="3341" spans="1:22" x14ac:dyDescent="0.3">
      <c r="A3341">
        <v>390</v>
      </c>
      <c r="B3341" t="s">
        <v>356</v>
      </c>
      <c r="C3341" t="s">
        <v>1244</v>
      </c>
      <c r="D3341" t="s">
        <v>60</v>
      </c>
      <c r="E3341" t="s">
        <v>24</v>
      </c>
      <c r="F3341" s="107">
        <v>44561</v>
      </c>
      <c r="H3341">
        <v>0</v>
      </c>
      <c r="K3341" t="s">
        <v>25</v>
      </c>
      <c r="L3341" t="s">
        <v>25</v>
      </c>
      <c r="M3341">
        <v>2021</v>
      </c>
      <c r="N3341" t="s">
        <v>744</v>
      </c>
      <c r="O3341" t="s">
        <v>747</v>
      </c>
      <c r="P3341">
        <v>0</v>
      </c>
      <c r="Q3341">
        <v>0</v>
      </c>
      <c r="R3341">
        <v>0</v>
      </c>
      <c r="T3341" t="s">
        <v>1595</v>
      </c>
      <c r="U3341">
        <v>31</v>
      </c>
    </row>
    <row r="3342" spans="1:22" x14ac:dyDescent="0.3">
      <c r="A3342">
        <v>390</v>
      </c>
      <c r="B3342" t="s">
        <v>356</v>
      </c>
      <c r="C3342" t="s">
        <v>1244</v>
      </c>
      <c r="D3342" t="s">
        <v>60</v>
      </c>
      <c r="E3342" t="s">
        <v>24</v>
      </c>
      <c r="F3342" s="107">
        <v>44620</v>
      </c>
      <c r="K3342" t="s">
        <v>25</v>
      </c>
      <c r="L3342" t="s">
        <v>128</v>
      </c>
      <c r="M3342">
        <v>2022</v>
      </c>
      <c r="N3342" t="s">
        <v>783</v>
      </c>
      <c r="O3342" t="s">
        <v>824</v>
      </c>
      <c r="P3342">
        <v>0</v>
      </c>
      <c r="Q3342">
        <v>0</v>
      </c>
      <c r="R3342">
        <v>0</v>
      </c>
      <c r="T3342" t="s">
        <v>1596</v>
      </c>
      <c r="U3342">
        <v>28</v>
      </c>
      <c r="V3342" t="s">
        <v>128</v>
      </c>
    </row>
    <row r="3343" spans="1:22" x14ac:dyDescent="0.3">
      <c r="A3343">
        <v>390</v>
      </c>
      <c r="B3343" t="s">
        <v>356</v>
      </c>
      <c r="C3343" t="s">
        <v>1244</v>
      </c>
      <c r="D3343" t="s">
        <v>60</v>
      </c>
      <c r="E3343" t="s">
        <v>24</v>
      </c>
      <c r="F3343" s="107">
        <v>44651</v>
      </c>
      <c r="H3343">
        <v>0</v>
      </c>
      <c r="K3343" t="s">
        <v>25</v>
      </c>
      <c r="L3343" t="s">
        <v>25</v>
      </c>
      <c r="M3343">
        <v>2022</v>
      </c>
      <c r="N3343" t="s">
        <v>803</v>
      </c>
      <c r="O3343" t="s">
        <v>824</v>
      </c>
      <c r="P3343">
        <v>0</v>
      </c>
      <c r="Q3343">
        <v>0</v>
      </c>
      <c r="R3343">
        <v>0</v>
      </c>
      <c r="T3343" t="s">
        <v>1597</v>
      </c>
      <c r="U3343">
        <v>31</v>
      </c>
    </row>
    <row r="3344" spans="1:22" x14ac:dyDescent="0.3">
      <c r="A3344">
        <v>390</v>
      </c>
      <c r="B3344" t="s">
        <v>356</v>
      </c>
      <c r="C3344" t="s">
        <v>1244</v>
      </c>
      <c r="D3344" t="s">
        <v>60</v>
      </c>
      <c r="E3344" t="s">
        <v>24</v>
      </c>
      <c r="F3344" s="107">
        <v>44681</v>
      </c>
      <c r="K3344" t="s">
        <v>25</v>
      </c>
      <c r="L3344" t="s">
        <v>128</v>
      </c>
      <c r="M3344">
        <v>2022</v>
      </c>
      <c r="N3344" t="s">
        <v>786</v>
      </c>
      <c r="O3344" t="s">
        <v>824</v>
      </c>
      <c r="P3344">
        <v>0</v>
      </c>
      <c r="Q3344">
        <v>0</v>
      </c>
      <c r="R3344">
        <v>0</v>
      </c>
      <c r="T3344" t="s">
        <v>1598</v>
      </c>
      <c r="U3344">
        <v>30</v>
      </c>
      <c r="V3344" t="s">
        <v>128</v>
      </c>
    </row>
    <row r="3345" spans="1:22" x14ac:dyDescent="0.3">
      <c r="A3345">
        <v>390</v>
      </c>
      <c r="B3345" t="s">
        <v>356</v>
      </c>
      <c r="C3345" t="s">
        <v>1244</v>
      </c>
      <c r="D3345" t="s">
        <v>60</v>
      </c>
      <c r="E3345" t="s">
        <v>24</v>
      </c>
      <c r="F3345" s="107">
        <v>44742</v>
      </c>
      <c r="H3345">
        <v>0</v>
      </c>
      <c r="K3345" t="s">
        <v>25</v>
      </c>
      <c r="L3345" t="s">
        <v>25</v>
      </c>
      <c r="M3345">
        <v>2022</v>
      </c>
      <c r="N3345" t="s">
        <v>742</v>
      </c>
      <c r="O3345" t="s">
        <v>824</v>
      </c>
      <c r="P3345">
        <v>0</v>
      </c>
      <c r="Q3345">
        <v>0</v>
      </c>
      <c r="R3345">
        <v>0</v>
      </c>
      <c r="T3345" t="s">
        <v>1599</v>
      </c>
      <c r="U3345">
        <v>30</v>
      </c>
    </row>
    <row r="3346" spans="1:22" x14ac:dyDescent="0.3">
      <c r="A3346">
        <v>390</v>
      </c>
      <c r="B3346" t="s">
        <v>356</v>
      </c>
      <c r="C3346" t="s">
        <v>1244</v>
      </c>
      <c r="D3346" t="s">
        <v>60</v>
      </c>
      <c r="E3346" t="s">
        <v>24</v>
      </c>
      <c r="F3346" s="107">
        <v>44804</v>
      </c>
      <c r="K3346" t="s">
        <v>25</v>
      </c>
      <c r="L3346" t="s">
        <v>128</v>
      </c>
      <c r="M3346">
        <v>2022</v>
      </c>
      <c r="N3346" t="s">
        <v>811</v>
      </c>
      <c r="O3346" t="s">
        <v>749</v>
      </c>
      <c r="P3346">
        <v>0</v>
      </c>
      <c r="Q3346">
        <v>0</v>
      </c>
      <c r="R3346">
        <v>0</v>
      </c>
      <c r="T3346" t="s">
        <v>1600</v>
      </c>
      <c r="U3346">
        <v>31</v>
      </c>
      <c r="V3346" t="s">
        <v>128</v>
      </c>
    </row>
    <row r="3347" spans="1:22" x14ac:dyDescent="0.3">
      <c r="A3347">
        <v>390</v>
      </c>
      <c r="B3347" t="s">
        <v>356</v>
      </c>
      <c r="C3347" t="s">
        <v>1244</v>
      </c>
      <c r="D3347" t="s">
        <v>60</v>
      </c>
      <c r="E3347" t="s">
        <v>24</v>
      </c>
      <c r="F3347" s="107">
        <v>44834</v>
      </c>
      <c r="H3347">
        <v>0</v>
      </c>
      <c r="K3347" t="s">
        <v>25</v>
      </c>
      <c r="L3347" t="s">
        <v>25</v>
      </c>
      <c r="M3347">
        <v>2022</v>
      </c>
      <c r="N3347" t="s">
        <v>766</v>
      </c>
      <c r="O3347" t="s">
        <v>749</v>
      </c>
      <c r="P3347">
        <v>0</v>
      </c>
      <c r="Q3347">
        <v>0</v>
      </c>
      <c r="R3347">
        <v>0</v>
      </c>
      <c r="T3347" t="s">
        <v>1601</v>
      </c>
      <c r="U3347">
        <v>30</v>
      </c>
    </row>
    <row r="3348" spans="1:22" x14ac:dyDescent="0.3">
      <c r="A3348">
        <v>390</v>
      </c>
      <c r="B3348" t="s">
        <v>356</v>
      </c>
      <c r="C3348" t="s">
        <v>1244</v>
      </c>
      <c r="D3348" t="s">
        <v>60</v>
      </c>
      <c r="E3348" t="s">
        <v>24</v>
      </c>
      <c r="F3348" s="107">
        <v>44926</v>
      </c>
      <c r="H3348">
        <v>0</v>
      </c>
      <c r="K3348" t="s">
        <v>25</v>
      </c>
      <c r="L3348" t="s">
        <v>25</v>
      </c>
      <c r="M3348">
        <v>2022</v>
      </c>
      <c r="N3348" t="s">
        <v>744</v>
      </c>
      <c r="O3348" t="s">
        <v>749</v>
      </c>
      <c r="P3348">
        <v>0</v>
      </c>
      <c r="Q3348">
        <v>0</v>
      </c>
      <c r="R3348">
        <v>0</v>
      </c>
      <c r="T3348" t="s">
        <v>1602</v>
      </c>
      <c r="U3348">
        <v>31</v>
      </c>
    </row>
    <row r="3349" spans="1:22" x14ac:dyDescent="0.3">
      <c r="A3349">
        <v>390</v>
      </c>
      <c r="B3349" t="s">
        <v>356</v>
      </c>
      <c r="C3349" t="s">
        <v>1244</v>
      </c>
      <c r="D3349" t="s">
        <v>60</v>
      </c>
      <c r="E3349" t="s">
        <v>24</v>
      </c>
      <c r="F3349" s="107">
        <v>45016</v>
      </c>
      <c r="G3349">
        <v>100</v>
      </c>
      <c r="H3349">
        <v>0</v>
      </c>
      <c r="I3349" s="59">
        <v>0</v>
      </c>
      <c r="J3349" s="59">
        <v>0</v>
      </c>
      <c r="K3349" t="s">
        <v>25</v>
      </c>
      <c r="L3349" t="s">
        <v>25</v>
      </c>
      <c r="M3349">
        <v>2023</v>
      </c>
      <c r="N3349" t="s">
        <v>803</v>
      </c>
      <c r="O3349" t="s">
        <v>743</v>
      </c>
      <c r="P3349">
        <v>0</v>
      </c>
      <c r="Q3349">
        <v>0</v>
      </c>
      <c r="R3349">
        <v>0</v>
      </c>
      <c r="T3349" t="s">
        <v>1603</v>
      </c>
      <c r="U3349">
        <v>31</v>
      </c>
    </row>
    <row r="3350" spans="1:22" x14ac:dyDescent="0.3">
      <c r="A3350">
        <v>390</v>
      </c>
      <c r="B3350" t="s">
        <v>356</v>
      </c>
      <c r="C3350" t="s">
        <v>1244</v>
      </c>
      <c r="D3350" t="s">
        <v>60</v>
      </c>
      <c r="E3350" t="s">
        <v>24</v>
      </c>
      <c r="F3350" s="107">
        <v>45747</v>
      </c>
      <c r="G3350">
        <v>100</v>
      </c>
      <c r="H3350">
        <v>140.57</v>
      </c>
      <c r="I3350" s="59">
        <v>1.3</v>
      </c>
      <c r="J3350" s="59">
        <v>1.4056999999999999</v>
      </c>
      <c r="K3350" t="s">
        <v>25</v>
      </c>
      <c r="L3350" t="s">
        <v>25</v>
      </c>
      <c r="M3350">
        <v>2025</v>
      </c>
      <c r="N3350" t="s">
        <v>803</v>
      </c>
      <c r="O3350" t="s">
        <v>846</v>
      </c>
      <c r="P3350">
        <v>0</v>
      </c>
      <c r="Q3350">
        <v>0</v>
      </c>
      <c r="R3350">
        <v>0</v>
      </c>
      <c r="T3350" t="s">
        <v>1604</v>
      </c>
      <c r="U3350">
        <v>31</v>
      </c>
    </row>
    <row r="3351" spans="1:22" x14ac:dyDescent="0.3">
      <c r="A3351">
        <v>390</v>
      </c>
      <c r="B3351" t="s">
        <v>356</v>
      </c>
      <c r="C3351" t="s">
        <v>1244</v>
      </c>
      <c r="D3351" t="s">
        <v>60</v>
      </c>
      <c r="E3351" t="s">
        <v>24</v>
      </c>
      <c r="F3351" s="107">
        <v>45838</v>
      </c>
      <c r="G3351">
        <v>100</v>
      </c>
      <c r="H3351">
        <v>103.55</v>
      </c>
      <c r="I3351" s="59">
        <v>1.0355000000000001</v>
      </c>
      <c r="J3351" s="59">
        <v>1.0355000000000001</v>
      </c>
      <c r="K3351" t="s">
        <v>25</v>
      </c>
      <c r="L3351" t="s">
        <v>25</v>
      </c>
      <c r="M3351">
        <v>2025</v>
      </c>
      <c r="N3351" t="s">
        <v>742</v>
      </c>
      <c r="O3351" t="s">
        <v>846</v>
      </c>
      <c r="P3351">
        <v>0</v>
      </c>
      <c r="Q3351">
        <v>0</v>
      </c>
      <c r="R3351">
        <v>0</v>
      </c>
      <c r="T3351" t="s">
        <v>1605</v>
      </c>
      <c r="U3351">
        <v>30</v>
      </c>
    </row>
    <row r="3352" spans="1:22" x14ac:dyDescent="0.3">
      <c r="A3352">
        <v>390</v>
      </c>
      <c r="B3352" t="s">
        <v>356</v>
      </c>
      <c r="C3352" t="s">
        <v>1244</v>
      </c>
      <c r="D3352" t="s">
        <v>60</v>
      </c>
      <c r="E3352" t="s">
        <v>24</v>
      </c>
      <c r="F3352" s="107">
        <v>45930</v>
      </c>
      <c r="G3352">
        <v>100</v>
      </c>
      <c r="H3352">
        <v>101.17</v>
      </c>
      <c r="I3352" s="59">
        <v>1.0117</v>
      </c>
      <c r="J3352" s="59">
        <v>1.0117</v>
      </c>
      <c r="K3352" t="s">
        <v>25</v>
      </c>
      <c r="L3352" t="s">
        <v>25</v>
      </c>
      <c r="M3352">
        <v>2025</v>
      </c>
      <c r="N3352" t="s">
        <v>766</v>
      </c>
      <c r="O3352" t="s">
        <v>751</v>
      </c>
      <c r="P3352">
        <v>0</v>
      </c>
      <c r="Q3352">
        <v>0</v>
      </c>
      <c r="R3352">
        <v>0</v>
      </c>
      <c r="T3352" t="s">
        <v>1606</v>
      </c>
      <c r="U3352">
        <v>30</v>
      </c>
    </row>
    <row r="3353" spans="1:22" x14ac:dyDescent="0.3">
      <c r="A3353">
        <v>390</v>
      </c>
      <c r="B3353" t="s">
        <v>356</v>
      </c>
      <c r="C3353" t="s">
        <v>1244</v>
      </c>
      <c r="D3353" t="s">
        <v>60</v>
      </c>
      <c r="E3353" t="s">
        <v>24</v>
      </c>
      <c r="F3353" s="107">
        <v>46022</v>
      </c>
      <c r="G3353">
        <v>100</v>
      </c>
      <c r="H3353">
        <v>99.78</v>
      </c>
      <c r="I3353" s="59">
        <v>0.99780000000000002</v>
      </c>
      <c r="J3353" s="59">
        <v>0.99780000000000002</v>
      </c>
      <c r="K3353" t="s">
        <v>25</v>
      </c>
      <c r="L3353" t="s">
        <v>25</v>
      </c>
      <c r="M3353">
        <v>2025</v>
      </c>
      <c r="N3353" t="s">
        <v>744</v>
      </c>
      <c r="O3353" t="s">
        <v>751</v>
      </c>
      <c r="P3353">
        <v>0</v>
      </c>
      <c r="Q3353">
        <v>0</v>
      </c>
      <c r="R3353">
        <v>0</v>
      </c>
      <c r="T3353" t="s">
        <v>1607</v>
      </c>
      <c r="U3353">
        <v>31</v>
      </c>
    </row>
    <row r="3354" spans="1:22" x14ac:dyDescent="0.3">
      <c r="A3354">
        <v>392</v>
      </c>
      <c r="B3354" t="s">
        <v>359</v>
      </c>
      <c r="C3354" t="s">
        <v>759</v>
      </c>
      <c r="D3354" t="s">
        <v>73</v>
      </c>
      <c r="E3354" t="s">
        <v>24</v>
      </c>
      <c r="F3354" s="107">
        <v>46022</v>
      </c>
      <c r="G3354">
        <v>1224000000</v>
      </c>
      <c r="H3354">
        <v>1233823393</v>
      </c>
      <c r="I3354" s="59">
        <v>1.0080256478758169</v>
      </c>
      <c r="J3354" s="59">
        <v>1.0080256478758169</v>
      </c>
      <c r="K3354" t="s">
        <v>103</v>
      </c>
      <c r="L3354" t="s">
        <v>103</v>
      </c>
      <c r="M3354">
        <v>2025</v>
      </c>
      <c r="N3354" t="s">
        <v>744</v>
      </c>
      <c r="O3354" t="s">
        <v>751</v>
      </c>
      <c r="P3354">
        <v>0</v>
      </c>
      <c r="Q3354">
        <v>0</v>
      </c>
      <c r="R3354">
        <v>0</v>
      </c>
      <c r="T3354" t="s">
        <v>1608</v>
      </c>
      <c r="U3354">
        <v>31</v>
      </c>
    </row>
    <row r="3355" spans="1:22" x14ac:dyDescent="0.3">
      <c r="A3355">
        <v>393</v>
      </c>
      <c r="B3355" t="s">
        <v>360</v>
      </c>
      <c r="C3355" t="s">
        <v>759</v>
      </c>
      <c r="D3355" t="s">
        <v>73</v>
      </c>
      <c r="E3355" t="s">
        <v>62</v>
      </c>
      <c r="F3355" s="107">
        <v>46022</v>
      </c>
      <c r="H3355">
        <v>12</v>
      </c>
      <c r="K3355" t="s">
        <v>55</v>
      </c>
      <c r="L3355" t="s">
        <v>91</v>
      </c>
      <c r="M3355">
        <v>2025</v>
      </c>
      <c r="N3355" t="s">
        <v>744</v>
      </c>
      <c r="O3355" t="s">
        <v>751</v>
      </c>
      <c r="P3355">
        <v>0</v>
      </c>
      <c r="Q3355">
        <v>0</v>
      </c>
      <c r="R3355">
        <v>0</v>
      </c>
      <c r="T3355" t="s">
        <v>1609</v>
      </c>
      <c r="U3355">
        <v>31</v>
      </c>
    </row>
    <row r="3356" spans="1:22" x14ac:dyDescent="0.3">
      <c r="A3356">
        <v>394</v>
      </c>
      <c r="B3356" t="s">
        <v>361</v>
      </c>
      <c r="C3356" t="s">
        <v>759</v>
      </c>
      <c r="D3356" t="s">
        <v>60</v>
      </c>
      <c r="E3356" t="s">
        <v>24</v>
      </c>
      <c r="F3356" s="107">
        <v>45016</v>
      </c>
      <c r="G3356">
        <v>100</v>
      </c>
      <c r="K3356" t="s">
        <v>55</v>
      </c>
      <c r="L3356" t="s">
        <v>128</v>
      </c>
      <c r="M3356">
        <v>2023</v>
      </c>
      <c r="N3356" t="s">
        <v>803</v>
      </c>
      <c r="O3356" t="s">
        <v>743</v>
      </c>
      <c r="P3356">
        <v>0</v>
      </c>
      <c r="Q3356">
        <v>0</v>
      </c>
      <c r="R3356">
        <v>0</v>
      </c>
      <c r="T3356" t="s">
        <v>1610</v>
      </c>
      <c r="U3356">
        <v>31</v>
      </c>
      <c r="V3356" t="s">
        <v>128</v>
      </c>
    </row>
    <row r="3357" spans="1:22" x14ac:dyDescent="0.3">
      <c r="A3357">
        <v>394</v>
      </c>
      <c r="B3357" t="s">
        <v>361</v>
      </c>
      <c r="C3357" t="s">
        <v>759</v>
      </c>
      <c r="D3357" t="s">
        <v>60</v>
      </c>
      <c r="E3357" t="s">
        <v>24</v>
      </c>
      <c r="F3357" s="107">
        <v>45199</v>
      </c>
      <c r="G3357">
        <v>100</v>
      </c>
      <c r="K3357" t="s">
        <v>55</v>
      </c>
      <c r="L3357" t="s">
        <v>128</v>
      </c>
      <c r="M3357">
        <v>2023</v>
      </c>
      <c r="N3357" t="s">
        <v>766</v>
      </c>
      <c r="O3357" t="s">
        <v>745</v>
      </c>
      <c r="P3357">
        <v>0</v>
      </c>
      <c r="Q3357">
        <v>0</v>
      </c>
      <c r="R3357">
        <v>0</v>
      </c>
      <c r="T3357" t="s">
        <v>1611</v>
      </c>
      <c r="U3357">
        <v>30</v>
      </c>
      <c r="V3357" t="s">
        <v>128</v>
      </c>
    </row>
    <row r="3358" spans="1:22" x14ac:dyDescent="0.3">
      <c r="A3358">
        <v>394</v>
      </c>
      <c r="B3358" t="s">
        <v>361</v>
      </c>
      <c r="C3358" t="s">
        <v>759</v>
      </c>
      <c r="D3358" t="s">
        <v>60</v>
      </c>
      <c r="E3358" t="s">
        <v>24</v>
      </c>
      <c r="F3358" s="107">
        <v>45382</v>
      </c>
      <c r="G3358">
        <v>100</v>
      </c>
      <c r="K3358" t="s">
        <v>55</v>
      </c>
      <c r="L3358" t="s">
        <v>128</v>
      </c>
      <c r="M3358">
        <v>2024</v>
      </c>
      <c r="N3358" t="s">
        <v>803</v>
      </c>
      <c r="O3358" t="s">
        <v>784</v>
      </c>
      <c r="P3358">
        <v>0</v>
      </c>
      <c r="Q3358">
        <v>0</v>
      </c>
      <c r="R3358">
        <v>0</v>
      </c>
      <c r="T3358" t="s">
        <v>1612</v>
      </c>
      <c r="U3358">
        <v>31</v>
      </c>
      <c r="V3358" t="s">
        <v>128</v>
      </c>
    </row>
    <row r="3359" spans="1:22" x14ac:dyDescent="0.3">
      <c r="A3359">
        <v>394</v>
      </c>
      <c r="B3359" t="s">
        <v>361</v>
      </c>
      <c r="C3359" t="s">
        <v>759</v>
      </c>
      <c r="D3359" t="s">
        <v>60</v>
      </c>
      <c r="E3359" t="s">
        <v>24</v>
      </c>
      <c r="F3359" s="107">
        <v>45565</v>
      </c>
      <c r="G3359">
        <v>100</v>
      </c>
      <c r="K3359" t="s">
        <v>55</v>
      </c>
      <c r="L3359" t="s">
        <v>128</v>
      </c>
      <c r="M3359">
        <v>2024</v>
      </c>
      <c r="N3359" t="s">
        <v>766</v>
      </c>
      <c r="O3359" t="s">
        <v>762</v>
      </c>
      <c r="P3359">
        <v>0</v>
      </c>
      <c r="Q3359">
        <v>0</v>
      </c>
      <c r="R3359">
        <v>0</v>
      </c>
      <c r="T3359" t="s">
        <v>1613</v>
      </c>
      <c r="U3359">
        <v>30</v>
      </c>
      <c r="V3359" t="s">
        <v>128</v>
      </c>
    </row>
    <row r="3360" spans="1:22" x14ac:dyDescent="0.3">
      <c r="A3360">
        <v>394</v>
      </c>
      <c r="B3360" t="s">
        <v>361</v>
      </c>
      <c r="C3360" t="s">
        <v>759</v>
      </c>
      <c r="D3360" t="s">
        <v>60</v>
      </c>
      <c r="E3360" t="s">
        <v>24</v>
      </c>
      <c r="F3360" s="107">
        <v>45930</v>
      </c>
      <c r="G3360">
        <v>100</v>
      </c>
      <c r="H3360">
        <v>91.71</v>
      </c>
      <c r="I3360" s="59">
        <v>0.91709999999999992</v>
      </c>
      <c r="J3360" s="59">
        <v>0.91709999999999992</v>
      </c>
      <c r="K3360" t="s">
        <v>55</v>
      </c>
      <c r="L3360" t="s">
        <v>55</v>
      </c>
      <c r="M3360">
        <v>2025</v>
      </c>
      <c r="N3360" t="s">
        <v>766</v>
      </c>
      <c r="O3360" t="s">
        <v>751</v>
      </c>
      <c r="P3360">
        <v>0</v>
      </c>
      <c r="Q3360">
        <v>0</v>
      </c>
      <c r="R3360">
        <v>0</v>
      </c>
      <c r="T3360" t="s">
        <v>1614</v>
      </c>
      <c r="U3360">
        <v>30</v>
      </c>
    </row>
    <row r="3361" spans="1:22" x14ac:dyDescent="0.3">
      <c r="A3361">
        <v>394</v>
      </c>
      <c r="B3361" t="s">
        <v>361</v>
      </c>
      <c r="C3361" t="s">
        <v>759</v>
      </c>
      <c r="D3361" t="s">
        <v>60</v>
      </c>
      <c r="E3361" t="s">
        <v>24</v>
      </c>
      <c r="F3361" s="107">
        <v>46022</v>
      </c>
      <c r="G3361">
        <v>100</v>
      </c>
      <c r="H3361">
        <v>137.5</v>
      </c>
      <c r="I3361" s="59">
        <v>1.3</v>
      </c>
      <c r="J3361" s="59">
        <v>1.375</v>
      </c>
      <c r="K3361" t="s">
        <v>55</v>
      </c>
      <c r="L3361" t="s">
        <v>55</v>
      </c>
      <c r="M3361">
        <v>2025</v>
      </c>
      <c r="N3361" t="s">
        <v>744</v>
      </c>
      <c r="O3361" t="s">
        <v>751</v>
      </c>
      <c r="P3361">
        <v>0</v>
      </c>
      <c r="Q3361">
        <v>0</v>
      </c>
      <c r="R3361">
        <v>0</v>
      </c>
      <c r="T3361" t="s">
        <v>1615</v>
      </c>
      <c r="U3361">
        <v>31</v>
      </c>
    </row>
    <row r="3362" spans="1:22" x14ac:dyDescent="0.3">
      <c r="A3362">
        <v>395</v>
      </c>
      <c r="B3362" t="s">
        <v>364</v>
      </c>
      <c r="C3362" t="s">
        <v>759</v>
      </c>
      <c r="D3362" t="s">
        <v>60</v>
      </c>
      <c r="E3362" t="s">
        <v>24</v>
      </c>
      <c r="F3362" s="107">
        <v>45016</v>
      </c>
      <c r="G3362">
        <v>100</v>
      </c>
      <c r="K3362" t="s">
        <v>55</v>
      </c>
      <c r="L3362" t="s">
        <v>128</v>
      </c>
      <c r="M3362">
        <v>2023</v>
      </c>
      <c r="N3362" t="s">
        <v>803</v>
      </c>
      <c r="O3362" t="s">
        <v>743</v>
      </c>
      <c r="P3362">
        <v>0</v>
      </c>
      <c r="Q3362">
        <v>0</v>
      </c>
      <c r="R3362">
        <v>0</v>
      </c>
      <c r="T3362" t="s">
        <v>1616</v>
      </c>
      <c r="U3362">
        <v>31</v>
      </c>
      <c r="V3362" t="s">
        <v>128</v>
      </c>
    </row>
    <row r="3363" spans="1:22" x14ac:dyDescent="0.3">
      <c r="A3363">
        <v>395</v>
      </c>
      <c r="B3363" t="s">
        <v>364</v>
      </c>
      <c r="C3363" t="s">
        <v>759</v>
      </c>
      <c r="D3363" t="s">
        <v>60</v>
      </c>
      <c r="E3363" t="s">
        <v>24</v>
      </c>
      <c r="F3363" s="107">
        <v>45382</v>
      </c>
      <c r="G3363">
        <v>100</v>
      </c>
      <c r="K3363" t="s">
        <v>55</v>
      </c>
      <c r="L3363" t="s">
        <v>128</v>
      </c>
      <c r="M3363">
        <v>2024</v>
      </c>
      <c r="N3363" t="s">
        <v>803</v>
      </c>
      <c r="O3363" t="s">
        <v>784</v>
      </c>
      <c r="P3363">
        <v>0</v>
      </c>
      <c r="Q3363">
        <v>0</v>
      </c>
      <c r="R3363">
        <v>0</v>
      </c>
      <c r="T3363" t="s">
        <v>1617</v>
      </c>
      <c r="U3363">
        <v>31</v>
      </c>
      <c r="V3363" t="s">
        <v>128</v>
      </c>
    </row>
    <row r="3364" spans="1:22" x14ac:dyDescent="0.3">
      <c r="A3364">
        <v>395</v>
      </c>
      <c r="B3364" t="s">
        <v>364</v>
      </c>
      <c r="C3364" t="s">
        <v>759</v>
      </c>
      <c r="D3364" t="s">
        <v>60</v>
      </c>
      <c r="E3364" t="s">
        <v>24</v>
      </c>
      <c r="F3364" s="107">
        <v>45565</v>
      </c>
      <c r="G3364">
        <v>100</v>
      </c>
      <c r="K3364" t="s">
        <v>55</v>
      </c>
      <c r="L3364" t="s">
        <v>128</v>
      </c>
      <c r="M3364">
        <v>2024</v>
      </c>
      <c r="N3364" t="s">
        <v>766</v>
      </c>
      <c r="O3364" t="s">
        <v>762</v>
      </c>
      <c r="P3364">
        <v>0</v>
      </c>
      <c r="Q3364">
        <v>0</v>
      </c>
      <c r="R3364">
        <v>0</v>
      </c>
      <c r="T3364" t="s">
        <v>1618</v>
      </c>
      <c r="U3364">
        <v>30</v>
      </c>
      <c r="V3364" t="s">
        <v>128</v>
      </c>
    </row>
    <row r="3365" spans="1:22" x14ac:dyDescent="0.3">
      <c r="A3365">
        <v>395</v>
      </c>
      <c r="B3365" t="s">
        <v>364</v>
      </c>
      <c r="C3365" t="s">
        <v>759</v>
      </c>
      <c r="D3365" t="s">
        <v>60</v>
      </c>
      <c r="E3365" t="s">
        <v>24</v>
      </c>
      <c r="F3365" s="107">
        <v>45930</v>
      </c>
      <c r="G3365">
        <v>100</v>
      </c>
      <c r="H3365">
        <v>187.27</v>
      </c>
      <c r="I3365" s="59">
        <v>1.3</v>
      </c>
      <c r="J3365" s="59">
        <v>1.8727</v>
      </c>
      <c r="K3365" t="s">
        <v>55</v>
      </c>
      <c r="L3365" t="s">
        <v>55</v>
      </c>
      <c r="M3365">
        <v>2025</v>
      </c>
      <c r="N3365" t="s">
        <v>766</v>
      </c>
      <c r="O3365" t="s">
        <v>751</v>
      </c>
      <c r="P3365">
        <v>0</v>
      </c>
      <c r="Q3365">
        <v>0</v>
      </c>
      <c r="R3365">
        <v>0</v>
      </c>
      <c r="T3365" t="s">
        <v>1619</v>
      </c>
      <c r="U3365">
        <v>30</v>
      </c>
    </row>
    <row r="3366" spans="1:22" x14ac:dyDescent="0.3">
      <c r="A3366">
        <v>395</v>
      </c>
      <c r="B3366" t="s">
        <v>364</v>
      </c>
      <c r="C3366" t="s">
        <v>759</v>
      </c>
      <c r="D3366" t="s">
        <v>60</v>
      </c>
      <c r="E3366" t="s">
        <v>24</v>
      </c>
      <c r="F3366" s="107">
        <v>46022</v>
      </c>
      <c r="G3366">
        <v>100</v>
      </c>
      <c r="H3366">
        <v>177.14</v>
      </c>
      <c r="I3366" s="59">
        <v>1.3</v>
      </c>
      <c r="J3366" s="59">
        <v>1.7714000000000001</v>
      </c>
      <c r="K3366" t="s">
        <v>55</v>
      </c>
      <c r="L3366" t="s">
        <v>55</v>
      </c>
      <c r="M3366">
        <v>2025</v>
      </c>
      <c r="N3366" t="s">
        <v>744</v>
      </c>
      <c r="O3366" t="s">
        <v>751</v>
      </c>
      <c r="P3366">
        <v>0</v>
      </c>
      <c r="Q3366">
        <v>0</v>
      </c>
      <c r="R3366">
        <v>0</v>
      </c>
      <c r="T3366" t="s">
        <v>1620</v>
      </c>
      <c r="U3366">
        <v>31</v>
      </c>
    </row>
    <row r="3367" spans="1:22" x14ac:dyDescent="0.3">
      <c r="A3367">
        <v>397</v>
      </c>
      <c r="B3367" t="s">
        <v>1621</v>
      </c>
      <c r="C3367" t="s">
        <v>1461</v>
      </c>
      <c r="D3367" t="s">
        <v>54</v>
      </c>
      <c r="E3367" t="s">
        <v>24</v>
      </c>
      <c r="F3367" s="107">
        <v>46022</v>
      </c>
      <c r="G3367">
        <v>90</v>
      </c>
      <c r="H3367">
        <v>96.14</v>
      </c>
      <c r="I3367" s="59">
        <v>1.068222222222222</v>
      </c>
      <c r="J3367" s="59">
        <v>1.068222222222222</v>
      </c>
      <c r="K3367" t="s">
        <v>25</v>
      </c>
      <c r="L3367" t="s">
        <v>25</v>
      </c>
      <c r="M3367">
        <v>2025</v>
      </c>
      <c r="N3367" t="s">
        <v>744</v>
      </c>
      <c r="O3367" t="s">
        <v>751</v>
      </c>
      <c r="P3367">
        <v>0</v>
      </c>
      <c r="Q3367">
        <v>0</v>
      </c>
      <c r="R3367">
        <v>0</v>
      </c>
      <c r="T3367" t="s">
        <v>1622</v>
      </c>
      <c r="U3367">
        <v>31</v>
      </c>
    </row>
    <row r="3368" spans="1:22" x14ac:dyDescent="0.3">
      <c r="A3368">
        <v>398</v>
      </c>
      <c r="B3368" t="s">
        <v>368</v>
      </c>
      <c r="C3368" t="s">
        <v>1499</v>
      </c>
      <c r="D3368" t="s">
        <v>54</v>
      </c>
      <c r="E3368" t="s">
        <v>24</v>
      </c>
      <c r="F3368" s="107">
        <v>46022</v>
      </c>
      <c r="G3368">
        <v>1400</v>
      </c>
      <c r="H3368">
        <v>2362</v>
      </c>
      <c r="I3368" s="59">
        <v>1.3</v>
      </c>
      <c r="J3368" s="59">
        <v>1.6871428571428571</v>
      </c>
      <c r="K3368" t="s">
        <v>55</v>
      </c>
      <c r="L3368" t="s">
        <v>55</v>
      </c>
      <c r="M3368">
        <v>2025</v>
      </c>
      <c r="N3368" t="s">
        <v>744</v>
      </c>
      <c r="O3368" t="s">
        <v>751</v>
      </c>
      <c r="P3368">
        <v>0</v>
      </c>
      <c r="Q3368">
        <v>0</v>
      </c>
      <c r="R3368">
        <v>0</v>
      </c>
      <c r="T3368" t="s">
        <v>1623</v>
      </c>
      <c r="U3368">
        <v>31</v>
      </c>
    </row>
    <row r="3369" spans="1:22" x14ac:dyDescent="0.3">
      <c r="A3369">
        <v>399</v>
      </c>
      <c r="B3369" t="s">
        <v>371</v>
      </c>
      <c r="C3369" t="s">
        <v>1499</v>
      </c>
      <c r="D3369" t="s">
        <v>54</v>
      </c>
      <c r="E3369" t="s">
        <v>24</v>
      </c>
      <c r="F3369" s="107">
        <v>46022</v>
      </c>
      <c r="G3369">
        <v>100</v>
      </c>
      <c r="H3369">
        <v>106.13</v>
      </c>
      <c r="I3369" s="59">
        <v>1.0612999999999999</v>
      </c>
      <c r="J3369" s="59">
        <v>1.0612999999999999</v>
      </c>
      <c r="K3369" t="s">
        <v>55</v>
      </c>
      <c r="L3369" t="s">
        <v>55</v>
      </c>
      <c r="M3369">
        <v>2025</v>
      </c>
      <c r="N3369" t="s">
        <v>744</v>
      </c>
      <c r="O3369" t="s">
        <v>751</v>
      </c>
      <c r="P3369">
        <v>0</v>
      </c>
      <c r="Q3369">
        <v>0</v>
      </c>
      <c r="R3369">
        <v>0</v>
      </c>
      <c r="T3369" t="s">
        <v>1624</v>
      </c>
      <c r="U3369">
        <v>31</v>
      </c>
    </row>
    <row r="3370" spans="1:22" x14ac:dyDescent="0.3">
      <c r="A3370">
        <v>400</v>
      </c>
      <c r="B3370" t="s">
        <v>372</v>
      </c>
      <c r="C3370" t="s">
        <v>1499</v>
      </c>
      <c r="D3370" t="s">
        <v>54</v>
      </c>
      <c r="E3370" t="s">
        <v>24</v>
      </c>
      <c r="F3370" s="107">
        <v>46022</v>
      </c>
      <c r="G3370">
        <v>100</v>
      </c>
      <c r="H3370">
        <v>127.14</v>
      </c>
      <c r="I3370" s="59">
        <v>1.2714000000000001</v>
      </c>
      <c r="J3370" s="59">
        <v>1.2714000000000001</v>
      </c>
      <c r="K3370" t="s">
        <v>55</v>
      </c>
      <c r="L3370" t="s">
        <v>55</v>
      </c>
      <c r="M3370">
        <v>2025</v>
      </c>
      <c r="N3370" t="s">
        <v>744</v>
      </c>
      <c r="O3370" t="s">
        <v>751</v>
      </c>
      <c r="P3370">
        <v>0</v>
      </c>
      <c r="Q3370">
        <v>0</v>
      </c>
      <c r="R3370">
        <v>0</v>
      </c>
      <c r="T3370" t="s">
        <v>1625</v>
      </c>
      <c r="U3370">
        <v>31</v>
      </c>
    </row>
    <row r="3371" spans="1:22" x14ac:dyDescent="0.3">
      <c r="A3371">
        <v>401</v>
      </c>
      <c r="B3371" t="s">
        <v>373</v>
      </c>
      <c r="C3371" t="s">
        <v>913</v>
      </c>
      <c r="D3371" t="s">
        <v>54</v>
      </c>
      <c r="E3371" t="s">
        <v>24</v>
      </c>
      <c r="F3371" s="107">
        <v>46022</v>
      </c>
      <c r="G3371">
        <v>100</v>
      </c>
      <c r="H3371">
        <v>100</v>
      </c>
      <c r="I3371" s="59">
        <v>1</v>
      </c>
      <c r="J3371" s="59">
        <v>1</v>
      </c>
      <c r="K3371" t="s">
        <v>55</v>
      </c>
      <c r="L3371" t="s">
        <v>55</v>
      </c>
      <c r="M3371">
        <v>2025</v>
      </c>
      <c r="N3371" t="s">
        <v>744</v>
      </c>
      <c r="O3371" t="s">
        <v>751</v>
      </c>
      <c r="P3371">
        <v>0</v>
      </c>
      <c r="Q3371">
        <v>0</v>
      </c>
      <c r="R3371">
        <v>0</v>
      </c>
      <c r="T3371" t="s">
        <v>1626</v>
      </c>
      <c r="U3371">
        <v>31</v>
      </c>
    </row>
    <row r="3372" spans="1:22" x14ac:dyDescent="0.3">
      <c r="A3372">
        <v>402</v>
      </c>
      <c r="B3372" t="s">
        <v>375</v>
      </c>
      <c r="C3372" t="s">
        <v>913</v>
      </c>
      <c r="D3372" t="s">
        <v>73</v>
      </c>
      <c r="E3372" t="s">
        <v>24</v>
      </c>
      <c r="F3372" s="107">
        <v>46022</v>
      </c>
      <c r="H3372">
        <v>22.73</v>
      </c>
      <c r="K3372" t="s">
        <v>55</v>
      </c>
      <c r="L3372" t="s">
        <v>55</v>
      </c>
      <c r="M3372">
        <v>2025</v>
      </c>
      <c r="N3372" t="s">
        <v>744</v>
      </c>
      <c r="O3372" t="s">
        <v>751</v>
      </c>
      <c r="P3372">
        <v>0</v>
      </c>
      <c r="Q3372">
        <v>0</v>
      </c>
      <c r="R3372">
        <v>0</v>
      </c>
      <c r="T3372" t="s">
        <v>1627</v>
      </c>
      <c r="U3372">
        <v>31</v>
      </c>
    </row>
    <row r="3373" spans="1:22" x14ac:dyDescent="0.3">
      <c r="A3373">
        <v>403</v>
      </c>
      <c r="B3373" t="s">
        <v>1628</v>
      </c>
      <c r="C3373" t="s">
        <v>913</v>
      </c>
      <c r="D3373" t="s">
        <v>54</v>
      </c>
      <c r="E3373" t="s">
        <v>24</v>
      </c>
      <c r="F3373" s="107">
        <v>46022</v>
      </c>
      <c r="H3373">
        <v>12510</v>
      </c>
      <c r="K3373" t="s">
        <v>116</v>
      </c>
      <c r="L3373" t="s">
        <v>55</v>
      </c>
      <c r="M3373">
        <v>2025</v>
      </c>
      <c r="N3373" t="s">
        <v>744</v>
      </c>
      <c r="O3373" t="s">
        <v>751</v>
      </c>
      <c r="P3373">
        <v>0</v>
      </c>
      <c r="Q3373">
        <v>0</v>
      </c>
      <c r="R3373">
        <v>0</v>
      </c>
      <c r="T3373" t="s">
        <v>1629</v>
      </c>
      <c r="U3373">
        <v>31</v>
      </c>
      <c r="V3373" t="s">
        <v>116</v>
      </c>
    </row>
    <row r="3374" spans="1:22" x14ac:dyDescent="0.3">
      <c r="A3374">
        <v>408</v>
      </c>
      <c r="B3374" t="s">
        <v>382</v>
      </c>
      <c r="C3374" t="s">
        <v>1461</v>
      </c>
      <c r="D3374" t="s">
        <v>54</v>
      </c>
      <c r="E3374" t="s">
        <v>24</v>
      </c>
      <c r="F3374" s="107">
        <v>44651</v>
      </c>
      <c r="K3374" t="s">
        <v>55</v>
      </c>
      <c r="L3374" t="s">
        <v>128</v>
      </c>
      <c r="M3374">
        <v>2022</v>
      </c>
      <c r="N3374" t="s">
        <v>803</v>
      </c>
      <c r="O3374" t="s">
        <v>824</v>
      </c>
      <c r="P3374">
        <v>0</v>
      </c>
      <c r="Q3374">
        <v>0</v>
      </c>
      <c r="R3374">
        <v>0</v>
      </c>
      <c r="T3374" t="s">
        <v>1630</v>
      </c>
      <c r="U3374">
        <v>31</v>
      </c>
      <c r="V3374" t="s">
        <v>128</v>
      </c>
    </row>
    <row r="3375" spans="1:22" x14ac:dyDescent="0.3">
      <c r="A3375">
        <v>408</v>
      </c>
      <c r="B3375" t="s">
        <v>382</v>
      </c>
      <c r="C3375" t="s">
        <v>1461</v>
      </c>
      <c r="D3375" t="s">
        <v>54</v>
      </c>
      <c r="E3375" t="s">
        <v>24</v>
      </c>
      <c r="F3375" s="107">
        <v>44742</v>
      </c>
      <c r="K3375" t="s">
        <v>55</v>
      </c>
      <c r="L3375" t="s">
        <v>128</v>
      </c>
      <c r="M3375">
        <v>2022</v>
      </c>
      <c r="N3375" t="s">
        <v>742</v>
      </c>
      <c r="O3375" t="s">
        <v>824</v>
      </c>
      <c r="P3375">
        <v>0</v>
      </c>
      <c r="Q3375">
        <v>0</v>
      </c>
      <c r="R3375">
        <v>0</v>
      </c>
      <c r="T3375" t="s">
        <v>1631</v>
      </c>
      <c r="U3375">
        <v>30</v>
      </c>
      <c r="V3375" t="s">
        <v>128</v>
      </c>
    </row>
    <row r="3376" spans="1:22" x14ac:dyDescent="0.3">
      <c r="A3376">
        <v>408</v>
      </c>
      <c r="B3376" t="s">
        <v>382</v>
      </c>
      <c r="C3376" t="s">
        <v>1461</v>
      </c>
      <c r="D3376" t="s">
        <v>54</v>
      </c>
      <c r="E3376" t="s">
        <v>24</v>
      </c>
      <c r="F3376" s="107">
        <v>44834</v>
      </c>
      <c r="K3376" t="s">
        <v>55</v>
      </c>
      <c r="L3376" t="s">
        <v>128</v>
      </c>
      <c r="M3376">
        <v>2022</v>
      </c>
      <c r="N3376" t="s">
        <v>766</v>
      </c>
      <c r="O3376" t="s">
        <v>749</v>
      </c>
      <c r="P3376">
        <v>0</v>
      </c>
      <c r="Q3376">
        <v>0</v>
      </c>
      <c r="R3376">
        <v>0</v>
      </c>
      <c r="T3376" t="s">
        <v>1632</v>
      </c>
      <c r="U3376">
        <v>30</v>
      </c>
      <c r="V3376" t="s">
        <v>128</v>
      </c>
    </row>
    <row r="3377" spans="1:22" x14ac:dyDescent="0.3">
      <c r="A3377">
        <v>408</v>
      </c>
      <c r="B3377" t="s">
        <v>382</v>
      </c>
      <c r="C3377" t="s">
        <v>1461</v>
      </c>
      <c r="D3377" t="s">
        <v>54</v>
      </c>
      <c r="E3377" t="s">
        <v>24</v>
      </c>
      <c r="F3377" s="107">
        <v>44895</v>
      </c>
      <c r="K3377" t="s">
        <v>55</v>
      </c>
      <c r="L3377" t="s">
        <v>128</v>
      </c>
      <c r="M3377">
        <v>2022</v>
      </c>
      <c r="N3377" t="s">
        <v>815</v>
      </c>
      <c r="O3377" t="s">
        <v>749</v>
      </c>
      <c r="P3377">
        <v>0</v>
      </c>
      <c r="Q3377">
        <v>0</v>
      </c>
      <c r="R3377">
        <v>0</v>
      </c>
      <c r="T3377" t="s">
        <v>1633</v>
      </c>
      <c r="U3377">
        <v>30</v>
      </c>
      <c r="V3377" t="s">
        <v>128</v>
      </c>
    </row>
    <row r="3378" spans="1:22" x14ac:dyDescent="0.3">
      <c r="A3378">
        <v>408</v>
      </c>
      <c r="B3378" t="s">
        <v>382</v>
      </c>
      <c r="C3378" t="s">
        <v>1461</v>
      </c>
      <c r="D3378" t="s">
        <v>54</v>
      </c>
      <c r="E3378" t="s">
        <v>24</v>
      </c>
      <c r="F3378" s="107">
        <v>44926</v>
      </c>
      <c r="K3378" t="s">
        <v>55</v>
      </c>
      <c r="L3378" t="s">
        <v>128</v>
      </c>
      <c r="M3378">
        <v>2022</v>
      </c>
      <c r="N3378" t="s">
        <v>744</v>
      </c>
      <c r="O3378" t="s">
        <v>749</v>
      </c>
      <c r="P3378">
        <v>0</v>
      </c>
      <c r="Q3378">
        <v>0</v>
      </c>
      <c r="R3378">
        <v>0</v>
      </c>
      <c r="T3378" t="s">
        <v>1634</v>
      </c>
      <c r="U3378">
        <v>31</v>
      </c>
      <c r="V3378" t="s">
        <v>128</v>
      </c>
    </row>
    <row r="3379" spans="1:22" x14ac:dyDescent="0.3">
      <c r="A3379">
        <v>408</v>
      </c>
      <c r="B3379" t="s">
        <v>382</v>
      </c>
      <c r="C3379" t="s">
        <v>1461</v>
      </c>
      <c r="D3379" t="s">
        <v>54</v>
      </c>
      <c r="E3379" t="s">
        <v>24</v>
      </c>
      <c r="F3379" s="107">
        <v>45107</v>
      </c>
      <c r="G3379">
        <v>1500</v>
      </c>
      <c r="H3379">
        <v>0</v>
      </c>
      <c r="I3379" s="59">
        <v>0</v>
      </c>
      <c r="J3379" s="59">
        <v>0</v>
      </c>
      <c r="K3379" t="s">
        <v>55</v>
      </c>
      <c r="L3379" t="s">
        <v>55</v>
      </c>
      <c r="M3379">
        <v>2023</v>
      </c>
      <c r="N3379" t="s">
        <v>742</v>
      </c>
      <c r="O3379" t="s">
        <v>743</v>
      </c>
      <c r="P3379">
        <v>0</v>
      </c>
      <c r="Q3379">
        <v>0</v>
      </c>
      <c r="R3379">
        <v>0</v>
      </c>
      <c r="T3379" t="s">
        <v>1635</v>
      </c>
      <c r="U3379">
        <v>30</v>
      </c>
    </row>
    <row r="3380" spans="1:22" x14ac:dyDescent="0.3">
      <c r="A3380">
        <v>408</v>
      </c>
      <c r="B3380" t="s">
        <v>382</v>
      </c>
      <c r="C3380" t="s">
        <v>1461</v>
      </c>
      <c r="D3380" t="s">
        <v>54</v>
      </c>
      <c r="E3380" t="s">
        <v>24</v>
      </c>
      <c r="F3380" s="107">
        <v>45473</v>
      </c>
      <c r="G3380">
        <v>300</v>
      </c>
      <c r="H3380">
        <v>0</v>
      </c>
      <c r="I3380" s="59">
        <v>0</v>
      </c>
      <c r="J3380" s="59">
        <v>0</v>
      </c>
      <c r="K3380" t="s">
        <v>55</v>
      </c>
      <c r="L3380" t="s">
        <v>55</v>
      </c>
      <c r="M3380">
        <v>2024</v>
      </c>
      <c r="N3380" t="s">
        <v>742</v>
      </c>
      <c r="O3380" t="s">
        <v>784</v>
      </c>
      <c r="P3380">
        <v>0</v>
      </c>
      <c r="Q3380">
        <v>0</v>
      </c>
      <c r="R3380">
        <v>0</v>
      </c>
      <c r="T3380" t="s">
        <v>1636</v>
      </c>
      <c r="U3380">
        <v>30</v>
      </c>
    </row>
    <row r="3381" spans="1:22" x14ac:dyDescent="0.3">
      <c r="A3381">
        <v>408</v>
      </c>
      <c r="B3381" t="s">
        <v>382</v>
      </c>
      <c r="C3381" t="s">
        <v>1461</v>
      </c>
      <c r="D3381" t="s">
        <v>54</v>
      </c>
      <c r="E3381" t="s">
        <v>24</v>
      </c>
      <c r="F3381" s="107">
        <v>45838</v>
      </c>
      <c r="G3381">
        <v>100</v>
      </c>
      <c r="H3381">
        <v>100</v>
      </c>
      <c r="I3381" s="59">
        <v>1</v>
      </c>
      <c r="J3381" s="59">
        <v>1</v>
      </c>
      <c r="K3381" t="s">
        <v>55</v>
      </c>
      <c r="L3381" t="s">
        <v>55</v>
      </c>
      <c r="M3381">
        <v>2025</v>
      </c>
      <c r="N3381" t="s">
        <v>742</v>
      </c>
      <c r="O3381" t="s">
        <v>846</v>
      </c>
      <c r="P3381">
        <v>0</v>
      </c>
      <c r="Q3381">
        <v>0</v>
      </c>
      <c r="R3381">
        <v>0</v>
      </c>
      <c r="T3381" t="s">
        <v>1637</v>
      </c>
      <c r="U3381">
        <v>30</v>
      </c>
    </row>
    <row r="3382" spans="1:22" x14ac:dyDescent="0.3">
      <c r="A3382">
        <v>408</v>
      </c>
      <c r="B3382" t="s">
        <v>382</v>
      </c>
      <c r="C3382" t="s">
        <v>1461</v>
      </c>
      <c r="D3382" t="s">
        <v>54</v>
      </c>
      <c r="E3382" t="s">
        <v>24</v>
      </c>
      <c r="F3382" s="107">
        <v>46022</v>
      </c>
      <c r="G3382">
        <v>100</v>
      </c>
      <c r="H3382">
        <v>100</v>
      </c>
      <c r="I3382" s="59">
        <v>1</v>
      </c>
      <c r="J3382" s="59">
        <v>1</v>
      </c>
      <c r="K3382" t="s">
        <v>55</v>
      </c>
      <c r="L3382" t="s">
        <v>55</v>
      </c>
      <c r="M3382">
        <v>2025</v>
      </c>
      <c r="N3382" t="s">
        <v>744</v>
      </c>
      <c r="O3382" t="s">
        <v>751</v>
      </c>
      <c r="P3382">
        <v>0</v>
      </c>
      <c r="Q3382">
        <v>0</v>
      </c>
      <c r="R3382">
        <v>0</v>
      </c>
      <c r="T3382" t="s">
        <v>1638</v>
      </c>
      <c r="U3382">
        <v>31</v>
      </c>
    </row>
    <row r="3383" spans="1:22" x14ac:dyDescent="0.3">
      <c r="A3383">
        <v>409</v>
      </c>
      <c r="B3383" t="s">
        <v>383</v>
      </c>
      <c r="C3383" t="s">
        <v>46</v>
      </c>
      <c r="D3383" t="s">
        <v>60</v>
      </c>
      <c r="E3383" t="s">
        <v>24</v>
      </c>
      <c r="F3383" s="107">
        <v>44620</v>
      </c>
      <c r="K3383" t="s">
        <v>25</v>
      </c>
      <c r="L3383" t="s">
        <v>128</v>
      </c>
      <c r="M3383">
        <v>2022</v>
      </c>
      <c r="N3383" t="s">
        <v>783</v>
      </c>
      <c r="O3383" t="s">
        <v>824</v>
      </c>
      <c r="P3383">
        <v>0</v>
      </c>
      <c r="Q3383">
        <v>0</v>
      </c>
      <c r="R3383">
        <v>0</v>
      </c>
      <c r="T3383" t="s">
        <v>1639</v>
      </c>
      <c r="U3383">
        <v>28</v>
      </c>
      <c r="V3383" t="s">
        <v>128</v>
      </c>
    </row>
    <row r="3384" spans="1:22" x14ac:dyDescent="0.3">
      <c r="A3384">
        <v>409</v>
      </c>
      <c r="B3384" t="s">
        <v>383</v>
      </c>
      <c r="C3384" t="s">
        <v>46</v>
      </c>
      <c r="D3384" t="s">
        <v>60</v>
      </c>
      <c r="E3384" t="s">
        <v>24</v>
      </c>
      <c r="F3384" s="107">
        <v>44651</v>
      </c>
      <c r="K3384" t="s">
        <v>25</v>
      </c>
      <c r="L3384" t="s">
        <v>128</v>
      </c>
      <c r="M3384">
        <v>2022</v>
      </c>
      <c r="N3384" t="s">
        <v>803</v>
      </c>
      <c r="O3384" t="s">
        <v>824</v>
      </c>
      <c r="P3384">
        <v>0</v>
      </c>
      <c r="Q3384">
        <v>0</v>
      </c>
      <c r="R3384">
        <v>0</v>
      </c>
      <c r="T3384" t="s">
        <v>1640</v>
      </c>
      <c r="U3384">
        <v>31</v>
      </c>
      <c r="V3384" t="s">
        <v>128</v>
      </c>
    </row>
    <row r="3385" spans="1:22" x14ac:dyDescent="0.3">
      <c r="A3385">
        <v>409</v>
      </c>
      <c r="B3385" t="s">
        <v>383</v>
      </c>
      <c r="C3385" t="s">
        <v>46</v>
      </c>
      <c r="D3385" t="s">
        <v>60</v>
      </c>
      <c r="E3385" t="s">
        <v>24</v>
      </c>
      <c r="F3385" s="107">
        <v>44681</v>
      </c>
      <c r="K3385" t="s">
        <v>25</v>
      </c>
      <c r="L3385" t="s">
        <v>128</v>
      </c>
      <c r="M3385">
        <v>2022</v>
      </c>
      <c r="N3385" t="s">
        <v>786</v>
      </c>
      <c r="O3385" t="s">
        <v>824</v>
      </c>
      <c r="P3385">
        <v>0</v>
      </c>
      <c r="Q3385">
        <v>0</v>
      </c>
      <c r="R3385">
        <v>0</v>
      </c>
      <c r="T3385" t="s">
        <v>1641</v>
      </c>
      <c r="U3385">
        <v>30</v>
      </c>
      <c r="V3385" t="s">
        <v>128</v>
      </c>
    </row>
    <row r="3386" spans="1:22" x14ac:dyDescent="0.3">
      <c r="A3386">
        <v>409</v>
      </c>
      <c r="B3386" t="s">
        <v>383</v>
      </c>
      <c r="C3386" t="s">
        <v>46</v>
      </c>
      <c r="D3386" t="s">
        <v>60</v>
      </c>
      <c r="E3386" t="s">
        <v>24</v>
      </c>
      <c r="F3386" s="107">
        <v>44742</v>
      </c>
      <c r="K3386" t="s">
        <v>25</v>
      </c>
      <c r="L3386" t="s">
        <v>128</v>
      </c>
      <c r="M3386">
        <v>2022</v>
      </c>
      <c r="N3386" t="s">
        <v>742</v>
      </c>
      <c r="O3386" t="s">
        <v>824</v>
      </c>
      <c r="P3386">
        <v>0</v>
      </c>
      <c r="Q3386">
        <v>0</v>
      </c>
      <c r="R3386">
        <v>0</v>
      </c>
      <c r="T3386" t="s">
        <v>1642</v>
      </c>
      <c r="U3386">
        <v>30</v>
      </c>
      <c r="V3386" t="s">
        <v>128</v>
      </c>
    </row>
    <row r="3387" spans="1:22" x14ac:dyDescent="0.3">
      <c r="A3387">
        <v>409</v>
      </c>
      <c r="B3387" t="s">
        <v>383</v>
      </c>
      <c r="C3387" t="s">
        <v>46</v>
      </c>
      <c r="D3387" t="s">
        <v>60</v>
      </c>
      <c r="E3387" t="s">
        <v>24</v>
      </c>
      <c r="F3387" s="107">
        <v>44804</v>
      </c>
      <c r="K3387" t="s">
        <v>25</v>
      </c>
      <c r="L3387" t="s">
        <v>128</v>
      </c>
      <c r="M3387">
        <v>2022</v>
      </c>
      <c r="N3387" t="s">
        <v>811</v>
      </c>
      <c r="O3387" t="s">
        <v>749</v>
      </c>
      <c r="P3387">
        <v>0</v>
      </c>
      <c r="Q3387">
        <v>0</v>
      </c>
      <c r="R3387">
        <v>0</v>
      </c>
      <c r="T3387" t="s">
        <v>1643</v>
      </c>
      <c r="U3387">
        <v>31</v>
      </c>
      <c r="V3387" t="s">
        <v>128</v>
      </c>
    </row>
    <row r="3388" spans="1:22" x14ac:dyDescent="0.3">
      <c r="A3388">
        <v>409</v>
      </c>
      <c r="B3388" t="s">
        <v>383</v>
      </c>
      <c r="C3388" t="s">
        <v>46</v>
      </c>
      <c r="D3388" t="s">
        <v>60</v>
      </c>
      <c r="E3388" t="s">
        <v>24</v>
      </c>
      <c r="F3388" s="107">
        <v>44834</v>
      </c>
      <c r="K3388" t="s">
        <v>25</v>
      </c>
      <c r="L3388" t="s">
        <v>128</v>
      </c>
      <c r="M3388">
        <v>2022</v>
      </c>
      <c r="N3388" t="s">
        <v>766</v>
      </c>
      <c r="O3388" t="s">
        <v>749</v>
      </c>
      <c r="P3388">
        <v>0</v>
      </c>
      <c r="Q3388">
        <v>0</v>
      </c>
      <c r="R3388">
        <v>0</v>
      </c>
      <c r="T3388" t="s">
        <v>1644</v>
      </c>
      <c r="U3388">
        <v>30</v>
      </c>
      <c r="V3388" t="s">
        <v>128</v>
      </c>
    </row>
    <row r="3389" spans="1:22" x14ac:dyDescent="0.3">
      <c r="A3389">
        <v>409</v>
      </c>
      <c r="B3389" t="s">
        <v>383</v>
      </c>
      <c r="C3389" t="s">
        <v>46</v>
      </c>
      <c r="D3389" t="s">
        <v>60</v>
      </c>
      <c r="E3389" t="s">
        <v>24</v>
      </c>
      <c r="F3389" s="107">
        <v>44926</v>
      </c>
      <c r="K3389" t="s">
        <v>25</v>
      </c>
      <c r="L3389" t="s">
        <v>128</v>
      </c>
      <c r="M3389">
        <v>2022</v>
      </c>
      <c r="N3389" t="s">
        <v>744</v>
      </c>
      <c r="O3389" t="s">
        <v>749</v>
      </c>
      <c r="P3389">
        <v>0</v>
      </c>
      <c r="Q3389">
        <v>0</v>
      </c>
      <c r="R3389">
        <v>0</v>
      </c>
      <c r="T3389" t="s">
        <v>1645</v>
      </c>
      <c r="U3389">
        <v>31</v>
      </c>
      <c r="V3389" t="s">
        <v>128</v>
      </c>
    </row>
    <row r="3390" spans="1:22" x14ac:dyDescent="0.3">
      <c r="A3390">
        <v>409</v>
      </c>
      <c r="B3390" t="s">
        <v>383</v>
      </c>
      <c r="C3390" t="s">
        <v>46</v>
      </c>
      <c r="D3390" t="s">
        <v>60</v>
      </c>
      <c r="E3390" t="s">
        <v>24</v>
      </c>
      <c r="F3390" s="107">
        <v>44985</v>
      </c>
      <c r="K3390" t="s">
        <v>25</v>
      </c>
      <c r="L3390" t="s">
        <v>128</v>
      </c>
      <c r="M3390">
        <v>2023</v>
      </c>
      <c r="N3390" t="s">
        <v>783</v>
      </c>
      <c r="O3390" t="s">
        <v>743</v>
      </c>
      <c r="P3390">
        <v>0</v>
      </c>
      <c r="Q3390">
        <v>0</v>
      </c>
      <c r="R3390">
        <v>0</v>
      </c>
      <c r="T3390" t="s">
        <v>1646</v>
      </c>
      <c r="U3390">
        <v>28</v>
      </c>
      <c r="V3390" t="s">
        <v>128</v>
      </c>
    </row>
    <row r="3391" spans="1:22" x14ac:dyDescent="0.3">
      <c r="A3391">
        <v>409</v>
      </c>
      <c r="B3391" t="s">
        <v>383</v>
      </c>
      <c r="C3391" t="s">
        <v>46</v>
      </c>
      <c r="D3391" t="s">
        <v>60</v>
      </c>
      <c r="E3391" t="s">
        <v>24</v>
      </c>
      <c r="F3391" s="107">
        <v>45016</v>
      </c>
      <c r="K3391" t="s">
        <v>25</v>
      </c>
      <c r="L3391" t="s">
        <v>128</v>
      </c>
      <c r="M3391">
        <v>2023</v>
      </c>
      <c r="N3391" t="s">
        <v>803</v>
      </c>
      <c r="O3391" t="s">
        <v>743</v>
      </c>
      <c r="P3391">
        <v>0</v>
      </c>
      <c r="Q3391">
        <v>0</v>
      </c>
      <c r="R3391">
        <v>0</v>
      </c>
      <c r="T3391" t="s">
        <v>1647</v>
      </c>
      <c r="U3391">
        <v>31</v>
      </c>
      <c r="V3391" t="s">
        <v>128</v>
      </c>
    </row>
    <row r="3392" spans="1:22" x14ac:dyDescent="0.3">
      <c r="A3392">
        <v>409</v>
      </c>
      <c r="B3392" t="s">
        <v>383</v>
      </c>
      <c r="C3392" t="s">
        <v>46</v>
      </c>
      <c r="D3392" t="s">
        <v>60</v>
      </c>
      <c r="E3392" t="s">
        <v>24</v>
      </c>
      <c r="F3392" s="107">
        <v>45046</v>
      </c>
      <c r="K3392" t="s">
        <v>25</v>
      </c>
      <c r="L3392" t="s">
        <v>128</v>
      </c>
      <c r="M3392">
        <v>2023</v>
      </c>
      <c r="N3392" t="s">
        <v>786</v>
      </c>
      <c r="O3392" t="s">
        <v>743</v>
      </c>
      <c r="P3392">
        <v>0</v>
      </c>
      <c r="Q3392">
        <v>0</v>
      </c>
      <c r="R3392">
        <v>0</v>
      </c>
      <c r="T3392" t="s">
        <v>1648</v>
      </c>
      <c r="U3392">
        <v>30</v>
      </c>
      <c r="V3392" t="s">
        <v>128</v>
      </c>
    </row>
    <row r="3393" spans="1:22" x14ac:dyDescent="0.3">
      <c r="A3393">
        <v>409</v>
      </c>
      <c r="B3393" t="s">
        <v>383</v>
      </c>
      <c r="C3393" t="s">
        <v>46</v>
      </c>
      <c r="D3393" t="s">
        <v>60</v>
      </c>
      <c r="E3393" t="s">
        <v>24</v>
      </c>
      <c r="F3393" s="107">
        <v>45107</v>
      </c>
      <c r="K3393" t="s">
        <v>25</v>
      </c>
      <c r="L3393" t="s">
        <v>128</v>
      </c>
      <c r="M3393">
        <v>2023</v>
      </c>
      <c r="N3393" t="s">
        <v>742</v>
      </c>
      <c r="O3393" t="s">
        <v>743</v>
      </c>
      <c r="P3393">
        <v>0</v>
      </c>
      <c r="Q3393">
        <v>0</v>
      </c>
      <c r="R3393">
        <v>0</v>
      </c>
      <c r="T3393" t="s">
        <v>1649</v>
      </c>
      <c r="U3393">
        <v>30</v>
      </c>
      <c r="V3393" t="s">
        <v>128</v>
      </c>
    </row>
    <row r="3394" spans="1:22" x14ac:dyDescent="0.3">
      <c r="A3394">
        <v>409</v>
      </c>
      <c r="B3394" t="s">
        <v>383</v>
      </c>
      <c r="C3394" t="s">
        <v>46</v>
      </c>
      <c r="D3394" t="s">
        <v>60</v>
      </c>
      <c r="E3394" t="s">
        <v>24</v>
      </c>
      <c r="F3394" s="107">
        <v>45747</v>
      </c>
      <c r="G3394">
        <v>95</v>
      </c>
      <c r="H3394">
        <v>100</v>
      </c>
      <c r="I3394" s="59">
        <v>1.0526315789473679</v>
      </c>
      <c r="J3394" s="59">
        <v>1.0526315789473679</v>
      </c>
      <c r="K3394" t="s">
        <v>25</v>
      </c>
      <c r="L3394" t="s">
        <v>25</v>
      </c>
      <c r="M3394">
        <v>2025</v>
      </c>
      <c r="N3394" t="s">
        <v>803</v>
      </c>
      <c r="O3394" t="s">
        <v>846</v>
      </c>
      <c r="P3394">
        <v>0</v>
      </c>
      <c r="Q3394">
        <v>0</v>
      </c>
      <c r="R3394">
        <v>0</v>
      </c>
      <c r="T3394" t="s">
        <v>1650</v>
      </c>
      <c r="U3394">
        <v>31</v>
      </c>
    </row>
    <row r="3395" spans="1:22" x14ac:dyDescent="0.3">
      <c r="A3395">
        <v>409</v>
      </c>
      <c r="B3395" t="s">
        <v>383</v>
      </c>
      <c r="C3395" t="s">
        <v>46</v>
      </c>
      <c r="D3395" t="s">
        <v>60</v>
      </c>
      <c r="E3395" t="s">
        <v>24</v>
      </c>
      <c r="F3395" s="107">
        <v>45838</v>
      </c>
      <c r="G3395">
        <v>95</v>
      </c>
      <c r="K3395" t="s">
        <v>25</v>
      </c>
      <c r="L3395" t="s">
        <v>128</v>
      </c>
      <c r="M3395">
        <v>2025</v>
      </c>
      <c r="N3395" t="s">
        <v>742</v>
      </c>
      <c r="O3395" t="s">
        <v>846</v>
      </c>
      <c r="P3395">
        <v>0</v>
      </c>
      <c r="Q3395">
        <v>0</v>
      </c>
      <c r="R3395">
        <v>0</v>
      </c>
      <c r="T3395" t="s">
        <v>1651</v>
      </c>
      <c r="U3395">
        <v>30</v>
      </c>
      <c r="V3395" t="s">
        <v>128</v>
      </c>
    </row>
    <row r="3396" spans="1:22" x14ac:dyDescent="0.3">
      <c r="A3396">
        <v>413</v>
      </c>
      <c r="B3396" t="s">
        <v>389</v>
      </c>
      <c r="C3396" t="s">
        <v>759</v>
      </c>
      <c r="D3396" t="s">
        <v>73</v>
      </c>
      <c r="E3396" t="s">
        <v>24</v>
      </c>
      <c r="F3396" s="107">
        <v>46022</v>
      </c>
      <c r="G3396">
        <v>100</v>
      </c>
      <c r="H3396">
        <v>100</v>
      </c>
      <c r="I3396" s="59">
        <v>1</v>
      </c>
      <c r="J3396" s="59">
        <v>1</v>
      </c>
      <c r="K3396" t="s">
        <v>142</v>
      </c>
      <c r="L3396" t="s">
        <v>55</v>
      </c>
      <c r="M3396">
        <v>2025</v>
      </c>
      <c r="N3396" t="s">
        <v>744</v>
      </c>
      <c r="O3396" t="s">
        <v>751</v>
      </c>
      <c r="P3396">
        <v>0</v>
      </c>
      <c r="Q3396">
        <v>0</v>
      </c>
      <c r="R3396">
        <v>0</v>
      </c>
      <c r="T3396" t="s">
        <v>1652</v>
      </c>
      <c r="U3396">
        <v>31</v>
      </c>
    </row>
    <row r="3397" spans="1:22" x14ac:dyDescent="0.3">
      <c r="A3397">
        <v>414</v>
      </c>
      <c r="B3397" t="s">
        <v>390</v>
      </c>
      <c r="C3397" t="s">
        <v>1244</v>
      </c>
      <c r="D3397" t="s">
        <v>60</v>
      </c>
      <c r="E3397" t="s">
        <v>24</v>
      </c>
      <c r="F3397" s="107">
        <v>44286</v>
      </c>
      <c r="H3397">
        <v>0</v>
      </c>
      <c r="K3397" t="s">
        <v>25</v>
      </c>
      <c r="L3397" t="s">
        <v>25</v>
      </c>
      <c r="M3397">
        <v>2021</v>
      </c>
      <c r="N3397" t="s">
        <v>803</v>
      </c>
      <c r="O3397" t="s">
        <v>800</v>
      </c>
      <c r="P3397">
        <v>0</v>
      </c>
      <c r="Q3397">
        <v>0</v>
      </c>
      <c r="R3397">
        <v>0</v>
      </c>
      <c r="T3397" t="s">
        <v>1653</v>
      </c>
      <c r="U3397">
        <v>31</v>
      </c>
    </row>
    <row r="3398" spans="1:22" x14ac:dyDescent="0.3">
      <c r="A3398">
        <v>414</v>
      </c>
      <c r="B3398" t="s">
        <v>390</v>
      </c>
      <c r="C3398" t="s">
        <v>1244</v>
      </c>
      <c r="D3398" t="s">
        <v>60</v>
      </c>
      <c r="E3398" t="s">
        <v>24</v>
      </c>
      <c r="F3398" s="107">
        <v>44377</v>
      </c>
      <c r="H3398">
        <v>0</v>
      </c>
      <c r="K3398" t="s">
        <v>25</v>
      </c>
      <c r="L3398" t="s">
        <v>25</v>
      </c>
      <c r="M3398">
        <v>2021</v>
      </c>
      <c r="N3398" t="s">
        <v>742</v>
      </c>
      <c r="O3398" t="s">
        <v>800</v>
      </c>
      <c r="P3398">
        <v>0</v>
      </c>
      <c r="Q3398">
        <v>0</v>
      </c>
      <c r="R3398">
        <v>0</v>
      </c>
      <c r="T3398" t="s">
        <v>1654</v>
      </c>
      <c r="U3398">
        <v>30</v>
      </c>
    </row>
    <row r="3399" spans="1:22" x14ac:dyDescent="0.3">
      <c r="A3399">
        <v>414</v>
      </c>
      <c r="B3399" t="s">
        <v>390</v>
      </c>
      <c r="C3399" t="s">
        <v>1244</v>
      </c>
      <c r="D3399" t="s">
        <v>60</v>
      </c>
      <c r="E3399" t="s">
        <v>24</v>
      </c>
      <c r="F3399" s="107">
        <v>44469</v>
      </c>
      <c r="H3399">
        <v>0</v>
      </c>
      <c r="K3399" t="s">
        <v>25</v>
      </c>
      <c r="L3399" t="s">
        <v>25</v>
      </c>
      <c r="M3399">
        <v>2021</v>
      </c>
      <c r="N3399" t="s">
        <v>766</v>
      </c>
      <c r="O3399" t="s">
        <v>747</v>
      </c>
      <c r="P3399">
        <v>0</v>
      </c>
      <c r="Q3399">
        <v>0</v>
      </c>
      <c r="R3399">
        <v>0</v>
      </c>
      <c r="T3399" t="s">
        <v>1655</v>
      </c>
      <c r="U3399">
        <v>30</v>
      </c>
    </row>
    <row r="3400" spans="1:22" x14ac:dyDescent="0.3">
      <c r="A3400">
        <v>414</v>
      </c>
      <c r="B3400" t="s">
        <v>390</v>
      </c>
      <c r="C3400" t="s">
        <v>1244</v>
      </c>
      <c r="D3400" t="s">
        <v>60</v>
      </c>
      <c r="E3400" t="s">
        <v>24</v>
      </c>
      <c r="F3400" s="107">
        <v>44561</v>
      </c>
      <c r="H3400">
        <v>0</v>
      </c>
      <c r="K3400" t="s">
        <v>25</v>
      </c>
      <c r="L3400" t="s">
        <v>25</v>
      </c>
      <c r="M3400">
        <v>2021</v>
      </c>
      <c r="N3400" t="s">
        <v>744</v>
      </c>
      <c r="O3400" t="s">
        <v>747</v>
      </c>
      <c r="P3400">
        <v>0</v>
      </c>
      <c r="Q3400">
        <v>0</v>
      </c>
      <c r="R3400">
        <v>0</v>
      </c>
      <c r="T3400" t="s">
        <v>1656</v>
      </c>
      <c r="U3400">
        <v>31</v>
      </c>
    </row>
    <row r="3401" spans="1:22" x14ac:dyDescent="0.3">
      <c r="A3401">
        <v>414</v>
      </c>
      <c r="B3401" t="s">
        <v>390</v>
      </c>
      <c r="C3401" t="s">
        <v>1244</v>
      </c>
      <c r="D3401" t="s">
        <v>60</v>
      </c>
      <c r="E3401" t="s">
        <v>24</v>
      </c>
      <c r="F3401" s="107">
        <v>44620</v>
      </c>
      <c r="K3401" t="s">
        <v>25</v>
      </c>
      <c r="L3401" t="s">
        <v>128</v>
      </c>
      <c r="M3401">
        <v>2022</v>
      </c>
      <c r="N3401" t="s">
        <v>783</v>
      </c>
      <c r="O3401" t="s">
        <v>824</v>
      </c>
      <c r="P3401">
        <v>0</v>
      </c>
      <c r="Q3401">
        <v>0</v>
      </c>
      <c r="R3401">
        <v>0</v>
      </c>
      <c r="T3401" t="s">
        <v>1657</v>
      </c>
      <c r="U3401">
        <v>28</v>
      </c>
      <c r="V3401" t="s">
        <v>128</v>
      </c>
    </row>
    <row r="3402" spans="1:22" x14ac:dyDescent="0.3">
      <c r="A3402">
        <v>414</v>
      </c>
      <c r="B3402" t="s">
        <v>390</v>
      </c>
      <c r="C3402" t="s">
        <v>1244</v>
      </c>
      <c r="D3402" t="s">
        <v>60</v>
      </c>
      <c r="E3402" t="s">
        <v>24</v>
      </c>
      <c r="F3402" s="107">
        <v>44651</v>
      </c>
      <c r="H3402">
        <v>0</v>
      </c>
      <c r="K3402" t="s">
        <v>25</v>
      </c>
      <c r="L3402" t="s">
        <v>25</v>
      </c>
      <c r="M3402">
        <v>2022</v>
      </c>
      <c r="N3402" t="s">
        <v>803</v>
      </c>
      <c r="O3402" t="s">
        <v>824</v>
      </c>
      <c r="P3402">
        <v>0</v>
      </c>
      <c r="Q3402">
        <v>0</v>
      </c>
      <c r="R3402">
        <v>0</v>
      </c>
      <c r="T3402" t="s">
        <v>1658</v>
      </c>
      <c r="U3402">
        <v>31</v>
      </c>
    </row>
    <row r="3403" spans="1:22" x14ac:dyDescent="0.3">
      <c r="A3403">
        <v>414</v>
      </c>
      <c r="B3403" t="s">
        <v>390</v>
      </c>
      <c r="C3403" t="s">
        <v>1244</v>
      </c>
      <c r="D3403" t="s">
        <v>60</v>
      </c>
      <c r="E3403" t="s">
        <v>24</v>
      </c>
      <c r="F3403" s="107">
        <v>44681</v>
      </c>
      <c r="K3403" t="s">
        <v>25</v>
      </c>
      <c r="L3403" t="s">
        <v>128</v>
      </c>
      <c r="M3403">
        <v>2022</v>
      </c>
      <c r="N3403" t="s">
        <v>786</v>
      </c>
      <c r="O3403" t="s">
        <v>824</v>
      </c>
      <c r="P3403">
        <v>0</v>
      </c>
      <c r="Q3403">
        <v>0</v>
      </c>
      <c r="R3403">
        <v>0</v>
      </c>
      <c r="T3403" t="s">
        <v>1659</v>
      </c>
      <c r="U3403">
        <v>30</v>
      </c>
      <c r="V3403" t="s">
        <v>128</v>
      </c>
    </row>
    <row r="3404" spans="1:22" x14ac:dyDescent="0.3">
      <c r="A3404">
        <v>414</v>
      </c>
      <c r="B3404" t="s">
        <v>390</v>
      </c>
      <c r="C3404" t="s">
        <v>1244</v>
      </c>
      <c r="D3404" t="s">
        <v>60</v>
      </c>
      <c r="E3404" t="s">
        <v>24</v>
      </c>
      <c r="F3404" s="107">
        <v>44742</v>
      </c>
      <c r="H3404">
        <v>0</v>
      </c>
      <c r="K3404" t="s">
        <v>25</v>
      </c>
      <c r="L3404" t="s">
        <v>25</v>
      </c>
      <c r="M3404">
        <v>2022</v>
      </c>
      <c r="N3404" t="s">
        <v>742</v>
      </c>
      <c r="O3404" t="s">
        <v>824</v>
      </c>
      <c r="P3404">
        <v>0</v>
      </c>
      <c r="Q3404">
        <v>0</v>
      </c>
      <c r="R3404">
        <v>0</v>
      </c>
      <c r="T3404" t="s">
        <v>1660</v>
      </c>
      <c r="U3404">
        <v>30</v>
      </c>
    </row>
    <row r="3405" spans="1:22" x14ac:dyDescent="0.3">
      <c r="A3405">
        <v>414</v>
      </c>
      <c r="B3405" t="s">
        <v>390</v>
      </c>
      <c r="C3405" t="s">
        <v>1244</v>
      </c>
      <c r="D3405" t="s">
        <v>60</v>
      </c>
      <c r="E3405" t="s">
        <v>24</v>
      </c>
      <c r="F3405" s="107">
        <v>44804</v>
      </c>
      <c r="K3405" t="s">
        <v>25</v>
      </c>
      <c r="L3405" t="s">
        <v>128</v>
      </c>
      <c r="M3405">
        <v>2022</v>
      </c>
      <c r="N3405" t="s">
        <v>811</v>
      </c>
      <c r="O3405" t="s">
        <v>749</v>
      </c>
      <c r="P3405">
        <v>0</v>
      </c>
      <c r="Q3405">
        <v>0</v>
      </c>
      <c r="R3405">
        <v>0</v>
      </c>
      <c r="T3405" t="s">
        <v>1661</v>
      </c>
      <c r="U3405">
        <v>31</v>
      </c>
      <c r="V3405" t="s">
        <v>128</v>
      </c>
    </row>
    <row r="3406" spans="1:22" x14ac:dyDescent="0.3">
      <c r="A3406">
        <v>414</v>
      </c>
      <c r="B3406" t="s">
        <v>390</v>
      </c>
      <c r="C3406" t="s">
        <v>1244</v>
      </c>
      <c r="D3406" t="s">
        <v>60</v>
      </c>
      <c r="E3406" t="s">
        <v>24</v>
      </c>
      <c r="F3406" s="107">
        <v>44834</v>
      </c>
      <c r="H3406">
        <v>0</v>
      </c>
      <c r="K3406" t="s">
        <v>25</v>
      </c>
      <c r="L3406" t="s">
        <v>25</v>
      </c>
      <c r="M3406">
        <v>2022</v>
      </c>
      <c r="N3406" t="s">
        <v>766</v>
      </c>
      <c r="O3406" t="s">
        <v>749</v>
      </c>
      <c r="P3406">
        <v>0</v>
      </c>
      <c r="Q3406">
        <v>0</v>
      </c>
      <c r="R3406">
        <v>0</v>
      </c>
      <c r="T3406" t="s">
        <v>1662</v>
      </c>
      <c r="U3406">
        <v>30</v>
      </c>
    </row>
    <row r="3407" spans="1:22" x14ac:dyDescent="0.3">
      <c r="A3407">
        <v>414</v>
      </c>
      <c r="B3407" t="s">
        <v>390</v>
      </c>
      <c r="C3407" t="s">
        <v>1244</v>
      </c>
      <c r="D3407" t="s">
        <v>60</v>
      </c>
      <c r="E3407" t="s">
        <v>24</v>
      </c>
      <c r="F3407" s="107">
        <v>44926</v>
      </c>
      <c r="H3407">
        <v>0</v>
      </c>
      <c r="K3407" t="s">
        <v>25</v>
      </c>
      <c r="L3407" t="s">
        <v>25</v>
      </c>
      <c r="M3407">
        <v>2022</v>
      </c>
      <c r="N3407" t="s">
        <v>744</v>
      </c>
      <c r="O3407" t="s">
        <v>749</v>
      </c>
      <c r="P3407">
        <v>0</v>
      </c>
      <c r="Q3407">
        <v>0</v>
      </c>
      <c r="R3407">
        <v>0</v>
      </c>
      <c r="T3407" t="s">
        <v>1663</v>
      </c>
      <c r="U3407">
        <v>31</v>
      </c>
    </row>
    <row r="3408" spans="1:22" x14ac:dyDescent="0.3">
      <c r="A3408">
        <v>414</v>
      </c>
      <c r="B3408" t="s">
        <v>390</v>
      </c>
      <c r="C3408" t="s">
        <v>1244</v>
      </c>
      <c r="D3408" t="s">
        <v>60</v>
      </c>
      <c r="E3408" t="s">
        <v>24</v>
      </c>
      <c r="F3408" s="107">
        <v>45016</v>
      </c>
      <c r="G3408">
        <v>100</v>
      </c>
      <c r="H3408">
        <v>0</v>
      </c>
      <c r="I3408" s="59">
        <v>0</v>
      </c>
      <c r="J3408" s="59">
        <v>0</v>
      </c>
      <c r="K3408" t="s">
        <v>25</v>
      </c>
      <c r="L3408" t="s">
        <v>25</v>
      </c>
      <c r="M3408">
        <v>2023</v>
      </c>
      <c r="N3408" t="s">
        <v>803</v>
      </c>
      <c r="O3408" t="s">
        <v>743</v>
      </c>
      <c r="P3408">
        <v>0</v>
      </c>
      <c r="Q3408">
        <v>0</v>
      </c>
      <c r="R3408">
        <v>0</v>
      </c>
      <c r="T3408" t="s">
        <v>1664</v>
      </c>
      <c r="U3408">
        <v>31</v>
      </c>
    </row>
    <row r="3409" spans="1:22" x14ac:dyDescent="0.3">
      <c r="A3409">
        <v>414</v>
      </c>
      <c r="B3409" t="s">
        <v>390</v>
      </c>
      <c r="C3409" t="s">
        <v>1244</v>
      </c>
      <c r="D3409" t="s">
        <v>60</v>
      </c>
      <c r="E3409" t="s">
        <v>24</v>
      </c>
      <c r="F3409" s="107">
        <v>45747</v>
      </c>
      <c r="G3409">
        <v>100</v>
      </c>
      <c r="H3409">
        <v>110.79</v>
      </c>
      <c r="I3409" s="59">
        <v>1.1079000000000001</v>
      </c>
      <c r="J3409" s="59">
        <v>1.1079000000000001</v>
      </c>
      <c r="K3409" t="s">
        <v>25</v>
      </c>
      <c r="L3409" t="s">
        <v>25</v>
      </c>
      <c r="M3409">
        <v>2025</v>
      </c>
      <c r="N3409" t="s">
        <v>803</v>
      </c>
      <c r="O3409" t="s">
        <v>846</v>
      </c>
      <c r="P3409">
        <v>0</v>
      </c>
      <c r="Q3409">
        <v>0</v>
      </c>
      <c r="R3409">
        <v>0</v>
      </c>
      <c r="T3409" t="s">
        <v>1665</v>
      </c>
      <c r="U3409">
        <v>31</v>
      </c>
    </row>
    <row r="3410" spans="1:22" x14ac:dyDescent="0.3">
      <c r="A3410">
        <v>414</v>
      </c>
      <c r="B3410" t="s">
        <v>390</v>
      </c>
      <c r="C3410" t="s">
        <v>1244</v>
      </c>
      <c r="D3410" t="s">
        <v>60</v>
      </c>
      <c r="E3410" t="s">
        <v>24</v>
      </c>
      <c r="F3410" s="107">
        <v>45838</v>
      </c>
      <c r="G3410">
        <v>100</v>
      </c>
      <c r="H3410">
        <v>108.55</v>
      </c>
      <c r="I3410" s="59">
        <v>1.0854999999999999</v>
      </c>
      <c r="J3410" s="59">
        <v>1.0854999999999999</v>
      </c>
      <c r="K3410" t="s">
        <v>25</v>
      </c>
      <c r="L3410" t="s">
        <v>25</v>
      </c>
      <c r="M3410">
        <v>2025</v>
      </c>
      <c r="N3410" t="s">
        <v>742</v>
      </c>
      <c r="O3410" t="s">
        <v>846</v>
      </c>
      <c r="P3410">
        <v>0</v>
      </c>
      <c r="Q3410">
        <v>0</v>
      </c>
      <c r="R3410">
        <v>0</v>
      </c>
      <c r="T3410" t="s">
        <v>1666</v>
      </c>
      <c r="U3410">
        <v>30</v>
      </c>
    </row>
    <row r="3411" spans="1:22" x14ac:dyDescent="0.3">
      <c r="A3411">
        <v>414</v>
      </c>
      <c r="B3411" t="s">
        <v>390</v>
      </c>
      <c r="C3411" t="s">
        <v>1244</v>
      </c>
      <c r="D3411" t="s">
        <v>60</v>
      </c>
      <c r="E3411" t="s">
        <v>24</v>
      </c>
      <c r="F3411" s="107">
        <v>45930</v>
      </c>
      <c r="G3411">
        <v>100</v>
      </c>
      <c r="H3411">
        <v>93.6</v>
      </c>
      <c r="I3411" s="59">
        <v>0.93599999999999994</v>
      </c>
      <c r="J3411" s="59">
        <v>0.93599999999999994</v>
      </c>
      <c r="K3411" t="s">
        <v>25</v>
      </c>
      <c r="L3411" t="s">
        <v>25</v>
      </c>
      <c r="M3411">
        <v>2025</v>
      </c>
      <c r="N3411" t="s">
        <v>766</v>
      </c>
      <c r="O3411" t="s">
        <v>751</v>
      </c>
      <c r="P3411">
        <v>0</v>
      </c>
      <c r="Q3411">
        <v>0</v>
      </c>
      <c r="R3411">
        <v>0</v>
      </c>
      <c r="T3411" t="s">
        <v>1667</v>
      </c>
      <c r="U3411">
        <v>30</v>
      </c>
    </row>
    <row r="3412" spans="1:22" x14ac:dyDescent="0.3">
      <c r="A3412">
        <v>414</v>
      </c>
      <c r="B3412" t="s">
        <v>390</v>
      </c>
      <c r="C3412" t="s">
        <v>1244</v>
      </c>
      <c r="D3412" t="s">
        <v>60</v>
      </c>
      <c r="E3412" t="s">
        <v>24</v>
      </c>
      <c r="F3412" s="107">
        <v>46022</v>
      </c>
      <c r="G3412">
        <v>100</v>
      </c>
      <c r="H3412">
        <v>98.87</v>
      </c>
      <c r="I3412" s="59">
        <v>0.98870000000000002</v>
      </c>
      <c r="J3412" s="59">
        <v>0.98870000000000002</v>
      </c>
      <c r="K3412" t="s">
        <v>25</v>
      </c>
      <c r="L3412" t="s">
        <v>25</v>
      </c>
      <c r="M3412">
        <v>2025</v>
      </c>
      <c r="N3412" t="s">
        <v>744</v>
      </c>
      <c r="O3412" t="s">
        <v>751</v>
      </c>
      <c r="P3412">
        <v>0</v>
      </c>
      <c r="Q3412">
        <v>0</v>
      </c>
      <c r="R3412">
        <v>0</v>
      </c>
      <c r="T3412" t="s">
        <v>1668</v>
      </c>
      <c r="U3412">
        <v>31</v>
      </c>
    </row>
    <row r="3413" spans="1:22" x14ac:dyDescent="0.3">
      <c r="A3413">
        <v>415</v>
      </c>
      <c r="B3413" t="s">
        <v>391</v>
      </c>
      <c r="C3413" t="s">
        <v>1244</v>
      </c>
      <c r="D3413" t="s">
        <v>60</v>
      </c>
      <c r="E3413" t="s">
        <v>24</v>
      </c>
      <c r="F3413" s="107">
        <v>44286</v>
      </c>
      <c r="H3413">
        <v>0</v>
      </c>
      <c r="K3413" t="s">
        <v>25</v>
      </c>
      <c r="L3413" t="s">
        <v>25</v>
      </c>
      <c r="M3413">
        <v>2021</v>
      </c>
      <c r="N3413" t="s">
        <v>803</v>
      </c>
      <c r="O3413" t="s">
        <v>800</v>
      </c>
      <c r="P3413">
        <v>0</v>
      </c>
      <c r="Q3413">
        <v>0</v>
      </c>
      <c r="R3413">
        <v>0</v>
      </c>
      <c r="T3413" t="s">
        <v>1669</v>
      </c>
      <c r="U3413">
        <v>31</v>
      </c>
    </row>
    <row r="3414" spans="1:22" x14ac:dyDescent="0.3">
      <c r="A3414">
        <v>415</v>
      </c>
      <c r="B3414" t="s">
        <v>391</v>
      </c>
      <c r="C3414" t="s">
        <v>1244</v>
      </c>
      <c r="D3414" t="s">
        <v>60</v>
      </c>
      <c r="E3414" t="s">
        <v>24</v>
      </c>
      <c r="F3414" s="107">
        <v>44377</v>
      </c>
      <c r="H3414">
        <v>0</v>
      </c>
      <c r="K3414" t="s">
        <v>25</v>
      </c>
      <c r="L3414" t="s">
        <v>25</v>
      </c>
      <c r="M3414">
        <v>2021</v>
      </c>
      <c r="N3414" t="s">
        <v>742</v>
      </c>
      <c r="O3414" t="s">
        <v>800</v>
      </c>
      <c r="P3414">
        <v>0</v>
      </c>
      <c r="Q3414">
        <v>0</v>
      </c>
      <c r="R3414">
        <v>0</v>
      </c>
      <c r="T3414" t="s">
        <v>1670</v>
      </c>
      <c r="U3414">
        <v>30</v>
      </c>
    </row>
    <row r="3415" spans="1:22" x14ac:dyDescent="0.3">
      <c r="A3415">
        <v>415</v>
      </c>
      <c r="B3415" t="s">
        <v>391</v>
      </c>
      <c r="C3415" t="s">
        <v>1244</v>
      </c>
      <c r="D3415" t="s">
        <v>60</v>
      </c>
      <c r="E3415" t="s">
        <v>24</v>
      </c>
      <c r="F3415" s="107">
        <v>44469</v>
      </c>
      <c r="H3415">
        <v>0</v>
      </c>
      <c r="K3415" t="s">
        <v>25</v>
      </c>
      <c r="L3415" t="s">
        <v>25</v>
      </c>
      <c r="M3415">
        <v>2021</v>
      </c>
      <c r="N3415" t="s">
        <v>766</v>
      </c>
      <c r="O3415" t="s">
        <v>747</v>
      </c>
      <c r="P3415">
        <v>0</v>
      </c>
      <c r="Q3415">
        <v>0</v>
      </c>
      <c r="R3415">
        <v>0</v>
      </c>
      <c r="T3415" t="s">
        <v>1671</v>
      </c>
      <c r="U3415">
        <v>30</v>
      </c>
    </row>
    <row r="3416" spans="1:22" x14ac:dyDescent="0.3">
      <c r="A3416">
        <v>415</v>
      </c>
      <c r="B3416" t="s">
        <v>391</v>
      </c>
      <c r="C3416" t="s">
        <v>1244</v>
      </c>
      <c r="D3416" t="s">
        <v>60</v>
      </c>
      <c r="E3416" t="s">
        <v>24</v>
      </c>
      <c r="F3416" s="107">
        <v>44561</v>
      </c>
      <c r="H3416">
        <v>0</v>
      </c>
      <c r="K3416" t="s">
        <v>25</v>
      </c>
      <c r="L3416" t="s">
        <v>25</v>
      </c>
      <c r="M3416">
        <v>2021</v>
      </c>
      <c r="N3416" t="s">
        <v>744</v>
      </c>
      <c r="O3416" t="s">
        <v>747</v>
      </c>
      <c r="P3416">
        <v>0</v>
      </c>
      <c r="Q3416">
        <v>0</v>
      </c>
      <c r="R3416">
        <v>0</v>
      </c>
      <c r="T3416" t="s">
        <v>1672</v>
      </c>
      <c r="U3416">
        <v>31</v>
      </c>
    </row>
    <row r="3417" spans="1:22" x14ac:dyDescent="0.3">
      <c r="A3417">
        <v>415</v>
      </c>
      <c r="B3417" t="s">
        <v>391</v>
      </c>
      <c r="C3417" t="s">
        <v>1244</v>
      </c>
      <c r="D3417" t="s">
        <v>60</v>
      </c>
      <c r="E3417" t="s">
        <v>24</v>
      </c>
      <c r="F3417" s="107">
        <v>44620</v>
      </c>
      <c r="K3417" t="s">
        <v>25</v>
      </c>
      <c r="L3417" t="s">
        <v>128</v>
      </c>
      <c r="M3417">
        <v>2022</v>
      </c>
      <c r="N3417" t="s">
        <v>783</v>
      </c>
      <c r="O3417" t="s">
        <v>824</v>
      </c>
      <c r="P3417">
        <v>0</v>
      </c>
      <c r="Q3417">
        <v>0</v>
      </c>
      <c r="R3417">
        <v>0</v>
      </c>
      <c r="T3417" t="s">
        <v>1673</v>
      </c>
      <c r="U3417">
        <v>28</v>
      </c>
      <c r="V3417" t="s">
        <v>128</v>
      </c>
    </row>
    <row r="3418" spans="1:22" x14ac:dyDescent="0.3">
      <c r="A3418">
        <v>415</v>
      </c>
      <c r="B3418" t="s">
        <v>391</v>
      </c>
      <c r="C3418" t="s">
        <v>1244</v>
      </c>
      <c r="D3418" t="s">
        <v>60</v>
      </c>
      <c r="E3418" t="s">
        <v>24</v>
      </c>
      <c r="F3418" s="107">
        <v>44651</v>
      </c>
      <c r="H3418">
        <v>0</v>
      </c>
      <c r="K3418" t="s">
        <v>25</v>
      </c>
      <c r="L3418" t="s">
        <v>25</v>
      </c>
      <c r="M3418">
        <v>2022</v>
      </c>
      <c r="N3418" t="s">
        <v>803</v>
      </c>
      <c r="O3418" t="s">
        <v>824</v>
      </c>
      <c r="P3418">
        <v>0</v>
      </c>
      <c r="Q3418">
        <v>0</v>
      </c>
      <c r="R3418">
        <v>0</v>
      </c>
      <c r="T3418" t="s">
        <v>1674</v>
      </c>
      <c r="U3418">
        <v>31</v>
      </c>
    </row>
    <row r="3419" spans="1:22" x14ac:dyDescent="0.3">
      <c r="A3419">
        <v>415</v>
      </c>
      <c r="B3419" t="s">
        <v>391</v>
      </c>
      <c r="C3419" t="s">
        <v>1244</v>
      </c>
      <c r="D3419" t="s">
        <v>60</v>
      </c>
      <c r="E3419" t="s">
        <v>24</v>
      </c>
      <c r="F3419" s="107">
        <v>44681</v>
      </c>
      <c r="K3419" t="s">
        <v>25</v>
      </c>
      <c r="L3419" t="s">
        <v>128</v>
      </c>
      <c r="M3419">
        <v>2022</v>
      </c>
      <c r="N3419" t="s">
        <v>786</v>
      </c>
      <c r="O3419" t="s">
        <v>824</v>
      </c>
      <c r="P3419">
        <v>0</v>
      </c>
      <c r="Q3419">
        <v>0</v>
      </c>
      <c r="R3419">
        <v>0</v>
      </c>
      <c r="T3419" t="s">
        <v>1675</v>
      </c>
      <c r="U3419">
        <v>30</v>
      </c>
      <c r="V3419" t="s">
        <v>128</v>
      </c>
    </row>
    <row r="3420" spans="1:22" x14ac:dyDescent="0.3">
      <c r="A3420">
        <v>415</v>
      </c>
      <c r="B3420" t="s">
        <v>391</v>
      </c>
      <c r="C3420" t="s">
        <v>1244</v>
      </c>
      <c r="D3420" t="s">
        <v>60</v>
      </c>
      <c r="E3420" t="s">
        <v>24</v>
      </c>
      <c r="F3420" s="107">
        <v>44742</v>
      </c>
      <c r="H3420">
        <v>0</v>
      </c>
      <c r="K3420" t="s">
        <v>25</v>
      </c>
      <c r="L3420" t="s">
        <v>25</v>
      </c>
      <c r="M3420">
        <v>2022</v>
      </c>
      <c r="N3420" t="s">
        <v>742</v>
      </c>
      <c r="O3420" t="s">
        <v>824</v>
      </c>
      <c r="P3420">
        <v>0</v>
      </c>
      <c r="Q3420">
        <v>0</v>
      </c>
      <c r="R3420">
        <v>0</v>
      </c>
      <c r="T3420" t="s">
        <v>1676</v>
      </c>
      <c r="U3420">
        <v>30</v>
      </c>
    </row>
    <row r="3421" spans="1:22" x14ac:dyDescent="0.3">
      <c r="A3421">
        <v>415</v>
      </c>
      <c r="B3421" t="s">
        <v>391</v>
      </c>
      <c r="C3421" t="s">
        <v>1244</v>
      </c>
      <c r="D3421" t="s">
        <v>60</v>
      </c>
      <c r="E3421" t="s">
        <v>24</v>
      </c>
      <c r="F3421" s="107">
        <v>44804</v>
      </c>
      <c r="K3421" t="s">
        <v>25</v>
      </c>
      <c r="L3421" t="s">
        <v>128</v>
      </c>
      <c r="M3421">
        <v>2022</v>
      </c>
      <c r="N3421" t="s">
        <v>811</v>
      </c>
      <c r="O3421" t="s">
        <v>749</v>
      </c>
      <c r="P3421">
        <v>0</v>
      </c>
      <c r="Q3421">
        <v>0</v>
      </c>
      <c r="R3421">
        <v>0</v>
      </c>
      <c r="T3421" t="s">
        <v>1677</v>
      </c>
      <c r="U3421">
        <v>31</v>
      </c>
      <c r="V3421" t="s">
        <v>128</v>
      </c>
    </row>
    <row r="3422" spans="1:22" x14ac:dyDescent="0.3">
      <c r="A3422">
        <v>415</v>
      </c>
      <c r="B3422" t="s">
        <v>391</v>
      </c>
      <c r="C3422" t="s">
        <v>1244</v>
      </c>
      <c r="D3422" t="s">
        <v>60</v>
      </c>
      <c r="E3422" t="s">
        <v>24</v>
      </c>
      <c r="F3422" s="107">
        <v>44834</v>
      </c>
      <c r="H3422">
        <v>0</v>
      </c>
      <c r="K3422" t="s">
        <v>25</v>
      </c>
      <c r="L3422" t="s">
        <v>25</v>
      </c>
      <c r="M3422">
        <v>2022</v>
      </c>
      <c r="N3422" t="s">
        <v>766</v>
      </c>
      <c r="O3422" t="s">
        <v>749</v>
      </c>
      <c r="P3422">
        <v>0</v>
      </c>
      <c r="Q3422">
        <v>0</v>
      </c>
      <c r="R3422">
        <v>0</v>
      </c>
      <c r="T3422" t="s">
        <v>1678</v>
      </c>
      <c r="U3422">
        <v>30</v>
      </c>
    </row>
    <row r="3423" spans="1:22" x14ac:dyDescent="0.3">
      <c r="A3423">
        <v>415</v>
      </c>
      <c r="B3423" t="s">
        <v>391</v>
      </c>
      <c r="C3423" t="s">
        <v>1244</v>
      </c>
      <c r="D3423" t="s">
        <v>60</v>
      </c>
      <c r="E3423" t="s">
        <v>24</v>
      </c>
      <c r="F3423" s="107">
        <v>44926</v>
      </c>
      <c r="H3423">
        <v>0</v>
      </c>
      <c r="K3423" t="s">
        <v>25</v>
      </c>
      <c r="L3423" t="s">
        <v>25</v>
      </c>
      <c r="M3423">
        <v>2022</v>
      </c>
      <c r="N3423" t="s">
        <v>744</v>
      </c>
      <c r="O3423" t="s">
        <v>749</v>
      </c>
      <c r="P3423">
        <v>0</v>
      </c>
      <c r="Q3423">
        <v>0</v>
      </c>
      <c r="R3423">
        <v>0</v>
      </c>
      <c r="T3423" t="s">
        <v>1679</v>
      </c>
      <c r="U3423">
        <v>31</v>
      </c>
    </row>
    <row r="3424" spans="1:22" x14ac:dyDescent="0.3">
      <c r="A3424">
        <v>415</v>
      </c>
      <c r="B3424" t="s">
        <v>391</v>
      </c>
      <c r="C3424" t="s">
        <v>1244</v>
      </c>
      <c r="D3424" t="s">
        <v>60</v>
      </c>
      <c r="E3424" t="s">
        <v>24</v>
      </c>
      <c r="F3424" s="107">
        <v>45016</v>
      </c>
      <c r="G3424">
        <v>100</v>
      </c>
      <c r="H3424">
        <v>0</v>
      </c>
      <c r="I3424" s="59">
        <v>0</v>
      </c>
      <c r="J3424" s="59">
        <v>0</v>
      </c>
      <c r="K3424" t="s">
        <v>25</v>
      </c>
      <c r="L3424" t="s">
        <v>25</v>
      </c>
      <c r="M3424">
        <v>2023</v>
      </c>
      <c r="N3424" t="s">
        <v>803</v>
      </c>
      <c r="O3424" t="s">
        <v>743</v>
      </c>
      <c r="P3424">
        <v>0</v>
      </c>
      <c r="Q3424">
        <v>0</v>
      </c>
      <c r="R3424">
        <v>0</v>
      </c>
      <c r="T3424" t="s">
        <v>1680</v>
      </c>
      <c r="U3424">
        <v>31</v>
      </c>
    </row>
    <row r="3425" spans="1:22" x14ac:dyDescent="0.3">
      <c r="A3425">
        <v>415</v>
      </c>
      <c r="B3425" t="s">
        <v>391</v>
      </c>
      <c r="C3425" t="s">
        <v>1244</v>
      </c>
      <c r="D3425" t="s">
        <v>60</v>
      </c>
      <c r="E3425" t="s">
        <v>24</v>
      </c>
      <c r="F3425" s="107">
        <v>45747</v>
      </c>
      <c r="G3425">
        <v>100</v>
      </c>
      <c r="H3425">
        <v>104.76</v>
      </c>
      <c r="I3425" s="59">
        <v>1.0476000000000001</v>
      </c>
      <c r="J3425" s="59">
        <v>1.0476000000000001</v>
      </c>
      <c r="K3425" t="s">
        <v>25</v>
      </c>
      <c r="L3425" t="s">
        <v>25</v>
      </c>
      <c r="M3425">
        <v>2025</v>
      </c>
      <c r="N3425" t="s">
        <v>803</v>
      </c>
      <c r="O3425" t="s">
        <v>846</v>
      </c>
      <c r="P3425">
        <v>0</v>
      </c>
      <c r="Q3425">
        <v>0</v>
      </c>
      <c r="R3425">
        <v>0</v>
      </c>
      <c r="T3425" t="s">
        <v>1681</v>
      </c>
      <c r="U3425">
        <v>31</v>
      </c>
    </row>
    <row r="3426" spans="1:22" x14ac:dyDescent="0.3">
      <c r="A3426">
        <v>415</v>
      </c>
      <c r="B3426" t="s">
        <v>391</v>
      </c>
      <c r="C3426" t="s">
        <v>1244</v>
      </c>
      <c r="D3426" t="s">
        <v>60</v>
      </c>
      <c r="E3426" t="s">
        <v>24</v>
      </c>
      <c r="F3426" s="107">
        <v>45838</v>
      </c>
      <c r="G3426">
        <v>100</v>
      </c>
      <c r="H3426">
        <v>96.44</v>
      </c>
      <c r="I3426" s="59">
        <v>0.96439999999999992</v>
      </c>
      <c r="J3426" s="59">
        <v>0.96439999999999992</v>
      </c>
      <c r="K3426" t="s">
        <v>25</v>
      </c>
      <c r="L3426" t="s">
        <v>25</v>
      </c>
      <c r="M3426">
        <v>2025</v>
      </c>
      <c r="N3426" t="s">
        <v>742</v>
      </c>
      <c r="O3426" t="s">
        <v>846</v>
      </c>
      <c r="P3426">
        <v>0</v>
      </c>
      <c r="Q3426">
        <v>0</v>
      </c>
      <c r="R3426">
        <v>0</v>
      </c>
      <c r="T3426" t="s">
        <v>1682</v>
      </c>
      <c r="U3426">
        <v>30</v>
      </c>
    </row>
    <row r="3427" spans="1:22" x14ac:dyDescent="0.3">
      <c r="A3427">
        <v>415</v>
      </c>
      <c r="B3427" t="s">
        <v>391</v>
      </c>
      <c r="C3427" t="s">
        <v>1244</v>
      </c>
      <c r="D3427" t="s">
        <v>60</v>
      </c>
      <c r="E3427" t="s">
        <v>24</v>
      </c>
      <c r="F3427" s="107">
        <v>45930</v>
      </c>
      <c r="G3427">
        <v>100</v>
      </c>
      <c r="H3427">
        <v>95.56</v>
      </c>
      <c r="I3427" s="59">
        <v>0.9556</v>
      </c>
      <c r="J3427" s="59">
        <v>0.9556</v>
      </c>
      <c r="K3427" t="s">
        <v>25</v>
      </c>
      <c r="L3427" t="s">
        <v>25</v>
      </c>
      <c r="M3427">
        <v>2025</v>
      </c>
      <c r="N3427" t="s">
        <v>766</v>
      </c>
      <c r="O3427" t="s">
        <v>751</v>
      </c>
      <c r="P3427">
        <v>0</v>
      </c>
      <c r="Q3427">
        <v>0</v>
      </c>
      <c r="R3427">
        <v>0</v>
      </c>
      <c r="T3427" t="s">
        <v>1683</v>
      </c>
      <c r="U3427">
        <v>30</v>
      </c>
    </row>
    <row r="3428" spans="1:22" x14ac:dyDescent="0.3">
      <c r="A3428">
        <v>415</v>
      </c>
      <c r="B3428" t="s">
        <v>391</v>
      </c>
      <c r="C3428" t="s">
        <v>1244</v>
      </c>
      <c r="D3428" t="s">
        <v>60</v>
      </c>
      <c r="E3428" t="s">
        <v>24</v>
      </c>
      <c r="F3428" s="107">
        <v>46022</v>
      </c>
      <c r="G3428">
        <v>100</v>
      </c>
      <c r="H3428">
        <v>99.3</v>
      </c>
      <c r="I3428" s="59">
        <v>0.99299999999999999</v>
      </c>
      <c r="J3428" s="59">
        <v>0.99299999999999999</v>
      </c>
      <c r="K3428" t="s">
        <v>25</v>
      </c>
      <c r="L3428" t="s">
        <v>25</v>
      </c>
      <c r="M3428">
        <v>2025</v>
      </c>
      <c r="N3428" t="s">
        <v>744</v>
      </c>
      <c r="O3428" t="s">
        <v>751</v>
      </c>
      <c r="P3428">
        <v>0</v>
      </c>
      <c r="Q3428">
        <v>0</v>
      </c>
      <c r="R3428">
        <v>0</v>
      </c>
      <c r="T3428" t="s">
        <v>1684</v>
      </c>
      <c r="U3428">
        <v>31</v>
      </c>
    </row>
    <row r="3429" spans="1:22" x14ac:dyDescent="0.3">
      <c r="A3429">
        <v>416</v>
      </c>
      <c r="B3429" t="s">
        <v>392</v>
      </c>
      <c r="C3429" t="s">
        <v>1244</v>
      </c>
      <c r="D3429" t="s">
        <v>60</v>
      </c>
      <c r="E3429" t="s">
        <v>24</v>
      </c>
      <c r="F3429" s="107">
        <v>44286</v>
      </c>
      <c r="H3429">
        <v>0</v>
      </c>
      <c r="K3429" t="s">
        <v>25</v>
      </c>
      <c r="L3429" t="s">
        <v>25</v>
      </c>
      <c r="M3429">
        <v>2021</v>
      </c>
      <c r="N3429" t="s">
        <v>803</v>
      </c>
      <c r="O3429" t="s">
        <v>800</v>
      </c>
      <c r="P3429">
        <v>0</v>
      </c>
      <c r="Q3429">
        <v>0</v>
      </c>
      <c r="R3429">
        <v>0</v>
      </c>
      <c r="T3429" t="s">
        <v>1685</v>
      </c>
      <c r="U3429">
        <v>31</v>
      </c>
    </row>
    <row r="3430" spans="1:22" x14ac:dyDescent="0.3">
      <c r="A3430">
        <v>416</v>
      </c>
      <c r="B3430" t="s">
        <v>392</v>
      </c>
      <c r="C3430" t="s">
        <v>1244</v>
      </c>
      <c r="D3430" t="s">
        <v>60</v>
      </c>
      <c r="E3430" t="s">
        <v>24</v>
      </c>
      <c r="F3430" s="107">
        <v>44377</v>
      </c>
      <c r="H3430">
        <v>0</v>
      </c>
      <c r="K3430" t="s">
        <v>25</v>
      </c>
      <c r="L3430" t="s">
        <v>25</v>
      </c>
      <c r="M3430">
        <v>2021</v>
      </c>
      <c r="N3430" t="s">
        <v>742</v>
      </c>
      <c r="O3430" t="s">
        <v>800</v>
      </c>
      <c r="P3430">
        <v>0</v>
      </c>
      <c r="Q3430">
        <v>0</v>
      </c>
      <c r="R3430">
        <v>0</v>
      </c>
      <c r="T3430" t="s">
        <v>1686</v>
      </c>
      <c r="U3430">
        <v>30</v>
      </c>
    </row>
    <row r="3431" spans="1:22" x14ac:dyDescent="0.3">
      <c r="A3431">
        <v>416</v>
      </c>
      <c r="B3431" t="s">
        <v>392</v>
      </c>
      <c r="C3431" t="s">
        <v>1244</v>
      </c>
      <c r="D3431" t="s">
        <v>60</v>
      </c>
      <c r="E3431" t="s">
        <v>24</v>
      </c>
      <c r="F3431" s="107">
        <v>44469</v>
      </c>
      <c r="H3431">
        <v>0</v>
      </c>
      <c r="K3431" t="s">
        <v>25</v>
      </c>
      <c r="L3431" t="s">
        <v>25</v>
      </c>
      <c r="M3431">
        <v>2021</v>
      </c>
      <c r="N3431" t="s">
        <v>766</v>
      </c>
      <c r="O3431" t="s">
        <v>747</v>
      </c>
      <c r="P3431">
        <v>0</v>
      </c>
      <c r="Q3431">
        <v>0</v>
      </c>
      <c r="R3431">
        <v>0</v>
      </c>
      <c r="T3431" t="s">
        <v>1687</v>
      </c>
      <c r="U3431">
        <v>30</v>
      </c>
    </row>
    <row r="3432" spans="1:22" x14ac:dyDescent="0.3">
      <c r="A3432">
        <v>416</v>
      </c>
      <c r="B3432" t="s">
        <v>392</v>
      </c>
      <c r="C3432" t="s">
        <v>1244</v>
      </c>
      <c r="D3432" t="s">
        <v>60</v>
      </c>
      <c r="E3432" t="s">
        <v>24</v>
      </c>
      <c r="F3432" s="107">
        <v>44561</v>
      </c>
      <c r="H3432">
        <v>0</v>
      </c>
      <c r="K3432" t="s">
        <v>25</v>
      </c>
      <c r="L3432" t="s">
        <v>25</v>
      </c>
      <c r="M3432">
        <v>2021</v>
      </c>
      <c r="N3432" t="s">
        <v>744</v>
      </c>
      <c r="O3432" t="s">
        <v>747</v>
      </c>
      <c r="P3432">
        <v>0</v>
      </c>
      <c r="Q3432">
        <v>0</v>
      </c>
      <c r="R3432">
        <v>0</v>
      </c>
      <c r="T3432" t="s">
        <v>1688</v>
      </c>
      <c r="U3432">
        <v>31</v>
      </c>
    </row>
    <row r="3433" spans="1:22" x14ac:dyDescent="0.3">
      <c r="A3433">
        <v>416</v>
      </c>
      <c r="B3433" t="s">
        <v>392</v>
      </c>
      <c r="C3433" t="s">
        <v>1244</v>
      </c>
      <c r="D3433" t="s">
        <v>60</v>
      </c>
      <c r="E3433" t="s">
        <v>24</v>
      </c>
      <c r="F3433" s="107">
        <v>44620</v>
      </c>
      <c r="K3433" t="s">
        <v>25</v>
      </c>
      <c r="L3433" t="s">
        <v>128</v>
      </c>
      <c r="M3433">
        <v>2022</v>
      </c>
      <c r="N3433" t="s">
        <v>783</v>
      </c>
      <c r="O3433" t="s">
        <v>824</v>
      </c>
      <c r="P3433">
        <v>0</v>
      </c>
      <c r="Q3433">
        <v>0</v>
      </c>
      <c r="R3433">
        <v>0</v>
      </c>
      <c r="T3433" t="s">
        <v>1689</v>
      </c>
      <c r="U3433">
        <v>28</v>
      </c>
      <c r="V3433" t="s">
        <v>128</v>
      </c>
    </row>
    <row r="3434" spans="1:22" x14ac:dyDescent="0.3">
      <c r="A3434">
        <v>416</v>
      </c>
      <c r="B3434" t="s">
        <v>392</v>
      </c>
      <c r="C3434" t="s">
        <v>1244</v>
      </c>
      <c r="D3434" t="s">
        <v>60</v>
      </c>
      <c r="E3434" t="s">
        <v>24</v>
      </c>
      <c r="F3434" s="107">
        <v>44651</v>
      </c>
      <c r="H3434">
        <v>0</v>
      </c>
      <c r="K3434" t="s">
        <v>25</v>
      </c>
      <c r="L3434" t="s">
        <v>25</v>
      </c>
      <c r="M3434">
        <v>2022</v>
      </c>
      <c r="N3434" t="s">
        <v>803</v>
      </c>
      <c r="O3434" t="s">
        <v>824</v>
      </c>
      <c r="P3434">
        <v>0</v>
      </c>
      <c r="Q3434">
        <v>0</v>
      </c>
      <c r="R3434">
        <v>0</v>
      </c>
      <c r="T3434" t="s">
        <v>1690</v>
      </c>
      <c r="U3434">
        <v>31</v>
      </c>
    </row>
    <row r="3435" spans="1:22" x14ac:dyDescent="0.3">
      <c r="A3435">
        <v>416</v>
      </c>
      <c r="B3435" t="s">
        <v>392</v>
      </c>
      <c r="C3435" t="s">
        <v>1244</v>
      </c>
      <c r="D3435" t="s">
        <v>60</v>
      </c>
      <c r="E3435" t="s">
        <v>24</v>
      </c>
      <c r="F3435" s="107">
        <v>44681</v>
      </c>
      <c r="K3435" t="s">
        <v>25</v>
      </c>
      <c r="L3435" t="s">
        <v>128</v>
      </c>
      <c r="M3435">
        <v>2022</v>
      </c>
      <c r="N3435" t="s">
        <v>786</v>
      </c>
      <c r="O3435" t="s">
        <v>824</v>
      </c>
      <c r="P3435">
        <v>0</v>
      </c>
      <c r="Q3435">
        <v>0</v>
      </c>
      <c r="R3435">
        <v>0</v>
      </c>
      <c r="T3435" t="s">
        <v>1691</v>
      </c>
      <c r="U3435">
        <v>30</v>
      </c>
      <c r="V3435" t="s">
        <v>128</v>
      </c>
    </row>
    <row r="3436" spans="1:22" x14ac:dyDescent="0.3">
      <c r="A3436">
        <v>416</v>
      </c>
      <c r="B3436" t="s">
        <v>392</v>
      </c>
      <c r="C3436" t="s">
        <v>1244</v>
      </c>
      <c r="D3436" t="s">
        <v>60</v>
      </c>
      <c r="E3436" t="s">
        <v>24</v>
      </c>
      <c r="F3436" s="107">
        <v>44742</v>
      </c>
      <c r="H3436">
        <v>0</v>
      </c>
      <c r="K3436" t="s">
        <v>25</v>
      </c>
      <c r="L3436" t="s">
        <v>25</v>
      </c>
      <c r="M3436">
        <v>2022</v>
      </c>
      <c r="N3436" t="s">
        <v>742</v>
      </c>
      <c r="O3436" t="s">
        <v>824</v>
      </c>
      <c r="P3436">
        <v>0</v>
      </c>
      <c r="Q3436">
        <v>0</v>
      </c>
      <c r="R3436">
        <v>0</v>
      </c>
      <c r="T3436" t="s">
        <v>1692</v>
      </c>
      <c r="U3436">
        <v>30</v>
      </c>
    </row>
    <row r="3437" spans="1:22" x14ac:dyDescent="0.3">
      <c r="A3437">
        <v>416</v>
      </c>
      <c r="B3437" t="s">
        <v>392</v>
      </c>
      <c r="C3437" t="s">
        <v>1244</v>
      </c>
      <c r="D3437" t="s">
        <v>60</v>
      </c>
      <c r="E3437" t="s">
        <v>24</v>
      </c>
      <c r="F3437" s="107">
        <v>44804</v>
      </c>
      <c r="K3437" t="s">
        <v>25</v>
      </c>
      <c r="L3437" t="s">
        <v>128</v>
      </c>
      <c r="M3437">
        <v>2022</v>
      </c>
      <c r="N3437" t="s">
        <v>811</v>
      </c>
      <c r="O3437" t="s">
        <v>749</v>
      </c>
      <c r="P3437">
        <v>0</v>
      </c>
      <c r="Q3437">
        <v>0</v>
      </c>
      <c r="R3437">
        <v>0</v>
      </c>
      <c r="T3437" t="s">
        <v>1693</v>
      </c>
      <c r="U3437">
        <v>31</v>
      </c>
      <c r="V3437" t="s">
        <v>128</v>
      </c>
    </row>
    <row r="3438" spans="1:22" x14ac:dyDescent="0.3">
      <c r="A3438">
        <v>416</v>
      </c>
      <c r="B3438" t="s">
        <v>392</v>
      </c>
      <c r="C3438" t="s">
        <v>1244</v>
      </c>
      <c r="D3438" t="s">
        <v>60</v>
      </c>
      <c r="E3438" t="s">
        <v>24</v>
      </c>
      <c r="F3438" s="107">
        <v>44834</v>
      </c>
      <c r="H3438">
        <v>0</v>
      </c>
      <c r="K3438" t="s">
        <v>25</v>
      </c>
      <c r="L3438" t="s">
        <v>25</v>
      </c>
      <c r="M3438">
        <v>2022</v>
      </c>
      <c r="N3438" t="s">
        <v>766</v>
      </c>
      <c r="O3438" t="s">
        <v>749</v>
      </c>
      <c r="P3438">
        <v>0</v>
      </c>
      <c r="Q3438">
        <v>0</v>
      </c>
      <c r="R3438">
        <v>0</v>
      </c>
      <c r="T3438" t="s">
        <v>1694</v>
      </c>
      <c r="U3438">
        <v>30</v>
      </c>
    </row>
    <row r="3439" spans="1:22" x14ac:dyDescent="0.3">
      <c r="A3439">
        <v>416</v>
      </c>
      <c r="B3439" t="s">
        <v>392</v>
      </c>
      <c r="C3439" t="s">
        <v>1244</v>
      </c>
      <c r="D3439" t="s">
        <v>60</v>
      </c>
      <c r="E3439" t="s">
        <v>24</v>
      </c>
      <c r="F3439" s="107">
        <v>44926</v>
      </c>
      <c r="H3439">
        <v>0</v>
      </c>
      <c r="K3439" t="s">
        <v>25</v>
      </c>
      <c r="L3439" t="s">
        <v>25</v>
      </c>
      <c r="M3439">
        <v>2022</v>
      </c>
      <c r="N3439" t="s">
        <v>744</v>
      </c>
      <c r="O3439" t="s">
        <v>749</v>
      </c>
      <c r="P3439">
        <v>0</v>
      </c>
      <c r="Q3439">
        <v>0</v>
      </c>
      <c r="R3439">
        <v>0</v>
      </c>
      <c r="T3439" t="s">
        <v>1695</v>
      </c>
      <c r="U3439">
        <v>31</v>
      </c>
    </row>
    <row r="3440" spans="1:22" x14ac:dyDescent="0.3">
      <c r="A3440">
        <v>416</v>
      </c>
      <c r="B3440" t="s">
        <v>392</v>
      </c>
      <c r="C3440" t="s">
        <v>1244</v>
      </c>
      <c r="D3440" t="s">
        <v>60</v>
      </c>
      <c r="E3440" t="s">
        <v>24</v>
      </c>
      <c r="F3440" s="107">
        <v>45016</v>
      </c>
      <c r="G3440">
        <v>100</v>
      </c>
      <c r="H3440">
        <v>0</v>
      </c>
      <c r="I3440" s="59">
        <v>0</v>
      </c>
      <c r="J3440" s="59">
        <v>0</v>
      </c>
      <c r="K3440" t="s">
        <v>25</v>
      </c>
      <c r="L3440" t="s">
        <v>25</v>
      </c>
      <c r="M3440">
        <v>2023</v>
      </c>
      <c r="N3440" t="s">
        <v>803</v>
      </c>
      <c r="O3440" t="s">
        <v>743</v>
      </c>
      <c r="P3440">
        <v>0</v>
      </c>
      <c r="Q3440">
        <v>0</v>
      </c>
      <c r="R3440">
        <v>0</v>
      </c>
      <c r="T3440" t="s">
        <v>1696</v>
      </c>
      <c r="U3440">
        <v>31</v>
      </c>
    </row>
    <row r="3441" spans="1:22" x14ac:dyDescent="0.3">
      <c r="A3441">
        <v>416</v>
      </c>
      <c r="B3441" t="s">
        <v>392</v>
      </c>
      <c r="C3441" t="s">
        <v>1244</v>
      </c>
      <c r="D3441" t="s">
        <v>60</v>
      </c>
      <c r="E3441" t="s">
        <v>24</v>
      </c>
      <c r="F3441" s="107">
        <v>45747</v>
      </c>
      <c r="G3441">
        <v>100</v>
      </c>
      <c r="H3441">
        <v>170.92</v>
      </c>
      <c r="I3441" s="59">
        <v>1.3</v>
      </c>
      <c r="J3441" s="59">
        <v>1.7092000000000001</v>
      </c>
      <c r="K3441" t="s">
        <v>25</v>
      </c>
      <c r="L3441" t="s">
        <v>25</v>
      </c>
      <c r="M3441">
        <v>2025</v>
      </c>
      <c r="N3441" t="s">
        <v>803</v>
      </c>
      <c r="O3441" t="s">
        <v>846</v>
      </c>
      <c r="P3441">
        <v>0</v>
      </c>
      <c r="Q3441">
        <v>0</v>
      </c>
      <c r="R3441">
        <v>0</v>
      </c>
      <c r="T3441" t="s">
        <v>1697</v>
      </c>
      <c r="U3441">
        <v>31</v>
      </c>
    </row>
    <row r="3442" spans="1:22" x14ac:dyDescent="0.3">
      <c r="A3442">
        <v>416</v>
      </c>
      <c r="B3442" t="s">
        <v>392</v>
      </c>
      <c r="C3442" t="s">
        <v>1244</v>
      </c>
      <c r="D3442" t="s">
        <v>60</v>
      </c>
      <c r="E3442" t="s">
        <v>24</v>
      </c>
      <c r="F3442" s="107">
        <v>45838</v>
      </c>
      <c r="G3442">
        <v>100</v>
      </c>
      <c r="H3442">
        <v>109.24</v>
      </c>
      <c r="I3442" s="59">
        <v>1.0924</v>
      </c>
      <c r="J3442" s="59">
        <v>1.0924</v>
      </c>
      <c r="K3442" t="s">
        <v>25</v>
      </c>
      <c r="L3442" t="s">
        <v>25</v>
      </c>
      <c r="M3442">
        <v>2025</v>
      </c>
      <c r="N3442" t="s">
        <v>742</v>
      </c>
      <c r="O3442" t="s">
        <v>846</v>
      </c>
      <c r="P3442">
        <v>0</v>
      </c>
      <c r="Q3442">
        <v>0</v>
      </c>
      <c r="R3442">
        <v>0</v>
      </c>
      <c r="T3442" t="s">
        <v>1698</v>
      </c>
      <c r="U3442">
        <v>30</v>
      </c>
    </row>
    <row r="3443" spans="1:22" x14ac:dyDescent="0.3">
      <c r="A3443">
        <v>416</v>
      </c>
      <c r="B3443" t="s">
        <v>392</v>
      </c>
      <c r="C3443" t="s">
        <v>1244</v>
      </c>
      <c r="D3443" t="s">
        <v>60</v>
      </c>
      <c r="E3443" t="s">
        <v>24</v>
      </c>
      <c r="F3443" s="107">
        <v>45930</v>
      </c>
      <c r="G3443">
        <v>100</v>
      </c>
      <c r="H3443">
        <v>96.48</v>
      </c>
      <c r="I3443" s="59">
        <v>0.96479999999999999</v>
      </c>
      <c r="J3443" s="59">
        <v>0.96479999999999999</v>
      </c>
      <c r="K3443" t="s">
        <v>25</v>
      </c>
      <c r="L3443" t="s">
        <v>25</v>
      </c>
      <c r="M3443">
        <v>2025</v>
      </c>
      <c r="N3443" t="s">
        <v>766</v>
      </c>
      <c r="O3443" t="s">
        <v>751</v>
      </c>
      <c r="P3443">
        <v>0</v>
      </c>
      <c r="Q3443">
        <v>0</v>
      </c>
      <c r="R3443">
        <v>0</v>
      </c>
      <c r="T3443" t="s">
        <v>1699</v>
      </c>
      <c r="U3443">
        <v>30</v>
      </c>
    </row>
    <row r="3444" spans="1:22" x14ac:dyDescent="0.3">
      <c r="A3444">
        <v>416</v>
      </c>
      <c r="B3444" t="s">
        <v>392</v>
      </c>
      <c r="C3444" t="s">
        <v>1244</v>
      </c>
      <c r="D3444" t="s">
        <v>60</v>
      </c>
      <c r="E3444" t="s">
        <v>24</v>
      </c>
      <c r="F3444" s="107">
        <v>46022</v>
      </c>
      <c r="G3444">
        <v>100</v>
      </c>
      <c r="H3444">
        <v>100</v>
      </c>
      <c r="I3444" s="59">
        <v>1</v>
      </c>
      <c r="J3444" s="59">
        <v>1</v>
      </c>
      <c r="K3444" t="s">
        <v>25</v>
      </c>
      <c r="L3444" t="s">
        <v>25</v>
      </c>
      <c r="M3444">
        <v>2025</v>
      </c>
      <c r="N3444" t="s">
        <v>744</v>
      </c>
      <c r="O3444" t="s">
        <v>751</v>
      </c>
      <c r="P3444">
        <v>0</v>
      </c>
      <c r="Q3444">
        <v>0</v>
      </c>
      <c r="R3444">
        <v>0</v>
      </c>
      <c r="T3444" t="s">
        <v>1700</v>
      </c>
      <c r="U3444">
        <v>31</v>
      </c>
    </row>
    <row r="3445" spans="1:22" x14ac:dyDescent="0.3">
      <c r="A3445">
        <v>417</v>
      </c>
      <c r="B3445" t="s">
        <v>393</v>
      </c>
      <c r="C3445" t="s">
        <v>1244</v>
      </c>
      <c r="D3445" t="s">
        <v>60</v>
      </c>
      <c r="E3445" t="s">
        <v>24</v>
      </c>
      <c r="F3445" s="107">
        <v>44286</v>
      </c>
      <c r="H3445">
        <v>0</v>
      </c>
      <c r="K3445" t="s">
        <v>25</v>
      </c>
      <c r="L3445" t="s">
        <v>25</v>
      </c>
      <c r="M3445">
        <v>2021</v>
      </c>
      <c r="N3445" t="s">
        <v>803</v>
      </c>
      <c r="O3445" t="s">
        <v>800</v>
      </c>
      <c r="P3445">
        <v>0</v>
      </c>
      <c r="Q3445">
        <v>0</v>
      </c>
      <c r="R3445">
        <v>0</v>
      </c>
      <c r="T3445" t="s">
        <v>1701</v>
      </c>
      <c r="U3445">
        <v>31</v>
      </c>
    </row>
    <row r="3446" spans="1:22" x14ac:dyDescent="0.3">
      <c r="A3446">
        <v>417</v>
      </c>
      <c r="B3446" t="s">
        <v>393</v>
      </c>
      <c r="C3446" t="s">
        <v>1244</v>
      </c>
      <c r="D3446" t="s">
        <v>60</v>
      </c>
      <c r="E3446" t="s">
        <v>24</v>
      </c>
      <c r="F3446" s="107">
        <v>44377</v>
      </c>
      <c r="H3446">
        <v>0</v>
      </c>
      <c r="K3446" t="s">
        <v>25</v>
      </c>
      <c r="L3446" t="s">
        <v>25</v>
      </c>
      <c r="M3446">
        <v>2021</v>
      </c>
      <c r="N3446" t="s">
        <v>742</v>
      </c>
      <c r="O3446" t="s">
        <v>800</v>
      </c>
      <c r="P3446">
        <v>0</v>
      </c>
      <c r="Q3446">
        <v>0</v>
      </c>
      <c r="R3446">
        <v>0</v>
      </c>
      <c r="T3446" t="s">
        <v>1702</v>
      </c>
      <c r="U3446">
        <v>30</v>
      </c>
    </row>
    <row r="3447" spans="1:22" x14ac:dyDescent="0.3">
      <c r="A3447">
        <v>417</v>
      </c>
      <c r="B3447" t="s">
        <v>393</v>
      </c>
      <c r="C3447" t="s">
        <v>1244</v>
      </c>
      <c r="D3447" t="s">
        <v>60</v>
      </c>
      <c r="E3447" t="s">
        <v>24</v>
      </c>
      <c r="F3447" s="107">
        <v>44469</v>
      </c>
      <c r="H3447">
        <v>0</v>
      </c>
      <c r="K3447" t="s">
        <v>25</v>
      </c>
      <c r="L3447" t="s">
        <v>25</v>
      </c>
      <c r="M3447">
        <v>2021</v>
      </c>
      <c r="N3447" t="s">
        <v>766</v>
      </c>
      <c r="O3447" t="s">
        <v>747</v>
      </c>
      <c r="P3447">
        <v>0</v>
      </c>
      <c r="Q3447">
        <v>0</v>
      </c>
      <c r="R3447">
        <v>0</v>
      </c>
      <c r="T3447" t="s">
        <v>1703</v>
      </c>
      <c r="U3447">
        <v>30</v>
      </c>
    </row>
    <row r="3448" spans="1:22" x14ac:dyDescent="0.3">
      <c r="A3448">
        <v>417</v>
      </c>
      <c r="B3448" t="s">
        <v>393</v>
      </c>
      <c r="C3448" t="s">
        <v>1244</v>
      </c>
      <c r="D3448" t="s">
        <v>60</v>
      </c>
      <c r="E3448" t="s">
        <v>24</v>
      </c>
      <c r="F3448" s="107">
        <v>44561</v>
      </c>
      <c r="H3448">
        <v>0</v>
      </c>
      <c r="K3448" t="s">
        <v>25</v>
      </c>
      <c r="L3448" t="s">
        <v>25</v>
      </c>
      <c r="M3448">
        <v>2021</v>
      </c>
      <c r="N3448" t="s">
        <v>744</v>
      </c>
      <c r="O3448" t="s">
        <v>747</v>
      </c>
      <c r="P3448">
        <v>0</v>
      </c>
      <c r="Q3448">
        <v>0</v>
      </c>
      <c r="R3448">
        <v>0</v>
      </c>
      <c r="T3448" t="s">
        <v>1704</v>
      </c>
      <c r="U3448">
        <v>31</v>
      </c>
    </row>
    <row r="3449" spans="1:22" x14ac:dyDescent="0.3">
      <c r="A3449">
        <v>417</v>
      </c>
      <c r="B3449" t="s">
        <v>393</v>
      </c>
      <c r="C3449" t="s">
        <v>1244</v>
      </c>
      <c r="D3449" t="s">
        <v>60</v>
      </c>
      <c r="E3449" t="s">
        <v>24</v>
      </c>
      <c r="F3449" s="107">
        <v>44620</v>
      </c>
      <c r="K3449" t="s">
        <v>25</v>
      </c>
      <c r="L3449" t="s">
        <v>128</v>
      </c>
      <c r="M3449">
        <v>2022</v>
      </c>
      <c r="N3449" t="s">
        <v>783</v>
      </c>
      <c r="O3449" t="s">
        <v>824</v>
      </c>
      <c r="P3449">
        <v>0</v>
      </c>
      <c r="Q3449">
        <v>0</v>
      </c>
      <c r="R3449">
        <v>0</v>
      </c>
      <c r="T3449" t="s">
        <v>1705</v>
      </c>
      <c r="U3449">
        <v>28</v>
      </c>
      <c r="V3449" t="s">
        <v>128</v>
      </c>
    </row>
    <row r="3450" spans="1:22" x14ac:dyDescent="0.3">
      <c r="A3450">
        <v>417</v>
      </c>
      <c r="B3450" t="s">
        <v>393</v>
      </c>
      <c r="C3450" t="s">
        <v>1244</v>
      </c>
      <c r="D3450" t="s">
        <v>60</v>
      </c>
      <c r="E3450" t="s">
        <v>24</v>
      </c>
      <c r="F3450" s="107">
        <v>44651</v>
      </c>
      <c r="H3450">
        <v>0</v>
      </c>
      <c r="K3450" t="s">
        <v>25</v>
      </c>
      <c r="L3450" t="s">
        <v>25</v>
      </c>
      <c r="M3450">
        <v>2022</v>
      </c>
      <c r="N3450" t="s">
        <v>803</v>
      </c>
      <c r="O3450" t="s">
        <v>824</v>
      </c>
      <c r="P3450">
        <v>0</v>
      </c>
      <c r="Q3450">
        <v>0</v>
      </c>
      <c r="R3450">
        <v>0</v>
      </c>
      <c r="T3450" t="s">
        <v>1706</v>
      </c>
      <c r="U3450">
        <v>31</v>
      </c>
    </row>
    <row r="3451" spans="1:22" x14ac:dyDescent="0.3">
      <c r="A3451">
        <v>417</v>
      </c>
      <c r="B3451" t="s">
        <v>393</v>
      </c>
      <c r="C3451" t="s">
        <v>1244</v>
      </c>
      <c r="D3451" t="s">
        <v>60</v>
      </c>
      <c r="E3451" t="s">
        <v>24</v>
      </c>
      <c r="F3451" s="107">
        <v>44681</v>
      </c>
      <c r="K3451" t="s">
        <v>25</v>
      </c>
      <c r="L3451" t="s">
        <v>128</v>
      </c>
      <c r="M3451">
        <v>2022</v>
      </c>
      <c r="N3451" t="s">
        <v>786</v>
      </c>
      <c r="O3451" t="s">
        <v>824</v>
      </c>
      <c r="P3451">
        <v>0</v>
      </c>
      <c r="Q3451">
        <v>0</v>
      </c>
      <c r="R3451">
        <v>0</v>
      </c>
      <c r="T3451" t="s">
        <v>1707</v>
      </c>
      <c r="U3451">
        <v>30</v>
      </c>
      <c r="V3451" t="s">
        <v>128</v>
      </c>
    </row>
    <row r="3452" spans="1:22" x14ac:dyDescent="0.3">
      <c r="A3452">
        <v>417</v>
      </c>
      <c r="B3452" t="s">
        <v>393</v>
      </c>
      <c r="C3452" t="s">
        <v>1244</v>
      </c>
      <c r="D3452" t="s">
        <v>60</v>
      </c>
      <c r="E3452" t="s">
        <v>24</v>
      </c>
      <c r="F3452" s="107">
        <v>44742</v>
      </c>
      <c r="H3452">
        <v>0</v>
      </c>
      <c r="K3452" t="s">
        <v>25</v>
      </c>
      <c r="L3452" t="s">
        <v>25</v>
      </c>
      <c r="M3452">
        <v>2022</v>
      </c>
      <c r="N3452" t="s">
        <v>742</v>
      </c>
      <c r="O3452" t="s">
        <v>824</v>
      </c>
      <c r="P3452">
        <v>0</v>
      </c>
      <c r="Q3452">
        <v>0</v>
      </c>
      <c r="R3452">
        <v>0</v>
      </c>
      <c r="T3452" t="s">
        <v>1708</v>
      </c>
      <c r="U3452">
        <v>30</v>
      </c>
    </row>
    <row r="3453" spans="1:22" x14ac:dyDescent="0.3">
      <c r="A3453">
        <v>417</v>
      </c>
      <c r="B3453" t="s">
        <v>393</v>
      </c>
      <c r="C3453" t="s">
        <v>1244</v>
      </c>
      <c r="D3453" t="s">
        <v>60</v>
      </c>
      <c r="E3453" t="s">
        <v>24</v>
      </c>
      <c r="F3453" s="107">
        <v>44804</v>
      </c>
      <c r="K3453" t="s">
        <v>25</v>
      </c>
      <c r="L3453" t="s">
        <v>128</v>
      </c>
      <c r="M3453">
        <v>2022</v>
      </c>
      <c r="N3453" t="s">
        <v>811</v>
      </c>
      <c r="O3453" t="s">
        <v>749</v>
      </c>
      <c r="P3453">
        <v>0</v>
      </c>
      <c r="Q3453">
        <v>0</v>
      </c>
      <c r="R3453">
        <v>0</v>
      </c>
      <c r="T3453" t="s">
        <v>1709</v>
      </c>
      <c r="U3453">
        <v>31</v>
      </c>
      <c r="V3453" t="s">
        <v>128</v>
      </c>
    </row>
    <row r="3454" spans="1:22" x14ac:dyDescent="0.3">
      <c r="A3454">
        <v>417</v>
      </c>
      <c r="B3454" t="s">
        <v>393</v>
      </c>
      <c r="C3454" t="s">
        <v>1244</v>
      </c>
      <c r="D3454" t="s">
        <v>60</v>
      </c>
      <c r="E3454" t="s">
        <v>24</v>
      </c>
      <c r="F3454" s="107">
        <v>44834</v>
      </c>
      <c r="H3454">
        <v>0</v>
      </c>
      <c r="K3454" t="s">
        <v>25</v>
      </c>
      <c r="L3454" t="s">
        <v>25</v>
      </c>
      <c r="M3454">
        <v>2022</v>
      </c>
      <c r="N3454" t="s">
        <v>766</v>
      </c>
      <c r="O3454" t="s">
        <v>749</v>
      </c>
      <c r="P3454">
        <v>0</v>
      </c>
      <c r="Q3454">
        <v>0</v>
      </c>
      <c r="R3454">
        <v>0</v>
      </c>
      <c r="T3454" t="s">
        <v>1710</v>
      </c>
      <c r="U3454">
        <v>30</v>
      </c>
    </row>
    <row r="3455" spans="1:22" x14ac:dyDescent="0.3">
      <c r="A3455">
        <v>417</v>
      </c>
      <c r="B3455" t="s">
        <v>393</v>
      </c>
      <c r="C3455" t="s">
        <v>1244</v>
      </c>
      <c r="D3455" t="s">
        <v>60</v>
      </c>
      <c r="E3455" t="s">
        <v>24</v>
      </c>
      <c r="F3455" s="107">
        <v>44926</v>
      </c>
      <c r="H3455">
        <v>0</v>
      </c>
      <c r="K3455" t="s">
        <v>25</v>
      </c>
      <c r="L3455" t="s">
        <v>25</v>
      </c>
      <c r="M3455">
        <v>2022</v>
      </c>
      <c r="N3455" t="s">
        <v>744</v>
      </c>
      <c r="O3455" t="s">
        <v>749</v>
      </c>
      <c r="P3455">
        <v>0</v>
      </c>
      <c r="Q3455">
        <v>0</v>
      </c>
      <c r="R3455">
        <v>0</v>
      </c>
      <c r="T3455" t="s">
        <v>1711</v>
      </c>
      <c r="U3455">
        <v>31</v>
      </c>
    </row>
    <row r="3456" spans="1:22" x14ac:dyDescent="0.3">
      <c r="A3456">
        <v>417</v>
      </c>
      <c r="B3456" t="s">
        <v>393</v>
      </c>
      <c r="C3456" t="s">
        <v>1244</v>
      </c>
      <c r="D3456" t="s">
        <v>60</v>
      </c>
      <c r="E3456" t="s">
        <v>24</v>
      </c>
      <c r="F3456" s="107">
        <v>45016</v>
      </c>
      <c r="G3456">
        <v>100</v>
      </c>
      <c r="H3456">
        <v>0</v>
      </c>
      <c r="I3456" s="59">
        <v>0</v>
      </c>
      <c r="J3456" s="59">
        <v>0</v>
      </c>
      <c r="K3456" t="s">
        <v>25</v>
      </c>
      <c r="L3456" t="s">
        <v>25</v>
      </c>
      <c r="M3456">
        <v>2023</v>
      </c>
      <c r="N3456" t="s">
        <v>803</v>
      </c>
      <c r="O3456" t="s">
        <v>743</v>
      </c>
      <c r="P3456">
        <v>0</v>
      </c>
      <c r="Q3456">
        <v>0</v>
      </c>
      <c r="R3456">
        <v>0</v>
      </c>
      <c r="T3456" t="s">
        <v>1712</v>
      </c>
      <c r="U3456">
        <v>31</v>
      </c>
    </row>
    <row r="3457" spans="1:22" x14ac:dyDescent="0.3">
      <c r="A3457">
        <v>417</v>
      </c>
      <c r="B3457" t="s">
        <v>393</v>
      </c>
      <c r="C3457" t="s">
        <v>1244</v>
      </c>
      <c r="D3457" t="s">
        <v>60</v>
      </c>
      <c r="E3457" t="s">
        <v>24</v>
      </c>
      <c r="F3457" s="107">
        <v>45747</v>
      </c>
      <c r="G3457">
        <v>100</v>
      </c>
      <c r="H3457">
        <v>93.68</v>
      </c>
      <c r="I3457" s="59">
        <v>0.93680000000000008</v>
      </c>
      <c r="J3457" s="59">
        <v>0.93680000000000008</v>
      </c>
      <c r="K3457" t="s">
        <v>25</v>
      </c>
      <c r="L3457" t="s">
        <v>25</v>
      </c>
      <c r="M3457">
        <v>2025</v>
      </c>
      <c r="N3457" t="s">
        <v>803</v>
      </c>
      <c r="O3457" t="s">
        <v>846</v>
      </c>
      <c r="P3457">
        <v>0</v>
      </c>
      <c r="Q3457">
        <v>0</v>
      </c>
      <c r="R3457">
        <v>0</v>
      </c>
      <c r="T3457" t="s">
        <v>1713</v>
      </c>
      <c r="U3457">
        <v>31</v>
      </c>
    </row>
    <row r="3458" spans="1:22" x14ac:dyDescent="0.3">
      <c r="A3458">
        <v>417</v>
      </c>
      <c r="B3458" t="s">
        <v>393</v>
      </c>
      <c r="C3458" t="s">
        <v>1244</v>
      </c>
      <c r="D3458" t="s">
        <v>60</v>
      </c>
      <c r="E3458" t="s">
        <v>24</v>
      </c>
      <c r="F3458" s="107">
        <v>45838</v>
      </c>
      <c r="G3458">
        <v>100</v>
      </c>
      <c r="H3458">
        <v>101.28</v>
      </c>
      <c r="I3458" s="59">
        <v>1.0127999999999999</v>
      </c>
      <c r="J3458" s="59">
        <v>1.0127999999999999</v>
      </c>
      <c r="K3458" t="s">
        <v>25</v>
      </c>
      <c r="L3458" t="s">
        <v>25</v>
      </c>
      <c r="M3458">
        <v>2025</v>
      </c>
      <c r="N3458" t="s">
        <v>742</v>
      </c>
      <c r="O3458" t="s">
        <v>846</v>
      </c>
      <c r="P3458">
        <v>0</v>
      </c>
      <c r="Q3458">
        <v>0</v>
      </c>
      <c r="R3458">
        <v>0</v>
      </c>
      <c r="T3458" t="s">
        <v>1714</v>
      </c>
      <c r="U3458">
        <v>30</v>
      </c>
    </row>
    <row r="3459" spans="1:22" x14ac:dyDescent="0.3">
      <c r="A3459">
        <v>417</v>
      </c>
      <c r="B3459" t="s">
        <v>393</v>
      </c>
      <c r="C3459" t="s">
        <v>1244</v>
      </c>
      <c r="D3459" t="s">
        <v>60</v>
      </c>
      <c r="E3459" t="s">
        <v>24</v>
      </c>
      <c r="F3459" s="107">
        <v>45930</v>
      </c>
      <c r="G3459">
        <v>100</v>
      </c>
      <c r="H3459">
        <v>99.34</v>
      </c>
      <c r="I3459" s="59">
        <v>0.99340000000000006</v>
      </c>
      <c r="J3459" s="59">
        <v>0.99340000000000006</v>
      </c>
      <c r="K3459" t="s">
        <v>25</v>
      </c>
      <c r="L3459" t="s">
        <v>25</v>
      </c>
      <c r="M3459">
        <v>2025</v>
      </c>
      <c r="N3459" t="s">
        <v>766</v>
      </c>
      <c r="O3459" t="s">
        <v>751</v>
      </c>
      <c r="P3459">
        <v>0</v>
      </c>
      <c r="Q3459">
        <v>0</v>
      </c>
      <c r="R3459">
        <v>0</v>
      </c>
      <c r="T3459" t="s">
        <v>1715</v>
      </c>
      <c r="U3459">
        <v>30</v>
      </c>
    </row>
    <row r="3460" spans="1:22" x14ac:dyDescent="0.3">
      <c r="A3460">
        <v>417</v>
      </c>
      <c r="B3460" t="s">
        <v>393</v>
      </c>
      <c r="C3460" t="s">
        <v>1244</v>
      </c>
      <c r="D3460" t="s">
        <v>60</v>
      </c>
      <c r="E3460" t="s">
        <v>24</v>
      </c>
      <c r="F3460" s="107">
        <v>46022</v>
      </c>
      <c r="G3460">
        <v>100</v>
      </c>
      <c r="H3460">
        <v>97.99</v>
      </c>
      <c r="I3460" s="59">
        <v>0.97989999999999999</v>
      </c>
      <c r="J3460" s="59">
        <v>0.97989999999999999</v>
      </c>
      <c r="K3460" t="s">
        <v>25</v>
      </c>
      <c r="L3460" t="s">
        <v>25</v>
      </c>
      <c r="M3460">
        <v>2025</v>
      </c>
      <c r="N3460" t="s">
        <v>744</v>
      </c>
      <c r="O3460" t="s">
        <v>751</v>
      </c>
      <c r="P3460">
        <v>0</v>
      </c>
      <c r="Q3460">
        <v>0</v>
      </c>
      <c r="R3460">
        <v>0</v>
      </c>
      <c r="T3460" t="s">
        <v>1716</v>
      </c>
      <c r="U3460">
        <v>31</v>
      </c>
    </row>
    <row r="3461" spans="1:22" x14ac:dyDescent="0.3">
      <c r="A3461">
        <v>418</v>
      </c>
      <c r="B3461" t="s">
        <v>394</v>
      </c>
      <c r="C3461" t="s">
        <v>1244</v>
      </c>
      <c r="D3461" t="s">
        <v>60</v>
      </c>
      <c r="E3461" t="s">
        <v>24</v>
      </c>
      <c r="F3461" s="107">
        <v>44286</v>
      </c>
      <c r="H3461">
        <v>0</v>
      </c>
      <c r="K3461" t="s">
        <v>25</v>
      </c>
      <c r="L3461" t="s">
        <v>25</v>
      </c>
      <c r="M3461">
        <v>2021</v>
      </c>
      <c r="N3461" t="s">
        <v>803</v>
      </c>
      <c r="O3461" t="s">
        <v>800</v>
      </c>
      <c r="P3461">
        <v>0</v>
      </c>
      <c r="Q3461">
        <v>0</v>
      </c>
      <c r="R3461">
        <v>0</v>
      </c>
      <c r="T3461" t="s">
        <v>1717</v>
      </c>
      <c r="U3461">
        <v>31</v>
      </c>
    </row>
    <row r="3462" spans="1:22" x14ac:dyDescent="0.3">
      <c r="A3462">
        <v>418</v>
      </c>
      <c r="B3462" t="s">
        <v>394</v>
      </c>
      <c r="C3462" t="s">
        <v>1244</v>
      </c>
      <c r="D3462" t="s">
        <v>60</v>
      </c>
      <c r="E3462" t="s">
        <v>24</v>
      </c>
      <c r="F3462" s="107">
        <v>44377</v>
      </c>
      <c r="H3462">
        <v>0</v>
      </c>
      <c r="K3462" t="s">
        <v>25</v>
      </c>
      <c r="L3462" t="s">
        <v>25</v>
      </c>
      <c r="M3462">
        <v>2021</v>
      </c>
      <c r="N3462" t="s">
        <v>742</v>
      </c>
      <c r="O3462" t="s">
        <v>800</v>
      </c>
      <c r="P3462">
        <v>0</v>
      </c>
      <c r="Q3462">
        <v>0</v>
      </c>
      <c r="R3462">
        <v>0</v>
      </c>
      <c r="T3462" t="s">
        <v>1718</v>
      </c>
      <c r="U3462">
        <v>30</v>
      </c>
    </row>
    <row r="3463" spans="1:22" x14ac:dyDescent="0.3">
      <c r="A3463">
        <v>418</v>
      </c>
      <c r="B3463" t="s">
        <v>394</v>
      </c>
      <c r="C3463" t="s">
        <v>1244</v>
      </c>
      <c r="D3463" t="s">
        <v>60</v>
      </c>
      <c r="E3463" t="s">
        <v>24</v>
      </c>
      <c r="F3463" s="107">
        <v>44469</v>
      </c>
      <c r="H3463">
        <v>0</v>
      </c>
      <c r="K3463" t="s">
        <v>25</v>
      </c>
      <c r="L3463" t="s">
        <v>25</v>
      </c>
      <c r="M3463">
        <v>2021</v>
      </c>
      <c r="N3463" t="s">
        <v>766</v>
      </c>
      <c r="O3463" t="s">
        <v>747</v>
      </c>
      <c r="P3463">
        <v>0</v>
      </c>
      <c r="Q3463">
        <v>0</v>
      </c>
      <c r="R3463">
        <v>0</v>
      </c>
      <c r="T3463" t="s">
        <v>1719</v>
      </c>
      <c r="U3463">
        <v>30</v>
      </c>
    </row>
    <row r="3464" spans="1:22" x14ac:dyDescent="0.3">
      <c r="A3464">
        <v>418</v>
      </c>
      <c r="B3464" t="s">
        <v>394</v>
      </c>
      <c r="C3464" t="s">
        <v>1244</v>
      </c>
      <c r="D3464" t="s">
        <v>60</v>
      </c>
      <c r="E3464" t="s">
        <v>24</v>
      </c>
      <c r="F3464" s="107">
        <v>44561</v>
      </c>
      <c r="H3464">
        <v>0</v>
      </c>
      <c r="K3464" t="s">
        <v>25</v>
      </c>
      <c r="L3464" t="s">
        <v>25</v>
      </c>
      <c r="M3464">
        <v>2021</v>
      </c>
      <c r="N3464" t="s">
        <v>744</v>
      </c>
      <c r="O3464" t="s">
        <v>747</v>
      </c>
      <c r="P3464">
        <v>0</v>
      </c>
      <c r="Q3464">
        <v>0</v>
      </c>
      <c r="R3464">
        <v>0</v>
      </c>
      <c r="T3464" t="s">
        <v>1720</v>
      </c>
      <c r="U3464">
        <v>31</v>
      </c>
    </row>
    <row r="3465" spans="1:22" x14ac:dyDescent="0.3">
      <c r="A3465">
        <v>418</v>
      </c>
      <c r="B3465" t="s">
        <v>394</v>
      </c>
      <c r="C3465" t="s">
        <v>1244</v>
      </c>
      <c r="D3465" t="s">
        <v>60</v>
      </c>
      <c r="E3465" t="s">
        <v>24</v>
      </c>
      <c r="F3465" s="107">
        <v>44620</v>
      </c>
      <c r="K3465" t="s">
        <v>25</v>
      </c>
      <c r="L3465" t="s">
        <v>128</v>
      </c>
      <c r="M3465">
        <v>2022</v>
      </c>
      <c r="N3465" t="s">
        <v>783</v>
      </c>
      <c r="O3465" t="s">
        <v>824</v>
      </c>
      <c r="P3465">
        <v>0</v>
      </c>
      <c r="Q3465">
        <v>0</v>
      </c>
      <c r="R3465">
        <v>0</v>
      </c>
      <c r="T3465" t="s">
        <v>1721</v>
      </c>
      <c r="U3465">
        <v>28</v>
      </c>
      <c r="V3465" t="s">
        <v>128</v>
      </c>
    </row>
    <row r="3466" spans="1:22" x14ac:dyDescent="0.3">
      <c r="A3466">
        <v>418</v>
      </c>
      <c r="B3466" t="s">
        <v>394</v>
      </c>
      <c r="C3466" t="s">
        <v>1244</v>
      </c>
      <c r="D3466" t="s">
        <v>60</v>
      </c>
      <c r="E3466" t="s">
        <v>24</v>
      </c>
      <c r="F3466" s="107">
        <v>44651</v>
      </c>
      <c r="H3466">
        <v>0</v>
      </c>
      <c r="K3466" t="s">
        <v>25</v>
      </c>
      <c r="L3466" t="s">
        <v>25</v>
      </c>
      <c r="M3466">
        <v>2022</v>
      </c>
      <c r="N3466" t="s">
        <v>803</v>
      </c>
      <c r="O3466" t="s">
        <v>824</v>
      </c>
      <c r="P3466">
        <v>0</v>
      </c>
      <c r="Q3466">
        <v>0</v>
      </c>
      <c r="R3466">
        <v>0</v>
      </c>
      <c r="T3466" t="s">
        <v>1722</v>
      </c>
      <c r="U3466">
        <v>31</v>
      </c>
    </row>
    <row r="3467" spans="1:22" x14ac:dyDescent="0.3">
      <c r="A3467">
        <v>418</v>
      </c>
      <c r="B3467" t="s">
        <v>394</v>
      </c>
      <c r="C3467" t="s">
        <v>1244</v>
      </c>
      <c r="D3467" t="s">
        <v>60</v>
      </c>
      <c r="E3467" t="s">
        <v>24</v>
      </c>
      <c r="F3467" s="107">
        <v>44681</v>
      </c>
      <c r="K3467" t="s">
        <v>25</v>
      </c>
      <c r="L3467" t="s">
        <v>128</v>
      </c>
      <c r="M3467">
        <v>2022</v>
      </c>
      <c r="N3467" t="s">
        <v>786</v>
      </c>
      <c r="O3467" t="s">
        <v>824</v>
      </c>
      <c r="P3467">
        <v>0</v>
      </c>
      <c r="Q3467">
        <v>0</v>
      </c>
      <c r="R3467">
        <v>0</v>
      </c>
      <c r="T3467" t="s">
        <v>1723</v>
      </c>
      <c r="U3467">
        <v>30</v>
      </c>
      <c r="V3467" t="s">
        <v>128</v>
      </c>
    </row>
    <row r="3468" spans="1:22" x14ac:dyDescent="0.3">
      <c r="A3468">
        <v>418</v>
      </c>
      <c r="B3468" t="s">
        <v>394</v>
      </c>
      <c r="C3468" t="s">
        <v>1244</v>
      </c>
      <c r="D3468" t="s">
        <v>60</v>
      </c>
      <c r="E3468" t="s">
        <v>24</v>
      </c>
      <c r="F3468" s="107">
        <v>44742</v>
      </c>
      <c r="H3468">
        <v>0</v>
      </c>
      <c r="K3468" t="s">
        <v>25</v>
      </c>
      <c r="L3468" t="s">
        <v>25</v>
      </c>
      <c r="M3468">
        <v>2022</v>
      </c>
      <c r="N3468" t="s">
        <v>742</v>
      </c>
      <c r="O3468" t="s">
        <v>824</v>
      </c>
      <c r="P3468">
        <v>0</v>
      </c>
      <c r="Q3468">
        <v>0</v>
      </c>
      <c r="R3468">
        <v>0</v>
      </c>
      <c r="T3468" t="s">
        <v>1724</v>
      </c>
      <c r="U3468">
        <v>30</v>
      </c>
    </row>
    <row r="3469" spans="1:22" x14ac:dyDescent="0.3">
      <c r="A3469">
        <v>418</v>
      </c>
      <c r="B3469" t="s">
        <v>394</v>
      </c>
      <c r="C3469" t="s">
        <v>1244</v>
      </c>
      <c r="D3469" t="s">
        <v>60</v>
      </c>
      <c r="E3469" t="s">
        <v>24</v>
      </c>
      <c r="F3469" s="107">
        <v>44804</v>
      </c>
      <c r="K3469" t="s">
        <v>25</v>
      </c>
      <c r="L3469" t="s">
        <v>128</v>
      </c>
      <c r="M3469">
        <v>2022</v>
      </c>
      <c r="N3469" t="s">
        <v>811</v>
      </c>
      <c r="O3469" t="s">
        <v>749</v>
      </c>
      <c r="P3469">
        <v>0</v>
      </c>
      <c r="Q3469">
        <v>0</v>
      </c>
      <c r="R3469">
        <v>0</v>
      </c>
      <c r="T3469" t="s">
        <v>1725</v>
      </c>
      <c r="U3469">
        <v>31</v>
      </c>
      <c r="V3469" t="s">
        <v>128</v>
      </c>
    </row>
    <row r="3470" spans="1:22" x14ac:dyDescent="0.3">
      <c r="A3470">
        <v>418</v>
      </c>
      <c r="B3470" t="s">
        <v>394</v>
      </c>
      <c r="C3470" t="s">
        <v>1244</v>
      </c>
      <c r="D3470" t="s">
        <v>60</v>
      </c>
      <c r="E3470" t="s">
        <v>24</v>
      </c>
      <c r="F3470" s="107">
        <v>44834</v>
      </c>
      <c r="H3470">
        <v>0</v>
      </c>
      <c r="K3470" t="s">
        <v>25</v>
      </c>
      <c r="L3470" t="s">
        <v>25</v>
      </c>
      <c r="M3470">
        <v>2022</v>
      </c>
      <c r="N3470" t="s">
        <v>766</v>
      </c>
      <c r="O3470" t="s">
        <v>749</v>
      </c>
      <c r="P3470">
        <v>0</v>
      </c>
      <c r="Q3470">
        <v>0</v>
      </c>
      <c r="R3470">
        <v>0</v>
      </c>
      <c r="T3470" t="s">
        <v>1726</v>
      </c>
      <c r="U3470">
        <v>30</v>
      </c>
    </row>
    <row r="3471" spans="1:22" x14ac:dyDescent="0.3">
      <c r="A3471">
        <v>418</v>
      </c>
      <c r="B3471" t="s">
        <v>394</v>
      </c>
      <c r="C3471" t="s">
        <v>1244</v>
      </c>
      <c r="D3471" t="s">
        <v>60</v>
      </c>
      <c r="E3471" t="s">
        <v>24</v>
      </c>
      <c r="F3471" s="107">
        <v>44926</v>
      </c>
      <c r="H3471">
        <v>0</v>
      </c>
      <c r="K3471" t="s">
        <v>25</v>
      </c>
      <c r="L3471" t="s">
        <v>25</v>
      </c>
      <c r="M3471">
        <v>2022</v>
      </c>
      <c r="N3471" t="s">
        <v>744</v>
      </c>
      <c r="O3471" t="s">
        <v>749</v>
      </c>
      <c r="P3471">
        <v>0</v>
      </c>
      <c r="Q3471">
        <v>0</v>
      </c>
      <c r="R3471">
        <v>0</v>
      </c>
      <c r="T3471" t="s">
        <v>1727</v>
      </c>
      <c r="U3471">
        <v>31</v>
      </c>
    </row>
    <row r="3472" spans="1:22" x14ac:dyDescent="0.3">
      <c r="A3472">
        <v>418</v>
      </c>
      <c r="B3472" t="s">
        <v>394</v>
      </c>
      <c r="C3472" t="s">
        <v>1244</v>
      </c>
      <c r="D3472" t="s">
        <v>60</v>
      </c>
      <c r="E3472" t="s">
        <v>24</v>
      </c>
      <c r="F3472" s="107">
        <v>45016</v>
      </c>
      <c r="G3472">
        <v>100</v>
      </c>
      <c r="H3472">
        <v>0</v>
      </c>
      <c r="I3472" s="59">
        <v>0</v>
      </c>
      <c r="J3472" s="59">
        <v>0</v>
      </c>
      <c r="K3472" t="s">
        <v>25</v>
      </c>
      <c r="L3472" t="s">
        <v>25</v>
      </c>
      <c r="M3472">
        <v>2023</v>
      </c>
      <c r="N3472" t="s">
        <v>803</v>
      </c>
      <c r="O3472" t="s">
        <v>743</v>
      </c>
      <c r="P3472">
        <v>0</v>
      </c>
      <c r="Q3472">
        <v>0</v>
      </c>
      <c r="R3472">
        <v>0</v>
      </c>
      <c r="T3472" t="s">
        <v>1728</v>
      </c>
      <c r="U3472">
        <v>31</v>
      </c>
    </row>
    <row r="3473" spans="1:22" x14ac:dyDescent="0.3">
      <c r="A3473">
        <v>418</v>
      </c>
      <c r="B3473" t="s">
        <v>394</v>
      </c>
      <c r="C3473" t="s">
        <v>1244</v>
      </c>
      <c r="D3473" t="s">
        <v>60</v>
      </c>
      <c r="E3473" t="s">
        <v>24</v>
      </c>
      <c r="F3473" s="107">
        <v>45747</v>
      </c>
      <c r="G3473">
        <v>100</v>
      </c>
      <c r="H3473">
        <v>246.7</v>
      </c>
      <c r="I3473" s="59">
        <v>1.3</v>
      </c>
      <c r="J3473" s="59">
        <v>2.4670000000000001</v>
      </c>
      <c r="K3473" t="s">
        <v>25</v>
      </c>
      <c r="L3473" t="s">
        <v>25</v>
      </c>
      <c r="M3473">
        <v>2025</v>
      </c>
      <c r="N3473" t="s">
        <v>803</v>
      </c>
      <c r="O3473" t="s">
        <v>846</v>
      </c>
      <c r="P3473">
        <v>0</v>
      </c>
      <c r="Q3473">
        <v>0</v>
      </c>
      <c r="R3473">
        <v>0</v>
      </c>
      <c r="T3473" t="s">
        <v>1729</v>
      </c>
      <c r="U3473">
        <v>31</v>
      </c>
    </row>
    <row r="3474" spans="1:22" x14ac:dyDescent="0.3">
      <c r="A3474">
        <v>418</v>
      </c>
      <c r="B3474" t="s">
        <v>394</v>
      </c>
      <c r="C3474" t="s">
        <v>1244</v>
      </c>
      <c r="D3474" t="s">
        <v>60</v>
      </c>
      <c r="E3474" t="s">
        <v>24</v>
      </c>
      <c r="F3474" s="107">
        <v>45838</v>
      </c>
      <c r="G3474">
        <v>100</v>
      </c>
      <c r="H3474">
        <v>105.83</v>
      </c>
      <c r="I3474" s="59">
        <v>1.0583</v>
      </c>
      <c r="J3474" s="59">
        <v>1.0583</v>
      </c>
      <c r="K3474" t="s">
        <v>25</v>
      </c>
      <c r="L3474" t="s">
        <v>25</v>
      </c>
      <c r="M3474">
        <v>2025</v>
      </c>
      <c r="N3474" t="s">
        <v>742</v>
      </c>
      <c r="O3474" t="s">
        <v>846</v>
      </c>
      <c r="P3474">
        <v>0</v>
      </c>
      <c r="Q3474">
        <v>0</v>
      </c>
      <c r="R3474">
        <v>0</v>
      </c>
      <c r="T3474" t="s">
        <v>1730</v>
      </c>
      <c r="U3474">
        <v>30</v>
      </c>
    </row>
    <row r="3475" spans="1:22" x14ac:dyDescent="0.3">
      <c r="A3475">
        <v>418</v>
      </c>
      <c r="B3475" t="s">
        <v>394</v>
      </c>
      <c r="C3475" t="s">
        <v>1244</v>
      </c>
      <c r="D3475" t="s">
        <v>60</v>
      </c>
      <c r="E3475" t="s">
        <v>24</v>
      </c>
      <c r="F3475" s="107">
        <v>45930</v>
      </c>
      <c r="G3475">
        <v>100</v>
      </c>
      <c r="H3475">
        <v>93.96</v>
      </c>
      <c r="I3475" s="59">
        <v>0.93959999999999999</v>
      </c>
      <c r="J3475" s="59">
        <v>0.93959999999999999</v>
      </c>
      <c r="K3475" t="s">
        <v>25</v>
      </c>
      <c r="L3475" t="s">
        <v>25</v>
      </c>
      <c r="M3475">
        <v>2025</v>
      </c>
      <c r="N3475" t="s">
        <v>766</v>
      </c>
      <c r="O3475" t="s">
        <v>751</v>
      </c>
      <c r="P3475">
        <v>0</v>
      </c>
      <c r="Q3475">
        <v>0</v>
      </c>
      <c r="R3475">
        <v>0</v>
      </c>
      <c r="T3475" t="s">
        <v>1731</v>
      </c>
      <c r="U3475">
        <v>30</v>
      </c>
    </row>
    <row r="3476" spans="1:22" x14ac:dyDescent="0.3">
      <c r="A3476">
        <v>418</v>
      </c>
      <c r="B3476" t="s">
        <v>394</v>
      </c>
      <c r="C3476" t="s">
        <v>1244</v>
      </c>
      <c r="D3476" t="s">
        <v>60</v>
      </c>
      <c r="E3476" t="s">
        <v>24</v>
      </c>
      <c r="F3476" s="107">
        <v>46022</v>
      </c>
      <c r="G3476">
        <v>100</v>
      </c>
      <c r="H3476">
        <v>99.61</v>
      </c>
      <c r="I3476" s="59">
        <v>0.99609999999999999</v>
      </c>
      <c r="J3476" s="59">
        <v>0.99609999999999999</v>
      </c>
      <c r="K3476" t="s">
        <v>25</v>
      </c>
      <c r="L3476" t="s">
        <v>25</v>
      </c>
      <c r="M3476">
        <v>2025</v>
      </c>
      <c r="N3476" t="s">
        <v>744</v>
      </c>
      <c r="O3476" t="s">
        <v>751</v>
      </c>
      <c r="P3476">
        <v>0</v>
      </c>
      <c r="Q3476">
        <v>0</v>
      </c>
      <c r="R3476">
        <v>0</v>
      </c>
      <c r="T3476" t="s">
        <v>1732</v>
      </c>
      <c r="U3476">
        <v>31</v>
      </c>
    </row>
    <row r="3477" spans="1:22" x14ac:dyDescent="0.3">
      <c r="A3477">
        <v>420</v>
      </c>
      <c r="B3477" t="s">
        <v>396</v>
      </c>
      <c r="C3477" t="s">
        <v>1244</v>
      </c>
      <c r="D3477" t="s">
        <v>60</v>
      </c>
      <c r="E3477" t="s">
        <v>24</v>
      </c>
      <c r="F3477" s="107">
        <v>44286</v>
      </c>
      <c r="H3477">
        <v>0</v>
      </c>
      <c r="K3477" t="s">
        <v>25</v>
      </c>
      <c r="L3477" t="s">
        <v>25</v>
      </c>
      <c r="M3477">
        <v>2021</v>
      </c>
      <c r="N3477" t="s">
        <v>803</v>
      </c>
      <c r="O3477" t="s">
        <v>800</v>
      </c>
      <c r="P3477">
        <v>0</v>
      </c>
      <c r="Q3477">
        <v>0</v>
      </c>
      <c r="R3477">
        <v>0</v>
      </c>
      <c r="T3477" t="s">
        <v>1733</v>
      </c>
      <c r="U3477">
        <v>31</v>
      </c>
    </row>
    <row r="3478" spans="1:22" x14ac:dyDescent="0.3">
      <c r="A3478">
        <v>420</v>
      </c>
      <c r="B3478" t="s">
        <v>396</v>
      </c>
      <c r="C3478" t="s">
        <v>1244</v>
      </c>
      <c r="D3478" t="s">
        <v>60</v>
      </c>
      <c r="E3478" t="s">
        <v>24</v>
      </c>
      <c r="F3478" s="107">
        <v>44377</v>
      </c>
      <c r="H3478">
        <v>0</v>
      </c>
      <c r="K3478" t="s">
        <v>25</v>
      </c>
      <c r="L3478" t="s">
        <v>25</v>
      </c>
      <c r="M3478">
        <v>2021</v>
      </c>
      <c r="N3478" t="s">
        <v>742</v>
      </c>
      <c r="O3478" t="s">
        <v>800</v>
      </c>
      <c r="P3478">
        <v>0</v>
      </c>
      <c r="Q3478">
        <v>0</v>
      </c>
      <c r="R3478">
        <v>0</v>
      </c>
      <c r="T3478" t="s">
        <v>1734</v>
      </c>
      <c r="U3478">
        <v>30</v>
      </c>
    </row>
    <row r="3479" spans="1:22" x14ac:dyDescent="0.3">
      <c r="A3479">
        <v>420</v>
      </c>
      <c r="B3479" t="s">
        <v>396</v>
      </c>
      <c r="C3479" t="s">
        <v>1244</v>
      </c>
      <c r="D3479" t="s">
        <v>60</v>
      </c>
      <c r="E3479" t="s">
        <v>24</v>
      </c>
      <c r="F3479" s="107">
        <v>44469</v>
      </c>
      <c r="H3479">
        <v>0</v>
      </c>
      <c r="K3479" t="s">
        <v>25</v>
      </c>
      <c r="L3479" t="s">
        <v>25</v>
      </c>
      <c r="M3479">
        <v>2021</v>
      </c>
      <c r="N3479" t="s">
        <v>766</v>
      </c>
      <c r="O3479" t="s">
        <v>747</v>
      </c>
      <c r="P3479">
        <v>0</v>
      </c>
      <c r="Q3479">
        <v>0</v>
      </c>
      <c r="R3479">
        <v>0</v>
      </c>
      <c r="T3479" t="s">
        <v>1735</v>
      </c>
      <c r="U3479">
        <v>30</v>
      </c>
    </row>
    <row r="3480" spans="1:22" x14ac:dyDescent="0.3">
      <c r="A3480">
        <v>420</v>
      </c>
      <c r="B3480" t="s">
        <v>396</v>
      </c>
      <c r="C3480" t="s">
        <v>1244</v>
      </c>
      <c r="D3480" t="s">
        <v>60</v>
      </c>
      <c r="E3480" t="s">
        <v>24</v>
      </c>
      <c r="F3480" s="107">
        <v>44561</v>
      </c>
      <c r="H3480">
        <v>0</v>
      </c>
      <c r="K3480" t="s">
        <v>25</v>
      </c>
      <c r="L3480" t="s">
        <v>25</v>
      </c>
      <c r="M3480">
        <v>2021</v>
      </c>
      <c r="N3480" t="s">
        <v>744</v>
      </c>
      <c r="O3480" t="s">
        <v>747</v>
      </c>
      <c r="P3480">
        <v>0</v>
      </c>
      <c r="Q3480">
        <v>0</v>
      </c>
      <c r="R3480">
        <v>0</v>
      </c>
      <c r="T3480" t="s">
        <v>1736</v>
      </c>
      <c r="U3480">
        <v>31</v>
      </c>
    </row>
    <row r="3481" spans="1:22" x14ac:dyDescent="0.3">
      <c r="A3481">
        <v>420</v>
      </c>
      <c r="B3481" t="s">
        <v>396</v>
      </c>
      <c r="C3481" t="s">
        <v>1244</v>
      </c>
      <c r="D3481" t="s">
        <v>60</v>
      </c>
      <c r="E3481" t="s">
        <v>24</v>
      </c>
      <c r="F3481" s="107">
        <v>44620</v>
      </c>
      <c r="K3481" t="s">
        <v>25</v>
      </c>
      <c r="L3481" t="s">
        <v>128</v>
      </c>
      <c r="M3481">
        <v>2022</v>
      </c>
      <c r="N3481" t="s">
        <v>783</v>
      </c>
      <c r="O3481" t="s">
        <v>824</v>
      </c>
      <c r="P3481">
        <v>0</v>
      </c>
      <c r="Q3481">
        <v>0</v>
      </c>
      <c r="R3481">
        <v>0</v>
      </c>
      <c r="T3481" t="s">
        <v>1737</v>
      </c>
      <c r="U3481">
        <v>28</v>
      </c>
      <c r="V3481" t="s">
        <v>128</v>
      </c>
    </row>
    <row r="3482" spans="1:22" x14ac:dyDescent="0.3">
      <c r="A3482">
        <v>420</v>
      </c>
      <c r="B3482" t="s">
        <v>396</v>
      </c>
      <c r="C3482" t="s">
        <v>1244</v>
      </c>
      <c r="D3482" t="s">
        <v>60</v>
      </c>
      <c r="E3482" t="s">
        <v>24</v>
      </c>
      <c r="F3482" s="107">
        <v>44651</v>
      </c>
      <c r="H3482">
        <v>0</v>
      </c>
      <c r="K3482" t="s">
        <v>25</v>
      </c>
      <c r="L3482" t="s">
        <v>25</v>
      </c>
      <c r="M3482">
        <v>2022</v>
      </c>
      <c r="N3482" t="s">
        <v>803</v>
      </c>
      <c r="O3482" t="s">
        <v>824</v>
      </c>
      <c r="P3482">
        <v>0</v>
      </c>
      <c r="Q3482">
        <v>0</v>
      </c>
      <c r="R3482">
        <v>0</v>
      </c>
      <c r="T3482" t="s">
        <v>1738</v>
      </c>
      <c r="U3482">
        <v>31</v>
      </c>
    </row>
    <row r="3483" spans="1:22" x14ac:dyDescent="0.3">
      <c r="A3483">
        <v>420</v>
      </c>
      <c r="B3483" t="s">
        <v>396</v>
      </c>
      <c r="C3483" t="s">
        <v>1244</v>
      </c>
      <c r="D3483" t="s">
        <v>60</v>
      </c>
      <c r="E3483" t="s">
        <v>24</v>
      </c>
      <c r="F3483" s="107">
        <v>44681</v>
      </c>
      <c r="K3483" t="s">
        <v>25</v>
      </c>
      <c r="L3483" t="s">
        <v>128</v>
      </c>
      <c r="M3483">
        <v>2022</v>
      </c>
      <c r="N3483" t="s">
        <v>786</v>
      </c>
      <c r="O3483" t="s">
        <v>824</v>
      </c>
      <c r="P3483">
        <v>0</v>
      </c>
      <c r="Q3483">
        <v>0</v>
      </c>
      <c r="R3483">
        <v>0</v>
      </c>
      <c r="T3483" t="s">
        <v>1739</v>
      </c>
      <c r="U3483">
        <v>30</v>
      </c>
      <c r="V3483" t="s">
        <v>128</v>
      </c>
    </row>
    <row r="3484" spans="1:22" x14ac:dyDescent="0.3">
      <c r="A3484">
        <v>420</v>
      </c>
      <c r="B3484" t="s">
        <v>396</v>
      </c>
      <c r="C3484" t="s">
        <v>1244</v>
      </c>
      <c r="D3484" t="s">
        <v>60</v>
      </c>
      <c r="E3484" t="s">
        <v>24</v>
      </c>
      <c r="F3484" s="107">
        <v>44742</v>
      </c>
      <c r="H3484">
        <v>0</v>
      </c>
      <c r="K3484" t="s">
        <v>25</v>
      </c>
      <c r="L3484" t="s">
        <v>25</v>
      </c>
      <c r="M3484">
        <v>2022</v>
      </c>
      <c r="N3484" t="s">
        <v>742</v>
      </c>
      <c r="O3484" t="s">
        <v>824</v>
      </c>
      <c r="P3484">
        <v>0</v>
      </c>
      <c r="Q3484">
        <v>0</v>
      </c>
      <c r="R3484">
        <v>0</v>
      </c>
      <c r="T3484" t="s">
        <v>1740</v>
      </c>
      <c r="U3484">
        <v>30</v>
      </c>
    </row>
    <row r="3485" spans="1:22" x14ac:dyDescent="0.3">
      <c r="A3485">
        <v>420</v>
      </c>
      <c r="B3485" t="s">
        <v>396</v>
      </c>
      <c r="C3485" t="s">
        <v>1244</v>
      </c>
      <c r="D3485" t="s">
        <v>60</v>
      </c>
      <c r="E3485" t="s">
        <v>24</v>
      </c>
      <c r="F3485" s="107">
        <v>44804</v>
      </c>
      <c r="K3485" t="s">
        <v>25</v>
      </c>
      <c r="L3485" t="s">
        <v>128</v>
      </c>
      <c r="M3485">
        <v>2022</v>
      </c>
      <c r="N3485" t="s">
        <v>811</v>
      </c>
      <c r="O3485" t="s">
        <v>749</v>
      </c>
      <c r="P3485">
        <v>0</v>
      </c>
      <c r="Q3485">
        <v>0</v>
      </c>
      <c r="R3485">
        <v>0</v>
      </c>
      <c r="T3485" t="s">
        <v>1741</v>
      </c>
      <c r="U3485">
        <v>31</v>
      </c>
      <c r="V3485" t="s">
        <v>128</v>
      </c>
    </row>
    <row r="3486" spans="1:22" x14ac:dyDescent="0.3">
      <c r="A3486">
        <v>420</v>
      </c>
      <c r="B3486" t="s">
        <v>396</v>
      </c>
      <c r="C3486" t="s">
        <v>1244</v>
      </c>
      <c r="D3486" t="s">
        <v>60</v>
      </c>
      <c r="E3486" t="s">
        <v>24</v>
      </c>
      <c r="F3486" s="107">
        <v>44834</v>
      </c>
      <c r="H3486">
        <v>0</v>
      </c>
      <c r="K3486" t="s">
        <v>25</v>
      </c>
      <c r="L3486" t="s">
        <v>25</v>
      </c>
      <c r="M3486">
        <v>2022</v>
      </c>
      <c r="N3486" t="s">
        <v>766</v>
      </c>
      <c r="O3486" t="s">
        <v>749</v>
      </c>
      <c r="P3486">
        <v>0</v>
      </c>
      <c r="Q3486">
        <v>0</v>
      </c>
      <c r="R3486">
        <v>0</v>
      </c>
      <c r="T3486" t="s">
        <v>1742</v>
      </c>
      <c r="U3486">
        <v>30</v>
      </c>
    </row>
    <row r="3487" spans="1:22" x14ac:dyDescent="0.3">
      <c r="A3487">
        <v>420</v>
      </c>
      <c r="B3487" t="s">
        <v>396</v>
      </c>
      <c r="C3487" t="s">
        <v>1244</v>
      </c>
      <c r="D3487" t="s">
        <v>60</v>
      </c>
      <c r="E3487" t="s">
        <v>24</v>
      </c>
      <c r="F3487" s="107">
        <v>44926</v>
      </c>
      <c r="H3487">
        <v>0</v>
      </c>
      <c r="K3487" t="s">
        <v>25</v>
      </c>
      <c r="L3487" t="s">
        <v>25</v>
      </c>
      <c r="M3487">
        <v>2022</v>
      </c>
      <c r="N3487" t="s">
        <v>744</v>
      </c>
      <c r="O3487" t="s">
        <v>749</v>
      </c>
      <c r="P3487">
        <v>0</v>
      </c>
      <c r="Q3487">
        <v>0</v>
      </c>
      <c r="R3487">
        <v>0</v>
      </c>
      <c r="T3487" t="s">
        <v>1743</v>
      </c>
      <c r="U3487">
        <v>31</v>
      </c>
    </row>
    <row r="3488" spans="1:22" x14ac:dyDescent="0.3">
      <c r="A3488">
        <v>420</v>
      </c>
      <c r="B3488" t="s">
        <v>396</v>
      </c>
      <c r="C3488" t="s">
        <v>1244</v>
      </c>
      <c r="D3488" t="s">
        <v>60</v>
      </c>
      <c r="E3488" t="s">
        <v>24</v>
      </c>
      <c r="F3488" s="107">
        <v>45016</v>
      </c>
      <c r="G3488">
        <v>100</v>
      </c>
      <c r="H3488">
        <v>0</v>
      </c>
      <c r="I3488" s="59">
        <v>0</v>
      </c>
      <c r="J3488" s="59">
        <v>0</v>
      </c>
      <c r="K3488" t="s">
        <v>25</v>
      </c>
      <c r="L3488" t="s">
        <v>25</v>
      </c>
      <c r="M3488">
        <v>2023</v>
      </c>
      <c r="N3488" t="s">
        <v>803</v>
      </c>
      <c r="O3488" t="s">
        <v>743</v>
      </c>
      <c r="P3488">
        <v>0</v>
      </c>
      <c r="Q3488">
        <v>0</v>
      </c>
      <c r="R3488">
        <v>0</v>
      </c>
      <c r="T3488" t="s">
        <v>1744</v>
      </c>
      <c r="U3488">
        <v>31</v>
      </c>
    </row>
    <row r="3489" spans="1:21" x14ac:dyDescent="0.3">
      <c r="A3489">
        <v>420</v>
      </c>
      <c r="B3489" t="s">
        <v>396</v>
      </c>
      <c r="C3489" t="s">
        <v>1244</v>
      </c>
      <c r="D3489" t="s">
        <v>60</v>
      </c>
      <c r="E3489" t="s">
        <v>24</v>
      </c>
      <c r="F3489" s="107">
        <v>45382</v>
      </c>
      <c r="G3489">
        <v>600</v>
      </c>
      <c r="H3489">
        <v>0</v>
      </c>
      <c r="I3489" s="59">
        <v>0</v>
      </c>
      <c r="J3489" s="59">
        <v>0</v>
      </c>
      <c r="K3489" t="s">
        <v>25</v>
      </c>
      <c r="L3489" t="s">
        <v>25</v>
      </c>
      <c r="M3489">
        <v>2024</v>
      </c>
      <c r="N3489" t="s">
        <v>803</v>
      </c>
      <c r="O3489" t="s">
        <v>784</v>
      </c>
      <c r="P3489">
        <v>0</v>
      </c>
      <c r="Q3489">
        <v>0</v>
      </c>
      <c r="R3489">
        <v>0</v>
      </c>
      <c r="T3489" t="s">
        <v>1745</v>
      </c>
      <c r="U3489">
        <v>31</v>
      </c>
    </row>
    <row r="3490" spans="1:21" x14ac:dyDescent="0.3">
      <c r="A3490">
        <v>420</v>
      </c>
      <c r="B3490" t="s">
        <v>396</v>
      </c>
      <c r="C3490" t="s">
        <v>1244</v>
      </c>
      <c r="D3490" t="s">
        <v>60</v>
      </c>
      <c r="E3490" t="s">
        <v>24</v>
      </c>
      <c r="F3490" s="107">
        <v>45747</v>
      </c>
      <c r="G3490">
        <v>100</v>
      </c>
      <c r="H3490">
        <v>122.2</v>
      </c>
      <c r="I3490" s="59">
        <v>1.222</v>
      </c>
      <c r="J3490" s="59">
        <v>1.222</v>
      </c>
      <c r="K3490" t="s">
        <v>25</v>
      </c>
      <c r="L3490" t="s">
        <v>25</v>
      </c>
      <c r="M3490">
        <v>2025</v>
      </c>
      <c r="N3490" t="s">
        <v>803</v>
      </c>
      <c r="O3490" t="s">
        <v>846</v>
      </c>
      <c r="P3490">
        <v>0</v>
      </c>
      <c r="Q3490">
        <v>0</v>
      </c>
      <c r="R3490">
        <v>0</v>
      </c>
      <c r="T3490" t="s">
        <v>1746</v>
      </c>
      <c r="U3490">
        <v>31</v>
      </c>
    </row>
    <row r="3491" spans="1:21" x14ac:dyDescent="0.3">
      <c r="A3491">
        <v>420</v>
      </c>
      <c r="B3491" t="s">
        <v>396</v>
      </c>
      <c r="C3491" t="s">
        <v>1244</v>
      </c>
      <c r="D3491" t="s">
        <v>60</v>
      </c>
      <c r="E3491" t="s">
        <v>24</v>
      </c>
      <c r="F3491" s="107">
        <v>45838</v>
      </c>
      <c r="G3491">
        <v>100</v>
      </c>
      <c r="H3491">
        <v>108.52</v>
      </c>
      <c r="I3491" s="59">
        <v>1.0851999999999999</v>
      </c>
      <c r="J3491" s="59">
        <v>1.0851999999999999</v>
      </c>
      <c r="K3491" t="s">
        <v>25</v>
      </c>
      <c r="L3491" t="s">
        <v>25</v>
      </c>
      <c r="M3491">
        <v>2025</v>
      </c>
      <c r="N3491" t="s">
        <v>742</v>
      </c>
      <c r="O3491" t="s">
        <v>846</v>
      </c>
      <c r="P3491">
        <v>0</v>
      </c>
      <c r="Q3491">
        <v>0</v>
      </c>
      <c r="R3491">
        <v>0</v>
      </c>
      <c r="T3491" t="s">
        <v>1747</v>
      </c>
      <c r="U3491">
        <v>30</v>
      </c>
    </row>
    <row r="3492" spans="1:21" x14ac:dyDescent="0.3">
      <c r="A3492">
        <v>420</v>
      </c>
      <c r="B3492" t="s">
        <v>396</v>
      </c>
      <c r="C3492" t="s">
        <v>1244</v>
      </c>
      <c r="D3492" t="s">
        <v>60</v>
      </c>
      <c r="E3492" t="s">
        <v>24</v>
      </c>
      <c r="F3492" s="107">
        <v>45930</v>
      </c>
      <c r="G3492">
        <v>100</v>
      </c>
      <c r="H3492">
        <v>100.3</v>
      </c>
      <c r="I3492" s="59">
        <v>1.0029999999999999</v>
      </c>
      <c r="J3492" s="59">
        <v>1.0029999999999999</v>
      </c>
      <c r="K3492" t="s">
        <v>25</v>
      </c>
      <c r="L3492" t="s">
        <v>25</v>
      </c>
      <c r="M3492">
        <v>2025</v>
      </c>
      <c r="N3492" t="s">
        <v>766</v>
      </c>
      <c r="O3492" t="s">
        <v>751</v>
      </c>
      <c r="P3492">
        <v>0</v>
      </c>
      <c r="Q3492">
        <v>0</v>
      </c>
      <c r="R3492">
        <v>0</v>
      </c>
      <c r="T3492" t="s">
        <v>1748</v>
      </c>
      <c r="U3492">
        <v>30</v>
      </c>
    </row>
    <row r="3493" spans="1:21" x14ac:dyDescent="0.3">
      <c r="A3493">
        <v>420</v>
      </c>
      <c r="B3493" t="s">
        <v>396</v>
      </c>
      <c r="C3493" t="s">
        <v>1244</v>
      </c>
      <c r="D3493" t="s">
        <v>60</v>
      </c>
      <c r="E3493" t="s">
        <v>24</v>
      </c>
      <c r="F3493" s="107">
        <v>46022</v>
      </c>
      <c r="G3493">
        <v>100</v>
      </c>
      <c r="H3493">
        <v>100</v>
      </c>
      <c r="I3493" s="59">
        <v>1</v>
      </c>
      <c r="J3493" s="59">
        <v>1</v>
      </c>
      <c r="K3493" t="s">
        <v>25</v>
      </c>
      <c r="L3493" t="s">
        <v>25</v>
      </c>
      <c r="M3493">
        <v>2025</v>
      </c>
      <c r="N3493" t="s">
        <v>744</v>
      </c>
      <c r="O3493" t="s">
        <v>751</v>
      </c>
      <c r="P3493">
        <v>0</v>
      </c>
      <c r="Q3493">
        <v>0</v>
      </c>
      <c r="R3493">
        <v>0</v>
      </c>
      <c r="T3493" t="s">
        <v>1749</v>
      </c>
      <c r="U3493">
        <v>31</v>
      </c>
    </row>
    <row r="3494" spans="1:21" x14ac:dyDescent="0.3">
      <c r="A3494">
        <v>422</v>
      </c>
      <c r="B3494" t="s">
        <v>398</v>
      </c>
      <c r="C3494" t="s">
        <v>1569</v>
      </c>
      <c r="D3494" t="s">
        <v>54</v>
      </c>
      <c r="E3494" t="s">
        <v>24</v>
      </c>
      <c r="F3494" s="107">
        <v>45838</v>
      </c>
      <c r="G3494">
        <v>7.83</v>
      </c>
      <c r="H3494">
        <v>8.1999999999999993</v>
      </c>
      <c r="I3494" s="59">
        <v>1.047254150702426</v>
      </c>
      <c r="J3494" s="59">
        <v>1.047254150702426</v>
      </c>
      <c r="K3494" t="s">
        <v>25</v>
      </c>
      <c r="L3494" t="s">
        <v>25</v>
      </c>
      <c r="M3494">
        <v>2025</v>
      </c>
      <c r="N3494" t="s">
        <v>742</v>
      </c>
      <c r="O3494" t="s">
        <v>846</v>
      </c>
      <c r="P3494">
        <v>0</v>
      </c>
      <c r="Q3494">
        <v>0</v>
      </c>
      <c r="R3494">
        <v>0</v>
      </c>
      <c r="T3494" t="s">
        <v>1750</v>
      </c>
      <c r="U3494">
        <v>30</v>
      </c>
    </row>
    <row r="3495" spans="1:21" x14ac:dyDescent="0.3">
      <c r="A3495">
        <v>422</v>
      </c>
      <c r="B3495" t="s">
        <v>398</v>
      </c>
      <c r="C3495" t="s">
        <v>1569</v>
      </c>
      <c r="D3495" t="s">
        <v>54</v>
      </c>
      <c r="E3495" t="s">
        <v>24</v>
      </c>
      <c r="F3495" s="107">
        <v>46022</v>
      </c>
      <c r="G3495">
        <v>7.68</v>
      </c>
      <c r="H3495">
        <v>7.87</v>
      </c>
      <c r="I3495" s="59">
        <v>1.024739583333333</v>
      </c>
      <c r="J3495" s="59">
        <v>1.024739583333333</v>
      </c>
      <c r="K3495" t="s">
        <v>25</v>
      </c>
      <c r="L3495" t="s">
        <v>25</v>
      </c>
      <c r="M3495">
        <v>2025</v>
      </c>
      <c r="N3495" t="s">
        <v>744</v>
      </c>
      <c r="O3495" t="s">
        <v>751</v>
      </c>
      <c r="P3495">
        <v>0</v>
      </c>
      <c r="Q3495">
        <v>0</v>
      </c>
      <c r="R3495">
        <v>0</v>
      </c>
      <c r="T3495" t="s">
        <v>1751</v>
      </c>
      <c r="U3495">
        <v>31</v>
      </c>
    </row>
    <row r="3496" spans="1:21" x14ac:dyDescent="0.3">
      <c r="A3496">
        <v>423</v>
      </c>
      <c r="B3496" t="s">
        <v>399</v>
      </c>
      <c r="C3496" t="s">
        <v>1569</v>
      </c>
      <c r="D3496" t="s">
        <v>73</v>
      </c>
      <c r="E3496" t="s">
        <v>24</v>
      </c>
      <c r="F3496" s="107">
        <v>46022</v>
      </c>
      <c r="G3496">
        <v>12.3</v>
      </c>
      <c r="H3496">
        <v>15.1</v>
      </c>
      <c r="I3496" s="59">
        <v>1.2276422764227639</v>
      </c>
      <c r="J3496" s="59">
        <v>1.2276422764227639</v>
      </c>
      <c r="K3496" t="s">
        <v>91</v>
      </c>
      <c r="L3496" t="s">
        <v>91</v>
      </c>
      <c r="M3496">
        <v>2025</v>
      </c>
      <c r="N3496" t="s">
        <v>744</v>
      </c>
      <c r="O3496" t="s">
        <v>751</v>
      </c>
      <c r="P3496">
        <v>0</v>
      </c>
      <c r="Q3496">
        <v>0</v>
      </c>
      <c r="R3496">
        <v>0</v>
      </c>
      <c r="T3496" t="s">
        <v>1752</v>
      </c>
      <c r="U3496">
        <v>31</v>
      </c>
    </row>
    <row r="3497" spans="1:21" x14ac:dyDescent="0.3">
      <c r="A3497">
        <v>424</v>
      </c>
      <c r="B3497" t="s">
        <v>1753</v>
      </c>
      <c r="C3497" t="s">
        <v>1569</v>
      </c>
      <c r="D3497" t="s">
        <v>73</v>
      </c>
      <c r="E3497" t="s">
        <v>24</v>
      </c>
      <c r="F3497" s="107">
        <v>46022</v>
      </c>
      <c r="G3497">
        <v>9</v>
      </c>
      <c r="H3497">
        <v>11</v>
      </c>
      <c r="I3497" s="59">
        <v>1.2222222222222221</v>
      </c>
      <c r="J3497" s="59">
        <v>1.2222222222222221</v>
      </c>
      <c r="K3497" t="s">
        <v>55</v>
      </c>
      <c r="L3497" t="s">
        <v>55</v>
      </c>
      <c r="M3497">
        <v>2025</v>
      </c>
      <c r="N3497" t="s">
        <v>744</v>
      </c>
      <c r="O3497" t="s">
        <v>751</v>
      </c>
      <c r="P3497">
        <v>0</v>
      </c>
      <c r="Q3497">
        <v>0</v>
      </c>
      <c r="R3497">
        <v>0</v>
      </c>
      <c r="T3497" t="s">
        <v>1754</v>
      </c>
      <c r="U3497">
        <v>31</v>
      </c>
    </row>
    <row r="3498" spans="1:21" x14ac:dyDescent="0.3">
      <c r="A3498">
        <v>427</v>
      </c>
      <c r="B3498" t="s">
        <v>404</v>
      </c>
      <c r="C3498" t="s">
        <v>98</v>
      </c>
      <c r="D3498" t="s">
        <v>54</v>
      </c>
      <c r="E3498" t="s">
        <v>62</v>
      </c>
      <c r="F3498" s="107">
        <v>44377</v>
      </c>
      <c r="G3498">
        <v>0.2</v>
      </c>
      <c r="H3498">
        <v>0</v>
      </c>
      <c r="K3498" t="s">
        <v>91</v>
      </c>
      <c r="L3498" t="s">
        <v>91</v>
      </c>
      <c r="M3498">
        <v>2021</v>
      </c>
      <c r="N3498" t="s">
        <v>742</v>
      </c>
      <c r="O3498" t="s">
        <v>800</v>
      </c>
      <c r="P3498">
        <v>0</v>
      </c>
      <c r="Q3498">
        <v>0</v>
      </c>
      <c r="R3498">
        <v>0</v>
      </c>
      <c r="T3498" t="s">
        <v>1755</v>
      </c>
      <c r="U3498">
        <v>30</v>
      </c>
    </row>
    <row r="3499" spans="1:21" x14ac:dyDescent="0.3">
      <c r="A3499">
        <v>427</v>
      </c>
      <c r="B3499" t="s">
        <v>404</v>
      </c>
      <c r="C3499" t="s">
        <v>98</v>
      </c>
      <c r="D3499" t="s">
        <v>54</v>
      </c>
      <c r="E3499" t="s">
        <v>62</v>
      </c>
      <c r="F3499" s="107">
        <v>44561</v>
      </c>
      <c r="G3499">
        <v>0.2</v>
      </c>
      <c r="H3499">
        <v>0</v>
      </c>
      <c r="K3499" t="s">
        <v>91</v>
      </c>
      <c r="L3499" t="s">
        <v>91</v>
      </c>
      <c r="M3499">
        <v>2021</v>
      </c>
      <c r="N3499" t="s">
        <v>744</v>
      </c>
      <c r="O3499" t="s">
        <v>747</v>
      </c>
      <c r="P3499">
        <v>0</v>
      </c>
      <c r="Q3499">
        <v>0</v>
      </c>
      <c r="R3499">
        <v>0</v>
      </c>
      <c r="T3499" t="s">
        <v>1756</v>
      </c>
      <c r="U3499">
        <v>31</v>
      </c>
    </row>
    <row r="3500" spans="1:21" x14ac:dyDescent="0.3">
      <c r="A3500">
        <v>427</v>
      </c>
      <c r="B3500" t="s">
        <v>404</v>
      </c>
      <c r="C3500" t="s">
        <v>98</v>
      </c>
      <c r="D3500" t="s">
        <v>54</v>
      </c>
      <c r="E3500" t="s">
        <v>62</v>
      </c>
      <c r="F3500" s="107">
        <v>44742</v>
      </c>
      <c r="G3500">
        <v>0.2</v>
      </c>
      <c r="H3500">
        <v>0</v>
      </c>
      <c r="K3500" t="s">
        <v>91</v>
      </c>
      <c r="L3500" t="s">
        <v>91</v>
      </c>
      <c r="M3500">
        <v>2022</v>
      </c>
      <c r="N3500" t="s">
        <v>742</v>
      </c>
      <c r="O3500" t="s">
        <v>824</v>
      </c>
      <c r="P3500">
        <v>0</v>
      </c>
      <c r="Q3500">
        <v>0</v>
      </c>
      <c r="R3500">
        <v>0</v>
      </c>
      <c r="T3500" t="s">
        <v>1757</v>
      </c>
      <c r="U3500">
        <v>30</v>
      </c>
    </row>
    <row r="3501" spans="1:21" x14ac:dyDescent="0.3">
      <c r="A3501">
        <v>427</v>
      </c>
      <c r="B3501" t="s">
        <v>404</v>
      </c>
      <c r="C3501" t="s">
        <v>98</v>
      </c>
      <c r="D3501" t="s">
        <v>54</v>
      </c>
      <c r="E3501" t="s">
        <v>62</v>
      </c>
      <c r="F3501" s="107">
        <v>44926</v>
      </c>
      <c r="G3501">
        <v>0.2</v>
      </c>
      <c r="H3501">
        <v>0</v>
      </c>
      <c r="K3501" t="s">
        <v>91</v>
      </c>
      <c r="L3501" t="s">
        <v>91</v>
      </c>
      <c r="M3501">
        <v>2022</v>
      </c>
      <c r="N3501" t="s">
        <v>744</v>
      </c>
      <c r="O3501" t="s">
        <v>749</v>
      </c>
      <c r="P3501">
        <v>0</v>
      </c>
      <c r="Q3501">
        <v>0</v>
      </c>
      <c r="R3501">
        <v>0</v>
      </c>
      <c r="T3501" t="s">
        <v>1758</v>
      </c>
      <c r="U3501">
        <v>31</v>
      </c>
    </row>
    <row r="3502" spans="1:21" x14ac:dyDescent="0.3">
      <c r="A3502">
        <v>427</v>
      </c>
      <c r="B3502" t="s">
        <v>404</v>
      </c>
      <c r="C3502" t="s">
        <v>98</v>
      </c>
      <c r="D3502" t="s">
        <v>54</v>
      </c>
      <c r="E3502" t="s">
        <v>62</v>
      </c>
      <c r="F3502" s="107">
        <v>46022</v>
      </c>
      <c r="G3502">
        <v>0.2</v>
      </c>
      <c r="H3502">
        <v>0.15</v>
      </c>
      <c r="I3502" s="59">
        <v>1.3</v>
      </c>
      <c r="J3502" s="59">
        <v>1.333333333333333</v>
      </c>
      <c r="K3502" t="s">
        <v>91</v>
      </c>
      <c r="L3502" t="s">
        <v>91</v>
      </c>
      <c r="M3502">
        <v>2025</v>
      </c>
      <c r="N3502" t="s">
        <v>744</v>
      </c>
      <c r="O3502" t="s">
        <v>751</v>
      </c>
      <c r="P3502">
        <v>0</v>
      </c>
      <c r="Q3502">
        <v>0</v>
      </c>
      <c r="R3502">
        <v>0</v>
      </c>
      <c r="T3502" t="s">
        <v>1759</v>
      </c>
      <c r="U3502">
        <v>31</v>
      </c>
    </row>
    <row r="3503" spans="1:21" x14ac:dyDescent="0.3">
      <c r="A3503">
        <v>428</v>
      </c>
      <c r="B3503" t="s">
        <v>405</v>
      </c>
      <c r="C3503" t="s">
        <v>98</v>
      </c>
      <c r="D3503" t="s">
        <v>54</v>
      </c>
      <c r="E3503" t="s">
        <v>62</v>
      </c>
      <c r="F3503" s="107">
        <v>44377</v>
      </c>
      <c r="G3503">
        <v>1</v>
      </c>
      <c r="H3503">
        <v>16.284636924839301</v>
      </c>
      <c r="I3503" s="59">
        <v>6.1407571112296583E-2</v>
      </c>
      <c r="J3503" s="59">
        <v>6.1407571112296583E-2</v>
      </c>
      <c r="K3503" t="s">
        <v>158</v>
      </c>
      <c r="L3503" t="s">
        <v>158</v>
      </c>
      <c r="M3503">
        <v>2021</v>
      </c>
      <c r="N3503" t="s">
        <v>742</v>
      </c>
      <c r="O3503" t="s">
        <v>800</v>
      </c>
      <c r="P3503">
        <v>0</v>
      </c>
      <c r="Q3503">
        <v>0</v>
      </c>
      <c r="R3503">
        <v>0</v>
      </c>
      <c r="T3503" t="s">
        <v>1760</v>
      </c>
      <c r="U3503">
        <v>30</v>
      </c>
    </row>
    <row r="3504" spans="1:21" x14ac:dyDescent="0.3">
      <c r="A3504">
        <v>428</v>
      </c>
      <c r="B3504" t="s">
        <v>405</v>
      </c>
      <c r="C3504" t="s">
        <v>98</v>
      </c>
      <c r="D3504" t="s">
        <v>54</v>
      </c>
      <c r="E3504" t="s">
        <v>62</v>
      </c>
      <c r="F3504" s="107">
        <v>44561</v>
      </c>
      <c r="G3504">
        <v>1</v>
      </c>
      <c r="H3504">
        <v>17.40108659740832</v>
      </c>
      <c r="I3504" s="59">
        <v>5.7467675619115532E-2</v>
      </c>
      <c r="J3504" s="59">
        <v>5.7467675619115532E-2</v>
      </c>
      <c r="K3504" t="s">
        <v>158</v>
      </c>
      <c r="L3504" t="s">
        <v>158</v>
      </c>
      <c r="M3504">
        <v>2021</v>
      </c>
      <c r="N3504" t="s">
        <v>744</v>
      </c>
      <c r="O3504" t="s">
        <v>747</v>
      </c>
      <c r="P3504">
        <v>0</v>
      </c>
      <c r="Q3504">
        <v>0</v>
      </c>
      <c r="R3504">
        <v>0</v>
      </c>
      <c r="T3504" t="s">
        <v>1761</v>
      </c>
      <c r="U3504">
        <v>31</v>
      </c>
    </row>
    <row r="3505" spans="1:22" x14ac:dyDescent="0.3">
      <c r="A3505">
        <v>428</v>
      </c>
      <c r="B3505" t="s">
        <v>405</v>
      </c>
      <c r="C3505" t="s">
        <v>98</v>
      </c>
      <c r="D3505" t="s">
        <v>54</v>
      </c>
      <c r="E3505" t="s">
        <v>62</v>
      </c>
      <c r="F3505" s="107">
        <v>44742</v>
      </c>
      <c r="G3505">
        <v>1</v>
      </c>
      <c r="H3505">
        <v>13.214886008045999</v>
      </c>
      <c r="I3505" s="59">
        <v>7.5672238064796116E-2</v>
      </c>
      <c r="J3505" s="59">
        <v>7.5672238064796116E-2</v>
      </c>
      <c r="K3505" t="s">
        <v>158</v>
      </c>
      <c r="L3505" t="s">
        <v>158</v>
      </c>
      <c r="M3505">
        <v>2022</v>
      </c>
      <c r="N3505" t="s">
        <v>742</v>
      </c>
      <c r="O3505" t="s">
        <v>824</v>
      </c>
      <c r="P3505">
        <v>0</v>
      </c>
      <c r="Q3505">
        <v>0</v>
      </c>
      <c r="R3505">
        <v>0</v>
      </c>
      <c r="T3505" t="s">
        <v>1762</v>
      </c>
      <c r="U3505">
        <v>30</v>
      </c>
    </row>
    <row r="3506" spans="1:22" x14ac:dyDescent="0.3">
      <c r="A3506">
        <v>428</v>
      </c>
      <c r="B3506" t="s">
        <v>405</v>
      </c>
      <c r="C3506" t="s">
        <v>98</v>
      </c>
      <c r="D3506" t="s">
        <v>54</v>
      </c>
      <c r="E3506" t="s">
        <v>62</v>
      </c>
      <c r="F3506" s="107">
        <v>44926</v>
      </c>
      <c r="G3506">
        <v>1</v>
      </c>
      <c r="H3506">
        <v>22.305356231019001</v>
      </c>
      <c r="I3506" s="59">
        <v>4.4832281073787443E-2</v>
      </c>
      <c r="J3506" s="59">
        <v>4.4832281073787443E-2</v>
      </c>
      <c r="K3506" t="s">
        <v>158</v>
      </c>
      <c r="L3506" t="s">
        <v>158</v>
      </c>
      <c r="M3506">
        <v>2022</v>
      </c>
      <c r="N3506" t="s">
        <v>744</v>
      </c>
      <c r="O3506" t="s">
        <v>749</v>
      </c>
      <c r="P3506">
        <v>0</v>
      </c>
      <c r="Q3506">
        <v>0</v>
      </c>
      <c r="R3506">
        <v>0</v>
      </c>
      <c r="T3506" t="s">
        <v>1763</v>
      </c>
      <c r="U3506">
        <v>31</v>
      </c>
    </row>
    <row r="3507" spans="1:22" x14ac:dyDescent="0.3">
      <c r="A3507">
        <v>428</v>
      </c>
      <c r="B3507" t="s">
        <v>405</v>
      </c>
      <c r="C3507" t="s">
        <v>98</v>
      </c>
      <c r="D3507" t="s">
        <v>54</v>
      </c>
      <c r="E3507" t="s">
        <v>62</v>
      </c>
      <c r="F3507" s="107">
        <v>46022</v>
      </c>
      <c r="G3507">
        <v>1</v>
      </c>
      <c r="H3507">
        <v>17.88</v>
      </c>
      <c r="I3507" s="59">
        <v>5.5928411633109618E-2</v>
      </c>
      <c r="J3507" s="59">
        <v>5.5928411633109618E-2</v>
      </c>
      <c r="K3507" t="s">
        <v>158</v>
      </c>
      <c r="L3507" t="s">
        <v>158</v>
      </c>
      <c r="M3507">
        <v>2025</v>
      </c>
      <c r="N3507" t="s">
        <v>744</v>
      </c>
      <c r="O3507" t="s">
        <v>751</v>
      </c>
      <c r="P3507">
        <v>0</v>
      </c>
      <c r="Q3507">
        <v>0</v>
      </c>
      <c r="R3507">
        <v>0</v>
      </c>
      <c r="T3507" t="s">
        <v>1764</v>
      </c>
      <c r="U3507">
        <v>31</v>
      </c>
    </row>
    <row r="3508" spans="1:22" x14ac:dyDescent="0.3">
      <c r="A3508">
        <v>429</v>
      </c>
      <c r="B3508" t="s">
        <v>406</v>
      </c>
      <c r="C3508" t="s">
        <v>98</v>
      </c>
      <c r="D3508" t="s">
        <v>54</v>
      </c>
      <c r="E3508" t="s">
        <v>62</v>
      </c>
      <c r="F3508" s="107">
        <v>44742</v>
      </c>
      <c r="G3508">
        <v>0.76</v>
      </c>
      <c r="H3508">
        <v>0.25392715346106998</v>
      </c>
      <c r="I3508" s="59">
        <v>1.3</v>
      </c>
      <c r="J3508" s="59">
        <v>2.9929843643780178</v>
      </c>
      <c r="K3508" t="s">
        <v>91</v>
      </c>
      <c r="L3508" t="s">
        <v>91</v>
      </c>
      <c r="M3508">
        <v>2022</v>
      </c>
      <c r="N3508" t="s">
        <v>742</v>
      </c>
      <c r="O3508" t="s">
        <v>824</v>
      </c>
      <c r="P3508">
        <v>0</v>
      </c>
      <c r="Q3508">
        <v>0</v>
      </c>
      <c r="R3508">
        <v>0</v>
      </c>
      <c r="T3508" t="s">
        <v>1765</v>
      </c>
      <c r="U3508">
        <v>30</v>
      </c>
    </row>
    <row r="3509" spans="1:22" x14ac:dyDescent="0.3">
      <c r="A3509">
        <v>429</v>
      </c>
      <c r="B3509" t="s">
        <v>406</v>
      </c>
      <c r="C3509" t="s">
        <v>98</v>
      </c>
      <c r="D3509" t="s">
        <v>54</v>
      </c>
      <c r="E3509" t="s">
        <v>62</v>
      </c>
      <c r="F3509" s="107">
        <v>44926</v>
      </c>
      <c r="G3509">
        <v>0.76</v>
      </c>
      <c r="H3509">
        <v>0.27551598619033002</v>
      </c>
      <c r="I3509" s="59">
        <v>1.3</v>
      </c>
      <c r="J3509" s="59">
        <v>2.7584606269451899</v>
      </c>
      <c r="K3509" t="s">
        <v>91</v>
      </c>
      <c r="L3509" t="s">
        <v>91</v>
      </c>
      <c r="M3509">
        <v>2022</v>
      </c>
      <c r="N3509" t="s">
        <v>744</v>
      </c>
      <c r="O3509" t="s">
        <v>749</v>
      </c>
      <c r="P3509">
        <v>0</v>
      </c>
      <c r="Q3509">
        <v>0</v>
      </c>
      <c r="R3509">
        <v>0</v>
      </c>
      <c r="T3509" t="s">
        <v>1766</v>
      </c>
      <c r="U3509">
        <v>31</v>
      </c>
    </row>
    <row r="3510" spans="1:22" x14ac:dyDescent="0.3">
      <c r="A3510">
        <v>429</v>
      </c>
      <c r="B3510" t="s">
        <v>406</v>
      </c>
      <c r="C3510" t="s">
        <v>98</v>
      </c>
      <c r="D3510" t="s">
        <v>54</v>
      </c>
      <c r="E3510" t="s">
        <v>62</v>
      </c>
      <c r="F3510" s="107">
        <v>46022</v>
      </c>
      <c r="G3510">
        <v>0.76</v>
      </c>
      <c r="H3510">
        <v>0.52</v>
      </c>
      <c r="I3510" s="59">
        <v>1.3</v>
      </c>
      <c r="J3510" s="59">
        <v>1.461538461538461</v>
      </c>
      <c r="K3510" t="s">
        <v>91</v>
      </c>
      <c r="L3510" t="s">
        <v>91</v>
      </c>
      <c r="M3510">
        <v>2025</v>
      </c>
      <c r="N3510" t="s">
        <v>744</v>
      </c>
      <c r="O3510" t="s">
        <v>751</v>
      </c>
      <c r="P3510">
        <v>0</v>
      </c>
      <c r="Q3510">
        <v>0</v>
      </c>
      <c r="R3510">
        <v>0</v>
      </c>
      <c r="T3510" t="s">
        <v>1767</v>
      </c>
      <c r="U3510">
        <v>31</v>
      </c>
    </row>
    <row r="3511" spans="1:22" x14ac:dyDescent="0.3">
      <c r="A3511">
        <v>430</v>
      </c>
      <c r="B3511" t="s">
        <v>407</v>
      </c>
      <c r="C3511" t="s">
        <v>998</v>
      </c>
      <c r="D3511" t="s">
        <v>54</v>
      </c>
      <c r="E3511" t="s">
        <v>24</v>
      </c>
      <c r="F3511" s="107">
        <v>44651</v>
      </c>
      <c r="K3511" t="s">
        <v>25</v>
      </c>
      <c r="L3511" t="s">
        <v>128</v>
      </c>
      <c r="M3511">
        <v>2022</v>
      </c>
      <c r="N3511" t="s">
        <v>803</v>
      </c>
      <c r="O3511" t="s">
        <v>824</v>
      </c>
      <c r="P3511">
        <v>0</v>
      </c>
      <c r="Q3511">
        <v>0</v>
      </c>
      <c r="R3511">
        <v>0</v>
      </c>
      <c r="T3511" t="s">
        <v>1768</v>
      </c>
      <c r="U3511">
        <v>31</v>
      </c>
      <c r="V3511" t="s">
        <v>128</v>
      </c>
    </row>
    <row r="3512" spans="1:22" x14ac:dyDescent="0.3">
      <c r="A3512">
        <v>430</v>
      </c>
      <c r="B3512" t="s">
        <v>407</v>
      </c>
      <c r="C3512" t="s">
        <v>998</v>
      </c>
      <c r="D3512" t="s">
        <v>54</v>
      </c>
      <c r="E3512" t="s">
        <v>24</v>
      </c>
      <c r="F3512" s="107">
        <v>44742</v>
      </c>
      <c r="K3512" t="s">
        <v>25</v>
      </c>
      <c r="L3512" t="s">
        <v>128</v>
      </c>
      <c r="M3512">
        <v>2022</v>
      </c>
      <c r="N3512" t="s">
        <v>742</v>
      </c>
      <c r="O3512" t="s">
        <v>824</v>
      </c>
      <c r="P3512">
        <v>0</v>
      </c>
      <c r="Q3512">
        <v>0</v>
      </c>
      <c r="R3512">
        <v>0</v>
      </c>
      <c r="T3512" t="s">
        <v>1769</v>
      </c>
      <c r="U3512">
        <v>30</v>
      </c>
      <c r="V3512" t="s">
        <v>128</v>
      </c>
    </row>
    <row r="3513" spans="1:22" x14ac:dyDescent="0.3">
      <c r="A3513">
        <v>430</v>
      </c>
      <c r="B3513" t="s">
        <v>407</v>
      </c>
      <c r="C3513" t="s">
        <v>998</v>
      </c>
      <c r="D3513" t="s">
        <v>54</v>
      </c>
      <c r="E3513" t="s">
        <v>24</v>
      </c>
      <c r="F3513" s="107">
        <v>44834</v>
      </c>
      <c r="K3513" t="s">
        <v>25</v>
      </c>
      <c r="L3513" t="s">
        <v>128</v>
      </c>
      <c r="M3513">
        <v>2022</v>
      </c>
      <c r="N3513" t="s">
        <v>766</v>
      </c>
      <c r="O3513" t="s">
        <v>749</v>
      </c>
      <c r="P3513">
        <v>0</v>
      </c>
      <c r="Q3513">
        <v>0</v>
      </c>
      <c r="R3513">
        <v>0</v>
      </c>
      <c r="T3513" t="s">
        <v>1770</v>
      </c>
      <c r="U3513">
        <v>30</v>
      </c>
      <c r="V3513" t="s">
        <v>128</v>
      </c>
    </row>
    <row r="3514" spans="1:22" x14ac:dyDescent="0.3">
      <c r="A3514">
        <v>430</v>
      </c>
      <c r="B3514" t="s">
        <v>407</v>
      </c>
      <c r="C3514" t="s">
        <v>998</v>
      </c>
      <c r="D3514" t="s">
        <v>54</v>
      </c>
      <c r="E3514" t="s">
        <v>24</v>
      </c>
      <c r="F3514" s="107">
        <v>44895</v>
      </c>
      <c r="K3514" t="s">
        <v>25</v>
      </c>
      <c r="L3514" t="s">
        <v>128</v>
      </c>
      <c r="M3514">
        <v>2022</v>
      </c>
      <c r="N3514" t="s">
        <v>815</v>
      </c>
      <c r="O3514" t="s">
        <v>749</v>
      </c>
      <c r="P3514">
        <v>0</v>
      </c>
      <c r="Q3514">
        <v>0</v>
      </c>
      <c r="R3514">
        <v>0</v>
      </c>
      <c r="T3514" t="s">
        <v>1771</v>
      </c>
      <c r="U3514">
        <v>30</v>
      </c>
      <c r="V3514" t="s">
        <v>128</v>
      </c>
    </row>
    <row r="3515" spans="1:22" x14ac:dyDescent="0.3">
      <c r="A3515">
        <v>430</v>
      </c>
      <c r="B3515" t="s">
        <v>407</v>
      </c>
      <c r="C3515" t="s">
        <v>998</v>
      </c>
      <c r="D3515" t="s">
        <v>54</v>
      </c>
      <c r="E3515" t="s">
        <v>24</v>
      </c>
      <c r="F3515" s="107">
        <v>46022</v>
      </c>
      <c r="G3515">
        <v>95</v>
      </c>
      <c r="H3515">
        <v>111.76</v>
      </c>
      <c r="I3515" s="59">
        <v>1.176421052631579</v>
      </c>
      <c r="J3515" s="59">
        <v>1.176421052631579</v>
      </c>
      <c r="K3515" t="s">
        <v>25</v>
      </c>
      <c r="L3515" t="s">
        <v>25</v>
      </c>
      <c r="M3515">
        <v>2025</v>
      </c>
      <c r="N3515" t="s">
        <v>744</v>
      </c>
      <c r="O3515" t="s">
        <v>751</v>
      </c>
      <c r="P3515">
        <v>0</v>
      </c>
      <c r="Q3515">
        <v>0</v>
      </c>
      <c r="R3515">
        <v>0</v>
      </c>
      <c r="T3515" t="s">
        <v>1772</v>
      </c>
      <c r="U3515">
        <v>31</v>
      </c>
    </row>
    <row r="3516" spans="1:22" x14ac:dyDescent="0.3">
      <c r="A3516">
        <v>431</v>
      </c>
      <c r="B3516" t="s">
        <v>408</v>
      </c>
      <c r="C3516" t="s">
        <v>72</v>
      </c>
      <c r="D3516" t="s">
        <v>60</v>
      </c>
      <c r="E3516" t="s">
        <v>24</v>
      </c>
      <c r="F3516" s="107">
        <v>45930</v>
      </c>
      <c r="G3516">
        <v>100</v>
      </c>
      <c r="H3516">
        <v>100</v>
      </c>
      <c r="I3516" s="59">
        <v>1</v>
      </c>
      <c r="J3516" s="59">
        <v>1</v>
      </c>
      <c r="K3516" t="s">
        <v>25</v>
      </c>
      <c r="L3516" t="s">
        <v>25</v>
      </c>
      <c r="M3516">
        <v>2025</v>
      </c>
      <c r="N3516" t="s">
        <v>766</v>
      </c>
      <c r="O3516" t="s">
        <v>751</v>
      </c>
      <c r="P3516">
        <v>0</v>
      </c>
      <c r="Q3516">
        <v>0</v>
      </c>
      <c r="R3516">
        <v>0</v>
      </c>
      <c r="T3516" t="s">
        <v>1773</v>
      </c>
      <c r="U3516">
        <v>30</v>
      </c>
    </row>
    <row r="3517" spans="1:22" x14ac:dyDescent="0.3">
      <c r="A3517">
        <v>431</v>
      </c>
      <c r="B3517" t="s">
        <v>408</v>
      </c>
      <c r="C3517" t="s">
        <v>72</v>
      </c>
      <c r="D3517" t="s">
        <v>60</v>
      </c>
      <c r="E3517" t="s">
        <v>24</v>
      </c>
      <c r="F3517" s="107">
        <v>46022</v>
      </c>
      <c r="G3517">
        <v>100</v>
      </c>
      <c r="H3517">
        <v>100</v>
      </c>
      <c r="I3517" s="59">
        <v>1</v>
      </c>
      <c r="J3517" s="59">
        <v>1</v>
      </c>
      <c r="K3517" t="s">
        <v>25</v>
      </c>
      <c r="L3517" t="s">
        <v>25</v>
      </c>
      <c r="M3517">
        <v>2025</v>
      </c>
      <c r="N3517" t="s">
        <v>744</v>
      </c>
      <c r="O3517" t="s">
        <v>751</v>
      </c>
      <c r="P3517">
        <v>0</v>
      </c>
      <c r="Q3517">
        <v>0</v>
      </c>
      <c r="R3517">
        <v>0</v>
      </c>
      <c r="T3517" t="s">
        <v>1774</v>
      </c>
      <c r="U3517">
        <v>31</v>
      </c>
    </row>
    <row r="3518" spans="1:22" x14ac:dyDescent="0.3">
      <c r="A3518">
        <v>432</v>
      </c>
      <c r="B3518" t="s">
        <v>409</v>
      </c>
      <c r="C3518" t="s">
        <v>72</v>
      </c>
      <c r="D3518" t="s">
        <v>60</v>
      </c>
      <c r="E3518" t="s">
        <v>24</v>
      </c>
      <c r="F3518" s="107">
        <v>44620</v>
      </c>
      <c r="K3518" t="s">
        <v>25</v>
      </c>
      <c r="L3518" t="s">
        <v>128</v>
      </c>
      <c r="M3518">
        <v>2022</v>
      </c>
      <c r="N3518" t="s">
        <v>783</v>
      </c>
      <c r="O3518" t="s">
        <v>824</v>
      </c>
      <c r="P3518">
        <v>0</v>
      </c>
      <c r="Q3518">
        <v>0</v>
      </c>
      <c r="R3518">
        <v>0</v>
      </c>
      <c r="T3518" t="s">
        <v>1775</v>
      </c>
      <c r="U3518">
        <v>28</v>
      </c>
      <c r="V3518" t="s">
        <v>128</v>
      </c>
    </row>
    <row r="3519" spans="1:22" x14ac:dyDescent="0.3">
      <c r="A3519">
        <v>432</v>
      </c>
      <c r="B3519" t="s">
        <v>409</v>
      </c>
      <c r="C3519" t="s">
        <v>72</v>
      </c>
      <c r="D3519" t="s">
        <v>60</v>
      </c>
      <c r="E3519" t="s">
        <v>24</v>
      </c>
      <c r="F3519" s="107">
        <v>44651</v>
      </c>
      <c r="K3519" t="s">
        <v>25</v>
      </c>
      <c r="L3519" t="s">
        <v>128</v>
      </c>
      <c r="M3519">
        <v>2022</v>
      </c>
      <c r="N3519" t="s">
        <v>803</v>
      </c>
      <c r="O3519" t="s">
        <v>824</v>
      </c>
      <c r="P3519">
        <v>0</v>
      </c>
      <c r="Q3519">
        <v>0</v>
      </c>
      <c r="R3519">
        <v>0</v>
      </c>
      <c r="T3519" t="s">
        <v>1776</v>
      </c>
      <c r="U3519">
        <v>31</v>
      </c>
      <c r="V3519" t="s">
        <v>128</v>
      </c>
    </row>
    <row r="3520" spans="1:22" x14ac:dyDescent="0.3">
      <c r="A3520">
        <v>432</v>
      </c>
      <c r="B3520" t="s">
        <v>409</v>
      </c>
      <c r="C3520" t="s">
        <v>72</v>
      </c>
      <c r="D3520" t="s">
        <v>60</v>
      </c>
      <c r="E3520" t="s">
        <v>24</v>
      </c>
      <c r="F3520" s="107">
        <v>44681</v>
      </c>
      <c r="K3520" t="s">
        <v>25</v>
      </c>
      <c r="L3520" t="s">
        <v>128</v>
      </c>
      <c r="M3520">
        <v>2022</v>
      </c>
      <c r="N3520" t="s">
        <v>786</v>
      </c>
      <c r="O3520" t="s">
        <v>824</v>
      </c>
      <c r="P3520">
        <v>0</v>
      </c>
      <c r="Q3520">
        <v>0</v>
      </c>
      <c r="R3520">
        <v>0</v>
      </c>
      <c r="T3520" t="s">
        <v>1777</v>
      </c>
      <c r="U3520">
        <v>30</v>
      </c>
      <c r="V3520" t="s">
        <v>128</v>
      </c>
    </row>
    <row r="3521" spans="1:22" x14ac:dyDescent="0.3">
      <c r="A3521">
        <v>432</v>
      </c>
      <c r="B3521" t="s">
        <v>409</v>
      </c>
      <c r="C3521" t="s">
        <v>72</v>
      </c>
      <c r="D3521" t="s">
        <v>60</v>
      </c>
      <c r="E3521" t="s">
        <v>24</v>
      </c>
      <c r="F3521" s="107">
        <v>44742</v>
      </c>
      <c r="K3521" t="s">
        <v>25</v>
      </c>
      <c r="L3521" t="s">
        <v>128</v>
      </c>
      <c r="M3521">
        <v>2022</v>
      </c>
      <c r="N3521" t="s">
        <v>742</v>
      </c>
      <c r="O3521" t="s">
        <v>824</v>
      </c>
      <c r="P3521">
        <v>0</v>
      </c>
      <c r="Q3521">
        <v>0</v>
      </c>
      <c r="R3521">
        <v>0</v>
      </c>
      <c r="T3521" t="s">
        <v>1778</v>
      </c>
      <c r="U3521">
        <v>30</v>
      </c>
      <c r="V3521" t="s">
        <v>128</v>
      </c>
    </row>
    <row r="3522" spans="1:22" x14ac:dyDescent="0.3">
      <c r="A3522">
        <v>432</v>
      </c>
      <c r="B3522" t="s">
        <v>409</v>
      </c>
      <c r="C3522" t="s">
        <v>72</v>
      </c>
      <c r="D3522" t="s">
        <v>60</v>
      </c>
      <c r="E3522" t="s">
        <v>24</v>
      </c>
      <c r="F3522" s="107">
        <v>44804</v>
      </c>
      <c r="K3522" t="s">
        <v>25</v>
      </c>
      <c r="L3522" t="s">
        <v>128</v>
      </c>
      <c r="M3522">
        <v>2022</v>
      </c>
      <c r="N3522" t="s">
        <v>811</v>
      </c>
      <c r="O3522" t="s">
        <v>749</v>
      </c>
      <c r="P3522">
        <v>0</v>
      </c>
      <c r="Q3522">
        <v>0</v>
      </c>
      <c r="R3522">
        <v>0</v>
      </c>
      <c r="T3522" t="s">
        <v>1779</v>
      </c>
      <c r="U3522">
        <v>31</v>
      </c>
      <c r="V3522" t="s">
        <v>128</v>
      </c>
    </row>
    <row r="3523" spans="1:22" x14ac:dyDescent="0.3">
      <c r="A3523">
        <v>432</v>
      </c>
      <c r="B3523" t="s">
        <v>409</v>
      </c>
      <c r="C3523" t="s">
        <v>72</v>
      </c>
      <c r="D3523" t="s">
        <v>60</v>
      </c>
      <c r="E3523" t="s">
        <v>24</v>
      </c>
      <c r="F3523" s="107">
        <v>44834</v>
      </c>
      <c r="K3523" t="s">
        <v>25</v>
      </c>
      <c r="L3523" t="s">
        <v>128</v>
      </c>
      <c r="M3523">
        <v>2022</v>
      </c>
      <c r="N3523" t="s">
        <v>766</v>
      </c>
      <c r="O3523" t="s">
        <v>749</v>
      </c>
      <c r="P3523">
        <v>0</v>
      </c>
      <c r="Q3523">
        <v>0</v>
      </c>
      <c r="R3523">
        <v>0</v>
      </c>
      <c r="T3523" t="s">
        <v>1780</v>
      </c>
      <c r="U3523">
        <v>30</v>
      </c>
      <c r="V3523" t="s">
        <v>128</v>
      </c>
    </row>
    <row r="3524" spans="1:22" x14ac:dyDescent="0.3">
      <c r="A3524">
        <v>432</v>
      </c>
      <c r="B3524" t="s">
        <v>409</v>
      </c>
      <c r="C3524" t="s">
        <v>72</v>
      </c>
      <c r="D3524" t="s">
        <v>60</v>
      </c>
      <c r="E3524" t="s">
        <v>24</v>
      </c>
      <c r="F3524" s="107">
        <v>44926</v>
      </c>
      <c r="K3524" t="s">
        <v>25</v>
      </c>
      <c r="L3524" t="s">
        <v>128</v>
      </c>
      <c r="M3524">
        <v>2022</v>
      </c>
      <c r="N3524" t="s">
        <v>744</v>
      </c>
      <c r="O3524" t="s">
        <v>749</v>
      </c>
      <c r="P3524">
        <v>0</v>
      </c>
      <c r="Q3524">
        <v>0</v>
      </c>
      <c r="R3524">
        <v>0</v>
      </c>
      <c r="T3524" t="s">
        <v>1781</v>
      </c>
      <c r="U3524">
        <v>31</v>
      </c>
      <c r="V3524" t="s">
        <v>128</v>
      </c>
    </row>
    <row r="3525" spans="1:22" x14ac:dyDescent="0.3">
      <c r="A3525">
        <v>432</v>
      </c>
      <c r="B3525" t="s">
        <v>409</v>
      </c>
      <c r="C3525" t="s">
        <v>72</v>
      </c>
      <c r="D3525" t="s">
        <v>60</v>
      </c>
      <c r="E3525" t="s">
        <v>24</v>
      </c>
      <c r="F3525" s="107">
        <v>44985</v>
      </c>
      <c r="K3525" t="s">
        <v>25</v>
      </c>
      <c r="L3525" t="s">
        <v>128</v>
      </c>
      <c r="M3525">
        <v>2023</v>
      </c>
      <c r="N3525" t="s">
        <v>783</v>
      </c>
      <c r="O3525" t="s">
        <v>743</v>
      </c>
      <c r="P3525">
        <v>0</v>
      </c>
      <c r="Q3525">
        <v>0</v>
      </c>
      <c r="R3525">
        <v>0</v>
      </c>
      <c r="T3525" t="s">
        <v>1782</v>
      </c>
      <c r="U3525">
        <v>28</v>
      </c>
      <c r="V3525" t="s">
        <v>128</v>
      </c>
    </row>
    <row r="3526" spans="1:22" x14ac:dyDescent="0.3">
      <c r="A3526">
        <v>432</v>
      </c>
      <c r="B3526" t="s">
        <v>409</v>
      </c>
      <c r="C3526" t="s">
        <v>72</v>
      </c>
      <c r="D3526" t="s">
        <v>60</v>
      </c>
      <c r="E3526" t="s">
        <v>24</v>
      </c>
      <c r="F3526" s="107">
        <v>45016</v>
      </c>
      <c r="K3526" t="s">
        <v>25</v>
      </c>
      <c r="L3526" t="s">
        <v>128</v>
      </c>
      <c r="M3526">
        <v>2023</v>
      </c>
      <c r="N3526" t="s">
        <v>803</v>
      </c>
      <c r="O3526" t="s">
        <v>743</v>
      </c>
      <c r="P3526">
        <v>0</v>
      </c>
      <c r="Q3526">
        <v>0</v>
      </c>
      <c r="R3526">
        <v>0</v>
      </c>
      <c r="T3526" t="s">
        <v>1783</v>
      </c>
      <c r="U3526">
        <v>31</v>
      </c>
      <c r="V3526" t="s">
        <v>128</v>
      </c>
    </row>
    <row r="3527" spans="1:22" x14ac:dyDescent="0.3">
      <c r="A3527">
        <v>432</v>
      </c>
      <c r="B3527" t="s">
        <v>409</v>
      </c>
      <c r="C3527" t="s">
        <v>72</v>
      </c>
      <c r="D3527" t="s">
        <v>60</v>
      </c>
      <c r="E3527" t="s">
        <v>24</v>
      </c>
      <c r="F3527" s="107">
        <v>45046</v>
      </c>
      <c r="K3527" t="s">
        <v>25</v>
      </c>
      <c r="L3527" t="s">
        <v>128</v>
      </c>
      <c r="M3527">
        <v>2023</v>
      </c>
      <c r="N3527" t="s">
        <v>786</v>
      </c>
      <c r="O3527" t="s">
        <v>743</v>
      </c>
      <c r="P3527">
        <v>0</v>
      </c>
      <c r="Q3527">
        <v>0</v>
      </c>
      <c r="R3527">
        <v>0</v>
      </c>
      <c r="T3527" t="s">
        <v>1784</v>
      </c>
      <c r="U3527">
        <v>30</v>
      </c>
      <c r="V3527" t="s">
        <v>128</v>
      </c>
    </row>
    <row r="3528" spans="1:22" x14ac:dyDescent="0.3">
      <c r="A3528">
        <v>432</v>
      </c>
      <c r="B3528" t="s">
        <v>409</v>
      </c>
      <c r="C3528" t="s">
        <v>72</v>
      </c>
      <c r="D3528" t="s">
        <v>60</v>
      </c>
      <c r="E3528" t="s">
        <v>24</v>
      </c>
      <c r="F3528" s="107">
        <v>45107</v>
      </c>
      <c r="K3528" t="s">
        <v>25</v>
      </c>
      <c r="L3528" t="s">
        <v>128</v>
      </c>
      <c r="M3528">
        <v>2023</v>
      </c>
      <c r="N3528" t="s">
        <v>742</v>
      </c>
      <c r="O3528" t="s">
        <v>743</v>
      </c>
      <c r="P3528">
        <v>0</v>
      </c>
      <c r="Q3528">
        <v>0</v>
      </c>
      <c r="R3528">
        <v>0</v>
      </c>
      <c r="T3528" t="s">
        <v>1785</v>
      </c>
      <c r="U3528">
        <v>30</v>
      </c>
      <c r="V3528" t="s">
        <v>128</v>
      </c>
    </row>
    <row r="3529" spans="1:22" x14ac:dyDescent="0.3">
      <c r="A3529">
        <v>432</v>
      </c>
      <c r="B3529" t="s">
        <v>409</v>
      </c>
      <c r="C3529" t="s">
        <v>72</v>
      </c>
      <c r="D3529" t="s">
        <v>60</v>
      </c>
      <c r="E3529" t="s">
        <v>24</v>
      </c>
      <c r="F3529" s="107">
        <v>45930</v>
      </c>
      <c r="G3529">
        <v>90</v>
      </c>
      <c r="H3529">
        <v>100</v>
      </c>
      <c r="I3529" s="59">
        <v>1.1111111111111109</v>
      </c>
      <c r="J3529" s="59">
        <v>1.1111111111111109</v>
      </c>
      <c r="K3529" t="s">
        <v>25</v>
      </c>
      <c r="L3529" t="s">
        <v>25</v>
      </c>
      <c r="M3529">
        <v>2025</v>
      </c>
      <c r="N3529" t="s">
        <v>766</v>
      </c>
      <c r="O3529" t="s">
        <v>751</v>
      </c>
      <c r="P3529">
        <v>0</v>
      </c>
      <c r="Q3529">
        <v>0</v>
      </c>
      <c r="R3529">
        <v>0</v>
      </c>
      <c r="T3529" t="s">
        <v>1786</v>
      </c>
      <c r="U3529">
        <v>30</v>
      </c>
    </row>
    <row r="3530" spans="1:22" x14ac:dyDescent="0.3">
      <c r="A3530">
        <v>432</v>
      </c>
      <c r="B3530" t="s">
        <v>409</v>
      </c>
      <c r="C3530" t="s">
        <v>72</v>
      </c>
      <c r="D3530" t="s">
        <v>60</v>
      </c>
      <c r="E3530" t="s">
        <v>24</v>
      </c>
      <c r="F3530" s="107">
        <v>46022</v>
      </c>
      <c r="G3530">
        <v>90</v>
      </c>
      <c r="H3530">
        <v>100</v>
      </c>
      <c r="I3530" s="59">
        <v>1.1111111111111109</v>
      </c>
      <c r="J3530" s="59">
        <v>1.1111111111111109</v>
      </c>
      <c r="K3530" t="s">
        <v>25</v>
      </c>
      <c r="L3530" t="s">
        <v>25</v>
      </c>
      <c r="M3530">
        <v>2025</v>
      </c>
      <c r="N3530" t="s">
        <v>744</v>
      </c>
      <c r="O3530" t="s">
        <v>751</v>
      </c>
      <c r="P3530">
        <v>0</v>
      </c>
      <c r="Q3530">
        <v>0</v>
      </c>
      <c r="R3530">
        <v>0</v>
      </c>
      <c r="T3530" t="s">
        <v>1787</v>
      </c>
      <c r="U3530">
        <v>31</v>
      </c>
    </row>
    <row r="3531" spans="1:22" x14ac:dyDescent="0.3">
      <c r="A3531">
        <v>433</v>
      </c>
      <c r="B3531" t="s">
        <v>410</v>
      </c>
      <c r="C3531" t="s">
        <v>98</v>
      </c>
      <c r="D3531" t="s">
        <v>54</v>
      </c>
      <c r="E3531" t="s">
        <v>62</v>
      </c>
      <c r="F3531" s="107">
        <v>44742</v>
      </c>
      <c r="G3531">
        <v>0.05</v>
      </c>
      <c r="H3531">
        <v>6.1890925346440003E-4</v>
      </c>
      <c r="I3531" s="59">
        <v>1.3</v>
      </c>
      <c r="J3531" s="59">
        <v>80.787287829549356</v>
      </c>
      <c r="K3531" t="s">
        <v>91</v>
      </c>
      <c r="L3531" t="s">
        <v>91</v>
      </c>
      <c r="M3531">
        <v>2022</v>
      </c>
      <c r="N3531" t="s">
        <v>742</v>
      </c>
      <c r="O3531" t="s">
        <v>824</v>
      </c>
      <c r="P3531">
        <v>0</v>
      </c>
      <c r="Q3531">
        <v>0</v>
      </c>
      <c r="R3531">
        <v>0</v>
      </c>
      <c r="T3531" t="s">
        <v>1788</v>
      </c>
      <c r="U3531">
        <v>30</v>
      </c>
    </row>
    <row r="3532" spans="1:22" x14ac:dyDescent="0.3">
      <c r="A3532">
        <v>433</v>
      </c>
      <c r="B3532" t="s">
        <v>410</v>
      </c>
      <c r="C3532" t="s">
        <v>98</v>
      </c>
      <c r="D3532" t="s">
        <v>54</v>
      </c>
      <c r="E3532" t="s">
        <v>62</v>
      </c>
      <c r="F3532" s="107">
        <v>46022</v>
      </c>
      <c r="G3532">
        <v>0.05</v>
      </c>
      <c r="H3532">
        <v>0.17</v>
      </c>
      <c r="I3532" s="59">
        <v>0.29411764705882348</v>
      </c>
      <c r="J3532" s="59">
        <v>0.29411764705882348</v>
      </c>
      <c r="K3532" t="s">
        <v>91</v>
      </c>
      <c r="L3532" t="s">
        <v>91</v>
      </c>
      <c r="M3532">
        <v>2025</v>
      </c>
      <c r="N3532" t="s">
        <v>744</v>
      </c>
      <c r="O3532" t="s">
        <v>751</v>
      </c>
      <c r="P3532">
        <v>0</v>
      </c>
      <c r="Q3532">
        <v>0</v>
      </c>
      <c r="R3532">
        <v>0</v>
      </c>
      <c r="T3532" t="s">
        <v>1789</v>
      </c>
      <c r="U3532">
        <v>31</v>
      </c>
    </row>
    <row r="3533" spans="1:22" x14ac:dyDescent="0.3">
      <c r="A3533">
        <v>434</v>
      </c>
      <c r="B3533" t="s">
        <v>411</v>
      </c>
      <c r="C3533" t="s">
        <v>98</v>
      </c>
      <c r="D3533" t="s">
        <v>23</v>
      </c>
      <c r="E3533" t="s">
        <v>62</v>
      </c>
      <c r="F3533" s="107">
        <v>44227</v>
      </c>
      <c r="G3533">
        <v>200</v>
      </c>
      <c r="H3533">
        <v>0</v>
      </c>
      <c r="K3533" t="s">
        <v>153</v>
      </c>
      <c r="L3533" t="s">
        <v>153</v>
      </c>
      <c r="M3533">
        <v>2021</v>
      </c>
      <c r="N3533" t="s">
        <v>799</v>
      </c>
      <c r="O3533" t="s">
        <v>800</v>
      </c>
      <c r="P3533">
        <v>0</v>
      </c>
      <c r="Q3533">
        <v>0</v>
      </c>
      <c r="R3533">
        <v>0</v>
      </c>
      <c r="T3533" t="s">
        <v>1790</v>
      </c>
      <c r="U3533">
        <v>31</v>
      </c>
    </row>
    <row r="3534" spans="1:22" x14ac:dyDescent="0.3">
      <c r="A3534">
        <v>434</v>
      </c>
      <c r="B3534" t="s">
        <v>411</v>
      </c>
      <c r="C3534" t="s">
        <v>98</v>
      </c>
      <c r="D3534" t="s">
        <v>23</v>
      </c>
      <c r="E3534" t="s">
        <v>62</v>
      </c>
      <c r="F3534" s="107">
        <v>44255</v>
      </c>
      <c r="G3534">
        <v>200</v>
      </c>
      <c r="H3534">
        <v>0</v>
      </c>
      <c r="K3534" t="s">
        <v>153</v>
      </c>
      <c r="L3534" t="s">
        <v>153</v>
      </c>
      <c r="M3534">
        <v>2021</v>
      </c>
      <c r="N3534" t="s">
        <v>783</v>
      </c>
      <c r="O3534" t="s">
        <v>800</v>
      </c>
      <c r="P3534">
        <v>0</v>
      </c>
      <c r="Q3534">
        <v>0</v>
      </c>
      <c r="R3534">
        <v>0</v>
      </c>
      <c r="T3534" t="s">
        <v>1791</v>
      </c>
      <c r="U3534">
        <v>28</v>
      </c>
    </row>
    <row r="3535" spans="1:22" x14ac:dyDescent="0.3">
      <c r="A3535">
        <v>434</v>
      </c>
      <c r="B3535" t="s">
        <v>411</v>
      </c>
      <c r="C3535" t="s">
        <v>98</v>
      </c>
      <c r="D3535" t="s">
        <v>23</v>
      </c>
      <c r="E3535" t="s">
        <v>62</v>
      </c>
      <c r="F3535" s="107">
        <v>44286</v>
      </c>
      <c r="G3535">
        <v>200</v>
      </c>
      <c r="H3535">
        <v>0</v>
      </c>
      <c r="K3535" t="s">
        <v>153</v>
      </c>
      <c r="L3535" t="s">
        <v>153</v>
      </c>
      <c r="M3535">
        <v>2021</v>
      </c>
      <c r="N3535" t="s">
        <v>803</v>
      </c>
      <c r="O3535" t="s">
        <v>800</v>
      </c>
      <c r="P3535">
        <v>0</v>
      </c>
      <c r="Q3535">
        <v>0</v>
      </c>
      <c r="R3535">
        <v>0</v>
      </c>
      <c r="T3535" t="s">
        <v>1792</v>
      </c>
      <c r="U3535">
        <v>31</v>
      </c>
    </row>
    <row r="3536" spans="1:22" x14ac:dyDescent="0.3">
      <c r="A3536">
        <v>434</v>
      </c>
      <c r="B3536" t="s">
        <v>411</v>
      </c>
      <c r="C3536" t="s">
        <v>98</v>
      </c>
      <c r="D3536" t="s">
        <v>23</v>
      </c>
      <c r="E3536" t="s">
        <v>62</v>
      </c>
      <c r="F3536" s="107">
        <v>44316</v>
      </c>
      <c r="G3536">
        <v>200</v>
      </c>
      <c r="H3536">
        <v>0</v>
      </c>
      <c r="K3536" t="s">
        <v>153</v>
      </c>
      <c r="L3536" t="s">
        <v>153</v>
      </c>
      <c r="M3536">
        <v>2021</v>
      </c>
      <c r="N3536" t="s">
        <v>786</v>
      </c>
      <c r="O3536" t="s">
        <v>800</v>
      </c>
      <c r="P3536">
        <v>0</v>
      </c>
      <c r="Q3536">
        <v>0</v>
      </c>
      <c r="R3536">
        <v>0</v>
      </c>
      <c r="T3536" t="s">
        <v>1793</v>
      </c>
      <c r="U3536">
        <v>30</v>
      </c>
    </row>
    <row r="3537" spans="1:21" x14ac:dyDescent="0.3">
      <c r="A3537">
        <v>434</v>
      </c>
      <c r="B3537" t="s">
        <v>411</v>
      </c>
      <c r="C3537" t="s">
        <v>98</v>
      </c>
      <c r="D3537" t="s">
        <v>23</v>
      </c>
      <c r="E3537" t="s">
        <v>62</v>
      </c>
      <c r="F3537" s="107">
        <v>44347</v>
      </c>
      <c r="G3537">
        <v>200</v>
      </c>
      <c r="H3537">
        <v>0</v>
      </c>
      <c r="K3537" t="s">
        <v>153</v>
      </c>
      <c r="L3537" t="s">
        <v>153</v>
      </c>
      <c r="M3537">
        <v>2021</v>
      </c>
      <c r="N3537" t="s">
        <v>806</v>
      </c>
      <c r="O3537" t="s">
        <v>800</v>
      </c>
      <c r="P3537">
        <v>0</v>
      </c>
      <c r="Q3537">
        <v>0</v>
      </c>
      <c r="R3537">
        <v>0</v>
      </c>
      <c r="T3537" t="s">
        <v>1794</v>
      </c>
      <c r="U3537">
        <v>31</v>
      </c>
    </row>
    <row r="3538" spans="1:21" x14ac:dyDescent="0.3">
      <c r="A3538">
        <v>434</v>
      </c>
      <c r="B3538" t="s">
        <v>411</v>
      </c>
      <c r="C3538" t="s">
        <v>98</v>
      </c>
      <c r="D3538" t="s">
        <v>23</v>
      </c>
      <c r="E3538" t="s">
        <v>62</v>
      </c>
      <c r="F3538" s="107">
        <v>44408</v>
      </c>
      <c r="G3538">
        <v>200</v>
      </c>
      <c r="H3538">
        <v>0</v>
      </c>
      <c r="K3538" t="s">
        <v>153</v>
      </c>
      <c r="L3538" t="s">
        <v>153</v>
      </c>
      <c r="M3538">
        <v>2021</v>
      </c>
      <c r="N3538" t="s">
        <v>809</v>
      </c>
      <c r="O3538" t="s">
        <v>747</v>
      </c>
      <c r="P3538">
        <v>0</v>
      </c>
      <c r="Q3538">
        <v>0</v>
      </c>
      <c r="R3538">
        <v>0</v>
      </c>
      <c r="T3538" t="s">
        <v>1795</v>
      </c>
      <c r="U3538">
        <v>31</v>
      </c>
    </row>
    <row r="3539" spans="1:21" x14ac:dyDescent="0.3">
      <c r="A3539">
        <v>434</v>
      </c>
      <c r="B3539" t="s">
        <v>411</v>
      </c>
      <c r="C3539" t="s">
        <v>98</v>
      </c>
      <c r="D3539" t="s">
        <v>23</v>
      </c>
      <c r="E3539" t="s">
        <v>62</v>
      </c>
      <c r="F3539" s="107">
        <v>44439</v>
      </c>
      <c r="G3539">
        <v>200</v>
      </c>
      <c r="H3539">
        <v>0</v>
      </c>
      <c r="K3539" t="s">
        <v>153</v>
      </c>
      <c r="L3539" t="s">
        <v>153</v>
      </c>
      <c r="M3539">
        <v>2021</v>
      </c>
      <c r="N3539" t="s">
        <v>811</v>
      </c>
      <c r="O3539" t="s">
        <v>747</v>
      </c>
      <c r="P3539">
        <v>0</v>
      </c>
      <c r="Q3539">
        <v>0</v>
      </c>
      <c r="R3539">
        <v>0</v>
      </c>
      <c r="T3539" t="s">
        <v>1796</v>
      </c>
      <c r="U3539">
        <v>31</v>
      </c>
    </row>
    <row r="3540" spans="1:21" x14ac:dyDescent="0.3">
      <c r="A3540">
        <v>434</v>
      </c>
      <c r="B3540" t="s">
        <v>411</v>
      </c>
      <c r="C3540" t="s">
        <v>98</v>
      </c>
      <c r="D3540" t="s">
        <v>23</v>
      </c>
      <c r="E3540" t="s">
        <v>62</v>
      </c>
      <c r="F3540" s="107">
        <v>44469</v>
      </c>
      <c r="G3540">
        <v>200</v>
      </c>
      <c r="H3540">
        <v>0</v>
      </c>
      <c r="K3540" t="s">
        <v>153</v>
      </c>
      <c r="L3540" t="s">
        <v>153</v>
      </c>
      <c r="M3540">
        <v>2021</v>
      </c>
      <c r="N3540" t="s">
        <v>766</v>
      </c>
      <c r="O3540" t="s">
        <v>747</v>
      </c>
      <c r="P3540">
        <v>0</v>
      </c>
      <c r="Q3540">
        <v>0</v>
      </c>
      <c r="R3540">
        <v>0</v>
      </c>
      <c r="T3540" t="s">
        <v>1797</v>
      </c>
      <c r="U3540">
        <v>30</v>
      </c>
    </row>
    <row r="3541" spans="1:21" x14ac:dyDescent="0.3">
      <c r="A3541">
        <v>434</v>
      </c>
      <c r="B3541" t="s">
        <v>411</v>
      </c>
      <c r="C3541" t="s">
        <v>98</v>
      </c>
      <c r="D3541" t="s">
        <v>23</v>
      </c>
      <c r="E3541" t="s">
        <v>62</v>
      </c>
      <c r="F3541" s="107">
        <v>44500</v>
      </c>
      <c r="G3541">
        <v>200</v>
      </c>
      <c r="H3541">
        <v>0</v>
      </c>
      <c r="K3541" t="s">
        <v>153</v>
      </c>
      <c r="L3541" t="s">
        <v>153</v>
      </c>
      <c r="M3541">
        <v>2021</v>
      </c>
      <c r="N3541" t="s">
        <v>760</v>
      </c>
      <c r="O3541" t="s">
        <v>747</v>
      </c>
      <c r="P3541">
        <v>0</v>
      </c>
      <c r="Q3541">
        <v>0</v>
      </c>
      <c r="R3541">
        <v>0</v>
      </c>
      <c r="T3541" t="s">
        <v>1798</v>
      </c>
      <c r="U3541">
        <v>31</v>
      </c>
    </row>
    <row r="3542" spans="1:21" x14ac:dyDescent="0.3">
      <c r="A3542">
        <v>434</v>
      </c>
      <c r="B3542" t="s">
        <v>411</v>
      </c>
      <c r="C3542" t="s">
        <v>98</v>
      </c>
      <c r="D3542" t="s">
        <v>23</v>
      </c>
      <c r="E3542" t="s">
        <v>62</v>
      </c>
      <c r="F3542" s="107">
        <v>44530</v>
      </c>
      <c r="G3542">
        <v>200</v>
      </c>
      <c r="H3542">
        <v>0</v>
      </c>
      <c r="K3542" t="s">
        <v>153</v>
      </c>
      <c r="L3542" t="s">
        <v>153</v>
      </c>
      <c r="M3542">
        <v>2021</v>
      </c>
      <c r="N3542" t="s">
        <v>815</v>
      </c>
      <c r="O3542" t="s">
        <v>747</v>
      </c>
      <c r="P3542">
        <v>0</v>
      </c>
      <c r="Q3542">
        <v>0</v>
      </c>
      <c r="R3542">
        <v>0</v>
      </c>
      <c r="T3542" t="s">
        <v>1799</v>
      </c>
      <c r="U3542">
        <v>30</v>
      </c>
    </row>
    <row r="3543" spans="1:21" x14ac:dyDescent="0.3">
      <c r="A3543">
        <v>434</v>
      </c>
      <c r="B3543" t="s">
        <v>411</v>
      </c>
      <c r="C3543" t="s">
        <v>98</v>
      </c>
      <c r="D3543" t="s">
        <v>23</v>
      </c>
      <c r="E3543" t="s">
        <v>62</v>
      </c>
      <c r="F3543" s="107">
        <v>44561</v>
      </c>
      <c r="G3543">
        <v>200</v>
      </c>
      <c r="H3543">
        <v>0</v>
      </c>
      <c r="K3543" t="s">
        <v>153</v>
      </c>
      <c r="L3543" t="s">
        <v>153</v>
      </c>
      <c r="M3543">
        <v>2021</v>
      </c>
      <c r="N3543" t="s">
        <v>744</v>
      </c>
      <c r="O3543" t="s">
        <v>747</v>
      </c>
      <c r="P3543">
        <v>0</v>
      </c>
      <c r="Q3543">
        <v>0</v>
      </c>
      <c r="R3543">
        <v>0</v>
      </c>
      <c r="T3543" t="s">
        <v>1800</v>
      </c>
      <c r="U3543">
        <v>31</v>
      </c>
    </row>
    <row r="3544" spans="1:21" x14ac:dyDescent="0.3">
      <c r="A3544">
        <v>434</v>
      </c>
      <c r="B3544" t="s">
        <v>411</v>
      </c>
      <c r="C3544" t="s">
        <v>98</v>
      </c>
      <c r="D3544" t="s">
        <v>23</v>
      </c>
      <c r="E3544" t="s">
        <v>62</v>
      </c>
      <c r="F3544" s="107">
        <v>44592</v>
      </c>
      <c r="G3544">
        <v>200</v>
      </c>
      <c r="H3544">
        <v>0</v>
      </c>
      <c r="K3544" t="s">
        <v>153</v>
      </c>
      <c r="L3544" t="s">
        <v>153</v>
      </c>
      <c r="M3544">
        <v>2022</v>
      </c>
      <c r="N3544" t="s">
        <v>799</v>
      </c>
      <c r="O3544" t="s">
        <v>824</v>
      </c>
      <c r="P3544">
        <v>0</v>
      </c>
      <c r="Q3544">
        <v>0</v>
      </c>
      <c r="R3544">
        <v>0</v>
      </c>
      <c r="T3544" t="s">
        <v>1801</v>
      </c>
      <c r="U3544">
        <v>31</v>
      </c>
    </row>
    <row r="3545" spans="1:21" x14ac:dyDescent="0.3">
      <c r="A3545">
        <v>434</v>
      </c>
      <c r="B3545" t="s">
        <v>411</v>
      </c>
      <c r="C3545" t="s">
        <v>98</v>
      </c>
      <c r="D3545" t="s">
        <v>23</v>
      </c>
      <c r="E3545" t="s">
        <v>62</v>
      </c>
      <c r="F3545" s="107">
        <v>44620</v>
      </c>
      <c r="G3545">
        <v>200</v>
      </c>
      <c r="H3545">
        <v>0</v>
      </c>
      <c r="K3545" t="s">
        <v>153</v>
      </c>
      <c r="L3545" t="s">
        <v>153</v>
      </c>
      <c r="M3545">
        <v>2022</v>
      </c>
      <c r="N3545" t="s">
        <v>783</v>
      </c>
      <c r="O3545" t="s">
        <v>824</v>
      </c>
      <c r="P3545">
        <v>0</v>
      </c>
      <c r="Q3545">
        <v>0</v>
      </c>
      <c r="R3545">
        <v>0</v>
      </c>
      <c r="T3545" t="s">
        <v>1802</v>
      </c>
      <c r="U3545">
        <v>28</v>
      </c>
    </row>
    <row r="3546" spans="1:21" x14ac:dyDescent="0.3">
      <c r="A3546">
        <v>434</v>
      </c>
      <c r="B3546" t="s">
        <v>411</v>
      </c>
      <c r="C3546" t="s">
        <v>98</v>
      </c>
      <c r="D3546" t="s">
        <v>23</v>
      </c>
      <c r="E3546" t="s">
        <v>62</v>
      </c>
      <c r="F3546" s="107">
        <v>44651</v>
      </c>
      <c r="G3546">
        <v>200</v>
      </c>
      <c r="H3546">
        <v>0</v>
      </c>
      <c r="K3546" t="s">
        <v>153</v>
      </c>
      <c r="L3546" t="s">
        <v>153</v>
      </c>
      <c r="M3546">
        <v>2022</v>
      </c>
      <c r="N3546" t="s">
        <v>803</v>
      </c>
      <c r="O3546" t="s">
        <v>824</v>
      </c>
      <c r="P3546">
        <v>0</v>
      </c>
      <c r="Q3546">
        <v>0</v>
      </c>
      <c r="R3546">
        <v>0</v>
      </c>
      <c r="T3546" t="s">
        <v>1803</v>
      </c>
      <c r="U3546">
        <v>31</v>
      </c>
    </row>
    <row r="3547" spans="1:21" x14ac:dyDescent="0.3">
      <c r="A3547">
        <v>434</v>
      </c>
      <c r="B3547" t="s">
        <v>411</v>
      </c>
      <c r="C3547" t="s">
        <v>98</v>
      </c>
      <c r="D3547" t="s">
        <v>23</v>
      </c>
      <c r="E3547" t="s">
        <v>62</v>
      </c>
      <c r="F3547" s="107">
        <v>44681</v>
      </c>
      <c r="G3547">
        <v>200</v>
      </c>
      <c r="H3547">
        <v>0</v>
      </c>
      <c r="K3547" t="s">
        <v>153</v>
      </c>
      <c r="L3547" t="s">
        <v>153</v>
      </c>
      <c r="M3547">
        <v>2022</v>
      </c>
      <c r="N3547" t="s">
        <v>786</v>
      </c>
      <c r="O3547" t="s">
        <v>824</v>
      </c>
      <c r="P3547">
        <v>0</v>
      </c>
      <c r="Q3547">
        <v>0</v>
      </c>
      <c r="R3547">
        <v>0</v>
      </c>
      <c r="T3547" t="s">
        <v>1804</v>
      </c>
      <c r="U3547">
        <v>30</v>
      </c>
    </row>
    <row r="3548" spans="1:21" x14ac:dyDescent="0.3">
      <c r="A3548">
        <v>434</v>
      </c>
      <c r="B3548" t="s">
        <v>411</v>
      </c>
      <c r="C3548" t="s">
        <v>98</v>
      </c>
      <c r="D3548" t="s">
        <v>23</v>
      </c>
      <c r="E3548" t="s">
        <v>62</v>
      </c>
      <c r="F3548" s="107">
        <v>44712</v>
      </c>
      <c r="G3548">
        <v>200</v>
      </c>
      <c r="H3548">
        <v>0</v>
      </c>
      <c r="K3548" t="s">
        <v>153</v>
      </c>
      <c r="L3548" t="s">
        <v>153</v>
      </c>
      <c r="M3548">
        <v>2022</v>
      </c>
      <c r="N3548" t="s">
        <v>806</v>
      </c>
      <c r="O3548" t="s">
        <v>824</v>
      </c>
      <c r="P3548">
        <v>0</v>
      </c>
      <c r="Q3548">
        <v>0</v>
      </c>
      <c r="R3548">
        <v>0</v>
      </c>
      <c r="T3548" t="s">
        <v>1805</v>
      </c>
      <c r="U3548">
        <v>31</v>
      </c>
    </row>
    <row r="3549" spans="1:21" x14ac:dyDescent="0.3">
      <c r="A3549">
        <v>434</v>
      </c>
      <c r="B3549" t="s">
        <v>411</v>
      </c>
      <c r="C3549" t="s">
        <v>98</v>
      </c>
      <c r="D3549" t="s">
        <v>23</v>
      </c>
      <c r="E3549" t="s">
        <v>62</v>
      </c>
      <c r="F3549" s="107">
        <v>44742</v>
      </c>
      <c r="G3549">
        <v>200</v>
      </c>
      <c r="H3549">
        <v>0</v>
      </c>
      <c r="K3549" t="s">
        <v>153</v>
      </c>
      <c r="L3549" t="s">
        <v>153</v>
      </c>
      <c r="M3549">
        <v>2022</v>
      </c>
      <c r="N3549" t="s">
        <v>742</v>
      </c>
      <c r="O3549" t="s">
        <v>824</v>
      </c>
      <c r="P3549">
        <v>0</v>
      </c>
      <c r="Q3549">
        <v>0</v>
      </c>
      <c r="R3549">
        <v>0</v>
      </c>
      <c r="T3549" t="s">
        <v>1806</v>
      </c>
      <c r="U3549">
        <v>30</v>
      </c>
    </row>
    <row r="3550" spans="1:21" x14ac:dyDescent="0.3">
      <c r="A3550">
        <v>434</v>
      </c>
      <c r="B3550" t="s">
        <v>411</v>
      </c>
      <c r="C3550" t="s">
        <v>98</v>
      </c>
      <c r="D3550" t="s">
        <v>23</v>
      </c>
      <c r="E3550" t="s">
        <v>62</v>
      </c>
      <c r="F3550" s="107">
        <v>44773</v>
      </c>
      <c r="G3550">
        <v>200</v>
      </c>
      <c r="H3550">
        <v>0</v>
      </c>
      <c r="K3550" t="s">
        <v>153</v>
      </c>
      <c r="L3550" t="s">
        <v>153</v>
      </c>
      <c r="M3550">
        <v>2022</v>
      </c>
      <c r="N3550" t="s">
        <v>809</v>
      </c>
      <c r="O3550" t="s">
        <v>749</v>
      </c>
      <c r="P3550">
        <v>0</v>
      </c>
      <c r="Q3550">
        <v>0</v>
      </c>
      <c r="R3550">
        <v>0</v>
      </c>
      <c r="T3550" t="s">
        <v>1807</v>
      </c>
      <c r="U3550">
        <v>31</v>
      </c>
    </row>
    <row r="3551" spans="1:21" x14ac:dyDescent="0.3">
      <c r="A3551">
        <v>434</v>
      </c>
      <c r="B3551" t="s">
        <v>411</v>
      </c>
      <c r="C3551" t="s">
        <v>98</v>
      </c>
      <c r="D3551" t="s">
        <v>23</v>
      </c>
      <c r="E3551" t="s">
        <v>62</v>
      </c>
      <c r="F3551" s="107">
        <v>44804</v>
      </c>
      <c r="G3551">
        <v>200</v>
      </c>
      <c r="H3551">
        <v>0</v>
      </c>
      <c r="K3551" t="s">
        <v>153</v>
      </c>
      <c r="L3551" t="s">
        <v>153</v>
      </c>
      <c r="M3551">
        <v>2022</v>
      </c>
      <c r="N3551" t="s">
        <v>811</v>
      </c>
      <c r="O3551" t="s">
        <v>749</v>
      </c>
      <c r="P3551">
        <v>0</v>
      </c>
      <c r="Q3551">
        <v>0</v>
      </c>
      <c r="R3551">
        <v>0</v>
      </c>
      <c r="T3551" t="s">
        <v>1808</v>
      </c>
      <c r="U3551">
        <v>31</v>
      </c>
    </row>
    <row r="3552" spans="1:21" x14ac:dyDescent="0.3">
      <c r="A3552">
        <v>434</v>
      </c>
      <c r="B3552" t="s">
        <v>411</v>
      </c>
      <c r="C3552" t="s">
        <v>98</v>
      </c>
      <c r="D3552" t="s">
        <v>23</v>
      </c>
      <c r="E3552" t="s">
        <v>62</v>
      </c>
      <c r="F3552" s="107">
        <v>44834</v>
      </c>
      <c r="G3552">
        <v>200</v>
      </c>
      <c r="H3552">
        <v>0</v>
      </c>
      <c r="K3552" t="s">
        <v>153</v>
      </c>
      <c r="L3552" t="s">
        <v>153</v>
      </c>
      <c r="M3552">
        <v>2022</v>
      </c>
      <c r="N3552" t="s">
        <v>766</v>
      </c>
      <c r="O3552" t="s">
        <v>749</v>
      </c>
      <c r="P3552">
        <v>0</v>
      </c>
      <c r="Q3552">
        <v>0</v>
      </c>
      <c r="R3552">
        <v>0</v>
      </c>
      <c r="T3552" t="s">
        <v>1809</v>
      </c>
      <c r="U3552">
        <v>30</v>
      </c>
    </row>
    <row r="3553" spans="1:21" x14ac:dyDescent="0.3">
      <c r="A3553">
        <v>434</v>
      </c>
      <c r="B3553" t="s">
        <v>411</v>
      </c>
      <c r="C3553" t="s">
        <v>98</v>
      </c>
      <c r="D3553" t="s">
        <v>23</v>
      </c>
      <c r="E3553" t="s">
        <v>62</v>
      </c>
      <c r="F3553" s="107">
        <v>44865</v>
      </c>
      <c r="G3553">
        <v>200</v>
      </c>
      <c r="H3553">
        <v>0</v>
      </c>
      <c r="K3553" t="s">
        <v>153</v>
      </c>
      <c r="L3553" t="s">
        <v>153</v>
      </c>
      <c r="M3553">
        <v>2022</v>
      </c>
      <c r="N3553" t="s">
        <v>760</v>
      </c>
      <c r="O3553" t="s">
        <v>749</v>
      </c>
      <c r="P3553">
        <v>0</v>
      </c>
      <c r="Q3553">
        <v>0</v>
      </c>
      <c r="R3553">
        <v>0</v>
      </c>
      <c r="T3553" t="s">
        <v>1810</v>
      </c>
      <c r="U3553">
        <v>31</v>
      </c>
    </row>
    <row r="3554" spans="1:21" x14ac:dyDescent="0.3">
      <c r="A3554">
        <v>434</v>
      </c>
      <c r="B3554" t="s">
        <v>411</v>
      </c>
      <c r="C3554" t="s">
        <v>98</v>
      </c>
      <c r="D3554" t="s">
        <v>23</v>
      </c>
      <c r="E3554" t="s">
        <v>62</v>
      </c>
      <c r="F3554" s="107">
        <v>44895</v>
      </c>
      <c r="G3554">
        <v>200</v>
      </c>
      <c r="H3554">
        <v>0</v>
      </c>
      <c r="K3554" t="s">
        <v>153</v>
      </c>
      <c r="L3554" t="s">
        <v>153</v>
      </c>
      <c r="M3554">
        <v>2022</v>
      </c>
      <c r="N3554" t="s">
        <v>815</v>
      </c>
      <c r="O3554" t="s">
        <v>749</v>
      </c>
      <c r="P3554">
        <v>0</v>
      </c>
      <c r="Q3554">
        <v>0</v>
      </c>
      <c r="R3554">
        <v>0</v>
      </c>
      <c r="T3554" t="s">
        <v>1811</v>
      </c>
      <c r="U3554">
        <v>30</v>
      </c>
    </row>
    <row r="3555" spans="1:21" x14ac:dyDescent="0.3">
      <c r="A3555">
        <v>434</v>
      </c>
      <c r="B3555" t="s">
        <v>411</v>
      </c>
      <c r="C3555" t="s">
        <v>98</v>
      </c>
      <c r="D3555" t="s">
        <v>23</v>
      </c>
      <c r="E3555" t="s">
        <v>62</v>
      </c>
      <c r="F3555" s="107">
        <v>44926</v>
      </c>
      <c r="G3555">
        <v>200</v>
      </c>
      <c r="H3555">
        <v>0</v>
      </c>
      <c r="K3555" t="s">
        <v>153</v>
      </c>
      <c r="L3555" t="s">
        <v>153</v>
      </c>
      <c r="M3555">
        <v>2022</v>
      </c>
      <c r="N3555" t="s">
        <v>744</v>
      </c>
      <c r="O3555" t="s">
        <v>749</v>
      </c>
      <c r="P3555">
        <v>0</v>
      </c>
      <c r="Q3555">
        <v>0</v>
      </c>
      <c r="R3555">
        <v>0</v>
      </c>
      <c r="T3555" t="s">
        <v>1812</v>
      </c>
      <c r="U3555">
        <v>31</v>
      </c>
    </row>
    <row r="3556" spans="1:21" x14ac:dyDescent="0.3">
      <c r="A3556">
        <v>434</v>
      </c>
      <c r="B3556" t="s">
        <v>411</v>
      </c>
      <c r="C3556" t="s">
        <v>98</v>
      </c>
      <c r="D3556" t="s">
        <v>23</v>
      </c>
      <c r="E3556" t="s">
        <v>62</v>
      </c>
      <c r="F3556" s="107">
        <v>44957</v>
      </c>
      <c r="G3556">
        <v>200</v>
      </c>
      <c r="H3556">
        <v>7</v>
      </c>
      <c r="I3556" s="59">
        <v>1.3</v>
      </c>
      <c r="J3556" s="59">
        <v>28.571428571428569</v>
      </c>
      <c r="K3556" t="s">
        <v>153</v>
      </c>
      <c r="L3556" t="s">
        <v>153</v>
      </c>
      <c r="M3556">
        <v>2023</v>
      </c>
      <c r="N3556" t="s">
        <v>799</v>
      </c>
      <c r="O3556" t="s">
        <v>743</v>
      </c>
      <c r="P3556">
        <v>0</v>
      </c>
      <c r="Q3556">
        <v>0</v>
      </c>
      <c r="R3556">
        <v>0</v>
      </c>
      <c r="T3556" t="s">
        <v>1813</v>
      </c>
      <c r="U3556">
        <v>31</v>
      </c>
    </row>
    <row r="3557" spans="1:21" x14ac:dyDescent="0.3">
      <c r="A3557">
        <v>434</v>
      </c>
      <c r="B3557" t="s">
        <v>411</v>
      </c>
      <c r="C3557" t="s">
        <v>98</v>
      </c>
      <c r="D3557" t="s">
        <v>23</v>
      </c>
      <c r="E3557" t="s">
        <v>62</v>
      </c>
      <c r="F3557" s="107">
        <v>44985</v>
      </c>
      <c r="G3557">
        <v>200</v>
      </c>
      <c r="H3557">
        <v>0</v>
      </c>
      <c r="K3557" t="s">
        <v>153</v>
      </c>
      <c r="L3557" t="s">
        <v>153</v>
      </c>
      <c r="M3557">
        <v>2023</v>
      </c>
      <c r="N3557" t="s">
        <v>783</v>
      </c>
      <c r="O3557" t="s">
        <v>743</v>
      </c>
      <c r="P3557">
        <v>0</v>
      </c>
      <c r="Q3557">
        <v>0</v>
      </c>
      <c r="R3557">
        <v>0</v>
      </c>
      <c r="T3557" t="s">
        <v>1814</v>
      </c>
      <c r="U3557">
        <v>28</v>
      </c>
    </row>
    <row r="3558" spans="1:21" x14ac:dyDescent="0.3">
      <c r="A3558">
        <v>434</v>
      </c>
      <c r="B3558" t="s">
        <v>411</v>
      </c>
      <c r="C3558" t="s">
        <v>98</v>
      </c>
      <c r="D3558" t="s">
        <v>23</v>
      </c>
      <c r="E3558" t="s">
        <v>62</v>
      </c>
      <c r="F3558" s="107">
        <v>45016</v>
      </c>
      <c r="G3558">
        <v>200</v>
      </c>
      <c r="H3558">
        <v>1</v>
      </c>
      <c r="I3558" s="59">
        <v>1.3</v>
      </c>
      <c r="J3558" s="59">
        <v>200</v>
      </c>
      <c r="K3558" t="s">
        <v>153</v>
      </c>
      <c r="L3558" t="s">
        <v>153</v>
      </c>
      <c r="M3558">
        <v>2023</v>
      </c>
      <c r="N3558" t="s">
        <v>803</v>
      </c>
      <c r="O3558" t="s">
        <v>743</v>
      </c>
      <c r="P3558">
        <v>0</v>
      </c>
      <c r="Q3558">
        <v>0</v>
      </c>
      <c r="R3558">
        <v>0</v>
      </c>
      <c r="T3558" t="s">
        <v>1815</v>
      </c>
      <c r="U3558">
        <v>31</v>
      </c>
    </row>
    <row r="3559" spans="1:21" x14ac:dyDescent="0.3">
      <c r="A3559">
        <v>434</v>
      </c>
      <c r="B3559" t="s">
        <v>411</v>
      </c>
      <c r="C3559" t="s">
        <v>98</v>
      </c>
      <c r="D3559" t="s">
        <v>23</v>
      </c>
      <c r="E3559" t="s">
        <v>62</v>
      </c>
      <c r="F3559" s="107">
        <v>45046</v>
      </c>
      <c r="G3559">
        <v>200</v>
      </c>
      <c r="H3559">
        <v>0.8</v>
      </c>
      <c r="I3559" s="59">
        <v>1.3</v>
      </c>
      <c r="J3559" s="59">
        <v>250</v>
      </c>
      <c r="K3559" t="s">
        <v>153</v>
      </c>
      <c r="L3559" t="s">
        <v>153</v>
      </c>
      <c r="M3559">
        <v>2023</v>
      </c>
      <c r="N3559" t="s">
        <v>786</v>
      </c>
      <c r="O3559" t="s">
        <v>743</v>
      </c>
      <c r="P3559">
        <v>0</v>
      </c>
      <c r="Q3559">
        <v>0</v>
      </c>
      <c r="R3559">
        <v>0</v>
      </c>
      <c r="T3559" t="s">
        <v>1816</v>
      </c>
      <c r="U3559">
        <v>30</v>
      </c>
    </row>
    <row r="3560" spans="1:21" x14ac:dyDescent="0.3">
      <c r="A3560">
        <v>434</v>
      </c>
      <c r="B3560" t="s">
        <v>411</v>
      </c>
      <c r="C3560" t="s">
        <v>98</v>
      </c>
      <c r="D3560" t="s">
        <v>23</v>
      </c>
      <c r="E3560" t="s">
        <v>62</v>
      </c>
      <c r="F3560" s="107">
        <v>45077</v>
      </c>
      <c r="G3560">
        <v>200</v>
      </c>
      <c r="H3560">
        <v>4.5999999999999996</v>
      </c>
      <c r="I3560" s="59">
        <v>1.3</v>
      </c>
      <c r="J3560" s="59">
        <v>43.478260869565219</v>
      </c>
      <c r="K3560" t="s">
        <v>153</v>
      </c>
      <c r="L3560" t="s">
        <v>153</v>
      </c>
      <c r="M3560">
        <v>2023</v>
      </c>
      <c r="N3560" t="s">
        <v>806</v>
      </c>
      <c r="O3560" t="s">
        <v>743</v>
      </c>
      <c r="P3560">
        <v>0</v>
      </c>
      <c r="Q3560">
        <v>0</v>
      </c>
      <c r="R3560">
        <v>0</v>
      </c>
      <c r="T3560" t="s">
        <v>1817</v>
      </c>
      <c r="U3560">
        <v>31</v>
      </c>
    </row>
    <row r="3561" spans="1:21" x14ac:dyDescent="0.3">
      <c r="A3561">
        <v>434</v>
      </c>
      <c r="B3561" t="s">
        <v>411</v>
      </c>
      <c r="C3561" t="s">
        <v>98</v>
      </c>
      <c r="D3561" t="s">
        <v>23</v>
      </c>
      <c r="E3561" t="s">
        <v>62</v>
      </c>
      <c r="F3561" s="107">
        <v>45107</v>
      </c>
      <c r="G3561">
        <v>200</v>
      </c>
      <c r="H3561">
        <v>5.0999999999999996</v>
      </c>
      <c r="I3561" s="59">
        <v>1.3</v>
      </c>
      <c r="J3561" s="59">
        <v>39.215686274509807</v>
      </c>
      <c r="K3561" t="s">
        <v>153</v>
      </c>
      <c r="L3561" t="s">
        <v>153</v>
      </c>
      <c r="M3561">
        <v>2023</v>
      </c>
      <c r="N3561" t="s">
        <v>742</v>
      </c>
      <c r="O3561" t="s">
        <v>743</v>
      </c>
      <c r="P3561">
        <v>0</v>
      </c>
      <c r="Q3561">
        <v>0</v>
      </c>
      <c r="R3561">
        <v>0</v>
      </c>
      <c r="T3561" t="s">
        <v>1818</v>
      </c>
      <c r="U3561">
        <v>30</v>
      </c>
    </row>
    <row r="3562" spans="1:21" x14ac:dyDescent="0.3">
      <c r="A3562">
        <v>434</v>
      </c>
      <c r="B3562" t="s">
        <v>411</v>
      </c>
      <c r="C3562" t="s">
        <v>98</v>
      </c>
      <c r="D3562" t="s">
        <v>23</v>
      </c>
      <c r="E3562" t="s">
        <v>62</v>
      </c>
      <c r="F3562" s="107">
        <v>45138</v>
      </c>
      <c r="G3562">
        <v>200</v>
      </c>
      <c r="H3562">
        <v>18.899999999999999</v>
      </c>
      <c r="I3562" s="59">
        <v>1.3</v>
      </c>
      <c r="J3562" s="59">
        <v>10.582010582010581</v>
      </c>
      <c r="K3562" t="s">
        <v>153</v>
      </c>
      <c r="L3562" t="s">
        <v>153</v>
      </c>
      <c r="M3562">
        <v>2023</v>
      </c>
      <c r="N3562" t="s">
        <v>809</v>
      </c>
      <c r="O3562" t="s">
        <v>745</v>
      </c>
      <c r="P3562">
        <v>0</v>
      </c>
      <c r="Q3562">
        <v>0</v>
      </c>
      <c r="R3562">
        <v>0</v>
      </c>
      <c r="T3562" t="s">
        <v>1819</v>
      </c>
      <c r="U3562">
        <v>31</v>
      </c>
    </row>
    <row r="3563" spans="1:21" x14ac:dyDescent="0.3">
      <c r="A3563">
        <v>434</v>
      </c>
      <c r="B3563" t="s">
        <v>411</v>
      </c>
      <c r="C3563" t="s">
        <v>98</v>
      </c>
      <c r="D3563" t="s">
        <v>23</v>
      </c>
      <c r="E3563" t="s">
        <v>62</v>
      </c>
      <c r="F3563" s="107">
        <v>45169</v>
      </c>
      <c r="G3563">
        <v>200</v>
      </c>
      <c r="H3563">
        <v>20.9</v>
      </c>
      <c r="I3563" s="59">
        <v>1.3</v>
      </c>
      <c r="J3563" s="59">
        <v>9.5693779904306222</v>
      </c>
      <c r="K3563" t="s">
        <v>153</v>
      </c>
      <c r="L3563" t="s">
        <v>153</v>
      </c>
      <c r="M3563">
        <v>2023</v>
      </c>
      <c r="N3563" t="s">
        <v>811</v>
      </c>
      <c r="O3563" t="s">
        <v>745</v>
      </c>
      <c r="P3563">
        <v>0</v>
      </c>
      <c r="Q3563">
        <v>0</v>
      </c>
      <c r="R3563">
        <v>0</v>
      </c>
      <c r="T3563" t="s">
        <v>1820</v>
      </c>
      <c r="U3563">
        <v>31</v>
      </c>
    </row>
    <row r="3564" spans="1:21" x14ac:dyDescent="0.3">
      <c r="A3564">
        <v>434</v>
      </c>
      <c r="B3564" t="s">
        <v>411</v>
      </c>
      <c r="C3564" t="s">
        <v>98</v>
      </c>
      <c r="D3564" t="s">
        <v>23</v>
      </c>
      <c r="E3564" t="s">
        <v>62</v>
      </c>
      <c r="F3564" s="107">
        <v>45869</v>
      </c>
      <c r="G3564">
        <v>200</v>
      </c>
      <c r="H3564">
        <v>312.11</v>
      </c>
      <c r="I3564" s="59">
        <v>0.64079971804812408</v>
      </c>
      <c r="J3564" s="59">
        <v>0.64079971804812408</v>
      </c>
      <c r="K3564" t="s">
        <v>153</v>
      </c>
      <c r="L3564" t="s">
        <v>153</v>
      </c>
      <c r="M3564">
        <v>2025</v>
      </c>
      <c r="N3564" t="s">
        <v>809</v>
      </c>
      <c r="O3564" t="s">
        <v>751</v>
      </c>
      <c r="P3564">
        <v>0</v>
      </c>
      <c r="Q3564">
        <v>0</v>
      </c>
      <c r="R3564">
        <v>0</v>
      </c>
      <c r="T3564" t="s">
        <v>1821</v>
      </c>
      <c r="U3564">
        <v>31</v>
      </c>
    </row>
    <row r="3565" spans="1:21" x14ac:dyDescent="0.3">
      <c r="A3565">
        <v>434</v>
      </c>
      <c r="B3565" t="s">
        <v>411</v>
      </c>
      <c r="C3565" t="s">
        <v>98</v>
      </c>
      <c r="D3565" t="s">
        <v>23</v>
      </c>
      <c r="E3565" t="s">
        <v>62</v>
      </c>
      <c r="F3565" s="107">
        <v>45900</v>
      </c>
      <c r="G3565">
        <v>200</v>
      </c>
      <c r="H3565">
        <v>84.75</v>
      </c>
      <c r="I3565" s="59">
        <v>1.3</v>
      </c>
      <c r="J3565" s="59">
        <v>2.359882005899705</v>
      </c>
      <c r="K3565" t="s">
        <v>153</v>
      </c>
      <c r="L3565" t="s">
        <v>153</v>
      </c>
      <c r="M3565">
        <v>2025</v>
      </c>
      <c r="N3565" t="s">
        <v>811</v>
      </c>
      <c r="O3565" t="s">
        <v>751</v>
      </c>
      <c r="P3565">
        <v>0</v>
      </c>
      <c r="Q3565">
        <v>0</v>
      </c>
      <c r="R3565">
        <v>0</v>
      </c>
      <c r="T3565" t="s">
        <v>1822</v>
      </c>
      <c r="U3565">
        <v>31</v>
      </c>
    </row>
    <row r="3566" spans="1:21" x14ac:dyDescent="0.3">
      <c r="A3566">
        <v>434</v>
      </c>
      <c r="B3566" t="s">
        <v>411</v>
      </c>
      <c r="C3566" t="s">
        <v>98</v>
      </c>
      <c r="D3566" t="s">
        <v>23</v>
      </c>
      <c r="E3566" t="s">
        <v>62</v>
      </c>
      <c r="F3566" s="107">
        <v>45930</v>
      </c>
      <c r="G3566">
        <v>200</v>
      </c>
      <c r="H3566">
        <v>109.73</v>
      </c>
      <c r="I3566" s="59">
        <v>1.3</v>
      </c>
      <c r="J3566" s="59">
        <v>1.8226556092226369</v>
      </c>
      <c r="K3566" t="s">
        <v>153</v>
      </c>
      <c r="L3566" t="s">
        <v>153</v>
      </c>
      <c r="M3566">
        <v>2025</v>
      </c>
      <c r="N3566" t="s">
        <v>766</v>
      </c>
      <c r="O3566" t="s">
        <v>751</v>
      </c>
      <c r="P3566">
        <v>0</v>
      </c>
      <c r="Q3566">
        <v>0</v>
      </c>
      <c r="R3566">
        <v>0</v>
      </c>
      <c r="T3566" t="s">
        <v>1823</v>
      </c>
      <c r="U3566">
        <v>30</v>
      </c>
    </row>
    <row r="3567" spans="1:21" x14ac:dyDescent="0.3">
      <c r="A3567">
        <v>434</v>
      </c>
      <c r="B3567" t="s">
        <v>411</v>
      </c>
      <c r="C3567" t="s">
        <v>98</v>
      </c>
      <c r="D3567" t="s">
        <v>23</v>
      </c>
      <c r="E3567" t="s">
        <v>62</v>
      </c>
      <c r="F3567" s="107">
        <v>45961</v>
      </c>
      <c r="G3567">
        <v>200</v>
      </c>
      <c r="H3567">
        <v>4524.46</v>
      </c>
      <c r="I3567" s="59">
        <v>4.420417022141869E-2</v>
      </c>
      <c r="J3567" s="59">
        <v>4.420417022141869E-2</v>
      </c>
      <c r="K3567" t="s">
        <v>153</v>
      </c>
      <c r="L3567" t="s">
        <v>153</v>
      </c>
      <c r="M3567">
        <v>2025</v>
      </c>
      <c r="N3567" t="s">
        <v>760</v>
      </c>
      <c r="O3567" t="s">
        <v>751</v>
      </c>
      <c r="P3567">
        <v>0</v>
      </c>
      <c r="Q3567">
        <v>0</v>
      </c>
      <c r="R3567">
        <v>0</v>
      </c>
      <c r="T3567" t="s">
        <v>1824</v>
      </c>
      <c r="U3567">
        <v>31</v>
      </c>
    </row>
    <row r="3568" spans="1:21" x14ac:dyDescent="0.3">
      <c r="A3568">
        <v>434</v>
      </c>
      <c r="B3568" t="s">
        <v>411</v>
      </c>
      <c r="C3568" t="s">
        <v>98</v>
      </c>
      <c r="D3568" t="s">
        <v>23</v>
      </c>
      <c r="E3568" t="s">
        <v>62</v>
      </c>
      <c r="F3568" s="107">
        <v>45991</v>
      </c>
      <c r="G3568">
        <v>200</v>
      </c>
      <c r="H3568">
        <v>285.14999999999998</v>
      </c>
      <c r="I3568" s="59">
        <v>0.7013852358407856</v>
      </c>
      <c r="J3568" s="59">
        <v>0.7013852358407856</v>
      </c>
      <c r="K3568" t="s">
        <v>153</v>
      </c>
      <c r="L3568" t="s">
        <v>153</v>
      </c>
      <c r="M3568">
        <v>2025</v>
      </c>
      <c r="N3568" t="s">
        <v>815</v>
      </c>
      <c r="O3568" t="s">
        <v>751</v>
      </c>
      <c r="P3568">
        <v>0</v>
      </c>
      <c r="Q3568">
        <v>0</v>
      </c>
      <c r="R3568">
        <v>0</v>
      </c>
      <c r="T3568" t="s">
        <v>1825</v>
      </c>
      <c r="U3568">
        <v>30</v>
      </c>
    </row>
    <row r="3569" spans="1:22" x14ac:dyDescent="0.3">
      <c r="A3569">
        <v>434</v>
      </c>
      <c r="B3569" t="s">
        <v>411</v>
      </c>
      <c r="C3569" t="s">
        <v>98</v>
      </c>
      <c r="D3569" t="s">
        <v>23</v>
      </c>
      <c r="E3569" t="s">
        <v>62</v>
      </c>
      <c r="F3569" s="107">
        <v>46022</v>
      </c>
      <c r="G3569">
        <v>160</v>
      </c>
      <c r="H3569">
        <v>150.1299935057759</v>
      </c>
      <c r="I3569" s="59">
        <v>1.0657430688148559</v>
      </c>
      <c r="J3569" s="59">
        <v>1.0657430688148559</v>
      </c>
      <c r="K3569" t="s">
        <v>153</v>
      </c>
      <c r="L3569" t="s">
        <v>153</v>
      </c>
      <c r="M3569">
        <v>2025</v>
      </c>
      <c r="N3569" t="s">
        <v>744</v>
      </c>
      <c r="O3569" t="s">
        <v>751</v>
      </c>
      <c r="P3569">
        <v>0</v>
      </c>
      <c r="Q3569">
        <v>0</v>
      </c>
      <c r="R3569">
        <v>0</v>
      </c>
      <c r="T3569" t="s">
        <v>1826</v>
      </c>
      <c r="U3569">
        <v>31</v>
      </c>
    </row>
    <row r="3570" spans="1:22" x14ac:dyDescent="0.3">
      <c r="A3570">
        <v>435</v>
      </c>
      <c r="B3570" t="s">
        <v>412</v>
      </c>
      <c r="C3570" t="s">
        <v>98</v>
      </c>
      <c r="D3570" t="s">
        <v>54</v>
      </c>
      <c r="E3570" t="s">
        <v>24</v>
      </c>
      <c r="F3570" s="107">
        <v>44651</v>
      </c>
      <c r="G3570">
        <v>100</v>
      </c>
      <c r="K3570" t="s">
        <v>25</v>
      </c>
      <c r="L3570" t="s">
        <v>128</v>
      </c>
      <c r="M3570">
        <v>2022</v>
      </c>
      <c r="N3570" t="s">
        <v>803</v>
      </c>
      <c r="O3570" t="s">
        <v>824</v>
      </c>
      <c r="P3570">
        <v>0</v>
      </c>
      <c r="Q3570">
        <v>0</v>
      </c>
      <c r="R3570">
        <v>0</v>
      </c>
      <c r="T3570" t="s">
        <v>1827</v>
      </c>
      <c r="U3570">
        <v>31</v>
      </c>
      <c r="V3570" t="s">
        <v>128</v>
      </c>
    </row>
    <row r="3571" spans="1:22" x14ac:dyDescent="0.3">
      <c r="A3571">
        <v>435</v>
      </c>
      <c r="B3571" t="s">
        <v>412</v>
      </c>
      <c r="C3571" t="s">
        <v>98</v>
      </c>
      <c r="D3571" t="s">
        <v>54</v>
      </c>
      <c r="E3571" t="s">
        <v>24</v>
      </c>
      <c r="F3571" s="107">
        <v>44742</v>
      </c>
      <c r="G3571">
        <v>100</v>
      </c>
      <c r="K3571" t="s">
        <v>25</v>
      </c>
      <c r="L3571" t="s">
        <v>128</v>
      </c>
      <c r="M3571">
        <v>2022</v>
      </c>
      <c r="N3571" t="s">
        <v>742</v>
      </c>
      <c r="O3571" t="s">
        <v>824</v>
      </c>
      <c r="P3571">
        <v>0</v>
      </c>
      <c r="Q3571">
        <v>0</v>
      </c>
      <c r="R3571">
        <v>0</v>
      </c>
      <c r="T3571" t="s">
        <v>1828</v>
      </c>
      <c r="U3571">
        <v>30</v>
      </c>
      <c r="V3571" t="s">
        <v>128</v>
      </c>
    </row>
    <row r="3572" spans="1:22" x14ac:dyDescent="0.3">
      <c r="A3572">
        <v>435</v>
      </c>
      <c r="B3572" t="s">
        <v>412</v>
      </c>
      <c r="C3572" t="s">
        <v>98</v>
      </c>
      <c r="D3572" t="s">
        <v>54</v>
      </c>
      <c r="E3572" t="s">
        <v>24</v>
      </c>
      <c r="F3572" s="107">
        <v>45107</v>
      </c>
      <c r="G3572">
        <v>600</v>
      </c>
      <c r="H3572">
        <v>0</v>
      </c>
      <c r="I3572" s="59">
        <v>0</v>
      </c>
      <c r="J3572" s="59">
        <v>0</v>
      </c>
      <c r="K3572" t="s">
        <v>25</v>
      </c>
      <c r="L3572" t="s">
        <v>25</v>
      </c>
      <c r="M3572">
        <v>2023</v>
      </c>
      <c r="N3572" t="s">
        <v>742</v>
      </c>
      <c r="O3572" t="s">
        <v>743</v>
      </c>
      <c r="P3572">
        <v>0</v>
      </c>
      <c r="Q3572">
        <v>0</v>
      </c>
      <c r="R3572">
        <v>0</v>
      </c>
      <c r="T3572" t="s">
        <v>1829</v>
      </c>
      <c r="U3572">
        <v>30</v>
      </c>
    </row>
    <row r="3573" spans="1:22" x14ac:dyDescent="0.3">
      <c r="A3573">
        <v>435</v>
      </c>
      <c r="B3573" t="s">
        <v>412</v>
      </c>
      <c r="C3573" t="s">
        <v>98</v>
      </c>
      <c r="D3573" t="s">
        <v>54</v>
      </c>
      <c r="E3573" t="s">
        <v>24</v>
      </c>
      <c r="F3573" s="107">
        <v>45291</v>
      </c>
      <c r="G3573">
        <v>100</v>
      </c>
      <c r="H3573">
        <v>-111.57</v>
      </c>
      <c r="I3573" s="59">
        <v>0</v>
      </c>
      <c r="J3573" s="59">
        <v>0</v>
      </c>
      <c r="K3573" t="s">
        <v>25</v>
      </c>
      <c r="L3573" t="s">
        <v>25</v>
      </c>
      <c r="M3573">
        <v>2023</v>
      </c>
      <c r="N3573" t="s">
        <v>744</v>
      </c>
      <c r="O3573" t="s">
        <v>745</v>
      </c>
      <c r="P3573">
        <v>0</v>
      </c>
      <c r="Q3573">
        <v>0</v>
      </c>
      <c r="R3573">
        <v>0</v>
      </c>
      <c r="T3573" t="s">
        <v>1830</v>
      </c>
      <c r="U3573">
        <v>31</v>
      </c>
    </row>
    <row r="3574" spans="1:22" x14ac:dyDescent="0.3">
      <c r="A3574">
        <v>435</v>
      </c>
      <c r="B3574" t="s">
        <v>412</v>
      </c>
      <c r="C3574" t="s">
        <v>98</v>
      </c>
      <c r="D3574" t="s">
        <v>54</v>
      </c>
      <c r="E3574" t="s">
        <v>24</v>
      </c>
      <c r="F3574" s="107">
        <v>46022</v>
      </c>
      <c r="G3574">
        <v>100</v>
      </c>
      <c r="H3574">
        <v>-732.08</v>
      </c>
      <c r="I3574" s="59">
        <v>0</v>
      </c>
      <c r="J3574" s="59">
        <v>0</v>
      </c>
      <c r="K3574" t="s">
        <v>25</v>
      </c>
      <c r="L3574" t="s">
        <v>25</v>
      </c>
      <c r="M3574">
        <v>2025</v>
      </c>
      <c r="N3574" t="s">
        <v>744</v>
      </c>
      <c r="O3574" t="s">
        <v>751</v>
      </c>
      <c r="P3574">
        <v>0</v>
      </c>
      <c r="Q3574">
        <v>0</v>
      </c>
      <c r="R3574">
        <v>0</v>
      </c>
      <c r="T3574" t="s">
        <v>1831</v>
      </c>
      <c r="U3574">
        <v>31</v>
      </c>
    </row>
    <row r="3575" spans="1:22" x14ac:dyDescent="0.3">
      <c r="A3575">
        <v>436</v>
      </c>
      <c r="B3575" t="s">
        <v>130</v>
      </c>
      <c r="C3575" t="s">
        <v>794</v>
      </c>
      <c r="D3575" t="s">
        <v>23</v>
      </c>
      <c r="E3575" t="s">
        <v>62</v>
      </c>
      <c r="F3575" s="107">
        <v>44227</v>
      </c>
      <c r="G3575">
        <v>14</v>
      </c>
      <c r="H3575">
        <v>0</v>
      </c>
      <c r="K3575" t="s">
        <v>63</v>
      </c>
      <c r="L3575" t="s">
        <v>63</v>
      </c>
      <c r="M3575">
        <v>2021</v>
      </c>
      <c r="N3575" t="s">
        <v>799</v>
      </c>
      <c r="O3575" t="s">
        <v>800</v>
      </c>
      <c r="P3575">
        <v>0</v>
      </c>
      <c r="Q3575">
        <v>0</v>
      </c>
      <c r="R3575">
        <v>0</v>
      </c>
      <c r="T3575" t="s">
        <v>1832</v>
      </c>
      <c r="U3575">
        <v>31</v>
      </c>
    </row>
    <row r="3576" spans="1:22" x14ac:dyDescent="0.3">
      <c r="A3576">
        <v>436</v>
      </c>
      <c r="B3576" t="s">
        <v>130</v>
      </c>
      <c r="C3576" t="s">
        <v>794</v>
      </c>
      <c r="D3576" t="s">
        <v>23</v>
      </c>
      <c r="E3576" t="s">
        <v>62</v>
      </c>
      <c r="F3576" s="107">
        <v>44255</v>
      </c>
      <c r="G3576">
        <v>14</v>
      </c>
      <c r="H3576">
        <v>0</v>
      </c>
      <c r="K3576" t="s">
        <v>63</v>
      </c>
      <c r="L3576" t="s">
        <v>63</v>
      </c>
      <c r="M3576">
        <v>2021</v>
      </c>
      <c r="N3576" t="s">
        <v>783</v>
      </c>
      <c r="O3576" t="s">
        <v>800</v>
      </c>
      <c r="P3576">
        <v>0</v>
      </c>
      <c r="Q3576">
        <v>0</v>
      </c>
      <c r="R3576">
        <v>0</v>
      </c>
      <c r="T3576" t="s">
        <v>1833</v>
      </c>
      <c r="U3576">
        <v>28</v>
      </c>
    </row>
    <row r="3577" spans="1:22" x14ac:dyDescent="0.3">
      <c r="A3577">
        <v>436</v>
      </c>
      <c r="B3577" t="s">
        <v>130</v>
      </c>
      <c r="C3577" t="s">
        <v>794</v>
      </c>
      <c r="D3577" t="s">
        <v>23</v>
      </c>
      <c r="E3577" t="s">
        <v>62</v>
      </c>
      <c r="F3577" s="107">
        <v>44286</v>
      </c>
      <c r="G3577">
        <v>14</v>
      </c>
      <c r="H3577">
        <v>0</v>
      </c>
      <c r="K3577" t="s">
        <v>63</v>
      </c>
      <c r="L3577" t="s">
        <v>63</v>
      </c>
      <c r="M3577">
        <v>2021</v>
      </c>
      <c r="N3577" t="s">
        <v>803</v>
      </c>
      <c r="O3577" t="s">
        <v>800</v>
      </c>
      <c r="P3577">
        <v>0</v>
      </c>
      <c r="Q3577">
        <v>0</v>
      </c>
      <c r="R3577">
        <v>0</v>
      </c>
      <c r="T3577" t="s">
        <v>1834</v>
      </c>
      <c r="U3577">
        <v>31</v>
      </c>
    </row>
    <row r="3578" spans="1:22" x14ac:dyDescent="0.3">
      <c r="A3578">
        <v>436</v>
      </c>
      <c r="B3578" t="s">
        <v>130</v>
      </c>
      <c r="C3578" t="s">
        <v>794</v>
      </c>
      <c r="D3578" t="s">
        <v>23</v>
      </c>
      <c r="E3578" t="s">
        <v>62</v>
      </c>
      <c r="F3578" s="107">
        <v>44316</v>
      </c>
      <c r="G3578">
        <v>14</v>
      </c>
      <c r="H3578">
        <v>0</v>
      </c>
      <c r="K3578" t="s">
        <v>63</v>
      </c>
      <c r="L3578" t="s">
        <v>63</v>
      </c>
      <c r="M3578">
        <v>2021</v>
      </c>
      <c r="N3578" t="s">
        <v>786</v>
      </c>
      <c r="O3578" t="s">
        <v>800</v>
      </c>
      <c r="P3578">
        <v>0</v>
      </c>
      <c r="Q3578">
        <v>0</v>
      </c>
      <c r="R3578">
        <v>0</v>
      </c>
      <c r="T3578" t="s">
        <v>1835</v>
      </c>
      <c r="U3578">
        <v>30</v>
      </c>
    </row>
    <row r="3579" spans="1:22" x14ac:dyDescent="0.3">
      <c r="A3579">
        <v>436</v>
      </c>
      <c r="B3579" t="s">
        <v>130</v>
      </c>
      <c r="C3579" t="s">
        <v>794</v>
      </c>
      <c r="D3579" t="s">
        <v>23</v>
      </c>
      <c r="E3579" t="s">
        <v>62</v>
      </c>
      <c r="F3579" s="107">
        <v>44347</v>
      </c>
      <c r="G3579">
        <v>14</v>
      </c>
      <c r="H3579">
        <v>0</v>
      </c>
      <c r="K3579" t="s">
        <v>63</v>
      </c>
      <c r="L3579" t="s">
        <v>63</v>
      </c>
      <c r="M3579">
        <v>2021</v>
      </c>
      <c r="N3579" t="s">
        <v>806</v>
      </c>
      <c r="O3579" t="s">
        <v>800</v>
      </c>
      <c r="P3579">
        <v>0</v>
      </c>
      <c r="Q3579">
        <v>0</v>
      </c>
      <c r="R3579">
        <v>0</v>
      </c>
      <c r="T3579" t="s">
        <v>1836</v>
      </c>
      <c r="U3579">
        <v>31</v>
      </c>
    </row>
    <row r="3580" spans="1:22" x14ac:dyDescent="0.3">
      <c r="A3580">
        <v>436</v>
      </c>
      <c r="B3580" t="s">
        <v>130</v>
      </c>
      <c r="C3580" t="s">
        <v>794</v>
      </c>
      <c r="D3580" t="s">
        <v>23</v>
      </c>
      <c r="E3580" t="s">
        <v>62</v>
      </c>
      <c r="F3580" s="107">
        <v>44408</v>
      </c>
      <c r="G3580">
        <v>14</v>
      </c>
      <c r="H3580">
        <v>0</v>
      </c>
      <c r="K3580" t="s">
        <v>63</v>
      </c>
      <c r="L3580" t="s">
        <v>63</v>
      </c>
      <c r="M3580">
        <v>2021</v>
      </c>
      <c r="N3580" t="s">
        <v>809</v>
      </c>
      <c r="O3580" t="s">
        <v>747</v>
      </c>
      <c r="P3580">
        <v>0</v>
      </c>
      <c r="Q3580">
        <v>0</v>
      </c>
      <c r="R3580">
        <v>0</v>
      </c>
      <c r="T3580" t="s">
        <v>1837</v>
      </c>
      <c r="U3580">
        <v>31</v>
      </c>
    </row>
    <row r="3581" spans="1:22" x14ac:dyDescent="0.3">
      <c r="A3581">
        <v>436</v>
      </c>
      <c r="B3581" t="s">
        <v>130</v>
      </c>
      <c r="C3581" t="s">
        <v>794</v>
      </c>
      <c r="D3581" t="s">
        <v>23</v>
      </c>
      <c r="E3581" t="s">
        <v>62</v>
      </c>
      <c r="F3581" s="107">
        <v>44439</v>
      </c>
      <c r="G3581">
        <v>14</v>
      </c>
      <c r="H3581">
        <v>0</v>
      </c>
      <c r="K3581" t="s">
        <v>63</v>
      </c>
      <c r="L3581" t="s">
        <v>63</v>
      </c>
      <c r="M3581">
        <v>2021</v>
      </c>
      <c r="N3581" t="s">
        <v>811</v>
      </c>
      <c r="O3581" t="s">
        <v>747</v>
      </c>
      <c r="P3581">
        <v>0</v>
      </c>
      <c r="Q3581">
        <v>0</v>
      </c>
      <c r="R3581">
        <v>0</v>
      </c>
      <c r="T3581" t="s">
        <v>1838</v>
      </c>
      <c r="U3581">
        <v>31</v>
      </c>
    </row>
    <row r="3582" spans="1:22" x14ac:dyDescent="0.3">
      <c r="A3582">
        <v>436</v>
      </c>
      <c r="B3582" t="s">
        <v>130</v>
      </c>
      <c r="C3582" t="s">
        <v>794</v>
      </c>
      <c r="D3582" t="s">
        <v>23</v>
      </c>
      <c r="E3582" t="s">
        <v>62</v>
      </c>
      <c r="F3582" s="107">
        <v>44469</v>
      </c>
      <c r="G3582">
        <v>14</v>
      </c>
      <c r="H3582">
        <v>0</v>
      </c>
      <c r="K3582" t="s">
        <v>63</v>
      </c>
      <c r="L3582" t="s">
        <v>63</v>
      </c>
      <c r="M3582">
        <v>2021</v>
      </c>
      <c r="N3582" t="s">
        <v>766</v>
      </c>
      <c r="O3582" t="s">
        <v>747</v>
      </c>
      <c r="P3582">
        <v>0</v>
      </c>
      <c r="Q3582">
        <v>0</v>
      </c>
      <c r="R3582">
        <v>0</v>
      </c>
      <c r="T3582" t="s">
        <v>1839</v>
      </c>
      <c r="U3582">
        <v>30</v>
      </c>
    </row>
    <row r="3583" spans="1:22" x14ac:dyDescent="0.3">
      <c r="A3583">
        <v>436</v>
      </c>
      <c r="B3583" t="s">
        <v>130</v>
      </c>
      <c r="C3583" t="s">
        <v>794</v>
      </c>
      <c r="D3583" t="s">
        <v>23</v>
      </c>
      <c r="E3583" t="s">
        <v>62</v>
      </c>
      <c r="F3583" s="107">
        <v>44500</v>
      </c>
      <c r="G3583">
        <v>14</v>
      </c>
      <c r="H3583">
        <v>0</v>
      </c>
      <c r="K3583" t="s">
        <v>63</v>
      </c>
      <c r="L3583" t="s">
        <v>63</v>
      </c>
      <c r="M3583">
        <v>2021</v>
      </c>
      <c r="N3583" t="s">
        <v>760</v>
      </c>
      <c r="O3583" t="s">
        <v>747</v>
      </c>
      <c r="P3583">
        <v>0</v>
      </c>
      <c r="Q3583">
        <v>0</v>
      </c>
      <c r="R3583">
        <v>0</v>
      </c>
      <c r="T3583" t="s">
        <v>1840</v>
      </c>
      <c r="U3583">
        <v>31</v>
      </c>
    </row>
    <row r="3584" spans="1:22" x14ac:dyDescent="0.3">
      <c r="A3584">
        <v>436</v>
      </c>
      <c r="B3584" t="s">
        <v>130</v>
      </c>
      <c r="C3584" t="s">
        <v>794</v>
      </c>
      <c r="D3584" t="s">
        <v>23</v>
      </c>
      <c r="E3584" t="s">
        <v>62</v>
      </c>
      <c r="F3584" s="107">
        <v>44530</v>
      </c>
      <c r="G3584">
        <v>14</v>
      </c>
      <c r="H3584">
        <v>0</v>
      </c>
      <c r="K3584" t="s">
        <v>63</v>
      </c>
      <c r="L3584" t="s">
        <v>63</v>
      </c>
      <c r="M3584">
        <v>2021</v>
      </c>
      <c r="N3584" t="s">
        <v>815</v>
      </c>
      <c r="O3584" t="s">
        <v>747</v>
      </c>
      <c r="P3584">
        <v>0</v>
      </c>
      <c r="Q3584">
        <v>0</v>
      </c>
      <c r="R3584">
        <v>0</v>
      </c>
      <c r="T3584" t="s">
        <v>1841</v>
      </c>
      <c r="U3584">
        <v>30</v>
      </c>
    </row>
    <row r="3585" spans="1:22" x14ac:dyDescent="0.3">
      <c r="A3585">
        <v>436</v>
      </c>
      <c r="B3585" t="s">
        <v>130</v>
      </c>
      <c r="C3585" t="s">
        <v>794</v>
      </c>
      <c r="D3585" t="s">
        <v>23</v>
      </c>
      <c r="E3585" t="s">
        <v>62</v>
      </c>
      <c r="F3585" s="107">
        <v>44561</v>
      </c>
      <c r="G3585">
        <v>14</v>
      </c>
      <c r="H3585">
        <v>0</v>
      </c>
      <c r="K3585" t="s">
        <v>63</v>
      </c>
      <c r="L3585" t="s">
        <v>63</v>
      </c>
      <c r="M3585">
        <v>2021</v>
      </c>
      <c r="N3585" t="s">
        <v>744</v>
      </c>
      <c r="O3585" t="s">
        <v>747</v>
      </c>
      <c r="P3585">
        <v>0</v>
      </c>
      <c r="Q3585">
        <v>0</v>
      </c>
      <c r="R3585">
        <v>0</v>
      </c>
      <c r="T3585" t="s">
        <v>1842</v>
      </c>
      <c r="U3585">
        <v>31</v>
      </c>
    </row>
    <row r="3586" spans="1:22" x14ac:dyDescent="0.3">
      <c r="A3586">
        <v>436</v>
      </c>
      <c r="B3586" t="s">
        <v>130</v>
      </c>
      <c r="C3586" t="s">
        <v>794</v>
      </c>
      <c r="D3586" t="s">
        <v>23</v>
      </c>
      <c r="E3586" t="s">
        <v>62</v>
      </c>
      <c r="F3586" s="107">
        <v>44592</v>
      </c>
      <c r="G3586">
        <v>14</v>
      </c>
      <c r="H3586">
        <v>0</v>
      </c>
      <c r="K3586" t="s">
        <v>63</v>
      </c>
      <c r="L3586" t="s">
        <v>63</v>
      </c>
      <c r="M3586">
        <v>2022</v>
      </c>
      <c r="N3586" t="s">
        <v>799</v>
      </c>
      <c r="O3586" t="s">
        <v>824</v>
      </c>
      <c r="P3586">
        <v>0</v>
      </c>
      <c r="Q3586">
        <v>0</v>
      </c>
      <c r="R3586">
        <v>0</v>
      </c>
      <c r="T3586" t="s">
        <v>1843</v>
      </c>
      <c r="U3586">
        <v>31</v>
      </c>
    </row>
    <row r="3587" spans="1:22" x14ac:dyDescent="0.3">
      <c r="A3587">
        <v>436</v>
      </c>
      <c r="B3587" t="s">
        <v>130</v>
      </c>
      <c r="C3587" t="s">
        <v>794</v>
      </c>
      <c r="D3587" t="s">
        <v>23</v>
      </c>
      <c r="E3587" t="s">
        <v>62</v>
      </c>
      <c r="F3587" s="107">
        <v>44620</v>
      </c>
      <c r="G3587">
        <v>14</v>
      </c>
      <c r="H3587">
        <v>0</v>
      </c>
      <c r="K3587" t="s">
        <v>63</v>
      </c>
      <c r="L3587" t="s">
        <v>63</v>
      </c>
      <c r="M3587">
        <v>2022</v>
      </c>
      <c r="N3587" t="s">
        <v>783</v>
      </c>
      <c r="O3587" t="s">
        <v>824</v>
      </c>
      <c r="P3587">
        <v>0</v>
      </c>
      <c r="Q3587">
        <v>0</v>
      </c>
      <c r="R3587">
        <v>0</v>
      </c>
      <c r="T3587" t="s">
        <v>1844</v>
      </c>
      <c r="U3587">
        <v>28</v>
      </c>
    </row>
    <row r="3588" spans="1:22" x14ac:dyDescent="0.3">
      <c r="A3588">
        <v>436</v>
      </c>
      <c r="B3588" t="s">
        <v>130</v>
      </c>
      <c r="C3588" t="s">
        <v>794</v>
      </c>
      <c r="D3588" t="s">
        <v>23</v>
      </c>
      <c r="E3588" t="s">
        <v>62</v>
      </c>
      <c r="F3588" s="107">
        <v>44651</v>
      </c>
      <c r="G3588">
        <v>14</v>
      </c>
      <c r="H3588">
        <v>0</v>
      </c>
      <c r="K3588" t="s">
        <v>63</v>
      </c>
      <c r="L3588" t="s">
        <v>63</v>
      </c>
      <c r="M3588">
        <v>2022</v>
      </c>
      <c r="N3588" t="s">
        <v>803</v>
      </c>
      <c r="O3588" t="s">
        <v>824</v>
      </c>
      <c r="P3588">
        <v>0</v>
      </c>
      <c r="Q3588">
        <v>0</v>
      </c>
      <c r="R3588">
        <v>0</v>
      </c>
      <c r="T3588" t="s">
        <v>1845</v>
      </c>
      <c r="U3588">
        <v>31</v>
      </c>
    </row>
    <row r="3589" spans="1:22" x14ac:dyDescent="0.3">
      <c r="A3589">
        <v>436</v>
      </c>
      <c r="B3589" t="s">
        <v>130</v>
      </c>
      <c r="C3589" t="s">
        <v>794</v>
      </c>
      <c r="D3589" t="s">
        <v>23</v>
      </c>
      <c r="E3589" t="s">
        <v>62</v>
      </c>
      <c r="F3589" s="107">
        <v>44681</v>
      </c>
      <c r="G3589">
        <v>14</v>
      </c>
      <c r="H3589">
        <v>0</v>
      </c>
      <c r="K3589" t="s">
        <v>63</v>
      </c>
      <c r="L3589" t="s">
        <v>63</v>
      </c>
      <c r="M3589">
        <v>2022</v>
      </c>
      <c r="N3589" t="s">
        <v>786</v>
      </c>
      <c r="O3589" t="s">
        <v>824</v>
      </c>
      <c r="P3589">
        <v>0</v>
      </c>
      <c r="Q3589">
        <v>0</v>
      </c>
      <c r="R3589">
        <v>0</v>
      </c>
      <c r="T3589" t="s">
        <v>1846</v>
      </c>
      <c r="U3589">
        <v>30</v>
      </c>
    </row>
    <row r="3590" spans="1:22" x14ac:dyDescent="0.3">
      <c r="A3590">
        <v>436</v>
      </c>
      <c r="B3590" t="s">
        <v>130</v>
      </c>
      <c r="C3590" t="s">
        <v>794</v>
      </c>
      <c r="D3590" t="s">
        <v>23</v>
      </c>
      <c r="E3590" t="s">
        <v>62</v>
      </c>
      <c r="F3590" s="107">
        <v>44712</v>
      </c>
      <c r="G3590">
        <v>14</v>
      </c>
      <c r="H3590">
        <v>0</v>
      </c>
      <c r="K3590" t="s">
        <v>63</v>
      </c>
      <c r="L3590" t="s">
        <v>63</v>
      </c>
      <c r="M3590">
        <v>2022</v>
      </c>
      <c r="N3590" t="s">
        <v>806</v>
      </c>
      <c r="O3590" t="s">
        <v>824</v>
      </c>
      <c r="P3590">
        <v>0</v>
      </c>
      <c r="Q3590">
        <v>0</v>
      </c>
      <c r="R3590">
        <v>0</v>
      </c>
      <c r="T3590" t="s">
        <v>1847</v>
      </c>
      <c r="U3590">
        <v>31</v>
      </c>
    </row>
    <row r="3591" spans="1:22" x14ac:dyDescent="0.3">
      <c r="A3591">
        <v>436</v>
      </c>
      <c r="B3591" t="s">
        <v>130</v>
      </c>
      <c r="C3591" t="s">
        <v>794</v>
      </c>
      <c r="D3591" t="s">
        <v>23</v>
      </c>
      <c r="E3591" t="s">
        <v>62</v>
      </c>
      <c r="F3591" s="107">
        <v>44742</v>
      </c>
      <c r="G3591">
        <v>14</v>
      </c>
      <c r="H3591">
        <v>0</v>
      </c>
      <c r="K3591" t="s">
        <v>63</v>
      </c>
      <c r="L3591" t="s">
        <v>63</v>
      </c>
      <c r="M3591">
        <v>2022</v>
      </c>
      <c r="N3591" t="s">
        <v>742</v>
      </c>
      <c r="O3591" t="s">
        <v>824</v>
      </c>
      <c r="P3591">
        <v>0</v>
      </c>
      <c r="Q3591">
        <v>0</v>
      </c>
      <c r="R3591">
        <v>0</v>
      </c>
      <c r="T3591" t="s">
        <v>1848</v>
      </c>
      <c r="U3591">
        <v>30</v>
      </c>
    </row>
    <row r="3592" spans="1:22" x14ac:dyDescent="0.3">
      <c r="A3592">
        <v>436</v>
      </c>
      <c r="B3592" t="s">
        <v>130</v>
      </c>
      <c r="C3592" t="s">
        <v>794</v>
      </c>
      <c r="D3592" t="s">
        <v>23</v>
      </c>
      <c r="E3592" t="s">
        <v>62</v>
      </c>
      <c r="F3592" s="107">
        <v>44773</v>
      </c>
      <c r="G3592">
        <v>14</v>
      </c>
      <c r="H3592">
        <v>0</v>
      </c>
      <c r="K3592" t="s">
        <v>63</v>
      </c>
      <c r="L3592" t="s">
        <v>63</v>
      </c>
      <c r="M3592">
        <v>2022</v>
      </c>
      <c r="N3592" t="s">
        <v>809</v>
      </c>
      <c r="O3592" t="s">
        <v>749</v>
      </c>
      <c r="P3592">
        <v>0</v>
      </c>
      <c r="Q3592">
        <v>0</v>
      </c>
      <c r="R3592">
        <v>0</v>
      </c>
      <c r="T3592" t="s">
        <v>1849</v>
      </c>
      <c r="U3592">
        <v>31</v>
      </c>
    </row>
    <row r="3593" spans="1:22" x14ac:dyDescent="0.3">
      <c r="A3593">
        <v>436</v>
      </c>
      <c r="B3593" t="s">
        <v>130</v>
      </c>
      <c r="C3593" t="s">
        <v>794</v>
      </c>
      <c r="D3593" t="s">
        <v>23</v>
      </c>
      <c r="E3593" t="s">
        <v>62</v>
      </c>
      <c r="F3593" s="107">
        <v>44804</v>
      </c>
      <c r="G3593">
        <v>14</v>
      </c>
      <c r="H3593">
        <v>0</v>
      </c>
      <c r="K3593" t="s">
        <v>63</v>
      </c>
      <c r="L3593" t="s">
        <v>63</v>
      </c>
      <c r="M3593">
        <v>2022</v>
      </c>
      <c r="N3593" t="s">
        <v>811</v>
      </c>
      <c r="O3593" t="s">
        <v>749</v>
      </c>
      <c r="P3593">
        <v>0</v>
      </c>
      <c r="Q3593">
        <v>0</v>
      </c>
      <c r="R3593">
        <v>0</v>
      </c>
      <c r="T3593" t="s">
        <v>1850</v>
      </c>
      <c r="U3593">
        <v>31</v>
      </c>
    </row>
    <row r="3594" spans="1:22" x14ac:dyDescent="0.3">
      <c r="A3594">
        <v>436</v>
      </c>
      <c r="B3594" t="s">
        <v>130</v>
      </c>
      <c r="C3594" t="s">
        <v>794</v>
      </c>
      <c r="D3594" t="s">
        <v>23</v>
      </c>
      <c r="E3594" t="s">
        <v>62</v>
      </c>
      <c r="F3594" s="107">
        <v>44834</v>
      </c>
      <c r="G3594">
        <v>14</v>
      </c>
      <c r="H3594">
        <v>0</v>
      </c>
      <c r="K3594" t="s">
        <v>63</v>
      </c>
      <c r="L3594" t="s">
        <v>63</v>
      </c>
      <c r="M3594">
        <v>2022</v>
      </c>
      <c r="N3594" t="s">
        <v>766</v>
      </c>
      <c r="O3594" t="s">
        <v>749</v>
      </c>
      <c r="P3594">
        <v>0</v>
      </c>
      <c r="Q3594">
        <v>0</v>
      </c>
      <c r="R3594">
        <v>0</v>
      </c>
      <c r="T3594" t="s">
        <v>1851</v>
      </c>
      <c r="U3594">
        <v>30</v>
      </c>
    </row>
    <row r="3595" spans="1:22" x14ac:dyDescent="0.3">
      <c r="A3595">
        <v>436</v>
      </c>
      <c r="B3595" t="s">
        <v>130</v>
      </c>
      <c r="C3595" t="s">
        <v>794</v>
      </c>
      <c r="D3595" t="s">
        <v>23</v>
      </c>
      <c r="E3595" t="s">
        <v>62</v>
      </c>
      <c r="F3595" s="107">
        <v>44865</v>
      </c>
      <c r="G3595">
        <v>14</v>
      </c>
      <c r="H3595">
        <v>0</v>
      </c>
      <c r="K3595" t="s">
        <v>63</v>
      </c>
      <c r="L3595" t="s">
        <v>63</v>
      </c>
      <c r="M3595">
        <v>2022</v>
      </c>
      <c r="N3595" t="s">
        <v>760</v>
      </c>
      <c r="O3595" t="s">
        <v>749</v>
      </c>
      <c r="P3595">
        <v>0</v>
      </c>
      <c r="Q3595">
        <v>0</v>
      </c>
      <c r="R3595">
        <v>0</v>
      </c>
      <c r="T3595" t="s">
        <v>1852</v>
      </c>
      <c r="U3595">
        <v>31</v>
      </c>
    </row>
    <row r="3596" spans="1:22" x14ac:dyDescent="0.3">
      <c r="A3596">
        <v>436</v>
      </c>
      <c r="B3596" t="s">
        <v>130</v>
      </c>
      <c r="C3596" t="s">
        <v>794</v>
      </c>
      <c r="D3596" t="s">
        <v>23</v>
      </c>
      <c r="E3596" t="s">
        <v>62</v>
      </c>
      <c r="F3596" s="107">
        <v>44895</v>
      </c>
      <c r="G3596">
        <v>14</v>
      </c>
      <c r="H3596">
        <v>0</v>
      </c>
      <c r="K3596" t="s">
        <v>63</v>
      </c>
      <c r="L3596" t="s">
        <v>63</v>
      </c>
      <c r="M3596">
        <v>2022</v>
      </c>
      <c r="N3596" t="s">
        <v>815</v>
      </c>
      <c r="O3596" t="s">
        <v>749</v>
      </c>
      <c r="P3596">
        <v>0</v>
      </c>
      <c r="Q3596">
        <v>0</v>
      </c>
      <c r="R3596">
        <v>0</v>
      </c>
      <c r="T3596" t="s">
        <v>1853</v>
      </c>
      <c r="U3596">
        <v>30</v>
      </c>
    </row>
    <row r="3597" spans="1:22" x14ac:dyDescent="0.3">
      <c r="A3597">
        <v>436</v>
      </c>
      <c r="B3597" t="s">
        <v>130</v>
      </c>
      <c r="C3597" t="s">
        <v>794</v>
      </c>
      <c r="D3597" t="s">
        <v>23</v>
      </c>
      <c r="E3597" t="s">
        <v>62</v>
      </c>
      <c r="F3597" s="107">
        <v>44926</v>
      </c>
      <c r="G3597">
        <v>14</v>
      </c>
      <c r="H3597">
        <v>0</v>
      </c>
      <c r="K3597" t="s">
        <v>63</v>
      </c>
      <c r="L3597" t="s">
        <v>63</v>
      </c>
      <c r="M3597">
        <v>2022</v>
      </c>
      <c r="N3597" t="s">
        <v>744</v>
      </c>
      <c r="O3597" t="s">
        <v>749</v>
      </c>
      <c r="P3597">
        <v>0</v>
      </c>
      <c r="Q3597">
        <v>0</v>
      </c>
      <c r="R3597">
        <v>0</v>
      </c>
      <c r="T3597" t="s">
        <v>1854</v>
      </c>
      <c r="U3597">
        <v>31</v>
      </c>
    </row>
    <row r="3598" spans="1:22" x14ac:dyDescent="0.3">
      <c r="A3598">
        <v>436</v>
      </c>
      <c r="B3598" t="s">
        <v>130</v>
      </c>
      <c r="C3598" t="s">
        <v>794</v>
      </c>
      <c r="D3598" t="s">
        <v>23</v>
      </c>
      <c r="E3598" t="s">
        <v>62</v>
      </c>
      <c r="F3598" s="107">
        <v>44957</v>
      </c>
      <c r="G3598">
        <v>14</v>
      </c>
      <c r="K3598" t="s">
        <v>63</v>
      </c>
      <c r="L3598" t="s">
        <v>128</v>
      </c>
      <c r="M3598">
        <v>2023</v>
      </c>
      <c r="N3598" t="s">
        <v>799</v>
      </c>
      <c r="O3598" t="s">
        <v>743</v>
      </c>
      <c r="P3598">
        <v>0</v>
      </c>
      <c r="Q3598">
        <v>0</v>
      </c>
      <c r="R3598">
        <v>0</v>
      </c>
      <c r="T3598" t="s">
        <v>1855</v>
      </c>
      <c r="U3598">
        <v>31</v>
      </c>
      <c r="V3598" t="s">
        <v>128</v>
      </c>
    </row>
    <row r="3599" spans="1:22" x14ac:dyDescent="0.3">
      <c r="A3599">
        <v>436</v>
      </c>
      <c r="B3599" t="s">
        <v>130</v>
      </c>
      <c r="C3599" t="s">
        <v>794</v>
      </c>
      <c r="D3599" t="s">
        <v>23</v>
      </c>
      <c r="E3599" t="s">
        <v>62</v>
      </c>
      <c r="F3599" s="107">
        <v>44985</v>
      </c>
      <c r="G3599">
        <v>14</v>
      </c>
      <c r="K3599" t="s">
        <v>63</v>
      </c>
      <c r="L3599" t="s">
        <v>128</v>
      </c>
      <c r="M3599">
        <v>2023</v>
      </c>
      <c r="N3599" t="s">
        <v>783</v>
      </c>
      <c r="O3599" t="s">
        <v>743</v>
      </c>
      <c r="P3599">
        <v>0</v>
      </c>
      <c r="Q3599">
        <v>0</v>
      </c>
      <c r="R3599">
        <v>0</v>
      </c>
      <c r="T3599" t="s">
        <v>1856</v>
      </c>
      <c r="U3599">
        <v>28</v>
      </c>
      <c r="V3599" t="s">
        <v>128</v>
      </c>
    </row>
    <row r="3600" spans="1:22" x14ac:dyDescent="0.3">
      <c r="A3600">
        <v>436</v>
      </c>
      <c r="B3600" t="s">
        <v>130</v>
      </c>
      <c r="C3600" t="s">
        <v>794</v>
      </c>
      <c r="D3600" t="s">
        <v>23</v>
      </c>
      <c r="E3600" t="s">
        <v>62</v>
      </c>
      <c r="F3600" s="107">
        <v>45016</v>
      </c>
      <c r="G3600">
        <v>14</v>
      </c>
      <c r="K3600" t="s">
        <v>63</v>
      </c>
      <c r="L3600" t="s">
        <v>128</v>
      </c>
      <c r="M3600">
        <v>2023</v>
      </c>
      <c r="N3600" t="s">
        <v>803</v>
      </c>
      <c r="O3600" t="s">
        <v>743</v>
      </c>
      <c r="P3600">
        <v>0</v>
      </c>
      <c r="Q3600">
        <v>0</v>
      </c>
      <c r="R3600">
        <v>0</v>
      </c>
      <c r="T3600" t="s">
        <v>1857</v>
      </c>
      <c r="U3600">
        <v>31</v>
      </c>
      <c r="V3600" t="s">
        <v>128</v>
      </c>
    </row>
    <row r="3601" spans="1:22" x14ac:dyDescent="0.3">
      <c r="A3601">
        <v>436</v>
      </c>
      <c r="B3601" t="s">
        <v>130</v>
      </c>
      <c r="C3601" t="s">
        <v>794</v>
      </c>
      <c r="D3601" t="s">
        <v>23</v>
      </c>
      <c r="E3601" t="s">
        <v>62</v>
      </c>
      <c r="F3601" s="107">
        <v>45046</v>
      </c>
      <c r="G3601">
        <v>14</v>
      </c>
      <c r="K3601" t="s">
        <v>63</v>
      </c>
      <c r="L3601" t="s">
        <v>128</v>
      </c>
      <c r="M3601">
        <v>2023</v>
      </c>
      <c r="N3601" t="s">
        <v>786</v>
      </c>
      <c r="O3601" t="s">
        <v>743</v>
      </c>
      <c r="P3601">
        <v>0</v>
      </c>
      <c r="Q3601">
        <v>0</v>
      </c>
      <c r="R3601">
        <v>0</v>
      </c>
      <c r="T3601" t="s">
        <v>1858</v>
      </c>
      <c r="U3601">
        <v>30</v>
      </c>
      <c r="V3601" t="s">
        <v>128</v>
      </c>
    </row>
    <row r="3602" spans="1:22" x14ac:dyDescent="0.3">
      <c r="A3602">
        <v>436</v>
      </c>
      <c r="B3602" t="s">
        <v>130</v>
      </c>
      <c r="C3602" t="s">
        <v>794</v>
      </c>
      <c r="D3602" t="s">
        <v>23</v>
      </c>
      <c r="E3602" t="s">
        <v>62</v>
      </c>
      <c r="F3602" s="107">
        <v>45077</v>
      </c>
      <c r="G3602">
        <v>14</v>
      </c>
      <c r="K3602" t="s">
        <v>63</v>
      </c>
      <c r="L3602" t="s">
        <v>128</v>
      </c>
      <c r="M3602">
        <v>2023</v>
      </c>
      <c r="N3602" t="s">
        <v>806</v>
      </c>
      <c r="O3602" t="s">
        <v>743</v>
      </c>
      <c r="P3602">
        <v>0</v>
      </c>
      <c r="Q3602">
        <v>0</v>
      </c>
      <c r="R3602">
        <v>0</v>
      </c>
      <c r="T3602" t="s">
        <v>1859</v>
      </c>
      <c r="U3602">
        <v>31</v>
      </c>
      <c r="V3602" t="s">
        <v>128</v>
      </c>
    </row>
    <row r="3603" spans="1:22" x14ac:dyDescent="0.3">
      <c r="A3603">
        <v>436</v>
      </c>
      <c r="B3603" t="s">
        <v>130</v>
      </c>
      <c r="C3603" t="s">
        <v>794</v>
      </c>
      <c r="D3603" t="s">
        <v>23</v>
      </c>
      <c r="E3603" t="s">
        <v>62</v>
      </c>
      <c r="F3603" s="107">
        <v>45107</v>
      </c>
      <c r="G3603">
        <v>14</v>
      </c>
      <c r="K3603" t="s">
        <v>63</v>
      </c>
      <c r="L3603" t="s">
        <v>128</v>
      </c>
      <c r="M3603">
        <v>2023</v>
      </c>
      <c r="N3603" t="s">
        <v>742</v>
      </c>
      <c r="O3603" t="s">
        <v>743</v>
      </c>
      <c r="P3603">
        <v>0</v>
      </c>
      <c r="Q3603">
        <v>0</v>
      </c>
      <c r="R3603">
        <v>0</v>
      </c>
      <c r="T3603" t="s">
        <v>1860</v>
      </c>
      <c r="U3603">
        <v>30</v>
      </c>
      <c r="V3603" t="s">
        <v>128</v>
      </c>
    </row>
    <row r="3604" spans="1:22" x14ac:dyDescent="0.3">
      <c r="A3604">
        <v>436</v>
      </c>
      <c r="B3604" t="s">
        <v>130</v>
      </c>
      <c r="C3604" t="s">
        <v>794</v>
      </c>
      <c r="D3604" t="s">
        <v>23</v>
      </c>
      <c r="E3604" t="s">
        <v>62</v>
      </c>
      <c r="F3604" s="107">
        <v>45930</v>
      </c>
      <c r="G3604">
        <v>14</v>
      </c>
      <c r="H3604">
        <v>7.08</v>
      </c>
      <c r="I3604" s="59">
        <v>1.3</v>
      </c>
      <c r="J3604" s="59">
        <v>1.977401129943503</v>
      </c>
      <c r="K3604" t="s">
        <v>63</v>
      </c>
      <c r="L3604" t="s">
        <v>63</v>
      </c>
      <c r="M3604">
        <v>2025</v>
      </c>
      <c r="N3604" t="s">
        <v>766</v>
      </c>
      <c r="O3604" t="s">
        <v>751</v>
      </c>
      <c r="P3604">
        <v>0</v>
      </c>
      <c r="Q3604">
        <v>0</v>
      </c>
      <c r="R3604">
        <v>0</v>
      </c>
      <c r="T3604" t="s">
        <v>1861</v>
      </c>
      <c r="U3604">
        <v>30</v>
      </c>
    </row>
    <row r="3605" spans="1:22" x14ac:dyDescent="0.3">
      <c r="A3605">
        <v>436</v>
      </c>
      <c r="B3605" t="s">
        <v>130</v>
      </c>
      <c r="C3605" t="s">
        <v>794</v>
      </c>
      <c r="D3605" t="s">
        <v>23</v>
      </c>
      <c r="E3605" t="s">
        <v>62</v>
      </c>
      <c r="F3605" s="107">
        <v>45961</v>
      </c>
      <c r="G3605">
        <v>14</v>
      </c>
      <c r="H3605">
        <v>15.49</v>
      </c>
      <c r="I3605" s="59">
        <v>0.90380890897353128</v>
      </c>
      <c r="J3605" s="59">
        <v>0.90380890897353128</v>
      </c>
      <c r="K3605" t="s">
        <v>63</v>
      </c>
      <c r="L3605" t="s">
        <v>63</v>
      </c>
      <c r="M3605">
        <v>2025</v>
      </c>
      <c r="N3605" t="s">
        <v>760</v>
      </c>
      <c r="O3605" t="s">
        <v>751</v>
      </c>
      <c r="P3605">
        <v>0</v>
      </c>
      <c r="Q3605">
        <v>0</v>
      </c>
      <c r="R3605">
        <v>0</v>
      </c>
      <c r="T3605" t="s">
        <v>1862</v>
      </c>
      <c r="U3605">
        <v>31</v>
      </c>
    </row>
    <row r="3606" spans="1:22" x14ac:dyDescent="0.3">
      <c r="A3606">
        <v>436</v>
      </c>
      <c r="B3606" t="s">
        <v>130</v>
      </c>
      <c r="C3606" t="s">
        <v>794</v>
      </c>
      <c r="D3606" t="s">
        <v>23</v>
      </c>
      <c r="E3606" t="s">
        <v>62</v>
      </c>
      <c r="F3606" s="107">
        <v>45991</v>
      </c>
      <c r="G3606">
        <v>14</v>
      </c>
      <c r="H3606">
        <v>8.1199999999999992</v>
      </c>
      <c r="I3606" s="59">
        <v>1.3</v>
      </c>
      <c r="J3606" s="59">
        <v>1.7241379310344831</v>
      </c>
      <c r="K3606" t="s">
        <v>63</v>
      </c>
      <c r="L3606" t="s">
        <v>63</v>
      </c>
      <c r="M3606">
        <v>2025</v>
      </c>
      <c r="N3606" t="s">
        <v>815</v>
      </c>
      <c r="O3606" t="s">
        <v>751</v>
      </c>
      <c r="P3606">
        <v>0</v>
      </c>
      <c r="Q3606">
        <v>0</v>
      </c>
      <c r="R3606">
        <v>0</v>
      </c>
      <c r="T3606" t="s">
        <v>1863</v>
      </c>
      <c r="U3606">
        <v>30</v>
      </c>
    </row>
    <row r="3607" spans="1:22" x14ac:dyDescent="0.3">
      <c r="A3607">
        <v>436</v>
      </c>
      <c r="B3607" t="s">
        <v>130</v>
      </c>
      <c r="C3607" t="s">
        <v>794</v>
      </c>
      <c r="D3607" t="s">
        <v>23</v>
      </c>
      <c r="E3607" t="s">
        <v>62</v>
      </c>
      <c r="F3607" s="107">
        <v>46022</v>
      </c>
      <c r="G3607">
        <v>14</v>
      </c>
      <c r="H3607">
        <v>11.77</v>
      </c>
      <c r="I3607" s="59">
        <v>1.1894647408666099</v>
      </c>
      <c r="J3607" s="59">
        <v>1.1894647408666099</v>
      </c>
      <c r="K3607" t="s">
        <v>63</v>
      </c>
      <c r="L3607" t="s">
        <v>63</v>
      </c>
      <c r="M3607">
        <v>2025</v>
      </c>
      <c r="N3607" t="s">
        <v>744</v>
      </c>
      <c r="O3607" t="s">
        <v>751</v>
      </c>
      <c r="P3607">
        <v>0</v>
      </c>
      <c r="Q3607">
        <v>0</v>
      </c>
      <c r="R3607">
        <v>0</v>
      </c>
      <c r="T3607" t="s">
        <v>1864</v>
      </c>
      <c r="U3607">
        <v>31</v>
      </c>
    </row>
    <row r="3608" spans="1:22" x14ac:dyDescent="0.3">
      <c r="A3608">
        <v>437</v>
      </c>
      <c r="B3608" t="s">
        <v>413</v>
      </c>
      <c r="C3608" t="s">
        <v>249</v>
      </c>
      <c r="D3608" t="s">
        <v>73</v>
      </c>
      <c r="E3608" t="s">
        <v>24</v>
      </c>
      <c r="F3608" s="107">
        <v>46022</v>
      </c>
      <c r="G3608">
        <v>80</v>
      </c>
      <c r="H3608">
        <v>99</v>
      </c>
      <c r="I3608" s="59">
        <v>1.2375</v>
      </c>
      <c r="J3608" s="59">
        <v>1.2375</v>
      </c>
      <c r="K3608" t="s">
        <v>25</v>
      </c>
      <c r="L3608" t="s">
        <v>25</v>
      </c>
      <c r="M3608">
        <v>2025</v>
      </c>
      <c r="N3608" t="s">
        <v>744</v>
      </c>
      <c r="O3608" t="s">
        <v>751</v>
      </c>
      <c r="P3608">
        <v>0</v>
      </c>
      <c r="Q3608">
        <v>0</v>
      </c>
      <c r="R3608">
        <v>0</v>
      </c>
      <c r="T3608" t="s">
        <v>1865</v>
      </c>
      <c r="U3608">
        <v>31</v>
      </c>
    </row>
    <row r="3609" spans="1:22" x14ac:dyDescent="0.3">
      <c r="A3609">
        <v>439</v>
      </c>
      <c r="B3609" t="s">
        <v>415</v>
      </c>
      <c r="C3609" t="s">
        <v>1367</v>
      </c>
      <c r="D3609" t="s">
        <v>54</v>
      </c>
      <c r="E3609" t="s">
        <v>24</v>
      </c>
      <c r="F3609" s="107">
        <v>44377</v>
      </c>
      <c r="H3609">
        <v>0</v>
      </c>
      <c r="K3609" t="s">
        <v>25</v>
      </c>
      <c r="L3609" t="s">
        <v>25</v>
      </c>
      <c r="M3609">
        <v>2021</v>
      </c>
      <c r="N3609" t="s">
        <v>742</v>
      </c>
      <c r="O3609" t="s">
        <v>800</v>
      </c>
      <c r="P3609">
        <v>0</v>
      </c>
      <c r="Q3609">
        <v>0</v>
      </c>
      <c r="R3609">
        <v>0</v>
      </c>
      <c r="T3609" t="s">
        <v>1866</v>
      </c>
      <c r="U3609">
        <v>30</v>
      </c>
    </row>
    <row r="3610" spans="1:22" x14ac:dyDescent="0.3">
      <c r="A3610">
        <v>439</v>
      </c>
      <c r="B3610" t="s">
        <v>415</v>
      </c>
      <c r="C3610" t="s">
        <v>1367</v>
      </c>
      <c r="D3610" t="s">
        <v>54</v>
      </c>
      <c r="E3610" t="s">
        <v>24</v>
      </c>
      <c r="F3610" s="107">
        <v>44561</v>
      </c>
      <c r="H3610">
        <v>0</v>
      </c>
      <c r="K3610" t="s">
        <v>25</v>
      </c>
      <c r="L3610" t="s">
        <v>25</v>
      </c>
      <c r="M3610">
        <v>2021</v>
      </c>
      <c r="N3610" t="s">
        <v>744</v>
      </c>
      <c r="O3610" t="s">
        <v>747</v>
      </c>
      <c r="P3610">
        <v>0</v>
      </c>
      <c r="Q3610">
        <v>0</v>
      </c>
      <c r="R3610">
        <v>0</v>
      </c>
      <c r="T3610" t="s">
        <v>1867</v>
      </c>
      <c r="U3610">
        <v>31</v>
      </c>
    </row>
    <row r="3611" spans="1:22" x14ac:dyDescent="0.3">
      <c r="A3611">
        <v>439</v>
      </c>
      <c r="B3611" t="s">
        <v>415</v>
      </c>
      <c r="C3611" t="s">
        <v>1367</v>
      </c>
      <c r="D3611" t="s">
        <v>54</v>
      </c>
      <c r="E3611" t="s">
        <v>24</v>
      </c>
      <c r="F3611" s="107">
        <v>44651</v>
      </c>
      <c r="K3611" t="s">
        <v>25</v>
      </c>
      <c r="L3611" t="s">
        <v>128</v>
      </c>
      <c r="M3611">
        <v>2022</v>
      </c>
      <c r="N3611" t="s">
        <v>803</v>
      </c>
      <c r="O3611" t="s">
        <v>824</v>
      </c>
      <c r="P3611">
        <v>0</v>
      </c>
      <c r="Q3611">
        <v>0</v>
      </c>
      <c r="R3611">
        <v>0</v>
      </c>
      <c r="T3611" t="s">
        <v>1868</v>
      </c>
      <c r="U3611">
        <v>31</v>
      </c>
      <c r="V3611" t="s">
        <v>128</v>
      </c>
    </row>
    <row r="3612" spans="1:22" x14ac:dyDescent="0.3">
      <c r="A3612">
        <v>439</v>
      </c>
      <c r="B3612" t="s">
        <v>415</v>
      </c>
      <c r="C3612" t="s">
        <v>1367</v>
      </c>
      <c r="D3612" t="s">
        <v>54</v>
      </c>
      <c r="E3612" t="s">
        <v>24</v>
      </c>
      <c r="F3612" s="107">
        <v>44742</v>
      </c>
      <c r="H3612">
        <v>0</v>
      </c>
      <c r="K3612" t="s">
        <v>25</v>
      </c>
      <c r="L3612" t="s">
        <v>25</v>
      </c>
      <c r="M3612">
        <v>2022</v>
      </c>
      <c r="N3612" t="s">
        <v>742</v>
      </c>
      <c r="O3612" t="s">
        <v>824</v>
      </c>
      <c r="P3612">
        <v>0</v>
      </c>
      <c r="Q3612">
        <v>0</v>
      </c>
      <c r="R3612">
        <v>0</v>
      </c>
      <c r="T3612" t="s">
        <v>1869</v>
      </c>
      <c r="U3612">
        <v>30</v>
      </c>
    </row>
    <row r="3613" spans="1:22" x14ac:dyDescent="0.3">
      <c r="A3613">
        <v>439</v>
      </c>
      <c r="B3613" t="s">
        <v>415</v>
      </c>
      <c r="C3613" t="s">
        <v>1367</v>
      </c>
      <c r="D3613" t="s">
        <v>54</v>
      </c>
      <c r="E3613" t="s">
        <v>24</v>
      </c>
      <c r="F3613" s="107">
        <v>44834</v>
      </c>
      <c r="K3613" t="s">
        <v>25</v>
      </c>
      <c r="L3613" t="s">
        <v>128</v>
      </c>
      <c r="M3613">
        <v>2022</v>
      </c>
      <c r="N3613" t="s">
        <v>766</v>
      </c>
      <c r="O3613" t="s">
        <v>749</v>
      </c>
      <c r="P3613">
        <v>0</v>
      </c>
      <c r="Q3613">
        <v>0</v>
      </c>
      <c r="R3613">
        <v>0</v>
      </c>
      <c r="T3613" t="s">
        <v>1870</v>
      </c>
      <c r="U3613">
        <v>30</v>
      </c>
      <c r="V3613" t="s">
        <v>128</v>
      </c>
    </row>
    <row r="3614" spans="1:22" x14ac:dyDescent="0.3">
      <c r="A3614">
        <v>439</v>
      </c>
      <c r="B3614" t="s">
        <v>415</v>
      </c>
      <c r="C3614" t="s">
        <v>1367</v>
      </c>
      <c r="D3614" t="s">
        <v>54</v>
      </c>
      <c r="E3614" t="s">
        <v>24</v>
      </c>
      <c r="F3614" s="107">
        <v>44895</v>
      </c>
      <c r="K3614" t="s">
        <v>25</v>
      </c>
      <c r="L3614" t="s">
        <v>128</v>
      </c>
      <c r="M3614">
        <v>2022</v>
      </c>
      <c r="N3614" t="s">
        <v>815</v>
      </c>
      <c r="O3614" t="s">
        <v>749</v>
      </c>
      <c r="P3614">
        <v>0</v>
      </c>
      <c r="Q3614">
        <v>0</v>
      </c>
      <c r="R3614">
        <v>0</v>
      </c>
      <c r="T3614" t="s">
        <v>1871</v>
      </c>
      <c r="U3614">
        <v>30</v>
      </c>
      <c r="V3614" t="s">
        <v>128</v>
      </c>
    </row>
    <row r="3615" spans="1:22" x14ac:dyDescent="0.3">
      <c r="A3615">
        <v>439</v>
      </c>
      <c r="B3615" t="s">
        <v>415</v>
      </c>
      <c r="C3615" t="s">
        <v>1367</v>
      </c>
      <c r="D3615" t="s">
        <v>54</v>
      </c>
      <c r="E3615" t="s">
        <v>24</v>
      </c>
      <c r="F3615" s="107">
        <v>44926</v>
      </c>
      <c r="H3615">
        <v>0</v>
      </c>
      <c r="K3615" t="s">
        <v>25</v>
      </c>
      <c r="L3615" t="s">
        <v>25</v>
      </c>
      <c r="M3615">
        <v>2022</v>
      </c>
      <c r="N3615" t="s">
        <v>744</v>
      </c>
      <c r="O3615" t="s">
        <v>749</v>
      </c>
      <c r="P3615">
        <v>0</v>
      </c>
      <c r="Q3615">
        <v>0</v>
      </c>
      <c r="R3615">
        <v>0</v>
      </c>
      <c r="T3615" t="s">
        <v>1872</v>
      </c>
      <c r="U3615">
        <v>31</v>
      </c>
    </row>
    <row r="3616" spans="1:22" x14ac:dyDescent="0.3">
      <c r="A3616">
        <v>439</v>
      </c>
      <c r="B3616" t="s">
        <v>415</v>
      </c>
      <c r="C3616" t="s">
        <v>1367</v>
      </c>
      <c r="D3616" t="s">
        <v>54</v>
      </c>
      <c r="E3616" t="s">
        <v>24</v>
      </c>
      <c r="F3616" s="107">
        <v>44957</v>
      </c>
      <c r="K3616" t="s">
        <v>25</v>
      </c>
      <c r="L3616" t="s">
        <v>128</v>
      </c>
      <c r="M3616">
        <v>2023</v>
      </c>
      <c r="N3616" t="s">
        <v>799</v>
      </c>
      <c r="O3616" t="s">
        <v>743</v>
      </c>
      <c r="P3616">
        <v>0</v>
      </c>
      <c r="Q3616">
        <v>0</v>
      </c>
      <c r="R3616">
        <v>0</v>
      </c>
      <c r="T3616" t="s">
        <v>1873</v>
      </c>
      <c r="U3616">
        <v>31</v>
      </c>
      <c r="V3616" t="s">
        <v>128</v>
      </c>
    </row>
    <row r="3617" spans="1:22" x14ac:dyDescent="0.3">
      <c r="A3617">
        <v>439</v>
      </c>
      <c r="B3617" t="s">
        <v>415</v>
      </c>
      <c r="C3617" t="s">
        <v>1367</v>
      </c>
      <c r="D3617" t="s">
        <v>54</v>
      </c>
      <c r="E3617" t="s">
        <v>24</v>
      </c>
      <c r="F3617" s="107">
        <v>45016</v>
      </c>
      <c r="K3617" t="s">
        <v>25</v>
      </c>
      <c r="L3617" t="s">
        <v>128</v>
      </c>
      <c r="M3617">
        <v>2023</v>
      </c>
      <c r="N3617" t="s">
        <v>803</v>
      </c>
      <c r="O3617" t="s">
        <v>743</v>
      </c>
      <c r="P3617">
        <v>0</v>
      </c>
      <c r="Q3617">
        <v>0</v>
      </c>
      <c r="R3617">
        <v>0</v>
      </c>
      <c r="T3617" t="s">
        <v>1874</v>
      </c>
      <c r="U3617">
        <v>31</v>
      </c>
      <c r="V3617" t="s">
        <v>128</v>
      </c>
    </row>
    <row r="3618" spans="1:22" x14ac:dyDescent="0.3">
      <c r="A3618">
        <v>439</v>
      </c>
      <c r="B3618" t="s">
        <v>415</v>
      </c>
      <c r="C3618" t="s">
        <v>1367</v>
      </c>
      <c r="D3618" t="s">
        <v>54</v>
      </c>
      <c r="E3618" t="s">
        <v>24</v>
      </c>
      <c r="F3618" s="107">
        <v>45046</v>
      </c>
      <c r="K3618" t="s">
        <v>25</v>
      </c>
      <c r="L3618" t="s">
        <v>128</v>
      </c>
      <c r="M3618">
        <v>2023</v>
      </c>
      <c r="N3618" t="s">
        <v>786</v>
      </c>
      <c r="O3618" t="s">
        <v>743</v>
      </c>
      <c r="P3618">
        <v>0</v>
      </c>
      <c r="Q3618">
        <v>0</v>
      </c>
      <c r="R3618">
        <v>0</v>
      </c>
      <c r="T3618" t="s">
        <v>1875</v>
      </c>
      <c r="U3618">
        <v>30</v>
      </c>
      <c r="V3618" t="s">
        <v>128</v>
      </c>
    </row>
    <row r="3619" spans="1:22" x14ac:dyDescent="0.3">
      <c r="A3619">
        <v>439</v>
      </c>
      <c r="B3619" t="s">
        <v>415</v>
      </c>
      <c r="C3619" t="s">
        <v>1367</v>
      </c>
      <c r="D3619" t="s">
        <v>54</v>
      </c>
      <c r="E3619" t="s">
        <v>24</v>
      </c>
      <c r="F3619" s="107">
        <v>45077</v>
      </c>
      <c r="K3619" t="s">
        <v>25</v>
      </c>
      <c r="L3619" t="s">
        <v>128</v>
      </c>
      <c r="M3619">
        <v>2023</v>
      </c>
      <c r="N3619" t="s">
        <v>806</v>
      </c>
      <c r="O3619" t="s">
        <v>743</v>
      </c>
      <c r="P3619">
        <v>0</v>
      </c>
      <c r="Q3619">
        <v>0</v>
      </c>
      <c r="R3619">
        <v>0</v>
      </c>
      <c r="T3619" t="s">
        <v>1876</v>
      </c>
      <c r="U3619">
        <v>31</v>
      </c>
      <c r="V3619" t="s">
        <v>128</v>
      </c>
    </row>
    <row r="3620" spans="1:22" x14ac:dyDescent="0.3">
      <c r="A3620">
        <v>439</v>
      </c>
      <c r="B3620" t="s">
        <v>415</v>
      </c>
      <c r="C3620" t="s">
        <v>1367</v>
      </c>
      <c r="D3620" t="s">
        <v>54</v>
      </c>
      <c r="E3620" t="s">
        <v>24</v>
      </c>
      <c r="F3620" s="107">
        <v>45107</v>
      </c>
      <c r="K3620" t="s">
        <v>25</v>
      </c>
      <c r="L3620" t="s">
        <v>128</v>
      </c>
      <c r="M3620">
        <v>2023</v>
      </c>
      <c r="N3620" t="s">
        <v>742</v>
      </c>
      <c r="O3620" t="s">
        <v>743</v>
      </c>
      <c r="P3620">
        <v>0</v>
      </c>
      <c r="Q3620">
        <v>0</v>
      </c>
      <c r="R3620">
        <v>0</v>
      </c>
      <c r="T3620" t="s">
        <v>1877</v>
      </c>
      <c r="U3620">
        <v>30</v>
      </c>
      <c r="V3620" t="s">
        <v>128</v>
      </c>
    </row>
    <row r="3621" spans="1:22" x14ac:dyDescent="0.3">
      <c r="A3621">
        <v>439</v>
      </c>
      <c r="B3621" t="s">
        <v>415</v>
      </c>
      <c r="C3621" t="s">
        <v>1367</v>
      </c>
      <c r="D3621" t="s">
        <v>54</v>
      </c>
      <c r="E3621" t="s">
        <v>24</v>
      </c>
      <c r="F3621" s="107">
        <v>46022</v>
      </c>
      <c r="G3621">
        <v>100</v>
      </c>
      <c r="H3621">
        <v>100</v>
      </c>
      <c r="I3621" s="59">
        <v>1</v>
      </c>
      <c r="J3621" s="59">
        <v>1</v>
      </c>
      <c r="K3621" t="s">
        <v>25</v>
      </c>
      <c r="L3621" t="s">
        <v>25</v>
      </c>
      <c r="M3621">
        <v>2025</v>
      </c>
      <c r="N3621" t="s">
        <v>744</v>
      </c>
      <c r="O3621" t="s">
        <v>751</v>
      </c>
      <c r="P3621">
        <v>0</v>
      </c>
      <c r="Q3621">
        <v>0</v>
      </c>
      <c r="R3621">
        <v>0</v>
      </c>
      <c r="T3621" t="s">
        <v>1878</v>
      </c>
      <c r="U3621">
        <v>31</v>
      </c>
    </row>
    <row r="3622" spans="1:22" x14ac:dyDescent="0.3">
      <c r="A3622">
        <v>440</v>
      </c>
      <c r="B3622" t="s">
        <v>416</v>
      </c>
      <c r="C3622" t="s">
        <v>1367</v>
      </c>
      <c r="D3622" t="s">
        <v>54</v>
      </c>
      <c r="E3622" t="s">
        <v>24</v>
      </c>
      <c r="F3622" s="107">
        <v>44651</v>
      </c>
      <c r="K3622" t="s">
        <v>25</v>
      </c>
      <c r="L3622" t="s">
        <v>128</v>
      </c>
      <c r="M3622">
        <v>2022</v>
      </c>
      <c r="N3622" t="s">
        <v>803</v>
      </c>
      <c r="O3622" t="s">
        <v>824</v>
      </c>
      <c r="P3622">
        <v>0</v>
      </c>
      <c r="Q3622">
        <v>0</v>
      </c>
      <c r="R3622">
        <v>0</v>
      </c>
      <c r="T3622" t="s">
        <v>1879</v>
      </c>
      <c r="U3622">
        <v>31</v>
      </c>
      <c r="V3622" t="s">
        <v>128</v>
      </c>
    </row>
    <row r="3623" spans="1:22" x14ac:dyDescent="0.3">
      <c r="A3623">
        <v>440</v>
      </c>
      <c r="B3623" t="s">
        <v>416</v>
      </c>
      <c r="C3623" t="s">
        <v>1367</v>
      </c>
      <c r="D3623" t="s">
        <v>54</v>
      </c>
      <c r="E3623" t="s">
        <v>24</v>
      </c>
      <c r="F3623" s="107">
        <v>44742</v>
      </c>
      <c r="K3623" t="s">
        <v>25</v>
      </c>
      <c r="L3623" t="s">
        <v>128</v>
      </c>
      <c r="M3623">
        <v>2022</v>
      </c>
      <c r="N3623" t="s">
        <v>742</v>
      </c>
      <c r="O3623" t="s">
        <v>824</v>
      </c>
      <c r="P3623">
        <v>0</v>
      </c>
      <c r="Q3623">
        <v>0</v>
      </c>
      <c r="R3623">
        <v>0</v>
      </c>
      <c r="T3623" t="s">
        <v>1880</v>
      </c>
      <c r="U3623">
        <v>30</v>
      </c>
      <c r="V3623" t="s">
        <v>128</v>
      </c>
    </row>
    <row r="3624" spans="1:22" x14ac:dyDescent="0.3">
      <c r="A3624">
        <v>440</v>
      </c>
      <c r="B3624" t="s">
        <v>416</v>
      </c>
      <c r="C3624" t="s">
        <v>1367</v>
      </c>
      <c r="D3624" t="s">
        <v>54</v>
      </c>
      <c r="E3624" t="s">
        <v>24</v>
      </c>
      <c r="F3624" s="107">
        <v>44834</v>
      </c>
      <c r="K3624" t="s">
        <v>25</v>
      </c>
      <c r="L3624" t="s">
        <v>128</v>
      </c>
      <c r="M3624">
        <v>2022</v>
      </c>
      <c r="N3624" t="s">
        <v>766</v>
      </c>
      <c r="O3624" t="s">
        <v>749</v>
      </c>
      <c r="P3624">
        <v>0</v>
      </c>
      <c r="Q3624">
        <v>0</v>
      </c>
      <c r="R3624">
        <v>0</v>
      </c>
      <c r="T3624" t="s">
        <v>1881</v>
      </c>
      <c r="U3624">
        <v>30</v>
      </c>
      <c r="V3624" t="s">
        <v>128</v>
      </c>
    </row>
    <row r="3625" spans="1:22" x14ac:dyDescent="0.3">
      <c r="A3625">
        <v>440</v>
      </c>
      <c r="B3625" t="s">
        <v>416</v>
      </c>
      <c r="C3625" t="s">
        <v>1367</v>
      </c>
      <c r="D3625" t="s">
        <v>54</v>
      </c>
      <c r="E3625" t="s">
        <v>24</v>
      </c>
      <c r="F3625" s="107">
        <v>44895</v>
      </c>
      <c r="K3625" t="s">
        <v>25</v>
      </c>
      <c r="L3625" t="s">
        <v>128</v>
      </c>
      <c r="M3625">
        <v>2022</v>
      </c>
      <c r="N3625" t="s">
        <v>815</v>
      </c>
      <c r="O3625" t="s">
        <v>749</v>
      </c>
      <c r="P3625">
        <v>0</v>
      </c>
      <c r="Q3625">
        <v>0</v>
      </c>
      <c r="R3625">
        <v>0</v>
      </c>
      <c r="T3625" t="s">
        <v>1882</v>
      </c>
      <c r="U3625">
        <v>30</v>
      </c>
      <c r="V3625" t="s">
        <v>128</v>
      </c>
    </row>
    <row r="3626" spans="1:22" x14ac:dyDescent="0.3">
      <c r="A3626">
        <v>440</v>
      </c>
      <c r="B3626" t="s">
        <v>416</v>
      </c>
      <c r="C3626" t="s">
        <v>1367</v>
      </c>
      <c r="D3626" t="s">
        <v>54</v>
      </c>
      <c r="E3626" t="s">
        <v>24</v>
      </c>
      <c r="F3626" s="107">
        <v>44926</v>
      </c>
      <c r="K3626" t="s">
        <v>25</v>
      </c>
      <c r="L3626" t="s">
        <v>128</v>
      </c>
      <c r="M3626">
        <v>2022</v>
      </c>
      <c r="N3626" t="s">
        <v>744</v>
      </c>
      <c r="O3626" t="s">
        <v>749</v>
      </c>
      <c r="P3626">
        <v>0</v>
      </c>
      <c r="Q3626">
        <v>0</v>
      </c>
      <c r="R3626">
        <v>0</v>
      </c>
      <c r="T3626" t="s">
        <v>1883</v>
      </c>
      <c r="U3626">
        <v>31</v>
      </c>
      <c r="V3626" t="s">
        <v>128</v>
      </c>
    </row>
    <row r="3627" spans="1:22" x14ac:dyDescent="0.3">
      <c r="A3627">
        <v>440</v>
      </c>
      <c r="B3627" t="s">
        <v>416</v>
      </c>
      <c r="C3627" t="s">
        <v>1367</v>
      </c>
      <c r="D3627" t="s">
        <v>54</v>
      </c>
      <c r="E3627" t="s">
        <v>24</v>
      </c>
      <c r="F3627" s="107">
        <v>44957</v>
      </c>
      <c r="K3627" t="s">
        <v>25</v>
      </c>
      <c r="L3627" t="s">
        <v>128</v>
      </c>
      <c r="M3627">
        <v>2023</v>
      </c>
      <c r="N3627" t="s">
        <v>799</v>
      </c>
      <c r="O3627" t="s">
        <v>743</v>
      </c>
      <c r="P3627">
        <v>0</v>
      </c>
      <c r="Q3627">
        <v>0</v>
      </c>
      <c r="R3627">
        <v>0</v>
      </c>
      <c r="T3627" t="s">
        <v>1884</v>
      </c>
      <c r="U3627">
        <v>31</v>
      </c>
      <c r="V3627" t="s">
        <v>128</v>
      </c>
    </row>
    <row r="3628" spans="1:22" x14ac:dyDescent="0.3">
      <c r="A3628">
        <v>440</v>
      </c>
      <c r="B3628" t="s">
        <v>416</v>
      </c>
      <c r="C3628" t="s">
        <v>1367</v>
      </c>
      <c r="D3628" t="s">
        <v>54</v>
      </c>
      <c r="E3628" t="s">
        <v>24</v>
      </c>
      <c r="F3628" s="107">
        <v>45016</v>
      </c>
      <c r="K3628" t="s">
        <v>25</v>
      </c>
      <c r="L3628" t="s">
        <v>128</v>
      </c>
      <c r="M3628">
        <v>2023</v>
      </c>
      <c r="N3628" t="s">
        <v>803</v>
      </c>
      <c r="O3628" t="s">
        <v>743</v>
      </c>
      <c r="P3628">
        <v>0</v>
      </c>
      <c r="Q3628">
        <v>0</v>
      </c>
      <c r="R3628">
        <v>0</v>
      </c>
      <c r="T3628" t="s">
        <v>1885</v>
      </c>
      <c r="U3628">
        <v>31</v>
      </c>
      <c r="V3628" t="s">
        <v>128</v>
      </c>
    </row>
    <row r="3629" spans="1:22" x14ac:dyDescent="0.3">
      <c r="A3629">
        <v>440</v>
      </c>
      <c r="B3629" t="s">
        <v>416</v>
      </c>
      <c r="C3629" t="s">
        <v>1367</v>
      </c>
      <c r="D3629" t="s">
        <v>54</v>
      </c>
      <c r="E3629" t="s">
        <v>24</v>
      </c>
      <c r="F3629" s="107">
        <v>45046</v>
      </c>
      <c r="K3629" t="s">
        <v>25</v>
      </c>
      <c r="L3629" t="s">
        <v>128</v>
      </c>
      <c r="M3629">
        <v>2023</v>
      </c>
      <c r="N3629" t="s">
        <v>786</v>
      </c>
      <c r="O3629" t="s">
        <v>743</v>
      </c>
      <c r="P3629">
        <v>0</v>
      </c>
      <c r="Q3629">
        <v>0</v>
      </c>
      <c r="R3629">
        <v>0</v>
      </c>
      <c r="T3629" t="s">
        <v>1886</v>
      </c>
      <c r="U3629">
        <v>30</v>
      </c>
      <c r="V3629" t="s">
        <v>128</v>
      </c>
    </row>
    <row r="3630" spans="1:22" x14ac:dyDescent="0.3">
      <c r="A3630">
        <v>440</v>
      </c>
      <c r="B3630" t="s">
        <v>416</v>
      </c>
      <c r="C3630" t="s">
        <v>1367</v>
      </c>
      <c r="D3630" t="s">
        <v>54</v>
      </c>
      <c r="E3630" t="s">
        <v>24</v>
      </c>
      <c r="F3630" s="107">
        <v>45077</v>
      </c>
      <c r="K3630" t="s">
        <v>25</v>
      </c>
      <c r="L3630" t="s">
        <v>128</v>
      </c>
      <c r="M3630">
        <v>2023</v>
      </c>
      <c r="N3630" t="s">
        <v>806</v>
      </c>
      <c r="O3630" t="s">
        <v>743</v>
      </c>
      <c r="P3630">
        <v>0</v>
      </c>
      <c r="Q3630">
        <v>0</v>
      </c>
      <c r="R3630">
        <v>0</v>
      </c>
      <c r="T3630" t="s">
        <v>1887</v>
      </c>
      <c r="U3630">
        <v>31</v>
      </c>
      <c r="V3630" t="s">
        <v>128</v>
      </c>
    </row>
    <row r="3631" spans="1:22" x14ac:dyDescent="0.3">
      <c r="A3631">
        <v>440</v>
      </c>
      <c r="B3631" t="s">
        <v>416</v>
      </c>
      <c r="C3631" t="s">
        <v>1367</v>
      </c>
      <c r="D3631" t="s">
        <v>54</v>
      </c>
      <c r="E3631" t="s">
        <v>24</v>
      </c>
      <c r="F3631" s="107">
        <v>45107</v>
      </c>
      <c r="K3631" t="s">
        <v>25</v>
      </c>
      <c r="L3631" t="s">
        <v>128</v>
      </c>
      <c r="M3631">
        <v>2023</v>
      </c>
      <c r="N3631" t="s">
        <v>742</v>
      </c>
      <c r="O3631" t="s">
        <v>743</v>
      </c>
      <c r="P3631">
        <v>0</v>
      </c>
      <c r="Q3631">
        <v>0</v>
      </c>
      <c r="R3631">
        <v>0</v>
      </c>
      <c r="T3631" t="s">
        <v>1888</v>
      </c>
      <c r="U3631">
        <v>30</v>
      </c>
      <c r="V3631" t="s">
        <v>128</v>
      </c>
    </row>
    <row r="3632" spans="1:22" x14ac:dyDescent="0.3">
      <c r="A3632">
        <v>440</v>
      </c>
      <c r="B3632" t="s">
        <v>416</v>
      </c>
      <c r="C3632" t="s">
        <v>1367</v>
      </c>
      <c r="D3632" t="s">
        <v>54</v>
      </c>
      <c r="E3632" t="s">
        <v>24</v>
      </c>
      <c r="F3632" s="107">
        <v>46022</v>
      </c>
      <c r="G3632">
        <v>98</v>
      </c>
      <c r="H3632">
        <v>99.74</v>
      </c>
      <c r="I3632" s="59">
        <v>1.017755102040816</v>
      </c>
      <c r="J3632" s="59">
        <v>1.017755102040816</v>
      </c>
      <c r="K3632" t="s">
        <v>25</v>
      </c>
      <c r="L3632" t="s">
        <v>25</v>
      </c>
      <c r="M3632">
        <v>2025</v>
      </c>
      <c r="N3632" t="s">
        <v>744</v>
      </c>
      <c r="O3632" t="s">
        <v>751</v>
      </c>
      <c r="P3632">
        <v>0</v>
      </c>
      <c r="Q3632">
        <v>0</v>
      </c>
      <c r="R3632">
        <v>0</v>
      </c>
      <c r="T3632" t="s">
        <v>1889</v>
      </c>
      <c r="U3632">
        <v>31</v>
      </c>
    </row>
    <row r="3633" spans="1:22" x14ac:dyDescent="0.3">
      <c r="A3633">
        <v>444</v>
      </c>
      <c r="B3633" t="s">
        <v>420</v>
      </c>
      <c r="C3633" t="s">
        <v>981</v>
      </c>
      <c r="D3633" t="s">
        <v>54</v>
      </c>
      <c r="E3633" t="s">
        <v>62</v>
      </c>
      <c r="F3633" s="107">
        <v>46022</v>
      </c>
      <c r="G3633">
        <v>3</v>
      </c>
      <c r="H3633">
        <v>1.7</v>
      </c>
      <c r="I3633" s="59">
        <v>1.3</v>
      </c>
      <c r="J3633" s="59">
        <v>1.7647058823529409</v>
      </c>
      <c r="K3633" t="s">
        <v>55</v>
      </c>
      <c r="L3633" t="s">
        <v>91</v>
      </c>
      <c r="M3633">
        <v>2025</v>
      </c>
      <c r="N3633" t="s">
        <v>744</v>
      </c>
      <c r="O3633" t="s">
        <v>751</v>
      </c>
      <c r="P3633">
        <v>0</v>
      </c>
      <c r="Q3633">
        <v>0</v>
      </c>
      <c r="R3633">
        <v>0</v>
      </c>
      <c r="T3633" t="s">
        <v>1890</v>
      </c>
      <c r="U3633">
        <v>31</v>
      </c>
    </row>
    <row r="3634" spans="1:22" x14ac:dyDescent="0.3">
      <c r="A3634">
        <v>445</v>
      </c>
      <c r="B3634" t="s">
        <v>421</v>
      </c>
      <c r="C3634" t="s">
        <v>981</v>
      </c>
      <c r="D3634" t="s">
        <v>54</v>
      </c>
      <c r="E3634" t="s">
        <v>24</v>
      </c>
      <c r="F3634" s="107">
        <v>45838</v>
      </c>
      <c r="G3634">
        <v>70</v>
      </c>
      <c r="H3634">
        <v>75.7</v>
      </c>
      <c r="I3634" s="59">
        <v>1.081428571428571</v>
      </c>
      <c r="J3634" s="59">
        <v>1.081428571428571</v>
      </c>
      <c r="K3634" t="s">
        <v>25</v>
      </c>
      <c r="L3634" t="s">
        <v>25</v>
      </c>
      <c r="M3634">
        <v>2025</v>
      </c>
      <c r="N3634" t="s">
        <v>742</v>
      </c>
      <c r="O3634" t="s">
        <v>846</v>
      </c>
      <c r="P3634">
        <v>0</v>
      </c>
      <c r="Q3634">
        <v>0</v>
      </c>
      <c r="R3634">
        <v>0</v>
      </c>
      <c r="T3634" t="s">
        <v>1891</v>
      </c>
      <c r="U3634">
        <v>30</v>
      </c>
    </row>
    <row r="3635" spans="1:22" x14ac:dyDescent="0.3">
      <c r="A3635">
        <v>445</v>
      </c>
      <c r="B3635" t="s">
        <v>421</v>
      </c>
      <c r="C3635" t="s">
        <v>981</v>
      </c>
      <c r="D3635" t="s">
        <v>54</v>
      </c>
      <c r="E3635" t="s">
        <v>24</v>
      </c>
      <c r="F3635" s="107">
        <v>46022</v>
      </c>
      <c r="G3635">
        <v>70</v>
      </c>
      <c r="H3635">
        <v>85.3</v>
      </c>
      <c r="I3635" s="59">
        <v>1.2185714285714291</v>
      </c>
      <c r="J3635" s="59">
        <v>1.2185714285714291</v>
      </c>
      <c r="K3635" t="s">
        <v>25</v>
      </c>
      <c r="L3635" t="s">
        <v>25</v>
      </c>
      <c r="M3635">
        <v>2025</v>
      </c>
      <c r="N3635" t="s">
        <v>744</v>
      </c>
      <c r="O3635" t="s">
        <v>751</v>
      </c>
      <c r="P3635">
        <v>0</v>
      </c>
      <c r="Q3635">
        <v>0</v>
      </c>
      <c r="R3635">
        <v>0</v>
      </c>
      <c r="T3635" t="s">
        <v>1892</v>
      </c>
      <c r="U3635">
        <v>31</v>
      </c>
    </row>
    <row r="3636" spans="1:22" x14ac:dyDescent="0.3">
      <c r="A3636">
        <v>447</v>
      </c>
      <c r="B3636" t="s">
        <v>246</v>
      </c>
      <c r="C3636" t="s">
        <v>913</v>
      </c>
      <c r="D3636" t="s">
        <v>54</v>
      </c>
      <c r="E3636" t="s">
        <v>24</v>
      </c>
      <c r="F3636" s="107">
        <v>46022</v>
      </c>
      <c r="G3636">
        <v>15</v>
      </c>
      <c r="H3636">
        <v>15.01</v>
      </c>
      <c r="I3636" s="59">
        <v>1.000666666666667</v>
      </c>
      <c r="J3636" s="59">
        <v>1.000666666666667</v>
      </c>
      <c r="K3636" t="s">
        <v>25</v>
      </c>
      <c r="L3636" t="s">
        <v>25</v>
      </c>
      <c r="M3636">
        <v>2025</v>
      </c>
      <c r="N3636" t="s">
        <v>744</v>
      </c>
      <c r="O3636" t="s">
        <v>751</v>
      </c>
      <c r="P3636">
        <v>0</v>
      </c>
      <c r="Q3636">
        <v>0</v>
      </c>
      <c r="R3636">
        <v>0</v>
      </c>
      <c r="T3636" t="s">
        <v>1893</v>
      </c>
      <c r="U3636">
        <v>31</v>
      </c>
    </row>
    <row r="3637" spans="1:22" x14ac:dyDescent="0.3">
      <c r="A3637">
        <v>448</v>
      </c>
      <c r="B3637" t="s">
        <v>422</v>
      </c>
      <c r="C3637" t="s">
        <v>913</v>
      </c>
      <c r="D3637" t="s">
        <v>54</v>
      </c>
      <c r="E3637" t="s">
        <v>24</v>
      </c>
      <c r="F3637" s="107">
        <v>46022</v>
      </c>
      <c r="G3637">
        <v>17</v>
      </c>
      <c r="H3637">
        <v>59.36</v>
      </c>
      <c r="I3637" s="59">
        <v>1.3</v>
      </c>
      <c r="J3637" s="59">
        <v>3.4917647058823529</v>
      </c>
      <c r="K3637" t="s">
        <v>25</v>
      </c>
      <c r="L3637" t="s">
        <v>25</v>
      </c>
      <c r="M3637">
        <v>2025</v>
      </c>
      <c r="N3637" t="s">
        <v>744</v>
      </c>
      <c r="O3637" t="s">
        <v>751</v>
      </c>
      <c r="P3637">
        <v>0</v>
      </c>
      <c r="Q3637">
        <v>0</v>
      </c>
      <c r="R3637">
        <v>0</v>
      </c>
      <c r="T3637" t="s">
        <v>1894</v>
      </c>
      <c r="U3637">
        <v>31</v>
      </c>
    </row>
    <row r="3638" spans="1:22" x14ac:dyDescent="0.3">
      <c r="A3638">
        <v>451</v>
      </c>
      <c r="B3638" t="s">
        <v>1895</v>
      </c>
      <c r="C3638" t="s">
        <v>759</v>
      </c>
      <c r="D3638" t="s">
        <v>54</v>
      </c>
      <c r="E3638" t="s">
        <v>24</v>
      </c>
      <c r="F3638" s="107">
        <v>46022</v>
      </c>
      <c r="G3638">
        <v>100</v>
      </c>
      <c r="H3638">
        <v>130.80000000000001</v>
      </c>
      <c r="I3638" s="59">
        <v>1.3</v>
      </c>
      <c r="J3638" s="59">
        <v>1.3080000000000001</v>
      </c>
      <c r="K3638" t="s">
        <v>25</v>
      </c>
      <c r="L3638" t="s">
        <v>25</v>
      </c>
      <c r="M3638">
        <v>2025</v>
      </c>
      <c r="N3638" t="s">
        <v>744</v>
      </c>
      <c r="O3638" t="s">
        <v>751</v>
      </c>
      <c r="P3638">
        <v>0</v>
      </c>
      <c r="Q3638">
        <v>0</v>
      </c>
      <c r="R3638">
        <v>0</v>
      </c>
      <c r="T3638" t="s">
        <v>1896</v>
      </c>
      <c r="U3638">
        <v>31</v>
      </c>
    </row>
    <row r="3639" spans="1:22" x14ac:dyDescent="0.3">
      <c r="A3639">
        <v>452</v>
      </c>
      <c r="B3639" t="s">
        <v>425</v>
      </c>
      <c r="C3639" t="s">
        <v>759</v>
      </c>
      <c r="D3639" t="s">
        <v>54</v>
      </c>
      <c r="E3639" t="s">
        <v>24</v>
      </c>
      <c r="F3639" s="107">
        <v>45473</v>
      </c>
      <c r="G3639">
        <v>100</v>
      </c>
      <c r="H3639">
        <v>100</v>
      </c>
      <c r="I3639" s="59">
        <v>1</v>
      </c>
      <c r="J3639" s="59">
        <v>1</v>
      </c>
      <c r="K3639" t="s">
        <v>25</v>
      </c>
      <c r="L3639" t="s">
        <v>25</v>
      </c>
      <c r="M3639">
        <v>2024</v>
      </c>
      <c r="N3639" t="s">
        <v>742</v>
      </c>
      <c r="O3639" t="s">
        <v>784</v>
      </c>
      <c r="P3639">
        <v>0</v>
      </c>
      <c r="Q3639">
        <v>0</v>
      </c>
      <c r="R3639">
        <v>0</v>
      </c>
      <c r="T3639" t="s">
        <v>1897</v>
      </c>
      <c r="U3639">
        <v>30</v>
      </c>
    </row>
    <row r="3640" spans="1:22" x14ac:dyDescent="0.3">
      <c r="A3640">
        <v>452</v>
      </c>
      <c r="B3640" t="s">
        <v>425</v>
      </c>
      <c r="C3640" t="s">
        <v>759</v>
      </c>
      <c r="D3640" t="s">
        <v>54</v>
      </c>
      <c r="E3640" t="s">
        <v>24</v>
      </c>
      <c r="F3640" s="107">
        <v>45838</v>
      </c>
      <c r="G3640">
        <v>100</v>
      </c>
      <c r="H3640">
        <v>102.27</v>
      </c>
      <c r="I3640" s="59">
        <v>1.0226999999999999</v>
      </c>
      <c r="J3640" s="59">
        <v>1.0226999999999999</v>
      </c>
      <c r="K3640" t="s">
        <v>25</v>
      </c>
      <c r="L3640" t="s">
        <v>25</v>
      </c>
      <c r="M3640">
        <v>2025</v>
      </c>
      <c r="N3640" t="s">
        <v>742</v>
      </c>
      <c r="O3640" t="s">
        <v>846</v>
      </c>
      <c r="P3640">
        <v>0</v>
      </c>
      <c r="Q3640">
        <v>0</v>
      </c>
      <c r="R3640">
        <v>0</v>
      </c>
      <c r="T3640" t="s">
        <v>1898</v>
      </c>
      <c r="U3640">
        <v>30</v>
      </c>
    </row>
    <row r="3641" spans="1:22" x14ac:dyDescent="0.3">
      <c r="A3641">
        <v>452</v>
      </c>
      <c r="B3641" t="s">
        <v>425</v>
      </c>
      <c r="C3641" t="s">
        <v>759</v>
      </c>
      <c r="D3641" t="s">
        <v>54</v>
      </c>
      <c r="E3641" t="s">
        <v>24</v>
      </c>
      <c r="F3641" s="107">
        <v>46022</v>
      </c>
      <c r="G3641">
        <v>100</v>
      </c>
      <c r="H3641">
        <v>200</v>
      </c>
      <c r="I3641" s="59">
        <v>1.3</v>
      </c>
      <c r="J3641" s="59">
        <v>2</v>
      </c>
      <c r="K3641" t="s">
        <v>25</v>
      </c>
      <c r="L3641" t="s">
        <v>25</v>
      </c>
      <c r="M3641">
        <v>2025</v>
      </c>
      <c r="N3641" t="s">
        <v>744</v>
      </c>
      <c r="O3641" t="s">
        <v>751</v>
      </c>
      <c r="P3641">
        <v>0</v>
      </c>
      <c r="Q3641">
        <v>0</v>
      </c>
      <c r="R3641">
        <v>0</v>
      </c>
      <c r="T3641" t="s">
        <v>1899</v>
      </c>
      <c r="U3641">
        <v>31</v>
      </c>
    </row>
    <row r="3642" spans="1:22" x14ac:dyDescent="0.3">
      <c r="A3642">
        <v>453</v>
      </c>
      <c r="B3642" t="s">
        <v>426</v>
      </c>
      <c r="C3642" t="s">
        <v>1461</v>
      </c>
      <c r="D3642" t="s">
        <v>60</v>
      </c>
      <c r="E3642" t="s">
        <v>24</v>
      </c>
      <c r="F3642" s="107">
        <v>45930</v>
      </c>
      <c r="G3642">
        <v>100</v>
      </c>
      <c r="H3642">
        <v>100</v>
      </c>
      <c r="I3642" s="59">
        <v>1</v>
      </c>
      <c r="J3642" s="59">
        <v>1</v>
      </c>
      <c r="K3642" t="s">
        <v>25</v>
      </c>
      <c r="L3642" t="s">
        <v>25</v>
      </c>
      <c r="M3642">
        <v>2025</v>
      </c>
      <c r="N3642" t="s">
        <v>766</v>
      </c>
      <c r="O3642" t="s">
        <v>751</v>
      </c>
      <c r="P3642">
        <v>0</v>
      </c>
      <c r="Q3642">
        <v>0</v>
      </c>
      <c r="R3642">
        <v>0</v>
      </c>
      <c r="T3642" t="s">
        <v>1900</v>
      </c>
      <c r="U3642">
        <v>30</v>
      </c>
    </row>
    <row r="3643" spans="1:22" x14ac:dyDescent="0.3">
      <c r="A3643">
        <v>453</v>
      </c>
      <c r="B3643" t="s">
        <v>426</v>
      </c>
      <c r="C3643" t="s">
        <v>1461</v>
      </c>
      <c r="D3643" t="s">
        <v>60</v>
      </c>
      <c r="E3643" t="s">
        <v>24</v>
      </c>
      <c r="F3643" s="107">
        <v>46022</v>
      </c>
      <c r="G3643">
        <v>100</v>
      </c>
      <c r="H3643">
        <v>100</v>
      </c>
      <c r="I3643" s="59">
        <v>1</v>
      </c>
      <c r="J3643" s="59">
        <v>1</v>
      </c>
      <c r="K3643" t="s">
        <v>25</v>
      </c>
      <c r="L3643" t="s">
        <v>25</v>
      </c>
      <c r="M3643">
        <v>2025</v>
      </c>
      <c r="N3643" t="s">
        <v>744</v>
      </c>
      <c r="O3643" t="s">
        <v>751</v>
      </c>
      <c r="P3643">
        <v>0</v>
      </c>
      <c r="Q3643">
        <v>0</v>
      </c>
      <c r="R3643">
        <v>0</v>
      </c>
      <c r="T3643" t="s">
        <v>1901</v>
      </c>
      <c r="U3643">
        <v>31</v>
      </c>
    </row>
    <row r="3644" spans="1:22" x14ac:dyDescent="0.3">
      <c r="A3644">
        <v>455</v>
      </c>
      <c r="B3644" t="s">
        <v>428</v>
      </c>
      <c r="C3644" t="s">
        <v>1461</v>
      </c>
      <c r="D3644" t="s">
        <v>60</v>
      </c>
      <c r="E3644" t="s">
        <v>24</v>
      </c>
      <c r="F3644" s="107">
        <v>45747</v>
      </c>
      <c r="G3644">
        <v>100</v>
      </c>
      <c r="H3644">
        <v>100</v>
      </c>
      <c r="I3644" s="59">
        <v>1</v>
      </c>
      <c r="J3644" s="59">
        <v>1</v>
      </c>
      <c r="K3644" t="s">
        <v>25</v>
      </c>
      <c r="L3644" t="s">
        <v>25</v>
      </c>
      <c r="M3644">
        <v>2025</v>
      </c>
      <c r="N3644" t="s">
        <v>803</v>
      </c>
      <c r="O3644" t="s">
        <v>846</v>
      </c>
      <c r="P3644">
        <v>0</v>
      </c>
      <c r="Q3644">
        <v>0</v>
      </c>
      <c r="R3644">
        <v>0</v>
      </c>
      <c r="T3644" t="s">
        <v>1902</v>
      </c>
      <c r="U3644">
        <v>31</v>
      </c>
    </row>
    <row r="3645" spans="1:22" x14ac:dyDescent="0.3">
      <c r="A3645">
        <v>455</v>
      </c>
      <c r="B3645" t="s">
        <v>428</v>
      </c>
      <c r="C3645" t="s">
        <v>1461</v>
      </c>
      <c r="D3645" t="s">
        <v>60</v>
      </c>
      <c r="E3645" t="s">
        <v>24</v>
      </c>
      <c r="F3645" s="107">
        <v>45930</v>
      </c>
      <c r="G3645">
        <v>100</v>
      </c>
      <c r="H3645">
        <v>100</v>
      </c>
      <c r="I3645" s="59">
        <v>1</v>
      </c>
      <c r="J3645" s="59">
        <v>1</v>
      </c>
      <c r="K3645" t="s">
        <v>25</v>
      </c>
      <c r="L3645" t="s">
        <v>25</v>
      </c>
      <c r="M3645">
        <v>2025</v>
      </c>
      <c r="N3645" t="s">
        <v>766</v>
      </c>
      <c r="O3645" t="s">
        <v>751</v>
      </c>
      <c r="P3645">
        <v>0</v>
      </c>
      <c r="Q3645">
        <v>0</v>
      </c>
      <c r="R3645">
        <v>0</v>
      </c>
      <c r="T3645" t="s">
        <v>1903</v>
      </c>
      <c r="U3645">
        <v>30</v>
      </c>
    </row>
    <row r="3646" spans="1:22" x14ac:dyDescent="0.3">
      <c r="A3646">
        <v>455</v>
      </c>
      <c r="B3646" t="s">
        <v>428</v>
      </c>
      <c r="C3646" t="s">
        <v>1461</v>
      </c>
      <c r="D3646" t="s">
        <v>60</v>
      </c>
      <c r="E3646" t="s">
        <v>24</v>
      </c>
      <c r="F3646" s="107">
        <v>46022</v>
      </c>
      <c r="G3646">
        <v>100</v>
      </c>
      <c r="H3646">
        <v>100</v>
      </c>
      <c r="I3646" s="59">
        <v>1</v>
      </c>
      <c r="J3646" s="59">
        <v>1</v>
      </c>
      <c r="K3646" t="s">
        <v>25</v>
      </c>
      <c r="L3646" t="s">
        <v>25</v>
      </c>
      <c r="M3646">
        <v>2025</v>
      </c>
      <c r="N3646" t="s">
        <v>744</v>
      </c>
      <c r="O3646" t="s">
        <v>751</v>
      </c>
      <c r="P3646">
        <v>0</v>
      </c>
      <c r="Q3646">
        <v>0</v>
      </c>
      <c r="R3646">
        <v>0</v>
      </c>
      <c r="T3646" t="s">
        <v>1904</v>
      </c>
      <c r="U3646">
        <v>31</v>
      </c>
    </row>
    <row r="3647" spans="1:22" x14ac:dyDescent="0.3">
      <c r="A3647">
        <v>456</v>
      </c>
      <c r="B3647" t="s">
        <v>429</v>
      </c>
      <c r="C3647" t="s">
        <v>759</v>
      </c>
      <c r="D3647" t="s">
        <v>60</v>
      </c>
      <c r="E3647" t="s">
        <v>24</v>
      </c>
      <c r="F3647" s="107">
        <v>44651</v>
      </c>
      <c r="K3647" t="s">
        <v>25</v>
      </c>
      <c r="L3647" t="s">
        <v>128</v>
      </c>
      <c r="M3647">
        <v>2022</v>
      </c>
      <c r="N3647" t="s">
        <v>803</v>
      </c>
      <c r="O3647" t="s">
        <v>824</v>
      </c>
      <c r="P3647">
        <v>0</v>
      </c>
      <c r="Q3647">
        <v>0</v>
      </c>
      <c r="R3647">
        <v>0</v>
      </c>
      <c r="T3647" t="s">
        <v>1905</v>
      </c>
      <c r="U3647">
        <v>31</v>
      </c>
      <c r="V3647" t="s">
        <v>128</v>
      </c>
    </row>
    <row r="3648" spans="1:22" x14ac:dyDescent="0.3">
      <c r="A3648">
        <v>456</v>
      </c>
      <c r="B3648" t="s">
        <v>429</v>
      </c>
      <c r="C3648" t="s">
        <v>759</v>
      </c>
      <c r="D3648" t="s">
        <v>60</v>
      </c>
      <c r="E3648" t="s">
        <v>24</v>
      </c>
      <c r="F3648" s="107">
        <v>44681</v>
      </c>
      <c r="K3648" t="s">
        <v>25</v>
      </c>
      <c r="L3648" t="s">
        <v>128</v>
      </c>
      <c r="M3648">
        <v>2022</v>
      </c>
      <c r="N3648" t="s">
        <v>786</v>
      </c>
      <c r="O3648" t="s">
        <v>824</v>
      </c>
      <c r="P3648">
        <v>0</v>
      </c>
      <c r="Q3648">
        <v>0</v>
      </c>
      <c r="R3648">
        <v>0</v>
      </c>
      <c r="T3648" t="s">
        <v>1906</v>
      </c>
      <c r="U3648">
        <v>30</v>
      </c>
      <c r="V3648" t="s">
        <v>128</v>
      </c>
    </row>
    <row r="3649" spans="1:22" x14ac:dyDescent="0.3">
      <c r="A3649">
        <v>456</v>
      </c>
      <c r="B3649" t="s">
        <v>429</v>
      </c>
      <c r="C3649" t="s">
        <v>759</v>
      </c>
      <c r="D3649" t="s">
        <v>60</v>
      </c>
      <c r="E3649" t="s">
        <v>24</v>
      </c>
      <c r="F3649" s="107">
        <v>44742</v>
      </c>
      <c r="K3649" t="s">
        <v>25</v>
      </c>
      <c r="L3649" t="s">
        <v>128</v>
      </c>
      <c r="M3649">
        <v>2022</v>
      </c>
      <c r="N3649" t="s">
        <v>742</v>
      </c>
      <c r="O3649" t="s">
        <v>824</v>
      </c>
      <c r="P3649">
        <v>0</v>
      </c>
      <c r="Q3649">
        <v>0</v>
      </c>
      <c r="R3649">
        <v>0</v>
      </c>
      <c r="T3649" t="s">
        <v>1907</v>
      </c>
      <c r="U3649">
        <v>30</v>
      </c>
      <c r="V3649" t="s">
        <v>128</v>
      </c>
    </row>
    <row r="3650" spans="1:22" x14ac:dyDescent="0.3">
      <c r="A3650">
        <v>456</v>
      </c>
      <c r="B3650" t="s">
        <v>429</v>
      </c>
      <c r="C3650" t="s">
        <v>759</v>
      </c>
      <c r="D3650" t="s">
        <v>60</v>
      </c>
      <c r="E3650" t="s">
        <v>24</v>
      </c>
      <c r="F3650" s="107">
        <v>44804</v>
      </c>
      <c r="K3650" t="s">
        <v>25</v>
      </c>
      <c r="L3650" t="s">
        <v>128</v>
      </c>
      <c r="M3650">
        <v>2022</v>
      </c>
      <c r="N3650" t="s">
        <v>811</v>
      </c>
      <c r="O3650" t="s">
        <v>749</v>
      </c>
      <c r="P3650">
        <v>0</v>
      </c>
      <c r="Q3650">
        <v>0</v>
      </c>
      <c r="R3650">
        <v>0</v>
      </c>
      <c r="T3650" t="s">
        <v>1908</v>
      </c>
      <c r="U3650">
        <v>31</v>
      </c>
      <c r="V3650" t="s">
        <v>128</v>
      </c>
    </row>
    <row r="3651" spans="1:22" x14ac:dyDescent="0.3">
      <c r="A3651">
        <v>456</v>
      </c>
      <c r="B3651" t="s">
        <v>429</v>
      </c>
      <c r="C3651" t="s">
        <v>759</v>
      </c>
      <c r="D3651" t="s">
        <v>60</v>
      </c>
      <c r="E3651" t="s">
        <v>24</v>
      </c>
      <c r="F3651" s="107">
        <v>44834</v>
      </c>
      <c r="K3651" t="s">
        <v>25</v>
      </c>
      <c r="L3651" t="s">
        <v>128</v>
      </c>
      <c r="M3651">
        <v>2022</v>
      </c>
      <c r="N3651" t="s">
        <v>766</v>
      </c>
      <c r="O3651" t="s">
        <v>749</v>
      </c>
      <c r="P3651">
        <v>0</v>
      </c>
      <c r="Q3651">
        <v>0</v>
      </c>
      <c r="R3651">
        <v>0</v>
      </c>
      <c r="T3651" t="s">
        <v>1909</v>
      </c>
      <c r="U3651">
        <v>30</v>
      </c>
      <c r="V3651" t="s">
        <v>128</v>
      </c>
    </row>
    <row r="3652" spans="1:22" x14ac:dyDescent="0.3">
      <c r="A3652">
        <v>456</v>
      </c>
      <c r="B3652" t="s">
        <v>429</v>
      </c>
      <c r="C3652" t="s">
        <v>759</v>
      </c>
      <c r="D3652" t="s">
        <v>60</v>
      </c>
      <c r="E3652" t="s">
        <v>24</v>
      </c>
      <c r="F3652" s="107">
        <v>44926</v>
      </c>
      <c r="K3652" t="s">
        <v>25</v>
      </c>
      <c r="L3652" t="s">
        <v>128</v>
      </c>
      <c r="M3652">
        <v>2022</v>
      </c>
      <c r="N3652" t="s">
        <v>744</v>
      </c>
      <c r="O3652" t="s">
        <v>749</v>
      </c>
      <c r="P3652">
        <v>0</v>
      </c>
      <c r="Q3652">
        <v>0</v>
      </c>
      <c r="R3652">
        <v>0</v>
      </c>
      <c r="T3652" t="s">
        <v>1910</v>
      </c>
      <c r="U3652">
        <v>31</v>
      </c>
      <c r="V3652" t="s">
        <v>128</v>
      </c>
    </row>
    <row r="3653" spans="1:22" x14ac:dyDescent="0.3">
      <c r="A3653">
        <v>456</v>
      </c>
      <c r="B3653" t="s">
        <v>429</v>
      </c>
      <c r="C3653" t="s">
        <v>759</v>
      </c>
      <c r="D3653" t="s">
        <v>60</v>
      </c>
      <c r="E3653" t="s">
        <v>24</v>
      </c>
      <c r="F3653" s="107">
        <v>44957</v>
      </c>
      <c r="K3653" t="s">
        <v>25</v>
      </c>
      <c r="L3653" t="s">
        <v>128</v>
      </c>
      <c r="M3653">
        <v>2023</v>
      </c>
      <c r="N3653" t="s">
        <v>799</v>
      </c>
      <c r="O3653" t="s">
        <v>743</v>
      </c>
      <c r="P3653">
        <v>0</v>
      </c>
      <c r="Q3653">
        <v>0</v>
      </c>
      <c r="R3653">
        <v>0</v>
      </c>
      <c r="T3653" t="s">
        <v>1911</v>
      </c>
      <c r="U3653">
        <v>31</v>
      </c>
      <c r="V3653" t="s">
        <v>128</v>
      </c>
    </row>
    <row r="3654" spans="1:22" x14ac:dyDescent="0.3">
      <c r="A3654">
        <v>456</v>
      </c>
      <c r="B3654" t="s">
        <v>429</v>
      </c>
      <c r="C3654" t="s">
        <v>759</v>
      </c>
      <c r="D3654" t="s">
        <v>60</v>
      </c>
      <c r="E3654" t="s">
        <v>24</v>
      </c>
      <c r="F3654" s="107">
        <v>44985</v>
      </c>
      <c r="K3654" t="s">
        <v>25</v>
      </c>
      <c r="L3654" t="s">
        <v>128</v>
      </c>
      <c r="M3654">
        <v>2023</v>
      </c>
      <c r="N3654" t="s">
        <v>783</v>
      </c>
      <c r="O3654" t="s">
        <v>743</v>
      </c>
      <c r="P3654">
        <v>0</v>
      </c>
      <c r="Q3654">
        <v>0</v>
      </c>
      <c r="R3654">
        <v>0</v>
      </c>
      <c r="T3654" t="s">
        <v>1912</v>
      </c>
      <c r="U3654">
        <v>28</v>
      </c>
      <c r="V3654" t="s">
        <v>128</v>
      </c>
    </row>
    <row r="3655" spans="1:22" x14ac:dyDescent="0.3">
      <c r="A3655">
        <v>456</v>
      </c>
      <c r="B3655" t="s">
        <v>429</v>
      </c>
      <c r="C3655" t="s">
        <v>759</v>
      </c>
      <c r="D3655" t="s">
        <v>60</v>
      </c>
      <c r="E3655" t="s">
        <v>24</v>
      </c>
      <c r="F3655" s="107">
        <v>45016</v>
      </c>
      <c r="K3655" t="s">
        <v>25</v>
      </c>
      <c r="L3655" t="s">
        <v>128</v>
      </c>
      <c r="M3655">
        <v>2023</v>
      </c>
      <c r="N3655" t="s">
        <v>803</v>
      </c>
      <c r="O3655" t="s">
        <v>743</v>
      </c>
      <c r="P3655">
        <v>0</v>
      </c>
      <c r="Q3655">
        <v>0</v>
      </c>
      <c r="R3655">
        <v>0</v>
      </c>
      <c r="T3655" t="s">
        <v>1913</v>
      </c>
      <c r="U3655">
        <v>31</v>
      </c>
      <c r="V3655" t="s">
        <v>128</v>
      </c>
    </row>
    <row r="3656" spans="1:22" x14ac:dyDescent="0.3">
      <c r="A3656">
        <v>456</v>
      </c>
      <c r="B3656" t="s">
        <v>429</v>
      </c>
      <c r="C3656" t="s">
        <v>759</v>
      </c>
      <c r="D3656" t="s">
        <v>60</v>
      </c>
      <c r="E3656" t="s">
        <v>24</v>
      </c>
      <c r="F3656" s="107">
        <v>45046</v>
      </c>
      <c r="K3656" t="s">
        <v>25</v>
      </c>
      <c r="L3656" t="s">
        <v>128</v>
      </c>
      <c r="M3656">
        <v>2023</v>
      </c>
      <c r="N3656" t="s">
        <v>786</v>
      </c>
      <c r="O3656" t="s">
        <v>743</v>
      </c>
      <c r="P3656">
        <v>0</v>
      </c>
      <c r="Q3656">
        <v>0</v>
      </c>
      <c r="R3656">
        <v>0</v>
      </c>
      <c r="T3656" t="s">
        <v>1914</v>
      </c>
      <c r="U3656">
        <v>30</v>
      </c>
      <c r="V3656" t="s">
        <v>128</v>
      </c>
    </row>
    <row r="3657" spans="1:22" x14ac:dyDescent="0.3">
      <c r="A3657">
        <v>456</v>
      </c>
      <c r="B3657" t="s">
        <v>429</v>
      </c>
      <c r="C3657" t="s">
        <v>759</v>
      </c>
      <c r="D3657" t="s">
        <v>60</v>
      </c>
      <c r="E3657" t="s">
        <v>24</v>
      </c>
      <c r="F3657" s="107">
        <v>45077</v>
      </c>
      <c r="K3657" t="s">
        <v>25</v>
      </c>
      <c r="L3657" t="s">
        <v>128</v>
      </c>
      <c r="M3657">
        <v>2023</v>
      </c>
      <c r="N3657" t="s">
        <v>806</v>
      </c>
      <c r="O3657" t="s">
        <v>743</v>
      </c>
      <c r="P3657">
        <v>0</v>
      </c>
      <c r="Q3657">
        <v>0</v>
      </c>
      <c r="R3657">
        <v>0</v>
      </c>
      <c r="T3657" t="s">
        <v>1915</v>
      </c>
      <c r="U3657">
        <v>31</v>
      </c>
      <c r="V3657" t="s">
        <v>128</v>
      </c>
    </row>
    <row r="3658" spans="1:22" x14ac:dyDescent="0.3">
      <c r="A3658">
        <v>456</v>
      </c>
      <c r="B3658" t="s">
        <v>429</v>
      </c>
      <c r="C3658" t="s">
        <v>759</v>
      </c>
      <c r="D3658" t="s">
        <v>60</v>
      </c>
      <c r="E3658" t="s">
        <v>24</v>
      </c>
      <c r="F3658" s="107">
        <v>45107</v>
      </c>
      <c r="K3658" t="s">
        <v>25</v>
      </c>
      <c r="L3658" t="s">
        <v>128</v>
      </c>
      <c r="M3658">
        <v>2023</v>
      </c>
      <c r="N3658" t="s">
        <v>742</v>
      </c>
      <c r="O3658" t="s">
        <v>743</v>
      </c>
      <c r="P3658">
        <v>0</v>
      </c>
      <c r="Q3658">
        <v>0</v>
      </c>
      <c r="R3658">
        <v>0</v>
      </c>
      <c r="T3658" t="s">
        <v>1916</v>
      </c>
      <c r="U3658">
        <v>30</v>
      </c>
      <c r="V3658" t="s">
        <v>128</v>
      </c>
    </row>
    <row r="3659" spans="1:22" x14ac:dyDescent="0.3">
      <c r="A3659">
        <v>456</v>
      </c>
      <c r="B3659" t="s">
        <v>429</v>
      </c>
      <c r="C3659" t="s">
        <v>759</v>
      </c>
      <c r="D3659" t="s">
        <v>60</v>
      </c>
      <c r="E3659" t="s">
        <v>24</v>
      </c>
      <c r="F3659" s="107">
        <v>45138</v>
      </c>
      <c r="K3659" t="s">
        <v>25</v>
      </c>
      <c r="L3659" t="s">
        <v>128</v>
      </c>
      <c r="M3659">
        <v>2023</v>
      </c>
      <c r="N3659" t="s">
        <v>809</v>
      </c>
      <c r="O3659" t="s">
        <v>745</v>
      </c>
      <c r="P3659">
        <v>0</v>
      </c>
      <c r="Q3659">
        <v>0</v>
      </c>
      <c r="R3659">
        <v>0</v>
      </c>
      <c r="T3659" t="s">
        <v>1917</v>
      </c>
      <c r="U3659">
        <v>31</v>
      </c>
      <c r="V3659" t="s">
        <v>128</v>
      </c>
    </row>
    <row r="3660" spans="1:22" x14ac:dyDescent="0.3">
      <c r="A3660">
        <v>456</v>
      </c>
      <c r="B3660" t="s">
        <v>429</v>
      </c>
      <c r="C3660" t="s">
        <v>759</v>
      </c>
      <c r="D3660" t="s">
        <v>60</v>
      </c>
      <c r="E3660" t="s">
        <v>24</v>
      </c>
      <c r="F3660" s="107">
        <v>45169</v>
      </c>
      <c r="K3660" t="s">
        <v>25</v>
      </c>
      <c r="L3660" t="s">
        <v>128</v>
      </c>
      <c r="M3660">
        <v>2023</v>
      </c>
      <c r="N3660" t="s">
        <v>811</v>
      </c>
      <c r="O3660" t="s">
        <v>745</v>
      </c>
      <c r="P3660">
        <v>0</v>
      </c>
      <c r="Q3660">
        <v>0</v>
      </c>
      <c r="R3660">
        <v>0</v>
      </c>
      <c r="T3660" t="s">
        <v>1918</v>
      </c>
      <c r="U3660">
        <v>31</v>
      </c>
      <c r="V3660" t="s">
        <v>128</v>
      </c>
    </row>
    <row r="3661" spans="1:22" x14ac:dyDescent="0.3">
      <c r="A3661">
        <v>456</v>
      </c>
      <c r="B3661" t="s">
        <v>429</v>
      </c>
      <c r="C3661" t="s">
        <v>759</v>
      </c>
      <c r="D3661" t="s">
        <v>60</v>
      </c>
      <c r="E3661" t="s">
        <v>24</v>
      </c>
      <c r="F3661" s="107">
        <v>45199</v>
      </c>
      <c r="K3661" t="s">
        <v>25</v>
      </c>
      <c r="L3661" t="s">
        <v>128</v>
      </c>
      <c r="M3661">
        <v>2023</v>
      </c>
      <c r="N3661" t="s">
        <v>766</v>
      </c>
      <c r="O3661" t="s">
        <v>745</v>
      </c>
      <c r="P3661">
        <v>0</v>
      </c>
      <c r="Q3661">
        <v>0</v>
      </c>
      <c r="R3661">
        <v>0</v>
      </c>
      <c r="T3661" t="s">
        <v>1919</v>
      </c>
      <c r="U3661">
        <v>30</v>
      </c>
      <c r="V3661" t="s">
        <v>128</v>
      </c>
    </row>
    <row r="3662" spans="1:22" x14ac:dyDescent="0.3">
      <c r="A3662">
        <v>456</v>
      </c>
      <c r="B3662" t="s">
        <v>429</v>
      </c>
      <c r="C3662" t="s">
        <v>759</v>
      </c>
      <c r="D3662" t="s">
        <v>60</v>
      </c>
      <c r="E3662" t="s">
        <v>24</v>
      </c>
      <c r="F3662" s="107">
        <v>45230</v>
      </c>
      <c r="K3662" t="s">
        <v>25</v>
      </c>
      <c r="L3662" t="s">
        <v>128</v>
      </c>
      <c r="M3662">
        <v>2023</v>
      </c>
      <c r="N3662" t="s">
        <v>760</v>
      </c>
      <c r="O3662" t="s">
        <v>745</v>
      </c>
      <c r="P3662">
        <v>0</v>
      </c>
      <c r="Q3662">
        <v>0</v>
      </c>
      <c r="R3662">
        <v>0</v>
      </c>
      <c r="T3662" t="s">
        <v>1920</v>
      </c>
      <c r="U3662">
        <v>31</v>
      </c>
      <c r="V3662" t="s">
        <v>128</v>
      </c>
    </row>
    <row r="3663" spans="1:22" x14ac:dyDescent="0.3">
      <c r="A3663">
        <v>456</v>
      </c>
      <c r="B3663" t="s">
        <v>429</v>
      </c>
      <c r="C3663" t="s">
        <v>759</v>
      </c>
      <c r="D3663" t="s">
        <v>60</v>
      </c>
      <c r="E3663" t="s">
        <v>24</v>
      </c>
      <c r="F3663" s="107">
        <v>45260</v>
      </c>
      <c r="K3663" t="s">
        <v>25</v>
      </c>
      <c r="L3663" t="s">
        <v>128</v>
      </c>
      <c r="M3663">
        <v>2023</v>
      </c>
      <c r="N3663" t="s">
        <v>815</v>
      </c>
      <c r="O3663" t="s">
        <v>745</v>
      </c>
      <c r="P3663">
        <v>0</v>
      </c>
      <c r="Q3663">
        <v>0</v>
      </c>
      <c r="R3663">
        <v>0</v>
      </c>
      <c r="T3663" t="s">
        <v>1921</v>
      </c>
      <c r="U3663">
        <v>30</v>
      </c>
      <c r="V3663" t="s">
        <v>128</v>
      </c>
    </row>
    <row r="3664" spans="1:22" x14ac:dyDescent="0.3">
      <c r="A3664">
        <v>456</v>
      </c>
      <c r="B3664" t="s">
        <v>429</v>
      </c>
      <c r="C3664" t="s">
        <v>759</v>
      </c>
      <c r="D3664" t="s">
        <v>60</v>
      </c>
      <c r="E3664" t="s">
        <v>24</v>
      </c>
      <c r="F3664" s="107">
        <v>45291</v>
      </c>
      <c r="K3664" t="s">
        <v>25</v>
      </c>
      <c r="L3664" t="s">
        <v>128</v>
      </c>
      <c r="M3664">
        <v>2023</v>
      </c>
      <c r="N3664" t="s">
        <v>744</v>
      </c>
      <c r="O3664" t="s">
        <v>745</v>
      </c>
      <c r="P3664">
        <v>0</v>
      </c>
      <c r="Q3664">
        <v>0</v>
      </c>
      <c r="R3664">
        <v>0</v>
      </c>
      <c r="T3664" t="s">
        <v>1922</v>
      </c>
      <c r="U3664">
        <v>31</v>
      </c>
      <c r="V3664" t="s">
        <v>128</v>
      </c>
    </row>
    <row r="3665" spans="1:22" x14ac:dyDescent="0.3">
      <c r="A3665">
        <v>456</v>
      </c>
      <c r="B3665" t="s">
        <v>429</v>
      </c>
      <c r="C3665" t="s">
        <v>759</v>
      </c>
      <c r="D3665" t="s">
        <v>60</v>
      </c>
      <c r="E3665" t="s">
        <v>24</v>
      </c>
      <c r="F3665" s="107">
        <v>45382</v>
      </c>
      <c r="G3665">
        <v>100</v>
      </c>
      <c r="K3665" t="s">
        <v>25</v>
      </c>
      <c r="L3665" t="s">
        <v>128</v>
      </c>
      <c r="M3665">
        <v>2024</v>
      </c>
      <c r="N3665" t="s">
        <v>803</v>
      </c>
      <c r="O3665" t="s">
        <v>784</v>
      </c>
      <c r="P3665">
        <v>0</v>
      </c>
      <c r="Q3665">
        <v>0</v>
      </c>
      <c r="R3665">
        <v>0</v>
      </c>
      <c r="T3665" t="s">
        <v>1923</v>
      </c>
      <c r="U3665">
        <v>31</v>
      </c>
      <c r="V3665" t="s">
        <v>128</v>
      </c>
    </row>
    <row r="3666" spans="1:22" x14ac:dyDescent="0.3">
      <c r="A3666">
        <v>456</v>
      </c>
      <c r="B3666" t="s">
        <v>429</v>
      </c>
      <c r="C3666" t="s">
        <v>759</v>
      </c>
      <c r="D3666" t="s">
        <v>60</v>
      </c>
      <c r="E3666" t="s">
        <v>24</v>
      </c>
      <c r="F3666" s="107">
        <v>45565</v>
      </c>
      <c r="G3666">
        <v>100</v>
      </c>
      <c r="K3666" t="s">
        <v>25</v>
      </c>
      <c r="L3666" t="s">
        <v>128</v>
      </c>
      <c r="M3666">
        <v>2024</v>
      </c>
      <c r="N3666" t="s">
        <v>766</v>
      </c>
      <c r="O3666" t="s">
        <v>762</v>
      </c>
      <c r="P3666">
        <v>0</v>
      </c>
      <c r="Q3666">
        <v>0</v>
      </c>
      <c r="R3666">
        <v>0</v>
      </c>
      <c r="T3666" t="s">
        <v>1924</v>
      </c>
      <c r="U3666">
        <v>30</v>
      </c>
      <c r="V3666" t="s">
        <v>128</v>
      </c>
    </row>
    <row r="3667" spans="1:22" x14ac:dyDescent="0.3">
      <c r="A3667">
        <v>456</v>
      </c>
      <c r="B3667" t="s">
        <v>429</v>
      </c>
      <c r="C3667" t="s">
        <v>759</v>
      </c>
      <c r="D3667" t="s">
        <v>60</v>
      </c>
      <c r="E3667" t="s">
        <v>24</v>
      </c>
      <c r="F3667" s="107">
        <v>45930</v>
      </c>
      <c r="G3667">
        <v>100</v>
      </c>
      <c r="H3667">
        <v>121.57</v>
      </c>
      <c r="I3667" s="59">
        <v>1.2157</v>
      </c>
      <c r="J3667" s="59">
        <v>1.2157</v>
      </c>
      <c r="K3667" t="s">
        <v>25</v>
      </c>
      <c r="L3667" t="s">
        <v>25</v>
      </c>
      <c r="M3667">
        <v>2025</v>
      </c>
      <c r="N3667" t="s">
        <v>766</v>
      </c>
      <c r="O3667" t="s">
        <v>751</v>
      </c>
      <c r="P3667">
        <v>0</v>
      </c>
      <c r="Q3667">
        <v>0</v>
      </c>
      <c r="R3667">
        <v>0</v>
      </c>
      <c r="T3667" t="s">
        <v>1925</v>
      </c>
      <c r="U3667">
        <v>30</v>
      </c>
    </row>
    <row r="3668" spans="1:22" x14ac:dyDescent="0.3">
      <c r="A3668">
        <v>456</v>
      </c>
      <c r="B3668" t="s">
        <v>429</v>
      </c>
      <c r="C3668" t="s">
        <v>759</v>
      </c>
      <c r="D3668" t="s">
        <v>60</v>
      </c>
      <c r="E3668" t="s">
        <v>24</v>
      </c>
      <c r="F3668" s="107">
        <v>46022</v>
      </c>
      <c r="G3668">
        <v>100</v>
      </c>
      <c r="H3668">
        <v>114.43</v>
      </c>
      <c r="I3668" s="59">
        <v>1.1443000000000001</v>
      </c>
      <c r="J3668" s="59">
        <v>1.1443000000000001</v>
      </c>
      <c r="K3668" t="s">
        <v>25</v>
      </c>
      <c r="L3668" t="s">
        <v>25</v>
      </c>
      <c r="M3668">
        <v>2025</v>
      </c>
      <c r="N3668" t="s">
        <v>744</v>
      </c>
      <c r="O3668" t="s">
        <v>751</v>
      </c>
      <c r="P3668">
        <v>0</v>
      </c>
      <c r="Q3668">
        <v>0</v>
      </c>
      <c r="R3668">
        <v>0</v>
      </c>
      <c r="T3668" t="s">
        <v>1926</v>
      </c>
      <c r="U3668">
        <v>31</v>
      </c>
    </row>
    <row r="3669" spans="1:22" x14ac:dyDescent="0.3">
      <c r="A3669">
        <v>457</v>
      </c>
      <c r="B3669" t="s">
        <v>430</v>
      </c>
      <c r="C3669" t="s">
        <v>759</v>
      </c>
      <c r="D3669" t="s">
        <v>60</v>
      </c>
      <c r="E3669" t="s">
        <v>24</v>
      </c>
      <c r="F3669" s="107">
        <v>44651</v>
      </c>
      <c r="K3669" t="s">
        <v>25</v>
      </c>
      <c r="L3669" t="s">
        <v>128</v>
      </c>
      <c r="M3669">
        <v>2022</v>
      </c>
      <c r="N3669" t="s">
        <v>803</v>
      </c>
      <c r="O3669" t="s">
        <v>824</v>
      </c>
      <c r="P3669">
        <v>0</v>
      </c>
      <c r="Q3669">
        <v>0</v>
      </c>
      <c r="R3669">
        <v>0</v>
      </c>
      <c r="T3669" t="s">
        <v>1927</v>
      </c>
      <c r="U3669">
        <v>31</v>
      </c>
      <c r="V3669" t="s">
        <v>128</v>
      </c>
    </row>
    <row r="3670" spans="1:22" x14ac:dyDescent="0.3">
      <c r="A3670">
        <v>457</v>
      </c>
      <c r="B3670" t="s">
        <v>430</v>
      </c>
      <c r="C3670" t="s">
        <v>759</v>
      </c>
      <c r="D3670" t="s">
        <v>60</v>
      </c>
      <c r="E3670" t="s">
        <v>24</v>
      </c>
      <c r="F3670" s="107">
        <v>44681</v>
      </c>
      <c r="K3670" t="s">
        <v>25</v>
      </c>
      <c r="L3670" t="s">
        <v>128</v>
      </c>
      <c r="M3670">
        <v>2022</v>
      </c>
      <c r="N3670" t="s">
        <v>786</v>
      </c>
      <c r="O3670" t="s">
        <v>824</v>
      </c>
      <c r="P3670">
        <v>0</v>
      </c>
      <c r="Q3670">
        <v>0</v>
      </c>
      <c r="R3670">
        <v>0</v>
      </c>
      <c r="T3670" t="s">
        <v>1928</v>
      </c>
      <c r="U3670">
        <v>30</v>
      </c>
      <c r="V3670" t="s">
        <v>128</v>
      </c>
    </row>
    <row r="3671" spans="1:22" x14ac:dyDescent="0.3">
      <c r="A3671">
        <v>457</v>
      </c>
      <c r="B3671" t="s">
        <v>430</v>
      </c>
      <c r="C3671" t="s">
        <v>759</v>
      </c>
      <c r="D3671" t="s">
        <v>60</v>
      </c>
      <c r="E3671" t="s">
        <v>24</v>
      </c>
      <c r="F3671" s="107">
        <v>44742</v>
      </c>
      <c r="K3671" t="s">
        <v>25</v>
      </c>
      <c r="L3671" t="s">
        <v>128</v>
      </c>
      <c r="M3671">
        <v>2022</v>
      </c>
      <c r="N3671" t="s">
        <v>742</v>
      </c>
      <c r="O3671" t="s">
        <v>824</v>
      </c>
      <c r="P3671">
        <v>0</v>
      </c>
      <c r="Q3671">
        <v>0</v>
      </c>
      <c r="R3671">
        <v>0</v>
      </c>
      <c r="T3671" t="s">
        <v>1929</v>
      </c>
      <c r="U3671">
        <v>30</v>
      </c>
      <c r="V3671" t="s">
        <v>128</v>
      </c>
    </row>
    <row r="3672" spans="1:22" x14ac:dyDescent="0.3">
      <c r="A3672">
        <v>457</v>
      </c>
      <c r="B3672" t="s">
        <v>430</v>
      </c>
      <c r="C3672" t="s">
        <v>759</v>
      </c>
      <c r="D3672" t="s">
        <v>60</v>
      </c>
      <c r="E3672" t="s">
        <v>24</v>
      </c>
      <c r="F3672" s="107">
        <v>44804</v>
      </c>
      <c r="K3672" t="s">
        <v>25</v>
      </c>
      <c r="L3672" t="s">
        <v>128</v>
      </c>
      <c r="M3672">
        <v>2022</v>
      </c>
      <c r="N3672" t="s">
        <v>811</v>
      </c>
      <c r="O3672" t="s">
        <v>749</v>
      </c>
      <c r="P3672">
        <v>0</v>
      </c>
      <c r="Q3672">
        <v>0</v>
      </c>
      <c r="R3672">
        <v>0</v>
      </c>
      <c r="T3672" t="s">
        <v>1930</v>
      </c>
      <c r="U3672">
        <v>31</v>
      </c>
      <c r="V3672" t="s">
        <v>128</v>
      </c>
    </row>
    <row r="3673" spans="1:22" x14ac:dyDescent="0.3">
      <c r="A3673">
        <v>457</v>
      </c>
      <c r="B3673" t="s">
        <v>430</v>
      </c>
      <c r="C3673" t="s">
        <v>759</v>
      </c>
      <c r="D3673" t="s">
        <v>60</v>
      </c>
      <c r="E3673" t="s">
        <v>24</v>
      </c>
      <c r="F3673" s="107">
        <v>44834</v>
      </c>
      <c r="K3673" t="s">
        <v>25</v>
      </c>
      <c r="L3673" t="s">
        <v>128</v>
      </c>
      <c r="M3673">
        <v>2022</v>
      </c>
      <c r="N3673" t="s">
        <v>766</v>
      </c>
      <c r="O3673" t="s">
        <v>749</v>
      </c>
      <c r="P3673">
        <v>0</v>
      </c>
      <c r="Q3673">
        <v>0</v>
      </c>
      <c r="R3673">
        <v>0</v>
      </c>
      <c r="T3673" t="s">
        <v>1931</v>
      </c>
      <c r="U3673">
        <v>30</v>
      </c>
      <c r="V3673" t="s">
        <v>128</v>
      </c>
    </row>
    <row r="3674" spans="1:22" x14ac:dyDescent="0.3">
      <c r="A3674">
        <v>457</v>
      </c>
      <c r="B3674" t="s">
        <v>430</v>
      </c>
      <c r="C3674" t="s">
        <v>759</v>
      </c>
      <c r="D3674" t="s">
        <v>60</v>
      </c>
      <c r="E3674" t="s">
        <v>24</v>
      </c>
      <c r="F3674" s="107">
        <v>44926</v>
      </c>
      <c r="K3674" t="s">
        <v>25</v>
      </c>
      <c r="L3674" t="s">
        <v>128</v>
      </c>
      <c r="M3674">
        <v>2022</v>
      </c>
      <c r="N3674" t="s">
        <v>744</v>
      </c>
      <c r="O3674" t="s">
        <v>749</v>
      </c>
      <c r="P3674">
        <v>0</v>
      </c>
      <c r="Q3674">
        <v>0</v>
      </c>
      <c r="R3674">
        <v>0</v>
      </c>
      <c r="T3674" t="s">
        <v>1932</v>
      </c>
      <c r="U3674">
        <v>31</v>
      </c>
      <c r="V3674" t="s">
        <v>128</v>
      </c>
    </row>
    <row r="3675" spans="1:22" x14ac:dyDescent="0.3">
      <c r="A3675">
        <v>457</v>
      </c>
      <c r="B3675" t="s">
        <v>430</v>
      </c>
      <c r="C3675" t="s">
        <v>759</v>
      </c>
      <c r="D3675" t="s">
        <v>60</v>
      </c>
      <c r="E3675" t="s">
        <v>24</v>
      </c>
      <c r="F3675" s="107">
        <v>44957</v>
      </c>
      <c r="K3675" t="s">
        <v>25</v>
      </c>
      <c r="L3675" t="s">
        <v>128</v>
      </c>
      <c r="M3675">
        <v>2023</v>
      </c>
      <c r="N3675" t="s">
        <v>799</v>
      </c>
      <c r="O3675" t="s">
        <v>743</v>
      </c>
      <c r="P3675">
        <v>0</v>
      </c>
      <c r="Q3675">
        <v>0</v>
      </c>
      <c r="R3675">
        <v>0</v>
      </c>
      <c r="T3675" t="s">
        <v>1933</v>
      </c>
      <c r="U3675">
        <v>31</v>
      </c>
      <c r="V3675" t="s">
        <v>128</v>
      </c>
    </row>
    <row r="3676" spans="1:22" x14ac:dyDescent="0.3">
      <c r="A3676">
        <v>457</v>
      </c>
      <c r="B3676" t="s">
        <v>430</v>
      </c>
      <c r="C3676" t="s">
        <v>759</v>
      </c>
      <c r="D3676" t="s">
        <v>60</v>
      </c>
      <c r="E3676" t="s">
        <v>24</v>
      </c>
      <c r="F3676" s="107">
        <v>44985</v>
      </c>
      <c r="K3676" t="s">
        <v>25</v>
      </c>
      <c r="L3676" t="s">
        <v>128</v>
      </c>
      <c r="M3676">
        <v>2023</v>
      </c>
      <c r="N3676" t="s">
        <v>783</v>
      </c>
      <c r="O3676" t="s">
        <v>743</v>
      </c>
      <c r="P3676">
        <v>0</v>
      </c>
      <c r="Q3676">
        <v>0</v>
      </c>
      <c r="R3676">
        <v>0</v>
      </c>
      <c r="T3676" t="s">
        <v>1934</v>
      </c>
      <c r="U3676">
        <v>28</v>
      </c>
      <c r="V3676" t="s">
        <v>128</v>
      </c>
    </row>
    <row r="3677" spans="1:22" x14ac:dyDescent="0.3">
      <c r="A3677">
        <v>457</v>
      </c>
      <c r="B3677" t="s">
        <v>430</v>
      </c>
      <c r="C3677" t="s">
        <v>759</v>
      </c>
      <c r="D3677" t="s">
        <v>60</v>
      </c>
      <c r="E3677" t="s">
        <v>24</v>
      </c>
      <c r="F3677" s="107">
        <v>45016</v>
      </c>
      <c r="K3677" t="s">
        <v>25</v>
      </c>
      <c r="L3677" t="s">
        <v>128</v>
      </c>
      <c r="M3677">
        <v>2023</v>
      </c>
      <c r="N3677" t="s">
        <v>803</v>
      </c>
      <c r="O3677" t="s">
        <v>743</v>
      </c>
      <c r="P3677">
        <v>0</v>
      </c>
      <c r="Q3677">
        <v>0</v>
      </c>
      <c r="R3677">
        <v>0</v>
      </c>
      <c r="T3677" t="s">
        <v>1935</v>
      </c>
      <c r="U3677">
        <v>31</v>
      </c>
      <c r="V3677" t="s">
        <v>128</v>
      </c>
    </row>
    <row r="3678" spans="1:22" x14ac:dyDescent="0.3">
      <c r="A3678">
        <v>457</v>
      </c>
      <c r="B3678" t="s">
        <v>430</v>
      </c>
      <c r="C3678" t="s">
        <v>759</v>
      </c>
      <c r="D3678" t="s">
        <v>60</v>
      </c>
      <c r="E3678" t="s">
        <v>24</v>
      </c>
      <c r="F3678" s="107">
        <v>45046</v>
      </c>
      <c r="K3678" t="s">
        <v>25</v>
      </c>
      <c r="L3678" t="s">
        <v>128</v>
      </c>
      <c r="M3678">
        <v>2023</v>
      </c>
      <c r="N3678" t="s">
        <v>786</v>
      </c>
      <c r="O3678" t="s">
        <v>743</v>
      </c>
      <c r="P3678">
        <v>0</v>
      </c>
      <c r="Q3678">
        <v>0</v>
      </c>
      <c r="R3678">
        <v>0</v>
      </c>
      <c r="T3678" t="s">
        <v>1936</v>
      </c>
      <c r="U3678">
        <v>30</v>
      </c>
      <c r="V3678" t="s">
        <v>128</v>
      </c>
    </row>
    <row r="3679" spans="1:22" x14ac:dyDescent="0.3">
      <c r="A3679">
        <v>457</v>
      </c>
      <c r="B3679" t="s">
        <v>430</v>
      </c>
      <c r="C3679" t="s">
        <v>759</v>
      </c>
      <c r="D3679" t="s">
        <v>60</v>
      </c>
      <c r="E3679" t="s">
        <v>24</v>
      </c>
      <c r="F3679" s="107">
        <v>45077</v>
      </c>
      <c r="K3679" t="s">
        <v>25</v>
      </c>
      <c r="L3679" t="s">
        <v>128</v>
      </c>
      <c r="M3679">
        <v>2023</v>
      </c>
      <c r="N3679" t="s">
        <v>806</v>
      </c>
      <c r="O3679" t="s">
        <v>743</v>
      </c>
      <c r="P3679">
        <v>0</v>
      </c>
      <c r="Q3679">
        <v>0</v>
      </c>
      <c r="R3679">
        <v>0</v>
      </c>
      <c r="T3679" t="s">
        <v>1937</v>
      </c>
      <c r="U3679">
        <v>31</v>
      </c>
      <c r="V3679" t="s">
        <v>128</v>
      </c>
    </row>
    <row r="3680" spans="1:22" x14ac:dyDescent="0.3">
      <c r="A3680">
        <v>457</v>
      </c>
      <c r="B3680" t="s">
        <v>430</v>
      </c>
      <c r="C3680" t="s">
        <v>759</v>
      </c>
      <c r="D3680" t="s">
        <v>60</v>
      </c>
      <c r="E3680" t="s">
        <v>24</v>
      </c>
      <c r="F3680" s="107">
        <v>45107</v>
      </c>
      <c r="K3680" t="s">
        <v>25</v>
      </c>
      <c r="L3680" t="s">
        <v>128</v>
      </c>
      <c r="M3680">
        <v>2023</v>
      </c>
      <c r="N3680" t="s">
        <v>742</v>
      </c>
      <c r="O3680" t="s">
        <v>743</v>
      </c>
      <c r="P3680">
        <v>0</v>
      </c>
      <c r="Q3680">
        <v>0</v>
      </c>
      <c r="R3680">
        <v>0</v>
      </c>
      <c r="T3680" t="s">
        <v>1938</v>
      </c>
      <c r="U3680">
        <v>30</v>
      </c>
      <c r="V3680" t="s">
        <v>128</v>
      </c>
    </row>
    <row r="3681" spans="1:22" x14ac:dyDescent="0.3">
      <c r="A3681">
        <v>457</v>
      </c>
      <c r="B3681" t="s">
        <v>430</v>
      </c>
      <c r="C3681" t="s">
        <v>759</v>
      </c>
      <c r="D3681" t="s">
        <v>60</v>
      </c>
      <c r="E3681" t="s">
        <v>24</v>
      </c>
      <c r="F3681" s="107">
        <v>45138</v>
      </c>
      <c r="K3681" t="s">
        <v>25</v>
      </c>
      <c r="L3681" t="s">
        <v>128</v>
      </c>
      <c r="M3681">
        <v>2023</v>
      </c>
      <c r="N3681" t="s">
        <v>809</v>
      </c>
      <c r="O3681" t="s">
        <v>745</v>
      </c>
      <c r="P3681">
        <v>0</v>
      </c>
      <c r="Q3681">
        <v>0</v>
      </c>
      <c r="R3681">
        <v>0</v>
      </c>
      <c r="T3681" t="s">
        <v>1939</v>
      </c>
      <c r="U3681">
        <v>31</v>
      </c>
      <c r="V3681" t="s">
        <v>128</v>
      </c>
    </row>
    <row r="3682" spans="1:22" x14ac:dyDescent="0.3">
      <c r="A3682">
        <v>457</v>
      </c>
      <c r="B3682" t="s">
        <v>430</v>
      </c>
      <c r="C3682" t="s">
        <v>759</v>
      </c>
      <c r="D3682" t="s">
        <v>60</v>
      </c>
      <c r="E3682" t="s">
        <v>24</v>
      </c>
      <c r="F3682" s="107">
        <v>45169</v>
      </c>
      <c r="K3682" t="s">
        <v>25</v>
      </c>
      <c r="L3682" t="s">
        <v>128</v>
      </c>
      <c r="M3682">
        <v>2023</v>
      </c>
      <c r="N3682" t="s">
        <v>811</v>
      </c>
      <c r="O3682" t="s">
        <v>745</v>
      </c>
      <c r="P3682">
        <v>0</v>
      </c>
      <c r="Q3682">
        <v>0</v>
      </c>
      <c r="R3682">
        <v>0</v>
      </c>
      <c r="T3682" t="s">
        <v>1940</v>
      </c>
      <c r="U3682">
        <v>31</v>
      </c>
      <c r="V3682" t="s">
        <v>128</v>
      </c>
    </row>
    <row r="3683" spans="1:22" x14ac:dyDescent="0.3">
      <c r="A3683">
        <v>457</v>
      </c>
      <c r="B3683" t="s">
        <v>430</v>
      </c>
      <c r="C3683" t="s">
        <v>759</v>
      </c>
      <c r="D3683" t="s">
        <v>60</v>
      </c>
      <c r="E3683" t="s">
        <v>24</v>
      </c>
      <c r="F3683" s="107">
        <v>45199</v>
      </c>
      <c r="K3683" t="s">
        <v>25</v>
      </c>
      <c r="L3683" t="s">
        <v>128</v>
      </c>
      <c r="M3683">
        <v>2023</v>
      </c>
      <c r="N3683" t="s">
        <v>766</v>
      </c>
      <c r="O3683" t="s">
        <v>745</v>
      </c>
      <c r="P3683">
        <v>0</v>
      </c>
      <c r="Q3683">
        <v>0</v>
      </c>
      <c r="R3683">
        <v>0</v>
      </c>
      <c r="T3683" t="s">
        <v>1941</v>
      </c>
      <c r="U3683">
        <v>30</v>
      </c>
      <c r="V3683" t="s">
        <v>128</v>
      </c>
    </row>
    <row r="3684" spans="1:22" x14ac:dyDescent="0.3">
      <c r="A3684">
        <v>457</v>
      </c>
      <c r="B3684" t="s">
        <v>430</v>
      </c>
      <c r="C3684" t="s">
        <v>759</v>
      </c>
      <c r="D3684" t="s">
        <v>60</v>
      </c>
      <c r="E3684" t="s">
        <v>24</v>
      </c>
      <c r="F3684" s="107">
        <v>45230</v>
      </c>
      <c r="K3684" t="s">
        <v>25</v>
      </c>
      <c r="L3684" t="s">
        <v>128</v>
      </c>
      <c r="M3684">
        <v>2023</v>
      </c>
      <c r="N3684" t="s">
        <v>760</v>
      </c>
      <c r="O3684" t="s">
        <v>745</v>
      </c>
      <c r="P3684">
        <v>0</v>
      </c>
      <c r="Q3684">
        <v>0</v>
      </c>
      <c r="R3684">
        <v>0</v>
      </c>
      <c r="T3684" t="s">
        <v>1942</v>
      </c>
      <c r="U3684">
        <v>31</v>
      </c>
      <c r="V3684" t="s">
        <v>128</v>
      </c>
    </row>
    <row r="3685" spans="1:22" x14ac:dyDescent="0.3">
      <c r="A3685">
        <v>457</v>
      </c>
      <c r="B3685" t="s">
        <v>430</v>
      </c>
      <c r="C3685" t="s">
        <v>759</v>
      </c>
      <c r="D3685" t="s">
        <v>60</v>
      </c>
      <c r="E3685" t="s">
        <v>24</v>
      </c>
      <c r="F3685" s="107">
        <v>45260</v>
      </c>
      <c r="K3685" t="s">
        <v>25</v>
      </c>
      <c r="L3685" t="s">
        <v>128</v>
      </c>
      <c r="M3685">
        <v>2023</v>
      </c>
      <c r="N3685" t="s">
        <v>815</v>
      </c>
      <c r="O3685" t="s">
        <v>745</v>
      </c>
      <c r="P3685">
        <v>0</v>
      </c>
      <c r="Q3685">
        <v>0</v>
      </c>
      <c r="R3685">
        <v>0</v>
      </c>
      <c r="T3685" t="s">
        <v>1943</v>
      </c>
      <c r="U3685">
        <v>30</v>
      </c>
      <c r="V3685" t="s">
        <v>128</v>
      </c>
    </row>
    <row r="3686" spans="1:22" x14ac:dyDescent="0.3">
      <c r="A3686">
        <v>457</v>
      </c>
      <c r="B3686" t="s">
        <v>430</v>
      </c>
      <c r="C3686" t="s">
        <v>759</v>
      </c>
      <c r="D3686" t="s">
        <v>60</v>
      </c>
      <c r="E3686" t="s">
        <v>24</v>
      </c>
      <c r="F3686" s="107">
        <v>45291</v>
      </c>
      <c r="K3686" t="s">
        <v>25</v>
      </c>
      <c r="L3686" t="s">
        <v>128</v>
      </c>
      <c r="M3686">
        <v>2023</v>
      </c>
      <c r="N3686" t="s">
        <v>744</v>
      </c>
      <c r="O3686" t="s">
        <v>745</v>
      </c>
      <c r="P3686">
        <v>0</v>
      </c>
      <c r="Q3686">
        <v>0</v>
      </c>
      <c r="R3686">
        <v>0</v>
      </c>
      <c r="T3686" t="s">
        <v>1944</v>
      </c>
      <c r="U3686">
        <v>31</v>
      </c>
      <c r="V3686" t="s">
        <v>128</v>
      </c>
    </row>
    <row r="3687" spans="1:22" x14ac:dyDescent="0.3">
      <c r="A3687">
        <v>457</v>
      </c>
      <c r="B3687" t="s">
        <v>430</v>
      </c>
      <c r="C3687" t="s">
        <v>759</v>
      </c>
      <c r="D3687" t="s">
        <v>60</v>
      </c>
      <c r="E3687" t="s">
        <v>24</v>
      </c>
      <c r="F3687" s="107">
        <v>45382</v>
      </c>
      <c r="G3687">
        <v>100</v>
      </c>
      <c r="K3687" t="s">
        <v>25</v>
      </c>
      <c r="L3687" t="s">
        <v>128</v>
      </c>
      <c r="M3687">
        <v>2024</v>
      </c>
      <c r="N3687" t="s">
        <v>803</v>
      </c>
      <c r="O3687" t="s">
        <v>784</v>
      </c>
      <c r="P3687">
        <v>0</v>
      </c>
      <c r="Q3687">
        <v>0</v>
      </c>
      <c r="R3687">
        <v>0</v>
      </c>
      <c r="T3687" t="s">
        <v>1945</v>
      </c>
      <c r="U3687">
        <v>31</v>
      </c>
      <c r="V3687" t="s">
        <v>128</v>
      </c>
    </row>
    <row r="3688" spans="1:22" x14ac:dyDescent="0.3">
      <c r="A3688">
        <v>457</v>
      </c>
      <c r="B3688" t="s">
        <v>430</v>
      </c>
      <c r="C3688" t="s">
        <v>759</v>
      </c>
      <c r="D3688" t="s">
        <v>60</v>
      </c>
      <c r="E3688" t="s">
        <v>24</v>
      </c>
      <c r="F3688" s="107">
        <v>45565</v>
      </c>
      <c r="G3688">
        <v>100</v>
      </c>
      <c r="K3688" t="s">
        <v>25</v>
      </c>
      <c r="L3688" t="s">
        <v>128</v>
      </c>
      <c r="M3688">
        <v>2024</v>
      </c>
      <c r="N3688" t="s">
        <v>766</v>
      </c>
      <c r="O3688" t="s">
        <v>762</v>
      </c>
      <c r="P3688">
        <v>0</v>
      </c>
      <c r="Q3688">
        <v>0</v>
      </c>
      <c r="R3688">
        <v>0</v>
      </c>
      <c r="T3688" t="s">
        <v>1946</v>
      </c>
      <c r="U3688">
        <v>30</v>
      </c>
      <c r="V3688" t="s">
        <v>128</v>
      </c>
    </row>
    <row r="3689" spans="1:22" x14ac:dyDescent="0.3">
      <c r="A3689">
        <v>457</v>
      </c>
      <c r="B3689" t="s">
        <v>430</v>
      </c>
      <c r="C3689" t="s">
        <v>759</v>
      </c>
      <c r="D3689" t="s">
        <v>60</v>
      </c>
      <c r="E3689" t="s">
        <v>24</v>
      </c>
      <c r="F3689" s="107">
        <v>45930</v>
      </c>
      <c r="G3689">
        <v>100</v>
      </c>
      <c r="H3689">
        <v>85.71</v>
      </c>
      <c r="I3689" s="59">
        <v>0.85709999999999997</v>
      </c>
      <c r="J3689" s="59">
        <v>0.85709999999999997</v>
      </c>
      <c r="K3689" t="s">
        <v>25</v>
      </c>
      <c r="L3689" t="s">
        <v>25</v>
      </c>
      <c r="M3689">
        <v>2025</v>
      </c>
      <c r="N3689" t="s">
        <v>766</v>
      </c>
      <c r="O3689" t="s">
        <v>751</v>
      </c>
      <c r="P3689">
        <v>0</v>
      </c>
      <c r="Q3689">
        <v>0</v>
      </c>
      <c r="R3689">
        <v>0</v>
      </c>
      <c r="T3689" t="s">
        <v>1947</v>
      </c>
      <c r="U3689">
        <v>30</v>
      </c>
    </row>
    <row r="3690" spans="1:22" x14ac:dyDescent="0.3">
      <c r="A3690">
        <v>457</v>
      </c>
      <c r="B3690" t="s">
        <v>430</v>
      </c>
      <c r="C3690" t="s">
        <v>759</v>
      </c>
      <c r="D3690" t="s">
        <v>60</v>
      </c>
      <c r="E3690" t="s">
        <v>24</v>
      </c>
      <c r="F3690" s="107">
        <v>46022</v>
      </c>
      <c r="G3690">
        <v>100</v>
      </c>
      <c r="H3690">
        <v>83.33</v>
      </c>
      <c r="I3690" s="59">
        <v>0.83329999999999993</v>
      </c>
      <c r="J3690" s="59">
        <v>0.83329999999999993</v>
      </c>
      <c r="K3690" t="s">
        <v>25</v>
      </c>
      <c r="L3690" t="s">
        <v>25</v>
      </c>
      <c r="M3690">
        <v>2025</v>
      </c>
      <c r="N3690" t="s">
        <v>744</v>
      </c>
      <c r="O3690" t="s">
        <v>751</v>
      </c>
      <c r="P3690">
        <v>0</v>
      </c>
      <c r="Q3690">
        <v>0</v>
      </c>
      <c r="R3690">
        <v>0</v>
      </c>
      <c r="T3690" t="s">
        <v>1948</v>
      </c>
      <c r="U3690">
        <v>31</v>
      </c>
    </row>
    <row r="3691" spans="1:22" x14ac:dyDescent="0.3">
      <c r="A3691">
        <v>460</v>
      </c>
      <c r="B3691" t="s">
        <v>433</v>
      </c>
      <c r="C3691" t="s">
        <v>28</v>
      </c>
      <c r="D3691" t="s">
        <v>73</v>
      </c>
      <c r="E3691" t="s">
        <v>24</v>
      </c>
      <c r="F3691" s="107">
        <v>46022</v>
      </c>
      <c r="G3691">
        <v>80</v>
      </c>
      <c r="H3691">
        <v>84.18</v>
      </c>
      <c r="I3691" s="59">
        <v>1.0522499999999999</v>
      </c>
      <c r="J3691" s="59">
        <v>1.0522499999999999</v>
      </c>
      <c r="K3691" t="s">
        <v>25</v>
      </c>
      <c r="L3691" t="s">
        <v>25</v>
      </c>
      <c r="M3691">
        <v>2025</v>
      </c>
      <c r="N3691" t="s">
        <v>744</v>
      </c>
      <c r="O3691" t="s">
        <v>751</v>
      </c>
      <c r="P3691">
        <v>0</v>
      </c>
      <c r="Q3691">
        <v>0</v>
      </c>
      <c r="R3691">
        <v>0</v>
      </c>
      <c r="T3691" t="s">
        <v>1949</v>
      </c>
      <c r="U3691">
        <v>31</v>
      </c>
    </row>
    <row r="3692" spans="1:22" x14ac:dyDescent="0.3">
      <c r="A3692">
        <v>466</v>
      </c>
      <c r="B3692" t="s">
        <v>437</v>
      </c>
      <c r="C3692" t="s">
        <v>225</v>
      </c>
      <c r="D3692" t="s">
        <v>54</v>
      </c>
      <c r="E3692" t="s">
        <v>24</v>
      </c>
      <c r="F3692" s="107">
        <v>46022</v>
      </c>
      <c r="G3692">
        <v>100</v>
      </c>
      <c r="H3692">
        <v>106.55</v>
      </c>
      <c r="I3692" s="59">
        <v>1.0654999999999999</v>
      </c>
      <c r="J3692" s="59">
        <v>1.0654999999999999</v>
      </c>
      <c r="K3692" t="s">
        <v>55</v>
      </c>
      <c r="L3692" t="s">
        <v>91</v>
      </c>
      <c r="M3692">
        <v>2025</v>
      </c>
      <c r="N3692" t="s">
        <v>744</v>
      </c>
      <c r="O3692" t="s">
        <v>751</v>
      </c>
      <c r="P3692">
        <v>0</v>
      </c>
      <c r="Q3692">
        <v>0</v>
      </c>
      <c r="R3692">
        <v>0</v>
      </c>
      <c r="T3692" t="s">
        <v>1950</v>
      </c>
      <c r="U3692">
        <v>31</v>
      </c>
    </row>
    <row r="3693" spans="1:22" x14ac:dyDescent="0.3">
      <c r="A3693">
        <v>467</v>
      </c>
      <c r="B3693" t="s">
        <v>438</v>
      </c>
      <c r="C3693" t="s">
        <v>225</v>
      </c>
      <c r="D3693" t="s">
        <v>54</v>
      </c>
      <c r="E3693" t="s">
        <v>24</v>
      </c>
      <c r="F3693" s="107">
        <v>46022</v>
      </c>
      <c r="G3693">
        <v>100</v>
      </c>
      <c r="H3693">
        <v>99.5</v>
      </c>
      <c r="I3693" s="59">
        <v>0.995</v>
      </c>
      <c r="J3693" s="59">
        <v>0.995</v>
      </c>
      <c r="K3693" t="s">
        <v>55</v>
      </c>
      <c r="L3693" t="s">
        <v>91</v>
      </c>
      <c r="M3693">
        <v>2025</v>
      </c>
      <c r="N3693" t="s">
        <v>744</v>
      </c>
      <c r="O3693" t="s">
        <v>751</v>
      </c>
      <c r="P3693">
        <v>0</v>
      </c>
      <c r="Q3693">
        <v>0</v>
      </c>
      <c r="R3693">
        <v>0</v>
      </c>
      <c r="T3693" t="s">
        <v>1951</v>
      </c>
      <c r="U3693">
        <v>31</v>
      </c>
    </row>
    <row r="3694" spans="1:22" x14ac:dyDescent="0.3">
      <c r="A3694">
        <v>468</v>
      </c>
      <c r="B3694" t="s">
        <v>439</v>
      </c>
      <c r="C3694" t="s">
        <v>225</v>
      </c>
      <c r="D3694" t="s">
        <v>54</v>
      </c>
      <c r="E3694" t="s">
        <v>62</v>
      </c>
      <c r="F3694" s="107">
        <v>46022</v>
      </c>
      <c r="G3694">
        <v>2.5</v>
      </c>
      <c r="H3694">
        <v>2.1</v>
      </c>
      <c r="I3694" s="59">
        <v>1.19047619047619</v>
      </c>
      <c r="J3694" s="59">
        <v>1.19047619047619</v>
      </c>
      <c r="K3694" t="s">
        <v>91</v>
      </c>
      <c r="L3694" t="s">
        <v>91</v>
      </c>
      <c r="M3694">
        <v>2025</v>
      </c>
      <c r="N3694" t="s">
        <v>744</v>
      </c>
      <c r="O3694" t="s">
        <v>751</v>
      </c>
      <c r="P3694">
        <v>0</v>
      </c>
      <c r="Q3694">
        <v>0</v>
      </c>
      <c r="R3694">
        <v>0</v>
      </c>
      <c r="T3694" t="s">
        <v>1952</v>
      </c>
      <c r="U3694">
        <v>31</v>
      </c>
    </row>
    <row r="3695" spans="1:22" x14ac:dyDescent="0.3">
      <c r="A3695">
        <v>469</v>
      </c>
      <c r="B3695" t="s">
        <v>395</v>
      </c>
      <c r="C3695" t="s">
        <v>1244</v>
      </c>
      <c r="D3695" t="s">
        <v>60</v>
      </c>
      <c r="E3695" t="s">
        <v>24</v>
      </c>
      <c r="F3695" s="107">
        <v>44620</v>
      </c>
      <c r="K3695" t="s">
        <v>25</v>
      </c>
      <c r="L3695" t="s">
        <v>128</v>
      </c>
      <c r="M3695">
        <v>2022</v>
      </c>
      <c r="N3695" t="s">
        <v>783</v>
      </c>
      <c r="O3695" t="s">
        <v>824</v>
      </c>
      <c r="P3695">
        <v>0</v>
      </c>
      <c r="Q3695">
        <v>0</v>
      </c>
      <c r="R3695">
        <v>0</v>
      </c>
      <c r="T3695" t="s">
        <v>1953</v>
      </c>
      <c r="U3695">
        <v>28</v>
      </c>
      <c r="V3695" t="s">
        <v>128</v>
      </c>
    </row>
    <row r="3696" spans="1:22" x14ac:dyDescent="0.3">
      <c r="A3696">
        <v>469</v>
      </c>
      <c r="B3696" t="s">
        <v>395</v>
      </c>
      <c r="C3696" t="s">
        <v>1244</v>
      </c>
      <c r="D3696" t="s">
        <v>60</v>
      </c>
      <c r="E3696" t="s">
        <v>24</v>
      </c>
      <c r="F3696" s="107">
        <v>44651</v>
      </c>
      <c r="K3696" t="s">
        <v>25</v>
      </c>
      <c r="L3696" t="s">
        <v>128</v>
      </c>
      <c r="M3696">
        <v>2022</v>
      </c>
      <c r="N3696" t="s">
        <v>803</v>
      </c>
      <c r="O3696" t="s">
        <v>824</v>
      </c>
      <c r="P3696">
        <v>0</v>
      </c>
      <c r="Q3696">
        <v>0</v>
      </c>
      <c r="R3696">
        <v>0</v>
      </c>
      <c r="T3696" t="s">
        <v>1954</v>
      </c>
      <c r="U3696">
        <v>31</v>
      </c>
      <c r="V3696" t="s">
        <v>128</v>
      </c>
    </row>
    <row r="3697" spans="1:22" x14ac:dyDescent="0.3">
      <c r="A3697">
        <v>469</v>
      </c>
      <c r="B3697" t="s">
        <v>395</v>
      </c>
      <c r="C3697" t="s">
        <v>1244</v>
      </c>
      <c r="D3697" t="s">
        <v>60</v>
      </c>
      <c r="E3697" t="s">
        <v>24</v>
      </c>
      <c r="F3697" s="107">
        <v>44681</v>
      </c>
      <c r="K3697" t="s">
        <v>25</v>
      </c>
      <c r="L3697" t="s">
        <v>128</v>
      </c>
      <c r="M3697">
        <v>2022</v>
      </c>
      <c r="N3697" t="s">
        <v>786</v>
      </c>
      <c r="O3697" t="s">
        <v>824</v>
      </c>
      <c r="P3697">
        <v>0</v>
      </c>
      <c r="Q3697">
        <v>0</v>
      </c>
      <c r="R3697">
        <v>0</v>
      </c>
      <c r="T3697" t="s">
        <v>1955</v>
      </c>
      <c r="U3697">
        <v>30</v>
      </c>
      <c r="V3697" t="s">
        <v>128</v>
      </c>
    </row>
    <row r="3698" spans="1:22" x14ac:dyDescent="0.3">
      <c r="A3698">
        <v>469</v>
      </c>
      <c r="B3698" t="s">
        <v>395</v>
      </c>
      <c r="C3698" t="s">
        <v>1244</v>
      </c>
      <c r="D3698" t="s">
        <v>60</v>
      </c>
      <c r="E3698" t="s">
        <v>24</v>
      </c>
      <c r="F3698" s="107">
        <v>44742</v>
      </c>
      <c r="K3698" t="s">
        <v>25</v>
      </c>
      <c r="L3698" t="s">
        <v>128</v>
      </c>
      <c r="M3698">
        <v>2022</v>
      </c>
      <c r="N3698" t="s">
        <v>742</v>
      </c>
      <c r="O3698" t="s">
        <v>824</v>
      </c>
      <c r="P3698">
        <v>0</v>
      </c>
      <c r="Q3698">
        <v>0</v>
      </c>
      <c r="R3698">
        <v>0</v>
      </c>
      <c r="T3698" t="s">
        <v>1956</v>
      </c>
      <c r="U3698">
        <v>30</v>
      </c>
      <c r="V3698" t="s">
        <v>128</v>
      </c>
    </row>
    <row r="3699" spans="1:22" x14ac:dyDescent="0.3">
      <c r="A3699">
        <v>469</v>
      </c>
      <c r="B3699" t="s">
        <v>395</v>
      </c>
      <c r="C3699" t="s">
        <v>1244</v>
      </c>
      <c r="D3699" t="s">
        <v>60</v>
      </c>
      <c r="E3699" t="s">
        <v>24</v>
      </c>
      <c r="F3699" s="107">
        <v>44804</v>
      </c>
      <c r="K3699" t="s">
        <v>25</v>
      </c>
      <c r="L3699" t="s">
        <v>128</v>
      </c>
      <c r="M3699">
        <v>2022</v>
      </c>
      <c r="N3699" t="s">
        <v>811</v>
      </c>
      <c r="O3699" t="s">
        <v>749</v>
      </c>
      <c r="P3699">
        <v>0</v>
      </c>
      <c r="Q3699">
        <v>0</v>
      </c>
      <c r="R3699">
        <v>0</v>
      </c>
      <c r="T3699" t="s">
        <v>1957</v>
      </c>
      <c r="U3699">
        <v>31</v>
      </c>
      <c r="V3699" t="s">
        <v>128</v>
      </c>
    </row>
    <row r="3700" spans="1:22" x14ac:dyDescent="0.3">
      <c r="A3700">
        <v>469</v>
      </c>
      <c r="B3700" t="s">
        <v>395</v>
      </c>
      <c r="C3700" t="s">
        <v>1244</v>
      </c>
      <c r="D3700" t="s">
        <v>60</v>
      </c>
      <c r="E3700" t="s">
        <v>24</v>
      </c>
      <c r="F3700" s="107">
        <v>44834</v>
      </c>
      <c r="K3700" t="s">
        <v>25</v>
      </c>
      <c r="L3700" t="s">
        <v>128</v>
      </c>
      <c r="M3700">
        <v>2022</v>
      </c>
      <c r="N3700" t="s">
        <v>766</v>
      </c>
      <c r="O3700" t="s">
        <v>749</v>
      </c>
      <c r="P3700">
        <v>0</v>
      </c>
      <c r="Q3700">
        <v>0</v>
      </c>
      <c r="R3700">
        <v>0</v>
      </c>
      <c r="T3700" t="s">
        <v>1958</v>
      </c>
      <c r="U3700">
        <v>30</v>
      </c>
      <c r="V3700" t="s">
        <v>128</v>
      </c>
    </row>
    <row r="3701" spans="1:22" x14ac:dyDescent="0.3">
      <c r="A3701">
        <v>469</v>
      </c>
      <c r="B3701" t="s">
        <v>395</v>
      </c>
      <c r="C3701" t="s">
        <v>1244</v>
      </c>
      <c r="D3701" t="s">
        <v>60</v>
      </c>
      <c r="E3701" t="s">
        <v>24</v>
      </c>
      <c r="F3701" s="107">
        <v>44926</v>
      </c>
      <c r="K3701" t="s">
        <v>25</v>
      </c>
      <c r="L3701" t="s">
        <v>128</v>
      </c>
      <c r="M3701">
        <v>2022</v>
      </c>
      <c r="N3701" t="s">
        <v>744</v>
      </c>
      <c r="O3701" t="s">
        <v>749</v>
      </c>
      <c r="P3701">
        <v>0</v>
      </c>
      <c r="Q3701">
        <v>0</v>
      </c>
      <c r="R3701">
        <v>0</v>
      </c>
      <c r="T3701" t="s">
        <v>1959</v>
      </c>
      <c r="U3701">
        <v>31</v>
      </c>
      <c r="V3701" t="s">
        <v>128</v>
      </c>
    </row>
    <row r="3702" spans="1:22" x14ac:dyDescent="0.3">
      <c r="A3702">
        <v>469</v>
      </c>
      <c r="B3702" t="s">
        <v>395</v>
      </c>
      <c r="C3702" t="s">
        <v>1244</v>
      </c>
      <c r="D3702" t="s">
        <v>60</v>
      </c>
      <c r="E3702" t="s">
        <v>24</v>
      </c>
      <c r="F3702" s="107">
        <v>44985</v>
      </c>
      <c r="K3702" t="s">
        <v>25</v>
      </c>
      <c r="L3702" t="s">
        <v>128</v>
      </c>
      <c r="M3702">
        <v>2023</v>
      </c>
      <c r="N3702" t="s">
        <v>783</v>
      </c>
      <c r="O3702" t="s">
        <v>743</v>
      </c>
      <c r="P3702">
        <v>0</v>
      </c>
      <c r="Q3702">
        <v>0</v>
      </c>
      <c r="R3702">
        <v>0</v>
      </c>
      <c r="T3702" t="s">
        <v>1960</v>
      </c>
      <c r="U3702">
        <v>28</v>
      </c>
      <c r="V3702" t="s">
        <v>128</v>
      </c>
    </row>
    <row r="3703" spans="1:22" x14ac:dyDescent="0.3">
      <c r="A3703">
        <v>469</v>
      </c>
      <c r="B3703" t="s">
        <v>395</v>
      </c>
      <c r="C3703" t="s">
        <v>1244</v>
      </c>
      <c r="D3703" t="s">
        <v>60</v>
      </c>
      <c r="E3703" t="s">
        <v>24</v>
      </c>
      <c r="F3703" s="107">
        <v>45016</v>
      </c>
      <c r="K3703" t="s">
        <v>25</v>
      </c>
      <c r="L3703" t="s">
        <v>128</v>
      </c>
      <c r="M3703">
        <v>2023</v>
      </c>
      <c r="N3703" t="s">
        <v>803</v>
      </c>
      <c r="O3703" t="s">
        <v>743</v>
      </c>
      <c r="P3703">
        <v>0</v>
      </c>
      <c r="Q3703">
        <v>0</v>
      </c>
      <c r="R3703">
        <v>0</v>
      </c>
      <c r="T3703" t="s">
        <v>1961</v>
      </c>
      <c r="U3703">
        <v>31</v>
      </c>
      <c r="V3703" t="s">
        <v>128</v>
      </c>
    </row>
    <row r="3704" spans="1:22" x14ac:dyDescent="0.3">
      <c r="A3704">
        <v>469</v>
      </c>
      <c r="B3704" t="s">
        <v>395</v>
      </c>
      <c r="C3704" t="s">
        <v>1244</v>
      </c>
      <c r="D3704" t="s">
        <v>60</v>
      </c>
      <c r="E3704" t="s">
        <v>24</v>
      </c>
      <c r="F3704" s="107">
        <v>45046</v>
      </c>
      <c r="K3704" t="s">
        <v>25</v>
      </c>
      <c r="L3704" t="s">
        <v>128</v>
      </c>
      <c r="M3704">
        <v>2023</v>
      </c>
      <c r="N3704" t="s">
        <v>786</v>
      </c>
      <c r="O3704" t="s">
        <v>743</v>
      </c>
      <c r="P3704">
        <v>0</v>
      </c>
      <c r="Q3704">
        <v>0</v>
      </c>
      <c r="R3704">
        <v>0</v>
      </c>
      <c r="T3704" t="s">
        <v>1962</v>
      </c>
      <c r="U3704">
        <v>30</v>
      </c>
      <c r="V3704" t="s">
        <v>128</v>
      </c>
    </row>
    <row r="3705" spans="1:22" x14ac:dyDescent="0.3">
      <c r="A3705">
        <v>469</v>
      </c>
      <c r="B3705" t="s">
        <v>395</v>
      </c>
      <c r="C3705" t="s">
        <v>1244</v>
      </c>
      <c r="D3705" t="s">
        <v>60</v>
      </c>
      <c r="E3705" t="s">
        <v>24</v>
      </c>
      <c r="F3705" s="107">
        <v>45169</v>
      </c>
      <c r="K3705" t="s">
        <v>25</v>
      </c>
      <c r="L3705" t="s">
        <v>128</v>
      </c>
      <c r="M3705">
        <v>2023</v>
      </c>
      <c r="N3705" t="s">
        <v>811</v>
      </c>
      <c r="O3705" t="s">
        <v>745</v>
      </c>
      <c r="P3705">
        <v>0</v>
      </c>
      <c r="Q3705">
        <v>0</v>
      </c>
      <c r="R3705">
        <v>0</v>
      </c>
      <c r="T3705" t="s">
        <v>1963</v>
      </c>
      <c r="U3705">
        <v>31</v>
      </c>
      <c r="V3705" t="s">
        <v>128</v>
      </c>
    </row>
    <row r="3706" spans="1:22" x14ac:dyDescent="0.3">
      <c r="A3706">
        <v>469</v>
      </c>
      <c r="B3706" t="s">
        <v>395</v>
      </c>
      <c r="C3706" t="s">
        <v>1244</v>
      </c>
      <c r="D3706" t="s">
        <v>60</v>
      </c>
      <c r="E3706" t="s">
        <v>24</v>
      </c>
      <c r="F3706" s="107">
        <v>45199</v>
      </c>
      <c r="K3706" t="s">
        <v>25</v>
      </c>
      <c r="L3706" t="s">
        <v>128</v>
      </c>
      <c r="M3706">
        <v>2023</v>
      </c>
      <c r="N3706" t="s">
        <v>766</v>
      </c>
      <c r="O3706" t="s">
        <v>745</v>
      </c>
      <c r="P3706">
        <v>0</v>
      </c>
      <c r="Q3706">
        <v>0</v>
      </c>
      <c r="R3706">
        <v>0</v>
      </c>
      <c r="T3706" t="s">
        <v>1964</v>
      </c>
      <c r="U3706">
        <v>30</v>
      </c>
      <c r="V3706" t="s">
        <v>128</v>
      </c>
    </row>
    <row r="3707" spans="1:22" x14ac:dyDescent="0.3">
      <c r="A3707">
        <v>469</v>
      </c>
      <c r="B3707" t="s">
        <v>395</v>
      </c>
      <c r="C3707" t="s">
        <v>1244</v>
      </c>
      <c r="D3707" t="s">
        <v>60</v>
      </c>
      <c r="E3707" t="s">
        <v>24</v>
      </c>
      <c r="F3707" s="107">
        <v>45230</v>
      </c>
      <c r="K3707" t="s">
        <v>25</v>
      </c>
      <c r="L3707" t="s">
        <v>128</v>
      </c>
      <c r="M3707">
        <v>2023</v>
      </c>
      <c r="N3707" t="s">
        <v>760</v>
      </c>
      <c r="O3707" t="s">
        <v>745</v>
      </c>
      <c r="P3707">
        <v>0</v>
      </c>
      <c r="Q3707">
        <v>0</v>
      </c>
      <c r="R3707">
        <v>0</v>
      </c>
      <c r="T3707" t="s">
        <v>1965</v>
      </c>
      <c r="U3707">
        <v>31</v>
      </c>
      <c r="V3707" t="s">
        <v>128</v>
      </c>
    </row>
    <row r="3708" spans="1:22" x14ac:dyDescent="0.3">
      <c r="A3708">
        <v>469</v>
      </c>
      <c r="B3708" t="s">
        <v>395</v>
      </c>
      <c r="C3708" t="s">
        <v>1244</v>
      </c>
      <c r="D3708" t="s">
        <v>60</v>
      </c>
      <c r="E3708" t="s">
        <v>24</v>
      </c>
      <c r="F3708" s="107">
        <v>45747</v>
      </c>
      <c r="G3708">
        <v>100</v>
      </c>
      <c r="H3708">
        <v>118.03</v>
      </c>
      <c r="I3708" s="59">
        <v>1.1802999999999999</v>
      </c>
      <c r="J3708" s="59">
        <v>1.1802999999999999</v>
      </c>
      <c r="K3708" t="s">
        <v>25</v>
      </c>
      <c r="L3708" t="s">
        <v>25</v>
      </c>
      <c r="M3708">
        <v>2025</v>
      </c>
      <c r="N3708" t="s">
        <v>803</v>
      </c>
      <c r="O3708" t="s">
        <v>846</v>
      </c>
      <c r="P3708">
        <v>0</v>
      </c>
      <c r="Q3708">
        <v>0</v>
      </c>
      <c r="R3708">
        <v>0</v>
      </c>
      <c r="T3708" t="s">
        <v>1966</v>
      </c>
      <c r="U3708">
        <v>31</v>
      </c>
    </row>
    <row r="3709" spans="1:22" x14ac:dyDescent="0.3">
      <c r="A3709">
        <v>469</v>
      </c>
      <c r="B3709" t="s">
        <v>395</v>
      </c>
      <c r="C3709" t="s">
        <v>1244</v>
      </c>
      <c r="D3709" t="s">
        <v>60</v>
      </c>
      <c r="E3709" t="s">
        <v>24</v>
      </c>
      <c r="F3709" s="107">
        <v>45838</v>
      </c>
      <c r="G3709">
        <v>100</v>
      </c>
      <c r="H3709">
        <v>103.52</v>
      </c>
      <c r="I3709" s="59">
        <v>1.0351999999999999</v>
      </c>
      <c r="J3709" s="59">
        <v>1.0351999999999999</v>
      </c>
      <c r="K3709" t="s">
        <v>25</v>
      </c>
      <c r="L3709" t="s">
        <v>25</v>
      </c>
      <c r="M3709">
        <v>2025</v>
      </c>
      <c r="N3709" t="s">
        <v>742</v>
      </c>
      <c r="O3709" t="s">
        <v>846</v>
      </c>
      <c r="P3709">
        <v>0</v>
      </c>
      <c r="Q3709">
        <v>0</v>
      </c>
      <c r="R3709">
        <v>0</v>
      </c>
      <c r="T3709" t="s">
        <v>1967</v>
      </c>
      <c r="U3709">
        <v>30</v>
      </c>
    </row>
    <row r="3710" spans="1:22" x14ac:dyDescent="0.3">
      <c r="A3710">
        <v>469</v>
      </c>
      <c r="B3710" t="s">
        <v>395</v>
      </c>
      <c r="C3710" t="s">
        <v>1244</v>
      </c>
      <c r="D3710" t="s">
        <v>60</v>
      </c>
      <c r="E3710" t="s">
        <v>24</v>
      </c>
      <c r="F3710" s="107">
        <v>45930</v>
      </c>
      <c r="G3710">
        <v>100</v>
      </c>
      <c r="H3710">
        <v>92.65</v>
      </c>
      <c r="I3710" s="59">
        <v>0.9265000000000001</v>
      </c>
      <c r="J3710" s="59">
        <v>0.9265000000000001</v>
      </c>
      <c r="K3710" t="s">
        <v>25</v>
      </c>
      <c r="L3710" t="s">
        <v>25</v>
      </c>
      <c r="M3710">
        <v>2025</v>
      </c>
      <c r="N3710" t="s">
        <v>766</v>
      </c>
      <c r="O3710" t="s">
        <v>751</v>
      </c>
      <c r="P3710">
        <v>0</v>
      </c>
      <c r="Q3710">
        <v>0</v>
      </c>
      <c r="R3710">
        <v>0</v>
      </c>
      <c r="T3710" t="s">
        <v>1968</v>
      </c>
      <c r="U3710">
        <v>30</v>
      </c>
    </row>
    <row r="3711" spans="1:22" x14ac:dyDescent="0.3">
      <c r="A3711">
        <v>469</v>
      </c>
      <c r="B3711" t="s">
        <v>395</v>
      </c>
      <c r="C3711" t="s">
        <v>1244</v>
      </c>
      <c r="D3711" t="s">
        <v>60</v>
      </c>
      <c r="E3711" t="s">
        <v>24</v>
      </c>
      <c r="F3711" s="107">
        <v>46022</v>
      </c>
      <c r="G3711">
        <v>100</v>
      </c>
      <c r="H3711">
        <v>99.13</v>
      </c>
      <c r="I3711" s="59">
        <v>0.99129999999999996</v>
      </c>
      <c r="J3711" s="59">
        <v>0.99129999999999996</v>
      </c>
      <c r="K3711" t="s">
        <v>25</v>
      </c>
      <c r="L3711" t="s">
        <v>25</v>
      </c>
      <c r="M3711">
        <v>2025</v>
      </c>
      <c r="N3711" t="s">
        <v>744</v>
      </c>
      <c r="O3711" t="s">
        <v>751</v>
      </c>
      <c r="P3711">
        <v>0</v>
      </c>
      <c r="Q3711">
        <v>0</v>
      </c>
      <c r="R3711">
        <v>0</v>
      </c>
      <c r="T3711" t="s">
        <v>1969</v>
      </c>
      <c r="U3711">
        <v>31</v>
      </c>
    </row>
    <row r="3712" spans="1:22" x14ac:dyDescent="0.3">
      <c r="A3712">
        <v>470</v>
      </c>
      <c r="B3712" t="s">
        <v>441</v>
      </c>
      <c r="C3712" t="s">
        <v>1244</v>
      </c>
      <c r="D3712" t="s">
        <v>60</v>
      </c>
      <c r="E3712" t="s">
        <v>24</v>
      </c>
      <c r="F3712" s="107">
        <v>44620</v>
      </c>
      <c r="G3712">
        <v>100</v>
      </c>
      <c r="K3712" t="s">
        <v>25</v>
      </c>
      <c r="L3712" t="s">
        <v>128</v>
      </c>
      <c r="M3712">
        <v>2022</v>
      </c>
      <c r="N3712" t="s">
        <v>783</v>
      </c>
      <c r="O3712" t="s">
        <v>824</v>
      </c>
      <c r="P3712">
        <v>0</v>
      </c>
      <c r="Q3712">
        <v>0</v>
      </c>
      <c r="R3712">
        <v>0</v>
      </c>
      <c r="T3712" t="s">
        <v>1970</v>
      </c>
      <c r="U3712">
        <v>28</v>
      </c>
      <c r="V3712" t="s">
        <v>128</v>
      </c>
    </row>
    <row r="3713" spans="1:22" x14ac:dyDescent="0.3">
      <c r="A3713">
        <v>470</v>
      </c>
      <c r="B3713" t="s">
        <v>441</v>
      </c>
      <c r="C3713" t="s">
        <v>1244</v>
      </c>
      <c r="D3713" t="s">
        <v>60</v>
      </c>
      <c r="E3713" t="s">
        <v>24</v>
      </c>
      <c r="F3713" s="107">
        <v>44651</v>
      </c>
      <c r="G3713">
        <v>100</v>
      </c>
      <c r="K3713" t="s">
        <v>25</v>
      </c>
      <c r="L3713" t="s">
        <v>128</v>
      </c>
      <c r="M3713">
        <v>2022</v>
      </c>
      <c r="N3713" t="s">
        <v>803</v>
      </c>
      <c r="O3713" t="s">
        <v>824</v>
      </c>
      <c r="P3713">
        <v>0</v>
      </c>
      <c r="Q3713">
        <v>0</v>
      </c>
      <c r="R3713">
        <v>0</v>
      </c>
      <c r="T3713" t="s">
        <v>1971</v>
      </c>
      <c r="U3713">
        <v>31</v>
      </c>
      <c r="V3713" t="s">
        <v>128</v>
      </c>
    </row>
    <row r="3714" spans="1:22" x14ac:dyDescent="0.3">
      <c r="A3714">
        <v>470</v>
      </c>
      <c r="B3714" t="s">
        <v>441</v>
      </c>
      <c r="C3714" t="s">
        <v>1244</v>
      </c>
      <c r="D3714" t="s">
        <v>60</v>
      </c>
      <c r="E3714" t="s">
        <v>24</v>
      </c>
      <c r="F3714" s="107">
        <v>44681</v>
      </c>
      <c r="G3714">
        <v>100</v>
      </c>
      <c r="K3714" t="s">
        <v>25</v>
      </c>
      <c r="L3714" t="s">
        <v>128</v>
      </c>
      <c r="M3714">
        <v>2022</v>
      </c>
      <c r="N3714" t="s">
        <v>786</v>
      </c>
      <c r="O3714" t="s">
        <v>824</v>
      </c>
      <c r="P3714">
        <v>0</v>
      </c>
      <c r="Q3714">
        <v>0</v>
      </c>
      <c r="R3714">
        <v>0</v>
      </c>
      <c r="T3714" t="s">
        <v>1972</v>
      </c>
      <c r="U3714">
        <v>30</v>
      </c>
      <c r="V3714" t="s">
        <v>128</v>
      </c>
    </row>
    <row r="3715" spans="1:22" x14ac:dyDescent="0.3">
      <c r="A3715">
        <v>470</v>
      </c>
      <c r="B3715" t="s">
        <v>441</v>
      </c>
      <c r="C3715" t="s">
        <v>1244</v>
      </c>
      <c r="D3715" t="s">
        <v>60</v>
      </c>
      <c r="E3715" t="s">
        <v>24</v>
      </c>
      <c r="F3715" s="107">
        <v>44742</v>
      </c>
      <c r="G3715">
        <v>100</v>
      </c>
      <c r="K3715" t="s">
        <v>25</v>
      </c>
      <c r="L3715" t="s">
        <v>128</v>
      </c>
      <c r="M3715">
        <v>2022</v>
      </c>
      <c r="N3715" t="s">
        <v>742</v>
      </c>
      <c r="O3715" t="s">
        <v>824</v>
      </c>
      <c r="P3715">
        <v>0</v>
      </c>
      <c r="Q3715">
        <v>0</v>
      </c>
      <c r="R3715">
        <v>0</v>
      </c>
      <c r="T3715" t="s">
        <v>1973</v>
      </c>
      <c r="U3715">
        <v>30</v>
      </c>
      <c r="V3715" t="s">
        <v>128</v>
      </c>
    </row>
    <row r="3716" spans="1:22" x14ac:dyDescent="0.3">
      <c r="A3716">
        <v>470</v>
      </c>
      <c r="B3716" t="s">
        <v>441</v>
      </c>
      <c r="C3716" t="s">
        <v>1244</v>
      </c>
      <c r="D3716" t="s">
        <v>60</v>
      </c>
      <c r="E3716" t="s">
        <v>24</v>
      </c>
      <c r="F3716" s="107">
        <v>44804</v>
      </c>
      <c r="G3716">
        <v>100</v>
      </c>
      <c r="K3716" t="s">
        <v>25</v>
      </c>
      <c r="L3716" t="s">
        <v>128</v>
      </c>
      <c r="M3716">
        <v>2022</v>
      </c>
      <c r="N3716" t="s">
        <v>811</v>
      </c>
      <c r="O3716" t="s">
        <v>749</v>
      </c>
      <c r="P3716">
        <v>0</v>
      </c>
      <c r="Q3716">
        <v>0</v>
      </c>
      <c r="R3716">
        <v>0</v>
      </c>
      <c r="T3716" t="s">
        <v>1974</v>
      </c>
      <c r="U3716">
        <v>31</v>
      </c>
      <c r="V3716" t="s">
        <v>128</v>
      </c>
    </row>
    <row r="3717" spans="1:22" x14ac:dyDescent="0.3">
      <c r="A3717">
        <v>470</v>
      </c>
      <c r="B3717" t="s">
        <v>441</v>
      </c>
      <c r="C3717" t="s">
        <v>1244</v>
      </c>
      <c r="D3717" t="s">
        <v>60</v>
      </c>
      <c r="E3717" t="s">
        <v>24</v>
      </c>
      <c r="F3717" s="107">
        <v>44834</v>
      </c>
      <c r="G3717">
        <v>100</v>
      </c>
      <c r="K3717" t="s">
        <v>25</v>
      </c>
      <c r="L3717" t="s">
        <v>128</v>
      </c>
      <c r="M3717">
        <v>2022</v>
      </c>
      <c r="N3717" t="s">
        <v>766</v>
      </c>
      <c r="O3717" t="s">
        <v>749</v>
      </c>
      <c r="P3717">
        <v>0</v>
      </c>
      <c r="Q3717">
        <v>0</v>
      </c>
      <c r="R3717">
        <v>0</v>
      </c>
      <c r="T3717" t="s">
        <v>1975</v>
      </c>
      <c r="U3717">
        <v>30</v>
      </c>
      <c r="V3717" t="s">
        <v>128</v>
      </c>
    </row>
    <row r="3718" spans="1:22" x14ac:dyDescent="0.3">
      <c r="A3718">
        <v>470</v>
      </c>
      <c r="B3718" t="s">
        <v>441</v>
      </c>
      <c r="C3718" t="s">
        <v>1244</v>
      </c>
      <c r="D3718" t="s">
        <v>60</v>
      </c>
      <c r="E3718" t="s">
        <v>24</v>
      </c>
      <c r="F3718" s="107">
        <v>44926</v>
      </c>
      <c r="G3718">
        <v>100</v>
      </c>
      <c r="K3718" t="s">
        <v>25</v>
      </c>
      <c r="L3718" t="s">
        <v>128</v>
      </c>
      <c r="M3718">
        <v>2022</v>
      </c>
      <c r="N3718" t="s">
        <v>744</v>
      </c>
      <c r="O3718" t="s">
        <v>749</v>
      </c>
      <c r="P3718">
        <v>0</v>
      </c>
      <c r="Q3718">
        <v>0</v>
      </c>
      <c r="R3718">
        <v>0</v>
      </c>
      <c r="T3718" t="s">
        <v>1976</v>
      </c>
      <c r="U3718">
        <v>31</v>
      </c>
      <c r="V3718" t="s">
        <v>128</v>
      </c>
    </row>
    <row r="3719" spans="1:22" x14ac:dyDescent="0.3">
      <c r="A3719">
        <v>470</v>
      </c>
      <c r="B3719" t="s">
        <v>441</v>
      </c>
      <c r="C3719" t="s">
        <v>1244</v>
      </c>
      <c r="D3719" t="s">
        <v>60</v>
      </c>
      <c r="E3719" t="s">
        <v>24</v>
      </c>
      <c r="F3719" s="107">
        <v>44985</v>
      </c>
      <c r="G3719">
        <v>100</v>
      </c>
      <c r="K3719" t="s">
        <v>25</v>
      </c>
      <c r="L3719" t="s">
        <v>128</v>
      </c>
      <c r="M3719">
        <v>2023</v>
      </c>
      <c r="N3719" t="s">
        <v>783</v>
      </c>
      <c r="O3719" t="s">
        <v>743</v>
      </c>
      <c r="P3719">
        <v>0</v>
      </c>
      <c r="Q3719">
        <v>0</v>
      </c>
      <c r="R3719">
        <v>0</v>
      </c>
      <c r="T3719" t="s">
        <v>1977</v>
      </c>
      <c r="U3719">
        <v>28</v>
      </c>
      <c r="V3719" t="s">
        <v>128</v>
      </c>
    </row>
    <row r="3720" spans="1:22" x14ac:dyDescent="0.3">
      <c r="A3720">
        <v>470</v>
      </c>
      <c r="B3720" t="s">
        <v>441</v>
      </c>
      <c r="C3720" t="s">
        <v>1244</v>
      </c>
      <c r="D3720" t="s">
        <v>60</v>
      </c>
      <c r="E3720" t="s">
        <v>24</v>
      </c>
      <c r="F3720" s="107">
        <v>45016</v>
      </c>
      <c r="G3720">
        <v>100</v>
      </c>
      <c r="K3720" t="s">
        <v>25</v>
      </c>
      <c r="L3720" t="s">
        <v>128</v>
      </c>
      <c r="M3720">
        <v>2023</v>
      </c>
      <c r="N3720" t="s">
        <v>803</v>
      </c>
      <c r="O3720" t="s">
        <v>743</v>
      </c>
      <c r="P3720">
        <v>0</v>
      </c>
      <c r="Q3720">
        <v>0</v>
      </c>
      <c r="R3720">
        <v>0</v>
      </c>
      <c r="T3720" t="s">
        <v>1978</v>
      </c>
      <c r="U3720">
        <v>31</v>
      </c>
      <c r="V3720" t="s">
        <v>128</v>
      </c>
    </row>
    <row r="3721" spans="1:22" x14ac:dyDescent="0.3">
      <c r="A3721">
        <v>470</v>
      </c>
      <c r="B3721" t="s">
        <v>441</v>
      </c>
      <c r="C3721" t="s">
        <v>1244</v>
      </c>
      <c r="D3721" t="s">
        <v>60</v>
      </c>
      <c r="E3721" t="s">
        <v>24</v>
      </c>
      <c r="F3721" s="107">
        <v>45046</v>
      </c>
      <c r="G3721">
        <v>100</v>
      </c>
      <c r="K3721" t="s">
        <v>25</v>
      </c>
      <c r="L3721" t="s">
        <v>128</v>
      </c>
      <c r="M3721">
        <v>2023</v>
      </c>
      <c r="N3721" t="s">
        <v>786</v>
      </c>
      <c r="O3721" t="s">
        <v>743</v>
      </c>
      <c r="P3721">
        <v>0</v>
      </c>
      <c r="Q3721">
        <v>0</v>
      </c>
      <c r="R3721">
        <v>0</v>
      </c>
      <c r="T3721" t="s">
        <v>1979</v>
      </c>
      <c r="U3721">
        <v>30</v>
      </c>
      <c r="V3721" t="s">
        <v>128</v>
      </c>
    </row>
    <row r="3722" spans="1:22" x14ac:dyDescent="0.3">
      <c r="A3722">
        <v>470</v>
      </c>
      <c r="B3722" t="s">
        <v>441</v>
      </c>
      <c r="C3722" t="s">
        <v>1244</v>
      </c>
      <c r="D3722" t="s">
        <v>60</v>
      </c>
      <c r="E3722" t="s">
        <v>24</v>
      </c>
      <c r="F3722" s="107">
        <v>45169</v>
      </c>
      <c r="G3722">
        <v>100</v>
      </c>
      <c r="K3722" t="s">
        <v>25</v>
      </c>
      <c r="L3722" t="s">
        <v>128</v>
      </c>
      <c r="M3722">
        <v>2023</v>
      </c>
      <c r="N3722" t="s">
        <v>811</v>
      </c>
      <c r="O3722" t="s">
        <v>745</v>
      </c>
      <c r="P3722">
        <v>0</v>
      </c>
      <c r="Q3722">
        <v>0</v>
      </c>
      <c r="R3722">
        <v>0</v>
      </c>
      <c r="T3722" t="s">
        <v>1980</v>
      </c>
      <c r="U3722">
        <v>31</v>
      </c>
      <c r="V3722" t="s">
        <v>128</v>
      </c>
    </row>
    <row r="3723" spans="1:22" x14ac:dyDescent="0.3">
      <c r="A3723">
        <v>470</v>
      </c>
      <c r="B3723" t="s">
        <v>441</v>
      </c>
      <c r="C3723" t="s">
        <v>1244</v>
      </c>
      <c r="D3723" t="s">
        <v>60</v>
      </c>
      <c r="E3723" t="s">
        <v>24</v>
      </c>
      <c r="F3723" s="107">
        <v>45199</v>
      </c>
      <c r="G3723">
        <v>100</v>
      </c>
      <c r="K3723" t="s">
        <v>25</v>
      </c>
      <c r="L3723" t="s">
        <v>128</v>
      </c>
      <c r="M3723">
        <v>2023</v>
      </c>
      <c r="N3723" t="s">
        <v>766</v>
      </c>
      <c r="O3723" t="s">
        <v>745</v>
      </c>
      <c r="P3723">
        <v>0</v>
      </c>
      <c r="Q3723">
        <v>0</v>
      </c>
      <c r="R3723">
        <v>0</v>
      </c>
      <c r="T3723" t="s">
        <v>1981</v>
      </c>
      <c r="U3723">
        <v>30</v>
      </c>
      <c r="V3723" t="s">
        <v>128</v>
      </c>
    </row>
    <row r="3724" spans="1:22" x14ac:dyDescent="0.3">
      <c r="A3724">
        <v>470</v>
      </c>
      <c r="B3724" t="s">
        <v>441</v>
      </c>
      <c r="C3724" t="s">
        <v>1244</v>
      </c>
      <c r="D3724" t="s">
        <v>60</v>
      </c>
      <c r="E3724" t="s">
        <v>24</v>
      </c>
      <c r="F3724" s="107">
        <v>45230</v>
      </c>
      <c r="G3724">
        <v>100</v>
      </c>
      <c r="K3724" t="s">
        <v>25</v>
      </c>
      <c r="L3724" t="s">
        <v>128</v>
      </c>
      <c r="M3724">
        <v>2023</v>
      </c>
      <c r="N3724" t="s">
        <v>760</v>
      </c>
      <c r="O3724" t="s">
        <v>745</v>
      </c>
      <c r="P3724">
        <v>0</v>
      </c>
      <c r="Q3724">
        <v>0</v>
      </c>
      <c r="R3724">
        <v>0</v>
      </c>
      <c r="T3724" t="s">
        <v>1982</v>
      </c>
      <c r="U3724">
        <v>31</v>
      </c>
      <c r="V3724" t="s">
        <v>128</v>
      </c>
    </row>
    <row r="3725" spans="1:22" x14ac:dyDescent="0.3">
      <c r="A3725">
        <v>470</v>
      </c>
      <c r="B3725" t="s">
        <v>441</v>
      </c>
      <c r="C3725" t="s">
        <v>1244</v>
      </c>
      <c r="D3725" t="s">
        <v>60</v>
      </c>
      <c r="E3725" t="s">
        <v>24</v>
      </c>
      <c r="F3725" s="107">
        <v>45291</v>
      </c>
      <c r="G3725">
        <v>100</v>
      </c>
      <c r="K3725" t="s">
        <v>25</v>
      </c>
      <c r="L3725" t="s">
        <v>128</v>
      </c>
      <c r="M3725">
        <v>2023</v>
      </c>
      <c r="N3725" t="s">
        <v>744</v>
      </c>
      <c r="O3725" t="s">
        <v>745</v>
      </c>
      <c r="P3725">
        <v>0</v>
      </c>
      <c r="Q3725">
        <v>0</v>
      </c>
      <c r="R3725">
        <v>0</v>
      </c>
      <c r="T3725" t="s">
        <v>1983</v>
      </c>
      <c r="U3725">
        <v>31</v>
      </c>
      <c r="V3725" t="s">
        <v>128</v>
      </c>
    </row>
    <row r="3726" spans="1:22" x14ac:dyDescent="0.3">
      <c r="A3726">
        <v>470</v>
      </c>
      <c r="B3726" t="s">
        <v>441</v>
      </c>
      <c r="C3726" t="s">
        <v>1244</v>
      </c>
      <c r="D3726" t="s">
        <v>60</v>
      </c>
      <c r="E3726" t="s">
        <v>24</v>
      </c>
      <c r="F3726" s="107">
        <v>45747</v>
      </c>
      <c r="G3726">
        <v>100</v>
      </c>
      <c r="H3726">
        <v>352.81</v>
      </c>
      <c r="I3726" s="59">
        <v>1.3</v>
      </c>
      <c r="J3726" s="59">
        <v>3.5280999999999998</v>
      </c>
      <c r="K3726" t="s">
        <v>25</v>
      </c>
      <c r="L3726" t="s">
        <v>25</v>
      </c>
      <c r="M3726">
        <v>2025</v>
      </c>
      <c r="N3726" t="s">
        <v>803</v>
      </c>
      <c r="O3726" t="s">
        <v>846</v>
      </c>
      <c r="P3726">
        <v>0</v>
      </c>
      <c r="Q3726">
        <v>0</v>
      </c>
      <c r="R3726">
        <v>0</v>
      </c>
      <c r="T3726" t="s">
        <v>1984</v>
      </c>
      <c r="U3726">
        <v>31</v>
      </c>
    </row>
    <row r="3727" spans="1:22" x14ac:dyDescent="0.3">
      <c r="A3727">
        <v>470</v>
      </c>
      <c r="B3727" t="s">
        <v>441</v>
      </c>
      <c r="C3727" t="s">
        <v>1244</v>
      </c>
      <c r="D3727" t="s">
        <v>60</v>
      </c>
      <c r="E3727" t="s">
        <v>24</v>
      </c>
      <c r="F3727" s="107">
        <v>45838</v>
      </c>
      <c r="G3727">
        <v>100</v>
      </c>
      <c r="H3727">
        <v>148.38</v>
      </c>
      <c r="I3727" s="59">
        <v>1.3</v>
      </c>
      <c r="J3727" s="59">
        <v>1.4838</v>
      </c>
      <c r="K3727" t="s">
        <v>25</v>
      </c>
      <c r="L3727" t="s">
        <v>25</v>
      </c>
      <c r="M3727">
        <v>2025</v>
      </c>
      <c r="N3727" t="s">
        <v>742</v>
      </c>
      <c r="O3727" t="s">
        <v>846</v>
      </c>
      <c r="P3727">
        <v>0</v>
      </c>
      <c r="Q3727">
        <v>0</v>
      </c>
      <c r="R3727">
        <v>0</v>
      </c>
      <c r="T3727" t="s">
        <v>1985</v>
      </c>
      <c r="U3727">
        <v>30</v>
      </c>
    </row>
    <row r="3728" spans="1:22" x14ac:dyDescent="0.3">
      <c r="A3728">
        <v>470</v>
      </c>
      <c r="B3728" t="s">
        <v>441</v>
      </c>
      <c r="C3728" t="s">
        <v>1244</v>
      </c>
      <c r="D3728" t="s">
        <v>60</v>
      </c>
      <c r="E3728" t="s">
        <v>24</v>
      </c>
      <c r="F3728" s="107">
        <v>45930</v>
      </c>
      <c r="G3728">
        <v>100</v>
      </c>
      <c r="H3728">
        <v>105.6</v>
      </c>
      <c r="I3728" s="59">
        <v>1.056</v>
      </c>
      <c r="J3728" s="59">
        <v>1.056</v>
      </c>
      <c r="K3728" t="s">
        <v>25</v>
      </c>
      <c r="L3728" t="s">
        <v>25</v>
      </c>
      <c r="M3728">
        <v>2025</v>
      </c>
      <c r="N3728" t="s">
        <v>766</v>
      </c>
      <c r="O3728" t="s">
        <v>751</v>
      </c>
      <c r="P3728">
        <v>0</v>
      </c>
      <c r="Q3728">
        <v>0</v>
      </c>
      <c r="R3728">
        <v>0</v>
      </c>
      <c r="T3728" t="s">
        <v>1986</v>
      </c>
      <c r="U3728">
        <v>30</v>
      </c>
    </row>
    <row r="3729" spans="1:22" x14ac:dyDescent="0.3">
      <c r="A3729">
        <v>470</v>
      </c>
      <c r="B3729" t="s">
        <v>441</v>
      </c>
      <c r="C3729" t="s">
        <v>1244</v>
      </c>
      <c r="D3729" t="s">
        <v>60</v>
      </c>
      <c r="E3729" t="s">
        <v>24</v>
      </c>
      <c r="F3729" s="107">
        <v>46022</v>
      </c>
      <c r="G3729">
        <v>100</v>
      </c>
      <c r="H3729">
        <v>100</v>
      </c>
      <c r="I3729" s="59">
        <v>1</v>
      </c>
      <c r="J3729" s="59">
        <v>1</v>
      </c>
      <c r="K3729" t="s">
        <v>25</v>
      </c>
      <c r="L3729" t="s">
        <v>25</v>
      </c>
      <c r="M3729">
        <v>2025</v>
      </c>
      <c r="N3729" t="s">
        <v>744</v>
      </c>
      <c r="O3729" t="s">
        <v>751</v>
      </c>
      <c r="P3729">
        <v>0</v>
      </c>
      <c r="Q3729">
        <v>0</v>
      </c>
      <c r="R3729">
        <v>0</v>
      </c>
      <c r="T3729" t="s">
        <v>1987</v>
      </c>
      <c r="U3729">
        <v>31</v>
      </c>
    </row>
    <row r="3730" spans="1:22" x14ac:dyDescent="0.3">
      <c r="A3730">
        <v>471</v>
      </c>
      <c r="B3730" t="s">
        <v>442</v>
      </c>
      <c r="C3730" t="s">
        <v>1244</v>
      </c>
      <c r="D3730" t="s">
        <v>60</v>
      </c>
      <c r="E3730" t="s">
        <v>24</v>
      </c>
      <c r="F3730" s="107">
        <v>44620</v>
      </c>
      <c r="K3730" t="s">
        <v>25</v>
      </c>
      <c r="L3730" t="s">
        <v>128</v>
      </c>
      <c r="M3730">
        <v>2022</v>
      </c>
      <c r="N3730" t="s">
        <v>783</v>
      </c>
      <c r="O3730" t="s">
        <v>824</v>
      </c>
      <c r="P3730">
        <v>0</v>
      </c>
      <c r="Q3730">
        <v>0</v>
      </c>
      <c r="R3730">
        <v>0</v>
      </c>
      <c r="T3730" t="s">
        <v>1988</v>
      </c>
      <c r="U3730">
        <v>28</v>
      </c>
      <c r="V3730" t="s">
        <v>128</v>
      </c>
    </row>
    <row r="3731" spans="1:22" x14ac:dyDescent="0.3">
      <c r="A3731">
        <v>471</v>
      </c>
      <c r="B3731" t="s">
        <v>442</v>
      </c>
      <c r="C3731" t="s">
        <v>1244</v>
      </c>
      <c r="D3731" t="s">
        <v>60</v>
      </c>
      <c r="E3731" t="s">
        <v>24</v>
      </c>
      <c r="F3731" s="107">
        <v>44651</v>
      </c>
      <c r="K3731" t="s">
        <v>25</v>
      </c>
      <c r="L3731" t="s">
        <v>128</v>
      </c>
      <c r="M3731">
        <v>2022</v>
      </c>
      <c r="N3731" t="s">
        <v>803</v>
      </c>
      <c r="O3731" t="s">
        <v>824</v>
      </c>
      <c r="P3731">
        <v>0</v>
      </c>
      <c r="Q3731">
        <v>0</v>
      </c>
      <c r="R3731">
        <v>0</v>
      </c>
      <c r="T3731" t="s">
        <v>1989</v>
      </c>
      <c r="U3731">
        <v>31</v>
      </c>
      <c r="V3731" t="s">
        <v>128</v>
      </c>
    </row>
    <row r="3732" spans="1:22" x14ac:dyDescent="0.3">
      <c r="A3732">
        <v>471</v>
      </c>
      <c r="B3732" t="s">
        <v>442</v>
      </c>
      <c r="C3732" t="s">
        <v>1244</v>
      </c>
      <c r="D3732" t="s">
        <v>60</v>
      </c>
      <c r="E3732" t="s">
        <v>24</v>
      </c>
      <c r="F3732" s="107">
        <v>44681</v>
      </c>
      <c r="K3732" t="s">
        <v>25</v>
      </c>
      <c r="L3732" t="s">
        <v>128</v>
      </c>
      <c r="M3732">
        <v>2022</v>
      </c>
      <c r="N3732" t="s">
        <v>786</v>
      </c>
      <c r="O3732" t="s">
        <v>824</v>
      </c>
      <c r="P3732">
        <v>0</v>
      </c>
      <c r="Q3732">
        <v>0</v>
      </c>
      <c r="R3732">
        <v>0</v>
      </c>
      <c r="T3732" t="s">
        <v>1990</v>
      </c>
      <c r="U3732">
        <v>30</v>
      </c>
      <c r="V3732" t="s">
        <v>128</v>
      </c>
    </row>
    <row r="3733" spans="1:22" x14ac:dyDescent="0.3">
      <c r="A3733">
        <v>471</v>
      </c>
      <c r="B3733" t="s">
        <v>442</v>
      </c>
      <c r="C3733" t="s">
        <v>1244</v>
      </c>
      <c r="D3733" t="s">
        <v>60</v>
      </c>
      <c r="E3733" t="s">
        <v>24</v>
      </c>
      <c r="F3733" s="107">
        <v>44742</v>
      </c>
      <c r="K3733" t="s">
        <v>25</v>
      </c>
      <c r="L3733" t="s">
        <v>128</v>
      </c>
      <c r="M3733">
        <v>2022</v>
      </c>
      <c r="N3733" t="s">
        <v>742</v>
      </c>
      <c r="O3733" t="s">
        <v>824</v>
      </c>
      <c r="P3733">
        <v>0</v>
      </c>
      <c r="Q3733">
        <v>0</v>
      </c>
      <c r="R3733">
        <v>0</v>
      </c>
      <c r="T3733" t="s">
        <v>1991</v>
      </c>
      <c r="U3733">
        <v>30</v>
      </c>
      <c r="V3733" t="s">
        <v>128</v>
      </c>
    </row>
    <row r="3734" spans="1:22" x14ac:dyDescent="0.3">
      <c r="A3734">
        <v>471</v>
      </c>
      <c r="B3734" t="s">
        <v>442</v>
      </c>
      <c r="C3734" t="s">
        <v>1244</v>
      </c>
      <c r="D3734" t="s">
        <v>60</v>
      </c>
      <c r="E3734" t="s">
        <v>24</v>
      </c>
      <c r="F3734" s="107">
        <v>44804</v>
      </c>
      <c r="K3734" t="s">
        <v>25</v>
      </c>
      <c r="L3734" t="s">
        <v>128</v>
      </c>
      <c r="M3734">
        <v>2022</v>
      </c>
      <c r="N3734" t="s">
        <v>811</v>
      </c>
      <c r="O3734" t="s">
        <v>749</v>
      </c>
      <c r="P3734">
        <v>0</v>
      </c>
      <c r="Q3734">
        <v>0</v>
      </c>
      <c r="R3734">
        <v>0</v>
      </c>
      <c r="T3734" t="s">
        <v>1992</v>
      </c>
      <c r="U3734">
        <v>31</v>
      </c>
      <c r="V3734" t="s">
        <v>128</v>
      </c>
    </row>
    <row r="3735" spans="1:22" x14ac:dyDescent="0.3">
      <c r="A3735">
        <v>471</v>
      </c>
      <c r="B3735" t="s">
        <v>442</v>
      </c>
      <c r="C3735" t="s">
        <v>1244</v>
      </c>
      <c r="D3735" t="s">
        <v>60</v>
      </c>
      <c r="E3735" t="s">
        <v>24</v>
      </c>
      <c r="F3735" s="107">
        <v>44834</v>
      </c>
      <c r="K3735" t="s">
        <v>25</v>
      </c>
      <c r="L3735" t="s">
        <v>128</v>
      </c>
      <c r="M3735">
        <v>2022</v>
      </c>
      <c r="N3735" t="s">
        <v>766</v>
      </c>
      <c r="O3735" t="s">
        <v>749</v>
      </c>
      <c r="P3735">
        <v>0</v>
      </c>
      <c r="Q3735">
        <v>0</v>
      </c>
      <c r="R3735">
        <v>0</v>
      </c>
      <c r="T3735" t="s">
        <v>1993</v>
      </c>
      <c r="U3735">
        <v>30</v>
      </c>
      <c r="V3735" t="s">
        <v>128</v>
      </c>
    </row>
    <row r="3736" spans="1:22" x14ac:dyDescent="0.3">
      <c r="A3736">
        <v>471</v>
      </c>
      <c r="B3736" t="s">
        <v>442</v>
      </c>
      <c r="C3736" t="s">
        <v>1244</v>
      </c>
      <c r="D3736" t="s">
        <v>60</v>
      </c>
      <c r="E3736" t="s">
        <v>24</v>
      </c>
      <c r="F3736" s="107">
        <v>44926</v>
      </c>
      <c r="K3736" t="s">
        <v>25</v>
      </c>
      <c r="L3736" t="s">
        <v>128</v>
      </c>
      <c r="M3736">
        <v>2022</v>
      </c>
      <c r="N3736" t="s">
        <v>744</v>
      </c>
      <c r="O3736" t="s">
        <v>749</v>
      </c>
      <c r="P3736">
        <v>0</v>
      </c>
      <c r="Q3736">
        <v>0</v>
      </c>
      <c r="R3736">
        <v>0</v>
      </c>
      <c r="T3736" t="s">
        <v>1994</v>
      </c>
      <c r="U3736">
        <v>31</v>
      </c>
      <c r="V3736" t="s">
        <v>128</v>
      </c>
    </row>
    <row r="3737" spans="1:22" x14ac:dyDescent="0.3">
      <c r="A3737">
        <v>471</v>
      </c>
      <c r="B3737" t="s">
        <v>442</v>
      </c>
      <c r="C3737" t="s">
        <v>1244</v>
      </c>
      <c r="D3737" t="s">
        <v>60</v>
      </c>
      <c r="E3737" t="s">
        <v>24</v>
      </c>
      <c r="F3737" s="107">
        <v>44985</v>
      </c>
      <c r="K3737" t="s">
        <v>25</v>
      </c>
      <c r="L3737" t="s">
        <v>128</v>
      </c>
      <c r="M3737">
        <v>2023</v>
      </c>
      <c r="N3737" t="s">
        <v>783</v>
      </c>
      <c r="O3737" t="s">
        <v>743</v>
      </c>
      <c r="P3737">
        <v>0</v>
      </c>
      <c r="Q3737">
        <v>0</v>
      </c>
      <c r="R3737">
        <v>0</v>
      </c>
      <c r="T3737" t="s">
        <v>1995</v>
      </c>
      <c r="U3737">
        <v>28</v>
      </c>
      <c r="V3737" t="s">
        <v>128</v>
      </c>
    </row>
    <row r="3738" spans="1:22" x14ac:dyDescent="0.3">
      <c r="A3738">
        <v>471</v>
      </c>
      <c r="B3738" t="s">
        <v>442</v>
      </c>
      <c r="C3738" t="s">
        <v>1244</v>
      </c>
      <c r="D3738" t="s">
        <v>60</v>
      </c>
      <c r="E3738" t="s">
        <v>24</v>
      </c>
      <c r="F3738" s="107">
        <v>45016</v>
      </c>
      <c r="K3738" t="s">
        <v>25</v>
      </c>
      <c r="L3738" t="s">
        <v>128</v>
      </c>
      <c r="M3738">
        <v>2023</v>
      </c>
      <c r="N3738" t="s">
        <v>803</v>
      </c>
      <c r="O3738" t="s">
        <v>743</v>
      </c>
      <c r="P3738">
        <v>0</v>
      </c>
      <c r="Q3738">
        <v>0</v>
      </c>
      <c r="R3738">
        <v>0</v>
      </c>
      <c r="T3738" t="s">
        <v>1996</v>
      </c>
      <c r="U3738">
        <v>31</v>
      </c>
      <c r="V3738" t="s">
        <v>128</v>
      </c>
    </row>
    <row r="3739" spans="1:22" x14ac:dyDescent="0.3">
      <c r="A3739">
        <v>471</v>
      </c>
      <c r="B3739" t="s">
        <v>442</v>
      </c>
      <c r="C3739" t="s">
        <v>1244</v>
      </c>
      <c r="D3739" t="s">
        <v>60</v>
      </c>
      <c r="E3739" t="s">
        <v>24</v>
      </c>
      <c r="F3739" s="107">
        <v>45046</v>
      </c>
      <c r="K3739" t="s">
        <v>25</v>
      </c>
      <c r="L3739" t="s">
        <v>128</v>
      </c>
      <c r="M3739">
        <v>2023</v>
      </c>
      <c r="N3739" t="s">
        <v>786</v>
      </c>
      <c r="O3739" t="s">
        <v>743</v>
      </c>
      <c r="P3739">
        <v>0</v>
      </c>
      <c r="Q3739">
        <v>0</v>
      </c>
      <c r="R3739">
        <v>0</v>
      </c>
      <c r="T3739" t="s">
        <v>1997</v>
      </c>
      <c r="U3739">
        <v>30</v>
      </c>
      <c r="V3739" t="s">
        <v>128</v>
      </c>
    </row>
    <row r="3740" spans="1:22" x14ac:dyDescent="0.3">
      <c r="A3740">
        <v>471</v>
      </c>
      <c r="B3740" t="s">
        <v>442</v>
      </c>
      <c r="C3740" t="s">
        <v>1244</v>
      </c>
      <c r="D3740" t="s">
        <v>60</v>
      </c>
      <c r="E3740" t="s">
        <v>24</v>
      </c>
      <c r="F3740" s="107">
        <v>45107</v>
      </c>
      <c r="K3740" t="s">
        <v>25</v>
      </c>
      <c r="L3740" t="s">
        <v>128</v>
      </c>
      <c r="M3740">
        <v>2023</v>
      </c>
      <c r="N3740" t="s">
        <v>742</v>
      </c>
      <c r="O3740" t="s">
        <v>743</v>
      </c>
      <c r="P3740">
        <v>0</v>
      </c>
      <c r="Q3740">
        <v>0</v>
      </c>
      <c r="R3740">
        <v>0</v>
      </c>
      <c r="T3740" t="s">
        <v>1998</v>
      </c>
      <c r="U3740">
        <v>30</v>
      </c>
      <c r="V3740" t="s">
        <v>128</v>
      </c>
    </row>
    <row r="3741" spans="1:22" x14ac:dyDescent="0.3">
      <c r="A3741">
        <v>471</v>
      </c>
      <c r="B3741" t="s">
        <v>442</v>
      </c>
      <c r="C3741" t="s">
        <v>1244</v>
      </c>
      <c r="D3741" t="s">
        <v>60</v>
      </c>
      <c r="E3741" t="s">
        <v>24</v>
      </c>
      <c r="F3741" s="107">
        <v>45169</v>
      </c>
      <c r="K3741" t="s">
        <v>25</v>
      </c>
      <c r="L3741" t="s">
        <v>128</v>
      </c>
      <c r="M3741">
        <v>2023</v>
      </c>
      <c r="N3741" t="s">
        <v>811</v>
      </c>
      <c r="O3741" t="s">
        <v>745</v>
      </c>
      <c r="P3741">
        <v>0</v>
      </c>
      <c r="Q3741">
        <v>0</v>
      </c>
      <c r="R3741">
        <v>0</v>
      </c>
      <c r="T3741" t="s">
        <v>1999</v>
      </c>
      <c r="U3741">
        <v>31</v>
      </c>
      <c r="V3741" t="s">
        <v>128</v>
      </c>
    </row>
    <row r="3742" spans="1:22" x14ac:dyDescent="0.3">
      <c r="A3742">
        <v>471</v>
      </c>
      <c r="B3742" t="s">
        <v>442</v>
      </c>
      <c r="C3742" t="s">
        <v>1244</v>
      </c>
      <c r="D3742" t="s">
        <v>60</v>
      </c>
      <c r="E3742" t="s">
        <v>24</v>
      </c>
      <c r="F3742" s="107">
        <v>45199</v>
      </c>
      <c r="K3742" t="s">
        <v>25</v>
      </c>
      <c r="L3742" t="s">
        <v>128</v>
      </c>
      <c r="M3742">
        <v>2023</v>
      </c>
      <c r="N3742" t="s">
        <v>766</v>
      </c>
      <c r="O3742" t="s">
        <v>745</v>
      </c>
      <c r="P3742">
        <v>0</v>
      </c>
      <c r="Q3742">
        <v>0</v>
      </c>
      <c r="R3742">
        <v>0</v>
      </c>
      <c r="T3742" t="s">
        <v>2000</v>
      </c>
      <c r="U3742">
        <v>30</v>
      </c>
      <c r="V3742" t="s">
        <v>128</v>
      </c>
    </row>
    <row r="3743" spans="1:22" x14ac:dyDescent="0.3">
      <c r="A3743">
        <v>471</v>
      </c>
      <c r="B3743" t="s">
        <v>442</v>
      </c>
      <c r="C3743" t="s">
        <v>1244</v>
      </c>
      <c r="D3743" t="s">
        <v>60</v>
      </c>
      <c r="E3743" t="s">
        <v>24</v>
      </c>
      <c r="F3743" s="107">
        <v>45230</v>
      </c>
      <c r="K3743" t="s">
        <v>25</v>
      </c>
      <c r="L3743" t="s">
        <v>128</v>
      </c>
      <c r="M3743">
        <v>2023</v>
      </c>
      <c r="N3743" t="s">
        <v>760</v>
      </c>
      <c r="O3743" t="s">
        <v>745</v>
      </c>
      <c r="P3743">
        <v>0</v>
      </c>
      <c r="Q3743">
        <v>0</v>
      </c>
      <c r="R3743">
        <v>0</v>
      </c>
      <c r="T3743" t="s">
        <v>2001</v>
      </c>
      <c r="U3743">
        <v>31</v>
      </c>
      <c r="V3743" t="s">
        <v>128</v>
      </c>
    </row>
    <row r="3744" spans="1:22" x14ac:dyDescent="0.3">
      <c r="A3744">
        <v>471</v>
      </c>
      <c r="B3744" t="s">
        <v>442</v>
      </c>
      <c r="C3744" t="s">
        <v>1244</v>
      </c>
      <c r="D3744" t="s">
        <v>60</v>
      </c>
      <c r="E3744" t="s">
        <v>24</v>
      </c>
      <c r="F3744" s="107">
        <v>45291</v>
      </c>
      <c r="K3744" t="s">
        <v>25</v>
      </c>
      <c r="L3744" t="s">
        <v>128</v>
      </c>
      <c r="M3744">
        <v>2023</v>
      </c>
      <c r="N3744" t="s">
        <v>744</v>
      </c>
      <c r="O3744" t="s">
        <v>745</v>
      </c>
      <c r="P3744">
        <v>0</v>
      </c>
      <c r="Q3744">
        <v>0</v>
      </c>
      <c r="R3744">
        <v>0</v>
      </c>
      <c r="T3744" t="s">
        <v>2002</v>
      </c>
      <c r="U3744">
        <v>31</v>
      </c>
      <c r="V3744" t="s">
        <v>128</v>
      </c>
    </row>
    <row r="3745" spans="1:22" x14ac:dyDescent="0.3">
      <c r="A3745">
        <v>471</v>
      </c>
      <c r="B3745" t="s">
        <v>442</v>
      </c>
      <c r="C3745" t="s">
        <v>1244</v>
      </c>
      <c r="D3745" t="s">
        <v>60</v>
      </c>
      <c r="E3745" t="s">
        <v>24</v>
      </c>
      <c r="F3745" s="107">
        <v>45747</v>
      </c>
      <c r="G3745">
        <v>100</v>
      </c>
      <c r="H3745">
        <v>103.51</v>
      </c>
      <c r="I3745" s="59">
        <v>1.0350999999999999</v>
      </c>
      <c r="J3745" s="59">
        <v>1.0350999999999999</v>
      </c>
      <c r="K3745" t="s">
        <v>25</v>
      </c>
      <c r="L3745" t="s">
        <v>25</v>
      </c>
      <c r="M3745">
        <v>2025</v>
      </c>
      <c r="N3745" t="s">
        <v>803</v>
      </c>
      <c r="O3745" t="s">
        <v>846</v>
      </c>
      <c r="P3745">
        <v>0</v>
      </c>
      <c r="Q3745">
        <v>0</v>
      </c>
      <c r="R3745">
        <v>0</v>
      </c>
      <c r="T3745" t="s">
        <v>2003</v>
      </c>
      <c r="U3745">
        <v>31</v>
      </c>
    </row>
    <row r="3746" spans="1:22" x14ac:dyDescent="0.3">
      <c r="A3746">
        <v>471</v>
      </c>
      <c r="B3746" t="s">
        <v>442</v>
      </c>
      <c r="C3746" t="s">
        <v>1244</v>
      </c>
      <c r="D3746" t="s">
        <v>60</v>
      </c>
      <c r="E3746" t="s">
        <v>24</v>
      </c>
      <c r="F3746" s="107">
        <v>45838</v>
      </c>
      <c r="G3746">
        <v>100</v>
      </c>
      <c r="H3746">
        <v>94.02</v>
      </c>
      <c r="I3746" s="59">
        <v>0.94019999999999992</v>
      </c>
      <c r="J3746" s="59">
        <v>0.94019999999999992</v>
      </c>
      <c r="K3746" t="s">
        <v>25</v>
      </c>
      <c r="L3746" t="s">
        <v>25</v>
      </c>
      <c r="M3746">
        <v>2025</v>
      </c>
      <c r="N3746" t="s">
        <v>742</v>
      </c>
      <c r="O3746" t="s">
        <v>846</v>
      </c>
      <c r="P3746">
        <v>0</v>
      </c>
      <c r="Q3746">
        <v>0</v>
      </c>
      <c r="R3746">
        <v>0</v>
      </c>
      <c r="T3746" t="s">
        <v>2004</v>
      </c>
      <c r="U3746">
        <v>30</v>
      </c>
    </row>
    <row r="3747" spans="1:22" x14ac:dyDescent="0.3">
      <c r="A3747">
        <v>471</v>
      </c>
      <c r="B3747" t="s">
        <v>442</v>
      </c>
      <c r="C3747" t="s">
        <v>1244</v>
      </c>
      <c r="D3747" t="s">
        <v>60</v>
      </c>
      <c r="E3747" t="s">
        <v>24</v>
      </c>
      <c r="F3747" s="107">
        <v>45930</v>
      </c>
      <c r="G3747">
        <v>100</v>
      </c>
      <c r="H3747">
        <v>98.93</v>
      </c>
      <c r="I3747" s="59">
        <v>0.98930000000000007</v>
      </c>
      <c r="J3747" s="59">
        <v>0.98930000000000007</v>
      </c>
      <c r="K3747" t="s">
        <v>25</v>
      </c>
      <c r="L3747" t="s">
        <v>25</v>
      </c>
      <c r="M3747">
        <v>2025</v>
      </c>
      <c r="N3747" t="s">
        <v>766</v>
      </c>
      <c r="O3747" t="s">
        <v>751</v>
      </c>
      <c r="P3747">
        <v>0</v>
      </c>
      <c r="Q3747">
        <v>0</v>
      </c>
      <c r="R3747">
        <v>0</v>
      </c>
      <c r="T3747" t="s">
        <v>2005</v>
      </c>
      <c r="U3747">
        <v>30</v>
      </c>
    </row>
    <row r="3748" spans="1:22" x14ac:dyDescent="0.3">
      <c r="A3748">
        <v>471</v>
      </c>
      <c r="B3748" t="s">
        <v>442</v>
      </c>
      <c r="C3748" t="s">
        <v>1244</v>
      </c>
      <c r="D3748" t="s">
        <v>60</v>
      </c>
      <c r="E3748" t="s">
        <v>24</v>
      </c>
      <c r="F3748" s="107">
        <v>46022</v>
      </c>
      <c r="G3748">
        <v>100</v>
      </c>
      <c r="H3748">
        <v>99.86</v>
      </c>
      <c r="I3748" s="59">
        <v>0.99860000000000004</v>
      </c>
      <c r="J3748" s="59">
        <v>0.99860000000000004</v>
      </c>
      <c r="K3748" t="s">
        <v>25</v>
      </c>
      <c r="L3748" t="s">
        <v>25</v>
      </c>
      <c r="M3748">
        <v>2025</v>
      </c>
      <c r="N3748" t="s">
        <v>744</v>
      </c>
      <c r="O3748" t="s">
        <v>751</v>
      </c>
      <c r="P3748">
        <v>0</v>
      </c>
      <c r="Q3748">
        <v>0</v>
      </c>
      <c r="R3748">
        <v>0</v>
      </c>
      <c r="T3748" t="s">
        <v>2006</v>
      </c>
      <c r="U3748">
        <v>31</v>
      </c>
    </row>
    <row r="3749" spans="1:22" x14ac:dyDescent="0.3">
      <c r="A3749">
        <v>473</v>
      </c>
      <c r="B3749" t="s">
        <v>445</v>
      </c>
      <c r="C3749" t="s">
        <v>1461</v>
      </c>
      <c r="D3749" t="s">
        <v>54</v>
      </c>
      <c r="E3749" t="s">
        <v>24</v>
      </c>
      <c r="F3749" s="107">
        <v>44561</v>
      </c>
      <c r="H3749">
        <v>0</v>
      </c>
      <c r="K3749" t="s">
        <v>55</v>
      </c>
      <c r="L3749" t="s">
        <v>55</v>
      </c>
      <c r="M3749">
        <v>2021</v>
      </c>
      <c r="N3749" t="s">
        <v>744</v>
      </c>
      <c r="O3749" t="s">
        <v>747</v>
      </c>
      <c r="P3749">
        <v>0</v>
      </c>
      <c r="Q3749">
        <v>0</v>
      </c>
      <c r="R3749">
        <v>0</v>
      </c>
      <c r="T3749" t="s">
        <v>2007</v>
      </c>
      <c r="U3749">
        <v>31</v>
      </c>
    </row>
    <row r="3750" spans="1:22" x14ac:dyDescent="0.3">
      <c r="A3750">
        <v>473</v>
      </c>
      <c r="B3750" t="s">
        <v>445</v>
      </c>
      <c r="C3750" t="s">
        <v>1461</v>
      </c>
      <c r="D3750" t="s">
        <v>54</v>
      </c>
      <c r="E3750" t="s">
        <v>24</v>
      </c>
      <c r="F3750" s="107">
        <v>44651</v>
      </c>
      <c r="K3750" t="s">
        <v>55</v>
      </c>
      <c r="L3750" t="s">
        <v>128</v>
      </c>
      <c r="M3750">
        <v>2022</v>
      </c>
      <c r="N3750" t="s">
        <v>803</v>
      </c>
      <c r="O3750" t="s">
        <v>824</v>
      </c>
      <c r="P3750">
        <v>0</v>
      </c>
      <c r="Q3750">
        <v>0</v>
      </c>
      <c r="R3750">
        <v>0</v>
      </c>
      <c r="T3750" t="s">
        <v>2008</v>
      </c>
      <c r="U3750">
        <v>31</v>
      </c>
      <c r="V3750" t="s">
        <v>128</v>
      </c>
    </row>
    <row r="3751" spans="1:22" x14ac:dyDescent="0.3">
      <c r="A3751">
        <v>473</v>
      </c>
      <c r="B3751" t="s">
        <v>445</v>
      </c>
      <c r="C3751" t="s">
        <v>1461</v>
      </c>
      <c r="D3751" t="s">
        <v>54</v>
      </c>
      <c r="E3751" t="s">
        <v>24</v>
      </c>
      <c r="F3751" s="107">
        <v>44742</v>
      </c>
      <c r="H3751">
        <v>0</v>
      </c>
      <c r="K3751" t="s">
        <v>55</v>
      </c>
      <c r="L3751" t="s">
        <v>55</v>
      </c>
      <c r="M3751">
        <v>2022</v>
      </c>
      <c r="N3751" t="s">
        <v>742</v>
      </c>
      <c r="O3751" t="s">
        <v>824</v>
      </c>
      <c r="P3751">
        <v>0</v>
      </c>
      <c r="Q3751">
        <v>0</v>
      </c>
      <c r="R3751">
        <v>0</v>
      </c>
      <c r="T3751" t="s">
        <v>2009</v>
      </c>
      <c r="U3751">
        <v>30</v>
      </c>
    </row>
    <row r="3752" spans="1:22" x14ac:dyDescent="0.3">
      <c r="A3752">
        <v>473</v>
      </c>
      <c r="B3752" t="s">
        <v>445</v>
      </c>
      <c r="C3752" t="s">
        <v>1461</v>
      </c>
      <c r="D3752" t="s">
        <v>54</v>
      </c>
      <c r="E3752" t="s">
        <v>24</v>
      </c>
      <c r="F3752" s="107">
        <v>44834</v>
      </c>
      <c r="K3752" t="s">
        <v>55</v>
      </c>
      <c r="L3752" t="s">
        <v>128</v>
      </c>
      <c r="M3752">
        <v>2022</v>
      </c>
      <c r="N3752" t="s">
        <v>766</v>
      </c>
      <c r="O3752" t="s">
        <v>749</v>
      </c>
      <c r="P3752">
        <v>0</v>
      </c>
      <c r="Q3752">
        <v>0</v>
      </c>
      <c r="R3752">
        <v>0</v>
      </c>
      <c r="T3752" t="s">
        <v>2010</v>
      </c>
      <c r="U3752">
        <v>30</v>
      </c>
      <c r="V3752" t="s">
        <v>128</v>
      </c>
    </row>
    <row r="3753" spans="1:22" x14ac:dyDescent="0.3">
      <c r="A3753">
        <v>473</v>
      </c>
      <c r="B3753" t="s">
        <v>445</v>
      </c>
      <c r="C3753" t="s">
        <v>1461</v>
      </c>
      <c r="D3753" t="s">
        <v>54</v>
      </c>
      <c r="E3753" t="s">
        <v>24</v>
      </c>
      <c r="F3753" s="107">
        <v>44895</v>
      </c>
      <c r="K3753" t="s">
        <v>55</v>
      </c>
      <c r="L3753" t="s">
        <v>128</v>
      </c>
      <c r="M3753">
        <v>2022</v>
      </c>
      <c r="N3753" t="s">
        <v>815</v>
      </c>
      <c r="O3753" t="s">
        <v>749</v>
      </c>
      <c r="P3753">
        <v>0</v>
      </c>
      <c r="Q3753">
        <v>0</v>
      </c>
      <c r="R3753">
        <v>0</v>
      </c>
      <c r="T3753" t="s">
        <v>2011</v>
      </c>
      <c r="U3753">
        <v>30</v>
      </c>
      <c r="V3753" t="s">
        <v>128</v>
      </c>
    </row>
    <row r="3754" spans="1:22" x14ac:dyDescent="0.3">
      <c r="A3754">
        <v>473</v>
      </c>
      <c r="B3754" t="s">
        <v>445</v>
      </c>
      <c r="C3754" t="s">
        <v>1461</v>
      </c>
      <c r="D3754" t="s">
        <v>54</v>
      </c>
      <c r="E3754" t="s">
        <v>24</v>
      </c>
      <c r="F3754" s="107">
        <v>44926</v>
      </c>
      <c r="H3754">
        <v>0</v>
      </c>
      <c r="K3754" t="s">
        <v>55</v>
      </c>
      <c r="L3754" t="s">
        <v>55</v>
      </c>
      <c r="M3754">
        <v>2022</v>
      </c>
      <c r="N3754" t="s">
        <v>744</v>
      </c>
      <c r="O3754" t="s">
        <v>749</v>
      </c>
      <c r="P3754">
        <v>0</v>
      </c>
      <c r="Q3754">
        <v>0</v>
      </c>
      <c r="R3754">
        <v>0</v>
      </c>
      <c r="T3754" t="s">
        <v>2012</v>
      </c>
      <c r="U3754">
        <v>31</v>
      </c>
    </row>
    <row r="3755" spans="1:22" x14ac:dyDescent="0.3">
      <c r="A3755">
        <v>473</v>
      </c>
      <c r="B3755" t="s">
        <v>445</v>
      </c>
      <c r="C3755" t="s">
        <v>1461</v>
      </c>
      <c r="D3755" t="s">
        <v>54</v>
      </c>
      <c r="E3755" t="s">
        <v>24</v>
      </c>
      <c r="F3755" s="107">
        <v>44957</v>
      </c>
      <c r="K3755" t="s">
        <v>55</v>
      </c>
      <c r="L3755" t="s">
        <v>128</v>
      </c>
      <c r="M3755">
        <v>2023</v>
      </c>
      <c r="N3755" t="s">
        <v>799</v>
      </c>
      <c r="O3755" t="s">
        <v>743</v>
      </c>
      <c r="P3755">
        <v>0</v>
      </c>
      <c r="Q3755">
        <v>0</v>
      </c>
      <c r="R3755">
        <v>0</v>
      </c>
      <c r="T3755" t="s">
        <v>2013</v>
      </c>
      <c r="U3755">
        <v>31</v>
      </c>
      <c r="V3755" t="s">
        <v>128</v>
      </c>
    </row>
    <row r="3756" spans="1:22" x14ac:dyDescent="0.3">
      <c r="A3756">
        <v>473</v>
      </c>
      <c r="B3756" t="s">
        <v>445</v>
      </c>
      <c r="C3756" t="s">
        <v>1461</v>
      </c>
      <c r="D3756" t="s">
        <v>54</v>
      </c>
      <c r="E3756" t="s">
        <v>24</v>
      </c>
      <c r="F3756" s="107">
        <v>45016</v>
      </c>
      <c r="K3756" t="s">
        <v>55</v>
      </c>
      <c r="L3756" t="s">
        <v>128</v>
      </c>
      <c r="M3756">
        <v>2023</v>
      </c>
      <c r="N3756" t="s">
        <v>803</v>
      </c>
      <c r="O3756" t="s">
        <v>743</v>
      </c>
      <c r="P3756">
        <v>0</v>
      </c>
      <c r="Q3756">
        <v>0</v>
      </c>
      <c r="R3756">
        <v>0</v>
      </c>
      <c r="T3756" t="s">
        <v>2014</v>
      </c>
      <c r="U3756">
        <v>31</v>
      </c>
      <c r="V3756" t="s">
        <v>128</v>
      </c>
    </row>
    <row r="3757" spans="1:22" x14ac:dyDescent="0.3">
      <c r="A3757">
        <v>473</v>
      </c>
      <c r="B3757" t="s">
        <v>445</v>
      </c>
      <c r="C3757" t="s">
        <v>1461</v>
      </c>
      <c r="D3757" t="s">
        <v>54</v>
      </c>
      <c r="E3757" t="s">
        <v>24</v>
      </c>
      <c r="F3757" s="107">
        <v>45046</v>
      </c>
      <c r="K3757" t="s">
        <v>55</v>
      </c>
      <c r="L3757" t="s">
        <v>128</v>
      </c>
      <c r="M3757">
        <v>2023</v>
      </c>
      <c r="N3757" t="s">
        <v>786</v>
      </c>
      <c r="O3757" t="s">
        <v>743</v>
      </c>
      <c r="P3757">
        <v>0</v>
      </c>
      <c r="Q3757">
        <v>0</v>
      </c>
      <c r="R3757">
        <v>0</v>
      </c>
      <c r="T3757" t="s">
        <v>2015</v>
      </c>
      <c r="U3757">
        <v>30</v>
      </c>
      <c r="V3757" t="s">
        <v>128</v>
      </c>
    </row>
    <row r="3758" spans="1:22" x14ac:dyDescent="0.3">
      <c r="A3758">
        <v>473</v>
      </c>
      <c r="B3758" t="s">
        <v>445</v>
      </c>
      <c r="C3758" t="s">
        <v>1461</v>
      </c>
      <c r="D3758" t="s">
        <v>54</v>
      </c>
      <c r="E3758" t="s">
        <v>24</v>
      </c>
      <c r="F3758" s="107">
        <v>45077</v>
      </c>
      <c r="K3758" t="s">
        <v>55</v>
      </c>
      <c r="L3758" t="s">
        <v>128</v>
      </c>
      <c r="M3758">
        <v>2023</v>
      </c>
      <c r="N3758" t="s">
        <v>806</v>
      </c>
      <c r="O3758" t="s">
        <v>743</v>
      </c>
      <c r="P3758">
        <v>0</v>
      </c>
      <c r="Q3758">
        <v>0</v>
      </c>
      <c r="R3758">
        <v>0</v>
      </c>
      <c r="T3758" t="s">
        <v>2016</v>
      </c>
      <c r="U3758">
        <v>31</v>
      </c>
      <c r="V3758" t="s">
        <v>128</v>
      </c>
    </row>
    <row r="3759" spans="1:22" x14ac:dyDescent="0.3">
      <c r="A3759">
        <v>473</v>
      </c>
      <c r="B3759" t="s">
        <v>445</v>
      </c>
      <c r="C3759" t="s">
        <v>1461</v>
      </c>
      <c r="D3759" t="s">
        <v>54</v>
      </c>
      <c r="E3759" t="s">
        <v>24</v>
      </c>
      <c r="F3759" s="107">
        <v>45107</v>
      </c>
      <c r="H3759">
        <v>0</v>
      </c>
      <c r="K3759" t="s">
        <v>55</v>
      </c>
      <c r="L3759" t="s">
        <v>55</v>
      </c>
      <c r="M3759">
        <v>2023</v>
      </c>
      <c r="N3759" t="s">
        <v>742</v>
      </c>
      <c r="O3759" t="s">
        <v>743</v>
      </c>
      <c r="P3759">
        <v>0</v>
      </c>
      <c r="Q3759">
        <v>0</v>
      </c>
      <c r="R3759">
        <v>0</v>
      </c>
      <c r="T3759" t="s">
        <v>2017</v>
      </c>
      <c r="U3759">
        <v>30</v>
      </c>
    </row>
    <row r="3760" spans="1:22" x14ac:dyDescent="0.3">
      <c r="A3760">
        <v>473</v>
      </c>
      <c r="B3760" t="s">
        <v>445</v>
      </c>
      <c r="C3760" t="s">
        <v>1461</v>
      </c>
      <c r="D3760" t="s">
        <v>54</v>
      </c>
      <c r="E3760" t="s">
        <v>24</v>
      </c>
      <c r="F3760" s="107">
        <v>45138</v>
      </c>
      <c r="K3760" t="s">
        <v>55</v>
      </c>
      <c r="L3760" t="s">
        <v>128</v>
      </c>
      <c r="M3760">
        <v>2023</v>
      </c>
      <c r="N3760" t="s">
        <v>809</v>
      </c>
      <c r="O3760" t="s">
        <v>745</v>
      </c>
      <c r="P3760">
        <v>0</v>
      </c>
      <c r="Q3760">
        <v>0</v>
      </c>
      <c r="R3760">
        <v>0</v>
      </c>
      <c r="T3760" t="s">
        <v>2018</v>
      </c>
      <c r="U3760">
        <v>31</v>
      </c>
      <c r="V3760" t="s">
        <v>128</v>
      </c>
    </row>
    <row r="3761" spans="1:22" x14ac:dyDescent="0.3">
      <c r="A3761">
        <v>473</v>
      </c>
      <c r="B3761" t="s">
        <v>445</v>
      </c>
      <c r="C3761" t="s">
        <v>1461</v>
      </c>
      <c r="D3761" t="s">
        <v>54</v>
      </c>
      <c r="E3761" t="s">
        <v>24</v>
      </c>
      <c r="F3761" s="107">
        <v>45169</v>
      </c>
      <c r="K3761" t="s">
        <v>55</v>
      </c>
      <c r="L3761" t="s">
        <v>128</v>
      </c>
      <c r="M3761">
        <v>2023</v>
      </c>
      <c r="N3761" t="s">
        <v>811</v>
      </c>
      <c r="O3761" t="s">
        <v>745</v>
      </c>
      <c r="P3761">
        <v>0</v>
      </c>
      <c r="Q3761">
        <v>0</v>
      </c>
      <c r="R3761">
        <v>0</v>
      </c>
      <c r="T3761" t="s">
        <v>2019</v>
      </c>
      <c r="U3761">
        <v>31</v>
      </c>
      <c r="V3761" t="s">
        <v>128</v>
      </c>
    </row>
    <row r="3762" spans="1:22" x14ac:dyDescent="0.3">
      <c r="A3762">
        <v>473</v>
      </c>
      <c r="B3762" t="s">
        <v>445</v>
      </c>
      <c r="C3762" t="s">
        <v>1461</v>
      </c>
      <c r="D3762" t="s">
        <v>54</v>
      </c>
      <c r="E3762" t="s">
        <v>24</v>
      </c>
      <c r="F3762" s="107">
        <v>45199</v>
      </c>
      <c r="K3762" t="s">
        <v>55</v>
      </c>
      <c r="L3762" t="s">
        <v>128</v>
      </c>
      <c r="M3762">
        <v>2023</v>
      </c>
      <c r="N3762" t="s">
        <v>766</v>
      </c>
      <c r="O3762" t="s">
        <v>745</v>
      </c>
      <c r="P3762">
        <v>0</v>
      </c>
      <c r="Q3762">
        <v>0</v>
      </c>
      <c r="R3762">
        <v>0</v>
      </c>
      <c r="T3762" t="s">
        <v>2020</v>
      </c>
      <c r="U3762">
        <v>30</v>
      </c>
      <c r="V3762" t="s">
        <v>128</v>
      </c>
    </row>
    <row r="3763" spans="1:22" x14ac:dyDescent="0.3">
      <c r="A3763">
        <v>473</v>
      </c>
      <c r="B3763" t="s">
        <v>445</v>
      </c>
      <c r="C3763" t="s">
        <v>1461</v>
      </c>
      <c r="D3763" t="s">
        <v>54</v>
      </c>
      <c r="E3763" t="s">
        <v>24</v>
      </c>
      <c r="F3763" s="107">
        <v>45230</v>
      </c>
      <c r="K3763" t="s">
        <v>55</v>
      </c>
      <c r="L3763" t="s">
        <v>128</v>
      </c>
      <c r="M3763">
        <v>2023</v>
      </c>
      <c r="N3763" t="s">
        <v>760</v>
      </c>
      <c r="O3763" t="s">
        <v>745</v>
      </c>
      <c r="P3763">
        <v>0</v>
      </c>
      <c r="Q3763">
        <v>0</v>
      </c>
      <c r="R3763">
        <v>0</v>
      </c>
      <c r="T3763" t="s">
        <v>2021</v>
      </c>
      <c r="U3763">
        <v>31</v>
      </c>
      <c r="V3763" t="s">
        <v>128</v>
      </c>
    </row>
    <row r="3764" spans="1:22" x14ac:dyDescent="0.3">
      <c r="A3764">
        <v>473</v>
      </c>
      <c r="B3764" t="s">
        <v>445</v>
      </c>
      <c r="C3764" t="s">
        <v>1461</v>
      </c>
      <c r="D3764" t="s">
        <v>54</v>
      </c>
      <c r="E3764" t="s">
        <v>24</v>
      </c>
      <c r="F3764" s="107">
        <v>45260</v>
      </c>
      <c r="K3764" t="s">
        <v>55</v>
      </c>
      <c r="L3764" t="s">
        <v>128</v>
      </c>
      <c r="M3764">
        <v>2023</v>
      </c>
      <c r="N3764" t="s">
        <v>815</v>
      </c>
      <c r="O3764" t="s">
        <v>745</v>
      </c>
      <c r="P3764">
        <v>0</v>
      </c>
      <c r="Q3764">
        <v>0</v>
      </c>
      <c r="R3764">
        <v>0</v>
      </c>
      <c r="T3764" t="s">
        <v>2022</v>
      </c>
      <c r="U3764">
        <v>30</v>
      </c>
      <c r="V3764" t="s">
        <v>128</v>
      </c>
    </row>
    <row r="3765" spans="1:22" x14ac:dyDescent="0.3">
      <c r="A3765">
        <v>473</v>
      </c>
      <c r="B3765" t="s">
        <v>445</v>
      </c>
      <c r="C3765" t="s">
        <v>1461</v>
      </c>
      <c r="D3765" t="s">
        <v>54</v>
      </c>
      <c r="E3765" t="s">
        <v>24</v>
      </c>
      <c r="F3765" s="107">
        <v>45291</v>
      </c>
      <c r="H3765">
        <v>0</v>
      </c>
      <c r="K3765" t="s">
        <v>55</v>
      </c>
      <c r="L3765" t="s">
        <v>55</v>
      </c>
      <c r="M3765">
        <v>2023</v>
      </c>
      <c r="N3765" t="s">
        <v>744</v>
      </c>
      <c r="O3765" t="s">
        <v>745</v>
      </c>
      <c r="P3765">
        <v>0</v>
      </c>
      <c r="Q3765">
        <v>0</v>
      </c>
      <c r="R3765">
        <v>0</v>
      </c>
      <c r="T3765" t="s">
        <v>2023</v>
      </c>
      <c r="U3765">
        <v>31</v>
      </c>
    </row>
    <row r="3766" spans="1:22" x14ac:dyDescent="0.3">
      <c r="A3766">
        <v>473</v>
      </c>
      <c r="B3766" t="s">
        <v>445</v>
      </c>
      <c r="C3766" t="s">
        <v>1461</v>
      </c>
      <c r="D3766" t="s">
        <v>54</v>
      </c>
      <c r="E3766" t="s">
        <v>24</v>
      </c>
      <c r="F3766" s="107">
        <v>46022</v>
      </c>
      <c r="G3766">
        <v>300</v>
      </c>
      <c r="H3766">
        <v>0</v>
      </c>
      <c r="I3766" s="59">
        <v>0</v>
      </c>
      <c r="J3766" s="59">
        <v>0</v>
      </c>
      <c r="K3766" t="s">
        <v>55</v>
      </c>
      <c r="L3766" t="s">
        <v>55</v>
      </c>
      <c r="M3766">
        <v>2025</v>
      </c>
      <c r="N3766" t="s">
        <v>744</v>
      </c>
      <c r="O3766" t="s">
        <v>751</v>
      </c>
      <c r="P3766">
        <v>0</v>
      </c>
      <c r="Q3766">
        <v>0</v>
      </c>
      <c r="R3766">
        <v>0</v>
      </c>
      <c r="T3766" t="s">
        <v>2024</v>
      </c>
      <c r="U3766">
        <v>31</v>
      </c>
    </row>
    <row r="3767" spans="1:22" x14ac:dyDescent="0.3">
      <c r="A3767">
        <v>474</v>
      </c>
      <c r="B3767" t="s">
        <v>448</v>
      </c>
      <c r="C3767" t="s">
        <v>1367</v>
      </c>
      <c r="D3767" t="s">
        <v>54</v>
      </c>
      <c r="E3767" t="s">
        <v>24</v>
      </c>
      <c r="F3767" s="107">
        <v>44651</v>
      </c>
      <c r="K3767" t="s">
        <v>55</v>
      </c>
      <c r="L3767" t="s">
        <v>128</v>
      </c>
      <c r="M3767">
        <v>2022</v>
      </c>
      <c r="N3767" t="s">
        <v>803</v>
      </c>
      <c r="O3767" t="s">
        <v>824</v>
      </c>
      <c r="P3767">
        <v>0</v>
      </c>
      <c r="Q3767">
        <v>0</v>
      </c>
      <c r="R3767">
        <v>0</v>
      </c>
      <c r="T3767" t="s">
        <v>2025</v>
      </c>
      <c r="U3767">
        <v>31</v>
      </c>
      <c r="V3767" t="s">
        <v>128</v>
      </c>
    </row>
    <row r="3768" spans="1:22" x14ac:dyDescent="0.3">
      <c r="A3768">
        <v>474</v>
      </c>
      <c r="B3768" t="s">
        <v>448</v>
      </c>
      <c r="C3768" t="s">
        <v>1367</v>
      </c>
      <c r="D3768" t="s">
        <v>54</v>
      </c>
      <c r="E3768" t="s">
        <v>24</v>
      </c>
      <c r="F3768" s="107">
        <v>44742</v>
      </c>
      <c r="K3768" t="s">
        <v>55</v>
      </c>
      <c r="L3768" t="s">
        <v>128</v>
      </c>
      <c r="M3768">
        <v>2022</v>
      </c>
      <c r="N3768" t="s">
        <v>742</v>
      </c>
      <c r="O3768" t="s">
        <v>824</v>
      </c>
      <c r="P3768">
        <v>0</v>
      </c>
      <c r="Q3768">
        <v>0</v>
      </c>
      <c r="R3768">
        <v>0</v>
      </c>
      <c r="T3768" t="s">
        <v>2026</v>
      </c>
      <c r="U3768">
        <v>30</v>
      </c>
      <c r="V3768" t="s">
        <v>128</v>
      </c>
    </row>
    <row r="3769" spans="1:22" x14ac:dyDescent="0.3">
      <c r="A3769">
        <v>474</v>
      </c>
      <c r="B3769" t="s">
        <v>448</v>
      </c>
      <c r="C3769" t="s">
        <v>1367</v>
      </c>
      <c r="D3769" t="s">
        <v>54</v>
      </c>
      <c r="E3769" t="s">
        <v>24</v>
      </c>
      <c r="F3769" s="107">
        <v>44834</v>
      </c>
      <c r="K3769" t="s">
        <v>55</v>
      </c>
      <c r="L3769" t="s">
        <v>128</v>
      </c>
      <c r="M3769">
        <v>2022</v>
      </c>
      <c r="N3769" t="s">
        <v>766</v>
      </c>
      <c r="O3769" t="s">
        <v>749</v>
      </c>
      <c r="P3769">
        <v>0</v>
      </c>
      <c r="Q3769">
        <v>0</v>
      </c>
      <c r="R3769">
        <v>0</v>
      </c>
      <c r="T3769" t="s">
        <v>2027</v>
      </c>
      <c r="U3769">
        <v>30</v>
      </c>
      <c r="V3769" t="s">
        <v>128</v>
      </c>
    </row>
    <row r="3770" spans="1:22" x14ac:dyDescent="0.3">
      <c r="A3770">
        <v>474</v>
      </c>
      <c r="B3770" t="s">
        <v>448</v>
      </c>
      <c r="C3770" t="s">
        <v>1367</v>
      </c>
      <c r="D3770" t="s">
        <v>54</v>
      </c>
      <c r="E3770" t="s">
        <v>24</v>
      </c>
      <c r="F3770" s="107">
        <v>44895</v>
      </c>
      <c r="K3770" t="s">
        <v>55</v>
      </c>
      <c r="L3770" t="s">
        <v>128</v>
      </c>
      <c r="M3770">
        <v>2022</v>
      </c>
      <c r="N3770" t="s">
        <v>815</v>
      </c>
      <c r="O3770" t="s">
        <v>749</v>
      </c>
      <c r="P3770">
        <v>0</v>
      </c>
      <c r="Q3770">
        <v>0</v>
      </c>
      <c r="R3770">
        <v>0</v>
      </c>
      <c r="T3770" t="s">
        <v>2028</v>
      </c>
      <c r="U3770">
        <v>30</v>
      </c>
      <c r="V3770" t="s">
        <v>128</v>
      </c>
    </row>
    <row r="3771" spans="1:22" x14ac:dyDescent="0.3">
      <c r="A3771">
        <v>474</v>
      </c>
      <c r="B3771" t="s">
        <v>448</v>
      </c>
      <c r="C3771" t="s">
        <v>1367</v>
      </c>
      <c r="D3771" t="s">
        <v>54</v>
      </c>
      <c r="E3771" t="s">
        <v>24</v>
      </c>
      <c r="F3771" s="107">
        <v>44926</v>
      </c>
      <c r="K3771" t="s">
        <v>55</v>
      </c>
      <c r="L3771" t="s">
        <v>128</v>
      </c>
      <c r="M3771">
        <v>2022</v>
      </c>
      <c r="N3771" t="s">
        <v>744</v>
      </c>
      <c r="O3771" t="s">
        <v>749</v>
      </c>
      <c r="P3771">
        <v>0</v>
      </c>
      <c r="Q3771">
        <v>0</v>
      </c>
      <c r="R3771">
        <v>0</v>
      </c>
      <c r="T3771" t="s">
        <v>2029</v>
      </c>
      <c r="U3771">
        <v>31</v>
      </c>
      <c r="V3771" t="s">
        <v>128</v>
      </c>
    </row>
    <row r="3772" spans="1:22" x14ac:dyDescent="0.3">
      <c r="A3772">
        <v>474</v>
      </c>
      <c r="B3772" t="s">
        <v>448</v>
      </c>
      <c r="C3772" t="s">
        <v>1367</v>
      </c>
      <c r="D3772" t="s">
        <v>54</v>
      </c>
      <c r="E3772" t="s">
        <v>24</v>
      </c>
      <c r="F3772" s="107">
        <v>44957</v>
      </c>
      <c r="K3772" t="s">
        <v>55</v>
      </c>
      <c r="L3772" t="s">
        <v>128</v>
      </c>
      <c r="M3772">
        <v>2023</v>
      </c>
      <c r="N3772" t="s">
        <v>799</v>
      </c>
      <c r="O3772" t="s">
        <v>743</v>
      </c>
      <c r="P3772">
        <v>0</v>
      </c>
      <c r="Q3772">
        <v>0</v>
      </c>
      <c r="R3772">
        <v>0</v>
      </c>
      <c r="T3772" t="s">
        <v>2030</v>
      </c>
      <c r="U3772">
        <v>31</v>
      </c>
      <c r="V3772" t="s">
        <v>128</v>
      </c>
    </row>
    <row r="3773" spans="1:22" x14ac:dyDescent="0.3">
      <c r="A3773">
        <v>474</v>
      </c>
      <c r="B3773" t="s">
        <v>448</v>
      </c>
      <c r="C3773" t="s">
        <v>1367</v>
      </c>
      <c r="D3773" t="s">
        <v>54</v>
      </c>
      <c r="E3773" t="s">
        <v>24</v>
      </c>
      <c r="F3773" s="107">
        <v>45016</v>
      </c>
      <c r="K3773" t="s">
        <v>55</v>
      </c>
      <c r="L3773" t="s">
        <v>128</v>
      </c>
      <c r="M3773">
        <v>2023</v>
      </c>
      <c r="N3773" t="s">
        <v>803</v>
      </c>
      <c r="O3773" t="s">
        <v>743</v>
      </c>
      <c r="P3773">
        <v>0</v>
      </c>
      <c r="Q3773">
        <v>0</v>
      </c>
      <c r="R3773">
        <v>0</v>
      </c>
      <c r="T3773" t="s">
        <v>2031</v>
      </c>
      <c r="U3773">
        <v>31</v>
      </c>
      <c r="V3773" t="s">
        <v>128</v>
      </c>
    </row>
    <row r="3774" spans="1:22" x14ac:dyDescent="0.3">
      <c r="A3774">
        <v>474</v>
      </c>
      <c r="B3774" t="s">
        <v>448</v>
      </c>
      <c r="C3774" t="s">
        <v>1367</v>
      </c>
      <c r="D3774" t="s">
        <v>54</v>
      </c>
      <c r="E3774" t="s">
        <v>24</v>
      </c>
      <c r="F3774" s="107">
        <v>45046</v>
      </c>
      <c r="K3774" t="s">
        <v>55</v>
      </c>
      <c r="L3774" t="s">
        <v>128</v>
      </c>
      <c r="M3774">
        <v>2023</v>
      </c>
      <c r="N3774" t="s">
        <v>786</v>
      </c>
      <c r="O3774" t="s">
        <v>743</v>
      </c>
      <c r="P3774">
        <v>0</v>
      </c>
      <c r="Q3774">
        <v>0</v>
      </c>
      <c r="R3774">
        <v>0</v>
      </c>
      <c r="T3774" t="s">
        <v>2032</v>
      </c>
      <c r="U3774">
        <v>30</v>
      </c>
      <c r="V3774" t="s">
        <v>128</v>
      </c>
    </row>
    <row r="3775" spans="1:22" x14ac:dyDescent="0.3">
      <c r="A3775">
        <v>474</v>
      </c>
      <c r="B3775" t="s">
        <v>448</v>
      </c>
      <c r="C3775" t="s">
        <v>1367</v>
      </c>
      <c r="D3775" t="s">
        <v>54</v>
      </c>
      <c r="E3775" t="s">
        <v>24</v>
      </c>
      <c r="F3775" s="107">
        <v>45077</v>
      </c>
      <c r="K3775" t="s">
        <v>55</v>
      </c>
      <c r="L3775" t="s">
        <v>128</v>
      </c>
      <c r="M3775">
        <v>2023</v>
      </c>
      <c r="N3775" t="s">
        <v>806</v>
      </c>
      <c r="O3775" t="s">
        <v>743</v>
      </c>
      <c r="P3775">
        <v>0</v>
      </c>
      <c r="Q3775">
        <v>0</v>
      </c>
      <c r="R3775">
        <v>0</v>
      </c>
      <c r="T3775" t="s">
        <v>2033</v>
      </c>
      <c r="U3775">
        <v>31</v>
      </c>
      <c r="V3775" t="s">
        <v>128</v>
      </c>
    </row>
    <row r="3776" spans="1:22" x14ac:dyDescent="0.3">
      <c r="A3776">
        <v>474</v>
      </c>
      <c r="B3776" t="s">
        <v>448</v>
      </c>
      <c r="C3776" t="s">
        <v>1367</v>
      </c>
      <c r="D3776" t="s">
        <v>54</v>
      </c>
      <c r="E3776" t="s">
        <v>24</v>
      </c>
      <c r="F3776" s="107">
        <v>45107</v>
      </c>
      <c r="K3776" t="s">
        <v>55</v>
      </c>
      <c r="L3776" t="s">
        <v>128</v>
      </c>
      <c r="M3776">
        <v>2023</v>
      </c>
      <c r="N3776" t="s">
        <v>742</v>
      </c>
      <c r="O3776" t="s">
        <v>743</v>
      </c>
      <c r="P3776">
        <v>0</v>
      </c>
      <c r="Q3776">
        <v>0</v>
      </c>
      <c r="R3776">
        <v>0</v>
      </c>
      <c r="T3776" t="s">
        <v>2034</v>
      </c>
      <c r="U3776">
        <v>30</v>
      </c>
      <c r="V3776" t="s">
        <v>128</v>
      </c>
    </row>
    <row r="3777" spans="1:22" x14ac:dyDescent="0.3">
      <c r="A3777">
        <v>474</v>
      </c>
      <c r="B3777" t="s">
        <v>448</v>
      </c>
      <c r="C3777" t="s">
        <v>1367</v>
      </c>
      <c r="D3777" t="s">
        <v>54</v>
      </c>
      <c r="E3777" t="s">
        <v>24</v>
      </c>
      <c r="F3777" s="107">
        <v>45138</v>
      </c>
      <c r="K3777" t="s">
        <v>55</v>
      </c>
      <c r="L3777" t="s">
        <v>128</v>
      </c>
      <c r="M3777">
        <v>2023</v>
      </c>
      <c r="N3777" t="s">
        <v>809</v>
      </c>
      <c r="O3777" t="s">
        <v>745</v>
      </c>
      <c r="P3777">
        <v>0</v>
      </c>
      <c r="Q3777">
        <v>0</v>
      </c>
      <c r="R3777">
        <v>0</v>
      </c>
      <c r="T3777" t="s">
        <v>2035</v>
      </c>
      <c r="U3777">
        <v>31</v>
      </c>
      <c r="V3777" t="s">
        <v>128</v>
      </c>
    </row>
    <row r="3778" spans="1:22" x14ac:dyDescent="0.3">
      <c r="A3778">
        <v>474</v>
      </c>
      <c r="B3778" t="s">
        <v>448</v>
      </c>
      <c r="C3778" t="s">
        <v>1367</v>
      </c>
      <c r="D3778" t="s">
        <v>54</v>
      </c>
      <c r="E3778" t="s">
        <v>24</v>
      </c>
      <c r="F3778" s="107">
        <v>45169</v>
      </c>
      <c r="K3778" t="s">
        <v>55</v>
      </c>
      <c r="L3778" t="s">
        <v>128</v>
      </c>
      <c r="M3778">
        <v>2023</v>
      </c>
      <c r="N3778" t="s">
        <v>811</v>
      </c>
      <c r="O3778" t="s">
        <v>745</v>
      </c>
      <c r="P3778">
        <v>0</v>
      </c>
      <c r="Q3778">
        <v>0</v>
      </c>
      <c r="R3778">
        <v>0</v>
      </c>
      <c r="T3778" t="s">
        <v>2036</v>
      </c>
      <c r="U3778">
        <v>31</v>
      </c>
      <c r="V3778" t="s">
        <v>128</v>
      </c>
    </row>
    <row r="3779" spans="1:22" x14ac:dyDescent="0.3">
      <c r="A3779">
        <v>474</v>
      </c>
      <c r="B3779" t="s">
        <v>448</v>
      </c>
      <c r="C3779" t="s">
        <v>1367</v>
      </c>
      <c r="D3779" t="s">
        <v>54</v>
      </c>
      <c r="E3779" t="s">
        <v>24</v>
      </c>
      <c r="F3779" s="107">
        <v>45199</v>
      </c>
      <c r="K3779" t="s">
        <v>55</v>
      </c>
      <c r="L3779" t="s">
        <v>128</v>
      </c>
      <c r="M3779">
        <v>2023</v>
      </c>
      <c r="N3779" t="s">
        <v>766</v>
      </c>
      <c r="O3779" t="s">
        <v>745</v>
      </c>
      <c r="P3779">
        <v>0</v>
      </c>
      <c r="Q3779">
        <v>0</v>
      </c>
      <c r="R3779">
        <v>0</v>
      </c>
      <c r="T3779" t="s">
        <v>2037</v>
      </c>
      <c r="U3779">
        <v>30</v>
      </c>
      <c r="V3779" t="s">
        <v>128</v>
      </c>
    </row>
    <row r="3780" spans="1:22" x14ac:dyDescent="0.3">
      <c r="A3780">
        <v>474</v>
      </c>
      <c r="B3780" t="s">
        <v>448</v>
      </c>
      <c r="C3780" t="s">
        <v>1367</v>
      </c>
      <c r="D3780" t="s">
        <v>54</v>
      </c>
      <c r="E3780" t="s">
        <v>24</v>
      </c>
      <c r="F3780" s="107">
        <v>45230</v>
      </c>
      <c r="K3780" t="s">
        <v>55</v>
      </c>
      <c r="L3780" t="s">
        <v>128</v>
      </c>
      <c r="M3780">
        <v>2023</v>
      </c>
      <c r="N3780" t="s">
        <v>760</v>
      </c>
      <c r="O3780" t="s">
        <v>745</v>
      </c>
      <c r="P3780">
        <v>0</v>
      </c>
      <c r="Q3780">
        <v>0</v>
      </c>
      <c r="R3780">
        <v>0</v>
      </c>
      <c r="T3780" t="s">
        <v>2038</v>
      </c>
      <c r="U3780">
        <v>31</v>
      </c>
      <c r="V3780" t="s">
        <v>128</v>
      </c>
    </row>
    <row r="3781" spans="1:22" x14ac:dyDescent="0.3">
      <c r="A3781">
        <v>474</v>
      </c>
      <c r="B3781" t="s">
        <v>448</v>
      </c>
      <c r="C3781" t="s">
        <v>1367</v>
      </c>
      <c r="D3781" t="s">
        <v>54</v>
      </c>
      <c r="E3781" t="s">
        <v>24</v>
      </c>
      <c r="F3781" s="107">
        <v>45260</v>
      </c>
      <c r="K3781" t="s">
        <v>55</v>
      </c>
      <c r="L3781" t="s">
        <v>128</v>
      </c>
      <c r="M3781">
        <v>2023</v>
      </c>
      <c r="N3781" t="s">
        <v>815</v>
      </c>
      <c r="O3781" t="s">
        <v>745</v>
      </c>
      <c r="P3781">
        <v>0</v>
      </c>
      <c r="Q3781">
        <v>0</v>
      </c>
      <c r="R3781">
        <v>0</v>
      </c>
      <c r="T3781" t="s">
        <v>2039</v>
      </c>
      <c r="U3781">
        <v>30</v>
      </c>
      <c r="V3781" t="s">
        <v>128</v>
      </c>
    </row>
    <row r="3782" spans="1:22" x14ac:dyDescent="0.3">
      <c r="A3782">
        <v>474</v>
      </c>
      <c r="B3782" t="s">
        <v>448</v>
      </c>
      <c r="C3782" t="s">
        <v>1367</v>
      </c>
      <c r="D3782" t="s">
        <v>54</v>
      </c>
      <c r="E3782" t="s">
        <v>24</v>
      </c>
      <c r="F3782" s="107">
        <v>45291</v>
      </c>
      <c r="K3782" t="s">
        <v>55</v>
      </c>
      <c r="L3782" t="s">
        <v>128</v>
      </c>
      <c r="M3782">
        <v>2023</v>
      </c>
      <c r="N3782" t="s">
        <v>744</v>
      </c>
      <c r="O3782" t="s">
        <v>745</v>
      </c>
      <c r="P3782">
        <v>0</v>
      </c>
      <c r="Q3782">
        <v>0</v>
      </c>
      <c r="R3782">
        <v>0</v>
      </c>
      <c r="T3782" t="s">
        <v>2040</v>
      </c>
      <c r="U3782">
        <v>31</v>
      </c>
      <c r="V3782" t="s">
        <v>128</v>
      </c>
    </row>
    <row r="3783" spans="1:22" x14ac:dyDescent="0.3">
      <c r="A3783">
        <v>474</v>
      </c>
      <c r="B3783" t="s">
        <v>448</v>
      </c>
      <c r="C3783" t="s">
        <v>1367</v>
      </c>
      <c r="D3783" t="s">
        <v>54</v>
      </c>
      <c r="E3783" t="s">
        <v>24</v>
      </c>
      <c r="F3783" s="107">
        <v>45838</v>
      </c>
      <c r="H3783">
        <v>0</v>
      </c>
      <c r="K3783" t="s">
        <v>55</v>
      </c>
      <c r="L3783" t="s">
        <v>55</v>
      </c>
      <c r="M3783">
        <v>2025</v>
      </c>
      <c r="N3783" t="s">
        <v>742</v>
      </c>
      <c r="O3783" t="s">
        <v>846</v>
      </c>
      <c r="P3783">
        <v>0</v>
      </c>
      <c r="Q3783">
        <v>0</v>
      </c>
      <c r="R3783">
        <v>0</v>
      </c>
      <c r="T3783" t="s">
        <v>2041</v>
      </c>
      <c r="U3783">
        <v>30</v>
      </c>
    </row>
    <row r="3784" spans="1:22" x14ac:dyDescent="0.3">
      <c r="A3784">
        <v>474</v>
      </c>
      <c r="B3784" t="s">
        <v>448</v>
      </c>
      <c r="C3784" t="s">
        <v>1367</v>
      </c>
      <c r="D3784" t="s">
        <v>54</v>
      </c>
      <c r="E3784" t="s">
        <v>24</v>
      </c>
      <c r="F3784" s="107">
        <v>46022</v>
      </c>
      <c r="K3784" t="s">
        <v>55</v>
      </c>
      <c r="L3784" t="s">
        <v>128</v>
      </c>
      <c r="M3784">
        <v>2025</v>
      </c>
      <c r="N3784" t="s">
        <v>744</v>
      </c>
      <c r="O3784" t="s">
        <v>751</v>
      </c>
      <c r="P3784">
        <v>0</v>
      </c>
      <c r="Q3784">
        <v>0</v>
      </c>
      <c r="R3784">
        <v>0</v>
      </c>
      <c r="T3784" t="s">
        <v>2042</v>
      </c>
      <c r="U3784">
        <v>31</v>
      </c>
      <c r="V3784" t="s">
        <v>128</v>
      </c>
    </row>
    <row r="3785" spans="1:22" x14ac:dyDescent="0.3">
      <c r="A3785">
        <v>475</v>
      </c>
      <c r="B3785" t="s">
        <v>449</v>
      </c>
      <c r="C3785" t="s">
        <v>1461</v>
      </c>
      <c r="D3785" t="s">
        <v>54</v>
      </c>
      <c r="E3785" t="s">
        <v>24</v>
      </c>
      <c r="F3785" s="107">
        <v>45473</v>
      </c>
      <c r="G3785">
        <v>100</v>
      </c>
      <c r="K3785" t="s">
        <v>55</v>
      </c>
      <c r="L3785" t="s">
        <v>128</v>
      </c>
      <c r="M3785">
        <v>2024</v>
      </c>
      <c r="N3785" t="s">
        <v>742</v>
      </c>
      <c r="O3785" t="s">
        <v>784</v>
      </c>
      <c r="P3785">
        <v>0</v>
      </c>
      <c r="Q3785">
        <v>0</v>
      </c>
      <c r="R3785">
        <v>0</v>
      </c>
      <c r="T3785" t="s">
        <v>2043</v>
      </c>
      <c r="U3785">
        <v>30</v>
      </c>
      <c r="V3785" t="s">
        <v>128</v>
      </c>
    </row>
    <row r="3786" spans="1:22" x14ac:dyDescent="0.3">
      <c r="A3786">
        <v>475</v>
      </c>
      <c r="B3786" t="s">
        <v>449</v>
      </c>
      <c r="C3786" t="s">
        <v>1461</v>
      </c>
      <c r="D3786" t="s">
        <v>54</v>
      </c>
      <c r="E3786" t="s">
        <v>24</v>
      </c>
      <c r="F3786" s="107">
        <v>45838</v>
      </c>
      <c r="G3786">
        <v>100</v>
      </c>
      <c r="K3786" t="s">
        <v>55</v>
      </c>
      <c r="L3786" t="s">
        <v>128</v>
      </c>
      <c r="M3786">
        <v>2025</v>
      </c>
      <c r="N3786" t="s">
        <v>742</v>
      </c>
      <c r="O3786" t="s">
        <v>846</v>
      </c>
      <c r="P3786">
        <v>0</v>
      </c>
      <c r="Q3786">
        <v>0</v>
      </c>
      <c r="R3786">
        <v>0</v>
      </c>
      <c r="T3786" t="s">
        <v>2044</v>
      </c>
      <c r="U3786">
        <v>30</v>
      </c>
      <c r="V3786" t="s">
        <v>128</v>
      </c>
    </row>
    <row r="3787" spans="1:22" x14ac:dyDescent="0.3">
      <c r="A3787">
        <v>475</v>
      </c>
      <c r="B3787" t="s">
        <v>449</v>
      </c>
      <c r="C3787" t="s">
        <v>1461</v>
      </c>
      <c r="D3787" t="s">
        <v>54</v>
      </c>
      <c r="E3787" t="s">
        <v>24</v>
      </c>
      <c r="F3787" s="107">
        <v>46022</v>
      </c>
      <c r="G3787">
        <v>100</v>
      </c>
      <c r="H3787">
        <v>100</v>
      </c>
      <c r="I3787" s="59">
        <v>1</v>
      </c>
      <c r="J3787" s="59">
        <v>1</v>
      </c>
      <c r="K3787" t="s">
        <v>55</v>
      </c>
      <c r="L3787" t="s">
        <v>55</v>
      </c>
      <c r="M3787">
        <v>2025</v>
      </c>
      <c r="N3787" t="s">
        <v>744</v>
      </c>
      <c r="O3787" t="s">
        <v>751</v>
      </c>
      <c r="P3787">
        <v>0</v>
      </c>
      <c r="Q3787">
        <v>0</v>
      </c>
      <c r="R3787">
        <v>0</v>
      </c>
      <c r="T3787" t="s">
        <v>2045</v>
      </c>
      <c r="U3787">
        <v>31</v>
      </c>
    </row>
    <row r="3788" spans="1:22" x14ac:dyDescent="0.3">
      <c r="A3788">
        <v>476</v>
      </c>
      <c r="B3788" t="s">
        <v>450</v>
      </c>
      <c r="C3788" t="s">
        <v>1461</v>
      </c>
      <c r="D3788" t="s">
        <v>54</v>
      </c>
      <c r="E3788" t="s">
        <v>24</v>
      </c>
      <c r="F3788" s="107">
        <v>44377</v>
      </c>
      <c r="H3788">
        <v>0</v>
      </c>
      <c r="K3788" t="s">
        <v>55</v>
      </c>
      <c r="L3788" t="s">
        <v>55</v>
      </c>
      <c r="M3788">
        <v>2021</v>
      </c>
      <c r="N3788" t="s">
        <v>742</v>
      </c>
      <c r="O3788" t="s">
        <v>800</v>
      </c>
      <c r="P3788">
        <v>0</v>
      </c>
      <c r="Q3788">
        <v>0</v>
      </c>
      <c r="R3788">
        <v>0</v>
      </c>
      <c r="T3788" t="s">
        <v>2046</v>
      </c>
      <c r="U3788">
        <v>30</v>
      </c>
    </row>
    <row r="3789" spans="1:22" x14ac:dyDescent="0.3">
      <c r="A3789">
        <v>476</v>
      </c>
      <c r="B3789" t="s">
        <v>450</v>
      </c>
      <c r="C3789" t="s">
        <v>1461</v>
      </c>
      <c r="D3789" t="s">
        <v>54</v>
      </c>
      <c r="E3789" t="s">
        <v>24</v>
      </c>
      <c r="F3789" s="107">
        <v>44561</v>
      </c>
      <c r="H3789">
        <v>0</v>
      </c>
      <c r="K3789" t="s">
        <v>55</v>
      </c>
      <c r="L3789" t="s">
        <v>55</v>
      </c>
      <c r="M3789">
        <v>2021</v>
      </c>
      <c r="N3789" t="s">
        <v>744</v>
      </c>
      <c r="O3789" t="s">
        <v>747</v>
      </c>
      <c r="P3789">
        <v>0</v>
      </c>
      <c r="Q3789">
        <v>0</v>
      </c>
      <c r="R3789">
        <v>0</v>
      </c>
      <c r="T3789" t="s">
        <v>2047</v>
      </c>
      <c r="U3789">
        <v>31</v>
      </c>
    </row>
    <row r="3790" spans="1:22" x14ac:dyDescent="0.3">
      <c r="A3790">
        <v>476</v>
      </c>
      <c r="B3790" t="s">
        <v>450</v>
      </c>
      <c r="C3790" t="s">
        <v>1461</v>
      </c>
      <c r="D3790" t="s">
        <v>54</v>
      </c>
      <c r="E3790" t="s">
        <v>24</v>
      </c>
      <c r="F3790" s="107">
        <v>44651</v>
      </c>
      <c r="K3790" t="s">
        <v>55</v>
      </c>
      <c r="L3790" t="s">
        <v>128</v>
      </c>
      <c r="M3790">
        <v>2022</v>
      </c>
      <c r="N3790" t="s">
        <v>803</v>
      </c>
      <c r="O3790" t="s">
        <v>824</v>
      </c>
      <c r="P3790">
        <v>0</v>
      </c>
      <c r="Q3790">
        <v>0</v>
      </c>
      <c r="R3790">
        <v>0</v>
      </c>
      <c r="T3790" t="s">
        <v>2048</v>
      </c>
      <c r="U3790">
        <v>31</v>
      </c>
      <c r="V3790" t="s">
        <v>128</v>
      </c>
    </row>
    <row r="3791" spans="1:22" x14ac:dyDescent="0.3">
      <c r="A3791">
        <v>476</v>
      </c>
      <c r="B3791" t="s">
        <v>450</v>
      </c>
      <c r="C3791" t="s">
        <v>1461</v>
      </c>
      <c r="D3791" t="s">
        <v>54</v>
      </c>
      <c r="E3791" t="s">
        <v>24</v>
      </c>
      <c r="F3791" s="107">
        <v>44742</v>
      </c>
      <c r="H3791">
        <v>0</v>
      </c>
      <c r="K3791" t="s">
        <v>55</v>
      </c>
      <c r="L3791" t="s">
        <v>55</v>
      </c>
      <c r="M3791">
        <v>2022</v>
      </c>
      <c r="N3791" t="s">
        <v>742</v>
      </c>
      <c r="O3791" t="s">
        <v>824</v>
      </c>
      <c r="P3791">
        <v>0</v>
      </c>
      <c r="Q3791">
        <v>0</v>
      </c>
      <c r="R3791">
        <v>0</v>
      </c>
      <c r="T3791" t="s">
        <v>2049</v>
      </c>
      <c r="U3791">
        <v>30</v>
      </c>
    </row>
    <row r="3792" spans="1:22" x14ac:dyDescent="0.3">
      <c r="A3792">
        <v>476</v>
      </c>
      <c r="B3792" t="s">
        <v>450</v>
      </c>
      <c r="C3792" t="s">
        <v>1461</v>
      </c>
      <c r="D3792" t="s">
        <v>54</v>
      </c>
      <c r="E3792" t="s">
        <v>24</v>
      </c>
      <c r="F3792" s="107">
        <v>44834</v>
      </c>
      <c r="K3792" t="s">
        <v>55</v>
      </c>
      <c r="L3792" t="s">
        <v>128</v>
      </c>
      <c r="M3792">
        <v>2022</v>
      </c>
      <c r="N3792" t="s">
        <v>766</v>
      </c>
      <c r="O3792" t="s">
        <v>749</v>
      </c>
      <c r="P3792">
        <v>0</v>
      </c>
      <c r="Q3792">
        <v>0</v>
      </c>
      <c r="R3792">
        <v>0</v>
      </c>
      <c r="T3792" t="s">
        <v>2050</v>
      </c>
      <c r="U3792">
        <v>30</v>
      </c>
      <c r="V3792" t="s">
        <v>128</v>
      </c>
    </row>
    <row r="3793" spans="1:22" x14ac:dyDescent="0.3">
      <c r="A3793">
        <v>476</v>
      </c>
      <c r="B3793" t="s">
        <v>450</v>
      </c>
      <c r="C3793" t="s">
        <v>1461</v>
      </c>
      <c r="D3793" t="s">
        <v>54</v>
      </c>
      <c r="E3793" t="s">
        <v>24</v>
      </c>
      <c r="F3793" s="107">
        <v>44895</v>
      </c>
      <c r="K3793" t="s">
        <v>55</v>
      </c>
      <c r="L3793" t="s">
        <v>128</v>
      </c>
      <c r="M3793">
        <v>2022</v>
      </c>
      <c r="N3793" t="s">
        <v>815</v>
      </c>
      <c r="O3793" t="s">
        <v>749</v>
      </c>
      <c r="P3793">
        <v>0</v>
      </c>
      <c r="Q3793">
        <v>0</v>
      </c>
      <c r="R3793">
        <v>0</v>
      </c>
      <c r="T3793" t="s">
        <v>2051</v>
      </c>
      <c r="U3793">
        <v>30</v>
      </c>
      <c r="V3793" t="s">
        <v>128</v>
      </c>
    </row>
    <row r="3794" spans="1:22" x14ac:dyDescent="0.3">
      <c r="A3794">
        <v>476</v>
      </c>
      <c r="B3794" t="s">
        <v>450</v>
      </c>
      <c r="C3794" t="s">
        <v>1461</v>
      </c>
      <c r="D3794" t="s">
        <v>54</v>
      </c>
      <c r="E3794" t="s">
        <v>24</v>
      </c>
      <c r="F3794" s="107">
        <v>44926</v>
      </c>
      <c r="H3794">
        <v>0</v>
      </c>
      <c r="K3794" t="s">
        <v>55</v>
      </c>
      <c r="L3794" t="s">
        <v>55</v>
      </c>
      <c r="M3794">
        <v>2022</v>
      </c>
      <c r="N3794" t="s">
        <v>744</v>
      </c>
      <c r="O3794" t="s">
        <v>749</v>
      </c>
      <c r="P3794">
        <v>0</v>
      </c>
      <c r="Q3794">
        <v>0</v>
      </c>
      <c r="R3794">
        <v>0</v>
      </c>
      <c r="T3794" t="s">
        <v>2052</v>
      </c>
      <c r="U3794">
        <v>31</v>
      </c>
    </row>
    <row r="3795" spans="1:22" x14ac:dyDescent="0.3">
      <c r="A3795">
        <v>476</v>
      </c>
      <c r="B3795" t="s">
        <v>450</v>
      </c>
      <c r="C3795" t="s">
        <v>1461</v>
      </c>
      <c r="D3795" t="s">
        <v>54</v>
      </c>
      <c r="E3795" t="s">
        <v>24</v>
      </c>
      <c r="F3795" s="107">
        <v>44957</v>
      </c>
      <c r="K3795" t="s">
        <v>55</v>
      </c>
      <c r="L3795" t="s">
        <v>128</v>
      </c>
      <c r="M3795">
        <v>2023</v>
      </c>
      <c r="N3795" t="s">
        <v>799</v>
      </c>
      <c r="O3795" t="s">
        <v>743</v>
      </c>
      <c r="P3795">
        <v>0</v>
      </c>
      <c r="Q3795">
        <v>0</v>
      </c>
      <c r="R3795">
        <v>0</v>
      </c>
      <c r="T3795" t="s">
        <v>2053</v>
      </c>
      <c r="U3795">
        <v>31</v>
      </c>
      <c r="V3795" t="s">
        <v>128</v>
      </c>
    </row>
    <row r="3796" spans="1:22" x14ac:dyDescent="0.3">
      <c r="A3796">
        <v>476</v>
      </c>
      <c r="B3796" t="s">
        <v>450</v>
      </c>
      <c r="C3796" t="s">
        <v>1461</v>
      </c>
      <c r="D3796" t="s">
        <v>54</v>
      </c>
      <c r="E3796" t="s">
        <v>24</v>
      </c>
      <c r="F3796" s="107">
        <v>45016</v>
      </c>
      <c r="K3796" t="s">
        <v>55</v>
      </c>
      <c r="L3796" t="s">
        <v>128</v>
      </c>
      <c r="M3796">
        <v>2023</v>
      </c>
      <c r="N3796" t="s">
        <v>803</v>
      </c>
      <c r="O3796" t="s">
        <v>743</v>
      </c>
      <c r="P3796">
        <v>0</v>
      </c>
      <c r="Q3796">
        <v>0</v>
      </c>
      <c r="R3796">
        <v>0</v>
      </c>
      <c r="T3796" t="s">
        <v>2054</v>
      </c>
      <c r="U3796">
        <v>31</v>
      </c>
      <c r="V3796" t="s">
        <v>128</v>
      </c>
    </row>
    <row r="3797" spans="1:22" x14ac:dyDescent="0.3">
      <c r="A3797">
        <v>476</v>
      </c>
      <c r="B3797" t="s">
        <v>450</v>
      </c>
      <c r="C3797" t="s">
        <v>1461</v>
      </c>
      <c r="D3797" t="s">
        <v>54</v>
      </c>
      <c r="E3797" t="s">
        <v>24</v>
      </c>
      <c r="F3797" s="107">
        <v>45046</v>
      </c>
      <c r="K3797" t="s">
        <v>55</v>
      </c>
      <c r="L3797" t="s">
        <v>128</v>
      </c>
      <c r="M3797">
        <v>2023</v>
      </c>
      <c r="N3797" t="s">
        <v>786</v>
      </c>
      <c r="O3797" t="s">
        <v>743</v>
      </c>
      <c r="P3797">
        <v>0</v>
      </c>
      <c r="Q3797">
        <v>0</v>
      </c>
      <c r="R3797">
        <v>0</v>
      </c>
      <c r="T3797" t="s">
        <v>2055</v>
      </c>
      <c r="U3797">
        <v>30</v>
      </c>
      <c r="V3797" t="s">
        <v>128</v>
      </c>
    </row>
    <row r="3798" spans="1:22" x14ac:dyDescent="0.3">
      <c r="A3798">
        <v>476</v>
      </c>
      <c r="B3798" t="s">
        <v>450</v>
      </c>
      <c r="C3798" t="s">
        <v>1461</v>
      </c>
      <c r="D3798" t="s">
        <v>54</v>
      </c>
      <c r="E3798" t="s">
        <v>24</v>
      </c>
      <c r="F3798" s="107">
        <v>45077</v>
      </c>
      <c r="K3798" t="s">
        <v>55</v>
      </c>
      <c r="L3798" t="s">
        <v>128</v>
      </c>
      <c r="M3798">
        <v>2023</v>
      </c>
      <c r="N3798" t="s">
        <v>806</v>
      </c>
      <c r="O3798" t="s">
        <v>743</v>
      </c>
      <c r="P3798">
        <v>0</v>
      </c>
      <c r="Q3798">
        <v>0</v>
      </c>
      <c r="R3798">
        <v>0</v>
      </c>
      <c r="T3798" t="s">
        <v>2056</v>
      </c>
      <c r="U3798">
        <v>31</v>
      </c>
      <c r="V3798" t="s">
        <v>128</v>
      </c>
    </row>
    <row r="3799" spans="1:22" x14ac:dyDescent="0.3">
      <c r="A3799">
        <v>476</v>
      </c>
      <c r="B3799" t="s">
        <v>450</v>
      </c>
      <c r="C3799" t="s">
        <v>1461</v>
      </c>
      <c r="D3799" t="s">
        <v>54</v>
      </c>
      <c r="E3799" t="s">
        <v>24</v>
      </c>
      <c r="F3799" s="107">
        <v>45107</v>
      </c>
      <c r="H3799">
        <v>0</v>
      </c>
      <c r="K3799" t="s">
        <v>55</v>
      </c>
      <c r="L3799" t="s">
        <v>55</v>
      </c>
      <c r="M3799">
        <v>2023</v>
      </c>
      <c r="N3799" t="s">
        <v>742</v>
      </c>
      <c r="O3799" t="s">
        <v>743</v>
      </c>
      <c r="P3799">
        <v>0</v>
      </c>
      <c r="Q3799">
        <v>0</v>
      </c>
      <c r="R3799">
        <v>0</v>
      </c>
      <c r="T3799" t="s">
        <v>2057</v>
      </c>
      <c r="U3799">
        <v>30</v>
      </c>
    </row>
    <row r="3800" spans="1:22" x14ac:dyDescent="0.3">
      <c r="A3800">
        <v>476</v>
      </c>
      <c r="B3800" t="s">
        <v>450</v>
      </c>
      <c r="C3800" t="s">
        <v>1461</v>
      </c>
      <c r="D3800" t="s">
        <v>54</v>
      </c>
      <c r="E3800" t="s">
        <v>24</v>
      </c>
      <c r="F3800" s="107">
        <v>45138</v>
      </c>
      <c r="K3800" t="s">
        <v>55</v>
      </c>
      <c r="L3800" t="s">
        <v>128</v>
      </c>
      <c r="M3800">
        <v>2023</v>
      </c>
      <c r="N3800" t="s">
        <v>809</v>
      </c>
      <c r="O3800" t="s">
        <v>745</v>
      </c>
      <c r="P3800">
        <v>0</v>
      </c>
      <c r="Q3800">
        <v>0</v>
      </c>
      <c r="R3800">
        <v>0</v>
      </c>
      <c r="T3800" t="s">
        <v>2058</v>
      </c>
      <c r="U3800">
        <v>31</v>
      </c>
      <c r="V3800" t="s">
        <v>128</v>
      </c>
    </row>
    <row r="3801" spans="1:22" x14ac:dyDescent="0.3">
      <c r="A3801">
        <v>476</v>
      </c>
      <c r="B3801" t="s">
        <v>450</v>
      </c>
      <c r="C3801" t="s">
        <v>1461</v>
      </c>
      <c r="D3801" t="s">
        <v>54</v>
      </c>
      <c r="E3801" t="s">
        <v>24</v>
      </c>
      <c r="F3801" s="107">
        <v>45169</v>
      </c>
      <c r="K3801" t="s">
        <v>55</v>
      </c>
      <c r="L3801" t="s">
        <v>128</v>
      </c>
      <c r="M3801">
        <v>2023</v>
      </c>
      <c r="N3801" t="s">
        <v>811</v>
      </c>
      <c r="O3801" t="s">
        <v>745</v>
      </c>
      <c r="P3801">
        <v>0</v>
      </c>
      <c r="Q3801">
        <v>0</v>
      </c>
      <c r="R3801">
        <v>0</v>
      </c>
      <c r="T3801" t="s">
        <v>2059</v>
      </c>
      <c r="U3801">
        <v>31</v>
      </c>
      <c r="V3801" t="s">
        <v>128</v>
      </c>
    </row>
    <row r="3802" spans="1:22" x14ac:dyDescent="0.3">
      <c r="A3802">
        <v>476</v>
      </c>
      <c r="B3802" t="s">
        <v>450</v>
      </c>
      <c r="C3802" t="s">
        <v>1461</v>
      </c>
      <c r="D3802" t="s">
        <v>54</v>
      </c>
      <c r="E3802" t="s">
        <v>24</v>
      </c>
      <c r="F3802" s="107">
        <v>45199</v>
      </c>
      <c r="K3802" t="s">
        <v>55</v>
      </c>
      <c r="L3802" t="s">
        <v>128</v>
      </c>
      <c r="M3802">
        <v>2023</v>
      </c>
      <c r="N3802" t="s">
        <v>766</v>
      </c>
      <c r="O3802" t="s">
        <v>745</v>
      </c>
      <c r="P3802">
        <v>0</v>
      </c>
      <c r="Q3802">
        <v>0</v>
      </c>
      <c r="R3802">
        <v>0</v>
      </c>
      <c r="T3802" t="s">
        <v>2060</v>
      </c>
      <c r="U3802">
        <v>30</v>
      </c>
      <c r="V3802" t="s">
        <v>128</v>
      </c>
    </row>
    <row r="3803" spans="1:22" x14ac:dyDescent="0.3">
      <c r="A3803">
        <v>476</v>
      </c>
      <c r="B3803" t="s">
        <v>450</v>
      </c>
      <c r="C3803" t="s">
        <v>1461</v>
      </c>
      <c r="D3803" t="s">
        <v>54</v>
      </c>
      <c r="E3803" t="s">
        <v>24</v>
      </c>
      <c r="F3803" s="107">
        <v>45230</v>
      </c>
      <c r="K3803" t="s">
        <v>55</v>
      </c>
      <c r="L3803" t="s">
        <v>128</v>
      </c>
      <c r="M3803">
        <v>2023</v>
      </c>
      <c r="N3803" t="s">
        <v>760</v>
      </c>
      <c r="O3803" t="s">
        <v>745</v>
      </c>
      <c r="P3803">
        <v>0</v>
      </c>
      <c r="Q3803">
        <v>0</v>
      </c>
      <c r="R3803">
        <v>0</v>
      </c>
      <c r="T3803" t="s">
        <v>2061</v>
      </c>
      <c r="U3803">
        <v>31</v>
      </c>
      <c r="V3803" t="s">
        <v>128</v>
      </c>
    </row>
    <row r="3804" spans="1:22" x14ac:dyDescent="0.3">
      <c r="A3804">
        <v>476</v>
      </c>
      <c r="B3804" t="s">
        <v>450</v>
      </c>
      <c r="C3804" t="s">
        <v>1461</v>
      </c>
      <c r="D3804" t="s">
        <v>54</v>
      </c>
      <c r="E3804" t="s">
        <v>24</v>
      </c>
      <c r="F3804" s="107">
        <v>45260</v>
      </c>
      <c r="K3804" t="s">
        <v>55</v>
      </c>
      <c r="L3804" t="s">
        <v>128</v>
      </c>
      <c r="M3804">
        <v>2023</v>
      </c>
      <c r="N3804" t="s">
        <v>815</v>
      </c>
      <c r="O3804" t="s">
        <v>745</v>
      </c>
      <c r="P3804">
        <v>0</v>
      </c>
      <c r="Q3804">
        <v>0</v>
      </c>
      <c r="R3804">
        <v>0</v>
      </c>
      <c r="T3804" t="s">
        <v>2062</v>
      </c>
      <c r="U3804">
        <v>30</v>
      </c>
      <c r="V3804" t="s">
        <v>128</v>
      </c>
    </row>
    <row r="3805" spans="1:22" x14ac:dyDescent="0.3">
      <c r="A3805">
        <v>476</v>
      </c>
      <c r="B3805" t="s">
        <v>450</v>
      </c>
      <c r="C3805" t="s">
        <v>1461</v>
      </c>
      <c r="D3805" t="s">
        <v>54</v>
      </c>
      <c r="E3805" t="s">
        <v>24</v>
      </c>
      <c r="F3805" s="107">
        <v>45291</v>
      </c>
      <c r="H3805">
        <v>0</v>
      </c>
      <c r="K3805" t="s">
        <v>55</v>
      </c>
      <c r="L3805" t="s">
        <v>55</v>
      </c>
      <c r="M3805">
        <v>2023</v>
      </c>
      <c r="N3805" t="s">
        <v>744</v>
      </c>
      <c r="O3805" t="s">
        <v>745</v>
      </c>
      <c r="P3805">
        <v>0</v>
      </c>
      <c r="Q3805">
        <v>0</v>
      </c>
      <c r="R3805">
        <v>0</v>
      </c>
      <c r="T3805" t="s">
        <v>2063</v>
      </c>
      <c r="U3805">
        <v>31</v>
      </c>
    </row>
    <row r="3806" spans="1:22" x14ac:dyDescent="0.3">
      <c r="A3806">
        <v>476</v>
      </c>
      <c r="B3806" t="s">
        <v>450</v>
      </c>
      <c r="C3806" t="s">
        <v>1461</v>
      </c>
      <c r="D3806" t="s">
        <v>54</v>
      </c>
      <c r="E3806" t="s">
        <v>24</v>
      </c>
      <c r="F3806" s="107">
        <v>46022</v>
      </c>
      <c r="G3806">
        <v>100</v>
      </c>
      <c r="H3806">
        <v>100</v>
      </c>
      <c r="I3806" s="59">
        <v>1</v>
      </c>
      <c r="J3806" s="59">
        <v>1</v>
      </c>
      <c r="K3806" t="s">
        <v>55</v>
      </c>
      <c r="L3806" t="s">
        <v>55</v>
      </c>
      <c r="M3806">
        <v>2025</v>
      </c>
      <c r="N3806" t="s">
        <v>744</v>
      </c>
      <c r="O3806" t="s">
        <v>751</v>
      </c>
      <c r="P3806">
        <v>0</v>
      </c>
      <c r="Q3806">
        <v>0</v>
      </c>
      <c r="R3806">
        <v>0</v>
      </c>
      <c r="T3806" t="s">
        <v>2064</v>
      </c>
      <c r="U3806">
        <v>31</v>
      </c>
    </row>
    <row r="3807" spans="1:22" x14ac:dyDescent="0.3">
      <c r="A3807">
        <v>477</v>
      </c>
      <c r="B3807" t="s">
        <v>451</v>
      </c>
      <c r="C3807" t="s">
        <v>1367</v>
      </c>
      <c r="D3807" t="s">
        <v>54</v>
      </c>
      <c r="E3807" t="s">
        <v>24</v>
      </c>
      <c r="F3807" s="107">
        <v>44742</v>
      </c>
      <c r="K3807" t="s">
        <v>55</v>
      </c>
      <c r="L3807" t="s">
        <v>128</v>
      </c>
      <c r="M3807">
        <v>2022</v>
      </c>
      <c r="N3807" t="s">
        <v>742</v>
      </c>
      <c r="O3807" t="s">
        <v>824</v>
      </c>
      <c r="P3807">
        <v>0</v>
      </c>
      <c r="Q3807">
        <v>0</v>
      </c>
      <c r="R3807">
        <v>0</v>
      </c>
      <c r="T3807" t="s">
        <v>2065</v>
      </c>
      <c r="U3807">
        <v>30</v>
      </c>
      <c r="V3807" t="s">
        <v>128</v>
      </c>
    </row>
    <row r="3808" spans="1:22" x14ac:dyDescent="0.3">
      <c r="A3808">
        <v>477</v>
      </c>
      <c r="B3808" t="s">
        <v>451</v>
      </c>
      <c r="C3808" t="s">
        <v>1367</v>
      </c>
      <c r="D3808" t="s">
        <v>54</v>
      </c>
      <c r="E3808" t="s">
        <v>24</v>
      </c>
      <c r="F3808" s="107">
        <v>44834</v>
      </c>
      <c r="K3808" t="s">
        <v>55</v>
      </c>
      <c r="L3808" t="s">
        <v>128</v>
      </c>
      <c r="M3808">
        <v>2022</v>
      </c>
      <c r="N3808" t="s">
        <v>766</v>
      </c>
      <c r="O3808" t="s">
        <v>749</v>
      </c>
      <c r="P3808">
        <v>0</v>
      </c>
      <c r="Q3808">
        <v>0</v>
      </c>
      <c r="R3808">
        <v>0</v>
      </c>
      <c r="T3808" t="s">
        <v>2066</v>
      </c>
      <c r="U3808">
        <v>30</v>
      </c>
      <c r="V3808" t="s">
        <v>128</v>
      </c>
    </row>
    <row r="3809" spans="1:22" x14ac:dyDescent="0.3">
      <c r="A3809">
        <v>477</v>
      </c>
      <c r="B3809" t="s">
        <v>451</v>
      </c>
      <c r="C3809" t="s">
        <v>1367</v>
      </c>
      <c r="D3809" t="s">
        <v>54</v>
      </c>
      <c r="E3809" t="s">
        <v>24</v>
      </c>
      <c r="F3809" s="107">
        <v>44895</v>
      </c>
      <c r="K3809" t="s">
        <v>55</v>
      </c>
      <c r="L3809" t="s">
        <v>128</v>
      </c>
      <c r="M3809">
        <v>2022</v>
      </c>
      <c r="N3809" t="s">
        <v>815</v>
      </c>
      <c r="O3809" t="s">
        <v>749</v>
      </c>
      <c r="P3809">
        <v>0</v>
      </c>
      <c r="Q3809">
        <v>0</v>
      </c>
      <c r="R3809">
        <v>0</v>
      </c>
      <c r="T3809" t="s">
        <v>2067</v>
      </c>
      <c r="U3809">
        <v>30</v>
      </c>
      <c r="V3809" t="s">
        <v>128</v>
      </c>
    </row>
    <row r="3810" spans="1:22" x14ac:dyDescent="0.3">
      <c r="A3810">
        <v>477</v>
      </c>
      <c r="B3810" t="s">
        <v>451</v>
      </c>
      <c r="C3810" t="s">
        <v>1367</v>
      </c>
      <c r="D3810" t="s">
        <v>54</v>
      </c>
      <c r="E3810" t="s">
        <v>24</v>
      </c>
      <c r="F3810" s="107">
        <v>44926</v>
      </c>
      <c r="K3810" t="s">
        <v>55</v>
      </c>
      <c r="L3810" t="s">
        <v>128</v>
      </c>
      <c r="M3810">
        <v>2022</v>
      </c>
      <c r="N3810" t="s">
        <v>744</v>
      </c>
      <c r="O3810" t="s">
        <v>749</v>
      </c>
      <c r="P3810">
        <v>0</v>
      </c>
      <c r="Q3810">
        <v>0</v>
      </c>
      <c r="R3810">
        <v>0</v>
      </c>
      <c r="T3810" t="s">
        <v>2068</v>
      </c>
      <c r="U3810">
        <v>31</v>
      </c>
      <c r="V3810" t="s">
        <v>128</v>
      </c>
    </row>
    <row r="3811" spans="1:22" x14ac:dyDescent="0.3">
      <c r="A3811">
        <v>477</v>
      </c>
      <c r="B3811" t="s">
        <v>451</v>
      </c>
      <c r="C3811" t="s">
        <v>1367</v>
      </c>
      <c r="D3811" t="s">
        <v>54</v>
      </c>
      <c r="E3811" t="s">
        <v>24</v>
      </c>
      <c r="F3811" s="107">
        <v>44957</v>
      </c>
      <c r="K3811" t="s">
        <v>55</v>
      </c>
      <c r="L3811" t="s">
        <v>128</v>
      </c>
      <c r="M3811">
        <v>2023</v>
      </c>
      <c r="N3811" t="s">
        <v>799</v>
      </c>
      <c r="O3811" t="s">
        <v>743</v>
      </c>
      <c r="P3811">
        <v>0</v>
      </c>
      <c r="Q3811">
        <v>0</v>
      </c>
      <c r="R3811">
        <v>0</v>
      </c>
      <c r="T3811" t="s">
        <v>2069</v>
      </c>
      <c r="U3811">
        <v>31</v>
      </c>
      <c r="V3811" t="s">
        <v>128</v>
      </c>
    </row>
    <row r="3812" spans="1:22" x14ac:dyDescent="0.3">
      <c r="A3812">
        <v>477</v>
      </c>
      <c r="B3812" t="s">
        <v>451</v>
      </c>
      <c r="C3812" t="s">
        <v>1367</v>
      </c>
      <c r="D3812" t="s">
        <v>54</v>
      </c>
      <c r="E3812" t="s">
        <v>24</v>
      </c>
      <c r="F3812" s="107">
        <v>45016</v>
      </c>
      <c r="K3812" t="s">
        <v>55</v>
      </c>
      <c r="L3812" t="s">
        <v>128</v>
      </c>
      <c r="M3812">
        <v>2023</v>
      </c>
      <c r="N3812" t="s">
        <v>803</v>
      </c>
      <c r="O3812" t="s">
        <v>743</v>
      </c>
      <c r="P3812">
        <v>0</v>
      </c>
      <c r="Q3812">
        <v>0</v>
      </c>
      <c r="R3812">
        <v>0</v>
      </c>
      <c r="T3812" t="s">
        <v>2070</v>
      </c>
      <c r="U3812">
        <v>31</v>
      </c>
      <c r="V3812" t="s">
        <v>128</v>
      </c>
    </row>
    <row r="3813" spans="1:22" x14ac:dyDescent="0.3">
      <c r="A3813">
        <v>477</v>
      </c>
      <c r="B3813" t="s">
        <v>451</v>
      </c>
      <c r="C3813" t="s">
        <v>1367</v>
      </c>
      <c r="D3813" t="s">
        <v>54</v>
      </c>
      <c r="E3813" t="s">
        <v>24</v>
      </c>
      <c r="F3813" s="107">
        <v>45046</v>
      </c>
      <c r="K3813" t="s">
        <v>55</v>
      </c>
      <c r="L3813" t="s">
        <v>128</v>
      </c>
      <c r="M3813">
        <v>2023</v>
      </c>
      <c r="N3813" t="s">
        <v>786</v>
      </c>
      <c r="O3813" t="s">
        <v>743</v>
      </c>
      <c r="P3813">
        <v>0</v>
      </c>
      <c r="Q3813">
        <v>0</v>
      </c>
      <c r="R3813">
        <v>0</v>
      </c>
      <c r="T3813" t="s">
        <v>2071</v>
      </c>
      <c r="U3813">
        <v>30</v>
      </c>
      <c r="V3813" t="s">
        <v>128</v>
      </c>
    </row>
    <row r="3814" spans="1:22" x14ac:dyDescent="0.3">
      <c r="A3814">
        <v>477</v>
      </c>
      <c r="B3814" t="s">
        <v>451</v>
      </c>
      <c r="C3814" t="s">
        <v>1367</v>
      </c>
      <c r="D3814" t="s">
        <v>54</v>
      </c>
      <c r="E3814" t="s">
        <v>24</v>
      </c>
      <c r="F3814" s="107">
        <v>45077</v>
      </c>
      <c r="K3814" t="s">
        <v>55</v>
      </c>
      <c r="L3814" t="s">
        <v>128</v>
      </c>
      <c r="M3814">
        <v>2023</v>
      </c>
      <c r="N3814" t="s">
        <v>806</v>
      </c>
      <c r="O3814" t="s">
        <v>743</v>
      </c>
      <c r="P3814">
        <v>0</v>
      </c>
      <c r="Q3814">
        <v>0</v>
      </c>
      <c r="R3814">
        <v>0</v>
      </c>
      <c r="T3814" t="s">
        <v>2072</v>
      </c>
      <c r="U3814">
        <v>31</v>
      </c>
      <c r="V3814" t="s">
        <v>128</v>
      </c>
    </row>
    <row r="3815" spans="1:22" x14ac:dyDescent="0.3">
      <c r="A3815">
        <v>477</v>
      </c>
      <c r="B3815" t="s">
        <v>451</v>
      </c>
      <c r="C3815" t="s">
        <v>1367</v>
      </c>
      <c r="D3815" t="s">
        <v>54</v>
      </c>
      <c r="E3815" t="s">
        <v>24</v>
      </c>
      <c r="F3815" s="107">
        <v>45107</v>
      </c>
      <c r="K3815" t="s">
        <v>55</v>
      </c>
      <c r="L3815" t="s">
        <v>128</v>
      </c>
      <c r="M3815">
        <v>2023</v>
      </c>
      <c r="N3815" t="s">
        <v>742</v>
      </c>
      <c r="O3815" t="s">
        <v>743</v>
      </c>
      <c r="P3815">
        <v>0</v>
      </c>
      <c r="Q3815">
        <v>0</v>
      </c>
      <c r="R3815">
        <v>0</v>
      </c>
      <c r="T3815" t="s">
        <v>2073</v>
      </c>
      <c r="U3815">
        <v>30</v>
      </c>
      <c r="V3815" t="s">
        <v>128</v>
      </c>
    </row>
    <row r="3816" spans="1:22" x14ac:dyDescent="0.3">
      <c r="A3816">
        <v>477</v>
      </c>
      <c r="B3816" t="s">
        <v>451</v>
      </c>
      <c r="C3816" t="s">
        <v>1367</v>
      </c>
      <c r="D3816" t="s">
        <v>54</v>
      </c>
      <c r="E3816" t="s">
        <v>24</v>
      </c>
      <c r="F3816" s="107">
        <v>45138</v>
      </c>
      <c r="K3816" t="s">
        <v>55</v>
      </c>
      <c r="L3816" t="s">
        <v>128</v>
      </c>
      <c r="M3816">
        <v>2023</v>
      </c>
      <c r="N3816" t="s">
        <v>809</v>
      </c>
      <c r="O3816" t="s">
        <v>745</v>
      </c>
      <c r="P3816">
        <v>0</v>
      </c>
      <c r="Q3816">
        <v>0</v>
      </c>
      <c r="R3816">
        <v>0</v>
      </c>
      <c r="T3816" t="s">
        <v>2074</v>
      </c>
      <c r="U3816">
        <v>31</v>
      </c>
      <c r="V3816" t="s">
        <v>128</v>
      </c>
    </row>
    <row r="3817" spans="1:22" x14ac:dyDescent="0.3">
      <c r="A3817">
        <v>477</v>
      </c>
      <c r="B3817" t="s">
        <v>451</v>
      </c>
      <c r="C3817" t="s">
        <v>1367</v>
      </c>
      <c r="D3817" t="s">
        <v>54</v>
      </c>
      <c r="E3817" t="s">
        <v>24</v>
      </c>
      <c r="F3817" s="107">
        <v>45169</v>
      </c>
      <c r="K3817" t="s">
        <v>55</v>
      </c>
      <c r="L3817" t="s">
        <v>128</v>
      </c>
      <c r="M3817">
        <v>2023</v>
      </c>
      <c r="N3817" t="s">
        <v>811</v>
      </c>
      <c r="O3817" t="s">
        <v>745</v>
      </c>
      <c r="P3817">
        <v>0</v>
      </c>
      <c r="Q3817">
        <v>0</v>
      </c>
      <c r="R3817">
        <v>0</v>
      </c>
      <c r="T3817" t="s">
        <v>2075</v>
      </c>
      <c r="U3817">
        <v>31</v>
      </c>
      <c r="V3817" t="s">
        <v>128</v>
      </c>
    </row>
    <row r="3818" spans="1:22" x14ac:dyDescent="0.3">
      <c r="A3818">
        <v>477</v>
      </c>
      <c r="B3818" t="s">
        <v>451</v>
      </c>
      <c r="C3818" t="s">
        <v>1367</v>
      </c>
      <c r="D3818" t="s">
        <v>54</v>
      </c>
      <c r="E3818" t="s">
        <v>24</v>
      </c>
      <c r="F3818" s="107">
        <v>45199</v>
      </c>
      <c r="K3818" t="s">
        <v>55</v>
      </c>
      <c r="L3818" t="s">
        <v>128</v>
      </c>
      <c r="M3818">
        <v>2023</v>
      </c>
      <c r="N3818" t="s">
        <v>766</v>
      </c>
      <c r="O3818" t="s">
        <v>745</v>
      </c>
      <c r="P3818">
        <v>0</v>
      </c>
      <c r="Q3818">
        <v>0</v>
      </c>
      <c r="R3818">
        <v>0</v>
      </c>
      <c r="T3818" t="s">
        <v>2076</v>
      </c>
      <c r="U3818">
        <v>30</v>
      </c>
      <c r="V3818" t="s">
        <v>128</v>
      </c>
    </row>
    <row r="3819" spans="1:22" x14ac:dyDescent="0.3">
      <c r="A3819">
        <v>477</v>
      </c>
      <c r="B3819" t="s">
        <v>451</v>
      </c>
      <c r="C3819" t="s">
        <v>1367</v>
      </c>
      <c r="D3819" t="s">
        <v>54</v>
      </c>
      <c r="E3819" t="s">
        <v>24</v>
      </c>
      <c r="F3819" s="107">
        <v>45230</v>
      </c>
      <c r="K3819" t="s">
        <v>55</v>
      </c>
      <c r="L3819" t="s">
        <v>128</v>
      </c>
      <c r="M3819">
        <v>2023</v>
      </c>
      <c r="N3819" t="s">
        <v>760</v>
      </c>
      <c r="O3819" t="s">
        <v>745</v>
      </c>
      <c r="P3819">
        <v>0</v>
      </c>
      <c r="Q3819">
        <v>0</v>
      </c>
      <c r="R3819">
        <v>0</v>
      </c>
      <c r="T3819" t="s">
        <v>2077</v>
      </c>
      <c r="U3819">
        <v>31</v>
      </c>
      <c r="V3819" t="s">
        <v>128</v>
      </c>
    </row>
    <row r="3820" spans="1:22" x14ac:dyDescent="0.3">
      <c r="A3820">
        <v>477</v>
      </c>
      <c r="B3820" t="s">
        <v>451</v>
      </c>
      <c r="C3820" t="s">
        <v>1367</v>
      </c>
      <c r="D3820" t="s">
        <v>54</v>
      </c>
      <c r="E3820" t="s">
        <v>24</v>
      </c>
      <c r="F3820" s="107">
        <v>45260</v>
      </c>
      <c r="K3820" t="s">
        <v>55</v>
      </c>
      <c r="L3820" t="s">
        <v>128</v>
      </c>
      <c r="M3820">
        <v>2023</v>
      </c>
      <c r="N3820" t="s">
        <v>815</v>
      </c>
      <c r="O3820" t="s">
        <v>745</v>
      </c>
      <c r="P3820">
        <v>0</v>
      </c>
      <c r="Q3820">
        <v>0</v>
      </c>
      <c r="R3820">
        <v>0</v>
      </c>
      <c r="T3820" t="s">
        <v>2078</v>
      </c>
      <c r="U3820">
        <v>30</v>
      </c>
      <c r="V3820" t="s">
        <v>128</v>
      </c>
    </row>
    <row r="3821" spans="1:22" x14ac:dyDescent="0.3">
      <c r="A3821">
        <v>477</v>
      </c>
      <c r="B3821" t="s">
        <v>451</v>
      </c>
      <c r="C3821" t="s">
        <v>1367</v>
      </c>
      <c r="D3821" t="s">
        <v>54</v>
      </c>
      <c r="E3821" t="s">
        <v>24</v>
      </c>
      <c r="F3821" s="107">
        <v>45291</v>
      </c>
      <c r="K3821" t="s">
        <v>55</v>
      </c>
      <c r="L3821" t="s">
        <v>128</v>
      </c>
      <c r="M3821">
        <v>2023</v>
      </c>
      <c r="N3821" t="s">
        <v>744</v>
      </c>
      <c r="O3821" t="s">
        <v>745</v>
      </c>
      <c r="P3821">
        <v>0</v>
      </c>
      <c r="Q3821">
        <v>0</v>
      </c>
      <c r="R3821">
        <v>0</v>
      </c>
      <c r="T3821" t="s">
        <v>2079</v>
      </c>
      <c r="U3821">
        <v>31</v>
      </c>
      <c r="V3821" t="s">
        <v>128</v>
      </c>
    </row>
    <row r="3822" spans="1:22" x14ac:dyDescent="0.3">
      <c r="A3822">
        <v>477</v>
      </c>
      <c r="B3822" t="s">
        <v>451</v>
      </c>
      <c r="C3822" t="s">
        <v>1367</v>
      </c>
      <c r="D3822" t="s">
        <v>54</v>
      </c>
      <c r="E3822" t="s">
        <v>24</v>
      </c>
      <c r="F3822" s="107">
        <v>45838</v>
      </c>
      <c r="K3822" t="s">
        <v>55</v>
      </c>
      <c r="L3822" t="s">
        <v>128</v>
      </c>
      <c r="M3822">
        <v>2025</v>
      </c>
      <c r="N3822" t="s">
        <v>742</v>
      </c>
      <c r="O3822" t="s">
        <v>846</v>
      </c>
      <c r="P3822">
        <v>0</v>
      </c>
      <c r="Q3822">
        <v>0</v>
      </c>
      <c r="R3822">
        <v>0</v>
      </c>
      <c r="T3822" t="s">
        <v>2080</v>
      </c>
      <c r="U3822">
        <v>30</v>
      </c>
      <c r="V3822" t="s">
        <v>128</v>
      </c>
    </row>
    <row r="3823" spans="1:22" x14ac:dyDescent="0.3">
      <c r="A3823">
        <v>478</v>
      </c>
      <c r="B3823" t="s">
        <v>452</v>
      </c>
      <c r="C3823" t="s">
        <v>1367</v>
      </c>
      <c r="D3823" t="s">
        <v>54</v>
      </c>
      <c r="E3823" t="s">
        <v>24</v>
      </c>
      <c r="F3823" s="107">
        <v>44377</v>
      </c>
      <c r="H3823">
        <v>0</v>
      </c>
      <c r="K3823" t="s">
        <v>55</v>
      </c>
      <c r="L3823" t="s">
        <v>55</v>
      </c>
      <c r="M3823">
        <v>2021</v>
      </c>
      <c r="N3823" t="s">
        <v>742</v>
      </c>
      <c r="O3823" t="s">
        <v>800</v>
      </c>
      <c r="P3823">
        <v>0</v>
      </c>
      <c r="Q3823">
        <v>0</v>
      </c>
      <c r="R3823">
        <v>0</v>
      </c>
      <c r="T3823" t="s">
        <v>2081</v>
      </c>
      <c r="U3823">
        <v>30</v>
      </c>
    </row>
    <row r="3824" spans="1:22" x14ac:dyDescent="0.3">
      <c r="A3824">
        <v>478</v>
      </c>
      <c r="B3824" t="s">
        <v>452</v>
      </c>
      <c r="C3824" t="s">
        <v>1367</v>
      </c>
      <c r="D3824" t="s">
        <v>54</v>
      </c>
      <c r="E3824" t="s">
        <v>24</v>
      </c>
      <c r="F3824" s="107">
        <v>44561</v>
      </c>
      <c r="H3824">
        <v>0</v>
      </c>
      <c r="K3824" t="s">
        <v>55</v>
      </c>
      <c r="L3824" t="s">
        <v>55</v>
      </c>
      <c r="M3824">
        <v>2021</v>
      </c>
      <c r="N3824" t="s">
        <v>744</v>
      </c>
      <c r="O3824" t="s">
        <v>747</v>
      </c>
      <c r="P3824">
        <v>0</v>
      </c>
      <c r="Q3824">
        <v>0</v>
      </c>
      <c r="R3824">
        <v>0</v>
      </c>
      <c r="T3824" t="s">
        <v>2082</v>
      </c>
      <c r="U3824">
        <v>31</v>
      </c>
    </row>
    <row r="3825" spans="1:22" x14ac:dyDescent="0.3">
      <c r="A3825">
        <v>478</v>
      </c>
      <c r="B3825" t="s">
        <v>452</v>
      </c>
      <c r="C3825" t="s">
        <v>1367</v>
      </c>
      <c r="D3825" t="s">
        <v>54</v>
      </c>
      <c r="E3825" t="s">
        <v>24</v>
      </c>
      <c r="F3825" s="107">
        <v>44742</v>
      </c>
      <c r="H3825">
        <v>0</v>
      </c>
      <c r="K3825" t="s">
        <v>55</v>
      </c>
      <c r="L3825" t="s">
        <v>55</v>
      </c>
      <c r="M3825">
        <v>2022</v>
      </c>
      <c r="N3825" t="s">
        <v>742</v>
      </c>
      <c r="O3825" t="s">
        <v>824</v>
      </c>
      <c r="P3825">
        <v>0</v>
      </c>
      <c r="Q3825">
        <v>0</v>
      </c>
      <c r="R3825">
        <v>0</v>
      </c>
      <c r="T3825" t="s">
        <v>2083</v>
      </c>
      <c r="U3825">
        <v>30</v>
      </c>
    </row>
    <row r="3826" spans="1:22" x14ac:dyDescent="0.3">
      <c r="A3826">
        <v>478</v>
      </c>
      <c r="B3826" t="s">
        <v>452</v>
      </c>
      <c r="C3826" t="s">
        <v>1367</v>
      </c>
      <c r="D3826" t="s">
        <v>54</v>
      </c>
      <c r="E3826" t="s">
        <v>24</v>
      </c>
      <c r="F3826" s="107">
        <v>44834</v>
      </c>
      <c r="K3826" t="s">
        <v>55</v>
      </c>
      <c r="L3826" t="s">
        <v>128</v>
      </c>
      <c r="M3826">
        <v>2022</v>
      </c>
      <c r="N3826" t="s">
        <v>766</v>
      </c>
      <c r="O3826" t="s">
        <v>749</v>
      </c>
      <c r="P3826">
        <v>0</v>
      </c>
      <c r="Q3826">
        <v>0</v>
      </c>
      <c r="R3826">
        <v>0</v>
      </c>
      <c r="T3826" t="s">
        <v>2084</v>
      </c>
      <c r="U3826">
        <v>30</v>
      </c>
      <c r="V3826" t="s">
        <v>128</v>
      </c>
    </row>
    <row r="3827" spans="1:22" x14ac:dyDescent="0.3">
      <c r="A3827">
        <v>478</v>
      </c>
      <c r="B3827" t="s">
        <v>452</v>
      </c>
      <c r="C3827" t="s">
        <v>1367</v>
      </c>
      <c r="D3827" t="s">
        <v>54</v>
      </c>
      <c r="E3827" t="s">
        <v>24</v>
      </c>
      <c r="F3827" s="107">
        <v>44895</v>
      </c>
      <c r="K3827" t="s">
        <v>55</v>
      </c>
      <c r="L3827" t="s">
        <v>128</v>
      </c>
      <c r="M3827">
        <v>2022</v>
      </c>
      <c r="N3827" t="s">
        <v>815</v>
      </c>
      <c r="O3827" t="s">
        <v>749</v>
      </c>
      <c r="P3827">
        <v>0</v>
      </c>
      <c r="Q3827">
        <v>0</v>
      </c>
      <c r="R3827">
        <v>0</v>
      </c>
      <c r="T3827" t="s">
        <v>2085</v>
      </c>
      <c r="U3827">
        <v>30</v>
      </c>
      <c r="V3827" t="s">
        <v>128</v>
      </c>
    </row>
    <row r="3828" spans="1:22" x14ac:dyDescent="0.3">
      <c r="A3828">
        <v>478</v>
      </c>
      <c r="B3828" t="s">
        <v>452</v>
      </c>
      <c r="C3828" t="s">
        <v>1367</v>
      </c>
      <c r="D3828" t="s">
        <v>54</v>
      </c>
      <c r="E3828" t="s">
        <v>24</v>
      </c>
      <c r="F3828" s="107">
        <v>44926</v>
      </c>
      <c r="H3828">
        <v>0</v>
      </c>
      <c r="K3828" t="s">
        <v>55</v>
      </c>
      <c r="L3828" t="s">
        <v>55</v>
      </c>
      <c r="M3828">
        <v>2022</v>
      </c>
      <c r="N3828" t="s">
        <v>744</v>
      </c>
      <c r="O3828" t="s">
        <v>749</v>
      </c>
      <c r="P3828">
        <v>0</v>
      </c>
      <c r="Q3828">
        <v>0</v>
      </c>
      <c r="R3828">
        <v>0</v>
      </c>
      <c r="T3828" t="s">
        <v>2086</v>
      </c>
      <c r="U3828">
        <v>31</v>
      </c>
    </row>
    <row r="3829" spans="1:22" x14ac:dyDescent="0.3">
      <c r="A3829">
        <v>478</v>
      </c>
      <c r="B3829" t="s">
        <v>452</v>
      </c>
      <c r="C3829" t="s">
        <v>1367</v>
      </c>
      <c r="D3829" t="s">
        <v>54</v>
      </c>
      <c r="E3829" t="s">
        <v>24</v>
      </c>
      <c r="F3829" s="107">
        <v>44957</v>
      </c>
      <c r="K3829" t="s">
        <v>55</v>
      </c>
      <c r="L3829" t="s">
        <v>128</v>
      </c>
      <c r="M3829">
        <v>2023</v>
      </c>
      <c r="N3829" t="s">
        <v>799</v>
      </c>
      <c r="O3829" t="s">
        <v>743</v>
      </c>
      <c r="P3829">
        <v>0</v>
      </c>
      <c r="Q3829">
        <v>0</v>
      </c>
      <c r="R3829">
        <v>0</v>
      </c>
      <c r="T3829" t="s">
        <v>2087</v>
      </c>
      <c r="U3829">
        <v>31</v>
      </c>
      <c r="V3829" t="s">
        <v>128</v>
      </c>
    </row>
    <row r="3830" spans="1:22" x14ac:dyDescent="0.3">
      <c r="A3830">
        <v>478</v>
      </c>
      <c r="B3830" t="s">
        <v>452</v>
      </c>
      <c r="C3830" t="s">
        <v>1367</v>
      </c>
      <c r="D3830" t="s">
        <v>54</v>
      </c>
      <c r="E3830" t="s">
        <v>24</v>
      </c>
      <c r="F3830" s="107">
        <v>45016</v>
      </c>
      <c r="K3830" t="s">
        <v>55</v>
      </c>
      <c r="L3830" t="s">
        <v>128</v>
      </c>
      <c r="M3830">
        <v>2023</v>
      </c>
      <c r="N3830" t="s">
        <v>803</v>
      </c>
      <c r="O3830" t="s">
        <v>743</v>
      </c>
      <c r="P3830">
        <v>0</v>
      </c>
      <c r="Q3830">
        <v>0</v>
      </c>
      <c r="R3830">
        <v>0</v>
      </c>
      <c r="T3830" t="s">
        <v>2088</v>
      </c>
      <c r="U3830">
        <v>31</v>
      </c>
      <c r="V3830" t="s">
        <v>128</v>
      </c>
    </row>
    <row r="3831" spans="1:22" x14ac:dyDescent="0.3">
      <c r="A3831">
        <v>478</v>
      </c>
      <c r="B3831" t="s">
        <v>452</v>
      </c>
      <c r="C3831" t="s">
        <v>1367</v>
      </c>
      <c r="D3831" t="s">
        <v>54</v>
      </c>
      <c r="E3831" t="s">
        <v>24</v>
      </c>
      <c r="F3831" s="107">
        <v>45046</v>
      </c>
      <c r="K3831" t="s">
        <v>55</v>
      </c>
      <c r="L3831" t="s">
        <v>128</v>
      </c>
      <c r="M3831">
        <v>2023</v>
      </c>
      <c r="N3831" t="s">
        <v>786</v>
      </c>
      <c r="O3831" t="s">
        <v>743</v>
      </c>
      <c r="P3831">
        <v>0</v>
      </c>
      <c r="Q3831">
        <v>0</v>
      </c>
      <c r="R3831">
        <v>0</v>
      </c>
      <c r="T3831" t="s">
        <v>2089</v>
      </c>
      <c r="U3831">
        <v>30</v>
      </c>
      <c r="V3831" t="s">
        <v>128</v>
      </c>
    </row>
    <row r="3832" spans="1:22" x14ac:dyDescent="0.3">
      <c r="A3832">
        <v>478</v>
      </c>
      <c r="B3832" t="s">
        <v>452</v>
      </c>
      <c r="C3832" t="s">
        <v>1367</v>
      </c>
      <c r="D3832" t="s">
        <v>54</v>
      </c>
      <c r="E3832" t="s">
        <v>24</v>
      </c>
      <c r="F3832" s="107">
        <v>45077</v>
      </c>
      <c r="K3832" t="s">
        <v>55</v>
      </c>
      <c r="L3832" t="s">
        <v>128</v>
      </c>
      <c r="M3832">
        <v>2023</v>
      </c>
      <c r="N3832" t="s">
        <v>806</v>
      </c>
      <c r="O3832" t="s">
        <v>743</v>
      </c>
      <c r="P3832">
        <v>0</v>
      </c>
      <c r="Q3832">
        <v>0</v>
      </c>
      <c r="R3832">
        <v>0</v>
      </c>
      <c r="T3832" t="s">
        <v>2090</v>
      </c>
      <c r="U3832">
        <v>31</v>
      </c>
      <c r="V3832" t="s">
        <v>128</v>
      </c>
    </row>
    <row r="3833" spans="1:22" x14ac:dyDescent="0.3">
      <c r="A3833">
        <v>478</v>
      </c>
      <c r="B3833" t="s">
        <v>452</v>
      </c>
      <c r="C3833" t="s">
        <v>1367</v>
      </c>
      <c r="D3833" t="s">
        <v>54</v>
      </c>
      <c r="E3833" t="s">
        <v>24</v>
      </c>
      <c r="F3833" s="107">
        <v>45107</v>
      </c>
      <c r="H3833">
        <v>0</v>
      </c>
      <c r="K3833" t="s">
        <v>55</v>
      </c>
      <c r="L3833" t="s">
        <v>55</v>
      </c>
      <c r="M3833">
        <v>2023</v>
      </c>
      <c r="N3833" t="s">
        <v>742</v>
      </c>
      <c r="O3833" t="s">
        <v>743</v>
      </c>
      <c r="P3833">
        <v>0</v>
      </c>
      <c r="Q3833">
        <v>0</v>
      </c>
      <c r="R3833">
        <v>0</v>
      </c>
      <c r="T3833" t="s">
        <v>2091</v>
      </c>
      <c r="U3833">
        <v>30</v>
      </c>
    </row>
    <row r="3834" spans="1:22" x14ac:dyDescent="0.3">
      <c r="A3834">
        <v>478</v>
      </c>
      <c r="B3834" t="s">
        <v>452</v>
      </c>
      <c r="C3834" t="s">
        <v>1367</v>
      </c>
      <c r="D3834" t="s">
        <v>54</v>
      </c>
      <c r="E3834" t="s">
        <v>24</v>
      </c>
      <c r="F3834" s="107">
        <v>45138</v>
      </c>
      <c r="K3834" t="s">
        <v>55</v>
      </c>
      <c r="L3834" t="s">
        <v>128</v>
      </c>
      <c r="M3834">
        <v>2023</v>
      </c>
      <c r="N3834" t="s">
        <v>809</v>
      </c>
      <c r="O3834" t="s">
        <v>745</v>
      </c>
      <c r="P3834">
        <v>0</v>
      </c>
      <c r="Q3834">
        <v>0</v>
      </c>
      <c r="R3834">
        <v>0</v>
      </c>
      <c r="T3834" t="s">
        <v>2092</v>
      </c>
      <c r="U3834">
        <v>31</v>
      </c>
      <c r="V3834" t="s">
        <v>128</v>
      </c>
    </row>
    <row r="3835" spans="1:22" x14ac:dyDescent="0.3">
      <c r="A3835">
        <v>478</v>
      </c>
      <c r="B3835" t="s">
        <v>452</v>
      </c>
      <c r="C3835" t="s">
        <v>1367</v>
      </c>
      <c r="D3835" t="s">
        <v>54</v>
      </c>
      <c r="E3835" t="s">
        <v>24</v>
      </c>
      <c r="F3835" s="107">
        <v>45169</v>
      </c>
      <c r="K3835" t="s">
        <v>55</v>
      </c>
      <c r="L3835" t="s">
        <v>128</v>
      </c>
      <c r="M3835">
        <v>2023</v>
      </c>
      <c r="N3835" t="s">
        <v>811</v>
      </c>
      <c r="O3835" t="s">
        <v>745</v>
      </c>
      <c r="P3835">
        <v>0</v>
      </c>
      <c r="Q3835">
        <v>0</v>
      </c>
      <c r="R3835">
        <v>0</v>
      </c>
      <c r="T3835" t="s">
        <v>2093</v>
      </c>
      <c r="U3835">
        <v>31</v>
      </c>
      <c r="V3835" t="s">
        <v>128</v>
      </c>
    </row>
    <row r="3836" spans="1:22" x14ac:dyDescent="0.3">
      <c r="A3836">
        <v>478</v>
      </c>
      <c r="B3836" t="s">
        <v>452</v>
      </c>
      <c r="C3836" t="s">
        <v>1367</v>
      </c>
      <c r="D3836" t="s">
        <v>54</v>
      </c>
      <c r="E3836" t="s">
        <v>24</v>
      </c>
      <c r="F3836" s="107">
        <v>45199</v>
      </c>
      <c r="K3836" t="s">
        <v>55</v>
      </c>
      <c r="L3836" t="s">
        <v>128</v>
      </c>
      <c r="M3836">
        <v>2023</v>
      </c>
      <c r="N3836" t="s">
        <v>766</v>
      </c>
      <c r="O3836" t="s">
        <v>745</v>
      </c>
      <c r="P3836">
        <v>0</v>
      </c>
      <c r="Q3836">
        <v>0</v>
      </c>
      <c r="R3836">
        <v>0</v>
      </c>
      <c r="T3836" t="s">
        <v>2094</v>
      </c>
      <c r="U3836">
        <v>30</v>
      </c>
      <c r="V3836" t="s">
        <v>128</v>
      </c>
    </row>
    <row r="3837" spans="1:22" x14ac:dyDescent="0.3">
      <c r="A3837">
        <v>478</v>
      </c>
      <c r="B3837" t="s">
        <v>452</v>
      </c>
      <c r="C3837" t="s">
        <v>1367</v>
      </c>
      <c r="D3837" t="s">
        <v>54</v>
      </c>
      <c r="E3837" t="s">
        <v>24</v>
      </c>
      <c r="F3837" s="107">
        <v>45230</v>
      </c>
      <c r="K3837" t="s">
        <v>55</v>
      </c>
      <c r="L3837" t="s">
        <v>128</v>
      </c>
      <c r="M3837">
        <v>2023</v>
      </c>
      <c r="N3837" t="s">
        <v>760</v>
      </c>
      <c r="O3837" t="s">
        <v>745</v>
      </c>
      <c r="P3837">
        <v>0</v>
      </c>
      <c r="Q3837">
        <v>0</v>
      </c>
      <c r="R3837">
        <v>0</v>
      </c>
      <c r="T3837" t="s">
        <v>2095</v>
      </c>
      <c r="U3837">
        <v>31</v>
      </c>
      <c r="V3837" t="s">
        <v>128</v>
      </c>
    </row>
    <row r="3838" spans="1:22" x14ac:dyDescent="0.3">
      <c r="A3838">
        <v>478</v>
      </c>
      <c r="B3838" t="s">
        <v>452</v>
      </c>
      <c r="C3838" t="s">
        <v>1367</v>
      </c>
      <c r="D3838" t="s">
        <v>54</v>
      </c>
      <c r="E3838" t="s">
        <v>24</v>
      </c>
      <c r="F3838" s="107">
        <v>45260</v>
      </c>
      <c r="K3838" t="s">
        <v>55</v>
      </c>
      <c r="L3838" t="s">
        <v>128</v>
      </c>
      <c r="M3838">
        <v>2023</v>
      </c>
      <c r="N3838" t="s">
        <v>815</v>
      </c>
      <c r="O3838" t="s">
        <v>745</v>
      </c>
      <c r="P3838">
        <v>0</v>
      </c>
      <c r="Q3838">
        <v>0</v>
      </c>
      <c r="R3838">
        <v>0</v>
      </c>
      <c r="T3838" t="s">
        <v>2096</v>
      </c>
      <c r="U3838">
        <v>30</v>
      </c>
      <c r="V3838" t="s">
        <v>128</v>
      </c>
    </row>
    <row r="3839" spans="1:22" x14ac:dyDescent="0.3">
      <c r="A3839">
        <v>478</v>
      </c>
      <c r="B3839" t="s">
        <v>452</v>
      </c>
      <c r="C3839" t="s">
        <v>1367</v>
      </c>
      <c r="D3839" t="s">
        <v>54</v>
      </c>
      <c r="E3839" t="s">
        <v>24</v>
      </c>
      <c r="F3839" s="107">
        <v>45291</v>
      </c>
      <c r="H3839">
        <v>0</v>
      </c>
      <c r="K3839" t="s">
        <v>55</v>
      </c>
      <c r="L3839" t="s">
        <v>55</v>
      </c>
      <c r="M3839">
        <v>2023</v>
      </c>
      <c r="N3839" t="s">
        <v>744</v>
      </c>
      <c r="O3839" t="s">
        <v>745</v>
      </c>
      <c r="P3839">
        <v>0</v>
      </c>
      <c r="Q3839">
        <v>0</v>
      </c>
      <c r="R3839">
        <v>0</v>
      </c>
      <c r="T3839" t="s">
        <v>2097</v>
      </c>
      <c r="U3839">
        <v>31</v>
      </c>
    </row>
    <row r="3840" spans="1:22" x14ac:dyDescent="0.3">
      <c r="A3840">
        <v>478</v>
      </c>
      <c r="B3840" t="s">
        <v>452</v>
      </c>
      <c r="C3840" t="s">
        <v>1367</v>
      </c>
      <c r="D3840" t="s">
        <v>54</v>
      </c>
      <c r="E3840" t="s">
        <v>24</v>
      </c>
      <c r="F3840" s="107">
        <v>45473</v>
      </c>
      <c r="G3840">
        <v>1200</v>
      </c>
      <c r="H3840">
        <v>0</v>
      </c>
      <c r="I3840" s="59">
        <v>0</v>
      </c>
      <c r="J3840" s="59">
        <v>0</v>
      </c>
      <c r="K3840" t="s">
        <v>55</v>
      </c>
      <c r="L3840" t="s">
        <v>55</v>
      </c>
      <c r="M3840">
        <v>2024</v>
      </c>
      <c r="N3840" t="s">
        <v>742</v>
      </c>
      <c r="O3840" t="s">
        <v>784</v>
      </c>
      <c r="P3840">
        <v>0</v>
      </c>
      <c r="Q3840">
        <v>0</v>
      </c>
      <c r="R3840">
        <v>0</v>
      </c>
      <c r="T3840" t="s">
        <v>2098</v>
      </c>
      <c r="U3840">
        <v>30</v>
      </c>
    </row>
    <row r="3841" spans="1:22" x14ac:dyDescent="0.3">
      <c r="A3841">
        <v>478</v>
      </c>
      <c r="B3841" t="s">
        <v>452</v>
      </c>
      <c r="C3841" t="s">
        <v>1367</v>
      </c>
      <c r="D3841" t="s">
        <v>54</v>
      </c>
      <c r="E3841" t="s">
        <v>24</v>
      </c>
      <c r="F3841" s="107">
        <v>45838</v>
      </c>
      <c r="H3841">
        <v>0</v>
      </c>
      <c r="K3841" t="s">
        <v>55</v>
      </c>
      <c r="L3841" t="s">
        <v>55</v>
      </c>
      <c r="M3841">
        <v>2025</v>
      </c>
      <c r="N3841" t="s">
        <v>742</v>
      </c>
      <c r="O3841" t="s">
        <v>846</v>
      </c>
      <c r="P3841">
        <v>0</v>
      </c>
      <c r="Q3841">
        <v>0</v>
      </c>
      <c r="R3841">
        <v>0</v>
      </c>
      <c r="T3841" t="s">
        <v>2099</v>
      </c>
      <c r="U3841">
        <v>30</v>
      </c>
    </row>
    <row r="3842" spans="1:22" x14ac:dyDescent="0.3">
      <c r="A3842">
        <v>478</v>
      </c>
      <c r="B3842" t="s">
        <v>452</v>
      </c>
      <c r="C3842" t="s">
        <v>1367</v>
      </c>
      <c r="D3842" t="s">
        <v>54</v>
      </c>
      <c r="E3842" t="s">
        <v>24</v>
      </c>
      <c r="F3842" s="107">
        <v>46022</v>
      </c>
      <c r="K3842" t="s">
        <v>55</v>
      </c>
      <c r="L3842" t="s">
        <v>128</v>
      </c>
      <c r="M3842">
        <v>2025</v>
      </c>
      <c r="N3842" t="s">
        <v>744</v>
      </c>
      <c r="O3842" t="s">
        <v>751</v>
      </c>
      <c r="P3842">
        <v>0</v>
      </c>
      <c r="Q3842">
        <v>0</v>
      </c>
      <c r="R3842">
        <v>0</v>
      </c>
      <c r="T3842" t="s">
        <v>2100</v>
      </c>
      <c r="U3842">
        <v>31</v>
      </c>
      <c r="V3842" t="s">
        <v>128</v>
      </c>
    </row>
    <row r="3843" spans="1:22" x14ac:dyDescent="0.3">
      <c r="A3843">
        <v>479</v>
      </c>
      <c r="B3843" t="s">
        <v>453</v>
      </c>
      <c r="C3843" t="s">
        <v>1367</v>
      </c>
      <c r="D3843" t="s">
        <v>54</v>
      </c>
      <c r="E3843" t="s">
        <v>24</v>
      </c>
      <c r="F3843" s="107">
        <v>44377</v>
      </c>
      <c r="H3843">
        <v>0</v>
      </c>
      <c r="K3843" t="s">
        <v>55</v>
      </c>
      <c r="L3843" t="s">
        <v>55</v>
      </c>
      <c r="M3843">
        <v>2021</v>
      </c>
      <c r="N3843" t="s">
        <v>742</v>
      </c>
      <c r="O3843" t="s">
        <v>800</v>
      </c>
      <c r="P3843">
        <v>0</v>
      </c>
      <c r="Q3843">
        <v>0</v>
      </c>
      <c r="R3843">
        <v>0</v>
      </c>
      <c r="T3843" t="s">
        <v>2101</v>
      </c>
      <c r="U3843">
        <v>30</v>
      </c>
    </row>
    <row r="3844" spans="1:22" x14ac:dyDescent="0.3">
      <c r="A3844">
        <v>479</v>
      </c>
      <c r="B3844" t="s">
        <v>453</v>
      </c>
      <c r="C3844" t="s">
        <v>1367</v>
      </c>
      <c r="D3844" t="s">
        <v>54</v>
      </c>
      <c r="E3844" t="s">
        <v>24</v>
      </c>
      <c r="F3844" s="107">
        <v>44561</v>
      </c>
      <c r="H3844">
        <v>0</v>
      </c>
      <c r="K3844" t="s">
        <v>55</v>
      </c>
      <c r="L3844" t="s">
        <v>55</v>
      </c>
      <c r="M3844">
        <v>2021</v>
      </c>
      <c r="N3844" t="s">
        <v>744</v>
      </c>
      <c r="O3844" t="s">
        <v>747</v>
      </c>
      <c r="P3844">
        <v>0</v>
      </c>
      <c r="Q3844">
        <v>0</v>
      </c>
      <c r="R3844">
        <v>0</v>
      </c>
      <c r="T3844" t="s">
        <v>2102</v>
      </c>
      <c r="U3844">
        <v>31</v>
      </c>
    </row>
    <row r="3845" spans="1:22" x14ac:dyDescent="0.3">
      <c r="A3845">
        <v>479</v>
      </c>
      <c r="B3845" t="s">
        <v>453</v>
      </c>
      <c r="C3845" t="s">
        <v>1367</v>
      </c>
      <c r="D3845" t="s">
        <v>54</v>
      </c>
      <c r="E3845" t="s">
        <v>24</v>
      </c>
      <c r="F3845" s="107">
        <v>44742</v>
      </c>
      <c r="H3845">
        <v>0</v>
      </c>
      <c r="K3845" t="s">
        <v>55</v>
      </c>
      <c r="L3845" t="s">
        <v>55</v>
      </c>
      <c r="M3845">
        <v>2022</v>
      </c>
      <c r="N3845" t="s">
        <v>742</v>
      </c>
      <c r="O3845" t="s">
        <v>824</v>
      </c>
      <c r="P3845">
        <v>0</v>
      </c>
      <c r="Q3845">
        <v>0</v>
      </c>
      <c r="R3845">
        <v>0</v>
      </c>
      <c r="T3845" t="s">
        <v>2103</v>
      </c>
      <c r="U3845">
        <v>30</v>
      </c>
    </row>
    <row r="3846" spans="1:22" x14ac:dyDescent="0.3">
      <c r="A3846">
        <v>479</v>
      </c>
      <c r="B3846" t="s">
        <v>453</v>
      </c>
      <c r="C3846" t="s">
        <v>1367</v>
      </c>
      <c r="D3846" t="s">
        <v>54</v>
      </c>
      <c r="E3846" t="s">
        <v>24</v>
      </c>
      <c r="F3846" s="107">
        <v>44834</v>
      </c>
      <c r="K3846" t="s">
        <v>55</v>
      </c>
      <c r="L3846" t="s">
        <v>128</v>
      </c>
      <c r="M3846">
        <v>2022</v>
      </c>
      <c r="N3846" t="s">
        <v>766</v>
      </c>
      <c r="O3846" t="s">
        <v>749</v>
      </c>
      <c r="P3846">
        <v>0</v>
      </c>
      <c r="Q3846">
        <v>0</v>
      </c>
      <c r="R3846">
        <v>0</v>
      </c>
      <c r="T3846" t="s">
        <v>2104</v>
      </c>
      <c r="U3846">
        <v>30</v>
      </c>
      <c r="V3846" t="s">
        <v>128</v>
      </c>
    </row>
    <row r="3847" spans="1:22" x14ac:dyDescent="0.3">
      <c r="A3847">
        <v>479</v>
      </c>
      <c r="B3847" t="s">
        <v>453</v>
      </c>
      <c r="C3847" t="s">
        <v>1367</v>
      </c>
      <c r="D3847" t="s">
        <v>54</v>
      </c>
      <c r="E3847" t="s">
        <v>24</v>
      </c>
      <c r="F3847" s="107">
        <v>44895</v>
      </c>
      <c r="K3847" t="s">
        <v>55</v>
      </c>
      <c r="L3847" t="s">
        <v>128</v>
      </c>
      <c r="M3847">
        <v>2022</v>
      </c>
      <c r="N3847" t="s">
        <v>815</v>
      </c>
      <c r="O3847" t="s">
        <v>749</v>
      </c>
      <c r="P3847">
        <v>0</v>
      </c>
      <c r="Q3847">
        <v>0</v>
      </c>
      <c r="R3847">
        <v>0</v>
      </c>
      <c r="T3847" t="s">
        <v>2105</v>
      </c>
      <c r="U3847">
        <v>30</v>
      </c>
      <c r="V3847" t="s">
        <v>128</v>
      </c>
    </row>
    <row r="3848" spans="1:22" x14ac:dyDescent="0.3">
      <c r="A3848">
        <v>479</v>
      </c>
      <c r="B3848" t="s">
        <v>453</v>
      </c>
      <c r="C3848" t="s">
        <v>1367</v>
      </c>
      <c r="D3848" t="s">
        <v>54</v>
      </c>
      <c r="E3848" t="s">
        <v>24</v>
      </c>
      <c r="F3848" s="107">
        <v>44926</v>
      </c>
      <c r="H3848">
        <v>0</v>
      </c>
      <c r="K3848" t="s">
        <v>55</v>
      </c>
      <c r="L3848" t="s">
        <v>55</v>
      </c>
      <c r="M3848">
        <v>2022</v>
      </c>
      <c r="N3848" t="s">
        <v>744</v>
      </c>
      <c r="O3848" t="s">
        <v>749</v>
      </c>
      <c r="P3848">
        <v>0</v>
      </c>
      <c r="Q3848">
        <v>0</v>
      </c>
      <c r="R3848">
        <v>0</v>
      </c>
      <c r="T3848" t="s">
        <v>2106</v>
      </c>
      <c r="U3848">
        <v>31</v>
      </c>
    </row>
    <row r="3849" spans="1:22" x14ac:dyDescent="0.3">
      <c r="A3849">
        <v>479</v>
      </c>
      <c r="B3849" t="s">
        <v>453</v>
      </c>
      <c r="C3849" t="s">
        <v>1367</v>
      </c>
      <c r="D3849" t="s">
        <v>54</v>
      </c>
      <c r="E3849" t="s">
        <v>24</v>
      </c>
      <c r="F3849" s="107">
        <v>44957</v>
      </c>
      <c r="K3849" t="s">
        <v>55</v>
      </c>
      <c r="L3849" t="s">
        <v>128</v>
      </c>
      <c r="M3849">
        <v>2023</v>
      </c>
      <c r="N3849" t="s">
        <v>799</v>
      </c>
      <c r="O3849" t="s">
        <v>743</v>
      </c>
      <c r="P3849">
        <v>0</v>
      </c>
      <c r="Q3849">
        <v>0</v>
      </c>
      <c r="R3849">
        <v>0</v>
      </c>
      <c r="T3849" t="s">
        <v>2107</v>
      </c>
      <c r="U3849">
        <v>31</v>
      </c>
      <c r="V3849" t="s">
        <v>128</v>
      </c>
    </row>
    <row r="3850" spans="1:22" x14ac:dyDescent="0.3">
      <c r="A3850">
        <v>479</v>
      </c>
      <c r="B3850" t="s">
        <v>453</v>
      </c>
      <c r="C3850" t="s">
        <v>1367</v>
      </c>
      <c r="D3850" t="s">
        <v>54</v>
      </c>
      <c r="E3850" t="s">
        <v>24</v>
      </c>
      <c r="F3850" s="107">
        <v>45016</v>
      </c>
      <c r="K3850" t="s">
        <v>55</v>
      </c>
      <c r="L3850" t="s">
        <v>128</v>
      </c>
      <c r="M3850">
        <v>2023</v>
      </c>
      <c r="N3850" t="s">
        <v>803</v>
      </c>
      <c r="O3850" t="s">
        <v>743</v>
      </c>
      <c r="P3850">
        <v>0</v>
      </c>
      <c r="Q3850">
        <v>0</v>
      </c>
      <c r="R3850">
        <v>0</v>
      </c>
      <c r="T3850" t="s">
        <v>2108</v>
      </c>
      <c r="U3850">
        <v>31</v>
      </c>
      <c r="V3850" t="s">
        <v>128</v>
      </c>
    </row>
    <row r="3851" spans="1:22" x14ac:dyDescent="0.3">
      <c r="A3851">
        <v>479</v>
      </c>
      <c r="B3851" t="s">
        <v>453</v>
      </c>
      <c r="C3851" t="s">
        <v>1367</v>
      </c>
      <c r="D3851" t="s">
        <v>54</v>
      </c>
      <c r="E3851" t="s">
        <v>24</v>
      </c>
      <c r="F3851" s="107">
        <v>45046</v>
      </c>
      <c r="K3851" t="s">
        <v>55</v>
      </c>
      <c r="L3851" t="s">
        <v>128</v>
      </c>
      <c r="M3851">
        <v>2023</v>
      </c>
      <c r="N3851" t="s">
        <v>786</v>
      </c>
      <c r="O3851" t="s">
        <v>743</v>
      </c>
      <c r="P3851">
        <v>0</v>
      </c>
      <c r="Q3851">
        <v>0</v>
      </c>
      <c r="R3851">
        <v>0</v>
      </c>
      <c r="T3851" t="s">
        <v>2109</v>
      </c>
      <c r="U3851">
        <v>30</v>
      </c>
      <c r="V3851" t="s">
        <v>128</v>
      </c>
    </row>
    <row r="3852" spans="1:22" x14ac:dyDescent="0.3">
      <c r="A3852">
        <v>479</v>
      </c>
      <c r="B3852" t="s">
        <v>453</v>
      </c>
      <c r="C3852" t="s">
        <v>1367</v>
      </c>
      <c r="D3852" t="s">
        <v>54</v>
      </c>
      <c r="E3852" t="s">
        <v>24</v>
      </c>
      <c r="F3852" s="107">
        <v>45077</v>
      </c>
      <c r="K3852" t="s">
        <v>55</v>
      </c>
      <c r="L3852" t="s">
        <v>128</v>
      </c>
      <c r="M3852">
        <v>2023</v>
      </c>
      <c r="N3852" t="s">
        <v>806</v>
      </c>
      <c r="O3852" t="s">
        <v>743</v>
      </c>
      <c r="P3852">
        <v>0</v>
      </c>
      <c r="Q3852">
        <v>0</v>
      </c>
      <c r="R3852">
        <v>0</v>
      </c>
      <c r="T3852" t="s">
        <v>2110</v>
      </c>
      <c r="U3852">
        <v>31</v>
      </c>
      <c r="V3852" t="s">
        <v>128</v>
      </c>
    </row>
    <row r="3853" spans="1:22" x14ac:dyDescent="0.3">
      <c r="A3853">
        <v>479</v>
      </c>
      <c r="B3853" t="s">
        <v>453</v>
      </c>
      <c r="C3853" t="s">
        <v>1367</v>
      </c>
      <c r="D3853" t="s">
        <v>54</v>
      </c>
      <c r="E3853" t="s">
        <v>24</v>
      </c>
      <c r="F3853" s="107">
        <v>45107</v>
      </c>
      <c r="H3853">
        <v>0</v>
      </c>
      <c r="K3853" t="s">
        <v>55</v>
      </c>
      <c r="L3853" t="s">
        <v>55</v>
      </c>
      <c r="M3853">
        <v>2023</v>
      </c>
      <c r="N3853" t="s">
        <v>742</v>
      </c>
      <c r="O3853" t="s">
        <v>743</v>
      </c>
      <c r="P3853">
        <v>0</v>
      </c>
      <c r="Q3853">
        <v>0</v>
      </c>
      <c r="R3853">
        <v>0</v>
      </c>
      <c r="T3853" t="s">
        <v>2111</v>
      </c>
      <c r="U3853">
        <v>30</v>
      </c>
    </row>
    <row r="3854" spans="1:22" x14ac:dyDescent="0.3">
      <c r="A3854">
        <v>479</v>
      </c>
      <c r="B3854" t="s">
        <v>453</v>
      </c>
      <c r="C3854" t="s">
        <v>1367</v>
      </c>
      <c r="D3854" t="s">
        <v>54</v>
      </c>
      <c r="E3854" t="s">
        <v>24</v>
      </c>
      <c r="F3854" s="107">
        <v>45138</v>
      </c>
      <c r="K3854" t="s">
        <v>55</v>
      </c>
      <c r="L3854" t="s">
        <v>128</v>
      </c>
      <c r="M3854">
        <v>2023</v>
      </c>
      <c r="N3854" t="s">
        <v>809</v>
      </c>
      <c r="O3854" t="s">
        <v>745</v>
      </c>
      <c r="P3854">
        <v>0</v>
      </c>
      <c r="Q3854">
        <v>0</v>
      </c>
      <c r="R3854">
        <v>0</v>
      </c>
      <c r="T3854" t="s">
        <v>2112</v>
      </c>
      <c r="U3854">
        <v>31</v>
      </c>
      <c r="V3854" t="s">
        <v>128</v>
      </c>
    </row>
    <row r="3855" spans="1:22" x14ac:dyDescent="0.3">
      <c r="A3855">
        <v>479</v>
      </c>
      <c r="B3855" t="s">
        <v>453</v>
      </c>
      <c r="C3855" t="s">
        <v>1367</v>
      </c>
      <c r="D3855" t="s">
        <v>54</v>
      </c>
      <c r="E3855" t="s">
        <v>24</v>
      </c>
      <c r="F3855" s="107">
        <v>45169</v>
      </c>
      <c r="K3855" t="s">
        <v>55</v>
      </c>
      <c r="L3855" t="s">
        <v>128</v>
      </c>
      <c r="M3855">
        <v>2023</v>
      </c>
      <c r="N3855" t="s">
        <v>811</v>
      </c>
      <c r="O3855" t="s">
        <v>745</v>
      </c>
      <c r="P3855">
        <v>0</v>
      </c>
      <c r="Q3855">
        <v>0</v>
      </c>
      <c r="R3855">
        <v>0</v>
      </c>
      <c r="T3855" t="s">
        <v>2113</v>
      </c>
      <c r="U3855">
        <v>31</v>
      </c>
      <c r="V3855" t="s">
        <v>128</v>
      </c>
    </row>
    <row r="3856" spans="1:22" x14ac:dyDescent="0.3">
      <c r="A3856">
        <v>479</v>
      </c>
      <c r="B3856" t="s">
        <v>453</v>
      </c>
      <c r="C3856" t="s">
        <v>1367</v>
      </c>
      <c r="D3856" t="s">
        <v>54</v>
      </c>
      <c r="E3856" t="s">
        <v>24</v>
      </c>
      <c r="F3856" s="107">
        <v>45199</v>
      </c>
      <c r="K3856" t="s">
        <v>55</v>
      </c>
      <c r="L3856" t="s">
        <v>128</v>
      </c>
      <c r="M3856">
        <v>2023</v>
      </c>
      <c r="N3856" t="s">
        <v>766</v>
      </c>
      <c r="O3856" t="s">
        <v>745</v>
      </c>
      <c r="P3856">
        <v>0</v>
      </c>
      <c r="Q3856">
        <v>0</v>
      </c>
      <c r="R3856">
        <v>0</v>
      </c>
      <c r="T3856" t="s">
        <v>2114</v>
      </c>
      <c r="U3856">
        <v>30</v>
      </c>
      <c r="V3856" t="s">
        <v>128</v>
      </c>
    </row>
    <row r="3857" spans="1:22" x14ac:dyDescent="0.3">
      <c r="A3857">
        <v>479</v>
      </c>
      <c r="B3857" t="s">
        <v>453</v>
      </c>
      <c r="C3857" t="s">
        <v>1367</v>
      </c>
      <c r="D3857" t="s">
        <v>54</v>
      </c>
      <c r="E3857" t="s">
        <v>24</v>
      </c>
      <c r="F3857" s="107">
        <v>45230</v>
      </c>
      <c r="K3857" t="s">
        <v>55</v>
      </c>
      <c r="L3857" t="s">
        <v>128</v>
      </c>
      <c r="M3857">
        <v>2023</v>
      </c>
      <c r="N3857" t="s">
        <v>760</v>
      </c>
      <c r="O3857" t="s">
        <v>745</v>
      </c>
      <c r="P3857">
        <v>0</v>
      </c>
      <c r="Q3857">
        <v>0</v>
      </c>
      <c r="R3857">
        <v>0</v>
      </c>
      <c r="T3857" t="s">
        <v>2115</v>
      </c>
      <c r="U3857">
        <v>31</v>
      </c>
      <c r="V3857" t="s">
        <v>128</v>
      </c>
    </row>
    <row r="3858" spans="1:22" x14ac:dyDescent="0.3">
      <c r="A3858">
        <v>479</v>
      </c>
      <c r="B3858" t="s">
        <v>453</v>
      </c>
      <c r="C3858" t="s">
        <v>1367</v>
      </c>
      <c r="D3858" t="s">
        <v>54</v>
      </c>
      <c r="E3858" t="s">
        <v>24</v>
      </c>
      <c r="F3858" s="107">
        <v>45260</v>
      </c>
      <c r="K3858" t="s">
        <v>55</v>
      </c>
      <c r="L3858" t="s">
        <v>128</v>
      </c>
      <c r="M3858">
        <v>2023</v>
      </c>
      <c r="N3858" t="s">
        <v>815</v>
      </c>
      <c r="O3858" t="s">
        <v>745</v>
      </c>
      <c r="P3858">
        <v>0</v>
      </c>
      <c r="Q3858">
        <v>0</v>
      </c>
      <c r="R3858">
        <v>0</v>
      </c>
      <c r="T3858" t="s">
        <v>2116</v>
      </c>
      <c r="U3858">
        <v>30</v>
      </c>
      <c r="V3858" t="s">
        <v>128</v>
      </c>
    </row>
    <row r="3859" spans="1:22" x14ac:dyDescent="0.3">
      <c r="A3859">
        <v>479</v>
      </c>
      <c r="B3859" t="s">
        <v>453</v>
      </c>
      <c r="C3859" t="s">
        <v>1367</v>
      </c>
      <c r="D3859" t="s">
        <v>54</v>
      </c>
      <c r="E3859" t="s">
        <v>24</v>
      </c>
      <c r="F3859" s="107">
        <v>45291</v>
      </c>
      <c r="H3859">
        <v>0</v>
      </c>
      <c r="K3859" t="s">
        <v>55</v>
      </c>
      <c r="L3859" t="s">
        <v>55</v>
      </c>
      <c r="M3859">
        <v>2023</v>
      </c>
      <c r="N3859" t="s">
        <v>744</v>
      </c>
      <c r="O3859" t="s">
        <v>745</v>
      </c>
      <c r="P3859">
        <v>0</v>
      </c>
      <c r="Q3859">
        <v>0</v>
      </c>
      <c r="R3859">
        <v>0</v>
      </c>
      <c r="T3859" t="s">
        <v>2117</v>
      </c>
      <c r="U3859">
        <v>31</v>
      </c>
    </row>
    <row r="3860" spans="1:22" x14ac:dyDescent="0.3">
      <c r="A3860">
        <v>479</v>
      </c>
      <c r="B3860" t="s">
        <v>453</v>
      </c>
      <c r="C3860" t="s">
        <v>1367</v>
      </c>
      <c r="D3860" t="s">
        <v>54</v>
      </c>
      <c r="E3860" t="s">
        <v>24</v>
      </c>
      <c r="F3860" s="107">
        <v>45838</v>
      </c>
      <c r="G3860">
        <v>100</v>
      </c>
      <c r="K3860" t="s">
        <v>55</v>
      </c>
      <c r="L3860" t="s">
        <v>128</v>
      </c>
      <c r="M3860">
        <v>2025</v>
      </c>
      <c r="N3860" t="s">
        <v>742</v>
      </c>
      <c r="O3860" t="s">
        <v>846</v>
      </c>
      <c r="P3860">
        <v>0</v>
      </c>
      <c r="Q3860">
        <v>0</v>
      </c>
      <c r="R3860">
        <v>0</v>
      </c>
      <c r="T3860" t="s">
        <v>2118</v>
      </c>
      <c r="U3860">
        <v>30</v>
      </c>
      <c r="V3860" t="s">
        <v>128</v>
      </c>
    </row>
    <row r="3861" spans="1:22" x14ac:dyDescent="0.3">
      <c r="A3861">
        <v>480</v>
      </c>
      <c r="B3861" t="s">
        <v>454</v>
      </c>
      <c r="C3861" t="s">
        <v>1367</v>
      </c>
      <c r="D3861" t="s">
        <v>54</v>
      </c>
      <c r="E3861" t="s">
        <v>24</v>
      </c>
      <c r="F3861" s="107">
        <v>44742</v>
      </c>
      <c r="K3861" t="s">
        <v>55</v>
      </c>
      <c r="L3861" t="s">
        <v>128</v>
      </c>
      <c r="M3861">
        <v>2022</v>
      </c>
      <c r="N3861" t="s">
        <v>742</v>
      </c>
      <c r="O3861" t="s">
        <v>824</v>
      </c>
      <c r="P3861">
        <v>0</v>
      </c>
      <c r="Q3861">
        <v>0</v>
      </c>
      <c r="R3861">
        <v>0</v>
      </c>
      <c r="T3861" t="s">
        <v>2119</v>
      </c>
      <c r="U3861">
        <v>30</v>
      </c>
      <c r="V3861" t="s">
        <v>128</v>
      </c>
    </row>
    <row r="3862" spans="1:22" x14ac:dyDescent="0.3">
      <c r="A3862">
        <v>480</v>
      </c>
      <c r="B3862" t="s">
        <v>454</v>
      </c>
      <c r="C3862" t="s">
        <v>1367</v>
      </c>
      <c r="D3862" t="s">
        <v>54</v>
      </c>
      <c r="E3862" t="s">
        <v>24</v>
      </c>
      <c r="F3862" s="107">
        <v>44834</v>
      </c>
      <c r="K3862" t="s">
        <v>55</v>
      </c>
      <c r="L3862" t="s">
        <v>128</v>
      </c>
      <c r="M3862">
        <v>2022</v>
      </c>
      <c r="N3862" t="s">
        <v>766</v>
      </c>
      <c r="O3862" t="s">
        <v>749</v>
      </c>
      <c r="P3862">
        <v>0</v>
      </c>
      <c r="Q3862">
        <v>0</v>
      </c>
      <c r="R3862">
        <v>0</v>
      </c>
      <c r="T3862" t="s">
        <v>2120</v>
      </c>
      <c r="U3862">
        <v>30</v>
      </c>
      <c r="V3862" t="s">
        <v>128</v>
      </c>
    </row>
    <row r="3863" spans="1:22" x14ac:dyDescent="0.3">
      <c r="A3863">
        <v>480</v>
      </c>
      <c r="B3863" t="s">
        <v>454</v>
      </c>
      <c r="C3863" t="s">
        <v>1367</v>
      </c>
      <c r="D3863" t="s">
        <v>54</v>
      </c>
      <c r="E3863" t="s">
        <v>24</v>
      </c>
      <c r="F3863" s="107">
        <v>44895</v>
      </c>
      <c r="K3863" t="s">
        <v>55</v>
      </c>
      <c r="L3863" t="s">
        <v>128</v>
      </c>
      <c r="M3863">
        <v>2022</v>
      </c>
      <c r="N3863" t="s">
        <v>815</v>
      </c>
      <c r="O3863" t="s">
        <v>749</v>
      </c>
      <c r="P3863">
        <v>0</v>
      </c>
      <c r="Q3863">
        <v>0</v>
      </c>
      <c r="R3863">
        <v>0</v>
      </c>
      <c r="T3863" t="s">
        <v>2121</v>
      </c>
      <c r="U3863">
        <v>30</v>
      </c>
      <c r="V3863" t="s">
        <v>128</v>
      </c>
    </row>
    <row r="3864" spans="1:22" x14ac:dyDescent="0.3">
      <c r="A3864">
        <v>480</v>
      </c>
      <c r="B3864" t="s">
        <v>454</v>
      </c>
      <c r="C3864" t="s">
        <v>1367</v>
      </c>
      <c r="D3864" t="s">
        <v>54</v>
      </c>
      <c r="E3864" t="s">
        <v>24</v>
      </c>
      <c r="F3864" s="107">
        <v>44926</v>
      </c>
      <c r="K3864" t="s">
        <v>55</v>
      </c>
      <c r="L3864" t="s">
        <v>128</v>
      </c>
      <c r="M3864">
        <v>2022</v>
      </c>
      <c r="N3864" t="s">
        <v>744</v>
      </c>
      <c r="O3864" t="s">
        <v>749</v>
      </c>
      <c r="P3864">
        <v>0</v>
      </c>
      <c r="Q3864">
        <v>0</v>
      </c>
      <c r="R3864">
        <v>0</v>
      </c>
      <c r="T3864" t="s">
        <v>2122</v>
      </c>
      <c r="U3864">
        <v>31</v>
      </c>
      <c r="V3864" t="s">
        <v>128</v>
      </c>
    </row>
    <row r="3865" spans="1:22" x14ac:dyDescent="0.3">
      <c r="A3865">
        <v>480</v>
      </c>
      <c r="B3865" t="s">
        <v>454</v>
      </c>
      <c r="C3865" t="s">
        <v>1367</v>
      </c>
      <c r="D3865" t="s">
        <v>54</v>
      </c>
      <c r="E3865" t="s">
        <v>24</v>
      </c>
      <c r="F3865" s="107">
        <v>44957</v>
      </c>
      <c r="K3865" t="s">
        <v>55</v>
      </c>
      <c r="L3865" t="s">
        <v>128</v>
      </c>
      <c r="M3865">
        <v>2023</v>
      </c>
      <c r="N3865" t="s">
        <v>799</v>
      </c>
      <c r="O3865" t="s">
        <v>743</v>
      </c>
      <c r="P3865">
        <v>0</v>
      </c>
      <c r="Q3865">
        <v>0</v>
      </c>
      <c r="R3865">
        <v>0</v>
      </c>
      <c r="T3865" t="s">
        <v>2123</v>
      </c>
      <c r="U3865">
        <v>31</v>
      </c>
      <c r="V3865" t="s">
        <v>128</v>
      </c>
    </row>
    <row r="3866" spans="1:22" x14ac:dyDescent="0.3">
      <c r="A3866">
        <v>480</v>
      </c>
      <c r="B3866" t="s">
        <v>454</v>
      </c>
      <c r="C3866" t="s">
        <v>1367</v>
      </c>
      <c r="D3866" t="s">
        <v>54</v>
      </c>
      <c r="E3866" t="s">
        <v>24</v>
      </c>
      <c r="F3866" s="107">
        <v>45016</v>
      </c>
      <c r="K3866" t="s">
        <v>55</v>
      </c>
      <c r="L3866" t="s">
        <v>128</v>
      </c>
      <c r="M3866">
        <v>2023</v>
      </c>
      <c r="N3866" t="s">
        <v>803</v>
      </c>
      <c r="O3866" t="s">
        <v>743</v>
      </c>
      <c r="P3866">
        <v>0</v>
      </c>
      <c r="Q3866">
        <v>0</v>
      </c>
      <c r="R3866">
        <v>0</v>
      </c>
      <c r="T3866" t="s">
        <v>2124</v>
      </c>
      <c r="U3866">
        <v>31</v>
      </c>
      <c r="V3866" t="s">
        <v>128</v>
      </c>
    </row>
    <row r="3867" spans="1:22" x14ac:dyDescent="0.3">
      <c r="A3867">
        <v>480</v>
      </c>
      <c r="B3867" t="s">
        <v>454</v>
      </c>
      <c r="C3867" t="s">
        <v>1367</v>
      </c>
      <c r="D3867" t="s">
        <v>54</v>
      </c>
      <c r="E3867" t="s">
        <v>24</v>
      </c>
      <c r="F3867" s="107">
        <v>45046</v>
      </c>
      <c r="K3867" t="s">
        <v>55</v>
      </c>
      <c r="L3867" t="s">
        <v>128</v>
      </c>
      <c r="M3867">
        <v>2023</v>
      </c>
      <c r="N3867" t="s">
        <v>786</v>
      </c>
      <c r="O3867" t="s">
        <v>743</v>
      </c>
      <c r="P3867">
        <v>0</v>
      </c>
      <c r="Q3867">
        <v>0</v>
      </c>
      <c r="R3867">
        <v>0</v>
      </c>
      <c r="T3867" t="s">
        <v>2125</v>
      </c>
      <c r="U3867">
        <v>30</v>
      </c>
      <c r="V3867" t="s">
        <v>128</v>
      </c>
    </row>
    <row r="3868" spans="1:22" x14ac:dyDescent="0.3">
      <c r="A3868">
        <v>480</v>
      </c>
      <c r="B3868" t="s">
        <v>454</v>
      </c>
      <c r="C3868" t="s">
        <v>1367</v>
      </c>
      <c r="D3868" t="s">
        <v>54</v>
      </c>
      <c r="E3868" t="s">
        <v>24</v>
      </c>
      <c r="F3868" s="107">
        <v>45077</v>
      </c>
      <c r="K3868" t="s">
        <v>55</v>
      </c>
      <c r="L3868" t="s">
        <v>128</v>
      </c>
      <c r="M3868">
        <v>2023</v>
      </c>
      <c r="N3868" t="s">
        <v>806</v>
      </c>
      <c r="O3868" t="s">
        <v>743</v>
      </c>
      <c r="P3868">
        <v>0</v>
      </c>
      <c r="Q3868">
        <v>0</v>
      </c>
      <c r="R3868">
        <v>0</v>
      </c>
      <c r="T3868" t="s">
        <v>2126</v>
      </c>
      <c r="U3868">
        <v>31</v>
      </c>
      <c r="V3868" t="s">
        <v>128</v>
      </c>
    </row>
    <row r="3869" spans="1:22" x14ac:dyDescent="0.3">
      <c r="A3869">
        <v>480</v>
      </c>
      <c r="B3869" t="s">
        <v>454</v>
      </c>
      <c r="C3869" t="s">
        <v>1367</v>
      </c>
      <c r="D3869" t="s">
        <v>54</v>
      </c>
      <c r="E3869" t="s">
        <v>24</v>
      </c>
      <c r="F3869" s="107">
        <v>45107</v>
      </c>
      <c r="K3869" t="s">
        <v>55</v>
      </c>
      <c r="L3869" t="s">
        <v>128</v>
      </c>
      <c r="M3869">
        <v>2023</v>
      </c>
      <c r="N3869" t="s">
        <v>742</v>
      </c>
      <c r="O3869" t="s">
        <v>743</v>
      </c>
      <c r="P3869">
        <v>0</v>
      </c>
      <c r="Q3869">
        <v>0</v>
      </c>
      <c r="R3869">
        <v>0</v>
      </c>
      <c r="T3869" t="s">
        <v>2127</v>
      </c>
      <c r="U3869">
        <v>30</v>
      </c>
      <c r="V3869" t="s">
        <v>128</v>
      </c>
    </row>
    <row r="3870" spans="1:22" x14ac:dyDescent="0.3">
      <c r="A3870">
        <v>480</v>
      </c>
      <c r="B3870" t="s">
        <v>454</v>
      </c>
      <c r="C3870" t="s">
        <v>1367</v>
      </c>
      <c r="D3870" t="s">
        <v>54</v>
      </c>
      <c r="E3870" t="s">
        <v>24</v>
      </c>
      <c r="F3870" s="107">
        <v>45138</v>
      </c>
      <c r="K3870" t="s">
        <v>55</v>
      </c>
      <c r="L3870" t="s">
        <v>128</v>
      </c>
      <c r="M3870">
        <v>2023</v>
      </c>
      <c r="N3870" t="s">
        <v>809</v>
      </c>
      <c r="O3870" t="s">
        <v>745</v>
      </c>
      <c r="P3870">
        <v>0</v>
      </c>
      <c r="Q3870">
        <v>0</v>
      </c>
      <c r="R3870">
        <v>0</v>
      </c>
      <c r="T3870" t="s">
        <v>2128</v>
      </c>
      <c r="U3870">
        <v>31</v>
      </c>
      <c r="V3870" t="s">
        <v>128</v>
      </c>
    </row>
    <row r="3871" spans="1:22" x14ac:dyDescent="0.3">
      <c r="A3871">
        <v>480</v>
      </c>
      <c r="B3871" t="s">
        <v>454</v>
      </c>
      <c r="C3871" t="s">
        <v>1367</v>
      </c>
      <c r="D3871" t="s">
        <v>54</v>
      </c>
      <c r="E3871" t="s">
        <v>24</v>
      </c>
      <c r="F3871" s="107">
        <v>45169</v>
      </c>
      <c r="K3871" t="s">
        <v>55</v>
      </c>
      <c r="L3871" t="s">
        <v>128</v>
      </c>
      <c r="M3871">
        <v>2023</v>
      </c>
      <c r="N3871" t="s">
        <v>811</v>
      </c>
      <c r="O3871" t="s">
        <v>745</v>
      </c>
      <c r="P3871">
        <v>0</v>
      </c>
      <c r="Q3871">
        <v>0</v>
      </c>
      <c r="R3871">
        <v>0</v>
      </c>
      <c r="T3871" t="s">
        <v>2129</v>
      </c>
      <c r="U3871">
        <v>31</v>
      </c>
      <c r="V3871" t="s">
        <v>128</v>
      </c>
    </row>
    <row r="3872" spans="1:22" x14ac:dyDescent="0.3">
      <c r="A3872">
        <v>480</v>
      </c>
      <c r="B3872" t="s">
        <v>454</v>
      </c>
      <c r="C3872" t="s">
        <v>1367</v>
      </c>
      <c r="D3872" t="s">
        <v>54</v>
      </c>
      <c r="E3872" t="s">
        <v>24</v>
      </c>
      <c r="F3872" s="107">
        <v>45199</v>
      </c>
      <c r="K3872" t="s">
        <v>55</v>
      </c>
      <c r="L3872" t="s">
        <v>128</v>
      </c>
      <c r="M3872">
        <v>2023</v>
      </c>
      <c r="N3872" t="s">
        <v>766</v>
      </c>
      <c r="O3872" t="s">
        <v>745</v>
      </c>
      <c r="P3872">
        <v>0</v>
      </c>
      <c r="Q3872">
        <v>0</v>
      </c>
      <c r="R3872">
        <v>0</v>
      </c>
      <c r="T3872" t="s">
        <v>2130</v>
      </c>
      <c r="U3872">
        <v>30</v>
      </c>
      <c r="V3872" t="s">
        <v>128</v>
      </c>
    </row>
    <row r="3873" spans="1:22" x14ac:dyDescent="0.3">
      <c r="A3873">
        <v>480</v>
      </c>
      <c r="B3873" t="s">
        <v>454</v>
      </c>
      <c r="C3873" t="s">
        <v>1367</v>
      </c>
      <c r="D3873" t="s">
        <v>54</v>
      </c>
      <c r="E3873" t="s">
        <v>24</v>
      </c>
      <c r="F3873" s="107">
        <v>45230</v>
      </c>
      <c r="K3873" t="s">
        <v>55</v>
      </c>
      <c r="L3873" t="s">
        <v>128</v>
      </c>
      <c r="M3873">
        <v>2023</v>
      </c>
      <c r="N3873" t="s">
        <v>760</v>
      </c>
      <c r="O3873" t="s">
        <v>745</v>
      </c>
      <c r="P3873">
        <v>0</v>
      </c>
      <c r="Q3873">
        <v>0</v>
      </c>
      <c r="R3873">
        <v>0</v>
      </c>
      <c r="T3873" t="s">
        <v>2131</v>
      </c>
      <c r="U3873">
        <v>31</v>
      </c>
      <c r="V3873" t="s">
        <v>128</v>
      </c>
    </row>
    <row r="3874" spans="1:22" x14ac:dyDescent="0.3">
      <c r="A3874">
        <v>480</v>
      </c>
      <c r="B3874" t="s">
        <v>454</v>
      </c>
      <c r="C3874" t="s">
        <v>1367</v>
      </c>
      <c r="D3874" t="s">
        <v>54</v>
      </c>
      <c r="E3874" t="s">
        <v>24</v>
      </c>
      <c r="F3874" s="107">
        <v>45260</v>
      </c>
      <c r="K3874" t="s">
        <v>55</v>
      </c>
      <c r="L3874" t="s">
        <v>128</v>
      </c>
      <c r="M3874">
        <v>2023</v>
      </c>
      <c r="N3874" t="s">
        <v>815</v>
      </c>
      <c r="O3874" t="s">
        <v>745</v>
      </c>
      <c r="P3874">
        <v>0</v>
      </c>
      <c r="Q3874">
        <v>0</v>
      </c>
      <c r="R3874">
        <v>0</v>
      </c>
      <c r="T3874" t="s">
        <v>2132</v>
      </c>
      <c r="U3874">
        <v>30</v>
      </c>
      <c r="V3874" t="s">
        <v>128</v>
      </c>
    </row>
    <row r="3875" spans="1:22" x14ac:dyDescent="0.3">
      <c r="A3875">
        <v>480</v>
      </c>
      <c r="B3875" t="s">
        <v>454</v>
      </c>
      <c r="C3875" t="s">
        <v>1367</v>
      </c>
      <c r="D3875" t="s">
        <v>54</v>
      </c>
      <c r="E3875" t="s">
        <v>24</v>
      </c>
      <c r="F3875" s="107">
        <v>45291</v>
      </c>
      <c r="K3875" t="s">
        <v>55</v>
      </c>
      <c r="L3875" t="s">
        <v>128</v>
      </c>
      <c r="M3875">
        <v>2023</v>
      </c>
      <c r="N3875" t="s">
        <v>744</v>
      </c>
      <c r="O3875" t="s">
        <v>745</v>
      </c>
      <c r="P3875">
        <v>0</v>
      </c>
      <c r="Q3875">
        <v>0</v>
      </c>
      <c r="R3875">
        <v>0</v>
      </c>
      <c r="T3875" t="s">
        <v>2133</v>
      </c>
      <c r="U3875">
        <v>31</v>
      </c>
      <c r="V3875" t="s">
        <v>128</v>
      </c>
    </row>
    <row r="3876" spans="1:22" x14ac:dyDescent="0.3">
      <c r="A3876">
        <v>480</v>
      </c>
      <c r="B3876" t="s">
        <v>454</v>
      </c>
      <c r="C3876" t="s">
        <v>1367</v>
      </c>
      <c r="D3876" t="s">
        <v>54</v>
      </c>
      <c r="E3876" t="s">
        <v>24</v>
      </c>
      <c r="F3876" s="107">
        <v>45838</v>
      </c>
      <c r="G3876">
        <v>100</v>
      </c>
      <c r="K3876" t="s">
        <v>55</v>
      </c>
      <c r="L3876" t="s">
        <v>128</v>
      </c>
      <c r="M3876">
        <v>2025</v>
      </c>
      <c r="N3876" t="s">
        <v>742</v>
      </c>
      <c r="O3876" t="s">
        <v>846</v>
      </c>
      <c r="P3876">
        <v>0</v>
      </c>
      <c r="Q3876">
        <v>0</v>
      </c>
      <c r="R3876">
        <v>0</v>
      </c>
      <c r="T3876" t="s">
        <v>2134</v>
      </c>
      <c r="U3876">
        <v>30</v>
      </c>
      <c r="V3876" t="s">
        <v>128</v>
      </c>
    </row>
    <row r="3877" spans="1:22" x14ac:dyDescent="0.3">
      <c r="A3877">
        <v>481</v>
      </c>
      <c r="B3877" t="s">
        <v>455</v>
      </c>
      <c r="C3877" t="s">
        <v>1461</v>
      </c>
      <c r="D3877" t="s">
        <v>54</v>
      </c>
      <c r="E3877" t="s">
        <v>24</v>
      </c>
      <c r="F3877" s="107">
        <v>45657</v>
      </c>
      <c r="G3877">
        <v>100</v>
      </c>
      <c r="K3877" t="s">
        <v>25</v>
      </c>
      <c r="L3877" t="s">
        <v>128</v>
      </c>
      <c r="M3877">
        <v>2024</v>
      </c>
      <c r="N3877" t="s">
        <v>744</v>
      </c>
      <c r="O3877" t="s">
        <v>762</v>
      </c>
      <c r="P3877">
        <v>0</v>
      </c>
      <c r="Q3877">
        <v>0</v>
      </c>
      <c r="R3877">
        <v>0</v>
      </c>
      <c r="T3877" t="s">
        <v>2135</v>
      </c>
      <c r="U3877">
        <v>31</v>
      </c>
      <c r="V3877" t="s">
        <v>128</v>
      </c>
    </row>
    <row r="3878" spans="1:22" x14ac:dyDescent="0.3">
      <c r="A3878">
        <v>481</v>
      </c>
      <c r="B3878" t="s">
        <v>455</v>
      </c>
      <c r="C3878" t="s">
        <v>1461</v>
      </c>
      <c r="D3878" t="s">
        <v>54</v>
      </c>
      <c r="E3878" t="s">
        <v>24</v>
      </c>
      <c r="F3878" s="107">
        <v>45838</v>
      </c>
      <c r="G3878">
        <v>100</v>
      </c>
      <c r="H3878">
        <v>100</v>
      </c>
      <c r="I3878" s="59">
        <v>1</v>
      </c>
      <c r="J3878" s="59">
        <v>1</v>
      </c>
      <c r="K3878" t="s">
        <v>25</v>
      </c>
      <c r="L3878" t="s">
        <v>25</v>
      </c>
      <c r="M3878">
        <v>2025</v>
      </c>
      <c r="N3878" t="s">
        <v>742</v>
      </c>
      <c r="O3878" t="s">
        <v>846</v>
      </c>
      <c r="P3878">
        <v>0</v>
      </c>
      <c r="Q3878">
        <v>0</v>
      </c>
      <c r="R3878">
        <v>0</v>
      </c>
      <c r="T3878" t="s">
        <v>2136</v>
      </c>
      <c r="U3878">
        <v>30</v>
      </c>
    </row>
    <row r="3879" spans="1:22" x14ac:dyDescent="0.3">
      <c r="A3879">
        <v>481</v>
      </c>
      <c r="B3879" t="s">
        <v>455</v>
      </c>
      <c r="C3879" t="s">
        <v>1461</v>
      </c>
      <c r="D3879" t="s">
        <v>54</v>
      </c>
      <c r="E3879" t="s">
        <v>24</v>
      </c>
      <c r="F3879" s="107">
        <v>46022</v>
      </c>
      <c r="G3879">
        <v>100</v>
      </c>
      <c r="K3879" t="s">
        <v>25</v>
      </c>
      <c r="L3879" t="s">
        <v>128</v>
      </c>
      <c r="M3879">
        <v>2025</v>
      </c>
      <c r="N3879" t="s">
        <v>744</v>
      </c>
      <c r="O3879" t="s">
        <v>751</v>
      </c>
      <c r="P3879">
        <v>0</v>
      </c>
      <c r="Q3879">
        <v>0</v>
      </c>
      <c r="R3879">
        <v>0</v>
      </c>
      <c r="T3879" t="s">
        <v>2137</v>
      </c>
      <c r="U3879">
        <v>31</v>
      </c>
      <c r="V3879" t="s">
        <v>128</v>
      </c>
    </row>
    <row r="3880" spans="1:22" x14ac:dyDescent="0.3">
      <c r="A3880">
        <v>484</v>
      </c>
      <c r="B3880" t="s">
        <v>457</v>
      </c>
      <c r="C3880" t="s">
        <v>72</v>
      </c>
      <c r="D3880" t="s">
        <v>60</v>
      </c>
      <c r="E3880" t="s">
        <v>24</v>
      </c>
      <c r="F3880" s="107">
        <v>45930</v>
      </c>
      <c r="G3880">
        <v>90</v>
      </c>
      <c r="H3880">
        <v>100</v>
      </c>
      <c r="I3880" s="59">
        <v>1.1111111111111109</v>
      </c>
      <c r="J3880" s="59">
        <v>1.1111111111111109</v>
      </c>
      <c r="K3880" t="s">
        <v>25</v>
      </c>
      <c r="L3880" t="s">
        <v>25</v>
      </c>
      <c r="M3880">
        <v>2025</v>
      </c>
      <c r="N3880" t="s">
        <v>766</v>
      </c>
      <c r="O3880" t="s">
        <v>751</v>
      </c>
      <c r="P3880">
        <v>0</v>
      </c>
      <c r="Q3880">
        <v>0</v>
      </c>
      <c r="R3880">
        <v>0</v>
      </c>
      <c r="T3880" t="s">
        <v>2138</v>
      </c>
      <c r="U3880">
        <v>30</v>
      </c>
    </row>
    <row r="3881" spans="1:22" x14ac:dyDescent="0.3">
      <c r="A3881">
        <v>484</v>
      </c>
      <c r="B3881" t="s">
        <v>457</v>
      </c>
      <c r="C3881" t="s">
        <v>72</v>
      </c>
      <c r="D3881" t="s">
        <v>60</v>
      </c>
      <c r="E3881" t="s">
        <v>24</v>
      </c>
      <c r="F3881" s="107">
        <v>46022</v>
      </c>
      <c r="G3881">
        <v>90</v>
      </c>
      <c r="H3881">
        <v>100</v>
      </c>
      <c r="I3881" s="59">
        <v>1.1111111111111109</v>
      </c>
      <c r="J3881" s="59">
        <v>1.1111111111111109</v>
      </c>
      <c r="K3881" t="s">
        <v>25</v>
      </c>
      <c r="L3881" t="s">
        <v>25</v>
      </c>
      <c r="M3881">
        <v>2025</v>
      </c>
      <c r="N3881" t="s">
        <v>744</v>
      </c>
      <c r="O3881" t="s">
        <v>751</v>
      </c>
      <c r="P3881">
        <v>0</v>
      </c>
      <c r="Q3881">
        <v>0</v>
      </c>
      <c r="R3881">
        <v>0</v>
      </c>
      <c r="T3881" t="s">
        <v>2139</v>
      </c>
      <c r="U3881">
        <v>31</v>
      </c>
    </row>
    <row r="3882" spans="1:22" x14ac:dyDescent="0.3">
      <c r="A3882">
        <v>485</v>
      </c>
      <c r="B3882" t="s">
        <v>458</v>
      </c>
      <c r="C3882" t="s">
        <v>794</v>
      </c>
      <c r="D3882" t="s">
        <v>23</v>
      </c>
      <c r="E3882" t="s">
        <v>24</v>
      </c>
      <c r="F3882" s="107">
        <v>44592</v>
      </c>
      <c r="K3882" t="s">
        <v>25</v>
      </c>
      <c r="L3882" t="s">
        <v>128</v>
      </c>
      <c r="M3882">
        <v>2022</v>
      </c>
      <c r="N3882" t="s">
        <v>799</v>
      </c>
      <c r="O3882" t="s">
        <v>824</v>
      </c>
      <c r="P3882">
        <v>0</v>
      </c>
      <c r="Q3882">
        <v>0</v>
      </c>
      <c r="R3882">
        <v>0</v>
      </c>
      <c r="T3882" t="s">
        <v>2140</v>
      </c>
      <c r="U3882">
        <v>31</v>
      </c>
      <c r="V3882" t="s">
        <v>128</v>
      </c>
    </row>
    <row r="3883" spans="1:22" x14ac:dyDescent="0.3">
      <c r="A3883">
        <v>485</v>
      </c>
      <c r="B3883" t="s">
        <v>458</v>
      </c>
      <c r="C3883" t="s">
        <v>794</v>
      </c>
      <c r="D3883" t="s">
        <v>23</v>
      </c>
      <c r="E3883" t="s">
        <v>24</v>
      </c>
      <c r="F3883" s="107">
        <v>44620</v>
      </c>
      <c r="K3883" t="s">
        <v>25</v>
      </c>
      <c r="L3883" t="s">
        <v>128</v>
      </c>
      <c r="M3883">
        <v>2022</v>
      </c>
      <c r="N3883" t="s">
        <v>783</v>
      </c>
      <c r="O3883" t="s">
        <v>824</v>
      </c>
      <c r="P3883">
        <v>0</v>
      </c>
      <c r="Q3883">
        <v>0</v>
      </c>
      <c r="R3883">
        <v>0</v>
      </c>
      <c r="T3883" t="s">
        <v>2141</v>
      </c>
      <c r="U3883">
        <v>28</v>
      </c>
      <c r="V3883" t="s">
        <v>128</v>
      </c>
    </row>
    <row r="3884" spans="1:22" x14ac:dyDescent="0.3">
      <c r="A3884">
        <v>485</v>
      </c>
      <c r="B3884" t="s">
        <v>458</v>
      </c>
      <c r="C3884" t="s">
        <v>794</v>
      </c>
      <c r="D3884" t="s">
        <v>23</v>
      </c>
      <c r="E3884" t="s">
        <v>24</v>
      </c>
      <c r="F3884" s="107">
        <v>44651</v>
      </c>
      <c r="K3884" t="s">
        <v>25</v>
      </c>
      <c r="L3884" t="s">
        <v>128</v>
      </c>
      <c r="M3884">
        <v>2022</v>
      </c>
      <c r="N3884" t="s">
        <v>803</v>
      </c>
      <c r="O3884" t="s">
        <v>824</v>
      </c>
      <c r="P3884">
        <v>0</v>
      </c>
      <c r="Q3884">
        <v>0</v>
      </c>
      <c r="R3884">
        <v>0</v>
      </c>
      <c r="T3884" t="s">
        <v>2142</v>
      </c>
      <c r="U3884">
        <v>31</v>
      </c>
      <c r="V3884" t="s">
        <v>128</v>
      </c>
    </row>
    <row r="3885" spans="1:22" x14ac:dyDescent="0.3">
      <c r="A3885">
        <v>485</v>
      </c>
      <c r="B3885" t="s">
        <v>458</v>
      </c>
      <c r="C3885" t="s">
        <v>794</v>
      </c>
      <c r="D3885" t="s">
        <v>23</v>
      </c>
      <c r="E3885" t="s">
        <v>24</v>
      </c>
      <c r="F3885" s="107">
        <v>44681</v>
      </c>
      <c r="K3885" t="s">
        <v>25</v>
      </c>
      <c r="L3885" t="s">
        <v>128</v>
      </c>
      <c r="M3885">
        <v>2022</v>
      </c>
      <c r="N3885" t="s">
        <v>786</v>
      </c>
      <c r="O3885" t="s">
        <v>824</v>
      </c>
      <c r="P3885">
        <v>0</v>
      </c>
      <c r="Q3885">
        <v>0</v>
      </c>
      <c r="R3885">
        <v>0</v>
      </c>
      <c r="T3885" t="s">
        <v>2143</v>
      </c>
      <c r="U3885">
        <v>30</v>
      </c>
      <c r="V3885" t="s">
        <v>128</v>
      </c>
    </row>
    <row r="3886" spans="1:22" x14ac:dyDescent="0.3">
      <c r="A3886">
        <v>485</v>
      </c>
      <c r="B3886" t="s">
        <v>458</v>
      </c>
      <c r="C3886" t="s">
        <v>794</v>
      </c>
      <c r="D3886" t="s">
        <v>23</v>
      </c>
      <c r="E3886" t="s">
        <v>24</v>
      </c>
      <c r="F3886" s="107">
        <v>44712</v>
      </c>
      <c r="K3886" t="s">
        <v>25</v>
      </c>
      <c r="L3886" t="s">
        <v>128</v>
      </c>
      <c r="M3886">
        <v>2022</v>
      </c>
      <c r="N3886" t="s">
        <v>806</v>
      </c>
      <c r="O3886" t="s">
        <v>824</v>
      </c>
      <c r="P3886">
        <v>0</v>
      </c>
      <c r="Q3886">
        <v>0</v>
      </c>
      <c r="R3886">
        <v>0</v>
      </c>
      <c r="T3886" t="s">
        <v>2144</v>
      </c>
      <c r="U3886">
        <v>31</v>
      </c>
      <c r="V3886" t="s">
        <v>128</v>
      </c>
    </row>
    <row r="3887" spans="1:22" x14ac:dyDescent="0.3">
      <c r="A3887">
        <v>485</v>
      </c>
      <c r="B3887" t="s">
        <v>458</v>
      </c>
      <c r="C3887" t="s">
        <v>794</v>
      </c>
      <c r="D3887" t="s">
        <v>23</v>
      </c>
      <c r="E3887" t="s">
        <v>24</v>
      </c>
      <c r="F3887" s="107">
        <v>44742</v>
      </c>
      <c r="K3887" t="s">
        <v>25</v>
      </c>
      <c r="L3887" t="s">
        <v>128</v>
      </c>
      <c r="M3887">
        <v>2022</v>
      </c>
      <c r="N3887" t="s">
        <v>742</v>
      </c>
      <c r="O3887" t="s">
        <v>824</v>
      </c>
      <c r="P3887">
        <v>0</v>
      </c>
      <c r="Q3887">
        <v>0</v>
      </c>
      <c r="R3887">
        <v>0</v>
      </c>
      <c r="T3887" t="s">
        <v>2145</v>
      </c>
      <c r="U3887">
        <v>30</v>
      </c>
      <c r="V3887" t="s">
        <v>128</v>
      </c>
    </row>
    <row r="3888" spans="1:22" x14ac:dyDescent="0.3">
      <c r="A3888">
        <v>485</v>
      </c>
      <c r="B3888" t="s">
        <v>458</v>
      </c>
      <c r="C3888" t="s">
        <v>794</v>
      </c>
      <c r="D3888" t="s">
        <v>23</v>
      </c>
      <c r="E3888" t="s">
        <v>24</v>
      </c>
      <c r="F3888" s="107">
        <v>44773</v>
      </c>
      <c r="K3888" t="s">
        <v>25</v>
      </c>
      <c r="L3888" t="s">
        <v>128</v>
      </c>
      <c r="M3888">
        <v>2022</v>
      </c>
      <c r="N3888" t="s">
        <v>809</v>
      </c>
      <c r="O3888" t="s">
        <v>749</v>
      </c>
      <c r="P3888">
        <v>0</v>
      </c>
      <c r="Q3888">
        <v>0</v>
      </c>
      <c r="R3888">
        <v>0</v>
      </c>
      <c r="T3888" t="s">
        <v>2146</v>
      </c>
      <c r="U3888">
        <v>31</v>
      </c>
      <c r="V3888" t="s">
        <v>128</v>
      </c>
    </row>
    <row r="3889" spans="1:22" x14ac:dyDescent="0.3">
      <c r="A3889">
        <v>485</v>
      </c>
      <c r="B3889" t="s">
        <v>458</v>
      </c>
      <c r="C3889" t="s">
        <v>794</v>
      </c>
      <c r="D3889" t="s">
        <v>23</v>
      </c>
      <c r="E3889" t="s">
        <v>24</v>
      </c>
      <c r="F3889" s="107">
        <v>44804</v>
      </c>
      <c r="K3889" t="s">
        <v>25</v>
      </c>
      <c r="L3889" t="s">
        <v>128</v>
      </c>
      <c r="M3889">
        <v>2022</v>
      </c>
      <c r="N3889" t="s">
        <v>811</v>
      </c>
      <c r="O3889" t="s">
        <v>749</v>
      </c>
      <c r="P3889">
        <v>0</v>
      </c>
      <c r="Q3889">
        <v>0</v>
      </c>
      <c r="R3889">
        <v>0</v>
      </c>
      <c r="T3889" t="s">
        <v>2147</v>
      </c>
      <c r="U3889">
        <v>31</v>
      </c>
      <c r="V3889" t="s">
        <v>128</v>
      </c>
    </row>
    <row r="3890" spans="1:22" x14ac:dyDescent="0.3">
      <c r="A3890">
        <v>485</v>
      </c>
      <c r="B3890" t="s">
        <v>458</v>
      </c>
      <c r="C3890" t="s">
        <v>794</v>
      </c>
      <c r="D3890" t="s">
        <v>23</v>
      </c>
      <c r="E3890" t="s">
        <v>24</v>
      </c>
      <c r="F3890" s="107">
        <v>44834</v>
      </c>
      <c r="K3890" t="s">
        <v>25</v>
      </c>
      <c r="L3890" t="s">
        <v>128</v>
      </c>
      <c r="M3890">
        <v>2022</v>
      </c>
      <c r="N3890" t="s">
        <v>766</v>
      </c>
      <c r="O3890" t="s">
        <v>749</v>
      </c>
      <c r="P3890">
        <v>0</v>
      </c>
      <c r="Q3890">
        <v>0</v>
      </c>
      <c r="R3890">
        <v>0</v>
      </c>
      <c r="T3890" t="s">
        <v>2148</v>
      </c>
      <c r="U3890">
        <v>30</v>
      </c>
      <c r="V3890" t="s">
        <v>128</v>
      </c>
    </row>
    <row r="3891" spans="1:22" x14ac:dyDescent="0.3">
      <c r="A3891">
        <v>485</v>
      </c>
      <c r="B3891" t="s">
        <v>458</v>
      </c>
      <c r="C3891" t="s">
        <v>794</v>
      </c>
      <c r="D3891" t="s">
        <v>23</v>
      </c>
      <c r="E3891" t="s">
        <v>24</v>
      </c>
      <c r="F3891" s="107">
        <v>44865</v>
      </c>
      <c r="K3891" t="s">
        <v>25</v>
      </c>
      <c r="L3891" t="s">
        <v>128</v>
      </c>
      <c r="M3891">
        <v>2022</v>
      </c>
      <c r="N3891" t="s">
        <v>760</v>
      </c>
      <c r="O3891" t="s">
        <v>749</v>
      </c>
      <c r="P3891">
        <v>0</v>
      </c>
      <c r="Q3891">
        <v>0</v>
      </c>
      <c r="R3891">
        <v>0</v>
      </c>
      <c r="T3891" t="s">
        <v>2149</v>
      </c>
      <c r="U3891">
        <v>31</v>
      </c>
      <c r="V3891" t="s">
        <v>128</v>
      </c>
    </row>
    <row r="3892" spans="1:22" x14ac:dyDescent="0.3">
      <c r="A3892">
        <v>485</v>
      </c>
      <c r="B3892" t="s">
        <v>458</v>
      </c>
      <c r="C3892" t="s">
        <v>794</v>
      </c>
      <c r="D3892" t="s">
        <v>23</v>
      </c>
      <c r="E3892" t="s">
        <v>24</v>
      </c>
      <c r="F3892" s="107">
        <v>44895</v>
      </c>
      <c r="K3892" t="s">
        <v>25</v>
      </c>
      <c r="L3892" t="s">
        <v>128</v>
      </c>
      <c r="M3892">
        <v>2022</v>
      </c>
      <c r="N3892" t="s">
        <v>815</v>
      </c>
      <c r="O3892" t="s">
        <v>749</v>
      </c>
      <c r="P3892">
        <v>0</v>
      </c>
      <c r="Q3892">
        <v>0</v>
      </c>
      <c r="R3892">
        <v>0</v>
      </c>
      <c r="T3892" t="s">
        <v>2150</v>
      </c>
      <c r="U3892">
        <v>30</v>
      </c>
      <c r="V3892" t="s">
        <v>128</v>
      </c>
    </row>
    <row r="3893" spans="1:22" x14ac:dyDescent="0.3">
      <c r="A3893">
        <v>485</v>
      </c>
      <c r="B3893" t="s">
        <v>458</v>
      </c>
      <c r="C3893" t="s">
        <v>794</v>
      </c>
      <c r="D3893" t="s">
        <v>23</v>
      </c>
      <c r="E3893" t="s">
        <v>24</v>
      </c>
      <c r="F3893" s="107">
        <v>44926</v>
      </c>
      <c r="K3893" t="s">
        <v>25</v>
      </c>
      <c r="L3893" t="s">
        <v>128</v>
      </c>
      <c r="M3893">
        <v>2022</v>
      </c>
      <c r="N3893" t="s">
        <v>744</v>
      </c>
      <c r="O3893" t="s">
        <v>749</v>
      </c>
      <c r="P3893">
        <v>0</v>
      </c>
      <c r="Q3893">
        <v>0</v>
      </c>
      <c r="R3893">
        <v>0</v>
      </c>
      <c r="T3893" t="s">
        <v>2151</v>
      </c>
      <c r="U3893">
        <v>31</v>
      </c>
      <c r="V3893" t="s">
        <v>128</v>
      </c>
    </row>
    <row r="3894" spans="1:22" x14ac:dyDescent="0.3">
      <c r="A3894">
        <v>485</v>
      </c>
      <c r="B3894" t="s">
        <v>458</v>
      </c>
      <c r="C3894" t="s">
        <v>794</v>
      </c>
      <c r="D3894" t="s">
        <v>23</v>
      </c>
      <c r="E3894" t="s">
        <v>24</v>
      </c>
      <c r="F3894" s="107">
        <v>44957</v>
      </c>
      <c r="K3894" t="s">
        <v>25</v>
      </c>
      <c r="L3894" t="s">
        <v>128</v>
      </c>
      <c r="M3894">
        <v>2023</v>
      </c>
      <c r="N3894" t="s">
        <v>799</v>
      </c>
      <c r="O3894" t="s">
        <v>743</v>
      </c>
      <c r="P3894">
        <v>0</v>
      </c>
      <c r="Q3894">
        <v>0</v>
      </c>
      <c r="R3894">
        <v>0</v>
      </c>
      <c r="T3894" t="s">
        <v>2152</v>
      </c>
      <c r="U3894">
        <v>31</v>
      </c>
      <c r="V3894" t="s">
        <v>128</v>
      </c>
    </row>
    <row r="3895" spans="1:22" x14ac:dyDescent="0.3">
      <c r="A3895">
        <v>485</v>
      </c>
      <c r="B3895" t="s">
        <v>458</v>
      </c>
      <c r="C3895" t="s">
        <v>794</v>
      </c>
      <c r="D3895" t="s">
        <v>23</v>
      </c>
      <c r="E3895" t="s">
        <v>24</v>
      </c>
      <c r="F3895" s="107">
        <v>44985</v>
      </c>
      <c r="K3895" t="s">
        <v>25</v>
      </c>
      <c r="L3895" t="s">
        <v>128</v>
      </c>
      <c r="M3895">
        <v>2023</v>
      </c>
      <c r="N3895" t="s">
        <v>783</v>
      </c>
      <c r="O3895" t="s">
        <v>743</v>
      </c>
      <c r="P3895">
        <v>0</v>
      </c>
      <c r="Q3895">
        <v>0</v>
      </c>
      <c r="R3895">
        <v>0</v>
      </c>
      <c r="T3895" t="s">
        <v>2153</v>
      </c>
      <c r="U3895">
        <v>28</v>
      </c>
      <c r="V3895" t="s">
        <v>128</v>
      </c>
    </row>
    <row r="3896" spans="1:22" x14ac:dyDescent="0.3">
      <c r="A3896">
        <v>485</v>
      </c>
      <c r="B3896" t="s">
        <v>458</v>
      </c>
      <c r="C3896" t="s">
        <v>794</v>
      </c>
      <c r="D3896" t="s">
        <v>23</v>
      </c>
      <c r="E3896" t="s">
        <v>24</v>
      </c>
      <c r="F3896" s="107">
        <v>45016</v>
      </c>
      <c r="K3896" t="s">
        <v>25</v>
      </c>
      <c r="L3896" t="s">
        <v>128</v>
      </c>
      <c r="M3896">
        <v>2023</v>
      </c>
      <c r="N3896" t="s">
        <v>803</v>
      </c>
      <c r="O3896" t="s">
        <v>743</v>
      </c>
      <c r="P3896">
        <v>0</v>
      </c>
      <c r="Q3896">
        <v>0</v>
      </c>
      <c r="R3896">
        <v>0</v>
      </c>
      <c r="T3896" t="s">
        <v>2154</v>
      </c>
      <c r="U3896">
        <v>31</v>
      </c>
      <c r="V3896" t="s">
        <v>128</v>
      </c>
    </row>
    <row r="3897" spans="1:22" x14ac:dyDescent="0.3">
      <c r="A3897">
        <v>485</v>
      </c>
      <c r="B3897" t="s">
        <v>458</v>
      </c>
      <c r="C3897" t="s">
        <v>794</v>
      </c>
      <c r="D3897" t="s">
        <v>23</v>
      </c>
      <c r="E3897" t="s">
        <v>24</v>
      </c>
      <c r="F3897" s="107">
        <v>45046</v>
      </c>
      <c r="K3897" t="s">
        <v>25</v>
      </c>
      <c r="L3897" t="s">
        <v>128</v>
      </c>
      <c r="M3897">
        <v>2023</v>
      </c>
      <c r="N3897" t="s">
        <v>786</v>
      </c>
      <c r="O3897" t="s">
        <v>743</v>
      </c>
      <c r="P3897">
        <v>0</v>
      </c>
      <c r="Q3897">
        <v>0</v>
      </c>
      <c r="R3897">
        <v>0</v>
      </c>
      <c r="T3897" t="s">
        <v>2155</v>
      </c>
      <c r="U3897">
        <v>30</v>
      </c>
      <c r="V3897" t="s">
        <v>128</v>
      </c>
    </row>
    <row r="3898" spans="1:22" x14ac:dyDescent="0.3">
      <c r="A3898">
        <v>485</v>
      </c>
      <c r="B3898" t="s">
        <v>458</v>
      </c>
      <c r="C3898" t="s">
        <v>794</v>
      </c>
      <c r="D3898" t="s">
        <v>23</v>
      </c>
      <c r="E3898" t="s">
        <v>24</v>
      </c>
      <c r="F3898" s="107">
        <v>45077</v>
      </c>
      <c r="K3898" t="s">
        <v>25</v>
      </c>
      <c r="L3898" t="s">
        <v>128</v>
      </c>
      <c r="M3898">
        <v>2023</v>
      </c>
      <c r="N3898" t="s">
        <v>806</v>
      </c>
      <c r="O3898" t="s">
        <v>743</v>
      </c>
      <c r="P3898">
        <v>0</v>
      </c>
      <c r="Q3898">
        <v>0</v>
      </c>
      <c r="R3898">
        <v>0</v>
      </c>
      <c r="T3898" t="s">
        <v>2156</v>
      </c>
      <c r="U3898">
        <v>31</v>
      </c>
      <c r="V3898" t="s">
        <v>128</v>
      </c>
    </row>
    <row r="3899" spans="1:22" x14ac:dyDescent="0.3">
      <c r="A3899">
        <v>485</v>
      </c>
      <c r="B3899" t="s">
        <v>458</v>
      </c>
      <c r="C3899" t="s">
        <v>794</v>
      </c>
      <c r="D3899" t="s">
        <v>23</v>
      </c>
      <c r="E3899" t="s">
        <v>24</v>
      </c>
      <c r="F3899" s="107">
        <v>45107</v>
      </c>
      <c r="K3899" t="s">
        <v>25</v>
      </c>
      <c r="L3899" t="s">
        <v>128</v>
      </c>
      <c r="M3899">
        <v>2023</v>
      </c>
      <c r="N3899" t="s">
        <v>742</v>
      </c>
      <c r="O3899" t="s">
        <v>743</v>
      </c>
      <c r="P3899">
        <v>0</v>
      </c>
      <c r="Q3899">
        <v>0</v>
      </c>
      <c r="R3899">
        <v>0</v>
      </c>
      <c r="T3899" t="s">
        <v>2157</v>
      </c>
      <c r="U3899">
        <v>30</v>
      </c>
      <c r="V3899" t="s">
        <v>128</v>
      </c>
    </row>
    <row r="3900" spans="1:22" x14ac:dyDescent="0.3">
      <c r="A3900">
        <v>485</v>
      </c>
      <c r="B3900" t="s">
        <v>458</v>
      </c>
      <c r="C3900" t="s">
        <v>794</v>
      </c>
      <c r="D3900" t="s">
        <v>23</v>
      </c>
      <c r="E3900" t="s">
        <v>24</v>
      </c>
      <c r="F3900" s="107">
        <v>45138</v>
      </c>
      <c r="K3900" t="s">
        <v>25</v>
      </c>
      <c r="L3900" t="s">
        <v>128</v>
      </c>
      <c r="M3900">
        <v>2023</v>
      </c>
      <c r="N3900" t="s">
        <v>809</v>
      </c>
      <c r="O3900" t="s">
        <v>745</v>
      </c>
      <c r="P3900">
        <v>0</v>
      </c>
      <c r="Q3900">
        <v>0</v>
      </c>
      <c r="R3900">
        <v>0</v>
      </c>
      <c r="T3900" t="s">
        <v>2158</v>
      </c>
      <c r="U3900">
        <v>31</v>
      </c>
      <c r="V3900" t="s">
        <v>128</v>
      </c>
    </row>
    <row r="3901" spans="1:22" x14ac:dyDescent="0.3">
      <c r="A3901">
        <v>485</v>
      </c>
      <c r="B3901" t="s">
        <v>458</v>
      </c>
      <c r="C3901" t="s">
        <v>794</v>
      </c>
      <c r="D3901" t="s">
        <v>23</v>
      </c>
      <c r="E3901" t="s">
        <v>24</v>
      </c>
      <c r="F3901" s="107">
        <v>45169</v>
      </c>
      <c r="K3901" t="s">
        <v>25</v>
      </c>
      <c r="L3901" t="s">
        <v>128</v>
      </c>
      <c r="M3901">
        <v>2023</v>
      </c>
      <c r="N3901" t="s">
        <v>811</v>
      </c>
      <c r="O3901" t="s">
        <v>745</v>
      </c>
      <c r="P3901">
        <v>0</v>
      </c>
      <c r="Q3901">
        <v>0</v>
      </c>
      <c r="R3901">
        <v>0</v>
      </c>
      <c r="T3901" t="s">
        <v>2159</v>
      </c>
      <c r="U3901">
        <v>31</v>
      </c>
      <c r="V3901" t="s">
        <v>128</v>
      </c>
    </row>
    <row r="3902" spans="1:22" x14ac:dyDescent="0.3">
      <c r="A3902">
        <v>485</v>
      </c>
      <c r="B3902" t="s">
        <v>458</v>
      </c>
      <c r="C3902" t="s">
        <v>794</v>
      </c>
      <c r="D3902" t="s">
        <v>23</v>
      </c>
      <c r="E3902" t="s">
        <v>24</v>
      </c>
      <c r="F3902" s="107">
        <v>45199</v>
      </c>
      <c r="K3902" t="s">
        <v>25</v>
      </c>
      <c r="L3902" t="s">
        <v>128</v>
      </c>
      <c r="M3902">
        <v>2023</v>
      </c>
      <c r="N3902" t="s">
        <v>766</v>
      </c>
      <c r="O3902" t="s">
        <v>745</v>
      </c>
      <c r="P3902">
        <v>0</v>
      </c>
      <c r="Q3902">
        <v>0</v>
      </c>
      <c r="R3902">
        <v>0</v>
      </c>
      <c r="T3902" t="s">
        <v>2160</v>
      </c>
      <c r="U3902">
        <v>30</v>
      </c>
      <c r="V3902" t="s">
        <v>128</v>
      </c>
    </row>
    <row r="3903" spans="1:22" x14ac:dyDescent="0.3">
      <c r="A3903">
        <v>485</v>
      </c>
      <c r="B3903" t="s">
        <v>458</v>
      </c>
      <c r="C3903" t="s">
        <v>794</v>
      </c>
      <c r="D3903" t="s">
        <v>23</v>
      </c>
      <c r="E3903" t="s">
        <v>24</v>
      </c>
      <c r="F3903" s="107">
        <v>45230</v>
      </c>
      <c r="K3903" t="s">
        <v>25</v>
      </c>
      <c r="L3903" t="s">
        <v>128</v>
      </c>
      <c r="M3903">
        <v>2023</v>
      </c>
      <c r="N3903" t="s">
        <v>760</v>
      </c>
      <c r="O3903" t="s">
        <v>745</v>
      </c>
      <c r="P3903">
        <v>0</v>
      </c>
      <c r="Q3903">
        <v>0</v>
      </c>
      <c r="R3903">
        <v>0</v>
      </c>
      <c r="T3903" t="s">
        <v>2161</v>
      </c>
      <c r="U3903">
        <v>31</v>
      </c>
      <c r="V3903" t="s">
        <v>128</v>
      </c>
    </row>
    <row r="3904" spans="1:22" x14ac:dyDescent="0.3">
      <c r="A3904">
        <v>485</v>
      </c>
      <c r="B3904" t="s">
        <v>458</v>
      </c>
      <c r="C3904" t="s">
        <v>794</v>
      </c>
      <c r="D3904" t="s">
        <v>23</v>
      </c>
      <c r="E3904" t="s">
        <v>24</v>
      </c>
      <c r="F3904" s="107">
        <v>45260</v>
      </c>
      <c r="K3904" t="s">
        <v>25</v>
      </c>
      <c r="L3904" t="s">
        <v>128</v>
      </c>
      <c r="M3904">
        <v>2023</v>
      </c>
      <c r="N3904" t="s">
        <v>815</v>
      </c>
      <c r="O3904" t="s">
        <v>745</v>
      </c>
      <c r="P3904">
        <v>0</v>
      </c>
      <c r="Q3904">
        <v>0</v>
      </c>
      <c r="R3904">
        <v>0</v>
      </c>
      <c r="T3904" t="s">
        <v>2162</v>
      </c>
      <c r="U3904">
        <v>30</v>
      </c>
      <c r="V3904" t="s">
        <v>128</v>
      </c>
    </row>
    <row r="3905" spans="1:22" x14ac:dyDescent="0.3">
      <c r="A3905">
        <v>485</v>
      </c>
      <c r="B3905" t="s">
        <v>458</v>
      </c>
      <c r="C3905" t="s">
        <v>794</v>
      </c>
      <c r="D3905" t="s">
        <v>23</v>
      </c>
      <c r="E3905" t="s">
        <v>24</v>
      </c>
      <c r="F3905" s="107">
        <v>45291</v>
      </c>
      <c r="K3905" t="s">
        <v>25</v>
      </c>
      <c r="L3905" t="s">
        <v>128</v>
      </c>
      <c r="M3905">
        <v>2023</v>
      </c>
      <c r="N3905" t="s">
        <v>744</v>
      </c>
      <c r="O3905" t="s">
        <v>745</v>
      </c>
      <c r="P3905">
        <v>0</v>
      </c>
      <c r="Q3905">
        <v>0</v>
      </c>
      <c r="R3905">
        <v>0</v>
      </c>
      <c r="T3905" t="s">
        <v>2163</v>
      </c>
      <c r="U3905">
        <v>31</v>
      </c>
      <c r="V3905" t="s">
        <v>128</v>
      </c>
    </row>
    <row r="3906" spans="1:22" x14ac:dyDescent="0.3">
      <c r="A3906">
        <v>485</v>
      </c>
      <c r="B3906" t="s">
        <v>458</v>
      </c>
      <c r="C3906" t="s">
        <v>794</v>
      </c>
      <c r="D3906" t="s">
        <v>23</v>
      </c>
      <c r="E3906" t="s">
        <v>24</v>
      </c>
      <c r="F3906" s="107">
        <v>45322</v>
      </c>
      <c r="K3906" t="s">
        <v>25</v>
      </c>
      <c r="L3906" t="s">
        <v>128</v>
      </c>
      <c r="M3906">
        <v>2024</v>
      </c>
      <c r="N3906" t="s">
        <v>799</v>
      </c>
      <c r="O3906" t="s">
        <v>784</v>
      </c>
      <c r="P3906">
        <v>0</v>
      </c>
      <c r="Q3906">
        <v>0</v>
      </c>
      <c r="R3906">
        <v>0</v>
      </c>
      <c r="T3906" t="s">
        <v>2164</v>
      </c>
      <c r="U3906">
        <v>31</v>
      </c>
      <c r="V3906" t="s">
        <v>128</v>
      </c>
    </row>
    <row r="3907" spans="1:22" x14ac:dyDescent="0.3">
      <c r="A3907">
        <v>485</v>
      </c>
      <c r="B3907" t="s">
        <v>458</v>
      </c>
      <c r="C3907" t="s">
        <v>794</v>
      </c>
      <c r="D3907" t="s">
        <v>23</v>
      </c>
      <c r="E3907" t="s">
        <v>24</v>
      </c>
      <c r="F3907" s="107">
        <v>45351</v>
      </c>
      <c r="K3907" t="s">
        <v>25</v>
      </c>
      <c r="L3907" t="s">
        <v>128</v>
      </c>
      <c r="M3907">
        <v>2024</v>
      </c>
      <c r="N3907" t="s">
        <v>783</v>
      </c>
      <c r="O3907" t="s">
        <v>784</v>
      </c>
      <c r="P3907">
        <v>0</v>
      </c>
      <c r="Q3907">
        <v>0</v>
      </c>
      <c r="R3907">
        <v>0</v>
      </c>
      <c r="T3907" t="s">
        <v>2165</v>
      </c>
      <c r="U3907">
        <v>29</v>
      </c>
      <c r="V3907" t="s">
        <v>128</v>
      </c>
    </row>
    <row r="3908" spans="1:22" x14ac:dyDescent="0.3">
      <c r="A3908">
        <v>485</v>
      </c>
      <c r="B3908" t="s">
        <v>458</v>
      </c>
      <c r="C3908" t="s">
        <v>794</v>
      </c>
      <c r="D3908" t="s">
        <v>23</v>
      </c>
      <c r="E3908" t="s">
        <v>24</v>
      </c>
      <c r="F3908" s="107">
        <v>45382</v>
      </c>
      <c r="K3908" t="s">
        <v>25</v>
      </c>
      <c r="L3908" t="s">
        <v>128</v>
      </c>
      <c r="M3908">
        <v>2024</v>
      </c>
      <c r="N3908" t="s">
        <v>803</v>
      </c>
      <c r="O3908" t="s">
        <v>784</v>
      </c>
      <c r="P3908">
        <v>0</v>
      </c>
      <c r="Q3908">
        <v>0</v>
      </c>
      <c r="R3908">
        <v>0</v>
      </c>
      <c r="T3908" t="s">
        <v>2166</v>
      </c>
      <c r="U3908">
        <v>31</v>
      </c>
      <c r="V3908" t="s">
        <v>128</v>
      </c>
    </row>
    <row r="3909" spans="1:22" x14ac:dyDescent="0.3">
      <c r="A3909">
        <v>485</v>
      </c>
      <c r="B3909" t="s">
        <v>458</v>
      </c>
      <c r="C3909" t="s">
        <v>794</v>
      </c>
      <c r="D3909" t="s">
        <v>23</v>
      </c>
      <c r="E3909" t="s">
        <v>24</v>
      </c>
      <c r="F3909" s="107">
        <v>45412</v>
      </c>
      <c r="K3909" t="s">
        <v>25</v>
      </c>
      <c r="L3909" t="s">
        <v>128</v>
      </c>
      <c r="M3909">
        <v>2024</v>
      </c>
      <c r="N3909" t="s">
        <v>786</v>
      </c>
      <c r="O3909" t="s">
        <v>784</v>
      </c>
      <c r="P3909">
        <v>0</v>
      </c>
      <c r="Q3909">
        <v>0</v>
      </c>
      <c r="R3909">
        <v>0</v>
      </c>
      <c r="T3909" t="s">
        <v>2167</v>
      </c>
      <c r="U3909">
        <v>30</v>
      </c>
      <c r="V3909" t="s">
        <v>128</v>
      </c>
    </row>
    <row r="3910" spans="1:22" x14ac:dyDescent="0.3">
      <c r="A3910">
        <v>485</v>
      </c>
      <c r="B3910" t="s">
        <v>458</v>
      </c>
      <c r="C3910" t="s">
        <v>794</v>
      </c>
      <c r="D3910" t="s">
        <v>23</v>
      </c>
      <c r="E3910" t="s">
        <v>24</v>
      </c>
      <c r="F3910" s="107">
        <v>45443</v>
      </c>
      <c r="K3910" t="s">
        <v>25</v>
      </c>
      <c r="L3910" t="s">
        <v>128</v>
      </c>
      <c r="M3910">
        <v>2024</v>
      </c>
      <c r="N3910" t="s">
        <v>806</v>
      </c>
      <c r="O3910" t="s">
        <v>784</v>
      </c>
      <c r="P3910">
        <v>0</v>
      </c>
      <c r="Q3910">
        <v>0</v>
      </c>
      <c r="R3910">
        <v>0</v>
      </c>
      <c r="T3910" t="s">
        <v>2168</v>
      </c>
      <c r="U3910">
        <v>31</v>
      </c>
      <c r="V3910" t="s">
        <v>128</v>
      </c>
    </row>
    <row r="3911" spans="1:22" x14ac:dyDescent="0.3">
      <c r="A3911">
        <v>485</v>
      </c>
      <c r="B3911" t="s">
        <v>458</v>
      </c>
      <c r="C3911" t="s">
        <v>794</v>
      </c>
      <c r="D3911" t="s">
        <v>23</v>
      </c>
      <c r="E3911" t="s">
        <v>24</v>
      </c>
      <c r="F3911" s="107">
        <v>45473</v>
      </c>
      <c r="K3911" t="s">
        <v>25</v>
      </c>
      <c r="L3911" t="s">
        <v>128</v>
      </c>
      <c r="M3911">
        <v>2024</v>
      </c>
      <c r="N3911" t="s">
        <v>742</v>
      </c>
      <c r="O3911" t="s">
        <v>784</v>
      </c>
      <c r="P3911">
        <v>0</v>
      </c>
      <c r="Q3911">
        <v>0</v>
      </c>
      <c r="R3911">
        <v>0</v>
      </c>
      <c r="T3911" t="s">
        <v>2169</v>
      </c>
      <c r="U3911">
        <v>30</v>
      </c>
      <c r="V3911" t="s">
        <v>128</v>
      </c>
    </row>
    <row r="3912" spans="1:22" x14ac:dyDescent="0.3">
      <c r="A3912">
        <v>485</v>
      </c>
      <c r="B3912" t="s">
        <v>458</v>
      </c>
      <c r="C3912" t="s">
        <v>794</v>
      </c>
      <c r="D3912" t="s">
        <v>23</v>
      </c>
      <c r="E3912" t="s">
        <v>24</v>
      </c>
      <c r="F3912" s="107">
        <v>45504</v>
      </c>
      <c r="G3912">
        <v>80</v>
      </c>
      <c r="K3912" t="s">
        <v>25</v>
      </c>
      <c r="L3912" t="s">
        <v>128</v>
      </c>
      <c r="M3912">
        <v>2024</v>
      </c>
      <c r="N3912" t="s">
        <v>809</v>
      </c>
      <c r="O3912" t="s">
        <v>762</v>
      </c>
      <c r="P3912">
        <v>0</v>
      </c>
      <c r="Q3912">
        <v>0</v>
      </c>
      <c r="R3912">
        <v>0</v>
      </c>
      <c r="T3912" t="s">
        <v>2170</v>
      </c>
      <c r="U3912">
        <v>31</v>
      </c>
      <c r="V3912" t="s">
        <v>128</v>
      </c>
    </row>
    <row r="3913" spans="1:22" x14ac:dyDescent="0.3">
      <c r="A3913">
        <v>485</v>
      </c>
      <c r="B3913" t="s">
        <v>458</v>
      </c>
      <c r="C3913" t="s">
        <v>794</v>
      </c>
      <c r="D3913" t="s">
        <v>23</v>
      </c>
      <c r="E3913" t="s">
        <v>24</v>
      </c>
      <c r="F3913" s="107">
        <v>45900</v>
      </c>
      <c r="G3913">
        <v>400</v>
      </c>
      <c r="H3913">
        <v>200</v>
      </c>
      <c r="I3913" s="59">
        <v>0.5</v>
      </c>
      <c r="J3913" s="59">
        <v>0.5</v>
      </c>
      <c r="K3913" t="s">
        <v>25</v>
      </c>
      <c r="L3913" t="s">
        <v>25</v>
      </c>
      <c r="M3913">
        <v>2025</v>
      </c>
      <c r="N3913" t="s">
        <v>811</v>
      </c>
      <c r="O3913" t="s">
        <v>751</v>
      </c>
      <c r="P3913">
        <v>0</v>
      </c>
      <c r="Q3913">
        <v>0</v>
      </c>
      <c r="R3913">
        <v>0</v>
      </c>
      <c r="T3913" t="s">
        <v>2171</v>
      </c>
      <c r="U3913">
        <v>31</v>
      </c>
    </row>
    <row r="3914" spans="1:22" x14ac:dyDescent="0.3">
      <c r="A3914">
        <v>485</v>
      </c>
      <c r="B3914" t="s">
        <v>458</v>
      </c>
      <c r="C3914" t="s">
        <v>794</v>
      </c>
      <c r="D3914" t="s">
        <v>23</v>
      </c>
      <c r="E3914" t="s">
        <v>24</v>
      </c>
      <c r="F3914" s="107">
        <v>45930</v>
      </c>
      <c r="G3914">
        <v>80</v>
      </c>
      <c r="H3914">
        <v>62.5</v>
      </c>
      <c r="I3914" s="59">
        <v>0.78125</v>
      </c>
      <c r="J3914" s="59">
        <v>0.78125</v>
      </c>
      <c r="K3914" t="s">
        <v>25</v>
      </c>
      <c r="L3914" t="s">
        <v>25</v>
      </c>
      <c r="M3914">
        <v>2025</v>
      </c>
      <c r="N3914" t="s">
        <v>766</v>
      </c>
      <c r="O3914" t="s">
        <v>751</v>
      </c>
      <c r="P3914">
        <v>0</v>
      </c>
      <c r="Q3914">
        <v>0</v>
      </c>
      <c r="R3914">
        <v>0</v>
      </c>
      <c r="T3914" t="s">
        <v>2172</v>
      </c>
      <c r="U3914">
        <v>30</v>
      </c>
    </row>
    <row r="3915" spans="1:22" x14ac:dyDescent="0.3">
      <c r="A3915">
        <v>485</v>
      </c>
      <c r="B3915" t="s">
        <v>458</v>
      </c>
      <c r="C3915" t="s">
        <v>794</v>
      </c>
      <c r="D3915" t="s">
        <v>23</v>
      </c>
      <c r="E3915" t="s">
        <v>24</v>
      </c>
      <c r="F3915" s="107">
        <v>45961</v>
      </c>
      <c r="G3915">
        <v>80</v>
      </c>
      <c r="H3915">
        <v>100</v>
      </c>
      <c r="I3915" s="59">
        <v>1.25</v>
      </c>
      <c r="J3915" s="59">
        <v>1.25</v>
      </c>
      <c r="K3915" t="s">
        <v>25</v>
      </c>
      <c r="L3915" t="s">
        <v>25</v>
      </c>
      <c r="M3915">
        <v>2025</v>
      </c>
      <c r="N3915" t="s">
        <v>760</v>
      </c>
      <c r="O3915" t="s">
        <v>751</v>
      </c>
      <c r="P3915">
        <v>0</v>
      </c>
      <c r="Q3915">
        <v>0</v>
      </c>
      <c r="R3915">
        <v>0</v>
      </c>
      <c r="T3915" t="s">
        <v>2173</v>
      </c>
      <c r="U3915">
        <v>31</v>
      </c>
    </row>
    <row r="3916" spans="1:22" x14ac:dyDescent="0.3">
      <c r="A3916">
        <v>485</v>
      </c>
      <c r="B3916" t="s">
        <v>458</v>
      </c>
      <c r="C3916" t="s">
        <v>794</v>
      </c>
      <c r="D3916" t="s">
        <v>23</v>
      </c>
      <c r="E3916" t="s">
        <v>24</v>
      </c>
      <c r="F3916" s="107">
        <v>45991</v>
      </c>
      <c r="G3916">
        <v>80</v>
      </c>
      <c r="H3916">
        <v>85.71</v>
      </c>
      <c r="I3916" s="59">
        <v>1.071375</v>
      </c>
      <c r="J3916" s="59">
        <v>1.071375</v>
      </c>
      <c r="K3916" t="s">
        <v>25</v>
      </c>
      <c r="L3916" t="s">
        <v>25</v>
      </c>
      <c r="M3916">
        <v>2025</v>
      </c>
      <c r="N3916" t="s">
        <v>815</v>
      </c>
      <c r="O3916" t="s">
        <v>751</v>
      </c>
      <c r="P3916">
        <v>0</v>
      </c>
      <c r="Q3916">
        <v>0</v>
      </c>
      <c r="R3916">
        <v>0</v>
      </c>
      <c r="T3916" t="s">
        <v>2174</v>
      </c>
      <c r="U3916">
        <v>30</v>
      </c>
    </row>
    <row r="3917" spans="1:22" x14ac:dyDescent="0.3">
      <c r="A3917">
        <v>485</v>
      </c>
      <c r="B3917" t="s">
        <v>458</v>
      </c>
      <c r="C3917" t="s">
        <v>794</v>
      </c>
      <c r="D3917" t="s">
        <v>23</v>
      </c>
      <c r="E3917" t="s">
        <v>24</v>
      </c>
      <c r="F3917" s="107">
        <v>46022</v>
      </c>
      <c r="G3917">
        <v>720</v>
      </c>
      <c r="H3917">
        <v>0</v>
      </c>
      <c r="I3917" s="59">
        <v>0</v>
      </c>
      <c r="J3917" s="59">
        <v>0</v>
      </c>
      <c r="K3917" t="s">
        <v>25</v>
      </c>
      <c r="L3917" t="s">
        <v>25</v>
      </c>
      <c r="M3917">
        <v>2025</v>
      </c>
      <c r="N3917" t="s">
        <v>744</v>
      </c>
      <c r="O3917" t="s">
        <v>751</v>
      </c>
      <c r="P3917">
        <v>0</v>
      </c>
      <c r="Q3917">
        <v>0</v>
      </c>
      <c r="R3917">
        <v>0</v>
      </c>
      <c r="T3917" t="s">
        <v>2175</v>
      </c>
      <c r="U3917">
        <v>31</v>
      </c>
    </row>
    <row r="3918" spans="1:22" x14ac:dyDescent="0.3">
      <c r="A3918">
        <v>486</v>
      </c>
      <c r="B3918" t="s">
        <v>459</v>
      </c>
      <c r="C3918" t="s">
        <v>759</v>
      </c>
      <c r="D3918" t="s">
        <v>54</v>
      </c>
      <c r="E3918" t="s">
        <v>24</v>
      </c>
      <c r="F3918" s="107">
        <v>45838</v>
      </c>
      <c r="H3918">
        <v>2890610</v>
      </c>
      <c r="K3918" t="s">
        <v>25</v>
      </c>
      <c r="L3918" t="s">
        <v>25</v>
      </c>
      <c r="M3918">
        <v>2025</v>
      </c>
      <c r="N3918" t="s">
        <v>742</v>
      </c>
      <c r="O3918" t="s">
        <v>846</v>
      </c>
      <c r="P3918">
        <v>0</v>
      </c>
      <c r="Q3918">
        <v>0</v>
      </c>
      <c r="R3918">
        <v>0</v>
      </c>
      <c r="T3918" t="s">
        <v>2176</v>
      </c>
      <c r="U3918">
        <v>30</v>
      </c>
    </row>
    <row r="3919" spans="1:22" x14ac:dyDescent="0.3">
      <c r="A3919">
        <v>486</v>
      </c>
      <c r="B3919" t="s">
        <v>459</v>
      </c>
      <c r="C3919" t="s">
        <v>759</v>
      </c>
      <c r="D3919" t="s">
        <v>54</v>
      </c>
      <c r="E3919" t="s">
        <v>24</v>
      </c>
      <c r="F3919" s="107">
        <v>46022</v>
      </c>
      <c r="H3919">
        <v>2703941</v>
      </c>
      <c r="K3919" t="s">
        <v>25</v>
      </c>
      <c r="L3919" t="s">
        <v>25</v>
      </c>
      <c r="M3919">
        <v>2025</v>
      </c>
      <c r="N3919" t="s">
        <v>744</v>
      </c>
      <c r="O3919" t="s">
        <v>751</v>
      </c>
      <c r="P3919">
        <v>0</v>
      </c>
      <c r="Q3919">
        <v>0</v>
      </c>
      <c r="R3919">
        <v>0</v>
      </c>
      <c r="T3919" t="s">
        <v>2177</v>
      </c>
      <c r="U3919">
        <v>31</v>
      </c>
    </row>
    <row r="3920" spans="1:22" x14ac:dyDescent="0.3">
      <c r="A3920">
        <v>487</v>
      </c>
      <c r="B3920" t="s">
        <v>2178</v>
      </c>
      <c r="C3920" t="s">
        <v>913</v>
      </c>
      <c r="D3920" t="s">
        <v>73</v>
      </c>
      <c r="E3920" t="s">
        <v>24</v>
      </c>
      <c r="F3920" s="107">
        <v>46022</v>
      </c>
      <c r="G3920">
        <v>20</v>
      </c>
      <c r="H3920">
        <v>58.86</v>
      </c>
      <c r="I3920" s="59">
        <v>1.3</v>
      </c>
      <c r="J3920" s="59">
        <v>2.9430000000000001</v>
      </c>
      <c r="K3920" t="s">
        <v>25</v>
      </c>
      <c r="L3920" t="s">
        <v>25</v>
      </c>
      <c r="M3920">
        <v>2025</v>
      </c>
      <c r="N3920" t="s">
        <v>744</v>
      </c>
      <c r="O3920" t="s">
        <v>751</v>
      </c>
      <c r="P3920">
        <v>0</v>
      </c>
      <c r="Q3920">
        <v>0</v>
      </c>
      <c r="R3920">
        <v>0</v>
      </c>
      <c r="T3920" t="s">
        <v>2179</v>
      </c>
      <c r="U3920">
        <v>31</v>
      </c>
    </row>
    <row r="3921" spans="1:22" x14ac:dyDescent="0.3">
      <c r="A3921">
        <v>488</v>
      </c>
      <c r="B3921" t="s">
        <v>461</v>
      </c>
      <c r="C3921" t="s">
        <v>794</v>
      </c>
      <c r="D3921" t="s">
        <v>23</v>
      </c>
      <c r="E3921" t="s">
        <v>24</v>
      </c>
      <c r="F3921" s="107">
        <v>44592</v>
      </c>
      <c r="K3921" t="s">
        <v>25</v>
      </c>
      <c r="L3921" t="s">
        <v>128</v>
      </c>
      <c r="M3921">
        <v>2022</v>
      </c>
      <c r="N3921" t="s">
        <v>799</v>
      </c>
      <c r="O3921" t="s">
        <v>824</v>
      </c>
      <c r="P3921">
        <v>0</v>
      </c>
      <c r="Q3921">
        <v>0</v>
      </c>
      <c r="R3921">
        <v>0</v>
      </c>
      <c r="T3921" t="s">
        <v>2180</v>
      </c>
      <c r="U3921">
        <v>31</v>
      </c>
      <c r="V3921" t="s">
        <v>128</v>
      </c>
    </row>
    <row r="3922" spans="1:22" x14ac:dyDescent="0.3">
      <c r="A3922">
        <v>488</v>
      </c>
      <c r="B3922" t="s">
        <v>461</v>
      </c>
      <c r="C3922" t="s">
        <v>794</v>
      </c>
      <c r="D3922" t="s">
        <v>23</v>
      </c>
      <c r="E3922" t="s">
        <v>24</v>
      </c>
      <c r="F3922" s="107">
        <v>44620</v>
      </c>
      <c r="K3922" t="s">
        <v>25</v>
      </c>
      <c r="L3922" t="s">
        <v>128</v>
      </c>
      <c r="M3922">
        <v>2022</v>
      </c>
      <c r="N3922" t="s">
        <v>783</v>
      </c>
      <c r="O3922" t="s">
        <v>824</v>
      </c>
      <c r="P3922">
        <v>0</v>
      </c>
      <c r="Q3922">
        <v>0</v>
      </c>
      <c r="R3922">
        <v>0</v>
      </c>
      <c r="T3922" t="s">
        <v>2181</v>
      </c>
      <c r="U3922">
        <v>28</v>
      </c>
      <c r="V3922" t="s">
        <v>128</v>
      </c>
    </row>
    <row r="3923" spans="1:22" x14ac:dyDescent="0.3">
      <c r="A3923">
        <v>488</v>
      </c>
      <c r="B3923" t="s">
        <v>461</v>
      </c>
      <c r="C3923" t="s">
        <v>794</v>
      </c>
      <c r="D3923" t="s">
        <v>23</v>
      </c>
      <c r="E3923" t="s">
        <v>24</v>
      </c>
      <c r="F3923" s="107">
        <v>44651</v>
      </c>
      <c r="K3923" t="s">
        <v>25</v>
      </c>
      <c r="L3923" t="s">
        <v>128</v>
      </c>
      <c r="M3923">
        <v>2022</v>
      </c>
      <c r="N3923" t="s">
        <v>803</v>
      </c>
      <c r="O3923" t="s">
        <v>824</v>
      </c>
      <c r="P3923">
        <v>0</v>
      </c>
      <c r="Q3923">
        <v>0</v>
      </c>
      <c r="R3923">
        <v>0</v>
      </c>
      <c r="T3923" t="s">
        <v>2182</v>
      </c>
      <c r="U3923">
        <v>31</v>
      </c>
      <c r="V3923" t="s">
        <v>128</v>
      </c>
    </row>
    <row r="3924" spans="1:22" x14ac:dyDescent="0.3">
      <c r="A3924">
        <v>488</v>
      </c>
      <c r="B3924" t="s">
        <v>461</v>
      </c>
      <c r="C3924" t="s">
        <v>794</v>
      </c>
      <c r="D3924" t="s">
        <v>23</v>
      </c>
      <c r="E3924" t="s">
        <v>24</v>
      </c>
      <c r="F3924" s="107">
        <v>44681</v>
      </c>
      <c r="K3924" t="s">
        <v>25</v>
      </c>
      <c r="L3924" t="s">
        <v>128</v>
      </c>
      <c r="M3924">
        <v>2022</v>
      </c>
      <c r="N3924" t="s">
        <v>786</v>
      </c>
      <c r="O3924" t="s">
        <v>824</v>
      </c>
      <c r="P3924">
        <v>0</v>
      </c>
      <c r="Q3924">
        <v>0</v>
      </c>
      <c r="R3924">
        <v>0</v>
      </c>
      <c r="T3924" t="s">
        <v>2183</v>
      </c>
      <c r="U3924">
        <v>30</v>
      </c>
      <c r="V3924" t="s">
        <v>128</v>
      </c>
    </row>
    <row r="3925" spans="1:22" x14ac:dyDescent="0.3">
      <c r="A3925">
        <v>488</v>
      </c>
      <c r="B3925" t="s">
        <v>461</v>
      </c>
      <c r="C3925" t="s">
        <v>794</v>
      </c>
      <c r="D3925" t="s">
        <v>23</v>
      </c>
      <c r="E3925" t="s">
        <v>24</v>
      </c>
      <c r="F3925" s="107">
        <v>44712</v>
      </c>
      <c r="K3925" t="s">
        <v>25</v>
      </c>
      <c r="L3925" t="s">
        <v>128</v>
      </c>
      <c r="M3925">
        <v>2022</v>
      </c>
      <c r="N3925" t="s">
        <v>806</v>
      </c>
      <c r="O3925" t="s">
        <v>824</v>
      </c>
      <c r="P3925">
        <v>0</v>
      </c>
      <c r="Q3925">
        <v>0</v>
      </c>
      <c r="R3925">
        <v>0</v>
      </c>
      <c r="T3925" t="s">
        <v>2184</v>
      </c>
      <c r="U3925">
        <v>31</v>
      </c>
      <c r="V3925" t="s">
        <v>128</v>
      </c>
    </row>
    <row r="3926" spans="1:22" x14ac:dyDescent="0.3">
      <c r="A3926">
        <v>488</v>
      </c>
      <c r="B3926" t="s">
        <v>461</v>
      </c>
      <c r="C3926" t="s">
        <v>794</v>
      </c>
      <c r="D3926" t="s">
        <v>23</v>
      </c>
      <c r="E3926" t="s">
        <v>24</v>
      </c>
      <c r="F3926" s="107">
        <v>44742</v>
      </c>
      <c r="K3926" t="s">
        <v>25</v>
      </c>
      <c r="L3926" t="s">
        <v>128</v>
      </c>
      <c r="M3926">
        <v>2022</v>
      </c>
      <c r="N3926" t="s">
        <v>742</v>
      </c>
      <c r="O3926" t="s">
        <v>824</v>
      </c>
      <c r="P3926">
        <v>0</v>
      </c>
      <c r="Q3926">
        <v>0</v>
      </c>
      <c r="R3926">
        <v>0</v>
      </c>
      <c r="T3926" t="s">
        <v>2185</v>
      </c>
      <c r="U3926">
        <v>30</v>
      </c>
      <c r="V3926" t="s">
        <v>128</v>
      </c>
    </row>
    <row r="3927" spans="1:22" x14ac:dyDescent="0.3">
      <c r="A3927">
        <v>488</v>
      </c>
      <c r="B3927" t="s">
        <v>461</v>
      </c>
      <c r="C3927" t="s">
        <v>794</v>
      </c>
      <c r="D3927" t="s">
        <v>23</v>
      </c>
      <c r="E3927" t="s">
        <v>24</v>
      </c>
      <c r="F3927" s="107">
        <v>44773</v>
      </c>
      <c r="K3927" t="s">
        <v>25</v>
      </c>
      <c r="L3927" t="s">
        <v>128</v>
      </c>
      <c r="M3927">
        <v>2022</v>
      </c>
      <c r="N3927" t="s">
        <v>809</v>
      </c>
      <c r="O3927" t="s">
        <v>749</v>
      </c>
      <c r="P3927">
        <v>0</v>
      </c>
      <c r="Q3927">
        <v>0</v>
      </c>
      <c r="R3927">
        <v>0</v>
      </c>
      <c r="T3927" t="s">
        <v>2186</v>
      </c>
      <c r="U3927">
        <v>31</v>
      </c>
      <c r="V3927" t="s">
        <v>128</v>
      </c>
    </row>
    <row r="3928" spans="1:22" x14ac:dyDescent="0.3">
      <c r="A3928">
        <v>488</v>
      </c>
      <c r="B3928" t="s">
        <v>461</v>
      </c>
      <c r="C3928" t="s">
        <v>794</v>
      </c>
      <c r="D3928" t="s">
        <v>23</v>
      </c>
      <c r="E3928" t="s">
        <v>24</v>
      </c>
      <c r="F3928" s="107">
        <v>44804</v>
      </c>
      <c r="K3928" t="s">
        <v>25</v>
      </c>
      <c r="L3928" t="s">
        <v>128</v>
      </c>
      <c r="M3928">
        <v>2022</v>
      </c>
      <c r="N3928" t="s">
        <v>811</v>
      </c>
      <c r="O3928" t="s">
        <v>749</v>
      </c>
      <c r="P3928">
        <v>0</v>
      </c>
      <c r="Q3928">
        <v>0</v>
      </c>
      <c r="R3928">
        <v>0</v>
      </c>
      <c r="T3928" t="s">
        <v>2187</v>
      </c>
      <c r="U3928">
        <v>31</v>
      </c>
      <c r="V3928" t="s">
        <v>128</v>
      </c>
    </row>
    <row r="3929" spans="1:22" x14ac:dyDescent="0.3">
      <c r="A3929">
        <v>488</v>
      </c>
      <c r="B3929" t="s">
        <v>461</v>
      </c>
      <c r="C3929" t="s">
        <v>794</v>
      </c>
      <c r="D3929" t="s">
        <v>23</v>
      </c>
      <c r="E3929" t="s">
        <v>24</v>
      </c>
      <c r="F3929" s="107">
        <v>44834</v>
      </c>
      <c r="K3929" t="s">
        <v>25</v>
      </c>
      <c r="L3929" t="s">
        <v>128</v>
      </c>
      <c r="M3929">
        <v>2022</v>
      </c>
      <c r="N3929" t="s">
        <v>766</v>
      </c>
      <c r="O3929" t="s">
        <v>749</v>
      </c>
      <c r="P3929">
        <v>0</v>
      </c>
      <c r="Q3929">
        <v>0</v>
      </c>
      <c r="R3929">
        <v>0</v>
      </c>
      <c r="T3929" t="s">
        <v>2188</v>
      </c>
      <c r="U3929">
        <v>30</v>
      </c>
      <c r="V3929" t="s">
        <v>128</v>
      </c>
    </row>
    <row r="3930" spans="1:22" x14ac:dyDescent="0.3">
      <c r="A3930">
        <v>488</v>
      </c>
      <c r="B3930" t="s">
        <v>461</v>
      </c>
      <c r="C3930" t="s">
        <v>794</v>
      </c>
      <c r="D3930" t="s">
        <v>23</v>
      </c>
      <c r="E3930" t="s">
        <v>24</v>
      </c>
      <c r="F3930" s="107">
        <v>44865</v>
      </c>
      <c r="K3930" t="s">
        <v>25</v>
      </c>
      <c r="L3930" t="s">
        <v>128</v>
      </c>
      <c r="M3930">
        <v>2022</v>
      </c>
      <c r="N3930" t="s">
        <v>760</v>
      </c>
      <c r="O3930" t="s">
        <v>749</v>
      </c>
      <c r="P3930">
        <v>0</v>
      </c>
      <c r="Q3930">
        <v>0</v>
      </c>
      <c r="R3930">
        <v>0</v>
      </c>
      <c r="T3930" t="s">
        <v>2189</v>
      </c>
      <c r="U3930">
        <v>31</v>
      </c>
      <c r="V3930" t="s">
        <v>128</v>
      </c>
    </row>
    <row r="3931" spans="1:22" x14ac:dyDescent="0.3">
      <c r="A3931">
        <v>488</v>
      </c>
      <c r="B3931" t="s">
        <v>461</v>
      </c>
      <c r="C3931" t="s">
        <v>794</v>
      </c>
      <c r="D3931" t="s">
        <v>23</v>
      </c>
      <c r="E3931" t="s">
        <v>24</v>
      </c>
      <c r="F3931" s="107">
        <v>44895</v>
      </c>
      <c r="K3931" t="s">
        <v>25</v>
      </c>
      <c r="L3931" t="s">
        <v>128</v>
      </c>
      <c r="M3931">
        <v>2022</v>
      </c>
      <c r="N3931" t="s">
        <v>815</v>
      </c>
      <c r="O3931" t="s">
        <v>749</v>
      </c>
      <c r="P3931">
        <v>0</v>
      </c>
      <c r="Q3931">
        <v>0</v>
      </c>
      <c r="R3931">
        <v>0</v>
      </c>
      <c r="T3931" t="s">
        <v>2190</v>
      </c>
      <c r="U3931">
        <v>30</v>
      </c>
      <c r="V3931" t="s">
        <v>128</v>
      </c>
    </row>
    <row r="3932" spans="1:22" x14ac:dyDescent="0.3">
      <c r="A3932">
        <v>488</v>
      </c>
      <c r="B3932" t="s">
        <v>461</v>
      </c>
      <c r="C3932" t="s">
        <v>794</v>
      </c>
      <c r="D3932" t="s">
        <v>23</v>
      </c>
      <c r="E3932" t="s">
        <v>24</v>
      </c>
      <c r="F3932" s="107">
        <v>44926</v>
      </c>
      <c r="K3932" t="s">
        <v>25</v>
      </c>
      <c r="L3932" t="s">
        <v>128</v>
      </c>
      <c r="M3932">
        <v>2022</v>
      </c>
      <c r="N3932" t="s">
        <v>744</v>
      </c>
      <c r="O3932" t="s">
        <v>749</v>
      </c>
      <c r="P3932">
        <v>0</v>
      </c>
      <c r="Q3932">
        <v>0</v>
      </c>
      <c r="R3932">
        <v>0</v>
      </c>
      <c r="T3932" t="s">
        <v>2191</v>
      </c>
      <c r="U3932">
        <v>31</v>
      </c>
      <c r="V3932" t="s">
        <v>128</v>
      </c>
    </row>
    <row r="3933" spans="1:22" x14ac:dyDescent="0.3">
      <c r="A3933">
        <v>488</v>
      </c>
      <c r="B3933" t="s">
        <v>461</v>
      </c>
      <c r="C3933" t="s">
        <v>794</v>
      </c>
      <c r="D3933" t="s">
        <v>23</v>
      </c>
      <c r="E3933" t="s">
        <v>24</v>
      </c>
      <c r="F3933" s="107">
        <v>44957</v>
      </c>
      <c r="K3933" t="s">
        <v>25</v>
      </c>
      <c r="L3933" t="s">
        <v>128</v>
      </c>
      <c r="M3933">
        <v>2023</v>
      </c>
      <c r="N3933" t="s">
        <v>799</v>
      </c>
      <c r="O3933" t="s">
        <v>743</v>
      </c>
      <c r="P3933">
        <v>0</v>
      </c>
      <c r="Q3933">
        <v>0</v>
      </c>
      <c r="R3933">
        <v>0</v>
      </c>
      <c r="T3933" t="s">
        <v>2192</v>
      </c>
      <c r="U3933">
        <v>31</v>
      </c>
      <c r="V3933" t="s">
        <v>128</v>
      </c>
    </row>
    <row r="3934" spans="1:22" x14ac:dyDescent="0.3">
      <c r="A3934">
        <v>488</v>
      </c>
      <c r="B3934" t="s">
        <v>461</v>
      </c>
      <c r="C3934" t="s">
        <v>794</v>
      </c>
      <c r="D3934" t="s">
        <v>23</v>
      </c>
      <c r="E3934" t="s">
        <v>24</v>
      </c>
      <c r="F3934" s="107">
        <v>44985</v>
      </c>
      <c r="K3934" t="s">
        <v>25</v>
      </c>
      <c r="L3934" t="s">
        <v>128</v>
      </c>
      <c r="M3934">
        <v>2023</v>
      </c>
      <c r="N3934" t="s">
        <v>783</v>
      </c>
      <c r="O3934" t="s">
        <v>743</v>
      </c>
      <c r="P3934">
        <v>0</v>
      </c>
      <c r="Q3934">
        <v>0</v>
      </c>
      <c r="R3934">
        <v>0</v>
      </c>
      <c r="T3934" t="s">
        <v>2193</v>
      </c>
      <c r="U3934">
        <v>28</v>
      </c>
      <c r="V3934" t="s">
        <v>128</v>
      </c>
    </row>
    <row r="3935" spans="1:22" x14ac:dyDescent="0.3">
      <c r="A3935">
        <v>488</v>
      </c>
      <c r="B3935" t="s">
        <v>461</v>
      </c>
      <c r="C3935" t="s">
        <v>794</v>
      </c>
      <c r="D3935" t="s">
        <v>23</v>
      </c>
      <c r="E3935" t="s">
        <v>24</v>
      </c>
      <c r="F3935" s="107">
        <v>45016</v>
      </c>
      <c r="K3935" t="s">
        <v>25</v>
      </c>
      <c r="L3935" t="s">
        <v>128</v>
      </c>
      <c r="M3935">
        <v>2023</v>
      </c>
      <c r="N3935" t="s">
        <v>803</v>
      </c>
      <c r="O3935" t="s">
        <v>743</v>
      </c>
      <c r="P3935">
        <v>0</v>
      </c>
      <c r="Q3935">
        <v>0</v>
      </c>
      <c r="R3935">
        <v>0</v>
      </c>
      <c r="T3935" t="s">
        <v>2194</v>
      </c>
      <c r="U3935">
        <v>31</v>
      </c>
      <c r="V3935" t="s">
        <v>128</v>
      </c>
    </row>
    <row r="3936" spans="1:22" x14ac:dyDescent="0.3">
      <c r="A3936">
        <v>488</v>
      </c>
      <c r="B3936" t="s">
        <v>461</v>
      </c>
      <c r="C3936" t="s">
        <v>794</v>
      </c>
      <c r="D3936" t="s">
        <v>23</v>
      </c>
      <c r="E3936" t="s">
        <v>24</v>
      </c>
      <c r="F3936" s="107">
        <v>45046</v>
      </c>
      <c r="K3936" t="s">
        <v>25</v>
      </c>
      <c r="L3936" t="s">
        <v>128</v>
      </c>
      <c r="M3936">
        <v>2023</v>
      </c>
      <c r="N3936" t="s">
        <v>786</v>
      </c>
      <c r="O3936" t="s">
        <v>743</v>
      </c>
      <c r="P3936">
        <v>0</v>
      </c>
      <c r="Q3936">
        <v>0</v>
      </c>
      <c r="R3936">
        <v>0</v>
      </c>
      <c r="T3936" t="s">
        <v>2195</v>
      </c>
      <c r="U3936">
        <v>30</v>
      </c>
      <c r="V3936" t="s">
        <v>128</v>
      </c>
    </row>
    <row r="3937" spans="1:22" x14ac:dyDescent="0.3">
      <c r="A3937">
        <v>488</v>
      </c>
      <c r="B3937" t="s">
        <v>461</v>
      </c>
      <c r="C3937" t="s">
        <v>794</v>
      </c>
      <c r="D3937" t="s">
        <v>23</v>
      </c>
      <c r="E3937" t="s">
        <v>24</v>
      </c>
      <c r="F3937" s="107">
        <v>45077</v>
      </c>
      <c r="K3937" t="s">
        <v>25</v>
      </c>
      <c r="L3937" t="s">
        <v>128</v>
      </c>
      <c r="M3937">
        <v>2023</v>
      </c>
      <c r="N3937" t="s">
        <v>806</v>
      </c>
      <c r="O3937" t="s">
        <v>743</v>
      </c>
      <c r="P3937">
        <v>0</v>
      </c>
      <c r="Q3937">
        <v>0</v>
      </c>
      <c r="R3937">
        <v>0</v>
      </c>
      <c r="T3937" t="s">
        <v>2196</v>
      </c>
      <c r="U3937">
        <v>31</v>
      </c>
      <c r="V3937" t="s">
        <v>128</v>
      </c>
    </row>
    <row r="3938" spans="1:22" x14ac:dyDescent="0.3">
      <c r="A3938">
        <v>488</v>
      </c>
      <c r="B3938" t="s">
        <v>461</v>
      </c>
      <c r="C3938" t="s">
        <v>794</v>
      </c>
      <c r="D3938" t="s">
        <v>23</v>
      </c>
      <c r="E3938" t="s">
        <v>24</v>
      </c>
      <c r="F3938" s="107">
        <v>45107</v>
      </c>
      <c r="K3938" t="s">
        <v>25</v>
      </c>
      <c r="L3938" t="s">
        <v>128</v>
      </c>
      <c r="M3938">
        <v>2023</v>
      </c>
      <c r="N3938" t="s">
        <v>742</v>
      </c>
      <c r="O3938" t="s">
        <v>743</v>
      </c>
      <c r="P3938">
        <v>0</v>
      </c>
      <c r="Q3938">
        <v>0</v>
      </c>
      <c r="R3938">
        <v>0</v>
      </c>
      <c r="T3938" t="s">
        <v>2197</v>
      </c>
      <c r="U3938">
        <v>30</v>
      </c>
      <c r="V3938" t="s">
        <v>128</v>
      </c>
    </row>
    <row r="3939" spans="1:22" x14ac:dyDescent="0.3">
      <c r="A3939">
        <v>488</v>
      </c>
      <c r="B3939" t="s">
        <v>461</v>
      </c>
      <c r="C3939" t="s">
        <v>794</v>
      </c>
      <c r="D3939" t="s">
        <v>23</v>
      </c>
      <c r="E3939" t="s">
        <v>24</v>
      </c>
      <c r="F3939" s="107">
        <v>45138</v>
      </c>
      <c r="K3939" t="s">
        <v>25</v>
      </c>
      <c r="L3939" t="s">
        <v>128</v>
      </c>
      <c r="M3939">
        <v>2023</v>
      </c>
      <c r="N3939" t="s">
        <v>809</v>
      </c>
      <c r="O3939" t="s">
        <v>745</v>
      </c>
      <c r="P3939">
        <v>0</v>
      </c>
      <c r="Q3939">
        <v>0</v>
      </c>
      <c r="R3939">
        <v>0</v>
      </c>
      <c r="T3939" t="s">
        <v>2198</v>
      </c>
      <c r="U3939">
        <v>31</v>
      </c>
      <c r="V3939" t="s">
        <v>128</v>
      </c>
    </row>
    <row r="3940" spans="1:22" x14ac:dyDescent="0.3">
      <c r="A3940">
        <v>488</v>
      </c>
      <c r="B3940" t="s">
        <v>461</v>
      </c>
      <c r="C3940" t="s">
        <v>794</v>
      </c>
      <c r="D3940" t="s">
        <v>23</v>
      </c>
      <c r="E3940" t="s">
        <v>24</v>
      </c>
      <c r="F3940" s="107">
        <v>45169</v>
      </c>
      <c r="K3940" t="s">
        <v>25</v>
      </c>
      <c r="L3940" t="s">
        <v>128</v>
      </c>
      <c r="M3940">
        <v>2023</v>
      </c>
      <c r="N3940" t="s">
        <v>811</v>
      </c>
      <c r="O3940" t="s">
        <v>745</v>
      </c>
      <c r="P3940">
        <v>0</v>
      </c>
      <c r="Q3940">
        <v>0</v>
      </c>
      <c r="R3940">
        <v>0</v>
      </c>
      <c r="T3940" t="s">
        <v>2199</v>
      </c>
      <c r="U3940">
        <v>31</v>
      </c>
      <c r="V3940" t="s">
        <v>128</v>
      </c>
    </row>
    <row r="3941" spans="1:22" x14ac:dyDescent="0.3">
      <c r="A3941">
        <v>488</v>
      </c>
      <c r="B3941" t="s">
        <v>461</v>
      </c>
      <c r="C3941" t="s">
        <v>794</v>
      </c>
      <c r="D3941" t="s">
        <v>23</v>
      </c>
      <c r="E3941" t="s">
        <v>24</v>
      </c>
      <c r="F3941" s="107">
        <v>45199</v>
      </c>
      <c r="K3941" t="s">
        <v>25</v>
      </c>
      <c r="L3941" t="s">
        <v>128</v>
      </c>
      <c r="M3941">
        <v>2023</v>
      </c>
      <c r="N3941" t="s">
        <v>766</v>
      </c>
      <c r="O3941" t="s">
        <v>745</v>
      </c>
      <c r="P3941">
        <v>0</v>
      </c>
      <c r="Q3941">
        <v>0</v>
      </c>
      <c r="R3941">
        <v>0</v>
      </c>
      <c r="T3941" t="s">
        <v>2200</v>
      </c>
      <c r="U3941">
        <v>30</v>
      </c>
      <c r="V3941" t="s">
        <v>128</v>
      </c>
    </row>
    <row r="3942" spans="1:22" x14ac:dyDescent="0.3">
      <c r="A3942">
        <v>488</v>
      </c>
      <c r="B3942" t="s">
        <v>461</v>
      </c>
      <c r="C3942" t="s">
        <v>794</v>
      </c>
      <c r="D3942" t="s">
        <v>23</v>
      </c>
      <c r="E3942" t="s">
        <v>24</v>
      </c>
      <c r="F3942" s="107">
        <v>45230</v>
      </c>
      <c r="K3942" t="s">
        <v>25</v>
      </c>
      <c r="L3942" t="s">
        <v>128</v>
      </c>
      <c r="M3942">
        <v>2023</v>
      </c>
      <c r="N3942" t="s">
        <v>760</v>
      </c>
      <c r="O3942" t="s">
        <v>745</v>
      </c>
      <c r="P3942">
        <v>0</v>
      </c>
      <c r="Q3942">
        <v>0</v>
      </c>
      <c r="R3942">
        <v>0</v>
      </c>
      <c r="T3942" t="s">
        <v>2201</v>
      </c>
      <c r="U3942">
        <v>31</v>
      </c>
      <c r="V3942" t="s">
        <v>128</v>
      </c>
    </row>
    <row r="3943" spans="1:22" x14ac:dyDescent="0.3">
      <c r="A3943">
        <v>488</v>
      </c>
      <c r="B3943" t="s">
        <v>461</v>
      </c>
      <c r="C3943" t="s">
        <v>794</v>
      </c>
      <c r="D3943" t="s">
        <v>23</v>
      </c>
      <c r="E3943" t="s">
        <v>24</v>
      </c>
      <c r="F3943" s="107">
        <v>45260</v>
      </c>
      <c r="K3943" t="s">
        <v>25</v>
      </c>
      <c r="L3943" t="s">
        <v>128</v>
      </c>
      <c r="M3943">
        <v>2023</v>
      </c>
      <c r="N3943" t="s">
        <v>815</v>
      </c>
      <c r="O3943" t="s">
        <v>745</v>
      </c>
      <c r="P3943">
        <v>0</v>
      </c>
      <c r="Q3943">
        <v>0</v>
      </c>
      <c r="R3943">
        <v>0</v>
      </c>
      <c r="T3943" t="s">
        <v>2202</v>
      </c>
      <c r="U3943">
        <v>30</v>
      </c>
      <c r="V3943" t="s">
        <v>128</v>
      </c>
    </row>
    <row r="3944" spans="1:22" x14ac:dyDescent="0.3">
      <c r="A3944">
        <v>488</v>
      </c>
      <c r="B3944" t="s">
        <v>461</v>
      </c>
      <c r="C3944" t="s">
        <v>794</v>
      </c>
      <c r="D3944" t="s">
        <v>23</v>
      </c>
      <c r="E3944" t="s">
        <v>24</v>
      </c>
      <c r="F3944" s="107">
        <v>45291</v>
      </c>
      <c r="K3944" t="s">
        <v>25</v>
      </c>
      <c r="L3944" t="s">
        <v>128</v>
      </c>
      <c r="M3944">
        <v>2023</v>
      </c>
      <c r="N3944" t="s">
        <v>744</v>
      </c>
      <c r="O3944" t="s">
        <v>745</v>
      </c>
      <c r="P3944">
        <v>0</v>
      </c>
      <c r="Q3944">
        <v>0</v>
      </c>
      <c r="R3944">
        <v>0</v>
      </c>
      <c r="T3944" t="s">
        <v>2203</v>
      </c>
      <c r="U3944">
        <v>31</v>
      </c>
      <c r="V3944" t="s">
        <v>128</v>
      </c>
    </row>
    <row r="3945" spans="1:22" x14ac:dyDescent="0.3">
      <c r="A3945">
        <v>488</v>
      </c>
      <c r="B3945" t="s">
        <v>461</v>
      </c>
      <c r="C3945" t="s">
        <v>794</v>
      </c>
      <c r="D3945" t="s">
        <v>23</v>
      </c>
      <c r="E3945" t="s">
        <v>24</v>
      </c>
      <c r="F3945" s="107">
        <v>45322</v>
      </c>
      <c r="K3945" t="s">
        <v>25</v>
      </c>
      <c r="L3945" t="s">
        <v>128</v>
      </c>
      <c r="M3945">
        <v>2024</v>
      </c>
      <c r="N3945" t="s">
        <v>799</v>
      </c>
      <c r="O3945" t="s">
        <v>784</v>
      </c>
      <c r="P3945">
        <v>0</v>
      </c>
      <c r="Q3945">
        <v>0</v>
      </c>
      <c r="R3945">
        <v>0</v>
      </c>
      <c r="T3945" t="s">
        <v>2204</v>
      </c>
      <c r="U3945">
        <v>31</v>
      </c>
      <c r="V3945" t="s">
        <v>128</v>
      </c>
    </row>
    <row r="3946" spans="1:22" x14ac:dyDescent="0.3">
      <c r="A3946">
        <v>488</v>
      </c>
      <c r="B3946" t="s">
        <v>461</v>
      </c>
      <c r="C3946" t="s">
        <v>794</v>
      </c>
      <c r="D3946" t="s">
        <v>23</v>
      </c>
      <c r="E3946" t="s">
        <v>24</v>
      </c>
      <c r="F3946" s="107">
        <v>45351</v>
      </c>
      <c r="K3946" t="s">
        <v>25</v>
      </c>
      <c r="L3946" t="s">
        <v>128</v>
      </c>
      <c r="M3946">
        <v>2024</v>
      </c>
      <c r="N3946" t="s">
        <v>783</v>
      </c>
      <c r="O3946" t="s">
        <v>784</v>
      </c>
      <c r="P3946">
        <v>0</v>
      </c>
      <c r="Q3946">
        <v>0</v>
      </c>
      <c r="R3946">
        <v>0</v>
      </c>
      <c r="T3946" t="s">
        <v>2205</v>
      </c>
      <c r="U3946">
        <v>29</v>
      </c>
      <c r="V3946" t="s">
        <v>128</v>
      </c>
    </row>
    <row r="3947" spans="1:22" x14ac:dyDescent="0.3">
      <c r="A3947">
        <v>488</v>
      </c>
      <c r="B3947" t="s">
        <v>461</v>
      </c>
      <c r="C3947" t="s">
        <v>794</v>
      </c>
      <c r="D3947" t="s">
        <v>23</v>
      </c>
      <c r="E3947" t="s">
        <v>24</v>
      </c>
      <c r="F3947" s="107">
        <v>45382</v>
      </c>
      <c r="K3947" t="s">
        <v>25</v>
      </c>
      <c r="L3947" t="s">
        <v>128</v>
      </c>
      <c r="M3947">
        <v>2024</v>
      </c>
      <c r="N3947" t="s">
        <v>803</v>
      </c>
      <c r="O3947" t="s">
        <v>784</v>
      </c>
      <c r="P3947">
        <v>0</v>
      </c>
      <c r="Q3947">
        <v>0</v>
      </c>
      <c r="R3947">
        <v>0</v>
      </c>
      <c r="T3947" t="s">
        <v>2206</v>
      </c>
      <c r="U3947">
        <v>31</v>
      </c>
      <c r="V3947" t="s">
        <v>128</v>
      </c>
    </row>
    <row r="3948" spans="1:22" x14ac:dyDescent="0.3">
      <c r="A3948">
        <v>488</v>
      </c>
      <c r="B3948" t="s">
        <v>461</v>
      </c>
      <c r="C3948" t="s">
        <v>794</v>
      </c>
      <c r="D3948" t="s">
        <v>23</v>
      </c>
      <c r="E3948" t="s">
        <v>24</v>
      </c>
      <c r="F3948" s="107">
        <v>45412</v>
      </c>
      <c r="K3948" t="s">
        <v>25</v>
      </c>
      <c r="L3948" t="s">
        <v>128</v>
      </c>
      <c r="M3948">
        <v>2024</v>
      </c>
      <c r="N3948" t="s">
        <v>786</v>
      </c>
      <c r="O3948" t="s">
        <v>784</v>
      </c>
      <c r="P3948">
        <v>0</v>
      </c>
      <c r="Q3948">
        <v>0</v>
      </c>
      <c r="R3948">
        <v>0</v>
      </c>
      <c r="T3948" t="s">
        <v>2207</v>
      </c>
      <c r="U3948">
        <v>30</v>
      </c>
      <c r="V3948" t="s">
        <v>128</v>
      </c>
    </row>
    <row r="3949" spans="1:22" x14ac:dyDescent="0.3">
      <c r="A3949">
        <v>488</v>
      </c>
      <c r="B3949" t="s">
        <v>461</v>
      </c>
      <c r="C3949" t="s">
        <v>794</v>
      </c>
      <c r="D3949" t="s">
        <v>23</v>
      </c>
      <c r="E3949" t="s">
        <v>24</v>
      </c>
      <c r="F3949" s="107">
        <v>45443</v>
      </c>
      <c r="K3949" t="s">
        <v>25</v>
      </c>
      <c r="L3949" t="s">
        <v>128</v>
      </c>
      <c r="M3949">
        <v>2024</v>
      </c>
      <c r="N3949" t="s">
        <v>806</v>
      </c>
      <c r="O3949" t="s">
        <v>784</v>
      </c>
      <c r="P3949">
        <v>0</v>
      </c>
      <c r="Q3949">
        <v>0</v>
      </c>
      <c r="R3949">
        <v>0</v>
      </c>
      <c r="T3949" t="s">
        <v>2208</v>
      </c>
      <c r="U3949">
        <v>31</v>
      </c>
      <c r="V3949" t="s">
        <v>128</v>
      </c>
    </row>
    <row r="3950" spans="1:22" x14ac:dyDescent="0.3">
      <c r="A3950">
        <v>488</v>
      </c>
      <c r="B3950" t="s">
        <v>461</v>
      </c>
      <c r="C3950" t="s">
        <v>794</v>
      </c>
      <c r="D3950" t="s">
        <v>23</v>
      </c>
      <c r="E3950" t="s">
        <v>24</v>
      </c>
      <c r="F3950" s="107">
        <v>45473</v>
      </c>
      <c r="K3950" t="s">
        <v>25</v>
      </c>
      <c r="L3950" t="s">
        <v>128</v>
      </c>
      <c r="M3950">
        <v>2024</v>
      </c>
      <c r="N3950" t="s">
        <v>742</v>
      </c>
      <c r="O3950" t="s">
        <v>784</v>
      </c>
      <c r="P3950">
        <v>0</v>
      </c>
      <c r="Q3950">
        <v>0</v>
      </c>
      <c r="R3950">
        <v>0</v>
      </c>
      <c r="T3950" t="s">
        <v>2209</v>
      </c>
      <c r="U3950">
        <v>30</v>
      </c>
      <c r="V3950" t="s">
        <v>128</v>
      </c>
    </row>
    <row r="3951" spans="1:22" x14ac:dyDescent="0.3">
      <c r="A3951">
        <v>488</v>
      </c>
      <c r="B3951" t="s">
        <v>461</v>
      </c>
      <c r="C3951" t="s">
        <v>794</v>
      </c>
      <c r="D3951" t="s">
        <v>23</v>
      </c>
      <c r="E3951" t="s">
        <v>24</v>
      </c>
      <c r="F3951" s="107">
        <v>45504</v>
      </c>
      <c r="K3951" t="s">
        <v>25</v>
      </c>
      <c r="L3951" t="s">
        <v>128</v>
      </c>
      <c r="M3951">
        <v>2024</v>
      </c>
      <c r="N3951" t="s">
        <v>809</v>
      </c>
      <c r="O3951" t="s">
        <v>762</v>
      </c>
      <c r="P3951">
        <v>0</v>
      </c>
      <c r="Q3951">
        <v>0</v>
      </c>
      <c r="R3951">
        <v>0</v>
      </c>
      <c r="T3951" t="s">
        <v>2210</v>
      </c>
      <c r="U3951">
        <v>31</v>
      </c>
      <c r="V3951" t="s">
        <v>128</v>
      </c>
    </row>
    <row r="3952" spans="1:22" x14ac:dyDescent="0.3">
      <c r="A3952">
        <v>488</v>
      </c>
      <c r="B3952" t="s">
        <v>461</v>
      </c>
      <c r="C3952" t="s">
        <v>794</v>
      </c>
      <c r="D3952" t="s">
        <v>23</v>
      </c>
      <c r="E3952" t="s">
        <v>24</v>
      </c>
      <c r="F3952" s="107">
        <v>45535</v>
      </c>
      <c r="K3952" t="s">
        <v>25</v>
      </c>
      <c r="L3952" t="s">
        <v>128</v>
      </c>
      <c r="M3952">
        <v>2024</v>
      </c>
      <c r="N3952" t="s">
        <v>811</v>
      </c>
      <c r="O3952" t="s">
        <v>762</v>
      </c>
      <c r="P3952">
        <v>0</v>
      </c>
      <c r="Q3952">
        <v>0</v>
      </c>
      <c r="R3952">
        <v>0</v>
      </c>
      <c r="T3952" t="s">
        <v>2211</v>
      </c>
      <c r="U3952">
        <v>31</v>
      </c>
      <c r="V3952" t="s">
        <v>128</v>
      </c>
    </row>
    <row r="3953" spans="1:22" x14ac:dyDescent="0.3">
      <c r="A3953">
        <v>488</v>
      </c>
      <c r="B3953" t="s">
        <v>461</v>
      </c>
      <c r="C3953" t="s">
        <v>794</v>
      </c>
      <c r="D3953" t="s">
        <v>23</v>
      </c>
      <c r="E3953" t="s">
        <v>24</v>
      </c>
      <c r="F3953" s="107">
        <v>45565</v>
      </c>
      <c r="K3953" t="s">
        <v>25</v>
      </c>
      <c r="L3953" t="s">
        <v>128</v>
      </c>
      <c r="M3953">
        <v>2024</v>
      </c>
      <c r="N3953" t="s">
        <v>766</v>
      </c>
      <c r="O3953" t="s">
        <v>762</v>
      </c>
      <c r="P3953">
        <v>0</v>
      </c>
      <c r="Q3953">
        <v>0</v>
      </c>
      <c r="R3953">
        <v>0</v>
      </c>
      <c r="T3953" t="s">
        <v>2212</v>
      </c>
      <c r="U3953">
        <v>30</v>
      </c>
      <c r="V3953" t="s">
        <v>128</v>
      </c>
    </row>
    <row r="3954" spans="1:22" x14ac:dyDescent="0.3">
      <c r="A3954">
        <v>488</v>
      </c>
      <c r="B3954" t="s">
        <v>461</v>
      </c>
      <c r="C3954" t="s">
        <v>794</v>
      </c>
      <c r="D3954" t="s">
        <v>23</v>
      </c>
      <c r="E3954" t="s">
        <v>24</v>
      </c>
      <c r="F3954" s="107">
        <v>45747</v>
      </c>
      <c r="G3954">
        <v>765</v>
      </c>
      <c r="H3954">
        <v>0</v>
      </c>
      <c r="I3954" s="59">
        <v>0</v>
      </c>
      <c r="J3954" s="59">
        <v>0</v>
      </c>
      <c r="K3954" t="s">
        <v>25</v>
      </c>
      <c r="L3954" t="s">
        <v>25</v>
      </c>
      <c r="M3954">
        <v>2025</v>
      </c>
      <c r="N3954" t="s">
        <v>803</v>
      </c>
      <c r="O3954" t="s">
        <v>846</v>
      </c>
      <c r="P3954">
        <v>0</v>
      </c>
      <c r="Q3954">
        <v>0</v>
      </c>
      <c r="R3954">
        <v>0</v>
      </c>
      <c r="T3954" t="s">
        <v>2213</v>
      </c>
      <c r="U3954">
        <v>31</v>
      </c>
    </row>
    <row r="3955" spans="1:22" x14ac:dyDescent="0.3">
      <c r="A3955">
        <v>488</v>
      </c>
      <c r="B3955" t="s">
        <v>461</v>
      </c>
      <c r="C3955" t="s">
        <v>794</v>
      </c>
      <c r="D3955" t="s">
        <v>23</v>
      </c>
      <c r="E3955" t="s">
        <v>24</v>
      </c>
      <c r="F3955" s="107">
        <v>45930</v>
      </c>
      <c r="G3955">
        <v>85</v>
      </c>
      <c r="H3955">
        <v>86.89</v>
      </c>
      <c r="I3955" s="59">
        <v>1.0222352941176469</v>
      </c>
      <c r="J3955" s="59">
        <v>1.0222352941176469</v>
      </c>
      <c r="K3955" t="s">
        <v>25</v>
      </c>
      <c r="L3955" t="s">
        <v>25</v>
      </c>
      <c r="M3955">
        <v>2025</v>
      </c>
      <c r="N3955" t="s">
        <v>766</v>
      </c>
      <c r="O3955" t="s">
        <v>751</v>
      </c>
      <c r="P3955">
        <v>0</v>
      </c>
      <c r="Q3955">
        <v>0</v>
      </c>
      <c r="R3955">
        <v>0</v>
      </c>
      <c r="T3955" t="s">
        <v>2214</v>
      </c>
      <c r="U3955">
        <v>30</v>
      </c>
    </row>
    <row r="3956" spans="1:22" x14ac:dyDescent="0.3">
      <c r="A3956">
        <v>488</v>
      </c>
      <c r="B3956" t="s">
        <v>461</v>
      </c>
      <c r="C3956" t="s">
        <v>794</v>
      </c>
      <c r="D3956" t="s">
        <v>23</v>
      </c>
      <c r="E3956" t="s">
        <v>24</v>
      </c>
      <c r="F3956" s="107">
        <v>45961</v>
      </c>
      <c r="G3956">
        <v>85</v>
      </c>
      <c r="H3956">
        <v>85.59</v>
      </c>
      <c r="I3956" s="59">
        <v>1.006941176470588</v>
      </c>
      <c r="J3956" s="59">
        <v>1.006941176470588</v>
      </c>
      <c r="K3956" t="s">
        <v>25</v>
      </c>
      <c r="L3956" t="s">
        <v>25</v>
      </c>
      <c r="M3956">
        <v>2025</v>
      </c>
      <c r="N3956" t="s">
        <v>760</v>
      </c>
      <c r="O3956" t="s">
        <v>751</v>
      </c>
      <c r="P3956">
        <v>0</v>
      </c>
      <c r="Q3956">
        <v>0</v>
      </c>
      <c r="R3956">
        <v>0</v>
      </c>
      <c r="T3956" t="s">
        <v>2215</v>
      </c>
      <c r="U3956">
        <v>31</v>
      </c>
    </row>
    <row r="3957" spans="1:22" x14ac:dyDescent="0.3">
      <c r="A3957">
        <v>488</v>
      </c>
      <c r="B3957" t="s">
        <v>461</v>
      </c>
      <c r="C3957" t="s">
        <v>794</v>
      </c>
      <c r="D3957" t="s">
        <v>23</v>
      </c>
      <c r="E3957" t="s">
        <v>24</v>
      </c>
      <c r="F3957" s="107">
        <v>45991</v>
      </c>
      <c r="G3957">
        <v>85</v>
      </c>
      <c r="H3957">
        <v>75</v>
      </c>
      <c r="I3957" s="59">
        <v>0.88235294117647056</v>
      </c>
      <c r="J3957" s="59">
        <v>0.88235294117647056</v>
      </c>
      <c r="K3957" t="s">
        <v>25</v>
      </c>
      <c r="L3957" t="s">
        <v>25</v>
      </c>
      <c r="M3957">
        <v>2025</v>
      </c>
      <c r="N3957" t="s">
        <v>815</v>
      </c>
      <c r="O3957" t="s">
        <v>751</v>
      </c>
      <c r="P3957">
        <v>0</v>
      </c>
      <c r="Q3957">
        <v>0</v>
      </c>
      <c r="R3957">
        <v>0</v>
      </c>
      <c r="T3957" t="s">
        <v>2216</v>
      </c>
      <c r="U3957">
        <v>30</v>
      </c>
    </row>
    <row r="3958" spans="1:22" x14ac:dyDescent="0.3">
      <c r="A3958">
        <v>488</v>
      </c>
      <c r="B3958" t="s">
        <v>461</v>
      </c>
      <c r="C3958" t="s">
        <v>794</v>
      </c>
      <c r="D3958" t="s">
        <v>23</v>
      </c>
      <c r="E3958" t="s">
        <v>24</v>
      </c>
      <c r="F3958" s="107">
        <v>46022</v>
      </c>
      <c r="G3958">
        <v>85</v>
      </c>
      <c r="H3958">
        <v>76.739999999999995</v>
      </c>
      <c r="I3958" s="59">
        <v>0.90282352941176469</v>
      </c>
      <c r="J3958" s="59">
        <v>0.90282352941176469</v>
      </c>
      <c r="K3958" t="s">
        <v>25</v>
      </c>
      <c r="L3958" t="s">
        <v>25</v>
      </c>
      <c r="M3958">
        <v>2025</v>
      </c>
      <c r="N3958" t="s">
        <v>744</v>
      </c>
      <c r="O3958" t="s">
        <v>751</v>
      </c>
      <c r="P3958">
        <v>0</v>
      </c>
      <c r="Q3958">
        <v>0</v>
      </c>
      <c r="R3958">
        <v>0</v>
      </c>
      <c r="T3958" t="s">
        <v>2217</v>
      </c>
      <c r="U3958">
        <v>31</v>
      </c>
    </row>
    <row r="3959" spans="1:22" x14ac:dyDescent="0.3">
      <c r="A3959">
        <v>490</v>
      </c>
      <c r="B3959" t="s">
        <v>463</v>
      </c>
      <c r="C3959" t="s">
        <v>1244</v>
      </c>
      <c r="D3959" t="s">
        <v>73</v>
      </c>
      <c r="E3959" t="s">
        <v>24</v>
      </c>
      <c r="F3959" s="107">
        <v>46022</v>
      </c>
      <c r="G3959">
        <v>80</v>
      </c>
      <c r="H3959">
        <v>100</v>
      </c>
      <c r="I3959" s="59">
        <v>1.25</v>
      </c>
      <c r="J3959" s="59">
        <v>1.25</v>
      </c>
      <c r="K3959" t="s">
        <v>25</v>
      </c>
      <c r="L3959" t="s">
        <v>25</v>
      </c>
      <c r="M3959">
        <v>2025</v>
      </c>
      <c r="N3959" t="s">
        <v>744</v>
      </c>
      <c r="O3959" t="s">
        <v>751</v>
      </c>
      <c r="P3959">
        <v>0</v>
      </c>
      <c r="Q3959">
        <v>0</v>
      </c>
      <c r="R3959">
        <v>0</v>
      </c>
      <c r="T3959" t="s">
        <v>2218</v>
      </c>
      <c r="U3959">
        <v>31</v>
      </c>
    </row>
    <row r="3960" spans="1:22" x14ac:dyDescent="0.3">
      <c r="A3960">
        <v>491</v>
      </c>
      <c r="B3960" t="s">
        <v>464</v>
      </c>
      <c r="C3960" t="s">
        <v>1244</v>
      </c>
      <c r="D3960" t="s">
        <v>73</v>
      </c>
      <c r="E3960" t="s">
        <v>24</v>
      </c>
      <c r="F3960" s="107">
        <v>46022</v>
      </c>
      <c r="G3960">
        <v>80</v>
      </c>
      <c r="H3960">
        <v>100</v>
      </c>
      <c r="I3960" s="59">
        <v>1.25</v>
      </c>
      <c r="J3960" s="59">
        <v>1.25</v>
      </c>
      <c r="K3960" t="s">
        <v>25</v>
      </c>
      <c r="L3960" t="s">
        <v>25</v>
      </c>
      <c r="M3960">
        <v>2025</v>
      </c>
      <c r="N3960" t="s">
        <v>744</v>
      </c>
      <c r="O3960" t="s">
        <v>751</v>
      </c>
      <c r="P3960">
        <v>0</v>
      </c>
      <c r="Q3960">
        <v>0</v>
      </c>
      <c r="R3960">
        <v>0</v>
      </c>
      <c r="T3960" t="s">
        <v>2219</v>
      </c>
      <c r="U3960">
        <v>31</v>
      </c>
    </row>
    <row r="3961" spans="1:22" x14ac:dyDescent="0.3">
      <c r="A3961">
        <v>492</v>
      </c>
      <c r="B3961" t="s">
        <v>465</v>
      </c>
      <c r="C3961" t="s">
        <v>1244</v>
      </c>
      <c r="D3961" t="s">
        <v>73</v>
      </c>
      <c r="E3961" t="s">
        <v>24</v>
      </c>
      <c r="F3961" s="107">
        <v>46022</v>
      </c>
      <c r="G3961">
        <v>80</v>
      </c>
      <c r="H3961">
        <v>95</v>
      </c>
      <c r="I3961" s="59">
        <v>1.1875</v>
      </c>
      <c r="J3961" s="59">
        <v>1.1875</v>
      </c>
      <c r="K3961" t="s">
        <v>25</v>
      </c>
      <c r="L3961" t="s">
        <v>25</v>
      </c>
      <c r="M3961">
        <v>2025</v>
      </c>
      <c r="N3961" t="s">
        <v>744</v>
      </c>
      <c r="O3961" t="s">
        <v>751</v>
      </c>
      <c r="P3961">
        <v>0</v>
      </c>
      <c r="Q3961">
        <v>0</v>
      </c>
      <c r="R3961">
        <v>0</v>
      </c>
      <c r="T3961" t="s">
        <v>2220</v>
      </c>
      <c r="U3961">
        <v>31</v>
      </c>
    </row>
    <row r="3962" spans="1:22" x14ac:dyDescent="0.3">
      <c r="A3962">
        <v>493</v>
      </c>
      <c r="B3962" t="s">
        <v>466</v>
      </c>
      <c r="C3962" t="s">
        <v>46</v>
      </c>
      <c r="D3962" t="s">
        <v>73</v>
      </c>
      <c r="E3962" t="s">
        <v>24</v>
      </c>
      <c r="F3962" s="107">
        <v>46022</v>
      </c>
      <c r="G3962">
        <v>80</v>
      </c>
      <c r="H3962">
        <v>77</v>
      </c>
      <c r="I3962" s="59">
        <v>0.96250000000000002</v>
      </c>
      <c r="J3962" s="59">
        <v>0.96250000000000002</v>
      </c>
      <c r="K3962" t="s">
        <v>25</v>
      </c>
      <c r="L3962" t="s">
        <v>25</v>
      </c>
      <c r="M3962">
        <v>2025</v>
      </c>
      <c r="N3962" t="s">
        <v>744</v>
      </c>
      <c r="O3962" t="s">
        <v>751</v>
      </c>
      <c r="P3962">
        <v>0</v>
      </c>
      <c r="Q3962">
        <v>0</v>
      </c>
      <c r="R3962">
        <v>0</v>
      </c>
      <c r="T3962" t="s">
        <v>2221</v>
      </c>
      <c r="U3962">
        <v>31</v>
      </c>
    </row>
    <row r="3963" spans="1:22" x14ac:dyDescent="0.3">
      <c r="A3963">
        <v>494</v>
      </c>
      <c r="B3963" t="s">
        <v>467</v>
      </c>
      <c r="C3963" t="s">
        <v>771</v>
      </c>
      <c r="D3963" t="s">
        <v>73</v>
      </c>
      <c r="E3963" t="s">
        <v>24</v>
      </c>
      <c r="F3963" s="107">
        <v>46022</v>
      </c>
      <c r="G3963">
        <v>80</v>
      </c>
      <c r="H3963">
        <v>93</v>
      </c>
      <c r="I3963" s="59">
        <v>1.1625000000000001</v>
      </c>
      <c r="J3963" s="59">
        <v>1.1625000000000001</v>
      </c>
      <c r="K3963" t="s">
        <v>25</v>
      </c>
      <c r="L3963" t="s">
        <v>25</v>
      </c>
      <c r="M3963">
        <v>2025</v>
      </c>
      <c r="N3963" t="s">
        <v>744</v>
      </c>
      <c r="O3963" t="s">
        <v>751</v>
      </c>
      <c r="P3963">
        <v>0</v>
      </c>
      <c r="Q3963">
        <v>0</v>
      </c>
      <c r="R3963">
        <v>0</v>
      </c>
      <c r="T3963" t="s">
        <v>2222</v>
      </c>
      <c r="U3963">
        <v>31</v>
      </c>
    </row>
    <row r="3964" spans="1:22" x14ac:dyDescent="0.3">
      <c r="A3964">
        <v>495</v>
      </c>
      <c r="B3964" t="s">
        <v>468</v>
      </c>
      <c r="C3964" t="s">
        <v>998</v>
      </c>
      <c r="D3964" t="s">
        <v>73</v>
      </c>
      <c r="E3964" t="s">
        <v>24</v>
      </c>
      <c r="F3964" s="107">
        <v>46022</v>
      </c>
      <c r="G3964">
        <v>80</v>
      </c>
      <c r="H3964">
        <v>63</v>
      </c>
      <c r="I3964" s="59">
        <v>0.78749999999999998</v>
      </c>
      <c r="J3964" s="59">
        <v>0.78749999999999998</v>
      </c>
      <c r="K3964" t="s">
        <v>25</v>
      </c>
      <c r="L3964" t="s">
        <v>25</v>
      </c>
      <c r="M3964">
        <v>2025</v>
      </c>
      <c r="N3964" t="s">
        <v>744</v>
      </c>
      <c r="O3964" t="s">
        <v>751</v>
      </c>
      <c r="P3964">
        <v>0</v>
      </c>
      <c r="Q3964">
        <v>0</v>
      </c>
      <c r="R3964">
        <v>0</v>
      </c>
      <c r="T3964" t="s">
        <v>2223</v>
      </c>
      <c r="U3964">
        <v>31</v>
      </c>
    </row>
    <row r="3965" spans="1:22" x14ac:dyDescent="0.3">
      <c r="A3965">
        <v>496</v>
      </c>
      <c r="B3965" t="s">
        <v>469</v>
      </c>
      <c r="C3965" t="s">
        <v>998</v>
      </c>
      <c r="D3965" t="s">
        <v>73</v>
      </c>
      <c r="E3965" t="s">
        <v>24</v>
      </c>
      <c r="F3965" s="107">
        <v>46022</v>
      </c>
      <c r="G3965">
        <v>80</v>
      </c>
      <c r="H3965">
        <v>100</v>
      </c>
      <c r="I3965" s="59">
        <v>1.25</v>
      </c>
      <c r="J3965" s="59">
        <v>1.25</v>
      </c>
      <c r="K3965" t="s">
        <v>25</v>
      </c>
      <c r="L3965" t="s">
        <v>25</v>
      </c>
      <c r="M3965">
        <v>2025</v>
      </c>
      <c r="N3965" t="s">
        <v>744</v>
      </c>
      <c r="O3965" t="s">
        <v>751</v>
      </c>
      <c r="P3965">
        <v>0</v>
      </c>
      <c r="Q3965">
        <v>0</v>
      </c>
      <c r="R3965">
        <v>0</v>
      </c>
      <c r="T3965" t="s">
        <v>2224</v>
      </c>
      <c r="U3965">
        <v>31</v>
      </c>
    </row>
    <row r="3966" spans="1:22" x14ac:dyDescent="0.3">
      <c r="A3966">
        <v>498</v>
      </c>
      <c r="B3966" t="s">
        <v>471</v>
      </c>
      <c r="C3966" t="s">
        <v>913</v>
      </c>
      <c r="D3966" t="s">
        <v>73</v>
      </c>
      <c r="E3966" t="s">
        <v>24</v>
      </c>
      <c r="F3966" s="107">
        <v>46022</v>
      </c>
      <c r="G3966">
        <v>80</v>
      </c>
      <c r="H3966">
        <v>95</v>
      </c>
      <c r="I3966" s="59">
        <v>1.1875</v>
      </c>
      <c r="J3966" s="59">
        <v>1.1875</v>
      </c>
      <c r="K3966" t="s">
        <v>25</v>
      </c>
      <c r="L3966" t="s">
        <v>25</v>
      </c>
      <c r="M3966">
        <v>2025</v>
      </c>
      <c r="N3966" t="s">
        <v>744</v>
      </c>
      <c r="O3966" t="s">
        <v>751</v>
      </c>
      <c r="P3966">
        <v>0</v>
      </c>
      <c r="Q3966">
        <v>0</v>
      </c>
      <c r="R3966">
        <v>0</v>
      </c>
      <c r="T3966" t="s">
        <v>2225</v>
      </c>
      <c r="U3966">
        <v>31</v>
      </c>
    </row>
    <row r="3967" spans="1:22" x14ac:dyDescent="0.3">
      <c r="A3967">
        <v>499</v>
      </c>
      <c r="B3967" t="s">
        <v>472</v>
      </c>
      <c r="C3967" t="s">
        <v>311</v>
      </c>
      <c r="D3967" t="s">
        <v>73</v>
      </c>
      <c r="E3967" t="s">
        <v>24</v>
      </c>
      <c r="F3967" s="107">
        <v>46022</v>
      </c>
      <c r="G3967">
        <v>80</v>
      </c>
      <c r="K3967" t="s">
        <v>25</v>
      </c>
      <c r="L3967" t="s">
        <v>128</v>
      </c>
      <c r="M3967">
        <v>2025</v>
      </c>
      <c r="N3967" t="s">
        <v>744</v>
      </c>
      <c r="O3967" t="s">
        <v>751</v>
      </c>
      <c r="P3967">
        <v>0</v>
      </c>
      <c r="Q3967">
        <v>0</v>
      </c>
      <c r="R3967">
        <v>0</v>
      </c>
      <c r="T3967" t="s">
        <v>2226</v>
      </c>
      <c r="U3967">
        <v>31</v>
      </c>
      <c r="V3967" t="s">
        <v>128</v>
      </c>
    </row>
    <row r="3968" spans="1:22" x14ac:dyDescent="0.3">
      <c r="A3968">
        <v>500</v>
      </c>
      <c r="B3968" t="s">
        <v>473</v>
      </c>
      <c r="C3968" t="s">
        <v>1407</v>
      </c>
      <c r="D3968" t="s">
        <v>73</v>
      </c>
      <c r="E3968" t="s">
        <v>24</v>
      </c>
      <c r="F3968" s="107">
        <v>46022</v>
      </c>
      <c r="G3968">
        <v>80</v>
      </c>
      <c r="H3968">
        <v>100</v>
      </c>
      <c r="I3968" s="59">
        <v>1.25</v>
      </c>
      <c r="J3968" s="59">
        <v>1.25</v>
      </c>
      <c r="K3968" t="s">
        <v>25</v>
      </c>
      <c r="L3968" t="s">
        <v>25</v>
      </c>
      <c r="M3968">
        <v>2025</v>
      </c>
      <c r="N3968" t="s">
        <v>744</v>
      </c>
      <c r="O3968" t="s">
        <v>751</v>
      </c>
      <c r="P3968">
        <v>0</v>
      </c>
      <c r="Q3968">
        <v>0</v>
      </c>
      <c r="R3968">
        <v>0</v>
      </c>
      <c r="T3968" t="s">
        <v>2227</v>
      </c>
      <c r="U3968">
        <v>31</v>
      </c>
    </row>
    <row r="3969" spans="1:22" x14ac:dyDescent="0.3">
      <c r="A3969">
        <v>501</v>
      </c>
      <c r="B3969" t="s">
        <v>474</v>
      </c>
      <c r="C3969" t="s">
        <v>1461</v>
      </c>
      <c r="D3969" t="s">
        <v>73</v>
      </c>
      <c r="E3969" t="s">
        <v>24</v>
      </c>
      <c r="F3969" s="107">
        <v>46022</v>
      </c>
      <c r="G3969">
        <v>80</v>
      </c>
      <c r="H3969">
        <v>100</v>
      </c>
      <c r="I3969" s="59">
        <v>1.25</v>
      </c>
      <c r="J3969" s="59">
        <v>1.25</v>
      </c>
      <c r="K3969" t="s">
        <v>25</v>
      </c>
      <c r="L3969" t="s">
        <v>25</v>
      </c>
      <c r="M3969">
        <v>2025</v>
      </c>
      <c r="N3969" t="s">
        <v>744</v>
      </c>
      <c r="O3969" t="s">
        <v>751</v>
      </c>
      <c r="P3969">
        <v>0</v>
      </c>
      <c r="Q3969">
        <v>0</v>
      </c>
      <c r="R3969">
        <v>0</v>
      </c>
      <c r="T3969" t="s">
        <v>2228</v>
      </c>
      <c r="U3969">
        <v>31</v>
      </c>
    </row>
    <row r="3970" spans="1:22" x14ac:dyDescent="0.3">
      <c r="A3970">
        <v>502</v>
      </c>
      <c r="B3970" t="s">
        <v>475</v>
      </c>
      <c r="C3970" t="s">
        <v>125</v>
      </c>
      <c r="D3970" t="s">
        <v>73</v>
      </c>
      <c r="E3970" t="s">
        <v>24</v>
      </c>
      <c r="F3970" s="107">
        <v>46022</v>
      </c>
      <c r="G3970">
        <v>80</v>
      </c>
      <c r="H3970">
        <v>97</v>
      </c>
      <c r="I3970" s="59">
        <v>1.2124999999999999</v>
      </c>
      <c r="J3970" s="59">
        <v>1.2124999999999999</v>
      </c>
      <c r="K3970" t="s">
        <v>25</v>
      </c>
      <c r="L3970" t="s">
        <v>25</v>
      </c>
      <c r="M3970">
        <v>2025</v>
      </c>
      <c r="N3970" t="s">
        <v>744</v>
      </c>
      <c r="O3970" t="s">
        <v>751</v>
      </c>
      <c r="P3970">
        <v>0</v>
      </c>
      <c r="Q3970">
        <v>0</v>
      </c>
      <c r="R3970">
        <v>0</v>
      </c>
      <c r="T3970" t="s">
        <v>2229</v>
      </c>
      <c r="U3970">
        <v>31</v>
      </c>
    </row>
    <row r="3971" spans="1:22" x14ac:dyDescent="0.3">
      <c r="A3971">
        <v>503</v>
      </c>
      <c r="B3971" t="s">
        <v>476</v>
      </c>
      <c r="C3971" t="s">
        <v>1367</v>
      </c>
      <c r="D3971" t="s">
        <v>73</v>
      </c>
      <c r="E3971" t="s">
        <v>24</v>
      </c>
      <c r="F3971" s="107">
        <v>46022</v>
      </c>
      <c r="G3971">
        <v>80</v>
      </c>
      <c r="H3971">
        <v>94</v>
      </c>
      <c r="I3971" s="59">
        <v>1.175</v>
      </c>
      <c r="J3971" s="59">
        <v>1.175</v>
      </c>
      <c r="K3971" t="s">
        <v>25</v>
      </c>
      <c r="L3971" t="s">
        <v>25</v>
      </c>
      <c r="M3971">
        <v>2025</v>
      </c>
      <c r="N3971" t="s">
        <v>744</v>
      </c>
      <c r="O3971" t="s">
        <v>751</v>
      </c>
      <c r="P3971">
        <v>0</v>
      </c>
      <c r="Q3971">
        <v>0</v>
      </c>
      <c r="R3971">
        <v>0</v>
      </c>
      <c r="T3971" t="s">
        <v>2230</v>
      </c>
      <c r="U3971">
        <v>31</v>
      </c>
    </row>
    <row r="3972" spans="1:22" x14ac:dyDescent="0.3">
      <c r="A3972">
        <v>504</v>
      </c>
      <c r="B3972" t="s">
        <v>477</v>
      </c>
      <c r="C3972" t="s">
        <v>913</v>
      </c>
      <c r="D3972" t="s">
        <v>73</v>
      </c>
      <c r="E3972" t="s">
        <v>24</v>
      </c>
      <c r="F3972" s="107">
        <v>46022</v>
      </c>
      <c r="G3972">
        <v>80</v>
      </c>
      <c r="H3972">
        <v>88</v>
      </c>
      <c r="I3972" s="59">
        <v>1.1000000000000001</v>
      </c>
      <c r="J3972" s="59">
        <v>1.1000000000000001</v>
      </c>
      <c r="K3972" t="s">
        <v>25</v>
      </c>
      <c r="L3972" t="s">
        <v>25</v>
      </c>
      <c r="M3972">
        <v>2025</v>
      </c>
      <c r="N3972" t="s">
        <v>744</v>
      </c>
      <c r="O3972" t="s">
        <v>751</v>
      </c>
      <c r="P3972">
        <v>0</v>
      </c>
      <c r="Q3972">
        <v>0</v>
      </c>
      <c r="R3972">
        <v>0</v>
      </c>
      <c r="T3972" t="s">
        <v>2231</v>
      </c>
      <c r="U3972">
        <v>31</v>
      </c>
    </row>
    <row r="3973" spans="1:22" x14ac:dyDescent="0.3">
      <c r="A3973">
        <v>505</v>
      </c>
      <c r="B3973" t="s">
        <v>478</v>
      </c>
      <c r="C3973" t="s">
        <v>1569</v>
      </c>
      <c r="D3973" t="s">
        <v>73</v>
      </c>
      <c r="E3973" t="s">
        <v>24</v>
      </c>
      <c r="F3973" s="107">
        <v>46022</v>
      </c>
      <c r="G3973">
        <v>80</v>
      </c>
      <c r="H3973">
        <v>86</v>
      </c>
      <c r="I3973" s="59">
        <v>1.075</v>
      </c>
      <c r="J3973" s="59">
        <v>1.075</v>
      </c>
      <c r="K3973" t="s">
        <v>25</v>
      </c>
      <c r="L3973" t="s">
        <v>25</v>
      </c>
      <c r="M3973">
        <v>2025</v>
      </c>
      <c r="N3973" t="s">
        <v>744</v>
      </c>
      <c r="O3973" t="s">
        <v>751</v>
      </c>
      <c r="P3973">
        <v>0</v>
      </c>
      <c r="Q3973">
        <v>0</v>
      </c>
      <c r="R3973">
        <v>0</v>
      </c>
      <c r="T3973" t="s">
        <v>2232</v>
      </c>
      <c r="U3973">
        <v>31</v>
      </c>
    </row>
    <row r="3974" spans="1:22" x14ac:dyDescent="0.3">
      <c r="A3974">
        <v>506</v>
      </c>
      <c r="B3974" t="s">
        <v>479</v>
      </c>
      <c r="C3974" t="s">
        <v>1499</v>
      </c>
      <c r="D3974" t="s">
        <v>54</v>
      </c>
      <c r="E3974" t="s">
        <v>24</v>
      </c>
      <c r="F3974" s="107">
        <v>45838</v>
      </c>
      <c r="G3974">
        <v>80</v>
      </c>
      <c r="H3974">
        <v>95</v>
      </c>
      <c r="I3974" s="59">
        <v>1.1875</v>
      </c>
      <c r="J3974" s="59">
        <v>1.1875</v>
      </c>
      <c r="K3974" t="s">
        <v>25</v>
      </c>
      <c r="L3974" t="s">
        <v>25</v>
      </c>
      <c r="M3974">
        <v>2025</v>
      </c>
      <c r="N3974" t="s">
        <v>742</v>
      </c>
      <c r="O3974" t="s">
        <v>846</v>
      </c>
      <c r="P3974">
        <v>0</v>
      </c>
      <c r="Q3974">
        <v>0</v>
      </c>
      <c r="R3974">
        <v>0</v>
      </c>
      <c r="T3974" t="s">
        <v>2233</v>
      </c>
      <c r="U3974">
        <v>30</v>
      </c>
    </row>
    <row r="3975" spans="1:22" x14ac:dyDescent="0.3">
      <c r="A3975">
        <v>506</v>
      </c>
      <c r="B3975" t="s">
        <v>479</v>
      </c>
      <c r="C3975" t="s">
        <v>1499</v>
      </c>
      <c r="D3975" t="s">
        <v>54</v>
      </c>
      <c r="E3975" t="s">
        <v>24</v>
      </c>
      <c r="F3975" s="107">
        <v>46022</v>
      </c>
      <c r="G3975">
        <v>80</v>
      </c>
      <c r="H3975">
        <v>92.5</v>
      </c>
      <c r="I3975" s="59">
        <v>1.15625</v>
      </c>
      <c r="J3975" s="59">
        <v>1.15625</v>
      </c>
      <c r="K3975" t="s">
        <v>25</v>
      </c>
      <c r="L3975" t="s">
        <v>25</v>
      </c>
      <c r="M3975">
        <v>2025</v>
      </c>
      <c r="N3975" t="s">
        <v>744</v>
      </c>
      <c r="O3975" t="s">
        <v>751</v>
      </c>
      <c r="P3975">
        <v>0</v>
      </c>
      <c r="Q3975">
        <v>0</v>
      </c>
      <c r="R3975">
        <v>0</v>
      </c>
      <c r="T3975" t="s">
        <v>2234</v>
      </c>
      <c r="U3975">
        <v>31</v>
      </c>
    </row>
    <row r="3976" spans="1:22" x14ac:dyDescent="0.3">
      <c r="A3976">
        <v>507</v>
      </c>
      <c r="B3976" t="s">
        <v>480</v>
      </c>
      <c r="C3976" t="s">
        <v>1407</v>
      </c>
      <c r="D3976" t="s">
        <v>54</v>
      </c>
      <c r="E3976" t="s">
        <v>24</v>
      </c>
      <c r="F3976" s="107">
        <v>45838</v>
      </c>
      <c r="G3976">
        <v>80</v>
      </c>
      <c r="H3976">
        <v>98.75</v>
      </c>
      <c r="I3976" s="59">
        <v>1.234375</v>
      </c>
      <c r="J3976" s="59">
        <v>1.234375</v>
      </c>
      <c r="K3976" t="s">
        <v>25</v>
      </c>
      <c r="L3976" t="s">
        <v>25</v>
      </c>
      <c r="M3976">
        <v>2025</v>
      </c>
      <c r="N3976" t="s">
        <v>742</v>
      </c>
      <c r="O3976" t="s">
        <v>846</v>
      </c>
      <c r="P3976">
        <v>0</v>
      </c>
      <c r="Q3976">
        <v>0</v>
      </c>
      <c r="R3976">
        <v>0</v>
      </c>
      <c r="T3976" t="s">
        <v>2235</v>
      </c>
      <c r="U3976">
        <v>30</v>
      </c>
    </row>
    <row r="3977" spans="1:22" x14ac:dyDescent="0.3">
      <c r="A3977">
        <v>507</v>
      </c>
      <c r="B3977" t="s">
        <v>480</v>
      </c>
      <c r="C3977" t="s">
        <v>1407</v>
      </c>
      <c r="D3977" t="s">
        <v>54</v>
      </c>
      <c r="E3977" t="s">
        <v>24</v>
      </c>
      <c r="F3977" s="107">
        <v>46022</v>
      </c>
      <c r="G3977">
        <v>80</v>
      </c>
      <c r="H3977">
        <v>99</v>
      </c>
      <c r="I3977" s="59">
        <v>1.2375</v>
      </c>
      <c r="J3977" s="59">
        <v>1.2375</v>
      </c>
      <c r="K3977" t="s">
        <v>25</v>
      </c>
      <c r="L3977" t="s">
        <v>25</v>
      </c>
      <c r="M3977">
        <v>2025</v>
      </c>
      <c r="N3977" t="s">
        <v>744</v>
      </c>
      <c r="O3977" t="s">
        <v>751</v>
      </c>
      <c r="P3977">
        <v>0</v>
      </c>
      <c r="Q3977">
        <v>0</v>
      </c>
      <c r="R3977">
        <v>0</v>
      </c>
      <c r="T3977" t="s">
        <v>2236</v>
      </c>
      <c r="U3977">
        <v>31</v>
      </c>
    </row>
    <row r="3978" spans="1:22" x14ac:dyDescent="0.3">
      <c r="A3978">
        <v>508</v>
      </c>
      <c r="B3978" t="s">
        <v>481</v>
      </c>
      <c r="C3978" t="s">
        <v>1461</v>
      </c>
      <c r="D3978" t="s">
        <v>73</v>
      </c>
      <c r="E3978" t="s">
        <v>24</v>
      </c>
      <c r="F3978" s="107">
        <v>46022</v>
      </c>
      <c r="G3978">
        <v>80</v>
      </c>
      <c r="H3978">
        <v>89</v>
      </c>
      <c r="I3978" s="59">
        <v>1.1125</v>
      </c>
      <c r="J3978" s="59">
        <v>1.1125</v>
      </c>
      <c r="K3978" t="s">
        <v>25</v>
      </c>
      <c r="L3978" t="s">
        <v>25</v>
      </c>
      <c r="M3978">
        <v>2025</v>
      </c>
      <c r="N3978" t="s">
        <v>744</v>
      </c>
      <c r="O3978" t="s">
        <v>751</v>
      </c>
      <c r="P3978">
        <v>0</v>
      </c>
      <c r="Q3978">
        <v>0</v>
      </c>
      <c r="R3978">
        <v>0</v>
      </c>
      <c r="T3978" t="s">
        <v>2237</v>
      </c>
      <c r="U3978">
        <v>31</v>
      </c>
    </row>
    <row r="3979" spans="1:22" x14ac:dyDescent="0.3">
      <c r="A3979">
        <v>509</v>
      </c>
      <c r="B3979" t="s">
        <v>2238</v>
      </c>
      <c r="C3979" t="s">
        <v>1244</v>
      </c>
      <c r="D3979" t="s">
        <v>23</v>
      </c>
      <c r="E3979" t="s">
        <v>24</v>
      </c>
      <c r="F3979" s="107">
        <v>44592</v>
      </c>
      <c r="K3979" t="s">
        <v>25</v>
      </c>
      <c r="L3979" t="s">
        <v>128</v>
      </c>
      <c r="M3979">
        <v>2022</v>
      </c>
      <c r="N3979" t="s">
        <v>799</v>
      </c>
      <c r="O3979" t="s">
        <v>824</v>
      </c>
      <c r="P3979">
        <v>0</v>
      </c>
      <c r="Q3979">
        <v>0</v>
      </c>
      <c r="R3979">
        <v>0</v>
      </c>
      <c r="T3979" t="s">
        <v>2239</v>
      </c>
      <c r="U3979">
        <v>31</v>
      </c>
      <c r="V3979" t="s">
        <v>128</v>
      </c>
    </row>
    <row r="3980" spans="1:22" x14ac:dyDescent="0.3">
      <c r="A3980">
        <v>509</v>
      </c>
      <c r="B3980" t="s">
        <v>2238</v>
      </c>
      <c r="C3980" t="s">
        <v>1244</v>
      </c>
      <c r="D3980" t="s">
        <v>23</v>
      </c>
      <c r="E3980" t="s">
        <v>24</v>
      </c>
      <c r="F3980" s="107">
        <v>44620</v>
      </c>
      <c r="K3980" t="s">
        <v>25</v>
      </c>
      <c r="L3980" t="s">
        <v>128</v>
      </c>
      <c r="M3980">
        <v>2022</v>
      </c>
      <c r="N3980" t="s">
        <v>783</v>
      </c>
      <c r="O3980" t="s">
        <v>824</v>
      </c>
      <c r="P3980">
        <v>0</v>
      </c>
      <c r="Q3980">
        <v>0</v>
      </c>
      <c r="R3980">
        <v>0</v>
      </c>
      <c r="T3980" t="s">
        <v>2240</v>
      </c>
      <c r="U3980">
        <v>28</v>
      </c>
      <c r="V3980" t="s">
        <v>128</v>
      </c>
    </row>
    <row r="3981" spans="1:22" x14ac:dyDescent="0.3">
      <c r="A3981">
        <v>509</v>
      </c>
      <c r="B3981" t="s">
        <v>2238</v>
      </c>
      <c r="C3981" t="s">
        <v>1244</v>
      </c>
      <c r="D3981" t="s">
        <v>23</v>
      </c>
      <c r="E3981" t="s">
        <v>24</v>
      </c>
      <c r="F3981" s="107">
        <v>44651</v>
      </c>
      <c r="K3981" t="s">
        <v>25</v>
      </c>
      <c r="L3981" t="s">
        <v>128</v>
      </c>
      <c r="M3981">
        <v>2022</v>
      </c>
      <c r="N3981" t="s">
        <v>803</v>
      </c>
      <c r="O3981" t="s">
        <v>824</v>
      </c>
      <c r="P3981">
        <v>0</v>
      </c>
      <c r="Q3981">
        <v>0</v>
      </c>
      <c r="R3981">
        <v>0</v>
      </c>
      <c r="T3981" t="s">
        <v>2241</v>
      </c>
      <c r="U3981">
        <v>31</v>
      </c>
      <c r="V3981" t="s">
        <v>128</v>
      </c>
    </row>
    <row r="3982" spans="1:22" x14ac:dyDescent="0.3">
      <c r="A3982">
        <v>509</v>
      </c>
      <c r="B3982" t="s">
        <v>2238</v>
      </c>
      <c r="C3982" t="s">
        <v>1244</v>
      </c>
      <c r="D3982" t="s">
        <v>23</v>
      </c>
      <c r="E3982" t="s">
        <v>24</v>
      </c>
      <c r="F3982" s="107">
        <v>44681</v>
      </c>
      <c r="K3982" t="s">
        <v>25</v>
      </c>
      <c r="L3982" t="s">
        <v>128</v>
      </c>
      <c r="M3982">
        <v>2022</v>
      </c>
      <c r="N3982" t="s">
        <v>786</v>
      </c>
      <c r="O3982" t="s">
        <v>824</v>
      </c>
      <c r="P3982">
        <v>0</v>
      </c>
      <c r="Q3982">
        <v>0</v>
      </c>
      <c r="R3982">
        <v>0</v>
      </c>
      <c r="T3982" t="s">
        <v>2242</v>
      </c>
      <c r="U3982">
        <v>30</v>
      </c>
      <c r="V3982" t="s">
        <v>128</v>
      </c>
    </row>
    <row r="3983" spans="1:22" x14ac:dyDescent="0.3">
      <c r="A3983">
        <v>509</v>
      </c>
      <c r="B3983" t="s">
        <v>2238</v>
      </c>
      <c r="C3983" t="s">
        <v>1244</v>
      </c>
      <c r="D3983" t="s">
        <v>23</v>
      </c>
      <c r="E3983" t="s">
        <v>24</v>
      </c>
      <c r="F3983" s="107">
        <v>44712</v>
      </c>
      <c r="K3983" t="s">
        <v>25</v>
      </c>
      <c r="L3983" t="s">
        <v>128</v>
      </c>
      <c r="M3983">
        <v>2022</v>
      </c>
      <c r="N3983" t="s">
        <v>806</v>
      </c>
      <c r="O3983" t="s">
        <v>824</v>
      </c>
      <c r="P3983">
        <v>0</v>
      </c>
      <c r="Q3983">
        <v>0</v>
      </c>
      <c r="R3983">
        <v>0</v>
      </c>
      <c r="T3983" t="s">
        <v>2243</v>
      </c>
      <c r="U3983">
        <v>31</v>
      </c>
      <c r="V3983" t="s">
        <v>128</v>
      </c>
    </row>
    <row r="3984" spans="1:22" x14ac:dyDescent="0.3">
      <c r="A3984">
        <v>509</v>
      </c>
      <c r="B3984" t="s">
        <v>2238</v>
      </c>
      <c r="C3984" t="s">
        <v>1244</v>
      </c>
      <c r="D3984" t="s">
        <v>23</v>
      </c>
      <c r="E3984" t="s">
        <v>24</v>
      </c>
      <c r="F3984" s="107">
        <v>44742</v>
      </c>
      <c r="K3984" t="s">
        <v>25</v>
      </c>
      <c r="L3984" t="s">
        <v>128</v>
      </c>
      <c r="M3984">
        <v>2022</v>
      </c>
      <c r="N3984" t="s">
        <v>742</v>
      </c>
      <c r="O3984" t="s">
        <v>824</v>
      </c>
      <c r="P3984">
        <v>0</v>
      </c>
      <c r="Q3984">
        <v>0</v>
      </c>
      <c r="R3984">
        <v>0</v>
      </c>
      <c r="T3984" t="s">
        <v>2244</v>
      </c>
      <c r="U3984">
        <v>30</v>
      </c>
      <c r="V3984" t="s">
        <v>128</v>
      </c>
    </row>
    <row r="3985" spans="1:22" x14ac:dyDescent="0.3">
      <c r="A3985">
        <v>509</v>
      </c>
      <c r="B3985" t="s">
        <v>2238</v>
      </c>
      <c r="C3985" t="s">
        <v>1244</v>
      </c>
      <c r="D3985" t="s">
        <v>23</v>
      </c>
      <c r="E3985" t="s">
        <v>24</v>
      </c>
      <c r="F3985" s="107">
        <v>44773</v>
      </c>
      <c r="K3985" t="s">
        <v>25</v>
      </c>
      <c r="L3985" t="s">
        <v>128</v>
      </c>
      <c r="M3985">
        <v>2022</v>
      </c>
      <c r="N3985" t="s">
        <v>809</v>
      </c>
      <c r="O3985" t="s">
        <v>749</v>
      </c>
      <c r="P3985">
        <v>0</v>
      </c>
      <c r="Q3985">
        <v>0</v>
      </c>
      <c r="R3985">
        <v>0</v>
      </c>
      <c r="T3985" t="s">
        <v>2245</v>
      </c>
      <c r="U3985">
        <v>31</v>
      </c>
      <c r="V3985" t="s">
        <v>128</v>
      </c>
    </row>
    <row r="3986" spans="1:22" x14ac:dyDescent="0.3">
      <c r="A3986">
        <v>509</v>
      </c>
      <c r="B3986" t="s">
        <v>2238</v>
      </c>
      <c r="C3986" t="s">
        <v>1244</v>
      </c>
      <c r="D3986" t="s">
        <v>23</v>
      </c>
      <c r="E3986" t="s">
        <v>24</v>
      </c>
      <c r="F3986" s="107">
        <v>44804</v>
      </c>
      <c r="K3986" t="s">
        <v>25</v>
      </c>
      <c r="L3986" t="s">
        <v>128</v>
      </c>
      <c r="M3986">
        <v>2022</v>
      </c>
      <c r="N3986" t="s">
        <v>811</v>
      </c>
      <c r="O3986" t="s">
        <v>749</v>
      </c>
      <c r="P3986">
        <v>0</v>
      </c>
      <c r="Q3986">
        <v>0</v>
      </c>
      <c r="R3986">
        <v>0</v>
      </c>
      <c r="T3986" t="s">
        <v>2246</v>
      </c>
      <c r="U3986">
        <v>31</v>
      </c>
      <c r="V3986" t="s">
        <v>128</v>
      </c>
    </row>
    <row r="3987" spans="1:22" x14ac:dyDescent="0.3">
      <c r="A3987">
        <v>509</v>
      </c>
      <c r="B3987" t="s">
        <v>2238</v>
      </c>
      <c r="C3987" t="s">
        <v>1244</v>
      </c>
      <c r="D3987" t="s">
        <v>23</v>
      </c>
      <c r="E3987" t="s">
        <v>24</v>
      </c>
      <c r="F3987" s="107">
        <v>44834</v>
      </c>
      <c r="K3987" t="s">
        <v>25</v>
      </c>
      <c r="L3987" t="s">
        <v>128</v>
      </c>
      <c r="M3987">
        <v>2022</v>
      </c>
      <c r="N3987" t="s">
        <v>766</v>
      </c>
      <c r="O3987" t="s">
        <v>749</v>
      </c>
      <c r="P3987">
        <v>0</v>
      </c>
      <c r="Q3987">
        <v>0</v>
      </c>
      <c r="R3987">
        <v>0</v>
      </c>
      <c r="T3987" t="s">
        <v>2247</v>
      </c>
      <c r="U3987">
        <v>30</v>
      </c>
      <c r="V3987" t="s">
        <v>128</v>
      </c>
    </row>
    <row r="3988" spans="1:22" x14ac:dyDescent="0.3">
      <c r="A3988">
        <v>509</v>
      </c>
      <c r="B3988" t="s">
        <v>2238</v>
      </c>
      <c r="C3988" t="s">
        <v>1244</v>
      </c>
      <c r="D3988" t="s">
        <v>23</v>
      </c>
      <c r="E3988" t="s">
        <v>24</v>
      </c>
      <c r="F3988" s="107">
        <v>44865</v>
      </c>
      <c r="K3988" t="s">
        <v>25</v>
      </c>
      <c r="L3988" t="s">
        <v>128</v>
      </c>
      <c r="M3988">
        <v>2022</v>
      </c>
      <c r="N3988" t="s">
        <v>760</v>
      </c>
      <c r="O3988" t="s">
        <v>749</v>
      </c>
      <c r="P3988">
        <v>0</v>
      </c>
      <c r="Q3988">
        <v>0</v>
      </c>
      <c r="R3988">
        <v>0</v>
      </c>
      <c r="T3988" t="s">
        <v>2248</v>
      </c>
      <c r="U3988">
        <v>31</v>
      </c>
      <c r="V3988" t="s">
        <v>128</v>
      </c>
    </row>
    <row r="3989" spans="1:22" x14ac:dyDescent="0.3">
      <c r="A3989">
        <v>509</v>
      </c>
      <c r="B3989" t="s">
        <v>2238</v>
      </c>
      <c r="C3989" t="s">
        <v>1244</v>
      </c>
      <c r="D3989" t="s">
        <v>23</v>
      </c>
      <c r="E3989" t="s">
        <v>24</v>
      </c>
      <c r="F3989" s="107">
        <v>44895</v>
      </c>
      <c r="K3989" t="s">
        <v>25</v>
      </c>
      <c r="L3989" t="s">
        <v>128</v>
      </c>
      <c r="M3989">
        <v>2022</v>
      </c>
      <c r="N3989" t="s">
        <v>815</v>
      </c>
      <c r="O3989" t="s">
        <v>749</v>
      </c>
      <c r="P3989">
        <v>0</v>
      </c>
      <c r="Q3989">
        <v>0</v>
      </c>
      <c r="R3989">
        <v>0</v>
      </c>
      <c r="T3989" t="s">
        <v>2249</v>
      </c>
      <c r="U3989">
        <v>30</v>
      </c>
      <c r="V3989" t="s">
        <v>128</v>
      </c>
    </row>
    <row r="3990" spans="1:22" x14ac:dyDescent="0.3">
      <c r="A3990">
        <v>509</v>
      </c>
      <c r="B3990" t="s">
        <v>2238</v>
      </c>
      <c r="C3990" t="s">
        <v>1244</v>
      </c>
      <c r="D3990" t="s">
        <v>23</v>
      </c>
      <c r="E3990" t="s">
        <v>24</v>
      </c>
      <c r="F3990" s="107">
        <v>44926</v>
      </c>
      <c r="K3990" t="s">
        <v>25</v>
      </c>
      <c r="L3990" t="s">
        <v>128</v>
      </c>
      <c r="M3990">
        <v>2022</v>
      </c>
      <c r="N3990" t="s">
        <v>744</v>
      </c>
      <c r="O3990" t="s">
        <v>749</v>
      </c>
      <c r="P3990">
        <v>0</v>
      </c>
      <c r="Q3990">
        <v>0</v>
      </c>
      <c r="R3990">
        <v>0</v>
      </c>
      <c r="T3990" t="s">
        <v>2250</v>
      </c>
      <c r="U3990">
        <v>31</v>
      </c>
      <c r="V3990" t="s">
        <v>128</v>
      </c>
    </row>
    <row r="3991" spans="1:22" x14ac:dyDescent="0.3">
      <c r="A3991">
        <v>509</v>
      </c>
      <c r="B3991" t="s">
        <v>2238</v>
      </c>
      <c r="C3991" t="s">
        <v>1244</v>
      </c>
      <c r="D3991" t="s">
        <v>23</v>
      </c>
      <c r="E3991" t="s">
        <v>24</v>
      </c>
      <c r="F3991" s="107">
        <v>44957</v>
      </c>
      <c r="K3991" t="s">
        <v>25</v>
      </c>
      <c r="L3991" t="s">
        <v>128</v>
      </c>
      <c r="M3991">
        <v>2023</v>
      </c>
      <c r="N3991" t="s">
        <v>799</v>
      </c>
      <c r="O3991" t="s">
        <v>743</v>
      </c>
      <c r="P3991">
        <v>0</v>
      </c>
      <c r="Q3991">
        <v>0</v>
      </c>
      <c r="R3991">
        <v>0</v>
      </c>
      <c r="T3991" t="s">
        <v>2251</v>
      </c>
      <c r="U3991">
        <v>31</v>
      </c>
      <c r="V3991" t="s">
        <v>128</v>
      </c>
    </row>
    <row r="3992" spans="1:22" x14ac:dyDescent="0.3">
      <c r="A3992">
        <v>509</v>
      </c>
      <c r="B3992" t="s">
        <v>2238</v>
      </c>
      <c r="C3992" t="s">
        <v>1244</v>
      </c>
      <c r="D3992" t="s">
        <v>23</v>
      </c>
      <c r="E3992" t="s">
        <v>24</v>
      </c>
      <c r="F3992" s="107">
        <v>44985</v>
      </c>
      <c r="K3992" t="s">
        <v>25</v>
      </c>
      <c r="L3992" t="s">
        <v>128</v>
      </c>
      <c r="M3992">
        <v>2023</v>
      </c>
      <c r="N3992" t="s">
        <v>783</v>
      </c>
      <c r="O3992" t="s">
        <v>743</v>
      </c>
      <c r="P3992">
        <v>0</v>
      </c>
      <c r="Q3992">
        <v>0</v>
      </c>
      <c r="R3992">
        <v>0</v>
      </c>
      <c r="T3992" t="s">
        <v>2252</v>
      </c>
      <c r="U3992">
        <v>28</v>
      </c>
      <c r="V3992" t="s">
        <v>128</v>
      </c>
    </row>
    <row r="3993" spans="1:22" x14ac:dyDescent="0.3">
      <c r="A3993">
        <v>509</v>
      </c>
      <c r="B3993" t="s">
        <v>2238</v>
      </c>
      <c r="C3993" t="s">
        <v>1244</v>
      </c>
      <c r="D3993" t="s">
        <v>23</v>
      </c>
      <c r="E3993" t="s">
        <v>24</v>
      </c>
      <c r="F3993" s="107">
        <v>45016</v>
      </c>
      <c r="K3993" t="s">
        <v>25</v>
      </c>
      <c r="L3993" t="s">
        <v>128</v>
      </c>
      <c r="M3993">
        <v>2023</v>
      </c>
      <c r="N3993" t="s">
        <v>803</v>
      </c>
      <c r="O3993" t="s">
        <v>743</v>
      </c>
      <c r="P3993">
        <v>0</v>
      </c>
      <c r="Q3993">
        <v>0</v>
      </c>
      <c r="R3993">
        <v>0</v>
      </c>
      <c r="T3993" t="s">
        <v>2253</v>
      </c>
      <c r="U3993">
        <v>31</v>
      </c>
      <c r="V3993" t="s">
        <v>128</v>
      </c>
    </row>
    <row r="3994" spans="1:22" x14ac:dyDescent="0.3">
      <c r="A3994">
        <v>509</v>
      </c>
      <c r="B3994" t="s">
        <v>2238</v>
      </c>
      <c r="C3994" t="s">
        <v>1244</v>
      </c>
      <c r="D3994" t="s">
        <v>23</v>
      </c>
      <c r="E3994" t="s">
        <v>24</v>
      </c>
      <c r="F3994" s="107">
        <v>45046</v>
      </c>
      <c r="K3994" t="s">
        <v>25</v>
      </c>
      <c r="L3994" t="s">
        <v>128</v>
      </c>
      <c r="M3994">
        <v>2023</v>
      </c>
      <c r="N3994" t="s">
        <v>786</v>
      </c>
      <c r="O3994" t="s">
        <v>743</v>
      </c>
      <c r="P3994">
        <v>0</v>
      </c>
      <c r="Q3994">
        <v>0</v>
      </c>
      <c r="R3994">
        <v>0</v>
      </c>
      <c r="T3994" t="s">
        <v>2254</v>
      </c>
      <c r="U3994">
        <v>30</v>
      </c>
      <c r="V3994" t="s">
        <v>128</v>
      </c>
    </row>
    <row r="3995" spans="1:22" x14ac:dyDescent="0.3">
      <c r="A3995">
        <v>509</v>
      </c>
      <c r="B3995" t="s">
        <v>2238</v>
      </c>
      <c r="C3995" t="s">
        <v>1244</v>
      </c>
      <c r="D3995" t="s">
        <v>23</v>
      </c>
      <c r="E3995" t="s">
        <v>24</v>
      </c>
      <c r="F3995" s="107">
        <v>45077</v>
      </c>
      <c r="K3995" t="s">
        <v>25</v>
      </c>
      <c r="L3995" t="s">
        <v>128</v>
      </c>
      <c r="M3995">
        <v>2023</v>
      </c>
      <c r="N3995" t="s">
        <v>806</v>
      </c>
      <c r="O3995" t="s">
        <v>743</v>
      </c>
      <c r="P3995">
        <v>0</v>
      </c>
      <c r="Q3995">
        <v>0</v>
      </c>
      <c r="R3995">
        <v>0</v>
      </c>
      <c r="T3995" t="s">
        <v>2255</v>
      </c>
      <c r="U3995">
        <v>31</v>
      </c>
      <c r="V3995" t="s">
        <v>128</v>
      </c>
    </row>
    <row r="3996" spans="1:22" x14ac:dyDescent="0.3">
      <c r="A3996">
        <v>509</v>
      </c>
      <c r="B3996" t="s">
        <v>2238</v>
      </c>
      <c r="C3996" t="s">
        <v>1244</v>
      </c>
      <c r="D3996" t="s">
        <v>23</v>
      </c>
      <c r="E3996" t="s">
        <v>24</v>
      </c>
      <c r="F3996" s="107">
        <v>45107</v>
      </c>
      <c r="K3996" t="s">
        <v>25</v>
      </c>
      <c r="L3996" t="s">
        <v>128</v>
      </c>
      <c r="M3996">
        <v>2023</v>
      </c>
      <c r="N3996" t="s">
        <v>742</v>
      </c>
      <c r="O3996" t="s">
        <v>743</v>
      </c>
      <c r="P3996">
        <v>0</v>
      </c>
      <c r="Q3996">
        <v>0</v>
      </c>
      <c r="R3996">
        <v>0</v>
      </c>
      <c r="T3996" t="s">
        <v>2256</v>
      </c>
      <c r="U3996">
        <v>30</v>
      </c>
      <c r="V3996" t="s">
        <v>128</v>
      </c>
    </row>
    <row r="3997" spans="1:22" x14ac:dyDescent="0.3">
      <c r="A3997">
        <v>509</v>
      </c>
      <c r="B3997" t="s">
        <v>2238</v>
      </c>
      <c r="C3997" t="s">
        <v>1244</v>
      </c>
      <c r="D3997" t="s">
        <v>23</v>
      </c>
      <c r="E3997" t="s">
        <v>24</v>
      </c>
      <c r="F3997" s="107">
        <v>45138</v>
      </c>
      <c r="K3997" t="s">
        <v>25</v>
      </c>
      <c r="L3997" t="s">
        <v>128</v>
      </c>
      <c r="M3997">
        <v>2023</v>
      </c>
      <c r="N3997" t="s">
        <v>809</v>
      </c>
      <c r="O3997" t="s">
        <v>745</v>
      </c>
      <c r="P3997">
        <v>0</v>
      </c>
      <c r="Q3997">
        <v>0</v>
      </c>
      <c r="R3997">
        <v>0</v>
      </c>
      <c r="T3997" t="s">
        <v>2257</v>
      </c>
      <c r="U3997">
        <v>31</v>
      </c>
      <c r="V3997" t="s">
        <v>128</v>
      </c>
    </row>
    <row r="3998" spans="1:22" x14ac:dyDescent="0.3">
      <c r="A3998">
        <v>509</v>
      </c>
      <c r="B3998" t="s">
        <v>2238</v>
      </c>
      <c r="C3998" t="s">
        <v>1244</v>
      </c>
      <c r="D3998" t="s">
        <v>23</v>
      </c>
      <c r="E3998" t="s">
        <v>24</v>
      </c>
      <c r="F3998" s="107">
        <v>45169</v>
      </c>
      <c r="K3998" t="s">
        <v>25</v>
      </c>
      <c r="L3998" t="s">
        <v>128</v>
      </c>
      <c r="M3998">
        <v>2023</v>
      </c>
      <c r="N3998" t="s">
        <v>811</v>
      </c>
      <c r="O3998" t="s">
        <v>745</v>
      </c>
      <c r="P3998">
        <v>0</v>
      </c>
      <c r="Q3998">
        <v>0</v>
      </c>
      <c r="R3998">
        <v>0</v>
      </c>
      <c r="T3998" t="s">
        <v>2258</v>
      </c>
      <c r="U3998">
        <v>31</v>
      </c>
      <c r="V3998" t="s">
        <v>128</v>
      </c>
    </row>
    <row r="3999" spans="1:22" x14ac:dyDescent="0.3">
      <c r="A3999">
        <v>509</v>
      </c>
      <c r="B3999" t="s">
        <v>2238</v>
      </c>
      <c r="C3999" t="s">
        <v>1244</v>
      </c>
      <c r="D3999" t="s">
        <v>23</v>
      </c>
      <c r="E3999" t="s">
        <v>24</v>
      </c>
      <c r="F3999" s="107">
        <v>45199</v>
      </c>
      <c r="K3999" t="s">
        <v>25</v>
      </c>
      <c r="L3999" t="s">
        <v>128</v>
      </c>
      <c r="M3999">
        <v>2023</v>
      </c>
      <c r="N3999" t="s">
        <v>766</v>
      </c>
      <c r="O3999" t="s">
        <v>745</v>
      </c>
      <c r="P3999">
        <v>0</v>
      </c>
      <c r="Q3999">
        <v>0</v>
      </c>
      <c r="R3999">
        <v>0</v>
      </c>
      <c r="T3999" t="s">
        <v>2259</v>
      </c>
      <c r="U3999">
        <v>30</v>
      </c>
      <c r="V3999" t="s">
        <v>128</v>
      </c>
    </row>
    <row r="4000" spans="1:22" x14ac:dyDescent="0.3">
      <c r="A4000">
        <v>509</v>
      </c>
      <c r="B4000" t="s">
        <v>2238</v>
      </c>
      <c r="C4000" t="s">
        <v>1244</v>
      </c>
      <c r="D4000" t="s">
        <v>23</v>
      </c>
      <c r="E4000" t="s">
        <v>24</v>
      </c>
      <c r="F4000" s="107">
        <v>45230</v>
      </c>
      <c r="K4000" t="s">
        <v>25</v>
      </c>
      <c r="L4000" t="s">
        <v>128</v>
      </c>
      <c r="M4000">
        <v>2023</v>
      </c>
      <c r="N4000" t="s">
        <v>760</v>
      </c>
      <c r="O4000" t="s">
        <v>745</v>
      </c>
      <c r="P4000">
        <v>0</v>
      </c>
      <c r="Q4000">
        <v>0</v>
      </c>
      <c r="R4000">
        <v>0</v>
      </c>
      <c r="T4000" t="s">
        <v>2260</v>
      </c>
      <c r="U4000">
        <v>31</v>
      </c>
      <c r="V4000" t="s">
        <v>128</v>
      </c>
    </row>
    <row r="4001" spans="1:22" x14ac:dyDescent="0.3">
      <c r="A4001">
        <v>509</v>
      </c>
      <c r="B4001" t="s">
        <v>2238</v>
      </c>
      <c r="C4001" t="s">
        <v>1244</v>
      </c>
      <c r="D4001" t="s">
        <v>23</v>
      </c>
      <c r="E4001" t="s">
        <v>24</v>
      </c>
      <c r="F4001" s="107">
        <v>45260</v>
      </c>
      <c r="K4001" t="s">
        <v>25</v>
      </c>
      <c r="L4001" t="s">
        <v>128</v>
      </c>
      <c r="M4001">
        <v>2023</v>
      </c>
      <c r="N4001" t="s">
        <v>815</v>
      </c>
      <c r="O4001" t="s">
        <v>745</v>
      </c>
      <c r="P4001">
        <v>0</v>
      </c>
      <c r="Q4001">
        <v>0</v>
      </c>
      <c r="R4001">
        <v>0</v>
      </c>
      <c r="T4001" t="s">
        <v>2261</v>
      </c>
      <c r="U4001">
        <v>30</v>
      </c>
      <c r="V4001" t="s">
        <v>128</v>
      </c>
    </row>
    <row r="4002" spans="1:22" x14ac:dyDescent="0.3">
      <c r="A4002">
        <v>509</v>
      </c>
      <c r="B4002" t="s">
        <v>2238</v>
      </c>
      <c r="C4002" t="s">
        <v>1244</v>
      </c>
      <c r="D4002" t="s">
        <v>23</v>
      </c>
      <c r="E4002" t="s">
        <v>24</v>
      </c>
      <c r="F4002" s="107">
        <v>45291</v>
      </c>
      <c r="K4002" t="s">
        <v>25</v>
      </c>
      <c r="L4002" t="s">
        <v>128</v>
      </c>
      <c r="M4002">
        <v>2023</v>
      </c>
      <c r="N4002" t="s">
        <v>744</v>
      </c>
      <c r="O4002" t="s">
        <v>745</v>
      </c>
      <c r="P4002">
        <v>0</v>
      </c>
      <c r="Q4002">
        <v>0</v>
      </c>
      <c r="R4002">
        <v>0</v>
      </c>
      <c r="T4002" t="s">
        <v>2262</v>
      </c>
      <c r="U4002">
        <v>31</v>
      </c>
      <c r="V4002" t="s">
        <v>128</v>
      </c>
    </row>
    <row r="4003" spans="1:22" x14ac:dyDescent="0.3">
      <c r="A4003">
        <v>509</v>
      </c>
      <c r="B4003" t="s">
        <v>2238</v>
      </c>
      <c r="C4003" t="s">
        <v>1244</v>
      </c>
      <c r="D4003" t="s">
        <v>23</v>
      </c>
      <c r="E4003" t="s">
        <v>24</v>
      </c>
      <c r="F4003" s="107">
        <v>45322</v>
      </c>
      <c r="G4003">
        <v>90</v>
      </c>
      <c r="K4003" t="s">
        <v>25</v>
      </c>
      <c r="L4003" t="s">
        <v>128</v>
      </c>
      <c r="M4003">
        <v>2024</v>
      </c>
      <c r="N4003" t="s">
        <v>799</v>
      </c>
      <c r="O4003" t="s">
        <v>784</v>
      </c>
      <c r="P4003">
        <v>0</v>
      </c>
      <c r="Q4003">
        <v>0</v>
      </c>
      <c r="R4003">
        <v>0</v>
      </c>
      <c r="T4003" t="s">
        <v>2263</v>
      </c>
      <c r="U4003">
        <v>31</v>
      </c>
      <c r="V4003" t="s">
        <v>128</v>
      </c>
    </row>
    <row r="4004" spans="1:22" x14ac:dyDescent="0.3">
      <c r="A4004">
        <v>509</v>
      </c>
      <c r="B4004" t="s">
        <v>2238</v>
      </c>
      <c r="C4004" t="s">
        <v>1244</v>
      </c>
      <c r="D4004" t="s">
        <v>23</v>
      </c>
      <c r="E4004" t="s">
        <v>24</v>
      </c>
      <c r="F4004" s="107">
        <v>45351</v>
      </c>
      <c r="G4004">
        <v>90</v>
      </c>
      <c r="K4004" t="s">
        <v>25</v>
      </c>
      <c r="L4004" t="s">
        <v>128</v>
      </c>
      <c r="M4004">
        <v>2024</v>
      </c>
      <c r="N4004" t="s">
        <v>783</v>
      </c>
      <c r="O4004" t="s">
        <v>784</v>
      </c>
      <c r="P4004">
        <v>0</v>
      </c>
      <c r="Q4004">
        <v>0</v>
      </c>
      <c r="R4004">
        <v>0</v>
      </c>
      <c r="T4004" t="s">
        <v>2264</v>
      </c>
      <c r="U4004">
        <v>29</v>
      </c>
      <c r="V4004" t="s">
        <v>128</v>
      </c>
    </row>
    <row r="4005" spans="1:22" x14ac:dyDescent="0.3">
      <c r="A4005">
        <v>509</v>
      </c>
      <c r="B4005" t="s">
        <v>2238</v>
      </c>
      <c r="C4005" t="s">
        <v>1244</v>
      </c>
      <c r="D4005" t="s">
        <v>23</v>
      </c>
      <c r="E4005" t="s">
        <v>24</v>
      </c>
      <c r="F4005" s="107">
        <v>45382</v>
      </c>
      <c r="G4005">
        <v>90</v>
      </c>
      <c r="K4005" t="s">
        <v>25</v>
      </c>
      <c r="L4005" t="s">
        <v>128</v>
      </c>
      <c r="M4005">
        <v>2024</v>
      </c>
      <c r="N4005" t="s">
        <v>803</v>
      </c>
      <c r="O4005" t="s">
        <v>784</v>
      </c>
      <c r="P4005">
        <v>0</v>
      </c>
      <c r="Q4005">
        <v>0</v>
      </c>
      <c r="R4005">
        <v>0</v>
      </c>
      <c r="T4005" t="s">
        <v>2265</v>
      </c>
      <c r="U4005">
        <v>31</v>
      </c>
      <c r="V4005" t="s">
        <v>128</v>
      </c>
    </row>
    <row r="4006" spans="1:22" x14ac:dyDescent="0.3">
      <c r="A4006">
        <v>509</v>
      </c>
      <c r="B4006" t="s">
        <v>2238</v>
      </c>
      <c r="C4006" t="s">
        <v>1244</v>
      </c>
      <c r="D4006" t="s">
        <v>23</v>
      </c>
      <c r="E4006" t="s">
        <v>24</v>
      </c>
      <c r="F4006" s="107">
        <v>45412</v>
      </c>
      <c r="G4006">
        <v>90</v>
      </c>
      <c r="K4006" t="s">
        <v>25</v>
      </c>
      <c r="L4006" t="s">
        <v>128</v>
      </c>
      <c r="M4006">
        <v>2024</v>
      </c>
      <c r="N4006" t="s">
        <v>786</v>
      </c>
      <c r="O4006" t="s">
        <v>784</v>
      </c>
      <c r="P4006">
        <v>0</v>
      </c>
      <c r="Q4006">
        <v>0</v>
      </c>
      <c r="R4006">
        <v>0</v>
      </c>
      <c r="T4006" t="s">
        <v>2266</v>
      </c>
      <c r="U4006">
        <v>30</v>
      </c>
      <c r="V4006" t="s">
        <v>128</v>
      </c>
    </row>
    <row r="4007" spans="1:22" x14ac:dyDescent="0.3">
      <c r="A4007">
        <v>509</v>
      </c>
      <c r="B4007" t="s">
        <v>2238</v>
      </c>
      <c r="C4007" t="s">
        <v>1244</v>
      </c>
      <c r="D4007" t="s">
        <v>23</v>
      </c>
      <c r="E4007" t="s">
        <v>24</v>
      </c>
      <c r="F4007" s="107">
        <v>45443</v>
      </c>
      <c r="G4007">
        <v>90</v>
      </c>
      <c r="K4007" t="s">
        <v>25</v>
      </c>
      <c r="L4007" t="s">
        <v>128</v>
      </c>
      <c r="M4007">
        <v>2024</v>
      </c>
      <c r="N4007" t="s">
        <v>806</v>
      </c>
      <c r="O4007" t="s">
        <v>784</v>
      </c>
      <c r="P4007">
        <v>0</v>
      </c>
      <c r="Q4007">
        <v>0</v>
      </c>
      <c r="R4007">
        <v>0</v>
      </c>
      <c r="T4007" t="s">
        <v>2267</v>
      </c>
      <c r="U4007">
        <v>31</v>
      </c>
      <c r="V4007" t="s">
        <v>128</v>
      </c>
    </row>
    <row r="4008" spans="1:22" x14ac:dyDescent="0.3">
      <c r="A4008">
        <v>509</v>
      </c>
      <c r="B4008" t="s">
        <v>2238</v>
      </c>
      <c r="C4008" t="s">
        <v>1244</v>
      </c>
      <c r="D4008" t="s">
        <v>23</v>
      </c>
      <c r="E4008" t="s">
        <v>24</v>
      </c>
      <c r="F4008" s="107">
        <v>45473</v>
      </c>
      <c r="G4008">
        <v>90</v>
      </c>
      <c r="K4008" t="s">
        <v>25</v>
      </c>
      <c r="L4008" t="s">
        <v>128</v>
      </c>
      <c r="M4008">
        <v>2024</v>
      </c>
      <c r="N4008" t="s">
        <v>742</v>
      </c>
      <c r="O4008" t="s">
        <v>784</v>
      </c>
      <c r="P4008">
        <v>0</v>
      </c>
      <c r="Q4008">
        <v>0</v>
      </c>
      <c r="R4008">
        <v>0</v>
      </c>
      <c r="T4008" t="s">
        <v>2268</v>
      </c>
      <c r="U4008">
        <v>30</v>
      </c>
      <c r="V4008" t="s">
        <v>128</v>
      </c>
    </row>
    <row r="4009" spans="1:22" x14ac:dyDescent="0.3">
      <c r="A4009">
        <v>509</v>
      </c>
      <c r="B4009" t="s">
        <v>2238</v>
      </c>
      <c r="C4009" t="s">
        <v>1244</v>
      </c>
      <c r="D4009" t="s">
        <v>23</v>
      </c>
      <c r="E4009" t="s">
        <v>24</v>
      </c>
      <c r="F4009" s="107">
        <v>45504</v>
      </c>
      <c r="G4009">
        <v>90</v>
      </c>
      <c r="K4009" t="s">
        <v>25</v>
      </c>
      <c r="L4009" t="s">
        <v>128</v>
      </c>
      <c r="M4009">
        <v>2024</v>
      </c>
      <c r="N4009" t="s">
        <v>809</v>
      </c>
      <c r="O4009" t="s">
        <v>762</v>
      </c>
      <c r="P4009">
        <v>0</v>
      </c>
      <c r="Q4009">
        <v>0</v>
      </c>
      <c r="R4009">
        <v>0</v>
      </c>
      <c r="T4009" t="s">
        <v>2269</v>
      </c>
      <c r="U4009">
        <v>31</v>
      </c>
      <c r="V4009" t="s">
        <v>128</v>
      </c>
    </row>
    <row r="4010" spans="1:22" x14ac:dyDescent="0.3">
      <c r="A4010">
        <v>509</v>
      </c>
      <c r="B4010" t="s">
        <v>2238</v>
      </c>
      <c r="C4010" t="s">
        <v>1244</v>
      </c>
      <c r="D4010" t="s">
        <v>23</v>
      </c>
      <c r="E4010" t="s">
        <v>24</v>
      </c>
      <c r="F4010" s="107">
        <v>45535</v>
      </c>
      <c r="G4010">
        <v>90</v>
      </c>
      <c r="K4010" t="s">
        <v>25</v>
      </c>
      <c r="L4010" t="s">
        <v>128</v>
      </c>
      <c r="M4010">
        <v>2024</v>
      </c>
      <c r="N4010" t="s">
        <v>811</v>
      </c>
      <c r="O4010" t="s">
        <v>762</v>
      </c>
      <c r="P4010">
        <v>0</v>
      </c>
      <c r="Q4010">
        <v>0</v>
      </c>
      <c r="R4010">
        <v>0</v>
      </c>
      <c r="T4010" t="s">
        <v>2270</v>
      </c>
      <c r="U4010">
        <v>31</v>
      </c>
      <c r="V4010" t="s">
        <v>128</v>
      </c>
    </row>
    <row r="4011" spans="1:22" x14ac:dyDescent="0.3">
      <c r="A4011">
        <v>509</v>
      </c>
      <c r="B4011" t="s">
        <v>2238</v>
      </c>
      <c r="C4011" t="s">
        <v>1244</v>
      </c>
      <c r="D4011" t="s">
        <v>23</v>
      </c>
      <c r="E4011" t="s">
        <v>24</v>
      </c>
      <c r="F4011" s="107">
        <v>45565</v>
      </c>
      <c r="G4011">
        <v>90</v>
      </c>
      <c r="K4011" t="s">
        <v>25</v>
      </c>
      <c r="L4011" t="s">
        <v>128</v>
      </c>
      <c r="M4011">
        <v>2024</v>
      </c>
      <c r="N4011" t="s">
        <v>766</v>
      </c>
      <c r="O4011" t="s">
        <v>762</v>
      </c>
      <c r="P4011">
        <v>0</v>
      </c>
      <c r="Q4011">
        <v>0</v>
      </c>
      <c r="R4011">
        <v>0</v>
      </c>
      <c r="T4011" t="s">
        <v>2271</v>
      </c>
      <c r="U4011">
        <v>30</v>
      </c>
      <c r="V4011" t="s">
        <v>128</v>
      </c>
    </row>
    <row r="4012" spans="1:22" x14ac:dyDescent="0.3">
      <c r="A4012">
        <v>509</v>
      </c>
      <c r="B4012" t="s">
        <v>2238</v>
      </c>
      <c r="C4012" t="s">
        <v>1244</v>
      </c>
      <c r="D4012" t="s">
        <v>23</v>
      </c>
      <c r="E4012" t="s">
        <v>24</v>
      </c>
      <c r="F4012" s="107">
        <v>45596</v>
      </c>
      <c r="G4012">
        <v>90</v>
      </c>
      <c r="K4012" t="s">
        <v>25</v>
      </c>
      <c r="L4012" t="s">
        <v>128</v>
      </c>
      <c r="M4012">
        <v>2024</v>
      </c>
      <c r="N4012" t="s">
        <v>760</v>
      </c>
      <c r="O4012" t="s">
        <v>762</v>
      </c>
      <c r="P4012">
        <v>0</v>
      </c>
      <c r="Q4012">
        <v>0</v>
      </c>
      <c r="R4012">
        <v>0</v>
      </c>
      <c r="T4012" t="s">
        <v>2272</v>
      </c>
      <c r="U4012">
        <v>31</v>
      </c>
      <c r="V4012" t="s">
        <v>128</v>
      </c>
    </row>
    <row r="4013" spans="1:22" x14ac:dyDescent="0.3">
      <c r="A4013">
        <v>509</v>
      </c>
      <c r="B4013" t="s">
        <v>2238</v>
      </c>
      <c r="C4013" t="s">
        <v>1244</v>
      </c>
      <c r="D4013" t="s">
        <v>23</v>
      </c>
      <c r="E4013" t="s">
        <v>24</v>
      </c>
      <c r="F4013" s="107">
        <v>45626</v>
      </c>
      <c r="G4013">
        <v>90</v>
      </c>
      <c r="K4013" t="s">
        <v>25</v>
      </c>
      <c r="L4013" t="s">
        <v>128</v>
      </c>
      <c r="M4013">
        <v>2024</v>
      </c>
      <c r="N4013" t="s">
        <v>815</v>
      </c>
      <c r="O4013" t="s">
        <v>762</v>
      </c>
      <c r="P4013">
        <v>0</v>
      </c>
      <c r="Q4013">
        <v>0</v>
      </c>
      <c r="R4013">
        <v>0</v>
      </c>
      <c r="T4013" t="s">
        <v>2273</v>
      </c>
      <c r="U4013">
        <v>30</v>
      </c>
      <c r="V4013" t="s">
        <v>128</v>
      </c>
    </row>
    <row r="4014" spans="1:22" x14ac:dyDescent="0.3">
      <c r="A4014">
        <v>509</v>
      </c>
      <c r="B4014" t="s">
        <v>2238</v>
      </c>
      <c r="C4014" t="s">
        <v>1244</v>
      </c>
      <c r="D4014" t="s">
        <v>23</v>
      </c>
      <c r="E4014" t="s">
        <v>24</v>
      </c>
      <c r="F4014" s="107">
        <v>45657</v>
      </c>
      <c r="G4014">
        <v>90</v>
      </c>
      <c r="K4014" t="s">
        <v>25</v>
      </c>
      <c r="L4014" t="s">
        <v>128</v>
      </c>
      <c r="M4014">
        <v>2024</v>
      </c>
      <c r="N4014" t="s">
        <v>744</v>
      </c>
      <c r="O4014" t="s">
        <v>762</v>
      </c>
      <c r="P4014">
        <v>0</v>
      </c>
      <c r="Q4014">
        <v>0</v>
      </c>
      <c r="R4014">
        <v>0</v>
      </c>
      <c r="T4014" t="s">
        <v>2274</v>
      </c>
      <c r="U4014">
        <v>31</v>
      </c>
      <c r="V4014" t="s">
        <v>128</v>
      </c>
    </row>
    <row r="4015" spans="1:22" x14ac:dyDescent="0.3">
      <c r="A4015">
        <v>509</v>
      </c>
      <c r="B4015" t="s">
        <v>2238</v>
      </c>
      <c r="C4015" t="s">
        <v>1244</v>
      </c>
      <c r="D4015" t="s">
        <v>23</v>
      </c>
      <c r="E4015" t="s">
        <v>24</v>
      </c>
      <c r="F4015" s="107">
        <v>45688</v>
      </c>
      <c r="G4015">
        <v>90</v>
      </c>
      <c r="H4015">
        <v>99.45</v>
      </c>
      <c r="I4015" s="59">
        <v>1.105</v>
      </c>
      <c r="J4015" s="59">
        <v>1.105</v>
      </c>
      <c r="K4015" t="s">
        <v>25</v>
      </c>
      <c r="L4015" t="s">
        <v>25</v>
      </c>
      <c r="M4015">
        <v>2025</v>
      </c>
      <c r="N4015" t="s">
        <v>799</v>
      </c>
      <c r="O4015" t="s">
        <v>846</v>
      </c>
      <c r="P4015">
        <v>0</v>
      </c>
      <c r="Q4015">
        <v>0</v>
      </c>
      <c r="R4015">
        <v>0</v>
      </c>
      <c r="T4015" t="s">
        <v>2275</v>
      </c>
      <c r="U4015">
        <v>31</v>
      </c>
    </row>
    <row r="4016" spans="1:22" x14ac:dyDescent="0.3">
      <c r="A4016">
        <v>509</v>
      </c>
      <c r="B4016" t="s">
        <v>2238</v>
      </c>
      <c r="C4016" t="s">
        <v>1244</v>
      </c>
      <c r="D4016" t="s">
        <v>23</v>
      </c>
      <c r="E4016" t="s">
        <v>24</v>
      </c>
      <c r="F4016" s="107">
        <v>45716</v>
      </c>
      <c r="G4016">
        <v>1530</v>
      </c>
      <c r="H4016">
        <v>394.75</v>
      </c>
      <c r="I4016" s="59">
        <v>0.25800653594771239</v>
      </c>
      <c r="J4016" s="59">
        <v>0.25800653594771239</v>
      </c>
      <c r="K4016" t="s">
        <v>25</v>
      </c>
      <c r="L4016" t="s">
        <v>25</v>
      </c>
      <c r="M4016">
        <v>2025</v>
      </c>
      <c r="N4016" t="s">
        <v>783</v>
      </c>
      <c r="O4016" t="s">
        <v>846</v>
      </c>
      <c r="P4016">
        <v>0</v>
      </c>
      <c r="Q4016">
        <v>0</v>
      </c>
      <c r="R4016">
        <v>0</v>
      </c>
      <c r="T4016" t="s">
        <v>2276</v>
      </c>
      <c r="U4016">
        <v>28</v>
      </c>
    </row>
    <row r="4017" spans="1:22" x14ac:dyDescent="0.3">
      <c r="A4017">
        <v>509</v>
      </c>
      <c r="B4017" t="s">
        <v>2238</v>
      </c>
      <c r="C4017" t="s">
        <v>1244</v>
      </c>
      <c r="D4017" t="s">
        <v>23</v>
      </c>
      <c r="E4017" t="s">
        <v>24</v>
      </c>
      <c r="F4017" s="107">
        <v>45747</v>
      </c>
      <c r="G4017">
        <v>720</v>
      </c>
      <c r="H4017">
        <v>751.77000427246094</v>
      </c>
      <c r="I4017" s="59">
        <v>1.0441250059339739</v>
      </c>
      <c r="J4017" s="59">
        <v>1.0441250059339739</v>
      </c>
      <c r="K4017" t="s">
        <v>25</v>
      </c>
      <c r="L4017" t="s">
        <v>25</v>
      </c>
      <c r="M4017">
        <v>2025</v>
      </c>
      <c r="N4017" t="s">
        <v>803</v>
      </c>
      <c r="O4017" t="s">
        <v>846</v>
      </c>
      <c r="P4017">
        <v>0</v>
      </c>
      <c r="Q4017">
        <v>0</v>
      </c>
      <c r="R4017">
        <v>0</v>
      </c>
      <c r="T4017" t="s">
        <v>2277</v>
      </c>
      <c r="U4017">
        <v>31</v>
      </c>
    </row>
    <row r="4018" spans="1:22" x14ac:dyDescent="0.3">
      <c r="A4018">
        <v>509</v>
      </c>
      <c r="B4018" t="s">
        <v>2238</v>
      </c>
      <c r="C4018" t="s">
        <v>1244</v>
      </c>
      <c r="D4018" t="s">
        <v>23</v>
      </c>
      <c r="E4018" t="s">
        <v>24</v>
      </c>
      <c r="F4018" s="107">
        <v>45777</v>
      </c>
      <c r="G4018">
        <v>630</v>
      </c>
      <c r="H4018">
        <v>661.79999542236328</v>
      </c>
      <c r="I4018" s="59">
        <v>1.0504761832100999</v>
      </c>
      <c r="J4018" s="59">
        <v>1.0504761832100999</v>
      </c>
      <c r="K4018" t="s">
        <v>25</v>
      </c>
      <c r="L4018" t="s">
        <v>25</v>
      </c>
      <c r="M4018">
        <v>2025</v>
      </c>
      <c r="N4018" t="s">
        <v>786</v>
      </c>
      <c r="O4018" t="s">
        <v>846</v>
      </c>
      <c r="P4018">
        <v>0</v>
      </c>
      <c r="Q4018">
        <v>0</v>
      </c>
      <c r="R4018">
        <v>0</v>
      </c>
      <c r="T4018" t="s">
        <v>2278</v>
      </c>
      <c r="U4018">
        <v>30</v>
      </c>
    </row>
    <row r="4019" spans="1:22" x14ac:dyDescent="0.3">
      <c r="A4019">
        <v>509</v>
      </c>
      <c r="B4019" t="s">
        <v>2238</v>
      </c>
      <c r="C4019" t="s">
        <v>1244</v>
      </c>
      <c r="D4019" t="s">
        <v>23</v>
      </c>
      <c r="E4019" t="s">
        <v>24</v>
      </c>
      <c r="F4019" s="107">
        <v>45808</v>
      </c>
      <c r="G4019">
        <v>1350</v>
      </c>
      <c r="H4019">
        <v>922.34001159667969</v>
      </c>
      <c r="I4019" s="59">
        <v>0.68321482340494788</v>
      </c>
      <c r="J4019" s="59">
        <v>0.68321482340494788</v>
      </c>
      <c r="K4019" t="s">
        <v>25</v>
      </c>
      <c r="L4019" t="s">
        <v>25</v>
      </c>
      <c r="M4019">
        <v>2025</v>
      </c>
      <c r="N4019" t="s">
        <v>806</v>
      </c>
      <c r="O4019" t="s">
        <v>846</v>
      </c>
      <c r="P4019">
        <v>0</v>
      </c>
      <c r="Q4019">
        <v>0</v>
      </c>
      <c r="R4019">
        <v>0</v>
      </c>
      <c r="T4019" t="s">
        <v>2279</v>
      </c>
      <c r="U4019">
        <v>31</v>
      </c>
    </row>
    <row r="4020" spans="1:22" x14ac:dyDescent="0.3">
      <c r="A4020">
        <v>509</v>
      </c>
      <c r="B4020" t="s">
        <v>2238</v>
      </c>
      <c r="C4020" t="s">
        <v>1244</v>
      </c>
      <c r="D4020" t="s">
        <v>23</v>
      </c>
      <c r="E4020" t="s">
        <v>24</v>
      </c>
      <c r="F4020" s="107">
        <v>45838</v>
      </c>
      <c r="G4020">
        <v>90</v>
      </c>
      <c r="H4020">
        <v>100.59</v>
      </c>
      <c r="I4020" s="59">
        <v>1.117666666666667</v>
      </c>
      <c r="J4020" s="59">
        <v>1.117666666666667</v>
      </c>
      <c r="K4020" t="s">
        <v>25</v>
      </c>
      <c r="L4020" t="s">
        <v>25</v>
      </c>
      <c r="M4020">
        <v>2025</v>
      </c>
      <c r="N4020" t="s">
        <v>742</v>
      </c>
      <c r="O4020" t="s">
        <v>846</v>
      </c>
      <c r="P4020">
        <v>0</v>
      </c>
      <c r="Q4020">
        <v>0</v>
      </c>
      <c r="R4020">
        <v>0</v>
      </c>
      <c r="T4020" t="s">
        <v>2280</v>
      </c>
      <c r="U4020">
        <v>30</v>
      </c>
    </row>
    <row r="4021" spans="1:22" x14ac:dyDescent="0.3">
      <c r="A4021">
        <v>509</v>
      </c>
      <c r="B4021" t="s">
        <v>2238</v>
      </c>
      <c r="C4021" t="s">
        <v>1244</v>
      </c>
      <c r="D4021" t="s">
        <v>23</v>
      </c>
      <c r="E4021" t="s">
        <v>24</v>
      </c>
      <c r="F4021" s="107">
        <v>45869</v>
      </c>
      <c r="G4021">
        <v>90</v>
      </c>
      <c r="H4021">
        <v>96.04</v>
      </c>
      <c r="I4021" s="59">
        <v>1.0671111111111109</v>
      </c>
      <c r="J4021" s="59">
        <v>1.0671111111111109</v>
      </c>
      <c r="K4021" t="s">
        <v>25</v>
      </c>
      <c r="L4021" t="s">
        <v>25</v>
      </c>
      <c r="M4021">
        <v>2025</v>
      </c>
      <c r="N4021" t="s">
        <v>809</v>
      </c>
      <c r="O4021" t="s">
        <v>751</v>
      </c>
      <c r="P4021">
        <v>0</v>
      </c>
      <c r="Q4021">
        <v>0</v>
      </c>
      <c r="R4021">
        <v>0</v>
      </c>
      <c r="T4021" t="s">
        <v>2281</v>
      </c>
      <c r="U4021">
        <v>31</v>
      </c>
    </row>
    <row r="4022" spans="1:22" x14ac:dyDescent="0.3">
      <c r="A4022">
        <v>509</v>
      </c>
      <c r="B4022" t="s">
        <v>2238</v>
      </c>
      <c r="C4022" t="s">
        <v>1244</v>
      </c>
      <c r="D4022" t="s">
        <v>23</v>
      </c>
      <c r="E4022" t="s">
        <v>24</v>
      </c>
      <c r="F4022" s="107">
        <v>45900</v>
      </c>
      <c r="G4022">
        <v>90</v>
      </c>
      <c r="H4022">
        <v>91.52</v>
      </c>
      <c r="I4022" s="59">
        <v>1.016888888888889</v>
      </c>
      <c r="J4022" s="59">
        <v>1.016888888888889</v>
      </c>
      <c r="K4022" t="s">
        <v>25</v>
      </c>
      <c r="L4022" t="s">
        <v>25</v>
      </c>
      <c r="M4022">
        <v>2025</v>
      </c>
      <c r="N4022" t="s">
        <v>811</v>
      </c>
      <c r="O4022" t="s">
        <v>751</v>
      </c>
      <c r="P4022">
        <v>0</v>
      </c>
      <c r="Q4022">
        <v>0</v>
      </c>
      <c r="R4022">
        <v>0</v>
      </c>
      <c r="T4022" t="s">
        <v>2282</v>
      </c>
      <c r="U4022">
        <v>31</v>
      </c>
    </row>
    <row r="4023" spans="1:22" x14ac:dyDescent="0.3">
      <c r="A4023">
        <v>509</v>
      </c>
      <c r="B4023" t="s">
        <v>2238</v>
      </c>
      <c r="C4023" t="s">
        <v>1244</v>
      </c>
      <c r="D4023" t="s">
        <v>23</v>
      </c>
      <c r="E4023" t="s">
        <v>24</v>
      </c>
      <c r="F4023" s="107">
        <v>45930</v>
      </c>
      <c r="G4023">
        <v>90</v>
      </c>
      <c r="H4023">
        <v>96.67</v>
      </c>
      <c r="I4023" s="59">
        <v>1.074111111111111</v>
      </c>
      <c r="J4023" s="59">
        <v>1.074111111111111</v>
      </c>
      <c r="K4023" t="s">
        <v>25</v>
      </c>
      <c r="L4023" t="s">
        <v>25</v>
      </c>
      <c r="M4023">
        <v>2025</v>
      </c>
      <c r="N4023" t="s">
        <v>766</v>
      </c>
      <c r="O4023" t="s">
        <v>751</v>
      </c>
      <c r="P4023">
        <v>0</v>
      </c>
      <c r="Q4023">
        <v>0</v>
      </c>
      <c r="R4023">
        <v>0</v>
      </c>
      <c r="T4023" t="s">
        <v>2283</v>
      </c>
      <c r="U4023">
        <v>30</v>
      </c>
    </row>
    <row r="4024" spans="1:22" x14ac:dyDescent="0.3">
      <c r="A4024">
        <v>509</v>
      </c>
      <c r="B4024" t="s">
        <v>2238</v>
      </c>
      <c r="C4024" t="s">
        <v>1244</v>
      </c>
      <c r="D4024" t="s">
        <v>23</v>
      </c>
      <c r="E4024" t="s">
        <v>24</v>
      </c>
      <c r="F4024" s="107">
        <v>45991</v>
      </c>
      <c r="G4024">
        <v>90</v>
      </c>
      <c r="H4024">
        <v>96.99</v>
      </c>
      <c r="I4024" s="59">
        <v>1.077666666666667</v>
      </c>
      <c r="J4024" s="59">
        <v>1.077666666666667</v>
      </c>
      <c r="K4024" t="s">
        <v>25</v>
      </c>
      <c r="L4024" t="s">
        <v>25</v>
      </c>
      <c r="M4024">
        <v>2025</v>
      </c>
      <c r="N4024" t="s">
        <v>815</v>
      </c>
      <c r="O4024" t="s">
        <v>751</v>
      </c>
      <c r="P4024">
        <v>0</v>
      </c>
      <c r="Q4024">
        <v>0</v>
      </c>
      <c r="R4024">
        <v>0</v>
      </c>
      <c r="T4024" t="s">
        <v>2284</v>
      </c>
      <c r="U4024">
        <v>30</v>
      </c>
    </row>
    <row r="4025" spans="1:22" x14ac:dyDescent="0.3">
      <c r="A4025">
        <v>509</v>
      </c>
      <c r="B4025" t="s">
        <v>2238</v>
      </c>
      <c r="C4025" t="s">
        <v>1244</v>
      </c>
      <c r="D4025" t="s">
        <v>23</v>
      </c>
      <c r="E4025" t="s">
        <v>24</v>
      </c>
      <c r="F4025" s="107">
        <v>46022</v>
      </c>
      <c r="G4025">
        <v>90</v>
      </c>
      <c r="H4025">
        <v>97.33</v>
      </c>
      <c r="I4025" s="59">
        <v>1.081444444444444</v>
      </c>
      <c r="J4025" s="59">
        <v>1.081444444444444</v>
      </c>
      <c r="K4025" t="s">
        <v>25</v>
      </c>
      <c r="L4025" t="s">
        <v>25</v>
      </c>
      <c r="M4025">
        <v>2025</v>
      </c>
      <c r="N4025" t="s">
        <v>744</v>
      </c>
      <c r="O4025" t="s">
        <v>751</v>
      </c>
      <c r="P4025">
        <v>0</v>
      </c>
      <c r="Q4025">
        <v>0</v>
      </c>
      <c r="R4025">
        <v>0</v>
      </c>
      <c r="T4025" t="s">
        <v>2285</v>
      </c>
      <c r="U4025">
        <v>31</v>
      </c>
    </row>
    <row r="4026" spans="1:22" x14ac:dyDescent="0.3">
      <c r="A4026">
        <v>510</v>
      </c>
      <c r="B4026" t="s">
        <v>2286</v>
      </c>
      <c r="C4026" t="s">
        <v>249</v>
      </c>
      <c r="D4026" t="s">
        <v>60</v>
      </c>
      <c r="E4026" t="s">
        <v>24</v>
      </c>
      <c r="F4026" s="107">
        <v>44651</v>
      </c>
      <c r="K4026" t="s">
        <v>142</v>
      </c>
      <c r="L4026" t="s">
        <v>128</v>
      </c>
      <c r="M4026">
        <v>2022</v>
      </c>
      <c r="N4026" t="s">
        <v>803</v>
      </c>
      <c r="O4026" t="s">
        <v>824</v>
      </c>
      <c r="P4026">
        <v>0</v>
      </c>
      <c r="Q4026">
        <v>0</v>
      </c>
      <c r="R4026">
        <v>0</v>
      </c>
      <c r="T4026" t="s">
        <v>2287</v>
      </c>
      <c r="U4026">
        <v>31</v>
      </c>
      <c r="V4026" t="s">
        <v>128</v>
      </c>
    </row>
    <row r="4027" spans="1:22" x14ac:dyDescent="0.3">
      <c r="A4027">
        <v>510</v>
      </c>
      <c r="B4027" t="s">
        <v>2286</v>
      </c>
      <c r="C4027" t="s">
        <v>249</v>
      </c>
      <c r="D4027" t="s">
        <v>60</v>
      </c>
      <c r="E4027" t="s">
        <v>24</v>
      </c>
      <c r="F4027" s="107">
        <v>44681</v>
      </c>
      <c r="K4027" t="s">
        <v>142</v>
      </c>
      <c r="L4027" t="s">
        <v>128</v>
      </c>
      <c r="M4027">
        <v>2022</v>
      </c>
      <c r="N4027" t="s">
        <v>786</v>
      </c>
      <c r="O4027" t="s">
        <v>824</v>
      </c>
      <c r="P4027">
        <v>0</v>
      </c>
      <c r="Q4027">
        <v>0</v>
      </c>
      <c r="R4027">
        <v>0</v>
      </c>
      <c r="T4027" t="s">
        <v>2288</v>
      </c>
      <c r="U4027">
        <v>30</v>
      </c>
      <c r="V4027" t="s">
        <v>128</v>
      </c>
    </row>
    <row r="4028" spans="1:22" x14ac:dyDescent="0.3">
      <c r="A4028">
        <v>510</v>
      </c>
      <c r="B4028" t="s">
        <v>2286</v>
      </c>
      <c r="C4028" t="s">
        <v>249</v>
      </c>
      <c r="D4028" t="s">
        <v>60</v>
      </c>
      <c r="E4028" t="s">
        <v>24</v>
      </c>
      <c r="F4028" s="107">
        <v>44742</v>
      </c>
      <c r="K4028" t="s">
        <v>142</v>
      </c>
      <c r="L4028" t="s">
        <v>128</v>
      </c>
      <c r="M4028">
        <v>2022</v>
      </c>
      <c r="N4028" t="s">
        <v>742</v>
      </c>
      <c r="O4028" t="s">
        <v>824</v>
      </c>
      <c r="P4028">
        <v>0</v>
      </c>
      <c r="Q4028">
        <v>0</v>
      </c>
      <c r="R4028">
        <v>0</v>
      </c>
      <c r="T4028" t="s">
        <v>2289</v>
      </c>
      <c r="U4028">
        <v>30</v>
      </c>
      <c r="V4028" t="s">
        <v>128</v>
      </c>
    </row>
    <row r="4029" spans="1:22" x14ac:dyDescent="0.3">
      <c r="A4029">
        <v>510</v>
      </c>
      <c r="B4029" t="s">
        <v>2286</v>
      </c>
      <c r="C4029" t="s">
        <v>249</v>
      </c>
      <c r="D4029" t="s">
        <v>60</v>
      </c>
      <c r="E4029" t="s">
        <v>24</v>
      </c>
      <c r="F4029" s="107">
        <v>44804</v>
      </c>
      <c r="K4029" t="s">
        <v>142</v>
      </c>
      <c r="L4029" t="s">
        <v>128</v>
      </c>
      <c r="M4029">
        <v>2022</v>
      </c>
      <c r="N4029" t="s">
        <v>811</v>
      </c>
      <c r="O4029" t="s">
        <v>749</v>
      </c>
      <c r="P4029">
        <v>0</v>
      </c>
      <c r="Q4029">
        <v>0</v>
      </c>
      <c r="R4029">
        <v>0</v>
      </c>
      <c r="T4029" t="s">
        <v>2290</v>
      </c>
      <c r="U4029">
        <v>31</v>
      </c>
      <c r="V4029" t="s">
        <v>128</v>
      </c>
    </row>
    <row r="4030" spans="1:22" x14ac:dyDescent="0.3">
      <c r="A4030">
        <v>510</v>
      </c>
      <c r="B4030" t="s">
        <v>2286</v>
      </c>
      <c r="C4030" t="s">
        <v>249</v>
      </c>
      <c r="D4030" t="s">
        <v>60</v>
      </c>
      <c r="E4030" t="s">
        <v>24</v>
      </c>
      <c r="F4030" s="107">
        <v>44834</v>
      </c>
      <c r="K4030" t="s">
        <v>142</v>
      </c>
      <c r="L4030" t="s">
        <v>128</v>
      </c>
      <c r="M4030">
        <v>2022</v>
      </c>
      <c r="N4030" t="s">
        <v>766</v>
      </c>
      <c r="O4030" t="s">
        <v>749</v>
      </c>
      <c r="P4030">
        <v>0</v>
      </c>
      <c r="Q4030">
        <v>0</v>
      </c>
      <c r="R4030">
        <v>0</v>
      </c>
      <c r="T4030" t="s">
        <v>2291</v>
      </c>
      <c r="U4030">
        <v>30</v>
      </c>
      <c r="V4030" t="s">
        <v>128</v>
      </c>
    </row>
    <row r="4031" spans="1:22" x14ac:dyDescent="0.3">
      <c r="A4031">
        <v>510</v>
      </c>
      <c r="B4031" t="s">
        <v>2286</v>
      </c>
      <c r="C4031" t="s">
        <v>249</v>
      </c>
      <c r="D4031" t="s">
        <v>60</v>
      </c>
      <c r="E4031" t="s">
        <v>24</v>
      </c>
      <c r="F4031" s="107">
        <v>44926</v>
      </c>
      <c r="K4031" t="s">
        <v>142</v>
      </c>
      <c r="L4031" t="s">
        <v>128</v>
      </c>
      <c r="M4031">
        <v>2022</v>
      </c>
      <c r="N4031" t="s">
        <v>744</v>
      </c>
      <c r="O4031" t="s">
        <v>749</v>
      </c>
      <c r="P4031">
        <v>0</v>
      </c>
      <c r="Q4031">
        <v>0</v>
      </c>
      <c r="R4031">
        <v>0</v>
      </c>
      <c r="T4031" t="s">
        <v>2292</v>
      </c>
      <c r="U4031">
        <v>31</v>
      </c>
      <c r="V4031" t="s">
        <v>128</v>
      </c>
    </row>
    <row r="4032" spans="1:22" x14ac:dyDescent="0.3">
      <c r="A4032">
        <v>510</v>
      </c>
      <c r="B4032" t="s">
        <v>2286</v>
      </c>
      <c r="C4032" t="s">
        <v>249</v>
      </c>
      <c r="D4032" t="s">
        <v>60</v>
      </c>
      <c r="E4032" t="s">
        <v>24</v>
      </c>
      <c r="F4032" s="107">
        <v>44985</v>
      </c>
      <c r="K4032" t="s">
        <v>142</v>
      </c>
      <c r="L4032" t="s">
        <v>128</v>
      </c>
      <c r="M4032">
        <v>2023</v>
      </c>
      <c r="N4032" t="s">
        <v>783</v>
      </c>
      <c r="O4032" t="s">
        <v>743</v>
      </c>
      <c r="P4032">
        <v>0</v>
      </c>
      <c r="Q4032">
        <v>0</v>
      </c>
      <c r="R4032">
        <v>0</v>
      </c>
      <c r="T4032" t="s">
        <v>2293</v>
      </c>
      <c r="U4032">
        <v>28</v>
      </c>
      <c r="V4032" t="s">
        <v>128</v>
      </c>
    </row>
    <row r="4033" spans="1:22" x14ac:dyDescent="0.3">
      <c r="A4033">
        <v>510</v>
      </c>
      <c r="B4033" t="s">
        <v>2286</v>
      </c>
      <c r="C4033" t="s">
        <v>249</v>
      </c>
      <c r="D4033" t="s">
        <v>60</v>
      </c>
      <c r="E4033" t="s">
        <v>24</v>
      </c>
      <c r="F4033" s="107">
        <v>45016</v>
      </c>
      <c r="K4033" t="s">
        <v>142</v>
      </c>
      <c r="L4033" t="s">
        <v>128</v>
      </c>
      <c r="M4033">
        <v>2023</v>
      </c>
      <c r="N4033" t="s">
        <v>803</v>
      </c>
      <c r="O4033" t="s">
        <v>743</v>
      </c>
      <c r="P4033">
        <v>0</v>
      </c>
      <c r="Q4033">
        <v>0</v>
      </c>
      <c r="R4033">
        <v>0</v>
      </c>
      <c r="T4033" t="s">
        <v>2294</v>
      </c>
      <c r="U4033">
        <v>31</v>
      </c>
      <c r="V4033" t="s">
        <v>128</v>
      </c>
    </row>
    <row r="4034" spans="1:22" x14ac:dyDescent="0.3">
      <c r="A4034">
        <v>510</v>
      </c>
      <c r="B4034" t="s">
        <v>2286</v>
      </c>
      <c r="C4034" t="s">
        <v>249</v>
      </c>
      <c r="D4034" t="s">
        <v>60</v>
      </c>
      <c r="E4034" t="s">
        <v>24</v>
      </c>
      <c r="F4034" s="107">
        <v>45169</v>
      </c>
      <c r="K4034" t="s">
        <v>142</v>
      </c>
      <c r="L4034" t="s">
        <v>128</v>
      </c>
      <c r="M4034">
        <v>2023</v>
      </c>
      <c r="N4034" t="s">
        <v>811</v>
      </c>
      <c r="O4034" t="s">
        <v>745</v>
      </c>
      <c r="P4034">
        <v>0</v>
      </c>
      <c r="Q4034">
        <v>0</v>
      </c>
      <c r="R4034">
        <v>0</v>
      </c>
      <c r="T4034" t="s">
        <v>2295</v>
      </c>
      <c r="U4034">
        <v>31</v>
      </c>
      <c r="V4034" t="s">
        <v>128</v>
      </c>
    </row>
    <row r="4035" spans="1:22" x14ac:dyDescent="0.3">
      <c r="A4035">
        <v>510</v>
      </c>
      <c r="B4035" t="s">
        <v>2286</v>
      </c>
      <c r="C4035" t="s">
        <v>249</v>
      </c>
      <c r="D4035" t="s">
        <v>60</v>
      </c>
      <c r="E4035" t="s">
        <v>24</v>
      </c>
      <c r="F4035" s="107">
        <v>45199</v>
      </c>
      <c r="K4035" t="s">
        <v>142</v>
      </c>
      <c r="L4035" t="s">
        <v>128</v>
      </c>
      <c r="M4035">
        <v>2023</v>
      </c>
      <c r="N4035" t="s">
        <v>766</v>
      </c>
      <c r="O4035" t="s">
        <v>745</v>
      </c>
      <c r="P4035">
        <v>0</v>
      </c>
      <c r="Q4035">
        <v>0</v>
      </c>
      <c r="R4035">
        <v>0</v>
      </c>
      <c r="T4035" t="s">
        <v>2296</v>
      </c>
      <c r="U4035">
        <v>30</v>
      </c>
      <c r="V4035" t="s">
        <v>128</v>
      </c>
    </row>
    <row r="4036" spans="1:22" x14ac:dyDescent="0.3">
      <c r="A4036">
        <v>510</v>
      </c>
      <c r="B4036" t="s">
        <v>2286</v>
      </c>
      <c r="C4036" t="s">
        <v>249</v>
      </c>
      <c r="D4036" t="s">
        <v>60</v>
      </c>
      <c r="E4036" t="s">
        <v>24</v>
      </c>
      <c r="F4036" s="107">
        <v>45230</v>
      </c>
      <c r="K4036" t="s">
        <v>142</v>
      </c>
      <c r="L4036" t="s">
        <v>128</v>
      </c>
      <c r="M4036">
        <v>2023</v>
      </c>
      <c r="N4036" t="s">
        <v>760</v>
      </c>
      <c r="O4036" t="s">
        <v>745</v>
      </c>
      <c r="P4036">
        <v>0</v>
      </c>
      <c r="Q4036">
        <v>0</v>
      </c>
      <c r="R4036">
        <v>0</v>
      </c>
      <c r="T4036" t="s">
        <v>2297</v>
      </c>
      <c r="U4036">
        <v>31</v>
      </c>
      <c r="V4036" t="s">
        <v>128</v>
      </c>
    </row>
    <row r="4037" spans="1:22" x14ac:dyDescent="0.3">
      <c r="A4037">
        <v>510</v>
      </c>
      <c r="B4037" t="s">
        <v>2286</v>
      </c>
      <c r="C4037" t="s">
        <v>249</v>
      </c>
      <c r="D4037" t="s">
        <v>60</v>
      </c>
      <c r="E4037" t="s">
        <v>24</v>
      </c>
      <c r="F4037" s="107">
        <v>45291</v>
      </c>
      <c r="K4037" t="s">
        <v>142</v>
      </c>
      <c r="L4037" t="s">
        <v>128</v>
      </c>
      <c r="M4037">
        <v>2023</v>
      </c>
      <c r="N4037" t="s">
        <v>744</v>
      </c>
      <c r="O4037" t="s">
        <v>745</v>
      </c>
      <c r="P4037">
        <v>0</v>
      </c>
      <c r="Q4037">
        <v>0</v>
      </c>
      <c r="R4037">
        <v>0</v>
      </c>
      <c r="T4037" t="s">
        <v>2298</v>
      </c>
      <c r="U4037">
        <v>31</v>
      </c>
      <c r="V4037" t="s">
        <v>128</v>
      </c>
    </row>
    <row r="4038" spans="1:22" x14ac:dyDescent="0.3">
      <c r="A4038">
        <v>510</v>
      </c>
      <c r="B4038" t="s">
        <v>2286</v>
      </c>
      <c r="C4038" t="s">
        <v>249</v>
      </c>
      <c r="D4038" t="s">
        <v>60</v>
      </c>
      <c r="E4038" t="s">
        <v>24</v>
      </c>
      <c r="F4038" s="107">
        <v>45351</v>
      </c>
      <c r="G4038">
        <v>20</v>
      </c>
      <c r="K4038" t="s">
        <v>142</v>
      </c>
      <c r="L4038" t="s">
        <v>128</v>
      </c>
      <c r="M4038">
        <v>2024</v>
      </c>
      <c r="N4038" t="s">
        <v>783</v>
      </c>
      <c r="O4038" t="s">
        <v>784</v>
      </c>
      <c r="P4038">
        <v>0</v>
      </c>
      <c r="Q4038">
        <v>0</v>
      </c>
      <c r="R4038">
        <v>0</v>
      </c>
      <c r="T4038" t="s">
        <v>2299</v>
      </c>
      <c r="U4038">
        <v>29</v>
      </c>
      <c r="V4038" t="s">
        <v>128</v>
      </c>
    </row>
    <row r="4039" spans="1:22" x14ac:dyDescent="0.3">
      <c r="A4039">
        <v>510</v>
      </c>
      <c r="B4039" t="s">
        <v>2286</v>
      </c>
      <c r="C4039" t="s">
        <v>249</v>
      </c>
      <c r="D4039" t="s">
        <v>60</v>
      </c>
      <c r="E4039" t="s">
        <v>24</v>
      </c>
      <c r="F4039" s="107">
        <v>45382</v>
      </c>
      <c r="G4039">
        <v>20</v>
      </c>
      <c r="K4039" t="s">
        <v>142</v>
      </c>
      <c r="L4039" t="s">
        <v>128</v>
      </c>
      <c r="M4039">
        <v>2024</v>
      </c>
      <c r="N4039" t="s">
        <v>803</v>
      </c>
      <c r="O4039" t="s">
        <v>784</v>
      </c>
      <c r="P4039">
        <v>0</v>
      </c>
      <c r="Q4039">
        <v>0</v>
      </c>
      <c r="R4039">
        <v>0</v>
      </c>
      <c r="T4039" t="s">
        <v>2300</v>
      </c>
      <c r="U4039">
        <v>31</v>
      </c>
      <c r="V4039" t="s">
        <v>128</v>
      </c>
    </row>
    <row r="4040" spans="1:22" x14ac:dyDescent="0.3">
      <c r="A4040">
        <v>510</v>
      </c>
      <c r="B4040" t="s">
        <v>2286</v>
      </c>
      <c r="C4040" t="s">
        <v>249</v>
      </c>
      <c r="D4040" t="s">
        <v>60</v>
      </c>
      <c r="E4040" t="s">
        <v>24</v>
      </c>
      <c r="F4040" s="107">
        <v>45412</v>
      </c>
      <c r="G4040">
        <v>40</v>
      </c>
      <c r="K4040" t="s">
        <v>142</v>
      </c>
      <c r="L4040" t="s">
        <v>128</v>
      </c>
      <c r="M4040">
        <v>2024</v>
      </c>
      <c r="N4040" t="s">
        <v>786</v>
      </c>
      <c r="O4040" t="s">
        <v>784</v>
      </c>
      <c r="P4040">
        <v>0</v>
      </c>
      <c r="Q4040">
        <v>0</v>
      </c>
      <c r="R4040">
        <v>0</v>
      </c>
      <c r="T4040" t="s">
        <v>2301</v>
      </c>
      <c r="U4040">
        <v>30</v>
      </c>
      <c r="V4040" t="s">
        <v>128</v>
      </c>
    </row>
    <row r="4041" spans="1:22" x14ac:dyDescent="0.3">
      <c r="A4041">
        <v>510</v>
      </c>
      <c r="B4041" t="s">
        <v>2286</v>
      </c>
      <c r="C4041" t="s">
        <v>249</v>
      </c>
      <c r="D4041" t="s">
        <v>60</v>
      </c>
      <c r="E4041" t="s">
        <v>24</v>
      </c>
      <c r="F4041" s="107">
        <v>45473</v>
      </c>
      <c r="G4041">
        <v>40</v>
      </c>
      <c r="K4041" t="s">
        <v>142</v>
      </c>
      <c r="L4041" t="s">
        <v>128</v>
      </c>
      <c r="M4041">
        <v>2024</v>
      </c>
      <c r="N4041" t="s">
        <v>742</v>
      </c>
      <c r="O4041" t="s">
        <v>784</v>
      </c>
      <c r="P4041">
        <v>0</v>
      </c>
      <c r="Q4041">
        <v>0</v>
      </c>
      <c r="R4041">
        <v>0</v>
      </c>
      <c r="T4041" t="s">
        <v>2302</v>
      </c>
      <c r="U4041">
        <v>30</v>
      </c>
      <c r="V4041" t="s">
        <v>128</v>
      </c>
    </row>
    <row r="4042" spans="1:22" x14ac:dyDescent="0.3">
      <c r="A4042">
        <v>510</v>
      </c>
      <c r="B4042" t="s">
        <v>2286</v>
      </c>
      <c r="C4042" t="s">
        <v>249</v>
      </c>
      <c r="D4042" t="s">
        <v>60</v>
      </c>
      <c r="E4042" t="s">
        <v>24</v>
      </c>
      <c r="F4042" s="107">
        <v>45535</v>
      </c>
      <c r="G4042">
        <v>70</v>
      </c>
      <c r="K4042" t="s">
        <v>142</v>
      </c>
      <c r="L4042" t="s">
        <v>128</v>
      </c>
      <c r="M4042">
        <v>2024</v>
      </c>
      <c r="N4042" t="s">
        <v>811</v>
      </c>
      <c r="O4042" t="s">
        <v>762</v>
      </c>
      <c r="P4042">
        <v>0</v>
      </c>
      <c r="Q4042">
        <v>0</v>
      </c>
      <c r="R4042">
        <v>0</v>
      </c>
      <c r="T4042" t="s">
        <v>2303</v>
      </c>
      <c r="U4042">
        <v>31</v>
      </c>
      <c r="V4042" t="s">
        <v>128</v>
      </c>
    </row>
    <row r="4043" spans="1:22" x14ac:dyDescent="0.3">
      <c r="A4043">
        <v>510</v>
      </c>
      <c r="B4043" t="s">
        <v>2286</v>
      </c>
      <c r="C4043" t="s">
        <v>249</v>
      </c>
      <c r="D4043" t="s">
        <v>60</v>
      </c>
      <c r="E4043" t="s">
        <v>24</v>
      </c>
      <c r="F4043" s="107">
        <v>45596</v>
      </c>
      <c r="G4043">
        <v>100</v>
      </c>
      <c r="K4043" t="s">
        <v>142</v>
      </c>
      <c r="L4043" t="s">
        <v>128</v>
      </c>
      <c r="M4043">
        <v>2024</v>
      </c>
      <c r="N4043" t="s">
        <v>760</v>
      </c>
      <c r="O4043" t="s">
        <v>762</v>
      </c>
      <c r="P4043">
        <v>0</v>
      </c>
      <c r="Q4043">
        <v>0</v>
      </c>
      <c r="R4043">
        <v>0</v>
      </c>
      <c r="T4043" t="s">
        <v>2304</v>
      </c>
      <c r="U4043">
        <v>31</v>
      </c>
      <c r="V4043" t="s">
        <v>128</v>
      </c>
    </row>
    <row r="4044" spans="1:22" x14ac:dyDescent="0.3">
      <c r="A4044">
        <v>510</v>
      </c>
      <c r="B4044" t="s">
        <v>2286</v>
      </c>
      <c r="C4044" t="s">
        <v>249</v>
      </c>
      <c r="D4044" t="s">
        <v>60</v>
      </c>
      <c r="E4044" t="s">
        <v>24</v>
      </c>
      <c r="F4044" s="107">
        <v>45657</v>
      </c>
      <c r="G4044">
        <v>100</v>
      </c>
      <c r="K4044" t="s">
        <v>142</v>
      </c>
      <c r="L4044" t="s">
        <v>128</v>
      </c>
      <c r="M4044">
        <v>2024</v>
      </c>
      <c r="N4044" t="s">
        <v>744</v>
      </c>
      <c r="O4044" t="s">
        <v>762</v>
      </c>
      <c r="P4044">
        <v>0</v>
      </c>
      <c r="Q4044">
        <v>0</v>
      </c>
      <c r="R4044">
        <v>0</v>
      </c>
      <c r="T4044" t="s">
        <v>2305</v>
      </c>
      <c r="U4044">
        <v>31</v>
      </c>
      <c r="V4044" t="s">
        <v>128</v>
      </c>
    </row>
    <row r="4045" spans="1:22" x14ac:dyDescent="0.3">
      <c r="A4045">
        <v>510</v>
      </c>
      <c r="B4045" t="s">
        <v>2286</v>
      </c>
      <c r="C4045" t="s">
        <v>249</v>
      </c>
      <c r="D4045" t="s">
        <v>60</v>
      </c>
      <c r="E4045" t="s">
        <v>24</v>
      </c>
      <c r="F4045" s="107">
        <v>45747</v>
      </c>
      <c r="H4045">
        <v>0</v>
      </c>
      <c r="K4045" t="s">
        <v>142</v>
      </c>
      <c r="L4045" t="s">
        <v>25</v>
      </c>
      <c r="M4045">
        <v>2025</v>
      </c>
      <c r="N4045" t="s">
        <v>803</v>
      </c>
      <c r="O4045" t="s">
        <v>846</v>
      </c>
      <c r="P4045">
        <v>0</v>
      </c>
      <c r="Q4045">
        <v>0</v>
      </c>
      <c r="R4045">
        <v>0</v>
      </c>
      <c r="T4045" t="s">
        <v>2306</v>
      </c>
      <c r="U4045">
        <v>31</v>
      </c>
    </row>
    <row r="4046" spans="1:22" x14ac:dyDescent="0.3">
      <c r="A4046">
        <v>510</v>
      </c>
      <c r="B4046" t="s">
        <v>2286</v>
      </c>
      <c r="C4046" t="s">
        <v>249</v>
      </c>
      <c r="D4046" t="s">
        <v>60</v>
      </c>
      <c r="E4046" t="s">
        <v>24</v>
      </c>
      <c r="F4046" s="107">
        <v>45838</v>
      </c>
      <c r="H4046">
        <v>0</v>
      </c>
      <c r="K4046" t="s">
        <v>142</v>
      </c>
      <c r="L4046" t="s">
        <v>25</v>
      </c>
      <c r="M4046">
        <v>2025</v>
      </c>
      <c r="N4046" t="s">
        <v>742</v>
      </c>
      <c r="O4046" t="s">
        <v>846</v>
      </c>
      <c r="P4046">
        <v>0</v>
      </c>
      <c r="Q4046">
        <v>0</v>
      </c>
      <c r="R4046">
        <v>0</v>
      </c>
      <c r="T4046" t="s">
        <v>2307</v>
      </c>
      <c r="U4046">
        <v>30</v>
      </c>
    </row>
    <row r="4047" spans="1:22" x14ac:dyDescent="0.3">
      <c r="A4047">
        <v>510</v>
      </c>
      <c r="B4047" t="s">
        <v>2286</v>
      </c>
      <c r="C4047" t="s">
        <v>249</v>
      </c>
      <c r="D4047" t="s">
        <v>60</v>
      </c>
      <c r="E4047" t="s">
        <v>24</v>
      </c>
      <c r="F4047" s="107">
        <v>45930</v>
      </c>
      <c r="H4047">
        <v>0</v>
      </c>
      <c r="K4047" t="s">
        <v>142</v>
      </c>
      <c r="L4047" t="s">
        <v>25</v>
      </c>
      <c r="M4047">
        <v>2025</v>
      </c>
      <c r="N4047" t="s">
        <v>766</v>
      </c>
      <c r="O4047" t="s">
        <v>751</v>
      </c>
      <c r="P4047">
        <v>0</v>
      </c>
      <c r="Q4047">
        <v>0</v>
      </c>
      <c r="R4047">
        <v>0</v>
      </c>
      <c r="T4047" t="s">
        <v>2308</v>
      </c>
      <c r="U4047">
        <v>30</v>
      </c>
    </row>
    <row r="4048" spans="1:22" x14ac:dyDescent="0.3">
      <c r="A4048">
        <v>510</v>
      </c>
      <c r="B4048" t="s">
        <v>2286</v>
      </c>
      <c r="C4048" t="s">
        <v>249</v>
      </c>
      <c r="D4048" t="s">
        <v>60</v>
      </c>
      <c r="E4048" t="s">
        <v>24</v>
      </c>
      <c r="F4048" s="107">
        <v>46022</v>
      </c>
      <c r="H4048">
        <v>0</v>
      </c>
      <c r="K4048" t="s">
        <v>142</v>
      </c>
      <c r="L4048" t="s">
        <v>25</v>
      </c>
      <c r="M4048">
        <v>2025</v>
      </c>
      <c r="N4048" t="s">
        <v>744</v>
      </c>
      <c r="O4048" t="s">
        <v>751</v>
      </c>
      <c r="P4048">
        <v>0</v>
      </c>
      <c r="Q4048">
        <v>0</v>
      </c>
      <c r="R4048">
        <v>0</v>
      </c>
      <c r="T4048" t="s">
        <v>2309</v>
      </c>
      <c r="U4048">
        <v>31</v>
      </c>
    </row>
    <row r="4049" spans="1:22" x14ac:dyDescent="0.3">
      <c r="A4049">
        <v>511</v>
      </c>
      <c r="B4049" t="s">
        <v>2310</v>
      </c>
      <c r="C4049" t="s">
        <v>249</v>
      </c>
      <c r="D4049" t="s">
        <v>60</v>
      </c>
      <c r="E4049" t="s">
        <v>24</v>
      </c>
      <c r="F4049" s="107">
        <v>44651</v>
      </c>
      <c r="K4049" t="s">
        <v>142</v>
      </c>
      <c r="L4049" t="s">
        <v>128</v>
      </c>
      <c r="M4049">
        <v>2022</v>
      </c>
      <c r="N4049" t="s">
        <v>803</v>
      </c>
      <c r="O4049" t="s">
        <v>824</v>
      </c>
      <c r="P4049">
        <v>0</v>
      </c>
      <c r="Q4049">
        <v>0</v>
      </c>
      <c r="R4049">
        <v>0</v>
      </c>
      <c r="T4049" t="s">
        <v>2311</v>
      </c>
      <c r="U4049">
        <v>31</v>
      </c>
      <c r="V4049" t="s">
        <v>128</v>
      </c>
    </row>
    <row r="4050" spans="1:22" x14ac:dyDescent="0.3">
      <c r="A4050">
        <v>511</v>
      </c>
      <c r="B4050" t="s">
        <v>2310</v>
      </c>
      <c r="C4050" t="s">
        <v>249</v>
      </c>
      <c r="D4050" t="s">
        <v>60</v>
      </c>
      <c r="E4050" t="s">
        <v>24</v>
      </c>
      <c r="F4050" s="107">
        <v>44681</v>
      </c>
      <c r="K4050" t="s">
        <v>142</v>
      </c>
      <c r="L4050" t="s">
        <v>128</v>
      </c>
      <c r="M4050">
        <v>2022</v>
      </c>
      <c r="N4050" t="s">
        <v>786</v>
      </c>
      <c r="O4050" t="s">
        <v>824</v>
      </c>
      <c r="P4050">
        <v>0</v>
      </c>
      <c r="Q4050">
        <v>0</v>
      </c>
      <c r="R4050">
        <v>0</v>
      </c>
      <c r="T4050" t="s">
        <v>2312</v>
      </c>
      <c r="U4050">
        <v>30</v>
      </c>
      <c r="V4050" t="s">
        <v>128</v>
      </c>
    </row>
    <row r="4051" spans="1:22" x14ac:dyDescent="0.3">
      <c r="A4051">
        <v>511</v>
      </c>
      <c r="B4051" t="s">
        <v>2310</v>
      </c>
      <c r="C4051" t="s">
        <v>249</v>
      </c>
      <c r="D4051" t="s">
        <v>60</v>
      </c>
      <c r="E4051" t="s">
        <v>24</v>
      </c>
      <c r="F4051" s="107">
        <v>44742</v>
      </c>
      <c r="K4051" t="s">
        <v>142</v>
      </c>
      <c r="L4051" t="s">
        <v>128</v>
      </c>
      <c r="M4051">
        <v>2022</v>
      </c>
      <c r="N4051" t="s">
        <v>742</v>
      </c>
      <c r="O4051" t="s">
        <v>824</v>
      </c>
      <c r="P4051">
        <v>0</v>
      </c>
      <c r="Q4051">
        <v>0</v>
      </c>
      <c r="R4051">
        <v>0</v>
      </c>
      <c r="T4051" t="s">
        <v>2313</v>
      </c>
      <c r="U4051">
        <v>30</v>
      </c>
      <c r="V4051" t="s">
        <v>128</v>
      </c>
    </row>
    <row r="4052" spans="1:22" x14ac:dyDescent="0.3">
      <c r="A4052">
        <v>511</v>
      </c>
      <c r="B4052" t="s">
        <v>2310</v>
      </c>
      <c r="C4052" t="s">
        <v>249</v>
      </c>
      <c r="D4052" t="s">
        <v>60</v>
      </c>
      <c r="E4052" t="s">
        <v>24</v>
      </c>
      <c r="F4052" s="107">
        <v>44804</v>
      </c>
      <c r="K4052" t="s">
        <v>142</v>
      </c>
      <c r="L4052" t="s">
        <v>128</v>
      </c>
      <c r="M4052">
        <v>2022</v>
      </c>
      <c r="N4052" t="s">
        <v>811</v>
      </c>
      <c r="O4052" t="s">
        <v>749</v>
      </c>
      <c r="P4052">
        <v>0</v>
      </c>
      <c r="Q4052">
        <v>0</v>
      </c>
      <c r="R4052">
        <v>0</v>
      </c>
      <c r="T4052" t="s">
        <v>2314</v>
      </c>
      <c r="U4052">
        <v>31</v>
      </c>
      <c r="V4052" t="s">
        <v>128</v>
      </c>
    </row>
    <row r="4053" spans="1:22" x14ac:dyDescent="0.3">
      <c r="A4053">
        <v>511</v>
      </c>
      <c r="B4053" t="s">
        <v>2310</v>
      </c>
      <c r="C4053" t="s">
        <v>249</v>
      </c>
      <c r="D4053" t="s">
        <v>60</v>
      </c>
      <c r="E4053" t="s">
        <v>24</v>
      </c>
      <c r="F4053" s="107">
        <v>44834</v>
      </c>
      <c r="K4053" t="s">
        <v>142</v>
      </c>
      <c r="L4053" t="s">
        <v>128</v>
      </c>
      <c r="M4053">
        <v>2022</v>
      </c>
      <c r="N4053" t="s">
        <v>766</v>
      </c>
      <c r="O4053" t="s">
        <v>749</v>
      </c>
      <c r="P4053">
        <v>0</v>
      </c>
      <c r="Q4053">
        <v>0</v>
      </c>
      <c r="R4053">
        <v>0</v>
      </c>
      <c r="T4053" t="s">
        <v>2315</v>
      </c>
      <c r="U4053">
        <v>30</v>
      </c>
      <c r="V4053" t="s">
        <v>128</v>
      </c>
    </row>
    <row r="4054" spans="1:22" x14ac:dyDescent="0.3">
      <c r="A4054">
        <v>511</v>
      </c>
      <c r="B4054" t="s">
        <v>2310</v>
      </c>
      <c r="C4054" t="s">
        <v>249</v>
      </c>
      <c r="D4054" t="s">
        <v>60</v>
      </c>
      <c r="E4054" t="s">
        <v>24</v>
      </c>
      <c r="F4054" s="107">
        <v>44926</v>
      </c>
      <c r="K4054" t="s">
        <v>142</v>
      </c>
      <c r="L4054" t="s">
        <v>128</v>
      </c>
      <c r="M4054">
        <v>2022</v>
      </c>
      <c r="N4054" t="s">
        <v>744</v>
      </c>
      <c r="O4054" t="s">
        <v>749</v>
      </c>
      <c r="P4054">
        <v>0</v>
      </c>
      <c r="Q4054">
        <v>0</v>
      </c>
      <c r="R4054">
        <v>0</v>
      </c>
      <c r="T4054" t="s">
        <v>2316</v>
      </c>
      <c r="U4054">
        <v>31</v>
      </c>
      <c r="V4054" t="s">
        <v>128</v>
      </c>
    </row>
    <row r="4055" spans="1:22" x14ac:dyDescent="0.3">
      <c r="A4055">
        <v>511</v>
      </c>
      <c r="B4055" t="s">
        <v>2310</v>
      </c>
      <c r="C4055" t="s">
        <v>249</v>
      </c>
      <c r="D4055" t="s">
        <v>60</v>
      </c>
      <c r="E4055" t="s">
        <v>24</v>
      </c>
      <c r="F4055" s="107">
        <v>44985</v>
      </c>
      <c r="K4055" t="s">
        <v>142</v>
      </c>
      <c r="L4055" t="s">
        <v>128</v>
      </c>
      <c r="M4055">
        <v>2023</v>
      </c>
      <c r="N4055" t="s">
        <v>783</v>
      </c>
      <c r="O4055" t="s">
        <v>743</v>
      </c>
      <c r="P4055">
        <v>0</v>
      </c>
      <c r="Q4055">
        <v>0</v>
      </c>
      <c r="R4055">
        <v>0</v>
      </c>
      <c r="T4055" t="s">
        <v>2317</v>
      </c>
      <c r="U4055">
        <v>28</v>
      </c>
      <c r="V4055" t="s">
        <v>128</v>
      </c>
    </row>
    <row r="4056" spans="1:22" x14ac:dyDescent="0.3">
      <c r="A4056">
        <v>511</v>
      </c>
      <c r="B4056" t="s">
        <v>2310</v>
      </c>
      <c r="C4056" t="s">
        <v>249</v>
      </c>
      <c r="D4056" t="s">
        <v>60</v>
      </c>
      <c r="E4056" t="s">
        <v>24</v>
      </c>
      <c r="F4056" s="107">
        <v>45016</v>
      </c>
      <c r="K4056" t="s">
        <v>142</v>
      </c>
      <c r="L4056" t="s">
        <v>128</v>
      </c>
      <c r="M4056">
        <v>2023</v>
      </c>
      <c r="N4056" t="s">
        <v>803</v>
      </c>
      <c r="O4056" t="s">
        <v>743</v>
      </c>
      <c r="P4056">
        <v>0</v>
      </c>
      <c r="Q4056">
        <v>0</v>
      </c>
      <c r="R4056">
        <v>0</v>
      </c>
      <c r="T4056" t="s">
        <v>2318</v>
      </c>
      <c r="U4056">
        <v>31</v>
      </c>
      <c r="V4056" t="s">
        <v>128</v>
      </c>
    </row>
    <row r="4057" spans="1:22" x14ac:dyDescent="0.3">
      <c r="A4057">
        <v>511</v>
      </c>
      <c r="B4057" t="s">
        <v>2310</v>
      </c>
      <c r="C4057" t="s">
        <v>249</v>
      </c>
      <c r="D4057" t="s">
        <v>60</v>
      </c>
      <c r="E4057" t="s">
        <v>24</v>
      </c>
      <c r="F4057" s="107">
        <v>45169</v>
      </c>
      <c r="K4057" t="s">
        <v>142</v>
      </c>
      <c r="L4057" t="s">
        <v>128</v>
      </c>
      <c r="M4057">
        <v>2023</v>
      </c>
      <c r="N4057" t="s">
        <v>811</v>
      </c>
      <c r="O4057" t="s">
        <v>745</v>
      </c>
      <c r="P4057">
        <v>0</v>
      </c>
      <c r="Q4057">
        <v>0</v>
      </c>
      <c r="R4057">
        <v>0</v>
      </c>
      <c r="T4057" t="s">
        <v>2319</v>
      </c>
      <c r="U4057">
        <v>31</v>
      </c>
      <c r="V4057" t="s">
        <v>128</v>
      </c>
    </row>
    <row r="4058" spans="1:22" x14ac:dyDescent="0.3">
      <c r="A4058">
        <v>511</v>
      </c>
      <c r="B4058" t="s">
        <v>2310</v>
      </c>
      <c r="C4058" t="s">
        <v>249</v>
      </c>
      <c r="D4058" t="s">
        <v>60</v>
      </c>
      <c r="E4058" t="s">
        <v>24</v>
      </c>
      <c r="F4058" s="107">
        <v>45199</v>
      </c>
      <c r="K4058" t="s">
        <v>142</v>
      </c>
      <c r="L4058" t="s">
        <v>128</v>
      </c>
      <c r="M4058">
        <v>2023</v>
      </c>
      <c r="N4058" t="s">
        <v>766</v>
      </c>
      <c r="O4058" t="s">
        <v>745</v>
      </c>
      <c r="P4058">
        <v>0</v>
      </c>
      <c r="Q4058">
        <v>0</v>
      </c>
      <c r="R4058">
        <v>0</v>
      </c>
      <c r="T4058" t="s">
        <v>2320</v>
      </c>
      <c r="U4058">
        <v>30</v>
      </c>
      <c r="V4058" t="s">
        <v>128</v>
      </c>
    </row>
    <row r="4059" spans="1:22" x14ac:dyDescent="0.3">
      <c r="A4059">
        <v>511</v>
      </c>
      <c r="B4059" t="s">
        <v>2310</v>
      </c>
      <c r="C4059" t="s">
        <v>249</v>
      </c>
      <c r="D4059" t="s">
        <v>60</v>
      </c>
      <c r="E4059" t="s">
        <v>24</v>
      </c>
      <c r="F4059" s="107">
        <v>45230</v>
      </c>
      <c r="K4059" t="s">
        <v>142</v>
      </c>
      <c r="L4059" t="s">
        <v>128</v>
      </c>
      <c r="M4059">
        <v>2023</v>
      </c>
      <c r="N4059" t="s">
        <v>760</v>
      </c>
      <c r="O4059" t="s">
        <v>745</v>
      </c>
      <c r="P4059">
        <v>0</v>
      </c>
      <c r="Q4059">
        <v>0</v>
      </c>
      <c r="R4059">
        <v>0</v>
      </c>
      <c r="T4059" t="s">
        <v>2321</v>
      </c>
      <c r="U4059">
        <v>31</v>
      </c>
      <c r="V4059" t="s">
        <v>128</v>
      </c>
    </row>
    <row r="4060" spans="1:22" x14ac:dyDescent="0.3">
      <c r="A4060">
        <v>511</v>
      </c>
      <c r="B4060" t="s">
        <v>2310</v>
      </c>
      <c r="C4060" t="s">
        <v>249</v>
      </c>
      <c r="D4060" t="s">
        <v>60</v>
      </c>
      <c r="E4060" t="s">
        <v>24</v>
      </c>
      <c r="F4060" s="107">
        <v>45291</v>
      </c>
      <c r="K4060" t="s">
        <v>142</v>
      </c>
      <c r="L4060" t="s">
        <v>128</v>
      </c>
      <c r="M4060">
        <v>2023</v>
      </c>
      <c r="N4060" t="s">
        <v>744</v>
      </c>
      <c r="O4060" t="s">
        <v>745</v>
      </c>
      <c r="P4060">
        <v>0</v>
      </c>
      <c r="Q4060">
        <v>0</v>
      </c>
      <c r="R4060">
        <v>0</v>
      </c>
      <c r="T4060" t="s">
        <v>2322</v>
      </c>
      <c r="U4060">
        <v>31</v>
      </c>
      <c r="V4060" t="s">
        <v>128</v>
      </c>
    </row>
    <row r="4061" spans="1:22" x14ac:dyDescent="0.3">
      <c r="A4061">
        <v>511</v>
      </c>
      <c r="B4061" t="s">
        <v>2310</v>
      </c>
      <c r="C4061" t="s">
        <v>249</v>
      </c>
      <c r="D4061" t="s">
        <v>60</v>
      </c>
      <c r="E4061" t="s">
        <v>24</v>
      </c>
      <c r="F4061" s="107">
        <v>45351</v>
      </c>
      <c r="G4061">
        <v>20</v>
      </c>
      <c r="K4061" t="s">
        <v>142</v>
      </c>
      <c r="L4061" t="s">
        <v>128</v>
      </c>
      <c r="M4061">
        <v>2024</v>
      </c>
      <c r="N4061" t="s">
        <v>783</v>
      </c>
      <c r="O4061" t="s">
        <v>784</v>
      </c>
      <c r="P4061">
        <v>0</v>
      </c>
      <c r="Q4061">
        <v>0</v>
      </c>
      <c r="R4061">
        <v>0</v>
      </c>
      <c r="T4061" t="s">
        <v>2323</v>
      </c>
      <c r="U4061">
        <v>29</v>
      </c>
      <c r="V4061" t="s">
        <v>128</v>
      </c>
    </row>
    <row r="4062" spans="1:22" x14ac:dyDescent="0.3">
      <c r="A4062">
        <v>511</v>
      </c>
      <c r="B4062" t="s">
        <v>2310</v>
      </c>
      <c r="C4062" t="s">
        <v>249</v>
      </c>
      <c r="D4062" t="s">
        <v>60</v>
      </c>
      <c r="E4062" t="s">
        <v>24</v>
      </c>
      <c r="F4062" s="107">
        <v>45382</v>
      </c>
      <c r="G4062">
        <v>20</v>
      </c>
      <c r="K4062" t="s">
        <v>142</v>
      </c>
      <c r="L4062" t="s">
        <v>128</v>
      </c>
      <c r="M4062">
        <v>2024</v>
      </c>
      <c r="N4062" t="s">
        <v>803</v>
      </c>
      <c r="O4062" t="s">
        <v>784</v>
      </c>
      <c r="P4062">
        <v>0</v>
      </c>
      <c r="Q4062">
        <v>0</v>
      </c>
      <c r="R4062">
        <v>0</v>
      </c>
      <c r="T4062" t="s">
        <v>2324</v>
      </c>
      <c r="U4062">
        <v>31</v>
      </c>
      <c r="V4062" t="s">
        <v>128</v>
      </c>
    </row>
    <row r="4063" spans="1:22" x14ac:dyDescent="0.3">
      <c r="A4063">
        <v>511</v>
      </c>
      <c r="B4063" t="s">
        <v>2310</v>
      </c>
      <c r="C4063" t="s">
        <v>249</v>
      </c>
      <c r="D4063" t="s">
        <v>60</v>
      </c>
      <c r="E4063" t="s">
        <v>24</v>
      </c>
      <c r="F4063" s="107">
        <v>45412</v>
      </c>
      <c r="G4063">
        <v>40</v>
      </c>
      <c r="K4063" t="s">
        <v>142</v>
      </c>
      <c r="L4063" t="s">
        <v>128</v>
      </c>
      <c r="M4063">
        <v>2024</v>
      </c>
      <c r="N4063" t="s">
        <v>786</v>
      </c>
      <c r="O4063" t="s">
        <v>784</v>
      </c>
      <c r="P4063">
        <v>0</v>
      </c>
      <c r="Q4063">
        <v>0</v>
      </c>
      <c r="R4063">
        <v>0</v>
      </c>
      <c r="T4063" t="s">
        <v>2325</v>
      </c>
      <c r="U4063">
        <v>30</v>
      </c>
      <c r="V4063" t="s">
        <v>128</v>
      </c>
    </row>
    <row r="4064" spans="1:22" x14ac:dyDescent="0.3">
      <c r="A4064">
        <v>511</v>
      </c>
      <c r="B4064" t="s">
        <v>2310</v>
      </c>
      <c r="C4064" t="s">
        <v>249</v>
      </c>
      <c r="D4064" t="s">
        <v>60</v>
      </c>
      <c r="E4064" t="s">
        <v>24</v>
      </c>
      <c r="F4064" s="107">
        <v>45473</v>
      </c>
      <c r="G4064">
        <v>40</v>
      </c>
      <c r="K4064" t="s">
        <v>142</v>
      </c>
      <c r="L4064" t="s">
        <v>128</v>
      </c>
      <c r="M4064">
        <v>2024</v>
      </c>
      <c r="N4064" t="s">
        <v>742</v>
      </c>
      <c r="O4064" t="s">
        <v>784</v>
      </c>
      <c r="P4064">
        <v>0</v>
      </c>
      <c r="Q4064">
        <v>0</v>
      </c>
      <c r="R4064">
        <v>0</v>
      </c>
      <c r="T4064" t="s">
        <v>2326</v>
      </c>
      <c r="U4064">
        <v>30</v>
      </c>
      <c r="V4064" t="s">
        <v>128</v>
      </c>
    </row>
    <row r="4065" spans="1:22" x14ac:dyDescent="0.3">
      <c r="A4065">
        <v>511</v>
      </c>
      <c r="B4065" t="s">
        <v>2310</v>
      </c>
      <c r="C4065" t="s">
        <v>249</v>
      </c>
      <c r="D4065" t="s">
        <v>60</v>
      </c>
      <c r="E4065" t="s">
        <v>24</v>
      </c>
      <c r="F4065" s="107">
        <v>45535</v>
      </c>
      <c r="G4065">
        <v>70</v>
      </c>
      <c r="K4065" t="s">
        <v>142</v>
      </c>
      <c r="L4065" t="s">
        <v>128</v>
      </c>
      <c r="M4065">
        <v>2024</v>
      </c>
      <c r="N4065" t="s">
        <v>811</v>
      </c>
      <c r="O4065" t="s">
        <v>762</v>
      </c>
      <c r="P4065">
        <v>0</v>
      </c>
      <c r="Q4065">
        <v>0</v>
      </c>
      <c r="R4065">
        <v>0</v>
      </c>
      <c r="T4065" t="s">
        <v>2327</v>
      </c>
      <c r="U4065">
        <v>31</v>
      </c>
      <c r="V4065" t="s">
        <v>128</v>
      </c>
    </row>
    <row r="4066" spans="1:22" x14ac:dyDescent="0.3">
      <c r="A4066">
        <v>511</v>
      </c>
      <c r="B4066" t="s">
        <v>2310</v>
      </c>
      <c r="C4066" t="s">
        <v>249</v>
      </c>
      <c r="D4066" t="s">
        <v>60</v>
      </c>
      <c r="E4066" t="s">
        <v>24</v>
      </c>
      <c r="F4066" s="107">
        <v>45565</v>
      </c>
      <c r="G4066">
        <v>70</v>
      </c>
      <c r="K4066" t="s">
        <v>142</v>
      </c>
      <c r="L4066" t="s">
        <v>128</v>
      </c>
      <c r="M4066">
        <v>2024</v>
      </c>
      <c r="N4066" t="s">
        <v>766</v>
      </c>
      <c r="O4066" t="s">
        <v>762</v>
      </c>
      <c r="P4066">
        <v>0</v>
      </c>
      <c r="Q4066">
        <v>0</v>
      </c>
      <c r="R4066">
        <v>0</v>
      </c>
      <c r="T4066" t="s">
        <v>2328</v>
      </c>
      <c r="U4066">
        <v>30</v>
      </c>
      <c r="V4066" t="s">
        <v>128</v>
      </c>
    </row>
    <row r="4067" spans="1:22" x14ac:dyDescent="0.3">
      <c r="A4067">
        <v>511</v>
      </c>
      <c r="B4067" t="s">
        <v>2310</v>
      </c>
      <c r="C4067" t="s">
        <v>249</v>
      </c>
      <c r="D4067" t="s">
        <v>60</v>
      </c>
      <c r="E4067" t="s">
        <v>24</v>
      </c>
      <c r="F4067" s="107">
        <v>45596</v>
      </c>
      <c r="G4067">
        <v>100</v>
      </c>
      <c r="K4067" t="s">
        <v>142</v>
      </c>
      <c r="L4067" t="s">
        <v>128</v>
      </c>
      <c r="M4067">
        <v>2024</v>
      </c>
      <c r="N4067" t="s">
        <v>760</v>
      </c>
      <c r="O4067" t="s">
        <v>762</v>
      </c>
      <c r="P4067">
        <v>0</v>
      </c>
      <c r="Q4067">
        <v>0</v>
      </c>
      <c r="R4067">
        <v>0</v>
      </c>
      <c r="T4067" t="s">
        <v>2329</v>
      </c>
      <c r="U4067">
        <v>31</v>
      </c>
      <c r="V4067" t="s">
        <v>128</v>
      </c>
    </row>
    <row r="4068" spans="1:22" x14ac:dyDescent="0.3">
      <c r="A4068">
        <v>511</v>
      </c>
      <c r="B4068" t="s">
        <v>2310</v>
      </c>
      <c r="C4068" t="s">
        <v>249</v>
      </c>
      <c r="D4068" t="s">
        <v>60</v>
      </c>
      <c r="E4068" t="s">
        <v>24</v>
      </c>
      <c r="F4068" s="107">
        <v>45657</v>
      </c>
      <c r="G4068">
        <v>100</v>
      </c>
      <c r="K4068" t="s">
        <v>142</v>
      </c>
      <c r="L4068" t="s">
        <v>128</v>
      </c>
      <c r="M4068">
        <v>2024</v>
      </c>
      <c r="N4068" t="s">
        <v>744</v>
      </c>
      <c r="O4068" t="s">
        <v>762</v>
      </c>
      <c r="P4068">
        <v>0</v>
      </c>
      <c r="Q4068">
        <v>0</v>
      </c>
      <c r="R4068">
        <v>0</v>
      </c>
      <c r="T4068" t="s">
        <v>2330</v>
      </c>
      <c r="U4068">
        <v>31</v>
      </c>
      <c r="V4068" t="s">
        <v>128</v>
      </c>
    </row>
    <row r="4069" spans="1:22" x14ac:dyDescent="0.3">
      <c r="A4069">
        <v>511</v>
      </c>
      <c r="B4069" t="s">
        <v>2310</v>
      </c>
      <c r="C4069" t="s">
        <v>249</v>
      </c>
      <c r="D4069" t="s">
        <v>60</v>
      </c>
      <c r="E4069" t="s">
        <v>24</v>
      </c>
      <c r="F4069" s="107">
        <v>45747</v>
      </c>
      <c r="H4069">
        <v>373.70999908447271</v>
      </c>
      <c r="K4069" t="s">
        <v>142</v>
      </c>
      <c r="L4069" t="s">
        <v>25</v>
      </c>
      <c r="M4069">
        <v>2025</v>
      </c>
      <c r="N4069" t="s">
        <v>803</v>
      </c>
      <c r="O4069" t="s">
        <v>846</v>
      </c>
      <c r="P4069">
        <v>0</v>
      </c>
      <c r="Q4069">
        <v>0</v>
      </c>
      <c r="R4069">
        <v>0</v>
      </c>
      <c r="T4069" t="s">
        <v>2331</v>
      </c>
      <c r="U4069">
        <v>31</v>
      </c>
    </row>
    <row r="4070" spans="1:22" x14ac:dyDescent="0.3">
      <c r="A4070">
        <v>511</v>
      </c>
      <c r="B4070" t="s">
        <v>2310</v>
      </c>
      <c r="C4070" t="s">
        <v>249</v>
      </c>
      <c r="D4070" t="s">
        <v>60</v>
      </c>
      <c r="E4070" t="s">
        <v>24</v>
      </c>
      <c r="F4070" s="107">
        <v>45838</v>
      </c>
      <c r="H4070">
        <v>86.36</v>
      </c>
      <c r="K4070" t="s">
        <v>142</v>
      </c>
      <c r="L4070" t="s">
        <v>25</v>
      </c>
      <c r="M4070">
        <v>2025</v>
      </c>
      <c r="N4070" t="s">
        <v>742</v>
      </c>
      <c r="O4070" t="s">
        <v>846</v>
      </c>
      <c r="P4070">
        <v>0</v>
      </c>
      <c r="Q4070">
        <v>0</v>
      </c>
      <c r="R4070">
        <v>0</v>
      </c>
      <c r="T4070" t="s">
        <v>2332</v>
      </c>
      <c r="U4070">
        <v>30</v>
      </c>
    </row>
    <row r="4071" spans="1:22" x14ac:dyDescent="0.3">
      <c r="A4071">
        <v>511</v>
      </c>
      <c r="B4071" t="s">
        <v>2310</v>
      </c>
      <c r="C4071" t="s">
        <v>249</v>
      </c>
      <c r="D4071" t="s">
        <v>60</v>
      </c>
      <c r="E4071" t="s">
        <v>24</v>
      </c>
      <c r="F4071" s="107">
        <v>45930</v>
      </c>
      <c r="H4071">
        <v>86.36</v>
      </c>
      <c r="K4071" t="s">
        <v>142</v>
      </c>
      <c r="L4071" t="s">
        <v>25</v>
      </c>
      <c r="M4071">
        <v>2025</v>
      </c>
      <c r="N4071" t="s">
        <v>766</v>
      </c>
      <c r="O4071" t="s">
        <v>751</v>
      </c>
      <c r="P4071">
        <v>0</v>
      </c>
      <c r="Q4071">
        <v>0</v>
      </c>
      <c r="R4071">
        <v>0</v>
      </c>
      <c r="T4071" t="s">
        <v>2333</v>
      </c>
      <c r="U4071">
        <v>30</v>
      </c>
    </row>
    <row r="4072" spans="1:22" x14ac:dyDescent="0.3">
      <c r="A4072">
        <v>511</v>
      </c>
      <c r="B4072" t="s">
        <v>2310</v>
      </c>
      <c r="C4072" t="s">
        <v>249</v>
      </c>
      <c r="D4072" t="s">
        <v>60</v>
      </c>
      <c r="E4072" t="s">
        <v>24</v>
      </c>
      <c r="F4072" s="107">
        <v>46022</v>
      </c>
      <c r="H4072">
        <v>84.76</v>
      </c>
      <c r="K4072" t="s">
        <v>142</v>
      </c>
      <c r="L4072" t="s">
        <v>25</v>
      </c>
      <c r="M4072">
        <v>2025</v>
      </c>
      <c r="N4072" t="s">
        <v>744</v>
      </c>
      <c r="O4072" t="s">
        <v>751</v>
      </c>
      <c r="P4072">
        <v>0</v>
      </c>
      <c r="Q4072">
        <v>0</v>
      </c>
      <c r="R4072">
        <v>0</v>
      </c>
      <c r="T4072" t="s">
        <v>2334</v>
      </c>
      <c r="U4072">
        <v>31</v>
      </c>
    </row>
    <row r="4073" spans="1:22" x14ac:dyDescent="0.3">
      <c r="A4073">
        <v>513</v>
      </c>
      <c r="B4073" t="s">
        <v>2335</v>
      </c>
      <c r="C4073" t="s">
        <v>249</v>
      </c>
      <c r="D4073" t="s">
        <v>60</v>
      </c>
      <c r="E4073" t="s">
        <v>24</v>
      </c>
      <c r="F4073" s="107">
        <v>45747</v>
      </c>
      <c r="H4073">
        <v>100</v>
      </c>
      <c r="K4073" t="s">
        <v>142</v>
      </c>
      <c r="L4073" t="s">
        <v>25</v>
      </c>
      <c r="M4073">
        <v>2025</v>
      </c>
      <c r="N4073" t="s">
        <v>803</v>
      </c>
      <c r="O4073" t="s">
        <v>846</v>
      </c>
      <c r="P4073">
        <v>0</v>
      </c>
      <c r="Q4073">
        <v>0</v>
      </c>
      <c r="R4073">
        <v>0</v>
      </c>
      <c r="T4073" t="s">
        <v>2336</v>
      </c>
      <c r="U4073">
        <v>31</v>
      </c>
    </row>
    <row r="4074" spans="1:22" x14ac:dyDescent="0.3">
      <c r="A4074">
        <v>513</v>
      </c>
      <c r="B4074" t="s">
        <v>2335</v>
      </c>
      <c r="C4074" t="s">
        <v>249</v>
      </c>
      <c r="D4074" t="s">
        <v>60</v>
      </c>
      <c r="E4074" t="s">
        <v>24</v>
      </c>
      <c r="F4074" s="107">
        <v>45838</v>
      </c>
      <c r="H4074">
        <v>100</v>
      </c>
      <c r="K4074" t="s">
        <v>142</v>
      </c>
      <c r="L4074" t="s">
        <v>25</v>
      </c>
      <c r="M4074">
        <v>2025</v>
      </c>
      <c r="N4074" t="s">
        <v>742</v>
      </c>
      <c r="O4074" t="s">
        <v>846</v>
      </c>
      <c r="P4074">
        <v>0</v>
      </c>
      <c r="Q4074">
        <v>0</v>
      </c>
      <c r="R4074">
        <v>0</v>
      </c>
      <c r="T4074" t="s">
        <v>2337</v>
      </c>
      <c r="U4074">
        <v>30</v>
      </c>
    </row>
    <row r="4075" spans="1:22" x14ac:dyDescent="0.3">
      <c r="A4075">
        <v>513</v>
      </c>
      <c r="B4075" t="s">
        <v>2335</v>
      </c>
      <c r="C4075" t="s">
        <v>249</v>
      </c>
      <c r="D4075" t="s">
        <v>60</v>
      </c>
      <c r="E4075" t="s">
        <v>24</v>
      </c>
      <c r="F4075" s="107">
        <v>45930</v>
      </c>
      <c r="K4075" t="s">
        <v>142</v>
      </c>
      <c r="L4075" t="s">
        <v>128</v>
      </c>
      <c r="M4075">
        <v>2025</v>
      </c>
      <c r="N4075" t="s">
        <v>766</v>
      </c>
      <c r="O4075" t="s">
        <v>751</v>
      </c>
      <c r="P4075">
        <v>0</v>
      </c>
      <c r="Q4075">
        <v>0</v>
      </c>
      <c r="R4075">
        <v>0</v>
      </c>
      <c r="T4075" t="s">
        <v>2338</v>
      </c>
      <c r="U4075">
        <v>30</v>
      </c>
      <c r="V4075" t="s">
        <v>128</v>
      </c>
    </row>
    <row r="4076" spans="1:22" x14ac:dyDescent="0.3">
      <c r="A4076">
        <v>513</v>
      </c>
      <c r="B4076" t="s">
        <v>2335</v>
      </c>
      <c r="C4076" t="s">
        <v>249</v>
      </c>
      <c r="D4076" t="s">
        <v>60</v>
      </c>
      <c r="E4076" t="s">
        <v>24</v>
      </c>
      <c r="F4076" s="107">
        <v>46022</v>
      </c>
      <c r="K4076" t="s">
        <v>142</v>
      </c>
      <c r="L4076" t="s">
        <v>128</v>
      </c>
      <c r="M4076">
        <v>2025</v>
      </c>
      <c r="N4076" t="s">
        <v>744</v>
      </c>
      <c r="O4076" t="s">
        <v>751</v>
      </c>
      <c r="P4076">
        <v>0</v>
      </c>
      <c r="Q4076">
        <v>0</v>
      </c>
      <c r="R4076">
        <v>0</v>
      </c>
      <c r="T4076" t="s">
        <v>2339</v>
      </c>
      <c r="U4076">
        <v>31</v>
      </c>
      <c r="V4076" t="s">
        <v>128</v>
      </c>
    </row>
    <row r="4077" spans="1:22" x14ac:dyDescent="0.3">
      <c r="A4077">
        <v>514</v>
      </c>
      <c r="B4077" t="s">
        <v>2340</v>
      </c>
      <c r="C4077" t="s">
        <v>249</v>
      </c>
      <c r="D4077" t="s">
        <v>54</v>
      </c>
      <c r="E4077" t="s">
        <v>24</v>
      </c>
      <c r="F4077" s="107">
        <v>45838</v>
      </c>
      <c r="G4077">
        <v>70</v>
      </c>
      <c r="H4077">
        <v>91.82</v>
      </c>
      <c r="I4077" s="59">
        <v>1.3</v>
      </c>
      <c r="J4077" s="59">
        <v>1.3117142857142861</v>
      </c>
      <c r="K4077" t="s">
        <v>25</v>
      </c>
      <c r="L4077" t="s">
        <v>25</v>
      </c>
      <c r="M4077">
        <v>2025</v>
      </c>
      <c r="N4077" t="s">
        <v>742</v>
      </c>
      <c r="O4077" t="s">
        <v>846</v>
      </c>
      <c r="P4077">
        <v>0</v>
      </c>
      <c r="Q4077">
        <v>0</v>
      </c>
      <c r="R4077">
        <v>0</v>
      </c>
      <c r="T4077" t="s">
        <v>2341</v>
      </c>
      <c r="U4077">
        <v>30</v>
      </c>
    </row>
    <row r="4078" spans="1:22" x14ac:dyDescent="0.3">
      <c r="A4078">
        <v>514</v>
      </c>
      <c r="B4078" t="s">
        <v>2340</v>
      </c>
      <c r="C4078" t="s">
        <v>249</v>
      </c>
      <c r="D4078" t="s">
        <v>54</v>
      </c>
      <c r="E4078" t="s">
        <v>24</v>
      </c>
      <c r="F4078" s="107">
        <v>46022</v>
      </c>
      <c r="G4078">
        <v>70</v>
      </c>
      <c r="H4078">
        <v>45.96</v>
      </c>
      <c r="I4078" s="59">
        <v>0.65657142857142858</v>
      </c>
      <c r="J4078" s="59">
        <v>0.65657142857142858</v>
      </c>
      <c r="K4078" t="s">
        <v>25</v>
      </c>
      <c r="L4078" t="s">
        <v>25</v>
      </c>
      <c r="M4078">
        <v>2025</v>
      </c>
      <c r="N4078" t="s">
        <v>744</v>
      </c>
      <c r="O4078" t="s">
        <v>751</v>
      </c>
      <c r="P4078">
        <v>0</v>
      </c>
      <c r="Q4078">
        <v>0</v>
      </c>
      <c r="R4078">
        <v>0</v>
      </c>
      <c r="T4078" t="s">
        <v>2342</v>
      </c>
      <c r="U4078">
        <v>31</v>
      </c>
    </row>
    <row r="4079" spans="1:22" x14ac:dyDescent="0.3">
      <c r="A4079">
        <v>515</v>
      </c>
      <c r="B4079" t="s">
        <v>2343</v>
      </c>
      <c r="C4079" t="s">
        <v>66</v>
      </c>
      <c r="D4079" t="s">
        <v>54</v>
      </c>
      <c r="E4079" t="s">
        <v>24</v>
      </c>
      <c r="F4079" s="107">
        <v>46022</v>
      </c>
      <c r="G4079">
        <v>97</v>
      </c>
      <c r="H4079">
        <v>66.67</v>
      </c>
      <c r="I4079" s="59">
        <v>0.68731958762886602</v>
      </c>
      <c r="J4079" s="59">
        <v>0.68731958762886602</v>
      </c>
      <c r="K4079" t="s">
        <v>25</v>
      </c>
      <c r="L4079" t="s">
        <v>25</v>
      </c>
      <c r="M4079">
        <v>2025</v>
      </c>
      <c r="N4079" t="s">
        <v>744</v>
      </c>
      <c r="O4079" t="s">
        <v>751</v>
      </c>
      <c r="P4079">
        <v>0</v>
      </c>
      <c r="Q4079">
        <v>0</v>
      </c>
      <c r="R4079">
        <v>0</v>
      </c>
      <c r="T4079" t="s">
        <v>2344</v>
      </c>
      <c r="U4079">
        <v>31</v>
      </c>
    </row>
    <row r="4080" spans="1:22" x14ac:dyDescent="0.3">
      <c r="A4080">
        <v>516</v>
      </c>
      <c r="B4080" t="s">
        <v>2345</v>
      </c>
      <c r="C4080" t="s">
        <v>66</v>
      </c>
      <c r="D4080" t="s">
        <v>54</v>
      </c>
      <c r="E4080" t="s">
        <v>24</v>
      </c>
      <c r="F4080" s="107">
        <v>46022</v>
      </c>
      <c r="G4080">
        <v>97</v>
      </c>
      <c r="H4080">
        <v>315.79000000000002</v>
      </c>
      <c r="I4080" s="59">
        <v>1.3</v>
      </c>
      <c r="J4080" s="59">
        <v>3.255567010309278</v>
      </c>
      <c r="K4080" t="s">
        <v>25</v>
      </c>
      <c r="L4080" t="s">
        <v>25</v>
      </c>
      <c r="M4080">
        <v>2025</v>
      </c>
      <c r="N4080" t="s">
        <v>744</v>
      </c>
      <c r="O4080" t="s">
        <v>751</v>
      </c>
      <c r="P4080">
        <v>0</v>
      </c>
      <c r="Q4080">
        <v>0</v>
      </c>
      <c r="R4080">
        <v>0</v>
      </c>
      <c r="T4080" t="s">
        <v>2346</v>
      </c>
      <c r="U4080">
        <v>31</v>
      </c>
    </row>
    <row r="4081" spans="1:22" x14ac:dyDescent="0.3">
      <c r="A4081">
        <v>518</v>
      </c>
      <c r="B4081" t="s">
        <v>67</v>
      </c>
      <c r="C4081" t="s">
        <v>68</v>
      </c>
      <c r="D4081" t="s">
        <v>60</v>
      </c>
      <c r="E4081" t="s">
        <v>24</v>
      </c>
      <c r="F4081" s="107">
        <v>45930</v>
      </c>
      <c r="G4081">
        <v>100</v>
      </c>
      <c r="H4081">
        <v>120</v>
      </c>
      <c r="I4081" s="59">
        <v>1.2</v>
      </c>
      <c r="J4081" s="59">
        <v>1.2</v>
      </c>
      <c r="K4081" t="s">
        <v>25</v>
      </c>
      <c r="L4081" t="s">
        <v>25</v>
      </c>
      <c r="M4081">
        <v>2025</v>
      </c>
      <c r="N4081" t="s">
        <v>766</v>
      </c>
      <c r="O4081" t="s">
        <v>751</v>
      </c>
      <c r="P4081">
        <v>0</v>
      </c>
      <c r="Q4081">
        <v>0</v>
      </c>
      <c r="R4081">
        <v>0</v>
      </c>
      <c r="T4081" t="s">
        <v>2347</v>
      </c>
      <c r="U4081">
        <v>30</v>
      </c>
    </row>
    <row r="4082" spans="1:22" x14ac:dyDescent="0.3">
      <c r="A4082">
        <v>518</v>
      </c>
      <c r="B4082" t="s">
        <v>67</v>
      </c>
      <c r="C4082" t="s">
        <v>68</v>
      </c>
      <c r="D4082" t="s">
        <v>60</v>
      </c>
      <c r="E4082" t="s">
        <v>24</v>
      </c>
      <c r="F4082" s="107">
        <v>46022</v>
      </c>
      <c r="G4082">
        <v>100</v>
      </c>
      <c r="H4082">
        <v>137.5</v>
      </c>
      <c r="I4082" s="59">
        <v>1.3</v>
      </c>
      <c r="J4082" s="59">
        <v>1.375</v>
      </c>
      <c r="K4082" t="s">
        <v>25</v>
      </c>
      <c r="L4082" t="s">
        <v>25</v>
      </c>
      <c r="M4082">
        <v>2025</v>
      </c>
      <c r="N4082" t="s">
        <v>744</v>
      </c>
      <c r="O4082" t="s">
        <v>751</v>
      </c>
      <c r="P4082">
        <v>0</v>
      </c>
      <c r="Q4082">
        <v>0</v>
      </c>
      <c r="R4082">
        <v>0</v>
      </c>
      <c r="T4082" t="s">
        <v>2348</v>
      </c>
      <c r="U4082">
        <v>31</v>
      </c>
    </row>
    <row r="4083" spans="1:22" x14ac:dyDescent="0.3">
      <c r="A4083">
        <v>519</v>
      </c>
      <c r="B4083" t="s">
        <v>2349</v>
      </c>
      <c r="C4083" t="s">
        <v>759</v>
      </c>
      <c r="D4083" t="s">
        <v>54</v>
      </c>
      <c r="E4083" t="s">
        <v>24</v>
      </c>
      <c r="F4083" s="107">
        <v>44742</v>
      </c>
      <c r="K4083" t="s">
        <v>25</v>
      </c>
      <c r="L4083" t="s">
        <v>128</v>
      </c>
      <c r="M4083">
        <v>2022</v>
      </c>
      <c r="N4083" t="s">
        <v>742</v>
      </c>
      <c r="O4083" t="s">
        <v>824</v>
      </c>
      <c r="P4083">
        <v>0</v>
      </c>
      <c r="Q4083">
        <v>0</v>
      </c>
      <c r="R4083">
        <v>0</v>
      </c>
      <c r="T4083" t="s">
        <v>2350</v>
      </c>
      <c r="U4083">
        <v>30</v>
      </c>
      <c r="V4083" t="s">
        <v>128</v>
      </c>
    </row>
    <row r="4084" spans="1:22" x14ac:dyDescent="0.3">
      <c r="A4084">
        <v>519</v>
      </c>
      <c r="B4084" t="s">
        <v>2349</v>
      </c>
      <c r="C4084" t="s">
        <v>759</v>
      </c>
      <c r="D4084" t="s">
        <v>54</v>
      </c>
      <c r="E4084" t="s">
        <v>24</v>
      </c>
      <c r="F4084" s="107">
        <v>44834</v>
      </c>
      <c r="K4084" t="s">
        <v>25</v>
      </c>
      <c r="L4084" t="s">
        <v>128</v>
      </c>
      <c r="M4084">
        <v>2022</v>
      </c>
      <c r="N4084" t="s">
        <v>766</v>
      </c>
      <c r="O4084" t="s">
        <v>749</v>
      </c>
      <c r="P4084">
        <v>0</v>
      </c>
      <c r="Q4084">
        <v>0</v>
      </c>
      <c r="R4084">
        <v>0</v>
      </c>
      <c r="T4084" t="s">
        <v>2351</v>
      </c>
      <c r="U4084">
        <v>30</v>
      </c>
      <c r="V4084" t="s">
        <v>128</v>
      </c>
    </row>
    <row r="4085" spans="1:22" x14ac:dyDescent="0.3">
      <c r="A4085">
        <v>519</v>
      </c>
      <c r="B4085" t="s">
        <v>2349</v>
      </c>
      <c r="C4085" t="s">
        <v>759</v>
      </c>
      <c r="D4085" t="s">
        <v>54</v>
      </c>
      <c r="E4085" t="s">
        <v>24</v>
      </c>
      <c r="F4085" s="107">
        <v>44895</v>
      </c>
      <c r="K4085" t="s">
        <v>25</v>
      </c>
      <c r="L4085" t="s">
        <v>128</v>
      </c>
      <c r="M4085">
        <v>2022</v>
      </c>
      <c r="N4085" t="s">
        <v>815</v>
      </c>
      <c r="O4085" t="s">
        <v>749</v>
      </c>
      <c r="P4085">
        <v>0</v>
      </c>
      <c r="Q4085">
        <v>0</v>
      </c>
      <c r="R4085">
        <v>0</v>
      </c>
      <c r="T4085" t="s">
        <v>2352</v>
      </c>
      <c r="U4085">
        <v>30</v>
      </c>
      <c r="V4085" t="s">
        <v>128</v>
      </c>
    </row>
    <row r="4086" spans="1:22" x14ac:dyDescent="0.3">
      <c r="A4086">
        <v>519</v>
      </c>
      <c r="B4086" t="s">
        <v>2349</v>
      </c>
      <c r="C4086" t="s">
        <v>759</v>
      </c>
      <c r="D4086" t="s">
        <v>54</v>
      </c>
      <c r="E4086" t="s">
        <v>24</v>
      </c>
      <c r="F4086" s="107">
        <v>44926</v>
      </c>
      <c r="K4086" t="s">
        <v>25</v>
      </c>
      <c r="L4086" t="s">
        <v>128</v>
      </c>
      <c r="M4086">
        <v>2022</v>
      </c>
      <c r="N4086" t="s">
        <v>744</v>
      </c>
      <c r="O4086" t="s">
        <v>749</v>
      </c>
      <c r="P4086">
        <v>0</v>
      </c>
      <c r="Q4086">
        <v>0</v>
      </c>
      <c r="R4086">
        <v>0</v>
      </c>
      <c r="T4086" t="s">
        <v>2353</v>
      </c>
      <c r="U4086">
        <v>31</v>
      </c>
      <c r="V4086" t="s">
        <v>128</v>
      </c>
    </row>
    <row r="4087" spans="1:22" x14ac:dyDescent="0.3">
      <c r="A4087">
        <v>519</v>
      </c>
      <c r="B4087" t="s">
        <v>2349</v>
      </c>
      <c r="C4087" t="s">
        <v>759</v>
      </c>
      <c r="D4087" t="s">
        <v>54</v>
      </c>
      <c r="E4087" t="s">
        <v>24</v>
      </c>
      <c r="F4087" s="107">
        <v>45107</v>
      </c>
      <c r="K4087" t="s">
        <v>25</v>
      </c>
      <c r="L4087" t="s">
        <v>128</v>
      </c>
      <c r="M4087">
        <v>2023</v>
      </c>
      <c r="N4087" t="s">
        <v>742</v>
      </c>
      <c r="O4087" t="s">
        <v>743</v>
      </c>
      <c r="P4087">
        <v>0</v>
      </c>
      <c r="Q4087">
        <v>0</v>
      </c>
      <c r="R4087">
        <v>0</v>
      </c>
      <c r="T4087" t="s">
        <v>2354</v>
      </c>
      <c r="U4087">
        <v>30</v>
      </c>
      <c r="V4087" t="s">
        <v>128</v>
      </c>
    </row>
    <row r="4088" spans="1:22" x14ac:dyDescent="0.3">
      <c r="A4088">
        <v>519</v>
      </c>
      <c r="B4088" t="s">
        <v>2349</v>
      </c>
      <c r="C4088" t="s">
        <v>759</v>
      </c>
      <c r="D4088" t="s">
        <v>54</v>
      </c>
      <c r="E4088" t="s">
        <v>24</v>
      </c>
      <c r="F4088" s="107">
        <v>45230</v>
      </c>
      <c r="K4088" t="s">
        <v>25</v>
      </c>
      <c r="L4088" t="s">
        <v>128</v>
      </c>
      <c r="M4088">
        <v>2023</v>
      </c>
      <c r="N4088" t="s">
        <v>760</v>
      </c>
      <c r="O4088" t="s">
        <v>745</v>
      </c>
      <c r="P4088">
        <v>0</v>
      </c>
      <c r="Q4088">
        <v>0</v>
      </c>
      <c r="R4088">
        <v>0</v>
      </c>
      <c r="T4088" t="s">
        <v>2355</v>
      </c>
      <c r="U4088">
        <v>31</v>
      </c>
      <c r="V4088" t="s">
        <v>128</v>
      </c>
    </row>
    <row r="4089" spans="1:22" x14ac:dyDescent="0.3">
      <c r="A4089">
        <v>519</v>
      </c>
      <c r="B4089" t="s">
        <v>2349</v>
      </c>
      <c r="C4089" t="s">
        <v>759</v>
      </c>
      <c r="D4089" t="s">
        <v>54</v>
      </c>
      <c r="E4089" t="s">
        <v>24</v>
      </c>
      <c r="F4089" s="107">
        <v>45291</v>
      </c>
      <c r="K4089" t="s">
        <v>25</v>
      </c>
      <c r="L4089" t="s">
        <v>128</v>
      </c>
      <c r="M4089">
        <v>2023</v>
      </c>
      <c r="N4089" t="s">
        <v>744</v>
      </c>
      <c r="O4089" t="s">
        <v>745</v>
      </c>
      <c r="P4089">
        <v>0</v>
      </c>
      <c r="Q4089">
        <v>0</v>
      </c>
      <c r="R4089">
        <v>0</v>
      </c>
      <c r="T4089" t="s">
        <v>2356</v>
      </c>
      <c r="U4089">
        <v>31</v>
      </c>
      <c r="V4089" t="s">
        <v>128</v>
      </c>
    </row>
    <row r="4090" spans="1:22" x14ac:dyDescent="0.3">
      <c r="A4090">
        <v>519</v>
      </c>
      <c r="B4090" t="s">
        <v>2349</v>
      </c>
      <c r="C4090" t="s">
        <v>759</v>
      </c>
      <c r="D4090" t="s">
        <v>54</v>
      </c>
      <c r="E4090" t="s">
        <v>24</v>
      </c>
      <c r="F4090" s="107">
        <v>45473</v>
      </c>
      <c r="K4090" t="s">
        <v>25</v>
      </c>
      <c r="L4090" t="s">
        <v>128</v>
      </c>
      <c r="M4090">
        <v>2024</v>
      </c>
      <c r="N4090" t="s">
        <v>742</v>
      </c>
      <c r="O4090" t="s">
        <v>784</v>
      </c>
      <c r="P4090">
        <v>0</v>
      </c>
      <c r="Q4090">
        <v>0</v>
      </c>
      <c r="R4090">
        <v>0</v>
      </c>
      <c r="T4090" t="s">
        <v>2357</v>
      </c>
      <c r="U4090">
        <v>30</v>
      </c>
      <c r="V4090" t="s">
        <v>128</v>
      </c>
    </row>
    <row r="4091" spans="1:22" x14ac:dyDescent="0.3">
      <c r="A4091">
        <v>519</v>
      </c>
      <c r="B4091" t="s">
        <v>2349</v>
      </c>
      <c r="C4091" t="s">
        <v>759</v>
      </c>
      <c r="D4091" t="s">
        <v>54</v>
      </c>
      <c r="E4091" t="s">
        <v>24</v>
      </c>
      <c r="F4091" s="107">
        <v>45535</v>
      </c>
      <c r="K4091" t="s">
        <v>25</v>
      </c>
      <c r="L4091" t="s">
        <v>128</v>
      </c>
      <c r="M4091">
        <v>2024</v>
      </c>
      <c r="N4091" t="s">
        <v>811</v>
      </c>
      <c r="O4091" t="s">
        <v>762</v>
      </c>
      <c r="P4091">
        <v>0</v>
      </c>
      <c r="Q4091">
        <v>0</v>
      </c>
      <c r="R4091">
        <v>0</v>
      </c>
      <c r="T4091" t="s">
        <v>2358</v>
      </c>
      <c r="U4091">
        <v>31</v>
      </c>
      <c r="V4091" t="s">
        <v>128</v>
      </c>
    </row>
    <row r="4092" spans="1:22" x14ac:dyDescent="0.3">
      <c r="A4092">
        <v>519</v>
      </c>
      <c r="B4092" t="s">
        <v>2349</v>
      </c>
      <c r="C4092" t="s">
        <v>759</v>
      </c>
      <c r="D4092" t="s">
        <v>54</v>
      </c>
      <c r="E4092" t="s">
        <v>24</v>
      </c>
      <c r="F4092" s="107">
        <v>45657</v>
      </c>
      <c r="K4092" t="s">
        <v>25</v>
      </c>
      <c r="L4092" t="s">
        <v>128</v>
      </c>
      <c r="M4092">
        <v>2024</v>
      </c>
      <c r="N4092" t="s">
        <v>744</v>
      </c>
      <c r="O4092" t="s">
        <v>762</v>
      </c>
      <c r="P4092">
        <v>0</v>
      </c>
      <c r="Q4092">
        <v>0</v>
      </c>
      <c r="R4092">
        <v>0</v>
      </c>
      <c r="T4092" t="s">
        <v>2359</v>
      </c>
      <c r="U4092">
        <v>31</v>
      </c>
      <c r="V4092" t="s">
        <v>128</v>
      </c>
    </row>
    <row r="4093" spans="1:22" x14ac:dyDescent="0.3">
      <c r="A4093">
        <v>519</v>
      </c>
      <c r="B4093" t="s">
        <v>2349</v>
      </c>
      <c r="C4093" t="s">
        <v>759</v>
      </c>
      <c r="D4093" t="s">
        <v>54</v>
      </c>
      <c r="E4093" t="s">
        <v>24</v>
      </c>
      <c r="F4093" s="107">
        <v>45838</v>
      </c>
      <c r="G4093">
        <v>100</v>
      </c>
      <c r="H4093">
        <v>431.45</v>
      </c>
      <c r="I4093" s="59">
        <v>1.3</v>
      </c>
      <c r="J4093" s="59">
        <v>4.3144999999999998</v>
      </c>
      <c r="K4093" t="s">
        <v>25</v>
      </c>
      <c r="L4093" t="s">
        <v>25</v>
      </c>
      <c r="M4093">
        <v>2025</v>
      </c>
      <c r="N4093" t="s">
        <v>742</v>
      </c>
      <c r="O4093" t="s">
        <v>846</v>
      </c>
      <c r="P4093">
        <v>0</v>
      </c>
      <c r="Q4093">
        <v>0</v>
      </c>
      <c r="R4093">
        <v>0</v>
      </c>
      <c r="T4093" t="s">
        <v>2360</v>
      </c>
      <c r="U4093">
        <v>30</v>
      </c>
    </row>
    <row r="4094" spans="1:22" x14ac:dyDescent="0.3">
      <c r="A4094">
        <v>519</v>
      </c>
      <c r="B4094" t="s">
        <v>2349</v>
      </c>
      <c r="C4094" t="s">
        <v>759</v>
      </c>
      <c r="D4094" t="s">
        <v>54</v>
      </c>
      <c r="E4094" t="s">
        <v>24</v>
      </c>
      <c r="F4094" s="107">
        <v>46022</v>
      </c>
      <c r="G4094">
        <v>100</v>
      </c>
      <c r="H4094">
        <v>131.13</v>
      </c>
      <c r="I4094" s="59">
        <v>1.3</v>
      </c>
      <c r="J4094" s="59">
        <v>1.3112999999999999</v>
      </c>
      <c r="K4094" t="s">
        <v>25</v>
      </c>
      <c r="L4094" t="s">
        <v>25</v>
      </c>
      <c r="M4094">
        <v>2025</v>
      </c>
      <c r="N4094" t="s">
        <v>744</v>
      </c>
      <c r="O4094" t="s">
        <v>751</v>
      </c>
      <c r="P4094">
        <v>0</v>
      </c>
      <c r="Q4094">
        <v>0</v>
      </c>
      <c r="R4094">
        <v>0</v>
      </c>
      <c r="T4094" t="s">
        <v>2361</v>
      </c>
      <c r="U4094">
        <v>31</v>
      </c>
    </row>
    <row r="4095" spans="1:22" x14ac:dyDescent="0.3">
      <c r="A4095">
        <v>522</v>
      </c>
      <c r="B4095" t="s">
        <v>2362</v>
      </c>
      <c r="C4095" t="s">
        <v>1461</v>
      </c>
      <c r="D4095" t="s">
        <v>73</v>
      </c>
      <c r="E4095" t="s">
        <v>24</v>
      </c>
      <c r="F4095" s="107">
        <v>46022</v>
      </c>
      <c r="H4095">
        <v>100</v>
      </c>
      <c r="K4095" t="s">
        <v>25</v>
      </c>
      <c r="L4095" t="s">
        <v>25</v>
      </c>
      <c r="M4095">
        <v>2025</v>
      </c>
      <c r="N4095" t="s">
        <v>744</v>
      </c>
      <c r="O4095" t="s">
        <v>751</v>
      </c>
      <c r="P4095">
        <v>0</v>
      </c>
      <c r="Q4095">
        <v>0</v>
      </c>
      <c r="R4095">
        <v>0</v>
      </c>
      <c r="T4095" t="s">
        <v>2363</v>
      </c>
      <c r="U4095">
        <v>31</v>
      </c>
    </row>
    <row r="4096" spans="1:22" x14ac:dyDescent="0.3">
      <c r="A4096">
        <v>523</v>
      </c>
      <c r="B4096" t="s">
        <v>350</v>
      </c>
      <c r="C4096" t="s">
        <v>998</v>
      </c>
      <c r="D4096" t="s">
        <v>54</v>
      </c>
      <c r="E4096" t="s">
        <v>24</v>
      </c>
      <c r="F4096" s="107">
        <v>44742</v>
      </c>
      <c r="K4096" t="s">
        <v>25</v>
      </c>
      <c r="L4096" t="s">
        <v>128</v>
      </c>
      <c r="M4096">
        <v>2022</v>
      </c>
      <c r="N4096" t="s">
        <v>742</v>
      </c>
      <c r="O4096" t="s">
        <v>824</v>
      </c>
      <c r="P4096">
        <v>0</v>
      </c>
      <c r="Q4096">
        <v>0</v>
      </c>
      <c r="R4096">
        <v>0</v>
      </c>
      <c r="T4096" t="s">
        <v>2364</v>
      </c>
      <c r="U4096">
        <v>30</v>
      </c>
      <c r="V4096" t="s">
        <v>128</v>
      </c>
    </row>
    <row r="4097" spans="1:22" x14ac:dyDescent="0.3">
      <c r="A4097">
        <v>523</v>
      </c>
      <c r="B4097" t="s">
        <v>350</v>
      </c>
      <c r="C4097" t="s">
        <v>998</v>
      </c>
      <c r="D4097" t="s">
        <v>54</v>
      </c>
      <c r="E4097" t="s">
        <v>24</v>
      </c>
      <c r="F4097" s="107">
        <v>44834</v>
      </c>
      <c r="K4097" t="s">
        <v>25</v>
      </c>
      <c r="L4097" t="s">
        <v>128</v>
      </c>
      <c r="M4097">
        <v>2022</v>
      </c>
      <c r="N4097" t="s">
        <v>766</v>
      </c>
      <c r="O4097" t="s">
        <v>749</v>
      </c>
      <c r="P4097">
        <v>0</v>
      </c>
      <c r="Q4097">
        <v>0</v>
      </c>
      <c r="R4097">
        <v>0</v>
      </c>
      <c r="T4097" t="s">
        <v>2365</v>
      </c>
      <c r="U4097">
        <v>30</v>
      </c>
      <c r="V4097" t="s">
        <v>128</v>
      </c>
    </row>
    <row r="4098" spans="1:22" x14ac:dyDescent="0.3">
      <c r="A4098">
        <v>523</v>
      </c>
      <c r="B4098" t="s">
        <v>350</v>
      </c>
      <c r="C4098" t="s">
        <v>998</v>
      </c>
      <c r="D4098" t="s">
        <v>54</v>
      </c>
      <c r="E4098" t="s">
        <v>24</v>
      </c>
      <c r="F4098" s="107">
        <v>44895</v>
      </c>
      <c r="K4098" t="s">
        <v>25</v>
      </c>
      <c r="L4098" t="s">
        <v>128</v>
      </c>
      <c r="M4098">
        <v>2022</v>
      </c>
      <c r="N4098" t="s">
        <v>815</v>
      </c>
      <c r="O4098" t="s">
        <v>749</v>
      </c>
      <c r="P4098">
        <v>0</v>
      </c>
      <c r="Q4098">
        <v>0</v>
      </c>
      <c r="R4098">
        <v>0</v>
      </c>
      <c r="T4098" t="s">
        <v>2366</v>
      </c>
      <c r="U4098">
        <v>30</v>
      </c>
      <c r="V4098" t="s">
        <v>128</v>
      </c>
    </row>
    <row r="4099" spans="1:22" x14ac:dyDescent="0.3">
      <c r="A4099">
        <v>523</v>
      </c>
      <c r="B4099" t="s">
        <v>350</v>
      </c>
      <c r="C4099" t="s">
        <v>998</v>
      </c>
      <c r="D4099" t="s">
        <v>54</v>
      </c>
      <c r="E4099" t="s">
        <v>24</v>
      </c>
      <c r="F4099" s="107">
        <v>44926</v>
      </c>
      <c r="K4099" t="s">
        <v>25</v>
      </c>
      <c r="L4099" t="s">
        <v>128</v>
      </c>
      <c r="M4099">
        <v>2022</v>
      </c>
      <c r="N4099" t="s">
        <v>744</v>
      </c>
      <c r="O4099" t="s">
        <v>749</v>
      </c>
      <c r="P4099">
        <v>0</v>
      </c>
      <c r="Q4099">
        <v>0</v>
      </c>
      <c r="R4099">
        <v>0</v>
      </c>
      <c r="T4099" t="s">
        <v>2367</v>
      </c>
      <c r="U4099">
        <v>31</v>
      </c>
      <c r="V4099" t="s">
        <v>128</v>
      </c>
    </row>
    <row r="4100" spans="1:22" x14ac:dyDescent="0.3">
      <c r="A4100">
        <v>523</v>
      </c>
      <c r="B4100" t="s">
        <v>350</v>
      </c>
      <c r="C4100" t="s">
        <v>998</v>
      </c>
      <c r="D4100" t="s">
        <v>54</v>
      </c>
      <c r="E4100" t="s">
        <v>24</v>
      </c>
      <c r="F4100" s="107">
        <v>45107</v>
      </c>
      <c r="K4100" t="s">
        <v>25</v>
      </c>
      <c r="L4100" t="s">
        <v>128</v>
      </c>
      <c r="M4100">
        <v>2023</v>
      </c>
      <c r="N4100" t="s">
        <v>742</v>
      </c>
      <c r="O4100" t="s">
        <v>743</v>
      </c>
      <c r="P4100">
        <v>0</v>
      </c>
      <c r="Q4100">
        <v>0</v>
      </c>
      <c r="R4100">
        <v>0</v>
      </c>
      <c r="T4100" t="s">
        <v>2368</v>
      </c>
      <c r="U4100">
        <v>30</v>
      </c>
      <c r="V4100" t="s">
        <v>128</v>
      </c>
    </row>
    <row r="4101" spans="1:22" x14ac:dyDescent="0.3">
      <c r="A4101">
        <v>523</v>
      </c>
      <c r="B4101" t="s">
        <v>350</v>
      </c>
      <c r="C4101" t="s">
        <v>998</v>
      </c>
      <c r="D4101" t="s">
        <v>54</v>
      </c>
      <c r="E4101" t="s">
        <v>24</v>
      </c>
      <c r="F4101" s="107">
        <v>45230</v>
      </c>
      <c r="K4101" t="s">
        <v>25</v>
      </c>
      <c r="L4101" t="s">
        <v>128</v>
      </c>
      <c r="M4101">
        <v>2023</v>
      </c>
      <c r="N4101" t="s">
        <v>760</v>
      </c>
      <c r="O4101" t="s">
        <v>745</v>
      </c>
      <c r="P4101">
        <v>0</v>
      </c>
      <c r="Q4101">
        <v>0</v>
      </c>
      <c r="R4101">
        <v>0</v>
      </c>
      <c r="T4101" t="s">
        <v>2369</v>
      </c>
      <c r="U4101">
        <v>31</v>
      </c>
      <c r="V4101" t="s">
        <v>128</v>
      </c>
    </row>
    <row r="4102" spans="1:22" x14ac:dyDescent="0.3">
      <c r="A4102">
        <v>523</v>
      </c>
      <c r="B4102" t="s">
        <v>350</v>
      </c>
      <c r="C4102" t="s">
        <v>998</v>
      </c>
      <c r="D4102" t="s">
        <v>54</v>
      </c>
      <c r="E4102" t="s">
        <v>24</v>
      </c>
      <c r="F4102" s="107">
        <v>45291</v>
      </c>
      <c r="K4102" t="s">
        <v>25</v>
      </c>
      <c r="L4102" t="s">
        <v>128</v>
      </c>
      <c r="M4102">
        <v>2023</v>
      </c>
      <c r="N4102" t="s">
        <v>744</v>
      </c>
      <c r="O4102" t="s">
        <v>745</v>
      </c>
      <c r="P4102">
        <v>0</v>
      </c>
      <c r="Q4102">
        <v>0</v>
      </c>
      <c r="R4102">
        <v>0</v>
      </c>
      <c r="T4102" t="s">
        <v>2370</v>
      </c>
      <c r="U4102">
        <v>31</v>
      </c>
      <c r="V4102" t="s">
        <v>128</v>
      </c>
    </row>
    <row r="4103" spans="1:22" x14ac:dyDescent="0.3">
      <c r="A4103">
        <v>523</v>
      </c>
      <c r="B4103" t="s">
        <v>350</v>
      </c>
      <c r="C4103" t="s">
        <v>998</v>
      </c>
      <c r="D4103" t="s">
        <v>54</v>
      </c>
      <c r="E4103" t="s">
        <v>24</v>
      </c>
      <c r="F4103" s="107">
        <v>45473</v>
      </c>
      <c r="K4103" t="s">
        <v>25</v>
      </c>
      <c r="L4103" t="s">
        <v>128</v>
      </c>
      <c r="M4103">
        <v>2024</v>
      </c>
      <c r="N4103" t="s">
        <v>742</v>
      </c>
      <c r="O4103" t="s">
        <v>784</v>
      </c>
      <c r="P4103">
        <v>0</v>
      </c>
      <c r="Q4103">
        <v>0</v>
      </c>
      <c r="R4103">
        <v>0</v>
      </c>
      <c r="T4103" t="s">
        <v>2371</v>
      </c>
      <c r="U4103">
        <v>30</v>
      </c>
      <c r="V4103" t="s">
        <v>128</v>
      </c>
    </row>
    <row r="4104" spans="1:22" x14ac:dyDescent="0.3">
      <c r="A4104">
        <v>523</v>
      </c>
      <c r="B4104" t="s">
        <v>350</v>
      </c>
      <c r="C4104" t="s">
        <v>998</v>
      </c>
      <c r="D4104" t="s">
        <v>54</v>
      </c>
      <c r="E4104" t="s">
        <v>24</v>
      </c>
      <c r="F4104" s="107">
        <v>45535</v>
      </c>
      <c r="K4104" t="s">
        <v>25</v>
      </c>
      <c r="L4104" t="s">
        <v>128</v>
      </c>
      <c r="M4104">
        <v>2024</v>
      </c>
      <c r="N4104" t="s">
        <v>811</v>
      </c>
      <c r="O4104" t="s">
        <v>762</v>
      </c>
      <c r="P4104">
        <v>0</v>
      </c>
      <c r="Q4104">
        <v>0</v>
      </c>
      <c r="R4104">
        <v>0</v>
      </c>
      <c r="T4104" t="s">
        <v>2372</v>
      </c>
      <c r="U4104">
        <v>31</v>
      </c>
      <c r="V4104" t="s">
        <v>128</v>
      </c>
    </row>
    <row r="4105" spans="1:22" x14ac:dyDescent="0.3">
      <c r="A4105">
        <v>523</v>
      </c>
      <c r="B4105" t="s">
        <v>350</v>
      </c>
      <c r="C4105" t="s">
        <v>998</v>
      </c>
      <c r="D4105" t="s">
        <v>54</v>
      </c>
      <c r="E4105" t="s">
        <v>24</v>
      </c>
      <c r="F4105" s="107">
        <v>45657</v>
      </c>
      <c r="K4105" t="s">
        <v>25</v>
      </c>
      <c r="L4105" t="s">
        <v>128</v>
      </c>
      <c r="M4105">
        <v>2024</v>
      </c>
      <c r="N4105" t="s">
        <v>744</v>
      </c>
      <c r="O4105" t="s">
        <v>762</v>
      </c>
      <c r="P4105">
        <v>0</v>
      </c>
      <c r="Q4105">
        <v>0</v>
      </c>
      <c r="R4105">
        <v>0</v>
      </c>
      <c r="T4105" t="s">
        <v>2373</v>
      </c>
      <c r="U4105">
        <v>31</v>
      </c>
      <c r="V4105" t="s">
        <v>128</v>
      </c>
    </row>
    <row r="4106" spans="1:22" x14ac:dyDescent="0.3">
      <c r="A4106">
        <v>523</v>
      </c>
      <c r="B4106" t="s">
        <v>350</v>
      </c>
      <c r="C4106" t="s">
        <v>998</v>
      </c>
      <c r="D4106" t="s">
        <v>54</v>
      </c>
      <c r="E4106" t="s">
        <v>24</v>
      </c>
      <c r="F4106" s="107">
        <v>45838</v>
      </c>
      <c r="G4106">
        <v>95</v>
      </c>
      <c r="H4106">
        <v>125.74</v>
      </c>
      <c r="I4106" s="59">
        <v>1.3</v>
      </c>
      <c r="J4106" s="59">
        <v>1.323578947368421</v>
      </c>
      <c r="K4106" t="s">
        <v>25</v>
      </c>
      <c r="L4106" t="s">
        <v>25</v>
      </c>
      <c r="M4106">
        <v>2025</v>
      </c>
      <c r="N4106" t="s">
        <v>742</v>
      </c>
      <c r="O4106" t="s">
        <v>846</v>
      </c>
      <c r="P4106">
        <v>0</v>
      </c>
      <c r="Q4106">
        <v>0</v>
      </c>
      <c r="R4106">
        <v>0</v>
      </c>
      <c r="T4106" t="s">
        <v>2374</v>
      </c>
      <c r="U4106">
        <v>30</v>
      </c>
    </row>
    <row r="4107" spans="1:22" x14ac:dyDescent="0.3">
      <c r="A4107">
        <v>523</v>
      </c>
      <c r="B4107" t="s">
        <v>350</v>
      </c>
      <c r="C4107" t="s">
        <v>998</v>
      </c>
      <c r="D4107" t="s">
        <v>54</v>
      </c>
      <c r="E4107" t="s">
        <v>24</v>
      </c>
      <c r="F4107" s="107">
        <v>46022</v>
      </c>
      <c r="G4107">
        <v>95</v>
      </c>
      <c r="H4107">
        <v>95.82</v>
      </c>
      <c r="I4107" s="59">
        <v>1.0086315789473681</v>
      </c>
      <c r="J4107" s="59">
        <v>1.0086315789473681</v>
      </c>
      <c r="K4107" t="s">
        <v>25</v>
      </c>
      <c r="L4107" t="s">
        <v>25</v>
      </c>
      <c r="M4107">
        <v>2025</v>
      </c>
      <c r="N4107" t="s">
        <v>744</v>
      </c>
      <c r="O4107" t="s">
        <v>751</v>
      </c>
      <c r="P4107">
        <v>0</v>
      </c>
      <c r="Q4107">
        <v>0</v>
      </c>
      <c r="R4107">
        <v>0</v>
      </c>
      <c r="T4107" t="s">
        <v>2375</v>
      </c>
      <c r="U4107">
        <v>31</v>
      </c>
    </row>
    <row r="4108" spans="1:22" x14ac:dyDescent="0.3">
      <c r="A4108">
        <v>524</v>
      </c>
      <c r="B4108" t="s">
        <v>397</v>
      </c>
      <c r="C4108" t="s">
        <v>1569</v>
      </c>
      <c r="D4108" t="s">
        <v>54</v>
      </c>
      <c r="E4108" t="s">
        <v>24</v>
      </c>
      <c r="F4108" s="107">
        <v>44742</v>
      </c>
      <c r="G4108">
        <v>100</v>
      </c>
      <c r="K4108" t="s">
        <v>55</v>
      </c>
      <c r="L4108" t="s">
        <v>128</v>
      </c>
      <c r="M4108">
        <v>2022</v>
      </c>
      <c r="N4108" t="s">
        <v>742</v>
      </c>
      <c r="O4108" t="s">
        <v>824</v>
      </c>
      <c r="P4108">
        <v>0</v>
      </c>
      <c r="Q4108">
        <v>0</v>
      </c>
      <c r="R4108">
        <v>0</v>
      </c>
      <c r="T4108" t="s">
        <v>2376</v>
      </c>
      <c r="U4108">
        <v>30</v>
      </c>
      <c r="V4108" t="s">
        <v>128</v>
      </c>
    </row>
    <row r="4109" spans="1:22" x14ac:dyDescent="0.3">
      <c r="A4109">
        <v>524</v>
      </c>
      <c r="B4109" t="s">
        <v>397</v>
      </c>
      <c r="C4109" t="s">
        <v>1569</v>
      </c>
      <c r="D4109" t="s">
        <v>54</v>
      </c>
      <c r="E4109" t="s">
        <v>24</v>
      </c>
      <c r="F4109" s="107">
        <v>44834</v>
      </c>
      <c r="G4109">
        <v>100</v>
      </c>
      <c r="K4109" t="s">
        <v>55</v>
      </c>
      <c r="L4109" t="s">
        <v>128</v>
      </c>
      <c r="M4109">
        <v>2022</v>
      </c>
      <c r="N4109" t="s">
        <v>766</v>
      </c>
      <c r="O4109" t="s">
        <v>749</v>
      </c>
      <c r="P4109">
        <v>0</v>
      </c>
      <c r="Q4109">
        <v>0</v>
      </c>
      <c r="R4109">
        <v>0</v>
      </c>
      <c r="T4109" t="s">
        <v>2377</v>
      </c>
      <c r="U4109">
        <v>30</v>
      </c>
      <c r="V4109" t="s">
        <v>128</v>
      </c>
    </row>
    <row r="4110" spans="1:22" x14ac:dyDescent="0.3">
      <c r="A4110">
        <v>524</v>
      </c>
      <c r="B4110" t="s">
        <v>397</v>
      </c>
      <c r="C4110" t="s">
        <v>1569</v>
      </c>
      <c r="D4110" t="s">
        <v>54</v>
      </c>
      <c r="E4110" t="s">
        <v>24</v>
      </c>
      <c r="F4110" s="107">
        <v>44895</v>
      </c>
      <c r="G4110">
        <v>100</v>
      </c>
      <c r="K4110" t="s">
        <v>55</v>
      </c>
      <c r="L4110" t="s">
        <v>128</v>
      </c>
      <c r="M4110">
        <v>2022</v>
      </c>
      <c r="N4110" t="s">
        <v>815</v>
      </c>
      <c r="O4110" t="s">
        <v>749</v>
      </c>
      <c r="P4110">
        <v>0</v>
      </c>
      <c r="Q4110">
        <v>0</v>
      </c>
      <c r="R4110">
        <v>0</v>
      </c>
      <c r="T4110" t="s">
        <v>2378</v>
      </c>
      <c r="U4110">
        <v>30</v>
      </c>
      <c r="V4110" t="s">
        <v>128</v>
      </c>
    </row>
    <row r="4111" spans="1:22" x14ac:dyDescent="0.3">
      <c r="A4111">
        <v>524</v>
      </c>
      <c r="B4111" t="s">
        <v>397</v>
      </c>
      <c r="C4111" t="s">
        <v>1569</v>
      </c>
      <c r="D4111" t="s">
        <v>54</v>
      </c>
      <c r="E4111" t="s">
        <v>24</v>
      </c>
      <c r="F4111" s="107">
        <v>44926</v>
      </c>
      <c r="G4111">
        <v>100</v>
      </c>
      <c r="K4111" t="s">
        <v>55</v>
      </c>
      <c r="L4111" t="s">
        <v>128</v>
      </c>
      <c r="M4111">
        <v>2022</v>
      </c>
      <c r="N4111" t="s">
        <v>744</v>
      </c>
      <c r="O4111" t="s">
        <v>749</v>
      </c>
      <c r="P4111">
        <v>0</v>
      </c>
      <c r="Q4111">
        <v>0</v>
      </c>
      <c r="R4111">
        <v>0</v>
      </c>
      <c r="T4111" t="s">
        <v>2379</v>
      </c>
      <c r="U4111">
        <v>31</v>
      </c>
      <c r="V4111" t="s">
        <v>128</v>
      </c>
    </row>
    <row r="4112" spans="1:22" x14ac:dyDescent="0.3">
      <c r="A4112">
        <v>524</v>
      </c>
      <c r="B4112" t="s">
        <v>397</v>
      </c>
      <c r="C4112" t="s">
        <v>1569</v>
      </c>
      <c r="D4112" t="s">
        <v>54</v>
      </c>
      <c r="E4112" t="s">
        <v>24</v>
      </c>
      <c r="F4112" s="107">
        <v>45107</v>
      </c>
      <c r="G4112">
        <v>100</v>
      </c>
      <c r="K4112" t="s">
        <v>55</v>
      </c>
      <c r="L4112" t="s">
        <v>128</v>
      </c>
      <c r="M4112">
        <v>2023</v>
      </c>
      <c r="N4112" t="s">
        <v>742</v>
      </c>
      <c r="O4112" t="s">
        <v>743</v>
      </c>
      <c r="P4112">
        <v>0</v>
      </c>
      <c r="Q4112">
        <v>0</v>
      </c>
      <c r="R4112">
        <v>0</v>
      </c>
      <c r="T4112" t="s">
        <v>2380</v>
      </c>
      <c r="U4112">
        <v>30</v>
      </c>
      <c r="V4112" t="s">
        <v>128</v>
      </c>
    </row>
    <row r="4113" spans="1:22" x14ac:dyDescent="0.3">
      <c r="A4113">
        <v>524</v>
      </c>
      <c r="B4113" t="s">
        <v>397</v>
      </c>
      <c r="C4113" t="s">
        <v>1569</v>
      </c>
      <c r="D4113" t="s">
        <v>54</v>
      </c>
      <c r="E4113" t="s">
        <v>24</v>
      </c>
      <c r="F4113" s="107">
        <v>45230</v>
      </c>
      <c r="G4113">
        <v>100</v>
      </c>
      <c r="K4113" t="s">
        <v>55</v>
      </c>
      <c r="L4113" t="s">
        <v>128</v>
      </c>
      <c r="M4113">
        <v>2023</v>
      </c>
      <c r="N4113" t="s">
        <v>760</v>
      </c>
      <c r="O4113" t="s">
        <v>745</v>
      </c>
      <c r="P4113">
        <v>0</v>
      </c>
      <c r="Q4113">
        <v>0</v>
      </c>
      <c r="R4113">
        <v>0</v>
      </c>
      <c r="T4113" t="s">
        <v>2381</v>
      </c>
      <c r="U4113">
        <v>31</v>
      </c>
      <c r="V4113" t="s">
        <v>128</v>
      </c>
    </row>
    <row r="4114" spans="1:22" x14ac:dyDescent="0.3">
      <c r="A4114">
        <v>524</v>
      </c>
      <c r="B4114" t="s">
        <v>397</v>
      </c>
      <c r="C4114" t="s">
        <v>1569</v>
      </c>
      <c r="D4114" t="s">
        <v>54</v>
      </c>
      <c r="E4114" t="s">
        <v>24</v>
      </c>
      <c r="F4114" s="107">
        <v>45291</v>
      </c>
      <c r="G4114">
        <v>100</v>
      </c>
      <c r="K4114" t="s">
        <v>55</v>
      </c>
      <c r="L4114" t="s">
        <v>128</v>
      </c>
      <c r="M4114">
        <v>2023</v>
      </c>
      <c r="N4114" t="s">
        <v>744</v>
      </c>
      <c r="O4114" t="s">
        <v>745</v>
      </c>
      <c r="P4114">
        <v>0</v>
      </c>
      <c r="Q4114">
        <v>0</v>
      </c>
      <c r="R4114">
        <v>0</v>
      </c>
      <c r="T4114" t="s">
        <v>2382</v>
      </c>
      <c r="U4114">
        <v>31</v>
      </c>
      <c r="V4114" t="s">
        <v>128</v>
      </c>
    </row>
    <row r="4115" spans="1:22" x14ac:dyDescent="0.3">
      <c r="A4115">
        <v>524</v>
      </c>
      <c r="B4115" t="s">
        <v>397</v>
      </c>
      <c r="C4115" t="s">
        <v>1569</v>
      </c>
      <c r="D4115" t="s">
        <v>54</v>
      </c>
      <c r="E4115" t="s">
        <v>24</v>
      </c>
      <c r="F4115" s="107">
        <v>45473</v>
      </c>
      <c r="G4115">
        <v>100</v>
      </c>
      <c r="K4115" t="s">
        <v>55</v>
      </c>
      <c r="L4115" t="s">
        <v>128</v>
      </c>
      <c r="M4115">
        <v>2024</v>
      </c>
      <c r="N4115" t="s">
        <v>742</v>
      </c>
      <c r="O4115" t="s">
        <v>784</v>
      </c>
      <c r="P4115">
        <v>0</v>
      </c>
      <c r="Q4115">
        <v>0</v>
      </c>
      <c r="R4115">
        <v>0</v>
      </c>
      <c r="T4115" t="s">
        <v>2383</v>
      </c>
      <c r="U4115">
        <v>30</v>
      </c>
      <c r="V4115" t="s">
        <v>128</v>
      </c>
    </row>
    <row r="4116" spans="1:22" x14ac:dyDescent="0.3">
      <c r="A4116">
        <v>524</v>
      </c>
      <c r="B4116" t="s">
        <v>397</v>
      </c>
      <c r="C4116" t="s">
        <v>1569</v>
      </c>
      <c r="D4116" t="s">
        <v>54</v>
      </c>
      <c r="E4116" t="s">
        <v>24</v>
      </c>
      <c r="F4116" s="107">
        <v>45657</v>
      </c>
      <c r="G4116">
        <v>100</v>
      </c>
      <c r="K4116" t="s">
        <v>55</v>
      </c>
      <c r="L4116" t="s">
        <v>128</v>
      </c>
      <c r="M4116">
        <v>2024</v>
      </c>
      <c r="N4116" t="s">
        <v>744</v>
      </c>
      <c r="O4116" t="s">
        <v>762</v>
      </c>
      <c r="P4116">
        <v>0</v>
      </c>
      <c r="Q4116">
        <v>0</v>
      </c>
      <c r="R4116">
        <v>0</v>
      </c>
      <c r="T4116" t="s">
        <v>2384</v>
      </c>
      <c r="U4116">
        <v>31</v>
      </c>
      <c r="V4116" t="s">
        <v>128</v>
      </c>
    </row>
    <row r="4117" spans="1:22" x14ac:dyDescent="0.3">
      <c r="A4117">
        <v>524</v>
      </c>
      <c r="B4117" t="s">
        <v>397</v>
      </c>
      <c r="C4117" t="s">
        <v>1569</v>
      </c>
      <c r="D4117" t="s">
        <v>54</v>
      </c>
      <c r="E4117" t="s">
        <v>24</v>
      </c>
      <c r="F4117" s="107">
        <v>45838</v>
      </c>
      <c r="G4117">
        <v>100</v>
      </c>
      <c r="H4117">
        <v>99.38</v>
      </c>
      <c r="I4117" s="59">
        <v>0.99379999999999991</v>
      </c>
      <c r="J4117" s="59">
        <v>0.99379999999999991</v>
      </c>
      <c r="K4117" t="s">
        <v>55</v>
      </c>
      <c r="L4117" t="s">
        <v>55</v>
      </c>
      <c r="M4117">
        <v>2025</v>
      </c>
      <c r="N4117" t="s">
        <v>742</v>
      </c>
      <c r="O4117" t="s">
        <v>846</v>
      </c>
      <c r="P4117">
        <v>0</v>
      </c>
      <c r="Q4117">
        <v>0</v>
      </c>
      <c r="R4117">
        <v>0</v>
      </c>
      <c r="T4117" t="s">
        <v>2385</v>
      </c>
      <c r="U4117">
        <v>30</v>
      </c>
    </row>
    <row r="4118" spans="1:22" x14ac:dyDescent="0.3">
      <c r="A4118">
        <v>524</v>
      </c>
      <c r="B4118" t="s">
        <v>397</v>
      </c>
      <c r="C4118" t="s">
        <v>1569</v>
      </c>
      <c r="D4118" t="s">
        <v>54</v>
      </c>
      <c r="E4118" t="s">
        <v>24</v>
      </c>
      <c r="F4118" s="107">
        <v>46022</v>
      </c>
      <c r="G4118">
        <v>143.41200000000001</v>
      </c>
      <c r="H4118">
        <v>106.07</v>
      </c>
      <c r="I4118" s="59">
        <v>0.73961732630463273</v>
      </c>
      <c r="J4118" s="59">
        <v>0.73961732630463273</v>
      </c>
      <c r="K4118" t="s">
        <v>55</v>
      </c>
      <c r="L4118" t="s">
        <v>55</v>
      </c>
      <c r="M4118">
        <v>2025</v>
      </c>
      <c r="N4118" t="s">
        <v>744</v>
      </c>
      <c r="O4118" t="s">
        <v>751</v>
      </c>
      <c r="P4118">
        <v>0</v>
      </c>
      <c r="Q4118">
        <v>0</v>
      </c>
      <c r="R4118">
        <v>0</v>
      </c>
      <c r="T4118" t="s">
        <v>2386</v>
      </c>
      <c r="U4118">
        <v>31</v>
      </c>
    </row>
    <row r="4119" spans="1:22" x14ac:dyDescent="0.3">
      <c r="A4119">
        <v>526</v>
      </c>
      <c r="B4119" t="s">
        <v>2387</v>
      </c>
      <c r="C4119" t="s">
        <v>794</v>
      </c>
      <c r="D4119" t="s">
        <v>60</v>
      </c>
      <c r="E4119" t="s">
        <v>24</v>
      </c>
      <c r="F4119" s="107">
        <v>45838</v>
      </c>
      <c r="G4119">
        <v>95</v>
      </c>
      <c r="K4119" t="s">
        <v>25</v>
      </c>
      <c r="L4119" t="s">
        <v>128</v>
      </c>
      <c r="M4119">
        <v>2025</v>
      </c>
      <c r="N4119" t="s">
        <v>742</v>
      </c>
      <c r="O4119" t="s">
        <v>846</v>
      </c>
      <c r="P4119">
        <v>0</v>
      </c>
      <c r="Q4119">
        <v>0</v>
      </c>
      <c r="R4119">
        <v>0</v>
      </c>
      <c r="T4119" t="s">
        <v>2388</v>
      </c>
      <c r="U4119">
        <v>30</v>
      </c>
      <c r="V4119" t="s">
        <v>128</v>
      </c>
    </row>
    <row r="4120" spans="1:22" x14ac:dyDescent="0.3">
      <c r="A4120">
        <v>526</v>
      </c>
      <c r="B4120" t="s">
        <v>2387</v>
      </c>
      <c r="C4120" t="s">
        <v>794</v>
      </c>
      <c r="D4120" t="s">
        <v>60</v>
      </c>
      <c r="E4120" t="s">
        <v>24</v>
      </c>
      <c r="F4120" s="107">
        <v>45930</v>
      </c>
      <c r="G4120">
        <v>95</v>
      </c>
      <c r="H4120">
        <v>96.6</v>
      </c>
      <c r="I4120" s="59">
        <v>1.016842105263158</v>
      </c>
      <c r="J4120" s="59">
        <v>1.016842105263158</v>
      </c>
      <c r="K4120" t="s">
        <v>25</v>
      </c>
      <c r="L4120" t="s">
        <v>25</v>
      </c>
      <c r="M4120">
        <v>2025</v>
      </c>
      <c r="N4120" t="s">
        <v>766</v>
      </c>
      <c r="O4120" t="s">
        <v>751</v>
      </c>
      <c r="P4120">
        <v>0</v>
      </c>
      <c r="Q4120">
        <v>0</v>
      </c>
      <c r="R4120">
        <v>0</v>
      </c>
      <c r="T4120" t="s">
        <v>2389</v>
      </c>
      <c r="U4120">
        <v>30</v>
      </c>
    </row>
    <row r="4121" spans="1:22" x14ac:dyDescent="0.3">
      <c r="A4121">
        <v>527</v>
      </c>
      <c r="B4121" t="s">
        <v>2390</v>
      </c>
      <c r="C4121" t="s">
        <v>1244</v>
      </c>
      <c r="D4121" t="s">
        <v>73</v>
      </c>
      <c r="E4121" t="s">
        <v>24</v>
      </c>
      <c r="F4121" s="107">
        <v>46022</v>
      </c>
      <c r="G4121">
        <v>100</v>
      </c>
      <c r="H4121">
        <v>197.94</v>
      </c>
      <c r="I4121" s="59">
        <v>1.3</v>
      </c>
      <c r="J4121" s="59">
        <v>1.9794</v>
      </c>
      <c r="K4121" t="s">
        <v>25</v>
      </c>
      <c r="L4121" t="s">
        <v>25</v>
      </c>
      <c r="M4121">
        <v>2025</v>
      </c>
      <c r="N4121" t="s">
        <v>744</v>
      </c>
      <c r="O4121" t="s">
        <v>751</v>
      </c>
      <c r="P4121">
        <v>0</v>
      </c>
      <c r="Q4121">
        <v>0</v>
      </c>
      <c r="R4121">
        <v>0</v>
      </c>
      <c r="T4121" t="s">
        <v>2391</v>
      </c>
      <c r="U4121">
        <v>31</v>
      </c>
    </row>
    <row r="4122" spans="1:22" x14ac:dyDescent="0.3">
      <c r="A4122">
        <v>528</v>
      </c>
      <c r="B4122" t="s">
        <v>2392</v>
      </c>
      <c r="C4122" t="s">
        <v>1244</v>
      </c>
      <c r="D4122" t="s">
        <v>73</v>
      </c>
      <c r="E4122" t="s">
        <v>24</v>
      </c>
      <c r="F4122" s="107">
        <v>45838</v>
      </c>
      <c r="G4122">
        <v>100</v>
      </c>
      <c r="H4122">
        <v>173.92055267703</v>
      </c>
      <c r="I4122" s="59">
        <v>1.3</v>
      </c>
      <c r="J4122" s="59">
        <v>1.7392055267702999</v>
      </c>
      <c r="K4122" t="s">
        <v>55</v>
      </c>
      <c r="L4122" t="s">
        <v>55</v>
      </c>
      <c r="M4122">
        <v>2025</v>
      </c>
      <c r="N4122" t="s">
        <v>742</v>
      </c>
      <c r="O4122" t="s">
        <v>846</v>
      </c>
      <c r="P4122">
        <v>0</v>
      </c>
      <c r="Q4122">
        <v>0</v>
      </c>
      <c r="R4122">
        <v>0</v>
      </c>
      <c r="T4122" t="s">
        <v>2393</v>
      </c>
      <c r="U4122">
        <v>30</v>
      </c>
    </row>
    <row r="4123" spans="1:22" x14ac:dyDescent="0.3">
      <c r="A4123">
        <v>528</v>
      </c>
      <c r="B4123" t="s">
        <v>2392</v>
      </c>
      <c r="C4123" t="s">
        <v>1244</v>
      </c>
      <c r="D4123" t="s">
        <v>73</v>
      </c>
      <c r="E4123" t="s">
        <v>24</v>
      </c>
      <c r="F4123" s="107">
        <v>46022</v>
      </c>
      <c r="G4123">
        <v>100</v>
      </c>
      <c r="H4123">
        <v>173.92055267703</v>
      </c>
      <c r="I4123" s="59">
        <v>1.3</v>
      </c>
      <c r="J4123" s="59">
        <v>1.7392055267702999</v>
      </c>
      <c r="K4123" t="s">
        <v>55</v>
      </c>
      <c r="L4123" t="s">
        <v>55</v>
      </c>
      <c r="M4123">
        <v>2025</v>
      </c>
      <c r="N4123" t="s">
        <v>744</v>
      </c>
      <c r="O4123" t="s">
        <v>751</v>
      </c>
      <c r="P4123">
        <v>0</v>
      </c>
      <c r="Q4123">
        <v>0</v>
      </c>
      <c r="R4123">
        <v>0</v>
      </c>
      <c r="T4123" t="s">
        <v>2394</v>
      </c>
      <c r="U4123">
        <v>31</v>
      </c>
    </row>
    <row r="4124" spans="1:22" x14ac:dyDescent="0.3">
      <c r="A4124">
        <v>529</v>
      </c>
      <c r="B4124" t="s">
        <v>2395</v>
      </c>
      <c r="C4124" t="s">
        <v>771</v>
      </c>
      <c r="D4124" t="s">
        <v>60</v>
      </c>
      <c r="E4124" t="s">
        <v>24</v>
      </c>
      <c r="F4124" s="107">
        <v>44651</v>
      </c>
      <c r="K4124" t="s">
        <v>25</v>
      </c>
      <c r="L4124" t="s">
        <v>128</v>
      </c>
      <c r="M4124">
        <v>2022</v>
      </c>
      <c r="N4124" t="s">
        <v>803</v>
      </c>
      <c r="O4124" t="s">
        <v>824</v>
      </c>
      <c r="P4124">
        <v>0</v>
      </c>
      <c r="Q4124">
        <v>0</v>
      </c>
      <c r="R4124">
        <v>0</v>
      </c>
      <c r="T4124" t="s">
        <v>2396</v>
      </c>
      <c r="U4124">
        <v>31</v>
      </c>
      <c r="V4124" t="s">
        <v>128</v>
      </c>
    </row>
    <row r="4125" spans="1:22" x14ac:dyDescent="0.3">
      <c r="A4125">
        <v>529</v>
      </c>
      <c r="B4125" t="s">
        <v>2395</v>
      </c>
      <c r="C4125" t="s">
        <v>771</v>
      </c>
      <c r="D4125" t="s">
        <v>60</v>
      </c>
      <c r="E4125" t="s">
        <v>24</v>
      </c>
      <c r="F4125" s="107">
        <v>44742</v>
      </c>
      <c r="K4125" t="s">
        <v>25</v>
      </c>
      <c r="L4125" t="s">
        <v>128</v>
      </c>
      <c r="M4125">
        <v>2022</v>
      </c>
      <c r="N4125" t="s">
        <v>742</v>
      </c>
      <c r="O4125" t="s">
        <v>824</v>
      </c>
      <c r="P4125">
        <v>0</v>
      </c>
      <c r="Q4125">
        <v>0</v>
      </c>
      <c r="R4125">
        <v>0</v>
      </c>
      <c r="T4125" t="s">
        <v>2397</v>
      </c>
      <c r="U4125">
        <v>30</v>
      </c>
      <c r="V4125" t="s">
        <v>128</v>
      </c>
    </row>
    <row r="4126" spans="1:22" x14ac:dyDescent="0.3">
      <c r="A4126">
        <v>529</v>
      </c>
      <c r="B4126" t="s">
        <v>2395</v>
      </c>
      <c r="C4126" t="s">
        <v>771</v>
      </c>
      <c r="D4126" t="s">
        <v>60</v>
      </c>
      <c r="E4126" t="s">
        <v>24</v>
      </c>
      <c r="F4126" s="107">
        <v>44834</v>
      </c>
      <c r="K4126" t="s">
        <v>25</v>
      </c>
      <c r="L4126" t="s">
        <v>128</v>
      </c>
      <c r="M4126">
        <v>2022</v>
      </c>
      <c r="N4126" t="s">
        <v>766</v>
      </c>
      <c r="O4126" t="s">
        <v>749</v>
      </c>
      <c r="P4126">
        <v>0</v>
      </c>
      <c r="Q4126">
        <v>0</v>
      </c>
      <c r="R4126">
        <v>0</v>
      </c>
      <c r="T4126" t="s">
        <v>2398</v>
      </c>
      <c r="U4126">
        <v>30</v>
      </c>
      <c r="V4126" t="s">
        <v>128</v>
      </c>
    </row>
    <row r="4127" spans="1:22" x14ac:dyDescent="0.3">
      <c r="A4127">
        <v>529</v>
      </c>
      <c r="B4127" t="s">
        <v>2395</v>
      </c>
      <c r="C4127" t="s">
        <v>771</v>
      </c>
      <c r="D4127" t="s">
        <v>60</v>
      </c>
      <c r="E4127" t="s">
        <v>24</v>
      </c>
      <c r="F4127" s="107">
        <v>44926</v>
      </c>
      <c r="K4127" t="s">
        <v>25</v>
      </c>
      <c r="L4127" t="s">
        <v>128</v>
      </c>
      <c r="M4127">
        <v>2022</v>
      </c>
      <c r="N4127" t="s">
        <v>744</v>
      </c>
      <c r="O4127" t="s">
        <v>749</v>
      </c>
      <c r="P4127">
        <v>0</v>
      </c>
      <c r="Q4127">
        <v>0</v>
      </c>
      <c r="R4127">
        <v>0</v>
      </c>
      <c r="T4127" t="s">
        <v>2399</v>
      </c>
      <c r="U4127">
        <v>31</v>
      </c>
      <c r="V4127" t="s">
        <v>128</v>
      </c>
    </row>
    <row r="4128" spans="1:22" x14ac:dyDescent="0.3">
      <c r="A4128">
        <v>529</v>
      </c>
      <c r="B4128" t="s">
        <v>2395</v>
      </c>
      <c r="C4128" t="s">
        <v>771</v>
      </c>
      <c r="D4128" t="s">
        <v>60</v>
      </c>
      <c r="E4128" t="s">
        <v>24</v>
      </c>
      <c r="F4128" s="107">
        <v>45016</v>
      </c>
      <c r="K4128" t="s">
        <v>25</v>
      </c>
      <c r="L4128" t="s">
        <v>128</v>
      </c>
      <c r="M4128">
        <v>2023</v>
      </c>
      <c r="N4128" t="s">
        <v>803</v>
      </c>
      <c r="O4128" t="s">
        <v>743</v>
      </c>
      <c r="P4128">
        <v>0</v>
      </c>
      <c r="Q4128">
        <v>0</v>
      </c>
      <c r="R4128">
        <v>0</v>
      </c>
      <c r="T4128" t="s">
        <v>2400</v>
      </c>
      <c r="U4128">
        <v>31</v>
      </c>
      <c r="V4128" t="s">
        <v>128</v>
      </c>
    </row>
    <row r="4129" spans="1:22" x14ac:dyDescent="0.3">
      <c r="A4129">
        <v>529</v>
      </c>
      <c r="B4129" t="s">
        <v>2395</v>
      </c>
      <c r="C4129" t="s">
        <v>771</v>
      </c>
      <c r="D4129" t="s">
        <v>60</v>
      </c>
      <c r="E4129" t="s">
        <v>24</v>
      </c>
      <c r="F4129" s="107">
        <v>45199</v>
      </c>
      <c r="K4129" t="s">
        <v>25</v>
      </c>
      <c r="L4129" t="s">
        <v>128</v>
      </c>
      <c r="M4129">
        <v>2023</v>
      </c>
      <c r="N4129" t="s">
        <v>766</v>
      </c>
      <c r="O4129" t="s">
        <v>745</v>
      </c>
      <c r="P4129">
        <v>0</v>
      </c>
      <c r="Q4129">
        <v>0</v>
      </c>
      <c r="R4129">
        <v>0</v>
      </c>
      <c r="T4129" t="s">
        <v>2401</v>
      </c>
      <c r="U4129">
        <v>30</v>
      </c>
      <c r="V4129" t="s">
        <v>128</v>
      </c>
    </row>
    <row r="4130" spans="1:22" x14ac:dyDescent="0.3">
      <c r="A4130">
        <v>529</v>
      </c>
      <c r="B4130" t="s">
        <v>2395</v>
      </c>
      <c r="C4130" t="s">
        <v>771</v>
      </c>
      <c r="D4130" t="s">
        <v>60</v>
      </c>
      <c r="E4130" t="s">
        <v>24</v>
      </c>
      <c r="F4130" s="107">
        <v>45230</v>
      </c>
      <c r="K4130" t="s">
        <v>25</v>
      </c>
      <c r="L4130" t="s">
        <v>128</v>
      </c>
      <c r="M4130">
        <v>2023</v>
      </c>
      <c r="N4130" t="s">
        <v>760</v>
      </c>
      <c r="O4130" t="s">
        <v>745</v>
      </c>
      <c r="P4130">
        <v>0</v>
      </c>
      <c r="Q4130">
        <v>0</v>
      </c>
      <c r="R4130">
        <v>0</v>
      </c>
      <c r="T4130" t="s">
        <v>2402</v>
      </c>
      <c r="U4130">
        <v>31</v>
      </c>
      <c r="V4130" t="s">
        <v>128</v>
      </c>
    </row>
    <row r="4131" spans="1:22" x14ac:dyDescent="0.3">
      <c r="A4131">
        <v>529</v>
      </c>
      <c r="B4131" t="s">
        <v>2395</v>
      </c>
      <c r="C4131" t="s">
        <v>771</v>
      </c>
      <c r="D4131" t="s">
        <v>60</v>
      </c>
      <c r="E4131" t="s">
        <v>24</v>
      </c>
      <c r="F4131" s="107">
        <v>45291</v>
      </c>
      <c r="K4131" t="s">
        <v>25</v>
      </c>
      <c r="L4131" t="s">
        <v>128</v>
      </c>
      <c r="M4131">
        <v>2023</v>
      </c>
      <c r="N4131" t="s">
        <v>744</v>
      </c>
      <c r="O4131" t="s">
        <v>745</v>
      </c>
      <c r="P4131">
        <v>0</v>
      </c>
      <c r="Q4131">
        <v>0</v>
      </c>
      <c r="R4131">
        <v>0</v>
      </c>
      <c r="T4131" t="s">
        <v>2403</v>
      </c>
      <c r="U4131">
        <v>31</v>
      </c>
      <c r="V4131" t="s">
        <v>128</v>
      </c>
    </row>
    <row r="4132" spans="1:22" x14ac:dyDescent="0.3">
      <c r="A4132">
        <v>529</v>
      </c>
      <c r="B4132" t="s">
        <v>2395</v>
      </c>
      <c r="C4132" t="s">
        <v>771</v>
      </c>
      <c r="D4132" t="s">
        <v>60</v>
      </c>
      <c r="E4132" t="s">
        <v>24</v>
      </c>
      <c r="F4132" s="107">
        <v>45351</v>
      </c>
      <c r="K4132" t="s">
        <v>25</v>
      </c>
      <c r="L4132" t="s">
        <v>128</v>
      </c>
      <c r="M4132">
        <v>2024</v>
      </c>
      <c r="N4132" t="s">
        <v>783</v>
      </c>
      <c r="O4132" t="s">
        <v>784</v>
      </c>
      <c r="P4132">
        <v>0</v>
      </c>
      <c r="Q4132">
        <v>0</v>
      </c>
      <c r="R4132">
        <v>0</v>
      </c>
      <c r="T4132" t="s">
        <v>2404</v>
      </c>
      <c r="U4132">
        <v>29</v>
      </c>
      <c r="V4132" t="s">
        <v>128</v>
      </c>
    </row>
    <row r="4133" spans="1:22" x14ac:dyDescent="0.3">
      <c r="A4133">
        <v>529</v>
      </c>
      <c r="B4133" t="s">
        <v>2395</v>
      </c>
      <c r="C4133" t="s">
        <v>771</v>
      </c>
      <c r="D4133" t="s">
        <v>60</v>
      </c>
      <c r="E4133" t="s">
        <v>24</v>
      </c>
      <c r="F4133" s="107">
        <v>45382</v>
      </c>
      <c r="K4133" t="s">
        <v>25</v>
      </c>
      <c r="L4133" t="s">
        <v>128</v>
      </c>
      <c r="M4133">
        <v>2024</v>
      </c>
      <c r="N4133" t="s">
        <v>803</v>
      </c>
      <c r="O4133" t="s">
        <v>784</v>
      </c>
      <c r="P4133">
        <v>0</v>
      </c>
      <c r="Q4133">
        <v>0</v>
      </c>
      <c r="R4133">
        <v>0</v>
      </c>
      <c r="T4133" t="s">
        <v>2405</v>
      </c>
      <c r="U4133">
        <v>31</v>
      </c>
      <c r="V4133" t="s">
        <v>128</v>
      </c>
    </row>
    <row r="4134" spans="1:22" x14ac:dyDescent="0.3">
      <c r="A4134">
        <v>529</v>
      </c>
      <c r="B4134" t="s">
        <v>2395</v>
      </c>
      <c r="C4134" t="s">
        <v>771</v>
      </c>
      <c r="D4134" t="s">
        <v>60</v>
      </c>
      <c r="E4134" t="s">
        <v>24</v>
      </c>
      <c r="F4134" s="107">
        <v>45412</v>
      </c>
      <c r="K4134" t="s">
        <v>25</v>
      </c>
      <c r="L4134" t="s">
        <v>128</v>
      </c>
      <c r="M4134">
        <v>2024</v>
      </c>
      <c r="N4134" t="s">
        <v>786</v>
      </c>
      <c r="O4134" t="s">
        <v>784</v>
      </c>
      <c r="P4134">
        <v>0</v>
      </c>
      <c r="Q4134">
        <v>0</v>
      </c>
      <c r="R4134">
        <v>0</v>
      </c>
      <c r="T4134" t="s">
        <v>2406</v>
      </c>
      <c r="U4134">
        <v>30</v>
      </c>
      <c r="V4134" t="s">
        <v>128</v>
      </c>
    </row>
    <row r="4135" spans="1:22" x14ac:dyDescent="0.3">
      <c r="A4135">
        <v>529</v>
      </c>
      <c r="B4135" t="s">
        <v>2395</v>
      </c>
      <c r="C4135" t="s">
        <v>771</v>
      </c>
      <c r="D4135" t="s">
        <v>60</v>
      </c>
      <c r="E4135" t="s">
        <v>24</v>
      </c>
      <c r="F4135" s="107">
        <v>45473</v>
      </c>
      <c r="K4135" t="s">
        <v>25</v>
      </c>
      <c r="L4135" t="s">
        <v>128</v>
      </c>
      <c r="M4135">
        <v>2024</v>
      </c>
      <c r="N4135" t="s">
        <v>742</v>
      </c>
      <c r="O4135" t="s">
        <v>784</v>
      </c>
      <c r="P4135">
        <v>0</v>
      </c>
      <c r="Q4135">
        <v>0</v>
      </c>
      <c r="R4135">
        <v>0</v>
      </c>
      <c r="T4135" t="s">
        <v>2407</v>
      </c>
      <c r="U4135">
        <v>30</v>
      </c>
      <c r="V4135" t="s">
        <v>128</v>
      </c>
    </row>
    <row r="4136" spans="1:22" x14ac:dyDescent="0.3">
      <c r="A4136">
        <v>529</v>
      </c>
      <c r="B4136" t="s">
        <v>2395</v>
      </c>
      <c r="C4136" t="s">
        <v>771</v>
      </c>
      <c r="D4136" t="s">
        <v>60</v>
      </c>
      <c r="E4136" t="s">
        <v>24</v>
      </c>
      <c r="F4136" s="107">
        <v>45535</v>
      </c>
      <c r="K4136" t="s">
        <v>25</v>
      </c>
      <c r="L4136" t="s">
        <v>128</v>
      </c>
      <c r="M4136">
        <v>2024</v>
      </c>
      <c r="N4136" t="s">
        <v>811</v>
      </c>
      <c r="O4136" t="s">
        <v>762</v>
      </c>
      <c r="P4136">
        <v>0</v>
      </c>
      <c r="Q4136">
        <v>0</v>
      </c>
      <c r="R4136">
        <v>0</v>
      </c>
      <c r="T4136" t="s">
        <v>2408</v>
      </c>
      <c r="U4136">
        <v>31</v>
      </c>
      <c r="V4136" t="s">
        <v>128</v>
      </c>
    </row>
    <row r="4137" spans="1:22" x14ac:dyDescent="0.3">
      <c r="A4137">
        <v>529</v>
      </c>
      <c r="B4137" t="s">
        <v>2395</v>
      </c>
      <c r="C4137" t="s">
        <v>771</v>
      </c>
      <c r="D4137" t="s">
        <v>60</v>
      </c>
      <c r="E4137" t="s">
        <v>24</v>
      </c>
      <c r="F4137" s="107">
        <v>45565</v>
      </c>
      <c r="K4137" t="s">
        <v>25</v>
      </c>
      <c r="L4137" t="s">
        <v>128</v>
      </c>
      <c r="M4137">
        <v>2024</v>
      </c>
      <c r="N4137" t="s">
        <v>766</v>
      </c>
      <c r="O4137" t="s">
        <v>762</v>
      </c>
      <c r="P4137">
        <v>0</v>
      </c>
      <c r="Q4137">
        <v>0</v>
      </c>
      <c r="R4137">
        <v>0</v>
      </c>
      <c r="T4137" t="s">
        <v>2409</v>
      </c>
      <c r="U4137">
        <v>30</v>
      </c>
      <c r="V4137" t="s">
        <v>128</v>
      </c>
    </row>
    <row r="4138" spans="1:22" x14ac:dyDescent="0.3">
      <c r="A4138">
        <v>529</v>
      </c>
      <c r="B4138" t="s">
        <v>2395</v>
      </c>
      <c r="C4138" t="s">
        <v>771</v>
      </c>
      <c r="D4138" t="s">
        <v>60</v>
      </c>
      <c r="E4138" t="s">
        <v>24</v>
      </c>
      <c r="F4138" s="107">
        <v>45657</v>
      </c>
      <c r="K4138" t="s">
        <v>25</v>
      </c>
      <c r="L4138" t="s">
        <v>128</v>
      </c>
      <c r="M4138">
        <v>2024</v>
      </c>
      <c r="N4138" t="s">
        <v>744</v>
      </c>
      <c r="O4138" t="s">
        <v>762</v>
      </c>
      <c r="P4138">
        <v>0</v>
      </c>
      <c r="Q4138">
        <v>0</v>
      </c>
      <c r="R4138">
        <v>0</v>
      </c>
      <c r="T4138" t="s">
        <v>2410</v>
      </c>
      <c r="U4138">
        <v>31</v>
      </c>
      <c r="V4138" t="s">
        <v>128</v>
      </c>
    </row>
    <row r="4139" spans="1:22" x14ac:dyDescent="0.3">
      <c r="A4139">
        <v>529</v>
      </c>
      <c r="B4139" t="s">
        <v>2395</v>
      </c>
      <c r="C4139" t="s">
        <v>771</v>
      </c>
      <c r="D4139" t="s">
        <v>60</v>
      </c>
      <c r="E4139" t="s">
        <v>24</v>
      </c>
      <c r="F4139" s="107">
        <v>45716</v>
      </c>
      <c r="K4139" t="s">
        <v>25</v>
      </c>
      <c r="L4139" t="s">
        <v>128</v>
      </c>
      <c r="M4139">
        <v>2025</v>
      </c>
      <c r="N4139" t="s">
        <v>783</v>
      </c>
      <c r="O4139" t="s">
        <v>846</v>
      </c>
      <c r="P4139">
        <v>0</v>
      </c>
      <c r="Q4139">
        <v>0</v>
      </c>
      <c r="R4139">
        <v>0</v>
      </c>
      <c r="T4139" t="s">
        <v>2411</v>
      </c>
      <c r="U4139">
        <v>28</v>
      </c>
      <c r="V4139" t="s">
        <v>128</v>
      </c>
    </row>
    <row r="4140" spans="1:22" x14ac:dyDescent="0.3">
      <c r="A4140">
        <v>529</v>
      </c>
      <c r="B4140" t="s">
        <v>2395</v>
      </c>
      <c r="C4140" t="s">
        <v>771</v>
      </c>
      <c r="D4140" t="s">
        <v>60</v>
      </c>
      <c r="E4140" t="s">
        <v>24</v>
      </c>
      <c r="F4140" s="107">
        <v>45747</v>
      </c>
      <c r="K4140" t="s">
        <v>25</v>
      </c>
      <c r="L4140" t="s">
        <v>128</v>
      </c>
      <c r="M4140">
        <v>2025</v>
      </c>
      <c r="N4140" t="s">
        <v>803</v>
      </c>
      <c r="O4140" t="s">
        <v>846</v>
      </c>
      <c r="P4140">
        <v>0</v>
      </c>
      <c r="Q4140">
        <v>0</v>
      </c>
      <c r="R4140">
        <v>0</v>
      </c>
      <c r="T4140" t="s">
        <v>2412</v>
      </c>
      <c r="U4140">
        <v>31</v>
      </c>
      <c r="V4140" t="s">
        <v>128</v>
      </c>
    </row>
    <row r="4141" spans="1:22" x14ac:dyDescent="0.3">
      <c r="A4141">
        <v>529</v>
      </c>
      <c r="B4141" t="s">
        <v>2395</v>
      </c>
      <c r="C4141" t="s">
        <v>771</v>
      </c>
      <c r="D4141" t="s">
        <v>60</v>
      </c>
      <c r="E4141" t="s">
        <v>24</v>
      </c>
      <c r="F4141" s="107">
        <v>45777</v>
      </c>
      <c r="K4141" t="s">
        <v>25</v>
      </c>
      <c r="L4141" t="s">
        <v>128</v>
      </c>
      <c r="M4141">
        <v>2025</v>
      </c>
      <c r="N4141" t="s">
        <v>786</v>
      </c>
      <c r="O4141" t="s">
        <v>846</v>
      </c>
      <c r="P4141">
        <v>0</v>
      </c>
      <c r="Q4141">
        <v>0</v>
      </c>
      <c r="R4141">
        <v>0</v>
      </c>
      <c r="T4141" t="s">
        <v>2413</v>
      </c>
      <c r="U4141">
        <v>30</v>
      </c>
      <c r="V4141" t="s">
        <v>128</v>
      </c>
    </row>
    <row r="4142" spans="1:22" x14ac:dyDescent="0.3">
      <c r="A4142">
        <v>529</v>
      </c>
      <c r="B4142" t="s">
        <v>2395</v>
      </c>
      <c r="C4142" t="s">
        <v>771</v>
      </c>
      <c r="D4142" t="s">
        <v>60</v>
      </c>
      <c r="E4142" t="s">
        <v>24</v>
      </c>
      <c r="F4142" s="107">
        <v>45838</v>
      </c>
      <c r="K4142" t="s">
        <v>25</v>
      </c>
      <c r="L4142" t="s">
        <v>128</v>
      </c>
      <c r="M4142">
        <v>2025</v>
      </c>
      <c r="N4142" t="s">
        <v>742</v>
      </c>
      <c r="O4142" t="s">
        <v>846</v>
      </c>
      <c r="P4142">
        <v>0</v>
      </c>
      <c r="Q4142">
        <v>0</v>
      </c>
      <c r="R4142">
        <v>0</v>
      </c>
      <c r="T4142" t="s">
        <v>2414</v>
      </c>
      <c r="U4142">
        <v>30</v>
      </c>
      <c r="V4142" t="s">
        <v>128</v>
      </c>
    </row>
    <row r="4143" spans="1:22" x14ac:dyDescent="0.3">
      <c r="A4143">
        <v>529</v>
      </c>
      <c r="B4143" t="s">
        <v>2395</v>
      </c>
      <c r="C4143" t="s">
        <v>771</v>
      </c>
      <c r="D4143" t="s">
        <v>60</v>
      </c>
      <c r="E4143" t="s">
        <v>24</v>
      </c>
      <c r="F4143" s="107">
        <v>45930</v>
      </c>
      <c r="G4143">
        <v>90</v>
      </c>
      <c r="H4143">
        <v>196.19</v>
      </c>
      <c r="I4143" s="59">
        <v>1.3</v>
      </c>
      <c r="J4143" s="59">
        <v>2.1798888888888892</v>
      </c>
      <c r="K4143" t="s">
        <v>25</v>
      </c>
      <c r="L4143" t="s">
        <v>25</v>
      </c>
      <c r="M4143">
        <v>2025</v>
      </c>
      <c r="N4143" t="s">
        <v>766</v>
      </c>
      <c r="O4143" t="s">
        <v>751</v>
      </c>
      <c r="P4143">
        <v>0</v>
      </c>
      <c r="Q4143">
        <v>0</v>
      </c>
      <c r="R4143">
        <v>0</v>
      </c>
      <c r="T4143" t="s">
        <v>2415</v>
      </c>
      <c r="U4143">
        <v>30</v>
      </c>
    </row>
    <row r="4144" spans="1:22" x14ac:dyDescent="0.3">
      <c r="A4144">
        <v>529</v>
      </c>
      <c r="B4144" t="s">
        <v>2395</v>
      </c>
      <c r="C4144" t="s">
        <v>771</v>
      </c>
      <c r="D4144" t="s">
        <v>60</v>
      </c>
      <c r="E4144" t="s">
        <v>24</v>
      </c>
      <c r="F4144" s="107">
        <v>46022</v>
      </c>
      <c r="G4144">
        <v>90</v>
      </c>
      <c r="H4144">
        <v>97.97</v>
      </c>
      <c r="I4144" s="59">
        <v>1.0885555555555551</v>
      </c>
      <c r="J4144" s="59">
        <v>1.0885555555555551</v>
      </c>
      <c r="K4144" t="s">
        <v>25</v>
      </c>
      <c r="L4144" t="s">
        <v>25</v>
      </c>
      <c r="M4144">
        <v>2025</v>
      </c>
      <c r="N4144" t="s">
        <v>744</v>
      </c>
      <c r="O4144" t="s">
        <v>751</v>
      </c>
      <c r="P4144">
        <v>0</v>
      </c>
      <c r="Q4144">
        <v>0</v>
      </c>
      <c r="R4144">
        <v>0</v>
      </c>
      <c r="T4144" t="s">
        <v>2416</v>
      </c>
      <c r="U4144">
        <v>31</v>
      </c>
    </row>
    <row r="4145" spans="1:22" x14ac:dyDescent="0.3">
      <c r="A4145">
        <v>530</v>
      </c>
      <c r="B4145" t="s">
        <v>2417</v>
      </c>
      <c r="C4145" t="s">
        <v>66</v>
      </c>
      <c r="D4145" t="s">
        <v>54</v>
      </c>
      <c r="E4145" t="s">
        <v>24</v>
      </c>
      <c r="F4145" s="107">
        <v>46022</v>
      </c>
      <c r="G4145">
        <v>97</v>
      </c>
      <c r="H4145">
        <v>85.56</v>
      </c>
      <c r="I4145" s="59">
        <v>0.88206185567010309</v>
      </c>
      <c r="J4145" s="59">
        <v>0.88206185567010309</v>
      </c>
      <c r="K4145" t="s">
        <v>25</v>
      </c>
      <c r="L4145" t="s">
        <v>25</v>
      </c>
      <c r="M4145">
        <v>2025</v>
      </c>
      <c r="N4145" t="s">
        <v>744</v>
      </c>
      <c r="O4145" t="s">
        <v>751</v>
      </c>
      <c r="P4145">
        <v>0</v>
      </c>
      <c r="Q4145">
        <v>0</v>
      </c>
      <c r="R4145">
        <v>0</v>
      </c>
      <c r="T4145" t="s">
        <v>2418</v>
      </c>
      <c r="U4145">
        <v>31</v>
      </c>
    </row>
    <row r="4146" spans="1:22" x14ac:dyDescent="0.3">
      <c r="A4146">
        <v>531</v>
      </c>
      <c r="B4146" t="s">
        <v>2419</v>
      </c>
      <c r="C4146" t="s">
        <v>66</v>
      </c>
      <c r="D4146" t="s">
        <v>54</v>
      </c>
      <c r="E4146" t="s">
        <v>24</v>
      </c>
      <c r="F4146" s="107">
        <v>46022</v>
      </c>
      <c r="G4146">
        <v>90</v>
      </c>
      <c r="H4146">
        <v>93.94</v>
      </c>
      <c r="I4146" s="59">
        <v>1.0437777777777779</v>
      </c>
      <c r="J4146" s="59">
        <v>1.0437777777777779</v>
      </c>
      <c r="K4146" t="s">
        <v>25</v>
      </c>
      <c r="L4146" t="s">
        <v>25</v>
      </c>
      <c r="M4146">
        <v>2025</v>
      </c>
      <c r="N4146" t="s">
        <v>744</v>
      </c>
      <c r="O4146" t="s">
        <v>751</v>
      </c>
      <c r="P4146">
        <v>0</v>
      </c>
      <c r="Q4146">
        <v>0</v>
      </c>
      <c r="R4146">
        <v>0</v>
      </c>
      <c r="T4146" t="s">
        <v>2420</v>
      </c>
      <c r="U4146">
        <v>31</v>
      </c>
    </row>
    <row r="4147" spans="1:22" x14ac:dyDescent="0.3">
      <c r="A4147">
        <v>532</v>
      </c>
      <c r="B4147" t="s">
        <v>2421</v>
      </c>
      <c r="C4147" t="s">
        <v>110</v>
      </c>
      <c r="D4147" t="s">
        <v>54</v>
      </c>
      <c r="E4147" t="s">
        <v>24</v>
      </c>
      <c r="F4147" s="107">
        <v>44742</v>
      </c>
      <c r="K4147" t="s">
        <v>25</v>
      </c>
      <c r="L4147" t="s">
        <v>128</v>
      </c>
      <c r="M4147">
        <v>2022</v>
      </c>
      <c r="N4147" t="s">
        <v>742</v>
      </c>
      <c r="O4147" t="s">
        <v>824</v>
      </c>
      <c r="P4147">
        <v>0</v>
      </c>
      <c r="Q4147">
        <v>0</v>
      </c>
      <c r="R4147">
        <v>0</v>
      </c>
      <c r="T4147" t="s">
        <v>2422</v>
      </c>
      <c r="U4147">
        <v>30</v>
      </c>
      <c r="V4147" t="s">
        <v>128</v>
      </c>
    </row>
    <row r="4148" spans="1:22" x14ac:dyDescent="0.3">
      <c r="A4148">
        <v>532</v>
      </c>
      <c r="B4148" t="s">
        <v>2421</v>
      </c>
      <c r="C4148" t="s">
        <v>110</v>
      </c>
      <c r="D4148" t="s">
        <v>54</v>
      </c>
      <c r="E4148" t="s">
        <v>24</v>
      </c>
      <c r="F4148" s="107">
        <v>44834</v>
      </c>
      <c r="K4148" t="s">
        <v>25</v>
      </c>
      <c r="L4148" t="s">
        <v>128</v>
      </c>
      <c r="M4148">
        <v>2022</v>
      </c>
      <c r="N4148" t="s">
        <v>766</v>
      </c>
      <c r="O4148" t="s">
        <v>749</v>
      </c>
      <c r="P4148">
        <v>0</v>
      </c>
      <c r="Q4148">
        <v>0</v>
      </c>
      <c r="R4148">
        <v>0</v>
      </c>
      <c r="T4148" t="s">
        <v>2423</v>
      </c>
      <c r="U4148">
        <v>30</v>
      </c>
      <c r="V4148" t="s">
        <v>128</v>
      </c>
    </row>
    <row r="4149" spans="1:22" x14ac:dyDescent="0.3">
      <c r="A4149">
        <v>532</v>
      </c>
      <c r="B4149" t="s">
        <v>2421</v>
      </c>
      <c r="C4149" t="s">
        <v>110</v>
      </c>
      <c r="D4149" t="s">
        <v>54</v>
      </c>
      <c r="E4149" t="s">
        <v>24</v>
      </c>
      <c r="F4149" s="107">
        <v>44895</v>
      </c>
      <c r="K4149" t="s">
        <v>25</v>
      </c>
      <c r="L4149" t="s">
        <v>128</v>
      </c>
      <c r="M4149">
        <v>2022</v>
      </c>
      <c r="N4149" t="s">
        <v>815</v>
      </c>
      <c r="O4149" t="s">
        <v>749</v>
      </c>
      <c r="P4149">
        <v>0</v>
      </c>
      <c r="Q4149">
        <v>0</v>
      </c>
      <c r="R4149">
        <v>0</v>
      </c>
      <c r="T4149" t="s">
        <v>2424</v>
      </c>
      <c r="U4149">
        <v>30</v>
      </c>
      <c r="V4149" t="s">
        <v>128</v>
      </c>
    </row>
    <row r="4150" spans="1:22" x14ac:dyDescent="0.3">
      <c r="A4150">
        <v>532</v>
      </c>
      <c r="B4150" t="s">
        <v>2421</v>
      </c>
      <c r="C4150" t="s">
        <v>110</v>
      </c>
      <c r="D4150" t="s">
        <v>54</v>
      </c>
      <c r="E4150" t="s">
        <v>24</v>
      </c>
      <c r="F4150" s="107">
        <v>44926</v>
      </c>
      <c r="K4150" t="s">
        <v>25</v>
      </c>
      <c r="L4150" t="s">
        <v>128</v>
      </c>
      <c r="M4150">
        <v>2022</v>
      </c>
      <c r="N4150" t="s">
        <v>744</v>
      </c>
      <c r="O4150" t="s">
        <v>749</v>
      </c>
      <c r="P4150">
        <v>0</v>
      </c>
      <c r="Q4150">
        <v>0</v>
      </c>
      <c r="R4150">
        <v>0</v>
      </c>
      <c r="T4150" t="s">
        <v>2425</v>
      </c>
      <c r="U4150">
        <v>31</v>
      </c>
      <c r="V4150" t="s">
        <v>128</v>
      </c>
    </row>
    <row r="4151" spans="1:22" x14ac:dyDescent="0.3">
      <c r="A4151">
        <v>532</v>
      </c>
      <c r="B4151" t="s">
        <v>2421</v>
      </c>
      <c r="C4151" t="s">
        <v>110</v>
      </c>
      <c r="D4151" t="s">
        <v>54</v>
      </c>
      <c r="E4151" t="s">
        <v>24</v>
      </c>
      <c r="F4151" s="107">
        <v>45107</v>
      </c>
      <c r="G4151">
        <v>100</v>
      </c>
      <c r="K4151" t="s">
        <v>25</v>
      </c>
      <c r="L4151" t="s">
        <v>128</v>
      </c>
      <c r="M4151">
        <v>2023</v>
      </c>
      <c r="N4151" t="s">
        <v>742</v>
      </c>
      <c r="O4151" t="s">
        <v>743</v>
      </c>
      <c r="P4151">
        <v>0</v>
      </c>
      <c r="Q4151">
        <v>0</v>
      </c>
      <c r="R4151">
        <v>0</v>
      </c>
      <c r="T4151" t="s">
        <v>2426</v>
      </c>
      <c r="U4151">
        <v>30</v>
      </c>
      <c r="V4151" t="s">
        <v>128</v>
      </c>
    </row>
    <row r="4152" spans="1:22" x14ac:dyDescent="0.3">
      <c r="A4152">
        <v>532</v>
      </c>
      <c r="B4152" t="s">
        <v>2421</v>
      </c>
      <c r="C4152" t="s">
        <v>110</v>
      </c>
      <c r="D4152" t="s">
        <v>54</v>
      </c>
      <c r="E4152" t="s">
        <v>24</v>
      </c>
      <c r="F4152" s="107">
        <v>45291</v>
      </c>
      <c r="G4152">
        <v>100</v>
      </c>
      <c r="K4152" t="s">
        <v>25</v>
      </c>
      <c r="L4152" t="s">
        <v>128</v>
      </c>
      <c r="M4152">
        <v>2023</v>
      </c>
      <c r="N4152" t="s">
        <v>744</v>
      </c>
      <c r="O4152" t="s">
        <v>745</v>
      </c>
      <c r="P4152">
        <v>0</v>
      </c>
      <c r="Q4152">
        <v>0</v>
      </c>
      <c r="R4152">
        <v>0</v>
      </c>
      <c r="T4152" t="s">
        <v>2427</v>
      </c>
      <c r="U4152">
        <v>31</v>
      </c>
      <c r="V4152" t="s">
        <v>128</v>
      </c>
    </row>
    <row r="4153" spans="1:22" x14ac:dyDescent="0.3">
      <c r="A4153">
        <v>532</v>
      </c>
      <c r="B4153" t="s">
        <v>2421</v>
      </c>
      <c r="C4153" t="s">
        <v>110</v>
      </c>
      <c r="D4153" t="s">
        <v>54</v>
      </c>
      <c r="E4153" t="s">
        <v>24</v>
      </c>
      <c r="F4153" s="107">
        <v>45473</v>
      </c>
      <c r="G4153">
        <v>100</v>
      </c>
      <c r="K4153" t="s">
        <v>25</v>
      </c>
      <c r="L4153" t="s">
        <v>128</v>
      </c>
      <c r="M4153">
        <v>2024</v>
      </c>
      <c r="N4153" t="s">
        <v>742</v>
      </c>
      <c r="O4153" t="s">
        <v>784</v>
      </c>
      <c r="P4153">
        <v>0</v>
      </c>
      <c r="Q4153">
        <v>0</v>
      </c>
      <c r="R4153">
        <v>0</v>
      </c>
      <c r="T4153" t="s">
        <v>2428</v>
      </c>
      <c r="U4153">
        <v>30</v>
      </c>
      <c r="V4153" t="s">
        <v>128</v>
      </c>
    </row>
    <row r="4154" spans="1:22" x14ac:dyDescent="0.3">
      <c r="A4154">
        <v>532</v>
      </c>
      <c r="B4154" t="s">
        <v>2421</v>
      </c>
      <c r="C4154" t="s">
        <v>110</v>
      </c>
      <c r="D4154" t="s">
        <v>54</v>
      </c>
      <c r="E4154" t="s">
        <v>24</v>
      </c>
      <c r="F4154" s="107">
        <v>45657</v>
      </c>
      <c r="G4154">
        <v>100</v>
      </c>
      <c r="K4154" t="s">
        <v>25</v>
      </c>
      <c r="L4154" t="s">
        <v>128</v>
      </c>
      <c r="M4154">
        <v>2024</v>
      </c>
      <c r="N4154" t="s">
        <v>744</v>
      </c>
      <c r="O4154" t="s">
        <v>762</v>
      </c>
      <c r="P4154">
        <v>0</v>
      </c>
      <c r="Q4154">
        <v>0</v>
      </c>
      <c r="R4154">
        <v>0</v>
      </c>
      <c r="T4154" t="s">
        <v>2429</v>
      </c>
      <c r="U4154">
        <v>31</v>
      </c>
      <c r="V4154" t="s">
        <v>128</v>
      </c>
    </row>
    <row r="4155" spans="1:22" x14ac:dyDescent="0.3">
      <c r="A4155">
        <v>532</v>
      </c>
      <c r="B4155" t="s">
        <v>2421</v>
      </c>
      <c r="C4155" t="s">
        <v>110</v>
      </c>
      <c r="D4155" t="s">
        <v>54</v>
      </c>
      <c r="E4155" t="s">
        <v>24</v>
      </c>
      <c r="F4155" s="107">
        <v>45838</v>
      </c>
      <c r="G4155">
        <v>100</v>
      </c>
      <c r="H4155">
        <v>133.15</v>
      </c>
      <c r="I4155" s="59">
        <v>1.3</v>
      </c>
      <c r="J4155" s="59">
        <v>1.3314999999999999</v>
      </c>
      <c r="K4155" t="s">
        <v>25</v>
      </c>
      <c r="L4155" t="s">
        <v>25</v>
      </c>
      <c r="M4155">
        <v>2025</v>
      </c>
      <c r="N4155" t="s">
        <v>742</v>
      </c>
      <c r="O4155" t="s">
        <v>846</v>
      </c>
      <c r="P4155">
        <v>0</v>
      </c>
      <c r="Q4155">
        <v>0</v>
      </c>
      <c r="R4155">
        <v>0</v>
      </c>
      <c r="T4155" t="s">
        <v>2430</v>
      </c>
      <c r="U4155">
        <v>30</v>
      </c>
    </row>
    <row r="4156" spans="1:22" x14ac:dyDescent="0.3">
      <c r="A4156">
        <v>532</v>
      </c>
      <c r="B4156" t="s">
        <v>2421</v>
      </c>
      <c r="C4156" t="s">
        <v>110</v>
      </c>
      <c r="D4156" t="s">
        <v>54</v>
      </c>
      <c r="E4156" t="s">
        <v>24</v>
      </c>
      <c r="F4156" s="107">
        <v>46022</v>
      </c>
      <c r="G4156">
        <v>100</v>
      </c>
      <c r="H4156">
        <v>134.78</v>
      </c>
      <c r="I4156" s="59">
        <v>1.3</v>
      </c>
      <c r="J4156" s="59">
        <v>1.3478000000000001</v>
      </c>
      <c r="K4156" t="s">
        <v>25</v>
      </c>
      <c r="L4156" t="s">
        <v>25</v>
      </c>
      <c r="M4156">
        <v>2025</v>
      </c>
      <c r="N4156" t="s">
        <v>744</v>
      </c>
      <c r="O4156" t="s">
        <v>751</v>
      </c>
      <c r="P4156">
        <v>0</v>
      </c>
      <c r="Q4156">
        <v>0</v>
      </c>
      <c r="R4156">
        <v>0</v>
      </c>
      <c r="T4156" t="s">
        <v>2431</v>
      </c>
      <c r="U4156">
        <v>31</v>
      </c>
    </row>
    <row r="4157" spans="1:22" x14ac:dyDescent="0.3">
      <c r="A4157">
        <v>533</v>
      </c>
      <c r="B4157" t="s">
        <v>2432</v>
      </c>
      <c r="C4157" t="s">
        <v>110</v>
      </c>
      <c r="D4157" t="s">
        <v>54</v>
      </c>
      <c r="E4157" t="s">
        <v>24</v>
      </c>
      <c r="F4157" s="107">
        <v>44742</v>
      </c>
      <c r="K4157" t="s">
        <v>25</v>
      </c>
      <c r="L4157" t="s">
        <v>128</v>
      </c>
      <c r="M4157">
        <v>2022</v>
      </c>
      <c r="N4157" t="s">
        <v>742</v>
      </c>
      <c r="O4157" t="s">
        <v>824</v>
      </c>
      <c r="P4157">
        <v>0</v>
      </c>
      <c r="Q4157">
        <v>0</v>
      </c>
      <c r="R4157">
        <v>0</v>
      </c>
      <c r="T4157" t="s">
        <v>2433</v>
      </c>
      <c r="U4157">
        <v>30</v>
      </c>
      <c r="V4157" t="s">
        <v>128</v>
      </c>
    </row>
    <row r="4158" spans="1:22" x14ac:dyDescent="0.3">
      <c r="A4158">
        <v>533</v>
      </c>
      <c r="B4158" t="s">
        <v>2432</v>
      </c>
      <c r="C4158" t="s">
        <v>110</v>
      </c>
      <c r="D4158" t="s">
        <v>54</v>
      </c>
      <c r="E4158" t="s">
        <v>24</v>
      </c>
      <c r="F4158" s="107">
        <v>44834</v>
      </c>
      <c r="K4158" t="s">
        <v>25</v>
      </c>
      <c r="L4158" t="s">
        <v>128</v>
      </c>
      <c r="M4158">
        <v>2022</v>
      </c>
      <c r="N4158" t="s">
        <v>766</v>
      </c>
      <c r="O4158" t="s">
        <v>749</v>
      </c>
      <c r="P4158">
        <v>0</v>
      </c>
      <c r="Q4158">
        <v>0</v>
      </c>
      <c r="R4158">
        <v>0</v>
      </c>
      <c r="T4158" t="s">
        <v>2434</v>
      </c>
      <c r="U4158">
        <v>30</v>
      </c>
      <c r="V4158" t="s">
        <v>128</v>
      </c>
    </row>
    <row r="4159" spans="1:22" x14ac:dyDescent="0.3">
      <c r="A4159">
        <v>533</v>
      </c>
      <c r="B4159" t="s">
        <v>2432</v>
      </c>
      <c r="C4159" t="s">
        <v>110</v>
      </c>
      <c r="D4159" t="s">
        <v>54</v>
      </c>
      <c r="E4159" t="s">
        <v>24</v>
      </c>
      <c r="F4159" s="107">
        <v>44895</v>
      </c>
      <c r="K4159" t="s">
        <v>25</v>
      </c>
      <c r="L4159" t="s">
        <v>128</v>
      </c>
      <c r="M4159">
        <v>2022</v>
      </c>
      <c r="N4159" t="s">
        <v>815</v>
      </c>
      <c r="O4159" t="s">
        <v>749</v>
      </c>
      <c r="P4159">
        <v>0</v>
      </c>
      <c r="Q4159">
        <v>0</v>
      </c>
      <c r="R4159">
        <v>0</v>
      </c>
      <c r="T4159" t="s">
        <v>2435</v>
      </c>
      <c r="U4159">
        <v>30</v>
      </c>
      <c r="V4159" t="s">
        <v>128</v>
      </c>
    </row>
    <row r="4160" spans="1:22" x14ac:dyDescent="0.3">
      <c r="A4160">
        <v>533</v>
      </c>
      <c r="B4160" t="s">
        <v>2432</v>
      </c>
      <c r="C4160" t="s">
        <v>110</v>
      </c>
      <c r="D4160" t="s">
        <v>54</v>
      </c>
      <c r="E4160" t="s">
        <v>24</v>
      </c>
      <c r="F4160" s="107">
        <v>44926</v>
      </c>
      <c r="K4160" t="s">
        <v>25</v>
      </c>
      <c r="L4160" t="s">
        <v>128</v>
      </c>
      <c r="M4160">
        <v>2022</v>
      </c>
      <c r="N4160" t="s">
        <v>744</v>
      </c>
      <c r="O4160" t="s">
        <v>749</v>
      </c>
      <c r="P4160">
        <v>0</v>
      </c>
      <c r="Q4160">
        <v>0</v>
      </c>
      <c r="R4160">
        <v>0</v>
      </c>
      <c r="T4160" t="s">
        <v>2436</v>
      </c>
      <c r="U4160">
        <v>31</v>
      </c>
      <c r="V4160" t="s">
        <v>128</v>
      </c>
    </row>
    <row r="4161" spans="1:22" x14ac:dyDescent="0.3">
      <c r="A4161">
        <v>533</v>
      </c>
      <c r="B4161" t="s">
        <v>2432</v>
      </c>
      <c r="C4161" t="s">
        <v>110</v>
      </c>
      <c r="D4161" t="s">
        <v>54</v>
      </c>
      <c r="E4161" t="s">
        <v>24</v>
      </c>
      <c r="F4161" s="107">
        <v>45107</v>
      </c>
      <c r="K4161" t="s">
        <v>25</v>
      </c>
      <c r="L4161" t="s">
        <v>128</v>
      </c>
      <c r="M4161">
        <v>2023</v>
      </c>
      <c r="N4161" t="s">
        <v>742</v>
      </c>
      <c r="O4161" t="s">
        <v>743</v>
      </c>
      <c r="P4161">
        <v>0</v>
      </c>
      <c r="Q4161">
        <v>0</v>
      </c>
      <c r="R4161">
        <v>0</v>
      </c>
      <c r="T4161" t="s">
        <v>2437</v>
      </c>
      <c r="U4161">
        <v>30</v>
      </c>
      <c r="V4161" t="s">
        <v>128</v>
      </c>
    </row>
    <row r="4162" spans="1:22" x14ac:dyDescent="0.3">
      <c r="A4162">
        <v>533</v>
      </c>
      <c r="B4162" t="s">
        <v>2432</v>
      </c>
      <c r="C4162" t="s">
        <v>110</v>
      </c>
      <c r="D4162" t="s">
        <v>54</v>
      </c>
      <c r="E4162" t="s">
        <v>24</v>
      </c>
      <c r="F4162" s="107">
        <v>45230</v>
      </c>
      <c r="K4162" t="s">
        <v>25</v>
      </c>
      <c r="L4162" t="s">
        <v>128</v>
      </c>
      <c r="M4162">
        <v>2023</v>
      </c>
      <c r="N4162" t="s">
        <v>760</v>
      </c>
      <c r="O4162" t="s">
        <v>745</v>
      </c>
      <c r="P4162">
        <v>0</v>
      </c>
      <c r="Q4162">
        <v>0</v>
      </c>
      <c r="R4162">
        <v>0</v>
      </c>
      <c r="T4162" t="s">
        <v>2438</v>
      </c>
      <c r="U4162">
        <v>31</v>
      </c>
      <c r="V4162" t="s">
        <v>128</v>
      </c>
    </row>
    <row r="4163" spans="1:22" x14ac:dyDescent="0.3">
      <c r="A4163">
        <v>533</v>
      </c>
      <c r="B4163" t="s">
        <v>2432</v>
      </c>
      <c r="C4163" t="s">
        <v>110</v>
      </c>
      <c r="D4163" t="s">
        <v>54</v>
      </c>
      <c r="E4163" t="s">
        <v>24</v>
      </c>
      <c r="F4163" s="107">
        <v>45291</v>
      </c>
      <c r="K4163" t="s">
        <v>25</v>
      </c>
      <c r="L4163" t="s">
        <v>128</v>
      </c>
      <c r="M4163">
        <v>2023</v>
      </c>
      <c r="N4163" t="s">
        <v>744</v>
      </c>
      <c r="O4163" t="s">
        <v>745</v>
      </c>
      <c r="P4163">
        <v>0</v>
      </c>
      <c r="Q4163">
        <v>0</v>
      </c>
      <c r="R4163">
        <v>0</v>
      </c>
      <c r="T4163" t="s">
        <v>2439</v>
      </c>
      <c r="U4163">
        <v>31</v>
      </c>
      <c r="V4163" t="s">
        <v>128</v>
      </c>
    </row>
    <row r="4164" spans="1:22" x14ac:dyDescent="0.3">
      <c r="A4164">
        <v>533</v>
      </c>
      <c r="B4164" t="s">
        <v>2432</v>
      </c>
      <c r="C4164" t="s">
        <v>110</v>
      </c>
      <c r="D4164" t="s">
        <v>54</v>
      </c>
      <c r="E4164" t="s">
        <v>24</v>
      </c>
      <c r="F4164" s="107">
        <v>45473</v>
      </c>
      <c r="K4164" t="s">
        <v>25</v>
      </c>
      <c r="L4164" t="s">
        <v>128</v>
      </c>
      <c r="M4164">
        <v>2024</v>
      </c>
      <c r="N4164" t="s">
        <v>742</v>
      </c>
      <c r="O4164" t="s">
        <v>784</v>
      </c>
      <c r="P4164">
        <v>0</v>
      </c>
      <c r="Q4164">
        <v>0</v>
      </c>
      <c r="R4164">
        <v>0</v>
      </c>
      <c r="T4164" t="s">
        <v>2440</v>
      </c>
      <c r="U4164">
        <v>30</v>
      </c>
      <c r="V4164" t="s">
        <v>128</v>
      </c>
    </row>
    <row r="4165" spans="1:22" x14ac:dyDescent="0.3">
      <c r="A4165">
        <v>533</v>
      </c>
      <c r="B4165" t="s">
        <v>2432</v>
      </c>
      <c r="C4165" t="s">
        <v>110</v>
      </c>
      <c r="D4165" t="s">
        <v>54</v>
      </c>
      <c r="E4165" t="s">
        <v>24</v>
      </c>
      <c r="F4165" s="107">
        <v>45657</v>
      </c>
      <c r="K4165" t="s">
        <v>25</v>
      </c>
      <c r="L4165" t="s">
        <v>128</v>
      </c>
      <c r="M4165">
        <v>2024</v>
      </c>
      <c r="N4165" t="s">
        <v>744</v>
      </c>
      <c r="O4165" t="s">
        <v>762</v>
      </c>
      <c r="P4165">
        <v>0</v>
      </c>
      <c r="Q4165">
        <v>0</v>
      </c>
      <c r="R4165">
        <v>0</v>
      </c>
      <c r="T4165" t="s">
        <v>2441</v>
      </c>
      <c r="U4165">
        <v>31</v>
      </c>
      <c r="V4165" t="s">
        <v>128</v>
      </c>
    </row>
    <row r="4166" spans="1:22" x14ac:dyDescent="0.3">
      <c r="A4166">
        <v>533</v>
      </c>
      <c r="B4166" t="s">
        <v>2432</v>
      </c>
      <c r="C4166" t="s">
        <v>110</v>
      </c>
      <c r="D4166" t="s">
        <v>54</v>
      </c>
      <c r="E4166" t="s">
        <v>24</v>
      </c>
      <c r="F4166" s="107">
        <v>45838</v>
      </c>
      <c r="G4166">
        <v>100</v>
      </c>
      <c r="H4166">
        <v>124.89</v>
      </c>
      <c r="I4166" s="59">
        <v>1.2488999999999999</v>
      </c>
      <c r="J4166" s="59">
        <v>1.2488999999999999</v>
      </c>
      <c r="K4166" t="s">
        <v>25</v>
      </c>
      <c r="L4166" t="s">
        <v>25</v>
      </c>
      <c r="M4166">
        <v>2025</v>
      </c>
      <c r="N4166" t="s">
        <v>742</v>
      </c>
      <c r="O4166" t="s">
        <v>846</v>
      </c>
      <c r="P4166">
        <v>0</v>
      </c>
      <c r="Q4166">
        <v>0</v>
      </c>
      <c r="R4166">
        <v>0</v>
      </c>
      <c r="T4166" t="s">
        <v>2442</v>
      </c>
      <c r="U4166">
        <v>30</v>
      </c>
    </row>
    <row r="4167" spans="1:22" x14ac:dyDescent="0.3">
      <c r="A4167">
        <v>533</v>
      </c>
      <c r="B4167" t="s">
        <v>2432</v>
      </c>
      <c r="C4167" t="s">
        <v>110</v>
      </c>
      <c r="D4167" t="s">
        <v>54</v>
      </c>
      <c r="E4167" t="s">
        <v>24</v>
      </c>
      <c r="F4167" s="107">
        <v>46022</v>
      </c>
      <c r="G4167">
        <v>100</v>
      </c>
      <c r="H4167">
        <v>177.95</v>
      </c>
      <c r="I4167" s="59">
        <v>1.3</v>
      </c>
      <c r="J4167" s="59">
        <v>1.7795000000000001</v>
      </c>
      <c r="K4167" t="s">
        <v>25</v>
      </c>
      <c r="L4167" t="s">
        <v>25</v>
      </c>
      <c r="M4167">
        <v>2025</v>
      </c>
      <c r="N4167" t="s">
        <v>744</v>
      </c>
      <c r="O4167" t="s">
        <v>751</v>
      </c>
      <c r="P4167">
        <v>0</v>
      </c>
      <c r="Q4167">
        <v>0</v>
      </c>
      <c r="R4167">
        <v>0</v>
      </c>
      <c r="T4167" t="s">
        <v>2443</v>
      </c>
      <c r="U4167">
        <v>31</v>
      </c>
    </row>
    <row r="4168" spans="1:22" x14ac:dyDescent="0.3">
      <c r="A4168">
        <v>534</v>
      </c>
      <c r="B4168" t="s">
        <v>2444</v>
      </c>
      <c r="C4168" t="s">
        <v>110</v>
      </c>
      <c r="D4168" t="s">
        <v>54</v>
      </c>
      <c r="E4168" t="s">
        <v>24</v>
      </c>
      <c r="F4168" s="107">
        <v>44742</v>
      </c>
      <c r="K4168" t="s">
        <v>25</v>
      </c>
      <c r="L4168" t="s">
        <v>128</v>
      </c>
      <c r="M4168">
        <v>2022</v>
      </c>
      <c r="N4168" t="s">
        <v>742</v>
      </c>
      <c r="O4168" t="s">
        <v>824</v>
      </c>
      <c r="P4168">
        <v>0</v>
      </c>
      <c r="Q4168">
        <v>0</v>
      </c>
      <c r="R4168">
        <v>0</v>
      </c>
      <c r="T4168" t="s">
        <v>2445</v>
      </c>
      <c r="U4168">
        <v>30</v>
      </c>
      <c r="V4168" t="s">
        <v>128</v>
      </c>
    </row>
    <row r="4169" spans="1:22" x14ac:dyDescent="0.3">
      <c r="A4169">
        <v>534</v>
      </c>
      <c r="B4169" t="s">
        <v>2444</v>
      </c>
      <c r="C4169" t="s">
        <v>110</v>
      </c>
      <c r="D4169" t="s">
        <v>54</v>
      </c>
      <c r="E4169" t="s">
        <v>24</v>
      </c>
      <c r="F4169" s="107">
        <v>44834</v>
      </c>
      <c r="K4169" t="s">
        <v>25</v>
      </c>
      <c r="L4169" t="s">
        <v>128</v>
      </c>
      <c r="M4169">
        <v>2022</v>
      </c>
      <c r="N4169" t="s">
        <v>766</v>
      </c>
      <c r="O4169" t="s">
        <v>749</v>
      </c>
      <c r="P4169">
        <v>0</v>
      </c>
      <c r="Q4169">
        <v>0</v>
      </c>
      <c r="R4169">
        <v>0</v>
      </c>
      <c r="T4169" t="s">
        <v>2446</v>
      </c>
      <c r="U4169">
        <v>30</v>
      </c>
      <c r="V4169" t="s">
        <v>128</v>
      </c>
    </row>
    <row r="4170" spans="1:22" x14ac:dyDescent="0.3">
      <c r="A4170">
        <v>534</v>
      </c>
      <c r="B4170" t="s">
        <v>2444</v>
      </c>
      <c r="C4170" t="s">
        <v>110</v>
      </c>
      <c r="D4170" t="s">
        <v>54</v>
      </c>
      <c r="E4170" t="s">
        <v>24</v>
      </c>
      <c r="F4170" s="107">
        <v>44895</v>
      </c>
      <c r="K4170" t="s">
        <v>25</v>
      </c>
      <c r="L4170" t="s">
        <v>128</v>
      </c>
      <c r="M4170">
        <v>2022</v>
      </c>
      <c r="N4170" t="s">
        <v>815</v>
      </c>
      <c r="O4170" t="s">
        <v>749</v>
      </c>
      <c r="P4170">
        <v>0</v>
      </c>
      <c r="Q4170">
        <v>0</v>
      </c>
      <c r="R4170">
        <v>0</v>
      </c>
      <c r="T4170" t="s">
        <v>2447</v>
      </c>
      <c r="U4170">
        <v>30</v>
      </c>
      <c r="V4170" t="s">
        <v>128</v>
      </c>
    </row>
    <row r="4171" spans="1:22" x14ac:dyDescent="0.3">
      <c r="A4171">
        <v>534</v>
      </c>
      <c r="B4171" t="s">
        <v>2444</v>
      </c>
      <c r="C4171" t="s">
        <v>110</v>
      </c>
      <c r="D4171" t="s">
        <v>54</v>
      </c>
      <c r="E4171" t="s">
        <v>24</v>
      </c>
      <c r="F4171" s="107">
        <v>44926</v>
      </c>
      <c r="K4171" t="s">
        <v>25</v>
      </c>
      <c r="L4171" t="s">
        <v>128</v>
      </c>
      <c r="M4171">
        <v>2022</v>
      </c>
      <c r="N4171" t="s">
        <v>744</v>
      </c>
      <c r="O4171" t="s">
        <v>749</v>
      </c>
      <c r="P4171">
        <v>0</v>
      </c>
      <c r="Q4171">
        <v>0</v>
      </c>
      <c r="R4171">
        <v>0</v>
      </c>
      <c r="T4171" t="s">
        <v>2448</v>
      </c>
      <c r="U4171">
        <v>31</v>
      </c>
      <c r="V4171" t="s">
        <v>128</v>
      </c>
    </row>
    <row r="4172" spans="1:22" x14ac:dyDescent="0.3">
      <c r="A4172">
        <v>534</v>
      </c>
      <c r="B4172" t="s">
        <v>2444</v>
      </c>
      <c r="C4172" t="s">
        <v>110</v>
      </c>
      <c r="D4172" t="s">
        <v>54</v>
      </c>
      <c r="E4172" t="s">
        <v>24</v>
      </c>
      <c r="F4172" s="107">
        <v>45107</v>
      </c>
      <c r="K4172" t="s">
        <v>25</v>
      </c>
      <c r="L4172" t="s">
        <v>128</v>
      </c>
      <c r="M4172">
        <v>2023</v>
      </c>
      <c r="N4172" t="s">
        <v>742</v>
      </c>
      <c r="O4172" t="s">
        <v>743</v>
      </c>
      <c r="P4172">
        <v>0</v>
      </c>
      <c r="Q4172">
        <v>0</v>
      </c>
      <c r="R4172">
        <v>0</v>
      </c>
      <c r="T4172" t="s">
        <v>2449</v>
      </c>
      <c r="U4172">
        <v>30</v>
      </c>
      <c r="V4172" t="s">
        <v>128</v>
      </c>
    </row>
    <row r="4173" spans="1:22" x14ac:dyDescent="0.3">
      <c r="A4173">
        <v>534</v>
      </c>
      <c r="B4173" t="s">
        <v>2444</v>
      </c>
      <c r="C4173" t="s">
        <v>110</v>
      </c>
      <c r="D4173" t="s">
        <v>54</v>
      </c>
      <c r="E4173" t="s">
        <v>24</v>
      </c>
      <c r="F4173" s="107">
        <v>45230</v>
      </c>
      <c r="K4173" t="s">
        <v>25</v>
      </c>
      <c r="L4173" t="s">
        <v>128</v>
      </c>
      <c r="M4173">
        <v>2023</v>
      </c>
      <c r="N4173" t="s">
        <v>760</v>
      </c>
      <c r="O4173" t="s">
        <v>745</v>
      </c>
      <c r="P4173">
        <v>0</v>
      </c>
      <c r="Q4173">
        <v>0</v>
      </c>
      <c r="R4173">
        <v>0</v>
      </c>
      <c r="T4173" t="s">
        <v>2450</v>
      </c>
      <c r="U4173">
        <v>31</v>
      </c>
      <c r="V4173" t="s">
        <v>128</v>
      </c>
    </row>
    <row r="4174" spans="1:22" x14ac:dyDescent="0.3">
      <c r="A4174">
        <v>534</v>
      </c>
      <c r="B4174" t="s">
        <v>2444</v>
      </c>
      <c r="C4174" t="s">
        <v>110</v>
      </c>
      <c r="D4174" t="s">
        <v>54</v>
      </c>
      <c r="E4174" t="s">
        <v>24</v>
      </c>
      <c r="F4174" s="107">
        <v>45291</v>
      </c>
      <c r="K4174" t="s">
        <v>25</v>
      </c>
      <c r="L4174" t="s">
        <v>128</v>
      </c>
      <c r="M4174">
        <v>2023</v>
      </c>
      <c r="N4174" t="s">
        <v>744</v>
      </c>
      <c r="O4174" t="s">
        <v>745</v>
      </c>
      <c r="P4174">
        <v>0</v>
      </c>
      <c r="Q4174">
        <v>0</v>
      </c>
      <c r="R4174">
        <v>0</v>
      </c>
      <c r="T4174" t="s">
        <v>2451</v>
      </c>
      <c r="U4174">
        <v>31</v>
      </c>
      <c r="V4174" t="s">
        <v>128</v>
      </c>
    </row>
    <row r="4175" spans="1:22" x14ac:dyDescent="0.3">
      <c r="A4175">
        <v>534</v>
      </c>
      <c r="B4175" t="s">
        <v>2444</v>
      </c>
      <c r="C4175" t="s">
        <v>110</v>
      </c>
      <c r="D4175" t="s">
        <v>54</v>
      </c>
      <c r="E4175" t="s">
        <v>24</v>
      </c>
      <c r="F4175" s="107">
        <v>45473</v>
      </c>
      <c r="K4175" t="s">
        <v>25</v>
      </c>
      <c r="L4175" t="s">
        <v>128</v>
      </c>
      <c r="M4175">
        <v>2024</v>
      </c>
      <c r="N4175" t="s">
        <v>742</v>
      </c>
      <c r="O4175" t="s">
        <v>784</v>
      </c>
      <c r="P4175">
        <v>0</v>
      </c>
      <c r="Q4175">
        <v>0</v>
      </c>
      <c r="R4175">
        <v>0</v>
      </c>
      <c r="T4175" t="s">
        <v>2452</v>
      </c>
      <c r="U4175">
        <v>30</v>
      </c>
      <c r="V4175" t="s">
        <v>128</v>
      </c>
    </row>
    <row r="4176" spans="1:22" x14ac:dyDescent="0.3">
      <c r="A4176">
        <v>534</v>
      </c>
      <c r="B4176" t="s">
        <v>2444</v>
      </c>
      <c r="C4176" t="s">
        <v>110</v>
      </c>
      <c r="D4176" t="s">
        <v>54</v>
      </c>
      <c r="E4176" t="s">
        <v>24</v>
      </c>
      <c r="F4176" s="107">
        <v>45657</v>
      </c>
      <c r="K4176" t="s">
        <v>25</v>
      </c>
      <c r="L4176" t="s">
        <v>128</v>
      </c>
      <c r="M4176">
        <v>2024</v>
      </c>
      <c r="N4176" t="s">
        <v>744</v>
      </c>
      <c r="O4176" t="s">
        <v>762</v>
      </c>
      <c r="P4176">
        <v>0</v>
      </c>
      <c r="Q4176">
        <v>0</v>
      </c>
      <c r="R4176">
        <v>0</v>
      </c>
      <c r="T4176" t="s">
        <v>2453</v>
      </c>
      <c r="U4176">
        <v>31</v>
      </c>
      <c r="V4176" t="s">
        <v>128</v>
      </c>
    </row>
    <row r="4177" spans="1:22" x14ac:dyDescent="0.3">
      <c r="A4177">
        <v>534</v>
      </c>
      <c r="B4177" t="s">
        <v>2444</v>
      </c>
      <c r="C4177" t="s">
        <v>110</v>
      </c>
      <c r="D4177" t="s">
        <v>54</v>
      </c>
      <c r="E4177" t="s">
        <v>24</v>
      </c>
      <c r="F4177" s="107">
        <v>45838</v>
      </c>
      <c r="G4177">
        <v>100</v>
      </c>
      <c r="H4177">
        <v>134.09</v>
      </c>
      <c r="I4177" s="59">
        <v>1.3</v>
      </c>
      <c r="J4177" s="59">
        <v>1.3409</v>
      </c>
      <c r="K4177" t="s">
        <v>25</v>
      </c>
      <c r="L4177" t="s">
        <v>25</v>
      </c>
      <c r="M4177">
        <v>2025</v>
      </c>
      <c r="N4177" t="s">
        <v>742</v>
      </c>
      <c r="O4177" t="s">
        <v>846</v>
      </c>
      <c r="P4177">
        <v>0</v>
      </c>
      <c r="Q4177">
        <v>0</v>
      </c>
      <c r="R4177">
        <v>0</v>
      </c>
      <c r="T4177" t="s">
        <v>2454</v>
      </c>
      <c r="U4177">
        <v>30</v>
      </c>
    </row>
    <row r="4178" spans="1:22" x14ac:dyDescent="0.3">
      <c r="A4178">
        <v>534</v>
      </c>
      <c r="B4178" t="s">
        <v>2444</v>
      </c>
      <c r="C4178" t="s">
        <v>110</v>
      </c>
      <c r="D4178" t="s">
        <v>54</v>
      </c>
      <c r="E4178" t="s">
        <v>24</v>
      </c>
      <c r="F4178" s="107">
        <v>46022</v>
      </c>
      <c r="G4178">
        <v>100</v>
      </c>
      <c r="H4178">
        <v>134.53</v>
      </c>
      <c r="I4178" s="59">
        <v>1.3</v>
      </c>
      <c r="J4178" s="59">
        <v>1.3452999999999999</v>
      </c>
      <c r="K4178" t="s">
        <v>25</v>
      </c>
      <c r="L4178" t="s">
        <v>25</v>
      </c>
      <c r="M4178">
        <v>2025</v>
      </c>
      <c r="N4178" t="s">
        <v>744</v>
      </c>
      <c r="O4178" t="s">
        <v>751</v>
      </c>
      <c r="P4178">
        <v>0</v>
      </c>
      <c r="Q4178">
        <v>0</v>
      </c>
      <c r="R4178">
        <v>0</v>
      </c>
      <c r="T4178" t="s">
        <v>2455</v>
      </c>
      <c r="U4178">
        <v>31</v>
      </c>
    </row>
    <row r="4179" spans="1:22" x14ac:dyDescent="0.3">
      <c r="A4179">
        <v>535</v>
      </c>
      <c r="B4179" t="s">
        <v>2456</v>
      </c>
      <c r="C4179" t="s">
        <v>110</v>
      </c>
      <c r="D4179" t="s">
        <v>54</v>
      </c>
      <c r="E4179" t="s">
        <v>24</v>
      </c>
      <c r="F4179" s="107">
        <v>44742</v>
      </c>
      <c r="K4179" t="s">
        <v>25</v>
      </c>
      <c r="L4179" t="s">
        <v>128</v>
      </c>
      <c r="M4179">
        <v>2022</v>
      </c>
      <c r="N4179" t="s">
        <v>742</v>
      </c>
      <c r="O4179" t="s">
        <v>824</v>
      </c>
      <c r="P4179">
        <v>0</v>
      </c>
      <c r="Q4179">
        <v>0</v>
      </c>
      <c r="R4179">
        <v>0</v>
      </c>
      <c r="T4179" t="s">
        <v>2457</v>
      </c>
      <c r="U4179">
        <v>30</v>
      </c>
      <c r="V4179" t="s">
        <v>128</v>
      </c>
    </row>
    <row r="4180" spans="1:22" x14ac:dyDescent="0.3">
      <c r="A4180">
        <v>535</v>
      </c>
      <c r="B4180" t="s">
        <v>2456</v>
      </c>
      <c r="C4180" t="s">
        <v>110</v>
      </c>
      <c r="D4180" t="s">
        <v>54</v>
      </c>
      <c r="E4180" t="s">
        <v>24</v>
      </c>
      <c r="F4180" s="107">
        <v>44834</v>
      </c>
      <c r="K4180" t="s">
        <v>25</v>
      </c>
      <c r="L4180" t="s">
        <v>128</v>
      </c>
      <c r="M4180">
        <v>2022</v>
      </c>
      <c r="N4180" t="s">
        <v>766</v>
      </c>
      <c r="O4180" t="s">
        <v>749</v>
      </c>
      <c r="P4180">
        <v>0</v>
      </c>
      <c r="Q4180">
        <v>0</v>
      </c>
      <c r="R4180">
        <v>0</v>
      </c>
      <c r="T4180" t="s">
        <v>2458</v>
      </c>
      <c r="U4180">
        <v>30</v>
      </c>
      <c r="V4180" t="s">
        <v>128</v>
      </c>
    </row>
    <row r="4181" spans="1:22" x14ac:dyDescent="0.3">
      <c r="A4181">
        <v>535</v>
      </c>
      <c r="B4181" t="s">
        <v>2456</v>
      </c>
      <c r="C4181" t="s">
        <v>110</v>
      </c>
      <c r="D4181" t="s">
        <v>54</v>
      </c>
      <c r="E4181" t="s">
        <v>24</v>
      </c>
      <c r="F4181" s="107">
        <v>44895</v>
      </c>
      <c r="K4181" t="s">
        <v>25</v>
      </c>
      <c r="L4181" t="s">
        <v>128</v>
      </c>
      <c r="M4181">
        <v>2022</v>
      </c>
      <c r="N4181" t="s">
        <v>815</v>
      </c>
      <c r="O4181" t="s">
        <v>749</v>
      </c>
      <c r="P4181">
        <v>0</v>
      </c>
      <c r="Q4181">
        <v>0</v>
      </c>
      <c r="R4181">
        <v>0</v>
      </c>
      <c r="T4181" t="s">
        <v>2459</v>
      </c>
      <c r="U4181">
        <v>30</v>
      </c>
      <c r="V4181" t="s">
        <v>128</v>
      </c>
    </row>
    <row r="4182" spans="1:22" x14ac:dyDescent="0.3">
      <c r="A4182">
        <v>535</v>
      </c>
      <c r="B4182" t="s">
        <v>2456</v>
      </c>
      <c r="C4182" t="s">
        <v>110</v>
      </c>
      <c r="D4182" t="s">
        <v>54</v>
      </c>
      <c r="E4182" t="s">
        <v>24</v>
      </c>
      <c r="F4182" s="107">
        <v>44926</v>
      </c>
      <c r="K4182" t="s">
        <v>25</v>
      </c>
      <c r="L4182" t="s">
        <v>128</v>
      </c>
      <c r="M4182">
        <v>2022</v>
      </c>
      <c r="N4182" t="s">
        <v>744</v>
      </c>
      <c r="O4182" t="s">
        <v>749</v>
      </c>
      <c r="P4182">
        <v>0</v>
      </c>
      <c r="Q4182">
        <v>0</v>
      </c>
      <c r="R4182">
        <v>0</v>
      </c>
      <c r="T4182" t="s">
        <v>2460</v>
      </c>
      <c r="U4182">
        <v>31</v>
      </c>
      <c r="V4182" t="s">
        <v>128</v>
      </c>
    </row>
    <row r="4183" spans="1:22" x14ac:dyDescent="0.3">
      <c r="A4183">
        <v>535</v>
      </c>
      <c r="B4183" t="s">
        <v>2456</v>
      </c>
      <c r="C4183" t="s">
        <v>110</v>
      </c>
      <c r="D4183" t="s">
        <v>54</v>
      </c>
      <c r="E4183" t="s">
        <v>24</v>
      </c>
      <c r="F4183" s="107">
        <v>45107</v>
      </c>
      <c r="K4183" t="s">
        <v>25</v>
      </c>
      <c r="L4183" t="s">
        <v>128</v>
      </c>
      <c r="M4183">
        <v>2023</v>
      </c>
      <c r="N4183" t="s">
        <v>742</v>
      </c>
      <c r="O4183" t="s">
        <v>743</v>
      </c>
      <c r="P4183">
        <v>0</v>
      </c>
      <c r="Q4183">
        <v>0</v>
      </c>
      <c r="R4183">
        <v>0</v>
      </c>
      <c r="T4183" t="s">
        <v>2461</v>
      </c>
      <c r="U4183">
        <v>30</v>
      </c>
      <c r="V4183" t="s">
        <v>128</v>
      </c>
    </row>
    <row r="4184" spans="1:22" x14ac:dyDescent="0.3">
      <c r="A4184">
        <v>535</v>
      </c>
      <c r="B4184" t="s">
        <v>2456</v>
      </c>
      <c r="C4184" t="s">
        <v>110</v>
      </c>
      <c r="D4184" t="s">
        <v>54</v>
      </c>
      <c r="E4184" t="s">
        <v>24</v>
      </c>
      <c r="F4184" s="107">
        <v>45230</v>
      </c>
      <c r="K4184" t="s">
        <v>25</v>
      </c>
      <c r="L4184" t="s">
        <v>128</v>
      </c>
      <c r="M4184">
        <v>2023</v>
      </c>
      <c r="N4184" t="s">
        <v>760</v>
      </c>
      <c r="O4184" t="s">
        <v>745</v>
      </c>
      <c r="P4184">
        <v>0</v>
      </c>
      <c r="Q4184">
        <v>0</v>
      </c>
      <c r="R4184">
        <v>0</v>
      </c>
      <c r="T4184" t="s">
        <v>2462</v>
      </c>
      <c r="U4184">
        <v>31</v>
      </c>
      <c r="V4184" t="s">
        <v>128</v>
      </c>
    </row>
    <row r="4185" spans="1:22" x14ac:dyDescent="0.3">
      <c r="A4185">
        <v>535</v>
      </c>
      <c r="B4185" t="s">
        <v>2456</v>
      </c>
      <c r="C4185" t="s">
        <v>110</v>
      </c>
      <c r="D4185" t="s">
        <v>54</v>
      </c>
      <c r="E4185" t="s">
        <v>24</v>
      </c>
      <c r="F4185" s="107">
        <v>45291</v>
      </c>
      <c r="K4185" t="s">
        <v>25</v>
      </c>
      <c r="L4185" t="s">
        <v>128</v>
      </c>
      <c r="M4185">
        <v>2023</v>
      </c>
      <c r="N4185" t="s">
        <v>744</v>
      </c>
      <c r="O4185" t="s">
        <v>745</v>
      </c>
      <c r="P4185">
        <v>0</v>
      </c>
      <c r="Q4185">
        <v>0</v>
      </c>
      <c r="R4185">
        <v>0</v>
      </c>
      <c r="T4185" t="s">
        <v>2463</v>
      </c>
      <c r="U4185">
        <v>31</v>
      </c>
      <c r="V4185" t="s">
        <v>128</v>
      </c>
    </row>
    <row r="4186" spans="1:22" x14ac:dyDescent="0.3">
      <c r="A4186">
        <v>535</v>
      </c>
      <c r="B4186" t="s">
        <v>2456</v>
      </c>
      <c r="C4186" t="s">
        <v>110</v>
      </c>
      <c r="D4186" t="s">
        <v>54</v>
      </c>
      <c r="E4186" t="s">
        <v>24</v>
      </c>
      <c r="F4186" s="107">
        <v>45473</v>
      </c>
      <c r="K4186" t="s">
        <v>25</v>
      </c>
      <c r="L4186" t="s">
        <v>128</v>
      </c>
      <c r="M4186">
        <v>2024</v>
      </c>
      <c r="N4186" t="s">
        <v>742</v>
      </c>
      <c r="O4186" t="s">
        <v>784</v>
      </c>
      <c r="P4186">
        <v>0</v>
      </c>
      <c r="Q4186">
        <v>0</v>
      </c>
      <c r="R4186">
        <v>0</v>
      </c>
      <c r="T4186" t="s">
        <v>2464</v>
      </c>
      <c r="U4186">
        <v>30</v>
      </c>
      <c r="V4186" t="s">
        <v>128</v>
      </c>
    </row>
    <row r="4187" spans="1:22" x14ac:dyDescent="0.3">
      <c r="A4187">
        <v>535</v>
      </c>
      <c r="B4187" t="s">
        <v>2456</v>
      </c>
      <c r="C4187" t="s">
        <v>110</v>
      </c>
      <c r="D4187" t="s">
        <v>54</v>
      </c>
      <c r="E4187" t="s">
        <v>24</v>
      </c>
      <c r="F4187" s="107">
        <v>45657</v>
      </c>
      <c r="K4187" t="s">
        <v>25</v>
      </c>
      <c r="L4187" t="s">
        <v>128</v>
      </c>
      <c r="M4187">
        <v>2024</v>
      </c>
      <c r="N4187" t="s">
        <v>744</v>
      </c>
      <c r="O4187" t="s">
        <v>762</v>
      </c>
      <c r="P4187">
        <v>0</v>
      </c>
      <c r="Q4187">
        <v>0</v>
      </c>
      <c r="R4187">
        <v>0</v>
      </c>
      <c r="T4187" t="s">
        <v>2465</v>
      </c>
      <c r="U4187">
        <v>31</v>
      </c>
      <c r="V4187" t="s">
        <v>128</v>
      </c>
    </row>
    <row r="4188" spans="1:22" x14ac:dyDescent="0.3">
      <c r="A4188">
        <v>535</v>
      </c>
      <c r="B4188" t="s">
        <v>2456</v>
      </c>
      <c r="C4188" t="s">
        <v>110</v>
      </c>
      <c r="D4188" t="s">
        <v>54</v>
      </c>
      <c r="E4188" t="s">
        <v>24</v>
      </c>
      <c r="F4188" s="107">
        <v>45838</v>
      </c>
      <c r="G4188">
        <v>100</v>
      </c>
      <c r="H4188">
        <v>132.66999999999999</v>
      </c>
      <c r="I4188" s="59">
        <v>1.3</v>
      </c>
      <c r="J4188" s="59">
        <v>1.3267</v>
      </c>
      <c r="K4188" t="s">
        <v>25</v>
      </c>
      <c r="L4188" t="s">
        <v>25</v>
      </c>
      <c r="M4188">
        <v>2025</v>
      </c>
      <c r="N4188" t="s">
        <v>742</v>
      </c>
      <c r="O4188" t="s">
        <v>846</v>
      </c>
      <c r="P4188">
        <v>0</v>
      </c>
      <c r="Q4188">
        <v>0</v>
      </c>
      <c r="R4188">
        <v>0</v>
      </c>
      <c r="T4188" t="s">
        <v>2466</v>
      </c>
      <c r="U4188">
        <v>30</v>
      </c>
    </row>
    <row r="4189" spans="1:22" x14ac:dyDescent="0.3">
      <c r="A4189">
        <v>535</v>
      </c>
      <c r="B4189" t="s">
        <v>2456</v>
      </c>
      <c r="C4189" t="s">
        <v>110</v>
      </c>
      <c r="D4189" t="s">
        <v>54</v>
      </c>
      <c r="E4189" t="s">
        <v>24</v>
      </c>
      <c r="F4189" s="107">
        <v>46022</v>
      </c>
      <c r="G4189">
        <v>100</v>
      </c>
      <c r="H4189">
        <v>209.63</v>
      </c>
      <c r="I4189" s="59">
        <v>1.3</v>
      </c>
      <c r="J4189" s="59">
        <v>2.0962999999999998</v>
      </c>
      <c r="K4189" t="s">
        <v>25</v>
      </c>
      <c r="L4189" t="s">
        <v>25</v>
      </c>
      <c r="M4189">
        <v>2025</v>
      </c>
      <c r="N4189" t="s">
        <v>744</v>
      </c>
      <c r="O4189" t="s">
        <v>751</v>
      </c>
      <c r="P4189">
        <v>0</v>
      </c>
      <c r="Q4189">
        <v>0</v>
      </c>
      <c r="R4189">
        <v>0</v>
      </c>
      <c r="T4189" t="s">
        <v>2467</v>
      </c>
      <c r="U4189">
        <v>31</v>
      </c>
    </row>
    <row r="4190" spans="1:22" x14ac:dyDescent="0.3">
      <c r="A4190">
        <v>536</v>
      </c>
      <c r="B4190" t="s">
        <v>2468</v>
      </c>
      <c r="C4190" t="s">
        <v>110</v>
      </c>
      <c r="D4190" t="s">
        <v>54</v>
      </c>
      <c r="E4190" t="s">
        <v>24</v>
      </c>
      <c r="F4190" s="107">
        <v>44742</v>
      </c>
      <c r="K4190" t="s">
        <v>25</v>
      </c>
      <c r="L4190" t="s">
        <v>128</v>
      </c>
      <c r="M4190">
        <v>2022</v>
      </c>
      <c r="N4190" t="s">
        <v>742</v>
      </c>
      <c r="O4190" t="s">
        <v>824</v>
      </c>
      <c r="P4190">
        <v>0</v>
      </c>
      <c r="Q4190">
        <v>0</v>
      </c>
      <c r="R4190">
        <v>0</v>
      </c>
      <c r="T4190" t="s">
        <v>2469</v>
      </c>
      <c r="U4190">
        <v>30</v>
      </c>
      <c r="V4190" t="s">
        <v>128</v>
      </c>
    </row>
    <row r="4191" spans="1:22" x14ac:dyDescent="0.3">
      <c r="A4191">
        <v>536</v>
      </c>
      <c r="B4191" t="s">
        <v>2468</v>
      </c>
      <c r="C4191" t="s">
        <v>110</v>
      </c>
      <c r="D4191" t="s">
        <v>54</v>
      </c>
      <c r="E4191" t="s">
        <v>24</v>
      </c>
      <c r="F4191" s="107">
        <v>44834</v>
      </c>
      <c r="K4191" t="s">
        <v>25</v>
      </c>
      <c r="L4191" t="s">
        <v>128</v>
      </c>
      <c r="M4191">
        <v>2022</v>
      </c>
      <c r="N4191" t="s">
        <v>766</v>
      </c>
      <c r="O4191" t="s">
        <v>749</v>
      </c>
      <c r="P4191">
        <v>0</v>
      </c>
      <c r="Q4191">
        <v>0</v>
      </c>
      <c r="R4191">
        <v>0</v>
      </c>
      <c r="T4191" t="s">
        <v>2470</v>
      </c>
      <c r="U4191">
        <v>30</v>
      </c>
      <c r="V4191" t="s">
        <v>128</v>
      </c>
    </row>
    <row r="4192" spans="1:22" x14ac:dyDescent="0.3">
      <c r="A4192">
        <v>536</v>
      </c>
      <c r="B4192" t="s">
        <v>2468</v>
      </c>
      <c r="C4192" t="s">
        <v>110</v>
      </c>
      <c r="D4192" t="s">
        <v>54</v>
      </c>
      <c r="E4192" t="s">
        <v>24</v>
      </c>
      <c r="F4192" s="107">
        <v>44895</v>
      </c>
      <c r="K4192" t="s">
        <v>25</v>
      </c>
      <c r="L4192" t="s">
        <v>128</v>
      </c>
      <c r="M4192">
        <v>2022</v>
      </c>
      <c r="N4192" t="s">
        <v>815</v>
      </c>
      <c r="O4192" t="s">
        <v>749</v>
      </c>
      <c r="P4192">
        <v>0</v>
      </c>
      <c r="Q4192">
        <v>0</v>
      </c>
      <c r="R4192">
        <v>0</v>
      </c>
      <c r="T4192" t="s">
        <v>2471</v>
      </c>
      <c r="U4192">
        <v>30</v>
      </c>
      <c r="V4192" t="s">
        <v>128</v>
      </c>
    </row>
    <row r="4193" spans="1:22" x14ac:dyDescent="0.3">
      <c r="A4193">
        <v>536</v>
      </c>
      <c r="B4193" t="s">
        <v>2468</v>
      </c>
      <c r="C4193" t="s">
        <v>110</v>
      </c>
      <c r="D4193" t="s">
        <v>54</v>
      </c>
      <c r="E4193" t="s">
        <v>24</v>
      </c>
      <c r="F4193" s="107">
        <v>44926</v>
      </c>
      <c r="K4193" t="s">
        <v>25</v>
      </c>
      <c r="L4193" t="s">
        <v>128</v>
      </c>
      <c r="M4193">
        <v>2022</v>
      </c>
      <c r="N4193" t="s">
        <v>744</v>
      </c>
      <c r="O4193" t="s">
        <v>749</v>
      </c>
      <c r="P4193">
        <v>0</v>
      </c>
      <c r="Q4193">
        <v>0</v>
      </c>
      <c r="R4193">
        <v>0</v>
      </c>
      <c r="T4193" t="s">
        <v>2472</v>
      </c>
      <c r="U4193">
        <v>31</v>
      </c>
      <c r="V4193" t="s">
        <v>128</v>
      </c>
    </row>
    <row r="4194" spans="1:22" x14ac:dyDescent="0.3">
      <c r="A4194">
        <v>536</v>
      </c>
      <c r="B4194" t="s">
        <v>2468</v>
      </c>
      <c r="C4194" t="s">
        <v>110</v>
      </c>
      <c r="D4194" t="s">
        <v>54</v>
      </c>
      <c r="E4194" t="s">
        <v>24</v>
      </c>
      <c r="F4194" s="107">
        <v>45107</v>
      </c>
      <c r="K4194" t="s">
        <v>25</v>
      </c>
      <c r="L4194" t="s">
        <v>128</v>
      </c>
      <c r="M4194">
        <v>2023</v>
      </c>
      <c r="N4194" t="s">
        <v>742</v>
      </c>
      <c r="O4194" t="s">
        <v>743</v>
      </c>
      <c r="P4194">
        <v>0</v>
      </c>
      <c r="Q4194">
        <v>0</v>
      </c>
      <c r="R4194">
        <v>0</v>
      </c>
      <c r="T4194" t="s">
        <v>2473</v>
      </c>
      <c r="U4194">
        <v>30</v>
      </c>
      <c r="V4194" t="s">
        <v>128</v>
      </c>
    </row>
    <row r="4195" spans="1:22" x14ac:dyDescent="0.3">
      <c r="A4195">
        <v>536</v>
      </c>
      <c r="B4195" t="s">
        <v>2468</v>
      </c>
      <c r="C4195" t="s">
        <v>110</v>
      </c>
      <c r="D4195" t="s">
        <v>54</v>
      </c>
      <c r="E4195" t="s">
        <v>24</v>
      </c>
      <c r="F4195" s="107">
        <v>45230</v>
      </c>
      <c r="K4195" t="s">
        <v>25</v>
      </c>
      <c r="L4195" t="s">
        <v>128</v>
      </c>
      <c r="M4195">
        <v>2023</v>
      </c>
      <c r="N4195" t="s">
        <v>760</v>
      </c>
      <c r="O4195" t="s">
        <v>745</v>
      </c>
      <c r="P4195">
        <v>0</v>
      </c>
      <c r="Q4195">
        <v>0</v>
      </c>
      <c r="R4195">
        <v>0</v>
      </c>
      <c r="T4195" t="s">
        <v>2474</v>
      </c>
      <c r="U4195">
        <v>31</v>
      </c>
      <c r="V4195" t="s">
        <v>128</v>
      </c>
    </row>
    <row r="4196" spans="1:22" x14ac:dyDescent="0.3">
      <c r="A4196">
        <v>536</v>
      </c>
      <c r="B4196" t="s">
        <v>2468</v>
      </c>
      <c r="C4196" t="s">
        <v>110</v>
      </c>
      <c r="D4196" t="s">
        <v>54</v>
      </c>
      <c r="E4196" t="s">
        <v>24</v>
      </c>
      <c r="F4196" s="107">
        <v>45291</v>
      </c>
      <c r="K4196" t="s">
        <v>25</v>
      </c>
      <c r="L4196" t="s">
        <v>128</v>
      </c>
      <c r="M4196">
        <v>2023</v>
      </c>
      <c r="N4196" t="s">
        <v>744</v>
      </c>
      <c r="O4196" t="s">
        <v>745</v>
      </c>
      <c r="P4196">
        <v>0</v>
      </c>
      <c r="Q4196">
        <v>0</v>
      </c>
      <c r="R4196">
        <v>0</v>
      </c>
      <c r="T4196" t="s">
        <v>2475</v>
      </c>
      <c r="U4196">
        <v>31</v>
      </c>
      <c r="V4196" t="s">
        <v>128</v>
      </c>
    </row>
    <row r="4197" spans="1:22" x14ac:dyDescent="0.3">
      <c r="A4197">
        <v>536</v>
      </c>
      <c r="B4197" t="s">
        <v>2468</v>
      </c>
      <c r="C4197" t="s">
        <v>110</v>
      </c>
      <c r="D4197" t="s">
        <v>54</v>
      </c>
      <c r="E4197" t="s">
        <v>24</v>
      </c>
      <c r="F4197" s="107">
        <v>45473</v>
      </c>
      <c r="K4197" t="s">
        <v>25</v>
      </c>
      <c r="L4197" t="s">
        <v>128</v>
      </c>
      <c r="M4197">
        <v>2024</v>
      </c>
      <c r="N4197" t="s">
        <v>742</v>
      </c>
      <c r="O4197" t="s">
        <v>784</v>
      </c>
      <c r="P4197">
        <v>0</v>
      </c>
      <c r="Q4197">
        <v>0</v>
      </c>
      <c r="R4197">
        <v>0</v>
      </c>
      <c r="T4197" t="s">
        <v>2476</v>
      </c>
      <c r="U4197">
        <v>30</v>
      </c>
      <c r="V4197" t="s">
        <v>128</v>
      </c>
    </row>
    <row r="4198" spans="1:22" x14ac:dyDescent="0.3">
      <c r="A4198">
        <v>536</v>
      </c>
      <c r="B4198" t="s">
        <v>2468</v>
      </c>
      <c r="C4198" t="s">
        <v>110</v>
      </c>
      <c r="D4198" t="s">
        <v>54</v>
      </c>
      <c r="E4198" t="s">
        <v>24</v>
      </c>
      <c r="F4198" s="107">
        <v>45657</v>
      </c>
      <c r="K4198" t="s">
        <v>25</v>
      </c>
      <c r="L4198" t="s">
        <v>128</v>
      </c>
      <c r="M4198">
        <v>2024</v>
      </c>
      <c r="N4198" t="s">
        <v>744</v>
      </c>
      <c r="O4198" t="s">
        <v>762</v>
      </c>
      <c r="P4198">
        <v>0</v>
      </c>
      <c r="Q4198">
        <v>0</v>
      </c>
      <c r="R4198">
        <v>0</v>
      </c>
      <c r="T4198" t="s">
        <v>2477</v>
      </c>
      <c r="U4198">
        <v>31</v>
      </c>
      <c r="V4198" t="s">
        <v>128</v>
      </c>
    </row>
    <row r="4199" spans="1:22" x14ac:dyDescent="0.3">
      <c r="A4199">
        <v>536</v>
      </c>
      <c r="B4199" t="s">
        <v>2468</v>
      </c>
      <c r="C4199" t="s">
        <v>110</v>
      </c>
      <c r="D4199" t="s">
        <v>54</v>
      </c>
      <c r="E4199" t="s">
        <v>24</v>
      </c>
      <c r="F4199" s="107">
        <v>45838</v>
      </c>
      <c r="G4199">
        <v>100</v>
      </c>
      <c r="H4199">
        <v>109.33</v>
      </c>
      <c r="I4199" s="59">
        <v>1.0932999999999999</v>
      </c>
      <c r="J4199" s="59">
        <v>1.0932999999999999</v>
      </c>
      <c r="K4199" t="s">
        <v>25</v>
      </c>
      <c r="L4199" t="s">
        <v>25</v>
      </c>
      <c r="M4199">
        <v>2025</v>
      </c>
      <c r="N4199" t="s">
        <v>742</v>
      </c>
      <c r="O4199" t="s">
        <v>846</v>
      </c>
      <c r="P4199">
        <v>0</v>
      </c>
      <c r="Q4199">
        <v>0</v>
      </c>
      <c r="R4199">
        <v>0</v>
      </c>
      <c r="T4199" t="s">
        <v>2478</v>
      </c>
      <c r="U4199">
        <v>30</v>
      </c>
    </row>
    <row r="4200" spans="1:22" x14ac:dyDescent="0.3">
      <c r="A4200">
        <v>536</v>
      </c>
      <c r="B4200" t="s">
        <v>2468</v>
      </c>
      <c r="C4200" t="s">
        <v>110</v>
      </c>
      <c r="D4200" t="s">
        <v>54</v>
      </c>
      <c r="E4200" t="s">
        <v>24</v>
      </c>
      <c r="F4200" s="107">
        <v>46022</v>
      </c>
      <c r="G4200">
        <v>100</v>
      </c>
      <c r="H4200">
        <v>260.75</v>
      </c>
      <c r="I4200" s="59">
        <v>1.3</v>
      </c>
      <c r="J4200" s="59">
        <v>2.6074999999999999</v>
      </c>
      <c r="K4200" t="s">
        <v>25</v>
      </c>
      <c r="L4200" t="s">
        <v>25</v>
      </c>
      <c r="M4200">
        <v>2025</v>
      </c>
      <c r="N4200" t="s">
        <v>744</v>
      </c>
      <c r="O4200" t="s">
        <v>751</v>
      </c>
      <c r="P4200">
        <v>0</v>
      </c>
      <c r="Q4200">
        <v>0</v>
      </c>
      <c r="R4200">
        <v>0</v>
      </c>
      <c r="T4200" t="s">
        <v>2479</v>
      </c>
      <c r="U4200">
        <v>31</v>
      </c>
    </row>
    <row r="4201" spans="1:22" x14ac:dyDescent="0.3">
      <c r="A4201">
        <v>537</v>
      </c>
      <c r="B4201" t="s">
        <v>2480</v>
      </c>
      <c r="C4201" t="s">
        <v>981</v>
      </c>
      <c r="D4201" t="s">
        <v>54</v>
      </c>
      <c r="E4201" t="s">
        <v>24</v>
      </c>
      <c r="F4201" s="107">
        <v>45838</v>
      </c>
      <c r="G4201">
        <v>93</v>
      </c>
      <c r="H4201">
        <v>58.9</v>
      </c>
      <c r="I4201" s="59">
        <v>0.6333333333333333</v>
      </c>
      <c r="J4201" s="59">
        <v>0.6333333333333333</v>
      </c>
      <c r="K4201" t="s">
        <v>55</v>
      </c>
      <c r="L4201" t="s">
        <v>55</v>
      </c>
      <c r="M4201">
        <v>2025</v>
      </c>
      <c r="N4201" t="s">
        <v>742</v>
      </c>
      <c r="O4201" t="s">
        <v>846</v>
      </c>
      <c r="P4201">
        <v>0</v>
      </c>
      <c r="Q4201">
        <v>0</v>
      </c>
      <c r="R4201">
        <v>0</v>
      </c>
      <c r="T4201" t="s">
        <v>2481</v>
      </c>
      <c r="U4201">
        <v>30</v>
      </c>
    </row>
    <row r="4202" spans="1:22" x14ac:dyDescent="0.3">
      <c r="A4202">
        <v>537</v>
      </c>
      <c r="B4202" t="s">
        <v>2480</v>
      </c>
      <c r="C4202" t="s">
        <v>981</v>
      </c>
      <c r="D4202" t="s">
        <v>54</v>
      </c>
      <c r="E4202" t="s">
        <v>24</v>
      </c>
      <c r="F4202" s="107">
        <v>46022</v>
      </c>
      <c r="G4202">
        <v>94</v>
      </c>
      <c r="H4202">
        <v>64.3</v>
      </c>
      <c r="I4202" s="59">
        <v>0.68404255319148932</v>
      </c>
      <c r="J4202" s="59">
        <v>0.68404255319148932</v>
      </c>
      <c r="K4202" t="s">
        <v>55</v>
      </c>
      <c r="L4202" t="s">
        <v>55</v>
      </c>
      <c r="M4202">
        <v>2025</v>
      </c>
      <c r="N4202" t="s">
        <v>744</v>
      </c>
      <c r="O4202" t="s">
        <v>751</v>
      </c>
      <c r="P4202">
        <v>0</v>
      </c>
      <c r="Q4202">
        <v>0</v>
      </c>
      <c r="R4202">
        <v>0</v>
      </c>
      <c r="T4202" t="s">
        <v>2482</v>
      </c>
      <c r="U4202">
        <v>31</v>
      </c>
    </row>
    <row r="4203" spans="1:22" x14ac:dyDescent="0.3">
      <c r="A4203">
        <v>538</v>
      </c>
      <c r="B4203" t="s">
        <v>2483</v>
      </c>
      <c r="C4203" t="s">
        <v>981</v>
      </c>
      <c r="D4203" t="s">
        <v>54</v>
      </c>
      <c r="E4203" t="s">
        <v>24</v>
      </c>
      <c r="F4203" s="107">
        <v>46022</v>
      </c>
      <c r="G4203">
        <v>90</v>
      </c>
      <c r="H4203">
        <v>100</v>
      </c>
      <c r="I4203" s="59">
        <v>1.1111111111111109</v>
      </c>
      <c r="J4203" s="59">
        <v>1.1111111111111109</v>
      </c>
      <c r="K4203" t="s">
        <v>25</v>
      </c>
      <c r="L4203" t="s">
        <v>25</v>
      </c>
      <c r="M4203">
        <v>2025</v>
      </c>
      <c r="N4203" t="s">
        <v>744</v>
      </c>
      <c r="O4203" t="s">
        <v>751</v>
      </c>
      <c r="P4203">
        <v>0</v>
      </c>
      <c r="Q4203">
        <v>0</v>
      </c>
      <c r="R4203">
        <v>0</v>
      </c>
      <c r="T4203" t="s">
        <v>2484</v>
      </c>
      <c r="U4203">
        <v>31</v>
      </c>
    </row>
    <row r="4204" spans="1:22" x14ac:dyDescent="0.3">
      <c r="A4204">
        <v>539</v>
      </c>
      <c r="B4204" t="s">
        <v>2485</v>
      </c>
      <c r="C4204" t="s">
        <v>981</v>
      </c>
      <c r="D4204" t="s">
        <v>54</v>
      </c>
      <c r="E4204" t="s">
        <v>62</v>
      </c>
      <c r="F4204" s="107">
        <v>46022</v>
      </c>
      <c r="G4204">
        <v>2.5</v>
      </c>
      <c r="H4204">
        <v>2.5</v>
      </c>
      <c r="I4204" s="59">
        <v>1</v>
      </c>
      <c r="J4204" s="59">
        <v>1</v>
      </c>
      <c r="K4204" t="s">
        <v>25</v>
      </c>
      <c r="L4204" t="s">
        <v>25</v>
      </c>
      <c r="M4204">
        <v>2025</v>
      </c>
      <c r="N4204" t="s">
        <v>744</v>
      </c>
      <c r="O4204" t="s">
        <v>751</v>
      </c>
      <c r="P4204">
        <v>0</v>
      </c>
      <c r="Q4204">
        <v>0</v>
      </c>
      <c r="R4204">
        <v>0</v>
      </c>
      <c r="T4204" t="s">
        <v>2486</v>
      </c>
      <c r="U4204">
        <v>31</v>
      </c>
    </row>
    <row r="4205" spans="1:22" x14ac:dyDescent="0.3">
      <c r="A4205">
        <v>540</v>
      </c>
      <c r="B4205" t="s">
        <v>2487</v>
      </c>
      <c r="C4205" t="s">
        <v>311</v>
      </c>
      <c r="D4205" t="s">
        <v>54</v>
      </c>
      <c r="E4205" t="s">
        <v>24</v>
      </c>
      <c r="F4205" s="107">
        <v>45838</v>
      </c>
      <c r="G4205">
        <v>97</v>
      </c>
      <c r="H4205">
        <v>97.33</v>
      </c>
      <c r="I4205" s="59">
        <v>1.00340206185567</v>
      </c>
      <c r="J4205" s="59">
        <v>1.00340206185567</v>
      </c>
      <c r="K4205" t="s">
        <v>25</v>
      </c>
      <c r="L4205" t="s">
        <v>25</v>
      </c>
      <c r="M4205">
        <v>2025</v>
      </c>
      <c r="N4205" t="s">
        <v>742</v>
      </c>
      <c r="O4205" t="s">
        <v>846</v>
      </c>
      <c r="P4205">
        <v>0</v>
      </c>
      <c r="Q4205">
        <v>0</v>
      </c>
      <c r="R4205">
        <v>0</v>
      </c>
      <c r="T4205" t="s">
        <v>2488</v>
      </c>
      <c r="U4205">
        <v>30</v>
      </c>
    </row>
    <row r="4206" spans="1:22" x14ac:dyDescent="0.3">
      <c r="A4206">
        <v>540</v>
      </c>
      <c r="B4206" t="s">
        <v>2487</v>
      </c>
      <c r="C4206" t="s">
        <v>311</v>
      </c>
      <c r="D4206" t="s">
        <v>54</v>
      </c>
      <c r="E4206" t="s">
        <v>24</v>
      </c>
      <c r="F4206" s="107">
        <v>46022</v>
      </c>
      <c r="G4206">
        <v>97</v>
      </c>
      <c r="H4206">
        <v>97.9</v>
      </c>
      <c r="I4206" s="59">
        <v>1.0092783505154641</v>
      </c>
      <c r="J4206" s="59">
        <v>1.0092783505154641</v>
      </c>
      <c r="K4206" t="s">
        <v>25</v>
      </c>
      <c r="L4206" t="s">
        <v>25</v>
      </c>
      <c r="M4206">
        <v>2025</v>
      </c>
      <c r="N4206" t="s">
        <v>744</v>
      </c>
      <c r="O4206" t="s">
        <v>751</v>
      </c>
      <c r="P4206">
        <v>0</v>
      </c>
      <c r="Q4206">
        <v>0</v>
      </c>
      <c r="R4206">
        <v>0</v>
      </c>
      <c r="T4206" t="s">
        <v>2489</v>
      </c>
      <c r="U4206">
        <v>31</v>
      </c>
    </row>
    <row r="4207" spans="1:22" x14ac:dyDescent="0.3">
      <c r="A4207">
        <v>541</v>
      </c>
      <c r="B4207" t="s">
        <v>2490</v>
      </c>
      <c r="C4207" t="s">
        <v>1499</v>
      </c>
      <c r="D4207" t="s">
        <v>73</v>
      </c>
      <c r="E4207" t="s">
        <v>24</v>
      </c>
      <c r="F4207" s="107">
        <v>46022</v>
      </c>
      <c r="G4207">
        <v>4</v>
      </c>
      <c r="H4207">
        <v>6.99</v>
      </c>
      <c r="I4207" s="59">
        <v>1.3</v>
      </c>
      <c r="J4207" s="59">
        <v>1.7475000000000001</v>
      </c>
      <c r="K4207" t="s">
        <v>25</v>
      </c>
      <c r="L4207" t="s">
        <v>25</v>
      </c>
      <c r="M4207">
        <v>2025</v>
      </c>
      <c r="N4207" t="s">
        <v>744</v>
      </c>
      <c r="O4207" t="s">
        <v>751</v>
      </c>
      <c r="P4207">
        <v>0</v>
      </c>
      <c r="Q4207">
        <v>0</v>
      </c>
      <c r="R4207">
        <v>0</v>
      </c>
      <c r="T4207" t="s">
        <v>2491</v>
      </c>
      <c r="U4207">
        <v>31</v>
      </c>
    </row>
    <row r="4208" spans="1:22" x14ac:dyDescent="0.3">
      <c r="A4208">
        <v>542</v>
      </c>
      <c r="B4208" t="s">
        <v>2492</v>
      </c>
      <c r="C4208" t="s">
        <v>1499</v>
      </c>
      <c r="D4208" t="s">
        <v>73</v>
      </c>
      <c r="E4208" t="s">
        <v>24</v>
      </c>
      <c r="F4208" s="107">
        <v>44620</v>
      </c>
      <c r="K4208" t="s">
        <v>25</v>
      </c>
      <c r="L4208" t="s">
        <v>128</v>
      </c>
      <c r="M4208">
        <v>2022</v>
      </c>
      <c r="N4208" t="s">
        <v>783</v>
      </c>
      <c r="O4208" t="s">
        <v>824</v>
      </c>
      <c r="P4208">
        <v>0</v>
      </c>
      <c r="Q4208">
        <v>0</v>
      </c>
      <c r="R4208">
        <v>0</v>
      </c>
      <c r="T4208" t="s">
        <v>2493</v>
      </c>
      <c r="U4208">
        <v>28</v>
      </c>
      <c r="V4208" t="s">
        <v>116</v>
      </c>
    </row>
    <row r="4209" spans="1:22" x14ac:dyDescent="0.3">
      <c r="A4209">
        <v>542</v>
      </c>
      <c r="B4209" t="s">
        <v>2492</v>
      </c>
      <c r="C4209" t="s">
        <v>1499</v>
      </c>
      <c r="D4209" t="s">
        <v>73</v>
      </c>
      <c r="E4209" t="s">
        <v>24</v>
      </c>
      <c r="F4209" s="107">
        <v>44651</v>
      </c>
      <c r="K4209" t="s">
        <v>25</v>
      </c>
      <c r="L4209" t="s">
        <v>128</v>
      </c>
      <c r="M4209">
        <v>2022</v>
      </c>
      <c r="N4209" t="s">
        <v>803</v>
      </c>
      <c r="O4209" t="s">
        <v>824</v>
      </c>
      <c r="P4209">
        <v>0</v>
      </c>
      <c r="Q4209">
        <v>0</v>
      </c>
      <c r="R4209">
        <v>0</v>
      </c>
      <c r="T4209" t="s">
        <v>2494</v>
      </c>
      <c r="U4209">
        <v>31</v>
      </c>
      <c r="V4209" t="s">
        <v>116</v>
      </c>
    </row>
    <row r="4210" spans="1:22" x14ac:dyDescent="0.3">
      <c r="A4210">
        <v>542</v>
      </c>
      <c r="B4210" t="s">
        <v>2492</v>
      </c>
      <c r="C4210" t="s">
        <v>1499</v>
      </c>
      <c r="D4210" t="s">
        <v>73</v>
      </c>
      <c r="E4210" t="s">
        <v>24</v>
      </c>
      <c r="F4210" s="107">
        <v>44681</v>
      </c>
      <c r="K4210" t="s">
        <v>25</v>
      </c>
      <c r="L4210" t="s">
        <v>128</v>
      </c>
      <c r="M4210">
        <v>2022</v>
      </c>
      <c r="N4210" t="s">
        <v>786</v>
      </c>
      <c r="O4210" t="s">
        <v>824</v>
      </c>
      <c r="P4210">
        <v>0</v>
      </c>
      <c r="Q4210">
        <v>0</v>
      </c>
      <c r="R4210">
        <v>0</v>
      </c>
      <c r="T4210" t="s">
        <v>2495</v>
      </c>
      <c r="U4210">
        <v>30</v>
      </c>
      <c r="V4210" t="s">
        <v>116</v>
      </c>
    </row>
    <row r="4211" spans="1:22" x14ac:dyDescent="0.3">
      <c r="A4211">
        <v>542</v>
      </c>
      <c r="B4211" t="s">
        <v>2492</v>
      </c>
      <c r="C4211" t="s">
        <v>1499</v>
      </c>
      <c r="D4211" t="s">
        <v>73</v>
      </c>
      <c r="E4211" t="s">
        <v>24</v>
      </c>
      <c r="F4211" s="107">
        <v>44742</v>
      </c>
      <c r="K4211" t="s">
        <v>25</v>
      </c>
      <c r="L4211" t="s">
        <v>128</v>
      </c>
      <c r="M4211">
        <v>2022</v>
      </c>
      <c r="N4211" t="s">
        <v>742</v>
      </c>
      <c r="O4211" t="s">
        <v>824</v>
      </c>
      <c r="P4211">
        <v>0</v>
      </c>
      <c r="Q4211">
        <v>0</v>
      </c>
      <c r="R4211">
        <v>0</v>
      </c>
      <c r="T4211" t="s">
        <v>2496</v>
      </c>
      <c r="U4211">
        <v>30</v>
      </c>
      <c r="V4211" t="s">
        <v>116</v>
      </c>
    </row>
    <row r="4212" spans="1:22" x14ac:dyDescent="0.3">
      <c r="A4212">
        <v>542</v>
      </c>
      <c r="B4212" t="s">
        <v>2492</v>
      </c>
      <c r="C4212" t="s">
        <v>1499</v>
      </c>
      <c r="D4212" t="s">
        <v>73</v>
      </c>
      <c r="E4212" t="s">
        <v>24</v>
      </c>
      <c r="F4212" s="107">
        <v>44834</v>
      </c>
      <c r="K4212" t="s">
        <v>25</v>
      </c>
      <c r="L4212" t="s">
        <v>128</v>
      </c>
      <c r="M4212">
        <v>2022</v>
      </c>
      <c r="N4212" t="s">
        <v>766</v>
      </c>
      <c r="O4212" t="s">
        <v>749</v>
      </c>
      <c r="P4212">
        <v>0</v>
      </c>
      <c r="Q4212">
        <v>0</v>
      </c>
      <c r="R4212">
        <v>0</v>
      </c>
      <c r="T4212" t="s">
        <v>2497</v>
      </c>
      <c r="U4212">
        <v>30</v>
      </c>
      <c r="V4212" t="s">
        <v>116</v>
      </c>
    </row>
    <row r="4213" spans="1:22" x14ac:dyDescent="0.3">
      <c r="A4213">
        <v>542</v>
      </c>
      <c r="B4213" t="s">
        <v>2492</v>
      </c>
      <c r="C4213" t="s">
        <v>1499</v>
      </c>
      <c r="D4213" t="s">
        <v>73</v>
      </c>
      <c r="E4213" t="s">
        <v>24</v>
      </c>
      <c r="F4213" s="107">
        <v>44926</v>
      </c>
      <c r="K4213" t="s">
        <v>25</v>
      </c>
      <c r="L4213" t="s">
        <v>128</v>
      </c>
      <c r="M4213">
        <v>2022</v>
      </c>
      <c r="N4213" t="s">
        <v>744</v>
      </c>
      <c r="O4213" t="s">
        <v>749</v>
      </c>
      <c r="P4213">
        <v>0</v>
      </c>
      <c r="Q4213">
        <v>0</v>
      </c>
      <c r="R4213">
        <v>0</v>
      </c>
      <c r="T4213" t="s">
        <v>2498</v>
      </c>
      <c r="U4213">
        <v>31</v>
      </c>
      <c r="V4213" t="s">
        <v>116</v>
      </c>
    </row>
    <row r="4214" spans="1:22" x14ac:dyDescent="0.3">
      <c r="A4214">
        <v>542</v>
      </c>
      <c r="B4214" t="s">
        <v>2492</v>
      </c>
      <c r="C4214" t="s">
        <v>1499</v>
      </c>
      <c r="D4214" t="s">
        <v>73</v>
      </c>
      <c r="E4214" t="s">
        <v>24</v>
      </c>
      <c r="F4214" s="107">
        <v>45199</v>
      </c>
      <c r="K4214" t="s">
        <v>25</v>
      </c>
      <c r="L4214" t="s">
        <v>128</v>
      </c>
      <c r="M4214">
        <v>2023</v>
      </c>
      <c r="N4214" t="s">
        <v>766</v>
      </c>
      <c r="O4214" t="s">
        <v>745</v>
      </c>
      <c r="P4214">
        <v>0</v>
      </c>
      <c r="Q4214">
        <v>0</v>
      </c>
      <c r="R4214">
        <v>0</v>
      </c>
      <c r="T4214" t="s">
        <v>2499</v>
      </c>
      <c r="U4214">
        <v>30</v>
      </c>
      <c r="V4214" t="s">
        <v>116</v>
      </c>
    </row>
    <row r="4215" spans="1:22" x14ac:dyDescent="0.3">
      <c r="A4215">
        <v>542</v>
      </c>
      <c r="B4215" t="s">
        <v>2492</v>
      </c>
      <c r="C4215" t="s">
        <v>1499</v>
      </c>
      <c r="D4215" t="s">
        <v>73</v>
      </c>
      <c r="E4215" t="s">
        <v>24</v>
      </c>
      <c r="F4215" s="107">
        <v>45291</v>
      </c>
      <c r="K4215" t="s">
        <v>25</v>
      </c>
      <c r="L4215" t="s">
        <v>128</v>
      </c>
      <c r="M4215">
        <v>2023</v>
      </c>
      <c r="N4215" t="s">
        <v>744</v>
      </c>
      <c r="O4215" t="s">
        <v>745</v>
      </c>
      <c r="P4215">
        <v>0</v>
      </c>
      <c r="Q4215">
        <v>0</v>
      </c>
      <c r="R4215">
        <v>0</v>
      </c>
      <c r="T4215" t="s">
        <v>2500</v>
      </c>
      <c r="U4215">
        <v>31</v>
      </c>
      <c r="V4215" t="s">
        <v>116</v>
      </c>
    </row>
    <row r="4216" spans="1:22" x14ac:dyDescent="0.3">
      <c r="A4216">
        <v>542</v>
      </c>
      <c r="B4216" t="s">
        <v>2492</v>
      </c>
      <c r="C4216" t="s">
        <v>1499</v>
      </c>
      <c r="D4216" t="s">
        <v>73</v>
      </c>
      <c r="E4216" t="s">
        <v>24</v>
      </c>
      <c r="F4216" s="107">
        <v>45657</v>
      </c>
      <c r="K4216" t="s">
        <v>25</v>
      </c>
      <c r="L4216" t="s">
        <v>128</v>
      </c>
      <c r="M4216">
        <v>2024</v>
      </c>
      <c r="N4216" t="s">
        <v>744</v>
      </c>
      <c r="O4216" t="s">
        <v>762</v>
      </c>
      <c r="P4216">
        <v>0</v>
      </c>
      <c r="Q4216">
        <v>0</v>
      </c>
      <c r="R4216">
        <v>0</v>
      </c>
      <c r="T4216" t="s">
        <v>2501</v>
      </c>
      <c r="U4216">
        <v>31</v>
      </c>
      <c r="V4216" t="s">
        <v>116</v>
      </c>
    </row>
    <row r="4217" spans="1:22" x14ac:dyDescent="0.3">
      <c r="A4217">
        <v>542</v>
      </c>
      <c r="B4217" t="s">
        <v>2492</v>
      </c>
      <c r="C4217" t="s">
        <v>1499</v>
      </c>
      <c r="D4217" t="s">
        <v>73</v>
      </c>
      <c r="E4217" t="s">
        <v>24</v>
      </c>
      <c r="F4217" s="107">
        <v>46022</v>
      </c>
      <c r="H4217">
        <v>81.239999999999995</v>
      </c>
      <c r="K4217" t="s">
        <v>25</v>
      </c>
      <c r="L4217" t="s">
        <v>25</v>
      </c>
      <c r="M4217">
        <v>2025</v>
      </c>
      <c r="N4217" t="s">
        <v>744</v>
      </c>
      <c r="O4217" t="s">
        <v>751</v>
      </c>
      <c r="P4217">
        <v>0</v>
      </c>
      <c r="Q4217">
        <v>0</v>
      </c>
      <c r="R4217">
        <v>0</v>
      </c>
      <c r="T4217" t="s">
        <v>2502</v>
      </c>
      <c r="U4217">
        <v>31</v>
      </c>
      <c r="V4217" t="s">
        <v>116</v>
      </c>
    </row>
    <row r="4218" spans="1:22" x14ac:dyDescent="0.3">
      <c r="A4218">
        <v>543</v>
      </c>
      <c r="B4218" t="s">
        <v>2503</v>
      </c>
      <c r="C4218" t="s">
        <v>913</v>
      </c>
      <c r="D4218" t="s">
        <v>54</v>
      </c>
      <c r="E4218" t="s">
        <v>24</v>
      </c>
      <c r="F4218" s="107">
        <v>44742</v>
      </c>
      <c r="K4218" t="s">
        <v>55</v>
      </c>
      <c r="L4218" t="s">
        <v>128</v>
      </c>
      <c r="M4218">
        <v>2022</v>
      </c>
      <c r="N4218" t="s">
        <v>742</v>
      </c>
      <c r="O4218" t="s">
        <v>824</v>
      </c>
      <c r="P4218">
        <v>0</v>
      </c>
      <c r="Q4218">
        <v>0</v>
      </c>
      <c r="R4218">
        <v>0</v>
      </c>
      <c r="T4218" t="s">
        <v>2504</v>
      </c>
      <c r="U4218">
        <v>30</v>
      </c>
      <c r="V4218" t="s">
        <v>128</v>
      </c>
    </row>
    <row r="4219" spans="1:22" x14ac:dyDescent="0.3">
      <c r="A4219">
        <v>543</v>
      </c>
      <c r="B4219" t="s">
        <v>2503</v>
      </c>
      <c r="C4219" t="s">
        <v>913</v>
      </c>
      <c r="D4219" t="s">
        <v>54</v>
      </c>
      <c r="E4219" t="s">
        <v>24</v>
      </c>
      <c r="F4219" s="107">
        <v>44834</v>
      </c>
      <c r="K4219" t="s">
        <v>55</v>
      </c>
      <c r="L4219" t="s">
        <v>128</v>
      </c>
      <c r="M4219">
        <v>2022</v>
      </c>
      <c r="N4219" t="s">
        <v>766</v>
      </c>
      <c r="O4219" t="s">
        <v>749</v>
      </c>
      <c r="P4219">
        <v>0</v>
      </c>
      <c r="Q4219">
        <v>0</v>
      </c>
      <c r="R4219">
        <v>0</v>
      </c>
      <c r="T4219" t="s">
        <v>2505</v>
      </c>
      <c r="U4219">
        <v>30</v>
      </c>
      <c r="V4219" t="s">
        <v>128</v>
      </c>
    </row>
    <row r="4220" spans="1:22" x14ac:dyDescent="0.3">
      <c r="A4220">
        <v>543</v>
      </c>
      <c r="B4220" t="s">
        <v>2503</v>
      </c>
      <c r="C4220" t="s">
        <v>913</v>
      </c>
      <c r="D4220" t="s">
        <v>54</v>
      </c>
      <c r="E4220" t="s">
        <v>24</v>
      </c>
      <c r="F4220" s="107">
        <v>44895</v>
      </c>
      <c r="K4220" t="s">
        <v>55</v>
      </c>
      <c r="L4220" t="s">
        <v>128</v>
      </c>
      <c r="M4220">
        <v>2022</v>
      </c>
      <c r="N4220" t="s">
        <v>815</v>
      </c>
      <c r="O4220" t="s">
        <v>749</v>
      </c>
      <c r="P4220">
        <v>0</v>
      </c>
      <c r="Q4220">
        <v>0</v>
      </c>
      <c r="R4220">
        <v>0</v>
      </c>
      <c r="T4220" t="s">
        <v>2506</v>
      </c>
      <c r="U4220">
        <v>30</v>
      </c>
      <c r="V4220" t="s">
        <v>128</v>
      </c>
    </row>
    <row r="4221" spans="1:22" x14ac:dyDescent="0.3">
      <c r="A4221">
        <v>543</v>
      </c>
      <c r="B4221" t="s">
        <v>2503</v>
      </c>
      <c r="C4221" t="s">
        <v>913</v>
      </c>
      <c r="D4221" t="s">
        <v>54</v>
      </c>
      <c r="E4221" t="s">
        <v>24</v>
      </c>
      <c r="F4221" s="107">
        <v>44926</v>
      </c>
      <c r="K4221" t="s">
        <v>55</v>
      </c>
      <c r="L4221" t="s">
        <v>128</v>
      </c>
      <c r="M4221">
        <v>2022</v>
      </c>
      <c r="N4221" t="s">
        <v>744</v>
      </c>
      <c r="O4221" t="s">
        <v>749</v>
      </c>
      <c r="P4221">
        <v>0</v>
      </c>
      <c r="Q4221">
        <v>0</v>
      </c>
      <c r="R4221">
        <v>0</v>
      </c>
      <c r="T4221" t="s">
        <v>2507</v>
      </c>
      <c r="U4221">
        <v>31</v>
      </c>
      <c r="V4221" t="s">
        <v>128</v>
      </c>
    </row>
    <row r="4222" spans="1:22" x14ac:dyDescent="0.3">
      <c r="A4222">
        <v>543</v>
      </c>
      <c r="B4222" t="s">
        <v>2503</v>
      </c>
      <c r="C4222" t="s">
        <v>913</v>
      </c>
      <c r="D4222" t="s">
        <v>54</v>
      </c>
      <c r="E4222" t="s">
        <v>24</v>
      </c>
      <c r="F4222" s="107">
        <v>45107</v>
      </c>
      <c r="K4222" t="s">
        <v>55</v>
      </c>
      <c r="L4222" t="s">
        <v>128</v>
      </c>
      <c r="M4222">
        <v>2023</v>
      </c>
      <c r="N4222" t="s">
        <v>742</v>
      </c>
      <c r="O4222" t="s">
        <v>743</v>
      </c>
      <c r="P4222">
        <v>0</v>
      </c>
      <c r="Q4222">
        <v>0</v>
      </c>
      <c r="R4222">
        <v>0</v>
      </c>
      <c r="T4222" t="s">
        <v>2508</v>
      </c>
      <c r="U4222">
        <v>30</v>
      </c>
      <c r="V4222" t="s">
        <v>128</v>
      </c>
    </row>
    <row r="4223" spans="1:22" x14ac:dyDescent="0.3">
      <c r="A4223">
        <v>543</v>
      </c>
      <c r="B4223" t="s">
        <v>2503</v>
      </c>
      <c r="C4223" t="s">
        <v>913</v>
      </c>
      <c r="D4223" t="s">
        <v>54</v>
      </c>
      <c r="E4223" t="s">
        <v>24</v>
      </c>
      <c r="F4223" s="107">
        <v>45230</v>
      </c>
      <c r="K4223" t="s">
        <v>55</v>
      </c>
      <c r="L4223" t="s">
        <v>128</v>
      </c>
      <c r="M4223">
        <v>2023</v>
      </c>
      <c r="N4223" t="s">
        <v>760</v>
      </c>
      <c r="O4223" t="s">
        <v>745</v>
      </c>
      <c r="P4223">
        <v>0</v>
      </c>
      <c r="Q4223">
        <v>0</v>
      </c>
      <c r="R4223">
        <v>0</v>
      </c>
      <c r="T4223" t="s">
        <v>2509</v>
      </c>
      <c r="U4223">
        <v>31</v>
      </c>
      <c r="V4223" t="s">
        <v>128</v>
      </c>
    </row>
    <row r="4224" spans="1:22" x14ac:dyDescent="0.3">
      <c r="A4224">
        <v>543</v>
      </c>
      <c r="B4224" t="s">
        <v>2503</v>
      </c>
      <c r="C4224" t="s">
        <v>913</v>
      </c>
      <c r="D4224" t="s">
        <v>54</v>
      </c>
      <c r="E4224" t="s">
        <v>24</v>
      </c>
      <c r="F4224" s="107">
        <v>45291</v>
      </c>
      <c r="K4224" t="s">
        <v>55</v>
      </c>
      <c r="L4224" t="s">
        <v>128</v>
      </c>
      <c r="M4224">
        <v>2023</v>
      </c>
      <c r="N4224" t="s">
        <v>744</v>
      </c>
      <c r="O4224" t="s">
        <v>745</v>
      </c>
      <c r="P4224">
        <v>0</v>
      </c>
      <c r="Q4224">
        <v>0</v>
      </c>
      <c r="R4224">
        <v>0</v>
      </c>
      <c r="T4224" t="s">
        <v>2510</v>
      </c>
      <c r="U4224">
        <v>31</v>
      </c>
      <c r="V4224" t="s">
        <v>128</v>
      </c>
    </row>
    <row r="4225" spans="1:22" x14ac:dyDescent="0.3">
      <c r="A4225">
        <v>543</v>
      </c>
      <c r="B4225" t="s">
        <v>2503</v>
      </c>
      <c r="C4225" t="s">
        <v>913</v>
      </c>
      <c r="D4225" t="s">
        <v>54</v>
      </c>
      <c r="E4225" t="s">
        <v>24</v>
      </c>
      <c r="F4225" s="107">
        <v>45473</v>
      </c>
      <c r="K4225" t="s">
        <v>55</v>
      </c>
      <c r="L4225" t="s">
        <v>128</v>
      </c>
      <c r="M4225">
        <v>2024</v>
      </c>
      <c r="N4225" t="s">
        <v>742</v>
      </c>
      <c r="O4225" t="s">
        <v>784</v>
      </c>
      <c r="P4225">
        <v>0</v>
      </c>
      <c r="Q4225">
        <v>0</v>
      </c>
      <c r="R4225">
        <v>0</v>
      </c>
      <c r="T4225" t="s">
        <v>2511</v>
      </c>
      <c r="U4225">
        <v>30</v>
      </c>
      <c r="V4225" t="s">
        <v>128</v>
      </c>
    </row>
    <row r="4226" spans="1:22" x14ac:dyDescent="0.3">
      <c r="A4226">
        <v>543</v>
      </c>
      <c r="B4226" t="s">
        <v>2503</v>
      </c>
      <c r="C4226" t="s">
        <v>913</v>
      </c>
      <c r="D4226" t="s">
        <v>54</v>
      </c>
      <c r="E4226" t="s">
        <v>24</v>
      </c>
      <c r="F4226" s="107">
        <v>45657</v>
      </c>
      <c r="K4226" t="s">
        <v>55</v>
      </c>
      <c r="L4226" t="s">
        <v>128</v>
      </c>
      <c r="M4226">
        <v>2024</v>
      </c>
      <c r="N4226" t="s">
        <v>744</v>
      </c>
      <c r="O4226" t="s">
        <v>762</v>
      </c>
      <c r="P4226">
        <v>0</v>
      </c>
      <c r="Q4226">
        <v>0</v>
      </c>
      <c r="R4226">
        <v>0</v>
      </c>
      <c r="T4226" t="s">
        <v>2512</v>
      </c>
      <c r="U4226">
        <v>31</v>
      </c>
      <c r="V4226" t="s">
        <v>128</v>
      </c>
    </row>
    <row r="4227" spans="1:22" x14ac:dyDescent="0.3">
      <c r="A4227">
        <v>543</v>
      </c>
      <c r="B4227" t="s">
        <v>2503</v>
      </c>
      <c r="C4227" t="s">
        <v>913</v>
      </c>
      <c r="D4227" t="s">
        <v>54</v>
      </c>
      <c r="E4227" t="s">
        <v>24</v>
      </c>
      <c r="F4227" s="107">
        <v>45838</v>
      </c>
      <c r="H4227">
        <v>7.29</v>
      </c>
      <c r="K4227" t="s">
        <v>55</v>
      </c>
      <c r="L4227" t="s">
        <v>55</v>
      </c>
      <c r="M4227">
        <v>2025</v>
      </c>
      <c r="N4227" t="s">
        <v>742</v>
      </c>
      <c r="O4227" t="s">
        <v>846</v>
      </c>
      <c r="P4227">
        <v>0</v>
      </c>
      <c r="Q4227">
        <v>0</v>
      </c>
      <c r="R4227">
        <v>0</v>
      </c>
      <c r="T4227" t="s">
        <v>2513</v>
      </c>
      <c r="U4227">
        <v>30</v>
      </c>
    </row>
    <row r="4228" spans="1:22" x14ac:dyDescent="0.3">
      <c r="A4228">
        <v>544</v>
      </c>
      <c r="B4228" t="s">
        <v>2514</v>
      </c>
      <c r="C4228" t="s">
        <v>913</v>
      </c>
      <c r="D4228" t="s">
        <v>54</v>
      </c>
      <c r="E4228" t="s">
        <v>24</v>
      </c>
      <c r="F4228" s="107">
        <v>44742</v>
      </c>
      <c r="K4228" t="s">
        <v>55</v>
      </c>
      <c r="L4228" t="s">
        <v>128</v>
      </c>
      <c r="M4228">
        <v>2022</v>
      </c>
      <c r="N4228" t="s">
        <v>742</v>
      </c>
      <c r="O4228" t="s">
        <v>824</v>
      </c>
      <c r="P4228">
        <v>0</v>
      </c>
      <c r="Q4228">
        <v>0</v>
      </c>
      <c r="R4228">
        <v>0</v>
      </c>
      <c r="T4228" t="s">
        <v>2515</v>
      </c>
      <c r="U4228">
        <v>30</v>
      </c>
      <c r="V4228" t="s">
        <v>128</v>
      </c>
    </row>
    <row r="4229" spans="1:22" x14ac:dyDescent="0.3">
      <c r="A4229">
        <v>544</v>
      </c>
      <c r="B4229" t="s">
        <v>2514</v>
      </c>
      <c r="C4229" t="s">
        <v>913</v>
      </c>
      <c r="D4229" t="s">
        <v>54</v>
      </c>
      <c r="E4229" t="s">
        <v>24</v>
      </c>
      <c r="F4229" s="107">
        <v>44834</v>
      </c>
      <c r="K4229" t="s">
        <v>55</v>
      </c>
      <c r="L4229" t="s">
        <v>128</v>
      </c>
      <c r="M4229">
        <v>2022</v>
      </c>
      <c r="N4229" t="s">
        <v>766</v>
      </c>
      <c r="O4229" t="s">
        <v>749</v>
      </c>
      <c r="P4229">
        <v>0</v>
      </c>
      <c r="Q4229">
        <v>0</v>
      </c>
      <c r="R4229">
        <v>0</v>
      </c>
      <c r="T4229" t="s">
        <v>2516</v>
      </c>
      <c r="U4229">
        <v>30</v>
      </c>
      <c r="V4229" t="s">
        <v>128</v>
      </c>
    </row>
    <row r="4230" spans="1:22" x14ac:dyDescent="0.3">
      <c r="A4230">
        <v>544</v>
      </c>
      <c r="B4230" t="s">
        <v>2514</v>
      </c>
      <c r="C4230" t="s">
        <v>913</v>
      </c>
      <c r="D4230" t="s">
        <v>54</v>
      </c>
      <c r="E4230" t="s">
        <v>24</v>
      </c>
      <c r="F4230" s="107">
        <v>44895</v>
      </c>
      <c r="K4230" t="s">
        <v>55</v>
      </c>
      <c r="L4230" t="s">
        <v>128</v>
      </c>
      <c r="M4230">
        <v>2022</v>
      </c>
      <c r="N4230" t="s">
        <v>815</v>
      </c>
      <c r="O4230" t="s">
        <v>749</v>
      </c>
      <c r="P4230">
        <v>0</v>
      </c>
      <c r="Q4230">
        <v>0</v>
      </c>
      <c r="R4230">
        <v>0</v>
      </c>
      <c r="T4230" t="s">
        <v>2517</v>
      </c>
      <c r="U4230">
        <v>30</v>
      </c>
      <c r="V4230" t="s">
        <v>128</v>
      </c>
    </row>
    <row r="4231" spans="1:22" x14ac:dyDescent="0.3">
      <c r="A4231">
        <v>544</v>
      </c>
      <c r="B4231" t="s">
        <v>2514</v>
      </c>
      <c r="C4231" t="s">
        <v>913</v>
      </c>
      <c r="D4231" t="s">
        <v>54</v>
      </c>
      <c r="E4231" t="s">
        <v>24</v>
      </c>
      <c r="F4231" s="107">
        <v>44926</v>
      </c>
      <c r="K4231" t="s">
        <v>55</v>
      </c>
      <c r="L4231" t="s">
        <v>128</v>
      </c>
      <c r="M4231">
        <v>2022</v>
      </c>
      <c r="N4231" t="s">
        <v>744</v>
      </c>
      <c r="O4231" t="s">
        <v>749</v>
      </c>
      <c r="P4231">
        <v>0</v>
      </c>
      <c r="Q4231">
        <v>0</v>
      </c>
      <c r="R4231">
        <v>0</v>
      </c>
      <c r="T4231" t="s">
        <v>2518</v>
      </c>
      <c r="U4231">
        <v>31</v>
      </c>
      <c r="V4231" t="s">
        <v>128</v>
      </c>
    </row>
    <row r="4232" spans="1:22" x14ac:dyDescent="0.3">
      <c r="A4232">
        <v>544</v>
      </c>
      <c r="B4232" t="s">
        <v>2514</v>
      </c>
      <c r="C4232" t="s">
        <v>913</v>
      </c>
      <c r="D4232" t="s">
        <v>54</v>
      </c>
      <c r="E4232" t="s">
        <v>24</v>
      </c>
      <c r="F4232" s="107">
        <v>45107</v>
      </c>
      <c r="G4232">
        <v>90</v>
      </c>
      <c r="K4232" t="s">
        <v>55</v>
      </c>
      <c r="L4232" t="s">
        <v>128</v>
      </c>
      <c r="M4232">
        <v>2023</v>
      </c>
      <c r="N4232" t="s">
        <v>742</v>
      </c>
      <c r="O4232" t="s">
        <v>743</v>
      </c>
      <c r="P4232">
        <v>0</v>
      </c>
      <c r="Q4232">
        <v>0</v>
      </c>
      <c r="R4232">
        <v>0</v>
      </c>
      <c r="T4232" t="s">
        <v>2519</v>
      </c>
      <c r="U4232">
        <v>30</v>
      </c>
      <c r="V4232" t="s">
        <v>128</v>
      </c>
    </row>
    <row r="4233" spans="1:22" x14ac:dyDescent="0.3">
      <c r="A4233">
        <v>544</v>
      </c>
      <c r="B4233" t="s">
        <v>2514</v>
      </c>
      <c r="C4233" t="s">
        <v>913</v>
      </c>
      <c r="D4233" t="s">
        <v>54</v>
      </c>
      <c r="E4233" t="s">
        <v>24</v>
      </c>
      <c r="F4233" s="107">
        <v>45230</v>
      </c>
      <c r="G4233">
        <v>90</v>
      </c>
      <c r="K4233" t="s">
        <v>55</v>
      </c>
      <c r="L4233" t="s">
        <v>128</v>
      </c>
      <c r="M4233">
        <v>2023</v>
      </c>
      <c r="N4233" t="s">
        <v>760</v>
      </c>
      <c r="O4233" t="s">
        <v>745</v>
      </c>
      <c r="P4233">
        <v>0</v>
      </c>
      <c r="Q4233">
        <v>0</v>
      </c>
      <c r="R4233">
        <v>0</v>
      </c>
      <c r="T4233" t="s">
        <v>2520</v>
      </c>
      <c r="U4233">
        <v>31</v>
      </c>
      <c r="V4233" t="s">
        <v>128</v>
      </c>
    </row>
    <row r="4234" spans="1:22" x14ac:dyDescent="0.3">
      <c r="A4234">
        <v>544</v>
      </c>
      <c r="B4234" t="s">
        <v>2514</v>
      </c>
      <c r="C4234" t="s">
        <v>913</v>
      </c>
      <c r="D4234" t="s">
        <v>54</v>
      </c>
      <c r="E4234" t="s">
        <v>24</v>
      </c>
      <c r="F4234" s="107">
        <v>45291</v>
      </c>
      <c r="G4234">
        <v>90</v>
      </c>
      <c r="K4234" t="s">
        <v>55</v>
      </c>
      <c r="L4234" t="s">
        <v>128</v>
      </c>
      <c r="M4234">
        <v>2023</v>
      </c>
      <c r="N4234" t="s">
        <v>744</v>
      </c>
      <c r="O4234" t="s">
        <v>745</v>
      </c>
      <c r="P4234">
        <v>0</v>
      </c>
      <c r="Q4234">
        <v>0</v>
      </c>
      <c r="R4234">
        <v>0</v>
      </c>
      <c r="T4234" t="s">
        <v>2521</v>
      </c>
      <c r="U4234">
        <v>31</v>
      </c>
      <c r="V4234" t="s">
        <v>128</v>
      </c>
    </row>
    <row r="4235" spans="1:22" x14ac:dyDescent="0.3">
      <c r="A4235">
        <v>544</v>
      </c>
      <c r="B4235" t="s">
        <v>2514</v>
      </c>
      <c r="C4235" t="s">
        <v>913</v>
      </c>
      <c r="D4235" t="s">
        <v>54</v>
      </c>
      <c r="E4235" t="s">
        <v>24</v>
      </c>
      <c r="F4235" s="107">
        <v>45473</v>
      </c>
      <c r="G4235">
        <v>90</v>
      </c>
      <c r="K4235" t="s">
        <v>55</v>
      </c>
      <c r="L4235" t="s">
        <v>128</v>
      </c>
      <c r="M4235">
        <v>2024</v>
      </c>
      <c r="N4235" t="s">
        <v>742</v>
      </c>
      <c r="O4235" t="s">
        <v>784</v>
      </c>
      <c r="P4235">
        <v>0</v>
      </c>
      <c r="Q4235">
        <v>0</v>
      </c>
      <c r="R4235">
        <v>0</v>
      </c>
      <c r="T4235" t="s">
        <v>2522</v>
      </c>
      <c r="U4235">
        <v>30</v>
      </c>
      <c r="V4235" t="s">
        <v>128</v>
      </c>
    </row>
    <row r="4236" spans="1:22" x14ac:dyDescent="0.3">
      <c r="A4236">
        <v>544</v>
      </c>
      <c r="B4236" t="s">
        <v>2514</v>
      </c>
      <c r="C4236" t="s">
        <v>913</v>
      </c>
      <c r="D4236" t="s">
        <v>54</v>
      </c>
      <c r="E4236" t="s">
        <v>24</v>
      </c>
      <c r="F4236" s="107">
        <v>45657</v>
      </c>
      <c r="G4236">
        <v>90</v>
      </c>
      <c r="K4236" t="s">
        <v>55</v>
      </c>
      <c r="L4236" t="s">
        <v>128</v>
      </c>
      <c r="M4236">
        <v>2024</v>
      </c>
      <c r="N4236" t="s">
        <v>744</v>
      </c>
      <c r="O4236" t="s">
        <v>762</v>
      </c>
      <c r="P4236">
        <v>0</v>
      </c>
      <c r="Q4236">
        <v>0</v>
      </c>
      <c r="R4236">
        <v>0</v>
      </c>
      <c r="T4236" t="s">
        <v>2523</v>
      </c>
      <c r="U4236">
        <v>31</v>
      </c>
      <c r="V4236" t="s">
        <v>128</v>
      </c>
    </row>
    <row r="4237" spans="1:22" x14ac:dyDescent="0.3">
      <c r="A4237">
        <v>544</v>
      </c>
      <c r="B4237" t="s">
        <v>2514</v>
      </c>
      <c r="C4237" t="s">
        <v>913</v>
      </c>
      <c r="D4237" t="s">
        <v>54</v>
      </c>
      <c r="E4237" t="s">
        <v>24</v>
      </c>
      <c r="F4237" s="107">
        <v>45838</v>
      </c>
      <c r="G4237">
        <v>100</v>
      </c>
      <c r="H4237">
        <v>250</v>
      </c>
      <c r="I4237" s="59">
        <v>1.3</v>
      </c>
      <c r="J4237" s="59">
        <v>2.5</v>
      </c>
      <c r="K4237" t="s">
        <v>55</v>
      </c>
      <c r="L4237" t="s">
        <v>55</v>
      </c>
      <c r="M4237">
        <v>2025</v>
      </c>
      <c r="N4237" t="s">
        <v>742</v>
      </c>
      <c r="O4237" t="s">
        <v>846</v>
      </c>
      <c r="P4237">
        <v>0</v>
      </c>
      <c r="Q4237">
        <v>0</v>
      </c>
      <c r="R4237">
        <v>0</v>
      </c>
      <c r="T4237" t="s">
        <v>2524</v>
      </c>
      <c r="U4237">
        <v>30</v>
      </c>
    </row>
    <row r="4238" spans="1:22" x14ac:dyDescent="0.3">
      <c r="A4238">
        <v>544</v>
      </c>
      <c r="B4238" t="s">
        <v>2514</v>
      </c>
      <c r="C4238" t="s">
        <v>913</v>
      </c>
      <c r="D4238" t="s">
        <v>54</v>
      </c>
      <c r="E4238" t="s">
        <v>24</v>
      </c>
      <c r="F4238" s="107">
        <v>46022</v>
      </c>
      <c r="G4238">
        <v>100</v>
      </c>
      <c r="H4238">
        <v>162.5</v>
      </c>
      <c r="I4238" s="59">
        <v>1.3</v>
      </c>
      <c r="J4238" s="59">
        <v>1.625</v>
      </c>
      <c r="K4238" t="s">
        <v>55</v>
      </c>
      <c r="L4238" t="s">
        <v>55</v>
      </c>
      <c r="M4238">
        <v>2025</v>
      </c>
      <c r="N4238" t="s">
        <v>744</v>
      </c>
      <c r="O4238" t="s">
        <v>751</v>
      </c>
      <c r="P4238">
        <v>0</v>
      </c>
      <c r="Q4238">
        <v>0</v>
      </c>
      <c r="R4238">
        <v>0</v>
      </c>
      <c r="T4238" t="s">
        <v>2525</v>
      </c>
      <c r="U4238">
        <v>31</v>
      </c>
    </row>
    <row r="4239" spans="1:22" x14ac:dyDescent="0.3">
      <c r="A4239">
        <v>546</v>
      </c>
      <c r="B4239" t="s">
        <v>2526</v>
      </c>
      <c r="C4239" t="s">
        <v>1499</v>
      </c>
      <c r="D4239" t="s">
        <v>73</v>
      </c>
      <c r="E4239" t="s">
        <v>24</v>
      </c>
      <c r="F4239" s="107">
        <v>44620</v>
      </c>
      <c r="K4239" t="s">
        <v>25</v>
      </c>
      <c r="L4239" t="s">
        <v>128</v>
      </c>
      <c r="M4239">
        <v>2022</v>
      </c>
      <c r="N4239" t="s">
        <v>783</v>
      </c>
      <c r="O4239" t="s">
        <v>824</v>
      </c>
      <c r="P4239">
        <v>0</v>
      </c>
      <c r="Q4239">
        <v>0</v>
      </c>
      <c r="R4239">
        <v>0</v>
      </c>
      <c r="T4239" t="s">
        <v>2527</v>
      </c>
      <c r="U4239">
        <v>28</v>
      </c>
      <c r="V4239" t="s">
        <v>128</v>
      </c>
    </row>
    <row r="4240" spans="1:22" x14ac:dyDescent="0.3">
      <c r="A4240">
        <v>546</v>
      </c>
      <c r="B4240" t="s">
        <v>2526</v>
      </c>
      <c r="C4240" t="s">
        <v>1499</v>
      </c>
      <c r="D4240" t="s">
        <v>73</v>
      </c>
      <c r="E4240" t="s">
        <v>24</v>
      </c>
      <c r="F4240" s="107">
        <v>44651</v>
      </c>
      <c r="K4240" t="s">
        <v>25</v>
      </c>
      <c r="L4240" t="s">
        <v>128</v>
      </c>
      <c r="M4240">
        <v>2022</v>
      </c>
      <c r="N4240" t="s">
        <v>803</v>
      </c>
      <c r="O4240" t="s">
        <v>824</v>
      </c>
      <c r="P4240">
        <v>0</v>
      </c>
      <c r="Q4240">
        <v>0</v>
      </c>
      <c r="R4240">
        <v>0</v>
      </c>
      <c r="T4240" t="s">
        <v>2528</v>
      </c>
      <c r="U4240">
        <v>31</v>
      </c>
      <c r="V4240" t="s">
        <v>128</v>
      </c>
    </row>
    <row r="4241" spans="1:22" x14ac:dyDescent="0.3">
      <c r="A4241">
        <v>546</v>
      </c>
      <c r="B4241" t="s">
        <v>2526</v>
      </c>
      <c r="C4241" t="s">
        <v>1499</v>
      </c>
      <c r="D4241" t="s">
        <v>73</v>
      </c>
      <c r="E4241" t="s">
        <v>24</v>
      </c>
      <c r="F4241" s="107">
        <v>44681</v>
      </c>
      <c r="K4241" t="s">
        <v>25</v>
      </c>
      <c r="L4241" t="s">
        <v>128</v>
      </c>
      <c r="M4241">
        <v>2022</v>
      </c>
      <c r="N4241" t="s">
        <v>786</v>
      </c>
      <c r="O4241" t="s">
        <v>824</v>
      </c>
      <c r="P4241">
        <v>0</v>
      </c>
      <c r="Q4241">
        <v>0</v>
      </c>
      <c r="R4241">
        <v>0</v>
      </c>
      <c r="T4241" t="s">
        <v>2529</v>
      </c>
      <c r="U4241">
        <v>30</v>
      </c>
      <c r="V4241" t="s">
        <v>128</v>
      </c>
    </row>
    <row r="4242" spans="1:22" x14ac:dyDescent="0.3">
      <c r="A4242">
        <v>546</v>
      </c>
      <c r="B4242" t="s">
        <v>2526</v>
      </c>
      <c r="C4242" t="s">
        <v>1499</v>
      </c>
      <c r="D4242" t="s">
        <v>73</v>
      </c>
      <c r="E4242" t="s">
        <v>24</v>
      </c>
      <c r="F4242" s="107">
        <v>44742</v>
      </c>
      <c r="K4242" t="s">
        <v>25</v>
      </c>
      <c r="L4242" t="s">
        <v>128</v>
      </c>
      <c r="M4242">
        <v>2022</v>
      </c>
      <c r="N4242" t="s">
        <v>742</v>
      </c>
      <c r="O4242" t="s">
        <v>824</v>
      </c>
      <c r="P4242">
        <v>0</v>
      </c>
      <c r="Q4242">
        <v>0</v>
      </c>
      <c r="R4242">
        <v>0</v>
      </c>
      <c r="T4242" t="s">
        <v>2530</v>
      </c>
      <c r="U4242">
        <v>30</v>
      </c>
      <c r="V4242" t="s">
        <v>128</v>
      </c>
    </row>
    <row r="4243" spans="1:22" x14ac:dyDescent="0.3">
      <c r="A4243">
        <v>546</v>
      </c>
      <c r="B4243" t="s">
        <v>2526</v>
      </c>
      <c r="C4243" t="s">
        <v>1499</v>
      </c>
      <c r="D4243" t="s">
        <v>73</v>
      </c>
      <c r="E4243" t="s">
        <v>24</v>
      </c>
      <c r="F4243" s="107">
        <v>44834</v>
      </c>
      <c r="K4243" t="s">
        <v>25</v>
      </c>
      <c r="L4243" t="s">
        <v>128</v>
      </c>
      <c r="M4243">
        <v>2022</v>
      </c>
      <c r="N4243" t="s">
        <v>766</v>
      </c>
      <c r="O4243" t="s">
        <v>749</v>
      </c>
      <c r="P4243">
        <v>0</v>
      </c>
      <c r="Q4243">
        <v>0</v>
      </c>
      <c r="R4243">
        <v>0</v>
      </c>
      <c r="T4243" t="s">
        <v>2531</v>
      </c>
      <c r="U4243">
        <v>30</v>
      </c>
      <c r="V4243" t="s">
        <v>128</v>
      </c>
    </row>
    <row r="4244" spans="1:22" x14ac:dyDescent="0.3">
      <c r="A4244">
        <v>546</v>
      </c>
      <c r="B4244" t="s">
        <v>2526</v>
      </c>
      <c r="C4244" t="s">
        <v>1499</v>
      </c>
      <c r="D4244" t="s">
        <v>73</v>
      </c>
      <c r="E4244" t="s">
        <v>24</v>
      </c>
      <c r="F4244" s="107">
        <v>44926</v>
      </c>
      <c r="K4244" t="s">
        <v>25</v>
      </c>
      <c r="L4244" t="s">
        <v>128</v>
      </c>
      <c r="M4244">
        <v>2022</v>
      </c>
      <c r="N4244" t="s">
        <v>744</v>
      </c>
      <c r="O4244" t="s">
        <v>749</v>
      </c>
      <c r="P4244">
        <v>0</v>
      </c>
      <c r="Q4244">
        <v>0</v>
      </c>
      <c r="R4244">
        <v>0</v>
      </c>
      <c r="T4244" t="s">
        <v>2532</v>
      </c>
      <c r="U4244">
        <v>31</v>
      </c>
      <c r="V4244" t="s">
        <v>128</v>
      </c>
    </row>
    <row r="4245" spans="1:22" x14ac:dyDescent="0.3">
      <c r="A4245">
        <v>546</v>
      </c>
      <c r="B4245" t="s">
        <v>2526</v>
      </c>
      <c r="C4245" t="s">
        <v>1499</v>
      </c>
      <c r="D4245" t="s">
        <v>73</v>
      </c>
      <c r="E4245" t="s">
        <v>24</v>
      </c>
      <c r="F4245" s="107">
        <v>44985</v>
      </c>
      <c r="K4245" t="s">
        <v>25</v>
      </c>
      <c r="L4245" t="s">
        <v>128</v>
      </c>
      <c r="M4245">
        <v>2023</v>
      </c>
      <c r="N4245" t="s">
        <v>783</v>
      </c>
      <c r="O4245" t="s">
        <v>743</v>
      </c>
      <c r="P4245">
        <v>0</v>
      </c>
      <c r="Q4245">
        <v>0</v>
      </c>
      <c r="R4245">
        <v>0</v>
      </c>
      <c r="T4245" t="s">
        <v>2533</v>
      </c>
      <c r="U4245">
        <v>28</v>
      </c>
      <c r="V4245" t="s">
        <v>128</v>
      </c>
    </row>
    <row r="4246" spans="1:22" x14ac:dyDescent="0.3">
      <c r="A4246">
        <v>546</v>
      </c>
      <c r="B4246" t="s">
        <v>2526</v>
      </c>
      <c r="C4246" t="s">
        <v>1499</v>
      </c>
      <c r="D4246" t="s">
        <v>73</v>
      </c>
      <c r="E4246" t="s">
        <v>24</v>
      </c>
      <c r="F4246" s="107">
        <v>45199</v>
      </c>
      <c r="K4246" t="s">
        <v>25</v>
      </c>
      <c r="L4246" t="s">
        <v>128</v>
      </c>
      <c r="M4246">
        <v>2023</v>
      </c>
      <c r="N4246" t="s">
        <v>766</v>
      </c>
      <c r="O4246" t="s">
        <v>745</v>
      </c>
      <c r="P4246">
        <v>0</v>
      </c>
      <c r="Q4246">
        <v>0</v>
      </c>
      <c r="R4246">
        <v>0</v>
      </c>
      <c r="T4246" t="s">
        <v>2534</v>
      </c>
      <c r="U4246">
        <v>30</v>
      </c>
      <c r="V4246" t="s">
        <v>128</v>
      </c>
    </row>
    <row r="4247" spans="1:22" x14ac:dyDescent="0.3">
      <c r="A4247">
        <v>546</v>
      </c>
      <c r="B4247" t="s">
        <v>2526</v>
      </c>
      <c r="C4247" t="s">
        <v>1499</v>
      </c>
      <c r="D4247" t="s">
        <v>73</v>
      </c>
      <c r="E4247" t="s">
        <v>24</v>
      </c>
      <c r="F4247" s="107">
        <v>45230</v>
      </c>
      <c r="K4247" t="s">
        <v>25</v>
      </c>
      <c r="L4247" t="s">
        <v>128</v>
      </c>
      <c r="M4247">
        <v>2023</v>
      </c>
      <c r="N4247" t="s">
        <v>760</v>
      </c>
      <c r="O4247" t="s">
        <v>745</v>
      </c>
      <c r="P4247">
        <v>0</v>
      </c>
      <c r="Q4247">
        <v>0</v>
      </c>
      <c r="R4247">
        <v>0</v>
      </c>
      <c r="T4247" t="s">
        <v>2535</v>
      </c>
      <c r="U4247">
        <v>31</v>
      </c>
      <c r="V4247" t="s">
        <v>128</v>
      </c>
    </row>
    <row r="4248" spans="1:22" x14ac:dyDescent="0.3">
      <c r="A4248">
        <v>546</v>
      </c>
      <c r="B4248" t="s">
        <v>2526</v>
      </c>
      <c r="C4248" t="s">
        <v>1499</v>
      </c>
      <c r="D4248" t="s">
        <v>73</v>
      </c>
      <c r="E4248" t="s">
        <v>24</v>
      </c>
      <c r="F4248" s="107">
        <v>45291</v>
      </c>
      <c r="K4248" t="s">
        <v>25</v>
      </c>
      <c r="L4248" t="s">
        <v>128</v>
      </c>
      <c r="M4248">
        <v>2023</v>
      </c>
      <c r="N4248" t="s">
        <v>744</v>
      </c>
      <c r="O4248" t="s">
        <v>745</v>
      </c>
      <c r="P4248">
        <v>0</v>
      </c>
      <c r="Q4248">
        <v>0</v>
      </c>
      <c r="R4248">
        <v>0</v>
      </c>
      <c r="T4248" t="s">
        <v>2536</v>
      </c>
      <c r="U4248">
        <v>31</v>
      </c>
      <c r="V4248" t="s">
        <v>128</v>
      </c>
    </row>
    <row r="4249" spans="1:22" x14ac:dyDescent="0.3">
      <c r="A4249">
        <v>546</v>
      </c>
      <c r="B4249" t="s">
        <v>2526</v>
      </c>
      <c r="C4249" t="s">
        <v>1499</v>
      </c>
      <c r="D4249" t="s">
        <v>73</v>
      </c>
      <c r="E4249" t="s">
        <v>24</v>
      </c>
      <c r="F4249" s="107">
        <v>45657</v>
      </c>
      <c r="K4249" t="s">
        <v>25</v>
      </c>
      <c r="L4249" t="s">
        <v>128</v>
      </c>
      <c r="M4249">
        <v>2024</v>
      </c>
      <c r="N4249" t="s">
        <v>744</v>
      </c>
      <c r="O4249" t="s">
        <v>762</v>
      </c>
      <c r="P4249">
        <v>0</v>
      </c>
      <c r="Q4249">
        <v>0</v>
      </c>
      <c r="R4249">
        <v>0</v>
      </c>
      <c r="T4249" t="s">
        <v>2537</v>
      </c>
      <c r="U4249">
        <v>31</v>
      </c>
      <c r="V4249" t="s">
        <v>128</v>
      </c>
    </row>
    <row r="4250" spans="1:22" x14ac:dyDescent="0.3">
      <c r="A4250">
        <v>546</v>
      </c>
      <c r="B4250" t="s">
        <v>2526</v>
      </c>
      <c r="C4250" t="s">
        <v>1499</v>
      </c>
      <c r="D4250" t="s">
        <v>73</v>
      </c>
      <c r="E4250" t="s">
        <v>24</v>
      </c>
      <c r="F4250" s="107">
        <v>46022</v>
      </c>
      <c r="G4250">
        <v>100</v>
      </c>
      <c r="H4250">
        <v>37.79</v>
      </c>
      <c r="I4250" s="59">
        <v>0.37790000000000001</v>
      </c>
      <c r="J4250" s="59">
        <v>0.37790000000000001</v>
      </c>
      <c r="K4250" t="s">
        <v>25</v>
      </c>
      <c r="L4250" t="s">
        <v>25</v>
      </c>
      <c r="M4250">
        <v>2025</v>
      </c>
      <c r="N4250" t="s">
        <v>744</v>
      </c>
      <c r="O4250" t="s">
        <v>751</v>
      </c>
      <c r="P4250">
        <v>0</v>
      </c>
      <c r="Q4250">
        <v>0</v>
      </c>
      <c r="R4250">
        <v>0</v>
      </c>
      <c r="T4250" t="s">
        <v>2538</v>
      </c>
      <c r="U4250">
        <v>31</v>
      </c>
    </row>
    <row r="4251" spans="1:22" x14ac:dyDescent="0.3">
      <c r="A4251">
        <v>547</v>
      </c>
      <c r="B4251" t="s">
        <v>2539</v>
      </c>
      <c r="C4251" t="s">
        <v>1499</v>
      </c>
      <c r="D4251" t="s">
        <v>73</v>
      </c>
      <c r="E4251" t="s">
        <v>24</v>
      </c>
      <c r="F4251" s="107">
        <v>46022</v>
      </c>
      <c r="H4251">
        <v>92</v>
      </c>
      <c r="K4251" t="s">
        <v>25</v>
      </c>
      <c r="L4251" t="s">
        <v>25</v>
      </c>
      <c r="M4251">
        <v>2025</v>
      </c>
      <c r="N4251" t="s">
        <v>744</v>
      </c>
      <c r="O4251" t="s">
        <v>751</v>
      </c>
      <c r="P4251">
        <v>0</v>
      </c>
      <c r="Q4251">
        <v>0</v>
      </c>
      <c r="R4251">
        <v>0</v>
      </c>
      <c r="T4251" t="s">
        <v>2540</v>
      </c>
      <c r="U4251">
        <v>31</v>
      </c>
    </row>
    <row r="4252" spans="1:22" x14ac:dyDescent="0.3">
      <c r="A4252">
        <v>550</v>
      </c>
      <c r="B4252" t="s">
        <v>2541</v>
      </c>
      <c r="C4252" t="s">
        <v>1499</v>
      </c>
      <c r="D4252" t="s">
        <v>54</v>
      </c>
      <c r="E4252" t="s">
        <v>24</v>
      </c>
      <c r="F4252" s="107">
        <v>45838</v>
      </c>
      <c r="G4252">
        <v>100</v>
      </c>
      <c r="H4252">
        <v>95</v>
      </c>
      <c r="I4252" s="59">
        <v>0.95</v>
      </c>
      <c r="J4252" s="59">
        <v>0.95</v>
      </c>
      <c r="K4252" t="s">
        <v>25</v>
      </c>
      <c r="L4252" t="s">
        <v>25</v>
      </c>
      <c r="M4252">
        <v>2025</v>
      </c>
      <c r="N4252" t="s">
        <v>742</v>
      </c>
      <c r="O4252" t="s">
        <v>846</v>
      </c>
      <c r="P4252">
        <v>0</v>
      </c>
      <c r="Q4252">
        <v>0</v>
      </c>
      <c r="R4252">
        <v>0</v>
      </c>
      <c r="T4252" t="s">
        <v>2542</v>
      </c>
      <c r="U4252">
        <v>30</v>
      </c>
    </row>
    <row r="4253" spans="1:22" x14ac:dyDescent="0.3">
      <c r="A4253">
        <v>550</v>
      </c>
      <c r="B4253" t="s">
        <v>2541</v>
      </c>
      <c r="C4253" t="s">
        <v>1499</v>
      </c>
      <c r="D4253" t="s">
        <v>54</v>
      </c>
      <c r="E4253" t="s">
        <v>24</v>
      </c>
      <c r="F4253" s="107">
        <v>46022</v>
      </c>
      <c r="G4253">
        <v>100</v>
      </c>
      <c r="H4253">
        <v>95.5</v>
      </c>
      <c r="I4253" s="59">
        <v>0.95499999999999996</v>
      </c>
      <c r="J4253" s="59">
        <v>0.95499999999999996</v>
      </c>
      <c r="K4253" t="s">
        <v>25</v>
      </c>
      <c r="L4253" t="s">
        <v>25</v>
      </c>
      <c r="M4253">
        <v>2025</v>
      </c>
      <c r="N4253" t="s">
        <v>744</v>
      </c>
      <c r="O4253" t="s">
        <v>751</v>
      </c>
      <c r="P4253">
        <v>0</v>
      </c>
      <c r="Q4253">
        <v>0</v>
      </c>
      <c r="R4253">
        <v>0</v>
      </c>
      <c r="T4253" t="s">
        <v>2543</v>
      </c>
      <c r="U4253">
        <v>31</v>
      </c>
    </row>
    <row r="4254" spans="1:22" x14ac:dyDescent="0.3">
      <c r="A4254">
        <v>551</v>
      </c>
      <c r="B4254" t="s">
        <v>2544</v>
      </c>
      <c r="C4254" t="s">
        <v>1499</v>
      </c>
      <c r="D4254" t="s">
        <v>54</v>
      </c>
      <c r="E4254" t="s">
        <v>24</v>
      </c>
      <c r="F4254" s="107">
        <v>45657</v>
      </c>
      <c r="K4254" t="s">
        <v>25</v>
      </c>
      <c r="L4254" t="s">
        <v>128</v>
      </c>
      <c r="M4254">
        <v>2024</v>
      </c>
      <c r="N4254" t="s">
        <v>744</v>
      </c>
      <c r="O4254" t="s">
        <v>762</v>
      </c>
      <c r="P4254">
        <v>0</v>
      </c>
      <c r="Q4254">
        <v>0</v>
      </c>
      <c r="R4254">
        <v>0</v>
      </c>
      <c r="T4254" t="s">
        <v>2545</v>
      </c>
      <c r="U4254">
        <v>31</v>
      </c>
      <c r="V4254" t="s">
        <v>128</v>
      </c>
    </row>
    <row r="4255" spans="1:22" x14ac:dyDescent="0.3">
      <c r="A4255">
        <v>551</v>
      </c>
      <c r="B4255" t="s">
        <v>2544</v>
      </c>
      <c r="C4255" t="s">
        <v>1499</v>
      </c>
      <c r="D4255" t="s">
        <v>54</v>
      </c>
      <c r="E4255" t="s">
        <v>24</v>
      </c>
      <c r="F4255" s="107">
        <v>45838</v>
      </c>
      <c r="G4255">
        <v>80</v>
      </c>
      <c r="H4255">
        <v>5</v>
      </c>
      <c r="I4255" s="59">
        <v>6.25E-2</v>
      </c>
      <c r="J4255" s="59">
        <v>6.25E-2</v>
      </c>
      <c r="K4255" t="s">
        <v>25</v>
      </c>
      <c r="L4255" t="s">
        <v>25</v>
      </c>
      <c r="M4255">
        <v>2025</v>
      </c>
      <c r="N4255" t="s">
        <v>742</v>
      </c>
      <c r="O4255" t="s">
        <v>846</v>
      </c>
      <c r="P4255">
        <v>0</v>
      </c>
      <c r="Q4255">
        <v>0</v>
      </c>
      <c r="R4255">
        <v>0</v>
      </c>
      <c r="T4255" t="s">
        <v>2546</v>
      </c>
      <c r="U4255">
        <v>30</v>
      </c>
    </row>
    <row r="4256" spans="1:22" x14ac:dyDescent="0.3">
      <c r="A4256">
        <v>551</v>
      </c>
      <c r="B4256" t="s">
        <v>2544</v>
      </c>
      <c r="C4256" t="s">
        <v>1499</v>
      </c>
      <c r="D4256" t="s">
        <v>54</v>
      </c>
      <c r="E4256" t="s">
        <v>24</v>
      </c>
      <c r="F4256" s="107">
        <v>46022</v>
      </c>
      <c r="G4256">
        <v>80</v>
      </c>
      <c r="H4256">
        <v>5</v>
      </c>
      <c r="I4256" s="59">
        <v>6.25E-2</v>
      </c>
      <c r="J4256" s="59">
        <v>6.25E-2</v>
      </c>
      <c r="K4256" t="s">
        <v>25</v>
      </c>
      <c r="L4256" t="s">
        <v>25</v>
      </c>
      <c r="M4256">
        <v>2025</v>
      </c>
      <c r="N4256" t="s">
        <v>744</v>
      </c>
      <c r="O4256" t="s">
        <v>751</v>
      </c>
      <c r="P4256">
        <v>0</v>
      </c>
      <c r="Q4256">
        <v>0</v>
      </c>
      <c r="R4256">
        <v>0</v>
      </c>
      <c r="T4256" t="s">
        <v>2547</v>
      </c>
      <c r="U4256">
        <v>31</v>
      </c>
    </row>
    <row r="4257" spans="1:21" x14ac:dyDescent="0.3">
      <c r="A4257">
        <v>552</v>
      </c>
      <c r="B4257" t="s">
        <v>2548</v>
      </c>
      <c r="C4257" t="s">
        <v>1499</v>
      </c>
      <c r="D4257" t="s">
        <v>73</v>
      </c>
      <c r="E4257" t="s">
        <v>24</v>
      </c>
      <c r="F4257" s="107">
        <v>45838</v>
      </c>
      <c r="G4257">
        <v>80</v>
      </c>
      <c r="H4257">
        <v>92</v>
      </c>
      <c r="I4257" s="59">
        <v>1.1499999999999999</v>
      </c>
      <c r="J4257" s="59">
        <v>1.1499999999999999</v>
      </c>
      <c r="K4257" t="s">
        <v>25</v>
      </c>
      <c r="L4257" t="s">
        <v>25</v>
      </c>
      <c r="M4257">
        <v>2025</v>
      </c>
      <c r="N4257" t="s">
        <v>742</v>
      </c>
      <c r="O4257" t="s">
        <v>846</v>
      </c>
      <c r="P4257">
        <v>0</v>
      </c>
      <c r="Q4257">
        <v>0</v>
      </c>
      <c r="R4257">
        <v>0</v>
      </c>
      <c r="T4257" t="s">
        <v>2549</v>
      </c>
      <c r="U4257">
        <v>30</v>
      </c>
    </row>
    <row r="4258" spans="1:21" x14ac:dyDescent="0.3">
      <c r="A4258">
        <v>552</v>
      </c>
      <c r="B4258" t="s">
        <v>2548</v>
      </c>
      <c r="C4258" t="s">
        <v>1499</v>
      </c>
      <c r="D4258" t="s">
        <v>73</v>
      </c>
      <c r="E4258" t="s">
        <v>24</v>
      </c>
      <c r="F4258" s="107">
        <v>46022</v>
      </c>
      <c r="G4258">
        <v>80</v>
      </c>
      <c r="H4258">
        <v>92</v>
      </c>
      <c r="I4258" s="59">
        <v>1.1499999999999999</v>
      </c>
      <c r="J4258" s="59">
        <v>1.1499999999999999</v>
      </c>
      <c r="K4258" t="s">
        <v>25</v>
      </c>
      <c r="L4258" t="s">
        <v>25</v>
      </c>
      <c r="M4258">
        <v>2025</v>
      </c>
      <c r="N4258" t="s">
        <v>744</v>
      </c>
      <c r="O4258" t="s">
        <v>751</v>
      </c>
      <c r="P4258">
        <v>0</v>
      </c>
      <c r="Q4258">
        <v>0</v>
      </c>
      <c r="R4258">
        <v>0</v>
      </c>
      <c r="T4258" t="s">
        <v>2550</v>
      </c>
      <c r="U4258">
        <v>31</v>
      </c>
    </row>
    <row r="4259" spans="1:21" x14ac:dyDescent="0.3">
      <c r="A4259">
        <v>553</v>
      </c>
      <c r="B4259" t="s">
        <v>2551</v>
      </c>
      <c r="C4259" t="s">
        <v>1569</v>
      </c>
      <c r="D4259" t="s">
        <v>73</v>
      </c>
      <c r="E4259" t="s">
        <v>24</v>
      </c>
      <c r="F4259" s="107">
        <v>46022</v>
      </c>
      <c r="G4259">
        <v>80</v>
      </c>
      <c r="H4259">
        <v>83</v>
      </c>
      <c r="I4259" s="59">
        <v>1.0375000000000001</v>
      </c>
      <c r="J4259" s="59">
        <v>1.0375000000000001</v>
      </c>
      <c r="K4259" t="s">
        <v>25</v>
      </c>
      <c r="L4259" t="s">
        <v>25</v>
      </c>
      <c r="M4259">
        <v>2025</v>
      </c>
      <c r="N4259" t="s">
        <v>744</v>
      </c>
      <c r="O4259" t="s">
        <v>751</v>
      </c>
      <c r="P4259">
        <v>0</v>
      </c>
      <c r="Q4259">
        <v>0</v>
      </c>
      <c r="R4259">
        <v>0</v>
      </c>
      <c r="T4259" t="s">
        <v>2552</v>
      </c>
      <c r="U4259">
        <v>31</v>
      </c>
    </row>
    <row r="4260" spans="1:21" x14ac:dyDescent="0.3">
      <c r="A4260">
        <v>554</v>
      </c>
      <c r="B4260" t="s">
        <v>2553</v>
      </c>
      <c r="C4260" t="s">
        <v>981</v>
      </c>
      <c r="D4260" t="s">
        <v>54</v>
      </c>
      <c r="E4260" t="s">
        <v>24</v>
      </c>
      <c r="F4260" s="107">
        <v>46022</v>
      </c>
      <c r="G4260">
        <v>80</v>
      </c>
      <c r="H4260">
        <v>95</v>
      </c>
      <c r="I4260" s="59">
        <v>1.1875</v>
      </c>
      <c r="J4260" s="59">
        <v>1.1875</v>
      </c>
      <c r="K4260" t="s">
        <v>25</v>
      </c>
      <c r="L4260" t="s">
        <v>25</v>
      </c>
      <c r="M4260">
        <v>2025</v>
      </c>
      <c r="N4260" t="s">
        <v>744</v>
      </c>
      <c r="O4260" t="s">
        <v>751</v>
      </c>
      <c r="P4260">
        <v>0</v>
      </c>
      <c r="Q4260">
        <v>0</v>
      </c>
      <c r="R4260">
        <v>0</v>
      </c>
      <c r="T4260" t="s">
        <v>2554</v>
      </c>
      <c r="U4260">
        <v>31</v>
      </c>
    </row>
    <row r="4261" spans="1:21" x14ac:dyDescent="0.3">
      <c r="A4261">
        <v>555</v>
      </c>
      <c r="B4261" t="s">
        <v>2555</v>
      </c>
      <c r="C4261" t="s">
        <v>1569</v>
      </c>
      <c r="D4261" t="s">
        <v>54</v>
      </c>
      <c r="E4261" t="s">
        <v>24</v>
      </c>
      <c r="F4261" s="107">
        <v>46022</v>
      </c>
      <c r="G4261">
        <v>80</v>
      </c>
      <c r="H4261">
        <v>100</v>
      </c>
      <c r="I4261" s="59">
        <v>1.25</v>
      </c>
      <c r="J4261" s="59">
        <v>1.25</v>
      </c>
      <c r="K4261" t="s">
        <v>25</v>
      </c>
      <c r="L4261" t="s">
        <v>25</v>
      </c>
      <c r="M4261">
        <v>2025</v>
      </c>
      <c r="N4261" t="s">
        <v>744</v>
      </c>
      <c r="O4261" t="s">
        <v>751</v>
      </c>
      <c r="P4261">
        <v>0</v>
      </c>
      <c r="Q4261">
        <v>0</v>
      </c>
      <c r="R4261">
        <v>0</v>
      </c>
      <c r="T4261" t="s">
        <v>2556</v>
      </c>
      <c r="U4261">
        <v>31</v>
      </c>
    </row>
    <row r="4262" spans="1:21" x14ac:dyDescent="0.3">
      <c r="A4262">
        <v>556</v>
      </c>
      <c r="B4262" t="s">
        <v>2557</v>
      </c>
      <c r="C4262" t="s">
        <v>28</v>
      </c>
      <c r="D4262" t="s">
        <v>73</v>
      </c>
      <c r="E4262" t="s">
        <v>24</v>
      </c>
      <c r="F4262" s="107">
        <v>46022</v>
      </c>
      <c r="G4262">
        <v>70</v>
      </c>
      <c r="H4262">
        <v>113.75</v>
      </c>
      <c r="I4262" s="59">
        <v>1.3</v>
      </c>
      <c r="J4262" s="59">
        <v>1.625</v>
      </c>
      <c r="K4262" t="s">
        <v>25</v>
      </c>
      <c r="L4262" t="s">
        <v>25</v>
      </c>
      <c r="M4262">
        <v>2025</v>
      </c>
      <c r="N4262" t="s">
        <v>744</v>
      </c>
      <c r="O4262" t="s">
        <v>751</v>
      </c>
      <c r="P4262">
        <v>0</v>
      </c>
      <c r="Q4262">
        <v>0</v>
      </c>
      <c r="R4262">
        <v>0</v>
      </c>
      <c r="T4262" t="s">
        <v>2558</v>
      </c>
      <c r="U4262">
        <v>31</v>
      </c>
    </row>
    <row r="4263" spans="1:21" x14ac:dyDescent="0.3">
      <c r="A4263">
        <v>68</v>
      </c>
      <c r="B4263" t="s">
        <v>57</v>
      </c>
      <c r="C4263" t="s">
        <v>58</v>
      </c>
      <c r="D4263" t="s">
        <v>54</v>
      </c>
      <c r="E4263" t="s">
        <v>24</v>
      </c>
      <c r="F4263" s="107">
        <v>44377</v>
      </c>
      <c r="G4263">
        <v>80</v>
      </c>
      <c r="H4263">
        <v>98</v>
      </c>
      <c r="I4263" s="59">
        <v>1.2250000000000001</v>
      </c>
      <c r="J4263" s="59">
        <v>1.2250000000000001</v>
      </c>
      <c r="K4263" t="s">
        <v>25</v>
      </c>
      <c r="L4263" t="s">
        <v>25</v>
      </c>
      <c r="M4263">
        <v>2021</v>
      </c>
      <c r="N4263" t="s">
        <v>742</v>
      </c>
      <c r="O4263" t="s">
        <v>800</v>
      </c>
      <c r="P4263">
        <v>0</v>
      </c>
      <c r="Q4263">
        <v>0</v>
      </c>
      <c r="R4263">
        <v>0</v>
      </c>
      <c r="T4263" t="s">
        <v>2559</v>
      </c>
      <c r="U4263">
        <v>30</v>
      </c>
    </row>
    <row r="4264" spans="1:21" x14ac:dyDescent="0.3">
      <c r="A4264">
        <v>68</v>
      </c>
      <c r="B4264" t="s">
        <v>57</v>
      </c>
      <c r="C4264" t="s">
        <v>58</v>
      </c>
      <c r="D4264" t="s">
        <v>54</v>
      </c>
      <c r="E4264" t="s">
        <v>24</v>
      </c>
      <c r="F4264" s="107">
        <v>44561</v>
      </c>
      <c r="G4264">
        <v>80</v>
      </c>
      <c r="H4264">
        <v>94.8</v>
      </c>
      <c r="I4264" s="59">
        <v>1.1850000000000001</v>
      </c>
      <c r="J4264" s="59">
        <v>1.1850000000000001</v>
      </c>
      <c r="K4264" t="s">
        <v>25</v>
      </c>
      <c r="L4264" t="s">
        <v>25</v>
      </c>
      <c r="M4264">
        <v>2021</v>
      </c>
      <c r="N4264" t="s">
        <v>744</v>
      </c>
      <c r="O4264" t="s">
        <v>747</v>
      </c>
      <c r="P4264">
        <v>0</v>
      </c>
      <c r="Q4264">
        <v>0</v>
      </c>
      <c r="R4264">
        <v>0</v>
      </c>
      <c r="T4264" t="s">
        <v>2560</v>
      </c>
      <c r="U4264">
        <v>31</v>
      </c>
    </row>
    <row r="4265" spans="1:21" x14ac:dyDescent="0.3">
      <c r="A4265">
        <v>68</v>
      </c>
      <c r="B4265" t="s">
        <v>57</v>
      </c>
      <c r="C4265" t="s">
        <v>58</v>
      </c>
      <c r="D4265" t="s">
        <v>54</v>
      </c>
      <c r="E4265" t="s">
        <v>24</v>
      </c>
      <c r="F4265" s="107">
        <v>44742</v>
      </c>
      <c r="G4265">
        <v>80</v>
      </c>
      <c r="H4265">
        <v>89</v>
      </c>
      <c r="I4265" s="59">
        <v>1.1125</v>
      </c>
      <c r="J4265" s="59">
        <v>1.1125</v>
      </c>
      <c r="K4265" t="s">
        <v>25</v>
      </c>
      <c r="L4265" t="s">
        <v>25</v>
      </c>
      <c r="M4265">
        <v>2022</v>
      </c>
      <c r="N4265" t="s">
        <v>742</v>
      </c>
      <c r="O4265" t="s">
        <v>824</v>
      </c>
      <c r="P4265">
        <v>0</v>
      </c>
      <c r="Q4265">
        <v>0</v>
      </c>
      <c r="R4265">
        <v>0</v>
      </c>
      <c r="T4265" t="s">
        <v>2561</v>
      </c>
      <c r="U4265">
        <v>30</v>
      </c>
    </row>
    <row r="4266" spans="1:21" x14ac:dyDescent="0.3">
      <c r="A4266">
        <v>68</v>
      </c>
      <c r="B4266" t="s">
        <v>57</v>
      </c>
      <c r="C4266" t="s">
        <v>58</v>
      </c>
      <c r="D4266" t="s">
        <v>54</v>
      </c>
      <c r="E4266" t="s">
        <v>24</v>
      </c>
      <c r="F4266" s="107">
        <v>44926</v>
      </c>
      <c r="G4266">
        <v>80</v>
      </c>
      <c r="H4266">
        <v>93</v>
      </c>
      <c r="I4266" s="59">
        <v>1.1625000000000001</v>
      </c>
      <c r="J4266" s="59">
        <v>1.1625000000000001</v>
      </c>
      <c r="K4266" t="s">
        <v>25</v>
      </c>
      <c r="L4266" t="s">
        <v>25</v>
      </c>
      <c r="M4266">
        <v>2022</v>
      </c>
      <c r="N4266" t="s">
        <v>744</v>
      </c>
      <c r="O4266" t="s">
        <v>749</v>
      </c>
      <c r="P4266">
        <v>0</v>
      </c>
      <c r="Q4266">
        <v>0</v>
      </c>
      <c r="R4266">
        <v>0</v>
      </c>
      <c r="T4266" t="s">
        <v>2562</v>
      </c>
      <c r="U4266">
        <v>31</v>
      </c>
    </row>
    <row r="4267" spans="1:21" x14ac:dyDescent="0.3">
      <c r="A4267">
        <v>68</v>
      </c>
      <c r="B4267" t="s">
        <v>57</v>
      </c>
      <c r="C4267" t="s">
        <v>58</v>
      </c>
      <c r="D4267" t="s">
        <v>54</v>
      </c>
      <c r="E4267" t="s">
        <v>24</v>
      </c>
      <c r="F4267" s="107">
        <v>45838</v>
      </c>
      <c r="G4267">
        <v>85</v>
      </c>
      <c r="H4267">
        <v>85.3</v>
      </c>
      <c r="I4267" s="59">
        <v>1.003529411764706</v>
      </c>
      <c r="J4267" s="59">
        <v>1.003529411764706</v>
      </c>
      <c r="K4267" t="s">
        <v>25</v>
      </c>
      <c r="L4267" t="s">
        <v>25</v>
      </c>
      <c r="M4267">
        <v>2025</v>
      </c>
      <c r="N4267" t="s">
        <v>742</v>
      </c>
      <c r="O4267" t="s">
        <v>846</v>
      </c>
      <c r="P4267">
        <v>0</v>
      </c>
      <c r="Q4267">
        <v>0</v>
      </c>
      <c r="R4267">
        <v>0</v>
      </c>
      <c r="T4267" t="s">
        <v>2563</v>
      </c>
      <c r="U4267">
        <v>30</v>
      </c>
    </row>
    <row r="4268" spans="1:21" x14ac:dyDescent="0.3">
      <c r="A4268">
        <v>69</v>
      </c>
      <c r="B4268" t="s">
        <v>59</v>
      </c>
      <c r="C4268" t="s">
        <v>58</v>
      </c>
      <c r="D4268" t="s">
        <v>60</v>
      </c>
      <c r="E4268" t="s">
        <v>24</v>
      </c>
      <c r="F4268" s="107">
        <v>44286</v>
      </c>
      <c r="G4268">
        <v>90</v>
      </c>
      <c r="H4268">
        <v>41.497659906396258</v>
      </c>
      <c r="I4268" s="59">
        <v>0.46108511007106961</v>
      </c>
      <c r="J4268" s="59">
        <v>0.46108511007106961</v>
      </c>
      <c r="K4268" t="s">
        <v>25</v>
      </c>
      <c r="L4268" t="s">
        <v>25</v>
      </c>
      <c r="M4268">
        <v>2021</v>
      </c>
      <c r="N4268" t="s">
        <v>803</v>
      </c>
      <c r="O4268" t="s">
        <v>800</v>
      </c>
      <c r="P4268">
        <v>0</v>
      </c>
      <c r="Q4268">
        <v>0</v>
      </c>
      <c r="R4268">
        <v>0</v>
      </c>
      <c r="T4268" t="s">
        <v>2564</v>
      </c>
      <c r="U4268">
        <v>31</v>
      </c>
    </row>
    <row r="4269" spans="1:21" x14ac:dyDescent="0.3">
      <c r="A4269">
        <v>69</v>
      </c>
      <c r="B4269" t="s">
        <v>59</v>
      </c>
      <c r="C4269" t="s">
        <v>58</v>
      </c>
      <c r="D4269" t="s">
        <v>60</v>
      </c>
      <c r="E4269" t="s">
        <v>24</v>
      </c>
      <c r="F4269" s="107">
        <v>44377</v>
      </c>
      <c r="G4269">
        <v>90</v>
      </c>
      <c r="H4269">
        <v>42.148760330578511</v>
      </c>
      <c r="I4269" s="59">
        <v>0.46831955922865021</v>
      </c>
      <c r="J4269" s="59">
        <v>0.46831955922865021</v>
      </c>
      <c r="K4269" t="s">
        <v>25</v>
      </c>
      <c r="L4269" t="s">
        <v>25</v>
      </c>
      <c r="M4269">
        <v>2021</v>
      </c>
      <c r="N4269" t="s">
        <v>742</v>
      </c>
      <c r="O4269" t="s">
        <v>800</v>
      </c>
      <c r="P4269">
        <v>0</v>
      </c>
      <c r="Q4269">
        <v>0</v>
      </c>
      <c r="R4269">
        <v>0</v>
      </c>
      <c r="T4269" t="s">
        <v>2565</v>
      </c>
      <c r="U4269">
        <v>30</v>
      </c>
    </row>
    <row r="4270" spans="1:21" x14ac:dyDescent="0.3">
      <c r="A4270">
        <v>69</v>
      </c>
      <c r="B4270" t="s">
        <v>59</v>
      </c>
      <c r="C4270" t="s">
        <v>58</v>
      </c>
      <c r="D4270" t="s">
        <v>60</v>
      </c>
      <c r="E4270" t="s">
        <v>24</v>
      </c>
      <c r="F4270" s="107">
        <v>44469</v>
      </c>
      <c r="G4270">
        <v>90</v>
      </c>
      <c r="H4270">
        <v>57.743785850860419</v>
      </c>
      <c r="I4270" s="59">
        <v>0.64159762056511582</v>
      </c>
      <c r="J4270" s="59">
        <v>0.64159762056511582</v>
      </c>
      <c r="K4270" t="s">
        <v>25</v>
      </c>
      <c r="L4270" t="s">
        <v>25</v>
      </c>
      <c r="M4270">
        <v>2021</v>
      </c>
      <c r="N4270" t="s">
        <v>766</v>
      </c>
      <c r="O4270" t="s">
        <v>747</v>
      </c>
      <c r="P4270">
        <v>0</v>
      </c>
      <c r="Q4270">
        <v>0</v>
      </c>
      <c r="R4270">
        <v>0</v>
      </c>
      <c r="T4270" t="s">
        <v>2566</v>
      </c>
      <c r="U4270">
        <v>30</v>
      </c>
    </row>
    <row r="4271" spans="1:21" x14ac:dyDescent="0.3">
      <c r="A4271">
        <v>69</v>
      </c>
      <c r="B4271" t="s">
        <v>59</v>
      </c>
      <c r="C4271" t="s">
        <v>58</v>
      </c>
      <c r="D4271" t="s">
        <v>60</v>
      </c>
      <c r="E4271" t="s">
        <v>24</v>
      </c>
      <c r="F4271" s="107">
        <v>44561</v>
      </c>
      <c r="G4271">
        <v>80</v>
      </c>
      <c r="H4271">
        <v>81.508739650413986</v>
      </c>
      <c r="I4271" s="59">
        <v>1.018859245630175</v>
      </c>
      <c r="J4271" s="59">
        <v>1.018859245630175</v>
      </c>
      <c r="K4271" t="s">
        <v>25</v>
      </c>
      <c r="L4271" t="s">
        <v>25</v>
      </c>
      <c r="M4271">
        <v>2021</v>
      </c>
      <c r="N4271" t="s">
        <v>744</v>
      </c>
      <c r="O4271" t="s">
        <v>747</v>
      </c>
      <c r="P4271">
        <v>0</v>
      </c>
      <c r="Q4271">
        <v>0</v>
      </c>
      <c r="R4271">
        <v>0</v>
      </c>
      <c r="T4271" t="s">
        <v>2567</v>
      </c>
      <c r="U4271">
        <v>31</v>
      </c>
    </row>
    <row r="4272" spans="1:21" x14ac:dyDescent="0.3">
      <c r="A4272">
        <v>69</v>
      </c>
      <c r="B4272" t="s">
        <v>59</v>
      </c>
      <c r="C4272" t="s">
        <v>58</v>
      </c>
      <c r="D4272" t="s">
        <v>60</v>
      </c>
      <c r="E4272" t="s">
        <v>24</v>
      </c>
      <c r="F4272" s="107">
        <v>44651</v>
      </c>
      <c r="G4272">
        <v>80</v>
      </c>
      <c r="H4272">
        <v>80.080321285140997</v>
      </c>
      <c r="I4272" s="59">
        <v>1.0010040160642619</v>
      </c>
      <c r="J4272" s="59">
        <v>1.0010040160642619</v>
      </c>
      <c r="K4272" t="s">
        <v>25</v>
      </c>
      <c r="L4272" t="s">
        <v>25</v>
      </c>
      <c r="M4272">
        <v>2022</v>
      </c>
      <c r="N4272" t="s">
        <v>803</v>
      </c>
      <c r="O4272" t="s">
        <v>824</v>
      </c>
      <c r="P4272">
        <v>0</v>
      </c>
      <c r="Q4272">
        <v>0</v>
      </c>
      <c r="R4272">
        <v>0</v>
      </c>
      <c r="T4272" t="s">
        <v>2568</v>
      </c>
      <c r="U4272">
        <v>31</v>
      </c>
    </row>
    <row r="4273" spans="1:21" x14ac:dyDescent="0.3">
      <c r="A4273">
        <v>69</v>
      </c>
      <c r="B4273" t="s">
        <v>59</v>
      </c>
      <c r="C4273" t="s">
        <v>58</v>
      </c>
      <c r="D4273" t="s">
        <v>60</v>
      </c>
      <c r="E4273" t="s">
        <v>24</v>
      </c>
      <c r="F4273" s="107">
        <v>44742</v>
      </c>
      <c r="G4273">
        <v>80</v>
      </c>
      <c r="H4273">
        <v>86.824324324323996</v>
      </c>
      <c r="I4273" s="59">
        <v>1.0853040540540499</v>
      </c>
      <c r="J4273" s="59">
        <v>1.0853040540540499</v>
      </c>
      <c r="K4273" t="s">
        <v>25</v>
      </c>
      <c r="L4273" t="s">
        <v>25</v>
      </c>
      <c r="M4273">
        <v>2022</v>
      </c>
      <c r="N4273" t="s">
        <v>742</v>
      </c>
      <c r="O4273" t="s">
        <v>824</v>
      </c>
      <c r="P4273">
        <v>0</v>
      </c>
      <c r="Q4273">
        <v>0</v>
      </c>
      <c r="R4273">
        <v>0</v>
      </c>
      <c r="T4273" t="s">
        <v>2569</v>
      </c>
      <c r="U4273">
        <v>30</v>
      </c>
    </row>
    <row r="4274" spans="1:21" x14ac:dyDescent="0.3">
      <c r="A4274">
        <v>69</v>
      </c>
      <c r="B4274" t="s">
        <v>59</v>
      </c>
      <c r="C4274" t="s">
        <v>58</v>
      </c>
      <c r="D4274" t="s">
        <v>60</v>
      </c>
      <c r="E4274" t="s">
        <v>24</v>
      </c>
      <c r="F4274" s="107">
        <v>44834</v>
      </c>
      <c r="G4274">
        <v>80</v>
      </c>
      <c r="H4274">
        <v>85.129118432769005</v>
      </c>
      <c r="I4274" s="59">
        <v>1.064113980409612</v>
      </c>
      <c r="J4274" s="59">
        <v>1.064113980409612</v>
      </c>
      <c r="K4274" t="s">
        <v>25</v>
      </c>
      <c r="L4274" t="s">
        <v>25</v>
      </c>
      <c r="M4274">
        <v>2022</v>
      </c>
      <c r="N4274" t="s">
        <v>766</v>
      </c>
      <c r="O4274" t="s">
        <v>749</v>
      </c>
      <c r="P4274">
        <v>0</v>
      </c>
      <c r="Q4274">
        <v>0</v>
      </c>
      <c r="R4274">
        <v>0</v>
      </c>
      <c r="T4274" t="s">
        <v>2570</v>
      </c>
      <c r="U4274">
        <v>30</v>
      </c>
    </row>
    <row r="4275" spans="1:21" x14ac:dyDescent="0.3">
      <c r="A4275">
        <v>69</v>
      </c>
      <c r="B4275" t="s">
        <v>59</v>
      </c>
      <c r="C4275" t="s">
        <v>58</v>
      </c>
      <c r="D4275" t="s">
        <v>60</v>
      </c>
      <c r="E4275" t="s">
        <v>24</v>
      </c>
      <c r="F4275" s="107">
        <v>44926</v>
      </c>
      <c r="G4275">
        <v>80</v>
      </c>
      <c r="H4275">
        <v>83.754512635379001</v>
      </c>
      <c r="I4275" s="59">
        <v>1.046931407942238</v>
      </c>
      <c r="J4275" s="59">
        <v>1.046931407942238</v>
      </c>
      <c r="K4275" t="s">
        <v>25</v>
      </c>
      <c r="L4275" t="s">
        <v>25</v>
      </c>
      <c r="M4275">
        <v>2022</v>
      </c>
      <c r="N4275" t="s">
        <v>744</v>
      </c>
      <c r="O4275" t="s">
        <v>749</v>
      </c>
      <c r="P4275">
        <v>0</v>
      </c>
      <c r="Q4275">
        <v>0</v>
      </c>
      <c r="R4275">
        <v>0</v>
      </c>
      <c r="T4275" t="s">
        <v>2571</v>
      </c>
      <c r="U4275">
        <v>31</v>
      </c>
    </row>
    <row r="4276" spans="1:21" x14ac:dyDescent="0.3">
      <c r="A4276">
        <v>69</v>
      </c>
      <c r="B4276" t="s">
        <v>59</v>
      </c>
      <c r="C4276" t="s">
        <v>58</v>
      </c>
      <c r="D4276" t="s">
        <v>60</v>
      </c>
      <c r="E4276" t="s">
        <v>24</v>
      </c>
      <c r="F4276" s="107">
        <v>45747</v>
      </c>
      <c r="G4276">
        <v>90</v>
      </c>
      <c r="H4276">
        <v>90.75</v>
      </c>
      <c r="I4276" s="59">
        <v>1.0083333333333331</v>
      </c>
      <c r="J4276" s="59">
        <v>1.0083333333333331</v>
      </c>
      <c r="K4276" t="s">
        <v>25</v>
      </c>
      <c r="L4276" t="s">
        <v>25</v>
      </c>
      <c r="M4276">
        <v>2025</v>
      </c>
      <c r="N4276" t="s">
        <v>803</v>
      </c>
      <c r="O4276" t="s">
        <v>846</v>
      </c>
      <c r="P4276">
        <v>0</v>
      </c>
      <c r="Q4276">
        <v>0</v>
      </c>
      <c r="R4276">
        <v>0</v>
      </c>
      <c r="T4276" t="s">
        <v>2572</v>
      </c>
      <c r="U4276">
        <v>31</v>
      </c>
    </row>
    <row r="4277" spans="1:21" x14ac:dyDescent="0.3">
      <c r="A4277">
        <v>69</v>
      </c>
      <c r="B4277" t="s">
        <v>59</v>
      </c>
      <c r="C4277" t="s">
        <v>58</v>
      </c>
      <c r="D4277" t="s">
        <v>60</v>
      </c>
      <c r="E4277" t="s">
        <v>24</v>
      </c>
      <c r="F4277" s="107">
        <v>45838</v>
      </c>
      <c r="G4277">
        <v>90</v>
      </c>
      <c r="H4277">
        <v>90.78</v>
      </c>
      <c r="I4277" s="59">
        <v>1.008666666666667</v>
      </c>
      <c r="J4277" s="59">
        <v>1.008666666666667</v>
      </c>
      <c r="K4277" t="s">
        <v>25</v>
      </c>
      <c r="L4277" t="s">
        <v>25</v>
      </c>
      <c r="M4277">
        <v>2025</v>
      </c>
      <c r="N4277" t="s">
        <v>742</v>
      </c>
      <c r="O4277" t="s">
        <v>846</v>
      </c>
      <c r="P4277">
        <v>0</v>
      </c>
      <c r="Q4277">
        <v>0</v>
      </c>
      <c r="R4277">
        <v>0</v>
      </c>
      <c r="T4277" t="s">
        <v>2573</v>
      </c>
      <c r="U4277">
        <v>30</v>
      </c>
    </row>
    <row r="4278" spans="1:21" x14ac:dyDescent="0.3">
      <c r="A4278">
        <v>69</v>
      </c>
      <c r="B4278" t="s">
        <v>59</v>
      </c>
      <c r="C4278" t="s">
        <v>58</v>
      </c>
      <c r="D4278" t="s">
        <v>60</v>
      </c>
      <c r="E4278" t="s">
        <v>24</v>
      </c>
      <c r="F4278" s="107">
        <v>45930</v>
      </c>
      <c r="G4278">
        <v>90</v>
      </c>
      <c r="H4278">
        <v>90.14</v>
      </c>
      <c r="I4278" s="59">
        <v>1.001555555555556</v>
      </c>
      <c r="J4278" s="59">
        <v>1.001555555555556</v>
      </c>
      <c r="K4278" t="s">
        <v>25</v>
      </c>
      <c r="L4278" t="s">
        <v>25</v>
      </c>
      <c r="M4278">
        <v>2025</v>
      </c>
      <c r="N4278" t="s">
        <v>766</v>
      </c>
      <c r="O4278" t="s">
        <v>751</v>
      </c>
      <c r="P4278">
        <v>0</v>
      </c>
      <c r="Q4278">
        <v>0</v>
      </c>
      <c r="R4278">
        <v>0</v>
      </c>
      <c r="T4278" t="s">
        <v>2574</v>
      </c>
      <c r="U4278">
        <v>30</v>
      </c>
    </row>
    <row r="4279" spans="1:21" x14ac:dyDescent="0.3">
      <c r="A4279">
        <v>69</v>
      </c>
      <c r="B4279" t="s">
        <v>59</v>
      </c>
      <c r="C4279" t="s">
        <v>58</v>
      </c>
      <c r="D4279" t="s">
        <v>60</v>
      </c>
      <c r="E4279" t="s">
        <v>24</v>
      </c>
      <c r="F4279" s="107">
        <v>46022</v>
      </c>
      <c r="G4279">
        <v>90</v>
      </c>
      <c r="H4279">
        <v>91.52</v>
      </c>
      <c r="I4279" s="59">
        <v>1.016888888888889</v>
      </c>
      <c r="J4279" s="59">
        <v>1.016888888888889</v>
      </c>
      <c r="K4279" t="s">
        <v>25</v>
      </c>
      <c r="L4279" t="s">
        <v>25</v>
      </c>
      <c r="M4279">
        <v>2025</v>
      </c>
      <c r="N4279" t="s">
        <v>744</v>
      </c>
      <c r="O4279" t="s">
        <v>751</v>
      </c>
      <c r="P4279">
        <v>0</v>
      </c>
      <c r="Q4279">
        <v>0</v>
      </c>
      <c r="R4279">
        <v>0</v>
      </c>
      <c r="T4279" t="s">
        <v>2575</v>
      </c>
      <c r="U4279">
        <v>31</v>
      </c>
    </row>
    <row r="4280" spans="1:21" x14ac:dyDescent="0.3">
      <c r="A4280">
        <v>73</v>
      </c>
      <c r="B4280" t="s">
        <v>61</v>
      </c>
      <c r="C4280" t="s">
        <v>28</v>
      </c>
      <c r="D4280" t="s">
        <v>54</v>
      </c>
      <c r="E4280" t="s">
        <v>62</v>
      </c>
      <c r="F4280" s="107">
        <v>44377</v>
      </c>
      <c r="G4280">
        <v>20</v>
      </c>
      <c r="H4280">
        <v>12.4</v>
      </c>
      <c r="I4280" s="59">
        <v>1.3</v>
      </c>
      <c r="J4280" s="59">
        <v>1.612903225806452</v>
      </c>
      <c r="K4280" t="s">
        <v>63</v>
      </c>
      <c r="L4280" t="s">
        <v>63</v>
      </c>
      <c r="M4280">
        <v>2021</v>
      </c>
      <c r="N4280" t="s">
        <v>742</v>
      </c>
      <c r="O4280" t="s">
        <v>800</v>
      </c>
      <c r="P4280">
        <v>0</v>
      </c>
      <c r="Q4280">
        <v>0</v>
      </c>
      <c r="R4280">
        <v>0</v>
      </c>
      <c r="T4280" t="s">
        <v>2576</v>
      </c>
      <c r="U4280">
        <v>30</v>
      </c>
    </row>
    <row r="4281" spans="1:21" x14ac:dyDescent="0.3">
      <c r="A4281">
        <v>73</v>
      </c>
      <c r="B4281" t="s">
        <v>61</v>
      </c>
      <c r="C4281" t="s">
        <v>28</v>
      </c>
      <c r="D4281" t="s">
        <v>54</v>
      </c>
      <c r="E4281" t="s">
        <v>62</v>
      </c>
      <c r="F4281" s="107">
        <v>44561</v>
      </c>
      <c r="G4281">
        <v>20</v>
      </c>
      <c r="H4281">
        <v>15.5</v>
      </c>
      <c r="I4281" s="59">
        <v>1.290322580645161</v>
      </c>
      <c r="J4281" s="59">
        <v>1.290322580645161</v>
      </c>
      <c r="K4281" t="s">
        <v>63</v>
      </c>
      <c r="L4281" t="s">
        <v>63</v>
      </c>
      <c r="M4281">
        <v>2021</v>
      </c>
      <c r="N4281" t="s">
        <v>744</v>
      </c>
      <c r="O4281" t="s">
        <v>747</v>
      </c>
      <c r="P4281">
        <v>0</v>
      </c>
      <c r="Q4281">
        <v>0</v>
      </c>
      <c r="R4281">
        <v>0</v>
      </c>
      <c r="T4281" t="s">
        <v>2577</v>
      </c>
      <c r="U4281">
        <v>31</v>
      </c>
    </row>
    <row r="4282" spans="1:21" x14ac:dyDescent="0.3">
      <c r="A4282">
        <v>73</v>
      </c>
      <c r="B4282" t="s">
        <v>61</v>
      </c>
      <c r="C4282" t="s">
        <v>28</v>
      </c>
      <c r="D4282" t="s">
        <v>54</v>
      </c>
      <c r="E4282" t="s">
        <v>62</v>
      </c>
      <c r="F4282" s="107">
        <v>44742</v>
      </c>
      <c r="G4282">
        <v>20</v>
      </c>
      <c r="H4282">
        <v>17.670000000000002</v>
      </c>
      <c r="I4282" s="59">
        <v>1.131861912846633</v>
      </c>
      <c r="J4282" s="59">
        <v>1.131861912846633</v>
      </c>
      <c r="K4282" t="s">
        <v>63</v>
      </c>
      <c r="L4282" t="s">
        <v>63</v>
      </c>
      <c r="M4282">
        <v>2022</v>
      </c>
      <c r="N4282" t="s">
        <v>742</v>
      </c>
      <c r="O4282" t="s">
        <v>824</v>
      </c>
      <c r="P4282">
        <v>0</v>
      </c>
      <c r="Q4282">
        <v>0</v>
      </c>
      <c r="R4282">
        <v>0</v>
      </c>
      <c r="T4282" t="s">
        <v>2578</v>
      </c>
      <c r="U4282">
        <v>30</v>
      </c>
    </row>
    <row r="4283" spans="1:21" x14ac:dyDescent="0.3">
      <c r="A4283">
        <v>73</v>
      </c>
      <c r="B4283" t="s">
        <v>61</v>
      </c>
      <c r="C4283" t="s">
        <v>28</v>
      </c>
      <c r="D4283" t="s">
        <v>54</v>
      </c>
      <c r="E4283" t="s">
        <v>62</v>
      </c>
      <c r="F4283" s="107">
        <v>44926</v>
      </c>
      <c r="G4283">
        <v>20</v>
      </c>
      <c r="H4283">
        <v>20</v>
      </c>
      <c r="I4283" s="59">
        <v>1</v>
      </c>
      <c r="J4283" s="59">
        <v>1</v>
      </c>
      <c r="K4283" t="s">
        <v>63</v>
      </c>
      <c r="L4283" t="s">
        <v>63</v>
      </c>
      <c r="M4283">
        <v>2022</v>
      </c>
      <c r="N4283" t="s">
        <v>744</v>
      </c>
      <c r="O4283" t="s">
        <v>749</v>
      </c>
      <c r="P4283">
        <v>0</v>
      </c>
      <c r="Q4283">
        <v>0</v>
      </c>
      <c r="R4283">
        <v>0</v>
      </c>
      <c r="T4283" t="s">
        <v>2579</v>
      </c>
      <c r="U4283">
        <v>31</v>
      </c>
    </row>
    <row r="4284" spans="1:21" x14ac:dyDescent="0.3">
      <c r="A4284">
        <v>73</v>
      </c>
      <c r="B4284" t="s">
        <v>61</v>
      </c>
      <c r="C4284" t="s">
        <v>28</v>
      </c>
      <c r="D4284" t="s">
        <v>54</v>
      </c>
      <c r="E4284" t="s">
        <v>62</v>
      </c>
      <c r="F4284" s="107">
        <v>45838</v>
      </c>
      <c r="G4284">
        <v>20</v>
      </c>
      <c r="H4284">
        <v>19</v>
      </c>
      <c r="I4284" s="59">
        <v>1.0526315789473679</v>
      </c>
      <c r="J4284" s="59">
        <v>1.0526315789473679</v>
      </c>
      <c r="K4284" t="s">
        <v>63</v>
      </c>
      <c r="L4284" t="s">
        <v>63</v>
      </c>
      <c r="M4284">
        <v>2025</v>
      </c>
      <c r="N4284" t="s">
        <v>742</v>
      </c>
      <c r="O4284" t="s">
        <v>846</v>
      </c>
      <c r="P4284">
        <v>0</v>
      </c>
      <c r="Q4284">
        <v>0</v>
      </c>
      <c r="R4284">
        <v>0</v>
      </c>
      <c r="T4284" t="s">
        <v>2580</v>
      </c>
      <c r="U4284">
        <v>30</v>
      </c>
    </row>
    <row r="4285" spans="1:21" x14ac:dyDescent="0.3">
      <c r="A4285">
        <v>73</v>
      </c>
      <c r="B4285" t="s">
        <v>61</v>
      </c>
      <c r="C4285" t="s">
        <v>28</v>
      </c>
      <c r="D4285" t="s">
        <v>54</v>
      </c>
      <c r="E4285" t="s">
        <v>62</v>
      </c>
      <c r="F4285" s="107">
        <v>46022</v>
      </c>
      <c r="G4285">
        <v>20</v>
      </c>
      <c r="H4285">
        <v>20</v>
      </c>
      <c r="I4285" s="59">
        <v>1</v>
      </c>
      <c r="J4285" s="59">
        <v>1</v>
      </c>
      <c r="K4285" t="s">
        <v>63</v>
      </c>
      <c r="L4285" t="s">
        <v>63</v>
      </c>
      <c r="M4285">
        <v>2025</v>
      </c>
      <c r="N4285" t="s">
        <v>744</v>
      </c>
      <c r="O4285" t="s">
        <v>751</v>
      </c>
      <c r="P4285">
        <v>0</v>
      </c>
      <c r="Q4285">
        <v>0</v>
      </c>
      <c r="R4285">
        <v>0</v>
      </c>
      <c r="T4285" t="s">
        <v>2581</v>
      </c>
      <c r="U4285">
        <v>31</v>
      </c>
    </row>
    <row r="4286" spans="1:21" x14ac:dyDescent="0.3">
      <c r="A4286">
        <v>74</v>
      </c>
      <c r="B4286" t="s">
        <v>64</v>
      </c>
      <c r="C4286" t="s">
        <v>28</v>
      </c>
      <c r="D4286" t="s">
        <v>54</v>
      </c>
      <c r="E4286" t="s">
        <v>24</v>
      </c>
      <c r="F4286" s="107">
        <v>44377</v>
      </c>
      <c r="G4286">
        <v>80</v>
      </c>
      <c r="H4286">
        <v>83.2</v>
      </c>
      <c r="I4286" s="59">
        <v>1.04</v>
      </c>
      <c r="J4286" s="59">
        <v>1.04</v>
      </c>
      <c r="K4286" t="s">
        <v>25</v>
      </c>
      <c r="L4286" t="s">
        <v>25</v>
      </c>
      <c r="M4286">
        <v>2021</v>
      </c>
      <c r="N4286" t="s">
        <v>742</v>
      </c>
      <c r="O4286" t="s">
        <v>800</v>
      </c>
      <c r="P4286">
        <v>0</v>
      </c>
      <c r="Q4286">
        <v>0</v>
      </c>
      <c r="R4286">
        <v>0</v>
      </c>
      <c r="T4286" t="s">
        <v>2582</v>
      </c>
      <c r="U4286">
        <v>30</v>
      </c>
    </row>
    <row r="4287" spans="1:21" x14ac:dyDescent="0.3">
      <c r="A4287">
        <v>74</v>
      </c>
      <c r="B4287" t="s">
        <v>64</v>
      </c>
      <c r="C4287" t="s">
        <v>28</v>
      </c>
      <c r="D4287" t="s">
        <v>54</v>
      </c>
      <c r="E4287" t="s">
        <v>24</v>
      </c>
      <c r="F4287" s="107">
        <v>44561</v>
      </c>
      <c r="G4287">
        <v>80</v>
      </c>
      <c r="H4287">
        <v>91.071428571428555</v>
      </c>
      <c r="I4287" s="59">
        <v>1.138392857142857</v>
      </c>
      <c r="J4287" s="59">
        <v>1.138392857142857</v>
      </c>
      <c r="K4287" t="s">
        <v>25</v>
      </c>
      <c r="L4287" t="s">
        <v>25</v>
      </c>
      <c r="M4287">
        <v>2021</v>
      </c>
      <c r="N4287" t="s">
        <v>744</v>
      </c>
      <c r="O4287" t="s">
        <v>747</v>
      </c>
      <c r="P4287">
        <v>0</v>
      </c>
      <c r="Q4287">
        <v>0</v>
      </c>
      <c r="R4287">
        <v>0</v>
      </c>
      <c r="T4287" t="s">
        <v>2583</v>
      </c>
      <c r="U4287">
        <v>31</v>
      </c>
    </row>
    <row r="4288" spans="1:21" x14ac:dyDescent="0.3">
      <c r="A4288">
        <v>74</v>
      </c>
      <c r="B4288" t="s">
        <v>64</v>
      </c>
      <c r="C4288" t="s">
        <v>28</v>
      </c>
      <c r="D4288" t="s">
        <v>54</v>
      </c>
      <c r="E4288" t="s">
        <v>24</v>
      </c>
      <c r="F4288" s="107">
        <v>44742</v>
      </c>
      <c r="G4288">
        <v>80</v>
      </c>
      <c r="H4288">
        <v>88</v>
      </c>
      <c r="I4288" s="59">
        <v>1.1000000000000001</v>
      </c>
      <c r="J4288" s="59">
        <v>1.1000000000000001</v>
      </c>
      <c r="K4288" t="s">
        <v>25</v>
      </c>
      <c r="L4288" t="s">
        <v>25</v>
      </c>
      <c r="M4288">
        <v>2022</v>
      </c>
      <c r="N4288" t="s">
        <v>742</v>
      </c>
      <c r="O4288" t="s">
        <v>824</v>
      </c>
      <c r="P4288">
        <v>0</v>
      </c>
      <c r="Q4288">
        <v>0</v>
      </c>
      <c r="R4288">
        <v>0</v>
      </c>
      <c r="T4288" t="s">
        <v>2584</v>
      </c>
      <c r="U4288">
        <v>30</v>
      </c>
    </row>
    <row r="4289" spans="1:21" x14ac:dyDescent="0.3">
      <c r="A4289">
        <v>74</v>
      </c>
      <c r="B4289" t="s">
        <v>64</v>
      </c>
      <c r="C4289" t="s">
        <v>28</v>
      </c>
      <c r="D4289" t="s">
        <v>54</v>
      </c>
      <c r="E4289" t="s">
        <v>24</v>
      </c>
      <c r="F4289" s="107">
        <v>44926</v>
      </c>
      <c r="G4289">
        <v>80</v>
      </c>
      <c r="H4289">
        <v>82.894736842105004</v>
      </c>
      <c r="I4289" s="59">
        <v>1.036184210526313</v>
      </c>
      <c r="J4289" s="59">
        <v>1.036184210526313</v>
      </c>
      <c r="K4289" t="s">
        <v>25</v>
      </c>
      <c r="L4289" t="s">
        <v>25</v>
      </c>
      <c r="M4289">
        <v>2022</v>
      </c>
      <c r="N4289" t="s">
        <v>744</v>
      </c>
      <c r="O4289" t="s">
        <v>749</v>
      </c>
      <c r="P4289">
        <v>0</v>
      </c>
      <c r="Q4289">
        <v>0</v>
      </c>
      <c r="R4289">
        <v>0</v>
      </c>
      <c r="T4289" t="s">
        <v>2585</v>
      </c>
      <c r="U4289">
        <v>31</v>
      </c>
    </row>
    <row r="4290" spans="1:21" x14ac:dyDescent="0.3">
      <c r="A4290">
        <v>74</v>
      </c>
      <c r="B4290" t="s">
        <v>64</v>
      </c>
      <c r="C4290" t="s">
        <v>28</v>
      </c>
      <c r="D4290" t="s">
        <v>54</v>
      </c>
      <c r="E4290" t="s">
        <v>24</v>
      </c>
      <c r="F4290" s="107">
        <v>45838</v>
      </c>
      <c r="G4290">
        <v>80</v>
      </c>
      <c r="H4290">
        <v>91.49</v>
      </c>
      <c r="I4290" s="59">
        <v>1.1436249999999999</v>
      </c>
      <c r="J4290" s="59">
        <v>1.1436249999999999</v>
      </c>
      <c r="K4290" t="s">
        <v>25</v>
      </c>
      <c r="L4290" t="s">
        <v>25</v>
      </c>
      <c r="M4290">
        <v>2025</v>
      </c>
      <c r="N4290" t="s">
        <v>742</v>
      </c>
      <c r="O4290" t="s">
        <v>846</v>
      </c>
      <c r="P4290">
        <v>0</v>
      </c>
      <c r="Q4290">
        <v>0</v>
      </c>
      <c r="R4290">
        <v>0</v>
      </c>
      <c r="T4290" t="s">
        <v>2586</v>
      </c>
      <c r="U4290">
        <v>30</v>
      </c>
    </row>
    <row r="4291" spans="1:21" x14ac:dyDescent="0.3">
      <c r="A4291">
        <v>74</v>
      </c>
      <c r="B4291" t="s">
        <v>64</v>
      </c>
      <c r="C4291" t="s">
        <v>28</v>
      </c>
      <c r="D4291" t="s">
        <v>54</v>
      </c>
      <c r="E4291" t="s">
        <v>24</v>
      </c>
      <c r="F4291" s="107">
        <v>46022</v>
      </c>
      <c r="G4291">
        <v>80</v>
      </c>
      <c r="H4291">
        <v>90.32</v>
      </c>
      <c r="I4291" s="59">
        <v>1.129</v>
      </c>
      <c r="J4291" s="59">
        <v>1.129</v>
      </c>
      <c r="K4291" t="s">
        <v>25</v>
      </c>
      <c r="L4291" t="s">
        <v>25</v>
      </c>
      <c r="M4291">
        <v>2025</v>
      </c>
      <c r="N4291" t="s">
        <v>744</v>
      </c>
      <c r="O4291" t="s">
        <v>751</v>
      </c>
      <c r="P4291">
        <v>0</v>
      </c>
      <c r="Q4291">
        <v>0</v>
      </c>
      <c r="R4291">
        <v>0</v>
      </c>
      <c r="T4291" t="s">
        <v>2587</v>
      </c>
      <c r="U4291">
        <v>31</v>
      </c>
    </row>
    <row r="4292" spans="1:21" x14ac:dyDescent="0.3">
      <c r="A4292">
        <v>77</v>
      </c>
      <c r="B4292" t="s">
        <v>65</v>
      </c>
      <c r="C4292" t="s">
        <v>66</v>
      </c>
      <c r="D4292" t="s">
        <v>23</v>
      </c>
      <c r="E4292" t="s">
        <v>24</v>
      </c>
      <c r="F4292" s="107">
        <v>44227</v>
      </c>
      <c r="G4292">
        <v>95</v>
      </c>
      <c r="H4292">
        <v>95.5</v>
      </c>
      <c r="I4292" s="59">
        <v>1.0052631578947371</v>
      </c>
      <c r="J4292" s="59">
        <v>1.0052631578947371</v>
      </c>
      <c r="K4292" t="s">
        <v>25</v>
      </c>
      <c r="L4292" t="s">
        <v>25</v>
      </c>
      <c r="M4292">
        <v>2021</v>
      </c>
      <c r="N4292" t="s">
        <v>799</v>
      </c>
      <c r="O4292" t="s">
        <v>800</v>
      </c>
      <c r="P4292">
        <v>0</v>
      </c>
      <c r="Q4292">
        <v>0</v>
      </c>
      <c r="R4292">
        <v>0</v>
      </c>
      <c r="T4292" t="s">
        <v>2588</v>
      </c>
      <c r="U4292">
        <v>31</v>
      </c>
    </row>
    <row r="4293" spans="1:21" x14ac:dyDescent="0.3">
      <c r="A4293">
        <v>77</v>
      </c>
      <c r="B4293" t="s">
        <v>65</v>
      </c>
      <c r="C4293" t="s">
        <v>66</v>
      </c>
      <c r="D4293" t="s">
        <v>23</v>
      </c>
      <c r="E4293" t="s">
        <v>24</v>
      </c>
      <c r="F4293" s="107">
        <v>44255</v>
      </c>
      <c r="G4293">
        <v>95</v>
      </c>
      <c r="H4293">
        <v>95.5</v>
      </c>
      <c r="I4293" s="59">
        <v>1.0052631578947371</v>
      </c>
      <c r="J4293" s="59">
        <v>1.0052631578947371</v>
      </c>
      <c r="K4293" t="s">
        <v>25</v>
      </c>
      <c r="L4293" t="s">
        <v>25</v>
      </c>
      <c r="M4293">
        <v>2021</v>
      </c>
      <c r="N4293" t="s">
        <v>783</v>
      </c>
      <c r="O4293" t="s">
        <v>800</v>
      </c>
      <c r="P4293">
        <v>0</v>
      </c>
      <c r="Q4293">
        <v>0</v>
      </c>
      <c r="R4293">
        <v>0</v>
      </c>
      <c r="T4293" t="s">
        <v>2589</v>
      </c>
      <c r="U4293">
        <v>28</v>
      </c>
    </row>
    <row r="4294" spans="1:21" x14ac:dyDescent="0.3">
      <c r="A4294">
        <v>77</v>
      </c>
      <c r="B4294" t="s">
        <v>65</v>
      </c>
      <c r="C4294" t="s">
        <v>66</v>
      </c>
      <c r="D4294" t="s">
        <v>23</v>
      </c>
      <c r="E4294" t="s">
        <v>24</v>
      </c>
      <c r="F4294" s="107">
        <v>44286</v>
      </c>
      <c r="G4294">
        <v>95</v>
      </c>
      <c r="H4294">
        <v>97.8</v>
      </c>
      <c r="I4294" s="59">
        <v>1.0294736842105261</v>
      </c>
      <c r="J4294" s="59">
        <v>1.0294736842105261</v>
      </c>
      <c r="K4294" t="s">
        <v>25</v>
      </c>
      <c r="L4294" t="s">
        <v>25</v>
      </c>
      <c r="M4294">
        <v>2021</v>
      </c>
      <c r="N4294" t="s">
        <v>803</v>
      </c>
      <c r="O4294" t="s">
        <v>800</v>
      </c>
      <c r="P4294">
        <v>0</v>
      </c>
      <c r="Q4294">
        <v>0</v>
      </c>
      <c r="R4294">
        <v>0</v>
      </c>
      <c r="T4294" t="s">
        <v>2590</v>
      </c>
      <c r="U4294">
        <v>31</v>
      </c>
    </row>
    <row r="4295" spans="1:21" x14ac:dyDescent="0.3">
      <c r="A4295">
        <v>77</v>
      </c>
      <c r="B4295" t="s">
        <v>65</v>
      </c>
      <c r="C4295" t="s">
        <v>66</v>
      </c>
      <c r="D4295" t="s">
        <v>23</v>
      </c>
      <c r="E4295" t="s">
        <v>24</v>
      </c>
      <c r="F4295" s="107">
        <v>44316</v>
      </c>
      <c r="G4295">
        <v>95</v>
      </c>
      <c r="H4295">
        <v>99.3</v>
      </c>
      <c r="I4295" s="59">
        <v>1.0452631578947369</v>
      </c>
      <c r="J4295" s="59">
        <v>1.0452631578947369</v>
      </c>
      <c r="K4295" t="s">
        <v>25</v>
      </c>
      <c r="L4295" t="s">
        <v>25</v>
      </c>
      <c r="M4295">
        <v>2021</v>
      </c>
      <c r="N4295" t="s">
        <v>786</v>
      </c>
      <c r="O4295" t="s">
        <v>800</v>
      </c>
      <c r="P4295">
        <v>0</v>
      </c>
      <c r="Q4295">
        <v>0</v>
      </c>
      <c r="R4295">
        <v>0</v>
      </c>
      <c r="T4295" t="s">
        <v>2591</v>
      </c>
      <c r="U4295">
        <v>30</v>
      </c>
    </row>
    <row r="4296" spans="1:21" x14ac:dyDescent="0.3">
      <c r="A4296">
        <v>77</v>
      </c>
      <c r="B4296" t="s">
        <v>65</v>
      </c>
      <c r="C4296" t="s">
        <v>66</v>
      </c>
      <c r="D4296" t="s">
        <v>23</v>
      </c>
      <c r="E4296" t="s">
        <v>24</v>
      </c>
      <c r="F4296" s="107">
        <v>44347</v>
      </c>
      <c r="G4296">
        <v>95</v>
      </c>
      <c r="H4296">
        <v>99.99</v>
      </c>
      <c r="I4296" s="59">
        <v>1.052526315789474</v>
      </c>
      <c r="J4296" s="59">
        <v>1.052526315789474</v>
      </c>
      <c r="K4296" t="s">
        <v>25</v>
      </c>
      <c r="L4296" t="s">
        <v>25</v>
      </c>
      <c r="M4296">
        <v>2021</v>
      </c>
      <c r="N4296" t="s">
        <v>806</v>
      </c>
      <c r="O4296" t="s">
        <v>800</v>
      </c>
      <c r="P4296">
        <v>0</v>
      </c>
      <c r="Q4296">
        <v>0</v>
      </c>
      <c r="R4296">
        <v>0</v>
      </c>
      <c r="T4296" t="s">
        <v>2592</v>
      </c>
      <c r="U4296">
        <v>31</v>
      </c>
    </row>
    <row r="4297" spans="1:21" x14ac:dyDescent="0.3">
      <c r="A4297">
        <v>77</v>
      </c>
      <c r="B4297" t="s">
        <v>65</v>
      </c>
      <c r="C4297" t="s">
        <v>66</v>
      </c>
      <c r="D4297" t="s">
        <v>23</v>
      </c>
      <c r="E4297" t="s">
        <v>24</v>
      </c>
      <c r="F4297" s="107">
        <v>44377</v>
      </c>
      <c r="G4297">
        <v>95</v>
      </c>
      <c r="H4297">
        <v>96.4</v>
      </c>
      <c r="I4297" s="59">
        <v>1.0147368421052629</v>
      </c>
      <c r="J4297" s="59">
        <v>1.0147368421052629</v>
      </c>
      <c r="K4297" t="s">
        <v>25</v>
      </c>
      <c r="L4297" t="s">
        <v>25</v>
      </c>
      <c r="M4297">
        <v>2021</v>
      </c>
      <c r="N4297" t="s">
        <v>742</v>
      </c>
      <c r="O4297" t="s">
        <v>800</v>
      </c>
      <c r="P4297">
        <v>0</v>
      </c>
      <c r="Q4297">
        <v>0</v>
      </c>
      <c r="R4297">
        <v>0</v>
      </c>
      <c r="T4297" t="s">
        <v>2593</v>
      </c>
      <c r="U4297">
        <v>30</v>
      </c>
    </row>
    <row r="4298" spans="1:21" x14ac:dyDescent="0.3">
      <c r="A4298">
        <v>77</v>
      </c>
      <c r="B4298" t="s">
        <v>65</v>
      </c>
      <c r="C4298" t="s">
        <v>66</v>
      </c>
      <c r="D4298" t="s">
        <v>23</v>
      </c>
      <c r="E4298" t="s">
        <v>24</v>
      </c>
      <c r="F4298" s="107">
        <v>44408</v>
      </c>
      <c r="G4298">
        <v>95</v>
      </c>
      <c r="H4298">
        <v>95.8</v>
      </c>
      <c r="I4298" s="59">
        <v>1.0084210526315791</v>
      </c>
      <c r="J4298" s="59">
        <v>1.0084210526315791</v>
      </c>
      <c r="K4298" t="s">
        <v>25</v>
      </c>
      <c r="L4298" t="s">
        <v>25</v>
      </c>
      <c r="M4298">
        <v>2021</v>
      </c>
      <c r="N4298" t="s">
        <v>809</v>
      </c>
      <c r="O4298" t="s">
        <v>747</v>
      </c>
      <c r="P4298">
        <v>0</v>
      </c>
      <c r="Q4298">
        <v>0</v>
      </c>
      <c r="R4298">
        <v>0</v>
      </c>
      <c r="T4298" t="s">
        <v>2594</v>
      </c>
      <c r="U4298">
        <v>31</v>
      </c>
    </row>
    <row r="4299" spans="1:21" x14ac:dyDescent="0.3">
      <c r="A4299">
        <v>77</v>
      </c>
      <c r="B4299" t="s">
        <v>65</v>
      </c>
      <c r="C4299" t="s">
        <v>66</v>
      </c>
      <c r="D4299" t="s">
        <v>23</v>
      </c>
      <c r="E4299" t="s">
        <v>24</v>
      </c>
      <c r="F4299" s="107">
        <v>44439</v>
      </c>
      <c r="G4299">
        <v>95</v>
      </c>
      <c r="H4299">
        <v>98.5</v>
      </c>
      <c r="I4299" s="59">
        <v>1.036842105263158</v>
      </c>
      <c r="J4299" s="59">
        <v>1.036842105263158</v>
      </c>
      <c r="K4299" t="s">
        <v>25</v>
      </c>
      <c r="L4299" t="s">
        <v>25</v>
      </c>
      <c r="M4299">
        <v>2021</v>
      </c>
      <c r="N4299" t="s">
        <v>811</v>
      </c>
      <c r="O4299" t="s">
        <v>747</v>
      </c>
      <c r="P4299">
        <v>0</v>
      </c>
      <c r="Q4299">
        <v>0</v>
      </c>
      <c r="R4299">
        <v>0</v>
      </c>
      <c r="T4299" t="s">
        <v>2595</v>
      </c>
      <c r="U4299">
        <v>31</v>
      </c>
    </row>
    <row r="4300" spans="1:21" x14ac:dyDescent="0.3">
      <c r="A4300">
        <v>77</v>
      </c>
      <c r="B4300" t="s">
        <v>65</v>
      </c>
      <c r="C4300" t="s">
        <v>66</v>
      </c>
      <c r="D4300" t="s">
        <v>23</v>
      </c>
      <c r="E4300" t="s">
        <v>24</v>
      </c>
      <c r="F4300" s="107">
        <v>44469</v>
      </c>
      <c r="G4300">
        <v>95</v>
      </c>
      <c r="H4300">
        <v>98.6</v>
      </c>
      <c r="I4300" s="59">
        <v>1.037894736842105</v>
      </c>
      <c r="J4300" s="59">
        <v>1.037894736842105</v>
      </c>
      <c r="K4300" t="s">
        <v>25</v>
      </c>
      <c r="L4300" t="s">
        <v>25</v>
      </c>
      <c r="M4300">
        <v>2021</v>
      </c>
      <c r="N4300" t="s">
        <v>766</v>
      </c>
      <c r="O4300" t="s">
        <v>747</v>
      </c>
      <c r="P4300">
        <v>0</v>
      </c>
      <c r="Q4300">
        <v>0</v>
      </c>
      <c r="R4300">
        <v>0</v>
      </c>
      <c r="T4300" t="s">
        <v>2596</v>
      </c>
      <c r="U4300">
        <v>30</v>
      </c>
    </row>
    <row r="4301" spans="1:21" x14ac:dyDescent="0.3">
      <c r="A4301">
        <v>77</v>
      </c>
      <c r="B4301" t="s">
        <v>65</v>
      </c>
      <c r="C4301" t="s">
        <v>66</v>
      </c>
      <c r="D4301" t="s">
        <v>23</v>
      </c>
      <c r="E4301" t="s">
        <v>24</v>
      </c>
      <c r="F4301" s="107">
        <v>44500</v>
      </c>
      <c r="G4301">
        <v>95</v>
      </c>
      <c r="H4301">
        <v>97.4</v>
      </c>
      <c r="I4301" s="59">
        <v>1.0252631578947371</v>
      </c>
      <c r="J4301" s="59">
        <v>1.0252631578947371</v>
      </c>
      <c r="K4301" t="s">
        <v>25</v>
      </c>
      <c r="L4301" t="s">
        <v>25</v>
      </c>
      <c r="M4301">
        <v>2021</v>
      </c>
      <c r="N4301" t="s">
        <v>760</v>
      </c>
      <c r="O4301" t="s">
        <v>747</v>
      </c>
      <c r="P4301">
        <v>0</v>
      </c>
      <c r="Q4301">
        <v>0</v>
      </c>
      <c r="R4301">
        <v>0</v>
      </c>
      <c r="T4301" t="s">
        <v>2597</v>
      </c>
      <c r="U4301">
        <v>31</v>
      </c>
    </row>
    <row r="4302" spans="1:21" x14ac:dyDescent="0.3">
      <c r="A4302">
        <v>77</v>
      </c>
      <c r="B4302" t="s">
        <v>65</v>
      </c>
      <c r="C4302" t="s">
        <v>66</v>
      </c>
      <c r="D4302" t="s">
        <v>23</v>
      </c>
      <c r="E4302" t="s">
        <v>24</v>
      </c>
      <c r="F4302" s="107">
        <v>44530</v>
      </c>
      <c r="G4302">
        <v>95</v>
      </c>
      <c r="H4302">
        <v>98.2</v>
      </c>
      <c r="I4302" s="59">
        <v>1.033684210526316</v>
      </c>
      <c r="J4302" s="59">
        <v>1.033684210526316</v>
      </c>
      <c r="K4302" t="s">
        <v>25</v>
      </c>
      <c r="L4302" t="s">
        <v>25</v>
      </c>
      <c r="M4302">
        <v>2021</v>
      </c>
      <c r="N4302" t="s">
        <v>815</v>
      </c>
      <c r="O4302" t="s">
        <v>747</v>
      </c>
      <c r="P4302">
        <v>0</v>
      </c>
      <c r="Q4302">
        <v>0</v>
      </c>
      <c r="R4302">
        <v>0</v>
      </c>
      <c r="T4302" t="s">
        <v>2598</v>
      </c>
      <c r="U4302">
        <v>30</v>
      </c>
    </row>
    <row r="4303" spans="1:21" x14ac:dyDescent="0.3">
      <c r="A4303">
        <v>77</v>
      </c>
      <c r="B4303" t="s">
        <v>65</v>
      </c>
      <c r="C4303" t="s">
        <v>66</v>
      </c>
      <c r="D4303" t="s">
        <v>23</v>
      </c>
      <c r="E4303" t="s">
        <v>24</v>
      </c>
      <c r="F4303" s="107">
        <v>44561</v>
      </c>
      <c r="G4303">
        <v>95</v>
      </c>
      <c r="H4303">
        <v>96.1</v>
      </c>
      <c r="I4303" s="59">
        <v>1.0115789473684209</v>
      </c>
      <c r="J4303" s="59">
        <v>1.0115789473684209</v>
      </c>
      <c r="K4303" t="s">
        <v>25</v>
      </c>
      <c r="L4303" t="s">
        <v>25</v>
      </c>
      <c r="M4303">
        <v>2021</v>
      </c>
      <c r="N4303" t="s">
        <v>744</v>
      </c>
      <c r="O4303" t="s">
        <v>747</v>
      </c>
      <c r="P4303">
        <v>0</v>
      </c>
      <c r="Q4303">
        <v>0</v>
      </c>
      <c r="R4303">
        <v>0</v>
      </c>
      <c r="T4303" t="s">
        <v>2599</v>
      </c>
      <c r="U4303">
        <v>31</v>
      </c>
    </row>
    <row r="4304" spans="1:21" x14ac:dyDescent="0.3">
      <c r="A4304">
        <v>77</v>
      </c>
      <c r="B4304" t="s">
        <v>65</v>
      </c>
      <c r="C4304" t="s">
        <v>66</v>
      </c>
      <c r="D4304" t="s">
        <v>23</v>
      </c>
      <c r="E4304" t="s">
        <v>24</v>
      </c>
      <c r="F4304" s="107">
        <v>45869</v>
      </c>
      <c r="G4304">
        <v>97</v>
      </c>
      <c r="H4304">
        <v>98.7</v>
      </c>
      <c r="I4304" s="59">
        <v>1.017525773195876</v>
      </c>
      <c r="J4304" s="59">
        <v>1.017525773195876</v>
      </c>
      <c r="K4304" t="s">
        <v>25</v>
      </c>
      <c r="L4304" t="s">
        <v>25</v>
      </c>
      <c r="M4304">
        <v>2025</v>
      </c>
      <c r="N4304" t="s">
        <v>809</v>
      </c>
      <c r="O4304" t="s">
        <v>751</v>
      </c>
      <c r="P4304">
        <v>0</v>
      </c>
      <c r="Q4304">
        <v>0</v>
      </c>
      <c r="R4304">
        <v>0</v>
      </c>
      <c r="T4304" t="s">
        <v>2600</v>
      </c>
      <c r="U4304">
        <v>31</v>
      </c>
    </row>
    <row r="4305" spans="1:21" x14ac:dyDescent="0.3">
      <c r="A4305">
        <v>77</v>
      </c>
      <c r="B4305" t="s">
        <v>65</v>
      </c>
      <c r="C4305" t="s">
        <v>66</v>
      </c>
      <c r="D4305" t="s">
        <v>23</v>
      </c>
      <c r="E4305" t="s">
        <v>24</v>
      </c>
      <c r="F4305" s="107">
        <v>45900</v>
      </c>
      <c r="G4305">
        <v>97</v>
      </c>
      <c r="H4305">
        <v>97.1</v>
      </c>
      <c r="I4305" s="59">
        <v>1.001030927835052</v>
      </c>
      <c r="J4305" s="59">
        <v>1.001030927835052</v>
      </c>
      <c r="K4305" t="s">
        <v>25</v>
      </c>
      <c r="L4305" t="s">
        <v>25</v>
      </c>
      <c r="M4305">
        <v>2025</v>
      </c>
      <c r="N4305" t="s">
        <v>811</v>
      </c>
      <c r="O4305" t="s">
        <v>751</v>
      </c>
      <c r="P4305">
        <v>0</v>
      </c>
      <c r="Q4305">
        <v>0</v>
      </c>
      <c r="R4305">
        <v>0</v>
      </c>
      <c r="T4305" t="s">
        <v>2601</v>
      </c>
      <c r="U4305">
        <v>31</v>
      </c>
    </row>
    <row r="4306" spans="1:21" x14ac:dyDescent="0.3">
      <c r="A4306">
        <v>77</v>
      </c>
      <c r="B4306" t="s">
        <v>65</v>
      </c>
      <c r="C4306" t="s">
        <v>66</v>
      </c>
      <c r="D4306" t="s">
        <v>23</v>
      </c>
      <c r="E4306" t="s">
        <v>24</v>
      </c>
      <c r="F4306" s="107">
        <v>45930</v>
      </c>
      <c r="G4306">
        <v>97</v>
      </c>
      <c r="H4306">
        <v>98.4</v>
      </c>
      <c r="I4306" s="59">
        <v>1.014432989690722</v>
      </c>
      <c r="J4306" s="59">
        <v>1.014432989690722</v>
      </c>
      <c r="K4306" t="s">
        <v>25</v>
      </c>
      <c r="L4306" t="s">
        <v>25</v>
      </c>
      <c r="M4306">
        <v>2025</v>
      </c>
      <c r="N4306" t="s">
        <v>766</v>
      </c>
      <c r="O4306" t="s">
        <v>751</v>
      </c>
      <c r="P4306">
        <v>0</v>
      </c>
      <c r="Q4306">
        <v>0</v>
      </c>
      <c r="R4306">
        <v>0</v>
      </c>
      <c r="T4306" t="s">
        <v>2602</v>
      </c>
      <c r="U4306">
        <v>30</v>
      </c>
    </row>
    <row r="4307" spans="1:21" x14ac:dyDescent="0.3">
      <c r="A4307">
        <v>77</v>
      </c>
      <c r="B4307" t="s">
        <v>65</v>
      </c>
      <c r="C4307" t="s">
        <v>66</v>
      </c>
      <c r="D4307" t="s">
        <v>23</v>
      </c>
      <c r="E4307" t="s">
        <v>24</v>
      </c>
      <c r="F4307" s="107">
        <v>45961</v>
      </c>
      <c r="G4307">
        <v>97</v>
      </c>
      <c r="H4307">
        <v>97.7</v>
      </c>
      <c r="I4307" s="59">
        <v>1.007216494845361</v>
      </c>
      <c r="J4307" s="59">
        <v>1.007216494845361</v>
      </c>
      <c r="K4307" t="s">
        <v>25</v>
      </c>
      <c r="L4307" t="s">
        <v>25</v>
      </c>
      <c r="M4307">
        <v>2025</v>
      </c>
      <c r="N4307" t="s">
        <v>760</v>
      </c>
      <c r="O4307" t="s">
        <v>751</v>
      </c>
      <c r="P4307">
        <v>0</v>
      </c>
      <c r="Q4307">
        <v>0</v>
      </c>
      <c r="R4307">
        <v>0</v>
      </c>
      <c r="T4307" t="s">
        <v>2603</v>
      </c>
      <c r="U4307">
        <v>31</v>
      </c>
    </row>
    <row r="4308" spans="1:21" x14ac:dyDescent="0.3">
      <c r="A4308">
        <v>77</v>
      </c>
      <c r="B4308" t="s">
        <v>65</v>
      </c>
      <c r="C4308" t="s">
        <v>66</v>
      </c>
      <c r="D4308" t="s">
        <v>23</v>
      </c>
      <c r="E4308" t="s">
        <v>24</v>
      </c>
      <c r="F4308" s="107">
        <v>45991</v>
      </c>
      <c r="G4308">
        <v>97</v>
      </c>
      <c r="H4308">
        <v>93.4</v>
      </c>
      <c r="I4308" s="59">
        <v>0.96288659793814435</v>
      </c>
      <c r="J4308" s="59">
        <v>0.96288659793814435</v>
      </c>
      <c r="K4308" t="s">
        <v>25</v>
      </c>
      <c r="L4308" t="s">
        <v>25</v>
      </c>
      <c r="M4308">
        <v>2025</v>
      </c>
      <c r="N4308" t="s">
        <v>815</v>
      </c>
      <c r="O4308" t="s">
        <v>751</v>
      </c>
      <c r="P4308">
        <v>0</v>
      </c>
      <c r="Q4308">
        <v>0</v>
      </c>
      <c r="R4308">
        <v>0</v>
      </c>
      <c r="T4308" t="s">
        <v>2604</v>
      </c>
      <c r="U4308">
        <v>30</v>
      </c>
    </row>
    <row r="4309" spans="1:21" x14ac:dyDescent="0.3">
      <c r="A4309">
        <v>77</v>
      </c>
      <c r="B4309" t="s">
        <v>65</v>
      </c>
      <c r="C4309" t="s">
        <v>66</v>
      </c>
      <c r="D4309" t="s">
        <v>23</v>
      </c>
      <c r="E4309" t="s">
        <v>24</v>
      </c>
      <c r="F4309" s="107">
        <v>46022</v>
      </c>
      <c r="G4309">
        <v>97</v>
      </c>
      <c r="H4309">
        <v>95.4</v>
      </c>
      <c r="I4309" s="59">
        <v>0.98350515463917532</v>
      </c>
      <c r="J4309" s="59">
        <v>0.98350515463917532</v>
      </c>
      <c r="K4309" t="s">
        <v>25</v>
      </c>
      <c r="L4309" t="s">
        <v>25</v>
      </c>
      <c r="M4309">
        <v>2025</v>
      </c>
      <c r="N4309" t="s">
        <v>744</v>
      </c>
      <c r="O4309" t="s">
        <v>751</v>
      </c>
      <c r="P4309">
        <v>0</v>
      </c>
      <c r="Q4309">
        <v>0</v>
      </c>
      <c r="R4309">
        <v>0</v>
      </c>
      <c r="T4309" t="s">
        <v>2605</v>
      </c>
      <c r="U4309">
        <v>31</v>
      </c>
    </row>
    <row r="4310" spans="1:21" x14ac:dyDescent="0.3">
      <c r="A4310">
        <v>84</v>
      </c>
      <c r="B4310" t="s">
        <v>71</v>
      </c>
      <c r="C4310" t="s">
        <v>72</v>
      </c>
      <c r="D4310" t="s">
        <v>73</v>
      </c>
      <c r="E4310" t="s">
        <v>24</v>
      </c>
      <c r="F4310" s="107">
        <v>44561</v>
      </c>
      <c r="G4310">
        <v>100</v>
      </c>
      <c r="H4310">
        <v>100</v>
      </c>
      <c r="I4310" s="59">
        <v>1</v>
      </c>
      <c r="J4310" s="59">
        <v>1</v>
      </c>
      <c r="K4310" t="s">
        <v>25</v>
      </c>
      <c r="L4310" t="s">
        <v>25</v>
      </c>
      <c r="M4310">
        <v>2021</v>
      </c>
      <c r="N4310" t="s">
        <v>744</v>
      </c>
      <c r="O4310" t="s">
        <v>747</v>
      </c>
      <c r="P4310">
        <v>0</v>
      </c>
      <c r="Q4310">
        <v>0</v>
      </c>
      <c r="R4310">
        <v>0</v>
      </c>
      <c r="T4310" t="s">
        <v>2606</v>
      </c>
      <c r="U4310">
        <v>31</v>
      </c>
    </row>
    <row r="4311" spans="1:21" x14ac:dyDescent="0.3">
      <c r="A4311">
        <v>84</v>
      </c>
      <c r="B4311" t="s">
        <v>71</v>
      </c>
      <c r="C4311" t="s">
        <v>72</v>
      </c>
      <c r="D4311" t="s">
        <v>73</v>
      </c>
      <c r="E4311" t="s">
        <v>24</v>
      </c>
      <c r="F4311" s="107">
        <v>44926</v>
      </c>
      <c r="G4311">
        <v>100</v>
      </c>
      <c r="H4311">
        <v>100</v>
      </c>
      <c r="I4311" s="59">
        <v>1</v>
      </c>
      <c r="J4311" s="59">
        <v>1</v>
      </c>
      <c r="K4311" t="s">
        <v>25</v>
      </c>
      <c r="L4311" t="s">
        <v>25</v>
      </c>
      <c r="M4311">
        <v>2022</v>
      </c>
      <c r="N4311" t="s">
        <v>744</v>
      </c>
      <c r="O4311" t="s">
        <v>749</v>
      </c>
      <c r="P4311">
        <v>0</v>
      </c>
      <c r="Q4311">
        <v>0</v>
      </c>
      <c r="R4311">
        <v>0</v>
      </c>
      <c r="T4311" t="s">
        <v>2607</v>
      </c>
      <c r="U4311">
        <v>31</v>
      </c>
    </row>
    <row r="4312" spans="1:21" x14ac:dyDescent="0.3">
      <c r="A4312">
        <v>84</v>
      </c>
      <c r="B4312" t="s">
        <v>71</v>
      </c>
      <c r="C4312" t="s">
        <v>72</v>
      </c>
      <c r="D4312" t="s">
        <v>73</v>
      </c>
      <c r="E4312" t="s">
        <v>24</v>
      </c>
      <c r="F4312" s="107">
        <v>46022</v>
      </c>
      <c r="G4312">
        <v>100</v>
      </c>
      <c r="H4312">
        <v>100</v>
      </c>
      <c r="I4312" s="59">
        <v>1</v>
      </c>
      <c r="J4312" s="59">
        <v>1</v>
      </c>
      <c r="K4312" t="s">
        <v>25</v>
      </c>
      <c r="L4312" t="s">
        <v>25</v>
      </c>
      <c r="M4312">
        <v>2025</v>
      </c>
      <c r="N4312" t="s">
        <v>744</v>
      </c>
      <c r="O4312" t="s">
        <v>751</v>
      </c>
      <c r="P4312">
        <v>0</v>
      </c>
      <c r="Q4312">
        <v>0</v>
      </c>
      <c r="R4312">
        <v>0</v>
      </c>
      <c r="T4312" t="s">
        <v>2608</v>
      </c>
      <c r="U4312">
        <v>31</v>
      </c>
    </row>
    <row r="4313" spans="1:21" x14ac:dyDescent="0.3">
      <c r="A4313">
        <v>85</v>
      </c>
      <c r="B4313" t="s">
        <v>74</v>
      </c>
      <c r="C4313" t="s">
        <v>72</v>
      </c>
      <c r="D4313" t="s">
        <v>73</v>
      </c>
      <c r="E4313" t="s">
        <v>24</v>
      </c>
      <c r="F4313" s="107">
        <v>44561</v>
      </c>
      <c r="G4313">
        <v>100</v>
      </c>
      <c r="H4313">
        <v>100</v>
      </c>
      <c r="I4313" s="59">
        <v>1</v>
      </c>
      <c r="J4313" s="59">
        <v>1</v>
      </c>
      <c r="K4313" t="s">
        <v>25</v>
      </c>
      <c r="L4313" t="s">
        <v>25</v>
      </c>
      <c r="M4313">
        <v>2021</v>
      </c>
      <c r="N4313" t="s">
        <v>744</v>
      </c>
      <c r="O4313" t="s">
        <v>747</v>
      </c>
      <c r="P4313">
        <v>0</v>
      </c>
      <c r="Q4313">
        <v>0</v>
      </c>
      <c r="R4313">
        <v>0</v>
      </c>
      <c r="T4313" t="s">
        <v>2609</v>
      </c>
      <c r="U4313">
        <v>31</v>
      </c>
    </row>
    <row r="4314" spans="1:21" x14ac:dyDescent="0.3">
      <c r="A4314">
        <v>85</v>
      </c>
      <c r="B4314" t="s">
        <v>74</v>
      </c>
      <c r="C4314" t="s">
        <v>72</v>
      </c>
      <c r="D4314" t="s">
        <v>73</v>
      </c>
      <c r="E4314" t="s">
        <v>24</v>
      </c>
      <c r="F4314" s="107">
        <v>44926</v>
      </c>
      <c r="G4314">
        <v>100</v>
      </c>
      <c r="H4314">
        <v>100</v>
      </c>
      <c r="I4314" s="59">
        <v>1</v>
      </c>
      <c r="J4314" s="59">
        <v>1</v>
      </c>
      <c r="K4314" t="s">
        <v>25</v>
      </c>
      <c r="L4314" t="s">
        <v>25</v>
      </c>
      <c r="M4314">
        <v>2022</v>
      </c>
      <c r="N4314" t="s">
        <v>744</v>
      </c>
      <c r="O4314" t="s">
        <v>749</v>
      </c>
      <c r="P4314">
        <v>0</v>
      </c>
      <c r="Q4314">
        <v>0</v>
      </c>
      <c r="R4314">
        <v>0</v>
      </c>
      <c r="T4314" t="s">
        <v>2610</v>
      </c>
      <c r="U4314">
        <v>31</v>
      </c>
    </row>
    <row r="4315" spans="1:21" x14ac:dyDescent="0.3">
      <c r="A4315">
        <v>85</v>
      </c>
      <c r="B4315" t="s">
        <v>74</v>
      </c>
      <c r="C4315" t="s">
        <v>72</v>
      </c>
      <c r="D4315" t="s">
        <v>73</v>
      </c>
      <c r="E4315" t="s">
        <v>24</v>
      </c>
      <c r="F4315" s="107">
        <v>46022</v>
      </c>
      <c r="G4315">
        <v>100</v>
      </c>
      <c r="H4315">
        <v>100</v>
      </c>
      <c r="I4315" s="59">
        <v>1</v>
      </c>
      <c r="J4315" s="59">
        <v>1</v>
      </c>
      <c r="K4315" t="s">
        <v>25</v>
      </c>
      <c r="L4315" t="s">
        <v>25</v>
      </c>
      <c r="M4315">
        <v>2025</v>
      </c>
      <c r="N4315" t="s">
        <v>744</v>
      </c>
      <c r="O4315" t="s">
        <v>751</v>
      </c>
      <c r="P4315">
        <v>0</v>
      </c>
      <c r="Q4315">
        <v>0</v>
      </c>
      <c r="R4315">
        <v>0</v>
      </c>
      <c r="T4315" t="s">
        <v>2611</v>
      </c>
      <c r="U4315">
        <v>31</v>
      </c>
    </row>
    <row r="4316" spans="1:21" x14ac:dyDescent="0.3">
      <c r="A4316">
        <v>86</v>
      </c>
      <c r="B4316" t="s">
        <v>75</v>
      </c>
      <c r="C4316" t="s">
        <v>72</v>
      </c>
      <c r="D4316" t="s">
        <v>54</v>
      </c>
      <c r="E4316" t="s">
        <v>24</v>
      </c>
      <c r="F4316" s="107">
        <v>44377</v>
      </c>
      <c r="G4316">
        <v>100</v>
      </c>
      <c r="H4316">
        <v>100</v>
      </c>
      <c r="I4316" s="59">
        <v>1</v>
      </c>
      <c r="J4316" s="59">
        <v>1</v>
      </c>
      <c r="K4316" t="s">
        <v>25</v>
      </c>
      <c r="L4316" t="s">
        <v>25</v>
      </c>
      <c r="M4316">
        <v>2021</v>
      </c>
      <c r="N4316" t="s">
        <v>742</v>
      </c>
      <c r="O4316" t="s">
        <v>800</v>
      </c>
      <c r="P4316">
        <v>0</v>
      </c>
      <c r="Q4316">
        <v>0</v>
      </c>
      <c r="R4316">
        <v>0</v>
      </c>
      <c r="T4316" t="s">
        <v>2612</v>
      </c>
      <c r="U4316">
        <v>30</v>
      </c>
    </row>
    <row r="4317" spans="1:21" x14ac:dyDescent="0.3">
      <c r="A4317">
        <v>86</v>
      </c>
      <c r="B4317" t="s">
        <v>75</v>
      </c>
      <c r="C4317" t="s">
        <v>72</v>
      </c>
      <c r="D4317" t="s">
        <v>54</v>
      </c>
      <c r="E4317" t="s">
        <v>24</v>
      </c>
      <c r="F4317" s="107">
        <v>44561</v>
      </c>
      <c r="G4317">
        <v>100</v>
      </c>
      <c r="H4317">
        <v>100</v>
      </c>
      <c r="I4317" s="59">
        <v>1</v>
      </c>
      <c r="J4317" s="59">
        <v>1</v>
      </c>
      <c r="K4317" t="s">
        <v>25</v>
      </c>
      <c r="L4317" t="s">
        <v>25</v>
      </c>
      <c r="M4317">
        <v>2021</v>
      </c>
      <c r="N4317" t="s">
        <v>744</v>
      </c>
      <c r="O4317" t="s">
        <v>747</v>
      </c>
      <c r="P4317">
        <v>0</v>
      </c>
      <c r="Q4317">
        <v>0</v>
      </c>
      <c r="R4317">
        <v>0</v>
      </c>
      <c r="T4317" t="s">
        <v>2613</v>
      </c>
      <c r="U4317">
        <v>31</v>
      </c>
    </row>
    <row r="4318" spans="1:21" x14ac:dyDescent="0.3">
      <c r="A4318">
        <v>86</v>
      </c>
      <c r="B4318" t="s">
        <v>75</v>
      </c>
      <c r="C4318" t="s">
        <v>72</v>
      </c>
      <c r="D4318" t="s">
        <v>54</v>
      </c>
      <c r="E4318" t="s">
        <v>24</v>
      </c>
      <c r="F4318" s="107">
        <v>44742</v>
      </c>
      <c r="G4318">
        <v>100</v>
      </c>
      <c r="H4318">
        <v>100</v>
      </c>
      <c r="I4318" s="59">
        <v>1</v>
      </c>
      <c r="J4318" s="59">
        <v>1</v>
      </c>
      <c r="K4318" t="s">
        <v>25</v>
      </c>
      <c r="L4318" t="s">
        <v>25</v>
      </c>
      <c r="M4318">
        <v>2022</v>
      </c>
      <c r="N4318" t="s">
        <v>742</v>
      </c>
      <c r="O4318" t="s">
        <v>824</v>
      </c>
      <c r="P4318">
        <v>0</v>
      </c>
      <c r="Q4318">
        <v>0</v>
      </c>
      <c r="R4318">
        <v>0</v>
      </c>
      <c r="T4318" t="s">
        <v>2614</v>
      </c>
      <c r="U4318">
        <v>30</v>
      </c>
    </row>
    <row r="4319" spans="1:21" x14ac:dyDescent="0.3">
      <c r="A4319">
        <v>86</v>
      </c>
      <c r="B4319" t="s">
        <v>75</v>
      </c>
      <c r="C4319" t="s">
        <v>72</v>
      </c>
      <c r="D4319" t="s">
        <v>54</v>
      </c>
      <c r="E4319" t="s">
        <v>24</v>
      </c>
      <c r="F4319" s="107">
        <v>44926</v>
      </c>
      <c r="G4319">
        <v>100</v>
      </c>
      <c r="H4319">
        <v>100</v>
      </c>
      <c r="I4319" s="59">
        <v>1</v>
      </c>
      <c r="J4319" s="59">
        <v>1</v>
      </c>
      <c r="K4319" t="s">
        <v>25</v>
      </c>
      <c r="L4319" t="s">
        <v>25</v>
      </c>
      <c r="M4319">
        <v>2022</v>
      </c>
      <c r="N4319" t="s">
        <v>744</v>
      </c>
      <c r="O4319" t="s">
        <v>749</v>
      </c>
      <c r="P4319">
        <v>0</v>
      </c>
      <c r="Q4319">
        <v>0</v>
      </c>
      <c r="R4319">
        <v>0</v>
      </c>
      <c r="T4319" t="s">
        <v>2615</v>
      </c>
      <c r="U4319">
        <v>31</v>
      </c>
    </row>
    <row r="4320" spans="1:21" x14ac:dyDescent="0.3">
      <c r="A4320">
        <v>86</v>
      </c>
      <c r="B4320" t="s">
        <v>75</v>
      </c>
      <c r="C4320" t="s">
        <v>72</v>
      </c>
      <c r="D4320" t="s">
        <v>54</v>
      </c>
      <c r="E4320" t="s">
        <v>24</v>
      </c>
      <c r="F4320" s="107">
        <v>46022</v>
      </c>
      <c r="G4320">
        <v>100</v>
      </c>
      <c r="H4320">
        <v>100</v>
      </c>
      <c r="I4320" s="59">
        <v>1</v>
      </c>
      <c r="J4320" s="59">
        <v>1</v>
      </c>
      <c r="K4320" t="s">
        <v>25</v>
      </c>
      <c r="L4320" t="s">
        <v>25</v>
      </c>
      <c r="M4320">
        <v>2025</v>
      </c>
      <c r="N4320" t="s">
        <v>744</v>
      </c>
      <c r="O4320" t="s">
        <v>751</v>
      </c>
      <c r="P4320">
        <v>0</v>
      </c>
      <c r="Q4320">
        <v>0</v>
      </c>
      <c r="R4320">
        <v>0</v>
      </c>
      <c r="T4320" t="s">
        <v>2616</v>
      </c>
      <c r="U4320">
        <v>31</v>
      </c>
    </row>
    <row r="4321" spans="1:21" x14ac:dyDescent="0.3">
      <c r="A4321">
        <v>87</v>
      </c>
      <c r="B4321" t="s">
        <v>76</v>
      </c>
      <c r="C4321" t="s">
        <v>72</v>
      </c>
      <c r="D4321" t="s">
        <v>73</v>
      </c>
      <c r="E4321" t="s">
        <v>24</v>
      </c>
      <c r="F4321" s="107">
        <v>44561</v>
      </c>
      <c r="G4321">
        <v>80</v>
      </c>
      <c r="H4321">
        <v>93</v>
      </c>
      <c r="I4321" s="59">
        <v>1.1625000000000001</v>
      </c>
      <c r="J4321" s="59">
        <v>1.1625000000000001</v>
      </c>
      <c r="K4321" t="s">
        <v>25</v>
      </c>
      <c r="L4321" t="s">
        <v>25</v>
      </c>
      <c r="M4321">
        <v>2021</v>
      </c>
      <c r="N4321" t="s">
        <v>744</v>
      </c>
      <c r="O4321" t="s">
        <v>747</v>
      </c>
      <c r="P4321">
        <v>0</v>
      </c>
      <c r="Q4321">
        <v>0</v>
      </c>
      <c r="R4321">
        <v>0</v>
      </c>
      <c r="T4321" t="s">
        <v>2617</v>
      </c>
      <c r="U4321">
        <v>31</v>
      </c>
    </row>
    <row r="4322" spans="1:21" x14ac:dyDescent="0.3">
      <c r="A4322">
        <v>87</v>
      </c>
      <c r="B4322" t="s">
        <v>76</v>
      </c>
      <c r="C4322" t="s">
        <v>72</v>
      </c>
      <c r="D4322" t="s">
        <v>73</v>
      </c>
      <c r="E4322" t="s">
        <v>24</v>
      </c>
      <c r="F4322" s="107">
        <v>44926</v>
      </c>
      <c r="G4322">
        <v>80</v>
      </c>
      <c r="H4322">
        <v>99</v>
      </c>
      <c r="I4322" s="59">
        <v>1.2375</v>
      </c>
      <c r="J4322" s="59">
        <v>1.2375</v>
      </c>
      <c r="K4322" t="s">
        <v>25</v>
      </c>
      <c r="L4322" t="s">
        <v>25</v>
      </c>
      <c r="M4322">
        <v>2022</v>
      </c>
      <c r="N4322" t="s">
        <v>744</v>
      </c>
      <c r="O4322" t="s">
        <v>749</v>
      </c>
      <c r="P4322">
        <v>0</v>
      </c>
      <c r="Q4322">
        <v>0</v>
      </c>
      <c r="R4322">
        <v>0</v>
      </c>
      <c r="T4322" t="s">
        <v>2618</v>
      </c>
      <c r="U4322">
        <v>31</v>
      </c>
    </row>
    <row r="4323" spans="1:21" x14ac:dyDescent="0.3">
      <c r="A4323">
        <v>87</v>
      </c>
      <c r="B4323" t="s">
        <v>76</v>
      </c>
      <c r="C4323" t="s">
        <v>72</v>
      </c>
      <c r="D4323" t="s">
        <v>73</v>
      </c>
      <c r="E4323" t="s">
        <v>24</v>
      </c>
      <c r="F4323" s="107">
        <v>45657</v>
      </c>
      <c r="G4323">
        <v>90</v>
      </c>
      <c r="H4323">
        <v>100</v>
      </c>
      <c r="I4323" s="59">
        <v>1.1111111111111109</v>
      </c>
      <c r="J4323" s="59">
        <v>1.1111111111111109</v>
      </c>
      <c r="K4323" t="s">
        <v>25</v>
      </c>
      <c r="L4323" t="s">
        <v>25</v>
      </c>
      <c r="M4323">
        <v>2024</v>
      </c>
      <c r="N4323" t="s">
        <v>744</v>
      </c>
      <c r="O4323" t="s">
        <v>762</v>
      </c>
      <c r="P4323">
        <v>0</v>
      </c>
      <c r="Q4323">
        <v>0</v>
      </c>
      <c r="R4323">
        <v>0</v>
      </c>
      <c r="T4323" t="s">
        <v>2619</v>
      </c>
      <c r="U4323">
        <v>31</v>
      </c>
    </row>
    <row r="4324" spans="1:21" x14ac:dyDescent="0.3">
      <c r="A4324">
        <v>87</v>
      </c>
      <c r="B4324" t="s">
        <v>76</v>
      </c>
      <c r="C4324" t="s">
        <v>72</v>
      </c>
      <c r="D4324" t="s">
        <v>73</v>
      </c>
      <c r="E4324" t="s">
        <v>24</v>
      </c>
      <c r="F4324" s="107">
        <v>46022</v>
      </c>
      <c r="G4324">
        <v>80</v>
      </c>
      <c r="H4324">
        <v>100</v>
      </c>
      <c r="I4324" s="59">
        <v>1.25</v>
      </c>
      <c r="J4324" s="59">
        <v>1.25</v>
      </c>
      <c r="K4324" t="s">
        <v>25</v>
      </c>
      <c r="L4324" t="s">
        <v>25</v>
      </c>
      <c r="M4324">
        <v>2025</v>
      </c>
      <c r="N4324" t="s">
        <v>744</v>
      </c>
      <c r="O4324" t="s">
        <v>751</v>
      </c>
      <c r="P4324">
        <v>0</v>
      </c>
      <c r="Q4324">
        <v>0</v>
      </c>
      <c r="R4324">
        <v>0</v>
      </c>
      <c r="T4324" t="s">
        <v>2620</v>
      </c>
      <c r="U4324">
        <v>31</v>
      </c>
    </row>
    <row r="4325" spans="1:21" x14ac:dyDescent="0.3">
      <c r="A4325">
        <v>88</v>
      </c>
      <c r="B4325" t="s">
        <v>77</v>
      </c>
      <c r="C4325" t="s">
        <v>72</v>
      </c>
      <c r="D4325" t="s">
        <v>73</v>
      </c>
      <c r="E4325" t="s">
        <v>24</v>
      </c>
      <c r="F4325" s="107">
        <v>44561</v>
      </c>
      <c r="G4325">
        <v>100</v>
      </c>
      <c r="H4325">
        <v>100</v>
      </c>
      <c r="I4325" s="59">
        <v>1</v>
      </c>
      <c r="J4325" s="59">
        <v>1</v>
      </c>
      <c r="K4325" t="s">
        <v>25</v>
      </c>
      <c r="L4325" t="s">
        <v>25</v>
      </c>
      <c r="M4325">
        <v>2021</v>
      </c>
      <c r="N4325" t="s">
        <v>744</v>
      </c>
      <c r="O4325" t="s">
        <v>747</v>
      </c>
      <c r="P4325">
        <v>0</v>
      </c>
      <c r="Q4325">
        <v>0</v>
      </c>
      <c r="R4325">
        <v>0</v>
      </c>
      <c r="T4325" t="s">
        <v>2621</v>
      </c>
      <c r="U4325">
        <v>31</v>
      </c>
    </row>
    <row r="4326" spans="1:21" x14ac:dyDescent="0.3">
      <c r="A4326">
        <v>88</v>
      </c>
      <c r="B4326" t="s">
        <v>77</v>
      </c>
      <c r="C4326" t="s">
        <v>72</v>
      </c>
      <c r="D4326" t="s">
        <v>73</v>
      </c>
      <c r="E4326" t="s">
        <v>24</v>
      </c>
      <c r="F4326" s="107">
        <v>44926</v>
      </c>
      <c r="G4326">
        <v>100</v>
      </c>
      <c r="H4326">
        <v>99.344262295082004</v>
      </c>
      <c r="I4326" s="59">
        <v>0.99344262295082009</v>
      </c>
      <c r="J4326" s="59">
        <v>0.99344262295082009</v>
      </c>
      <c r="K4326" t="s">
        <v>25</v>
      </c>
      <c r="L4326" t="s">
        <v>25</v>
      </c>
      <c r="M4326">
        <v>2022</v>
      </c>
      <c r="N4326" t="s">
        <v>744</v>
      </c>
      <c r="O4326" t="s">
        <v>749</v>
      </c>
      <c r="P4326">
        <v>0</v>
      </c>
      <c r="Q4326">
        <v>0</v>
      </c>
      <c r="R4326">
        <v>0</v>
      </c>
      <c r="T4326" t="s">
        <v>2622</v>
      </c>
      <c r="U4326">
        <v>31</v>
      </c>
    </row>
    <row r="4327" spans="1:21" x14ac:dyDescent="0.3">
      <c r="A4327">
        <v>88</v>
      </c>
      <c r="B4327" t="s">
        <v>77</v>
      </c>
      <c r="C4327" t="s">
        <v>72</v>
      </c>
      <c r="D4327" t="s">
        <v>73</v>
      </c>
      <c r="E4327" t="s">
        <v>24</v>
      </c>
      <c r="F4327" s="107">
        <v>46022</v>
      </c>
      <c r="G4327">
        <v>100</v>
      </c>
      <c r="H4327">
        <v>100</v>
      </c>
      <c r="I4327" s="59">
        <v>1</v>
      </c>
      <c r="J4327" s="59">
        <v>1</v>
      </c>
      <c r="K4327" t="s">
        <v>25</v>
      </c>
      <c r="L4327" t="s">
        <v>25</v>
      </c>
      <c r="M4327">
        <v>2025</v>
      </c>
      <c r="N4327" t="s">
        <v>744</v>
      </c>
      <c r="O4327" t="s">
        <v>751</v>
      </c>
      <c r="P4327">
        <v>0</v>
      </c>
      <c r="Q4327">
        <v>0</v>
      </c>
      <c r="R4327">
        <v>0</v>
      </c>
      <c r="T4327" t="s">
        <v>2623</v>
      </c>
      <c r="U4327">
        <v>31</v>
      </c>
    </row>
    <row r="4328" spans="1:21" x14ac:dyDescent="0.3">
      <c r="A4328">
        <v>89</v>
      </c>
      <c r="B4328" t="s">
        <v>78</v>
      </c>
      <c r="C4328" t="s">
        <v>72</v>
      </c>
      <c r="D4328" t="s">
        <v>73</v>
      </c>
      <c r="E4328" t="s">
        <v>24</v>
      </c>
      <c r="F4328" s="107">
        <v>44561</v>
      </c>
      <c r="G4328">
        <v>100</v>
      </c>
      <c r="H4328">
        <v>100</v>
      </c>
      <c r="I4328" s="59">
        <v>1</v>
      </c>
      <c r="J4328" s="59">
        <v>1</v>
      </c>
      <c r="K4328" t="s">
        <v>25</v>
      </c>
      <c r="L4328" t="s">
        <v>25</v>
      </c>
      <c r="M4328">
        <v>2021</v>
      </c>
      <c r="N4328" t="s">
        <v>744</v>
      </c>
      <c r="O4328" t="s">
        <v>747</v>
      </c>
      <c r="P4328">
        <v>0</v>
      </c>
      <c r="Q4328">
        <v>0</v>
      </c>
      <c r="R4328">
        <v>0</v>
      </c>
      <c r="T4328" t="s">
        <v>2624</v>
      </c>
      <c r="U4328">
        <v>31</v>
      </c>
    </row>
    <row r="4329" spans="1:21" x14ac:dyDescent="0.3">
      <c r="A4329">
        <v>89</v>
      </c>
      <c r="B4329" t="s">
        <v>78</v>
      </c>
      <c r="C4329" t="s">
        <v>72</v>
      </c>
      <c r="D4329" t="s">
        <v>73</v>
      </c>
      <c r="E4329" t="s">
        <v>24</v>
      </c>
      <c r="F4329" s="107">
        <v>44926</v>
      </c>
      <c r="G4329">
        <v>100</v>
      </c>
      <c r="H4329">
        <v>100</v>
      </c>
      <c r="I4329" s="59">
        <v>1</v>
      </c>
      <c r="J4329" s="59">
        <v>1</v>
      </c>
      <c r="K4329" t="s">
        <v>25</v>
      </c>
      <c r="L4329" t="s">
        <v>25</v>
      </c>
      <c r="M4329">
        <v>2022</v>
      </c>
      <c r="N4329" t="s">
        <v>744</v>
      </c>
      <c r="O4329" t="s">
        <v>749</v>
      </c>
      <c r="P4329">
        <v>0</v>
      </c>
      <c r="Q4329">
        <v>0</v>
      </c>
      <c r="R4329">
        <v>0</v>
      </c>
      <c r="T4329" t="s">
        <v>2625</v>
      </c>
      <c r="U4329">
        <v>31</v>
      </c>
    </row>
    <row r="4330" spans="1:21" x14ac:dyDescent="0.3">
      <c r="A4330">
        <v>89</v>
      </c>
      <c r="B4330" t="s">
        <v>78</v>
      </c>
      <c r="C4330" t="s">
        <v>72</v>
      </c>
      <c r="D4330" t="s">
        <v>73</v>
      </c>
      <c r="E4330" t="s">
        <v>24</v>
      </c>
      <c r="F4330" s="107">
        <v>46022</v>
      </c>
      <c r="G4330">
        <v>100</v>
      </c>
      <c r="H4330">
        <v>100</v>
      </c>
      <c r="I4330" s="59">
        <v>1</v>
      </c>
      <c r="J4330" s="59">
        <v>1</v>
      </c>
      <c r="K4330" t="s">
        <v>25</v>
      </c>
      <c r="L4330" t="s">
        <v>25</v>
      </c>
      <c r="M4330">
        <v>2025</v>
      </c>
      <c r="N4330" t="s">
        <v>744</v>
      </c>
      <c r="O4330" t="s">
        <v>751</v>
      </c>
      <c r="P4330">
        <v>0</v>
      </c>
      <c r="Q4330">
        <v>0</v>
      </c>
      <c r="R4330">
        <v>0</v>
      </c>
      <c r="T4330" t="s">
        <v>2626</v>
      </c>
      <c r="U4330">
        <v>31</v>
      </c>
    </row>
    <row r="4331" spans="1:21" x14ac:dyDescent="0.3">
      <c r="A4331">
        <v>90</v>
      </c>
      <c r="B4331" t="s">
        <v>79</v>
      </c>
      <c r="C4331" t="s">
        <v>72</v>
      </c>
      <c r="D4331" t="s">
        <v>73</v>
      </c>
      <c r="E4331" t="s">
        <v>24</v>
      </c>
      <c r="F4331" s="107">
        <v>44561</v>
      </c>
      <c r="G4331">
        <v>100</v>
      </c>
      <c r="H4331">
        <v>100</v>
      </c>
      <c r="I4331" s="59">
        <v>1</v>
      </c>
      <c r="J4331" s="59">
        <v>1</v>
      </c>
      <c r="K4331" t="s">
        <v>25</v>
      </c>
      <c r="L4331" t="s">
        <v>25</v>
      </c>
      <c r="M4331">
        <v>2021</v>
      </c>
      <c r="N4331" t="s">
        <v>744</v>
      </c>
      <c r="O4331" t="s">
        <v>747</v>
      </c>
      <c r="P4331">
        <v>0</v>
      </c>
      <c r="Q4331">
        <v>0</v>
      </c>
      <c r="R4331">
        <v>0</v>
      </c>
      <c r="T4331" t="s">
        <v>2627</v>
      </c>
      <c r="U4331">
        <v>31</v>
      </c>
    </row>
    <row r="4332" spans="1:21" x14ac:dyDescent="0.3">
      <c r="A4332">
        <v>90</v>
      </c>
      <c r="B4332" t="s">
        <v>79</v>
      </c>
      <c r="C4332" t="s">
        <v>72</v>
      </c>
      <c r="D4332" t="s">
        <v>73</v>
      </c>
      <c r="E4332" t="s">
        <v>24</v>
      </c>
      <c r="F4332" s="107">
        <v>44926</v>
      </c>
      <c r="G4332">
        <v>100</v>
      </c>
      <c r="H4332">
        <v>100</v>
      </c>
      <c r="I4332" s="59">
        <v>1</v>
      </c>
      <c r="J4332" s="59">
        <v>1</v>
      </c>
      <c r="K4332" t="s">
        <v>25</v>
      </c>
      <c r="L4332" t="s">
        <v>25</v>
      </c>
      <c r="M4332">
        <v>2022</v>
      </c>
      <c r="N4332" t="s">
        <v>744</v>
      </c>
      <c r="O4332" t="s">
        <v>749</v>
      </c>
      <c r="P4332">
        <v>0</v>
      </c>
      <c r="Q4332">
        <v>0</v>
      </c>
      <c r="R4332">
        <v>0</v>
      </c>
      <c r="T4332" t="s">
        <v>2628</v>
      </c>
      <c r="U4332">
        <v>31</v>
      </c>
    </row>
    <row r="4333" spans="1:21" x14ac:dyDescent="0.3">
      <c r="A4333">
        <v>90</v>
      </c>
      <c r="B4333" t="s">
        <v>79</v>
      </c>
      <c r="C4333" t="s">
        <v>72</v>
      </c>
      <c r="D4333" t="s">
        <v>73</v>
      </c>
      <c r="E4333" t="s">
        <v>24</v>
      </c>
      <c r="F4333" s="107">
        <v>46022</v>
      </c>
      <c r="G4333">
        <v>100</v>
      </c>
      <c r="H4333">
        <v>100</v>
      </c>
      <c r="I4333" s="59">
        <v>1</v>
      </c>
      <c r="J4333" s="59">
        <v>1</v>
      </c>
      <c r="K4333" t="s">
        <v>25</v>
      </c>
      <c r="L4333" t="s">
        <v>25</v>
      </c>
      <c r="M4333">
        <v>2025</v>
      </c>
      <c r="N4333" t="s">
        <v>744</v>
      </c>
      <c r="O4333" t="s">
        <v>751</v>
      </c>
      <c r="P4333">
        <v>0</v>
      </c>
      <c r="Q4333">
        <v>0</v>
      </c>
      <c r="R4333">
        <v>0</v>
      </c>
      <c r="T4333" t="s">
        <v>2629</v>
      </c>
      <c r="U4333">
        <v>31</v>
      </c>
    </row>
    <row r="4334" spans="1:21" x14ac:dyDescent="0.3">
      <c r="A4334">
        <v>91</v>
      </c>
      <c r="B4334" t="s">
        <v>80</v>
      </c>
      <c r="C4334" t="s">
        <v>72</v>
      </c>
      <c r="D4334" t="s">
        <v>73</v>
      </c>
      <c r="E4334" t="s">
        <v>24</v>
      </c>
      <c r="F4334" s="107">
        <v>44561</v>
      </c>
      <c r="G4334">
        <v>100</v>
      </c>
      <c r="H4334">
        <v>100</v>
      </c>
      <c r="I4334" s="59">
        <v>1</v>
      </c>
      <c r="J4334" s="59">
        <v>1</v>
      </c>
      <c r="K4334" t="s">
        <v>25</v>
      </c>
      <c r="L4334" t="s">
        <v>25</v>
      </c>
      <c r="M4334">
        <v>2021</v>
      </c>
      <c r="N4334" t="s">
        <v>744</v>
      </c>
      <c r="O4334" t="s">
        <v>747</v>
      </c>
      <c r="P4334">
        <v>0</v>
      </c>
      <c r="Q4334">
        <v>0</v>
      </c>
      <c r="R4334">
        <v>0</v>
      </c>
      <c r="T4334" t="s">
        <v>2630</v>
      </c>
      <c r="U4334">
        <v>31</v>
      </c>
    </row>
    <row r="4335" spans="1:21" x14ac:dyDescent="0.3">
      <c r="A4335">
        <v>91</v>
      </c>
      <c r="B4335" t="s">
        <v>80</v>
      </c>
      <c r="C4335" t="s">
        <v>72</v>
      </c>
      <c r="D4335" t="s">
        <v>73</v>
      </c>
      <c r="E4335" t="s">
        <v>24</v>
      </c>
      <c r="F4335" s="107">
        <v>44926</v>
      </c>
      <c r="G4335">
        <v>100</v>
      </c>
      <c r="H4335">
        <v>100</v>
      </c>
      <c r="I4335" s="59">
        <v>1</v>
      </c>
      <c r="J4335" s="59">
        <v>1</v>
      </c>
      <c r="K4335" t="s">
        <v>25</v>
      </c>
      <c r="L4335" t="s">
        <v>25</v>
      </c>
      <c r="M4335">
        <v>2022</v>
      </c>
      <c r="N4335" t="s">
        <v>744</v>
      </c>
      <c r="O4335" t="s">
        <v>749</v>
      </c>
      <c r="P4335">
        <v>0</v>
      </c>
      <c r="Q4335">
        <v>0</v>
      </c>
      <c r="R4335">
        <v>0</v>
      </c>
      <c r="T4335" t="s">
        <v>2631</v>
      </c>
      <c r="U4335">
        <v>31</v>
      </c>
    </row>
    <row r="4336" spans="1:21" x14ac:dyDescent="0.3">
      <c r="A4336">
        <v>91</v>
      </c>
      <c r="B4336" t="s">
        <v>80</v>
      </c>
      <c r="C4336" t="s">
        <v>72</v>
      </c>
      <c r="D4336" t="s">
        <v>73</v>
      </c>
      <c r="E4336" t="s">
        <v>24</v>
      </c>
      <c r="F4336" s="107">
        <v>46022</v>
      </c>
      <c r="G4336">
        <v>100</v>
      </c>
      <c r="H4336">
        <v>100</v>
      </c>
      <c r="I4336" s="59">
        <v>1</v>
      </c>
      <c r="J4336" s="59">
        <v>1</v>
      </c>
      <c r="K4336" t="s">
        <v>25</v>
      </c>
      <c r="L4336" t="s">
        <v>25</v>
      </c>
      <c r="M4336">
        <v>2025</v>
      </c>
      <c r="N4336" t="s">
        <v>744</v>
      </c>
      <c r="O4336" t="s">
        <v>751</v>
      </c>
      <c r="P4336">
        <v>0</v>
      </c>
      <c r="Q4336">
        <v>0</v>
      </c>
      <c r="R4336">
        <v>0</v>
      </c>
      <c r="T4336" t="s">
        <v>2632</v>
      </c>
      <c r="U4336">
        <v>31</v>
      </c>
    </row>
    <row r="4337" spans="1:21" x14ac:dyDescent="0.3">
      <c r="A4337">
        <v>92</v>
      </c>
      <c r="B4337" t="s">
        <v>81</v>
      </c>
      <c r="C4337" t="s">
        <v>72</v>
      </c>
      <c r="D4337" t="s">
        <v>73</v>
      </c>
      <c r="E4337" t="s">
        <v>24</v>
      </c>
      <c r="F4337" s="107">
        <v>44561</v>
      </c>
      <c r="G4337">
        <v>100</v>
      </c>
      <c r="H4337">
        <v>100</v>
      </c>
      <c r="I4337" s="59">
        <v>1</v>
      </c>
      <c r="J4337" s="59">
        <v>1</v>
      </c>
      <c r="K4337" t="s">
        <v>25</v>
      </c>
      <c r="L4337" t="s">
        <v>25</v>
      </c>
      <c r="M4337">
        <v>2021</v>
      </c>
      <c r="N4337" t="s">
        <v>744</v>
      </c>
      <c r="O4337" t="s">
        <v>747</v>
      </c>
      <c r="P4337">
        <v>0</v>
      </c>
      <c r="Q4337">
        <v>0</v>
      </c>
      <c r="R4337">
        <v>0</v>
      </c>
      <c r="T4337" t="s">
        <v>2633</v>
      </c>
      <c r="U4337">
        <v>31</v>
      </c>
    </row>
    <row r="4338" spans="1:21" x14ac:dyDescent="0.3">
      <c r="A4338">
        <v>92</v>
      </c>
      <c r="B4338" t="s">
        <v>81</v>
      </c>
      <c r="C4338" t="s">
        <v>72</v>
      </c>
      <c r="D4338" t="s">
        <v>73</v>
      </c>
      <c r="E4338" t="s">
        <v>24</v>
      </c>
      <c r="F4338" s="107">
        <v>44926</v>
      </c>
      <c r="G4338">
        <v>100</v>
      </c>
      <c r="H4338">
        <v>100</v>
      </c>
      <c r="I4338" s="59">
        <v>1</v>
      </c>
      <c r="J4338" s="59">
        <v>1</v>
      </c>
      <c r="K4338" t="s">
        <v>25</v>
      </c>
      <c r="L4338" t="s">
        <v>25</v>
      </c>
      <c r="M4338">
        <v>2022</v>
      </c>
      <c r="N4338" t="s">
        <v>744</v>
      </c>
      <c r="O4338" t="s">
        <v>749</v>
      </c>
      <c r="P4338">
        <v>0</v>
      </c>
      <c r="Q4338">
        <v>0</v>
      </c>
      <c r="R4338">
        <v>0</v>
      </c>
      <c r="T4338" t="s">
        <v>2634</v>
      </c>
      <c r="U4338">
        <v>31</v>
      </c>
    </row>
    <row r="4339" spans="1:21" x14ac:dyDescent="0.3">
      <c r="A4339">
        <v>92</v>
      </c>
      <c r="B4339" t="s">
        <v>81</v>
      </c>
      <c r="C4339" t="s">
        <v>72</v>
      </c>
      <c r="D4339" t="s">
        <v>73</v>
      </c>
      <c r="E4339" t="s">
        <v>24</v>
      </c>
      <c r="F4339" s="107">
        <v>46022</v>
      </c>
      <c r="G4339">
        <v>98</v>
      </c>
      <c r="H4339">
        <v>100</v>
      </c>
      <c r="I4339" s="59">
        <v>1.0204081632653059</v>
      </c>
      <c r="J4339" s="59">
        <v>1.0204081632653059</v>
      </c>
      <c r="K4339" t="s">
        <v>25</v>
      </c>
      <c r="L4339" t="s">
        <v>25</v>
      </c>
      <c r="M4339">
        <v>2025</v>
      </c>
      <c r="N4339" t="s">
        <v>744</v>
      </c>
      <c r="O4339" t="s">
        <v>751</v>
      </c>
      <c r="P4339">
        <v>0</v>
      </c>
      <c r="Q4339">
        <v>0</v>
      </c>
      <c r="R4339">
        <v>0</v>
      </c>
      <c r="T4339" t="s">
        <v>2635</v>
      </c>
      <c r="U4339">
        <v>31</v>
      </c>
    </row>
    <row r="4340" spans="1:21" x14ac:dyDescent="0.3">
      <c r="A4340">
        <v>94</v>
      </c>
      <c r="B4340" t="s">
        <v>82</v>
      </c>
      <c r="C4340" t="s">
        <v>72</v>
      </c>
      <c r="D4340" t="s">
        <v>73</v>
      </c>
      <c r="E4340" t="s">
        <v>24</v>
      </c>
      <c r="F4340" s="107">
        <v>44561</v>
      </c>
      <c r="G4340">
        <v>100</v>
      </c>
      <c r="H4340">
        <v>100</v>
      </c>
      <c r="I4340" s="59">
        <v>1</v>
      </c>
      <c r="J4340" s="59">
        <v>1</v>
      </c>
      <c r="K4340" t="s">
        <v>25</v>
      </c>
      <c r="L4340" t="s">
        <v>25</v>
      </c>
      <c r="M4340">
        <v>2021</v>
      </c>
      <c r="N4340" t="s">
        <v>744</v>
      </c>
      <c r="O4340" t="s">
        <v>747</v>
      </c>
      <c r="P4340">
        <v>0</v>
      </c>
      <c r="Q4340">
        <v>0</v>
      </c>
      <c r="R4340">
        <v>0</v>
      </c>
      <c r="T4340" t="s">
        <v>2636</v>
      </c>
      <c r="U4340">
        <v>31</v>
      </c>
    </row>
    <row r="4341" spans="1:21" x14ac:dyDescent="0.3">
      <c r="A4341">
        <v>94</v>
      </c>
      <c r="B4341" t="s">
        <v>82</v>
      </c>
      <c r="C4341" t="s">
        <v>72</v>
      </c>
      <c r="D4341" t="s">
        <v>73</v>
      </c>
      <c r="E4341" t="s">
        <v>24</v>
      </c>
      <c r="F4341" s="107">
        <v>44926</v>
      </c>
      <c r="G4341">
        <v>100</v>
      </c>
      <c r="H4341">
        <v>100</v>
      </c>
      <c r="I4341" s="59">
        <v>1</v>
      </c>
      <c r="J4341" s="59">
        <v>1</v>
      </c>
      <c r="K4341" t="s">
        <v>25</v>
      </c>
      <c r="L4341" t="s">
        <v>25</v>
      </c>
      <c r="M4341">
        <v>2022</v>
      </c>
      <c r="N4341" t="s">
        <v>744</v>
      </c>
      <c r="O4341" t="s">
        <v>749</v>
      </c>
      <c r="P4341">
        <v>0</v>
      </c>
      <c r="Q4341">
        <v>0</v>
      </c>
      <c r="R4341">
        <v>0</v>
      </c>
      <c r="T4341" t="s">
        <v>2637</v>
      </c>
      <c r="U4341">
        <v>31</v>
      </c>
    </row>
    <row r="4342" spans="1:21" x14ac:dyDescent="0.3">
      <c r="A4342">
        <v>94</v>
      </c>
      <c r="B4342" t="s">
        <v>82</v>
      </c>
      <c r="C4342" t="s">
        <v>72</v>
      </c>
      <c r="D4342" t="s">
        <v>73</v>
      </c>
      <c r="E4342" t="s">
        <v>24</v>
      </c>
      <c r="F4342" s="107">
        <v>46022</v>
      </c>
      <c r="G4342">
        <v>100</v>
      </c>
      <c r="H4342">
        <v>100</v>
      </c>
      <c r="I4342" s="59">
        <v>1</v>
      </c>
      <c r="J4342" s="59">
        <v>1</v>
      </c>
      <c r="K4342" t="s">
        <v>25</v>
      </c>
      <c r="L4342" t="s">
        <v>25</v>
      </c>
      <c r="M4342">
        <v>2025</v>
      </c>
      <c r="N4342" t="s">
        <v>744</v>
      </c>
      <c r="O4342" t="s">
        <v>751</v>
      </c>
      <c r="P4342">
        <v>0</v>
      </c>
      <c r="Q4342">
        <v>0</v>
      </c>
      <c r="R4342">
        <v>0</v>
      </c>
      <c r="T4342" t="s">
        <v>2638</v>
      </c>
      <c r="U4342">
        <v>31</v>
      </c>
    </row>
    <row r="4343" spans="1:21" x14ac:dyDescent="0.3">
      <c r="A4343">
        <v>95</v>
      </c>
      <c r="B4343" t="s">
        <v>83</v>
      </c>
      <c r="C4343" t="s">
        <v>72</v>
      </c>
      <c r="D4343" t="s">
        <v>54</v>
      </c>
      <c r="E4343" t="s">
        <v>24</v>
      </c>
      <c r="F4343" s="107">
        <v>44377</v>
      </c>
      <c r="G4343">
        <v>100</v>
      </c>
      <c r="H4343">
        <v>100</v>
      </c>
      <c r="I4343" s="59">
        <v>1</v>
      </c>
      <c r="J4343" s="59">
        <v>1</v>
      </c>
      <c r="K4343" t="s">
        <v>25</v>
      </c>
      <c r="L4343" t="s">
        <v>25</v>
      </c>
      <c r="M4343">
        <v>2021</v>
      </c>
      <c r="N4343" t="s">
        <v>742</v>
      </c>
      <c r="O4343" t="s">
        <v>800</v>
      </c>
      <c r="P4343">
        <v>0</v>
      </c>
      <c r="Q4343">
        <v>0</v>
      </c>
      <c r="R4343">
        <v>0</v>
      </c>
      <c r="T4343" t="s">
        <v>2639</v>
      </c>
      <c r="U4343">
        <v>30</v>
      </c>
    </row>
    <row r="4344" spans="1:21" x14ac:dyDescent="0.3">
      <c r="A4344">
        <v>95</v>
      </c>
      <c r="B4344" t="s">
        <v>83</v>
      </c>
      <c r="C4344" t="s">
        <v>72</v>
      </c>
      <c r="D4344" t="s">
        <v>54</v>
      </c>
      <c r="E4344" t="s">
        <v>24</v>
      </c>
      <c r="F4344" s="107">
        <v>44561</v>
      </c>
      <c r="G4344">
        <v>100</v>
      </c>
      <c r="H4344">
        <v>100</v>
      </c>
      <c r="I4344" s="59">
        <v>1</v>
      </c>
      <c r="J4344" s="59">
        <v>1</v>
      </c>
      <c r="K4344" t="s">
        <v>25</v>
      </c>
      <c r="L4344" t="s">
        <v>25</v>
      </c>
      <c r="M4344">
        <v>2021</v>
      </c>
      <c r="N4344" t="s">
        <v>744</v>
      </c>
      <c r="O4344" t="s">
        <v>747</v>
      </c>
      <c r="P4344">
        <v>0</v>
      </c>
      <c r="Q4344">
        <v>0</v>
      </c>
      <c r="R4344">
        <v>0</v>
      </c>
      <c r="T4344" t="s">
        <v>2640</v>
      </c>
      <c r="U4344">
        <v>31</v>
      </c>
    </row>
    <row r="4345" spans="1:21" x14ac:dyDescent="0.3">
      <c r="A4345">
        <v>95</v>
      </c>
      <c r="B4345" t="s">
        <v>83</v>
      </c>
      <c r="C4345" t="s">
        <v>72</v>
      </c>
      <c r="D4345" t="s">
        <v>54</v>
      </c>
      <c r="E4345" t="s">
        <v>24</v>
      </c>
      <c r="F4345" s="107">
        <v>44742</v>
      </c>
      <c r="G4345">
        <v>100</v>
      </c>
      <c r="H4345">
        <v>100</v>
      </c>
      <c r="I4345" s="59">
        <v>1</v>
      </c>
      <c r="J4345" s="59">
        <v>1</v>
      </c>
      <c r="K4345" t="s">
        <v>25</v>
      </c>
      <c r="L4345" t="s">
        <v>25</v>
      </c>
      <c r="M4345">
        <v>2022</v>
      </c>
      <c r="N4345" t="s">
        <v>742</v>
      </c>
      <c r="O4345" t="s">
        <v>824</v>
      </c>
      <c r="P4345">
        <v>0</v>
      </c>
      <c r="Q4345">
        <v>0</v>
      </c>
      <c r="R4345">
        <v>0</v>
      </c>
      <c r="T4345" t="s">
        <v>2641</v>
      </c>
      <c r="U4345">
        <v>30</v>
      </c>
    </row>
    <row r="4346" spans="1:21" x14ac:dyDescent="0.3">
      <c r="A4346">
        <v>95</v>
      </c>
      <c r="B4346" t="s">
        <v>83</v>
      </c>
      <c r="C4346" t="s">
        <v>72</v>
      </c>
      <c r="D4346" t="s">
        <v>54</v>
      </c>
      <c r="E4346" t="s">
        <v>24</v>
      </c>
      <c r="F4346" s="107">
        <v>44926</v>
      </c>
      <c r="G4346">
        <v>100</v>
      </c>
      <c r="H4346">
        <v>100</v>
      </c>
      <c r="I4346" s="59">
        <v>1</v>
      </c>
      <c r="J4346" s="59">
        <v>1</v>
      </c>
      <c r="K4346" t="s">
        <v>25</v>
      </c>
      <c r="L4346" t="s">
        <v>25</v>
      </c>
      <c r="M4346">
        <v>2022</v>
      </c>
      <c r="N4346" t="s">
        <v>744</v>
      </c>
      <c r="O4346" t="s">
        <v>749</v>
      </c>
      <c r="P4346">
        <v>0</v>
      </c>
      <c r="Q4346">
        <v>0</v>
      </c>
      <c r="R4346">
        <v>0</v>
      </c>
      <c r="T4346" t="s">
        <v>2642</v>
      </c>
      <c r="U4346">
        <v>31</v>
      </c>
    </row>
    <row r="4347" spans="1:21" x14ac:dyDescent="0.3">
      <c r="A4347">
        <v>95</v>
      </c>
      <c r="B4347" t="s">
        <v>83</v>
      </c>
      <c r="C4347" t="s">
        <v>72</v>
      </c>
      <c r="D4347" t="s">
        <v>54</v>
      </c>
      <c r="E4347" t="s">
        <v>24</v>
      </c>
      <c r="F4347" s="107">
        <v>46022</v>
      </c>
      <c r="G4347">
        <v>100</v>
      </c>
      <c r="H4347">
        <v>100</v>
      </c>
      <c r="I4347" s="59">
        <v>1</v>
      </c>
      <c r="J4347" s="59">
        <v>1</v>
      </c>
      <c r="K4347" t="s">
        <v>25</v>
      </c>
      <c r="L4347" t="s">
        <v>25</v>
      </c>
      <c r="M4347">
        <v>2025</v>
      </c>
      <c r="N4347" t="s">
        <v>744</v>
      </c>
      <c r="O4347" t="s">
        <v>751</v>
      </c>
      <c r="P4347">
        <v>0</v>
      </c>
      <c r="Q4347">
        <v>0</v>
      </c>
      <c r="R4347">
        <v>0</v>
      </c>
      <c r="T4347" t="s">
        <v>2643</v>
      </c>
      <c r="U4347">
        <v>31</v>
      </c>
    </row>
  </sheetData>
  <conditionalFormatting sqref="A367">
    <cfRule type="duplicateValues" dxfId="150" priority="43"/>
  </conditionalFormatting>
  <conditionalFormatting sqref="A369:A372">
    <cfRule type="duplicateValues" dxfId="149" priority="40"/>
  </conditionalFormatting>
  <conditionalFormatting sqref="A373:A382">
    <cfRule type="duplicateValues" dxfId="148" priority="58"/>
  </conditionalFormatting>
  <conditionalFormatting sqref="A383">
    <cfRule type="duplicateValues" dxfId="147" priority="44"/>
  </conditionalFormatting>
  <conditionalFormatting sqref="A384">
    <cfRule type="duplicateValues" dxfId="146" priority="45"/>
  </conditionalFormatting>
  <conditionalFormatting sqref="A385">
    <cfRule type="duplicateValues" dxfId="145" priority="46"/>
  </conditionalFormatting>
  <conditionalFormatting sqref="A386">
    <cfRule type="duplicateValues" dxfId="144" priority="47"/>
  </conditionalFormatting>
  <conditionalFormatting sqref="A387:A399">
    <cfRule type="duplicateValues" dxfId="143" priority="34"/>
  </conditionalFormatting>
  <conditionalFormatting sqref="A472:A475">
    <cfRule type="duplicateValues" dxfId="142" priority="33"/>
  </conditionalFormatting>
  <conditionalFormatting sqref="A820">
    <cfRule type="duplicateValues" dxfId="141" priority="48"/>
  </conditionalFormatting>
  <conditionalFormatting sqref="A821">
    <cfRule type="duplicateValues" dxfId="140" priority="49"/>
  </conditionalFormatting>
  <conditionalFormatting sqref="A883">
    <cfRule type="duplicateValues" dxfId="139" priority="50"/>
  </conditionalFormatting>
  <conditionalFormatting sqref="A952:A963">
    <cfRule type="duplicateValues" dxfId="138" priority="29"/>
  </conditionalFormatting>
  <conditionalFormatting sqref="A1136">
    <cfRule type="duplicateValues" dxfId="137" priority="51"/>
  </conditionalFormatting>
  <conditionalFormatting sqref="A1138:A1141">
    <cfRule type="duplicateValues" dxfId="136" priority="27"/>
  </conditionalFormatting>
  <conditionalFormatting sqref="A1142:A1145">
    <cfRule type="duplicateValues" dxfId="135" priority="26"/>
  </conditionalFormatting>
  <conditionalFormatting sqref="A1192">
    <cfRule type="duplicateValues" dxfId="134" priority="52"/>
  </conditionalFormatting>
  <conditionalFormatting sqref="A1218">
    <cfRule type="duplicateValues" dxfId="133" priority="53"/>
  </conditionalFormatting>
  <conditionalFormatting sqref="A1522">
    <cfRule type="duplicateValues" dxfId="132" priority="54"/>
    <cfRule type="duplicateValues" dxfId="131" priority="55"/>
    <cfRule type="duplicateValues" dxfId="130" priority="56"/>
    <cfRule type="duplicateValues" dxfId="129" priority="57"/>
  </conditionalFormatting>
  <conditionalFormatting sqref="A2314">
    <cfRule type="duplicateValues" dxfId="128" priority="12"/>
  </conditionalFormatting>
  <conditionalFormatting sqref="A2354:A2356">
    <cfRule type="duplicateValues" dxfId="127" priority="11"/>
  </conditionalFormatting>
  <conditionalFormatting sqref="A2357">
    <cfRule type="duplicateValues" dxfId="126" priority="8"/>
  </conditionalFormatting>
  <conditionalFormatting sqref="A2358">
    <cfRule type="duplicateValues" dxfId="125" priority="9"/>
  </conditionalFormatting>
  <conditionalFormatting sqref="A2359:A2360">
    <cfRule type="duplicateValues" dxfId="124" priority="10"/>
  </conditionalFormatting>
  <conditionalFormatting sqref="A2361:A2362">
    <cfRule type="duplicateValues" dxfId="123" priority="7"/>
  </conditionalFormatting>
  <conditionalFormatting sqref="A2410 A2412">
    <cfRule type="duplicateValues" dxfId="122" priority="6"/>
  </conditionalFormatting>
  <conditionalFormatting sqref="A2419">
    <cfRule type="duplicateValues" dxfId="121" priority="5"/>
  </conditionalFormatting>
  <conditionalFormatting sqref="A2420">
    <cfRule type="duplicateValues" dxfId="120" priority="4"/>
  </conditionalFormatting>
  <conditionalFormatting sqref="A2439">
    <cfRule type="duplicateValues" dxfId="119" priority="3"/>
  </conditionalFormatting>
  <conditionalFormatting sqref="A2546">
    <cfRule type="duplicateValues" dxfId="118" priority="2"/>
    <cfRule type="duplicateValues" dxfId="117" priority="1"/>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filterMode="1"/>
  <dimension ref="A1:V2352"/>
  <sheetViews>
    <sheetView zoomScale="85" zoomScaleNormal="85" workbookViewId="0">
      <pane ySplit="1" topLeftCell="A2" activePane="bottomLeft" state="frozen"/>
      <selection activeCell="O18" sqref="O18"/>
      <selection pane="bottomLeft" activeCell="B1" sqref="B1"/>
    </sheetView>
  </sheetViews>
  <sheetFormatPr baseColWidth="10" defaultRowHeight="14.4" x14ac:dyDescent="0.3"/>
  <cols>
    <col min="2" max="2" width="85" bestFit="1" customWidth="1"/>
    <col min="3" max="3" width="41.5546875" customWidth="1"/>
    <col min="4" max="5" width="10.88671875" customWidth="1"/>
    <col min="6" max="6" width="11.21875" customWidth="1"/>
    <col min="7" max="9" width="10.88671875" customWidth="1"/>
    <col min="10" max="10" width="18.21875" customWidth="1"/>
    <col min="11" max="11" width="18.21875" bestFit="1" customWidth="1"/>
    <col min="12" max="12" width="12.88671875" bestFit="1" customWidth="1"/>
    <col min="13" max="13" width="12.88671875" customWidth="1"/>
  </cols>
  <sheetData>
    <row r="1" spans="1:22" ht="28.8" customHeight="1" x14ac:dyDescent="0.3">
      <c r="A1" s="47" t="s">
        <v>0</v>
      </c>
      <c r="B1" s="47" t="s">
        <v>1</v>
      </c>
      <c r="C1" s="47" t="s">
        <v>2</v>
      </c>
      <c r="D1" s="47" t="s">
        <v>3</v>
      </c>
      <c r="E1" s="47" t="s">
        <v>4</v>
      </c>
      <c r="F1" s="47" t="s">
        <v>5</v>
      </c>
      <c r="G1" s="47" t="s">
        <v>12</v>
      </c>
      <c r="H1" s="47" t="s">
        <v>13</v>
      </c>
      <c r="I1" s="47" t="s">
        <v>2649</v>
      </c>
      <c r="J1" s="1" t="s">
        <v>6</v>
      </c>
      <c r="K1" s="1" t="s">
        <v>7</v>
      </c>
      <c r="L1" s="4" t="s">
        <v>8</v>
      </c>
      <c r="M1" s="4" t="s">
        <v>9</v>
      </c>
      <c r="N1" s="1" t="s">
        <v>10</v>
      </c>
      <c r="O1" s="1" t="s">
        <v>11</v>
      </c>
      <c r="P1" s="1" t="s">
        <v>19</v>
      </c>
      <c r="Q1" s="1" t="s">
        <v>15</v>
      </c>
      <c r="R1" s="1" t="s">
        <v>16</v>
      </c>
      <c r="V1" t="s">
        <v>20</v>
      </c>
    </row>
    <row r="2" spans="1:22" hidden="1" x14ac:dyDescent="0.3">
      <c r="A2" s="13">
        <v>1</v>
      </c>
      <c r="B2" s="13" t="s">
        <v>21</v>
      </c>
      <c r="C2" s="13" t="s">
        <v>22</v>
      </c>
      <c r="D2" s="13" t="s">
        <v>23</v>
      </c>
      <c r="E2" s="13" t="s">
        <v>24</v>
      </c>
      <c r="F2" s="14">
        <v>45107</v>
      </c>
      <c r="G2" s="16">
        <f t="shared" ref="G2:G35" si="0">YEAR(F2)</f>
        <v>2023</v>
      </c>
      <c r="H2" s="6" t="str">
        <f t="shared" ref="H2:H35" si="1">PROPER(TEXT(F2,"mmmm"))</f>
        <v>Junio</v>
      </c>
      <c r="I2" s="6" t="str">
        <f t="shared" ref="I2:I35" si="2">IF(OR(H2="Enero",H2="Febrero",H2="Marzo",H2="Abril",H2="Mayo",H2="Junio"),G2&amp;"-1",IF(OR(H2="Julio",H2="Agosto",H2="Septiembre",H2="Octubre",H2="Noviembre",H2="Diciembre"),G2&amp;"-2"))</f>
        <v>2023-1</v>
      </c>
      <c r="J2" s="13">
        <v>93</v>
      </c>
      <c r="K2" s="13">
        <v>95</v>
      </c>
      <c r="L2" s="15">
        <f t="shared" ref="L2:L12" si="3">IFERROR(IF((K2/J2)&gt;1.3,1.3,K2/J2),"")</f>
        <v>1.021505376344086</v>
      </c>
      <c r="M2" s="15">
        <f t="shared" ref="M2:M17" si="4">IFERROR(K2/J2,"")</f>
        <v>1.021505376344086</v>
      </c>
      <c r="N2" s="5" t="s">
        <v>25</v>
      </c>
      <c r="O2" s="5" t="s">
        <v>25</v>
      </c>
      <c r="P2" s="5" t="str">
        <f t="shared" ref="P2:P35" si="5">A2&amp;"-"&amp;YEAR(F2)&amp;"-"&amp;IF(LEN(MONTH(F2))=1,"0"&amp;MONTH(F2),MONTH(F2))&amp;"-"&amp;DAY(F2)</f>
        <v>1-2023-06-30</v>
      </c>
      <c r="Q2" s="5">
        <v>0</v>
      </c>
      <c r="R2" s="5">
        <v>0</v>
      </c>
    </row>
    <row r="3" spans="1:22" hidden="1" x14ac:dyDescent="0.3">
      <c r="A3" s="13">
        <v>1</v>
      </c>
      <c r="B3" s="13" t="s">
        <v>21</v>
      </c>
      <c r="C3" s="13" t="s">
        <v>22</v>
      </c>
      <c r="D3" s="13" t="s">
        <v>23</v>
      </c>
      <c r="E3" s="13" t="s">
        <v>24</v>
      </c>
      <c r="F3" s="14">
        <v>45291</v>
      </c>
      <c r="G3" s="16">
        <f t="shared" si="0"/>
        <v>2023</v>
      </c>
      <c r="H3" s="6" t="str">
        <f t="shared" si="1"/>
        <v>Diciembre</v>
      </c>
      <c r="I3" s="6" t="str">
        <f t="shared" si="2"/>
        <v>2023-2</v>
      </c>
      <c r="J3" s="13">
        <v>100</v>
      </c>
      <c r="K3" s="13">
        <v>100</v>
      </c>
      <c r="L3" s="15">
        <f t="shared" si="3"/>
        <v>1</v>
      </c>
      <c r="M3" s="15">
        <f t="shared" si="4"/>
        <v>1</v>
      </c>
      <c r="N3" s="5" t="s">
        <v>25</v>
      </c>
      <c r="O3" s="5" t="s">
        <v>25</v>
      </c>
      <c r="P3" s="5" t="str">
        <f t="shared" si="5"/>
        <v>1-2023-12-31</v>
      </c>
      <c r="Q3" s="5">
        <v>0</v>
      </c>
      <c r="R3" s="5">
        <v>0</v>
      </c>
    </row>
    <row r="4" spans="1:22" hidden="1" x14ac:dyDescent="0.3">
      <c r="A4" s="5">
        <v>2</v>
      </c>
      <c r="B4" s="5" t="s">
        <v>27</v>
      </c>
      <c r="C4" s="5" t="s">
        <v>33</v>
      </c>
      <c r="D4" s="5" t="s">
        <v>23</v>
      </c>
      <c r="E4" s="5" t="s">
        <v>24</v>
      </c>
      <c r="F4" s="6">
        <v>44742</v>
      </c>
      <c r="G4" s="16">
        <f t="shared" si="0"/>
        <v>2022</v>
      </c>
      <c r="H4" s="6" t="str">
        <f t="shared" si="1"/>
        <v>Junio</v>
      </c>
      <c r="I4" s="6" t="str">
        <f t="shared" si="2"/>
        <v>2022-1</v>
      </c>
      <c r="J4" s="5">
        <v>33</v>
      </c>
      <c r="K4" s="5">
        <v>33</v>
      </c>
      <c r="L4" s="15">
        <f t="shared" si="3"/>
        <v>1</v>
      </c>
      <c r="M4" s="15">
        <f t="shared" si="4"/>
        <v>1</v>
      </c>
      <c r="N4" s="5" t="s">
        <v>25</v>
      </c>
      <c r="O4" s="5" t="s">
        <v>25</v>
      </c>
      <c r="P4" s="5" t="str">
        <f t="shared" si="5"/>
        <v>2-2022-06-30</v>
      </c>
      <c r="Q4" s="5">
        <v>0</v>
      </c>
      <c r="R4" s="5">
        <v>0</v>
      </c>
    </row>
    <row r="5" spans="1:22" hidden="1" x14ac:dyDescent="0.3">
      <c r="A5" s="5">
        <v>2</v>
      </c>
      <c r="B5" s="5" t="s">
        <v>27</v>
      </c>
      <c r="C5" s="5" t="s">
        <v>33</v>
      </c>
      <c r="D5" s="5" t="s">
        <v>23</v>
      </c>
      <c r="E5" s="5" t="s">
        <v>24</v>
      </c>
      <c r="F5" s="6">
        <v>44926</v>
      </c>
      <c r="G5" s="16">
        <f t="shared" si="0"/>
        <v>2022</v>
      </c>
      <c r="H5" s="6" t="str">
        <f t="shared" si="1"/>
        <v>Diciembre</v>
      </c>
      <c r="I5" s="6" t="str">
        <f t="shared" si="2"/>
        <v>2022-2</v>
      </c>
      <c r="J5" s="5">
        <v>66</v>
      </c>
      <c r="K5" s="5">
        <v>69</v>
      </c>
      <c r="L5" s="15">
        <f t="shared" si="3"/>
        <v>1.0454545454545454</v>
      </c>
      <c r="M5" s="15">
        <f t="shared" si="4"/>
        <v>1.0454545454545454</v>
      </c>
      <c r="N5" s="5" t="s">
        <v>25</v>
      </c>
      <c r="O5" s="5" t="s">
        <v>25</v>
      </c>
      <c r="P5" s="5" t="str">
        <f t="shared" si="5"/>
        <v>2-2022-12-31</v>
      </c>
      <c r="Q5" s="5">
        <v>0</v>
      </c>
      <c r="R5" s="5">
        <v>0</v>
      </c>
    </row>
    <row r="6" spans="1:22" hidden="1" x14ac:dyDescent="0.3">
      <c r="A6" s="5">
        <v>2</v>
      </c>
      <c r="B6" s="5" t="s">
        <v>27</v>
      </c>
      <c r="C6" s="5" t="s">
        <v>33</v>
      </c>
      <c r="D6" s="5" t="s">
        <v>23</v>
      </c>
      <c r="E6" s="5" t="s">
        <v>24</v>
      </c>
      <c r="F6" s="6">
        <v>45107</v>
      </c>
      <c r="G6" s="16">
        <f t="shared" si="0"/>
        <v>2023</v>
      </c>
      <c r="H6" s="6" t="str">
        <f t="shared" si="1"/>
        <v>Junio</v>
      </c>
      <c r="I6" s="6" t="str">
        <f t="shared" si="2"/>
        <v>2023-1</v>
      </c>
      <c r="J6" s="5">
        <v>97</v>
      </c>
      <c r="K6" s="5">
        <v>94</v>
      </c>
      <c r="L6" s="15">
        <f t="shared" si="3"/>
        <v>0.96907216494845361</v>
      </c>
      <c r="M6" s="15">
        <f t="shared" si="4"/>
        <v>0.96907216494845361</v>
      </c>
      <c r="N6" s="5" t="s">
        <v>25</v>
      </c>
      <c r="O6" s="5" t="s">
        <v>25</v>
      </c>
      <c r="P6" s="5" t="str">
        <f t="shared" si="5"/>
        <v>2-2023-06-30</v>
      </c>
      <c r="Q6" s="5">
        <v>0</v>
      </c>
      <c r="R6" s="5">
        <v>0</v>
      </c>
    </row>
    <row r="7" spans="1:22" hidden="1" x14ac:dyDescent="0.3">
      <c r="A7" s="5">
        <v>2</v>
      </c>
      <c r="B7" s="5" t="s">
        <v>27</v>
      </c>
      <c r="C7" s="5" t="s">
        <v>33</v>
      </c>
      <c r="D7" s="5" t="s">
        <v>23</v>
      </c>
      <c r="E7" s="5" t="s">
        <v>24</v>
      </c>
      <c r="F7" s="6">
        <v>45291</v>
      </c>
      <c r="G7" s="16">
        <f t="shared" si="0"/>
        <v>2023</v>
      </c>
      <c r="H7" s="6" t="str">
        <f t="shared" si="1"/>
        <v>Diciembre</v>
      </c>
      <c r="I7" s="6" t="str">
        <f t="shared" si="2"/>
        <v>2023-2</v>
      </c>
      <c r="J7" s="5">
        <v>100</v>
      </c>
      <c r="K7" s="5">
        <v>100</v>
      </c>
      <c r="L7" s="15">
        <f t="shared" si="3"/>
        <v>1</v>
      </c>
      <c r="M7" s="15">
        <f t="shared" si="4"/>
        <v>1</v>
      </c>
      <c r="N7" s="5" t="s">
        <v>25</v>
      </c>
      <c r="O7" s="5" t="s">
        <v>25</v>
      </c>
      <c r="P7" s="5" t="str">
        <f t="shared" si="5"/>
        <v>2-2023-12-31</v>
      </c>
      <c r="Q7" s="5">
        <v>0</v>
      </c>
      <c r="R7" s="5">
        <v>0</v>
      </c>
    </row>
    <row r="8" spans="1:22" hidden="1" x14ac:dyDescent="0.3">
      <c r="A8" s="5">
        <v>3</v>
      </c>
      <c r="B8" s="5" t="s">
        <v>30</v>
      </c>
      <c r="C8" s="5" t="s">
        <v>33</v>
      </c>
      <c r="D8" s="5" t="s">
        <v>23</v>
      </c>
      <c r="E8" s="5" t="s">
        <v>24</v>
      </c>
      <c r="F8" s="6">
        <v>45107</v>
      </c>
      <c r="G8" s="16">
        <f t="shared" si="0"/>
        <v>2023</v>
      </c>
      <c r="H8" s="6" t="str">
        <f t="shared" si="1"/>
        <v>Junio</v>
      </c>
      <c r="I8" s="6" t="str">
        <f t="shared" si="2"/>
        <v>2023-1</v>
      </c>
      <c r="J8" s="5">
        <v>69</v>
      </c>
      <c r="K8" s="5">
        <v>71</v>
      </c>
      <c r="L8" s="15">
        <f t="shared" si="3"/>
        <v>1.0289855072463767</v>
      </c>
      <c r="M8" s="15">
        <f t="shared" si="4"/>
        <v>1.0289855072463767</v>
      </c>
      <c r="N8" s="5" t="s">
        <v>25</v>
      </c>
      <c r="O8" s="5" t="s">
        <v>25</v>
      </c>
      <c r="P8" s="5" t="str">
        <f t="shared" si="5"/>
        <v>3-2023-06-30</v>
      </c>
      <c r="Q8" s="5">
        <v>0</v>
      </c>
      <c r="R8" s="5">
        <v>0</v>
      </c>
    </row>
    <row r="9" spans="1:22" hidden="1" x14ac:dyDescent="0.3">
      <c r="A9" s="13">
        <v>3</v>
      </c>
      <c r="B9" s="13" t="s">
        <v>30</v>
      </c>
      <c r="C9" s="13" t="s">
        <v>101</v>
      </c>
      <c r="D9" s="13" t="s">
        <v>23</v>
      </c>
      <c r="E9" s="13" t="s">
        <v>24</v>
      </c>
      <c r="F9" s="14">
        <v>45291</v>
      </c>
      <c r="G9" s="16">
        <f t="shared" si="0"/>
        <v>2023</v>
      </c>
      <c r="H9" s="6" t="str">
        <f t="shared" si="1"/>
        <v>Diciembre</v>
      </c>
      <c r="I9" s="6" t="str">
        <f t="shared" si="2"/>
        <v>2023-2</v>
      </c>
      <c r="J9" s="13">
        <v>100</v>
      </c>
      <c r="K9" s="13">
        <v>99</v>
      </c>
      <c r="L9" s="15">
        <f t="shared" si="3"/>
        <v>0.99</v>
      </c>
      <c r="M9" s="15">
        <f t="shared" si="4"/>
        <v>0.99</v>
      </c>
      <c r="N9" s="5" t="s">
        <v>25</v>
      </c>
      <c r="O9" s="5" t="s">
        <v>25</v>
      </c>
      <c r="P9" s="5" t="str">
        <f t="shared" si="5"/>
        <v>3-2023-12-31</v>
      </c>
      <c r="Q9" s="5">
        <v>0</v>
      </c>
      <c r="R9" s="5">
        <v>0</v>
      </c>
    </row>
    <row r="10" spans="1:22" hidden="1" x14ac:dyDescent="0.3">
      <c r="A10" s="5">
        <v>4</v>
      </c>
      <c r="B10" s="5" t="s">
        <v>32</v>
      </c>
      <c r="C10" s="5" t="s">
        <v>33</v>
      </c>
      <c r="D10" s="5" t="s">
        <v>23</v>
      </c>
      <c r="E10" s="5" t="s">
        <v>24</v>
      </c>
      <c r="F10" s="6">
        <v>44926</v>
      </c>
      <c r="G10" s="16">
        <f t="shared" si="0"/>
        <v>2022</v>
      </c>
      <c r="H10" s="6" t="str">
        <f t="shared" si="1"/>
        <v>Diciembre</v>
      </c>
      <c r="I10" s="6" t="str">
        <f t="shared" si="2"/>
        <v>2022-2</v>
      </c>
      <c r="J10" s="5">
        <v>39</v>
      </c>
      <c r="K10" s="5">
        <v>37</v>
      </c>
      <c r="L10" s="15">
        <f t="shared" si="3"/>
        <v>0.94871794871794868</v>
      </c>
      <c r="M10" s="15">
        <f t="shared" si="4"/>
        <v>0.94871794871794868</v>
      </c>
      <c r="N10" s="5" t="s">
        <v>25</v>
      </c>
      <c r="O10" s="5" t="s">
        <v>25</v>
      </c>
      <c r="P10" s="5" t="str">
        <f t="shared" si="5"/>
        <v>4-2022-12-31</v>
      </c>
      <c r="Q10" s="5">
        <v>0</v>
      </c>
      <c r="R10" s="5">
        <v>0</v>
      </c>
    </row>
    <row r="11" spans="1:22" hidden="1" x14ac:dyDescent="0.3">
      <c r="A11" s="5">
        <v>4</v>
      </c>
      <c r="B11" s="5" t="s">
        <v>32</v>
      </c>
      <c r="C11" s="5" t="s">
        <v>33</v>
      </c>
      <c r="D11" s="5" t="s">
        <v>23</v>
      </c>
      <c r="E11" s="5" t="s">
        <v>24</v>
      </c>
      <c r="F11" s="6">
        <v>45107</v>
      </c>
      <c r="G11" s="16">
        <f t="shared" si="0"/>
        <v>2023</v>
      </c>
      <c r="H11" s="6" t="str">
        <f t="shared" si="1"/>
        <v>Junio</v>
      </c>
      <c r="I11" s="6" t="str">
        <f t="shared" si="2"/>
        <v>2023-1</v>
      </c>
      <c r="J11" s="5">
        <v>95</v>
      </c>
      <c r="K11" s="5">
        <v>93</v>
      </c>
      <c r="L11" s="15">
        <f t="shared" si="3"/>
        <v>0.97894736842105268</v>
      </c>
      <c r="M11" s="15">
        <f t="shared" si="4"/>
        <v>0.97894736842105268</v>
      </c>
      <c r="N11" s="5" t="s">
        <v>25</v>
      </c>
      <c r="O11" s="5" t="s">
        <v>25</v>
      </c>
      <c r="P11" s="5" t="str">
        <f t="shared" si="5"/>
        <v>4-2023-06-30</v>
      </c>
      <c r="Q11" s="5">
        <v>0</v>
      </c>
      <c r="R11" s="5">
        <v>0</v>
      </c>
    </row>
    <row r="12" spans="1:22" hidden="1" x14ac:dyDescent="0.3">
      <c r="A12" s="13">
        <v>4</v>
      </c>
      <c r="B12" s="13" t="s">
        <v>32</v>
      </c>
      <c r="C12" s="13" t="s">
        <v>35</v>
      </c>
      <c r="D12" s="13" t="s">
        <v>23</v>
      </c>
      <c r="E12" s="13" t="s">
        <v>24</v>
      </c>
      <c r="F12" s="14">
        <v>45291</v>
      </c>
      <c r="G12" s="16">
        <f t="shared" si="0"/>
        <v>2023</v>
      </c>
      <c r="H12" s="6" t="str">
        <f t="shared" si="1"/>
        <v>Diciembre</v>
      </c>
      <c r="I12" s="6" t="str">
        <f t="shared" si="2"/>
        <v>2023-2</v>
      </c>
      <c r="J12" s="13">
        <v>100</v>
      </c>
      <c r="K12" s="13">
        <v>100</v>
      </c>
      <c r="L12" s="15">
        <f t="shared" si="3"/>
        <v>1</v>
      </c>
      <c r="M12" s="15">
        <f t="shared" si="4"/>
        <v>1</v>
      </c>
      <c r="N12" s="5" t="s">
        <v>25</v>
      </c>
      <c r="O12" s="5" t="s">
        <v>25</v>
      </c>
      <c r="P12" s="5" t="str">
        <f t="shared" si="5"/>
        <v>4-2023-12-31</v>
      </c>
      <c r="Q12" s="5">
        <v>0</v>
      </c>
      <c r="R12" s="5">
        <v>0</v>
      </c>
    </row>
    <row r="13" spans="1:22" hidden="1" x14ac:dyDescent="0.3">
      <c r="A13" s="13">
        <v>5</v>
      </c>
      <c r="B13" s="13" t="s">
        <v>36</v>
      </c>
      <c r="C13" s="13" t="s">
        <v>37</v>
      </c>
      <c r="D13" s="13" t="s">
        <v>23</v>
      </c>
      <c r="E13" s="13" t="s">
        <v>24</v>
      </c>
      <c r="F13" s="14">
        <v>45107</v>
      </c>
      <c r="G13" s="16">
        <f t="shared" si="0"/>
        <v>2023</v>
      </c>
      <c r="H13" s="6" t="str">
        <f t="shared" si="1"/>
        <v>Junio</v>
      </c>
      <c r="I13" s="6" t="str">
        <f t="shared" si="2"/>
        <v>2023-1</v>
      </c>
      <c r="J13" s="13">
        <v>64</v>
      </c>
      <c r="K13" s="13">
        <v>64</v>
      </c>
      <c r="L13" s="21">
        <f>IFERROR(K13/J13,"")</f>
        <v>1</v>
      </c>
      <c r="M13" s="15">
        <f t="shared" si="4"/>
        <v>1</v>
      </c>
      <c r="N13" s="5" t="s">
        <v>25</v>
      </c>
      <c r="O13" s="5" t="s">
        <v>25</v>
      </c>
      <c r="P13" s="5" t="str">
        <f t="shared" si="5"/>
        <v>5-2023-06-30</v>
      </c>
      <c r="Q13" s="5">
        <v>0</v>
      </c>
      <c r="R13" s="5">
        <v>0</v>
      </c>
    </row>
    <row r="14" spans="1:22" hidden="1" x14ac:dyDescent="0.3">
      <c r="A14" s="13">
        <v>5</v>
      </c>
      <c r="B14" s="13" t="s">
        <v>36</v>
      </c>
      <c r="C14" s="13" t="s">
        <v>37</v>
      </c>
      <c r="D14" s="13" t="s">
        <v>23</v>
      </c>
      <c r="E14" s="13" t="s">
        <v>24</v>
      </c>
      <c r="F14" s="14">
        <v>45291</v>
      </c>
      <c r="G14" s="16">
        <f t="shared" si="0"/>
        <v>2023</v>
      </c>
      <c r="H14" s="6" t="str">
        <f t="shared" si="1"/>
        <v>Diciembre</v>
      </c>
      <c r="I14" s="6" t="str">
        <f t="shared" si="2"/>
        <v>2023-2</v>
      </c>
      <c r="J14" s="13">
        <v>78</v>
      </c>
      <c r="K14" s="13">
        <v>74</v>
      </c>
      <c r="L14" s="21">
        <f>IFERROR(K14/J14,"")</f>
        <v>0.94871794871794868</v>
      </c>
      <c r="M14" s="15">
        <f t="shared" si="4"/>
        <v>0.94871794871794868</v>
      </c>
      <c r="N14" s="5" t="s">
        <v>25</v>
      </c>
      <c r="O14" s="5" t="s">
        <v>25</v>
      </c>
      <c r="P14" s="5" t="str">
        <f t="shared" si="5"/>
        <v>5-2023-12-31</v>
      </c>
      <c r="Q14" s="5">
        <v>0</v>
      </c>
      <c r="R14" s="5">
        <v>0</v>
      </c>
    </row>
    <row r="15" spans="1:22" hidden="1" x14ac:dyDescent="0.3">
      <c r="A15" s="13">
        <v>5</v>
      </c>
      <c r="B15" s="13" t="s">
        <v>36</v>
      </c>
      <c r="C15" s="13" t="s">
        <v>37</v>
      </c>
      <c r="D15" s="13" t="s">
        <v>23</v>
      </c>
      <c r="E15" s="13" t="s">
        <v>24</v>
      </c>
      <c r="F15" s="14">
        <v>45473</v>
      </c>
      <c r="G15" s="16">
        <f t="shared" si="0"/>
        <v>2024</v>
      </c>
      <c r="H15" s="6" t="str">
        <f t="shared" si="1"/>
        <v>Junio</v>
      </c>
      <c r="I15" s="6" t="str">
        <f t="shared" si="2"/>
        <v>2024-1</v>
      </c>
      <c r="J15" s="5">
        <v>100</v>
      </c>
      <c r="K15" s="5">
        <v>100</v>
      </c>
      <c r="L15" s="21">
        <f>IFERROR(K15/J15,"")</f>
        <v>1</v>
      </c>
      <c r="M15" s="15">
        <f t="shared" si="4"/>
        <v>1</v>
      </c>
      <c r="N15" s="5" t="s">
        <v>25</v>
      </c>
      <c r="O15" s="5" t="s">
        <v>25</v>
      </c>
      <c r="P15" s="5" t="str">
        <f t="shared" si="5"/>
        <v>5-2024-06-30</v>
      </c>
      <c r="Q15" s="5">
        <v>0</v>
      </c>
      <c r="R15" s="5">
        <v>0</v>
      </c>
    </row>
    <row r="16" spans="1:22" hidden="1" x14ac:dyDescent="0.3">
      <c r="A16" s="5">
        <v>6</v>
      </c>
      <c r="B16" s="5" t="s">
        <v>38</v>
      </c>
      <c r="C16" s="13" t="s">
        <v>39</v>
      </c>
      <c r="D16" s="5" t="s">
        <v>23</v>
      </c>
      <c r="E16" s="5" t="s">
        <v>24</v>
      </c>
      <c r="F16" s="6">
        <v>45107</v>
      </c>
      <c r="G16" s="16">
        <f t="shared" si="0"/>
        <v>2023</v>
      </c>
      <c r="H16" s="6" t="str">
        <f t="shared" si="1"/>
        <v>Junio</v>
      </c>
      <c r="I16" s="6" t="str">
        <f t="shared" si="2"/>
        <v>2023-1</v>
      </c>
      <c r="J16" s="5">
        <v>20</v>
      </c>
      <c r="K16" s="5">
        <v>11</v>
      </c>
      <c r="L16" s="15">
        <f>IFERROR(IF((K16/J16)&gt;1.3,1.3,K16/J16),"")</f>
        <v>0.55000000000000004</v>
      </c>
      <c r="M16" s="15">
        <f t="shared" si="4"/>
        <v>0.55000000000000004</v>
      </c>
      <c r="N16" s="5" t="s">
        <v>25</v>
      </c>
      <c r="O16" s="5" t="s">
        <v>25</v>
      </c>
      <c r="P16" s="5" t="str">
        <f t="shared" si="5"/>
        <v>6-2023-06-30</v>
      </c>
      <c r="Q16" s="5">
        <v>0</v>
      </c>
      <c r="R16" s="5">
        <v>0</v>
      </c>
    </row>
    <row r="17" spans="1:18" hidden="1" x14ac:dyDescent="0.3">
      <c r="A17" s="13">
        <v>6</v>
      </c>
      <c r="B17" s="13" t="s">
        <v>38</v>
      </c>
      <c r="C17" s="13" t="s">
        <v>39</v>
      </c>
      <c r="D17" s="13" t="s">
        <v>23</v>
      </c>
      <c r="E17" s="13" t="s">
        <v>24</v>
      </c>
      <c r="F17" s="14">
        <v>45291</v>
      </c>
      <c r="G17" s="16">
        <f t="shared" si="0"/>
        <v>2023</v>
      </c>
      <c r="H17" s="6" t="str">
        <f t="shared" si="1"/>
        <v>Diciembre</v>
      </c>
      <c r="I17" s="6" t="str">
        <f t="shared" si="2"/>
        <v>2023-2</v>
      </c>
      <c r="J17" s="13">
        <v>98</v>
      </c>
      <c r="K17" s="13">
        <v>95</v>
      </c>
      <c r="L17" s="15">
        <f>IFERROR(IF((K17/J17)&gt;1.3,1.3,K17/J17),"")</f>
        <v>0.96938775510204078</v>
      </c>
      <c r="M17" s="15">
        <f t="shared" si="4"/>
        <v>0.96938775510204078</v>
      </c>
      <c r="N17" s="5" t="s">
        <v>25</v>
      </c>
      <c r="O17" s="5" t="s">
        <v>25</v>
      </c>
      <c r="P17" s="5" t="str">
        <f t="shared" si="5"/>
        <v>6-2023-12-31</v>
      </c>
      <c r="Q17" s="5">
        <v>0</v>
      </c>
      <c r="R17" s="5">
        <v>0</v>
      </c>
    </row>
    <row r="18" spans="1:18" hidden="1" x14ac:dyDescent="0.3">
      <c r="A18" s="13">
        <v>6</v>
      </c>
      <c r="B18" s="13" t="s">
        <v>38</v>
      </c>
      <c r="C18" s="13" t="s">
        <v>39</v>
      </c>
      <c r="D18" s="13" t="s">
        <v>23</v>
      </c>
      <c r="E18" s="13" t="s">
        <v>24</v>
      </c>
      <c r="F18" s="14">
        <v>45473</v>
      </c>
      <c r="G18" s="5">
        <f t="shared" si="0"/>
        <v>2024</v>
      </c>
      <c r="H18" s="5" t="str">
        <f t="shared" si="1"/>
        <v>Junio</v>
      </c>
      <c r="I18" s="6" t="str">
        <f t="shared" si="2"/>
        <v>2024-1</v>
      </c>
      <c r="J18" s="13">
        <v>100</v>
      </c>
      <c r="K18" s="13">
        <v>99</v>
      </c>
      <c r="L18" s="15">
        <v>0.99</v>
      </c>
      <c r="M18" s="15">
        <v>0.99</v>
      </c>
      <c r="N18" s="5" t="s">
        <v>25</v>
      </c>
      <c r="O18" s="5" t="s">
        <v>25</v>
      </c>
      <c r="P18" s="5" t="str">
        <f t="shared" si="5"/>
        <v>6-2024-06-30</v>
      </c>
      <c r="Q18" s="5">
        <v>0</v>
      </c>
      <c r="R18" s="5">
        <v>0</v>
      </c>
    </row>
    <row r="19" spans="1:18" hidden="1" x14ac:dyDescent="0.3">
      <c r="A19" s="13">
        <v>6</v>
      </c>
      <c r="B19" s="13" t="s">
        <v>38</v>
      </c>
      <c r="C19" s="13" t="s">
        <v>39</v>
      </c>
      <c r="D19" s="13" t="s">
        <v>23</v>
      </c>
      <c r="E19" s="13" t="s">
        <v>24</v>
      </c>
      <c r="F19" s="14">
        <v>45657</v>
      </c>
      <c r="G19" s="16">
        <f t="shared" si="0"/>
        <v>2024</v>
      </c>
      <c r="H19" s="6" t="str">
        <f t="shared" si="1"/>
        <v>Diciembre</v>
      </c>
      <c r="I19" s="6" t="str">
        <f t="shared" si="2"/>
        <v>2024-2</v>
      </c>
      <c r="J19" s="13">
        <v>100</v>
      </c>
      <c r="K19" s="13">
        <v>100</v>
      </c>
      <c r="L19" s="15">
        <f>IFERROR(IF((K19/J19)&gt;1.3,1.3,K19/J19),"")</f>
        <v>1</v>
      </c>
      <c r="M19" s="15">
        <f t="shared" ref="M19:M27" si="6">IFERROR(K19/J19,"")</f>
        <v>1</v>
      </c>
      <c r="N19" s="5" t="s">
        <v>25</v>
      </c>
      <c r="O19" s="5" t="s">
        <v>25</v>
      </c>
      <c r="P19" s="5" t="str">
        <f t="shared" si="5"/>
        <v>6-2024-12-31</v>
      </c>
      <c r="Q19" s="5">
        <v>0</v>
      </c>
      <c r="R19" s="5">
        <v>0</v>
      </c>
    </row>
    <row r="20" spans="1:18" hidden="1" x14ac:dyDescent="0.3">
      <c r="A20" s="5">
        <v>7</v>
      </c>
      <c r="B20" s="5" t="s">
        <v>40</v>
      </c>
      <c r="C20" s="5" t="s">
        <v>33</v>
      </c>
      <c r="D20" s="5" t="s">
        <v>23</v>
      </c>
      <c r="E20" s="5" t="s">
        <v>24</v>
      </c>
      <c r="F20" s="6">
        <v>45107</v>
      </c>
      <c r="G20" s="16">
        <f t="shared" si="0"/>
        <v>2023</v>
      </c>
      <c r="H20" s="6" t="str">
        <f t="shared" si="1"/>
        <v>Junio</v>
      </c>
      <c r="I20" s="6" t="str">
        <f t="shared" si="2"/>
        <v>2023-1</v>
      </c>
      <c r="J20" s="5">
        <v>81</v>
      </c>
      <c r="K20" s="5">
        <v>70</v>
      </c>
      <c r="L20" s="15">
        <f>IFERROR(IF((K20/J20)&gt;1.3,1.3,K20/J20),"")</f>
        <v>0.86419753086419748</v>
      </c>
      <c r="M20" s="15">
        <f t="shared" si="6"/>
        <v>0.86419753086419748</v>
      </c>
      <c r="N20" s="5" t="s">
        <v>25</v>
      </c>
      <c r="O20" s="5" t="s">
        <v>25</v>
      </c>
      <c r="P20" s="5" t="str">
        <f t="shared" si="5"/>
        <v>7-2023-06-30</v>
      </c>
      <c r="Q20" s="5">
        <v>0</v>
      </c>
      <c r="R20" s="5">
        <v>0</v>
      </c>
    </row>
    <row r="21" spans="1:18" hidden="1" x14ac:dyDescent="0.3">
      <c r="A21" s="13">
        <v>7</v>
      </c>
      <c r="B21" s="13" t="s">
        <v>40</v>
      </c>
      <c r="C21" s="13" t="s">
        <v>39</v>
      </c>
      <c r="D21" s="13" t="s">
        <v>23</v>
      </c>
      <c r="E21" s="13" t="s">
        <v>24</v>
      </c>
      <c r="F21" s="14">
        <v>45291</v>
      </c>
      <c r="G21" s="16">
        <f t="shared" si="0"/>
        <v>2023</v>
      </c>
      <c r="H21" s="6" t="str">
        <f t="shared" si="1"/>
        <v>Diciembre</v>
      </c>
      <c r="I21" s="6" t="str">
        <f t="shared" si="2"/>
        <v>2023-2</v>
      </c>
      <c r="J21" s="13">
        <v>98</v>
      </c>
      <c r="K21" s="13">
        <v>84</v>
      </c>
      <c r="L21" s="15">
        <f>IFERROR(IF((K21/J21)&gt;1.3,1.3,K21/J21),"")</f>
        <v>0.8571428571428571</v>
      </c>
      <c r="M21" s="15">
        <f t="shared" si="6"/>
        <v>0.8571428571428571</v>
      </c>
      <c r="N21" s="5" t="s">
        <v>25</v>
      </c>
      <c r="O21" s="5" t="s">
        <v>25</v>
      </c>
      <c r="P21" s="5" t="str">
        <f t="shared" si="5"/>
        <v>7-2023-12-31</v>
      </c>
      <c r="Q21" s="5">
        <v>0</v>
      </c>
      <c r="R21" s="5">
        <v>0</v>
      </c>
    </row>
    <row r="22" spans="1:18" hidden="1" x14ac:dyDescent="0.3">
      <c r="A22" s="13">
        <v>7</v>
      </c>
      <c r="B22" s="13" t="s">
        <v>40</v>
      </c>
      <c r="C22" s="13" t="s">
        <v>39</v>
      </c>
      <c r="D22" s="13" t="s">
        <v>23</v>
      </c>
      <c r="E22" s="13" t="s">
        <v>24</v>
      </c>
      <c r="F22" s="14">
        <v>45473</v>
      </c>
      <c r="G22" s="5">
        <f t="shared" si="0"/>
        <v>2024</v>
      </c>
      <c r="H22" s="5" t="str">
        <f t="shared" si="1"/>
        <v>Junio</v>
      </c>
      <c r="I22" s="6" t="str">
        <f t="shared" si="2"/>
        <v>2024-1</v>
      </c>
      <c r="J22" s="13">
        <v>100</v>
      </c>
      <c r="K22" s="13">
        <v>91</v>
      </c>
      <c r="L22" s="15">
        <f>IFERROR(IF((K22/J22)&gt;1.3,1.3,K22/J22),"")</f>
        <v>0.91</v>
      </c>
      <c r="M22" s="15">
        <f t="shared" si="6"/>
        <v>0.91</v>
      </c>
      <c r="N22" s="5" t="s">
        <v>25</v>
      </c>
      <c r="O22" s="5" t="s">
        <v>25</v>
      </c>
      <c r="P22" s="5" t="str">
        <f t="shared" si="5"/>
        <v>7-2024-06-30</v>
      </c>
      <c r="Q22" s="5">
        <v>0</v>
      </c>
      <c r="R22" s="5">
        <v>0</v>
      </c>
    </row>
    <row r="23" spans="1:18" hidden="1" x14ac:dyDescent="0.3">
      <c r="A23" s="13">
        <v>7</v>
      </c>
      <c r="B23" s="13" t="s">
        <v>40</v>
      </c>
      <c r="C23" s="13" t="s">
        <v>39</v>
      </c>
      <c r="D23" s="13" t="s">
        <v>23</v>
      </c>
      <c r="E23" s="13" t="s">
        <v>24</v>
      </c>
      <c r="F23" s="14">
        <v>45657</v>
      </c>
      <c r="G23" s="5">
        <f t="shared" si="0"/>
        <v>2024</v>
      </c>
      <c r="H23" s="5" t="str">
        <f t="shared" si="1"/>
        <v>Diciembre</v>
      </c>
      <c r="I23" s="6" t="str">
        <f t="shared" si="2"/>
        <v>2024-2</v>
      </c>
      <c r="J23" s="13">
        <v>100</v>
      </c>
      <c r="K23" s="13">
        <v>100</v>
      </c>
      <c r="L23" s="15">
        <f>IFERROR(IF((K23/J23)&gt;1.3,1.3,K23/J23),"")</f>
        <v>1</v>
      </c>
      <c r="M23" s="15">
        <f t="shared" si="6"/>
        <v>1</v>
      </c>
      <c r="N23" s="5" t="s">
        <v>25</v>
      </c>
      <c r="O23" s="5" t="s">
        <v>25</v>
      </c>
      <c r="P23" s="5" t="str">
        <f t="shared" si="5"/>
        <v>7-2024-12-31</v>
      </c>
      <c r="Q23" s="5">
        <v>0</v>
      </c>
      <c r="R23" s="5">
        <v>0</v>
      </c>
    </row>
    <row r="24" spans="1:18" hidden="1" x14ac:dyDescent="0.3">
      <c r="A24" s="13">
        <v>8</v>
      </c>
      <c r="B24" s="13" t="s">
        <v>41</v>
      </c>
      <c r="C24" s="13" t="s">
        <v>22</v>
      </c>
      <c r="D24" s="13" t="s">
        <v>23</v>
      </c>
      <c r="E24" s="13" t="s">
        <v>24</v>
      </c>
      <c r="F24" s="14">
        <v>45107</v>
      </c>
      <c r="G24" s="16">
        <f t="shared" si="0"/>
        <v>2023</v>
      </c>
      <c r="H24" s="6" t="str">
        <f t="shared" si="1"/>
        <v>Junio</v>
      </c>
      <c r="I24" s="6" t="str">
        <f t="shared" si="2"/>
        <v>2023-1</v>
      </c>
      <c r="J24" s="13">
        <v>65</v>
      </c>
      <c r="K24" s="13">
        <v>75</v>
      </c>
      <c r="L24" s="21">
        <f>IFERROR(K24/J24,"")</f>
        <v>1.1538461538461537</v>
      </c>
      <c r="M24" s="15">
        <f t="shared" si="6"/>
        <v>1.1538461538461537</v>
      </c>
      <c r="N24" s="5" t="s">
        <v>25</v>
      </c>
      <c r="O24" s="5" t="s">
        <v>25</v>
      </c>
      <c r="P24" s="5" t="str">
        <f t="shared" si="5"/>
        <v>8-2023-06-30</v>
      </c>
      <c r="Q24" s="5">
        <v>0</v>
      </c>
      <c r="R24" s="5">
        <v>0</v>
      </c>
    </row>
    <row r="25" spans="1:18" hidden="1" x14ac:dyDescent="0.3">
      <c r="A25" s="13">
        <v>8</v>
      </c>
      <c r="B25" s="13" t="s">
        <v>41</v>
      </c>
      <c r="C25" s="13" t="s">
        <v>22</v>
      </c>
      <c r="D25" s="13" t="s">
        <v>23</v>
      </c>
      <c r="E25" s="13" t="s">
        <v>24</v>
      </c>
      <c r="F25" s="14">
        <v>45291</v>
      </c>
      <c r="G25" s="16">
        <f t="shared" si="0"/>
        <v>2023</v>
      </c>
      <c r="H25" s="6" t="str">
        <f t="shared" si="1"/>
        <v>Diciembre</v>
      </c>
      <c r="I25" s="6" t="str">
        <f t="shared" si="2"/>
        <v>2023-2</v>
      </c>
      <c r="J25" s="13">
        <v>100</v>
      </c>
      <c r="K25" s="13">
        <v>100</v>
      </c>
      <c r="L25" s="21">
        <f>IFERROR(K25/J25,"")</f>
        <v>1</v>
      </c>
      <c r="M25" s="15">
        <f t="shared" si="6"/>
        <v>1</v>
      </c>
      <c r="N25" s="5" t="s">
        <v>25</v>
      </c>
      <c r="O25" s="5" t="s">
        <v>25</v>
      </c>
      <c r="P25" s="5" t="str">
        <f t="shared" si="5"/>
        <v>8-2023-12-31</v>
      </c>
      <c r="Q25" s="5">
        <v>0</v>
      </c>
      <c r="R25" s="5">
        <v>0</v>
      </c>
    </row>
    <row r="26" spans="1:18" hidden="1" x14ac:dyDescent="0.3">
      <c r="A26" s="5">
        <v>9</v>
      </c>
      <c r="B26" s="5" t="s">
        <v>42</v>
      </c>
      <c r="C26" s="5" t="s">
        <v>33</v>
      </c>
      <c r="D26" s="5" t="s">
        <v>23</v>
      </c>
      <c r="E26" s="5" t="s">
        <v>24</v>
      </c>
      <c r="F26" s="6">
        <v>45107</v>
      </c>
      <c r="G26" s="16">
        <f t="shared" si="0"/>
        <v>2023</v>
      </c>
      <c r="H26" s="6" t="str">
        <f t="shared" si="1"/>
        <v>Junio</v>
      </c>
      <c r="I26" s="6" t="str">
        <f t="shared" si="2"/>
        <v>2023-1</v>
      </c>
      <c r="J26" s="5">
        <v>50</v>
      </c>
      <c r="K26" s="5">
        <v>36</v>
      </c>
      <c r="L26" s="15">
        <f>IFERROR(IF((K26/J26)&gt;1.3,1.3,K26/J26),"")</f>
        <v>0.72</v>
      </c>
      <c r="M26" s="15">
        <f t="shared" si="6"/>
        <v>0.72</v>
      </c>
      <c r="N26" s="5" t="s">
        <v>25</v>
      </c>
      <c r="O26" s="5" t="s">
        <v>25</v>
      </c>
      <c r="P26" s="5" t="str">
        <f t="shared" si="5"/>
        <v>9-2023-06-30</v>
      </c>
      <c r="Q26" s="5">
        <v>0</v>
      </c>
      <c r="R26" s="5">
        <v>0</v>
      </c>
    </row>
    <row r="27" spans="1:18" hidden="1" x14ac:dyDescent="0.3">
      <c r="A27" s="13">
        <v>9</v>
      </c>
      <c r="B27" s="13" t="s">
        <v>42</v>
      </c>
      <c r="C27" s="13" t="s">
        <v>39</v>
      </c>
      <c r="D27" s="13" t="s">
        <v>23</v>
      </c>
      <c r="E27" s="13" t="s">
        <v>24</v>
      </c>
      <c r="F27" s="14">
        <v>45291</v>
      </c>
      <c r="G27" s="16">
        <f t="shared" si="0"/>
        <v>2023</v>
      </c>
      <c r="H27" s="6" t="str">
        <f t="shared" si="1"/>
        <v>Diciembre</v>
      </c>
      <c r="I27" s="6" t="str">
        <f t="shared" si="2"/>
        <v>2023-2</v>
      </c>
      <c r="J27" s="13">
        <v>98</v>
      </c>
      <c r="K27" s="13">
        <v>95</v>
      </c>
      <c r="L27" s="15">
        <f>IFERROR(IF((K27/J27)&gt;1.3,1.3,K27/J27),"")</f>
        <v>0.96938775510204078</v>
      </c>
      <c r="M27" s="15">
        <f t="shared" si="6"/>
        <v>0.96938775510204078</v>
      </c>
      <c r="N27" s="5" t="s">
        <v>25</v>
      </c>
      <c r="O27" s="5" t="s">
        <v>25</v>
      </c>
      <c r="P27" s="5" t="str">
        <f t="shared" si="5"/>
        <v>9-2023-12-31</v>
      </c>
      <c r="Q27" s="5">
        <v>0</v>
      </c>
      <c r="R27" s="5">
        <v>0</v>
      </c>
    </row>
    <row r="28" spans="1:18" hidden="1" x14ac:dyDescent="0.3">
      <c r="A28" s="13">
        <v>9</v>
      </c>
      <c r="B28" s="13" t="s">
        <v>42</v>
      </c>
      <c r="C28" s="13" t="s">
        <v>39</v>
      </c>
      <c r="D28" s="13" t="s">
        <v>23</v>
      </c>
      <c r="E28" s="13" t="s">
        <v>24</v>
      </c>
      <c r="F28" s="14">
        <v>45473</v>
      </c>
      <c r="G28" s="5">
        <f t="shared" si="0"/>
        <v>2024</v>
      </c>
      <c r="H28" s="5" t="str">
        <f t="shared" si="1"/>
        <v>Junio</v>
      </c>
      <c r="I28" s="6" t="str">
        <f t="shared" si="2"/>
        <v>2024-1</v>
      </c>
      <c r="J28" s="13">
        <v>100</v>
      </c>
      <c r="K28" s="13">
        <v>100</v>
      </c>
      <c r="L28" s="15">
        <v>1</v>
      </c>
      <c r="M28" s="15">
        <v>1</v>
      </c>
      <c r="N28" s="5" t="s">
        <v>25</v>
      </c>
      <c r="O28" s="5" t="s">
        <v>25</v>
      </c>
      <c r="P28" s="5" t="str">
        <f t="shared" si="5"/>
        <v>9-2024-06-30</v>
      </c>
      <c r="Q28" s="5">
        <v>0</v>
      </c>
      <c r="R28" s="5">
        <v>0</v>
      </c>
    </row>
    <row r="29" spans="1:18" hidden="1" x14ac:dyDescent="0.3">
      <c r="A29" s="5">
        <v>10</v>
      </c>
      <c r="B29" s="5" t="s">
        <v>2650</v>
      </c>
      <c r="C29" s="5" t="s">
        <v>33</v>
      </c>
      <c r="D29" s="5" t="s">
        <v>23</v>
      </c>
      <c r="E29" s="5" t="s">
        <v>24</v>
      </c>
      <c r="F29" s="6">
        <v>45107</v>
      </c>
      <c r="G29" s="16">
        <f t="shared" si="0"/>
        <v>2023</v>
      </c>
      <c r="H29" s="6" t="str">
        <f t="shared" si="1"/>
        <v>Junio</v>
      </c>
      <c r="I29" s="6" t="str">
        <f t="shared" si="2"/>
        <v>2023-1</v>
      </c>
      <c r="J29" s="5">
        <v>35</v>
      </c>
      <c r="K29" s="5">
        <v>32</v>
      </c>
      <c r="L29" s="15">
        <f>IFERROR(IF((K29/J29)&gt;1.3,1.3,K29/J29),"")</f>
        <v>0.91428571428571426</v>
      </c>
      <c r="M29" s="15">
        <f>IFERROR(K29/J29,"")</f>
        <v>0.91428571428571426</v>
      </c>
      <c r="N29" s="5" t="s">
        <v>25</v>
      </c>
      <c r="O29" s="5" t="s">
        <v>25</v>
      </c>
      <c r="P29" s="5" t="str">
        <f t="shared" si="5"/>
        <v>10-2023-06-30</v>
      </c>
      <c r="Q29" s="5">
        <v>0</v>
      </c>
      <c r="R29" s="5">
        <v>0</v>
      </c>
    </row>
    <row r="30" spans="1:18" hidden="1" x14ac:dyDescent="0.3">
      <c r="A30" s="13">
        <v>10</v>
      </c>
      <c r="B30" s="13" t="s">
        <v>2650</v>
      </c>
      <c r="C30" s="13" t="s">
        <v>44</v>
      </c>
      <c r="D30" s="13" t="s">
        <v>23</v>
      </c>
      <c r="E30" s="13" t="s">
        <v>24</v>
      </c>
      <c r="F30" s="14">
        <v>45291</v>
      </c>
      <c r="G30" s="16">
        <f t="shared" si="0"/>
        <v>2023</v>
      </c>
      <c r="H30" s="6" t="str">
        <f t="shared" si="1"/>
        <v>Diciembre</v>
      </c>
      <c r="I30" s="6" t="str">
        <f t="shared" si="2"/>
        <v>2023-2</v>
      </c>
      <c r="J30" s="13">
        <v>47</v>
      </c>
      <c r="K30" s="13">
        <v>47</v>
      </c>
      <c r="L30" s="15">
        <f>IFERROR(IF((K30/J30)&gt;1.3,1.3,K30/J30),"")</f>
        <v>1</v>
      </c>
      <c r="M30" s="15">
        <f>IFERROR(K30/J30,"")</f>
        <v>1</v>
      </c>
      <c r="N30" s="5" t="s">
        <v>25</v>
      </c>
      <c r="O30" s="5" t="s">
        <v>25</v>
      </c>
      <c r="P30" s="5" t="str">
        <f t="shared" si="5"/>
        <v>10-2023-12-31</v>
      </c>
      <c r="Q30" s="5">
        <v>0</v>
      </c>
      <c r="R30" s="5">
        <v>0</v>
      </c>
    </row>
    <row r="31" spans="1:18" hidden="1" x14ac:dyDescent="0.3">
      <c r="A31" s="13">
        <v>10</v>
      </c>
      <c r="B31" s="13" t="s">
        <v>2650</v>
      </c>
      <c r="C31" s="13" t="s">
        <v>44</v>
      </c>
      <c r="D31" s="13" t="s">
        <v>23</v>
      </c>
      <c r="E31" s="13" t="s">
        <v>24</v>
      </c>
      <c r="F31" s="14">
        <v>45473</v>
      </c>
      <c r="G31" s="5">
        <f t="shared" si="0"/>
        <v>2024</v>
      </c>
      <c r="H31" s="5" t="str">
        <f t="shared" si="1"/>
        <v>Junio</v>
      </c>
      <c r="I31" s="6" t="str">
        <f t="shared" si="2"/>
        <v>2024-1</v>
      </c>
      <c r="J31" s="13">
        <v>69</v>
      </c>
      <c r="K31" s="13">
        <v>69</v>
      </c>
      <c r="L31" s="15">
        <v>1</v>
      </c>
      <c r="M31" s="15">
        <v>1</v>
      </c>
      <c r="N31" s="5" t="s">
        <v>25</v>
      </c>
      <c r="O31" s="5" t="s">
        <v>25</v>
      </c>
      <c r="P31" s="5" t="str">
        <f t="shared" si="5"/>
        <v>10-2024-06-30</v>
      </c>
      <c r="Q31" s="5">
        <v>0</v>
      </c>
      <c r="R31" s="5">
        <v>0</v>
      </c>
    </row>
    <row r="32" spans="1:18" hidden="1" x14ac:dyDescent="0.3">
      <c r="A32" s="13">
        <v>10</v>
      </c>
      <c r="B32" s="13" t="s">
        <v>2650</v>
      </c>
      <c r="C32" s="13" t="s">
        <v>44</v>
      </c>
      <c r="D32" s="13" t="s">
        <v>23</v>
      </c>
      <c r="E32" s="13" t="s">
        <v>24</v>
      </c>
      <c r="F32" s="14">
        <v>45657</v>
      </c>
      <c r="G32" s="5">
        <f t="shared" si="0"/>
        <v>2024</v>
      </c>
      <c r="H32" s="5" t="str">
        <f t="shared" si="1"/>
        <v>Diciembre</v>
      </c>
      <c r="I32" s="6" t="str">
        <f t="shared" si="2"/>
        <v>2024-2</v>
      </c>
      <c r="J32" s="13">
        <v>100</v>
      </c>
      <c r="K32" s="13">
        <v>100</v>
      </c>
      <c r="L32" s="15">
        <v>1</v>
      </c>
      <c r="M32" s="15">
        <v>1</v>
      </c>
      <c r="N32" s="5" t="s">
        <v>25</v>
      </c>
      <c r="O32" s="5" t="s">
        <v>25</v>
      </c>
      <c r="P32" s="5" t="str">
        <f t="shared" si="5"/>
        <v>10-2024-12-31</v>
      </c>
      <c r="Q32" s="5">
        <v>0</v>
      </c>
      <c r="R32" s="5">
        <v>0</v>
      </c>
    </row>
    <row r="33" spans="1:18" hidden="1" x14ac:dyDescent="0.3">
      <c r="A33" s="5">
        <v>11</v>
      </c>
      <c r="B33" s="5" t="s">
        <v>2651</v>
      </c>
      <c r="C33" s="5" t="s">
        <v>46</v>
      </c>
      <c r="D33" s="5" t="s">
        <v>23</v>
      </c>
      <c r="E33" s="5" t="s">
        <v>24</v>
      </c>
      <c r="F33" s="6">
        <v>45107</v>
      </c>
      <c r="G33" s="16">
        <f t="shared" si="0"/>
        <v>2023</v>
      </c>
      <c r="H33" s="6" t="str">
        <f t="shared" si="1"/>
        <v>Junio</v>
      </c>
      <c r="I33" s="6" t="str">
        <f t="shared" si="2"/>
        <v>2023-1</v>
      </c>
      <c r="J33" s="5">
        <v>67</v>
      </c>
      <c r="K33" s="5">
        <v>58</v>
      </c>
      <c r="L33" s="15">
        <f>IFERROR(IF((K33/J33)&gt;1.3,1.3,K33/J33),"")</f>
        <v>0.86567164179104472</v>
      </c>
      <c r="M33" s="15">
        <f>IFERROR(K33/J33,"")</f>
        <v>0.86567164179104472</v>
      </c>
      <c r="N33" s="5" t="s">
        <v>25</v>
      </c>
      <c r="O33" s="5" t="s">
        <v>25</v>
      </c>
      <c r="P33" s="5" t="str">
        <f t="shared" si="5"/>
        <v>11-2023-06-30</v>
      </c>
      <c r="Q33" s="5">
        <v>0</v>
      </c>
      <c r="R33" s="5">
        <v>0</v>
      </c>
    </row>
    <row r="34" spans="1:18" hidden="1" x14ac:dyDescent="0.3">
      <c r="A34" s="13">
        <v>11</v>
      </c>
      <c r="B34" s="13" t="s">
        <v>45</v>
      </c>
      <c r="C34" s="13" t="s">
        <v>46</v>
      </c>
      <c r="D34" s="13" t="s">
        <v>23</v>
      </c>
      <c r="E34" s="13" t="s">
        <v>24</v>
      </c>
      <c r="F34" s="14">
        <v>45291</v>
      </c>
      <c r="G34" s="16">
        <f t="shared" si="0"/>
        <v>2023</v>
      </c>
      <c r="H34" s="6" t="str">
        <f t="shared" si="1"/>
        <v>Diciembre</v>
      </c>
      <c r="I34" s="6" t="str">
        <f t="shared" si="2"/>
        <v>2023-2</v>
      </c>
      <c r="J34" s="13">
        <v>81</v>
      </c>
      <c r="K34" s="13">
        <v>67</v>
      </c>
      <c r="L34" s="15">
        <f>IFERROR(IF((K34/J34)&gt;1.3,1.3,K34/J34),"")</f>
        <v>0.8271604938271605</v>
      </c>
      <c r="M34" s="15">
        <f>IFERROR(K34/J34,"")</f>
        <v>0.8271604938271605</v>
      </c>
      <c r="N34" s="5" t="s">
        <v>25</v>
      </c>
      <c r="O34" s="5" t="s">
        <v>25</v>
      </c>
      <c r="P34" s="5" t="str">
        <f t="shared" si="5"/>
        <v>11-2023-12-31</v>
      </c>
      <c r="Q34" s="5">
        <v>0</v>
      </c>
      <c r="R34" s="5">
        <v>0</v>
      </c>
    </row>
    <row r="35" spans="1:18" hidden="1" x14ac:dyDescent="0.3">
      <c r="A35" s="13">
        <v>11</v>
      </c>
      <c r="B35" s="13" t="s">
        <v>45</v>
      </c>
      <c r="C35" s="13" t="s">
        <v>46</v>
      </c>
      <c r="D35" s="13" t="s">
        <v>23</v>
      </c>
      <c r="E35" s="13" t="s">
        <v>24</v>
      </c>
      <c r="F35" s="14">
        <v>45473</v>
      </c>
      <c r="G35" s="5">
        <f t="shared" si="0"/>
        <v>2024</v>
      </c>
      <c r="H35" s="5" t="str">
        <f t="shared" si="1"/>
        <v>Junio</v>
      </c>
      <c r="I35" s="6" t="str">
        <f t="shared" si="2"/>
        <v>2024-1</v>
      </c>
      <c r="J35" s="13">
        <v>97</v>
      </c>
      <c r="K35" s="13">
        <v>93</v>
      </c>
      <c r="L35" s="15">
        <f>IFERROR(IF((K35/J35)&gt;1.3,1.3,K35/J35),"")</f>
        <v>0.95876288659793818</v>
      </c>
      <c r="M35" s="15">
        <f>IFERROR(K35/J35,"")</f>
        <v>0.95876288659793818</v>
      </c>
      <c r="N35" s="5" t="s">
        <v>25</v>
      </c>
      <c r="O35" s="5" t="s">
        <v>25</v>
      </c>
      <c r="P35" s="5" t="str">
        <f t="shared" si="5"/>
        <v>11-2024-06-30</v>
      </c>
      <c r="Q35" s="5">
        <v>0</v>
      </c>
      <c r="R35" s="5">
        <v>0</v>
      </c>
    </row>
    <row r="36" spans="1:18" hidden="1" x14ac:dyDescent="0.3">
      <c r="A36" s="5">
        <v>12</v>
      </c>
      <c r="B36" s="5" t="s">
        <v>48</v>
      </c>
      <c r="C36" s="5" t="s">
        <v>46</v>
      </c>
      <c r="D36" s="5" t="s">
        <v>23</v>
      </c>
      <c r="E36" s="5" t="s">
        <v>24</v>
      </c>
      <c r="F36" s="6">
        <v>45291</v>
      </c>
      <c r="G36" s="16">
        <f t="shared" ref="G36:G67" si="7">YEAR(F37)</f>
        <v>2024</v>
      </c>
      <c r="H36" s="6" t="str">
        <f t="shared" ref="H36:H99" si="8">PROPER(TEXT(F37,"mmmm"))</f>
        <v>Junio</v>
      </c>
      <c r="I36" s="6" t="str">
        <f t="shared" ref="I36:I41" si="9">IF(OR(H37="Enero",H37="Febrero",H37="Marzo",H37="Abril",H37="Mayo",H37="Junio"),G37&amp;"-1",IF(OR(H37="Julio",H37="Agosto",H37="Septiembre",H37="Octubre",H37="Noviembre",H37="Diciembre"),G37&amp;"-2"))</f>
        <v>2024-2</v>
      </c>
      <c r="J36" s="5">
        <v>65</v>
      </c>
      <c r="K36" s="5">
        <v>51</v>
      </c>
      <c r="L36" s="15">
        <f>IFERROR(IF((K37/J37)&gt;1.3,1.3,K37/J37),"")</f>
        <v>1.0224719101123596</v>
      </c>
      <c r="M36" s="15">
        <f>IFERROR(K37/J37,"")</f>
        <v>1.0224719101123596</v>
      </c>
      <c r="N36" s="5" t="s">
        <v>25</v>
      </c>
      <c r="O36" s="5" t="s">
        <v>25</v>
      </c>
      <c r="P36" s="5" t="str">
        <f t="shared" ref="P36:P99" si="10">A37&amp;"-"&amp;YEAR(F37)&amp;"-"&amp;IF(LEN(MONTH(F37))=1,"0"&amp;MONTH(F37),MONTH(F37))&amp;"-"&amp;DAY(F37)</f>
        <v>12-2024-06-30</v>
      </c>
      <c r="Q36" s="5">
        <v>0</v>
      </c>
      <c r="R36" s="5">
        <v>0</v>
      </c>
    </row>
    <row r="37" spans="1:18" hidden="1" x14ac:dyDescent="0.3">
      <c r="A37" s="5">
        <v>12</v>
      </c>
      <c r="B37" s="5" t="s">
        <v>48</v>
      </c>
      <c r="C37" s="5" t="s">
        <v>46</v>
      </c>
      <c r="D37" s="5" t="s">
        <v>23</v>
      </c>
      <c r="E37" s="5" t="s">
        <v>24</v>
      </c>
      <c r="F37" s="14">
        <v>45473</v>
      </c>
      <c r="G37" s="5">
        <f t="shared" si="7"/>
        <v>2024</v>
      </c>
      <c r="H37" s="5" t="str">
        <f t="shared" si="8"/>
        <v>Diciembre</v>
      </c>
      <c r="I37" s="6" t="str">
        <f t="shared" si="9"/>
        <v>2023-1</v>
      </c>
      <c r="J37" s="13">
        <v>89</v>
      </c>
      <c r="K37" s="13">
        <v>91</v>
      </c>
      <c r="L37" s="15">
        <f>IFERROR(IF((K38/J38)&gt;1.3,1.3,K38/J38),"")</f>
        <v>0.73684210526315785</v>
      </c>
      <c r="M37" s="15">
        <f>IFERROR(K38/J38,"")</f>
        <v>0.73684210526315785</v>
      </c>
      <c r="N37" s="5" t="s">
        <v>25</v>
      </c>
      <c r="O37" s="5" t="s">
        <v>25</v>
      </c>
      <c r="P37" s="5" t="str">
        <f t="shared" si="10"/>
        <v>12-2024-12-31</v>
      </c>
      <c r="Q37" s="5">
        <v>0</v>
      </c>
      <c r="R37" s="5">
        <v>0</v>
      </c>
    </row>
    <row r="38" spans="1:18" hidden="1" x14ac:dyDescent="0.3">
      <c r="A38" s="5">
        <v>12</v>
      </c>
      <c r="B38" s="5" t="s">
        <v>48</v>
      </c>
      <c r="C38" s="5" t="s">
        <v>46</v>
      </c>
      <c r="D38" s="5" t="s">
        <v>23</v>
      </c>
      <c r="E38" s="5" t="s">
        <v>24</v>
      </c>
      <c r="F38" s="14">
        <v>45657</v>
      </c>
      <c r="G38" s="5">
        <f t="shared" si="7"/>
        <v>2023</v>
      </c>
      <c r="H38" s="5" t="str">
        <f t="shared" si="8"/>
        <v>Junio</v>
      </c>
      <c r="I38" s="6" t="str">
        <f t="shared" si="9"/>
        <v>2023-2</v>
      </c>
      <c r="J38" s="13">
        <v>76</v>
      </c>
      <c r="K38" s="13">
        <v>56</v>
      </c>
      <c r="L38" s="15">
        <f>IFERROR(IF((K39/J39)&gt;1.3,1.3,K39/J39),"")</f>
        <v>0.90909090909090906</v>
      </c>
      <c r="M38" s="15">
        <f>IFERROR(K39/J39,"")</f>
        <v>0.90909090909090906</v>
      </c>
      <c r="N38" s="5" t="s">
        <v>25</v>
      </c>
      <c r="O38" s="5" t="s">
        <v>25</v>
      </c>
      <c r="P38" s="5" t="str">
        <f t="shared" si="10"/>
        <v>13-2023-06-30</v>
      </c>
      <c r="Q38" s="5">
        <v>0</v>
      </c>
      <c r="R38" s="5">
        <v>0</v>
      </c>
    </row>
    <row r="39" spans="1:18" hidden="1" x14ac:dyDescent="0.3">
      <c r="A39" s="5">
        <v>13</v>
      </c>
      <c r="B39" s="5" t="s">
        <v>49</v>
      </c>
      <c r="C39" s="5" t="s">
        <v>33</v>
      </c>
      <c r="D39" s="5" t="s">
        <v>23</v>
      </c>
      <c r="E39" s="5" t="s">
        <v>24</v>
      </c>
      <c r="F39" s="14">
        <v>45107</v>
      </c>
      <c r="G39" s="16">
        <f t="shared" si="7"/>
        <v>2023</v>
      </c>
      <c r="H39" s="6" t="str">
        <f t="shared" si="8"/>
        <v>Diciembre</v>
      </c>
      <c r="I39" s="6" t="str">
        <f t="shared" si="9"/>
        <v>2024-1</v>
      </c>
      <c r="J39" s="5">
        <v>22</v>
      </c>
      <c r="K39" s="5">
        <v>20</v>
      </c>
      <c r="L39" s="15">
        <f>IFERROR(IF((K40/J40)&gt;1.3,1.3,K40/J40),"")</f>
        <v>0.99</v>
      </c>
      <c r="M39" s="15">
        <f>IFERROR(K40/J40,"")</f>
        <v>0.99</v>
      </c>
      <c r="N39" s="5" t="s">
        <v>25</v>
      </c>
      <c r="O39" s="5" t="s">
        <v>25</v>
      </c>
      <c r="P39" s="5" t="str">
        <f t="shared" si="10"/>
        <v>13-2023-12-31</v>
      </c>
      <c r="Q39" s="5">
        <v>0</v>
      </c>
      <c r="R39" s="5">
        <v>0</v>
      </c>
    </row>
    <row r="40" spans="1:18" hidden="1" x14ac:dyDescent="0.3">
      <c r="A40" s="13">
        <v>13</v>
      </c>
      <c r="B40" s="13" t="s">
        <v>49</v>
      </c>
      <c r="C40" s="13" t="s">
        <v>50</v>
      </c>
      <c r="D40" s="13" t="s">
        <v>23</v>
      </c>
      <c r="E40" s="13" t="s">
        <v>24</v>
      </c>
      <c r="F40" s="14">
        <v>45291</v>
      </c>
      <c r="G40" s="16">
        <f t="shared" si="7"/>
        <v>2024</v>
      </c>
      <c r="H40" s="6" t="str">
        <f t="shared" si="8"/>
        <v>Junio</v>
      </c>
      <c r="I40" s="6" t="str">
        <f t="shared" si="9"/>
        <v>2022-1</v>
      </c>
      <c r="J40" s="5">
        <v>100</v>
      </c>
      <c r="K40" s="5">
        <v>99</v>
      </c>
      <c r="L40" s="15">
        <f>IFERROR(IF((K41/J41)&gt;1.3,1.3,K41/J41),"")</f>
        <v>1</v>
      </c>
      <c r="M40" s="15">
        <f>IFERROR(K41/J41,"")</f>
        <v>1</v>
      </c>
      <c r="N40" s="5" t="s">
        <v>25</v>
      </c>
      <c r="O40" s="5" t="s">
        <v>25</v>
      </c>
      <c r="P40" s="5" t="str">
        <f t="shared" si="10"/>
        <v>13-2024-06-30</v>
      </c>
      <c r="Q40" s="5">
        <v>0</v>
      </c>
      <c r="R40" s="5">
        <v>0</v>
      </c>
    </row>
    <row r="41" spans="1:18" hidden="1" x14ac:dyDescent="0.3">
      <c r="A41" s="13">
        <v>13</v>
      </c>
      <c r="B41" s="13" t="s">
        <v>49</v>
      </c>
      <c r="C41" s="13" t="s">
        <v>50</v>
      </c>
      <c r="D41" s="13" t="s">
        <v>23</v>
      </c>
      <c r="E41" s="13" t="s">
        <v>24</v>
      </c>
      <c r="F41" s="14">
        <v>45473</v>
      </c>
      <c r="G41" s="5">
        <f t="shared" si="7"/>
        <v>2022</v>
      </c>
      <c r="H41" s="5" t="str">
        <f t="shared" si="8"/>
        <v>Junio</v>
      </c>
      <c r="I41" s="6" t="str">
        <f t="shared" si="9"/>
        <v>2022-2</v>
      </c>
      <c r="J41" s="5">
        <v>100</v>
      </c>
      <c r="K41" s="5">
        <v>100</v>
      </c>
      <c r="L41" s="15">
        <v>1</v>
      </c>
      <c r="M41" s="15">
        <v>1</v>
      </c>
      <c r="N41" s="5" t="s">
        <v>25</v>
      </c>
      <c r="O41" s="5" t="s">
        <v>25</v>
      </c>
      <c r="P41" s="5" t="str">
        <f t="shared" si="10"/>
        <v>14-2022-06-30</v>
      </c>
      <c r="Q41" s="5">
        <v>0</v>
      </c>
      <c r="R41" s="5">
        <v>0</v>
      </c>
    </row>
    <row r="42" spans="1:18" hidden="1" x14ac:dyDescent="0.3">
      <c r="A42" s="5">
        <v>14</v>
      </c>
      <c r="B42" s="5" t="s">
        <v>52</v>
      </c>
      <c r="C42" s="5" t="s">
        <v>53</v>
      </c>
      <c r="D42" s="5" t="s">
        <v>54</v>
      </c>
      <c r="E42" s="5" t="s">
        <v>24</v>
      </c>
      <c r="F42" s="6">
        <v>44742</v>
      </c>
      <c r="G42" s="16">
        <f t="shared" si="7"/>
        <v>2022</v>
      </c>
      <c r="H42" s="6" t="str">
        <f t="shared" si="8"/>
        <v>Diciembre</v>
      </c>
      <c r="I42" s="39" t="s">
        <v>824</v>
      </c>
      <c r="J42" s="9">
        <v>49004</v>
      </c>
      <c r="K42" s="61">
        <v>51012</v>
      </c>
      <c r="L42" s="15">
        <f t="shared" ref="L42:L73" si="11">IFERROR(IF((K43/J43)&gt;1.3,1.3,K43/J43),"")</f>
        <v>0.99625223081499104</v>
      </c>
      <c r="M42" s="15">
        <f t="shared" ref="M42:M73" si="12">IFERROR(K43/J43,"")</f>
        <v>0.99625223081499104</v>
      </c>
      <c r="N42" s="5" t="s">
        <v>55</v>
      </c>
      <c r="O42" s="5" t="s">
        <v>55</v>
      </c>
      <c r="P42" s="5" t="str">
        <f t="shared" si="10"/>
        <v>14-2022-12-31</v>
      </c>
      <c r="Q42" s="5">
        <v>0</v>
      </c>
      <c r="R42" s="5">
        <v>0</v>
      </c>
    </row>
    <row r="43" spans="1:18" hidden="1" x14ac:dyDescent="0.3">
      <c r="A43" s="5">
        <v>14</v>
      </c>
      <c r="B43" s="5" t="s">
        <v>52</v>
      </c>
      <c r="C43" s="5" t="s">
        <v>53</v>
      </c>
      <c r="D43" s="5" t="s">
        <v>54</v>
      </c>
      <c r="E43" s="5" t="s">
        <v>24</v>
      </c>
      <c r="F43" s="17">
        <v>44926</v>
      </c>
      <c r="G43" s="16">
        <f t="shared" si="7"/>
        <v>2023</v>
      </c>
      <c r="H43" s="6" t="str">
        <f t="shared" si="8"/>
        <v>Junio</v>
      </c>
      <c r="I43" s="39" t="s">
        <v>749</v>
      </c>
      <c r="J43" s="9">
        <v>50430</v>
      </c>
      <c r="K43" s="9">
        <v>50241</v>
      </c>
      <c r="L43" s="15">
        <f t="shared" si="11"/>
        <v>0.98650746497498898</v>
      </c>
      <c r="M43" s="15">
        <f t="shared" si="12"/>
        <v>0.98650746497498898</v>
      </c>
      <c r="N43" s="5" t="s">
        <v>55</v>
      </c>
      <c r="O43" s="5" t="s">
        <v>55</v>
      </c>
      <c r="P43" s="5" t="str">
        <f t="shared" si="10"/>
        <v>14-2023-06-30</v>
      </c>
      <c r="Q43" s="5">
        <v>0</v>
      </c>
      <c r="R43" s="5">
        <v>0</v>
      </c>
    </row>
    <row r="44" spans="1:18" hidden="1" x14ac:dyDescent="0.3">
      <c r="A44" s="5">
        <v>14</v>
      </c>
      <c r="B44" s="5" t="s">
        <v>52</v>
      </c>
      <c r="C44" s="5" t="s">
        <v>53</v>
      </c>
      <c r="D44" s="5" t="s">
        <v>54</v>
      </c>
      <c r="E44" s="5" t="s">
        <v>24</v>
      </c>
      <c r="F44" s="6">
        <v>45107</v>
      </c>
      <c r="G44" s="16">
        <f t="shared" si="7"/>
        <v>2023</v>
      </c>
      <c r="H44" s="6" t="str">
        <f t="shared" si="8"/>
        <v>Diciembre</v>
      </c>
      <c r="I44" s="39" t="s">
        <v>743</v>
      </c>
      <c r="J44" s="9">
        <v>52177</v>
      </c>
      <c r="K44" s="9">
        <v>51473</v>
      </c>
      <c r="L44" s="15">
        <f t="shared" si="11"/>
        <v>0.99396366591212493</v>
      </c>
      <c r="M44" s="15">
        <f t="shared" si="12"/>
        <v>0.99396366591212493</v>
      </c>
      <c r="N44" s="5" t="s">
        <v>55</v>
      </c>
      <c r="O44" s="5" t="s">
        <v>55</v>
      </c>
      <c r="P44" s="5" t="str">
        <f t="shared" si="10"/>
        <v>14-2023-12-31</v>
      </c>
      <c r="Q44" s="5">
        <v>0</v>
      </c>
      <c r="R44" s="5">
        <v>0</v>
      </c>
    </row>
    <row r="45" spans="1:18" hidden="1" x14ac:dyDescent="0.3">
      <c r="A45" s="5">
        <v>14</v>
      </c>
      <c r="B45" s="5" t="s">
        <v>52</v>
      </c>
      <c r="C45" s="5" t="s">
        <v>53</v>
      </c>
      <c r="D45" s="5" t="s">
        <v>54</v>
      </c>
      <c r="E45" s="5" t="s">
        <v>24</v>
      </c>
      <c r="F45" s="6">
        <v>45291</v>
      </c>
      <c r="G45" s="16">
        <f t="shared" si="7"/>
        <v>2024</v>
      </c>
      <c r="H45" s="6" t="str">
        <f t="shared" si="8"/>
        <v>Junio</v>
      </c>
      <c r="I45" s="39" t="s">
        <v>745</v>
      </c>
      <c r="J45" s="9">
        <v>51687</v>
      </c>
      <c r="K45" s="9">
        <v>51375</v>
      </c>
      <c r="L45" s="15">
        <f t="shared" si="11"/>
        <v>1.0034695195972696</v>
      </c>
      <c r="M45" s="15">
        <f t="shared" si="12"/>
        <v>1.0034695195972696</v>
      </c>
      <c r="N45" s="5" t="s">
        <v>55</v>
      </c>
      <c r="O45" s="5" t="s">
        <v>55</v>
      </c>
      <c r="P45" s="5" t="str">
        <f t="shared" si="10"/>
        <v>14-2024-06-30</v>
      </c>
      <c r="Q45" s="5">
        <v>0</v>
      </c>
      <c r="R45" s="5">
        <v>0</v>
      </c>
    </row>
    <row r="46" spans="1:18" hidden="1" x14ac:dyDescent="0.3">
      <c r="A46" s="5">
        <v>14</v>
      </c>
      <c r="B46" s="5" t="s">
        <v>52</v>
      </c>
      <c r="C46" s="5" t="s">
        <v>53</v>
      </c>
      <c r="D46" s="5" t="s">
        <v>54</v>
      </c>
      <c r="E46" s="5" t="s">
        <v>24</v>
      </c>
      <c r="F46" s="6">
        <v>45473</v>
      </c>
      <c r="G46" s="5">
        <f t="shared" si="7"/>
        <v>2024</v>
      </c>
      <c r="H46" s="5" t="str">
        <f t="shared" si="8"/>
        <v>Diciembre</v>
      </c>
      <c r="I46" s="6" t="str">
        <f t="shared" ref="I46:I77" si="13">IF(OR(H47="Enero",H47="Febrero",H47="Marzo",H47="Abril",H47="Mayo",H47="Junio"),G47&amp;"-1",IF(OR(H47="Julio",H47="Agosto",H47="Septiembre",H47="Octubre",H47="Noviembre",H47="Diciembre"),G47&amp;"-2"))</f>
        <v>2023-1</v>
      </c>
      <c r="J46" s="9">
        <v>52403.186118801452</v>
      </c>
      <c r="K46" s="9">
        <v>52585</v>
      </c>
      <c r="L46" s="15">
        <f t="shared" si="11"/>
        <v>1.0173851646479608</v>
      </c>
      <c r="M46" s="15">
        <f t="shared" si="12"/>
        <v>1.0173851646479608</v>
      </c>
      <c r="N46" s="5" t="s">
        <v>55</v>
      </c>
      <c r="O46" s="5" t="s">
        <v>55</v>
      </c>
      <c r="P46" s="5" t="str">
        <f t="shared" si="10"/>
        <v>14-2024-12-31</v>
      </c>
      <c r="Q46" s="5">
        <v>0</v>
      </c>
      <c r="R46" s="5">
        <v>0</v>
      </c>
    </row>
    <row r="47" spans="1:18" hidden="1" x14ac:dyDescent="0.3">
      <c r="A47" s="5">
        <v>14</v>
      </c>
      <c r="B47" s="5" t="s">
        <v>52</v>
      </c>
      <c r="C47" s="5" t="s">
        <v>53</v>
      </c>
      <c r="D47" s="5" t="s">
        <v>54</v>
      </c>
      <c r="E47" s="5" t="s">
        <v>24</v>
      </c>
      <c r="F47" s="6">
        <v>45657</v>
      </c>
      <c r="G47" s="5">
        <f t="shared" si="7"/>
        <v>2023</v>
      </c>
      <c r="H47" s="5" t="str">
        <f t="shared" si="8"/>
        <v>Junio</v>
      </c>
      <c r="I47" s="6" t="str">
        <f t="shared" si="13"/>
        <v>2023-2</v>
      </c>
      <c r="J47" s="83">
        <v>51116.334115206948</v>
      </c>
      <c r="K47" s="9">
        <v>52005</v>
      </c>
      <c r="L47" s="15">
        <f t="shared" si="11"/>
        <v>1.0519604717883329</v>
      </c>
      <c r="M47" s="15">
        <f t="shared" si="12"/>
        <v>1.0519604717883329</v>
      </c>
      <c r="N47" s="5" t="s">
        <v>55</v>
      </c>
      <c r="O47" s="5" t="s">
        <v>55</v>
      </c>
      <c r="P47" s="5" t="str">
        <f t="shared" si="10"/>
        <v>15-2023-06-30</v>
      </c>
      <c r="Q47" s="5">
        <v>0</v>
      </c>
      <c r="R47" s="5">
        <v>0</v>
      </c>
    </row>
    <row r="48" spans="1:18" hidden="1" x14ac:dyDescent="0.3">
      <c r="A48" s="25">
        <v>15</v>
      </c>
      <c r="B48" s="23" t="s">
        <v>534</v>
      </c>
      <c r="C48" s="5" t="s">
        <v>484</v>
      </c>
      <c r="D48" s="5" t="s">
        <v>60</v>
      </c>
      <c r="E48" s="5" t="s">
        <v>24</v>
      </c>
      <c r="F48" s="6">
        <v>45107</v>
      </c>
      <c r="G48" s="5">
        <f t="shared" si="7"/>
        <v>2023</v>
      </c>
      <c r="H48" s="5" t="str">
        <f t="shared" si="8"/>
        <v>Diciembre</v>
      </c>
      <c r="I48" s="6" t="str">
        <f t="shared" si="13"/>
        <v>2023-1</v>
      </c>
      <c r="J48" s="5">
        <v>62.74</v>
      </c>
      <c r="K48" s="5">
        <v>66</v>
      </c>
      <c r="L48" s="15">
        <f t="shared" si="11"/>
        <v>1</v>
      </c>
      <c r="M48" s="15">
        <f t="shared" si="12"/>
        <v>1</v>
      </c>
      <c r="N48" s="5" t="s">
        <v>25</v>
      </c>
      <c r="O48" s="5" t="s">
        <v>25</v>
      </c>
      <c r="P48" s="5" t="str">
        <f t="shared" si="10"/>
        <v>15-2023-12-31</v>
      </c>
      <c r="Q48" s="5">
        <v>0</v>
      </c>
      <c r="R48" s="5">
        <v>0</v>
      </c>
    </row>
    <row r="49" spans="1:18" hidden="1" x14ac:dyDescent="0.3">
      <c r="A49" s="25">
        <v>15</v>
      </c>
      <c r="B49" s="23" t="s">
        <v>534</v>
      </c>
      <c r="C49" s="5" t="s">
        <v>484</v>
      </c>
      <c r="D49" s="5" t="s">
        <v>60</v>
      </c>
      <c r="E49" s="5" t="s">
        <v>24</v>
      </c>
      <c r="F49" s="6">
        <v>45291</v>
      </c>
      <c r="G49" s="5">
        <f t="shared" si="7"/>
        <v>2023</v>
      </c>
      <c r="H49" s="5" t="str">
        <f t="shared" si="8"/>
        <v>Junio</v>
      </c>
      <c r="I49" s="6" t="str">
        <f t="shared" si="13"/>
        <v>2023-2</v>
      </c>
      <c r="J49" s="5">
        <v>100</v>
      </c>
      <c r="K49" s="5">
        <v>100</v>
      </c>
      <c r="L49" s="15">
        <f t="shared" si="11"/>
        <v>1.1007237635705671</v>
      </c>
      <c r="M49" s="15">
        <f t="shared" si="12"/>
        <v>1.1007237635705671</v>
      </c>
      <c r="N49" s="5" t="s">
        <v>25</v>
      </c>
      <c r="O49" s="5" t="s">
        <v>25</v>
      </c>
      <c r="P49" s="5" t="str">
        <f t="shared" si="10"/>
        <v>16-2023-06-30</v>
      </c>
      <c r="Q49" s="5">
        <v>0</v>
      </c>
      <c r="R49" s="5">
        <v>0</v>
      </c>
    </row>
    <row r="50" spans="1:18" hidden="1" x14ac:dyDescent="0.3">
      <c r="A50" s="25">
        <v>16</v>
      </c>
      <c r="B50" s="23" t="s">
        <v>542</v>
      </c>
      <c r="C50" s="5" t="s">
        <v>484</v>
      </c>
      <c r="D50" s="5" t="s">
        <v>60</v>
      </c>
      <c r="E50" s="5" t="s">
        <v>24</v>
      </c>
      <c r="F50" s="6">
        <v>45107</v>
      </c>
      <c r="G50" s="5">
        <f t="shared" si="7"/>
        <v>2023</v>
      </c>
      <c r="H50" s="5" t="str">
        <f t="shared" si="8"/>
        <v>Diciembre</v>
      </c>
      <c r="I50" s="6" t="str">
        <f t="shared" si="13"/>
        <v>2023-1</v>
      </c>
      <c r="J50" s="5">
        <v>66.319999999999993</v>
      </c>
      <c r="K50" s="5">
        <v>73</v>
      </c>
      <c r="L50" s="15">
        <f t="shared" si="11"/>
        <v>1</v>
      </c>
      <c r="M50" s="15">
        <f t="shared" si="12"/>
        <v>1</v>
      </c>
      <c r="N50" s="5" t="s">
        <v>25</v>
      </c>
      <c r="O50" s="5" t="s">
        <v>25</v>
      </c>
      <c r="P50" s="5" t="str">
        <f t="shared" si="10"/>
        <v>16-2023-12-31</v>
      </c>
      <c r="Q50" s="5">
        <v>0</v>
      </c>
      <c r="R50" s="5">
        <v>0</v>
      </c>
    </row>
    <row r="51" spans="1:18" hidden="1" x14ac:dyDescent="0.3">
      <c r="A51" s="25">
        <v>16</v>
      </c>
      <c r="B51" s="23" t="s">
        <v>542</v>
      </c>
      <c r="C51" s="5" t="s">
        <v>484</v>
      </c>
      <c r="D51" s="5" t="s">
        <v>60</v>
      </c>
      <c r="E51" s="5" t="s">
        <v>24</v>
      </c>
      <c r="F51" s="6">
        <v>45291</v>
      </c>
      <c r="G51" s="5">
        <f t="shared" si="7"/>
        <v>2023</v>
      </c>
      <c r="H51" s="5" t="str">
        <f t="shared" si="8"/>
        <v>Junio</v>
      </c>
      <c r="I51" s="6" t="str">
        <f t="shared" si="13"/>
        <v>2023-2</v>
      </c>
      <c r="J51" s="5">
        <v>100</v>
      </c>
      <c r="K51" s="5">
        <v>100</v>
      </c>
      <c r="L51" s="15">
        <f t="shared" si="11"/>
        <v>1.1428992773927149</v>
      </c>
      <c r="M51" s="15">
        <f t="shared" si="12"/>
        <v>1.1428992773927149</v>
      </c>
      <c r="N51" s="5" t="s">
        <v>25</v>
      </c>
      <c r="O51" s="5" t="s">
        <v>25</v>
      </c>
      <c r="P51" s="5" t="str">
        <f t="shared" si="10"/>
        <v>17-2023-06-30</v>
      </c>
      <c r="Q51" s="5">
        <v>0</v>
      </c>
      <c r="R51" s="5">
        <v>0</v>
      </c>
    </row>
    <row r="52" spans="1:18" hidden="1" x14ac:dyDescent="0.3">
      <c r="A52" s="25">
        <v>17</v>
      </c>
      <c r="B52" s="23" t="s">
        <v>544</v>
      </c>
      <c r="C52" s="5" t="s">
        <v>484</v>
      </c>
      <c r="D52" s="5" t="s">
        <v>60</v>
      </c>
      <c r="E52" s="5" t="s">
        <v>24</v>
      </c>
      <c r="F52" s="6">
        <v>45107</v>
      </c>
      <c r="G52" s="5">
        <f t="shared" si="7"/>
        <v>2023</v>
      </c>
      <c r="H52" s="5" t="str">
        <f t="shared" si="8"/>
        <v>Diciembre</v>
      </c>
      <c r="I52" s="6" t="str">
        <f t="shared" si="13"/>
        <v>2023-1</v>
      </c>
      <c r="J52" s="5">
        <v>67.81</v>
      </c>
      <c r="K52" s="5">
        <v>77.5</v>
      </c>
      <c r="L52" s="15">
        <f t="shared" si="11"/>
        <v>0.99379999999999991</v>
      </c>
      <c r="M52" s="15">
        <f t="shared" si="12"/>
        <v>0.99379999999999991</v>
      </c>
      <c r="N52" s="5" t="s">
        <v>25</v>
      </c>
      <c r="O52" s="5" t="s">
        <v>25</v>
      </c>
      <c r="P52" s="5" t="str">
        <f t="shared" si="10"/>
        <v>17-2023-12-31</v>
      </c>
      <c r="Q52" s="5">
        <v>1</v>
      </c>
      <c r="R52" s="5">
        <v>1</v>
      </c>
    </row>
    <row r="53" spans="1:18" hidden="1" x14ac:dyDescent="0.3">
      <c r="A53" s="25">
        <v>17</v>
      </c>
      <c r="B53" s="23" t="s">
        <v>544</v>
      </c>
      <c r="C53" s="5" t="s">
        <v>484</v>
      </c>
      <c r="D53" s="5" t="s">
        <v>60</v>
      </c>
      <c r="E53" s="5" t="s">
        <v>24</v>
      </c>
      <c r="F53" s="6">
        <v>45291</v>
      </c>
      <c r="G53" s="5">
        <f t="shared" si="7"/>
        <v>2023</v>
      </c>
      <c r="H53" s="5" t="str">
        <f t="shared" si="8"/>
        <v>Junio</v>
      </c>
      <c r="I53" s="6" t="str">
        <f t="shared" si="13"/>
        <v>2023-2</v>
      </c>
      <c r="J53" s="5">
        <v>100</v>
      </c>
      <c r="K53" s="5">
        <v>99.38</v>
      </c>
      <c r="L53" s="15">
        <f t="shared" si="11"/>
        <v>1.2073057953144266</v>
      </c>
      <c r="M53" s="15">
        <f t="shared" si="12"/>
        <v>1.2073057953144266</v>
      </c>
      <c r="N53" s="5" t="s">
        <v>25</v>
      </c>
      <c r="O53" s="5" t="s">
        <v>25</v>
      </c>
      <c r="P53" s="5" t="str">
        <f t="shared" si="10"/>
        <v>18-2023-06-30</v>
      </c>
      <c r="Q53" s="5">
        <v>1</v>
      </c>
      <c r="R53" s="5">
        <v>1</v>
      </c>
    </row>
    <row r="54" spans="1:18" hidden="1" x14ac:dyDescent="0.3">
      <c r="A54" s="25">
        <v>18</v>
      </c>
      <c r="B54" s="23" t="s">
        <v>546</v>
      </c>
      <c r="C54" s="5" t="s">
        <v>484</v>
      </c>
      <c r="D54" s="5" t="s">
        <v>60</v>
      </c>
      <c r="E54" s="5" t="s">
        <v>24</v>
      </c>
      <c r="F54" s="6">
        <v>45107</v>
      </c>
      <c r="G54" s="5">
        <f t="shared" si="7"/>
        <v>2023</v>
      </c>
      <c r="H54" s="5" t="str">
        <f t="shared" si="8"/>
        <v>Diciembre</v>
      </c>
      <c r="I54" s="6" t="str">
        <f t="shared" si="13"/>
        <v>2023-1</v>
      </c>
      <c r="J54" s="5">
        <v>64.88</v>
      </c>
      <c r="K54" s="5">
        <v>78.33</v>
      </c>
      <c r="L54" s="15">
        <f t="shared" si="11"/>
        <v>1</v>
      </c>
      <c r="M54" s="15">
        <f t="shared" si="12"/>
        <v>1</v>
      </c>
      <c r="N54" s="5" t="s">
        <v>25</v>
      </c>
      <c r="O54" s="5" t="s">
        <v>25</v>
      </c>
      <c r="P54" s="5" t="str">
        <f t="shared" si="10"/>
        <v>18-2023-12-31</v>
      </c>
      <c r="Q54" s="5">
        <v>0</v>
      </c>
      <c r="R54" s="5">
        <v>0</v>
      </c>
    </row>
    <row r="55" spans="1:18" hidden="1" x14ac:dyDescent="0.3">
      <c r="A55" s="25">
        <v>18</v>
      </c>
      <c r="B55" s="23" t="s">
        <v>546</v>
      </c>
      <c r="C55" s="5" t="s">
        <v>484</v>
      </c>
      <c r="D55" s="5" t="s">
        <v>60</v>
      </c>
      <c r="E55" s="5" t="s">
        <v>24</v>
      </c>
      <c r="F55" s="6">
        <v>45291</v>
      </c>
      <c r="G55" s="5">
        <f t="shared" si="7"/>
        <v>2023</v>
      </c>
      <c r="H55" s="5" t="str">
        <f t="shared" si="8"/>
        <v>Junio</v>
      </c>
      <c r="I55" s="6" t="str">
        <f t="shared" si="13"/>
        <v>2023-2</v>
      </c>
      <c r="J55" s="5">
        <v>100</v>
      </c>
      <c r="K55" s="5">
        <v>100</v>
      </c>
      <c r="L55" s="15">
        <f t="shared" si="11"/>
        <v>1.0494259583576571</v>
      </c>
      <c r="M55" s="15">
        <f t="shared" si="12"/>
        <v>1.0494259583576571</v>
      </c>
      <c r="N55" s="5" t="s">
        <v>25</v>
      </c>
      <c r="O55" s="5" t="s">
        <v>25</v>
      </c>
      <c r="P55" s="5" t="str">
        <f t="shared" si="10"/>
        <v>19-2023-06-30</v>
      </c>
      <c r="Q55" s="5">
        <v>0</v>
      </c>
      <c r="R55" s="5">
        <v>0</v>
      </c>
    </row>
    <row r="56" spans="1:18" hidden="1" x14ac:dyDescent="0.3">
      <c r="A56" s="25">
        <v>19</v>
      </c>
      <c r="B56" s="23" t="s">
        <v>548</v>
      </c>
      <c r="C56" s="5" t="s">
        <v>484</v>
      </c>
      <c r="D56" s="5" t="s">
        <v>60</v>
      </c>
      <c r="E56" s="5" t="s">
        <v>24</v>
      </c>
      <c r="F56" s="6">
        <v>45107</v>
      </c>
      <c r="G56" s="5">
        <f t="shared" si="7"/>
        <v>2023</v>
      </c>
      <c r="H56" s="5" t="str">
        <f t="shared" si="8"/>
        <v>Diciembre</v>
      </c>
      <c r="I56" s="6" t="str">
        <f t="shared" si="13"/>
        <v>2023-1</v>
      </c>
      <c r="J56" s="5">
        <v>51.39</v>
      </c>
      <c r="K56" s="5">
        <v>53.93</v>
      </c>
      <c r="L56" s="15">
        <f t="shared" si="11"/>
        <v>0.92859999999999998</v>
      </c>
      <c r="M56" s="15">
        <f t="shared" si="12"/>
        <v>0.92859999999999998</v>
      </c>
      <c r="N56" s="5" t="s">
        <v>25</v>
      </c>
      <c r="O56" s="5" t="s">
        <v>25</v>
      </c>
      <c r="P56" s="5" t="str">
        <f t="shared" si="10"/>
        <v>19-2023-12-31</v>
      </c>
      <c r="Q56" s="5">
        <v>0</v>
      </c>
      <c r="R56" s="5">
        <v>0</v>
      </c>
    </row>
    <row r="57" spans="1:18" hidden="1" x14ac:dyDescent="0.3">
      <c r="A57" s="25">
        <v>19</v>
      </c>
      <c r="B57" s="23" t="s">
        <v>548</v>
      </c>
      <c r="C57" s="5" t="s">
        <v>484</v>
      </c>
      <c r="D57" s="5" t="s">
        <v>60</v>
      </c>
      <c r="E57" s="5" t="s">
        <v>24</v>
      </c>
      <c r="F57" s="6">
        <v>45291</v>
      </c>
      <c r="G57" s="5">
        <f t="shared" si="7"/>
        <v>2023</v>
      </c>
      <c r="H57" s="5" t="str">
        <f t="shared" si="8"/>
        <v>Junio</v>
      </c>
      <c r="I57" s="6" t="str">
        <f t="shared" si="13"/>
        <v>2023-2</v>
      </c>
      <c r="J57" s="5">
        <v>100</v>
      </c>
      <c r="K57" s="5">
        <v>92.86</v>
      </c>
      <c r="L57" s="15">
        <f t="shared" si="11"/>
        <v>1.233204491073072</v>
      </c>
      <c r="M57" s="15">
        <f t="shared" si="12"/>
        <v>1.233204491073072</v>
      </c>
      <c r="N57" s="5" t="s">
        <v>25</v>
      </c>
      <c r="O57" s="5" t="s">
        <v>25</v>
      </c>
      <c r="P57" s="5" t="str">
        <f t="shared" si="10"/>
        <v>20-2023-06-30</v>
      </c>
      <c r="Q57" s="5">
        <v>0</v>
      </c>
      <c r="R57" s="5">
        <v>0</v>
      </c>
    </row>
    <row r="58" spans="1:18" hidden="1" x14ac:dyDescent="0.3">
      <c r="A58" s="25">
        <v>20</v>
      </c>
      <c r="B58" s="23" t="s">
        <v>550</v>
      </c>
      <c r="C58" s="5" t="s">
        <v>484</v>
      </c>
      <c r="D58" s="5" t="s">
        <v>60</v>
      </c>
      <c r="E58" s="5" t="s">
        <v>24</v>
      </c>
      <c r="F58" s="6">
        <v>45107</v>
      </c>
      <c r="G58" s="5">
        <f t="shared" si="7"/>
        <v>2023</v>
      </c>
      <c r="H58" s="5" t="str">
        <f t="shared" si="8"/>
        <v>Diciembre</v>
      </c>
      <c r="I58" s="6" t="str">
        <f t="shared" si="13"/>
        <v>2023-1</v>
      </c>
      <c r="J58" s="5">
        <v>54.33</v>
      </c>
      <c r="K58" s="5">
        <v>67</v>
      </c>
      <c r="L58" s="15">
        <f t="shared" si="11"/>
        <v>1</v>
      </c>
      <c r="M58" s="15">
        <f t="shared" si="12"/>
        <v>1</v>
      </c>
      <c r="N58" s="5" t="s">
        <v>25</v>
      </c>
      <c r="O58" s="5" t="s">
        <v>25</v>
      </c>
      <c r="P58" s="5" t="str">
        <f t="shared" si="10"/>
        <v>20-2023-12-31</v>
      </c>
      <c r="Q58" s="5">
        <v>0</v>
      </c>
      <c r="R58" s="5">
        <v>0</v>
      </c>
    </row>
    <row r="59" spans="1:18" hidden="1" x14ac:dyDescent="0.3">
      <c r="A59" s="25">
        <v>20</v>
      </c>
      <c r="B59" s="23" t="s">
        <v>550</v>
      </c>
      <c r="C59" s="5" t="s">
        <v>484</v>
      </c>
      <c r="D59" s="5" t="s">
        <v>60</v>
      </c>
      <c r="E59" s="5" t="s">
        <v>24</v>
      </c>
      <c r="F59" s="6">
        <v>45291</v>
      </c>
      <c r="G59" s="5">
        <f t="shared" si="7"/>
        <v>2023</v>
      </c>
      <c r="H59" s="5" t="str">
        <f t="shared" si="8"/>
        <v>Junio</v>
      </c>
      <c r="I59" s="6" t="str">
        <f t="shared" si="13"/>
        <v>2023-2</v>
      </c>
      <c r="J59" s="5">
        <v>100</v>
      </c>
      <c r="K59" s="5">
        <v>100</v>
      </c>
      <c r="L59" s="15">
        <f t="shared" si="11"/>
        <v>1.2100033123550844</v>
      </c>
      <c r="M59" s="15">
        <f t="shared" si="12"/>
        <v>1.2100033123550844</v>
      </c>
      <c r="N59" s="5" t="s">
        <v>25</v>
      </c>
      <c r="O59" s="5" t="s">
        <v>25</v>
      </c>
      <c r="P59" s="5" t="str">
        <f t="shared" si="10"/>
        <v>21-2023-06-30</v>
      </c>
      <c r="Q59" s="5">
        <v>0</v>
      </c>
      <c r="R59" s="5">
        <v>0</v>
      </c>
    </row>
    <row r="60" spans="1:18" hidden="1" x14ac:dyDescent="0.3">
      <c r="A60" s="25">
        <v>21</v>
      </c>
      <c r="B60" s="23" t="s">
        <v>552</v>
      </c>
      <c r="C60" s="5" t="s">
        <v>484</v>
      </c>
      <c r="D60" s="5" t="s">
        <v>60</v>
      </c>
      <c r="E60" s="5" t="s">
        <v>24</v>
      </c>
      <c r="F60" s="6">
        <v>45107</v>
      </c>
      <c r="G60" s="5">
        <f t="shared" si="7"/>
        <v>2023</v>
      </c>
      <c r="H60" s="5" t="str">
        <f t="shared" si="8"/>
        <v>Diciembre</v>
      </c>
      <c r="I60" s="6" t="str">
        <f t="shared" si="13"/>
        <v>2023-1</v>
      </c>
      <c r="J60" s="5">
        <v>60.38</v>
      </c>
      <c r="K60" s="5">
        <v>73.06</v>
      </c>
      <c r="L60" s="15">
        <f t="shared" si="11"/>
        <v>1</v>
      </c>
      <c r="M60" s="15">
        <f t="shared" si="12"/>
        <v>1</v>
      </c>
      <c r="N60" s="5" t="s">
        <v>25</v>
      </c>
      <c r="O60" s="5" t="s">
        <v>25</v>
      </c>
      <c r="P60" s="5" t="str">
        <f t="shared" si="10"/>
        <v>21-2023-12-31</v>
      </c>
      <c r="Q60" s="5">
        <v>0</v>
      </c>
      <c r="R60" s="5">
        <v>0</v>
      </c>
    </row>
    <row r="61" spans="1:18" hidden="1" x14ac:dyDescent="0.3">
      <c r="A61" s="25">
        <v>21</v>
      </c>
      <c r="B61" s="23" t="s">
        <v>552</v>
      </c>
      <c r="C61" s="5" t="s">
        <v>484</v>
      </c>
      <c r="D61" s="5" t="s">
        <v>60</v>
      </c>
      <c r="E61" s="5" t="s">
        <v>24</v>
      </c>
      <c r="F61" s="6">
        <v>45291</v>
      </c>
      <c r="G61" s="5">
        <f t="shared" si="7"/>
        <v>2023</v>
      </c>
      <c r="H61" s="5" t="str">
        <f t="shared" si="8"/>
        <v>Junio</v>
      </c>
      <c r="I61" s="6" t="str">
        <f t="shared" si="13"/>
        <v>2023-2</v>
      </c>
      <c r="J61" s="5">
        <v>100</v>
      </c>
      <c r="K61" s="5">
        <v>100</v>
      </c>
      <c r="L61" s="15">
        <f t="shared" si="11"/>
        <v>0.98707824838478098</v>
      </c>
      <c r="M61" s="15">
        <f t="shared" si="12"/>
        <v>0.98707824838478098</v>
      </c>
      <c r="N61" s="5" t="s">
        <v>25</v>
      </c>
      <c r="O61" s="5" t="s">
        <v>25</v>
      </c>
      <c r="P61" s="5" t="str">
        <f t="shared" si="10"/>
        <v>22-2023-06-30</v>
      </c>
      <c r="Q61" s="5">
        <v>0</v>
      </c>
      <c r="R61" s="5">
        <v>0</v>
      </c>
    </row>
    <row r="62" spans="1:18" hidden="1" x14ac:dyDescent="0.3">
      <c r="A62" s="25">
        <v>22</v>
      </c>
      <c r="B62" s="23" t="s">
        <v>554</v>
      </c>
      <c r="C62" s="5" t="s">
        <v>484</v>
      </c>
      <c r="D62" s="5" t="s">
        <v>60</v>
      </c>
      <c r="E62" s="5" t="s">
        <v>24</v>
      </c>
      <c r="F62" s="6">
        <v>45107</v>
      </c>
      <c r="G62" s="5">
        <f t="shared" si="7"/>
        <v>2023</v>
      </c>
      <c r="H62" s="5" t="str">
        <f t="shared" si="8"/>
        <v>Diciembre</v>
      </c>
      <c r="I62" s="6" t="str">
        <f t="shared" si="13"/>
        <v>2023-1</v>
      </c>
      <c r="J62" s="5">
        <v>69.650000000000006</v>
      </c>
      <c r="K62" s="5">
        <v>68.75</v>
      </c>
      <c r="L62" s="15">
        <f t="shared" si="11"/>
        <v>1</v>
      </c>
      <c r="M62" s="15">
        <f t="shared" si="12"/>
        <v>1</v>
      </c>
      <c r="N62" s="5" t="s">
        <v>25</v>
      </c>
      <c r="O62" s="5" t="s">
        <v>25</v>
      </c>
      <c r="P62" s="5" t="str">
        <f t="shared" si="10"/>
        <v>22-2023-12-31</v>
      </c>
      <c r="Q62" s="5">
        <v>0</v>
      </c>
      <c r="R62" s="5">
        <v>0</v>
      </c>
    </row>
    <row r="63" spans="1:18" hidden="1" x14ac:dyDescent="0.3">
      <c r="A63" s="25">
        <v>22</v>
      </c>
      <c r="B63" s="23" t="s">
        <v>554</v>
      </c>
      <c r="C63" s="5" t="s">
        <v>484</v>
      </c>
      <c r="D63" s="5" t="s">
        <v>60</v>
      </c>
      <c r="E63" s="5" t="s">
        <v>24</v>
      </c>
      <c r="F63" s="6">
        <v>45291</v>
      </c>
      <c r="G63" s="5">
        <f t="shared" si="7"/>
        <v>2023</v>
      </c>
      <c r="H63" s="5" t="str">
        <f t="shared" si="8"/>
        <v>Junio</v>
      </c>
      <c r="I63" s="6" t="str">
        <f t="shared" si="13"/>
        <v>2023-2</v>
      </c>
      <c r="J63" s="5">
        <v>100</v>
      </c>
      <c r="K63" s="5">
        <v>100</v>
      </c>
      <c r="L63" s="15">
        <f t="shared" si="11"/>
        <v>1.1017583848909149</v>
      </c>
      <c r="M63" s="15">
        <f t="shared" si="12"/>
        <v>1.1017583848909149</v>
      </c>
      <c r="N63" s="5" t="s">
        <v>25</v>
      </c>
      <c r="O63" s="5" t="s">
        <v>25</v>
      </c>
      <c r="P63" s="5" t="str">
        <f t="shared" si="10"/>
        <v>23-2023-06-30</v>
      </c>
      <c r="Q63" s="5">
        <v>0</v>
      </c>
      <c r="R63" s="5">
        <v>0</v>
      </c>
    </row>
    <row r="64" spans="1:18" hidden="1" x14ac:dyDescent="0.3">
      <c r="A64" s="25">
        <v>23</v>
      </c>
      <c r="B64" s="23" t="s">
        <v>556</v>
      </c>
      <c r="C64" s="5" t="s">
        <v>484</v>
      </c>
      <c r="D64" s="5" t="s">
        <v>60</v>
      </c>
      <c r="E64" s="5" t="s">
        <v>24</v>
      </c>
      <c r="F64" s="6">
        <v>45107</v>
      </c>
      <c r="G64" s="5">
        <f t="shared" si="7"/>
        <v>2023</v>
      </c>
      <c r="H64" s="5" t="str">
        <f t="shared" si="8"/>
        <v>Diciembre</v>
      </c>
      <c r="I64" s="6" t="str">
        <f t="shared" si="13"/>
        <v>2023-1</v>
      </c>
      <c r="J64" s="5">
        <v>61.42</v>
      </c>
      <c r="K64" s="5">
        <v>67.67</v>
      </c>
      <c r="L64" s="15">
        <f t="shared" si="11"/>
        <v>1</v>
      </c>
      <c r="M64" s="15">
        <f t="shared" si="12"/>
        <v>1</v>
      </c>
      <c r="N64" s="5" t="s">
        <v>25</v>
      </c>
      <c r="O64" s="5" t="s">
        <v>25</v>
      </c>
      <c r="P64" s="5" t="str">
        <f t="shared" si="10"/>
        <v>23-2023-12-31</v>
      </c>
      <c r="Q64" s="5">
        <v>0</v>
      </c>
      <c r="R64" s="5">
        <v>0</v>
      </c>
    </row>
    <row r="65" spans="1:18" hidden="1" x14ac:dyDescent="0.3">
      <c r="A65" s="25">
        <v>23</v>
      </c>
      <c r="B65" s="23" t="s">
        <v>556</v>
      </c>
      <c r="C65" s="5" t="s">
        <v>484</v>
      </c>
      <c r="D65" s="5" t="s">
        <v>60</v>
      </c>
      <c r="E65" s="5" t="s">
        <v>24</v>
      </c>
      <c r="F65" s="6">
        <v>45291</v>
      </c>
      <c r="G65" s="5">
        <f t="shared" si="7"/>
        <v>2023</v>
      </c>
      <c r="H65" s="5" t="str">
        <f t="shared" si="8"/>
        <v>Junio</v>
      </c>
      <c r="I65" s="6" t="str">
        <f t="shared" si="13"/>
        <v>2023-2</v>
      </c>
      <c r="J65" s="5">
        <v>100</v>
      </c>
      <c r="K65" s="5">
        <v>100</v>
      </c>
      <c r="L65" s="15">
        <f t="shared" si="11"/>
        <v>1.1302585874179853</v>
      </c>
      <c r="M65" s="15">
        <f t="shared" si="12"/>
        <v>1.1302585874179853</v>
      </c>
      <c r="N65" s="5" t="s">
        <v>25</v>
      </c>
      <c r="O65" s="5" t="s">
        <v>25</v>
      </c>
      <c r="P65" s="5" t="str">
        <f t="shared" si="10"/>
        <v>24-2023-06-30</v>
      </c>
      <c r="Q65" s="5">
        <v>0</v>
      </c>
      <c r="R65" s="5">
        <v>0</v>
      </c>
    </row>
    <row r="66" spans="1:18" hidden="1" x14ac:dyDescent="0.3">
      <c r="A66" s="25">
        <v>24</v>
      </c>
      <c r="B66" s="23" t="s">
        <v>536</v>
      </c>
      <c r="C66" s="5" t="s">
        <v>484</v>
      </c>
      <c r="D66" s="5" t="s">
        <v>60</v>
      </c>
      <c r="E66" s="5" t="s">
        <v>24</v>
      </c>
      <c r="F66" s="6">
        <v>45107</v>
      </c>
      <c r="G66" s="5">
        <f t="shared" si="7"/>
        <v>2023</v>
      </c>
      <c r="H66" s="5" t="str">
        <f t="shared" si="8"/>
        <v>Diciembre</v>
      </c>
      <c r="I66" s="6" t="str">
        <f t="shared" si="13"/>
        <v>2023-1</v>
      </c>
      <c r="J66" s="5">
        <v>51.82</v>
      </c>
      <c r="K66" s="5">
        <v>58.57</v>
      </c>
      <c r="L66" s="15">
        <f t="shared" si="11"/>
        <v>1</v>
      </c>
      <c r="M66" s="15">
        <f t="shared" si="12"/>
        <v>1</v>
      </c>
      <c r="N66" s="5" t="s">
        <v>25</v>
      </c>
      <c r="O66" s="5" t="s">
        <v>25</v>
      </c>
      <c r="P66" s="5" t="str">
        <f t="shared" si="10"/>
        <v>24-2023-12-31</v>
      </c>
      <c r="Q66" s="5">
        <v>0</v>
      </c>
      <c r="R66" s="5">
        <v>0</v>
      </c>
    </row>
    <row r="67" spans="1:18" hidden="1" x14ac:dyDescent="0.3">
      <c r="A67" s="25">
        <v>24</v>
      </c>
      <c r="B67" s="23" t="s">
        <v>536</v>
      </c>
      <c r="C67" s="5" t="s">
        <v>484</v>
      </c>
      <c r="D67" s="5" t="s">
        <v>60</v>
      </c>
      <c r="E67" s="5" t="s">
        <v>24</v>
      </c>
      <c r="F67" s="6">
        <v>45291</v>
      </c>
      <c r="G67" s="5">
        <f t="shared" si="7"/>
        <v>2023</v>
      </c>
      <c r="H67" s="5" t="str">
        <f t="shared" si="8"/>
        <v>Junio</v>
      </c>
      <c r="I67" s="6" t="str">
        <f t="shared" si="13"/>
        <v>2023-2</v>
      </c>
      <c r="J67" s="5">
        <v>100</v>
      </c>
      <c r="K67" s="5">
        <v>100</v>
      </c>
      <c r="L67" s="15">
        <f t="shared" si="11"/>
        <v>1.059931014659385</v>
      </c>
      <c r="M67" s="15">
        <f t="shared" si="12"/>
        <v>1.059931014659385</v>
      </c>
      <c r="N67" s="5" t="s">
        <v>25</v>
      </c>
      <c r="O67" s="5" t="s">
        <v>25</v>
      </c>
      <c r="P67" s="5" t="str">
        <f t="shared" si="10"/>
        <v>25-2023-06-30</v>
      </c>
      <c r="Q67" s="5">
        <v>0</v>
      </c>
      <c r="R67" s="5">
        <v>0</v>
      </c>
    </row>
    <row r="68" spans="1:18" hidden="1" x14ac:dyDescent="0.3">
      <c r="A68" s="25">
        <v>25</v>
      </c>
      <c r="B68" s="23" t="s">
        <v>538</v>
      </c>
      <c r="C68" s="5" t="s">
        <v>484</v>
      </c>
      <c r="D68" s="5" t="s">
        <v>60</v>
      </c>
      <c r="E68" s="5" t="s">
        <v>24</v>
      </c>
      <c r="F68" s="6">
        <v>45107</v>
      </c>
      <c r="G68" s="5">
        <f t="shared" ref="G68:G99" si="14">YEAR(F69)</f>
        <v>2023</v>
      </c>
      <c r="H68" s="5" t="str">
        <f t="shared" si="8"/>
        <v>Diciembre</v>
      </c>
      <c r="I68" s="6" t="str">
        <f t="shared" si="13"/>
        <v>2023-1</v>
      </c>
      <c r="J68" s="5">
        <v>69.58</v>
      </c>
      <c r="K68" s="5">
        <v>73.75</v>
      </c>
      <c r="L68" s="15">
        <f t="shared" si="11"/>
        <v>0.98750000000000004</v>
      </c>
      <c r="M68" s="15">
        <f t="shared" si="12"/>
        <v>0.98750000000000004</v>
      </c>
      <c r="N68" s="5" t="s">
        <v>25</v>
      </c>
      <c r="O68" s="5" t="s">
        <v>25</v>
      </c>
      <c r="P68" s="5" t="str">
        <f t="shared" si="10"/>
        <v>25-2023-12-31</v>
      </c>
      <c r="Q68" s="5">
        <v>0</v>
      </c>
      <c r="R68" s="5">
        <v>0</v>
      </c>
    </row>
    <row r="69" spans="1:18" hidden="1" x14ac:dyDescent="0.3">
      <c r="A69" s="25">
        <v>25</v>
      </c>
      <c r="B69" s="23" t="s">
        <v>538</v>
      </c>
      <c r="C69" s="5" t="s">
        <v>484</v>
      </c>
      <c r="D69" s="5" t="s">
        <v>60</v>
      </c>
      <c r="E69" s="5" t="s">
        <v>24</v>
      </c>
      <c r="F69" s="6">
        <v>45291</v>
      </c>
      <c r="G69" s="5">
        <f t="shared" si="14"/>
        <v>2023</v>
      </c>
      <c r="H69" s="5" t="str">
        <f t="shared" si="8"/>
        <v>Junio</v>
      </c>
      <c r="I69" s="6" t="str">
        <f t="shared" si="13"/>
        <v>2023-2</v>
      </c>
      <c r="J69" s="5">
        <v>100</v>
      </c>
      <c r="K69" s="5">
        <v>98.75</v>
      </c>
      <c r="L69" s="15">
        <f t="shared" si="11"/>
        <v>0.97149577971495782</v>
      </c>
      <c r="M69" s="15">
        <f t="shared" si="12"/>
        <v>0.97149577971495782</v>
      </c>
      <c r="N69" s="5" t="s">
        <v>25</v>
      </c>
      <c r="O69" s="5" t="s">
        <v>25</v>
      </c>
      <c r="P69" s="5" t="str">
        <f t="shared" si="10"/>
        <v>26-2023-06-30</v>
      </c>
      <c r="Q69" s="5">
        <v>0</v>
      </c>
      <c r="R69" s="5">
        <v>0</v>
      </c>
    </row>
    <row r="70" spans="1:18" hidden="1" x14ac:dyDescent="0.3">
      <c r="A70" s="25">
        <v>26</v>
      </c>
      <c r="B70" s="23" t="s">
        <v>540</v>
      </c>
      <c r="C70" s="5" t="s">
        <v>484</v>
      </c>
      <c r="D70" s="5" t="s">
        <v>60</v>
      </c>
      <c r="E70" s="5" t="s">
        <v>24</v>
      </c>
      <c r="F70" s="6">
        <v>45107</v>
      </c>
      <c r="G70" s="5">
        <f t="shared" si="14"/>
        <v>2023</v>
      </c>
      <c r="H70" s="5" t="str">
        <f t="shared" si="8"/>
        <v>Diciembre</v>
      </c>
      <c r="I70" s="6" t="str">
        <f t="shared" si="13"/>
        <v>2023-1</v>
      </c>
      <c r="J70" s="5">
        <v>72.27</v>
      </c>
      <c r="K70" s="5">
        <v>70.209999999999994</v>
      </c>
      <c r="L70" s="15">
        <f t="shared" si="11"/>
        <v>1</v>
      </c>
      <c r="M70" s="15">
        <f t="shared" si="12"/>
        <v>1</v>
      </c>
      <c r="N70" s="5" t="s">
        <v>25</v>
      </c>
      <c r="O70" s="5" t="s">
        <v>25</v>
      </c>
      <c r="P70" s="5" t="str">
        <f t="shared" si="10"/>
        <v>26-2023-12-31</v>
      </c>
      <c r="Q70" s="5">
        <v>0</v>
      </c>
      <c r="R70" s="5">
        <v>0</v>
      </c>
    </row>
    <row r="71" spans="1:18" hidden="1" x14ac:dyDescent="0.3">
      <c r="A71" s="25">
        <v>26</v>
      </c>
      <c r="B71" s="23" t="s">
        <v>540</v>
      </c>
      <c r="C71" s="5" t="s">
        <v>484</v>
      </c>
      <c r="D71" s="5" t="s">
        <v>60</v>
      </c>
      <c r="E71" s="5" t="s">
        <v>24</v>
      </c>
      <c r="F71" s="6">
        <v>45291</v>
      </c>
      <c r="G71" s="5">
        <f t="shared" si="14"/>
        <v>2023</v>
      </c>
      <c r="H71" s="5" t="str">
        <f t="shared" si="8"/>
        <v>Junio</v>
      </c>
      <c r="I71" s="6" t="str">
        <f t="shared" si="13"/>
        <v>2023-2</v>
      </c>
      <c r="J71" s="5">
        <v>100</v>
      </c>
      <c r="K71" s="5">
        <v>100</v>
      </c>
      <c r="L71" s="15">
        <f t="shared" si="11"/>
        <v>1.0985915492957747</v>
      </c>
      <c r="M71" s="15">
        <f t="shared" si="12"/>
        <v>1.0985915492957747</v>
      </c>
      <c r="N71" s="5" t="s">
        <v>25</v>
      </c>
      <c r="O71" s="5" t="s">
        <v>25</v>
      </c>
      <c r="P71" s="5" t="str">
        <f t="shared" si="10"/>
        <v>27-2023-06-30</v>
      </c>
      <c r="Q71" s="5">
        <v>0</v>
      </c>
      <c r="R71" s="5">
        <v>0</v>
      </c>
    </row>
    <row r="72" spans="1:18" hidden="1" x14ac:dyDescent="0.3">
      <c r="A72" s="25">
        <v>27</v>
      </c>
      <c r="B72" s="23" t="s">
        <v>558</v>
      </c>
      <c r="C72" s="5" t="s">
        <v>484</v>
      </c>
      <c r="D72" s="5" t="s">
        <v>60</v>
      </c>
      <c r="E72" s="5" t="s">
        <v>24</v>
      </c>
      <c r="F72" s="6">
        <v>45107</v>
      </c>
      <c r="G72" s="5">
        <f t="shared" si="14"/>
        <v>2023</v>
      </c>
      <c r="H72" s="5" t="str">
        <f t="shared" si="8"/>
        <v>Diciembre</v>
      </c>
      <c r="I72" s="6" t="str">
        <f t="shared" si="13"/>
        <v>2023-1</v>
      </c>
      <c r="J72" s="5">
        <v>71</v>
      </c>
      <c r="K72" s="5">
        <v>78</v>
      </c>
      <c r="L72" s="15">
        <f t="shared" si="11"/>
        <v>0.99750000000000005</v>
      </c>
      <c r="M72" s="15">
        <f t="shared" si="12"/>
        <v>0.99750000000000005</v>
      </c>
      <c r="N72" s="5" t="s">
        <v>25</v>
      </c>
      <c r="O72" s="5" t="s">
        <v>25</v>
      </c>
      <c r="P72" s="5" t="str">
        <f t="shared" si="10"/>
        <v>27-2023-12-31</v>
      </c>
      <c r="Q72" s="5">
        <v>0</v>
      </c>
      <c r="R72" s="5">
        <v>0</v>
      </c>
    </row>
    <row r="73" spans="1:18" hidden="1" x14ac:dyDescent="0.3">
      <c r="A73" s="25">
        <v>27</v>
      </c>
      <c r="B73" s="23" t="s">
        <v>558</v>
      </c>
      <c r="C73" s="5" t="s">
        <v>484</v>
      </c>
      <c r="D73" s="5" t="s">
        <v>60</v>
      </c>
      <c r="E73" s="5" t="s">
        <v>24</v>
      </c>
      <c r="F73" s="6">
        <v>45291</v>
      </c>
      <c r="G73" s="5">
        <f t="shared" si="14"/>
        <v>2023</v>
      </c>
      <c r="H73" s="5" t="str">
        <f t="shared" si="8"/>
        <v>Junio</v>
      </c>
      <c r="I73" s="6" t="str">
        <f t="shared" si="13"/>
        <v>2023-2</v>
      </c>
      <c r="J73" s="5">
        <v>100</v>
      </c>
      <c r="K73" s="5">
        <v>99.75</v>
      </c>
      <c r="L73" s="15">
        <f t="shared" si="11"/>
        <v>0.60810810810810811</v>
      </c>
      <c r="M73" s="15">
        <f t="shared" si="12"/>
        <v>0.60810810810810811</v>
      </c>
      <c r="N73" s="5" t="s">
        <v>25</v>
      </c>
      <c r="O73" s="5" t="s">
        <v>25</v>
      </c>
      <c r="P73" s="5" t="str">
        <f t="shared" si="10"/>
        <v>28-2023-06-30</v>
      </c>
      <c r="Q73" s="5">
        <v>0</v>
      </c>
      <c r="R73" s="5">
        <v>0</v>
      </c>
    </row>
    <row r="74" spans="1:18" hidden="1" x14ac:dyDescent="0.3">
      <c r="A74" s="25">
        <v>28</v>
      </c>
      <c r="B74" s="23" t="s">
        <v>560</v>
      </c>
      <c r="C74" s="5" t="s">
        <v>484</v>
      </c>
      <c r="D74" s="5" t="s">
        <v>60</v>
      </c>
      <c r="E74" s="5" t="s">
        <v>24</v>
      </c>
      <c r="F74" s="6">
        <v>45107</v>
      </c>
      <c r="G74" s="5">
        <f t="shared" si="14"/>
        <v>2023</v>
      </c>
      <c r="H74" s="5" t="str">
        <f t="shared" si="8"/>
        <v>Diciembre</v>
      </c>
      <c r="I74" s="6" t="str">
        <f t="shared" si="13"/>
        <v>2023-1</v>
      </c>
      <c r="J74" s="5">
        <v>74</v>
      </c>
      <c r="K74" s="5">
        <v>45</v>
      </c>
      <c r="L74" s="15">
        <f t="shared" ref="L74:L105" si="15">IFERROR(IF((K75/J75)&gt;1.3,1.3,K75/J75),"")</f>
        <v>0.97400000000000009</v>
      </c>
      <c r="M74" s="15">
        <f t="shared" ref="M74:M105" si="16">IFERROR(K75/J75,"")</f>
        <v>0.97400000000000009</v>
      </c>
      <c r="N74" s="5" t="s">
        <v>25</v>
      </c>
      <c r="O74" s="5" t="s">
        <v>25</v>
      </c>
      <c r="P74" s="5" t="str">
        <f t="shared" si="10"/>
        <v>28-2023-12-31</v>
      </c>
      <c r="Q74" s="5">
        <v>0</v>
      </c>
      <c r="R74" s="5">
        <v>0</v>
      </c>
    </row>
    <row r="75" spans="1:18" hidden="1" x14ac:dyDescent="0.3">
      <c r="A75" s="25">
        <v>28</v>
      </c>
      <c r="B75" s="23" t="s">
        <v>560</v>
      </c>
      <c r="C75" s="5" t="s">
        <v>484</v>
      </c>
      <c r="D75" s="5" t="s">
        <v>60</v>
      </c>
      <c r="E75" s="5" t="s">
        <v>24</v>
      </c>
      <c r="F75" s="6">
        <v>45291</v>
      </c>
      <c r="G75" s="5">
        <f t="shared" si="14"/>
        <v>2023</v>
      </c>
      <c r="H75" s="5" t="str">
        <f t="shared" si="8"/>
        <v>Junio</v>
      </c>
      <c r="I75" s="6" t="str">
        <f t="shared" si="13"/>
        <v>2023-2</v>
      </c>
      <c r="J75" s="5">
        <v>100</v>
      </c>
      <c r="K75" s="5">
        <v>97.4</v>
      </c>
      <c r="L75" s="15">
        <f t="shared" si="15"/>
        <v>1.25</v>
      </c>
      <c r="M75" s="15">
        <f t="shared" si="16"/>
        <v>1.25</v>
      </c>
      <c r="N75" s="5" t="s">
        <v>25</v>
      </c>
      <c r="O75" s="5" t="s">
        <v>25</v>
      </c>
      <c r="P75" s="5" t="str">
        <f t="shared" si="10"/>
        <v>29-2023-06-30</v>
      </c>
      <c r="Q75" s="5">
        <v>0</v>
      </c>
      <c r="R75" s="5">
        <v>0</v>
      </c>
    </row>
    <row r="76" spans="1:18" hidden="1" x14ac:dyDescent="0.3">
      <c r="A76" s="25">
        <v>29</v>
      </c>
      <c r="B76" s="23" t="s">
        <v>562</v>
      </c>
      <c r="C76" s="5" t="s">
        <v>484</v>
      </c>
      <c r="D76" s="5" t="s">
        <v>60</v>
      </c>
      <c r="E76" s="5" t="s">
        <v>24</v>
      </c>
      <c r="F76" s="6">
        <v>45107</v>
      </c>
      <c r="G76" s="5">
        <f t="shared" si="14"/>
        <v>2023</v>
      </c>
      <c r="H76" s="5" t="str">
        <f t="shared" si="8"/>
        <v>Diciembre</v>
      </c>
      <c r="I76" s="6" t="str">
        <f t="shared" si="13"/>
        <v>2023-1</v>
      </c>
      <c r="J76" s="5">
        <v>52</v>
      </c>
      <c r="K76" s="5">
        <v>65</v>
      </c>
      <c r="L76" s="15">
        <f t="shared" si="15"/>
        <v>0.98829999999999996</v>
      </c>
      <c r="M76" s="15">
        <f t="shared" si="16"/>
        <v>0.98829999999999996</v>
      </c>
      <c r="N76" s="5" t="s">
        <v>25</v>
      </c>
      <c r="O76" s="5" t="s">
        <v>25</v>
      </c>
      <c r="P76" s="5" t="str">
        <f t="shared" si="10"/>
        <v>29-2023-12-31</v>
      </c>
      <c r="Q76" s="5">
        <v>0</v>
      </c>
      <c r="R76" s="5">
        <v>0</v>
      </c>
    </row>
    <row r="77" spans="1:18" hidden="1" x14ac:dyDescent="0.3">
      <c r="A77" s="25">
        <v>29</v>
      </c>
      <c r="B77" s="23" t="s">
        <v>562</v>
      </c>
      <c r="C77" s="5" t="s">
        <v>484</v>
      </c>
      <c r="D77" s="5" t="s">
        <v>60</v>
      </c>
      <c r="E77" s="5" t="s">
        <v>24</v>
      </c>
      <c r="F77" s="6">
        <v>45291</v>
      </c>
      <c r="G77" s="5">
        <f t="shared" si="14"/>
        <v>2023</v>
      </c>
      <c r="H77" s="5" t="str">
        <f t="shared" si="8"/>
        <v>Junio</v>
      </c>
      <c r="I77" s="6" t="str">
        <f t="shared" si="13"/>
        <v>2023-2</v>
      </c>
      <c r="J77" s="5">
        <v>100</v>
      </c>
      <c r="K77" s="5">
        <v>98.83</v>
      </c>
      <c r="L77" s="15">
        <f t="shared" si="15"/>
        <v>1.2</v>
      </c>
      <c r="M77" s="15">
        <f t="shared" si="16"/>
        <v>1.2</v>
      </c>
      <c r="N77" s="5" t="s">
        <v>25</v>
      </c>
      <c r="O77" s="5" t="s">
        <v>25</v>
      </c>
      <c r="P77" s="5" t="str">
        <f t="shared" si="10"/>
        <v>30-2023-06-30</v>
      </c>
      <c r="Q77" s="5">
        <v>0</v>
      </c>
      <c r="R77" s="5">
        <v>0</v>
      </c>
    </row>
    <row r="78" spans="1:18" hidden="1" x14ac:dyDescent="0.3">
      <c r="A78" s="25">
        <v>30</v>
      </c>
      <c r="B78" s="23" t="s">
        <v>564</v>
      </c>
      <c r="C78" s="5" t="s">
        <v>484</v>
      </c>
      <c r="D78" s="5" t="s">
        <v>60</v>
      </c>
      <c r="E78" s="5" t="s">
        <v>24</v>
      </c>
      <c r="F78" s="6">
        <v>45107</v>
      </c>
      <c r="G78" s="5">
        <f t="shared" si="14"/>
        <v>2023</v>
      </c>
      <c r="H78" s="5" t="str">
        <f t="shared" si="8"/>
        <v>Diciembre</v>
      </c>
      <c r="I78" s="6" t="str">
        <f t="shared" ref="I78:I109" si="17">IF(OR(H79="Enero",H79="Febrero",H79="Marzo",H79="Abril",H79="Mayo",H79="Junio"),G79&amp;"-1",IF(OR(H79="Julio",H79="Agosto",H79="Septiembre",H79="Octubre",H79="Noviembre",H79="Diciembre"),G79&amp;"-2"))</f>
        <v>2023-1</v>
      </c>
      <c r="J78" s="5">
        <v>70</v>
      </c>
      <c r="K78" s="5">
        <v>84</v>
      </c>
      <c r="L78" s="15">
        <f t="shared" si="15"/>
        <v>0.98750000000000004</v>
      </c>
      <c r="M78" s="15">
        <f t="shared" si="16"/>
        <v>0.98750000000000004</v>
      </c>
      <c r="N78" s="5" t="s">
        <v>25</v>
      </c>
      <c r="O78" s="5" t="s">
        <v>25</v>
      </c>
      <c r="P78" s="5" t="str">
        <f t="shared" si="10"/>
        <v>30-2023-12-31</v>
      </c>
      <c r="Q78" s="5">
        <v>0</v>
      </c>
      <c r="R78" s="5">
        <v>0</v>
      </c>
    </row>
    <row r="79" spans="1:18" hidden="1" x14ac:dyDescent="0.3">
      <c r="A79" s="25">
        <v>30</v>
      </c>
      <c r="B79" s="23" t="s">
        <v>564</v>
      </c>
      <c r="C79" s="5" t="s">
        <v>484</v>
      </c>
      <c r="D79" s="5" t="s">
        <v>60</v>
      </c>
      <c r="E79" s="5" t="s">
        <v>24</v>
      </c>
      <c r="F79" s="6">
        <v>45291</v>
      </c>
      <c r="G79" s="5">
        <f t="shared" si="14"/>
        <v>2023</v>
      </c>
      <c r="H79" s="5" t="str">
        <f t="shared" si="8"/>
        <v>Junio</v>
      </c>
      <c r="I79" s="6" t="str">
        <f t="shared" si="17"/>
        <v>2023-2</v>
      </c>
      <c r="J79" s="5">
        <v>100</v>
      </c>
      <c r="K79" s="5">
        <v>98.75</v>
      </c>
      <c r="L79" s="15">
        <f t="shared" si="15"/>
        <v>1.3</v>
      </c>
      <c r="M79" s="15">
        <f t="shared" si="16"/>
        <v>1.3170731707317074</v>
      </c>
      <c r="N79" s="5" t="s">
        <v>25</v>
      </c>
      <c r="O79" s="5" t="s">
        <v>25</v>
      </c>
      <c r="P79" s="5" t="str">
        <f t="shared" si="10"/>
        <v>31-2023-06-30</v>
      </c>
      <c r="Q79" s="5">
        <v>0</v>
      </c>
      <c r="R79" s="5">
        <v>0</v>
      </c>
    </row>
    <row r="80" spans="1:18" hidden="1" x14ac:dyDescent="0.3">
      <c r="A80" s="25">
        <v>31</v>
      </c>
      <c r="B80" s="23" t="s">
        <v>566</v>
      </c>
      <c r="C80" s="5"/>
      <c r="D80" s="5" t="s">
        <v>60</v>
      </c>
      <c r="E80" s="5" t="s">
        <v>24</v>
      </c>
      <c r="F80" s="6">
        <v>45107</v>
      </c>
      <c r="G80" s="5">
        <f t="shared" si="14"/>
        <v>2023</v>
      </c>
      <c r="H80" s="5" t="str">
        <f t="shared" si="8"/>
        <v>Diciembre</v>
      </c>
      <c r="I80" s="6" t="str">
        <f t="shared" si="17"/>
        <v>2023-1</v>
      </c>
      <c r="J80" s="5">
        <v>41</v>
      </c>
      <c r="K80" s="5">
        <v>54</v>
      </c>
      <c r="L80" s="15">
        <f t="shared" si="15"/>
        <v>1</v>
      </c>
      <c r="M80" s="15">
        <f t="shared" si="16"/>
        <v>1</v>
      </c>
      <c r="N80" s="5" t="s">
        <v>25</v>
      </c>
      <c r="O80" s="5" t="s">
        <v>25</v>
      </c>
      <c r="P80" s="5" t="str">
        <f t="shared" si="10"/>
        <v>31-2023-12-31</v>
      </c>
      <c r="Q80" s="5">
        <v>0</v>
      </c>
      <c r="R80" s="5">
        <v>0</v>
      </c>
    </row>
    <row r="81" spans="1:18" hidden="1" x14ac:dyDescent="0.3">
      <c r="A81" s="25">
        <v>31</v>
      </c>
      <c r="B81" s="23" t="s">
        <v>566</v>
      </c>
      <c r="C81" s="5"/>
      <c r="D81" s="5" t="s">
        <v>60</v>
      </c>
      <c r="E81" s="5" t="s">
        <v>24</v>
      </c>
      <c r="F81" s="6">
        <v>45291</v>
      </c>
      <c r="G81" s="5">
        <f t="shared" si="14"/>
        <v>2023</v>
      </c>
      <c r="H81" s="5" t="str">
        <f t="shared" si="8"/>
        <v>Junio</v>
      </c>
      <c r="I81" s="6" t="str">
        <f t="shared" si="17"/>
        <v>2023-2</v>
      </c>
      <c r="J81" s="5">
        <v>100</v>
      </c>
      <c r="K81" s="5">
        <v>100</v>
      </c>
      <c r="L81" s="15">
        <f t="shared" si="15"/>
        <v>1.25</v>
      </c>
      <c r="M81" s="15">
        <f t="shared" si="16"/>
        <v>1.25</v>
      </c>
      <c r="N81" s="5" t="s">
        <v>25</v>
      </c>
      <c r="O81" s="5" t="s">
        <v>25</v>
      </c>
      <c r="P81" s="5" t="str">
        <f t="shared" si="10"/>
        <v>32-2023-06-30</v>
      </c>
      <c r="Q81" s="5">
        <v>0</v>
      </c>
      <c r="R81" s="5">
        <v>0</v>
      </c>
    </row>
    <row r="82" spans="1:18" hidden="1" x14ac:dyDescent="0.3">
      <c r="A82" s="25">
        <v>32</v>
      </c>
      <c r="B82" s="23" t="s">
        <v>568</v>
      </c>
      <c r="C82" s="5" t="s">
        <v>28</v>
      </c>
      <c r="D82" s="5" t="s">
        <v>60</v>
      </c>
      <c r="E82" s="5" t="s">
        <v>24</v>
      </c>
      <c r="F82" s="6">
        <v>45107</v>
      </c>
      <c r="G82" s="5">
        <f t="shared" si="14"/>
        <v>2023</v>
      </c>
      <c r="H82" s="5" t="str">
        <f t="shared" si="8"/>
        <v>Diciembre</v>
      </c>
      <c r="I82" s="6" t="str">
        <f t="shared" si="17"/>
        <v>2023-1</v>
      </c>
      <c r="J82" s="5">
        <v>56</v>
      </c>
      <c r="K82" s="5">
        <v>70</v>
      </c>
      <c r="L82" s="15">
        <f t="shared" si="15"/>
        <v>0.94510000000000005</v>
      </c>
      <c r="M82" s="15">
        <f t="shared" si="16"/>
        <v>0.94510000000000005</v>
      </c>
      <c r="N82" s="5" t="s">
        <v>25</v>
      </c>
      <c r="O82" s="5" t="s">
        <v>25</v>
      </c>
      <c r="P82" s="5" t="str">
        <f t="shared" si="10"/>
        <v>32-2023-12-31</v>
      </c>
      <c r="Q82" s="5">
        <v>0</v>
      </c>
      <c r="R82" s="5">
        <v>0</v>
      </c>
    </row>
    <row r="83" spans="1:18" hidden="1" x14ac:dyDescent="0.3">
      <c r="A83" s="25">
        <v>32</v>
      </c>
      <c r="B83" s="23" t="s">
        <v>568</v>
      </c>
      <c r="C83" s="5" t="s">
        <v>28</v>
      </c>
      <c r="D83" s="5" t="s">
        <v>60</v>
      </c>
      <c r="E83" s="5" t="s">
        <v>24</v>
      </c>
      <c r="F83" s="6">
        <v>45291</v>
      </c>
      <c r="G83" s="5">
        <f t="shared" si="14"/>
        <v>2023</v>
      </c>
      <c r="H83" s="5" t="str">
        <f t="shared" si="8"/>
        <v>Junio</v>
      </c>
      <c r="I83" s="6" t="str">
        <f t="shared" si="17"/>
        <v>2023-2</v>
      </c>
      <c r="J83" s="5">
        <v>100</v>
      </c>
      <c r="K83" s="5">
        <v>94.51</v>
      </c>
      <c r="L83" s="15">
        <f t="shared" si="15"/>
        <v>1.0769230769230769</v>
      </c>
      <c r="M83" s="15">
        <f t="shared" si="16"/>
        <v>1.0769230769230769</v>
      </c>
      <c r="N83" s="5" t="s">
        <v>25</v>
      </c>
      <c r="O83" s="5" t="s">
        <v>25</v>
      </c>
      <c r="P83" s="5" t="str">
        <f t="shared" si="10"/>
        <v>33-2023-06-30</v>
      </c>
      <c r="Q83" s="5">
        <v>0</v>
      </c>
      <c r="R83" s="5">
        <v>0</v>
      </c>
    </row>
    <row r="84" spans="1:18" hidden="1" x14ac:dyDescent="0.3">
      <c r="A84" s="25">
        <v>33</v>
      </c>
      <c r="B84" s="23" t="s">
        <v>570</v>
      </c>
      <c r="C84" s="5" t="s">
        <v>440</v>
      </c>
      <c r="D84" s="5" t="s">
        <v>60</v>
      </c>
      <c r="E84" s="5" t="s">
        <v>24</v>
      </c>
      <c r="F84" s="6">
        <v>45107</v>
      </c>
      <c r="G84" s="5">
        <f t="shared" si="14"/>
        <v>2023</v>
      </c>
      <c r="H84" s="5" t="str">
        <f t="shared" si="8"/>
        <v>Diciembre</v>
      </c>
      <c r="I84" s="6" t="str">
        <f t="shared" si="17"/>
        <v>2023-1</v>
      </c>
      <c r="J84" s="5">
        <v>52</v>
      </c>
      <c r="K84" s="5">
        <v>56</v>
      </c>
      <c r="L84" s="15">
        <f t="shared" si="15"/>
        <v>0.86529999999999996</v>
      </c>
      <c r="M84" s="15">
        <f t="shared" si="16"/>
        <v>0.86529999999999996</v>
      </c>
      <c r="N84" s="5" t="s">
        <v>25</v>
      </c>
      <c r="O84" s="5" t="s">
        <v>25</v>
      </c>
      <c r="P84" s="5" t="str">
        <f t="shared" si="10"/>
        <v>33-2023-12-31</v>
      </c>
      <c r="Q84" s="5">
        <v>0</v>
      </c>
      <c r="R84" s="5">
        <v>0</v>
      </c>
    </row>
    <row r="85" spans="1:18" hidden="1" x14ac:dyDescent="0.3">
      <c r="A85" s="25">
        <v>33</v>
      </c>
      <c r="B85" s="23" t="s">
        <v>570</v>
      </c>
      <c r="C85" s="5" t="s">
        <v>440</v>
      </c>
      <c r="D85" s="5" t="s">
        <v>60</v>
      </c>
      <c r="E85" s="5" t="s">
        <v>24</v>
      </c>
      <c r="F85" s="6">
        <v>45291</v>
      </c>
      <c r="G85" s="5">
        <f t="shared" si="14"/>
        <v>2023</v>
      </c>
      <c r="H85" s="5" t="str">
        <f t="shared" si="8"/>
        <v>Junio</v>
      </c>
      <c r="I85" s="6" t="str">
        <f t="shared" si="17"/>
        <v>2023-2</v>
      </c>
      <c r="J85" s="5">
        <v>100</v>
      </c>
      <c r="K85" s="5">
        <v>86.53</v>
      </c>
      <c r="L85" s="15">
        <f t="shared" si="15"/>
        <v>1</v>
      </c>
      <c r="M85" s="15">
        <f t="shared" si="16"/>
        <v>1</v>
      </c>
      <c r="N85" s="5" t="s">
        <v>25</v>
      </c>
      <c r="O85" s="5" t="s">
        <v>25</v>
      </c>
      <c r="P85" s="5" t="str">
        <f t="shared" si="10"/>
        <v>34-2023-06-30</v>
      </c>
      <c r="Q85" s="5">
        <v>0</v>
      </c>
      <c r="R85" s="5">
        <v>0</v>
      </c>
    </row>
    <row r="86" spans="1:18" hidden="1" x14ac:dyDescent="0.3">
      <c r="A86" s="25">
        <v>34</v>
      </c>
      <c r="B86" s="23" t="s">
        <v>572</v>
      </c>
      <c r="C86" s="5" t="s">
        <v>46</v>
      </c>
      <c r="D86" s="5" t="s">
        <v>60</v>
      </c>
      <c r="E86" s="5" t="s">
        <v>24</v>
      </c>
      <c r="F86" s="6">
        <v>45107</v>
      </c>
      <c r="G86" s="5">
        <f t="shared" si="14"/>
        <v>2023</v>
      </c>
      <c r="H86" s="5" t="str">
        <f t="shared" si="8"/>
        <v>Diciembre</v>
      </c>
      <c r="I86" s="6" t="str">
        <f t="shared" si="17"/>
        <v>2023-1</v>
      </c>
      <c r="J86" s="5">
        <v>66</v>
      </c>
      <c r="K86" s="5">
        <v>66</v>
      </c>
      <c r="L86" s="15">
        <f t="shared" si="15"/>
        <v>0.94599999999999995</v>
      </c>
      <c r="M86" s="15">
        <f t="shared" si="16"/>
        <v>0.94599999999999995</v>
      </c>
      <c r="N86" s="5" t="s">
        <v>25</v>
      </c>
      <c r="O86" s="5" t="s">
        <v>25</v>
      </c>
      <c r="P86" s="5" t="str">
        <f t="shared" si="10"/>
        <v>34-2023-12-31</v>
      </c>
      <c r="Q86" s="5">
        <v>0</v>
      </c>
      <c r="R86" s="5">
        <v>0</v>
      </c>
    </row>
    <row r="87" spans="1:18" hidden="1" x14ac:dyDescent="0.3">
      <c r="A87" s="25">
        <v>34</v>
      </c>
      <c r="B87" s="23" t="s">
        <v>572</v>
      </c>
      <c r="C87" s="5" t="s">
        <v>46</v>
      </c>
      <c r="D87" s="5" t="s">
        <v>60</v>
      </c>
      <c r="E87" s="5" t="s">
        <v>24</v>
      </c>
      <c r="F87" s="6">
        <v>45291</v>
      </c>
      <c r="G87" s="5">
        <f t="shared" si="14"/>
        <v>2023</v>
      </c>
      <c r="H87" s="5" t="str">
        <f t="shared" si="8"/>
        <v>Junio</v>
      </c>
      <c r="I87" s="6" t="str">
        <f t="shared" si="17"/>
        <v>2023-2</v>
      </c>
      <c r="J87" s="5">
        <v>100</v>
      </c>
      <c r="K87" s="5">
        <v>94.6</v>
      </c>
      <c r="L87" s="15">
        <f t="shared" si="15"/>
        <v>0.82539682539682535</v>
      </c>
      <c r="M87" s="15">
        <f t="shared" si="16"/>
        <v>0.82539682539682535</v>
      </c>
      <c r="N87" s="5" t="s">
        <v>25</v>
      </c>
      <c r="O87" s="5" t="s">
        <v>25</v>
      </c>
      <c r="P87" s="5" t="str">
        <f t="shared" si="10"/>
        <v>35-2023-06-30</v>
      </c>
      <c r="Q87" s="5">
        <v>0</v>
      </c>
      <c r="R87" s="5">
        <v>0</v>
      </c>
    </row>
    <row r="88" spans="1:18" hidden="1" x14ac:dyDescent="0.3">
      <c r="A88" s="25">
        <v>35</v>
      </c>
      <c r="B88" s="23" t="s">
        <v>576</v>
      </c>
      <c r="C88" s="5" t="s">
        <v>2652</v>
      </c>
      <c r="D88" s="5" t="s">
        <v>60</v>
      </c>
      <c r="E88" s="5" t="s">
        <v>24</v>
      </c>
      <c r="F88" s="6">
        <v>45107</v>
      </c>
      <c r="G88" s="5">
        <f t="shared" si="14"/>
        <v>2023</v>
      </c>
      <c r="H88" s="5" t="str">
        <f t="shared" si="8"/>
        <v>Diciembre</v>
      </c>
      <c r="I88" s="6" t="str">
        <f t="shared" si="17"/>
        <v>2023-1</v>
      </c>
      <c r="J88" s="5">
        <v>63</v>
      </c>
      <c r="K88" s="5">
        <v>52</v>
      </c>
      <c r="L88" s="15">
        <f t="shared" si="15"/>
        <v>0.99860000000000004</v>
      </c>
      <c r="M88" s="15">
        <f t="shared" si="16"/>
        <v>0.99860000000000004</v>
      </c>
      <c r="N88" s="5" t="s">
        <v>25</v>
      </c>
      <c r="O88" s="5" t="s">
        <v>25</v>
      </c>
      <c r="P88" s="5" t="str">
        <f t="shared" si="10"/>
        <v>35-2023-12-31</v>
      </c>
      <c r="Q88" s="5">
        <v>0</v>
      </c>
      <c r="R88" s="5">
        <v>0</v>
      </c>
    </row>
    <row r="89" spans="1:18" hidden="1" x14ac:dyDescent="0.3">
      <c r="A89" s="25">
        <v>35</v>
      </c>
      <c r="B89" s="23" t="s">
        <v>576</v>
      </c>
      <c r="C89" s="5" t="s">
        <v>2652</v>
      </c>
      <c r="D89" s="5" t="s">
        <v>60</v>
      </c>
      <c r="E89" s="5" t="s">
        <v>24</v>
      </c>
      <c r="F89" s="6">
        <v>45291</v>
      </c>
      <c r="G89" s="5">
        <f t="shared" si="14"/>
        <v>2023</v>
      </c>
      <c r="H89" s="5" t="str">
        <f t="shared" si="8"/>
        <v>Junio</v>
      </c>
      <c r="I89" s="6" t="str">
        <f t="shared" si="17"/>
        <v>2023-2</v>
      </c>
      <c r="J89" s="5">
        <v>100</v>
      </c>
      <c r="K89" s="5">
        <v>99.86</v>
      </c>
      <c r="L89" s="15">
        <f t="shared" si="15"/>
        <v>1.0681818181818181</v>
      </c>
      <c r="M89" s="15">
        <f t="shared" si="16"/>
        <v>1.0681818181818181</v>
      </c>
      <c r="N89" s="5" t="s">
        <v>25</v>
      </c>
      <c r="O89" s="5" t="s">
        <v>25</v>
      </c>
      <c r="P89" s="5" t="str">
        <f t="shared" si="10"/>
        <v>36-2023-06-30</v>
      </c>
      <c r="Q89" s="5">
        <v>0</v>
      </c>
      <c r="R89" s="5">
        <v>0</v>
      </c>
    </row>
    <row r="90" spans="1:18" hidden="1" x14ac:dyDescent="0.3">
      <c r="A90" s="25">
        <v>36</v>
      </c>
      <c r="B90" s="23" t="s">
        <v>588</v>
      </c>
      <c r="C90" s="5" t="s">
        <v>53</v>
      </c>
      <c r="D90" s="5" t="s">
        <v>60</v>
      </c>
      <c r="E90" s="5" t="s">
        <v>24</v>
      </c>
      <c r="F90" s="6">
        <v>45107</v>
      </c>
      <c r="G90" s="5">
        <f t="shared" si="14"/>
        <v>2023</v>
      </c>
      <c r="H90" s="5" t="str">
        <f t="shared" si="8"/>
        <v>Diciembre</v>
      </c>
      <c r="I90" s="6" t="str">
        <f t="shared" si="17"/>
        <v>2023-1</v>
      </c>
      <c r="J90" s="5">
        <v>88</v>
      </c>
      <c r="K90" s="5">
        <v>94</v>
      </c>
      <c r="L90" s="15">
        <f t="shared" si="15"/>
        <v>1</v>
      </c>
      <c r="M90" s="15">
        <f t="shared" si="16"/>
        <v>1</v>
      </c>
      <c r="N90" s="5" t="s">
        <v>25</v>
      </c>
      <c r="O90" s="5" t="s">
        <v>25</v>
      </c>
      <c r="P90" s="5" t="str">
        <f t="shared" si="10"/>
        <v>36-2023-12-31</v>
      </c>
      <c r="Q90" s="5">
        <v>0</v>
      </c>
      <c r="R90" s="5">
        <v>0</v>
      </c>
    </row>
    <row r="91" spans="1:18" hidden="1" x14ac:dyDescent="0.3">
      <c r="A91" s="25">
        <v>36</v>
      </c>
      <c r="B91" s="23" t="s">
        <v>588</v>
      </c>
      <c r="C91" s="5" t="s">
        <v>53</v>
      </c>
      <c r="D91" s="5" t="s">
        <v>60</v>
      </c>
      <c r="E91" s="5" t="s">
        <v>24</v>
      </c>
      <c r="F91" s="6">
        <v>45291</v>
      </c>
      <c r="G91" s="5">
        <f t="shared" si="14"/>
        <v>2023</v>
      </c>
      <c r="H91" s="5" t="str">
        <f t="shared" si="8"/>
        <v>Junio</v>
      </c>
      <c r="I91" s="6" t="str">
        <f t="shared" si="17"/>
        <v>2023-2</v>
      </c>
      <c r="J91" s="5">
        <v>100</v>
      </c>
      <c r="K91" s="5">
        <v>100</v>
      </c>
      <c r="L91" s="15">
        <f t="shared" si="15"/>
        <v>0.63793103448275867</v>
      </c>
      <c r="M91" s="15">
        <f t="shared" si="16"/>
        <v>0.63793103448275867</v>
      </c>
      <c r="N91" s="5" t="s">
        <v>25</v>
      </c>
      <c r="O91" s="5" t="s">
        <v>25</v>
      </c>
      <c r="P91" s="5" t="str">
        <f t="shared" si="10"/>
        <v>37-2023-06-30</v>
      </c>
      <c r="Q91" s="5">
        <v>0</v>
      </c>
      <c r="R91" s="5">
        <v>0</v>
      </c>
    </row>
    <row r="92" spans="1:18" hidden="1" x14ac:dyDescent="0.3">
      <c r="A92" s="25">
        <v>37</v>
      </c>
      <c r="B92" s="23" t="s">
        <v>578</v>
      </c>
      <c r="C92" s="5" t="s">
        <v>39</v>
      </c>
      <c r="D92" s="5" t="s">
        <v>60</v>
      </c>
      <c r="E92" s="5" t="s">
        <v>24</v>
      </c>
      <c r="F92" s="6">
        <v>45107</v>
      </c>
      <c r="G92" s="5">
        <f t="shared" si="14"/>
        <v>2023</v>
      </c>
      <c r="H92" s="5" t="str">
        <f t="shared" si="8"/>
        <v>Diciembre</v>
      </c>
      <c r="I92" s="6" t="str">
        <f t="shared" si="17"/>
        <v>2023-1</v>
      </c>
      <c r="J92" s="5">
        <v>58</v>
      </c>
      <c r="K92" s="5">
        <v>37</v>
      </c>
      <c r="L92" s="15">
        <f t="shared" si="15"/>
        <v>0.84329999999999994</v>
      </c>
      <c r="M92" s="15">
        <f t="shared" si="16"/>
        <v>0.84329999999999994</v>
      </c>
      <c r="N92" s="5" t="s">
        <v>25</v>
      </c>
      <c r="O92" s="5" t="s">
        <v>25</v>
      </c>
      <c r="P92" s="5" t="str">
        <f t="shared" si="10"/>
        <v>37-2023-12-31</v>
      </c>
      <c r="Q92" s="5">
        <v>0</v>
      </c>
      <c r="R92" s="5">
        <v>0</v>
      </c>
    </row>
    <row r="93" spans="1:18" hidden="1" x14ac:dyDescent="0.3">
      <c r="A93" s="25">
        <v>37</v>
      </c>
      <c r="B93" s="23" t="s">
        <v>578</v>
      </c>
      <c r="C93" s="5" t="s">
        <v>39</v>
      </c>
      <c r="D93" s="5" t="s">
        <v>60</v>
      </c>
      <c r="E93" s="5" t="s">
        <v>24</v>
      </c>
      <c r="F93" s="6">
        <v>45291</v>
      </c>
      <c r="G93" s="5">
        <f t="shared" si="14"/>
        <v>2023</v>
      </c>
      <c r="H93" s="5" t="str">
        <f t="shared" si="8"/>
        <v>Junio</v>
      </c>
      <c r="I93" s="6" t="str">
        <f t="shared" si="17"/>
        <v>2023-2</v>
      </c>
      <c r="J93" s="5">
        <v>100</v>
      </c>
      <c r="K93" s="5">
        <v>84.33</v>
      </c>
      <c r="L93" s="15">
        <f t="shared" si="15"/>
        <v>0.86206896551724133</v>
      </c>
      <c r="M93" s="15">
        <f t="shared" si="16"/>
        <v>0.86206896551724133</v>
      </c>
      <c r="N93" s="5" t="s">
        <v>25</v>
      </c>
      <c r="O93" s="5" t="s">
        <v>25</v>
      </c>
      <c r="P93" s="5" t="str">
        <f t="shared" si="10"/>
        <v>38-2023-06-30</v>
      </c>
      <c r="Q93" s="5">
        <v>0</v>
      </c>
      <c r="R93" s="5">
        <v>0</v>
      </c>
    </row>
    <row r="94" spans="1:18" hidden="1" x14ac:dyDescent="0.3">
      <c r="A94" s="25">
        <v>38</v>
      </c>
      <c r="B94" s="23" t="s">
        <v>590</v>
      </c>
      <c r="C94" s="5" t="s">
        <v>311</v>
      </c>
      <c r="D94" s="5" t="s">
        <v>60</v>
      </c>
      <c r="E94" s="5" t="s">
        <v>24</v>
      </c>
      <c r="F94" s="6">
        <v>45107</v>
      </c>
      <c r="G94" s="5">
        <f t="shared" si="14"/>
        <v>2023</v>
      </c>
      <c r="H94" s="5" t="str">
        <f t="shared" si="8"/>
        <v>Diciembre</v>
      </c>
      <c r="I94" s="6" t="str">
        <f t="shared" si="17"/>
        <v>2023-1</v>
      </c>
      <c r="J94" s="5">
        <v>58</v>
      </c>
      <c r="K94" s="5">
        <v>50</v>
      </c>
      <c r="L94" s="15">
        <f t="shared" si="15"/>
        <v>0.98</v>
      </c>
      <c r="M94" s="15">
        <f t="shared" si="16"/>
        <v>0.98</v>
      </c>
      <c r="N94" s="5" t="s">
        <v>25</v>
      </c>
      <c r="O94" s="5" t="s">
        <v>25</v>
      </c>
      <c r="P94" s="5" t="str">
        <f t="shared" si="10"/>
        <v>38-2023-12-31</v>
      </c>
      <c r="Q94" s="5">
        <v>0</v>
      </c>
      <c r="R94" s="5">
        <v>0</v>
      </c>
    </row>
    <row r="95" spans="1:18" hidden="1" x14ac:dyDescent="0.3">
      <c r="A95" s="25">
        <v>38</v>
      </c>
      <c r="B95" s="23" t="s">
        <v>590</v>
      </c>
      <c r="C95" s="5" t="s">
        <v>311</v>
      </c>
      <c r="D95" s="5" t="s">
        <v>60</v>
      </c>
      <c r="E95" s="5" t="s">
        <v>24</v>
      </c>
      <c r="F95" s="6">
        <v>45291</v>
      </c>
      <c r="G95" s="5">
        <f t="shared" si="14"/>
        <v>2023</v>
      </c>
      <c r="H95" s="5" t="str">
        <f t="shared" si="8"/>
        <v>Junio</v>
      </c>
      <c r="I95" s="6" t="str">
        <f t="shared" si="17"/>
        <v>2023-2</v>
      </c>
      <c r="J95" s="5">
        <v>100</v>
      </c>
      <c r="K95" s="5">
        <v>98</v>
      </c>
      <c r="L95" s="15">
        <f t="shared" si="15"/>
        <v>1.2</v>
      </c>
      <c r="M95" s="15">
        <f t="shared" si="16"/>
        <v>1.2</v>
      </c>
      <c r="N95" s="5" t="s">
        <v>25</v>
      </c>
      <c r="O95" s="5" t="s">
        <v>25</v>
      </c>
      <c r="P95" s="5" t="str">
        <f t="shared" si="10"/>
        <v>39-2023-06-30</v>
      </c>
      <c r="Q95" s="5">
        <v>0</v>
      </c>
      <c r="R95" s="5">
        <v>0</v>
      </c>
    </row>
    <row r="96" spans="1:18" hidden="1" x14ac:dyDescent="0.3">
      <c r="A96" s="25">
        <v>39</v>
      </c>
      <c r="B96" s="23" t="s">
        <v>592</v>
      </c>
      <c r="C96" s="5" t="s">
        <v>188</v>
      </c>
      <c r="D96" s="5" t="s">
        <v>60</v>
      </c>
      <c r="E96" s="5" t="s">
        <v>24</v>
      </c>
      <c r="F96" s="6">
        <v>45107</v>
      </c>
      <c r="G96" s="5">
        <f t="shared" si="14"/>
        <v>2023</v>
      </c>
      <c r="H96" s="5" t="str">
        <f t="shared" si="8"/>
        <v>Diciembre</v>
      </c>
      <c r="I96" s="6" t="str">
        <f t="shared" si="17"/>
        <v>2023-1</v>
      </c>
      <c r="J96" s="5">
        <v>20</v>
      </c>
      <c r="K96" s="5">
        <v>24</v>
      </c>
      <c r="L96" s="15">
        <f t="shared" si="15"/>
        <v>1</v>
      </c>
      <c r="M96" s="15">
        <f t="shared" si="16"/>
        <v>1</v>
      </c>
      <c r="N96" s="5" t="s">
        <v>25</v>
      </c>
      <c r="O96" s="5" t="s">
        <v>25</v>
      </c>
      <c r="P96" s="5" t="str">
        <f t="shared" si="10"/>
        <v>39-2023-12-31</v>
      </c>
      <c r="Q96" s="5">
        <v>0</v>
      </c>
      <c r="R96" s="5">
        <v>0</v>
      </c>
    </row>
    <row r="97" spans="1:18" hidden="1" x14ac:dyDescent="0.3">
      <c r="A97" s="25">
        <v>39</v>
      </c>
      <c r="B97" s="23" t="s">
        <v>592</v>
      </c>
      <c r="C97" s="5" t="s">
        <v>188</v>
      </c>
      <c r="D97" s="5" t="s">
        <v>60</v>
      </c>
      <c r="E97" s="5" t="s">
        <v>24</v>
      </c>
      <c r="F97" s="6">
        <v>45291</v>
      </c>
      <c r="G97" s="5">
        <f t="shared" si="14"/>
        <v>2023</v>
      </c>
      <c r="H97" s="5" t="str">
        <f t="shared" si="8"/>
        <v>Junio</v>
      </c>
      <c r="I97" s="6" t="str">
        <f t="shared" si="17"/>
        <v>2023-2</v>
      </c>
      <c r="J97" s="5">
        <v>100</v>
      </c>
      <c r="K97" s="5">
        <v>100</v>
      </c>
      <c r="L97" s="15">
        <f t="shared" si="15"/>
        <v>1.1666666666666667</v>
      </c>
      <c r="M97" s="15">
        <f t="shared" si="16"/>
        <v>1.1666666666666667</v>
      </c>
      <c r="N97" s="5" t="s">
        <v>25</v>
      </c>
      <c r="O97" s="5" t="s">
        <v>25</v>
      </c>
      <c r="P97" s="5" t="str">
        <f t="shared" si="10"/>
        <v>40-2023-06-30</v>
      </c>
      <c r="Q97" s="5">
        <v>0</v>
      </c>
      <c r="R97" s="5">
        <v>0</v>
      </c>
    </row>
    <row r="98" spans="1:18" hidden="1" x14ac:dyDescent="0.3">
      <c r="A98" s="25">
        <v>40</v>
      </c>
      <c r="B98" s="23" t="s">
        <v>2653</v>
      </c>
      <c r="C98" s="5" t="s">
        <v>50</v>
      </c>
      <c r="D98" s="5" t="s">
        <v>60</v>
      </c>
      <c r="E98" s="5" t="s">
        <v>24</v>
      </c>
      <c r="F98" s="6">
        <v>45107</v>
      </c>
      <c r="G98" s="5">
        <f t="shared" si="14"/>
        <v>2023</v>
      </c>
      <c r="H98" s="5" t="str">
        <f t="shared" si="8"/>
        <v>Diciembre</v>
      </c>
      <c r="I98" s="6" t="str">
        <f t="shared" si="17"/>
        <v>2023-1</v>
      </c>
      <c r="J98" s="5">
        <v>54</v>
      </c>
      <c r="K98" s="5">
        <v>63</v>
      </c>
      <c r="L98" s="15">
        <f t="shared" si="15"/>
        <v>0.9</v>
      </c>
      <c r="M98" s="15">
        <f t="shared" si="16"/>
        <v>0.9</v>
      </c>
      <c r="N98" s="5" t="s">
        <v>25</v>
      </c>
      <c r="O98" s="5" t="s">
        <v>25</v>
      </c>
      <c r="P98" s="5" t="str">
        <f t="shared" si="10"/>
        <v>40-2023-12-31</v>
      </c>
      <c r="Q98" s="5">
        <v>0</v>
      </c>
      <c r="R98" s="5">
        <v>0</v>
      </c>
    </row>
    <row r="99" spans="1:18" hidden="1" x14ac:dyDescent="0.3">
      <c r="A99" s="25">
        <v>40</v>
      </c>
      <c r="B99" s="23" t="s">
        <v>2653</v>
      </c>
      <c r="C99" s="5" t="s">
        <v>50</v>
      </c>
      <c r="D99" s="5" t="s">
        <v>60</v>
      </c>
      <c r="E99" s="5" t="s">
        <v>24</v>
      </c>
      <c r="F99" s="6">
        <v>45291</v>
      </c>
      <c r="G99" s="5">
        <f t="shared" si="14"/>
        <v>2023</v>
      </c>
      <c r="H99" s="5" t="str">
        <f t="shared" si="8"/>
        <v>Junio</v>
      </c>
      <c r="I99" s="6" t="str">
        <f t="shared" si="17"/>
        <v>2023-2</v>
      </c>
      <c r="J99" s="5">
        <v>100</v>
      </c>
      <c r="K99" s="5">
        <v>90</v>
      </c>
      <c r="L99" s="15">
        <f t="shared" si="15"/>
        <v>0.82258064516129037</v>
      </c>
      <c r="M99" s="15">
        <f t="shared" si="16"/>
        <v>0.82258064516129037</v>
      </c>
      <c r="N99" s="5" t="s">
        <v>25</v>
      </c>
      <c r="O99" s="5" t="s">
        <v>25</v>
      </c>
      <c r="P99" s="5" t="str">
        <f t="shared" si="10"/>
        <v>41-2023-06-30</v>
      </c>
      <c r="Q99" s="5">
        <v>0</v>
      </c>
      <c r="R99" s="5">
        <v>0</v>
      </c>
    </row>
    <row r="100" spans="1:18" hidden="1" x14ac:dyDescent="0.3">
      <c r="A100" s="25">
        <v>41</v>
      </c>
      <c r="B100" s="23" t="s">
        <v>596</v>
      </c>
      <c r="C100" s="5" t="s">
        <v>37</v>
      </c>
      <c r="D100" s="5" t="s">
        <v>60</v>
      </c>
      <c r="E100" s="5" t="s">
        <v>24</v>
      </c>
      <c r="F100" s="6">
        <v>45107</v>
      </c>
      <c r="G100" s="5">
        <f t="shared" ref="G100:G131" si="18">YEAR(F101)</f>
        <v>2023</v>
      </c>
      <c r="H100" s="5" t="str">
        <f t="shared" ref="H100:H163" si="19">PROPER(TEXT(F101,"mmmm"))</f>
        <v>Diciembre</v>
      </c>
      <c r="I100" s="6" t="str">
        <f t="shared" si="17"/>
        <v>2023-1</v>
      </c>
      <c r="J100" s="5">
        <v>62</v>
      </c>
      <c r="K100" s="5">
        <v>51</v>
      </c>
      <c r="L100" s="15">
        <f t="shared" si="15"/>
        <v>1</v>
      </c>
      <c r="M100" s="15">
        <f t="shared" si="16"/>
        <v>1</v>
      </c>
      <c r="N100" s="5" t="s">
        <v>25</v>
      </c>
      <c r="O100" s="5" t="s">
        <v>25</v>
      </c>
      <c r="P100" s="5" t="str">
        <f t="shared" ref="P100:P163" si="20">A101&amp;"-"&amp;YEAR(F101)&amp;"-"&amp;IF(LEN(MONTH(F101))=1,"0"&amp;MONTH(F101),MONTH(F101))&amp;"-"&amp;DAY(F101)</f>
        <v>41-2023-12-31</v>
      </c>
      <c r="Q100" s="5">
        <v>0</v>
      </c>
      <c r="R100" s="5">
        <v>0</v>
      </c>
    </row>
    <row r="101" spans="1:18" hidden="1" x14ac:dyDescent="0.3">
      <c r="A101" s="25">
        <v>41</v>
      </c>
      <c r="B101" s="23" t="s">
        <v>596</v>
      </c>
      <c r="C101" s="5" t="s">
        <v>37</v>
      </c>
      <c r="D101" s="5" t="s">
        <v>60</v>
      </c>
      <c r="E101" s="5" t="s">
        <v>24</v>
      </c>
      <c r="F101" s="6">
        <v>45291</v>
      </c>
      <c r="G101" s="5">
        <f t="shared" si="18"/>
        <v>2023</v>
      </c>
      <c r="H101" s="5" t="str">
        <f t="shared" si="19"/>
        <v>Junio</v>
      </c>
      <c r="I101" s="6" t="str">
        <f t="shared" si="17"/>
        <v>2023-2</v>
      </c>
      <c r="J101" s="5">
        <v>100</v>
      </c>
      <c r="K101" s="5">
        <v>100</v>
      </c>
      <c r="L101" s="15">
        <f t="shared" si="15"/>
        <v>0.98412698412698407</v>
      </c>
      <c r="M101" s="15">
        <f t="shared" si="16"/>
        <v>0.98412698412698407</v>
      </c>
      <c r="N101" s="5" t="s">
        <v>25</v>
      </c>
      <c r="O101" s="5" t="s">
        <v>25</v>
      </c>
      <c r="P101" s="5" t="str">
        <f t="shared" si="20"/>
        <v>42-2023-06-30</v>
      </c>
      <c r="Q101" s="5">
        <v>0</v>
      </c>
      <c r="R101" s="5">
        <v>0</v>
      </c>
    </row>
    <row r="102" spans="1:18" hidden="1" x14ac:dyDescent="0.3">
      <c r="A102" s="25">
        <v>42</v>
      </c>
      <c r="B102" s="23" t="s">
        <v>604</v>
      </c>
      <c r="C102" s="5" t="s">
        <v>344</v>
      </c>
      <c r="D102" s="5" t="s">
        <v>60</v>
      </c>
      <c r="E102" s="5" t="s">
        <v>24</v>
      </c>
      <c r="F102" s="6">
        <v>45107</v>
      </c>
      <c r="G102" s="5">
        <f t="shared" si="18"/>
        <v>2023</v>
      </c>
      <c r="H102" s="5" t="str">
        <f t="shared" si="19"/>
        <v>Diciembre</v>
      </c>
      <c r="I102" s="6" t="str">
        <f t="shared" si="17"/>
        <v>2023-1</v>
      </c>
      <c r="J102" s="5">
        <v>63</v>
      </c>
      <c r="K102" s="5">
        <v>62</v>
      </c>
      <c r="L102" s="15">
        <f t="shared" si="15"/>
        <v>1</v>
      </c>
      <c r="M102" s="15">
        <f t="shared" si="16"/>
        <v>1</v>
      </c>
      <c r="N102" s="5" t="s">
        <v>25</v>
      </c>
      <c r="O102" s="5" t="s">
        <v>25</v>
      </c>
      <c r="P102" s="5" t="str">
        <f t="shared" si="20"/>
        <v>42-2023-12-31</v>
      </c>
      <c r="Q102" s="5">
        <v>0</v>
      </c>
      <c r="R102" s="5">
        <v>0</v>
      </c>
    </row>
    <row r="103" spans="1:18" hidden="1" x14ac:dyDescent="0.3">
      <c r="A103" s="25">
        <v>42</v>
      </c>
      <c r="B103" s="23" t="s">
        <v>604</v>
      </c>
      <c r="C103" s="5" t="s">
        <v>344</v>
      </c>
      <c r="D103" s="5" t="s">
        <v>60</v>
      </c>
      <c r="E103" s="5" t="s">
        <v>24</v>
      </c>
      <c r="F103" s="6">
        <v>45291</v>
      </c>
      <c r="G103" s="5">
        <f t="shared" si="18"/>
        <v>2023</v>
      </c>
      <c r="H103" s="5" t="str">
        <f t="shared" si="19"/>
        <v>Junio</v>
      </c>
      <c r="I103" s="6" t="str">
        <f t="shared" si="17"/>
        <v>2023-2</v>
      </c>
      <c r="J103" s="5">
        <v>100</v>
      </c>
      <c r="K103" s="5">
        <v>100</v>
      </c>
      <c r="L103" s="15">
        <f t="shared" si="15"/>
        <v>0.9358974358974359</v>
      </c>
      <c r="M103" s="15">
        <f t="shared" si="16"/>
        <v>0.9358974358974359</v>
      </c>
      <c r="N103" s="5" t="s">
        <v>25</v>
      </c>
      <c r="O103" s="5" t="s">
        <v>25</v>
      </c>
      <c r="P103" s="5" t="str">
        <f t="shared" si="20"/>
        <v>43-2023-06-30</v>
      </c>
      <c r="Q103" s="5">
        <v>0</v>
      </c>
      <c r="R103" s="5">
        <v>0</v>
      </c>
    </row>
    <row r="104" spans="1:18" hidden="1" x14ac:dyDescent="0.3">
      <c r="A104" s="25">
        <v>43</v>
      </c>
      <c r="B104" s="23" t="s">
        <v>606</v>
      </c>
      <c r="C104" s="5" t="s">
        <v>87</v>
      </c>
      <c r="D104" s="5" t="s">
        <v>60</v>
      </c>
      <c r="E104" s="5" t="s">
        <v>24</v>
      </c>
      <c r="F104" s="6">
        <v>45107</v>
      </c>
      <c r="G104" s="5">
        <f t="shared" si="18"/>
        <v>2023</v>
      </c>
      <c r="H104" s="5" t="str">
        <f t="shared" si="19"/>
        <v>Diciembre</v>
      </c>
      <c r="I104" s="6" t="str">
        <f t="shared" si="17"/>
        <v>2023-1</v>
      </c>
      <c r="J104" s="5">
        <v>78</v>
      </c>
      <c r="K104" s="5">
        <v>73</v>
      </c>
      <c r="L104" s="15">
        <f t="shared" si="15"/>
        <v>0.96</v>
      </c>
      <c r="M104" s="15">
        <f t="shared" si="16"/>
        <v>0.96</v>
      </c>
      <c r="N104" s="5" t="s">
        <v>25</v>
      </c>
      <c r="O104" s="5" t="s">
        <v>25</v>
      </c>
      <c r="P104" s="5" t="str">
        <f t="shared" si="20"/>
        <v>43-2023-12-31</v>
      </c>
      <c r="Q104" s="5">
        <v>0</v>
      </c>
      <c r="R104" s="5">
        <v>0</v>
      </c>
    </row>
    <row r="105" spans="1:18" hidden="1" x14ac:dyDescent="0.3">
      <c r="A105" s="25">
        <v>43</v>
      </c>
      <c r="B105" s="23" t="s">
        <v>606</v>
      </c>
      <c r="C105" s="5" t="s">
        <v>87</v>
      </c>
      <c r="D105" s="5" t="s">
        <v>60</v>
      </c>
      <c r="E105" s="5" t="s">
        <v>24</v>
      </c>
      <c r="F105" s="6">
        <v>45291</v>
      </c>
      <c r="G105" s="5">
        <f t="shared" si="18"/>
        <v>2023</v>
      </c>
      <c r="H105" s="5" t="str">
        <f t="shared" si="19"/>
        <v>Junio</v>
      </c>
      <c r="I105" s="6" t="str">
        <f t="shared" si="17"/>
        <v>2023-2</v>
      </c>
      <c r="J105" s="5">
        <v>100</v>
      </c>
      <c r="K105" s="5">
        <v>96</v>
      </c>
      <c r="L105" s="15">
        <f t="shared" si="15"/>
        <v>1.1200000000000001</v>
      </c>
      <c r="M105" s="15">
        <f t="shared" si="16"/>
        <v>1.1200000000000001</v>
      </c>
      <c r="N105" s="5" t="s">
        <v>25</v>
      </c>
      <c r="O105" s="5" t="s">
        <v>25</v>
      </c>
      <c r="P105" s="5" t="str">
        <f t="shared" si="20"/>
        <v>44-2023-06-30</v>
      </c>
      <c r="Q105" s="5">
        <v>0</v>
      </c>
      <c r="R105" s="5">
        <v>0</v>
      </c>
    </row>
    <row r="106" spans="1:18" hidden="1" x14ac:dyDescent="0.3">
      <c r="A106" s="25">
        <v>44</v>
      </c>
      <c r="B106" s="23" t="s">
        <v>620</v>
      </c>
      <c r="C106" s="5" t="s">
        <v>306</v>
      </c>
      <c r="D106" s="5" t="s">
        <v>60</v>
      </c>
      <c r="E106" s="5" t="s">
        <v>24</v>
      </c>
      <c r="F106" s="6">
        <v>45107</v>
      </c>
      <c r="G106" s="5">
        <f t="shared" si="18"/>
        <v>2023</v>
      </c>
      <c r="H106" s="5" t="str">
        <f t="shared" si="19"/>
        <v>Diciembre</v>
      </c>
      <c r="I106" s="6" t="str">
        <f t="shared" si="17"/>
        <v>2023-1</v>
      </c>
      <c r="J106" s="5">
        <v>50</v>
      </c>
      <c r="K106" s="5">
        <v>56</v>
      </c>
      <c r="L106" s="15">
        <f t="shared" ref="L106:L137" si="21">IFERROR(IF((K107/J107)&gt;1.3,1.3,K107/J107),"")</f>
        <v>0.94</v>
      </c>
      <c r="M106" s="15">
        <f t="shared" ref="M106:M137" si="22">IFERROR(K107/J107,"")</f>
        <v>0.94</v>
      </c>
      <c r="N106" s="5" t="s">
        <v>25</v>
      </c>
      <c r="O106" s="5" t="s">
        <v>25</v>
      </c>
      <c r="P106" s="5" t="str">
        <f t="shared" si="20"/>
        <v>44-2023-12-31</v>
      </c>
      <c r="Q106" s="5">
        <v>0</v>
      </c>
      <c r="R106" s="5">
        <v>0</v>
      </c>
    </row>
    <row r="107" spans="1:18" hidden="1" x14ac:dyDescent="0.3">
      <c r="A107" s="25">
        <v>44</v>
      </c>
      <c r="B107" s="23" t="s">
        <v>620</v>
      </c>
      <c r="C107" s="5" t="s">
        <v>306</v>
      </c>
      <c r="D107" s="5" t="s">
        <v>60</v>
      </c>
      <c r="E107" s="5" t="s">
        <v>24</v>
      </c>
      <c r="F107" s="6">
        <v>45291</v>
      </c>
      <c r="G107" s="5">
        <f t="shared" si="18"/>
        <v>2023</v>
      </c>
      <c r="H107" s="5" t="str">
        <f t="shared" si="19"/>
        <v>Junio</v>
      </c>
      <c r="I107" s="6" t="str">
        <f t="shared" si="17"/>
        <v>2023-2</v>
      </c>
      <c r="J107" s="5">
        <v>100</v>
      </c>
      <c r="K107" s="5">
        <v>94</v>
      </c>
      <c r="L107" s="15">
        <f t="shared" si="21"/>
        <v>0.84126984126984128</v>
      </c>
      <c r="M107" s="15">
        <f t="shared" si="22"/>
        <v>0.84126984126984128</v>
      </c>
      <c r="N107" s="5" t="s">
        <v>25</v>
      </c>
      <c r="O107" s="5" t="s">
        <v>25</v>
      </c>
      <c r="P107" s="5" t="str">
        <f t="shared" si="20"/>
        <v>45-2023-06-30</v>
      </c>
      <c r="Q107" s="5">
        <v>0</v>
      </c>
      <c r="R107" s="5">
        <v>0</v>
      </c>
    </row>
    <row r="108" spans="1:18" hidden="1" x14ac:dyDescent="0.3">
      <c r="A108" s="25">
        <v>45</v>
      </c>
      <c r="B108" s="23" t="s">
        <v>622</v>
      </c>
      <c r="C108" s="5" t="s">
        <v>95</v>
      </c>
      <c r="D108" s="5" t="s">
        <v>60</v>
      </c>
      <c r="E108" s="5" t="s">
        <v>24</v>
      </c>
      <c r="F108" s="6">
        <v>45107</v>
      </c>
      <c r="G108" s="5">
        <f t="shared" si="18"/>
        <v>2023</v>
      </c>
      <c r="H108" s="5" t="str">
        <f t="shared" si="19"/>
        <v>Diciembre</v>
      </c>
      <c r="I108" s="6" t="str">
        <f t="shared" si="17"/>
        <v>2023-1</v>
      </c>
      <c r="J108" s="5">
        <v>63</v>
      </c>
      <c r="K108" s="5">
        <v>53</v>
      </c>
      <c r="L108" s="15">
        <f t="shared" si="21"/>
        <v>0.86670000000000003</v>
      </c>
      <c r="M108" s="15">
        <f t="shared" si="22"/>
        <v>0.86670000000000003</v>
      </c>
      <c r="N108" s="5" t="s">
        <v>25</v>
      </c>
      <c r="O108" s="5" t="s">
        <v>25</v>
      </c>
      <c r="P108" s="5" t="str">
        <f t="shared" si="20"/>
        <v>45-2023-12-31</v>
      </c>
      <c r="Q108" s="5">
        <v>0</v>
      </c>
      <c r="R108" s="5">
        <v>0</v>
      </c>
    </row>
    <row r="109" spans="1:18" hidden="1" x14ac:dyDescent="0.3">
      <c r="A109" s="25">
        <v>45</v>
      </c>
      <c r="B109" s="23" t="s">
        <v>622</v>
      </c>
      <c r="C109" s="5" t="s">
        <v>95</v>
      </c>
      <c r="D109" s="5" t="s">
        <v>60</v>
      </c>
      <c r="E109" s="5" t="s">
        <v>24</v>
      </c>
      <c r="F109" s="6">
        <v>45291</v>
      </c>
      <c r="G109" s="5">
        <f t="shared" si="18"/>
        <v>2023</v>
      </c>
      <c r="H109" s="5" t="str">
        <f t="shared" si="19"/>
        <v>Junio</v>
      </c>
      <c r="I109" s="6" t="str">
        <f t="shared" si="17"/>
        <v>2023-2</v>
      </c>
      <c r="J109" s="5">
        <v>100</v>
      </c>
      <c r="K109" s="5">
        <v>86.67</v>
      </c>
      <c r="L109" s="15">
        <f t="shared" si="21"/>
        <v>1.3</v>
      </c>
      <c r="M109" s="15">
        <f t="shared" si="22"/>
        <v>1.3214285714285714</v>
      </c>
      <c r="N109" s="5" t="s">
        <v>25</v>
      </c>
      <c r="O109" s="5" t="s">
        <v>25</v>
      </c>
      <c r="P109" s="5" t="str">
        <f t="shared" si="20"/>
        <v>46-2023-06-30</v>
      </c>
      <c r="Q109" s="5">
        <v>0</v>
      </c>
      <c r="R109" s="5">
        <v>0</v>
      </c>
    </row>
    <row r="110" spans="1:18" hidden="1" x14ac:dyDescent="0.3">
      <c r="A110" s="25">
        <v>46</v>
      </c>
      <c r="B110" s="23" t="s">
        <v>624</v>
      </c>
      <c r="C110" s="5" t="s">
        <v>94</v>
      </c>
      <c r="D110" s="5" t="s">
        <v>60</v>
      </c>
      <c r="E110" s="5" t="s">
        <v>24</v>
      </c>
      <c r="F110" s="6">
        <v>45107</v>
      </c>
      <c r="G110" s="5">
        <f t="shared" si="18"/>
        <v>2023</v>
      </c>
      <c r="H110" s="5" t="str">
        <f t="shared" si="19"/>
        <v>Diciembre</v>
      </c>
      <c r="I110" s="6" t="str">
        <f t="shared" ref="I110:I141" si="23">IF(OR(H111="Enero",H111="Febrero",H111="Marzo",H111="Abril",H111="Mayo",H111="Junio"),G111&amp;"-1",IF(OR(H111="Julio",H111="Agosto",H111="Septiembre",H111="Octubre",H111="Noviembre",H111="Diciembre"),G111&amp;"-2"))</f>
        <v>2023-1</v>
      </c>
      <c r="J110" s="5">
        <v>56</v>
      </c>
      <c r="K110" s="5">
        <v>74</v>
      </c>
      <c r="L110" s="15">
        <f t="shared" si="21"/>
        <v>0.9375</v>
      </c>
      <c r="M110" s="15">
        <f t="shared" si="22"/>
        <v>0.9375</v>
      </c>
      <c r="N110" s="5" t="s">
        <v>25</v>
      </c>
      <c r="O110" s="5" t="s">
        <v>25</v>
      </c>
      <c r="P110" s="5" t="str">
        <f t="shared" si="20"/>
        <v>46-2023-12-31</v>
      </c>
      <c r="Q110" s="5">
        <v>0</v>
      </c>
      <c r="R110" s="5">
        <v>0</v>
      </c>
    </row>
    <row r="111" spans="1:18" hidden="1" x14ac:dyDescent="0.3">
      <c r="A111" s="25">
        <v>46</v>
      </c>
      <c r="B111" s="23" t="s">
        <v>624</v>
      </c>
      <c r="C111" s="5" t="s">
        <v>94</v>
      </c>
      <c r="D111" s="5" t="s">
        <v>60</v>
      </c>
      <c r="E111" s="5" t="s">
        <v>24</v>
      </c>
      <c r="F111" s="6">
        <v>45291</v>
      </c>
      <c r="G111" s="5">
        <f t="shared" si="18"/>
        <v>2023</v>
      </c>
      <c r="H111" s="5" t="str">
        <f t="shared" si="19"/>
        <v>Junio</v>
      </c>
      <c r="I111" s="6" t="str">
        <f t="shared" si="23"/>
        <v>2023-2</v>
      </c>
      <c r="J111" s="5">
        <v>100</v>
      </c>
      <c r="K111" s="5">
        <v>93.75</v>
      </c>
      <c r="L111" s="15">
        <f t="shared" si="21"/>
        <v>1.2115384615384615</v>
      </c>
      <c r="M111" s="15">
        <f t="shared" si="22"/>
        <v>1.2115384615384615</v>
      </c>
      <c r="N111" s="5" t="s">
        <v>25</v>
      </c>
      <c r="O111" s="5" t="s">
        <v>25</v>
      </c>
      <c r="P111" s="5" t="str">
        <f t="shared" si="20"/>
        <v>47-2023-06-30</v>
      </c>
      <c r="Q111" s="5">
        <v>0</v>
      </c>
      <c r="R111" s="5">
        <v>0</v>
      </c>
    </row>
    <row r="112" spans="1:18" hidden="1" x14ac:dyDescent="0.3">
      <c r="A112" s="25">
        <v>47</v>
      </c>
      <c r="B112" s="23" t="s">
        <v>630</v>
      </c>
      <c r="C112" s="5"/>
      <c r="D112" s="5" t="s">
        <v>60</v>
      </c>
      <c r="E112" s="5" t="s">
        <v>24</v>
      </c>
      <c r="F112" s="6">
        <v>45107</v>
      </c>
      <c r="G112" s="5">
        <f t="shared" si="18"/>
        <v>2023</v>
      </c>
      <c r="H112" s="5" t="str">
        <f t="shared" si="19"/>
        <v>Diciembre</v>
      </c>
      <c r="I112" s="6" t="str">
        <f t="shared" si="23"/>
        <v>2023-1</v>
      </c>
      <c r="J112" s="5">
        <v>52</v>
      </c>
      <c r="K112" s="5">
        <v>63</v>
      </c>
      <c r="L112" s="15">
        <f t="shared" si="21"/>
        <v>0.98750000000000004</v>
      </c>
      <c r="M112" s="15">
        <f t="shared" si="22"/>
        <v>0.98750000000000004</v>
      </c>
      <c r="N112" s="5" t="s">
        <v>25</v>
      </c>
      <c r="O112" s="5" t="s">
        <v>25</v>
      </c>
      <c r="P112" s="5" t="str">
        <f t="shared" si="20"/>
        <v>47-2023-12-31</v>
      </c>
      <c r="Q112" s="5">
        <v>0</v>
      </c>
      <c r="R112" s="5">
        <v>0</v>
      </c>
    </row>
    <row r="113" spans="1:18" hidden="1" x14ac:dyDescent="0.3">
      <c r="A113" s="25">
        <v>47</v>
      </c>
      <c r="B113" s="23" t="s">
        <v>630</v>
      </c>
      <c r="C113" s="5"/>
      <c r="D113" s="5" t="s">
        <v>60</v>
      </c>
      <c r="E113" s="5" t="s">
        <v>24</v>
      </c>
      <c r="F113" s="6">
        <v>45291</v>
      </c>
      <c r="G113" s="5">
        <f t="shared" si="18"/>
        <v>2023</v>
      </c>
      <c r="H113" s="5" t="str">
        <f t="shared" si="19"/>
        <v>Junio</v>
      </c>
      <c r="I113" s="6" t="str">
        <f t="shared" si="23"/>
        <v>2023-2</v>
      </c>
      <c r="J113" s="5">
        <v>100</v>
      </c>
      <c r="K113" s="5">
        <v>98.75</v>
      </c>
      <c r="L113" s="15">
        <f t="shared" si="21"/>
        <v>1.1136363636363635</v>
      </c>
      <c r="M113" s="15">
        <f t="shared" si="22"/>
        <v>1.1136363636363635</v>
      </c>
      <c r="N113" s="5" t="s">
        <v>25</v>
      </c>
      <c r="O113" s="5" t="s">
        <v>25</v>
      </c>
      <c r="P113" s="5" t="str">
        <f t="shared" si="20"/>
        <v>48-2023-06-30</v>
      </c>
      <c r="Q113" s="5">
        <v>0</v>
      </c>
      <c r="R113" s="5">
        <v>0</v>
      </c>
    </row>
    <row r="114" spans="1:18" hidden="1" x14ac:dyDescent="0.3">
      <c r="A114" s="25">
        <v>48</v>
      </c>
      <c r="B114" s="23" t="s">
        <v>2654</v>
      </c>
      <c r="C114" s="5" t="s">
        <v>253</v>
      </c>
      <c r="D114" s="5" t="s">
        <v>60</v>
      </c>
      <c r="E114" s="5" t="s">
        <v>24</v>
      </c>
      <c r="F114" s="6">
        <v>45107</v>
      </c>
      <c r="G114" s="5">
        <f t="shared" si="18"/>
        <v>2023</v>
      </c>
      <c r="H114" s="5" t="str">
        <f t="shared" si="19"/>
        <v>Diciembre</v>
      </c>
      <c r="I114" s="6" t="str">
        <f t="shared" si="23"/>
        <v>2023-1</v>
      </c>
      <c r="J114" s="5">
        <v>44</v>
      </c>
      <c r="K114" s="5">
        <v>49</v>
      </c>
      <c r="L114" s="15">
        <f t="shared" si="21"/>
        <v>0.94169999999999998</v>
      </c>
      <c r="M114" s="15">
        <f t="shared" si="22"/>
        <v>0.94169999999999998</v>
      </c>
      <c r="N114" s="5" t="s">
        <v>25</v>
      </c>
      <c r="O114" s="5" t="s">
        <v>25</v>
      </c>
      <c r="P114" s="5" t="str">
        <f t="shared" si="20"/>
        <v>48-2023-12-31</v>
      </c>
      <c r="Q114" s="5">
        <v>0</v>
      </c>
      <c r="R114" s="5">
        <v>0</v>
      </c>
    </row>
    <row r="115" spans="1:18" hidden="1" x14ac:dyDescent="0.3">
      <c r="A115" s="25">
        <v>48</v>
      </c>
      <c r="B115" s="23" t="s">
        <v>2654</v>
      </c>
      <c r="C115" s="5" t="s">
        <v>253</v>
      </c>
      <c r="D115" s="5" t="s">
        <v>60</v>
      </c>
      <c r="E115" s="5" t="s">
        <v>24</v>
      </c>
      <c r="F115" s="6">
        <v>45291</v>
      </c>
      <c r="G115" s="5">
        <f t="shared" si="18"/>
        <v>2023</v>
      </c>
      <c r="H115" s="5" t="str">
        <f t="shared" si="19"/>
        <v>Junio</v>
      </c>
      <c r="I115" s="6" t="str">
        <f t="shared" si="23"/>
        <v>2023-2</v>
      </c>
      <c r="J115" s="5">
        <v>100</v>
      </c>
      <c r="K115" s="5">
        <v>94.17</v>
      </c>
      <c r="L115" s="15">
        <f t="shared" si="21"/>
        <v>1.032258064516129</v>
      </c>
      <c r="M115" s="15">
        <f t="shared" si="22"/>
        <v>1.032258064516129</v>
      </c>
      <c r="N115" s="5" t="s">
        <v>25</v>
      </c>
      <c r="O115" s="5" t="s">
        <v>25</v>
      </c>
      <c r="P115" s="5" t="str">
        <f t="shared" si="20"/>
        <v>49-2023-06-30</v>
      </c>
      <c r="Q115" s="5">
        <v>0</v>
      </c>
      <c r="R115" s="5">
        <v>0</v>
      </c>
    </row>
    <row r="116" spans="1:18" hidden="1" x14ac:dyDescent="0.3">
      <c r="A116" s="25">
        <v>49</v>
      </c>
      <c r="B116" s="23" t="s">
        <v>2655</v>
      </c>
      <c r="C116" s="5" t="s">
        <v>58</v>
      </c>
      <c r="D116" s="5" t="s">
        <v>60</v>
      </c>
      <c r="E116" s="5" t="s">
        <v>24</v>
      </c>
      <c r="F116" s="6">
        <v>45107</v>
      </c>
      <c r="G116" s="5">
        <f t="shared" si="18"/>
        <v>2023</v>
      </c>
      <c r="H116" s="5" t="str">
        <f t="shared" si="19"/>
        <v>Diciembre</v>
      </c>
      <c r="I116" s="6" t="str">
        <f t="shared" si="23"/>
        <v>2023-1</v>
      </c>
      <c r="J116" s="5">
        <v>62</v>
      </c>
      <c r="K116" s="5">
        <v>64</v>
      </c>
      <c r="L116" s="15">
        <f t="shared" si="21"/>
        <v>0.99</v>
      </c>
      <c r="M116" s="15">
        <f t="shared" si="22"/>
        <v>0.99</v>
      </c>
      <c r="N116" s="5" t="s">
        <v>25</v>
      </c>
      <c r="O116" s="5" t="s">
        <v>25</v>
      </c>
      <c r="P116" s="5" t="str">
        <f t="shared" si="20"/>
        <v>49-2023-12-31</v>
      </c>
      <c r="Q116" s="5">
        <v>0</v>
      </c>
      <c r="R116" s="5">
        <v>0</v>
      </c>
    </row>
    <row r="117" spans="1:18" hidden="1" x14ac:dyDescent="0.3">
      <c r="A117" s="25">
        <v>49</v>
      </c>
      <c r="B117" s="23" t="s">
        <v>2655</v>
      </c>
      <c r="C117" s="5" t="s">
        <v>58</v>
      </c>
      <c r="D117" s="5" t="s">
        <v>60</v>
      </c>
      <c r="E117" s="5" t="s">
        <v>24</v>
      </c>
      <c r="F117" s="6">
        <v>45291</v>
      </c>
      <c r="G117" s="5">
        <f t="shared" si="18"/>
        <v>2023</v>
      </c>
      <c r="H117" s="5" t="str">
        <f t="shared" si="19"/>
        <v>Junio</v>
      </c>
      <c r="I117" s="6" t="str">
        <f t="shared" si="23"/>
        <v>2023-2</v>
      </c>
      <c r="J117" s="5">
        <v>100</v>
      </c>
      <c r="K117" s="5">
        <v>99</v>
      </c>
      <c r="L117" s="15">
        <f t="shared" si="21"/>
        <v>1.069767441860465</v>
      </c>
      <c r="M117" s="15">
        <f t="shared" si="22"/>
        <v>1.069767441860465</v>
      </c>
      <c r="N117" s="5" t="s">
        <v>25</v>
      </c>
      <c r="O117" s="5" t="s">
        <v>25</v>
      </c>
      <c r="P117" s="5" t="str">
        <f t="shared" si="20"/>
        <v>50-2023-06-30</v>
      </c>
      <c r="Q117" s="5">
        <v>0</v>
      </c>
      <c r="R117" s="5">
        <v>0</v>
      </c>
    </row>
    <row r="118" spans="1:18" hidden="1" x14ac:dyDescent="0.3">
      <c r="A118" s="25">
        <v>50</v>
      </c>
      <c r="B118" s="23" t="s">
        <v>632</v>
      </c>
      <c r="C118" s="5" t="s">
        <v>44</v>
      </c>
      <c r="D118" s="5" t="s">
        <v>60</v>
      </c>
      <c r="E118" s="5" t="s">
        <v>24</v>
      </c>
      <c r="F118" s="6">
        <v>45107</v>
      </c>
      <c r="G118" s="5">
        <f t="shared" si="18"/>
        <v>2023</v>
      </c>
      <c r="H118" s="5" t="str">
        <f t="shared" si="19"/>
        <v>Diciembre</v>
      </c>
      <c r="I118" s="6" t="str">
        <f t="shared" si="23"/>
        <v>2023-1</v>
      </c>
      <c r="J118" s="5">
        <v>43</v>
      </c>
      <c r="K118" s="5">
        <v>46</v>
      </c>
      <c r="L118" s="15">
        <f t="shared" si="21"/>
        <v>0.875</v>
      </c>
      <c r="M118" s="15">
        <f t="shared" si="22"/>
        <v>0.875</v>
      </c>
      <c r="N118" s="5" t="s">
        <v>25</v>
      </c>
      <c r="O118" s="5" t="s">
        <v>25</v>
      </c>
      <c r="P118" s="5" t="str">
        <f t="shared" si="20"/>
        <v>50-2023-12-31</v>
      </c>
      <c r="Q118" s="5">
        <v>0</v>
      </c>
      <c r="R118" s="5">
        <v>0</v>
      </c>
    </row>
    <row r="119" spans="1:18" hidden="1" x14ac:dyDescent="0.3">
      <c r="A119" s="25">
        <v>50</v>
      </c>
      <c r="B119" s="23" t="s">
        <v>632</v>
      </c>
      <c r="C119" s="5" t="s">
        <v>44</v>
      </c>
      <c r="D119" s="5" t="s">
        <v>60</v>
      </c>
      <c r="E119" s="5" t="s">
        <v>24</v>
      </c>
      <c r="F119" s="6">
        <v>45291</v>
      </c>
      <c r="G119" s="5">
        <f t="shared" si="18"/>
        <v>2023</v>
      </c>
      <c r="H119" s="5" t="str">
        <f t="shared" si="19"/>
        <v>Junio</v>
      </c>
      <c r="I119" s="6" t="str">
        <f t="shared" si="23"/>
        <v>2023-2</v>
      </c>
      <c r="J119" s="5">
        <v>100</v>
      </c>
      <c r="K119" s="5">
        <v>87.5</v>
      </c>
      <c r="L119" s="15">
        <f t="shared" si="21"/>
        <v>0.51282051282051277</v>
      </c>
      <c r="M119" s="15">
        <f t="shared" si="22"/>
        <v>0.51282051282051277</v>
      </c>
      <c r="N119" s="5" t="s">
        <v>25</v>
      </c>
      <c r="O119" s="5" t="s">
        <v>25</v>
      </c>
      <c r="P119" s="5" t="str">
        <f t="shared" si="20"/>
        <v>51-2023-06-30</v>
      </c>
      <c r="Q119" s="5">
        <v>0</v>
      </c>
      <c r="R119" s="5">
        <v>0</v>
      </c>
    </row>
    <row r="120" spans="1:18" hidden="1" x14ac:dyDescent="0.3">
      <c r="A120" s="25">
        <v>51</v>
      </c>
      <c r="B120" s="23" t="s">
        <v>634</v>
      </c>
      <c r="C120" s="5" t="s">
        <v>85</v>
      </c>
      <c r="D120" s="5" t="s">
        <v>60</v>
      </c>
      <c r="E120" s="5" t="s">
        <v>24</v>
      </c>
      <c r="F120" s="6">
        <v>45107</v>
      </c>
      <c r="G120" s="5">
        <f t="shared" si="18"/>
        <v>2023</v>
      </c>
      <c r="H120" s="5" t="str">
        <f t="shared" si="19"/>
        <v>Diciembre</v>
      </c>
      <c r="I120" s="6" t="str">
        <f t="shared" si="23"/>
        <v>2023-1</v>
      </c>
      <c r="J120" s="5">
        <v>39</v>
      </c>
      <c r="K120" s="5">
        <v>20</v>
      </c>
      <c r="L120" s="15">
        <f t="shared" si="21"/>
        <v>0.86250000000000004</v>
      </c>
      <c r="M120" s="15">
        <f t="shared" si="22"/>
        <v>0.86250000000000004</v>
      </c>
      <c r="N120" s="5" t="s">
        <v>25</v>
      </c>
      <c r="O120" s="5" t="s">
        <v>25</v>
      </c>
      <c r="P120" s="5" t="str">
        <f t="shared" si="20"/>
        <v>51-2023-12-31</v>
      </c>
      <c r="Q120" s="5">
        <v>0</v>
      </c>
      <c r="R120" s="5">
        <v>0</v>
      </c>
    </row>
    <row r="121" spans="1:18" hidden="1" x14ac:dyDescent="0.3">
      <c r="A121" s="25">
        <v>51</v>
      </c>
      <c r="B121" s="23" t="s">
        <v>634</v>
      </c>
      <c r="C121" s="5" t="s">
        <v>85</v>
      </c>
      <c r="D121" s="5" t="s">
        <v>60</v>
      </c>
      <c r="E121" s="5" t="s">
        <v>24</v>
      </c>
      <c r="F121" s="6">
        <v>45291</v>
      </c>
      <c r="G121" s="5">
        <f t="shared" si="18"/>
        <v>2023</v>
      </c>
      <c r="H121" s="5" t="str">
        <f t="shared" si="19"/>
        <v>Junio</v>
      </c>
      <c r="I121" s="6" t="str">
        <f t="shared" si="23"/>
        <v>2023-2</v>
      </c>
      <c r="J121" s="5">
        <v>100</v>
      </c>
      <c r="K121" s="5">
        <v>86.25</v>
      </c>
      <c r="L121" s="15">
        <f t="shared" si="21"/>
        <v>1.125</v>
      </c>
      <c r="M121" s="15">
        <f t="shared" si="22"/>
        <v>1.125</v>
      </c>
      <c r="N121" s="5" t="s">
        <v>25</v>
      </c>
      <c r="O121" s="5" t="s">
        <v>25</v>
      </c>
      <c r="P121" s="5" t="str">
        <f t="shared" si="20"/>
        <v>52-2023-06-30</v>
      </c>
      <c r="Q121" s="5">
        <v>0</v>
      </c>
      <c r="R121" s="5">
        <v>0</v>
      </c>
    </row>
    <row r="122" spans="1:18" hidden="1" x14ac:dyDescent="0.3">
      <c r="A122" s="25">
        <v>52</v>
      </c>
      <c r="B122" s="23" t="s">
        <v>636</v>
      </c>
      <c r="C122" s="5" t="s">
        <v>110</v>
      </c>
      <c r="D122" s="5" t="s">
        <v>60</v>
      </c>
      <c r="E122" s="5" t="s">
        <v>24</v>
      </c>
      <c r="F122" s="6">
        <v>45107</v>
      </c>
      <c r="G122" s="5">
        <f t="shared" si="18"/>
        <v>2023</v>
      </c>
      <c r="H122" s="5" t="str">
        <f t="shared" si="19"/>
        <v>Diciembre</v>
      </c>
      <c r="I122" s="6" t="str">
        <f t="shared" si="23"/>
        <v>2023-1</v>
      </c>
      <c r="J122" s="5">
        <v>56</v>
      </c>
      <c r="K122" s="5">
        <v>63</v>
      </c>
      <c r="L122" s="15">
        <f t="shared" si="21"/>
        <v>0.90949999999999998</v>
      </c>
      <c r="M122" s="15">
        <f t="shared" si="22"/>
        <v>0.90949999999999998</v>
      </c>
      <c r="N122" s="5" t="s">
        <v>25</v>
      </c>
      <c r="O122" s="5" t="s">
        <v>25</v>
      </c>
      <c r="P122" s="5" t="str">
        <f t="shared" si="20"/>
        <v>52-2023-12-31</v>
      </c>
      <c r="Q122" s="5">
        <v>0</v>
      </c>
      <c r="R122" s="5">
        <v>0</v>
      </c>
    </row>
    <row r="123" spans="1:18" hidden="1" x14ac:dyDescent="0.3">
      <c r="A123" s="25">
        <v>52</v>
      </c>
      <c r="B123" s="23" t="s">
        <v>636</v>
      </c>
      <c r="C123" s="5" t="s">
        <v>110</v>
      </c>
      <c r="D123" s="5" t="s">
        <v>60</v>
      </c>
      <c r="E123" s="5" t="s">
        <v>24</v>
      </c>
      <c r="F123" s="6">
        <v>45291</v>
      </c>
      <c r="G123" s="5">
        <f t="shared" si="18"/>
        <v>2023</v>
      </c>
      <c r="H123" s="5" t="str">
        <f t="shared" si="19"/>
        <v>Junio</v>
      </c>
      <c r="I123" s="6" t="str">
        <f t="shared" si="23"/>
        <v>2023-2</v>
      </c>
      <c r="J123" s="5">
        <v>100</v>
      </c>
      <c r="K123" s="5">
        <v>90.95</v>
      </c>
      <c r="L123" s="15">
        <f t="shared" si="21"/>
        <v>0.91044776119402981</v>
      </c>
      <c r="M123" s="15">
        <f t="shared" si="22"/>
        <v>0.91044776119402981</v>
      </c>
      <c r="N123" s="5" t="s">
        <v>25</v>
      </c>
      <c r="O123" s="5" t="s">
        <v>25</v>
      </c>
      <c r="P123" s="5" t="str">
        <f t="shared" si="20"/>
        <v>53-2023-06-30</v>
      </c>
      <c r="Q123" s="5">
        <v>0</v>
      </c>
      <c r="R123" s="5">
        <v>0</v>
      </c>
    </row>
    <row r="124" spans="1:18" hidden="1" x14ac:dyDescent="0.3">
      <c r="A124" s="25">
        <v>53</v>
      </c>
      <c r="B124" s="23" t="s">
        <v>638</v>
      </c>
      <c r="C124" s="5" t="s">
        <v>127</v>
      </c>
      <c r="D124" s="5" t="s">
        <v>60</v>
      </c>
      <c r="E124" s="5" t="s">
        <v>24</v>
      </c>
      <c r="F124" s="6">
        <v>45107</v>
      </c>
      <c r="G124" s="5">
        <f t="shared" si="18"/>
        <v>2023</v>
      </c>
      <c r="H124" s="5" t="str">
        <f t="shared" si="19"/>
        <v>Diciembre</v>
      </c>
      <c r="I124" s="6" t="str">
        <f t="shared" si="23"/>
        <v>2023-1</v>
      </c>
      <c r="J124" s="5">
        <v>67</v>
      </c>
      <c r="K124" s="5">
        <v>61</v>
      </c>
      <c r="L124" s="15">
        <f t="shared" si="21"/>
        <v>0.99780000000000002</v>
      </c>
      <c r="M124" s="15">
        <f t="shared" si="22"/>
        <v>0.99780000000000002</v>
      </c>
      <c r="N124" s="5" t="s">
        <v>25</v>
      </c>
      <c r="O124" s="5" t="s">
        <v>25</v>
      </c>
      <c r="P124" s="5" t="str">
        <f t="shared" si="20"/>
        <v>53-2023-12-31</v>
      </c>
      <c r="Q124" s="5">
        <v>0</v>
      </c>
      <c r="R124" s="5">
        <v>0</v>
      </c>
    </row>
    <row r="125" spans="1:18" hidden="1" x14ac:dyDescent="0.3">
      <c r="A125" s="25">
        <v>53</v>
      </c>
      <c r="B125" s="23" t="s">
        <v>638</v>
      </c>
      <c r="C125" s="5" t="s">
        <v>127</v>
      </c>
      <c r="D125" s="5" t="s">
        <v>60</v>
      </c>
      <c r="E125" s="5" t="s">
        <v>24</v>
      </c>
      <c r="F125" s="6">
        <v>45291</v>
      </c>
      <c r="G125" s="5">
        <f t="shared" si="18"/>
        <v>2023</v>
      </c>
      <c r="H125" s="5" t="str">
        <f t="shared" si="19"/>
        <v>Junio</v>
      </c>
      <c r="I125" s="6" t="str">
        <f t="shared" si="23"/>
        <v>2023-2</v>
      </c>
      <c r="J125" s="5">
        <v>100</v>
      </c>
      <c r="K125" s="5">
        <v>99.78</v>
      </c>
      <c r="L125" s="15">
        <f t="shared" si="21"/>
        <v>1.25</v>
      </c>
      <c r="M125" s="15">
        <f t="shared" si="22"/>
        <v>1.25</v>
      </c>
      <c r="N125" s="5" t="s">
        <v>25</v>
      </c>
      <c r="O125" s="5" t="s">
        <v>25</v>
      </c>
      <c r="P125" s="5" t="str">
        <f t="shared" si="20"/>
        <v>54-2023-06-30</v>
      </c>
      <c r="Q125" s="5">
        <v>0</v>
      </c>
      <c r="R125" s="5">
        <v>0</v>
      </c>
    </row>
    <row r="126" spans="1:18" hidden="1" x14ac:dyDescent="0.3">
      <c r="A126" s="25">
        <v>54</v>
      </c>
      <c r="B126" s="23" t="s">
        <v>640</v>
      </c>
      <c r="C126" s="5" t="s">
        <v>227</v>
      </c>
      <c r="D126" s="5" t="s">
        <v>60</v>
      </c>
      <c r="E126" s="5" t="s">
        <v>24</v>
      </c>
      <c r="F126" s="6">
        <v>45107</v>
      </c>
      <c r="G126" s="5">
        <f t="shared" si="18"/>
        <v>2023</v>
      </c>
      <c r="H126" s="5" t="str">
        <f t="shared" si="19"/>
        <v>Diciembre</v>
      </c>
      <c r="I126" s="6" t="str">
        <f t="shared" si="23"/>
        <v>2023-1</v>
      </c>
      <c r="J126" s="5">
        <v>56</v>
      </c>
      <c r="K126" s="5">
        <v>70</v>
      </c>
      <c r="L126" s="15">
        <f t="shared" si="21"/>
        <v>1</v>
      </c>
      <c r="M126" s="15">
        <f t="shared" si="22"/>
        <v>1</v>
      </c>
      <c r="N126" s="5" t="s">
        <v>25</v>
      </c>
      <c r="O126" s="5" t="s">
        <v>25</v>
      </c>
      <c r="P126" s="5" t="str">
        <f t="shared" si="20"/>
        <v>54-2023-12-31</v>
      </c>
      <c r="Q126" s="5">
        <v>0</v>
      </c>
      <c r="R126" s="5">
        <v>0</v>
      </c>
    </row>
    <row r="127" spans="1:18" hidden="1" x14ac:dyDescent="0.3">
      <c r="A127" s="25">
        <v>54</v>
      </c>
      <c r="B127" s="23" t="s">
        <v>640</v>
      </c>
      <c r="C127" s="5" t="s">
        <v>227</v>
      </c>
      <c r="D127" s="5" t="s">
        <v>60</v>
      </c>
      <c r="E127" s="5" t="s">
        <v>24</v>
      </c>
      <c r="F127" s="6">
        <v>45291</v>
      </c>
      <c r="G127" s="5">
        <f t="shared" si="18"/>
        <v>2023</v>
      </c>
      <c r="H127" s="5" t="str">
        <f t="shared" si="19"/>
        <v>Junio</v>
      </c>
      <c r="I127" s="6" t="str">
        <f t="shared" si="23"/>
        <v>2023-2</v>
      </c>
      <c r="J127" s="5">
        <v>100</v>
      </c>
      <c r="K127" s="5">
        <v>100</v>
      </c>
      <c r="L127" s="15">
        <f t="shared" si="21"/>
        <v>1.1785714285714286</v>
      </c>
      <c r="M127" s="15">
        <f t="shared" si="22"/>
        <v>1.1785714285714286</v>
      </c>
      <c r="N127" s="5" t="s">
        <v>25</v>
      </c>
      <c r="O127" s="5" t="s">
        <v>25</v>
      </c>
      <c r="P127" s="5" t="str">
        <f t="shared" si="20"/>
        <v>55-2023-06-30</v>
      </c>
      <c r="Q127" s="5">
        <v>0</v>
      </c>
      <c r="R127" s="5">
        <v>0</v>
      </c>
    </row>
    <row r="128" spans="1:18" hidden="1" x14ac:dyDescent="0.3">
      <c r="A128" s="25">
        <v>55</v>
      </c>
      <c r="B128" s="23" t="s">
        <v>642</v>
      </c>
      <c r="C128" s="5" t="s">
        <v>22</v>
      </c>
      <c r="D128" s="5" t="s">
        <v>60</v>
      </c>
      <c r="E128" s="5" t="s">
        <v>24</v>
      </c>
      <c r="F128" s="6">
        <v>45107</v>
      </c>
      <c r="G128" s="5">
        <f t="shared" si="18"/>
        <v>2023</v>
      </c>
      <c r="H128" s="5" t="str">
        <f t="shared" si="19"/>
        <v>Diciembre</v>
      </c>
      <c r="I128" s="6" t="str">
        <f t="shared" si="23"/>
        <v>2023-1</v>
      </c>
      <c r="J128" s="5">
        <v>56</v>
      </c>
      <c r="K128" s="5">
        <v>66</v>
      </c>
      <c r="L128" s="15">
        <f t="shared" si="21"/>
        <v>1</v>
      </c>
      <c r="M128" s="15">
        <f t="shared" si="22"/>
        <v>1</v>
      </c>
      <c r="N128" s="5" t="s">
        <v>25</v>
      </c>
      <c r="O128" s="5" t="s">
        <v>25</v>
      </c>
      <c r="P128" s="5" t="str">
        <f t="shared" si="20"/>
        <v>55-2023-12-31</v>
      </c>
      <c r="Q128" s="5">
        <v>0</v>
      </c>
      <c r="R128" s="5">
        <v>0</v>
      </c>
    </row>
    <row r="129" spans="1:18" hidden="1" x14ac:dyDescent="0.3">
      <c r="A129" s="25">
        <v>55</v>
      </c>
      <c r="B129" s="23" t="s">
        <v>642</v>
      </c>
      <c r="C129" s="5" t="s">
        <v>22</v>
      </c>
      <c r="D129" s="5" t="s">
        <v>60</v>
      </c>
      <c r="E129" s="5" t="s">
        <v>24</v>
      </c>
      <c r="F129" s="6">
        <v>45291</v>
      </c>
      <c r="G129" s="5">
        <f t="shared" si="18"/>
        <v>2023</v>
      </c>
      <c r="H129" s="5" t="str">
        <f t="shared" si="19"/>
        <v>Junio</v>
      </c>
      <c r="I129" s="6" t="str">
        <f t="shared" si="23"/>
        <v>2023-2</v>
      </c>
      <c r="J129" s="5">
        <v>100</v>
      </c>
      <c r="K129" s="5">
        <v>100</v>
      </c>
      <c r="L129" s="15">
        <f t="shared" si="21"/>
        <v>1.1311475409836065</v>
      </c>
      <c r="M129" s="15">
        <f t="shared" si="22"/>
        <v>1.1311475409836065</v>
      </c>
      <c r="N129" s="5" t="s">
        <v>25</v>
      </c>
      <c r="O129" s="5" t="s">
        <v>25</v>
      </c>
      <c r="P129" s="5" t="str">
        <f t="shared" si="20"/>
        <v>56-2023-06-30</v>
      </c>
      <c r="Q129" s="5">
        <v>0</v>
      </c>
      <c r="R129" s="5">
        <v>0</v>
      </c>
    </row>
    <row r="130" spans="1:18" hidden="1" x14ac:dyDescent="0.3">
      <c r="A130" s="25">
        <v>56</v>
      </c>
      <c r="B130" s="23" t="s">
        <v>644</v>
      </c>
      <c r="C130" s="5" t="s">
        <v>484</v>
      </c>
      <c r="D130" s="5" t="s">
        <v>60</v>
      </c>
      <c r="E130" s="5" t="s">
        <v>24</v>
      </c>
      <c r="F130" s="6">
        <v>45107</v>
      </c>
      <c r="G130" s="5">
        <f t="shared" si="18"/>
        <v>2023</v>
      </c>
      <c r="H130" s="5" t="str">
        <f t="shared" si="19"/>
        <v>Diciembre</v>
      </c>
      <c r="I130" s="6" t="str">
        <f t="shared" si="23"/>
        <v>2023-1</v>
      </c>
      <c r="J130" s="5">
        <v>61</v>
      </c>
      <c r="K130" s="5">
        <v>69</v>
      </c>
      <c r="L130" s="15">
        <f t="shared" si="21"/>
        <v>1</v>
      </c>
      <c r="M130" s="15">
        <f t="shared" si="22"/>
        <v>1</v>
      </c>
      <c r="N130" s="5" t="s">
        <v>25</v>
      </c>
      <c r="O130" s="5" t="s">
        <v>25</v>
      </c>
      <c r="P130" s="5" t="str">
        <f t="shared" si="20"/>
        <v>56-2023-12-31</v>
      </c>
      <c r="Q130" s="5">
        <v>0</v>
      </c>
      <c r="R130" s="5">
        <v>0</v>
      </c>
    </row>
    <row r="131" spans="1:18" hidden="1" x14ac:dyDescent="0.3">
      <c r="A131" s="25">
        <v>56</v>
      </c>
      <c r="B131" s="23" t="s">
        <v>644</v>
      </c>
      <c r="C131" s="5" t="s">
        <v>484</v>
      </c>
      <c r="D131" s="5" t="s">
        <v>60</v>
      </c>
      <c r="E131" s="5" t="s">
        <v>24</v>
      </c>
      <c r="F131" s="6">
        <v>45291</v>
      </c>
      <c r="G131" s="5">
        <f t="shared" si="18"/>
        <v>2023</v>
      </c>
      <c r="H131" s="5" t="str">
        <f t="shared" si="19"/>
        <v>Junio</v>
      </c>
      <c r="I131" s="6" t="str">
        <f t="shared" si="23"/>
        <v>2023-2</v>
      </c>
      <c r="J131" s="5">
        <v>100</v>
      </c>
      <c r="K131" s="5">
        <v>100</v>
      </c>
      <c r="L131" s="15">
        <f t="shared" si="21"/>
        <v>1.03125</v>
      </c>
      <c r="M131" s="15">
        <f t="shared" si="22"/>
        <v>1.03125</v>
      </c>
      <c r="N131" s="5" t="s">
        <v>25</v>
      </c>
      <c r="O131" s="5" t="s">
        <v>25</v>
      </c>
      <c r="P131" s="5" t="str">
        <f t="shared" si="20"/>
        <v>57-2023-06-30</v>
      </c>
      <c r="Q131" s="5">
        <v>0</v>
      </c>
      <c r="R131" s="5">
        <v>0</v>
      </c>
    </row>
    <row r="132" spans="1:18" hidden="1" x14ac:dyDescent="0.3">
      <c r="A132" s="25">
        <v>57</v>
      </c>
      <c r="B132" s="23" t="s">
        <v>646</v>
      </c>
      <c r="C132" s="5" t="s">
        <v>484</v>
      </c>
      <c r="D132" s="5" t="s">
        <v>60</v>
      </c>
      <c r="E132" s="5" t="s">
        <v>24</v>
      </c>
      <c r="F132" s="6">
        <v>45107</v>
      </c>
      <c r="G132" s="5">
        <f t="shared" ref="G132:G163" si="24">YEAR(F133)</f>
        <v>2023</v>
      </c>
      <c r="H132" s="5" t="str">
        <f t="shared" si="19"/>
        <v>Diciembre</v>
      </c>
      <c r="I132" s="6" t="str">
        <f t="shared" si="23"/>
        <v>2023-1</v>
      </c>
      <c r="J132" s="5">
        <v>64</v>
      </c>
      <c r="K132" s="5">
        <v>66</v>
      </c>
      <c r="L132" s="15">
        <f t="shared" si="21"/>
        <v>0.97739999999999994</v>
      </c>
      <c r="M132" s="15">
        <f t="shared" si="22"/>
        <v>0.97739999999999994</v>
      </c>
      <c r="N132" s="5" t="s">
        <v>25</v>
      </c>
      <c r="O132" s="5" t="s">
        <v>25</v>
      </c>
      <c r="P132" s="5" t="str">
        <f t="shared" si="20"/>
        <v>57-2023-12-31</v>
      </c>
      <c r="Q132" s="5">
        <v>0</v>
      </c>
      <c r="R132" s="5">
        <v>0</v>
      </c>
    </row>
    <row r="133" spans="1:18" hidden="1" x14ac:dyDescent="0.3">
      <c r="A133" s="25">
        <v>57</v>
      </c>
      <c r="B133" s="23" t="s">
        <v>646</v>
      </c>
      <c r="C133" s="5" t="s">
        <v>484</v>
      </c>
      <c r="D133" s="5" t="s">
        <v>60</v>
      </c>
      <c r="E133" s="5" t="s">
        <v>24</v>
      </c>
      <c r="F133" s="6">
        <v>45291</v>
      </c>
      <c r="G133" s="5">
        <f t="shared" si="24"/>
        <v>2023</v>
      </c>
      <c r="H133" s="5" t="str">
        <f t="shared" si="19"/>
        <v>Junio</v>
      </c>
      <c r="I133" s="6" t="str">
        <f t="shared" si="23"/>
        <v>2023-2</v>
      </c>
      <c r="J133" s="5">
        <v>100</v>
      </c>
      <c r="K133" s="5">
        <v>97.74</v>
      </c>
      <c r="L133" s="15">
        <f t="shared" si="21"/>
        <v>1.1830985915492958</v>
      </c>
      <c r="M133" s="15">
        <f t="shared" si="22"/>
        <v>1.1830985915492958</v>
      </c>
      <c r="N133" s="5" t="s">
        <v>25</v>
      </c>
      <c r="O133" s="5" t="s">
        <v>25</v>
      </c>
      <c r="P133" s="5" t="str">
        <f t="shared" si="20"/>
        <v>58-2023-06-30</v>
      </c>
      <c r="Q133" s="5">
        <v>0</v>
      </c>
      <c r="R133" s="5">
        <v>0</v>
      </c>
    </row>
    <row r="134" spans="1:18" hidden="1" x14ac:dyDescent="0.3">
      <c r="A134" s="25">
        <v>58</v>
      </c>
      <c r="B134" s="23" t="s">
        <v>648</v>
      </c>
      <c r="C134" s="5" t="s">
        <v>484</v>
      </c>
      <c r="D134" s="5" t="s">
        <v>60</v>
      </c>
      <c r="E134" s="5" t="s">
        <v>24</v>
      </c>
      <c r="F134" s="6">
        <v>45107</v>
      </c>
      <c r="G134" s="5">
        <f t="shared" si="24"/>
        <v>2023</v>
      </c>
      <c r="H134" s="5" t="str">
        <f t="shared" si="19"/>
        <v>Diciembre</v>
      </c>
      <c r="I134" s="6" t="str">
        <f t="shared" si="23"/>
        <v>2023-1</v>
      </c>
      <c r="J134" s="5">
        <v>71</v>
      </c>
      <c r="K134" s="5">
        <v>84</v>
      </c>
      <c r="L134" s="15">
        <f t="shared" si="21"/>
        <v>1</v>
      </c>
      <c r="M134" s="15">
        <f t="shared" si="22"/>
        <v>1</v>
      </c>
      <c r="N134" s="5" t="s">
        <v>25</v>
      </c>
      <c r="O134" s="5" t="s">
        <v>25</v>
      </c>
      <c r="P134" s="5" t="str">
        <f t="shared" si="20"/>
        <v>58-2023-12-31</v>
      </c>
      <c r="Q134" s="5">
        <v>0</v>
      </c>
      <c r="R134" s="5">
        <v>0</v>
      </c>
    </row>
    <row r="135" spans="1:18" hidden="1" x14ac:dyDescent="0.3">
      <c r="A135" s="25">
        <v>58</v>
      </c>
      <c r="B135" s="23" t="s">
        <v>648</v>
      </c>
      <c r="C135" s="5" t="s">
        <v>484</v>
      </c>
      <c r="D135" s="5" t="s">
        <v>60</v>
      </c>
      <c r="E135" s="5" t="s">
        <v>24</v>
      </c>
      <c r="F135" s="6">
        <v>45291</v>
      </c>
      <c r="G135" s="5">
        <f t="shared" si="24"/>
        <v>2023</v>
      </c>
      <c r="H135" s="5" t="str">
        <f t="shared" si="19"/>
        <v>Junio</v>
      </c>
      <c r="I135" s="6" t="str">
        <f t="shared" si="23"/>
        <v>2023-2</v>
      </c>
      <c r="J135" s="5">
        <v>100</v>
      </c>
      <c r="K135" s="5">
        <v>100</v>
      </c>
      <c r="L135" s="15">
        <f t="shared" si="21"/>
        <v>1.2962962962962963</v>
      </c>
      <c r="M135" s="15">
        <f t="shared" si="22"/>
        <v>1.2962962962962963</v>
      </c>
      <c r="N135" s="5" t="s">
        <v>25</v>
      </c>
      <c r="O135" s="5" t="s">
        <v>25</v>
      </c>
      <c r="P135" s="5" t="str">
        <f t="shared" si="20"/>
        <v>59-2023-06-30</v>
      </c>
      <c r="Q135" s="5">
        <v>0</v>
      </c>
      <c r="R135" s="5">
        <v>0</v>
      </c>
    </row>
    <row r="136" spans="1:18" hidden="1" x14ac:dyDescent="0.3">
      <c r="A136" s="25">
        <v>59</v>
      </c>
      <c r="B136" s="23" t="s">
        <v>2656</v>
      </c>
      <c r="C136" s="5" t="s">
        <v>484</v>
      </c>
      <c r="D136" s="5" t="s">
        <v>60</v>
      </c>
      <c r="E136" s="5" t="s">
        <v>24</v>
      </c>
      <c r="F136" s="6">
        <v>45107</v>
      </c>
      <c r="G136" s="5">
        <f t="shared" si="24"/>
        <v>2023</v>
      </c>
      <c r="H136" s="5" t="str">
        <f t="shared" si="19"/>
        <v>Diciembre</v>
      </c>
      <c r="I136" s="6" t="str">
        <f t="shared" si="23"/>
        <v>2023-1</v>
      </c>
      <c r="J136" s="5">
        <v>54</v>
      </c>
      <c r="K136" s="5">
        <v>70</v>
      </c>
      <c r="L136" s="15">
        <f t="shared" si="21"/>
        <v>0.9840000000000001</v>
      </c>
      <c r="M136" s="15">
        <f t="shared" si="22"/>
        <v>0.9840000000000001</v>
      </c>
      <c r="N136" s="5" t="s">
        <v>25</v>
      </c>
      <c r="O136" s="5" t="s">
        <v>25</v>
      </c>
      <c r="P136" s="5" t="str">
        <f t="shared" si="20"/>
        <v>59-2023-12-31</v>
      </c>
      <c r="Q136" s="5">
        <v>0</v>
      </c>
      <c r="R136" s="5">
        <v>0</v>
      </c>
    </row>
    <row r="137" spans="1:18" hidden="1" x14ac:dyDescent="0.3">
      <c r="A137" s="25">
        <v>59</v>
      </c>
      <c r="B137" s="23" t="s">
        <v>2656</v>
      </c>
      <c r="C137" s="5" t="s">
        <v>484</v>
      </c>
      <c r="D137" s="5" t="s">
        <v>60</v>
      </c>
      <c r="E137" s="5" t="s">
        <v>24</v>
      </c>
      <c r="F137" s="6">
        <v>45291</v>
      </c>
      <c r="G137" s="5">
        <f t="shared" si="24"/>
        <v>2023</v>
      </c>
      <c r="H137" s="5" t="str">
        <f t="shared" si="19"/>
        <v>Junio</v>
      </c>
      <c r="I137" s="6" t="str">
        <f t="shared" si="23"/>
        <v>2023-2</v>
      </c>
      <c r="J137" s="5">
        <v>100</v>
      </c>
      <c r="K137" s="5">
        <v>98.4</v>
      </c>
      <c r="L137" s="15">
        <f t="shared" si="21"/>
        <v>0.62264150943396224</v>
      </c>
      <c r="M137" s="15">
        <f t="shared" si="22"/>
        <v>0.62264150943396224</v>
      </c>
      <c r="N137" s="5" t="s">
        <v>25</v>
      </c>
      <c r="O137" s="5" t="s">
        <v>25</v>
      </c>
      <c r="P137" s="5" t="str">
        <f t="shared" si="20"/>
        <v>60-2023-06-30</v>
      </c>
      <c r="Q137" s="5">
        <v>0</v>
      </c>
      <c r="R137" s="5">
        <v>0</v>
      </c>
    </row>
    <row r="138" spans="1:18" hidden="1" x14ac:dyDescent="0.3">
      <c r="A138" s="25">
        <v>60</v>
      </c>
      <c r="B138" s="23" t="s">
        <v>663</v>
      </c>
      <c r="C138" s="5" t="s">
        <v>484</v>
      </c>
      <c r="D138" s="5" t="s">
        <v>60</v>
      </c>
      <c r="E138" s="5" t="s">
        <v>24</v>
      </c>
      <c r="F138" s="6">
        <v>45107</v>
      </c>
      <c r="G138" s="5">
        <f t="shared" si="24"/>
        <v>2023</v>
      </c>
      <c r="H138" s="5" t="str">
        <f t="shared" si="19"/>
        <v>Diciembre</v>
      </c>
      <c r="I138" s="6" t="str">
        <f t="shared" si="23"/>
        <v>2023-1</v>
      </c>
      <c r="J138" s="5">
        <v>53</v>
      </c>
      <c r="K138" s="5">
        <v>33</v>
      </c>
      <c r="L138" s="15">
        <f t="shared" ref="L138:L153" si="25">IFERROR(IF((K139/J139)&gt;1.3,1.3,K139/J139),"")</f>
        <v>0.55000000000000004</v>
      </c>
      <c r="M138" s="15">
        <f t="shared" ref="M138:M167" si="26">IFERROR(K139/J139,"")</f>
        <v>0.55000000000000004</v>
      </c>
      <c r="N138" s="5" t="s">
        <v>25</v>
      </c>
      <c r="O138" s="5" t="s">
        <v>25</v>
      </c>
      <c r="P138" s="5" t="str">
        <f t="shared" si="20"/>
        <v>60-2023-12-31</v>
      </c>
      <c r="Q138" s="5">
        <v>0</v>
      </c>
      <c r="R138" s="5">
        <v>0</v>
      </c>
    </row>
    <row r="139" spans="1:18" hidden="1" x14ac:dyDescent="0.3">
      <c r="A139" s="25">
        <v>60</v>
      </c>
      <c r="B139" s="23" t="s">
        <v>663</v>
      </c>
      <c r="C139" s="5" t="s">
        <v>484</v>
      </c>
      <c r="D139" s="5" t="s">
        <v>60</v>
      </c>
      <c r="E139" s="5" t="s">
        <v>24</v>
      </c>
      <c r="F139" s="6">
        <v>45291</v>
      </c>
      <c r="G139" s="5">
        <f t="shared" si="24"/>
        <v>2023</v>
      </c>
      <c r="H139" s="5" t="str">
        <f t="shared" si="19"/>
        <v>Junio</v>
      </c>
      <c r="I139" s="6" t="str">
        <f t="shared" si="23"/>
        <v>2023-2</v>
      </c>
      <c r="J139" s="5">
        <v>100</v>
      </c>
      <c r="K139" s="5">
        <v>55</v>
      </c>
      <c r="L139" s="15">
        <f t="shared" si="25"/>
        <v>0.79365079365079361</v>
      </c>
      <c r="M139" s="15">
        <f t="shared" si="26"/>
        <v>0.79365079365079361</v>
      </c>
      <c r="N139" s="5" t="s">
        <v>25</v>
      </c>
      <c r="O139" s="5" t="s">
        <v>25</v>
      </c>
      <c r="P139" s="5" t="str">
        <f t="shared" si="20"/>
        <v>61-2023-06-30</v>
      </c>
      <c r="Q139" s="5">
        <v>0</v>
      </c>
      <c r="R139" s="5">
        <v>0</v>
      </c>
    </row>
    <row r="140" spans="1:18" hidden="1" x14ac:dyDescent="0.3">
      <c r="A140" s="25">
        <v>61</v>
      </c>
      <c r="B140" s="23" t="s">
        <v>669</v>
      </c>
      <c r="C140" s="5" t="s">
        <v>484</v>
      </c>
      <c r="D140" s="5" t="s">
        <v>60</v>
      </c>
      <c r="E140" s="5" t="s">
        <v>24</v>
      </c>
      <c r="F140" s="6">
        <v>45107</v>
      </c>
      <c r="G140" s="5">
        <f t="shared" si="24"/>
        <v>2023</v>
      </c>
      <c r="H140" s="5" t="str">
        <f t="shared" si="19"/>
        <v>Diciembre</v>
      </c>
      <c r="I140" s="6" t="str">
        <f t="shared" si="23"/>
        <v>2023-1</v>
      </c>
      <c r="J140" s="5">
        <v>63</v>
      </c>
      <c r="K140" s="5">
        <v>50</v>
      </c>
      <c r="L140" s="15">
        <f t="shared" si="25"/>
        <v>0.83329999999999993</v>
      </c>
      <c r="M140" s="15">
        <f t="shared" si="26"/>
        <v>0.83329999999999993</v>
      </c>
      <c r="N140" s="5" t="s">
        <v>25</v>
      </c>
      <c r="O140" s="5" t="s">
        <v>25</v>
      </c>
      <c r="P140" s="5" t="str">
        <f t="shared" si="20"/>
        <v>61-2023-12-31</v>
      </c>
      <c r="Q140" s="5">
        <v>0</v>
      </c>
      <c r="R140" s="5">
        <v>0</v>
      </c>
    </row>
    <row r="141" spans="1:18" hidden="1" x14ac:dyDescent="0.3">
      <c r="A141" s="25">
        <v>61</v>
      </c>
      <c r="B141" s="23" t="s">
        <v>669</v>
      </c>
      <c r="C141" s="5" t="s">
        <v>484</v>
      </c>
      <c r="D141" s="5" t="s">
        <v>60</v>
      </c>
      <c r="E141" s="5" t="s">
        <v>24</v>
      </c>
      <c r="F141" s="6">
        <v>45291</v>
      </c>
      <c r="G141" s="5">
        <f t="shared" si="24"/>
        <v>2023</v>
      </c>
      <c r="H141" s="5" t="str">
        <f t="shared" si="19"/>
        <v>Junio</v>
      </c>
      <c r="I141" s="6" t="str">
        <f t="shared" si="23"/>
        <v>2023-2</v>
      </c>
      <c r="J141" s="5">
        <v>100</v>
      </c>
      <c r="K141" s="5">
        <v>83.33</v>
      </c>
      <c r="L141" s="15">
        <f t="shared" si="25"/>
        <v>1.3</v>
      </c>
      <c r="M141" s="15">
        <f t="shared" si="26"/>
        <v>1.56</v>
      </c>
      <c r="N141" s="5" t="s">
        <v>25</v>
      </c>
      <c r="O141" s="5" t="s">
        <v>25</v>
      </c>
      <c r="P141" s="5" t="str">
        <f t="shared" si="20"/>
        <v>62-2023-06-30</v>
      </c>
      <c r="Q141" s="5">
        <v>0</v>
      </c>
      <c r="R141" s="5">
        <v>0</v>
      </c>
    </row>
    <row r="142" spans="1:18" hidden="1" x14ac:dyDescent="0.3">
      <c r="A142" s="25">
        <v>62</v>
      </c>
      <c r="B142" s="23" t="s">
        <v>2657</v>
      </c>
      <c r="C142" s="5" t="s">
        <v>484</v>
      </c>
      <c r="D142" s="5" t="s">
        <v>60</v>
      </c>
      <c r="E142" s="5" t="s">
        <v>24</v>
      </c>
      <c r="F142" s="6">
        <v>45107</v>
      </c>
      <c r="G142" s="5">
        <f t="shared" si="24"/>
        <v>2023</v>
      </c>
      <c r="H142" s="5" t="str">
        <f t="shared" si="19"/>
        <v>Diciembre</v>
      </c>
      <c r="I142" s="6" t="str">
        <f t="shared" ref="I142:I173" si="27">IF(OR(H143="Enero",H143="Febrero",H143="Marzo",H143="Abril",H143="Mayo",H143="Junio"),G143&amp;"-1",IF(OR(H143="Julio",H143="Agosto",H143="Septiembre",H143="Octubre",H143="Noviembre",H143="Diciembre"),G143&amp;"-2"))</f>
        <v>2023-1</v>
      </c>
      <c r="J142" s="5">
        <v>50</v>
      </c>
      <c r="K142" s="5">
        <v>78</v>
      </c>
      <c r="L142" s="15">
        <f t="shared" si="25"/>
        <v>1</v>
      </c>
      <c r="M142" s="15">
        <f t="shared" si="26"/>
        <v>1</v>
      </c>
      <c r="N142" s="5" t="s">
        <v>25</v>
      </c>
      <c r="O142" s="5" t="s">
        <v>25</v>
      </c>
      <c r="P142" s="5" t="str">
        <f t="shared" si="20"/>
        <v>62-2023-12-31</v>
      </c>
      <c r="Q142" s="5">
        <v>0</v>
      </c>
      <c r="R142" s="5">
        <v>0</v>
      </c>
    </row>
    <row r="143" spans="1:18" hidden="1" x14ac:dyDescent="0.3">
      <c r="A143" s="25">
        <v>62</v>
      </c>
      <c r="B143" s="23" t="s">
        <v>2657</v>
      </c>
      <c r="C143" s="5" t="s">
        <v>484</v>
      </c>
      <c r="D143" s="5" t="s">
        <v>60</v>
      </c>
      <c r="E143" s="5" t="s">
        <v>24</v>
      </c>
      <c r="F143" s="6">
        <v>45291</v>
      </c>
      <c r="G143" s="5">
        <f t="shared" si="24"/>
        <v>2023</v>
      </c>
      <c r="H143" s="5" t="str">
        <f t="shared" si="19"/>
        <v>Junio</v>
      </c>
      <c r="I143" s="6" t="str">
        <f t="shared" si="27"/>
        <v>2023-2</v>
      </c>
      <c r="J143" s="5">
        <v>100</v>
      </c>
      <c r="K143" s="5">
        <v>100</v>
      </c>
      <c r="L143" s="15">
        <f t="shared" si="25"/>
        <v>1.0441176470588236</v>
      </c>
      <c r="M143" s="15">
        <f t="shared" si="26"/>
        <v>1.0441176470588236</v>
      </c>
      <c r="N143" s="5" t="s">
        <v>25</v>
      </c>
      <c r="O143" s="5" t="s">
        <v>25</v>
      </c>
      <c r="P143" s="5" t="str">
        <f t="shared" si="20"/>
        <v>63-2023-06-30</v>
      </c>
      <c r="Q143" s="5">
        <v>0</v>
      </c>
      <c r="R143" s="5">
        <v>0</v>
      </c>
    </row>
    <row r="144" spans="1:18" hidden="1" x14ac:dyDescent="0.3">
      <c r="A144" s="25">
        <v>63</v>
      </c>
      <c r="B144" s="23" t="s">
        <v>673</v>
      </c>
      <c r="C144" s="5" t="s">
        <v>484</v>
      </c>
      <c r="D144" s="5" t="s">
        <v>60</v>
      </c>
      <c r="E144" s="5" t="s">
        <v>24</v>
      </c>
      <c r="F144" s="6">
        <v>45107</v>
      </c>
      <c r="G144" s="5">
        <f t="shared" si="24"/>
        <v>2023</v>
      </c>
      <c r="H144" s="5" t="str">
        <f t="shared" si="19"/>
        <v>Diciembre</v>
      </c>
      <c r="I144" s="6" t="str">
        <f t="shared" si="27"/>
        <v>2023-1</v>
      </c>
      <c r="J144" s="5">
        <v>68</v>
      </c>
      <c r="K144" s="5">
        <v>71</v>
      </c>
      <c r="L144" s="15">
        <f t="shared" si="25"/>
        <v>1</v>
      </c>
      <c r="M144" s="15">
        <f t="shared" si="26"/>
        <v>1</v>
      </c>
      <c r="N144" s="5" t="s">
        <v>25</v>
      </c>
      <c r="O144" s="5" t="s">
        <v>25</v>
      </c>
      <c r="P144" s="5" t="str">
        <f t="shared" si="20"/>
        <v>63-2023-12-31</v>
      </c>
      <c r="Q144" s="5">
        <v>0</v>
      </c>
      <c r="R144" s="5">
        <v>0</v>
      </c>
    </row>
    <row r="145" spans="1:18" hidden="1" x14ac:dyDescent="0.3">
      <c r="A145" s="25">
        <v>63</v>
      </c>
      <c r="B145" s="23" t="s">
        <v>673</v>
      </c>
      <c r="C145" s="5" t="s">
        <v>484</v>
      </c>
      <c r="D145" s="5" t="s">
        <v>60</v>
      </c>
      <c r="E145" s="5" t="s">
        <v>24</v>
      </c>
      <c r="F145" s="6">
        <v>45291</v>
      </c>
      <c r="G145" s="5">
        <f t="shared" si="24"/>
        <v>2023</v>
      </c>
      <c r="H145" s="5" t="str">
        <f t="shared" si="19"/>
        <v>Junio</v>
      </c>
      <c r="I145" s="6" t="str">
        <f t="shared" si="27"/>
        <v>2023-2</v>
      </c>
      <c r="J145" s="5">
        <v>100</v>
      </c>
      <c r="K145" s="5">
        <v>100</v>
      </c>
      <c r="L145" s="15">
        <f t="shared" si="25"/>
        <v>1.1886792452830188</v>
      </c>
      <c r="M145" s="15">
        <f t="shared" si="26"/>
        <v>1.1886792452830188</v>
      </c>
      <c r="N145" s="5" t="s">
        <v>25</v>
      </c>
      <c r="O145" s="5" t="s">
        <v>25</v>
      </c>
      <c r="P145" s="5" t="str">
        <f t="shared" si="20"/>
        <v>64-2023-06-30</v>
      </c>
      <c r="Q145" s="5">
        <v>0</v>
      </c>
      <c r="R145" s="5">
        <v>0</v>
      </c>
    </row>
    <row r="146" spans="1:18" hidden="1" x14ac:dyDescent="0.3">
      <c r="A146" s="25">
        <v>64</v>
      </c>
      <c r="B146" s="23" t="s">
        <v>675</v>
      </c>
      <c r="C146" s="5" t="s">
        <v>484</v>
      </c>
      <c r="D146" s="5" t="s">
        <v>60</v>
      </c>
      <c r="E146" s="5" t="s">
        <v>24</v>
      </c>
      <c r="F146" s="6">
        <v>45107</v>
      </c>
      <c r="G146" s="5">
        <f t="shared" si="24"/>
        <v>2023</v>
      </c>
      <c r="H146" s="5" t="str">
        <f t="shared" si="19"/>
        <v>Diciembre</v>
      </c>
      <c r="I146" s="6" t="str">
        <f t="shared" si="27"/>
        <v>2023-1</v>
      </c>
      <c r="J146" s="5">
        <v>53</v>
      </c>
      <c r="K146" s="5">
        <v>63</v>
      </c>
      <c r="L146" s="15">
        <f t="shared" si="25"/>
        <v>1</v>
      </c>
      <c r="M146" s="15">
        <f t="shared" si="26"/>
        <v>1</v>
      </c>
      <c r="N146" s="5" t="s">
        <v>25</v>
      </c>
      <c r="O146" s="5" t="s">
        <v>25</v>
      </c>
      <c r="P146" s="5" t="str">
        <f t="shared" si="20"/>
        <v>64-2023-12-31</v>
      </c>
      <c r="Q146" s="5">
        <v>0</v>
      </c>
      <c r="R146" s="5">
        <v>0</v>
      </c>
    </row>
    <row r="147" spans="1:18" hidden="1" x14ac:dyDescent="0.3">
      <c r="A147" s="25">
        <v>64</v>
      </c>
      <c r="B147" s="23" t="s">
        <v>675</v>
      </c>
      <c r="C147" s="5" t="s">
        <v>484</v>
      </c>
      <c r="D147" s="5" t="s">
        <v>60</v>
      </c>
      <c r="E147" s="5" t="s">
        <v>24</v>
      </c>
      <c r="F147" s="6">
        <v>45291</v>
      </c>
      <c r="G147" s="5">
        <f t="shared" si="24"/>
        <v>2023</v>
      </c>
      <c r="H147" s="5" t="str">
        <f t="shared" si="19"/>
        <v>Junio</v>
      </c>
      <c r="I147" s="6" t="str">
        <f t="shared" si="27"/>
        <v>2023-2</v>
      </c>
      <c r="J147" s="5">
        <v>100</v>
      </c>
      <c r="K147" s="5">
        <v>100</v>
      </c>
      <c r="L147" s="15">
        <f t="shared" si="25"/>
        <v>1.0307692307692307</v>
      </c>
      <c r="M147" s="15">
        <f t="shared" si="26"/>
        <v>1.0307692307692307</v>
      </c>
      <c r="N147" s="5" t="s">
        <v>25</v>
      </c>
      <c r="O147" s="5" t="s">
        <v>25</v>
      </c>
      <c r="P147" s="5" t="str">
        <f t="shared" si="20"/>
        <v>65-2023-06-30</v>
      </c>
      <c r="Q147" s="5">
        <v>0</v>
      </c>
      <c r="R147" s="5">
        <v>0</v>
      </c>
    </row>
    <row r="148" spans="1:18" hidden="1" x14ac:dyDescent="0.3">
      <c r="A148" s="25">
        <v>65</v>
      </c>
      <c r="B148" s="23" t="s">
        <v>677</v>
      </c>
      <c r="C148" s="5" t="s">
        <v>484</v>
      </c>
      <c r="D148" s="5" t="s">
        <v>60</v>
      </c>
      <c r="E148" s="5" t="s">
        <v>24</v>
      </c>
      <c r="F148" s="6">
        <v>45107</v>
      </c>
      <c r="G148" s="5">
        <f t="shared" si="24"/>
        <v>2023</v>
      </c>
      <c r="H148" s="5" t="str">
        <f t="shared" si="19"/>
        <v>Diciembre</v>
      </c>
      <c r="I148" s="6" t="str">
        <f t="shared" si="27"/>
        <v>2023-1</v>
      </c>
      <c r="J148" s="5">
        <v>65</v>
      </c>
      <c r="K148" s="5">
        <v>67</v>
      </c>
      <c r="L148" s="15">
        <f t="shared" si="25"/>
        <v>1</v>
      </c>
      <c r="M148" s="15">
        <f t="shared" si="26"/>
        <v>1</v>
      </c>
      <c r="N148" s="5" t="s">
        <v>25</v>
      </c>
      <c r="O148" s="5" t="s">
        <v>25</v>
      </c>
      <c r="P148" s="5" t="str">
        <f t="shared" si="20"/>
        <v>65-2023-12-31</v>
      </c>
      <c r="Q148" s="5">
        <v>0</v>
      </c>
      <c r="R148" s="5">
        <v>0</v>
      </c>
    </row>
    <row r="149" spans="1:18" hidden="1" x14ac:dyDescent="0.3">
      <c r="A149" s="25">
        <v>65</v>
      </c>
      <c r="B149" s="23" t="s">
        <v>677</v>
      </c>
      <c r="C149" s="5" t="s">
        <v>484</v>
      </c>
      <c r="D149" s="5" t="s">
        <v>60</v>
      </c>
      <c r="E149" s="5" t="s">
        <v>24</v>
      </c>
      <c r="F149" s="6">
        <v>45291</v>
      </c>
      <c r="G149" s="5">
        <f t="shared" si="24"/>
        <v>2023</v>
      </c>
      <c r="H149" s="5" t="str">
        <f t="shared" si="19"/>
        <v>Junio</v>
      </c>
      <c r="I149" s="6" t="str">
        <f t="shared" si="27"/>
        <v>2023-2</v>
      </c>
      <c r="J149" s="5">
        <v>100</v>
      </c>
      <c r="K149" s="5">
        <v>100</v>
      </c>
      <c r="L149" s="15">
        <f t="shared" si="25"/>
        <v>1.2884615384615385</v>
      </c>
      <c r="M149" s="15">
        <f t="shared" si="26"/>
        <v>1.2884615384615385</v>
      </c>
      <c r="N149" s="5" t="s">
        <v>25</v>
      </c>
      <c r="O149" s="5" t="s">
        <v>25</v>
      </c>
      <c r="P149" s="5" t="str">
        <f t="shared" si="20"/>
        <v>66-2023-06-30</v>
      </c>
      <c r="Q149" s="5">
        <v>0</v>
      </c>
      <c r="R149" s="5">
        <v>0</v>
      </c>
    </row>
    <row r="150" spans="1:18" hidden="1" x14ac:dyDescent="0.3">
      <c r="A150" s="25">
        <v>66</v>
      </c>
      <c r="B150" s="23" t="s">
        <v>679</v>
      </c>
      <c r="C150" s="5" t="s">
        <v>484</v>
      </c>
      <c r="D150" s="5" t="s">
        <v>60</v>
      </c>
      <c r="E150" s="5" t="s">
        <v>24</v>
      </c>
      <c r="F150" s="6">
        <v>45107</v>
      </c>
      <c r="G150" s="5">
        <f t="shared" si="24"/>
        <v>2023</v>
      </c>
      <c r="H150" s="5" t="str">
        <f t="shared" si="19"/>
        <v>Diciembre</v>
      </c>
      <c r="I150" s="6" t="str">
        <f t="shared" si="27"/>
        <v>2023-1</v>
      </c>
      <c r="J150" s="5">
        <v>52</v>
      </c>
      <c r="K150" s="5">
        <v>67</v>
      </c>
      <c r="L150" s="15">
        <f t="shared" si="25"/>
        <v>1</v>
      </c>
      <c r="M150" s="15">
        <f t="shared" si="26"/>
        <v>1</v>
      </c>
      <c r="N150" s="5" t="s">
        <v>25</v>
      </c>
      <c r="O150" s="5" t="s">
        <v>25</v>
      </c>
      <c r="P150" s="5" t="str">
        <f t="shared" si="20"/>
        <v>66-2023-12-31</v>
      </c>
      <c r="Q150" s="5">
        <v>0</v>
      </c>
      <c r="R150" s="5">
        <v>0</v>
      </c>
    </row>
    <row r="151" spans="1:18" hidden="1" x14ac:dyDescent="0.3">
      <c r="A151" s="25">
        <v>66</v>
      </c>
      <c r="B151" s="23" t="s">
        <v>679</v>
      </c>
      <c r="C151" s="5" t="s">
        <v>484</v>
      </c>
      <c r="D151" s="5" t="s">
        <v>60</v>
      </c>
      <c r="E151" s="5" t="s">
        <v>24</v>
      </c>
      <c r="F151" s="6">
        <v>45291</v>
      </c>
      <c r="G151" s="5">
        <f t="shared" si="24"/>
        <v>2023</v>
      </c>
      <c r="H151" s="5" t="str">
        <f t="shared" si="19"/>
        <v>Junio</v>
      </c>
      <c r="I151" s="6" t="str">
        <f t="shared" si="27"/>
        <v>2023-2</v>
      </c>
      <c r="J151" s="5">
        <v>100</v>
      </c>
      <c r="K151" s="5">
        <v>100</v>
      </c>
      <c r="L151" s="15">
        <f t="shared" si="25"/>
        <v>1.0508474576271187</v>
      </c>
      <c r="M151" s="15">
        <f t="shared" si="26"/>
        <v>1.0508474576271187</v>
      </c>
      <c r="N151" s="5" t="s">
        <v>25</v>
      </c>
      <c r="O151" s="5" t="s">
        <v>25</v>
      </c>
      <c r="P151" s="5" t="str">
        <f t="shared" si="20"/>
        <v>67-2023-06-30</v>
      </c>
      <c r="Q151" s="5">
        <v>0</v>
      </c>
      <c r="R151" s="5">
        <v>0</v>
      </c>
    </row>
    <row r="152" spans="1:18" hidden="1" x14ac:dyDescent="0.3">
      <c r="A152" s="25">
        <v>67</v>
      </c>
      <c r="B152" s="23" t="s">
        <v>665</v>
      </c>
      <c r="C152" s="5" t="s">
        <v>440</v>
      </c>
      <c r="D152" s="5" t="s">
        <v>60</v>
      </c>
      <c r="E152" s="5" t="s">
        <v>24</v>
      </c>
      <c r="F152" s="6">
        <v>45107</v>
      </c>
      <c r="G152" s="5">
        <f t="shared" si="24"/>
        <v>2023</v>
      </c>
      <c r="H152" s="5" t="str">
        <f t="shared" si="19"/>
        <v>Diciembre</v>
      </c>
      <c r="I152" s="6" t="str">
        <f t="shared" si="27"/>
        <v>2023-1</v>
      </c>
      <c r="J152" s="5">
        <v>59</v>
      </c>
      <c r="K152" s="5">
        <v>62</v>
      </c>
      <c r="L152" s="15">
        <f t="shared" si="25"/>
        <v>1</v>
      </c>
      <c r="M152" s="15">
        <f t="shared" si="26"/>
        <v>1</v>
      </c>
      <c r="N152" s="5" t="s">
        <v>25</v>
      </c>
      <c r="O152" s="5" t="s">
        <v>25</v>
      </c>
      <c r="P152" s="5" t="str">
        <f t="shared" si="20"/>
        <v>67-2023-12-31</v>
      </c>
      <c r="Q152" s="5">
        <v>0</v>
      </c>
      <c r="R152" s="5">
        <v>0</v>
      </c>
    </row>
    <row r="153" spans="1:18" hidden="1" x14ac:dyDescent="0.3">
      <c r="A153" s="25">
        <v>67</v>
      </c>
      <c r="B153" s="23" t="s">
        <v>665</v>
      </c>
      <c r="C153" s="5" t="s">
        <v>440</v>
      </c>
      <c r="D153" s="5" t="s">
        <v>60</v>
      </c>
      <c r="E153" s="5" t="s">
        <v>24</v>
      </c>
      <c r="F153" s="6">
        <v>45291</v>
      </c>
      <c r="G153" s="5">
        <f t="shared" si="24"/>
        <v>2023</v>
      </c>
      <c r="H153" s="5" t="str">
        <f t="shared" si="19"/>
        <v>Junio</v>
      </c>
      <c r="I153" s="6" t="str">
        <f t="shared" si="27"/>
        <v>2023-2</v>
      </c>
      <c r="J153" s="5">
        <v>100</v>
      </c>
      <c r="K153" s="5">
        <v>100</v>
      </c>
      <c r="L153" s="15">
        <f t="shared" si="25"/>
        <v>1.14375</v>
      </c>
      <c r="M153" s="15">
        <f t="shared" si="26"/>
        <v>1.14375</v>
      </c>
      <c r="N153" s="5" t="s">
        <v>25</v>
      </c>
      <c r="O153" s="5" t="s">
        <v>25</v>
      </c>
      <c r="P153" s="5" t="str">
        <f t="shared" si="20"/>
        <v>68-2023-06-30</v>
      </c>
      <c r="Q153" s="5">
        <v>0</v>
      </c>
      <c r="R153" s="5">
        <v>0</v>
      </c>
    </row>
    <row r="154" spans="1:18" hidden="1" x14ac:dyDescent="0.3">
      <c r="A154" s="41">
        <v>68</v>
      </c>
      <c r="B154" s="5" t="s">
        <v>57</v>
      </c>
      <c r="C154" s="5" t="s">
        <v>58</v>
      </c>
      <c r="D154" s="5" t="s">
        <v>54</v>
      </c>
      <c r="E154" s="5" t="s">
        <v>24</v>
      </c>
      <c r="F154" s="6">
        <v>45107</v>
      </c>
      <c r="G154" s="5">
        <f t="shared" si="24"/>
        <v>2023</v>
      </c>
      <c r="H154" s="5" t="str">
        <f t="shared" si="19"/>
        <v>Diciembre</v>
      </c>
      <c r="I154" s="6" t="str">
        <f t="shared" si="27"/>
        <v>2024-1</v>
      </c>
      <c r="J154" s="5">
        <v>80</v>
      </c>
      <c r="K154" s="5">
        <v>91.5</v>
      </c>
      <c r="L154" s="21">
        <f>IFERROR(K155/J155,"")</f>
        <v>1.0625</v>
      </c>
      <c r="M154" s="15">
        <f t="shared" si="26"/>
        <v>1.0625</v>
      </c>
      <c r="N154" s="5" t="s">
        <v>25</v>
      </c>
      <c r="O154" s="5" t="s">
        <v>25</v>
      </c>
      <c r="P154" s="5" t="str">
        <f t="shared" si="20"/>
        <v>68-2023-12-31</v>
      </c>
      <c r="Q154" s="5">
        <v>1</v>
      </c>
      <c r="R154" s="5">
        <v>1</v>
      </c>
    </row>
    <row r="155" spans="1:18" hidden="1" x14ac:dyDescent="0.3">
      <c r="A155" s="37">
        <v>68</v>
      </c>
      <c r="B155" s="5" t="s">
        <v>57</v>
      </c>
      <c r="C155" s="5" t="s">
        <v>58</v>
      </c>
      <c r="D155" s="5" t="s">
        <v>54</v>
      </c>
      <c r="E155" s="5" t="s">
        <v>24</v>
      </c>
      <c r="F155" s="6">
        <v>45291</v>
      </c>
      <c r="G155" s="5">
        <f t="shared" si="24"/>
        <v>2024</v>
      </c>
      <c r="H155" s="5" t="str">
        <f t="shared" si="19"/>
        <v>Junio</v>
      </c>
      <c r="I155" s="6" t="str">
        <f t="shared" si="27"/>
        <v>2024-2</v>
      </c>
      <c r="J155" s="5">
        <v>80</v>
      </c>
      <c r="K155" s="5">
        <v>85</v>
      </c>
      <c r="L155" s="21">
        <f>IFERROR(K156/J156,"")</f>
        <v>1.075</v>
      </c>
      <c r="M155" s="15">
        <f t="shared" si="26"/>
        <v>1.075</v>
      </c>
      <c r="N155" s="5" t="s">
        <v>25</v>
      </c>
      <c r="O155" s="5" t="s">
        <v>25</v>
      </c>
      <c r="P155" s="5" t="str">
        <f t="shared" si="20"/>
        <v>68-2024-06-30</v>
      </c>
      <c r="Q155" s="5">
        <v>1</v>
      </c>
      <c r="R155" s="5">
        <v>0</v>
      </c>
    </row>
    <row r="156" spans="1:18" hidden="1" x14ac:dyDescent="0.3">
      <c r="A156" s="5">
        <v>68</v>
      </c>
      <c r="B156" s="5" t="s">
        <v>57</v>
      </c>
      <c r="C156" s="5" t="s">
        <v>58</v>
      </c>
      <c r="D156" s="5" t="s">
        <v>54</v>
      </c>
      <c r="E156" s="5" t="s">
        <v>24</v>
      </c>
      <c r="F156" s="6">
        <v>45473</v>
      </c>
      <c r="G156" s="5">
        <f t="shared" si="24"/>
        <v>2024</v>
      </c>
      <c r="H156" s="5" t="str">
        <f t="shared" si="19"/>
        <v>Diciembre</v>
      </c>
      <c r="I156" s="6" t="str">
        <f t="shared" si="27"/>
        <v>2023-1</v>
      </c>
      <c r="J156" s="5">
        <v>80</v>
      </c>
      <c r="K156" s="5">
        <v>86</v>
      </c>
      <c r="L156" s="15">
        <f>IFERROR(IF((K157/J157)&gt;1.3,1.3,K157/J157),"")</f>
        <v>1.09375</v>
      </c>
      <c r="M156" s="15">
        <f t="shared" si="26"/>
        <v>1.09375</v>
      </c>
      <c r="N156" s="5" t="s">
        <v>25</v>
      </c>
      <c r="O156" s="5" t="s">
        <v>25</v>
      </c>
      <c r="P156" s="5" t="str">
        <f t="shared" si="20"/>
        <v>68-2024-12-31</v>
      </c>
      <c r="Q156" s="5">
        <v>1</v>
      </c>
      <c r="R156" s="5">
        <v>0</v>
      </c>
    </row>
    <row r="157" spans="1:18" hidden="1" x14ac:dyDescent="0.3">
      <c r="A157" s="5">
        <v>68</v>
      </c>
      <c r="B157" s="5" t="s">
        <v>57</v>
      </c>
      <c r="C157" s="5" t="s">
        <v>58</v>
      </c>
      <c r="D157" s="5" t="s">
        <v>54</v>
      </c>
      <c r="E157" s="5" t="s">
        <v>24</v>
      </c>
      <c r="F157" s="6">
        <v>45657</v>
      </c>
      <c r="G157" s="5">
        <f t="shared" si="24"/>
        <v>2023</v>
      </c>
      <c r="H157" s="5" t="str">
        <f t="shared" si="19"/>
        <v>Junio</v>
      </c>
      <c r="I157" s="6" t="str">
        <f t="shared" si="27"/>
        <v>2023-2</v>
      </c>
      <c r="J157" s="5">
        <v>80</v>
      </c>
      <c r="K157" s="10">
        <v>87.5</v>
      </c>
      <c r="L157" s="15">
        <f>IFERROR(IF((K158/J158)&gt;1.3,1.3,K158/J158),"")</f>
        <v>1.0052191867434499</v>
      </c>
      <c r="M157" s="15">
        <f t="shared" si="26"/>
        <v>1.0052191867434499</v>
      </c>
      <c r="N157" s="5" t="s">
        <v>25</v>
      </c>
      <c r="O157" s="5" t="s">
        <v>25</v>
      </c>
      <c r="P157" s="5" t="str">
        <f t="shared" si="20"/>
        <v>69-2023-06-30</v>
      </c>
      <c r="Q157" s="5">
        <v>1</v>
      </c>
      <c r="R157" s="5">
        <v>1</v>
      </c>
    </row>
    <row r="158" spans="1:18" hidden="1" x14ac:dyDescent="0.3">
      <c r="A158" s="37">
        <v>69</v>
      </c>
      <c r="B158" s="5" t="s">
        <v>59</v>
      </c>
      <c r="C158" s="5" t="s">
        <v>58</v>
      </c>
      <c r="D158" s="5" t="s">
        <v>60</v>
      </c>
      <c r="E158" s="5" t="s">
        <v>24</v>
      </c>
      <c r="F158" s="6">
        <v>45107</v>
      </c>
      <c r="G158" s="5">
        <f t="shared" si="24"/>
        <v>2023</v>
      </c>
      <c r="H158" s="5" t="str">
        <f t="shared" si="19"/>
        <v>Diciembre</v>
      </c>
      <c r="I158" s="6" t="str">
        <f t="shared" si="27"/>
        <v>2024-1</v>
      </c>
      <c r="J158" s="5">
        <v>90</v>
      </c>
      <c r="K158" s="5">
        <v>90.469726806910501</v>
      </c>
      <c r="L158" s="21">
        <f>IFERROR(K159/J159,"")</f>
        <v>1.0315555555555556</v>
      </c>
      <c r="M158" s="15">
        <f t="shared" si="26"/>
        <v>1.0315555555555556</v>
      </c>
      <c r="N158" s="5" t="s">
        <v>25</v>
      </c>
      <c r="O158" s="5" t="s">
        <v>25</v>
      </c>
      <c r="P158" s="5" t="str">
        <f t="shared" si="20"/>
        <v>69-2023-12-31</v>
      </c>
      <c r="Q158" s="5">
        <v>0</v>
      </c>
      <c r="R158" s="5">
        <v>0</v>
      </c>
    </row>
    <row r="159" spans="1:18" hidden="1" x14ac:dyDescent="0.3">
      <c r="A159" s="37">
        <v>69</v>
      </c>
      <c r="B159" s="5" t="s">
        <v>59</v>
      </c>
      <c r="C159" s="5" t="s">
        <v>58</v>
      </c>
      <c r="D159" s="5" t="s">
        <v>60</v>
      </c>
      <c r="E159" s="5" t="s">
        <v>24</v>
      </c>
      <c r="F159" s="6">
        <v>45291</v>
      </c>
      <c r="G159" s="5">
        <f t="shared" si="24"/>
        <v>2024</v>
      </c>
      <c r="H159" s="5" t="str">
        <f t="shared" si="19"/>
        <v>Junio</v>
      </c>
      <c r="I159" s="6" t="str">
        <f t="shared" si="27"/>
        <v>2024-2</v>
      </c>
      <c r="J159" s="5">
        <v>90</v>
      </c>
      <c r="K159" s="5">
        <v>92.84</v>
      </c>
      <c r="L159" s="21">
        <f>IFERROR(K160/J160,"")</f>
        <v>1.0147222222222221</v>
      </c>
      <c r="M159" s="15">
        <f t="shared" si="26"/>
        <v>1.0147222222222221</v>
      </c>
      <c r="N159" s="5" t="s">
        <v>25</v>
      </c>
      <c r="O159" s="5" t="s">
        <v>25</v>
      </c>
      <c r="P159" s="5" t="str">
        <f t="shared" si="20"/>
        <v>69-2024-06-30</v>
      </c>
      <c r="Q159" s="5">
        <v>0</v>
      </c>
      <c r="R159" s="5">
        <v>0</v>
      </c>
    </row>
    <row r="160" spans="1:18" hidden="1" x14ac:dyDescent="0.3">
      <c r="A160" s="5">
        <v>69</v>
      </c>
      <c r="B160" s="5" t="s">
        <v>59</v>
      </c>
      <c r="C160" s="5" t="s">
        <v>58</v>
      </c>
      <c r="D160" s="5" t="s">
        <v>60</v>
      </c>
      <c r="E160" s="5" t="s">
        <v>24</v>
      </c>
      <c r="F160" s="6">
        <v>45473</v>
      </c>
      <c r="G160" s="5">
        <f t="shared" si="24"/>
        <v>2024</v>
      </c>
      <c r="H160" s="5" t="str">
        <f t="shared" si="19"/>
        <v>Diciembre</v>
      </c>
      <c r="I160" s="6" t="str">
        <f t="shared" si="27"/>
        <v>2023-1</v>
      </c>
      <c r="J160" s="5">
        <v>90</v>
      </c>
      <c r="K160" s="5">
        <v>91.324999999999989</v>
      </c>
      <c r="L160" s="15">
        <f t="shared" ref="L160:L167" si="28">IFERROR(IF((K161/J161)&gt;1.3,1.3,K161/J161),"")</f>
        <v>1.0120555555555557</v>
      </c>
      <c r="M160" s="15">
        <f t="shared" si="26"/>
        <v>1.0120555555555557</v>
      </c>
      <c r="N160" s="5" t="s">
        <v>25</v>
      </c>
      <c r="O160" s="5" t="s">
        <v>25</v>
      </c>
      <c r="P160" s="5" t="str">
        <f t="shared" si="20"/>
        <v>69-2024-12-31</v>
      </c>
      <c r="Q160" s="5">
        <v>0</v>
      </c>
      <c r="R160" s="5">
        <v>0</v>
      </c>
    </row>
    <row r="161" spans="1:18" hidden="1" x14ac:dyDescent="0.3">
      <c r="A161" s="5">
        <v>69</v>
      </c>
      <c r="B161" s="5" t="s">
        <v>59</v>
      </c>
      <c r="C161" s="5" t="s">
        <v>58</v>
      </c>
      <c r="D161" s="5" t="s">
        <v>60</v>
      </c>
      <c r="E161" s="5" t="s">
        <v>24</v>
      </c>
      <c r="F161" s="6">
        <v>45657</v>
      </c>
      <c r="G161" s="5">
        <f t="shared" si="24"/>
        <v>2023</v>
      </c>
      <c r="H161" s="5" t="str">
        <f t="shared" si="19"/>
        <v>Junio</v>
      </c>
      <c r="I161" s="6" t="str">
        <f t="shared" si="27"/>
        <v>2023-2</v>
      </c>
      <c r="J161" s="5">
        <v>90</v>
      </c>
      <c r="K161" s="5">
        <v>91.085000000000008</v>
      </c>
      <c r="L161" s="15">
        <f t="shared" si="28"/>
        <v>0.93444881889763787</v>
      </c>
      <c r="M161" s="15">
        <f t="shared" si="26"/>
        <v>0.93444881889763787</v>
      </c>
      <c r="N161" s="5" t="s">
        <v>25</v>
      </c>
      <c r="O161" s="5" t="s">
        <v>25</v>
      </c>
      <c r="P161" s="5" t="str">
        <f t="shared" si="20"/>
        <v>70-2023-06-30</v>
      </c>
      <c r="Q161" s="5">
        <v>0</v>
      </c>
      <c r="R161" s="5">
        <v>0</v>
      </c>
    </row>
    <row r="162" spans="1:18" hidden="1" x14ac:dyDescent="0.3">
      <c r="A162" s="25">
        <v>70</v>
      </c>
      <c r="B162" s="23" t="s">
        <v>650</v>
      </c>
      <c r="C162" s="5" t="s">
        <v>101</v>
      </c>
      <c r="D162" s="5" t="s">
        <v>60</v>
      </c>
      <c r="E162" s="5" t="s">
        <v>24</v>
      </c>
      <c r="F162" s="6">
        <v>45107</v>
      </c>
      <c r="G162" s="5">
        <f t="shared" si="24"/>
        <v>2023</v>
      </c>
      <c r="H162" s="5" t="str">
        <f t="shared" si="19"/>
        <v>Diciembre</v>
      </c>
      <c r="I162" s="6" t="str">
        <f t="shared" si="27"/>
        <v>2023-1</v>
      </c>
      <c r="J162" s="5">
        <v>50.8</v>
      </c>
      <c r="K162" s="5">
        <v>47.47</v>
      </c>
      <c r="L162" s="15">
        <f t="shared" si="28"/>
        <v>1</v>
      </c>
      <c r="M162" s="15">
        <f t="shared" si="26"/>
        <v>1</v>
      </c>
      <c r="N162" s="5" t="s">
        <v>25</v>
      </c>
      <c r="O162" s="5" t="s">
        <v>25</v>
      </c>
      <c r="P162" s="5" t="str">
        <f t="shared" si="20"/>
        <v>70-2023-12-31</v>
      </c>
      <c r="Q162" s="5">
        <v>0</v>
      </c>
      <c r="R162" s="5">
        <v>0</v>
      </c>
    </row>
    <row r="163" spans="1:18" hidden="1" x14ac:dyDescent="0.3">
      <c r="A163" s="25">
        <v>70</v>
      </c>
      <c r="B163" s="23" t="s">
        <v>650</v>
      </c>
      <c r="C163" s="5" t="s">
        <v>101</v>
      </c>
      <c r="D163" s="5" t="s">
        <v>60</v>
      </c>
      <c r="E163" s="5" t="s">
        <v>24</v>
      </c>
      <c r="F163" s="6">
        <v>45291</v>
      </c>
      <c r="G163" s="5">
        <f t="shared" si="24"/>
        <v>2023</v>
      </c>
      <c r="H163" s="5" t="str">
        <f t="shared" si="19"/>
        <v>Junio</v>
      </c>
      <c r="I163" s="6" t="str">
        <f t="shared" si="27"/>
        <v>2023-2</v>
      </c>
      <c r="J163" s="5">
        <v>100</v>
      </c>
      <c r="K163" s="5">
        <v>100</v>
      </c>
      <c r="L163" s="15">
        <f t="shared" si="28"/>
        <v>1.3</v>
      </c>
      <c r="M163" s="15">
        <f t="shared" si="26"/>
        <v>1.6949152542372881</v>
      </c>
      <c r="N163" s="5" t="s">
        <v>25</v>
      </c>
      <c r="O163" s="5" t="s">
        <v>25</v>
      </c>
      <c r="P163" s="5" t="str">
        <f t="shared" si="20"/>
        <v>71-2023-06-30</v>
      </c>
      <c r="Q163" s="5">
        <v>0</v>
      </c>
      <c r="R163" s="5">
        <v>0</v>
      </c>
    </row>
    <row r="164" spans="1:18" hidden="1" x14ac:dyDescent="0.3">
      <c r="A164" s="34">
        <v>71</v>
      </c>
      <c r="B164" s="28" t="s">
        <v>652</v>
      </c>
      <c r="C164" s="5" t="s">
        <v>98</v>
      </c>
      <c r="D164" s="5" t="s">
        <v>60</v>
      </c>
      <c r="E164" s="5" t="s">
        <v>24</v>
      </c>
      <c r="F164" s="6">
        <v>45107</v>
      </c>
      <c r="G164" s="5">
        <f t="shared" ref="G164:G179" si="29">YEAR(F165)</f>
        <v>2023</v>
      </c>
      <c r="H164" s="5" t="str">
        <f t="shared" ref="H164:H227" si="30">PROPER(TEXT(F165,"mmmm"))</f>
        <v>Diciembre</v>
      </c>
      <c r="I164" s="6" t="str">
        <f t="shared" si="27"/>
        <v>2023-1</v>
      </c>
      <c r="J164" s="5">
        <v>31.86</v>
      </c>
      <c r="K164" s="5">
        <v>54</v>
      </c>
      <c r="L164" s="15">
        <f t="shared" si="28"/>
        <v>1</v>
      </c>
      <c r="M164" s="15">
        <f t="shared" si="26"/>
        <v>1</v>
      </c>
      <c r="N164" s="5" t="s">
        <v>25</v>
      </c>
      <c r="O164" s="5" t="s">
        <v>25</v>
      </c>
      <c r="P164" s="5" t="str">
        <f t="shared" ref="P164:P227" si="31">A165&amp;"-"&amp;YEAR(F165)&amp;"-"&amp;IF(LEN(MONTH(F165))=1,"0"&amp;MONTH(F165),MONTH(F165))&amp;"-"&amp;DAY(F165)</f>
        <v>71-2023-12-31</v>
      </c>
      <c r="Q164" s="5">
        <v>0</v>
      </c>
      <c r="R164" s="5">
        <v>0</v>
      </c>
    </row>
    <row r="165" spans="1:18" hidden="1" x14ac:dyDescent="0.3">
      <c r="A165" s="34">
        <v>71</v>
      </c>
      <c r="B165" s="28" t="s">
        <v>652</v>
      </c>
      <c r="C165" s="5" t="s">
        <v>98</v>
      </c>
      <c r="D165" s="5" t="s">
        <v>60</v>
      </c>
      <c r="E165" s="5" t="s">
        <v>24</v>
      </c>
      <c r="F165" s="6">
        <v>45291</v>
      </c>
      <c r="G165" s="5">
        <f t="shared" si="29"/>
        <v>2023</v>
      </c>
      <c r="H165" s="5" t="str">
        <f t="shared" si="30"/>
        <v>Junio</v>
      </c>
      <c r="I165" s="6" t="str">
        <f t="shared" si="27"/>
        <v>2023-2</v>
      </c>
      <c r="J165" s="5">
        <v>100</v>
      </c>
      <c r="K165" s="5">
        <v>100</v>
      </c>
      <c r="L165" s="15">
        <f t="shared" si="28"/>
        <v>1.1487383798140771</v>
      </c>
      <c r="M165" s="15">
        <f t="shared" si="26"/>
        <v>1.1487383798140771</v>
      </c>
      <c r="N165" s="5" t="s">
        <v>25</v>
      </c>
      <c r="O165" s="5" t="s">
        <v>25</v>
      </c>
      <c r="P165" s="5" t="str">
        <f t="shared" si="31"/>
        <v>72-2023-06-30</v>
      </c>
      <c r="Q165" s="5">
        <v>0</v>
      </c>
      <c r="R165" s="5">
        <v>0</v>
      </c>
    </row>
    <row r="166" spans="1:18" hidden="1" x14ac:dyDescent="0.3">
      <c r="A166" s="25">
        <v>72</v>
      </c>
      <c r="B166" s="23" t="s">
        <v>654</v>
      </c>
      <c r="C166" s="5" t="s">
        <v>249</v>
      </c>
      <c r="D166" s="5" t="s">
        <v>60</v>
      </c>
      <c r="E166" s="5" t="s">
        <v>24</v>
      </c>
      <c r="F166" s="6">
        <v>45107</v>
      </c>
      <c r="G166" s="5">
        <f t="shared" si="29"/>
        <v>2023</v>
      </c>
      <c r="H166" s="5" t="str">
        <f t="shared" si="30"/>
        <v>Diciembre</v>
      </c>
      <c r="I166" s="6" t="str">
        <f t="shared" si="27"/>
        <v>2023-1</v>
      </c>
      <c r="J166" s="5">
        <v>15.06</v>
      </c>
      <c r="K166" s="5">
        <v>17.3</v>
      </c>
      <c r="L166" s="15">
        <f t="shared" si="28"/>
        <v>1</v>
      </c>
      <c r="M166" s="15">
        <f t="shared" si="26"/>
        <v>1</v>
      </c>
      <c r="N166" s="5" t="s">
        <v>25</v>
      </c>
      <c r="O166" s="5" t="s">
        <v>25</v>
      </c>
      <c r="P166" s="5" t="str">
        <f t="shared" si="31"/>
        <v>72-2023-12-31</v>
      </c>
      <c r="Q166" s="5">
        <v>1</v>
      </c>
      <c r="R166" s="5">
        <v>1</v>
      </c>
    </row>
    <row r="167" spans="1:18" hidden="1" x14ac:dyDescent="0.3">
      <c r="A167" s="25">
        <v>72</v>
      </c>
      <c r="B167" s="23" t="s">
        <v>654</v>
      </c>
      <c r="C167" s="5" t="s">
        <v>249</v>
      </c>
      <c r="D167" s="5" t="s">
        <v>60</v>
      </c>
      <c r="E167" s="5" t="s">
        <v>24</v>
      </c>
      <c r="F167" s="6">
        <v>45291</v>
      </c>
      <c r="G167" s="5">
        <f t="shared" si="29"/>
        <v>2023</v>
      </c>
      <c r="H167" s="5" t="str">
        <f t="shared" si="30"/>
        <v>Junio</v>
      </c>
      <c r="I167" s="6" t="str">
        <f t="shared" si="27"/>
        <v>2023-2</v>
      </c>
      <c r="J167" s="5">
        <v>100</v>
      </c>
      <c r="K167" s="5">
        <v>100</v>
      </c>
      <c r="L167" s="15">
        <f t="shared" si="28"/>
        <v>0.95</v>
      </c>
      <c r="M167" s="15">
        <f t="shared" si="26"/>
        <v>0.95</v>
      </c>
      <c r="N167" s="5" t="s">
        <v>25</v>
      </c>
      <c r="O167" s="5" t="s">
        <v>25</v>
      </c>
      <c r="P167" s="5" t="str">
        <f t="shared" si="31"/>
        <v>73-2023-06-30</v>
      </c>
      <c r="Q167" s="5">
        <v>1</v>
      </c>
      <c r="R167" s="5">
        <v>1</v>
      </c>
    </row>
    <row r="168" spans="1:18" hidden="1" x14ac:dyDescent="0.3">
      <c r="A168" s="41">
        <v>73</v>
      </c>
      <c r="B168" s="5" t="s">
        <v>61</v>
      </c>
      <c r="C168" s="5" t="s">
        <v>28</v>
      </c>
      <c r="D168" s="5" t="s">
        <v>54</v>
      </c>
      <c r="E168" s="5" t="s">
        <v>62</v>
      </c>
      <c r="F168" s="6">
        <v>45107</v>
      </c>
      <c r="G168" s="5">
        <f t="shared" si="29"/>
        <v>2023</v>
      </c>
      <c r="H168" s="5" t="str">
        <f t="shared" si="30"/>
        <v>Diciembre</v>
      </c>
      <c r="I168" s="6" t="str">
        <f t="shared" si="27"/>
        <v>2024-1</v>
      </c>
      <c r="J168" s="5">
        <v>20</v>
      </c>
      <c r="K168" s="5">
        <v>19</v>
      </c>
      <c r="L168" s="15">
        <f>IFERROR(IF((J169/K169)&gt;1.3,1.3,J169/K169),"")</f>
        <v>1.1764705882352942</v>
      </c>
      <c r="M168" s="15">
        <f>IFERROR(J169/K169,"")</f>
        <v>1.1764705882352942</v>
      </c>
      <c r="N168" s="5" t="s">
        <v>63</v>
      </c>
      <c r="O168" s="5" t="s">
        <v>63</v>
      </c>
      <c r="P168" s="5" t="str">
        <f t="shared" si="31"/>
        <v>73-2023-12-31</v>
      </c>
      <c r="Q168" s="5">
        <v>0</v>
      </c>
      <c r="R168" s="5">
        <v>0</v>
      </c>
    </row>
    <row r="169" spans="1:18" hidden="1" x14ac:dyDescent="0.3">
      <c r="A169" s="37">
        <v>73</v>
      </c>
      <c r="B169" s="5" t="s">
        <v>61</v>
      </c>
      <c r="C169" s="5" t="s">
        <v>28</v>
      </c>
      <c r="D169" s="5" t="s">
        <v>54</v>
      </c>
      <c r="E169" s="5" t="s">
        <v>62</v>
      </c>
      <c r="F169" s="6">
        <v>45291</v>
      </c>
      <c r="G169" s="5">
        <f t="shared" si="29"/>
        <v>2024</v>
      </c>
      <c r="H169" s="5" t="str">
        <f t="shared" si="30"/>
        <v>Junio</v>
      </c>
      <c r="I169" s="6" t="str">
        <f t="shared" si="27"/>
        <v>2024-2</v>
      </c>
      <c r="J169" s="5">
        <v>20</v>
      </c>
      <c r="K169" s="5">
        <v>17</v>
      </c>
      <c r="L169" s="15">
        <f>IFERROR(IF((J170/K170)&gt;1.3,1.3,J170/K170),"")</f>
        <v>1</v>
      </c>
      <c r="M169" s="15">
        <f>IFERROR(J170/K170,"")</f>
        <v>1</v>
      </c>
      <c r="N169" s="5" t="s">
        <v>63</v>
      </c>
      <c r="O169" s="5" t="s">
        <v>63</v>
      </c>
      <c r="P169" s="5" t="str">
        <f t="shared" si="31"/>
        <v>73-2024-06-30</v>
      </c>
      <c r="Q169" s="5">
        <v>0</v>
      </c>
      <c r="R169" s="5">
        <v>0</v>
      </c>
    </row>
    <row r="170" spans="1:18" hidden="1" x14ac:dyDescent="0.3">
      <c r="A170" s="5">
        <v>73</v>
      </c>
      <c r="B170" s="5" t="s">
        <v>61</v>
      </c>
      <c r="C170" s="5" t="s">
        <v>28</v>
      </c>
      <c r="D170" s="5" t="s">
        <v>54</v>
      </c>
      <c r="E170" s="5" t="s">
        <v>62</v>
      </c>
      <c r="F170" s="6">
        <v>45473</v>
      </c>
      <c r="G170" s="5">
        <f t="shared" si="29"/>
        <v>2024</v>
      </c>
      <c r="H170" s="5" t="str">
        <f t="shared" si="30"/>
        <v>Diciembre</v>
      </c>
      <c r="I170" s="6" t="str">
        <f t="shared" si="27"/>
        <v>2023-1</v>
      </c>
      <c r="J170" s="5">
        <v>20</v>
      </c>
      <c r="K170" s="5">
        <v>20</v>
      </c>
      <c r="L170" s="15">
        <f>IFERROR(IF((J171/K171)&gt;1.3,1.3,J171/K171),"")</f>
        <v>1.1764705882352942</v>
      </c>
      <c r="M170" s="15">
        <f>IFERROR(J171/K171,"")</f>
        <v>1.1764705882352942</v>
      </c>
      <c r="N170" s="5" t="s">
        <v>63</v>
      </c>
      <c r="O170" s="5" t="s">
        <v>63</v>
      </c>
      <c r="P170" s="5" t="str">
        <f t="shared" si="31"/>
        <v>73-2024-12-31</v>
      </c>
      <c r="Q170" s="5">
        <v>0</v>
      </c>
      <c r="R170" s="5">
        <v>0</v>
      </c>
    </row>
    <row r="171" spans="1:18" hidden="1" x14ac:dyDescent="0.3">
      <c r="A171" s="5">
        <v>73</v>
      </c>
      <c r="B171" s="5" t="s">
        <v>61</v>
      </c>
      <c r="C171" s="5" t="s">
        <v>28</v>
      </c>
      <c r="D171" s="5" t="s">
        <v>54</v>
      </c>
      <c r="E171" s="5" t="s">
        <v>62</v>
      </c>
      <c r="F171" s="6">
        <v>45657</v>
      </c>
      <c r="G171" s="5">
        <f t="shared" si="29"/>
        <v>2023</v>
      </c>
      <c r="H171" s="5" t="str">
        <f t="shared" si="30"/>
        <v>Junio</v>
      </c>
      <c r="I171" s="6" t="str">
        <f t="shared" si="27"/>
        <v>2023-2</v>
      </c>
      <c r="J171" s="5">
        <v>20</v>
      </c>
      <c r="K171" s="10">
        <v>17</v>
      </c>
      <c r="L171" s="15">
        <f>IFERROR(IF((J172/K172)&gt;1.3,1.3,J172/K172),"")</f>
        <v>0.9176416609314062</v>
      </c>
      <c r="M171" s="15">
        <f>IFERROR(J172/K172,"")</f>
        <v>0.9176416609314062</v>
      </c>
      <c r="N171" s="5" t="s">
        <v>63</v>
      </c>
      <c r="O171" s="5" t="s">
        <v>63</v>
      </c>
      <c r="P171" s="5" t="str">
        <f t="shared" si="31"/>
        <v>74-2023-06-30</v>
      </c>
      <c r="Q171" s="5">
        <v>0</v>
      </c>
      <c r="R171" s="5">
        <v>0</v>
      </c>
    </row>
    <row r="172" spans="1:18" hidden="1" x14ac:dyDescent="0.3">
      <c r="A172" s="41">
        <v>74</v>
      </c>
      <c r="B172" s="5" t="s">
        <v>64</v>
      </c>
      <c r="C172" s="5" t="s">
        <v>28</v>
      </c>
      <c r="D172" s="5" t="s">
        <v>54</v>
      </c>
      <c r="E172" s="5" t="s">
        <v>24</v>
      </c>
      <c r="F172" s="6">
        <v>45107</v>
      </c>
      <c r="G172" s="5">
        <f t="shared" si="29"/>
        <v>2023</v>
      </c>
      <c r="H172" s="5" t="str">
        <f t="shared" si="30"/>
        <v>Diciembre</v>
      </c>
      <c r="I172" s="6" t="str">
        <f t="shared" si="27"/>
        <v>2024-1</v>
      </c>
      <c r="J172" s="5">
        <v>80</v>
      </c>
      <c r="K172" s="5">
        <v>87.18</v>
      </c>
      <c r="L172" s="21">
        <f>IFERROR(K173/J173,"")</f>
        <v>1.1830000000000001</v>
      </c>
      <c r="M172" s="15">
        <f t="shared" ref="M172:M203" si="32">IFERROR(K173/J173,"")</f>
        <v>1.1830000000000001</v>
      </c>
      <c r="N172" s="5" t="s">
        <v>25</v>
      </c>
      <c r="O172" s="5" t="s">
        <v>25</v>
      </c>
      <c r="P172" s="5" t="str">
        <f t="shared" si="31"/>
        <v>74-2023-12-31</v>
      </c>
      <c r="Q172" s="5">
        <v>0</v>
      </c>
      <c r="R172" s="5">
        <v>0</v>
      </c>
    </row>
    <row r="173" spans="1:18" hidden="1" x14ac:dyDescent="0.3">
      <c r="A173" s="37">
        <v>74</v>
      </c>
      <c r="B173" s="5" t="s">
        <v>64</v>
      </c>
      <c r="C173" s="5" t="s">
        <v>28</v>
      </c>
      <c r="D173" s="5" t="s">
        <v>54</v>
      </c>
      <c r="E173" s="5" t="s">
        <v>24</v>
      </c>
      <c r="F173" s="6">
        <v>45291</v>
      </c>
      <c r="G173" s="5">
        <f t="shared" si="29"/>
        <v>2024</v>
      </c>
      <c r="H173" s="5" t="str">
        <f t="shared" si="30"/>
        <v>Junio</v>
      </c>
      <c r="I173" s="6" t="str">
        <f t="shared" si="27"/>
        <v>2024-2</v>
      </c>
      <c r="J173" s="5">
        <v>80</v>
      </c>
      <c r="K173" s="5">
        <v>94.64</v>
      </c>
      <c r="L173" s="21">
        <f>IFERROR(K174/J174,"")</f>
        <v>1.1441250000000001</v>
      </c>
      <c r="M173" s="15">
        <f t="shared" si="32"/>
        <v>1.1441250000000001</v>
      </c>
      <c r="N173" s="5" t="s">
        <v>25</v>
      </c>
      <c r="O173" s="5" t="s">
        <v>25</v>
      </c>
      <c r="P173" s="5" t="str">
        <f t="shared" si="31"/>
        <v>74-2024-06-30</v>
      </c>
      <c r="Q173" s="5">
        <v>0</v>
      </c>
      <c r="R173" s="5">
        <v>0</v>
      </c>
    </row>
    <row r="174" spans="1:18" hidden="1" x14ac:dyDescent="0.3">
      <c r="A174" s="5">
        <v>74</v>
      </c>
      <c r="B174" s="5" t="s">
        <v>64</v>
      </c>
      <c r="C174" s="5" t="s">
        <v>28</v>
      </c>
      <c r="D174" s="5" t="s">
        <v>54</v>
      </c>
      <c r="E174" s="5" t="s">
        <v>24</v>
      </c>
      <c r="F174" s="6">
        <v>45473</v>
      </c>
      <c r="G174" s="5">
        <f t="shared" si="29"/>
        <v>2024</v>
      </c>
      <c r="H174" s="5" t="str">
        <f t="shared" si="30"/>
        <v>Diciembre</v>
      </c>
      <c r="I174" s="6" t="str">
        <f t="shared" ref="I174:I188" si="33">IF(OR(H175="Enero",H175="Febrero",H175="Marzo",H175="Abril",H175="Mayo",H175="Junio"),G175&amp;"-1",IF(OR(H175="Julio",H175="Agosto",H175="Septiembre",H175="Octubre",H175="Noviembre",H175="Diciembre"),G175&amp;"-2"))</f>
        <v>2023-1</v>
      </c>
      <c r="J174" s="5">
        <v>80</v>
      </c>
      <c r="K174" s="5">
        <v>91.53</v>
      </c>
      <c r="L174" s="15">
        <f t="shared" ref="L174:L183" si="34">IFERROR(IF((K175/J175)&gt;1.3,1.3,K175/J175),"")</f>
        <v>1.193125</v>
      </c>
      <c r="M174" s="15">
        <f t="shared" si="32"/>
        <v>1.193125</v>
      </c>
      <c r="N174" s="5" t="s">
        <v>25</v>
      </c>
      <c r="O174" s="5" t="s">
        <v>25</v>
      </c>
      <c r="P174" s="5" t="str">
        <f t="shared" si="31"/>
        <v>74-2024-12-31</v>
      </c>
      <c r="Q174" s="5">
        <v>0</v>
      </c>
      <c r="R174" s="5">
        <v>0</v>
      </c>
    </row>
    <row r="175" spans="1:18" hidden="1" x14ac:dyDescent="0.3">
      <c r="A175" s="5">
        <v>74</v>
      </c>
      <c r="B175" s="5" t="s">
        <v>64</v>
      </c>
      <c r="C175" s="5" t="s">
        <v>28</v>
      </c>
      <c r="D175" s="5" t="s">
        <v>54</v>
      </c>
      <c r="E175" s="5" t="s">
        <v>24</v>
      </c>
      <c r="F175" s="6">
        <v>45657</v>
      </c>
      <c r="G175" s="5">
        <f t="shared" si="29"/>
        <v>2023</v>
      </c>
      <c r="H175" s="5" t="str">
        <f t="shared" si="30"/>
        <v>Junio</v>
      </c>
      <c r="I175" s="6" t="str">
        <f t="shared" si="33"/>
        <v>2023-2</v>
      </c>
      <c r="J175" s="5">
        <v>80</v>
      </c>
      <c r="K175" s="10">
        <v>95.45</v>
      </c>
      <c r="L175" s="15">
        <f t="shared" si="34"/>
        <v>1.0689655172413792</v>
      </c>
      <c r="M175" s="15">
        <f t="shared" si="32"/>
        <v>1.0689655172413792</v>
      </c>
      <c r="N175" s="5" t="s">
        <v>25</v>
      </c>
      <c r="O175" s="5" t="s">
        <v>25</v>
      </c>
      <c r="P175" s="5" t="str">
        <f t="shared" si="31"/>
        <v>75-2023-06-30</v>
      </c>
      <c r="Q175" s="5">
        <v>0</v>
      </c>
      <c r="R175" s="5">
        <v>0</v>
      </c>
    </row>
    <row r="176" spans="1:18" hidden="1" x14ac:dyDescent="0.3">
      <c r="A176" s="25">
        <v>75</v>
      </c>
      <c r="B176" s="23" t="s">
        <v>616</v>
      </c>
      <c r="C176" s="5" t="s">
        <v>351</v>
      </c>
      <c r="D176" s="5" t="s">
        <v>60</v>
      </c>
      <c r="E176" s="5" t="s">
        <v>24</v>
      </c>
      <c r="F176" s="6">
        <v>45107</v>
      </c>
      <c r="G176" s="5">
        <f t="shared" si="29"/>
        <v>2023</v>
      </c>
      <c r="H176" s="5" t="str">
        <f t="shared" si="30"/>
        <v>Diciembre</v>
      </c>
      <c r="I176" s="6" t="str">
        <f t="shared" si="33"/>
        <v>2023-1</v>
      </c>
      <c r="J176" s="5">
        <v>58</v>
      </c>
      <c r="K176" s="5">
        <v>62</v>
      </c>
      <c r="L176" s="15">
        <f t="shared" si="34"/>
        <v>0.92500000000000004</v>
      </c>
      <c r="M176" s="15">
        <f t="shared" si="32"/>
        <v>0.92500000000000004</v>
      </c>
      <c r="N176" s="5" t="s">
        <v>25</v>
      </c>
      <c r="O176" s="5" t="s">
        <v>25</v>
      </c>
      <c r="P176" s="5" t="str">
        <f t="shared" si="31"/>
        <v>75-2023-12-31</v>
      </c>
      <c r="Q176" s="5">
        <v>0</v>
      </c>
      <c r="R176" s="5">
        <v>0</v>
      </c>
    </row>
    <row r="177" spans="1:18" hidden="1" x14ac:dyDescent="0.3">
      <c r="A177" s="25">
        <v>75</v>
      </c>
      <c r="B177" s="23" t="s">
        <v>616</v>
      </c>
      <c r="C177" s="5" t="s">
        <v>351</v>
      </c>
      <c r="D177" s="5" t="s">
        <v>60</v>
      </c>
      <c r="E177" s="5" t="s">
        <v>24</v>
      </c>
      <c r="F177" s="6">
        <v>45291</v>
      </c>
      <c r="G177" s="5">
        <f t="shared" si="29"/>
        <v>2023</v>
      </c>
      <c r="H177" s="5" t="str">
        <f t="shared" si="30"/>
        <v>Junio</v>
      </c>
      <c r="I177" s="6" t="str">
        <f t="shared" si="33"/>
        <v>2023-2</v>
      </c>
      <c r="J177" s="5">
        <v>100</v>
      </c>
      <c r="K177" s="5">
        <v>92.5</v>
      </c>
      <c r="L177" s="15">
        <f t="shared" si="34"/>
        <v>0.96808510638297873</v>
      </c>
      <c r="M177" s="15">
        <f t="shared" si="32"/>
        <v>0.96808510638297873</v>
      </c>
      <c r="N177" s="5" t="s">
        <v>25</v>
      </c>
      <c r="O177" s="5" t="s">
        <v>25</v>
      </c>
      <c r="P177" s="5" t="str">
        <f t="shared" si="31"/>
        <v>76-2023-06-30</v>
      </c>
      <c r="Q177" s="5">
        <v>0</v>
      </c>
      <c r="R177" s="5">
        <v>0</v>
      </c>
    </row>
    <row r="178" spans="1:18" hidden="1" x14ac:dyDescent="0.3">
      <c r="A178" s="25">
        <v>76</v>
      </c>
      <c r="B178" s="23" t="s">
        <v>618</v>
      </c>
      <c r="C178" s="5" t="s">
        <v>53</v>
      </c>
      <c r="D178" s="5" t="s">
        <v>60</v>
      </c>
      <c r="E178" s="5" t="s">
        <v>24</v>
      </c>
      <c r="F178" s="6">
        <v>45107</v>
      </c>
      <c r="G178" s="5">
        <f t="shared" si="29"/>
        <v>2023</v>
      </c>
      <c r="H178" s="5" t="str">
        <f t="shared" si="30"/>
        <v>Diciembre</v>
      </c>
      <c r="I178" s="6" t="str">
        <f t="shared" si="33"/>
        <v>2022-1</v>
      </c>
      <c r="J178" s="5">
        <v>94</v>
      </c>
      <c r="K178" s="5">
        <v>91</v>
      </c>
      <c r="L178" s="15">
        <f t="shared" si="34"/>
        <v>0.99879999999999991</v>
      </c>
      <c r="M178" s="15">
        <f t="shared" si="32"/>
        <v>0.99879999999999991</v>
      </c>
      <c r="N178" s="5" t="s">
        <v>25</v>
      </c>
      <c r="O178" s="5" t="s">
        <v>25</v>
      </c>
      <c r="P178" s="5" t="str">
        <f t="shared" si="31"/>
        <v>76-2023-12-31</v>
      </c>
      <c r="Q178" s="5">
        <v>0</v>
      </c>
      <c r="R178" s="5">
        <v>0</v>
      </c>
    </row>
    <row r="179" spans="1:18" hidden="1" x14ac:dyDescent="0.3">
      <c r="A179" s="25">
        <v>76</v>
      </c>
      <c r="B179" s="23" t="s">
        <v>618</v>
      </c>
      <c r="C179" s="25" t="s">
        <v>440</v>
      </c>
      <c r="D179" s="5" t="s">
        <v>60</v>
      </c>
      <c r="E179" s="5" t="s">
        <v>24</v>
      </c>
      <c r="F179" s="6">
        <v>45291</v>
      </c>
      <c r="G179" s="5">
        <f t="shared" si="29"/>
        <v>2022</v>
      </c>
      <c r="H179" s="5" t="str">
        <f t="shared" si="30"/>
        <v>Junio</v>
      </c>
      <c r="I179" s="6" t="str">
        <f t="shared" si="33"/>
        <v>2022-2</v>
      </c>
      <c r="J179" s="5">
        <v>100</v>
      </c>
      <c r="K179" s="5">
        <v>99.88</v>
      </c>
      <c r="L179" s="15">
        <f t="shared" si="34"/>
        <v>1.0070446735395189</v>
      </c>
      <c r="M179" s="15">
        <f t="shared" si="32"/>
        <v>1.0070446735395189</v>
      </c>
      <c r="N179" s="5" t="s">
        <v>25</v>
      </c>
      <c r="O179" s="5" t="s">
        <v>25</v>
      </c>
      <c r="P179" s="5" t="str">
        <f t="shared" si="31"/>
        <v>77-2022-06-30</v>
      </c>
      <c r="Q179" s="5">
        <v>0</v>
      </c>
      <c r="R179" s="5">
        <v>0</v>
      </c>
    </row>
    <row r="180" spans="1:18" hidden="1" x14ac:dyDescent="0.3">
      <c r="A180" s="5">
        <v>77</v>
      </c>
      <c r="B180" s="5" t="s">
        <v>65</v>
      </c>
      <c r="C180" s="5" t="s">
        <v>66</v>
      </c>
      <c r="D180" s="5" t="s">
        <v>23</v>
      </c>
      <c r="E180" s="5" t="s">
        <v>24</v>
      </c>
      <c r="F180" s="6">
        <v>44742</v>
      </c>
      <c r="G180" s="16">
        <v>2022</v>
      </c>
      <c r="H180" s="6" t="str">
        <f t="shared" si="30"/>
        <v>Diciembre</v>
      </c>
      <c r="I180" s="6" t="str">
        <f t="shared" si="33"/>
        <v>2022-1</v>
      </c>
      <c r="J180" s="5">
        <v>97</v>
      </c>
      <c r="K180" s="5">
        <v>97.683333333333323</v>
      </c>
      <c r="L180" s="15">
        <f t="shared" si="34"/>
        <v>1.0115120274914091</v>
      </c>
      <c r="M180" s="15">
        <f t="shared" si="32"/>
        <v>1.0115120274914091</v>
      </c>
      <c r="N180" s="5" t="s">
        <v>25</v>
      </c>
      <c r="O180" s="5" t="s">
        <v>25</v>
      </c>
      <c r="P180" s="5" t="str">
        <f t="shared" si="31"/>
        <v>77-2022-12-31</v>
      </c>
      <c r="Q180" s="5">
        <v>1</v>
      </c>
      <c r="R180" s="5">
        <v>1</v>
      </c>
    </row>
    <row r="181" spans="1:18" hidden="1" x14ac:dyDescent="0.3">
      <c r="A181" s="5">
        <v>77</v>
      </c>
      <c r="B181" s="5" t="s">
        <v>65</v>
      </c>
      <c r="C181" s="5" t="s">
        <v>66</v>
      </c>
      <c r="D181" s="5" t="s">
        <v>23</v>
      </c>
      <c r="E181" s="5" t="s">
        <v>24</v>
      </c>
      <c r="F181" s="6">
        <v>44926</v>
      </c>
      <c r="G181" s="16">
        <v>2022</v>
      </c>
      <c r="H181" s="6" t="str">
        <f t="shared" si="30"/>
        <v>Junio</v>
      </c>
      <c r="I181" s="6" t="str">
        <f t="shared" si="33"/>
        <v>2023-2</v>
      </c>
      <c r="J181" s="5">
        <v>97</v>
      </c>
      <c r="K181" s="5">
        <v>98.116666666666674</v>
      </c>
      <c r="L181" s="15">
        <f t="shared" si="34"/>
        <v>1.0070446735395189</v>
      </c>
      <c r="M181" s="15">
        <f t="shared" si="32"/>
        <v>1.0070446735395189</v>
      </c>
      <c r="N181" s="5" t="s">
        <v>25</v>
      </c>
      <c r="O181" s="5" t="s">
        <v>25</v>
      </c>
      <c r="P181" s="5" t="str">
        <f t="shared" si="31"/>
        <v>77-2023-06-30</v>
      </c>
      <c r="Q181" s="5">
        <v>1</v>
      </c>
      <c r="R181" s="5">
        <v>1</v>
      </c>
    </row>
    <row r="182" spans="1:18" hidden="1" x14ac:dyDescent="0.3">
      <c r="A182" s="5">
        <v>77</v>
      </c>
      <c r="B182" s="5" t="s">
        <v>65</v>
      </c>
      <c r="C182" s="5" t="s">
        <v>66</v>
      </c>
      <c r="D182" s="5" t="s">
        <v>23</v>
      </c>
      <c r="E182" s="5" t="s">
        <v>24</v>
      </c>
      <c r="F182" s="6">
        <v>45107</v>
      </c>
      <c r="G182" s="16">
        <f t="shared" ref="G182:G213" si="35">YEAR(F183)</f>
        <v>2023</v>
      </c>
      <c r="H182" s="6" t="str">
        <f t="shared" si="30"/>
        <v>Diciembre</v>
      </c>
      <c r="I182" s="6" t="str">
        <f t="shared" si="33"/>
        <v>2023-1</v>
      </c>
      <c r="J182" s="5">
        <v>97</v>
      </c>
      <c r="K182" s="10">
        <v>97.683333333333337</v>
      </c>
      <c r="L182" s="15">
        <f t="shared" si="34"/>
        <v>1.0060137457044673</v>
      </c>
      <c r="M182" s="15">
        <f t="shared" si="32"/>
        <v>1.0060137457044673</v>
      </c>
      <c r="N182" s="5" t="s">
        <v>25</v>
      </c>
      <c r="O182" s="5" t="s">
        <v>25</v>
      </c>
      <c r="P182" s="5" t="str">
        <f t="shared" si="31"/>
        <v>77-2023-12-31</v>
      </c>
      <c r="Q182" s="5">
        <v>1</v>
      </c>
      <c r="R182" s="5">
        <v>1</v>
      </c>
    </row>
    <row r="183" spans="1:18" hidden="1" x14ac:dyDescent="0.3">
      <c r="A183" s="5">
        <v>77</v>
      </c>
      <c r="B183" s="5" t="s">
        <v>65</v>
      </c>
      <c r="C183" s="5" t="s">
        <v>66</v>
      </c>
      <c r="D183" s="5" t="s">
        <v>23</v>
      </c>
      <c r="E183" s="5" t="s">
        <v>24</v>
      </c>
      <c r="F183" s="6">
        <v>45291</v>
      </c>
      <c r="G183" s="5">
        <f t="shared" si="35"/>
        <v>2023</v>
      </c>
      <c r="H183" s="5" t="str">
        <f t="shared" si="30"/>
        <v>Junio</v>
      </c>
      <c r="I183" s="6" t="str">
        <f t="shared" si="33"/>
        <v>2023-2</v>
      </c>
      <c r="J183" s="5">
        <v>97</v>
      </c>
      <c r="K183" s="10">
        <v>97.583333333333329</v>
      </c>
      <c r="L183" s="15">
        <f t="shared" si="34"/>
        <v>1</v>
      </c>
      <c r="M183" s="15">
        <f t="shared" si="32"/>
        <v>1</v>
      </c>
      <c r="N183" s="5" t="s">
        <v>25</v>
      </c>
      <c r="O183" s="5" t="s">
        <v>25</v>
      </c>
      <c r="P183" s="5" t="str">
        <f t="shared" si="31"/>
        <v>78-2023-06-30</v>
      </c>
      <c r="Q183" s="5">
        <v>1</v>
      </c>
      <c r="R183" s="5">
        <v>1</v>
      </c>
    </row>
    <row r="184" spans="1:18" hidden="1" x14ac:dyDescent="0.3">
      <c r="A184" s="37">
        <v>78</v>
      </c>
      <c r="B184" s="5" t="s">
        <v>67</v>
      </c>
      <c r="C184" s="5" t="s">
        <v>68</v>
      </c>
      <c r="D184" s="5" t="s">
        <v>69</v>
      </c>
      <c r="E184" s="5" t="s">
        <v>24</v>
      </c>
      <c r="F184" s="6">
        <v>45107</v>
      </c>
      <c r="G184" s="5">
        <f t="shared" si="35"/>
        <v>2023</v>
      </c>
      <c r="H184" s="5" t="str">
        <f t="shared" si="30"/>
        <v>Diciembre</v>
      </c>
      <c r="I184" s="6" t="str">
        <f t="shared" si="33"/>
        <v>2024-1</v>
      </c>
      <c r="J184" s="5">
        <v>100</v>
      </c>
      <c r="K184" s="5">
        <v>100</v>
      </c>
      <c r="L184" s="21">
        <f>IFERROR(K185/J185,"")</f>
        <v>1.22</v>
      </c>
      <c r="M184" s="15">
        <f t="shared" si="32"/>
        <v>1.22</v>
      </c>
      <c r="N184" s="5" t="s">
        <v>25</v>
      </c>
      <c r="O184" s="5" t="s">
        <v>25</v>
      </c>
      <c r="P184" s="5" t="str">
        <f t="shared" si="31"/>
        <v>78-2023-12-31</v>
      </c>
      <c r="Q184" s="5">
        <v>0</v>
      </c>
      <c r="R184" s="5">
        <v>0</v>
      </c>
    </row>
    <row r="185" spans="1:18" hidden="1" x14ac:dyDescent="0.3">
      <c r="A185" s="37">
        <v>78</v>
      </c>
      <c r="B185" s="5" t="s">
        <v>67</v>
      </c>
      <c r="C185" s="5" t="s">
        <v>68</v>
      </c>
      <c r="D185" s="5" t="s">
        <v>69</v>
      </c>
      <c r="E185" s="5" t="s">
        <v>24</v>
      </c>
      <c r="F185" s="6">
        <v>45291</v>
      </c>
      <c r="G185" s="5">
        <f t="shared" si="35"/>
        <v>2024</v>
      </c>
      <c r="H185" s="5" t="str">
        <f t="shared" si="30"/>
        <v>Junio</v>
      </c>
      <c r="I185" s="6" t="str">
        <f t="shared" si="33"/>
        <v>2024-2</v>
      </c>
      <c r="J185" s="5">
        <v>100</v>
      </c>
      <c r="K185" s="5">
        <v>122</v>
      </c>
      <c r="L185" s="21">
        <f>IFERROR(K186/J186,"")</f>
        <v>0.8</v>
      </c>
      <c r="M185" s="15">
        <f t="shared" si="32"/>
        <v>0.8</v>
      </c>
      <c r="N185" s="5" t="s">
        <v>25</v>
      </c>
      <c r="O185" s="5" t="s">
        <v>25</v>
      </c>
      <c r="P185" s="5" t="str">
        <f t="shared" si="31"/>
        <v>78-2024-06-30</v>
      </c>
      <c r="Q185" s="5">
        <v>0</v>
      </c>
      <c r="R185" s="5">
        <v>0</v>
      </c>
    </row>
    <row r="186" spans="1:18" hidden="1" x14ac:dyDescent="0.3">
      <c r="A186" s="5">
        <v>78</v>
      </c>
      <c r="B186" s="5" t="s">
        <v>67</v>
      </c>
      <c r="C186" s="5" t="s">
        <v>68</v>
      </c>
      <c r="D186" s="5" t="s">
        <v>69</v>
      </c>
      <c r="E186" s="5" t="s">
        <v>24</v>
      </c>
      <c r="F186" s="6">
        <v>45473</v>
      </c>
      <c r="G186" s="5">
        <f t="shared" si="35"/>
        <v>2024</v>
      </c>
      <c r="H186" s="5" t="str">
        <f t="shared" si="30"/>
        <v>Diciembre</v>
      </c>
      <c r="I186" s="6" t="str">
        <f t="shared" si="33"/>
        <v>2023-1</v>
      </c>
      <c r="J186" s="5">
        <v>100</v>
      </c>
      <c r="K186" s="5">
        <v>80</v>
      </c>
      <c r="L186" s="15">
        <f>IFERROR(IF((K187/J187)&gt;1.3,1.3,K187/J187),"")</f>
        <v>1.125</v>
      </c>
      <c r="M186" s="15">
        <f t="shared" si="32"/>
        <v>1.125</v>
      </c>
      <c r="N186" s="5"/>
      <c r="O186" s="5"/>
      <c r="P186" s="5" t="str">
        <f t="shared" si="31"/>
        <v>78-2024-12-31</v>
      </c>
      <c r="Q186" s="5">
        <v>0</v>
      </c>
      <c r="R186" s="5">
        <v>0</v>
      </c>
    </row>
    <row r="187" spans="1:18" hidden="1" x14ac:dyDescent="0.3">
      <c r="A187" s="5">
        <v>78</v>
      </c>
      <c r="B187" s="5" t="s">
        <v>67</v>
      </c>
      <c r="C187" s="5" t="s">
        <v>68</v>
      </c>
      <c r="D187" s="5" t="s">
        <v>69</v>
      </c>
      <c r="E187" s="5" t="s">
        <v>24</v>
      </c>
      <c r="F187" s="6">
        <v>45657</v>
      </c>
      <c r="G187" s="5">
        <f t="shared" si="35"/>
        <v>2023</v>
      </c>
      <c r="H187" s="5" t="str">
        <f t="shared" si="30"/>
        <v>Junio</v>
      </c>
      <c r="I187" s="6" t="str">
        <f t="shared" si="33"/>
        <v>2023-2</v>
      </c>
      <c r="J187" s="5">
        <v>100</v>
      </c>
      <c r="K187" s="10">
        <v>112.5</v>
      </c>
      <c r="L187" s="15">
        <f>IFERROR(IF((K188/J188)&gt;1.3,1.3,K188/J188),"")</f>
        <v>1.1764705882352942</v>
      </c>
      <c r="M187" s="15">
        <f t="shared" si="32"/>
        <v>1.1764705882352942</v>
      </c>
      <c r="N187" s="5"/>
      <c r="O187" s="5"/>
      <c r="P187" s="5" t="str">
        <f t="shared" si="31"/>
        <v>79-2023-06-30</v>
      </c>
      <c r="Q187" s="5">
        <v>0</v>
      </c>
      <c r="R187" s="5">
        <v>0</v>
      </c>
    </row>
    <row r="188" spans="1:18" hidden="1" x14ac:dyDescent="0.3">
      <c r="A188" s="37">
        <v>79</v>
      </c>
      <c r="B188" s="5" t="s">
        <v>70</v>
      </c>
      <c r="C188" s="5" t="s">
        <v>68</v>
      </c>
      <c r="D188" s="5" t="s">
        <v>69</v>
      </c>
      <c r="E188" s="5" t="s">
        <v>24</v>
      </c>
      <c r="F188" s="6">
        <v>45107</v>
      </c>
      <c r="G188" s="5">
        <f t="shared" si="35"/>
        <v>2023</v>
      </c>
      <c r="H188" s="5" t="str">
        <f t="shared" si="30"/>
        <v>Agosto</v>
      </c>
      <c r="I188" s="6" t="str">
        <f t="shared" si="33"/>
        <v>2023-2</v>
      </c>
      <c r="J188" s="5">
        <v>85</v>
      </c>
      <c r="K188" s="5">
        <v>100</v>
      </c>
      <c r="L188" s="21">
        <f>IFERROR(K189/J189,"")</f>
        <v>1.1764705882352942</v>
      </c>
      <c r="M188" s="15">
        <f t="shared" si="32"/>
        <v>1.1764705882352942</v>
      </c>
      <c r="N188" s="5" t="s">
        <v>25</v>
      </c>
      <c r="O188" s="5" t="s">
        <v>25</v>
      </c>
      <c r="P188" s="5" t="str">
        <f t="shared" si="31"/>
        <v>79-2023-08-31</v>
      </c>
      <c r="Q188" s="5">
        <v>0</v>
      </c>
      <c r="R188" s="5">
        <v>0</v>
      </c>
    </row>
    <row r="189" spans="1:18" hidden="1" x14ac:dyDescent="0.3">
      <c r="A189" s="5">
        <v>79</v>
      </c>
      <c r="B189" s="5" t="s">
        <v>70</v>
      </c>
      <c r="C189" s="5" t="s">
        <v>68</v>
      </c>
      <c r="D189" s="5" t="s">
        <v>69</v>
      </c>
      <c r="E189" s="5" t="s">
        <v>24</v>
      </c>
      <c r="F189" s="17">
        <v>45169</v>
      </c>
      <c r="G189" s="16">
        <f t="shared" si="35"/>
        <v>2023</v>
      </c>
      <c r="H189" s="6" t="str">
        <f t="shared" si="30"/>
        <v>Octubre</v>
      </c>
      <c r="I189" s="6" t="s">
        <v>745</v>
      </c>
      <c r="J189" s="5">
        <v>85</v>
      </c>
      <c r="K189" s="5">
        <v>100</v>
      </c>
      <c r="L189" s="21">
        <v>1.1764705882352939</v>
      </c>
      <c r="M189" s="15">
        <f t="shared" si="32"/>
        <v>1.1764705882352942</v>
      </c>
      <c r="N189" s="5" t="s">
        <v>25</v>
      </c>
      <c r="O189" s="5" t="s">
        <v>25</v>
      </c>
      <c r="P189" s="5" t="str">
        <f t="shared" si="31"/>
        <v>79-2023-10-31</v>
      </c>
      <c r="Q189" s="5">
        <v>0</v>
      </c>
      <c r="R189" s="5">
        <v>0</v>
      </c>
    </row>
    <row r="190" spans="1:18" hidden="1" x14ac:dyDescent="0.3">
      <c r="A190" s="37">
        <v>79</v>
      </c>
      <c r="B190" s="5" t="s">
        <v>70</v>
      </c>
      <c r="C190" s="5" t="s">
        <v>68</v>
      </c>
      <c r="D190" s="5" t="s">
        <v>69</v>
      </c>
      <c r="E190" s="5" t="s">
        <v>24</v>
      </c>
      <c r="F190" s="6">
        <v>45230</v>
      </c>
      <c r="G190" s="5">
        <f t="shared" si="35"/>
        <v>2023</v>
      </c>
      <c r="H190" s="5" t="str">
        <f t="shared" si="30"/>
        <v>Diciembre</v>
      </c>
      <c r="I190" s="6" t="str">
        <f t="shared" ref="I190:I221" si="36">IF(OR(H191="Enero",H191="Febrero",H191="Marzo",H191="Abril",H191="Mayo",H191="Junio"),G191&amp;"-1",IF(OR(H191="Julio",H191="Agosto",H191="Septiembre",H191="Octubre",H191="Noviembre",H191="Diciembre"),G191&amp;"-2"))</f>
        <v>2023-1</v>
      </c>
      <c r="J190" s="5">
        <v>85</v>
      </c>
      <c r="K190" s="5">
        <v>100</v>
      </c>
      <c r="L190" s="21">
        <f>IFERROR(K191/J191,"")</f>
        <v>1.1229411764705883</v>
      </c>
      <c r="M190" s="15">
        <f t="shared" si="32"/>
        <v>1.1229411764705883</v>
      </c>
      <c r="N190" s="5" t="s">
        <v>25</v>
      </c>
      <c r="O190" s="5" t="s">
        <v>25</v>
      </c>
      <c r="P190" s="5" t="str">
        <f t="shared" si="31"/>
        <v>79-2023-12-31</v>
      </c>
      <c r="Q190" s="5">
        <v>0</v>
      </c>
      <c r="R190" s="5">
        <v>0</v>
      </c>
    </row>
    <row r="191" spans="1:18" hidden="1" x14ac:dyDescent="0.3">
      <c r="A191" s="37">
        <v>79</v>
      </c>
      <c r="B191" s="5" t="s">
        <v>70</v>
      </c>
      <c r="C191" s="5" t="s">
        <v>68</v>
      </c>
      <c r="D191" s="5" t="s">
        <v>69</v>
      </c>
      <c r="E191" s="5" t="s">
        <v>24</v>
      </c>
      <c r="F191" s="6">
        <v>45291</v>
      </c>
      <c r="G191" s="5">
        <f t="shared" si="35"/>
        <v>2023</v>
      </c>
      <c r="H191" s="5" t="str">
        <f t="shared" si="30"/>
        <v>Junio</v>
      </c>
      <c r="I191" s="6" t="str">
        <f t="shared" si="36"/>
        <v>2023-2</v>
      </c>
      <c r="J191" s="5">
        <v>85</v>
      </c>
      <c r="K191" s="5">
        <v>95.45</v>
      </c>
      <c r="L191" s="21">
        <f>IFERROR(K192/J192,"")</f>
        <v>0.82517724364516687</v>
      </c>
      <c r="M191" s="15">
        <f t="shared" si="32"/>
        <v>0.82517724364516687</v>
      </c>
      <c r="N191" s="5" t="s">
        <v>25</v>
      </c>
      <c r="O191" s="5" t="s">
        <v>25</v>
      </c>
      <c r="P191" s="5" t="str">
        <f t="shared" si="31"/>
        <v>80-2023-06-30</v>
      </c>
      <c r="Q191" s="5">
        <v>0</v>
      </c>
      <c r="R191" s="5">
        <v>0</v>
      </c>
    </row>
    <row r="192" spans="1:18" hidden="1" x14ac:dyDescent="0.3">
      <c r="A192" s="25">
        <v>80</v>
      </c>
      <c r="B192" s="23" t="s">
        <v>656</v>
      </c>
      <c r="C192" s="5" t="s">
        <v>68</v>
      </c>
      <c r="D192" s="5" t="s">
        <v>60</v>
      </c>
      <c r="E192" s="5" t="s">
        <v>24</v>
      </c>
      <c r="F192" s="6">
        <v>45107</v>
      </c>
      <c r="G192" s="5">
        <f t="shared" si="35"/>
        <v>2023</v>
      </c>
      <c r="H192" s="5" t="str">
        <f t="shared" si="30"/>
        <v>Diciembre</v>
      </c>
      <c r="I192" s="6" t="str">
        <f t="shared" si="36"/>
        <v>2023-1</v>
      </c>
      <c r="J192" s="5">
        <v>57.83</v>
      </c>
      <c r="K192" s="5">
        <v>47.72</v>
      </c>
      <c r="L192" s="15">
        <f>IFERROR(IF((K193/J193)&gt;1.3,1.3,K193/J193),"")</f>
        <v>1</v>
      </c>
      <c r="M192" s="15">
        <f t="shared" si="32"/>
        <v>1</v>
      </c>
      <c r="N192" s="5" t="s">
        <v>25</v>
      </c>
      <c r="O192" s="5" t="s">
        <v>25</v>
      </c>
      <c r="P192" s="5" t="str">
        <f t="shared" si="31"/>
        <v>80-2023-12-31</v>
      </c>
      <c r="Q192" s="5">
        <v>0</v>
      </c>
      <c r="R192" s="5">
        <v>0</v>
      </c>
    </row>
    <row r="193" spans="1:18" hidden="1" x14ac:dyDescent="0.3">
      <c r="A193" s="25">
        <v>80</v>
      </c>
      <c r="B193" s="23" t="s">
        <v>656</v>
      </c>
      <c r="C193" s="5" t="s">
        <v>68</v>
      </c>
      <c r="D193" s="5" t="s">
        <v>60</v>
      </c>
      <c r="E193" s="5" t="s">
        <v>24</v>
      </c>
      <c r="F193" s="6">
        <v>45291</v>
      </c>
      <c r="G193" s="5">
        <f t="shared" si="35"/>
        <v>2023</v>
      </c>
      <c r="H193" s="5" t="str">
        <f t="shared" si="30"/>
        <v>Junio</v>
      </c>
      <c r="I193" s="6" t="str">
        <f t="shared" si="36"/>
        <v>2023-2</v>
      </c>
      <c r="J193" s="5">
        <v>100</v>
      </c>
      <c r="K193" s="5">
        <v>100</v>
      </c>
      <c r="L193" s="15">
        <f>IFERROR(IF((K194/J194)&gt;1.3,1.3,K194/J194),"")</f>
        <v>1.0452120904241808</v>
      </c>
      <c r="M193" s="15">
        <f t="shared" si="32"/>
        <v>1.0452120904241808</v>
      </c>
      <c r="N193" s="5" t="s">
        <v>25</v>
      </c>
      <c r="O193" s="5" t="s">
        <v>25</v>
      </c>
      <c r="P193" s="5" t="str">
        <f t="shared" si="31"/>
        <v>81-2023-06-30</v>
      </c>
      <c r="Q193" s="5">
        <v>0</v>
      </c>
      <c r="R193" s="5">
        <v>0</v>
      </c>
    </row>
    <row r="194" spans="1:18" hidden="1" x14ac:dyDescent="0.3">
      <c r="A194" s="25">
        <v>81</v>
      </c>
      <c r="B194" s="23" t="s">
        <v>2658</v>
      </c>
      <c r="C194" s="5" t="s">
        <v>198</v>
      </c>
      <c r="D194" s="5" t="s">
        <v>60</v>
      </c>
      <c r="E194" s="5" t="s">
        <v>24</v>
      </c>
      <c r="F194" s="6">
        <v>45107</v>
      </c>
      <c r="G194" s="5">
        <f t="shared" si="35"/>
        <v>2023</v>
      </c>
      <c r="H194" s="5" t="str">
        <f t="shared" si="30"/>
        <v>Diciembre</v>
      </c>
      <c r="I194" s="6" t="str">
        <f t="shared" si="36"/>
        <v>2023-2</v>
      </c>
      <c r="J194" s="5">
        <v>39.369999999999997</v>
      </c>
      <c r="K194" s="5">
        <v>41.15</v>
      </c>
      <c r="L194" s="15">
        <f>IFERROR(IF((K195/J195)&gt;1.3,1.3,K195/J195),"")</f>
        <v>1</v>
      </c>
      <c r="M194" s="15">
        <f t="shared" si="32"/>
        <v>1</v>
      </c>
      <c r="N194" s="5" t="s">
        <v>25</v>
      </c>
      <c r="O194" s="5" t="s">
        <v>25</v>
      </c>
      <c r="P194" s="5" t="str">
        <f t="shared" si="31"/>
        <v>81-2023-12-31</v>
      </c>
      <c r="Q194" s="5">
        <v>0</v>
      </c>
      <c r="R194" s="5">
        <v>0</v>
      </c>
    </row>
    <row r="195" spans="1:18" hidden="1" x14ac:dyDescent="0.3">
      <c r="A195" s="25">
        <v>81</v>
      </c>
      <c r="B195" s="23" t="s">
        <v>2658</v>
      </c>
      <c r="C195" s="5" t="s">
        <v>198</v>
      </c>
      <c r="D195" s="5" t="s">
        <v>60</v>
      </c>
      <c r="E195" s="5" t="s">
        <v>24</v>
      </c>
      <c r="F195" s="6">
        <v>45291</v>
      </c>
      <c r="G195" s="5">
        <f t="shared" si="35"/>
        <v>2023</v>
      </c>
      <c r="H195" s="5" t="str">
        <f t="shared" si="30"/>
        <v>Diciembre</v>
      </c>
      <c r="I195" s="6" t="str">
        <f t="shared" si="36"/>
        <v>2024-2</v>
      </c>
      <c r="J195" s="5">
        <v>100</v>
      </c>
      <c r="K195" s="5">
        <v>100</v>
      </c>
      <c r="L195" s="15">
        <f>IFERROR(IF((K196/J196)&gt;1.3,1.3,K196/J196),"")</f>
        <v>1</v>
      </c>
      <c r="M195" s="15">
        <f t="shared" si="32"/>
        <v>1</v>
      </c>
      <c r="N195" s="5" t="s">
        <v>25</v>
      </c>
      <c r="O195" s="5" t="s">
        <v>25</v>
      </c>
      <c r="P195" s="5" t="str">
        <f t="shared" si="31"/>
        <v>84-2023-12-31</v>
      </c>
      <c r="Q195" s="5">
        <v>0</v>
      </c>
      <c r="R195" s="5">
        <v>0</v>
      </c>
    </row>
    <row r="196" spans="1:18" hidden="1" x14ac:dyDescent="0.3">
      <c r="A196" s="37">
        <v>84</v>
      </c>
      <c r="B196" s="5" t="s">
        <v>71</v>
      </c>
      <c r="C196" s="5" t="s">
        <v>72</v>
      </c>
      <c r="D196" s="5" t="s">
        <v>73</v>
      </c>
      <c r="E196" s="5" t="s">
        <v>24</v>
      </c>
      <c r="F196" s="6">
        <v>45291</v>
      </c>
      <c r="G196" s="5">
        <f t="shared" si="35"/>
        <v>2024</v>
      </c>
      <c r="H196" s="5" t="str">
        <f t="shared" si="30"/>
        <v>Diciembre</v>
      </c>
      <c r="I196" s="6" t="str">
        <f t="shared" si="36"/>
        <v>2023-2</v>
      </c>
      <c r="J196" s="5">
        <v>100</v>
      </c>
      <c r="K196" s="5">
        <v>100</v>
      </c>
      <c r="L196" s="21">
        <f>IFERROR(K197/J197,"")</f>
        <v>1</v>
      </c>
      <c r="M196" s="15">
        <f t="shared" si="32"/>
        <v>1</v>
      </c>
      <c r="N196" s="5" t="s">
        <v>25</v>
      </c>
      <c r="O196" s="5" t="s">
        <v>25</v>
      </c>
      <c r="P196" s="5" t="str">
        <f t="shared" si="31"/>
        <v>84-2024-12-31</v>
      </c>
      <c r="Q196" s="5">
        <v>0</v>
      </c>
      <c r="R196" s="5">
        <v>0</v>
      </c>
    </row>
    <row r="197" spans="1:18" hidden="1" x14ac:dyDescent="0.3">
      <c r="A197" s="5">
        <v>84</v>
      </c>
      <c r="B197" s="5" t="s">
        <v>71</v>
      </c>
      <c r="C197" s="5" t="s">
        <v>72</v>
      </c>
      <c r="D197" s="5" t="s">
        <v>73</v>
      </c>
      <c r="E197" s="5" t="s">
        <v>24</v>
      </c>
      <c r="F197" s="6">
        <v>45657</v>
      </c>
      <c r="G197" s="5">
        <f t="shared" si="35"/>
        <v>2023</v>
      </c>
      <c r="H197" s="5" t="str">
        <f t="shared" si="30"/>
        <v>Diciembre</v>
      </c>
      <c r="I197" s="6" t="str">
        <f t="shared" si="36"/>
        <v>2024-2</v>
      </c>
      <c r="J197" s="5">
        <v>100</v>
      </c>
      <c r="K197" s="5">
        <v>100</v>
      </c>
      <c r="L197" s="15">
        <f>IFERROR(IF((K198/J198)&gt;1.3,1.3,K198/J198),"")</f>
        <v>1</v>
      </c>
      <c r="M197" s="15">
        <f t="shared" si="32"/>
        <v>1</v>
      </c>
      <c r="N197" s="5" t="s">
        <v>25</v>
      </c>
      <c r="O197" s="5" t="s">
        <v>25</v>
      </c>
      <c r="P197" s="5" t="str">
        <f t="shared" si="31"/>
        <v>85-2023-12-31</v>
      </c>
      <c r="Q197" s="5">
        <v>0</v>
      </c>
      <c r="R197" s="5">
        <v>0</v>
      </c>
    </row>
    <row r="198" spans="1:18" hidden="1" x14ac:dyDescent="0.3">
      <c r="A198" s="37">
        <v>85</v>
      </c>
      <c r="B198" s="5" t="s">
        <v>74</v>
      </c>
      <c r="C198" s="5" t="s">
        <v>72</v>
      </c>
      <c r="D198" s="5" t="s">
        <v>73</v>
      </c>
      <c r="E198" s="5" t="s">
        <v>24</v>
      </c>
      <c r="F198" s="6">
        <v>45291</v>
      </c>
      <c r="G198" s="5">
        <f t="shared" si="35"/>
        <v>2024</v>
      </c>
      <c r="H198" s="5" t="str">
        <f t="shared" si="30"/>
        <v>Diciembre</v>
      </c>
      <c r="I198" s="6" t="str">
        <f t="shared" si="36"/>
        <v>2023-1</v>
      </c>
      <c r="J198" s="5">
        <v>100</v>
      </c>
      <c r="K198" s="5">
        <v>100</v>
      </c>
      <c r="L198" s="21">
        <f>IFERROR(K199/J199,"")</f>
        <v>1</v>
      </c>
      <c r="M198" s="15">
        <f t="shared" si="32"/>
        <v>1</v>
      </c>
      <c r="N198" s="5" t="s">
        <v>25</v>
      </c>
      <c r="O198" s="5" t="s">
        <v>25</v>
      </c>
      <c r="P198" s="5" t="str">
        <f t="shared" si="31"/>
        <v>85-2024-12-31</v>
      </c>
      <c r="Q198" s="5">
        <v>0</v>
      </c>
      <c r="R198" s="5">
        <v>0</v>
      </c>
    </row>
    <row r="199" spans="1:18" hidden="1" x14ac:dyDescent="0.3">
      <c r="A199" s="5">
        <v>85</v>
      </c>
      <c r="B199" s="5" t="s">
        <v>74</v>
      </c>
      <c r="C199" s="5" t="s">
        <v>72</v>
      </c>
      <c r="D199" s="5" t="s">
        <v>73</v>
      </c>
      <c r="E199" s="5" t="s">
        <v>24</v>
      </c>
      <c r="F199" s="6">
        <v>45657</v>
      </c>
      <c r="G199" s="5">
        <f t="shared" si="35"/>
        <v>2023</v>
      </c>
      <c r="H199" s="5" t="str">
        <f t="shared" si="30"/>
        <v>Junio</v>
      </c>
      <c r="I199" s="6" t="str">
        <f t="shared" si="36"/>
        <v>2023-2</v>
      </c>
      <c r="J199" s="5">
        <v>100</v>
      </c>
      <c r="K199" s="5">
        <v>100</v>
      </c>
      <c r="L199" s="15">
        <f>IFERROR(IF((K200/J200)&gt;1.3,1.3,K200/J200),"")</f>
        <v>1</v>
      </c>
      <c r="M199" s="15">
        <f t="shared" si="32"/>
        <v>1</v>
      </c>
      <c r="N199" s="5" t="s">
        <v>25</v>
      </c>
      <c r="O199" s="5" t="s">
        <v>25</v>
      </c>
      <c r="P199" s="5" t="str">
        <f t="shared" si="31"/>
        <v>86-2023-06-30</v>
      </c>
      <c r="Q199" s="5">
        <v>0</v>
      </c>
      <c r="R199" s="5">
        <v>0</v>
      </c>
    </row>
    <row r="200" spans="1:18" hidden="1" x14ac:dyDescent="0.3">
      <c r="A200" s="41">
        <v>86</v>
      </c>
      <c r="B200" s="5" t="s">
        <v>75</v>
      </c>
      <c r="C200" s="5" t="s">
        <v>72</v>
      </c>
      <c r="D200" s="5" t="s">
        <v>54</v>
      </c>
      <c r="E200" s="5" t="s">
        <v>24</v>
      </c>
      <c r="F200" s="6">
        <v>45107</v>
      </c>
      <c r="G200" s="5">
        <f t="shared" si="35"/>
        <v>2023</v>
      </c>
      <c r="H200" s="5" t="str">
        <f t="shared" si="30"/>
        <v>Diciembre</v>
      </c>
      <c r="I200" s="6" t="str">
        <f t="shared" si="36"/>
        <v>2024-1</v>
      </c>
      <c r="J200" s="5">
        <v>100</v>
      </c>
      <c r="K200" s="5">
        <v>100</v>
      </c>
      <c r="L200" s="21">
        <f>IFERROR(K201/J201,"")</f>
        <v>1</v>
      </c>
      <c r="M200" s="15">
        <f t="shared" si="32"/>
        <v>1</v>
      </c>
      <c r="N200" s="5" t="s">
        <v>25</v>
      </c>
      <c r="O200" s="5" t="s">
        <v>25</v>
      </c>
      <c r="P200" s="5" t="str">
        <f t="shared" si="31"/>
        <v>86-2023-12-31</v>
      </c>
      <c r="Q200" s="5">
        <v>0</v>
      </c>
      <c r="R200" s="5">
        <v>0</v>
      </c>
    </row>
    <row r="201" spans="1:18" hidden="1" x14ac:dyDescent="0.3">
      <c r="A201" s="37">
        <v>86</v>
      </c>
      <c r="B201" s="5" t="s">
        <v>75</v>
      </c>
      <c r="C201" s="5" t="s">
        <v>72</v>
      </c>
      <c r="D201" s="5" t="s">
        <v>54</v>
      </c>
      <c r="E201" s="5" t="s">
        <v>24</v>
      </c>
      <c r="F201" s="6">
        <v>45291</v>
      </c>
      <c r="G201" s="5">
        <f t="shared" si="35"/>
        <v>2024</v>
      </c>
      <c r="H201" s="5" t="str">
        <f t="shared" si="30"/>
        <v>Junio</v>
      </c>
      <c r="I201" s="6" t="str">
        <f t="shared" si="36"/>
        <v>2024-2</v>
      </c>
      <c r="J201" s="5">
        <v>100</v>
      </c>
      <c r="K201" s="5">
        <v>100</v>
      </c>
      <c r="L201" s="21">
        <f>IFERROR(K202/J202,"")</f>
        <v>1</v>
      </c>
      <c r="M201" s="15">
        <f t="shared" si="32"/>
        <v>1</v>
      </c>
      <c r="N201" s="5" t="s">
        <v>25</v>
      </c>
      <c r="O201" s="5" t="s">
        <v>25</v>
      </c>
      <c r="P201" s="5" t="str">
        <f t="shared" si="31"/>
        <v>86-2024-06-30</v>
      </c>
      <c r="Q201" s="5">
        <v>0</v>
      </c>
      <c r="R201" s="5">
        <v>0</v>
      </c>
    </row>
    <row r="202" spans="1:18" hidden="1" x14ac:dyDescent="0.3">
      <c r="A202" s="5">
        <v>86</v>
      </c>
      <c r="B202" s="5" t="s">
        <v>75</v>
      </c>
      <c r="C202" s="5" t="s">
        <v>72</v>
      </c>
      <c r="D202" s="5" t="s">
        <v>54</v>
      </c>
      <c r="E202" s="5" t="s">
        <v>24</v>
      </c>
      <c r="F202" s="6">
        <v>45473</v>
      </c>
      <c r="G202" s="5">
        <f t="shared" si="35"/>
        <v>2024</v>
      </c>
      <c r="H202" s="5" t="str">
        <f t="shared" si="30"/>
        <v>Diciembre</v>
      </c>
      <c r="I202" s="6" t="str">
        <f t="shared" si="36"/>
        <v>2023-2</v>
      </c>
      <c r="J202" s="5">
        <v>100</v>
      </c>
      <c r="K202" s="5">
        <v>100</v>
      </c>
      <c r="L202" s="15">
        <f>IFERROR(IF((K203/J203)&gt;1.3,1.3,K203/J203),"")</f>
        <v>1</v>
      </c>
      <c r="M202" s="15">
        <f t="shared" si="32"/>
        <v>1</v>
      </c>
      <c r="N202" s="5" t="s">
        <v>25</v>
      </c>
      <c r="O202" s="5" t="s">
        <v>25</v>
      </c>
      <c r="P202" s="5" t="str">
        <f t="shared" si="31"/>
        <v>86-2024-12-31</v>
      </c>
      <c r="Q202" s="5">
        <v>0</v>
      </c>
      <c r="R202" s="5">
        <v>0</v>
      </c>
    </row>
    <row r="203" spans="1:18" hidden="1" x14ac:dyDescent="0.3">
      <c r="A203" s="5">
        <v>86</v>
      </c>
      <c r="B203" s="5" t="s">
        <v>75</v>
      </c>
      <c r="C203" s="5" t="s">
        <v>72</v>
      </c>
      <c r="D203" s="5" t="s">
        <v>54</v>
      </c>
      <c r="E203" s="5" t="s">
        <v>24</v>
      </c>
      <c r="F203" s="6">
        <v>45657</v>
      </c>
      <c r="G203" s="5">
        <f t="shared" si="35"/>
        <v>2023</v>
      </c>
      <c r="H203" s="5" t="str">
        <f t="shared" si="30"/>
        <v>Diciembre</v>
      </c>
      <c r="I203" s="6" t="str">
        <f t="shared" si="36"/>
        <v>2024-2</v>
      </c>
      <c r="J203" s="5">
        <v>100</v>
      </c>
      <c r="K203" s="5">
        <v>100</v>
      </c>
      <c r="L203" s="15">
        <f>IFERROR(IF((K204/J204)&gt;1.3,1.3,K204/J204),"")</f>
        <v>1.1111111111111112</v>
      </c>
      <c r="M203" s="15">
        <f t="shared" si="32"/>
        <v>1.1111111111111112</v>
      </c>
      <c r="N203" s="5" t="s">
        <v>25</v>
      </c>
      <c r="O203" s="5" t="s">
        <v>25</v>
      </c>
      <c r="P203" s="5" t="str">
        <f t="shared" si="31"/>
        <v>87-2023-12-31</v>
      </c>
      <c r="Q203" s="5">
        <v>0</v>
      </c>
      <c r="R203" s="5">
        <v>0</v>
      </c>
    </row>
    <row r="204" spans="1:18" hidden="1" x14ac:dyDescent="0.3">
      <c r="A204" s="37">
        <v>87</v>
      </c>
      <c r="B204" s="5" t="s">
        <v>76</v>
      </c>
      <c r="C204" s="5" t="s">
        <v>72</v>
      </c>
      <c r="D204" s="5" t="s">
        <v>73</v>
      </c>
      <c r="E204" s="5" t="s">
        <v>24</v>
      </c>
      <c r="F204" s="6">
        <v>45291</v>
      </c>
      <c r="G204" s="5">
        <f t="shared" si="35"/>
        <v>2024</v>
      </c>
      <c r="H204" s="5" t="str">
        <f t="shared" si="30"/>
        <v>Diciembre</v>
      </c>
      <c r="I204" s="6" t="str">
        <f t="shared" si="36"/>
        <v>2023-2</v>
      </c>
      <c r="J204" s="5">
        <v>90</v>
      </c>
      <c r="K204" s="5">
        <v>100</v>
      </c>
      <c r="L204" s="21" t="str">
        <f>IFERROR(K205/J205,"")</f>
        <v/>
      </c>
      <c r="M204" s="15" t="str">
        <f t="shared" ref="M204:M235" si="37">IFERROR(K205/J205,"")</f>
        <v/>
      </c>
      <c r="N204" s="5" t="s">
        <v>25</v>
      </c>
      <c r="O204" s="5" t="s">
        <v>25</v>
      </c>
      <c r="P204" s="5" t="str">
        <f t="shared" si="31"/>
        <v>87-2024-12-31</v>
      </c>
      <c r="Q204" s="5">
        <v>0</v>
      </c>
      <c r="R204" s="5">
        <v>0</v>
      </c>
    </row>
    <row r="205" spans="1:18" hidden="1" x14ac:dyDescent="0.3">
      <c r="A205" s="5">
        <v>87</v>
      </c>
      <c r="B205" s="5" t="s">
        <v>76</v>
      </c>
      <c r="C205" s="5" t="s">
        <v>72</v>
      </c>
      <c r="D205" s="5" t="s">
        <v>73</v>
      </c>
      <c r="E205" s="5" t="s">
        <v>24</v>
      </c>
      <c r="F205" s="6">
        <v>45657</v>
      </c>
      <c r="G205" s="5">
        <f t="shared" si="35"/>
        <v>2023</v>
      </c>
      <c r="H205" s="5" t="str">
        <f t="shared" si="30"/>
        <v>Diciembre</v>
      </c>
      <c r="I205" s="6" t="str">
        <f t="shared" si="36"/>
        <v>2024-2</v>
      </c>
      <c r="J205" s="5"/>
      <c r="K205" s="5"/>
      <c r="L205" s="15">
        <f>IFERROR(IF((K206/J206)&gt;1.3,1.3,K206/J206),"")</f>
        <v>1</v>
      </c>
      <c r="M205" s="15">
        <f t="shared" si="37"/>
        <v>1</v>
      </c>
      <c r="N205" s="5"/>
      <c r="O205" s="5"/>
      <c r="P205" s="5" t="str">
        <f t="shared" si="31"/>
        <v>88-2023-12-31</v>
      </c>
      <c r="Q205" s="5">
        <v>0</v>
      </c>
      <c r="R205" s="5">
        <v>0</v>
      </c>
    </row>
    <row r="206" spans="1:18" hidden="1" x14ac:dyDescent="0.3">
      <c r="A206" s="37">
        <v>88</v>
      </c>
      <c r="B206" s="5" t="s">
        <v>77</v>
      </c>
      <c r="C206" s="5" t="s">
        <v>72</v>
      </c>
      <c r="D206" s="5" t="s">
        <v>73</v>
      </c>
      <c r="E206" s="5" t="s">
        <v>24</v>
      </c>
      <c r="F206" s="6">
        <v>45291</v>
      </c>
      <c r="G206" s="5">
        <f t="shared" si="35"/>
        <v>2024</v>
      </c>
      <c r="H206" s="5" t="str">
        <f t="shared" si="30"/>
        <v>Diciembre</v>
      </c>
      <c r="I206" s="6" t="str">
        <f t="shared" si="36"/>
        <v>2023-2</v>
      </c>
      <c r="J206" s="5">
        <v>100</v>
      </c>
      <c r="K206" s="5">
        <v>100</v>
      </c>
      <c r="L206" s="21">
        <f>IFERROR(K207/J207,"")</f>
        <v>1</v>
      </c>
      <c r="M206" s="15">
        <f t="shared" si="37"/>
        <v>1</v>
      </c>
      <c r="N206" s="5" t="s">
        <v>25</v>
      </c>
      <c r="O206" s="5" t="s">
        <v>25</v>
      </c>
      <c r="P206" s="5" t="str">
        <f t="shared" si="31"/>
        <v>88-2024-12-31</v>
      </c>
      <c r="Q206" s="5">
        <v>0</v>
      </c>
      <c r="R206" s="5">
        <v>0</v>
      </c>
    </row>
    <row r="207" spans="1:18" hidden="1" x14ac:dyDescent="0.3">
      <c r="A207" s="5">
        <v>88</v>
      </c>
      <c r="B207" s="5" t="s">
        <v>77</v>
      </c>
      <c r="C207" s="5" t="s">
        <v>72</v>
      </c>
      <c r="D207" s="5" t="s">
        <v>73</v>
      </c>
      <c r="E207" s="5" t="s">
        <v>24</v>
      </c>
      <c r="F207" s="6">
        <v>45657</v>
      </c>
      <c r="G207" s="5">
        <f t="shared" si="35"/>
        <v>2023</v>
      </c>
      <c r="H207" s="5" t="str">
        <f t="shared" si="30"/>
        <v>Diciembre</v>
      </c>
      <c r="I207" s="6" t="str">
        <f t="shared" si="36"/>
        <v>2024-2</v>
      </c>
      <c r="J207" s="5">
        <v>100</v>
      </c>
      <c r="K207" s="5">
        <v>100</v>
      </c>
      <c r="L207" s="21">
        <f>IFERROR(K208/J208,"")</f>
        <v>1</v>
      </c>
      <c r="M207" s="15">
        <f t="shared" si="37"/>
        <v>1</v>
      </c>
      <c r="N207" s="5" t="s">
        <v>25</v>
      </c>
      <c r="O207" s="5" t="s">
        <v>25</v>
      </c>
      <c r="P207" s="5" t="str">
        <f t="shared" si="31"/>
        <v>89-2023-12-31</v>
      </c>
      <c r="Q207" s="5">
        <v>0</v>
      </c>
      <c r="R207" s="5">
        <v>0</v>
      </c>
    </row>
    <row r="208" spans="1:18" hidden="1" x14ac:dyDescent="0.3">
      <c r="A208" s="37">
        <v>89</v>
      </c>
      <c r="B208" s="5" t="s">
        <v>78</v>
      </c>
      <c r="C208" s="5" t="s">
        <v>72</v>
      </c>
      <c r="D208" s="5" t="s">
        <v>73</v>
      </c>
      <c r="E208" s="5" t="s">
        <v>24</v>
      </c>
      <c r="F208" s="6">
        <v>45291</v>
      </c>
      <c r="G208" s="5">
        <f t="shared" si="35"/>
        <v>2024</v>
      </c>
      <c r="H208" s="5" t="str">
        <f t="shared" si="30"/>
        <v>Diciembre</v>
      </c>
      <c r="I208" s="6" t="str">
        <f t="shared" si="36"/>
        <v>2023-2</v>
      </c>
      <c r="J208" s="5">
        <v>100</v>
      </c>
      <c r="K208" s="5">
        <v>100</v>
      </c>
      <c r="L208" s="21">
        <f>IFERROR(K209/J209,"")</f>
        <v>1</v>
      </c>
      <c r="M208" s="15">
        <f t="shared" si="37"/>
        <v>1</v>
      </c>
      <c r="N208" s="5" t="s">
        <v>25</v>
      </c>
      <c r="O208" s="5" t="s">
        <v>25</v>
      </c>
      <c r="P208" s="5" t="str">
        <f t="shared" si="31"/>
        <v>89-2024-12-31</v>
      </c>
      <c r="Q208" s="5">
        <v>0</v>
      </c>
      <c r="R208" s="5">
        <v>0</v>
      </c>
    </row>
    <row r="209" spans="1:18" hidden="1" x14ac:dyDescent="0.3">
      <c r="A209" s="5">
        <v>89</v>
      </c>
      <c r="B209" s="5" t="s">
        <v>78</v>
      </c>
      <c r="C209" s="5" t="s">
        <v>72</v>
      </c>
      <c r="D209" s="5" t="s">
        <v>73</v>
      </c>
      <c r="E209" s="5" t="s">
        <v>24</v>
      </c>
      <c r="F209" s="6">
        <v>45657</v>
      </c>
      <c r="G209" s="5">
        <f t="shared" si="35"/>
        <v>2023</v>
      </c>
      <c r="H209" s="5" t="str">
        <f t="shared" si="30"/>
        <v>Diciembre</v>
      </c>
      <c r="I209" s="6" t="str">
        <f t="shared" si="36"/>
        <v>2024-2</v>
      </c>
      <c r="J209" s="5">
        <v>100</v>
      </c>
      <c r="K209" s="5">
        <v>100</v>
      </c>
      <c r="L209" s="15">
        <f>IFERROR(IF((K210/J210)&gt;1.3,1.3,K210/J210),"")</f>
        <v>1</v>
      </c>
      <c r="M209" s="15">
        <f t="shared" si="37"/>
        <v>1</v>
      </c>
      <c r="N209" s="5" t="s">
        <v>25</v>
      </c>
      <c r="O209" s="5" t="s">
        <v>25</v>
      </c>
      <c r="P209" s="5" t="str">
        <f t="shared" si="31"/>
        <v>90-2023-12-31</v>
      </c>
      <c r="Q209" s="5">
        <v>0</v>
      </c>
      <c r="R209" s="5">
        <v>0</v>
      </c>
    </row>
    <row r="210" spans="1:18" hidden="1" x14ac:dyDescent="0.3">
      <c r="A210" s="37">
        <v>90</v>
      </c>
      <c r="B210" s="5" t="s">
        <v>79</v>
      </c>
      <c r="C210" s="5" t="s">
        <v>72</v>
      </c>
      <c r="D210" s="5" t="s">
        <v>73</v>
      </c>
      <c r="E210" s="5" t="s">
        <v>24</v>
      </c>
      <c r="F210" s="6">
        <v>45291</v>
      </c>
      <c r="G210" s="5">
        <f t="shared" si="35"/>
        <v>2024</v>
      </c>
      <c r="H210" s="5" t="str">
        <f t="shared" si="30"/>
        <v>Diciembre</v>
      </c>
      <c r="I210" s="6" t="str">
        <f t="shared" si="36"/>
        <v>2023-2</v>
      </c>
      <c r="J210" s="5">
        <v>100</v>
      </c>
      <c r="K210" s="5">
        <v>100</v>
      </c>
      <c r="L210" s="21">
        <f>IFERROR(K211/J211,"")</f>
        <v>1</v>
      </c>
      <c r="M210" s="15">
        <f t="shared" si="37"/>
        <v>1</v>
      </c>
      <c r="N210" s="5" t="s">
        <v>25</v>
      </c>
      <c r="O210" s="5" t="s">
        <v>25</v>
      </c>
      <c r="P210" s="5" t="str">
        <f t="shared" si="31"/>
        <v>90-2024-12-31</v>
      </c>
      <c r="Q210" s="5">
        <v>0</v>
      </c>
      <c r="R210" s="5">
        <v>0</v>
      </c>
    </row>
    <row r="211" spans="1:18" hidden="1" x14ac:dyDescent="0.3">
      <c r="A211" s="5">
        <v>90</v>
      </c>
      <c r="B211" s="5" t="s">
        <v>79</v>
      </c>
      <c r="C211" s="5" t="s">
        <v>72</v>
      </c>
      <c r="D211" s="5" t="s">
        <v>73</v>
      </c>
      <c r="E211" s="5" t="s">
        <v>24</v>
      </c>
      <c r="F211" s="6">
        <v>45657</v>
      </c>
      <c r="G211" s="5">
        <f t="shared" si="35"/>
        <v>2023</v>
      </c>
      <c r="H211" s="5" t="str">
        <f t="shared" si="30"/>
        <v>Diciembre</v>
      </c>
      <c r="I211" s="6" t="str">
        <f t="shared" si="36"/>
        <v>2024-2</v>
      </c>
      <c r="J211" s="5">
        <v>100</v>
      </c>
      <c r="K211" s="5">
        <v>100</v>
      </c>
      <c r="L211" s="15">
        <f>IFERROR(IF((K212/J212)&gt;1.3,1.3,K212/J212),"")</f>
        <v>1</v>
      </c>
      <c r="M211" s="15">
        <f t="shared" si="37"/>
        <v>1</v>
      </c>
      <c r="N211" s="5" t="s">
        <v>25</v>
      </c>
      <c r="O211" s="5" t="s">
        <v>25</v>
      </c>
      <c r="P211" s="5" t="str">
        <f t="shared" si="31"/>
        <v>91-2023-12-31</v>
      </c>
      <c r="Q211" s="5">
        <v>0</v>
      </c>
      <c r="R211" s="5">
        <v>0</v>
      </c>
    </row>
    <row r="212" spans="1:18" hidden="1" x14ac:dyDescent="0.3">
      <c r="A212" s="37">
        <v>91</v>
      </c>
      <c r="B212" s="5" t="s">
        <v>80</v>
      </c>
      <c r="C212" s="5" t="s">
        <v>72</v>
      </c>
      <c r="D212" s="5" t="s">
        <v>73</v>
      </c>
      <c r="E212" s="5" t="s">
        <v>24</v>
      </c>
      <c r="F212" s="6">
        <v>45291</v>
      </c>
      <c r="G212" s="5">
        <f t="shared" si="35"/>
        <v>2024</v>
      </c>
      <c r="H212" s="5" t="str">
        <f t="shared" si="30"/>
        <v>Diciembre</v>
      </c>
      <c r="I212" s="6" t="str">
        <f t="shared" si="36"/>
        <v>2023-2</v>
      </c>
      <c r="J212" s="5">
        <v>100</v>
      </c>
      <c r="K212" s="5">
        <v>100</v>
      </c>
      <c r="L212" s="21">
        <f>IFERROR(K213/J213,"")</f>
        <v>1</v>
      </c>
      <c r="M212" s="15">
        <f t="shared" si="37"/>
        <v>1</v>
      </c>
      <c r="N212" s="5" t="s">
        <v>25</v>
      </c>
      <c r="O212" s="5" t="s">
        <v>25</v>
      </c>
      <c r="P212" s="5" t="str">
        <f t="shared" si="31"/>
        <v>91-2024-12-31</v>
      </c>
      <c r="Q212" s="5">
        <v>0</v>
      </c>
      <c r="R212" s="5">
        <v>0</v>
      </c>
    </row>
    <row r="213" spans="1:18" hidden="1" x14ac:dyDescent="0.3">
      <c r="A213" s="5">
        <v>91</v>
      </c>
      <c r="B213" s="5" t="s">
        <v>80</v>
      </c>
      <c r="C213" s="5" t="s">
        <v>72</v>
      </c>
      <c r="D213" s="5" t="s">
        <v>73</v>
      </c>
      <c r="E213" s="5" t="s">
        <v>24</v>
      </c>
      <c r="F213" s="6">
        <v>45657</v>
      </c>
      <c r="G213" s="5">
        <f t="shared" si="35"/>
        <v>2023</v>
      </c>
      <c r="H213" s="5" t="str">
        <f t="shared" si="30"/>
        <v>Diciembre</v>
      </c>
      <c r="I213" s="6" t="str">
        <f t="shared" si="36"/>
        <v>2024-2</v>
      </c>
      <c r="J213" s="5">
        <v>100</v>
      </c>
      <c r="K213" s="5">
        <v>100</v>
      </c>
      <c r="L213" s="15">
        <f>IFERROR(IF((K214/J214)&gt;1.3,1.3,K214/J214),"")</f>
        <v>1</v>
      </c>
      <c r="M213" s="15">
        <f t="shared" si="37"/>
        <v>1</v>
      </c>
      <c r="N213" s="5" t="s">
        <v>25</v>
      </c>
      <c r="O213" s="5" t="s">
        <v>25</v>
      </c>
      <c r="P213" s="5" t="str">
        <f t="shared" si="31"/>
        <v>92-2023-12-31</v>
      </c>
      <c r="Q213" s="5">
        <v>0</v>
      </c>
      <c r="R213" s="5">
        <v>0</v>
      </c>
    </row>
    <row r="214" spans="1:18" hidden="1" x14ac:dyDescent="0.3">
      <c r="A214" s="37">
        <v>92</v>
      </c>
      <c r="B214" s="5" t="s">
        <v>81</v>
      </c>
      <c r="C214" s="5" t="s">
        <v>72</v>
      </c>
      <c r="D214" s="5" t="s">
        <v>73</v>
      </c>
      <c r="E214" s="5" t="s">
        <v>24</v>
      </c>
      <c r="F214" s="6">
        <v>45291</v>
      </c>
      <c r="G214" s="5">
        <f t="shared" ref="G214:G243" si="38">YEAR(F215)</f>
        <v>2024</v>
      </c>
      <c r="H214" s="5" t="str">
        <f t="shared" si="30"/>
        <v>Diciembre</v>
      </c>
      <c r="I214" s="6" t="str">
        <f t="shared" si="36"/>
        <v>2023-2</v>
      </c>
      <c r="J214" s="5">
        <v>100</v>
      </c>
      <c r="K214" s="5">
        <v>100</v>
      </c>
      <c r="L214" s="21">
        <f>IFERROR(K215/J215,"")</f>
        <v>1.0204081632653061</v>
      </c>
      <c r="M214" s="15">
        <f t="shared" si="37"/>
        <v>1.0204081632653061</v>
      </c>
      <c r="N214" s="5" t="s">
        <v>25</v>
      </c>
      <c r="O214" s="5" t="s">
        <v>25</v>
      </c>
      <c r="P214" s="5" t="str">
        <f t="shared" si="31"/>
        <v>92-2024-12-31</v>
      </c>
      <c r="Q214" s="5">
        <v>0</v>
      </c>
      <c r="R214" s="5">
        <v>0</v>
      </c>
    </row>
    <row r="215" spans="1:18" hidden="1" x14ac:dyDescent="0.3">
      <c r="A215" s="5">
        <v>92</v>
      </c>
      <c r="B215" s="5" t="s">
        <v>81</v>
      </c>
      <c r="C215" s="5" t="s">
        <v>72</v>
      </c>
      <c r="D215" s="5" t="s">
        <v>73</v>
      </c>
      <c r="E215" s="5" t="s">
        <v>24</v>
      </c>
      <c r="F215" s="6">
        <v>45657</v>
      </c>
      <c r="G215" s="5">
        <f t="shared" si="38"/>
        <v>2023</v>
      </c>
      <c r="H215" s="5" t="str">
        <f t="shared" si="30"/>
        <v>Diciembre</v>
      </c>
      <c r="I215" s="6" t="str">
        <f t="shared" si="36"/>
        <v>2024-2</v>
      </c>
      <c r="J215" s="5">
        <v>98</v>
      </c>
      <c r="K215" s="5">
        <v>100</v>
      </c>
      <c r="L215" s="15">
        <f>IFERROR(IF((K216/J216)&gt;1.3,1.3,K216/J216),"")</f>
        <v>1</v>
      </c>
      <c r="M215" s="15">
        <f t="shared" si="37"/>
        <v>1</v>
      </c>
      <c r="N215" s="5" t="s">
        <v>25</v>
      </c>
      <c r="O215" s="5" t="s">
        <v>25</v>
      </c>
      <c r="P215" s="5" t="str">
        <f t="shared" si="31"/>
        <v>94-2023-12-31</v>
      </c>
      <c r="Q215" s="5">
        <v>0</v>
      </c>
      <c r="R215" s="5">
        <v>0</v>
      </c>
    </row>
    <row r="216" spans="1:18" hidden="1" x14ac:dyDescent="0.3">
      <c r="A216" s="37">
        <v>94</v>
      </c>
      <c r="B216" s="5" t="s">
        <v>82</v>
      </c>
      <c r="C216" s="5" t="s">
        <v>72</v>
      </c>
      <c r="D216" s="5" t="s">
        <v>73</v>
      </c>
      <c r="E216" s="5" t="s">
        <v>24</v>
      </c>
      <c r="F216" s="6">
        <v>45291</v>
      </c>
      <c r="G216" s="5">
        <f t="shared" si="38"/>
        <v>2024</v>
      </c>
      <c r="H216" s="5" t="str">
        <f t="shared" si="30"/>
        <v>Diciembre</v>
      </c>
      <c r="I216" s="6" t="str">
        <f t="shared" si="36"/>
        <v>2023-1</v>
      </c>
      <c r="J216" s="5">
        <v>100</v>
      </c>
      <c r="K216" s="5">
        <v>100</v>
      </c>
      <c r="L216" s="21">
        <f t="shared" ref="L216:L221" si="39">IFERROR(K217/J217,"")</f>
        <v>1</v>
      </c>
      <c r="M216" s="15">
        <f t="shared" si="37"/>
        <v>1</v>
      </c>
      <c r="N216" s="5" t="s">
        <v>25</v>
      </c>
      <c r="O216" s="5" t="s">
        <v>25</v>
      </c>
      <c r="P216" s="5" t="str">
        <f t="shared" si="31"/>
        <v>94-2024-12-31</v>
      </c>
      <c r="Q216" s="5">
        <v>0</v>
      </c>
      <c r="R216" s="5">
        <v>0</v>
      </c>
    </row>
    <row r="217" spans="1:18" hidden="1" x14ac:dyDescent="0.3">
      <c r="A217" s="5">
        <v>94</v>
      </c>
      <c r="B217" s="5" t="s">
        <v>82</v>
      </c>
      <c r="C217" s="5" t="s">
        <v>72</v>
      </c>
      <c r="D217" s="5" t="s">
        <v>73</v>
      </c>
      <c r="E217" s="5" t="s">
        <v>24</v>
      </c>
      <c r="F217" s="6">
        <v>45657</v>
      </c>
      <c r="G217" s="5">
        <f t="shared" si="38"/>
        <v>2023</v>
      </c>
      <c r="H217" s="5" t="str">
        <f t="shared" si="30"/>
        <v>Junio</v>
      </c>
      <c r="I217" s="6" t="str">
        <f t="shared" si="36"/>
        <v>2023-2</v>
      </c>
      <c r="J217" s="5">
        <v>100</v>
      </c>
      <c r="K217" s="5">
        <v>100</v>
      </c>
      <c r="L217" s="21">
        <f t="shared" si="39"/>
        <v>1</v>
      </c>
      <c r="M217" s="15">
        <f t="shared" si="37"/>
        <v>1</v>
      </c>
      <c r="N217" s="5" t="s">
        <v>25</v>
      </c>
      <c r="O217" s="5" t="s">
        <v>25</v>
      </c>
      <c r="P217" s="5" t="str">
        <f t="shared" si="31"/>
        <v>95-2023-06-30</v>
      </c>
      <c r="Q217" s="5">
        <v>0</v>
      </c>
      <c r="R217" s="5">
        <v>0</v>
      </c>
    </row>
    <row r="218" spans="1:18" hidden="1" x14ac:dyDescent="0.3">
      <c r="A218" s="41">
        <v>95</v>
      </c>
      <c r="B218" s="5" t="s">
        <v>83</v>
      </c>
      <c r="C218" s="5" t="s">
        <v>72</v>
      </c>
      <c r="D218" s="5" t="s">
        <v>54</v>
      </c>
      <c r="E218" s="5" t="s">
        <v>24</v>
      </c>
      <c r="F218" s="6">
        <v>45107</v>
      </c>
      <c r="G218" s="5">
        <f t="shared" si="38"/>
        <v>2023</v>
      </c>
      <c r="H218" s="5" t="str">
        <f t="shared" si="30"/>
        <v>Diciembre</v>
      </c>
      <c r="I218" s="6" t="str">
        <f t="shared" si="36"/>
        <v>2024-1</v>
      </c>
      <c r="J218" s="5">
        <v>100</v>
      </c>
      <c r="K218" s="5">
        <v>100</v>
      </c>
      <c r="L218" s="21">
        <f t="shared" si="39"/>
        <v>1</v>
      </c>
      <c r="M218" s="15">
        <f t="shared" si="37"/>
        <v>1</v>
      </c>
      <c r="N218" s="5" t="s">
        <v>25</v>
      </c>
      <c r="O218" s="5" t="s">
        <v>25</v>
      </c>
      <c r="P218" s="5" t="str">
        <f t="shared" si="31"/>
        <v>95-2023-12-31</v>
      </c>
      <c r="Q218" s="5">
        <v>0</v>
      </c>
      <c r="R218" s="5">
        <v>0</v>
      </c>
    </row>
    <row r="219" spans="1:18" hidden="1" x14ac:dyDescent="0.3">
      <c r="A219" s="37">
        <v>95</v>
      </c>
      <c r="B219" s="5" t="s">
        <v>83</v>
      </c>
      <c r="C219" s="5" t="s">
        <v>72</v>
      </c>
      <c r="D219" s="5" t="s">
        <v>54</v>
      </c>
      <c r="E219" s="5" t="s">
        <v>24</v>
      </c>
      <c r="F219" s="6">
        <v>45291</v>
      </c>
      <c r="G219" s="5">
        <f t="shared" si="38"/>
        <v>2024</v>
      </c>
      <c r="H219" s="5" t="str">
        <f t="shared" si="30"/>
        <v>Junio</v>
      </c>
      <c r="I219" s="6" t="str">
        <f t="shared" si="36"/>
        <v>2024-2</v>
      </c>
      <c r="J219" s="5">
        <v>100</v>
      </c>
      <c r="K219" s="5">
        <v>100</v>
      </c>
      <c r="L219" s="21">
        <f t="shared" si="39"/>
        <v>1</v>
      </c>
      <c r="M219" s="15">
        <f t="shared" si="37"/>
        <v>1</v>
      </c>
      <c r="N219" s="5" t="s">
        <v>25</v>
      </c>
      <c r="O219" s="5" t="s">
        <v>25</v>
      </c>
      <c r="P219" s="5" t="str">
        <f t="shared" si="31"/>
        <v>95-2024-06-30</v>
      </c>
      <c r="Q219" s="5">
        <v>0</v>
      </c>
      <c r="R219" s="5">
        <v>0</v>
      </c>
    </row>
    <row r="220" spans="1:18" hidden="1" x14ac:dyDescent="0.3">
      <c r="A220" s="5">
        <v>95</v>
      </c>
      <c r="B220" s="5" t="s">
        <v>83</v>
      </c>
      <c r="C220" s="5" t="s">
        <v>72</v>
      </c>
      <c r="D220" s="5" t="s">
        <v>54</v>
      </c>
      <c r="E220" s="5" t="s">
        <v>24</v>
      </c>
      <c r="F220" s="6">
        <v>45473</v>
      </c>
      <c r="G220" s="5">
        <f t="shared" si="38"/>
        <v>2024</v>
      </c>
      <c r="H220" s="5" t="str">
        <f t="shared" si="30"/>
        <v>Diciembre</v>
      </c>
      <c r="I220" s="6" t="str">
        <f t="shared" si="36"/>
        <v>2022-2</v>
      </c>
      <c r="J220" s="5">
        <v>100</v>
      </c>
      <c r="K220" s="5">
        <v>100</v>
      </c>
      <c r="L220" s="21">
        <f t="shared" si="39"/>
        <v>1</v>
      </c>
      <c r="M220" s="15">
        <f t="shared" si="37"/>
        <v>1</v>
      </c>
      <c r="N220" s="5" t="s">
        <v>25</v>
      </c>
      <c r="O220" s="5" t="s">
        <v>25</v>
      </c>
      <c r="P220" s="5" t="str">
        <f t="shared" si="31"/>
        <v>95-2024-12-31</v>
      </c>
      <c r="Q220" s="5">
        <v>0</v>
      </c>
      <c r="R220" s="5">
        <v>0</v>
      </c>
    </row>
    <row r="221" spans="1:18" hidden="1" x14ac:dyDescent="0.3">
      <c r="A221" s="5">
        <v>95</v>
      </c>
      <c r="B221" s="5" t="s">
        <v>83</v>
      </c>
      <c r="C221" s="5" t="s">
        <v>72</v>
      </c>
      <c r="D221" s="5" t="s">
        <v>54</v>
      </c>
      <c r="E221" s="5" t="s">
        <v>24</v>
      </c>
      <c r="F221" s="6">
        <v>45657</v>
      </c>
      <c r="G221" s="5">
        <f t="shared" si="38"/>
        <v>2022</v>
      </c>
      <c r="H221" s="5" t="str">
        <f t="shared" si="30"/>
        <v>Diciembre</v>
      </c>
      <c r="I221" s="6" t="str">
        <f t="shared" si="36"/>
        <v>2023-1</v>
      </c>
      <c r="J221" s="5">
        <v>100</v>
      </c>
      <c r="K221" s="5">
        <v>100</v>
      </c>
      <c r="L221" s="21">
        <f t="shared" si="39"/>
        <v>1.111984282907662</v>
      </c>
      <c r="M221" s="15">
        <f t="shared" si="37"/>
        <v>1.111984282907662</v>
      </c>
      <c r="N221" s="5" t="s">
        <v>25</v>
      </c>
      <c r="O221" s="5" t="s">
        <v>25</v>
      </c>
      <c r="P221" s="5" t="str">
        <f t="shared" si="31"/>
        <v>96-2022-12-31</v>
      </c>
      <c r="Q221" s="5">
        <v>0</v>
      </c>
      <c r="R221" s="5">
        <v>0</v>
      </c>
    </row>
    <row r="222" spans="1:18" hidden="1" x14ac:dyDescent="0.3">
      <c r="A222" s="5">
        <v>96</v>
      </c>
      <c r="B222" s="23" t="s">
        <v>84</v>
      </c>
      <c r="C222" s="5" t="s">
        <v>85</v>
      </c>
      <c r="D222" s="5" t="s">
        <v>54</v>
      </c>
      <c r="E222" s="5" t="s">
        <v>24</v>
      </c>
      <c r="F222" s="6">
        <v>44926</v>
      </c>
      <c r="G222" s="16">
        <f t="shared" si="38"/>
        <v>2023</v>
      </c>
      <c r="H222" s="6" t="str">
        <f t="shared" si="30"/>
        <v>Junio</v>
      </c>
      <c r="I222" s="6" t="str">
        <f t="shared" ref="I222:I253" si="40">IF(OR(H223="Enero",H223="Febrero",H223="Marzo",H223="Abril",H223="Mayo",H223="Junio"),G223&amp;"-1",IF(OR(H223="Julio",H223="Agosto",H223="Septiembre",H223="Octubre",H223="Noviembre",H223="Diciembre"),G223&amp;"-2"))</f>
        <v>2023-2</v>
      </c>
      <c r="J222" s="5">
        <v>509</v>
      </c>
      <c r="K222" s="5">
        <v>566</v>
      </c>
      <c r="L222" s="15">
        <f t="shared" ref="L222:L233" si="41">IFERROR(IF((K223/J223)&gt;1.3,1.3,K223/J223),"")</f>
        <v>0.68524590163934429</v>
      </c>
      <c r="M222" s="15">
        <f t="shared" si="37"/>
        <v>0.68524590163934429</v>
      </c>
      <c r="N222" s="5" t="s">
        <v>55</v>
      </c>
      <c r="O222" s="5" t="s">
        <v>55</v>
      </c>
      <c r="P222" s="5" t="str">
        <f t="shared" si="31"/>
        <v>96-2023-06-30</v>
      </c>
      <c r="Q222" s="5">
        <v>0</v>
      </c>
      <c r="R222" s="5">
        <v>0</v>
      </c>
    </row>
    <row r="223" spans="1:18" hidden="1" x14ac:dyDescent="0.3">
      <c r="A223" s="5">
        <v>96</v>
      </c>
      <c r="B223" s="23" t="s">
        <v>84</v>
      </c>
      <c r="C223" s="5" t="s">
        <v>85</v>
      </c>
      <c r="D223" s="5" t="s">
        <v>54</v>
      </c>
      <c r="E223" s="5" t="s">
        <v>24</v>
      </c>
      <c r="F223" s="6">
        <v>45107</v>
      </c>
      <c r="G223" s="16">
        <f t="shared" si="38"/>
        <v>2023</v>
      </c>
      <c r="H223" s="6" t="str">
        <f t="shared" si="30"/>
        <v>Diciembre</v>
      </c>
      <c r="I223" s="6" t="str">
        <f t="shared" si="40"/>
        <v>2024-1</v>
      </c>
      <c r="J223" s="5">
        <v>305</v>
      </c>
      <c r="K223" s="5">
        <v>209</v>
      </c>
      <c r="L223" s="15">
        <f t="shared" si="41"/>
        <v>1.3</v>
      </c>
      <c r="M223" s="15">
        <f t="shared" si="37"/>
        <v>1.6209150326797386</v>
      </c>
      <c r="N223" s="5" t="s">
        <v>55</v>
      </c>
      <c r="O223" s="5" t="s">
        <v>55</v>
      </c>
      <c r="P223" s="5" t="str">
        <f t="shared" si="31"/>
        <v>96-2023-12-31</v>
      </c>
      <c r="Q223" s="5">
        <v>0</v>
      </c>
      <c r="R223" s="5">
        <v>0</v>
      </c>
    </row>
    <row r="224" spans="1:18" hidden="1" x14ac:dyDescent="0.3">
      <c r="A224" s="5">
        <v>96</v>
      </c>
      <c r="B224" s="23" t="s">
        <v>84</v>
      </c>
      <c r="C224" s="5" t="s">
        <v>85</v>
      </c>
      <c r="D224" s="5" t="s">
        <v>54</v>
      </c>
      <c r="E224" s="5" t="s">
        <v>24</v>
      </c>
      <c r="F224" s="6">
        <v>45291</v>
      </c>
      <c r="G224" s="16">
        <f t="shared" si="38"/>
        <v>2024</v>
      </c>
      <c r="H224" s="6" t="str">
        <f t="shared" si="30"/>
        <v>Junio</v>
      </c>
      <c r="I224" s="6" t="str">
        <f t="shared" si="40"/>
        <v>2022-1</v>
      </c>
      <c r="J224" s="5">
        <v>306</v>
      </c>
      <c r="K224" s="5">
        <v>496</v>
      </c>
      <c r="L224" s="15">
        <f t="shared" si="41"/>
        <v>0.42559523809523808</v>
      </c>
      <c r="M224" s="15">
        <f t="shared" si="37"/>
        <v>0.42559523809523808</v>
      </c>
      <c r="N224" s="5" t="s">
        <v>55</v>
      </c>
      <c r="O224" s="5" t="s">
        <v>55</v>
      </c>
      <c r="P224" s="5" t="str">
        <f t="shared" si="31"/>
        <v>96-2024-06-30</v>
      </c>
      <c r="Q224" s="5">
        <v>0</v>
      </c>
      <c r="R224" s="5">
        <v>0</v>
      </c>
    </row>
    <row r="225" spans="1:18" hidden="1" x14ac:dyDescent="0.3">
      <c r="A225" s="5">
        <v>96</v>
      </c>
      <c r="B225" s="23" t="s">
        <v>84</v>
      </c>
      <c r="C225" s="5" t="s">
        <v>85</v>
      </c>
      <c r="D225" s="5" t="s">
        <v>54</v>
      </c>
      <c r="E225" s="5" t="s">
        <v>24</v>
      </c>
      <c r="F225" s="6">
        <v>45473</v>
      </c>
      <c r="G225" s="5">
        <f t="shared" si="38"/>
        <v>2022</v>
      </c>
      <c r="H225" s="5" t="str">
        <f t="shared" si="30"/>
        <v>Junio</v>
      </c>
      <c r="I225" s="6" t="str">
        <f t="shared" si="40"/>
        <v>2022-2</v>
      </c>
      <c r="J225" s="5">
        <v>336</v>
      </c>
      <c r="K225" s="5">
        <v>143</v>
      </c>
      <c r="L225" s="15">
        <f t="shared" si="41"/>
        <v>1</v>
      </c>
      <c r="M225" s="15">
        <f t="shared" si="37"/>
        <v>1</v>
      </c>
      <c r="N225" s="5" t="s">
        <v>55</v>
      </c>
      <c r="O225" s="5" t="s">
        <v>55</v>
      </c>
      <c r="P225" s="5" t="str">
        <f t="shared" si="31"/>
        <v>97-2022-06-30</v>
      </c>
      <c r="Q225" s="5">
        <v>0</v>
      </c>
      <c r="R225" s="5">
        <v>0</v>
      </c>
    </row>
    <row r="226" spans="1:18" hidden="1" x14ac:dyDescent="0.3">
      <c r="A226" s="5">
        <v>97</v>
      </c>
      <c r="B226" s="5" t="s">
        <v>86</v>
      </c>
      <c r="C226" s="5" t="s">
        <v>87</v>
      </c>
      <c r="D226" s="5" t="s">
        <v>54</v>
      </c>
      <c r="E226" s="5" t="s">
        <v>24</v>
      </c>
      <c r="F226" s="17">
        <v>44742</v>
      </c>
      <c r="G226" s="16">
        <f t="shared" si="38"/>
        <v>2022</v>
      </c>
      <c r="H226" s="6" t="str">
        <f t="shared" si="30"/>
        <v>Diciembre</v>
      </c>
      <c r="I226" s="6" t="str">
        <f t="shared" si="40"/>
        <v>2023-1</v>
      </c>
      <c r="J226" s="5">
        <v>2</v>
      </c>
      <c r="K226" s="5">
        <v>2</v>
      </c>
      <c r="L226" s="15">
        <f t="shared" si="41"/>
        <v>1</v>
      </c>
      <c r="M226" s="15">
        <f t="shared" si="37"/>
        <v>1</v>
      </c>
      <c r="N226" s="5"/>
      <c r="O226" s="5"/>
      <c r="P226" s="5" t="str">
        <f t="shared" si="31"/>
        <v>97-2022-12-31</v>
      </c>
      <c r="Q226" s="5">
        <v>0</v>
      </c>
      <c r="R226" s="5">
        <v>0</v>
      </c>
    </row>
    <row r="227" spans="1:18" hidden="1" x14ac:dyDescent="0.3">
      <c r="A227" s="5">
        <v>97</v>
      </c>
      <c r="B227" s="5" t="s">
        <v>86</v>
      </c>
      <c r="C227" s="5" t="s">
        <v>87</v>
      </c>
      <c r="D227" s="5" t="s">
        <v>54</v>
      </c>
      <c r="E227" s="5" t="s">
        <v>24</v>
      </c>
      <c r="F227" s="17">
        <v>44926</v>
      </c>
      <c r="G227" s="16">
        <f t="shared" si="38"/>
        <v>2023</v>
      </c>
      <c r="H227" s="6" t="str">
        <f t="shared" si="30"/>
        <v>Junio</v>
      </c>
      <c r="I227" s="6" t="str">
        <f t="shared" si="40"/>
        <v>2023-2</v>
      </c>
      <c r="J227" s="5">
        <v>1</v>
      </c>
      <c r="K227" s="5">
        <v>1</v>
      </c>
      <c r="L227" s="15" t="str">
        <f t="shared" si="41"/>
        <v/>
      </c>
      <c r="M227" s="15" t="str">
        <f t="shared" si="37"/>
        <v/>
      </c>
      <c r="N227" s="5"/>
      <c r="O227" s="5"/>
      <c r="P227" s="5" t="str">
        <f t="shared" si="31"/>
        <v>97-2023-06-30</v>
      </c>
      <c r="Q227" s="5">
        <v>0</v>
      </c>
      <c r="R227" s="5">
        <v>0</v>
      </c>
    </row>
    <row r="228" spans="1:18" hidden="1" x14ac:dyDescent="0.3">
      <c r="A228" s="5">
        <v>97</v>
      </c>
      <c r="B228" s="5" t="s">
        <v>86</v>
      </c>
      <c r="C228" s="5" t="s">
        <v>87</v>
      </c>
      <c r="D228" s="5" t="s">
        <v>54</v>
      </c>
      <c r="E228" s="5" t="s">
        <v>24</v>
      </c>
      <c r="F228" s="17">
        <v>45107</v>
      </c>
      <c r="G228" s="16">
        <f t="shared" si="38"/>
        <v>2023</v>
      </c>
      <c r="H228" s="6" t="str">
        <f t="shared" ref="H228:H291" si="42">PROPER(TEXT(F229,"mmmm"))</f>
        <v>Diciembre</v>
      </c>
      <c r="I228" s="6" t="str">
        <f t="shared" si="40"/>
        <v>2022-1</v>
      </c>
      <c r="J228" s="5">
        <v>0</v>
      </c>
      <c r="K228" s="5">
        <v>0</v>
      </c>
      <c r="L228" s="15">
        <f t="shared" si="41"/>
        <v>1</v>
      </c>
      <c r="M228" s="15">
        <f t="shared" si="37"/>
        <v>1</v>
      </c>
      <c r="N228" s="5"/>
      <c r="O228" s="5"/>
      <c r="P228" s="5" t="str">
        <f t="shared" ref="P228:P291" si="43">A229&amp;"-"&amp;YEAR(F229)&amp;"-"&amp;IF(LEN(MONTH(F229))=1,"0"&amp;MONTH(F229),MONTH(F229))&amp;"-"&amp;DAY(F229)</f>
        <v>97-2023-12-31</v>
      </c>
      <c r="Q228" s="5">
        <v>0</v>
      </c>
      <c r="R228" s="5">
        <v>0</v>
      </c>
    </row>
    <row r="229" spans="1:18" hidden="1" x14ac:dyDescent="0.3">
      <c r="A229" s="5">
        <v>97</v>
      </c>
      <c r="B229" s="5" t="s">
        <v>86</v>
      </c>
      <c r="C229" s="5" t="s">
        <v>87</v>
      </c>
      <c r="D229" s="5" t="s">
        <v>54</v>
      </c>
      <c r="E229" s="5" t="s">
        <v>24</v>
      </c>
      <c r="F229" s="17">
        <v>45291</v>
      </c>
      <c r="G229" s="16">
        <f t="shared" si="38"/>
        <v>2022</v>
      </c>
      <c r="H229" s="6" t="str">
        <f t="shared" si="42"/>
        <v>Junio</v>
      </c>
      <c r="I229" s="6" t="str">
        <f t="shared" si="40"/>
        <v>2022-2</v>
      </c>
      <c r="J229" s="5">
        <v>1</v>
      </c>
      <c r="K229" s="5">
        <v>1</v>
      </c>
      <c r="L229" s="15">
        <f t="shared" si="41"/>
        <v>1</v>
      </c>
      <c r="M229" s="15">
        <f t="shared" si="37"/>
        <v>1</v>
      </c>
      <c r="N229" s="5"/>
      <c r="O229" s="5"/>
      <c r="P229" s="5" t="str">
        <f t="shared" si="43"/>
        <v>98-2022-06-30</v>
      </c>
      <c r="Q229" s="5">
        <v>0</v>
      </c>
      <c r="R229" s="5">
        <v>0</v>
      </c>
    </row>
    <row r="230" spans="1:18" hidden="1" x14ac:dyDescent="0.3">
      <c r="A230" s="5">
        <v>98</v>
      </c>
      <c r="B230" s="5" t="s">
        <v>88</v>
      </c>
      <c r="C230" s="5" t="s">
        <v>87</v>
      </c>
      <c r="D230" s="5" t="s">
        <v>54</v>
      </c>
      <c r="E230" s="5" t="s">
        <v>24</v>
      </c>
      <c r="F230" s="17">
        <v>44742</v>
      </c>
      <c r="G230" s="16">
        <f t="shared" si="38"/>
        <v>2022</v>
      </c>
      <c r="H230" s="6" t="str">
        <f t="shared" si="42"/>
        <v>Diciembre</v>
      </c>
      <c r="I230" s="6" t="str">
        <f t="shared" si="40"/>
        <v>2023-1</v>
      </c>
      <c r="J230" s="5">
        <v>2</v>
      </c>
      <c r="K230" s="5">
        <v>2</v>
      </c>
      <c r="L230" s="15">
        <f t="shared" si="41"/>
        <v>1</v>
      </c>
      <c r="M230" s="15">
        <f t="shared" si="37"/>
        <v>1</v>
      </c>
      <c r="N230" s="5" t="s">
        <v>55</v>
      </c>
      <c r="O230" s="5" t="s">
        <v>55</v>
      </c>
      <c r="P230" s="5" t="str">
        <f t="shared" si="43"/>
        <v>98-2022-12-31</v>
      </c>
      <c r="Q230" s="5">
        <v>0</v>
      </c>
      <c r="R230" s="5">
        <v>0</v>
      </c>
    </row>
    <row r="231" spans="1:18" hidden="1" x14ac:dyDescent="0.3">
      <c r="A231" s="5">
        <v>98</v>
      </c>
      <c r="B231" s="5" t="s">
        <v>88</v>
      </c>
      <c r="C231" s="5" t="s">
        <v>87</v>
      </c>
      <c r="D231" s="5" t="s">
        <v>54</v>
      </c>
      <c r="E231" s="5" t="s">
        <v>24</v>
      </c>
      <c r="F231" s="17">
        <v>44926</v>
      </c>
      <c r="G231" s="16">
        <f t="shared" si="38"/>
        <v>2023</v>
      </c>
      <c r="H231" s="6" t="str">
        <f t="shared" si="42"/>
        <v>Junio</v>
      </c>
      <c r="I231" s="6" t="str">
        <f t="shared" si="40"/>
        <v>2023-2</v>
      </c>
      <c r="J231" s="5">
        <v>2</v>
      </c>
      <c r="K231" s="5">
        <v>2</v>
      </c>
      <c r="L231" s="15" t="str">
        <f t="shared" si="41"/>
        <v/>
      </c>
      <c r="M231" s="15" t="str">
        <f t="shared" si="37"/>
        <v/>
      </c>
      <c r="N231" s="5" t="s">
        <v>55</v>
      </c>
      <c r="O231" s="5" t="s">
        <v>55</v>
      </c>
      <c r="P231" s="5" t="str">
        <f t="shared" si="43"/>
        <v>98-2023-06-30</v>
      </c>
      <c r="Q231" s="5">
        <v>0</v>
      </c>
      <c r="R231" s="5">
        <v>0</v>
      </c>
    </row>
    <row r="232" spans="1:18" hidden="1" x14ac:dyDescent="0.3">
      <c r="A232" s="5">
        <v>98</v>
      </c>
      <c r="B232" s="5" t="s">
        <v>88</v>
      </c>
      <c r="C232" s="5" t="s">
        <v>87</v>
      </c>
      <c r="D232" s="5" t="s">
        <v>54</v>
      </c>
      <c r="E232" s="5" t="s">
        <v>24</v>
      </c>
      <c r="F232" s="17">
        <v>45107</v>
      </c>
      <c r="G232" s="16">
        <f t="shared" si="38"/>
        <v>2023</v>
      </c>
      <c r="H232" s="6" t="str">
        <f t="shared" si="42"/>
        <v>Diciembre</v>
      </c>
      <c r="I232" s="6" t="str">
        <f t="shared" si="40"/>
        <v>2023-2</v>
      </c>
      <c r="J232" s="5">
        <v>0</v>
      </c>
      <c r="K232" s="5">
        <v>0</v>
      </c>
      <c r="L232" s="15">
        <f t="shared" si="41"/>
        <v>1</v>
      </c>
      <c r="M232" s="15">
        <f t="shared" si="37"/>
        <v>1</v>
      </c>
      <c r="N232" s="5" t="s">
        <v>55</v>
      </c>
      <c r="O232" s="5" t="s">
        <v>55</v>
      </c>
      <c r="P232" s="5" t="str">
        <f t="shared" si="43"/>
        <v>98-2023-12-31</v>
      </c>
      <c r="Q232" s="5">
        <v>0</v>
      </c>
      <c r="R232" s="5">
        <v>0</v>
      </c>
    </row>
    <row r="233" spans="1:18" hidden="1" x14ac:dyDescent="0.3">
      <c r="A233" s="5">
        <v>98</v>
      </c>
      <c r="B233" s="5" t="s">
        <v>88</v>
      </c>
      <c r="C233" s="5" t="s">
        <v>87</v>
      </c>
      <c r="D233" s="5" t="s">
        <v>54</v>
      </c>
      <c r="E233" s="5" t="s">
        <v>24</v>
      </c>
      <c r="F233" s="17">
        <v>45291</v>
      </c>
      <c r="G233" s="16">
        <f t="shared" si="38"/>
        <v>2023</v>
      </c>
      <c r="H233" s="6" t="str">
        <f t="shared" si="42"/>
        <v>Diciembre</v>
      </c>
      <c r="I233" s="6" t="str">
        <f t="shared" si="40"/>
        <v>2024-2</v>
      </c>
      <c r="J233" s="5">
        <v>1</v>
      </c>
      <c r="K233" s="5">
        <v>1</v>
      </c>
      <c r="L233" s="15">
        <f t="shared" si="41"/>
        <v>0.99</v>
      </c>
      <c r="M233" s="15">
        <f t="shared" si="37"/>
        <v>0.99</v>
      </c>
      <c r="N233" s="5" t="s">
        <v>55</v>
      </c>
      <c r="O233" s="5" t="s">
        <v>55</v>
      </c>
      <c r="P233" s="5" t="str">
        <f t="shared" si="43"/>
        <v>100-2023-12-31</v>
      </c>
      <c r="Q233" s="5">
        <v>0</v>
      </c>
      <c r="R233" s="5">
        <v>0</v>
      </c>
    </row>
    <row r="234" spans="1:18" hidden="1" x14ac:dyDescent="0.3">
      <c r="A234" s="37">
        <v>100</v>
      </c>
      <c r="B234" s="5" t="s">
        <v>89</v>
      </c>
      <c r="C234" s="5" t="s">
        <v>72</v>
      </c>
      <c r="D234" s="5" t="s">
        <v>73</v>
      </c>
      <c r="E234" s="5" t="s">
        <v>24</v>
      </c>
      <c r="F234" s="6">
        <v>45291</v>
      </c>
      <c r="G234" s="5">
        <f t="shared" si="38"/>
        <v>2024</v>
      </c>
      <c r="H234" s="5" t="str">
        <f t="shared" si="42"/>
        <v>Diciembre</v>
      </c>
      <c r="I234" s="6" t="str">
        <f t="shared" si="40"/>
        <v>2023-2</v>
      </c>
      <c r="J234" s="5">
        <v>100</v>
      </c>
      <c r="K234" s="5">
        <v>99</v>
      </c>
      <c r="L234" s="21">
        <f>IFERROR(K235/J235,"")</f>
        <v>0.99</v>
      </c>
      <c r="M234" s="15">
        <f t="shared" si="37"/>
        <v>0.99</v>
      </c>
      <c r="N234" s="5" t="s">
        <v>25</v>
      </c>
      <c r="O234" s="5" t="s">
        <v>25</v>
      </c>
      <c r="P234" s="5" t="str">
        <f t="shared" si="43"/>
        <v>100-2024-12-31</v>
      </c>
      <c r="Q234" s="5">
        <v>0</v>
      </c>
      <c r="R234" s="5">
        <v>0</v>
      </c>
    </row>
    <row r="235" spans="1:18" hidden="1" x14ac:dyDescent="0.3">
      <c r="A235" s="5">
        <v>100</v>
      </c>
      <c r="B235" s="5" t="s">
        <v>89</v>
      </c>
      <c r="C235" s="5" t="s">
        <v>72</v>
      </c>
      <c r="D235" s="5" t="s">
        <v>73</v>
      </c>
      <c r="E235" s="5" t="s">
        <v>24</v>
      </c>
      <c r="F235" s="6">
        <v>45657</v>
      </c>
      <c r="G235" s="5">
        <f t="shared" si="38"/>
        <v>2023</v>
      </c>
      <c r="H235" s="5" t="str">
        <f t="shared" si="42"/>
        <v>Diciembre</v>
      </c>
      <c r="I235" s="6" t="str">
        <f t="shared" si="40"/>
        <v>2024-2</v>
      </c>
      <c r="J235" s="5">
        <v>100</v>
      </c>
      <c r="K235" s="5">
        <v>99</v>
      </c>
      <c r="L235" s="15">
        <f>IFERROR(IF((K236/J236)&gt;1.3,1.3,K236/J236),"")</f>
        <v>0.21962616822429903</v>
      </c>
      <c r="M235" s="15">
        <f t="shared" si="37"/>
        <v>0.21962616822429903</v>
      </c>
      <c r="N235" s="5" t="s">
        <v>25</v>
      </c>
      <c r="O235" s="5" t="s">
        <v>25</v>
      </c>
      <c r="P235" s="5" t="str">
        <f t="shared" si="43"/>
        <v>104-2023-12-31</v>
      </c>
      <c r="Q235" s="5">
        <v>0</v>
      </c>
      <c r="R235" s="5">
        <v>0</v>
      </c>
    </row>
    <row r="236" spans="1:18" hidden="1" x14ac:dyDescent="0.3">
      <c r="A236" s="37">
        <v>104</v>
      </c>
      <c r="B236" s="5" t="s">
        <v>90</v>
      </c>
      <c r="C236" s="5" t="s">
        <v>72</v>
      </c>
      <c r="D236" s="5" t="s">
        <v>73</v>
      </c>
      <c r="E236" s="5" t="s">
        <v>62</v>
      </c>
      <c r="F236" s="6">
        <v>45291</v>
      </c>
      <c r="G236" s="5">
        <f t="shared" si="38"/>
        <v>2024</v>
      </c>
      <c r="H236" s="5" t="str">
        <f t="shared" si="42"/>
        <v>Diciembre</v>
      </c>
      <c r="I236" s="6" t="str">
        <f t="shared" si="40"/>
        <v>2023-2</v>
      </c>
      <c r="J236" s="5">
        <v>2.14</v>
      </c>
      <c r="K236" s="5">
        <v>0.47</v>
      </c>
      <c r="L236" s="8">
        <v>1</v>
      </c>
      <c r="M236" s="8">
        <v>1</v>
      </c>
      <c r="N236" s="5" t="s">
        <v>91</v>
      </c>
      <c r="O236" s="5" t="s">
        <v>91</v>
      </c>
      <c r="P236" s="5" t="str">
        <f t="shared" si="43"/>
        <v>104-2024-12-31</v>
      </c>
      <c r="Q236" s="5">
        <v>2</v>
      </c>
      <c r="R236" s="5">
        <v>2</v>
      </c>
    </row>
    <row r="237" spans="1:18" hidden="1" x14ac:dyDescent="0.3">
      <c r="A237" s="5">
        <v>104</v>
      </c>
      <c r="B237" s="5" t="s">
        <v>90</v>
      </c>
      <c r="C237" s="5" t="s">
        <v>72</v>
      </c>
      <c r="D237" s="5" t="s">
        <v>73</v>
      </c>
      <c r="E237" s="5" t="s">
        <v>62</v>
      </c>
      <c r="F237" s="6">
        <v>45657</v>
      </c>
      <c r="G237" s="5">
        <f t="shared" si="38"/>
        <v>2023</v>
      </c>
      <c r="H237" s="5" t="str">
        <f t="shared" si="42"/>
        <v>Diciembre</v>
      </c>
      <c r="I237" s="6" t="str">
        <f t="shared" si="40"/>
        <v>2024-2</v>
      </c>
      <c r="J237" s="5">
        <v>1.2</v>
      </c>
      <c r="K237" s="10">
        <v>0.11</v>
      </c>
      <c r="L237" s="8">
        <v>1</v>
      </c>
      <c r="M237" s="8">
        <v>1</v>
      </c>
      <c r="N237" s="5" t="s">
        <v>91</v>
      </c>
      <c r="O237" s="5" t="s">
        <v>91</v>
      </c>
      <c r="P237" s="5" t="str">
        <f t="shared" si="43"/>
        <v>106-2023-12-31</v>
      </c>
      <c r="Q237" s="5">
        <v>1</v>
      </c>
      <c r="R237" s="5">
        <v>2</v>
      </c>
    </row>
    <row r="238" spans="1:18" hidden="1" x14ac:dyDescent="0.3">
      <c r="A238" s="37">
        <v>106</v>
      </c>
      <c r="B238" s="5" t="s">
        <v>92</v>
      </c>
      <c r="C238" s="5" t="s">
        <v>72</v>
      </c>
      <c r="D238" s="5" t="s">
        <v>73</v>
      </c>
      <c r="E238" s="5" t="s">
        <v>62</v>
      </c>
      <c r="F238" s="6">
        <v>45291</v>
      </c>
      <c r="G238" s="5">
        <f t="shared" si="38"/>
        <v>2024</v>
      </c>
      <c r="H238" s="5" t="str">
        <f t="shared" si="42"/>
        <v>Diciembre</v>
      </c>
      <c r="I238" s="6" t="str">
        <f t="shared" si="40"/>
        <v>2023-2</v>
      </c>
      <c r="J238" s="9">
        <v>1.0000000000000001E-5</v>
      </c>
      <c r="K238" s="9">
        <v>1.0000000000000001E-5</v>
      </c>
      <c r="L238" s="15">
        <v>1</v>
      </c>
      <c r="M238" s="15">
        <f>IFERROR(J239/K239,"")</f>
        <v>1</v>
      </c>
      <c r="N238" s="5" t="s">
        <v>55</v>
      </c>
      <c r="O238" s="5" t="s">
        <v>55</v>
      </c>
      <c r="P238" s="5" t="str">
        <f t="shared" si="43"/>
        <v>106-2024-12-31</v>
      </c>
      <c r="Q238" s="5">
        <v>0</v>
      </c>
      <c r="R238" s="5">
        <v>0</v>
      </c>
    </row>
    <row r="239" spans="1:18" hidden="1" x14ac:dyDescent="0.3">
      <c r="A239" s="5">
        <v>106</v>
      </c>
      <c r="B239" s="5" t="s">
        <v>92</v>
      </c>
      <c r="C239" s="5" t="s">
        <v>72</v>
      </c>
      <c r="D239" s="5" t="s">
        <v>73</v>
      </c>
      <c r="E239" s="5" t="s">
        <v>62</v>
      </c>
      <c r="F239" s="6">
        <v>45657</v>
      </c>
      <c r="G239" s="5">
        <f t="shared" si="38"/>
        <v>2023</v>
      </c>
      <c r="H239" s="5" t="str">
        <f t="shared" si="42"/>
        <v>Diciembre</v>
      </c>
      <c r="I239" s="6" t="str">
        <f t="shared" si="40"/>
        <v>2024-2</v>
      </c>
      <c r="J239" s="9">
        <v>1.0000000000000001E-5</v>
      </c>
      <c r="K239" s="9">
        <v>1.0000000000000001E-5</v>
      </c>
      <c r="L239" s="15" t="str">
        <f>IFERROR(IF((K240/J240)&gt;1.3,1.3,K240/J240),"")</f>
        <v/>
      </c>
      <c r="M239" s="15" t="str">
        <f t="shared" ref="M239:M271" si="44">IFERROR(K240/J240,"")</f>
        <v/>
      </c>
      <c r="N239" s="5" t="s">
        <v>55</v>
      </c>
      <c r="O239" s="5" t="s">
        <v>55</v>
      </c>
      <c r="P239" s="5" t="str">
        <f t="shared" si="43"/>
        <v>108-2023-12-31</v>
      </c>
      <c r="Q239" s="5">
        <v>0</v>
      </c>
      <c r="R239" s="5">
        <v>0</v>
      </c>
    </row>
    <row r="240" spans="1:18" hidden="1" x14ac:dyDescent="0.3">
      <c r="A240" s="37">
        <v>108</v>
      </c>
      <c r="B240" s="5" t="s">
        <v>93</v>
      </c>
      <c r="C240" s="5" t="s">
        <v>1244</v>
      </c>
      <c r="D240" s="5" t="s">
        <v>73</v>
      </c>
      <c r="E240" s="5" t="s">
        <v>24</v>
      </c>
      <c r="F240" s="6">
        <v>45291</v>
      </c>
      <c r="G240" s="5">
        <f t="shared" si="38"/>
        <v>2024</v>
      </c>
      <c r="H240" s="5" t="str">
        <f t="shared" si="42"/>
        <v>Diciembre</v>
      </c>
      <c r="I240" s="6" t="str">
        <f t="shared" si="40"/>
        <v>2023-2</v>
      </c>
      <c r="J240" s="5"/>
      <c r="K240" s="5"/>
      <c r="L240" s="21" t="str">
        <f>IFERROR(K241/J241,"")</f>
        <v/>
      </c>
      <c r="M240" s="15" t="str">
        <f t="shared" si="44"/>
        <v/>
      </c>
      <c r="N240" s="5"/>
      <c r="O240" s="5"/>
      <c r="P240" s="5" t="str">
        <f t="shared" si="43"/>
        <v>108-2024-12-31</v>
      </c>
      <c r="Q240" s="5">
        <v>0</v>
      </c>
      <c r="R240" s="5">
        <v>0</v>
      </c>
    </row>
    <row r="241" spans="1:18" hidden="1" x14ac:dyDescent="0.3">
      <c r="A241" s="5">
        <v>108</v>
      </c>
      <c r="B241" s="5" t="s">
        <v>93</v>
      </c>
      <c r="C241" s="5" t="s">
        <v>1244</v>
      </c>
      <c r="D241" s="5" t="s">
        <v>73</v>
      </c>
      <c r="E241" s="5" t="s">
        <v>24</v>
      </c>
      <c r="F241" s="6">
        <v>45657</v>
      </c>
      <c r="G241" s="5">
        <f t="shared" si="38"/>
        <v>2023</v>
      </c>
      <c r="H241" s="5" t="str">
        <f t="shared" si="42"/>
        <v>Diciembre</v>
      </c>
      <c r="I241" s="6" t="str">
        <f t="shared" si="40"/>
        <v>2024-2</v>
      </c>
      <c r="J241" s="5"/>
      <c r="K241" s="5"/>
      <c r="L241" s="15" t="str">
        <f>IFERROR(IF((K242/J242)&gt;1.3,1.3,K242/J242),"")</f>
        <v/>
      </c>
      <c r="M241" s="15" t="str">
        <f t="shared" si="44"/>
        <v/>
      </c>
      <c r="N241" s="5"/>
      <c r="O241" s="5"/>
      <c r="P241" s="5" t="str">
        <f t="shared" si="43"/>
        <v>109-2023-12-31</v>
      </c>
      <c r="Q241" s="5">
        <v>0</v>
      </c>
      <c r="R241" s="5">
        <v>0</v>
      </c>
    </row>
    <row r="242" spans="1:18" hidden="1" x14ac:dyDescent="0.3">
      <c r="A242" s="37">
        <v>109</v>
      </c>
      <c r="B242" s="5" t="s">
        <v>93</v>
      </c>
      <c r="C242" s="5" t="s">
        <v>759</v>
      </c>
      <c r="D242" s="5" t="s">
        <v>73</v>
      </c>
      <c r="E242" s="5" t="s">
        <v>24</v>
      </c>
      <c r="F242" s="6">
        <v>45291</v>
      </c>
      <c r="G242" s="5">
        <f t="shared" si="38"/>
        <v>2024</v>
      </c>
      <c r="H242" s="5" t="str">
        <f t="shared" si="42"/>
        <v>Diciembre</v>
      </c>
      <c r="I242" s="6" t="str">
        <f t="shared" si="40"/>
        <v>2022-2</v>
      </c>
      <c r="J242" s="5"/>
      <c r="K242" s="5"/>
      <c r="L242" s="21" t="str">
        <f>IFERROR(K243/J243,"")</f>
        <v/>
      </c>
      <c r="M242" s="15" t="str">
        <f t="shared" si="44"/>
        <v/>
      </c>
      <c r="N242" s="5"/>
      <c r="O242" s="5"/>
      <c r="P242" s="5" t="str">
        <f t="shared" si="43"/>
        <v>109-2024-12-31</v>
      </c>
      <c r="Q242" s="5">
        <v>0</v>
      </c>
      <c r="R242" s="5">
        <v>0</v>
      </c>
    </row>
    <row r="243" spans="1:18" hidden="1" x14ac:dyDescent="0.3">
      <c r="A243" s="5">
        <v>109</v>
      </c>
      <c r="B243" s="5" t="s">
        <v>93</v>
      </c>
      <c r="C243" s="5" t="s">
        <v>403</v>
      </c>
      <c r="D243" s="5" t="s">
        <v>73</v>
      </c>
      <c r="E243" s="5" t="s">
        <v>24</v>
      </c>
      <c r="F243" s="6">
        <v>45657</v>
      </c>
      <c r="G243" s="5">
        <f t="shared" si="38"/>
        <v>2022</v>
      </c>
      <c r="H243" s="5" t="str">
        <f t="shared" si="42"/>
        <v>Octubre</v>
      </c>
      <c r="I243" s="6" t="str">
        <f t="shared" si="40"/>
        <v>2022-2</v>
      </c>
      <c r="J243" s="5"/>
      <c r="K243" s="5"/>
      <c r="L243" s="15">
        <f>IFERROR(IF((K244/J244)&gt;1.3,1.3,K244/J244),"")</f>
        <v>0.9175239389233949</v>
      </c>
      <c r="M243" s="15">
        <f t="shared" si="44"/>
        <v>0.9175239389233949</v>
      </c>
      <c r="N243" s="5"/>
      <c r="O243" s="5"/>
      <c r="P243" s="5" t="str">
        <f t="shared" si="43"/>
        <v>110-2022-10-31</v>
      </c>
      <c r="Q243" s="5">
        <v>0</v>
      </c>
      <c r="R243" s="5">
        <v>0</v>
      </c>
    </row>
    <row r="244" spans="1:18" hidden="1" x14ac:dyDescent="0.3">
      <c r="A244" s="5">
        <v>110</v>
      </c>
      <c r="B244" s="5" t="s">
        <v>93</v>
      </c>
      <c r="C244" s="5" t="s">
        <v>94</v>
      </c>
      <c r="D244" s="5" t="s">
        <v>73</v>
      </c>
      <c r="E244" s="5" t="s">
        <v>24</v>
      </c>
      <c r="F244" s="6">
        <v>44865</v>
      </c>
      <c r="G244" s="5">
        <v>2022</v>
      </c>
      <c r="H244" s="5" t="str">
        <f t="shared" si="42"/>
        <v>Diciembre</v>
      </c>
      <c r="I244" s="6" t="str">
        <f t="shared" si="40"/>
        <v>2023-2</v>
      </c>
      <c r="J244" s="5">
        <v>80</v>
      </c>
      <c r="K244" s="5">
        <v>73.401915113871596</v>
      </c>
      <c r="L244" s="21">
        <f>IFERROR(K245/J245,"")</f>
        <v>0.97499999999999998</v>
      </c>
      <c r="M244" s="15">
        <f t="shared" si="44"/>
        <v>0.97499999999999998</v>
      </c>
      <c r="N244" s="5" t="s">
        <v>25</v>
      </c>
      <c r="O244" s="5" t="s">
        <v>25</v>
      </c>
      <c r="P244" s="5" t="str">
        <f t="shared" si="43"/>
        <v>110-2023-12-31</v>
      </c>
      <c r="Q244" s="5">
        <v>0</v>
      </c>
      <c r="R244" s="5">
        <v>0</v>
      </c>
    </row>
    <row r="245" spans="1:18" hidden="1" x14ac:dyDescent="0.3">
      <c r="A245" s="5">
        <v>110</v>
      </c>
      <c r="B245" s="5" t="s">
        <v>93</v>
      </c>
      <c r="C245" s="5" t="s">
        <v>94</v>
      </c>
      <c r="D245" s="5" t="s">
        <v>73</v>
      </c>
      <c r="E245" s="5" t="s">
        <v>24</v>
      </c>
      <c r="F245" s="6">
        <v>45291</v>
      </c>
      <c r="G245" s="5">
        <v>2023</v>
      </c>
      <c r="H245" s="5" t="str">
        <f t="shared" si="42"/>
        <v>Diciembre</v>
      </c>
      <c r="I245" s="6" t="str">
        <f t="shared" si="40"/>
        <v>2023-1</v>
      </c>
      <c r="J245" s="5">
        <v>80</v>
      </c>
      <c r="K245" s="5">
        <v>78</v>
      </c>
      <c r="L245" s="21" t="str">
        <f>IFERROR(K246/J246,"")</f>
        <v/>
      </c>
      <c r="M245" s="15" t="str">
        <f t="shared" si="44"/>
        <v/>
      </c>
      <c r="N245" s="5" t="s">
        <v>25</v>
      </c>
      <c r="O245" s="5" t="s">
        <v>25</v>
      </c>
      <c r="P245" s="5" t="str">
        <f t="shared" si="43"/>
        <v>110-2024-12-31</v>
      </c>
      <c r="Q245" s="5">
        <v>0</v>
      </c>
      <c r="R245" s="5">
        <v>0</v>
      </c>
    </row>
    <row r="246" spans="1:18" hidden="1" x14ac:dyDescent="0.3">
      <c r="A246" s="5">
        <v>110</v>
      </c>
      <c r="B246" s="5" t="s">
        <v>93</v>
      </c>
      <c r="C246" s="5" t="s">
        <v>998</v>
      </c>
      <c r="D246" s="5" t="s">
        <v>73</v>
      </c>
      <c r="E246" s="5" t="s">
        <v>24</v>
      </c>
      <c r="F246" s="6">
        <v>45657</v>
      </c>
      <c r="G246" s="5">
        <f>YEAR(F247)</f>
        <v>2023</v>
      </c>
      <c r="H246" s="5" t="str">
        <f t="shared" si="42"/>
        <v>Junio</v>
      </c>
      <c r="I246" s="6" t="str">
        <f t="shared" si="40"/>
        <v>2023-2</v>
      </c>
      <c r="J246" s="5"/>
      <c r="K246" s="5"/>
      <c r="L246" s="15">
        <f>IFERROR(IF((K247/J247)&gt;1.3,1.3,K247/J247),"")</f>
        <v>1.10625</v>
      </c>
      <c r="M246" s="15">
        <f t="shared" si="44"/>
        <v>1.10625</v>
      </c>
      <c r="N246" s="5"/>
      <c r="O246" s="5"/>
      <c r="P246" s="5" t="str">
        <f t="shared" si="43"/>
        <v>111-2023-06-30</v>
      </c>
      <c r="Q246" s="5">
        <v>0</v>
      </c>
      <c r="R246" s="5">
        <v>0</v>
      </c>
    </row>
    <row r="247" spans="1:18" hidden="1" x14ac:dyDescent="0.3">
      <c r="A247" s="37">
        <v>111</v>
      </c>
      <c r="B247" s="5" t="s">
        <v>93</v>
      </c>
      <c r="C247" s="5" t="s">
        <v>58</v>
      </c>
      <c r="D247" s="5" t="s">
        <v>60</v>
      </c>
      <c r="E247" s="5" t="s">
        <v>24</v>
      </c>
      <c r="F247" s="6">
        <v>45107</v>
      </c>
      <c r="G247" s="5">
        <f>YEAR(F248)</f>
        <v>2023</v>
      </c>
      <c r="H247" s="5" t="str">
        <f t="shared" si="42"/>
        <v>Diciembre</v>
      </c>
      <c r="I247" s="6" t="str">
        <f t="shared" si="40"/>
        <v>2024-1</v>
      </c>
      <c r="J247" s="5">
        <v>80</v>
      </c>
      <c r="K247" s="10">
        <v>88.5</v>
      </c>
      <c r="L247" s="21">
        <f>IFERROR(K248/J248,"")</f>
        <v>1.1812499999999999</v>
      </c>
      <c r="M247" s="15">
        <f t="shared" si="44"/>
        <v>1.1812499999999999</v>
      </c>
      <c r="N247" s="5" t="s">
        <v>25</v>
      </c>
      <c r="O247" s="5" t="s">
        <v>25</v>
      </c>
      <c r="P247" s="5" t="str">
        <f t="shared" si="43"/>
        <v>111-2023-12-31</v>
      </c>
      <c r="Q247" s="5">
        <v>0</v>
      </c>
      <c r="R247" s="5">
        <v>0</v>
      </c>
    </row>
    <row r="248" spans="1:18" hidden="1" x14ac:dyDescent="0.3">
      <c r="A248" s="37">
        <v>111</v>
      </c>
      <c r="B248" s="5" t="s">
        <v>93</v>
      </c>
      <c r="C248" s="5" t="s">
        <v>58</v>
      </c>
      <c r="D248" s="5" t="s">
        <v>60</v>
      </c>
      <c r="E248" s="5" t="s">
        <v>24</v>
      </c>
      <c r="F248" s="6">
        <v>45291</v>
      </c>
      <c r="G248" s="5">
        <f>YEAR(F249)</f>
        <v>2024</v>
      </c>
      <c r="H248" s="5" t="str">
        <f t="shared" si="42"/>
        <v>Junio</v>
      </c>
      <c r="I248" s="6" t="str">
        <f t="shared" si="40"/>
        <v>2024-2</v>
      </c>
      <c r="J248" s="5">
        <v>80</v>
      </c>
      <c r="K248" s="10">
        <v>94.5</v>
      </c>
      <c r="L248" s="21">
        <f>IFERROR(K249/J249,"")</f>
        <v>1.2</v>
      </c>
      <c r="M248" s="15">
        <f t="shared" si="44"/>
        <v>1.2</v>
      </c>
      <c r="N248" s="5" t="s">
        <v>25</v>
      </c>
      <c r="O248" s="5" t="s">
        <v>25</v>
      </c>
      <c r="P248" s="5" t="str">
        <f t="shared" si="43"/>
        <v>111-2024-06-30</v>
      </c>
      <c r="Q248" s="5">
        <v>0</v>
      </c>
      <c r="R248" s="5">
        <v>0</v>
      </c>
    </row>
    <row r="249" spans="1:18" hidden="1" x14ac:dyDescent="0.3">
      <c r="A249" s="5">
        <v>111</v>
      </c>
      <c r="B249" s="5" t="s">
        <v>93</v>
      </c>
      <c r="C249" s="5" t="s">
        <v>58</v>
      </c>
      <c r="D249" s="5" t="s">
        <v>60</v>
      </c>
      <c r="E249" s="5" t="s">
        <v>24</v>
      </c>
      <c r="F249" s="6">
        <v>45473</v>
      </c>
      <c r="G249" s="5">
        <f>YEAR(F250)</f>
        <v>2024</v>
      </c>
      <c r="H249" s="5" t="str">
        <f t="shared" si="42"/>
        <v>Diciembre</v>
      </c>
      <c r="I249" s="6" t="str">
        <f t="shared" si="40"/>
        <v>2022-2</v>
      </c>
      <c r="J249" s="5">
        <v>80</v>
      </c>
      <c r="K249" s="10">
        <v>96</v>
      </c>
      <c r="L249" s="15">
        <f>IFERROR(IF((K250/J250)&gt;1.3,1.3,K250/J250),"")</f>
        <v>1.1168749999999998</v>
      </c>
      <c r="M249" s="15">
        <f t="shared" si="44"/>
        <v>1.1168749999999998</v>
      </c>
      <c r="N249" s="5" t="s">
        <v>25</v>
      </c>
      <c r="O249" s="5" t="s">
        <v>25</v>
      </c>
      <c r="P249" s="5" t="str">
        <f t="shared" si="43"/>
        <v>111-2024-12-31</v>
      </c>
      <c r="Q249" s="5">
        <v>0</v>
      </c>
      <c r="R249" s="5">
        <v>0</v>
      </c>
    </row>
    <row r="250" spans="1:18" hidden="1" x14ac:dyDescent="0.3">
      <c r="A250" s="5">
        <v>111</v>
      </c>
      <c r="B250" s="5" t="s">
        <v>93</v>
      </c>
      <c r="C250" s="5" t="s">
        <v>58</v>
      </c>
      <c r="D250" s="5" t="s">
        <v>60</v>
      </c>
      <c r="E250" s="5" t="s">
        <v>24</v>
      </c>
      <c r="F250" s="6">
        <v>45657</v>
      </c>
      <c r="G250" s="5">
        <f>YEAR(F251)</f>
        <v>2022</v>
      </c>
      <c r="H250" s="5" t="str">
        <f t="shared" si="42"/>
        <v>Octubre</v>
      </c>
      <c r="I250" s="6" t="str">
        <f t="shared" si="40"/>
        <v>2022-2</v>
      </c>
      <c r="J250" s="5">
        <v>80</v>
      </c>
      <c r="K250" s="10">
        <v>89.35</v>
      </c>
      <c r="L250" s="15">
        <f>IFERROR(IF((K251/J251)&gt;1.3,1.3,K251/J251),"")</f>
        <v>0.92707768906497867</v>
      </c>
      <c r="M250" s="15">
        <f t="shared" si="44"/>
        <v>0.92707768906497867</v>
      </c>
      <c r="N250" s="5" t="s">
        <v>25</v>
      </c>
      <c r="O250" s="5" t="s">
        <v>25</v>
      </c>
      <c r="P250" s="5" t="str">
        <f t="shared" si="43"/>
        <v>112-2022-10-31</v>
      </c>
      <c r="Q250" s="5">
        <v>0</v>
      </c>
      <c r="R250" s="5">
        <v>0</v>
      </c>
    </row>
    <row r="251" spans="1:18" hidden="1" x14ac:dyDescent="0.3">
      <c r="A251" s="5">
        <v>112</v>
      </c>
      <c r="B251" s="5" t="s">
        <v>93</v>
      </c>
      <c r="C251" s="5" t="s">
        <v>95</v>
      </c>
      <c r="D251" s="5" t="s">
        <v>73</v>
      </c>
      <c r="E251" s="5" t="s">
        <v>24</v>
      </c>
      <c r="F251" s="6">
        <v>44865</v>
      </c>
      <c r="G251" s="5">
        <v>2022</v>
      </c>
      <c r="H251" s="5" t="str">
        <f t="shared" si="42"/>
        <v>Diciembre</v>
      </c>
      <c r="I251" s="6" t="str">
        <f t="shared" si="40"/>
        <v>2023-2</v>
      </c>
      <c r="J251" s="5">
        <v>80</v>
      </c>
      <c r="K251" s="5">
        <v>74.166215125198292</v>
      </c>
      <c r="L251" s="21">
        <f>IFERROR(K252/J252,"")</f>
        <v>1.1200480910547248</v>
      </c>
      <c r="M251" s="15">
        <f t="shared" si="44"/>
        <v>1.1200480910547248</v>
      </c>
      <c r="N251" s="5" t="s">
        <v>25</v>
      </c>
      <c r="O251" s="5" t="s">
        <v>25</v>
      </c>
      <c r="P251" s="5" t="str">
        <f t="shared" si="43"/>
        <v>112-2023-12-31</v>
      </c>
      <c r="Q251" s="5">
        <v>0</v>
      </c>
      <c r="R251" s="5">
        <v>0</v>
      </c>
    </row>
    <row r="252" spans="1:18" hidden="1" x14ac:dyDescent="0.3">
      <c r="A252" s="5">
        <v>112</v>
      </c>
      <c r="B252" s="5" t="s">
        <v>93</v>
      </c>
      <c r="C252" s="5" t="s">
        <v>95</v>
      </c>
      <c r="D252" s="5" t="s">
        <v>73</v>
      </c>
      <c r="E252" s="5" t="s">
        <v>24</v>
      </c>
      <c r="F252" s="6">
        <v>45291</v>
      </c>
      <c r="G252" s="5">
        <v>2023</v>
      </c>
      <c r="H252" s="5" t="str">
        <f t="shared" si="42"/>
        <v>Diciembre</v>
      </c>
      <c r="I252" s="6" t="str">
        <f t="shared" si="40"/>
        <v>2022-2</v>
      </c>
      <c r="J252" s="5">
        <v>80</v>
      </c>
      <c r="K252" s="5">
        <v>89.603847284377991</v>
      </c>
      <c r="L252" s="21">
        <f>IFERROR(K253/J253,"")</f>
        <v>1.125</v>
      </c>
      <c r="M252" s="15">
        <f t="shared" si="44"/>
        <v>1.125</v>
      </c>
      <c r="N252" s="5" t="s">
        <v>25</v>
      </c>
      <c r="O252" s="5" t="s">
        <v>25</v>
      </c>
      <c r="P252" s="5" t="str">
        <f t="shared" si="43"/>
        <v>112-2024-12-31</v>
      </c>
      <c r="Q252" s="5">
        <v>0</v>
      </c>
      <c r="R252" s="5">
        <v>0</v>
      </c>
    </row>
    <row r="253" spans="1:18" hidden="1" x14ac:dyDescent="0.3">
      <c r="A253" s="5">
        <v>112</v>
      </c>
      <c r="B253" s="5" t="s">
        <v>93</v>
      </c>
      <c r="C253" s="5" t="s">
        <v>95</v>
      </c>
      <c r="D253" s="5" t="s">
        <v>73</v>
      </c>
      <c r="E253" s="5" t="s">
        <v>24</v>
      </c>
      <c r="F253" s="6">
        <v>45657</v>
      </c>
      <c r="G253" s="5">
        <f>YEAR(F254)</f>
        <v>2022</v>
      </c>
      <c r="H253" s="5" t="str">
        <f t="shared" si="42"/>
        <v>Octubre</v>
      </c>
      <c r="I253" s="6" t="str">
        <f t="shared" si="40"/>
        <v>2022-2</v>
      </c>
      <c r="J253" s="5">
        <v>80</v>
      </c>
      <c r="K253" s="5">
        <v>90</v>
      </c>
      <c r="L253" s="15">
        <f>IFERROR(IF((K254/J254)&gt;1.3,1.3,K254/J254),"")</f>
        <v>0.95770898516321135</v>
      </c>
      <c r="M253" s="15">
        <f t="shared" si="44"/>
        <v>0.95770898516321135</v>
      </c>
      <c r="N253" s="5" t="s">
        <v>25</v>
      </c>
      <c r="O253" s="5" t="s">
        <v>25</v>
      </c>
      <c r="P253" s="5" t="str">
        <f t="shared" si="43"/>
        <v>113-2022-10-31</v>
      </c>
      <c r="Q253" s="5">
        <v>0</v>
      </c>
      <c r="R253" s="5">
        <v>0</v>
      </c>
    </row>
    <row r="254" spans="1:18" hidden="1" x14ac:dyDescent="0.3">
      <c r="A254" s="5">
        <v>113</v>
      </c>
      <c r="B254" s="5" t="s">
        <v>93</v>
      </c>
      <c r="C254" s="5" t="s">
        <v>96</v>
      </c>
      <c r="D254" s="5" t="s">
        <v>73</v>
      </c>
      <c r="E254" s="5" t="s">
        <v>24</v>
      </c>
      <c r="F254" s="6">
        <v>44865</v>
      </c>
      <c r="G254" s="5">
        <v>2022</v>
      </c>
      <c r="H254" s="5" t="str">
        <f t="shared" si="42"/>
        <v>Octubre</v>
      </c>
      <c r="I254" s="6" t="str">
        <f t="shared" ref="I254:I261" si="45">IF(OR(H255="Enero",H255="Febrero",H255="Marzo",H255="Abril",H255="Mayo",H255="Junio"),G255&amp;"-1",IF(OR(H255="Julio",H255="Agosto",H255="Septiembre",H255="Octubre",H255="Noviembre",H255="Diciembre"),G255&amp;"-2"))</f>
        <v>2023-2</v>
      </c>
      <c r="J254" s="5">
        <v>80</v>
      </c>
      <c r="K254" s="5">
        <v>76.616718813056906</v>
      </c>
      <c r="L254" s="21">
        <f>IFERROR(K255/J255,"")</f>
        <v>1.1012689187788314</v>
      </c>
      <c r="M254" s="15">
        <f t="shared" si="44"/>
        <v>1.1012689187788314</v>
      </c>
      <c r="N254" s="5" t="s">
        <v>25</v>
      </c>
      <c r="O254" s="5" t="s">
        <v>25</v>
      </c>
      <c r="P254" s="5" t="str">
        <f t="shared" si="43"/>
        <v>113-2023-10-31</v>
      </c>
      <c r="Q254" s="5">
        <v>0</v>
      </c>
      <c r="R254" s="5">
        <v>0</v>
      </c>
    </row>
    <row r="255" spans="1:18" hidden="1" x14ac:dyDescent="0.3">
      <c r="A255" s="5">
        <v>113</v>
      </c>
      <c r="B255" s="5" t="s">
        <v>93</v>
      </c>
      <c r="C255" s="5" t="s">
        <v>96</v>
      </c>
      <c r="D255" s="5" t="s">
        <v>73</v>
      </c>
      <c r="E255" s="5" t="s">
        <v>24</v>
      </c>
      <c r="F255" s="6">
        <v>45230</v>
      </c>
      <c r="G255" s="5">
        <v>2023</v>
      </c>
      <c r="H255" s="5" t="str">
        <f t="shared" si="42"/>
        <v>Octubre</v>
      </c>
      <c r="I255" s="6" t="str">
        <f t="shared" si="45"/>
        <v>2022-2</v>
      </c>
      <c r="J255" s="5">
        <v>80</v>
      </c>
      <c r="K255" s="5">
        <v>88.101513502306503</v>
      </c>
      <c r="L255" s="21">
        <f>IFERROR(K256/J256,"")</f>
        <v>1.1000000000000001</v>
      </c>
      <c r="M255" s="15">
        <f t="shared" si="44"/>
        <v>1.1000000000000001</v>
      </c>
      <c r="N255" s="5" t="s">
        <v>25</v>
      </c>
      <c r="O255" s="5" t="s">
        <v>25</v>
      </c>
      <c r="P255" s="5" t="str">
        <f t="shared" si="43"/>
        <v>113-2024-10-31</v>
      </c>
      <c r="Q255" s="5">
        <v>0</v>
      </c>
      <c r="R255" s="5">
        <v>0</v>
      </c>
    </row>
    <row r="256" spans="1:18" hidden="1" x14ac:dyDescent="0.3">
      <c r="A256" s="5">
        <v>113</v>
      </c>
      <c r="B256" s="5" t="s">
        <v>93</v>
      </c>
      <c r="C256" s="5" t="s">
        <v>96</v>
      </c>
      <c r="D256" s="5" t="s">
        <v>73</v>
      </c>
      <c r="E256" s="5" t="s">
        <v>24</v>
      </c>
      <c r="F256" s="6">
        <v>45596</v>
      </c>
      <c r="G256" s="5">
        <f>YEAR(F257)</f>
        <v>2022</v>
      </c>
      <c r="H256" s="5" t="str">
        <f t="shared" si="42"/>
        <v>Octubre</v>
      </c>
      <c r="I256" s="6" t="str">
        <f t="shared" si="45"/>
        <v>2022-2</v>
      </c>
      <c r="J256" s="5">
        <v>80</v>
      </c>
      <c r="K256" s="5">
        <v>88</v>
      </c>
      <c r="L256" s="15">
        <f>IFERROR(IF((K257/J257)&gt;1.3,1.3,K257/J257),"")</f>
        <v>0.99283819934957496</v>
      </c>
      <c r="M256" s="15">
        <f t="shared" si="44"/>
        <v>0.99283819934957496</v>
      </c>
      <c r="N256" s="5" t="s">
        <v>25</v>
      </c>
      <c r="O256" s="5" t="s">
        <v>25</v>
      </c>
      <c r="P256" s="5" t="str">
        <f t="shared" si="43"/>
        <v>114-2022-10-31</v>
      </c>
      <c r="Q256" s="5">
        <v>0</v>
      </c>
      <c r="R256" s="5">
        <v>0</v>
      </c>
    </row>
    <row r="257" spans="1:18" hidden="1" x14ac:dyDescent="0.3">
      <c r="A257" s="5">
        <v>114</v>
      </c>
      <c r="B257" s="5" t="s">
        <v>93</v>
      </c>
      <c r="C257" s="5" t="s">
        <v>39</v>
      </c>
      <c r="D257" s="5" t="s">
        <v>73</v>
      </c>
      <c r="E257" s="5" t="s">
        <v>24</v>
      </c>
      <c r="F257" s="6">
        <v>44865</v>
      </c>
      <c r="G257" s="5">
        <v>2022</v>
      </c>
      <c r="H257" s="5" t="str">
        <f t="shared" si="42"/>
        <v>Octubre</v>
      </c>
      <c r="I257" s="6" t="str">
        <f t="shared" si="45"/>
        <v>2023-2</v>
      </c>
      <c r="J257" s="5">
        <v>80</v>
      </c>
      <c r="K257" s="5">
        <v>79.427055947965997</v>
      </c>
      <c r="L257" s="21">
        <f>IFERROR(K258/J258,"")</f>
        <v>1.07761540643738</v>
      </c>
      <c r="M257" s="15">
        <f t="shared" si="44"/>
        <v>1.07761540643738</v>
      </c>
      <c r="N257" s="5" t="s">
        <v>25</v>
      </c>
      <c r="O257" s="5" t="s">
        <v>25</v>
      </c>
      <c r="P257" s="5" t="str">
        <f t="shared" si="43"/>
        <v>114-2023-10-31</v>
      </c>
      <c r="Q257" s="5">
        <v>0</v>
      </c>
      <c r="R257" s="5">
        <v>0</v>
      </c>
    </row>
    <row r="258" spans="1:18" hidden="1" x14ac:dyDescent="0.3">
      <c r="A258" s="5">
        <v>114</v>
      </c>
      <c r="B258" s="5" t="s">
        <v>93</v>
      </c>
      <c r="C258" s="5" t="s">
        <v>39</v>
      </c>
      <c r="D258" s="5" t="s">
        <v>73</v>
      </c>
      <c r="E258" s="5" t="s">
        <v>24</v>
      </c>
      <c r="F258" s="6">
        <v>45230</v>
      </c>
      <c r="G258" s="5">
        <v>2023</v>
      </c>
      <c r="H258" s="5" t="str">
        <f t="shared" si="42"/>
        <v>Octubre</v>
      </c>
      <c r="I258" s="6" t="str">
        <f t="shared" si="45"/>
        <v>2023-2</v>
      </c>
      <c r="J258" s="5">
        <v>80</v>
      </c>
      <c r="K258" s="5">
        <v>86.20923251499039</v>
      </c>
      <c r="L258" s="21">
        <f>IFERROR(K259/J259,"")</f>
        <v>1.0125</v>
      </c>
      <c r="M258" s="15">
        <f t="shared" si="44"/>
        <v>1.0125</v>
      </c>
      <c r="N258" s="5" t="s">
        <v>25</v>
      </c>
      <c r="O258" s="5" t="s">
        <v>25</v>
      </c>
      <c r="P258" s="5" t="str">
        <f t="shared" si="43"/>
        <v>114-2024-10-31</v>
      </c>
      <c r="Q258" s="5">
        <v>0</v>
      </c>
      <c r="R258" s="5">
        <v>0</v>
      </c>
    </row>
    <row r="259" spans="1:18" hidden="1" x14ac:dyDescent="0.3">
      <c r="A259" s="5">
        <v>114</v>
      </c>
      <c r="B259" s="5" t="s">
        <v>93</v>
      </c>
      <c r="C259" s="5" t="s">
        <v>39</v>
      </c>
      <c r="D259" s="5" t="s">
        <v>73</v>
      </c>
      <c r="E259" s="5" t="s">
        <v>24</v>
      </c>
      <c r="F259" s="6">
        <v>45596</v>
      </c>
      <c r="G259" s="5">
        <f t="shared" ref="G259:G265" si="46">YEAR(F260)</f>
        <v>2023</v>
      </c>
      <c r="H259" s="5" t="str">
        <f t="shared" si="42"/>
        <v>Diciembre</v>
      </c>
      <c r="I259" s="6" t="str">
        <f t="shared" si="45"/>
        <v>2024-2</v>
      </c>
      <c r="J259" s="5">
        <v>80</v>
      </c>
      <c r="K259" s="5">
        <v>81</v>
      </c>
      <c r="L259" s="15">
        <f>IFERROR(IF((K260/J260)&gt;1.3,1.3,K260/J260),"")</f>
        <v>1.1348675685481775</v>
      </c>
      <c r="M259" s="15">
        <f t="shared" si="44"/>
        <v>1.1348675685481775</v>
      </c>
      <c r="N259" s="5" t="s">
        <v>25</v>
      </c>
      <c r="O259" s="5" t="s">
        <v>25</v>
      </c>
      <c r="P259" s="5" t="str">
        <f t="shared" si="43"/>
        <v>115-2023-12-31</v>
      </c>
      <c r="Q259" s="5">
        <v>0</v>
      </c>
      <c r="R259" s="5">
        <v>0</v>
      </c>
    </row>
    <row r="260" spans="1:18" hidden="1" x14ac:dyDescent="0.3">
      <c r="A260" s="37">
        <v>115</v>
      </c>
      <c r="B260" s="5" t="s">
        <v>93</v>
      </c>
      <c r="C260" s="5" t="s">
        <v>72</v>
      </c>
      <c r="D260" s="5" t="s">
        <v>73</v>
      </c>
      <c r="E260" s="5" t="s">
        <v>24</v>
      </c>
      <c r="F260" s="6">
        <v>45291</v>
      </c>
      <c r="G260" s="5">
        <f t="shared" si="46"/>
        <v>2024</v>
      </c>
      <c r="H260" s="5" t="str">
        <f t="shared" si="42"/>
        <v>Diciembre</v>
      </c>
      <c r="I260" s="6" t="str">
        <f t="shared" si="45"/>
        <v>2023-1</v>
      </c>
      <c r="J260" s="5">
        <v>80</v>
      </c>
      <c r="K260" s="5">
        <v>90.789405483854196</v>
      </c>
      <c r="L260" s="21" t="str">
        <f>IFERROR(K261/J261,"")</f>
        <v/>
      </c>
      <c r="M260" s="15" t="str">
        <f t="shared" si="44"/>
        <v/>
      </c>
      <c r="N260" s="5" t="s">
        <v>25</v>
      </c>
      <c r="O260" s="5" t="s">
        <v>25</v>
      </c>
      <c r="P260" s="5" t="str">
        <f t="shared" si="43"/>
        <v>115-2024-12-31</v>
      </c>
      <c r="Q260" s="5">
        <v>0</v>
      </c>
      <c r="R260" s="5">
        <v>0</v>
      </c>
    </row>
    <row r="261" spans="1:18" hidden="1" x14ac:dyDescent="0.3">
      <c r="A261" s="5">
        <v>115</v>
      </c>
      <c r="B261" s="5" t="s">
        <v>93</v>
      </c>
      <c r="C261" s="5" t="s">
        <v>72</v>
      </c>
      <c r="D261" s="5" t="s">
        <v>73</v>
      </c>
      <c r="E261" s="5" t="s">
        <v>24</v>
      </c>
      <c r="F261" s="6">
        <v>45657</v>
      </c>
      <c r="G261" s="5">
        <f t="shared" si="46"/>
        <v>2023</v>
      </c>
      <c r="H261" s="5" t="str">
        <f t="shared" si="42"/>
        <v>Junio</v>
      </c>
      <c r="I261" s="6" t="str">
        <f t="shared" si="45"/>
        <v>2023-2</v>
      </c>
      <c r="J261" s="5"/>
      <c r="K261" s="5"/>
      <c r="L261" s="15">
        <f>IFERROR(IF((K262/J262)&gt;1.3,1.3,K262/J262),"")</f>
        <v>1.04375</v>
      </c>
      <c r="M261" s="15">
        <f t="shared" si="44"/>
        <v>1.04375</v>
      </c>
      <c r="N261" s="5"/>
      <c r="O261" s="5"/>
      <c r="P261" s="5" t="str">
        <f t="shared" si="43"/>
        <v>116-2023-06-30</v>
      </c>
      <c r="Q261" s="5">
        <v>0</v>
      </c>
      <c r="R261" s="5">
        <v>0</v>
      </c>
    </row>
    <row r="262" spans="1:18" hidden="1" x14ac:dyDescent="0.3">
      <c r="A262" s="5">
        <v>116</v>
      </c>
      <c r="B262" s="5" t="s">
        <v>93</v>
      </c>
      <c r="C262" s="5" t="s">
        <v>68</v>
      </c>
      <c r="D262" s="5" t="s">
        <v>69</v>
      </c>
      <c r="E262" s="5" t="s">
        <v>24</v>
      </c>
      <c r="F262" s="6">
        <v>45107</v>
      </c>
      <c r="G262" s="16">
        <f t="shared" si="46"/>
        <v>2023</v>
      </c>
      <c r="H262" s="6" t="str">
        <f t="shared" si="42"/>
        <v>Diciembre</v>
      </c>
      <c r="I262" s="6" t="s">
        <v>745</v>
      </c>
      <c r="J262" s="5">
        <v>80</v>
      </c>
      <c r="K262" s="5">
        <v>83.5</v>
      </c>
      <c r="L262" s="21">
        <f>IFERROR(K263/J263,"")</f>
        <v>1.083375</v>
      </c>
      <c r="M262" s="15">
        <f t="shared" si="44"/>
        <v>1.083375</v>
      </c>
      <c r="N262" s="5" t="s">
        <v>25</v>
      </c>
      <c r="O262" s="5" t="s">
        <v>25</v>
      </c>
      <c r="P262" s="5" t="str">
        <f t="shared" si="43"/>
        <v>116-2023-12-31</v>
      </c>
      <c r="Q262" s="5">
        <v>0</v>
      </c>
      <c r="R262" s="5">
        <v>0</v>
      </c>
    </row>
    <row r="263" spans="1:18" hidden="1" x14ac:dyDescent="0.3">
      <c r="A263" s="37">
        <v>116</v>
      </c>
      <c r="B263" s="5" t="s">
        <v>93</v>
      </c>
      <c r="C263" s="5" t="s">
        <v>68</v>
      </c>
      <c r="D263" s="5" t="s">
        <v>69</v>
      </c>
      <c r="E263" s="5" t="s">
        <v>24</v>
      </c>
      <c r="F263" s="6">
        <v>45291</v>
      </c>
      <c r="G263" s="5">
        <f t="shared" si="46"/>
        <v>2024</v>
      </c>
      <c r="H263" s="5" t="str">
        <f t="shared" si="42"/>
        <v>Junio</v>
      </c>
      <c r="I263" s="6" t="str">
        <f t="shared" ref="I263:I278" si="47">IF(OR(H264="Enero",H264="Febrero",H264="Marzo",H264="Abril",H264="Mayo",H264="Junio"),G264&amp;"-1",IF(OR(H264="Julio",H264="Agosto",H264="Septiembre",H264="Octubre",H264="Noviembre",H264="Diciembre"),G264&amp;"-2"))</f>
        <v>2024-2</v>
      </c>
      <c r="J263" s="5">
        <v>80</v>
      </c>
      <c r="K263" s="5">
        <v>86.67</v>
      </c>
      <c r="L263" s="21" t="str">
        <f>IFERROR(K264/J264,"")</f>
        <v/>
      </c>
      <c r="M263" s="15" t="str">
        <f t="shared" si="44"/>
        <v/>
      </c>
      <c r="N263" s="5" t="s">
        <v>25</v>
      </c>
      <c r="O263" s="5" t="s">
        <v>25</v>
      </c>
      <c r="P263" s="5" t="str">
        <f t="shared" si="43"/>
        <v>116-2024-06-30</v>
      </c>
      <c r="Q263" s="5">
        <v>0</v>
      </c>
      <c r="R263" s="5">
        <v>0</v>
      </c>
    </row>
    <row r="264" spans="1:18" hidden="1" x14ac:dyDescent="0.3">
      <c r="A264" s="5">
        <v>116</v>
      </c>
      <c r="B264" s="5" t="s">
        <v>93</v>
      </c>
      <c r="C264" s="5" t="s">
        <v>68</v>
      </c>
      <c r="D264" s="5" t="s">
        <v>69</v>
      </c>
      <c r="E264" s="5" t="s">
        <v>24</v>
      </c>
      <c r="F264" s="6">
        <v>45473</v>
      </c>
      <c r="G264" s="5">
        <f t="shared" si="46"/>
        <v>2024</v>
      </c>
      <c r="H264" s="5" t="str">
        <f t="shared" si="42"/>
        <v>Diciembre</v>
      </c>
      <c r="I264" s="6" t="str">
        <f t="shared" si="47"/>
        <v>2022-2</v>
      </c>
      <c r="J264" s="5"/>
      <c r="K264" s="5"/>
      <c r="L264" s="15">
        <f>IFERROR(IF((K265/J265)&gt;1.3,1.3,K265/J265),"")</f>
        <v>1.1000000000000001</v>
      </c>
      <c r="M264" s="15">
        <f t="shared" si="44"/>
        <v>1.1000000000000001</v>
      </c>
      <c r="N264" s="5" t="s">
        <v>134</v>
      </c>
      <c r="O264" s="5" t="s">
        <v>134</v>
      </c>
      <c r="P264" s="5" t="str">
        <f t="shared" si="43"/>
        <v>116-2024-12-31</v>
      </c>
      <c r="Q264" s="5">
        <v>0</v>
      </c>
      <c r="R264" s="5">
        <v>0</v>
      </c>
    </row>
    <row r="265" spans="1:18" hidden="1" x14ac:dyDescent="0.3">
      <c r="A265" s="5">
        <v>116</v>
      </c>
      <c r="B265" s="5" t="s">
        <v>93</v>
      </c>
      <c r="C265" s="5" t="s">
        <v>68</v>
      </c>
      <c r="D265" s="5" t="s">
        <v>69</v>
      </c>
      <c r="E265" s="5" t="s">
        <v>24</v>
      </c>
      <c r="F265" s="6">
        <v>45657</v>
      </c>
      <c r="G265" s="5">
        <f t="shared" si="46"/>
        <v>2022</v>
      </c>
      <c r="H265" s="5" t="str">
        <f t="shared" si="42"/>
        <v>Octubre</v>
      </c>
      <c r="I265" s="6" t="str">
        <f t="shared" si="47"/>
        <v>2022-2</v>
      </c>
      <c r="J265" s="5">
        <v>80</v>
      </c>
      <c r="K265" s="5">
        <v>88</v>
      </c>
      <c r="L265" s="15">
        <f>IFERROR(IF((K266/J266)&gt;1.3,1.3,K266/J266),"")</f>
        <v>1.0825275193091286</v>
      </c>
      <c r="M265" s="15">
        <f t="shared" si="44"/>
        <v>1.0825275193091286</v>
      </c>
      <c r="N265" s="5" t="s">
        <v>25</v>
      </c>
      <c r="O265" s="5" t="s">
        <v>25</v>
      </c>
      <c r="P265" s="5" t="str">
        <f t="shared" si="43"/>
        <v>117-2022-10-31</v>
      </c>
      <c r="Q265" s="5">
        <v>0</v>
      </c>
      <c r="R265" s="5">
        <v>0</v>
      </c>
    </row>
    <row r="266" spans="1:18" hidden="1" x14ac:dyDescent="0.3">
      <c r="A266" s="5">
        <v>117</v>
      </c>
      <c r="B266" s="5" t="s">
        <v>93</v>
      </c>
      <c r="C266" s="5" t="s">
        <v>98</v>
      </c>
      <c r="D266" s="5" t="s">
        <v>73</v>
      </c>
      <c r="E266" s="5" t="s">
        <v>24</v>
      </c>
      <c r="F266" s="6">
        <v>44865</v>
      </c>
      <c r="G266" s="5">
        <v>2022</v>
      </c>
      <c r="H266" s="5" t="str">
        <f t="shared" si="42"/>
        <v>Octubre</v>
      </c>
      <c r="I266" s="6" t="str">
        <f t="shared" si="47"/>
        <v>2023-2</v>
      </c>
      <c r="J266" s="5">
        <v>80</v>
      </c>
      <c r="K266" s="5">
        <v>86.602201544730292</v>
      </c>
      <c r="L266" s="21">
        <f>IFERROR(K267/J267,"")</f>
        <v>1.1263426982076061</v>
      </c>
      <c r="M266" s="15">
        <f t="shared" si="44"/>
        <v>1.1263426982076061</v>
      </c>
      <c r="N266" s="5" t="s">
        <v>25</v>
      </c>
      <c r="O266" s="5" t="s">
        <v>25</v>
      </c>
      <c r="P266" s="5" t="str">
        <f t="shared" si="43"/>
        <v>117-2023-10-31</v>
      </c>
      <c r="Q266" s="5">
        <v>0</v>
      </c>
      <c r="R266" s="5">
        <v>0</v>
      </c>
    </row>
    <row r="267" spans="1:18" hidden="1" x14ac:dyDescent="0.3">
      <c r="A267" s="5">
        <v>117</v>
      </c>
      <c r="B267" s="5" t="s">
        <v>93</v>
      </c>
      <c r="C267" s="5" t="s">
        <v>98</v>
      </c>
      <c r="D267" s="5" t="s">
        <v>73</v>
      </c>
      <c r="E267" s="5" t="s">
        <v>24</v>
      </c>
      <c r="F267" s="6">
        <v>45230</v>
      </c>
      <c r="G267" s="5">
        <v>2023</v>
      </c>
      <c r="H267" s="5" t="str">
        <f t="shared" si="42"/>
        <v>Diciembre</v>
      </c>
      <c r="I267" s="6" t="str">
        <f t="shared" si="47"/>
        <v>2022-2</v>
      </c>
      <c r="J267" s="5">
        <v>80</v>
      </c>
      <c r="K267" s="5">
        <v>90.107415856608498</v>
      </c>
      <c r="L267" s="21">
        <f>IFERROR(K268/J268,"")</f>
        <v>1.1125</v>
      </c>
      <c r="M267" s="15">
        <f t="shared" si="44"/>
        <v>1.1125</v>
      </c>
      <c r="N267" s="5" t="s">
        <v>25</v>
      </c>
      <c r="O267" s="5" t="s">
        <v>25</v>
      </c>
      <c r="P267" s="5" t="str">
        <f t="shared" si="43"/>
        <v>117-2024-12-31</v>
      </c>
      <c r="Q267" s="5">
        <v>0</v>
      </c>
      <c r="R267" s="5">
        <v>0</v>
      </c>
    </row>
    <row r="268" spans="1:18" hidden="1" x14ac:dyDescent="0.3">
      <c r="A268" s="5">
        <v>117</v>
      </c>
      <c r="B268" s="5" t="s">
        <v>93</v>
      </c>
      <c r="C268" s="5" t="s">
        <v>98</v>
      </c>
      <c r="D268" s="5" t="s">
        <v>73</v>
      </c>
      <c r="E268" s="5" t="s">
        <v>24</v>
      </c>
      <c r="F268" s="6">
        <v>45657</v>
      </c>
      <c r="G268" s="5">
        <f>YEAR(F269)</f>
        <v>2022</v>
      </c>
      <c r="H268" s="5" t="str">
        <f t="shared" si="42"/>
        <v>Octubre</v>
      </c>
      <c r="I268" s="6" t="str">
        <f t="shared" si="47"/>
        <v>2022-2</v>
      </c>
      <c r="J268" s="5">
        <v>80</v>
      </c>
      <c r="K268" s="5">
        <v>89</v>
      </c>
      <c r="L268" s="15">
        <f>IFERROR(IF((K269/J269)&gt;1.3,1.3,K269/J269),"")</f>
        <v>1.1015077577577574</v>
      </c>
      <c r="M268" s="15">
        <f t="shared" si="44"/>
        <v>1.1015077577577574</v>
      </c>
      <c r="N268" s="5" t="s">
        <v>25</v>
      </c>
      <c r="O268" s="5" t="s">
        <v>25</v>
      </c>
      <c r="P268" s="5" t="str">
        <f t="shared" si="43"/>
        <v>118-2022-10-31</v>
      </c>
      <c r="Q268" s="5">
        <v>0</v>
      </c>
      <c r="R268" s="5">
        <v>0</v>
      </c>
    </row>
    <row r="269" spans="1:18" hidden="1" x14ac:dyDescent="0.3">
      <c r="A269" s="5">
        <v>118</v>
      </c>
      <c r="B269" s="5" t="s">
        <v>93</v>
      </c>
      <c r="C269" s="5" t="s">
        <v>99</v>
      </c>
      <c r="D269" s="5" t="s">
        <v>73</v>
      </c>
      <c r="E269" s="5" t="s">
        <v>24</v>
      </c>
      <c r="F269" s="6">
        <v>44865</v>
      </c>
      <c r="G269" s="5">
        <v>2022</v>
      </c>
      <c r="H269" s="5" t="str">
        <f t="shared" si="42"/>
        <v>Diciembre</v>
      </c>
      <c r="I269" s="6" t="str">
        <f t="shared" si="47"/>
        <v>2023-2</v>
      </c>
      <c r="J269" s="5">
        <v>80</v>
      </c>
      <c r="K269" s="5">
        <v>88.120620620620599</v>
      </c>
      <c r="L269" s="21">
        <f>IFERROR(K270/J270,"")</f>
        <v>1.1767322097378274</v>
      </c>
      <c r="M269" s="15">
        <f t="shared" si="44"/>
        <v>1.1767322097378274</v>
      </c>
      <c r="N269" s="5" t="s">
        <v>25</v>
      </c>
      <c r="O269" s="5" t="s">
        <v>25</v>
      </c>
      <c r="P269" s="5" t="str">
        <f t="shared" si="43"/>
        <v>118-2023-12-31</v>
      </c>
      <c r="Q269" s="5">
        <v>0</v>
      </c>
      <c r="R269" s="5">
        <v>0</v>
      </c>
    </row>
    <row r="270" spans="1:18" hidden="1" x14ac:dyDescent="0.3">
      <c r="A270" s="5">
        <v>118</v>
      </c>
      <c r="B270" s="5" t="s">
        <v>93</v>
      </c>
      <c r="C270" s="5" t="s">
        <v>99</v>
      </c>
      <c r="D270" s="5" t="s">
        <v>73</v>
      </c>
      <c r="E270" s="5" t="s">
        <v>24</v>
      </c>
      <c r="F270" s="6">
        <v>45291</v>
      </c>
      <c r="G270" s="5">
        <v>2023</v>
      </c>
      <c r="H270" s="5" t="str">
        <f t="shared" si="42"/>
        <v>Diciembre</v>
      </c>
      <c r="I270" s="6" t="str">
        <f t="shared" si="47"/>
        <v>2022-1</v>
      </c>
      <c r="J270" s="5">
        <v>80</v>
      </c>
      <c r="K270" s="5">
        <v>94.138576779026195</v>
      </c>
      <c r="L270" s="21">
        <f>IFERROR(K271/J271,"")</f>
        <v>1.075</v>
      </c>
      <c r="M270" s="15">
        <f t="shared" si="44"/>
        <v>1.075</v>
      </c>
      <c r="N270" s="5" t="s">
        <v>25</v>
      </c>
      <c r="O270" s="5" t="s">
        <v>25</v>
      </c>
      <c r="P270" s="5" t="str">
        <f t="shared" si="43"/>
        <v>118-2024-12-31</v>
      </c>
      <c r="Q270" s="5">
        <v>0</v>
      </c>
      <c r="R270" s="5">
        <v>0</v>
      </c>
    </row>
    <row r="271" spans="1:18" hidden="1" x14ac:dyDescent="0.3">
      <c r="A271" s="5">
        <v>118</v>
      </c>
      <c r="B271" s="5" t="s">
        <v>100</v>
      </c>
      <c r="C271" s="5" t="s">
        <v>101</v>
      </c>
      <c r="D271" s="5" t="s">
        <v>73</v>
      </c>
      <c r="E271" s="5" t="s">
        <v>24</v>
      </c>
      <c r="F271" s="6">
        <v>45657</v>
      </c>
      <c r="G271" s="5">
        <f t="shared" ref="G271:G305" si="48">YEAR(F272)</f>
        <v>2022</v>
      </c>
      <c r="H271" s="5" t="str">
        <f t="shared" si="42"/>
        <v>Junio</v>
      </c>
      <c r="I271" s="6" t="str">
        <f t="shared" si="47"/>
        <v>2022-2</v>
      </c>
      <c r="J271" s="5">
        <v>80</v>
      </c>
      <c r="K271" s="5">
        <v>86</v>
      </c>
      <c r="L271" s="15">
        <f>IFERROR(IF((K272/J272)&gt;1.3,1.3,K272/J272),"")</f>
        <v>1.0001207569837565</v>
      </c>
      <c r="M271" s="15">
        <f t="shared" si="44"/>
        <v>1.0001207569837565</v>
      </c>
      <c r="N271" s="5" t="s">
        <v>25</v>
      </c>
      <c r="O271" s="5" t="s">
        <v>25</v>
      </c>
      <c r="P271" s="5" t="str">
        <f t="shared" si="43"/>
        <v>121-2022-06-30</v>
      </c>
      <c r="Q271" s="5">
        <v>0</v>
      </c>
      <c r="R271" s="5">
        <v>0</v>
      </c>
    </row>
    <row r="272" spans="1:18" hidden="1" x14ac:dyDescent="0.3">
      <c r="A272" s="5">
        <v>121</v>
      </c>
      <c r="B272" s="5" t="s">
        <v>102</v>
      </c>
      <c r="C272" s="5" t="s">
        <v>28</v>
      </c>
      <c r="D272" s="5" t="s">
        <v>23</v>
      </c>
      <c r="E272" s="5" t="s">
        <v>62</v>
      </c>
      <c r="F272" s="6">
        <v>44742</v>
      </c>
      <c r="G272" s="16">
        <f t="shared" si="48"/>
        <v>2022</v>
      </c>
      <c r="H272" s="6" t="str">
        <f t="shared" si="42"/>
        <v>Diciembre</v>
      </c>
      <c r="I272" s="6" t="str">
        <f t="shared" si="47"/>
        <v>2023-1</v>
      </c>
      <c r="J272" s="9">
        <v>52112928</v>
      </c>
      <c r="K272" s="9">
        <v>52119221</v>
      </c>
      <c r="L272" s="15">
        <f t="shared" ref="L272:L277" si="49">IFERROR(IF((J273/K273)&gt;1.3,1.3,J273/K273),"")</f>
        <v>1.0013188911192905</v>
      </c>
      <c r="M272" s="15">
        <f t="shared" ref="M272:M277" si="50">IFERROR(J273/K273,"")</f>
        <v>1.0013188911192905</v>
      </c>
      <c r="N272" s="9" t="s">
        <v>103</v>
      </c>
      <c r="O272" s="9" t="s">
        <v>103</v>
      </c>
      <c r="P272" s="5" t="str">
        <f t="shared" si="43"/>
        <v>121-2022-12-31</v>
      </c>
      <c r="Q272" s="5">
        <v>0</v>
      </c>
      <c r="R272" s="5">
        <v>0</v>
      </c>
    </row>
    <row r="273" spans="1:18" hidden="1" x14ac:dyDescent="0.3">
      <c r="A273" s="5">
        <v>121</v>
      </c>
      <c r="B273" s="5" t="s">
        <v>102</v>
      </c>
      <c r="C273" s="5" t="s">
        <v>28</v>
      </c>
      <c r="D273" s="5" t="s">
        <v>23</v>
      </c>
      <c r="E273" s="5" t="s">
        <v>62</v>
      </c>
      <c r="F273" s="6">
        <v>44926</v>
      </c>
      <c r="G273" s="16">
        <f t="shared" si="48"/>
        <v>2023</v>
      </c>
      <c r="H273" s="6" t="str">
        <f t="shared" si="42"/>
        <v>Junio</v>
      </c>
      <c r="I273" s="6" t="str">
        <f t="shared" si="47"/>
        <v>2023-2</v>
      </c>
      <c r="J273" s="9">
        <v>99442439</v>
      </c>
      <c r="K273" s="9">
        <v>99311458</v>
      </c>
      <c r="L273" s="15">
        <f t="shared" si="49"/>
        <v>0.97629257541506953</v>
      </c>
      <c r="M273" s="15">
        <f t="shared" si="50"/>
        <v>0.97629257541506953</v>
      </c>
      <c r="N273" s="9" t="s">
        <v>103</v>
      </c>
      <c r="O273" s="9" t="s">
        <v>103</v>
      </c>
      <c r="P273" s="5" t="str">
        <f t="shared" si="43"/>
        <v>121-2023-06-30</v>
      </c>
      <c r="Q273" s="5">
        <v>0</v>
      </c>
      <c r="R273" s="5">
        <v>0</v>
      </c>
    </row>
    <row r="274" spans="1:18" hidden="1" x14ac:dyDescent="0.3">
      <c r="A274" s="5">
        <v>121</v>
      </c>
      <c r="B274" s="5" t="s">
        <v>102</v>
      </c>
      <c r="C274" s="5" t="s">
        <v>28</v>
      </c>
      <c r="D274" s="5" t="s">
        <v>23</v>
      </c>
      <c r="E274" s="5" t="s">
        <v>62</v>
      </c>
      <c r="F274" s="6">
        <v>45107</v>
      </c>
      <c r="G274" s="16">
        <f t="shared" si="48"/>
        <v>2023</v>
      </c>
      <c r="H274" s="6" t="str">
        <f t="shared" si="42"/>
        <v>Diciembre</v>
      </c>
      <c r="I274" s="6" t="str">
        <f t="shared" si="47"/>
        <v>2024-1</v>
      </c>
      <c r="J274" s="9">
        <v>59906689</v>
      </c>
      <c r="K274" s="9">
        <v>61361410</v>
      </c>
      <c r="L274" s="15">
        <f t="shared" si="49"/>
        <v>0.89844927616973413</v>
      </c>
      <c r="M274" s="15">
        <f t="shared" si="50"/>
        <v>0.89844927616973413</v>
      </c>
      <c r="N274" s="9" t="s">
        <v>103</v>
      </c>
      <c r="O274" s="9" t="s">
        <v>103</v>
      </c>
      <c r="P274" s="5" t="str">
        <f t="shared" si="43"/>
        <v>121-2023-12-31</v>
      </c>
      <c r="Q274" s="5">
        <v>0</v>
      </c>
      <c r="R274" s="5">
        <v>0</v>
      </c>
    </row>
    <row r="275" spans="1:18" hidden="1" x14ac:dyDescent="0.3">
      <c r="A275" s="37">
        <v>121</v>
      </c>
      <c r="B275" s="5" t="s">
        <v>102</v>
      </c>
      <c r="C275" s="5" t="s">
        <v>28</v>
      </c>
      <c r="D275" s="5" t="s">
        <v>23</v>
      </c>
      <c r="E275" s="5" t="s">
        <v>62</v>
      </c>
      <c r="F275" s="6">
        <v>45291</v>
      </c>
      <c r="G275" s="5">
        <f t="shared" si="48"/>
        <v>2024</v>
      </c>
      <c r="H275" s="5" t="str">
        <f t="shared" si="42"/>
        <v>Junio</v>
      </c>
      <c r="I275" s="6" t="str">
        <f t="shared" si="47"/>
        <v>2024-2</v>
      </c>
      <c r="J275" s="9">
        <v>110049104</v>
      </c>
      <c r="K275" s="9">
        <v>122487832</v>
      </c>
      <c r="L275" s="15">
        <f t="shared" si="49"/>
        <v>0.98146103879101487</v>
      </c>
      <c r="M275" s="15">
        <f t="shared" si="50"/>
        <v>0.98146103879101487</v>
      </c>
      <c r="N275" s="9" t="s">
        <v>103</v>
      </c>
      <c r="O275" s="9" t="s">
        <v>103</v>
      </c>
      <c r="P275" s="5" t="str">
        <f t="shared" si="43"/>
        <v>121-2024-06-30</v>
      </c>
      <c r="Q275" s="5">
        <v>0</v>
      </c>
      <c r="R275" s="5">
        <v>0</v>
      </c>
    </row>
    <row r="276" spans="1:18" hidden="1" x14ac:dyDescent="0.3">
      <c r="A276" s="5">
        <v>121</v>
      </c>
      <c r="B276" s="5" t="s">
        <v>102</v>
      </c>
      <c r="C276" s="5" t="s">
        <v>28</v>
      </c>
      <c r="D276" s="5" t="s">
        <v>23</v>
      </c>
      <c r="E276" s="5" t="s">
        <v>62</v>
      </c>
      <c r="F276" s="6">
        <v>45473</v>
      </c>
      <c r="G276" s="5">
        <f t="shared" si="48"/>
        <v>2024</v>
      </c>
      <c r="H276" s="5" t="str">
        <f t="shared" si="42"/>
        <v>Diciembre</v>
      </c>
      <c r="I276" s="6" t="str">
        <f t="shared" si="47"/>
        <v>2023-1</v>
      </c>
      <c r="J276" s="9">
        <v>63722202</v>
      </c>
      <c r="K276" s="9">
        <v>64925860</v>
      </c>
      <c r="L276" s="15">
        <f t="shared" si="49"/>
        <v>0.99834952390828424</v>
      </c>
      <c r="M276" s="15">
        <f t="shared" si="50"/>
        <v>0.99834952390828424</v>
      </c>
      <c r="N276" s="9" t="s">
        <v>103</v>
      </c>
      <c r="O276" s="9" t="s">
        <v>103</v>
      </c>
      <c r="P276" s="5" t="str">
        <f t="shared" si="43"/>
        <v>121-2024-12-31</v>
      </c>
      <c r="Q276" s="5">
        <v>0</v>
      </c>
      <c r="R276" s="5">
        <v>0</v>
      </c>
    </row>
    <row r="277" spans="1:18" hidden="1" x14ac:dyDescent="0.3">
      <c r="A277" s="5">
        <v>121</v>
      </c>
      <c r="B277" s="5" t="s">
        <v>102</v>
      </c>
      <c r="C277" s="5" t="s">
        <v>28</v>
      </c>
      <c r="D277" s="5" t="s">
        <v>23</v>
      </c>
      <c r="E277" s="5" t="s">
        <v>62</v>
      </c>
      <c r="F277" s="6">
        <v>45657</v>
      </c>
      <c r="G277" s="5">
        <f t="shared" si="48"/>
        <v>2023</v>
      </c>
      <c r="H277" s="5" t="str">
        <f t="shared" si="42"/>
        <v>Junio</v>
      </c>
      <c r="I277" s="6" t="str">
        <f t="shared" si="47"/>
        <v>2023-2</v>
      </c>
      <c r="J277" s="9">
        <v>122326052</v>
      </c>
      <c r="K277" s="9">
        <v>122528282</v>
      </c>
      <c r="L277" s="15">
        <f t="shared" si="49"/>
        <v>0.87269553834406022</v>
      </c>
      <c r="M277" s="15">
        <f t="shared" si="50"/>
        <v>0.87269553834406022</v>
      </c>
      <c r="N277" s="9" t="s">
        <v>103</v>
      </c>
      <c r="O277" s="9" t="s">
        <v>103</v>
      </c>
      <c r="P277" s="5" t="str">
        <f t="shared" si="43"/>
        <v>122-2023-06-30</v>
      </c>
      <c r="Q277" s="5">
        <v>0</v>
      </c>
      <c r="R277" s="5">
        <v>0</v>
      </c>
    </row>
    <row r="278" spans="1:18" hidden="1" x14ac:dyDescent="0.3">
      <c r="A278" s="37">
        <v>122</v>
      </c>
      <c r="B278" s="5" t="s">
        <v>104</v>
      </c>
      <c r="C278" s="5" t="s">
        <v>101</v>
      </c>
      <c r="D278" s="5" t="s">
        <v>69</v>
      </c>
      <c r="E278" s="5" t="s">
        <v>24</v>
      </c>
      <c r="F278" s="6">
        <v>45107</v>
      </c>
      <c r="G278" s="5">
        <f t="shared" si="48"/>
        <v>2023</v>
      </c>
      <c r="H278" s="5" t="str">
        <f t="shared" si="42"/>
        <v>Diciembre</v>
      </c>
      <c r="I278" s="6" t="str">
        <f t="shared" si="47"/>
        <v>2024-1</v>
      </c>
      <c r="J278" s="5">
        <v>80</v>
      </c>
      <c r="K278" s="5">
        <v>91.67</v>
      </c>
      <c r="L278" s="21">
        <f>IFERROR(K279/J279,"")</f>
        <v>1.1287499999999999</v>
      </c>
      <c r="M278" s="15">
        <f>IFERROR(K279/J279,"")</f>
        <v>1.1287499999999999</v>
      </c>
      <c r="N278" s="5" t="s">
        <v>25</v>
      </c>
      <c r="O278" s="5" t="s">
        <v>25</v>
      </c>
      <c r="P278" s="5" t="str">
        <f t="shared" si="43"/>
        <v>122-2023-12-31</v>
      </c>
      <c r="Q278" s="5">
        <v>0</v>
      </c>
      <c r="R278" s="5">
        <v>0</v>
      </c>
    </row>
    <row r="279" spans="1:18" hidden="1" x14ac:dyDescent="0.3">
      <c r="A279" s="5">
        <v>122</v>
      </c>
      <c r="B279" s="5" t="s">
        <v>104</v>
      </c>
      <c r="C279" s="5" t="s">
        <v>101</v>
      </c>
      <c r="D279" s="5" t="s">
        <v>69</v>
      </c>
      <c r="E279" s="5" t="s">
        <v>24</v>
      </c>
      <c r="F279" s="6">
        <v>45291</v>
      </c>
      <c r="G279" s="16">
        <f t="shared" si="48"/>
        <v>2024</v>
      </c>
      <c r="H279" s="6" t="str">
        <f t="shared" si="42"/>
        <v>Junio</v>
      </c>
      <c r="I279" s="6" t="s">
        <v>745</v>
      </c>
      <c r="J279" s="5">
        <v>80</v>
      </c>
      <c r="K279" s="5">
        <v>90.3</v>
      </c>
      <c r="L279" s="21">
        <f>IFERROR(K280/J280,"")</f>
        <v>1.2056249999999999</v>
      </c>
      <c r="M279" s="15">
        <f>IFERROR(K280/J280,"")</f>
        <v>1.2056249999999999</v>
      </c>
      <c r="N279" s="5" t="s">
        <v>25</v>
      </c>
      <c r="O279" s="5" t="s">
        <v>25</v>
      </c>
      <c r="P279" s="5" t="str">
        <f t="shared" si="43"/>
        <v>122-2024-06-30</v>
      </c>
      <c r="Q279" s="5">
        <v>0</v>
      </c>
      <c r="R279" s="5">
        <v>0</v>
      </c>
    </row>
    <row r="280" spans="1:18" hidden="1" x14ac:dyDescent="0.3">
      <c r="A280" s="5">
        <v>122</v>
      </c>
      <c r="B280" s="5" t="s">
        <v>104</v>
      </c>
      <c r="C280" s="5" t="s">
        <v>101</v>
      </c>
      <c r="D280" s="5" t="s">
        <v>69</v>
      </c>
      <c r="E280" s="5" t="s">
        <v>24</v>
      </c>
      <c r="F280" s="6">
        <v>45473</v>
      </c>
      <c r="G280" s="5">
        <f t="shared" si="48"/>
        <v>2024</v>
      </c>
      <c r="H280" s="5" t="str">
        <f t="shared" si="42"/>
        <v>Diciembre</v>
      </c>
      <c r="I280" s="6" t="str">
        <f t="shared" ref="I280:I311" si="51">IF(OR(H281="Enero",H281="Febrero",H281="Marzo",H281="Abril",H281="Mayo",H281="Junio"),G281&amp;"-1",IF(OR(H281="Julio",H281="Agosto",H281="Septiembre",H281="Octubre",H281="Noviembre",H281="Diciembre"),G281&amp;"-2"))</f>
        <v>2022-1</v>
      </c>
      <c r="J280" s="5">
        <v>80</v>
      </c>
      <c r="K280" s="5">
        <v>96.45</v>
      </c>
      <c r="L280" s="15">
        <f>IFERROR(IF((K281/J281)&gt;1.3,1.3,K281/J281),"")</f>
        <v>1.1523749999999999</v>
      </c>
      <c r="M280" s="15">
        <f>IFERROR(K281/J281,"")</f>
        <v>1.1523749999999999</v>
      </c>
      <c r="N280" s="5" t="s">
        <v>25</v>
      </c>
      <c r="O280" s="5" t="s">
        <v>25</v>
      </c>
      <c r="P280" s="5" t="str">
        <f t="shared" si="43"/>
        <v>122-2024-12-31</v>
      </c>
      <c r="Q280" s="5">
        <v>0</v>
      </c>
      <c r="R280" s="5">
        <v>0</v>
      </c>
    </row>
    <row r="281" spans="1:18" hidden="1" x14ac:dyDescent="0.3">
      <c r="A281" s="5">
        <v>122</v>
      </c>
      <c r="B281" s="5" t="s">
        <v>104</v>
      </c>
      <c r="C281" s="5" t="s">
        <v>101</v>
      </c>
      <c r="D281" s="5" t="s">
        <v>69</v>
      </c>
      <c r="E281" s="5" t="s">
        <v>24</v>
      </c>
      <c r="F281" s="6">
        <v>45657</v>
      </c>
      <c r="G281" s="5">
        <f t="shared" si="48"/>
        <v>2022</v>
      </c>
      <c r="H281" s="5" t="str">
        <f t="shared" si="42"/>
        <v>Junio</v>
      </c>
      <c r="I281" s="6" t="str">
        <f t="shared" si="51"/>
        <v>2022-2</v>
      </c>
      <c r="J281" s="5">
        <v>80</v>
      </c>
      <c r="K281" s="5">
        <v>92.19</v>
      </c>
      <c r="L281" s="15">
        <f>IFERROR(IF((K282/J282)&gt;1.3,1.3,K282/J282),"")</f>
        <v>1.2499999999999999E-2</v>
      </c>
      <c r="M281" s="15">
        <f>IFERROR(K282/J282,"")</f>
        <v>1.2499999999999999E-2</v>
      </c>
      <c r="N281" s="5" t="s">
        <v>25</v>
      </c>
      <c r="O281" s="5" t="s">
        <v>25</v>
      </c>
      <c r="P281" s="5" t="str">
        <f t="shared" si="43"/>
        <v>124-2022-06-30</v>
      </c>
      <c r="Q281" s="5">
        <v>0</v>
      </c>
      <c r="R281" s="5">
        <v>0</v>
      </c>
    </row>
    <row r="282" spans="1:18" hidden="1" x14ac:dyDescent="0.3">
      <c r="A282" s="37">
        <v>124</v>
      </c>
      <c r="B282" s="5" t="s">
        <v>105</v>
      </c>
      <c r="C282" s="5" t="s">
        <v>72</v>
      </c>
      <c r="D282" s="5" t="s">
        <v>23</v>
      </c>
      <c r="E282" s="5" t="s">
        <v>62</v>
      </c>
      <c r="F282" s="6">
        <v>44742</v>
      </c>
      <c r="G282" s="5">
        <f t="shared" si="48"/>
        <v>2022</v>
      </c>
      <c r="H282" s="5" t="str">
        <f t="shared" si="42"/>
        <v>Diciembre</v>
      </c>
      <c r="I282" s="6" t="str">
        <f t="shared" si="51"/>
        <v>2023-1</v>
      </c>
      <c r="J282" s="5">
        <v>1.6</v>
      </c>
      <c r="K282" s="10">
        <v>0.02</v>
      </c>
      <c r="L282" s="15">
        <v>1</v>
      </c>
      <c r="M282" s="15">
        <v>1</v>
      </c>
      <c r="N282" s="5" t="s">
        <v>91</v>
      </c>
      <c r="O282" s="5" t="s">
        <v>91</v>
      </c>
      <c r="P282" s="5" t="str">
        <f t="shared" si="43"/>
        <v>124-2022-12-31</v>
      </c>
      <c r="Q282" s="5">
        <v>1</v>
      </c>
      <c r="R282" s="5">
        <v>2</v>
      </c>
    </row>
    <row r="283" spans="1:18" hidden="1" x14ac:dyDescent="0.3">
      <c r="A283" s="37">
        <v>124</v>
      </c>
      <c r="B283" s="5" t="s">
        <v>105</v>
      </c>
      <c r="C283" s="5" t="s">
        <v>72</v>
      </c>
      <c r="D283" s="5" t="s">
        <v>23</v>
      </c>
      <c r="E283" s="5" t="s">
        <v>62</v>
      </c>
      <c r="F283" s="6">
        <v>44926</v>
      </c>
      <c r="G283" s="5">
        <f t="shared" si="48"/>
        <v>2023</v>
      </c>
      <c r="H283" s="5" t="str">
        <f t="shared" si="42"/>
        <v>Junio</v>
      </c>
      <c r="I283" s="6" t="str">
        <f t="shared" si="51"/>
        <v>2023-2</v>
      </c>
      <c r="J283" s="5">
        <v>1.6</v>
      </c>
      <c r="K283" s="5">
        <v>0.04</v>
      </c>
      <c r="L283" s="15">
        <v>1</v>
      </c>
      <c r="M283" s="15">
        <v>1</v>
      </c>
      <c r="N283" s="5" t="s">
        <v>91</v>
      </c>
      <c r="O283" s="5" t="s">
        <v>91</v>
      </c>
      <c r="P283" s="5" t="str">
        <f t="shared" si="43"/>
        <v>124-2023-06-30</v>
      </c>
      <c r="Q283" s="5">
        <v>1</v>
      </c>
      <c r="R283" s="5">
        <v>2</v>
      </c>
    </row>
    <row r="284" spans="1:18" hidden="1" x14ac:dyDescent="0.3">
      <c r="A284" s="37">
        <v>124</v>
      </c>
      <c r="B284" s="5" t="s">
        <v>105</v>
      </c>
      <c r="C284" s="5" t="s">
        <v>72</v>
      </c>
      <c r="D284" s="5" t="s">
        <v>23</v>
      </c>
      <c r="E284" s="5" t="s">
        <v>62</v>
      </c>
      <c r="F284" s="6">
        <v>45107</v>
      </c>
      <c r="G284" s="5">
        <f t="shared" si="48"/>
        <v>2023</v>
      </c>
      <c r="H284" s="5" t="str">
        <f t="shared" si="42"/>
        <v>Diciembre</v>
      </c>
      <c r="I284" s="6" t="str">
        <f t="shared" si="51"/>
        <v>2024-1</v>
      </c>
      <c r="J284" s="5">
        <v>1.6</v>
      </c>
      <c r="K284" s="10">
        <v>2.5000000000000001E-2</v>
      </c>
      <c r="L284" s="15">
        <v>1</v>
      </c>
      <c r="M284" s="15">
        <v>1</v>
      </c>
      <c r="N284" s="5" t="s">
        <v>91</v>
      </c>
      <c r="O284" s="5" t="s">
        <v>91</v>
      </c>
      <c r="P284" s="5" t="str">
        <f t="shared" si="43"/>
        <v>124-2023-12-31</v>
      </c>
      <c r="Q284" s="5">
        <v>1</v>
      </c>
      <c r="R284" s="5">
        <v>2</v>
      </c>
    </row>
    <row r="285" spans="1:18" hidden="1" x14ac:dyDescent="0.3">
      <c r="A285" s="37">
        <v>124</v>
      </c>
      <c r="B285" s="5" t="s">
        <v>105</v>
      </c>
      <c r="C285" s="5" t="s">
        <v>72</v>
      </c>
      <c r="D285" s="5" t="s">
        <v>23</v>
      </c>
      <c r="E285" s="5" t="s">
        <v>62</v>
      </c>
      <c r="F285" s="6">
        <v>45291</v>
      </c>
      <c r="G285" s="5">
        <f t="shared" si="48"/>
        <v>2024</v>
      </c>
      <c r="H285" s="5" t="str">
        <f t="shared" si="42"/>
        <v>Junio</v>
      </c>
      <c r="I285" s="6" t="str">
        <f t="shared" si="51"/>
        <v>2024-2</v>
      </c>
      <c r="J285" s="5">
        <v>1.6</v>
      </c>
      <c r="K285" s="5">
        <v>0.03</v>
      </c>
      <c r="L285" s="15">
        <v>1</v>
      </c>
      <c r="M285" s="15">
        <v>1</v>
      </c>
      <c r="N285" s="5" t="s">
        <v>91</v>
      </c>
      <c r="O285" s="5" t="s">
        <v>91</v>
      </c>
      <c r="P285" s="5" t="str">
        <f t="shared" si="43"/>
        <v>124-2024-06-30</v>
      </c>
      <c r="Q285" s="5">
        <v>1</v>
      </c>
      <c r="R285" s="5">
        <v>2</v>
      </c>
    </row>
    <row r="286" spans="1:18" hidden="1" x14ac:dyDescent="0.3">
      <c r="A286" s="5">
        <v>124</v>
      </c>
      <c r="B286" s="5" t="s">
        <v>105</v>
      </c>
      <c r="C286" s="5" t="s">
        <v>72</v>
      </c>
      <c r="D286" s="5" t="s">
        <v>23</v>
      </c>
      <c r="E286" s="5" t="s">
        <v>62</v>
      </c>
      <c r="F286" s="6">
        <v>45473</v>
      </c>
      <c r="G286" s="5">
        <f t="shared" si="48"/>
        <v>2024</v>
      </c>
      <c r="H286" s="5" t="str">
        <f t="shared" si="42"/>
        <v>Diciembre</v>
      </c>
      <c r="I286" s="6" t="str">
        <f t="shared" si="51"/>
        <v>2022-1</v>
      </c>
      <c r="J286" s="5">
        <v>0.2</v>
      </c>
      <c r="K286" s="5">
        <v>6.7000000000000002E-3</v>
      </c>
      <c r="L286" s="15">
        <v>1</v>
      </c>
      <c r="M286" s="15">
        <v>1</v>
      </c>
      <c r="N286" s="5" t="s">
        <v>91</v>
      </c>
      <c r="O286" s="5" t="s">
        <v>91</v>
      </c>
      <c r="P286" s="5" t="str">
        <f t="shared" si="43"/>
        <v>124-2024-12-31</v>
      </c>
      <c r="Q286" s="5">
        <v>1</v>
      </c>
      <c r="R286" s="5">
        <v>3</v>
      </c>
    </row>
    <row r="287" spans="1:18" hidden="1" x14ac:dyDescent="0.3">
      <c r="A287" s="5">
        <v>124</v>
      </c>
      <c r="B287" s="5" t="s">
        <v>105</v>
      </c>
      <c r="C287" s="5" t="s">
        <v>72</v>
      </c>
      <c r="D287" s="5" t="s">
        <v>23</v>
      </c>
      <c r="E287" s="5" t="s">
        <v>62</v>
      </c>
      <c r="F287" s="6">
        <v>45657</v>
      </c>
      <c r="G287" s="5">
        <f t="shared" si="48"/>
        <v>2022</v>
      </c>
      <c r="H287" s="5" t="str">
        <f t="shared" si="42"/>
        <v>Junio</v>
      </c>
      <c r="I287" s="6" t="str">
        <f t="shared" si="51"/>
        <v>2022-2</v>
      </c>
      <c r="J287" s="5">
        <v>0.2</v>
      </c>
      <c r="K287" s="5">
        <v>1.7999999999999999E-2</v>
      </c>
      <c r="L287" s="15">
        <v>1</v>
      </c>
      <c r="M287" s="15">
        <v>1</v>
      </c>
      <c r="N287" s="5" t="s">
        <v>91</v>
      </c>
      <c r="O287" s="5" t="s">
        <v>91</v>
      </c>
      <c r="P287" s="5" t="str">
        <f t="shared" si="43"/>
        <v>125-2022-06-30</v>
      </c>
      <c r="Q287" s="5">
        <v>1</v>
      </c>
      <c r="R287" s="5">
        <v>2</v>
      </c>
    </row>
    <row r="288" spans="1:18" hidden="1" x14ac:dyDescent="0.3">
      <c r="A288" s="37">
        <v>125</v>
      </c>
      <c r="B288" s="5" t="s">
        <v>106</v>
      </c>
      <c r="C288" s="5" t="s">
        <v>72</v>
      </c>
      <c r="D288" s="5" t="s">
        <v>23</v>
      </c>
      <c r="E288" s="5" t="s">
        <v>62</v>
      </c>
      <c r="F288" s="6">
        <v>44742</v>
      </c>
      <c r="G288" s="5">
        <f t="shared" si="48"/>
        <v>2022</v>
      </c>
      <c r="H288" s="5" t="str">
        <f t="shared" si="42"/>
        <v>Diciembre</v>
      </c>
      <c r="I288" s="6" t="str">
        <f t="shared" si="51"/>
        <v>2023-1</v>
      </c>
      <c r="J288" s="5">
        <v>4.7</v>
      </c>
      <c r="K288" s="5">
        <v>0.08</v>
      </c>
      <c r="L288" s="8">
        <f t="shared" ref="L288:L298" si="52">IF(K289&lt;=J289,100%,J289/K289)</f>
        <v>1</v>
      </c>
      <c r="M288" s="15">
        <f t="shared" ref="M288:M298" si="53">IF(K289&lt;=J289,100%,J289/K289)</f>
        <v>1</v>
      </c>
      <c r="N288" s="5" t="s">
        <v>91</v>
      </c>
      <c r="O288" s="5" t="s">
        <v>91</v>
      </c>
      <c r="P288" s="5" t="str">
        <f t="shared" si="43"/>
        <v>125-2022-12-31</v>
      </c>
      <c r="Q288" s="5">
        <v>1</v>
      </c>
      <c r="R288" s="5">
        <v>2</v>
      </c>
    </row>
    <row r="289" spans="1:18" hidden="1" x14ac:dyDescent="0.3">
      <c r="A289" s="37">
        <v>125</v>
      </c>
      <c r="B289" s="5" t="s">
        <v>106</v>
      </c>
      <c r="C289" s="5" t="s">
        <v>72</v>
      </c>
      <c r="D289" s="5" t="s">
        <v>23</v>
      </c>
      <c r="E289" s="5" t="s">
        <v>62</v>
      </c>
      <c r="F289" s="6">
        <v>44926</v>
      </c>
      <c r="G289" s="5">
        <f t="shared" si="48"/>
        <v>2023</v>
      </c>
      <c r="H289" s="5" t="str">
        <f t="shared" si="42"/>
        <v>Junio</v>
      </c>
      <c r="I289" s="6" t="str">
        <f t="shared" si="51"/>
        <v>2023-2</v>
      </c>
      <c r="J289" s="5">
        <v>4.7</v>
      </c>
      <c r="K289" s="5">
        <v>0.08</v>
      </c>
      <c r="L289" s="8">
        <f t="shared" si="52"/>
        <v>1</v>
      </c>
      <c r="M289" s="15">
        <f t="shared" si="53"/>
        <v>1</v>
      </c>
      <c r="N289" s="5" t="s">
        <v>91</v>
      </c>
      <c r="O289" s="5" t="s">
        <v>91</v>
      </c>
      <c r="P289" s="5" t="str">
        <f t="shared" si="43"/>
        <v>125-2023-06-30</v>
      </c>
      <c r="Q289" s="5">
        <v>1</v>
      </c>
      <c r="R289" s="5">
        <v>2</v>
      </c>
    </row>
    <row r="290" spans="1:18" hidden="1" x14ac:dyDescent="0.3">
      <c r="A290" s="37">
        <v>125</v>
      </c>
      <c r="B290" s="5" t="s">
        <v>106</v>
      </c>
      <c r="C290" s="5" t="s">
        <v>72</v>
      </c>
      <c r="D290" s="5" t="s">
        <v>23</v>
      </c>
      <c r="E290" s="5" t="s">
        <v>62</v>
      </c>
      <c r="F290" s="6">
        <v>45107</v>
      </c>
      <c r="G290" s="5">
        <f t="shared" si="48"/>
        <v>2023</v>
      </c>
      <c r="H290" s="5" t="str">
        <f t="shared" si="42"/>
        <v>Diciembre</v>
      </c>
      <c r="I290" s="6" t="str">
        <f t="shared" si="51"/>
        <v>2024-1</v>
      </c>
      <c r="J290" s="5">
        <v>4.7</v>
      </c>
      <c r="K290" s="5">
        <v>0.02</v>
      </c>
      <c r="L290" s="8">
        <f t="shared" si="52"/>
        <v>1</v>
      </c>
      <c r="M290" s="15">
        <f t="shared" si="53"/>
        <v>1</v>
      </c>
      <c r="N290" s="5" t="s">
        <v>91</v>
      </c>
      <c r="O290" s="5" t="s">
        <v>91</v>
      </c>
      <c r="P290" s="5" t="str">
        <f t="shared" si="43"/>
        <v>125-2023-12-31</v>
      </c>
      <c r="Q290" s="5">
        <v>1</v>
      </c>
      <c r="R290" s="5">
        <v>2</v>
      </c>
    </row>
    <row r="291" spans="1:18" hidden="1" x14ac:dyDescent="0.3">
      <c r="A291" s="37">
        <v>125</v>
      </c>
      <c r="B291" s="5" t="s">
        <v>106</v>
      </c>
      <c r="C291" s="5" t="s">
        <v>72</v>
      </c>
      <c r="D291" s="5" t="s">
        <v>23</v>
      </c>
      <c r="E291" s="5" t="s">
        <v>62</v>
      </c>
      <c r="F291" s="6">
        <v>45291</v>
      </c>
      <c r="G291" s="5">
        <f t="shared" si="48"/>
        <v>2024</v>
      </c>
      <c r="H291" s="5" t="str">
        <f t="shared" si="42"/>
        <v>Junio</v>
      </c>
      <c r="I291" s="6" t="str">
        <f t="shared" si="51"/>
        <v>2024-2</v>
      </c>
      <c r="J291" s="5">
        <v>4.7</v>
      </c>
      <c r="K291" s="5">
        <v>0.33</v>
      </c>
      <c r="L291" s="8">
        <f t="shared" si="52"/>
        <v>1</v>
      </c>
      <c r="M291" s="15">
        <f t="shared" si="53"/>
        <v>1</v>
      </c>
      <c r="N291" s="5" t="s">
        <v>91</v>
      </c>
      <c r="O291" s="5" t="s">
        <v>91</v>
      </c>
      <c r="P291" s="5" t="str">
        <f t="shared" si="43"/>
        <v>125-2024-06-30</v>
      </c>
      <c r="Q291" s="5">
        <v>1</v>
      </c>
      <c r="R291" s="5">
        <v>2</v>
      </c>
    </row>
    <row r="292" spans="1:18" hidden="1" x14ac:dyDescent="0.3">
      <c r="A292" s="5">
        <v>125</v>
      </c>
      <c r="B292" s="5" t="s">
        <v>106</v>
      </c>
      <c r="C292" s="5" t="s">
        <v>72</v>
      </c>
      <c r="D292" s="5" t="s">
        <v>23</v>
      </c>
      <c r="E292" s="5" t="s">
        <v>62</v>
      </c>
      <c r="F292" s="6">
        <v>45473</v>
      </c>
      <c r="G292" s="5">
        <f t="shared" si="48"/>
        <v>2024</v>
      </c>
      <c r="H292" s="5" t="str">
        <f t="shared" ref="H292:H355" si="54">PROPER(TEXT(F293,"mmmm"))</f>
        <v>Diciembre</v>
      </c>
      <c r="I292" s="6" t="str">
        <f t="shared" si="51"/>
        <v>2022-2</v>
      </c>
      <c r="J292" s="5">
        <v>1.9</v>
      </c>
      <c r="K292" s="5">
        <v>0.04</v>
      </c>
      <c r="L292" s="8">
        <f t="shared" si="52"/>
        <v>1</v>
      </c>
      <c r="M292" s="15">
        <f t="shared" si="53"/>
        <v>1</v>
      </c>
      <c r="N292" s="5" t="s">
        <v>91</v>
      </c>
      <c r="O292" s="5" t="s">
        <v>91</v>
      </c>
      <c r="P292" s="5" t="str">
        <f t="shared" ref="P292:P355" si="55">A293&amp;"-"&amp;YEAR(F293)&amp;"-"&amp;IF(LEN(MONTH(F293))=1,"0"&amp;MONTH(F293),MONTH(F293))&amp;"-"&amp;DAY(F293)</f>
        <v>125-2024-12-31</v>
      </c>
      <c r="Q292" s="5">
        <v>1</v>
      </c>
      <c r="R292" s="5">
        <v>2</v>
      </c>
    </row>
    <row r="293" spans="1:18" hidden="1" x14ac:dyDescent="0.3">
      <c r="A293" s="5">
        <v>125</v>
      </c>
      <c r="B293" s="5" t="s">
        <v>106</v>
      </c>
      <c r="C293" s="5" t="s">
        <v>72</v>
      </c>
      <c r="D293" s="5" t="s">
        <v>23</v>
      </c>
      <c r="E293" s="5" t="s">
        <v>62</v>
      </c>
      <c r="F293" s="6">
        <v>45657</v>
      </c>
      <c r="G293" s="5">
        <f t="shared" si="48"/>
        <v>2022</v>
      </c>
      <c r="H293" s="5" t="str">
        <f t="shared" si="54"/>
        <v>Diciembre</v>
      </c>
      <c r="I293" s="6" t="str">
        <f t="shared" si="51"/>
        <v>2023-2</v>
      </c>
      <c r="J293" s="5">
        <v>1.9</v>
      </c>
      <c r="K293" s="5">
        <v>0.15</v>
      </c>
      <c r="L293" s="8">
        <f t="shared" si="52"/>
        <v>1</v>
      </c>
      <c r="M293" s="15">
        <f t="shared" si="53"/>
        <v>1</v>
      </c>
      <c r="N293" s="5" t="s">
        <v>91</v>
      </c>
      <c r="O293" s="5" t="s">
        <v>91</v>
      </c>
      <c r="P293" s="5" t="str">
        <f t="shared" si="55"/>
        <v>126-2022-12-31</v>
      </c>
      <c r="Q293" s="5">
        <v>1</v>
      </c>
      <c r="R293" s="5">
        <v>2</v>
      </c>
    </row>
    <row r="294" spans="1:18" hidden="1" x14ac:dyDescent="0.3">
      <c r="A294" s="37">
        <v>126</v>
      </c>
      <c r="B294" s="5" t="s">
        <v>107</v>
      </c>
      <c r="C294" s="5" t="s">
        <v>72</v>
      </c>
      <c r="D294" s="5" t="s">
        <v>73</v>
      </c>
      <c r="E294" s="5" t="s">
        <v>62</v>
      </c>
      <c r="F294" s="6">
        <v>44926</v>
      </c>
      <c r="G294" s="5">
        <f t="shared" si="48"/>
        <v>2023</v>
      </c>
      <c r="H294" s="5" t="str">
        <f t="shared" si="54"/>
        <v>Diciembre</v>
      </c>
      <c r="I294" s="6" t="str">
        <f t="shared" si="51"/>
        <v>2024-2</v>
      </c>
      <c r="J294" s="5">
        <v>2</v>
      </c>
      <c r="K294" s="5">
        <v>0.12</v>
      </c>
      <c r="L294" s="8">
        <f t="shared" si="52"/>
        <v>1</v>
      </c>
      <c r="M294" s="15">
        <f t="shared" si="53"/>
        <v>1</v>
      </c>
      <c r="N294" s="5" t="s">
        <v>91</v>
      </c>
      <c r="O294" s="5" t="s">
        <v>91</v>
      </c>
      <c r="P294" s="5" t="str">
        <f t="shared" si="55"/>
        <v>126-2023-12-31</v>
      </c>
      <c r="Q294" s="5">
        <v>0</v>
      </c>
      <c r="R294" s="5">
        <v>2</v>
      </c>
    </row>
    <row r="295" spans="1:18" hidden="1" x14ac:dyDescent="0.3">
      <c r="A295" s="37">
        <v>126</v>
      </c>
      <c r="B295" s="5" t="s">
        <v>107</v>
      </c>
      <c r="C295" s="5" t="s">
        <v>72</v>
      </c>
      <c r="D295" s="5" t="s">
        <v>73</v>
      </c>
      <c r="E295" s="5" t="s">
        <v>62</v>
      </c>
      <c r="F295" s="6">
        <v>45291</v>
      </c>
      <c r="G295" s="5">
        <f t="shared" si="48"/>
        <v>2024</v>
      </c>
      <c r="H295" s="5" t="str">
        <f t="shared" si="54"/>
        <v>Diciembre</v>
      </c>
      <c r="I295" s="6" t="str">
        <f t="shared" si="51"/>
        <v>2022-2</v>
      </c>
      <c r="J295" s="5">
        <v>2</v>
      </c>
      <c r="K295" s="5">
        <v>0.12</v>
      </c>
      <c r="L295" s="8">
        <f t="shared" si="52"/>
        <v>1</v>
      </c>
      <c r="M295" s="15">
        <f t="shared" si="53"/>
        <v>1</v>
      </c>
      <c r="N295" s="5" t="s">
        <v>91</v>
      </c>
      <c r="O295" s="5" t="s">
        <v>91</v>
      </c>
      <c r="P295" s="5" t="str">
        <f t="shared" si="55"/>
        <v>126-2024-12-31</v>
      </c>
      <c r="Q295" s="5">
        <v>0</v>
      </c>
      <c r="R295" s="5">
        <v>2</v>
      </c>
    </row>
    <row r="296" spans="1:18" hidden="1" x14ac:dyDescent="0.3">
      <c r="A296" s="5">
        <v>126</v>
      </c>
      <c r="B296" s="5" t="s">
        <v>107</v>
      </c>
      <c r="C296" s="5" t="s">
        <v>72</v>
      </c>
      <c r="D296" s="5" t="s">
        <v>73</v>
      </c>
      <c r="E296" s="5" t="s">
        <v>62</v>
      </c>
      <c r="F296" s="6">
        <v>45657</v>
      </c>
      <c r="G296" s="5">
        <f t="shared" si="48"/>
        <v>2022</v>
      </c>
      <c r="H296" s="5" t="str">
        <f t="shared" si="54"/>
        <v>Diciembre</v>
      </c>
      <c r="I296" s="6" t="str">
        <f t="shared" si="51"/>
        <v>2023-2</v>
      </c>
      <c r="J296" s="5">
        <v>2</v>
      </c>
      <c r="K296" s="5">
        <v>0.1</v>
      </c>
      <c r="L296" s="8">
        <f t="shared" si="52"/>
        <v>1</v>
      </c>
      <c r="M296" s="15">
        <f t="shared" si="53"/>
        <v>1</v>
      </c>
      <c r="N296" s="5" t="s">
        <v>91</v>
      </c>
      <c r="O296" s="5" t="s">
        <v>91</v>
      </c>
      <c r="P296" s="5" t="str">
        <f t="shared" si="55"/>
        <v>127-2022-12-31</v>
      </c>
      <c r="Q296" s="5">
        <v>0</v>
      </c>
      <c r="R296" s="5">
        <v>1</v>
      </c>
    </row>
    <row r="297" spans="1:18" hidden="1" x14ac:dyDescent="0.3">
      <c r="A297" s="37">
        <v>127</v>
      </c>
      <c r="B297" s="5" t="s">
        <v>108</v>
      </c>
      <c r="C297" s="5" t="s">
        <v>72</v>
      </c>
      <c r="D297" s="5" t="s">
        <v>73</v>
      </c>
      <c r="E297" s="5" t="s">
        <v>62</v>
      </c>
      <c r="F297" s="6">
        <v>44926</v>
      </c>
      <c r="G297" s="5">
        <f t="shared" si="48"/>
        <v>2023</v>
      </c>
      <c r="H297" s="5" t="str">
        <f t="shared" si="54"/>
        <v>Diciembre</v>
      </c>
      <c r="I297" s="6" t="str">
        <f t="shared" si="51"/>
        <v>2024-2</v>
      </c>
      <c r="J297" s="16">
        <v>1E-8</v>
      </c>
      <c r="K297" s="16">
        <v>1E-8</v>
      </c>
      <c r="L297" s="8">
        <f t="shared" si="52"/>
        <v>1</v>
      </c>
      <c r="M297" s="15">
        <f t="shared" si="53"/>
        <v>1</v>
      </c>
      <c r="N297" s="5" t="s">
        <v>55</v>
      </c>
      <c r="O297" s="5" t="s">
        <v>55</v>
      </c>
      <c r="P297" s="5" t="str">
        <f t="shared" si="55"/>
        <v>127-2023-12-31</v>
      </c>
      <c r="Q297" s="5">
        <v>0</v>
      </c>
      <c r="R297" s="5">
        <v>0</v>
      </c>
    </row>
    <row r="298" spans="1:18" hidden="1" x14ac:dyDescent="0.3">
      <c r="A298" s="37">
        <v>127</v>
      </c>
      <c r="B298" s="5" t="s">
        <v>108</v>
      </c>
      <c r="C298" s="5" t="s">
        <v>72</v>
      </c>
      <c r="D298" s="5" t="s">
        <v>73</v>
      </c>
      <c r="E298" s="5" t="s">
        <v>62</v>
      </c>
      <c r="F298" s="6">
        <v>45291</v>
      </c>
      <c r="G298" s="5">
        <f t="shared" si="48"/>
        <v>2024</v>
      </c>
      <c r="H298" s="5" t="str">
        <f t="shared" si="54"/>
        <v>Diciembre</v>
      </c>
      <c r="I298" s="6" t="str">
        <f t="shared" si="51"/>
        <v>2022-1</v>
      </c>
      <c r="J298" s="16">
        <v>1E-8</v>
      </c>
      <c r="K298" s="16">
        <v>1E-8</v>
      </c>
      <c r="L298" s="8">
        <f t="shared" si="52"/>
        <v>1</v>
      </c>
      <c r="M298" s="15">
        <f t="shared" si="53"/>
        <v>1</v>
      </c>
      <c r="N298" s="5" t="s">
        <v>55</v>
      </c>
      <c r="O298" s="5" t="s">
        <v>55</v>
      </c>
      <c r="P298" s="5" t="str">
        <f t="shared" si="55"/>
        <v>127-2024-12-31</v>
      </c>
      <c r="Q298" s="5">
        <v>0</v>
      </c>
      <c r="R298" s="5">
        <v>0</v>
      </c>
    </row>
    <row r="299" spans="1:18" hidden="1" x14ac:dyDescent="0.3">
      <c r="A299" s="5">
        <v>127</v>
      </c>
      <c r="B299" s="5" t="s">
        <v>108</v>
      </c>
      <c r="C299" s="5" t="s">
        <v>72</v>
      </c>
      <c r="D299" s="5" t="s">
        <v>73</v>
      </c>
      <c r="E299" s="5" t="s">
        <v>62</v>
      </c>
      <c r="F299" s="6">
        <v>45657</v>
      </c>
      <c r="G299" s="5">
        <f t="shared" si="48"/>
        <v>2022</v>
      </c>
      <c r="H299" s="5" t="str">
        <f t="shared" si="54"/>
        <v>Junio</v>
      </c>
      <c r="I299" s="6" t="str">
        <f t="shared" si="51"/>
        <v>2022-2</v>
      </c>
      <c r="J299" s="16">
        <v>1E-8</v>
      </c>
      <c r="K299" s="16">
        <v>1E-8</v>
      </c>
      <c r="L299" s="15">
        <f>IFERROR(IF((K300/J300)&gt;1.3,1.3,K300/J300),"")</f>
        <v>0.72</v>
      </c>
      <c r="M299" s="15">
        <f>IFERROR(K300/J300,"")</f>
        <v>0.72</v>
      </c>
      <c r="N299" s="5" t="s">
        <v>55</v>
      </c>
      <c r="O299" s="5" t="s">
        <v>55</v>
      </c>
      <c r="P299" s="5" t="str">
        <f t="shared" si="55"/>
        <v>128-2022-06-30</v>
      </c>
      <c r="Q299" s="5">
        <v>0</v>
      </c>
      <c r="R299" s="5">
        <v>0</v>
      </c>
    </row>
    <row r="300" spans="1:18" hidden="1" x14ac:dyDescent="0.3">
      <c r="A300" s="5">
        <v>128</v>
      </c>
      <c r="B300" s="5" t="s">
        <v>109</v>
      </c>
      <c r="C300" s="5" t="s">
        <v>72</v>
      </c>
      <c r="D300" s="5" t="s">
        <v>23</v>
      </c>
      <c r="E300" s="5" t="s">
        <v>62</v>
      </c>
      <c r="F300" s="6">
        <v>44742</v>
      </c>
      <c r="G300" s="5">
        <f t="shared" si="48"/>
        <v>2022</v>
      </c>
      <c r="H300" s="5" t="str">
        <f t="shared" si="54"/>
        <v>Diciembre</v>
      </c>
      <c r="I300" s="6" t="str">
        <f t="shared" si="51"/>
        <v>2023-1</v>
      </c>
      <c r="J300" s="5">
        <v>1</v>
      </c>
      <c r="K300" s="5">
        <v>0.72</v>
      </c>
      <c r="L300" s="15">
        <f t="shared" ref="L300:L305" si="56">IFERROR(IF((J301/K301)&gt;1,1,J301/K301),"")</f>
        <v>1</v>
      </c>
      <c r="M300" s="15">
        <f t="shared" ref="M300:M305" si="57">IFERROR(IF((J301/K301)&gt;1,1,J301/K301),"")</f>
        <v>1</v>
      </c>
      <c r="N300" s="5" t="s">
        <v>55</v>
      </c>
      <c r="O300" s="5" t="s">
        <v>91</v>
      </c>
      <c r="P300" s="5" t="str">
        <f t="shared" si="55"/>
        <v>128-2022-12-31</v>
      </c>
      <c r="Q300" s="5">
        <v>0</v>
      </c>
      <c r="R300" s="5">
        <v>2</v>
      </c>
    </row>
    <row r="301" spans="1:18" hidden="1" x14ac:dyDescent="0.3">
      <c r="A301" s="37">
        <v>128</v>
      </c>
      <c r="B301" s="5" t="s">
        <v>109</v>
      </c>
      <c r="C301" s="5" t="s">
        <v>72</v>
      </c>
      <c r="D301" s="5" t="s">
        <v>23</v>
      </c>
      <c r="E301" s="5" t="s">
        <v>62</v>
      </c>
      <c r="F301" s="6">
        <v>44926</v>
      </c>
      <c r="G301" s="5">
        <f t="shared" si="48"/>
        <v>2023</v>
      </c>
      <c r="H301" s="5" t="str">
        <f t="shared" si="54"/>
        <v>Junio</v>
      </c>
      <c r="I301" s="6" t="str">
        <f t="shared" si="51"/>
        <v>2023-2</v>
      </c>
      <c r="J301" s="5">
        <v>1</v>
      </c>
      <c r="K301" s="5">
        <v>0.85</v>
      </c>
      <c r="L301" s="15">
        <f t="shared" si="56"/>
        <v>1</v>
      </c>
      <c r="M301" s="15">
        <f t="shared" si="57"/>
        <v>1</v>
      </c>
      <c r="N301" s="5" t="s">
        <v>55</v>
      </c>
      <c r="O301" s="5" t="s">
        <v>91</v>
      </c>
      <c r="P301" s="5" t="str">
        <f t="shared" si="55"/>
        <v>128-2023-06-30</v>
      </c>
      <c r="Q301" s="5">
        <v>0</v>
      </c>
      <c r="R301" s="5">
        <v>2</v>
      </c>
    </row>
    <row r="302" spans="1:18" hidden="1" x14ac:dyDescent="0.3">
      <c r="A302" s="5">
        <v>128</v>
      </c>
      <c r="B302" s="5" t="s">
        <v>109</v>
      </c>
      <c r="C302" s="5" t="s">
        <v>72</v>
      </c>
      <c r="D302" s="5" t="s">
        <v>23</v>
      </c>
      <c r="E302" s="5" t="s">
        <v>62</v>
      </c>
      <c r="F302" s="6">
        <v>45107</v>
      </c>
      <c r="G302" s="5">
        <f t="shared" si="48"/>
        <v>2023</v>
      </c>
      <c r="H302" s="5" t="str">
        <f t="shared" si="54"/>
        <v>Diciembre</v>
      </c>
      <c r="I302" s="6" t="str">
        <f t="shared" si="51"/>
        <v>2024-1</v>
      </c>
      <c r="J302" s="5">
        <v>1</v>
      </c>
      <c r="K302" s="5">
        <v>0.94499999999999995</v>
      </c>
      <c r="L302" s="15">
        <f t="shared" si="56"/>
        <v>1</v>
      </c>
      <c r="M302" s="15">
        <f t="shared" si="57"/>
        <v>1</v>
      </c>
      <c r="N302" s="5" t="s">
        <v>55</v>
      </c>
      <c r="O302" s="5" t="s">
        <v>91</v>
      </c>
      <c r="P302" s="5" t="str">
        <f t="shared" si="55"/>
        <v>128-2023-12-31</v>
      </c>
      <c r="Q302" s="5">
        <v>0</v>
      </c>
      <c r="R302" s="5">
        <v>2</v>
      </c>
    </row>
    <row r="303" spans="1:18" hidden="1" x14ac:dyDescent="0.3">
      <c r="A303" s="37">
        <v>128</v>
      </c>
      <c r="B303" s="5" t="s">
        <v>109</v>
      </c>
      <c r="C303" s="5" t="s">
        <v>72</v>
      </c>
      <c r="D303" s="5" t="s">
        <v>23</v>
      </c>
      <c r="E303" s="5" t="s">
        <v>62</v>
      </c>
      <c r="F303" s="6">
        <v>45291</v>
      </c>
      <c r="G303" s="5">
        <f t="shared" si="48"/>
        <v>2024</v>
      </c>
      <c r="H303" s="5" t="str">
        <f t="shared" si="54"/>
        <v>Junio</v>
      </c>
      <c r="I303" s="6" t="str">
        <f t="shared" si="51"/>
        <v>2024-2</v>
      </c>
      <c r="J303" s="5">
        <v>1</v>
      </c>
      <c r="K303" s="5">
        <v>0.75</v>
      </c>
      <c r="L303" s="15">
        <f t="shared" si="56"/>
        <v>1</v>
      </c>
      <c r="M303" s="15">
        <f t="shared" si="57"/>
        <v>1</v>
      </c>
      <c r="N303" s="5" t="s">
        <v>55</v>
      </c>
      <c r="O303" s="5" t="s">
        <v>91</v>
      </c>
      <c r="P303" s="5" t="str">
        <f t="shared" si="55"/>
        <v>128-2024-06-30</v>
      </c>
      <c r="Q303" s="5">
        <v>0</v>
      </c>
      <c r="R303" s="5">
        <v>2</v>
      </c>
    </row>
    <row r="304" spans="1:18" hidden="1" x14ac:dyDescent="0.3">
      <c r="A304" s="5">
        <v>128</v>
      </c>
      <c r="B304" s="5" t="s">
        <v>109</v>
      </c>
      <c r="C304" s="5" t="s">
        <v>72</v>
      </c>
      <c r="D304" s="5" t="s">
        <v>23</v>
      </c>
      <c r="E304" s="5" t="s">
        <v>62</v>
      </c>
      <c r="F304" s="6">
        <v>45473</v>
      </c>
      <c r="G304" s="5">
        <f t="shared" si="48"/>
        <v>2024</v>
      </c>
      <c r="H304" s="5" t="str">
        <f t="shared" si="54"/>
        <v>Diciembre</v>
      </c>
      <c r="I304" s="6" t="str">
        <f t="shared" si="51"/>
        <v>2022-2</v>
      </c>
      <c r="J304" s="5">
        <v>1</v>
      </c>
      <c r="K304" s="5">
        <v>0.66</v>
      </c>
      <c r="L304" s="15">
        <f t="shared" si="56"/>
        <v>1</v>
      </c>
      <c r="M304" s="15">
        <f t="shared" si="57"/>
        <v>1</v>
      </c>
      <c r="N304" s="5" t="s">
        <v>55</v>
      </c>
      <c r="O304" s="5" t="s">
        <v>91</v>
      </c>
      <c r="P304" s="5" t="str">
        <f t="shared" si="55"/>
        <v>128-2024-12-31</v>
      </c>
      <c r="Q304" s="5">
        <v>0</v>
      </c>
      <c r="R304" s="5">
        <v>2</v>
      </c>
    </row>
    <row r="305" spans="1:18" hidden="1" x14ac:dyDescent="0.3">
      <c r="A305" s="5">
        <v>128</v>
      </c>
      <c r="B305" s="5" t="s">
        <v>109</v>
      </c>
      <c r="C305" s="5" t="s">
        <v>72</v>
      </c>
      <c r="D305" s="5" t="s">
        <v>23</v>
      </c>
      <c r="E305" s="5" t="s">
        <v>62</v>
      </c>
      <c r="F305" s="6">
        <v>45657</v>
      </c>
      <c r="G305" s="5">
        <f t="shared" si="48"/>
        <v>2022</v>
      </c>
      <c r="H305" s="5" t="str">
        <f t="shared" si="54"/>
        <v>Octubre</v>
      </c>
      <c r="I305" s="6" t="str">
        <f t="shared" si="51"/>
        <v>2022-2</v>
      </c>
      <c r="J305" s="5">
        <v>1</v>
      </c>
      <c r="K305" s="5">
        <v>0.7</v>
      </c>
      <c r="L305" s="15">
        <f t="shared" si="56"/>
        <v>0.94233658362071615</v>
      </c>
      <c r="M305" s="15">
        <f t="shared" si="57"/>
        <v>0.94233658362071615</v>
      </c>
      <c r="N305" s="5" t="s">
        <v>55</v>
      </c>
      <c r="O305" s="5" t="s">
        <v>91</v>
      </c>
      <c r="P305" s="5" t="str">
        <f t="shared" si="55"/>
        <v>133-2022-10-31</v>
      </c>
      <c r="Q305" s="5">
        <v>0</v>
      </c>
      <c r="R305" s="5">
        <v>2</v>
      </c>
    </row>
    <row r="306" spans="1:18" hidden="1" x14ac:dyDescent="0.3">
      <c r="A306" s="5">
        <v>133</v>
      </c>
      <c r="B306" s="5" t="s">
        <v>93</v>
      </c>
      <c r="C306" s="5" t="s">
        <v>110</v>
      </c>
      <c r="D306" s="5" t="s">
        <v>73</v>
      </c>
      <c r="E306" s="5" t="s">
        <v>24</v>
      </c>
      <c r="F306" s="6">
        <v>44865</v>
      </c>
      <c r="G306" s="5">
        <v>2022</v>
      </c>
      <c r="H306" s="5" t="str">
        <f t="shared" si="54"/>
        <v>Diciembre</v>
      </c>
      <c r="I306" s="6" t="str">
        <f t="shared" si="51"/>
        <v>2023-2</v>
      </c>
      <c r="J306" s="5">
        <v>80</v>
      </c>
      <c r="K306" s="5">
        <v>84.895356277709197</v>
      </c>
      <c r="L306" s="21">
        <f>IFERROR(K307/J307,"")</f>
        <v>1.1598639455782314</v>
      </c>
      <c r="M306" s="15">
        <f t="shared" ref="M306:M312" si="58">IFERROR(K307/J307,"")</f>
        <v>1.1598639455782314</v>
      </c>
      <c r="N306" s="5" t="s">
        <v>25</v>
      </c>
      <c r="O306" s="5" t="s">
        <v>25</v>
      </c>
      <c r="P306" s="5" t="str">
        <f t="shared" si="55"/>
        <v>133-2023-12-31</v>
      </c>
      <c r="Q306" s="5">
        <v>0</v>
      </c>
      <c r="R306" s="5">
        <v>0</v>
      </c>
    </row>
    <row r="307" spans="1:18" hidden="1" x14ac:dyDescent="0.3">
      <c r="A307" s="5">
        <v>133</v>
      </c>
      <c r="B307" s="5" t="s">
        <v>93</v>
      </c>
      <c r="C307" s="5" t="s">
        <v>110</v>
      </c>
      <c r="D307" s="5" t="s">
        <v>73</v>
      </c>
      <c r="E307" s="5" t="s">
        <v>24</v>
      </c>
      <c r="F307" s="6">
        <v>45291</v>
      </c>
      <c r="G307" s="5">
        <v>2023</v>
      </c>
      <c r="H307" s="5" t="str">
        <f t="shared" si="54"/>
        <v>Diciembre</v>
      </c>
      <c r="I307" s="6" t="str">
        <f t="shared" si="51"/>
        <v>2023-1</v>
      </c>
      <c r="J307" s="5">
        <v>80</v>
      </c>
      <c r="K307" s="5">
        <v>92.789115646258509</v>
      </c>
      <c r="L307" s="21">
        <f>IFERROR(K308/J308,"")</f>
        <v>1.1375</v>
      </c>
      <c r="M307" s="15">
        <f t="shared" si="58"/>
        <v>1.1375</v>
      </c>
      <c r="N307" s="5" t="s">
        <v>25</v>
      </c>
      <c r="O307" s="5" t="s">
        <v>25</v>
      </c>
      <c r="P307" s="5" t="str">
        <f t="shared" si="55"/>
        <v>133-2024-12-31</v>
      </c>
      <c r="Q307" s="5">
        <v>0</v>
      </c>
      <c r="R307" s="5">
        <v>0</v>
      </c>
    </row>
    <row r="308" spans="1:18" hidden="1" x14ac:dyDescent="0.3">
      <c r="A308" s="5">
        <v>133</v>
      </c>
      <c r="B308" s="5" t="s">
        <v>93</v>
      </c>
      <c r="C308" s="5" t="s">
        <v>110</v>
      </c>
      <c r="D308" s="5" t="s">
        <v>73</v>
      </c>
      <c r="E308" s="5" t="s">
        <v>24</v>
      </c>
      <c r="F308" s="6">
        <v>45657</v>
      </c>
      <c r="G308" s="5">
        <f t="shared" ref="G308:G336" si="59">YEAR(F309)</f>
        <v>2023</v>
      </c>
      <c r="H308" s="5" t="str">
        <f t="shared" si="54"/>
        <v>Junio</v>
      </c>
      <c r="I308" s="6" t="str">
        <f t="shared" si="51"/>
        <v>2023-2</v>
      </c>
      <c r="J308" s="5">
        <v>80</v>
      </c>
      <c r="K308" s="5">
        <v>91</v>
      </c>
      <c r="L308" s="15">
        <f>IFERROR(IF((K309/J309)&gt;1.3,1.3,K309/J309),"")</f>
        <v>1.1728888888888889</v>
      </c>
      <c r="M308" s="15">
        <f t="shared" si="58"/>
        <v>1.1728888888888889</v>
      </c>
      <c r="N308" s="5" t="s">
        <v>25</v>
      </c>
      <c r="O308" s="5" t="s">
        <v>25</v>
      </c>
      <c r="P308" s="5" t="str">
        <f t="shared" si="55"/>
        <v>136-2023-06-30</v>
      </c>
      <c r="Q308" s="5">
        <v>0</v>
      </c>
      <c r="R308" s="5">
        <v>0</v>
      </c>
    </row>
    <row r="309" spans="1:18" hidden="1" x14ac:dyDescent="0.3">
      <c r="A309" s="41">
        <v>136</v>
      </c>
      <c r="B309" s="5" t="s">
        <v>111</v>
      </c>
      <c r="C309" s="5" t="s">
        <v>112</v>
      </c>
      <c r="D309" s="5" t="s">
        <v>54</v>
      </c>
      <c r="E309" s="5" t="s">
        <v>24</v>
      </c>
      <c r="F309" s="6">
        <v>45107</v>
      </c>
      <c r="G309" s="5">
        <f t="shared" si="59"/>
        <v>2023</v>
      </c>
      <c r="H309" s="5" t="str">
        <f t="shared" si="54"/>
        <v>Diciembre</v>
      </c>
      <c r="I309" s="6" t="str">
        <f t="shared" si="51"/>
        <v>2023-1</v>
      </c>
      <c r="J309" s="5">
        <v>90</v>
      </c>
      <c r="K309" s="5">
        <v>105.56</v>
      </c>
      <c r="L309" s="8">
        <f>IFERROR(K310/J310,"")</f>
        <v>1.0493333333333332</v>
      </c>
      <c r="M309" s="15">
        <f t="shared" si="58"/>
        <v>1.0493333333333332</v>
      </c>
      <c r="N309" s="5" t="s">
        <v>25</v>
      </c>
      <c r="O309" s="5" t="s">
        <v>25</v>
      </c>
      <c r="P309" s="5" t="str">
        <f t="shared" si="55"/>
        <v>136-2023-12-31</v>
      </c>
      <c r="Q309" s="5">
        <v>0</v>
      </c>
      <c r="R309" s="5">
        <v>0</v>
      </c>
    </row>
    <row r="310" spans="1:18" hidden="1" x14ac:dyDescent="0.3">
      <c r="A310" s="37">
        <v>136</v>
      </c>
      <c r="B310" s="5" t="s">
        <v>111</v>
      </c>
      <c r="C310" s="5" t="s">
        <v>112</v>
      </c>
      <c r="D310" s="5" t="s">
        <v>54</v>
      </c>
      <c r="E310" s="5" t="s">
        <v>24</v>
      </c>
      <c r="F310" s="6">
        <v>45291</v>
      </c>
      <c r="G310" s="5">
        <f t="shared" si="59"/>
        <v>2023</v>
      </c>
      <c r="H310" s="5" t="str">
        <f t="shared" si="54"/>
        <v>Junio</v>
      </c>
      <c r="I310" s="6" t="str">
        <f t="shared" si="51"/>
        <v>2023-2</v>
      </c>
      <c r="J310" s="5">
        <v>90</v>
      </c>
      <c r="K310" s="5">
        <v>94.44</v>
      </c>
      <c r="L310" s="8">
        <f>IFERROR(K311/J311,"")</f>
        <v>1.0047169811320755</v>
      </c>
      <c r="M310" s="15">
        <f t="shared" si="58"/>
        <v>1.0047169811320755</v>
      </c>
      <c r="N310" s="5" t="s">
        <v>25</v>
      </c>
      <c r="O310" s="5" t="s">
        <v>25</v>
      </c>
      <c r="P310" s="5" t="str">
        <f t="shared" si="55"/>
        <v>137-2023-06-30</v>
      </c>
      <c r="Q310" s="5">
        <v>0</v>
      </c>
      <c r="R310" s="5">
        <v>0</v>
      </c>
    </row>
    <row r="311" spans="1:18" hidden="1" x14ac:dyDescent="0.3">
      <c r="A311" s="37">
        <v>137</v>
      </c>
      <c r="B311" s="5" t="s">
        <v>113</v>
      </c>
      <c r="C311" s="5" t="s">
        <v>112</v>
      </c>
      <c r="D311" s="5" t="s">
        <v>60</v>
      </c>
      <c r="E311" s="5" t="s">
        <v>24</v>
      </c>
      <c r="F311" s="6">
        <v>45107</v>
      </c>
      <c r="G311" s="5">
        <f t="shared" si="59"/>
        <v>2023</v>
      </c>
      <c r="H311" s="5" t="str">
        <f t="shared" si="54"/>
        <v>Diciembre</v>
      </c>
      <c r="I311" s="6" t="str">
        <f t="shared" si="51"/>
        <v>2023-1</v>
      </c>
      <c r="J311" s="5">
        <v>212</v>
      </c>
      <c r="K311" s="5">
        <v>213</v>
      </c>
      <c r="L311" s="21">
        <f>IFERROR(K312/J312,"")</f>
        <v>1.276595744680851E-2</v>
      </c>
      <c r="M311" s="15">
        <f t="shared" si="58"/>
        <v>1.276595744680851E-2</v>
      </c>
      <c r="N311" s="5"/>
      <c r="O311" s="5"/>
      <c r="P311" s="5" t="str">
        <f t="shared" si="55"/>
        <v>137-2023-12-31</v>
      </c>
      <c r="Q311" s="5">
        <v>0</v>
      </c>
      <c r="R311" s="5">
        <v>0</v>
      </c>
    </row>
    <row r="312" spans="1:18" hidden="1" x14ac:dyDescent="0.3">
      <c r="A312" s="37">
        <v>137</v>
      </c>
      <c r="B312" s="5" t="s">
        <v>113</v>
      </c>
      <c r="C312" s="5" t="s">
        <v>112</v>
      </c>
      <c r="D312" s="5" t="s">
        <v>60</v>
      </c>
      <c r="E312" s="5" t="s">
        <v>24</v>
      </c>
      <c r="F312" s="6">
        <v>45291</v>
      </c>
      <c r="G312" s="5">
        <f t="shared" si="59"/>
        <v>2023</v>
      </c>
      <c r="H312" s="5" t="str">
        <f t="shared" si="54"/>
        <v>Junio</v>
      </c>
      <c r="I312" s="6" t="str">
        <f t="shared" ref="I312:I332" si="60">IF(OR(H313="Enero",H313="Febrero",H313="Marzo",H313="Abril",H313="Mayo",H313="Junio"),G313&amp;"-1",IF(OR(H313="Julio",H313="Agosto",H313="Septiembre",H313="Octubre",H313="Noviembre",H313="Diciembre"),G313&amp;"-2"))</f>
        <v>2023-2</v>
      </c>
      <c r="J312" s="5">
        <v>235</v>
      </c>
      <c r="K312" s="5">
        <v>3</v>
      </c>
      <c r="L312" s="21">
        <f>IFERROR(K313/J313,"")</f>
        <v>0.7193285889949359</v>
      </c>
      <c r="M312" s="15">
        <f t="shared" si="58"/>
        <v>0.7193285889949359</v>
      </c>
      <c r="N312" s="5"/>
      <c r="O312" s="5"/>
      <c r="P312" s="5" t="str">
        <f t="shared" si="55"/>
        <v>139-2023-06-30</v>
      </c>
      <c r="Q312" s="5">
        <v>0</v>
      </c>
      <c r="R312" s="5">
        <v>0</v>
      </c>
    </row>
    <row r="313" spans="1:18" hidden="1" x14ac:dyDescent="0.3">
      <c r="A313" s="5">
        <v>139</v>
      </c>
      <c r="B313" s="5" t="s">
        <v>114</v>
      </c>
      <c r="C313" s="5" t="s">
        <v>112</v>
      </c>
      <c r="D313" s="5" t="s">
        <v>23</v>
      </c>
      <c r="E313" s="5" t="s">
        <v>62</v>
      </c>
      <c r="F313" s="6">
        <v>45107</v>
      </c>
      <c r="G313" s="5">
        <f t="shared" si="59"/>
        <v>2023</v>
      </c>
      <c r="H313" s="5" t="str">
        <f t="shared" si="54"/>
        <v>Diciembre</v>
      </c>
      <c r="I313" s="6" t="str">
        <f t="shared" si="60"/>
        <v>2024-1</v>
      </c>
      <c r="J313" s="12">
        <v>570.08299999999997</v>
      </c>
      <c r="K313" s="12">
        <v>410.077</v>
      </c>
      <c r="L313" s="15">
        <f>IFERROR(IF((J314/K314)&gt;1.3,1.3,J314/K314),"")</f>
        <v>1.0183535141099509</v>
      </c>
      <c r="M313" s="15">
        <f>IFERROR(J314/K314,"")</f>
        <v>1.0183535141099509</v>
      </c>
      <c r="N313" s="5" t="s">
        <v>103</v>
      </c>
      <c r="O313" s="5" t="s">
        <v>103</v>
      </c>
      <c r="P313" s="5" t="str">
        <f t="shared" si="55"/>
        <v>139-2023-12-31</v>
      </c>
      <c r="Q313" s="5">
        <v>0</v>
      </c>
      <c r="R313" s="5">
        <v>0</v>
      </c>
    </row>
    <row r="314" spans="1:18" hidden="1" x14ac:dyDescent="0.3">
      <c r="A314" s="5">
        <v>139</v>
      </c>
      <c r="B314" s="5" t="s">
        <v>114</v>
      </c>
      <c r="C314" s="5" t="s">
        <v>112</v>
      </c>
      <c r="D314" s="5" t="s">
        <v>23</v>
      </c>
      <c r="E314" s="5" t="s">
        <v>62</v>
      </c>
      <c r="F314" s="6">
        <v>45291</v>
      </c>
      <c r="G314" s="5">
        <f t="shared" si="59"/>
        <v>2024</v>
      </c>
      <c r="H314" s="5" t="str">
        <f t="shared" si="54"/>
        <v>Junio</v>
      </c>
      <c r="I314" s="6" t="str">
        <f t="shared" si="60"/>
        <v>2024-2</v>
      </c>
      <c r="J314" s="12">
        <v>981.98199999999997</v>
      </c>
      <c r="K314" s="12">
        <v>964.28399999999999</v>
      </c>
      <c r="L314" s="15">
        <f>IFERROR(IF((J315/K315)&gt;1.3,1.3,J315/K315),"")</f>
        <v>1.3</v>
      </c>
      <c r="M314" s="15">
        <f>IFERROR(J315/K315,"")</f>
        <v>1.3254162833969054</v>
      </c>
      <c r="N314" s="5" t="s">
        <v>103</v>
      </c>
      <c r="O314" s="5" t="s">
        <v>103</v>
      </c>
      <c r="P314" s="5" t="str">
        <f t="shared" si="55"/>
        <v>139-2024-06-30</v>
      </c>
      <c r="Q314" s="5">
        <v>0</v>
      </c>
      <c r="R314" s="5">
        <v>0</v>
      </c>
    </row>
    <row r="315" spans="1:18" hidden="1" x14ac:dyDescent="0.3">
      <c r="A315" s="5">
        <v>139</v>
      </c>
      <c r="B315" s="5" t="s">
        <v>114</v>
      </c>
      <c r="C315" s="5" t="s">
        <v>112</v>
      </c>
      <c r="D315" s="5" t="s">
        <v>23</v>
      </c>
      <c r="E315" s="5" t="s">
        <v>62</v>
      </c>
      <c r="F315" s="6">
        <v>45473</v>
      </c>
      <c r="G315" s="5">
        <f t="shared" si="59"/>
        <v>2024</v>
      </c>
      <c r="H315" s="5" t="str">
        <f t="shared" si="54"/>
        <v>Diciembre</v>
      </c>
      <c r="I315" s="6" t="str">
        <f t="shared" si="60"/>
        <v>2023-1</v>
      </c>
      <c r="J315" s="76">
        <v>624.02159300000005</v>
      </c>
      <c r="K315" s="76">
        <v>470.81177500000001</v>
      </c>
      <c r="L315" s="15">
        <f>IFERROR(IF((J316/K316)&gt;1.3,1.3,J316/K316),"")</f>
        <v>1.1019652794429384</v>
      </c>
      <c r="M315" s="15">
        <f>IFERROR(J316/K316,"")</f>
        <v>1.1019652794429384</v>
      </c>
      <c r="N315" s="5" t="s">
        <v>103</v>
      </c>
      <c r="O315" s="5" t="s">
        <v>103</v>
      </c>
      <c r="P315" s="5" t="str">
        <f t="shared" si="55"/>
        <v>139-2024-12-31</v>
      </c>
      <c r="Q315" s="5">
        <v>0</v>
      </c>
      <c r="R315" s="5">
        <v>0</v>
      </c>
    </row>
    <row r="316" spans="1:18" hidden="1" x14ac:dyDescent="0.3">
      <c r="A316" s="5">
        <v>139</v>
      </c>
      <c r="B316" s="5" t="s">
        <v>114</v>
      </c>
      <c r="C316" s="5" t="s">
        <v>112</v>
      </c>
      <c r="D316" s="5" t="s">
        <v>23</v>
      </c>
      <c r="E316" s="5" t="s">
        <v>62</v>
      </c>
      <c r="F316" s="6">
        <v>45657</v>
      </c>
      <c r="G316" s="5">
        <f t="shared" si="59"/>
        <v>2023</v>
      </c>
      <c r="H316" s="5" t="str">
        <f t="shared" si="54"/>
        <v>Junio</v>
      </c>
      <c r="I316" s="6" t="str">
        <f t="shared" si="60"/>
        <v>2023-2</v>
      </c>
      <c r="J316" s="9">
        <v>1338.6143959999999</v>
      </c>
      <c r="K316" s="9">
        <v>1214.7518809999999</v>
      </c>
      <c r="L316" s="15">
        <f>IFERROR(IF((J317/K317)&gt;1.3,1.3,J317/K317),"")</f>
        <v>0</v>
      </c>
      <c r="M316" s="15">
        <f>IFERROR(J317/K317,"")</f>
        <v>0</v>
      </c>
      <c r="N316" s="5" t="s">
        <v>103</v>
      </c>
      <c r="O316" s="5" t="s">
        <v>103</v>
      </c>
      <c r="P316" s="5" t="str">
        <f t="shared" si="55"/>
        <v>143-2023-06-30</v>
      </c>
      <c r="Q316" s="5">
        <v>0</v>
      </c>
      <c r="R316" s="5">
        <v>0</v>
      </c>
    </row>
    <row r="317" spans="1:18" hidden="1" x14ac:dyDescent="0.3">
      <c r="A317" s="41">
        <v>143</v>
      </c>
      <c r="B317" s="5" t="s">
        <v>115</v>
      </c>
      <c r="C317" s="5" t="s">
        <v>85</v>
      </c>
      <c r="D317" s="5" t="s">
        <v>54</v>
      </c>
      <c r="E317" s="5" t="s">
        <v>24</v>
      </c>
      <c r="F317" s="6">
        <v>45107</v>
      </c>
      <c r="G317" s="5">
        <f t="shared" si="59"/>
        <v>2023</v>
      </c>
      <c r="H317" s="5" t="str">
        <f t="shared" si="54"/>
        <v>Diciembre</v>
      </c>
      <c r="I317" s="6" t="str">
        <f t="shared" si="60"/>
        <v>2024-1</v>
      </c>
      <c r="J317" s="5"/>
      <c r="K317" s="5">
        <v>146</v>
      </c>
      <c r="L317" s="21"/>
      <c r="M317" s="15" t="str">
        <f t="shared" ref="M317:M334" si="61">IFERROR(K318/J318,"")</f>
        <v/>
      </c>
      <c r="N317" s="5" t="s">
        <v>116</v>
      </c>
      <c r="O317" s="5"/>
      <c r="P317" s="5" t="str">
        <f t="shared" si="55"/>
        <v>143-2023-12-31</v>
      </c>
      <c r="Q317" s="5">
        <v>0</v>
      </c>
      <c r="R317" s="5">
        <v>0</v>
      </c>
    </row>
    <row r="318" spans="1:18" hidden="1" x14ac:dyDescent="0.3">
      <c r="A318" s="37">
        <v>143</v>
      </c>
      <c r="B318" s="5" t="s">
        <v>115</v>
      </c>
      <c r="C318" s="5" t="s">
        <v>85</v>
      </c>
      <c r="D318" s="5" t="s">
        <v>54</v>
      </c>
      <c r="E318" s="5" t="s">
        <v>24</v>
      </c>
      <c r="F318" s="6">
        <v>45291</v>
      </c>
      <c r="G318" s="5">
        <f t="shared" si="59"/>
        <v>2024</v>
      </c>
      <c r="H318" s="5" t="str">
        <f t="shared" si="54"/>
        <v>Junio</v>
      </c>
      <c r="I318" s="6" t="str">
        <f t="shared" si="60"/>
        <v>2024-2</v>
      </c>
      <c r="J318" s="5"/>
      <c r="K318" s="5">
        <v>146</v>
      </c>
      <c r="L318" s="21" t="str">
        <f>IFERROR(K319/J319,"")</f>
        <v/>
      </c>
      <c r="M318" s="15" t="str">
        <f t="shared" si="61"/>
        <v/>
      </c>
      <c r="N318" s="5" t="s">
        <v>116</v>
      </c>
      <c r="O318" s="5"/>
      <c r="P318" s="5" t="str">
        <f t="shared" si="55"/>
        <v>143-2024-06-30</v>
      </c>
      <c r="Q318" s="5">
        <v>0</v>
      </c>
      <c r="R318" s="5">
        <v>0</v>
      </c>
    </row>
    <row r="319" spans="1:18" hidden="1" x14ac:dyDescent="0.3">
      <c r="A319" s="5">
        <v>143</v>
      </c>
      <c r="B319" s="5" t="s">
        <v>115</v>
      </c>
      <c r="C319" s="5" t="s">
        <v>85</v>
      </c>
      <c r="D319" s="5" t="s">
        <v>54</v>
      </c>
      <c r="E319" s="5" t="s">
        <v>24</v>
      </c>
      <c r="F319" s="6">
        <v>45473</v>
      </c>
      <c r="G319" s="5">
        <f t="shared" si="59"/>
        <v>2024</v>
      </c>
      <c r="H319" s="5" t="str">
        <f t="shared" si="54"/>
        <v>Diciembre</v>
      </c>
      <c r="I319" s="6" t="str">
        <f t="shared" si="60"/>
        <v>2023-2</v>
      </c>
      <c r="J319" s="5"/>
      <c r="K319" s="5">
        <v>112</v>
      </c>
      <c r="L319" s="15" t="str">
        <f>IFERROR(IF((K320/J320)&gt;1.3,1.3,K320/J320),"")</f>
        <v/>
      </c>
      <c r="M319" s="15" t="str">
        <f t="shared" si="61"/>
        <v/>
      </c>
      <c r="N319" s="5" t="s">
        <v>116</v>
      </c>
      <c r="O319" s="5"/>
      <c r="P319" s="5" t="str">
        <f t="shared" si="55"/>
        <v>143-2024-12-31</v>
      </c>
      <c r="Q319" s="5">
        <v>0</v>
      </c>
      <c r="R319" s="5">
        <v>0</v>
      </c>
    </row>
    <row r="320" spans="1:18" hidden="1" x14ac:dyDescent="0.3">
      <c r="A320" s="5">
        <v>143</v>
      </c>
      <c r="B320" s="5" t="s">
        <v>115</v>
      </c>
      <c r="C320" s="5" t="s">
        <v>85</v>
      </c>
      <c r="D320" s="5" t="s">
        <v>54</v>
      </c>
      <c r="E320" s="5" t="s">
        <v>24</v>
      </c>
      <c r="F320" s="6">
        <v>45657</v>
      </c>
      <c r="G320" s="5">
        <f t="shared" si="59"/>
        <v>2023</v>
      </c>
      <c r="H320" s="5" t="str">
        <f t="shared" si="54"/>
        <v>Diciembre</v>
      </c>
      <c r="I320" s="6" t="str">
        <f t="shared" si="60"/>
        <v>2024-2</v>
      </c>
      <c r="J320" s="5"/>
      <c r="K320" s="5">
        <v>135</v>
      </c>
      <c r="L320" s="15">
        <f>IFERROR(IF((K321/J321)&gt;1.3,1.3,K321/J321),"")</f>
        <v>1.3</v>
      </c>
      <c r="M320" s="15">
        <f t="shared" si="61"/>
        <v>1.61</v>
      </c>
      <c r="N320" s="5" t="s">
        <v>116</v>
      </c>
      <c r="O320" s="5"/>
      <c r="P320" s="5" t="str">
        <f t="shared" si="55"/>
        <v>144-2023-12-31</v>
      </c>
      <c r="Q320" s="5">
        <v>0</v>
      </c>
      <c r="R320" s="5">
        <v>0</v>
      </c>
    </row>
    <row r="321" spans="1:18" hidden="1" x14ac:dyDescent="0.3">
      <c r="A321" s="37">
        <v>144</v>
      </c>
      <c r="B321" s="5" t="s">
        <v>117</v>
      </c>
      <c r="C321" s="5" t="s">
        <v>85</v>
      </c>
      <c r="D321" s="5" t="s">
        <v>73</v>
      </c>
      <c r="E321" s="5" t="s">
        <v>24</v>
      </c>
      <c r="F321" s="6">
        <v>45291</v>
      </c>
      <c r="G321" s="5">
        <f t="shared" si="59"/>
        <v>2024</v>
      </c>
      <c r="H321" s="5" t="str">
        <f t="shared" si="54"/>
        <v>Diciembre</v>
      </c>
      <c r="I321" s="6" t="str">
        <f t="shared" si="60"/>
        <v>2023-1</v>
      </c>
      <c r="J321" s="5">
        <v>3</v>
      </c>
      <c r="K321" s="5">
        <v>4.83</v>
      </c>
      <c r="L321" s="21">
        <f>IFERROR(K322/J322,"")</f>
        <v>1.0233333333333332</v>
      </c>
      <c r="M321" s="15">
        <f t="shared" si="61"/>
        <v>1.0233333333333332</v>
      </c>
      <c r="N321" s="5"/>
      <c r="O321" s="5"/>
      <c r="P321" s="5" t="str">
        <f t="shared" si="55"/>
        <v>144-2024-12-31</v>
      </c>
      <c r="Q321" s="5">
        <v>2</v>
      </c>
      <c r="R321" s="5">
        <v>2</v>
      </c>
    </row>
    <row r="322" spans="1:18" hidden="1" x14ac:dyDescent="0.3">
      <c r="A322" s="5">
        <v>144</v>
      </c>
      <c r="B322" s="5" t="s">
        <v>117</v>
      </c>
      <c r="C322" s="5" t="s">
        <v>85</v>
      </c>
      <c r="D322" s="5" t="s">
        <v>73</v>
      </c>
      <c r="E322" s="5" t="s">
        <v>24</v>
      </c>
      <c r="F322" s="6">
        <v>45657</v>
      </c>
      <c r="G322" s="5">
        <f t="shared" si="59"/>
        <v>2023</v>
      </c>
      <c r="H322" s="5" t="str">
        <f t="shared" si="54"/>
        <v>Junio</v>
      </c>
      <c r="I322" s="6" t="str">
        <f t="shared" si="60"/>
        <v>2023-2</v>
      </c>
      <c r="J322" s="5">
        <v>3</v>
      </c>
      <c r="K322" s="5">
        <v>3.07</v>
      </c>
      <c r="L322" s="15">
        <f>IFERROR(IF((K323/J323)&gt;1.3,1.3,K323/J323),"")</f>
        <v>1.3</v>
      </c>
      <c r="M322" s="15">
        <f t="shared" si="61"/>
        <v>2</v>
      </c>
      <c r="N322" s="5"/>
      <c r="O322" s="5"/>
      <c r="P322" s="5" t="str">
        <f t="shared" si="55"/>
        <v>145-2023-06-30</v>
      </c>
      <c r="Q322" s="5">
        <v>0</v>
      </c>
      <c r="R322" s="5">
        <v>0</v>
      </c>
    </row>
    <row r="323" spans="1:18" hidden="1" x14ac:dyDescent="0.3">
      <c r="A323" s="5">
        <v>145</v>
      </c>
      <c r="B323" s="5" t="s">
        <v>118</v>
      </c>
      <c r="C323" s="5" t="s">
        <v>119</v>
      </c>
      <c r="D323" s="5" t="s">
        <v>54</v>
      </c>
      <c r="E323" s="5" t="s">
        <v>24</v>
      </c>
      <c r="F323" s="6">
        <v>45107</v>
      </c>
      <c r="G323" s="5">
        <f t="shared" si="59"/>
        <v>2023</v>
      </c>
      <c r="H323" s="5" t="str">
        <f t="shared" si="54"/>
        <v>Diciembre</v>
      </c>
      <c r="I323" s="6" t="str">
        <f t="shared" si="60"/>
        <v>2024-1</v>
      </c>
      <c r="J323" s="5">
        <v>1</v>
      </c>
      <c r="K323" s="5">
        <v>2</v>
      </c>
      <c r="L323" s="15">
        <f>IFERROR(IF((K324/J324)&gt;1.3,1.3,K324/J324),"")</f>
        <v>1.3</v>
      </c>
      <c r="M323" s="15">
        <f t="shared" si="61"/>
        <v>2</v>
      </c>
      <c r="N323" s="5" t="s">
        <v>55</v>
      </c>
      <c r="O323" s="5" t="s">
        <v>55</v>
      </c>
      <c r="P323" s="5" t="str">
        <f t="shared" si="55"/>
        <v>145-2023-12-31</v>
      </c>
      <c r="Q323" s="5">
        <v>0</v>
      </c>
      <c r="R323" s="5">
        <v>0</v>
      </c>
    </row>
    <row r="324" spans="1:18" hidden="1" x14ac:dyDescent="0.3">
      <c r="A324" s="5">
        <v>145</v>
      </c>
      <c r="B324" s="5" t="s">
        <v>118</v>
      </c>
      <c r="C324" s="5" t="s">
        <v>119</v>
      </c>
      <c r="D324" s="5" t="s">
        <v>54</v>
      </c>
      <c r="E324" s="5" t="s">
        <v>24</v>
      </c>
      <c r="F324" s="6">
        <v>45291</v>
      </c>
      <c r="G324" s="5">
        <f t="shared" si="59"/>
        <v>2024</v>
      </c>
      <c r="H324" s="5" t="str">
        <f t="shared" si="54"/>
        <v>Junio</v>
      </c>
      <c r="I324" s="6" t="str">
        <f t="shared" si="60"/>
        <v>2024-2</v>
      </c>
      <c r="J324" s="5">
        <v>1</v>
      </c>
      <c r="K324" s="5">
        <v>2</v>
      </c>
      <c r="L324" s="15">
        <f>IFERROR(IF((K325/J325)&gt;1.3,1.3,K325/J325),"")</f>
        <v>1.3</v>
      </c>
      <c r="M324" s="15">
        <f t="shared" si="61"/>
        <v>1.97</v>
      </c>
      <c r="N324" s="5" t="s">
        <v>55</v>
      </c>
      <c r="O324" s="5" t="s">
        <v>55</v>
      </c>
      <c r="P324" s="5" t="str">
        <f t="shared" si="55"/>
        <v>145-2024-06-30</v>
      </c>
      <c r="Q324" s="5">
        <v>0</v>
      </c>
      <c r="R324" s="5">
        <v>0</v>
      </c>
    </row>
    <row r="325" spans="1:18" hidden="1" x14ac:dyDescent="0.3">
      <c r="A325" s="5">
        <v>145</v>
      </c>
      <c r="B325" s="5" t="s">
        <v>118</v>
      </c>
      <c r="C325" s="5" t="s">
        <v>119</v>
      </c>
      <c r="D325" s="5" t="s">
        <v>54</v>
      </c>
      <c r="E325" s="5" t="s">
        <v>24</v>
      </c>
      <c r="F325" s="6">
        <v>45473</v>
      </c>
      <c r="G325" s="5">
        <f t="shared" si="59"/>
        <v>2024</v>
      </c>
      <c r="H325" s="5" t="str">
        <f t="shared" si="54"/>
        <v>Diciembre</v>
      </c>
      <c r="I325" s="6" t="str">
        <f t="shared" si="60"/>
        <v>2023-1</v>
      </c>
      <c r="J325" s="5">
        <v>1</v>
      </c>
      <c r="K325" s="5">
        <v>1.97</v>
      </c>
      <c r="L325" s="15">
        <f>IFERROR(IF((K326/J326)&gt;1.3,1.3,K326/J326),"")</f>
        <v>1.3</v>
      </c>
      <c r="M325" s="15">
        <f t="shared" si="61"/>
        <v>1.94</v>
      </c>
      <c r="N325" s="5" t="s">
        <v>55</v>
      </c>
      <c r="O325" s="5" t="s">
        <v>91</v>
      </c>
      <c r="P325" s="5" t="str">
        <f t="shared" si="55"/>
        <v>145-2024-12-31</v>
      </c>
      <c r="Q325" s="5">
        <v>0</v>
      </c>
      <c r="R325" s="5">
        <v>2</v>
      </c>
    </row>
    <row r="326" spans="1:18" hidden="1" x14ac:dyDescent="0.3">
      <c r="A326" s="5">
        <v>145</v>
      </c>
      <c r="B326" s="5" t="s">
        <v>118</v>
      </c>
      <c r="C326" s="5" t="s">
        <v>119</v>
      </c>
      <c r="D326" s="5" t="s">
        <v>54</v>
      </c>
      <c r="E326" s="5" t="s">
        <v>24</v>
      </c>
      <c r="F326" s="6">
        <v>45657</v>
      </c>
      <c r="G326" s="5">
        <f t="shared" si="59"/>
        <v>2023</v>
      </c>
      <c r="H326" s="5" t="str">
        <f t="shared" si="54"/>
        <v>Junio</v>
      </c>
      <c r="I326" s="6" t="str">
        <f t="shared" si="60"/>
        <v>2023-2</v>
      </c>
      <c r="J326" s="5">
        <v>1</v>
      </c>
      <c r="K326" s="5">
        <v>1.94</v>
      </c>
      <c r="L326" s="15">
        <f>IFERROR(IF((K327/J327)&gt;1.3,1.3,K327/J327),"")</f>
        <v>1.2086956521739129</v>
      </c>
      <c r="M326" s="15">
        <f t="shared" si="61"/>
        <v>1.2086956521739129</v>
      </c>
      <c r="N326" s="5" t="s">
        <v>55</v>
      </c>
      <c r="O326" s="5" t="s">
        <v>91</v>
      </c>
      <c r="P326" s="5" t="str">
        <f t="shared" si="55"/>
        <v>146-2023-06-30</v>
      </c>
      <c r="Q326" s="5">
        <v>0</v>
      </c>
      <c r="R326" s="5">
        <v>2</v>
      </c>
    </row>
    <row r="327" spans="1:18" hidden="1" x14ac:dyDescent="0.3">
      <c r="A327" s="41">
        <v>146</v>
      </c>
      <c r="B327" s="5" t="s">
        <v>120</v>
      </c>
      <c r="C327" s="5" t="s">
        <v>85</v>
      </c>
      <c r="D327" s="5" t="s">
        <v>54</v>
      </c>
      <c r="E327" s="5" t="s">
        <v>24</v>
      </c>
      <c r="F327" s="6">
        <v>45107</v>
      </c>
      <c r="G327" s="5">
        <f t="shared" si="59"/>
        <v>2023</v>
      </c>
      <c r="H327" s="5" t="str">
        <f t="shared" si="54"/>
        <v>Diciembre</v>
      </c>
      <c r="I327" s="6" t="str">
        <f t="shared" si="60"/>
        <v>2024-1</v>
      </c>
      <c r="J327" s="5">
        <v>230</v>
      </c>
      <c r="K327" s="5">
        <v>278</v>
      </c>
      <c r="L327" s="21">
        <f>IFERROR(K328/J328,"")</f>
        <v>1.4869565217391305</v>
      </c>
      <c r="M327" s="15">
        <f t="shared" si="61"/>
        <v>1.4869565217391305</v>
      </c>
      <c r="N327" s="5" t="s">
        <v>55</v>
      </c>
      <c r="O327" s="5" t="s">
        <v>55</v>
      </c>
      <c r="P327" s="5" t="str">
        <f t="shared" si="55"/>
        <v>146-2023-12-31</v>
      </c>
      <c r="Q327" s="5">
        <v>0</v>
      </c>
      <c r="R327" s="5">
        <v>0</v>
      </c>
    </row>
    <row r="328" spans="1:18" hidden="1" x14ac:dyDescent="0.3">
      <c r="A328" s="37">
        <v>146</v>
      </c>
      <c r="B328" s="5" t="s">
        <v>120</v>
      </c>
      <c r="C328" s="5" t="s">
        <v>85</v>
      </c>
      <c r="D328" s="5" t="s">
        <v>54</v>
      </c>
      <c r="E328" s="5" t="s">
        <v>24</v>
      </c>
      <c r="F328" s="6">
        <v>45291</v>
      </c>
      <c r="G328" s="5">
        <f t="shared" si="59"/>
        <v>2024</v>
      </c>
      <c r="H328" s="5" t="str">
        <f t="shared" si="54"/>
        <v>Junio</v>
      </c>
      <c r="I328" s="6" t="str">
        <f t="shared" si="60"/>
        <v>2024-2</v>
      </c>
      <c r="J328" s="5">
        <v>230</v>
      </c>
      <c r="K328" s="5">
        <v>342</v>
      </c>
      <c r="L328" s="21">
        <f>IFERROR(K329/J329,"")</f>
        <v>1.1360544217687074</v>
      </c>
      <c r="M328" s="15">
        <f t="shared" si="61"/>
        <v>1.1360544217687074</v>
      </c>
      <c r="N328" s="5" t="s">
        <v>55</v>
      </c>
      <c r="O328" s="5" t="s">
        <v>55</v>
      </c>
      <c r="P328" s="5" t="str">
        <f t="shared" si="55"/>
        <v>146-2024-06-30</v>
      </c>
      <c r="Q328" s="5">
        <v>0</v>
      </c>
      <c r="R328" s="5">
        <v>0</v>
      </c>
    </row>
    <row r="329" spans="1:18" hidden="1" x14ac:dyDescent="0.3">
      <c r="A329" s="5">
        <v>146</v>
      </c>
      <c r="B329" s="5" t="s">
        <v>120</v>
      </c>
      <c r="C329" s="5" t="s">
        <v>85</v>
      </c>
      <c r="D329" s="5" t="s">
        <v>54</v>
      </c>
      <c r="E329" s="5" t="s">
        <v>24</v>
      </c>
      <c r="F329" s="6">
        <v>45473</v>
      </c>
      <c r="G329" s="5">
        <f t="shared" si="59"/>
        <v>2024</v>
      </c>
      <c r="H329" s="5" t="str">
        <f t="shared" si="54"/>
        <v>Diciembre</v>
      </c>
      <c r="I329" s="6" t="str">
        <f t="shared" si="60"/>
        <v>2023-2</v>
      </c>
      <c r="J329" s="5">
        <v>294</v>
      </c>
      <c r="K329" s="5">
        <v>334</v>
      </c>
      <c r="L329" s="15">
        <f>IFERROR(IF((K330/J330)&gt;1.3,1.3,K330/J330),"")</f>
        <v>1.1666666666666667</v>
      </c>
      <c r="M329" s="15">
        <f t="shared" si="61"/>
        <v>1.1666666666666667</v>
      </c>
      <c r="N329" s="5" t="s">
        <v>55</v>
      </c>
      <c r="O329" s="5" t="s">
        <v>55</v>
      </c>
      <c r="P329" s="5" t="str">
        <f t="shared" si="55"/>
        <v>146-2024-12-31</v>
      </c>
      <c r="Q329" s="5">
        <v>0</v>
      </c>
      <c r="R329" s="5">
        <v>0</v>
      </c>
    </row>
    <row r="330" spans="1:18" hidden="1" x14ac:dyDescent="0.3">
      <c r="A330" s="5">
        <v>146</v>
      </c>
      <c r="B330" s="5" t="s">
        <v>120</v>
      </c>
      <c r="C330" s="5" t="s">
        <v>85</v>
      </c>
      <c r="D330" s="5" t="s">
        <v>54</v>
      </c>
      <c r="E330" s="5" t="s">
        <v>24</v>
      </c>
      <c r="F330" s="6">
        <v>45657</v>
      </c>
      <c r="G330" s="5">
        <f t="shared" si="59"/>
        <v>2023</v>
      </c>
      <c r="H330" s="5" t="str">
        <f t="shared" si="54"/>
        <v>Diciembre</v>
      </c>
      <c r="I330" s="6" t="str">
        <f t="shared" si="60"/>
        <v>2024-2</v>
      </c>
      <c r="J330" s="5">
        <v>294</v>
      </c>
      <c r="K330" s="5">
        <v>343</v>
      </c>
      <c r="L330" s="15">
        <f>IFERROR(IF((K331/J331)&gt;1.3,1.3,K331/J331),"")</f>
        <v>0.84615384615384615</v>
      </c>
      <c r="M330" s="15">
        <f t="shared" si="61"/>
        <v>0.84615384615384615</v>
      </c>
      <c r="N330" s="5" t="s">
        <v>55</v>
      </c>
      <c r="O330" s="5" t="s">
        <v>55</v>
      </c>
      <c r="P330" s="5" t="str">
        <f t="shared" si="55"/>
        <v>147-2023-12-31</v>
      </c>
      <c r="Q330" s="5">
        <v>0</v>
      </c>
      <c r="R330" s="5">
        <v>0</v>
      </c>
    </row>
    <row r="331" spans="1:18" hidden="1" x14ac:dyDescent="0.3">
      <c r="A331" s="37">
        <v>147</v>
      </c>
      <c r="B331" s="5" t="s">
        <v>121</v>
      </c>
      <c r="C331" s="5" t="s">
        <v>85</v>
      </c>
      <c r="D331" s="5" t="s">
        <v>73</v>
      </c>
      <c r="E331" s="5" t="s">
        <v>24</v>
      </c>
      <c r="F331" s="6">
        <v>45291</v>
      </c>
      <c r="G331" s="5">
        <f t="shared" si="59"/>
        <v>2024</v>
      </c>
      <c r="H331" s="5" t="str">
        <f t="shared" si="54"/>
        <v>Diciembre</v>
      </c>
      <c r="I331" s="6" t="str">
        <f t="shared" si="60"/>
        <v>2023-1</v>
      </c>
      <c r="J331" s="5">
        <v>13</v>
      </c>
      <c r="K331" s="5">
        <v>11</v>
      </c>
      <c r="L331" s="21">
        <f>IFERROR(K332/J332,"")</f>
        <v>0.75</v>
      </c>
      <c r="M331" s="15">
        <f t="shared" si="61"/>
        <v>0.75</v>
      </c>
      <c r="N331" s="5"/>
      <c r="O331" s="5"/>
      <c r="P331" s="5" t="str">
        <f t="shared" si="55"/>
        <v>147-2024-12-31</v>
      </c>
      <c r="Q331" s="5">
        <v>0</v>
      </c>
      <c r="R331" s="5">
        <v>0</v>
      </c>
    </row>
    <row r="332" spans="1:18" hidden="1" x14ac:dyDescent="0.3">
      <c r="A332" s="5">
        <v>147</v>
      </c>
      <c r="B332" s="5" t="s">
        <v>121</v>
      </c>
      <c r="C332" s="5" t="s">
        <v>85</v>
      </c>
      <c r="D332" s="5" t="s">
        <v>73</v>
      </c>
      <c r="E332" s="5" t="s">
        <v>24</v>
      </c>
      <c r="F332" s="6">
        <v>45657</v>
      </c>
      <c r="G332" s="5">
        <f t="shared" si="59"/>
        <v>2023</v>
      </c>
      <c r="H332" s="5" t="str">
        <f t="shared" si="54"/>
        <v>Junio</v>
      </c>
      <c r="I332" s="6" t="str">
        <f t="shared" si="60"/>
        <v>2023-2</v>
      </c>
      <c r="J332" s="5">
        <v>16</v>
      </c>
      <c r="K332" s="5">
        <v>12</v>
      </c>
      <c r="L332" s="15">
        <f>IFERROR(IF((K333/J333)&gt;1.3,1.3,K333/J333),"")</f>
        <v>1.3</v>
      </c>
      <c r="M332" s="15">
        <f t="shared" si="61"/>
        <v>1.4279999999999999</v>
      </c>
      <c r="N332" s="5"/>
      <c r="O332" s="5"/>
      <c r="P332" s="5" t="str">
        <f t="shared" si="55"/>
        <v>148-2023-06-30</v>
      </c>
      <c r="Q332" s="5">
        <v>0</v>
      </c>
      <c r="R332" s="5">
        <v>0</v>
      </c>
    </row>
    <row r="333" spans="1:18" hidden="1" x14ac:dyDescent="0.3">
      <c r="A333" s="5">
        <v>148</v>
      </c>
      <c r="B333" s="5" t="s">
        <v>123</v>
      </c>
      <c r="C333" s="5" t="s">
        <v>119</v>
      </c>
      <c r="D333" s="5" t="s">
        <v>54</v>
      </c>
      <c r="E333" s="5" t="s">
        <v>24</v>
      </c>
      <c r="F333" s="17">
        <v>45107</v>
      </c>
      <c r="G333" s="16">
        <f t="shared" si="59"/>
        <v>2023</v>
      </c>
      <c r="H333" s="6" t="str">
        <f t="shared" si="54"/>
        <v>Diciembre</v>
      </c>
      <c r="I333" s="39" t="s">
        <v>743</v>
      </c>
      <c r="J333" s="5">
        <v>2.5</v>
      </c>
      <c r="K333" s="5">
        <v>3.57</v>
      </c>
      <c r="L333" s="15">
        <f>IFERROR(IF((K334/J334)&gt;1.3,1.3,K334/J334),"")</f>
        <v>1.1419999999999999</v>
      </c>
      <c r="M333" s="15">
        <f t="shared" si="61"/>
        <v>1.1419999999999999</v>
      </c>
      <c r="N333" s="5" t="s">
        <v>25</v>
      </c>
      <c r="O333" s="5" t="s">
        <v>25</v>
      </c>
      <c r="P333" s="5" t="str">
        <f t="shared" si="55"/>
        <v>148-2023-12-31</v>
      </c>
      <c r="Q333" s="5">
        <v>1</v>
      </c>
      <c r="R333" s="5">
        <v>1</v>
      </c>
    </row>
    <row r="334" spans="1:18" hidden="1" x14ac:dyDescent="0.3">
      <c r="A334" s="5">
        <v>148</v>
      </c>
      <c r="B334" s="5" t="s">
        <v>123</v>
      </c>
      <c r="C334" s="5" t="s">
        <v>119</v>
      </c>
      <c r="D334" s="5" t="s">
        <v>54</v>
      </c>
      <c r="E334" s="5" t="s">
        <v>24</v>
      </c>
      <c r="F334" s="17">
        <v>45291</v>
      </c>
      <c r="G334" s="16">
        <f t="shared" si="59"/>
        <v>2024</v>
      </c>
      <c r="H334" s="6" t="str">
        <f t="shared" si="54"/>
        <v>Junio</v>
      </c>
      <c r="I334" s="39" t="s">
        <v>745</v>
      </c>
      <c r="J334" s="5">
        <v>5</v>
      </c>
      <c r="K334" s="5">
        <v>5.71</v>
      </c>
      <c r="L334" s="15">
        <f>IFERROR(IF((K335/J335)&gt;1.3,1.3,K335/J335),"")</f>
        <v>0.86</v>
      </c>
      <c r="M334" s="15">
        <f t="shared" si="61"/>
        <v>0.86</v>
      </c>
      <c r="N334" s="5" t="s">
        <v>25</v>
      </c>
      <c r="O334" s="5" t="s">
        <v>25</v>
      </c>
      <c r="P334" s="5" t="str">
        <f t="shared" si="55"/>
        <v>148-2024-06-30</v>
      </c>
      <c r="Q334" s="5">
        <v>0</v>
      </c>
      <c r="R334" s="5">
        <v>1</v>
      </c>
    </row>
    <row r="335" spans="1:18" hidden="1" x14ac:dyDescent="0.3">
      <c r="A335" s="5">
        <v>148</v>
      </c>
      <c r="B335" s="5" t="s">
        <v>123</v>
      </c>
      <c r="C335" s="5" t="s">
        <v>119</v>
      </c>
      <c r="D335" s="5" t="s">
        <v>54</v>
      </c>
      <c r="E335" s="5" t="s">
        <v>24</v>
      </c>
      <c r="F335" s="6">
        <v>45473</v>
      </c>
      <c r="G335" s="5">
        <f t="shared" si="59"/>
        <v>2024</v>
      </c>
      <c r="H335" s="5" t="str">
        <f t="shared" si="54"/>
        <v>Diciembre</v>
      </c>
      <c r="I335" s="6" t="str">
        <f t="shared" ref="I335:I367" si="62">IF(OR(H336="Enero",H336="Febrero",H336="Marzo",H336="Abril",H336="Mayo",H336="Junio"),G336&amp;"-1",IF(OR(H336="Julio",H336="Agosto",H336="Septiembre",H336="Octubre",H336="Noviembre",H336="Diciembre"),G336&amp;"-2"))</f>
        <v>2022-2</v>
      </c>
      <c r="J335" s="5">
        <v>5</v>
      </c>
      <c r="K335" s="5">
        <v>4.3</v>
      </c>
      <c r="L335" s="15">
        <f>IFERROR(IF((K336/J336)&gt;1.3,1.3,K336/J336),"")</f>
        <v>1.26</v>
      </c>
      <c r="M335" s="15">
        <v>0.86</v>
      </c>
      <c r="N335" s="5" t="s">
        <v>25</v>
      </c>
      <c r="O335" s="5" t="s">
        <v>25</v>
      </c>
      <c r="P335" s="5" t="str">
        <f t="shared" si="55"/>
        <v>148-2024-12-31</v>
      </c>
      <c r="Q335" s="5">
        <v>0</v>
      </c>
      <c r="R335" s="5">
        <v>1</v>
      </c>
    </row>
    <row r="336" spans="1:18" hidden="1" x14ac:dyDescent="0.3">
      <c r="A336" s="5">
        <v>148</v>
      </c>
      <c r="B336" s="5" t="s">
        <v>123</v>
      </c>
      <c r="C336" s="5" t="s">
        <v>119</v>
      </c>
      <c r="D336" s="5" t="s">
        <v>54</v>
      </c>
      <c r="E336" s="5" t="s">
        <v>24</v>
      </c>
      <c r="F336" s="6">
        <v>45657</v>
      </c>
      <c r="G336" s="5">
        <f t="shared" si="59"/>
        <v>2022</v>
      </c>
      <c r="H336" s="5" t="str">
        <f t="shared" si="54"/>
        <v>Octubre</v>
      </c>
      <c r="I336" s="6" t="str">
        <f t="shared" si="62"/>
        <v>2022-2</v>
      </c>
      <c r="J336" s="5">
        <v>5</v>
      </c>
      <c r="K336" s="5">
        <v>6.3</v>
      </c>
      <c r="L336" s="15">
        <f>IFERROR(IF((K337/J337)&gt;1.3,1.3,K337/J337),"")</f>
        <v>0.92049992631889244</v>
      </c>
      <c r="M336" s="15">
        <f t="shared" ref="M336:M352" si="63">IFERROR(K337/J337,"")</f>
        <v>0.92049992631889244</v>
      </c>
      <c r="N336" s="5" t="s">
        <v>25</v>
      </c>
      <c r="O336" s="5" t="s">
        <v>25</v>
      </c>
      <c r="P336" s="5" t="str">
        <f t="shared" si="55"/>
        <v>150-2022-10-31</v>
      </c>
      <c r="Q336" s="5">
        <v>0</v>
      </c>
      <c r="R336" s="5">
        <v>1</v>
      </c>
    </row>
    <row r="337" spans="1:18" hidden="1" x14ac:dyDescent="0.3">
      <c r="A337" s="5">
        <v>150</v>
      </c>
      <c r="B337" s="5" t="s">
        <v>93</v>
      </c>
      <c r="C337" s="5" t="s">
        <v>124</v>
      </c>
      <c r="D337" s="5" t="s">
        <v>73</v>
      </c>
      <c r="E337" s="5" t="s">
        <v>24</v>
      </c>
      <c r="F337" s="6">
        <v>44865</v>
      </c>
      <c r="G337" s="5">
        <v>2022</v>
      </c>
      <c r="H337" s="5" t="str">
        <f t="shared" si="54"/>
        <v>Diciembre</v>
      </c>
      <c r="I337" s="6" t="str">
        <f t="shared" si="62"/>
        <v>2023-2</v>
      </c>
      <c r="J337" s="5">
        <v>80</v>
      </c>
      <c r="K337" s="5">
        <v>73.639994105511391</v>
      </c>
      <c r="L337" s="21">
        <f>IFERROR(K338/J338,"")</f>
        <v>1.0542937588513888</v>
      </c>
      <c r="M337" s="15">
        <f t="shared" si="63"/>
        <v>1.0542937588513888</v>
      </c>
      <c r="N337" s="5" t="s">
        <v>25</v>
      </c>
      <c r="O337" s="5" t="s">
        <v>25</v>
      </c>
      <c r="P337" s="5" t="str">
        <f t="shared" si="55"/>
        <v>150-2023-12-31</v>
      </c>
      <c r="Q337" s="5">
        <v>0</v>
      </c>
      <c r="R337" s="5">
        <v>0</v>
      </c>
    </row>
    <row r="338" spans="1:18" hidden="1" x14ac:dyDescent="0.3">
      <c r="A338" s="5">
        <v>150</v>
      </c>
      <c r="B338" s="5" t="s">
        <v>93</v>
      </c>
      <c r="C338" s="5" t="s">
        <v>124</v>
      </c>
      <c r="D338" s="5" t="s">
        <v>73</v>
      </c>
      <c r="E338" s="5" t="s">
        <v>24</v>
      </c>
      <c r="F338" s="6">
        <v>45291</v>
      </c>
      <c r="G338" s="5">
        <v>2023</v>
      </c>
      <c r="H338" s="5" t="str">
        <f t="shared" si="54"/>
        <v>Diciembre</v>
      </c>
      <c r="I338" s="6" t="str">
        <f t="shared" si="62"/>
        <v>2023-2</v>
      </c>
      <c r="J338" s="5">
        <v>80</v>
      </c>
      <c r="K338" s="5">
        <v>84.343500708111094</v>
      </c>
      <c r="L338" s="21" t="str">
        <f>IFERROR(K339/J339,"")</f>
        <v/>
      </c>
      <c r="M338" s="15" t="str">
        <f t="shared" si="63"/>
        <v/>
      </c>
      <c r="N338" s="5" t="s">
        <v>25</v>
      </c>
      <c r="O338" s="5" t="s">
        <v>25</v>
      </c>
      <c r="P338" s="5" t="str">
        <f t="shared" si="55"/>
        <v>150-2024-12-31</v>
      </c>
      <c r="Q338" s="5">
        <v>0</v>
      </c>
      <c r="R338" s="5">
        <v>0</v>
      </c>
    </row>
    <row r="339" spans="1:18" hidden="1" x14ac:dyDescent="0.3">
      <c r="A339" s="5">
        <v>150</v>
      </c>
      <c r="B339" s="5" t="s">
        <v>93</v>
      </c>
      <c r="C339" s="5" t="s">
        <v>85</v>
      </c>
      <c r="D339" s="5" t="s">
        <v>73</v>
      </c>
      <c r="E339" s="5" t="s">
        <v>24</v>
      </c>
      <c r="F339" s="6">
        <v>45657</v>
      </c>
      <c r="G339" s="5">
        <f t="shared" ref="G339:G402" si="64">YEAR(F340)</f>
        <v>2023</v>
      </c>
      <c r="H339" s="5" t="str">
        <f t="shared" si="54"/>
        <v>Diciembre</v>
      </c>
      <c r="I339" s="6" t="str">
        <f t="shared" si="62"/>
        <v>2024-2</v>
      </c>
      <c r="J339" s="5"/>
      <c r="K339" s="5"/>
      <c r="L339" s="15" t="str">
        <f>IFERROR(IF((K340/J340)&gt;1.3,1.3,K340/J340),"")</f>
        <v/>
      </c>
      <c r="M339" s="15" t="str">
        <f t="shared" si="63"/>
        <v/>
      </c>
      <c r="N339" s="5"/>
      <c r="O339" s="5"/>
      <c r="P339" s="5" t="str">
        <f t="shared" si="55"/>
        <v>151-2023-12-31</v>
      </c>
      <c r="Q339" s="5">
        <v>0</v>
      </c>
      <c r="R339" s="5">
        <v>0</v>
      </c>
    </row>
    <row r="340" spans="1:18" hidden="1" x14ac:dyDescent="0.3">
      <c r="A340" s="37">
        <v>151</v>
      </c>
      <c r="B340" s="5" t="s">
        <v>93</v>
      </c>
      <c r="C340" s="5" t="s">
        <v>112</v>
      </c>
      <c r="D340" s="5" t="s">
        <v>73</v>
      </c>
      <c r="E340" s="5" t="s">
        <v>24</v>
      </c>
      <c r="F340" s="6">
        <v>45291</v>
      </c>
      <c r="G340" s="5">
        <f t="shared" si="64"/>
        <v>2024</v>
      </c>
      <c r="H340" s="5" t="str">
        <f t="shared" si="54"/>
        <v>Diciembre</v>
      </c>
      <c r="I340" s="6" t="str">
        <f t="shared" si="62"/>
        <v>2023-1</v>
      </c>
      <c r="J340" s="5"/>
      <c r="K340" s="5"/>
      <c r="L340" s="21" t="str">
        <f>IFERROR(K341/J341,"")</f>
        <v/>
      </c>
      <c r="M340" s="15" t="str">
        <f t="shared" si="63"/>
        <v/>
      </c>
      <c r="N340" s="5"/>
      <c r="O340" s="5"/>
      <c r="P340" s="5" t="str">
        <f t="shared" si="55"/>
        <v>151-2024-12-31</v>
      </c>
      <c r="Q340" s="5">
        <v>0</v>
      </c>
      <c r="R340" s="5">
        <v>0</v>
      </c>
    </row>
    <row r="341" spans="1:18" hidden="1" x14ac:dyDescent="0.3">
      <c r="A341" s="5">
        <v>151</v>
      </c>
      <c r="B341" s="5" t="s">
        <v>93</v>
      </c>
      <c r="C341" s="5" t="s">
        <v>112</v>
      </c>
      <c r="D341" s="5" t="s">
        <v>73</v>
      </c>
      <c r="E341" s="5" t="s">
        <v>24</v>
      </c>
      <c r="F341" s="6">
        <v>45657</v>
      </c>
      <c r="G341" s="5">
        <f t="shared" si="64"/>
        <v>2023</v>
      </c>
      <c r="H341" s="5" t="str">
        <f t="shared" si="54"/>
        <v>Junio</v>
      </c>
      <c r="I341" s="6" t="str">
        <f t="shared" si="62"/>
        <v>2023-2</v>
      </c>
      <c r="J341" s="5"/>
      <c r="K341" s="5"/>
      <c r="L341" s="15" t="str">
        <f>IFERROR(IF((K342/J342)&gt;1.3,1.3,K342/J342),"")</f>
        <v/>
      </c>
      <c r="M341" s="15" t="str">
        <f t="shared" si="63"/>
        <v/>
      </c>
      <c r="N341" s="5"/>
      <c r="O341" s="5"/>
      <c r="P341" s="5" t="str">
        <f t="shared" si="55"/>
        <v>157-2023-06-30</v>
      </c>
      <c r="Q341" s="5">
        <v>0</v>
      </c>
      <c r="R341" s="5">
        <v>0</v>
      </c>
    </row>
    <row r="342" spans="1:18" hidden="1" x14ac:dyDescent="0.3">
      <c r="A342" s="37">
        <v>157</v>
      </c>
      <c r="B342" s="5" t="s">
        <v>126</v>
      </c>
      <c r="C342" s="5" t="s">
        <v>127</v>
      </c>
      <c r="D342" s="5" t="s">
        <v>73</v>
      </c>
      <c r="E342" s="5" t="s">
        <v>24</v>
      </c>
      <c r="F342" s="6">
        <v>45107</v>
      </c>
      <c r="G342" s="5">
        <f t="shared" si="64"/>
        <v>2023</v>
      </c>
      <c r="H342" s="5" t="str">
        <f t="shared" si="54"/>
        <v>Diciembre</v>
      </c>
      <c r="I342" s="6" t="str">
        <f t="shared" si="62"/>
        <v>2024-2</v>
      </c>
      <c r="J342" s="5"/>
      <c r="K342" s="5"/>
      <c r="L342" s="21">
        <f>IFERROR(K343/J343,"")</f>
        <v>2.3333333333333335</v>
      </c>
      <c r="M342" s="15">
        <f t="shared" si="63"/>
        <v>2.3333333333333335</v>
      </c>
      <c r="N342" s="5"/>
      <c r="O342" s="5"/>
      <c r="P342" s="5" t="str">
        <f t="shared" si="55"/>
        <v>157-2023-12-31</v>
      </c>
      <c r="Q342" s="5">
        <v>0</v>
      </c>
      <c r="R342" s="5">
        <v>0</v>
      </c>
    </row>
    <row r="343" spans="1:18" hidden="1" x14ac:dyDescent="0.3">
      <c r="A343" s="37">
        <v>157</v>
      </c>
      <c r="B343" s="5" t="s">
        <v>126</v>
      </c>
      <c r="C343" s="5" t="s">
        <v>127</v>
      </c>
      <c r="D343" s="5" t="s">
        <v>73</v>
      </c>
      <c r="E343" s="5" t="s">
        <v>24</v>
      </c>
      <c r="F343" s="6">
        <v>45291</v>
      </c>
      <c r="G343" s="5">
        <f t="shared" si="64"/>
        <v>2024</v>
      </c>
      <c r="H343" s="5" t="str">
        <f t="shared" si="54"/>
        <v>Diciembre</v>
      </c>
      <c r="I343" s="6" t="str">
        <f t="shared" si="62"/>
        <v>2023-1</v>
      </c>
      <c r="J343" s="5">
        <v>3</v>
      </c>
      <c r="K343" s="5">
        <v>7</v>
      </c>
      <c r="L343" s="21">
        <f>IFERROR(K344/J344,"")</f>
        <v>1.25</v>
      </c>
      <c r="M343" s="15">
        <f t="shared" si="63"/>
        <v>1.25</v>
      </c>
      <c r="N343" s="5"/>
      <c r="O343" s="5"/>
      <c r="P343" s="5" t="str">
        <f t="shared" si="55"/>
        <v>157-2024-12-31</v>
      </c>
      <c r="Q343" s="5">
        <v>0</v>
      </c>
      <c r="R343" s="5">
        <v>0</v>
      </c>
    </row>
    <row r="344" spans="1:18" hidden="1" x14ac:dyDescent="0.3">
      <c r="A344" s="5">
        <v>157</v>
      </c>
      <c r="B344" s="5" t="s">
        <v>126</v>
      </c>
      <c r="C344" s="5" t="s">
        <v>127</v>
      </c>
      <c r="D344" s="5" t="s">
        <v>73</v>
      </c>
      <c r="E344" s="5" t="s">
        <v>24</v>
      </c>
      <c r="F344" s="6">
        <v>45657</v>
      </c>
      <c r="G344" s="5">
        <f t="shared" si="64"/>
        <v>2023</v>
      </c>
      <c r="H344" s="5" t="str">
        <f t="shared" si="54"/>
        <v>Junio</v>
      </c>
      <c r="I344" s="6" t="str">
        <f t="shared" si="62"/>
        <v>2023-2</v>
      </c>
      <c r="J344" s="5">
        <v>100</v>
      </c>
      <c r="K344" s="5">
        <v>125</v>
      </c>
      <c r="L344" s="15">
        <f>IFERROR(IF((K345/J345)&gt;1.3,1.3,K345/J345),"")</f>
        <v>1.2</v>
      </c>
      <c r="M344" s="15">
        <f t="shared" si="63"/>
        <v>1.2</v>
      </c>
      <c r="N344" s="5"/>
      <c r="O344" s="5"/>
      <c r="P344" s="5" t="str">
        <f t="shared" si="55"/>
        <v>159-2023-06-30</v>
      </c>
      <c r="Q344" s="5">
        <v>0</v>
      </c>
      <c r="R344" s="5">
        <v>0</v>
      </c>
    </row>
    <row r="345" spans="1:18" hidden="1" x14ac:dyDescent="0.3">
      <c r="A345" s="41">
        <v>159</v>
      </c>
      <c r="B345" s="5" t="s">
        <v>93</v>
      </c>
      <c r="C345" s="5" t="s">
        <v>127</v>
      </c>
      <c r="D345" s="5" t="s">
        <v>54</v>
      </c>
      <c r="E345" s="5" t="s">
        <v>24</v>
      </c>
      <c r="F345" s="6">
        <v>45107</v>
      </c>
      <c r="G345" s="5">
        <f t="shared" si="64"/>
        <v>2023</v>
      </c>
      <c r="H345" s="5" t="str">
        <f t="shared" si="54"/>
        <v>Diciembre</v>
      </c>
      <c r="I345" s="6" t="str">
        <f t="shared" si="62"/>
        <v>2024-1</v>
      </c>
      <c r="J345" s="5">
        <v>80</v>
      </c>
      <c r="K345" s="5">
        <v>96</v>
      </c>
      <c r="L345" s="21">
        <f>IFERROR(K346/J346,"")</f>
        <v>1.25</v>
      </c>
      <c r="M345" s="15">
        <f t="shared" si="63"/>
        <v>1.25</v>
      </c>
      <c r="N345" s="5" t="s">
        <v>25</v>
      </c>
      <c r="O345" s="5" t="s">
        <v>25</v>
      </c>
      <c r="P345" s="5" t="str">
        <f t="shared" si="55"/>
        <v>159-2023-12-31</v>
      </c>
      <c r="Q345" s="5">
        <v>0</v>
      </c>
      <c r="R345" s="5">
        <v>0</v>
      </c>
    </row>
    <row r="346" spans="1:18" hidden="1" x14ac:dyDescent="0.3">
      <c r="A346" s="37">
        <v>159</v>
      </c>
      <c r="B346" s="5" t="s">
        <v>93</v>
      </c>
      <c r="C346" s="5" t="s">
        <v>127</v>
      </c>
      <c r="D346" s="5" t="s">
        <v>54</v>
      </c>
      <c r="E346" s="5" t="s">
        <v>24</v>
      </c>
      <c r="F346" s="6">
        <v>45291</v>
      </c>
      <c r="G346" s="5">
        <f t="shared" si="64"/>
        <v>2024</v>
      </c>
      <c r="H346" s="5" t="str">
        <f t="shared" si="54"/>
        <v>Junio</v>
      </c>
      <c r="I346" s="6" t="str">
        <f t="shared" si="62"/>
        <v>2024-2</v>
      </c>
      <c r="J346" s="5">
        <v>80</v>
      </c>
      <c r="K346" s="5">
        <v>100</v>
      </c>
      <c r="L346" s="21">
        <f>IFERROR(K347/J347,"")</f>
        <v>1.1875</v>
      </c>
      <c r="M346" s="15">
        <f t="shared" si="63"/>
        <v>1.1875</v>
      </c>
      <c r="N346" s="5" t="s">
        <v>25</v>
      </c>
      <c r="O346" s="5" t="s">
        <v>25</v>
      </c>
      <c r="P346" s="5" t="str">
        <f t="shared" si="55"/>
        <v>159-2024-06-30</v>
      </c>
      <c r="Q346" s="5">
        <v>0</v>
      </c>
      <c r="R346" s="5">
        <v>0</v>
      </c>
    </row>
    <row r="347" spans="1:18" hidden="1" x14ac:dyDescent="0.3">
      <c r="A347" s="5">
        <v>159</v>
      </c>
      <c r="B347" s="5" t="s">
        <v>93</v>
      </c>
      <c r="C347" s="5" t="s">
        <v>127</v>
      </c>
      <c r="D347" s="5" t="s">
        <v>54</v>
      </c>
      <c r="E347" s="5" t="s">
        <v>24</v>
      </c>
      <c r="F347" s="6">
        <v>45473</v>
      </c>
      <c r="G347" s="5">
        <f t="shared" si="64"/>
        <v>2024</v>
      </c>
      <c r="H347" s="5" t="str">
        <f t="shared" si="54"/>
        <v>Diciembre</v>
      </c>
      <c r="I347" s="6" t="str">
        <f t="shared" si="62"/>
        <v>2023-1</v>
      </c>
      <c r="J347" s="5">
        <v>80</v>
      </c>
      <c r="K347" s="5">
        <v>95</v>
      </c>
      <c r="L347" s="15">
        <f t="shared" ref="L347:L352" si="65">IFERROR(IF((K348/J348)&gt;1.3,1.3,K348/J348),"")</f>
        <v>1.2224999999999999</v>
      </c>
      <c r="M347" s="15">
        <f t="shared" si="63"/>
        <v>1.2224999999999999</v>
      </c>
      <c r="N347" s="5" t="s">
        <v>25</v>
      </c>
      <c r="O347" s="5" t="s">
        <v>25</v>
      </c>
      <c r="P347" s="5" t="str">
        <f t="shared" si="55"/>
        <v>159-2024-12-31</v>
      </c>
      <c r="Q347" s="5">
        <v>0</v>
      </c>
      <c r="R347" s="5">
        <v>0</v>
      </c>
    </row>
    <row r="348" spans="1:18" hidden="1" x14ac:dyDescent="0.3">
      <c r="A348" s="5">
        <v>159</v>
      </c>
      <c r="B348" s="5" t="s">
        <v>93</v>
      </c>
      <c r="C348" s="5" t="s">
        <v>127</v>
      </c>
      <c r="D348" s="5" t="s">
        <v>54</v>
      </c>
      <c r="E348" s="5" t="s">
        <v>24</v>
      </c>
      <c r="F348" s="6">
        <v>45657</v>
      </c>
      <c r="G348" s="5">
        <f t="shared" si="64"/>
        <v>2023</v>
      </c>
      <c r="H348" s="5" t="str">
        <f t="shared" si="54"/>
        <v>Junio</v>
      </c>
      <c r="I348" s="6" t="str">
        <f t="shared" si="62"/>
        <v>2023-2</v>
      </c>
      <c r="J348" s="5">
        <v>80</v>
      </c>
      <c r="K348" s="5">
        <v>97.8</v>
      </c>
      <c r="L348" s="15">
        <f t="shared" si="65"/>
        <v>1.2212499999999999</v>
      </c>
      <c r="M348" s="15">
        <f t="shared" si="63"/>
        <v>1.2212499999999999</v>
      </c>
      <c r="N348" s="5" t="s">
        <v>25</v>
      </c>
      <c r="O348" s="5" t="s">
        <v>25</v>
      </c>
      <c r="P348" s="5" t="str">
        <f t="shared" si="55"/>
        <v>167-2023-06-30</v>
      </c>
      <c r="Q348" s="5">
        <v>0</v>
      </c>
      <c r="R348" s="5">
        <v>0</v>
      </c>
    </row>
    <row r="349" spans="1:18" hidden="1" x14ac:dyDescent="0.3">
      <c r="A349" s="41">
        <v>167</v>
      </c>
      <c r="B349" s="5" t="s">
        <v>129</v>
      </c>
      <c r="C349" s="5" t="s">
        <v>28</v>
      </c>
      <c r="D349" s="5" t="s">
        <v>54</v>
      </c>
      <c r="E349" s="5" t="s">
        <v>24</v>
      </c>
      <c r="F349" s="6">
        <v>45107</v>
      </c>
      <c r="G349" s="5">
        <f t="shared" si="64"/>
        <v>2023</v>
      </c>
      <c r="H349" s="5" t="str">
        <f t="shared" si="54"/>
        <v>Diciembre</v>
      </c>
      <c r="I349" s="6" t="str">
        <f t="shared" si="62"/>
        <v>2024-1</v>
      </c>
      <c r="J349" s="5">
        <v>80</v>
      </c>
      <c r="K349" s="5">
        <v>97.7</v>
      </c>
      <c r="L349" s="15">
        <f t="shared" si="65"/>
        <v>1.201875</v>
      </c>
      <c r="M349" s="15">
        <f t="shared" si="63"/>
        <v>1.201875</v>
      </c>
      <c r="N349" s="5" t="s">
        <v>25</v>
      </c>
      <c r="O349" s="5" t="s">
        <v>25</v>
      </c>
      <c r="P349" s="5" t="str">
        <f t="shared" si="55"/>
        <v>167-2023-12-31</v>
      </c>
      <c r="Q349" s="5">
        <v>1</v>
      </c>
      <c r="R349" s="5">
        <v>1</v>
      </c>
    </row>
    <row r="350" spans="1:18" hidden="1" x14ac:dyDescent="0.3">
      <c r="A350" s="37">
        <v>167</v>
      </c>
      <c r="B350" s="5" t="s">
        <v>129</v>
      </c>
      <c r="C350" s="5" t="s">
        <v>28</v>
      </c>
      <c r="D350" s="5" t="s">
        <v>54</v>
      </c>
      <c r="E350" s="5" t="s">
        <v>24</v>
      </c>
      <c r="F350" s="6">
        <v>45291</v>
      </c>
      <c r="G350" s="5">
        <f t="shared" si="64"/>
        <v>2024</v>
      </c>
      <c r="H350" s="5" t="str">
        <f t="shared" si="54"/>
        <v>Junio</v>
      </c>
      <c r="I350" s="6" t="str">
        <f t="shared" si="62"/>
        <v>2024-2</v>
      </c>
      <c r="J350" s="5">
        <v>80</v>
      </c>
      <c r="K350" s="5">
        <v>96.15</v>
      </c>
      <c r="L350" s="15">
        <f t="shared" si="65"/>
        <v>1.1395294117647059</v>
      </c>
      <c r="M350" s="15">
        <f t="shared" si="63"/>
        <v>1.1395294117647059</v>
      </c>
      <c r="N350" s="5" t="s">
        <v>25</v>
      </c>
      <c r="O350" s="5" t="s">
        <v>25</v>
      </c>
      <c r="P350" s="5" t="str">
        <f t="shared" si="55"/>
        <v>167-2024-06-30</v>
      </c>
      <c r="Q350" s="5">
        <v>1</v>
      </c>
      <c r="R350" s="5">
        <v>1</v>
      </c>
    </row>
    <row r="351" spans="1:18" hidden="1" x14ac:dyDescent="0.3">
      <c r="A351" s="5">
        <v>167</v>
      </c>
      <c r="B351" s="5" t="s">
        <v>129</v>
      </c>
      <c r="C351" s="5" t="s">
        <v>28</v>
      </c>
      <c r="D351" s="5" t="s">
        <v>54</v>
      </c>
      <c r="E351" s="5" t="s">
        <v>24</v>
      </c>
      <c r="F351" s="6">
        <v>45473</v>
      </c>
      <c r="G351" s="5">
        <f t="shared" si="64"/>
        <v>2024</v>
      </c>
      <c r="H351" s="5" t="str">
        <f t="shared" si="54"/>
        <v>Diciembre</v>
      </c>
      <c r="I351" s="6" t="str">
        <f t="shared" si="62"/>
        <v>2023-1</v>
      </c>
      <c r="J351" s="5">
        <v>85</v>
      </c>
      <c r="K351" s="5">
        <v>96.86</v>
      </c>
      <c r="L351" s="15">
        <f t="shared" si="65"/>
        <v>1.1388235294117646</v>
      </c>
      <c r="M351" s="15">
        <f t="shared" si="63"/>
        <v>1.1388235294117646</v>
      </c>
      <c r="N351" s="5" t="s">
        <v>25</v>
      </c>
      <c r="O351" s="5" t="s">
        <v>25</v>
      </c>
      <c r="P351" s="5" t="str">
        <f t="shared" si="55"/>
        <v>167-2024-12-31</v>
      </c>
      <c r="Q351" s="5">
        <v>0</v>
      </c>
      <c r="R351" s="5">
        <v>0</v>
      </c>
    </row>
    <row r="352" spans="1:18" hidden="1" x14ac:dyDescent="0.3">
      <c r="A352" s="5">
        <v>167</v>
      </c>
      <c r="B352" s="5" t="s">
        <v>129</v>
      </c>
      <c r="C352" s="5" t="s">
        <v>28</v>
      </c>
      <c r="D352" s="5" t="s">
        <v>54</v>
      </c>
      <c r="E352" s="5" t="s">
        <v>24</v>
      </c>
      <c r="F352" s="6">
        <v>45657</v>
      </c>
      <c r="G352" s="5">
        <f t="shared" si="64"/>
        <v>2023</v>
      </c>
      <c r="H352" s="5" t="str">
        <f t="shared" si="54"/>
        <v>Junio</v>
      </c>
      <c r="I352" s="6" t="str">
        <f t="shared" si="62"/>
        <v>2022-1</v>
      </c>
      <c r="J352" s="5">
        <v>85</v>
      </c>
      <c r="K352" s="5">
        <v>96.8</v>
      </c>
      <c r="L352" s="15">
        <f t="shared" si="65"/>
        <v>0.41399999999999998</v>
      </c>
      <c r="M352" s="15">
        <f t="shared" si="63"/>
        <v>0.41399999999999998</v>
      </c>
      <c r="N352" s="5" t="s">
        <v>25</v>
      </c>
      <c r="O352" s="5" t="s">
        <v>25</v>
      </c>
      <c r="P352" s="5" t="str">
        <f t="shared" si="55"/>
        <v>171-2023-06-30</v>
      </c>
      <c r="Q352" s="5">
        <v>0</v>
      </c>
      <c r="R352" s="5">
        <v>0</v>
      </c>
    </row>
    <row r="353" spans="1:18" hidden="1" x14ac:dyDescent="0.3">
      <c r="A353" s="25">
        <v>171</v>
      </c>
      <c r="B353" s="5" t="s">
        <v>130</v>
      </c>
      <c r="C353" s="5" t="s">
        <v>101</v>
      </c>
      <c r="D353" s="5" t="s">
        <v>69</v>
      </c>
      <c r="E353" s="5" t="s">
        <v>62</v>
      </c>
      <c r="F353" s="6">
        <v>45107</v>
      </c>
      <c r="G353" s="16">
        <f t="shared" si="64"/>
        <v>2022</v>
      </c>
      <c r="H353" s="6" t="str">
        <f t="shared" si="54"/>
        <v>Junio</v>
      </c>
      <c r="I353" s="6" t="str">
        <f t="shared" si="62"/>
        <v>2022-2</v>
      </c>
      <c r="J353" s="11">
        <v>15</v>
      </c>
      <c r="K353" s="11">
        <v>6.21</v>
      </c>
      <c r="L353" s="26">
        <f>IF(IFERROR(J354/K354,"")&gt;130%,130%,J354/K354)</f>
        <v>0.99748005039899212</v>
      </c>
      <c r="M353" s="15">
        <f>IFERROR(J354/K354,"")</f>
        <v>0.99748005039899212</v>
      </c>
      <c r="N353" s="5"/>
      <c r="O353" s="5"/>
      <c r="P353" s="5" t="str">
        <f t="shared" si="55"/>
        <v>172-2022-06-30</v>
      </c>
      <c r="Q353" s="5">
        <v>1</v>
      </c>
      <c r="R353" s="5">
        <v>1</v>
      </c>
    </row>
    <row r="354" spans="1:18" hidden="1" x14ac:dyDescent="0.3">
      <c r="A354" s="37">
        <v>172</v>
      </c>
      <c r="B354" s="5" t="s">
        <v>131</v>
      </c>
      <c r="C354" s="5" t="s">
        <v>101</v>
      </c>
      <c r="D354" s="5" t="s">
        <v>23</v>
      </c>
      <c r="E354" s="5" t="s">
        <v>24</v>
      </c>
      <c r="F354" s="6">
        <v>44742</v>
      </c>
      <c r="G354" s="5">
        <f t="shared" si="64"/>
        <v>2022</v>
      </c>
      <c r="H354" s="5" t="str">
        <f t="shared" si="54"/>
        <v>Diciembre</v>
      </c>
      <c r="I354" s="6" t="str">
        <f t="shared" si="62"/>
        <v>2023-1</v>
      </c>
      <c r="J354" s="5">
        <v>95</v>
      </c>
      <c r="K354" s="5">
        <v>95.24</v>
      </c>
      <c r="L354" s="21">
        <f>IFERROR(K355/J355,"")</f>
        <v>1.0526315789473684</v>
      </c>
      <c r="M354" s="15">
        <f t="shared" ref="M354:M371" si="66">IFERROR(K355/J355,"")</f>
        <v>1.0526315789473684</v>
      </c>
      <c r="N354" s="5" t="s">
        <v>25</v>
      </c>
      <c r="O354" s="5" t="s">
        <v>25</v>
      </c>
      <c r="P354" s="5" t="str">
        <f t="shared" si="55"/>
        <v>172-2022-12-31</v>
      </c>
      <c r="Q354" s="5">
        <v>0</v>
      </c>
      <c r="R354" s="5">
        <v>0</v>
      </c>
    </row>
    <row r="355" spans="1:18" hidden="1" x14ac:dyDescent="0.3">
      <c r="A355" s="37">
        <v>172</v>
      </c>
      <c r="B355" s="5" t="s">
        <v>131</v>
      </c>
      <c r="C355" s="5" t="s">
        <v>101</v>
      </c>
      <c r="D355" s="5" t="s">
        <v>23</v>
      </c>
      <c r="E355" s="5" t="s">
        <v>24</v>
      </c>
      <c r="F355" s="6">
        <v>44926</v>
      </c>
      <c r="G355" s="5">
        <f t="shared" si="64"/>
        <v>2023</v>
      </c>
      <c r="H355" s="5" t="str">
        <f t="shared" si="54"/>
        <v>Junio</v>
      </c>
      <c r="I355" s="6" t="str">
        <f t="shared" si="62"/>
        <v>2023-2</v>
      </c>
      <c r="J355" s="5">
        <v>95</v>
      </c>
      <c r="K355" s="5">
        <v>100</v>
      </c>
      <c r="L355" s="21">
        <f>IFERROR(K356/J356,"")</f>
        <v>0.96494736842105266</v>
      </c>
      <c r="M355" s="15">
        <f t="shared" si="66"/>
        <v>0.96494736842105266</v>
      </c>
      <c r="N355" s="5" t="s">
        <v>25</v>
      </c>
      <c r="O355" s="5" t="s">
        <v>25</v>
      </c>
      <c r="P355" s="5" t="str">
        <f t="shared" si="55"/>
        <v>172-2023-06-30</v>
      </c>
      <c r="Q355" s="5">
        <v>0</v>
      </c>
      <c r="R355" s="5">
        <v>0</v>
      </c>
    </row>
    <row r="356" spans="1:18" hidden="1" x14ac:dyDescent="0.3">
      <c r="A356" s="37">
        <v>172</v>
      </c>
      <c r="B356" s="5" t="s">
        <v>131</v>
      </c>
      <c r="C356" s="5" t="s">
        <v>101</v>
      </c>
      <c r="D356" s="5" t="s">
        <v>23</v>
      </c>
      <c r="E356" s="5" t="s">
        <v>24</v>
      </c>
      <c r="F356" s="6">
        <v>45107</v>
      </c>
      <c r="G356" s="5">
        <f t="shared" si="64"/>
        <v>2023</v>
      </c>
      <c r="H356" s="5" t="str">
        <f t="shared" ref="H356:H419" si="67">PROPER(TEXT(F357,"mmmm"))</f>
        <v>Diciembre</v>
      </c>
      <c r="I356" s="6" t="str">
        <f t="shared" si="62"/>
        <v>2024-1</v>
      </c>
      <c r="J356" s="5">
        <v>95</v>
      </c>
      <c r="K356" s="5">
        <v>91.67</v>
      </c>
      <c r="L356" s="21">
        <f>IFERROR(K357/J357,"")</f>
        <v>1.0526315789473684</v>
      </c>
      <c r="M356" s="15">
        <f t="shared" si="66"/>
        <v>1.0526315789473684</v>
      </c>
      <c r="N356" s="5" t="s">
        <v>25</v>
      </c>
      <c r="O356" s="5" t="s">
        <v>25</v>
      </c>
      <c r="P356" s="5" t="str">
        <f t="shared" ref="P356:P419" si="68">A357&amp;"-"&amp;YEAR(F357)&amp;"-"&amp;IF(LEN(MONTH(F357))=1,"0"&amp;MONTH(F357),MONTH(F357))&amp;"-"&amp;DAY(F357)</f>
        <v>172-2023-12-31</v>
      </c>
      <c r="Q356" s="5">
        <v>0</v>
      </c>
      <c r="R356" s="5">
        <v>0</v>
      </c>
    </row>
    <row r="357" spans="1:18" hidden="1" x14ac:dyDescent="0.3">
      <c r="A357" s="37">
        <v>172</v>
      </c>
      <c r="B357" s="5" t="s">
        <v>131</v>
      </c>
      <c r="C357" s="5" t="s">
        <v>101</v>
      </c>
      <c r="D357" s="5" t="s">
        <v>23</v>
      </c>
      <c r="E357" s="5" t="s">
        <v>24</v>
      </c>
      <c r="F357" s="6">
        <v>45291</v>
      </c>
      <c r="G357" s="5">
        <f t="shared" si="64"/>
        <v>2024</v>
      </c>
      <c r="H357" s="5" t="str">
        <f t="shared" si="67"/>
        <v>Junio</v>
      </c>
      <c r="I357" s="6" t="str">
        <f t="shared" si="62"/>
        <v>2024-2</v>
      </c>
      <c r="J357" s="5">
        <v>95</v>
      </c>
      <c r="K357" s="5">
        <v>100</v>
      </c>
      <c r="L357" s="21">
        <f>IFERROR(K358/J358,"")</f>
        <v>0.92105263157894735</v>
      </c>
      <c r="M357" s="15">
        <f t="shared" si="66"/>
        <v>0.92105263157894735</v>
      </c>
      <c r="N357" s="5" t="s">
        <v>25</v>
      </c>
      <c r="O357" s="5" t="s">
        <v>25</v>
      </c>
      <c r="P357" s="5" t="str">
        <f t="shared" si="68"/>
        <v>172-2024-06-30</v>
      </c>
      <c r="Q357" s="5">
        <v>0</v>
      </c>
      <c r="R357" s="5">
        <v>0</v>
      </c>
    </row>
    <row r="358" spans="1:18" hidden="1" x14ac:dyDescent="0.3">
      <c r="A358" s="5">
        <v>172</v>
      </c>
      <c r="B358" s="5" t="s">
        <v>131</v>
      </c>
      <c r="C358" s="5" t="s">
        <v>101</v>
      </c>
      <c r="D358" s="5" t="s">
        <v>23</v>
      </c>
      <c r="E358" s="5" t="s">
        <v>24</v>
      </c>
      <c r="F358" s="6">
        <v>45473</v>
      </c>
      <c r="G358" s="5">
        <f t="shared" si="64"/>
        <v>2024</v>
      </c>
      <c r="H358" s="5" t="str">
        <f t="shared" si="67"/>
        <v>Diciembre</v>
      </c>
      <c r="I358" s="6" t="str">
        <f t="shared" si="62"/>
        <v>2023-1</v>
      </c>
      <c r="J358" s="5">
        <v>95</v>
      </c>
      <c r="K358" s="5">
        <v>87.5</v>
      </c>
      <c r="L358" s="15">
        <f>IFERROR(IF((K359/J359)&gt;1.3,1.3,K359/J359),"")</f>
        <v>1.0249473684210526</v>
      </c>
      <c r="M358" s="15">
        <f t="shared" si="66"/>
        <v>1.0249473684210526</v>
      </c>
      <c r="N358" s="5"/>
      <c r="O358" s="5"/>
      <c r="P358" s="5" t="str">
        <f t="shared" si="68"/>
        <v>172-2024-12-31</v>
      </c>
      <c r="Q358" s="5">
        <v>0</v>
      </c>
      <c r="R358" s="5">
        <v>0</v>
      </c>
    </row>
    <row r="359" spans="1:18" hidden="1" x14ac:dyDescent="0.3">
      <c r="A359" s="5">
        <v>172</v>
      </c>
      <c r="B359" s="5" t="s">
        <v>131</v>
      </c>
      <c r="C359" s="5" t="s">
        <v>101</v>
      </c>
      <c r="D359" s="5" t="s">
        <v>23</v>
      </c>
      <c r="E359" s="5" t="s">
        <v>24</v>
      </c>
      <c r="F359" s="6">
        <v>45657</v>
      </c>
      <c r="G359" s="5">
        <f t="shared" si="64"/>
        <v>2023</v>
      </c>
      <c r="H359" s="5" t="str">
        <f t="shared" si="67"/>
        <v>Junio</v>
      </c>
      <c r="I359" s="6" t="str">
        <f t="shared" si="62"/>
        <v>2023-2</v>
      </c>
      <c r="J359" s="5">
        <v>95</v>
      </c>
      <c r="K359" s="5">
        <v>97.37</v>
      </c>
      <c r="L359" s="15">
        <f>IFERROR(IF((K360/J360)&gt;1.3,1.3,K360/J360),"")</f>
        <v>1.0526315789473684</v>
      </c>
      <c r="M359" s="15">
        <f t="shared" si="66"/>
        <v>1.0526315789473684</v>
      </c>
      <c r="N359" s="5"/>
      <c r="O359" s="5"/>
      <c r="P359" s="5" t="str">
        <f t="shared" si="68"/>
        <v>174-2023-06-30</v>
      </c>
      <c r="Q359" s="5">
        <v>0</v>
      </c>
      <c r="R359" s="5">
        <v>0</v>
      </c>
    </row>
    <row r="360" spans="1:18" hidden="1" x14ac:dyDescent="0.3">
      <c r="A360" s="41">
        <v>174</v>
      </c>
      <c r="B360" s="5" t="s">
        <v>132</v>
      </c>
      <c r="C360" s="5" t="s">
        <v>101</v>
      </c>
      <c r="D360" s="5" t="s">
        <v>54</v>
      </c>
      <c r="E360" s="5" t="s">
        <v>24</v>
      </c>
      <c r="F360" s="6">
        <v>45107</v>
      </c>
      <c r="G360" s="5">
        <f t="shared" si="64"/>
        <v>2023</v>
      </c>
      <c r="H360" s="5" t="str">
        <f t="shared" si="67"/>
        <v>Diciembre</v>
      </c>
      <c r="I360" s="6" t="str">
        <f t="shared" si="62"/>
        <v>2024-1</v>
      </c>
      <c r="J360" s="5">
        <v>95</v>
      </c>
      <c r="K360" s="5">
        <v>100</v>
      </c>
      <c r="L360" s="21">
        <f>IFERROR(K361/J361,"")</f>
        <v>1.0526315789473684</v>
      </c>
      <c r="M360" s="15">
        <f t="shared" si="66"/>
        <v>1.0526315789473684</v>
      </c>
      <c r="N360" s="5" t="s">
        <v>25</v>
      </c>
      <c r="O360" s="5" t="s">
        <v>25</v>
      </c>
      <c r="P360" s="5" t="str">
        <f t="shared" si="68"/>
        <v>174-2023-12-31</v>
      </c>
      <c r="Q360" s="5">
        <v>0</v>
      </c>
      <c r="R360" s="5">
        <v>0</v>
      </c>
    </row>
    <row r="361" spans="1:18" hidden="1" x14ac:dyDescent="0.3">
      <c r="A361" s="37">
        <v>174</v>
      </c>
      <c r="B361" s="5" t="s">
        <v>132</v>
      </c>
      <c r="C361" s="5" t="s">
        <v>101</v>
      </c>
      <c r="D361" s="5" t="s">
        <v>54</v>
      </c>
      <c r="E361" s="5" t="s">
        <v>24</v>
      </c>
      <c r="F361" s="6">
        <v>45291</v>
      </c>
      <c r="G361" s="5">
        <f t="shared" si="64"/>
        <v>2024</v>
      </c>
      <c r="H361" s="5" t="str">
        <f t="shared" si="67"/>
        <v>Junio</v>
      </c>
      <c r="I361" s="6" t="str">
        <f t="shared" si="62"/>
        <v>2024-2</v>
      </c>
      <c r="J361" s="5">
        <v>95</v>
      </c>
      <c r="K361" s="5">
        <v>100</v>
      </c>
      <c r="L361" s="21" t="str">
        <f>IFERROR(K362/J362,"")</f>
        <v/>
      </c>
      <c r="M361" s="15" t="str">
        <f t="shared" si="66"/>
        <v/>
      </c>
      <c r="N361" s="5" t="s">
        <v>25</v>
      </c>
      <c r="O361" s="5" t="s">
        <v>25</v>
      </c>
      <c r="P361" s="5" t="str">
        <f t="shared" si="68"/>
        <v>174-2024-06-30</v>
      </c>
      <c r="Q361" s="5">
        <v>0</v>
      </c>
      <c r="R361" s="5">
        <v>0</v>
      </c>
    </row>
    <row r="362" spans="1:18" hidden="1" x14ac:dyDescent="0.3">
      <c r="A362" s="5">
        <v>174</v>
      </c>
      <c r="B362" s="5" t="s">
        <v>132</v>
      </c>
      <c r="C362" s="5" t="s">
        <v>101</v>
      </c>
      <c r="D362" s="5" t="s">
        <v>54</v>
      </c>
      <c r="E362" s="5" t="s">
        <v>24</v>
      </c>
      <c r="F362" s="6">
        <v>45473</v>
      </c>
      <c r="G362" s="5">
        <f t="shared" si="64"/>
        <v>2024</v>
      </c>
      <c r="H362" s="5" t="str">
        <f t="shared" si="67"/>
        <v>Diciembre</v>
      </c>
      <c r="I362" s="6" t="str">
        <f t="shared" si="62"/>
        <v>2023-1</v>
      </c>
      <c r="J362" s="5"/>
      <c r="K362" s="5"/>
      <c r="L362" s="15">
        <f>IFERROR(IF((K363/J363)&gt;1.3,1.3,K363/J363),"")</f>
        <v>0</v>
      </c>
      <c r="M362" s="15">
        <f t="shared" si="66"/>
        <v>0</v>
      </c>
      <c r="N362" s="5"/>
      <c r="O362" s="5"/>
      <c r="P362" s="5" t="str">
        <f t="shared" si="68"/>
        <v>174-2024-12-31</v>
      </c>
      <c r="Q362" s="5">
        <v>0</v>
      </c>
      <c r="R362" s="5">
        <v>0</v>
      </c>
    </row>
    <row r="363" spans="1:18" hidden="1" x14ac:dyDescent="0.3">
      <c r="A363" s="5">
        <v>174</v>
      </c>
      <c r="B363" s="5" t="s">
        <v>132</v>
      </c>
      <c r="C363" s="5" t="s">
        <v>101</v>
      </c>
      <c r="D363" s="5" t="s">
        <v>54</v>
      </c>
      <c r="E363" s="5" t="s">
        <v>24</v>
      </c>
      <c r="F363" s="6">
        <v>45657</v>
      </c>
      <c r="G363" s="5">
        <f t="shared" si="64"/>
        <v>2023</v>
      </c>
      <c r="H363" s="5" t="str">
        <f t="shared" si="67"/>
        <v>Junio</v>
      </c>
      <c r="I363" s="6" t="str">
        <f t="shared" si="62"/>
        <v>2023-2</v>
      </c>
      <c r="J363" s="5">
        <v>95</v>
      </c>
      <c r="K363" s="5"/>
      <c r="L363" s="15">
        <f>IFERROR(IF((K364/J364)&gt;1.3,1.3,K364/J364),"")</f>
        <v>1.0414999999999999</v>
      </c>
      <c r="M363" s="15">
        <f t="shared" si="66"/>
        <v>1.0414999999999999</v>
      </c>
      <c r="N363" s="5" t="s">
        <v>55</v>
      </c>
      <c r="O363" s="5" t="s">
        <v>134</v>
      </c>
      <c r="P363" s="5" t="str">
        <f t="shared" si="68"/>
        <v>176-2023-06-30</v>
      </c>
      <c r="Q363" s="5">
        <v>0</v>
      </c>
      <c r="R363" s="5">
        <v>0</v>
      </c>
    </row>
    <row r="364" spans="1:18" hidden="1" x14ac:dyDescent="0.3">
      <c r="A364" s="37">
        <v>176</v>
      </c>
      <c r="B364" s="5" t="s">
        <v>133</v>
      </c>
      <c r="C364" s="5" t="s">
        <v>101</v>
      </c>
      <c r="D364" s="5" t="s">
        <v>23</v>
      </c>
      <c r="E364" s="5" t="s">
        <v>24</v>
      </c>
      <c r="F364" s="6">
        <v>45107</v>
      </c>
      <c r="G364" s="5">
        <f t="shared" si="64"/>
        <v>2023</v>
      </c>
      <c r="H364" s="5" t="str">
        <f t="shared" si="67"/>
        <v>Diciembre</v>
      </c>
      <c r="I364" s="6" t="str">
        <f t="shared" si="62"/>
        <v>2024-1</v>
      </c>
      <c r="J364" s="5">
        <v>80</v>
      </c>
      <c r="K364" s="5">
        <v>83.32</v>
      </c>
      <c r="L364" s="21">
        <f>IFERROR(K365/J365,"")</f>
        <v>1.0050000000000001</v>
      </c>
      <c r="M364" s="15">
        <f t="shared" si="66"/>
        <v>1.0050000000000001</v>
      </c>
      <c r="N364" s="5" t="s">
        <v>25</v>
      </c>
      <c r="O364" s="5" t="s">
        <v>25</v>
      </c>
      <c r="P364" s="5" t="str">
        <f t="shared" si="68"/>
        <v>176-2023-12-31</v>
      </c>
      <c r="Q364" s="5">
        <v>0</v>
      </c>
      <c r="R364" s="5">
        <v>0</v>
      </c>
    </row>
    <row r="365" spans="1:18" hidden="1" x14ac:dyDescent="0.3">
      <c r="A365" s="37">
        <v>176</v>
      </c>
      <c r="B365" s="5" t="s">
        <v>133</v>
      </c>
      <c r="C365" s="5" t="s">
        <v>101</v>
      </c>
      <c r="D365" s="5" t="s">
        <v>23</v>
      </c>
      <c r="E365" s="5" t="s">
        <v>24</v>
      </c>
      <c r="F365" s="6">
        <v>45291</v>
      </c>
      <c r="G365" s="5">
        <f t="shared" si="64"/>
        <v>2024</v>
      </c>
      <c r="H365" s="5" t="str">
        <f t="shared" si="67"/>
        <v>Junio</v>
      </c>
      <c r="I365" s="6" t="str">
        <f t="shared" si="62"/>
        <v>2024-2</v>
      </c>
      <c r="J365" s="5">
        <v>80</v>
      </c>
      <c r="K365" s="5">
        <v>80.400000000000006</v>
      </c>
      <c r="L365" s="21">
        <f>IFERROR(K366/J366,"")</f>
        <v>1.088235294117647</v>
      </c>
      <c r="M365" s="15">
        <f t="shared" si="66"/>
        <v>1.088235294117647</v>
      </c>
      <c r="N365" s="5" t="s">
        <v>25</v>
      </c>
      <c r="O365" s="5" t="s">
        <v>25</v>
      </c>
      <c r="P365" s="5" t="str">
        <f t="shared" si="68"/>
        <v>176-2024-06-30</v>
      </c>
      <c r="Q365" s="5">
        <v>0</v>
      </c>
      <c r="R365" s="5">
        <v>0</v>
      </c>
    </row>
    <row r="366" spans="1:18" hidden="1" x14ac:dyDescent="0.3">
      <c r="A366" s="5">
        <v>176</v>
      </c>
      <c r="B366" s="5" t="s">
        <v>133</v>
      </c>
      <c r="C366" s="5" t="s">
        <v>101</v>
      </c>
      <c r="D366" s="5" t="s">
        <v>23</v>
      </c>
      <c r="E366" s="5" t="s">
        <v>24</v>
      </c>
      <c r="F366" s="6">
        <v>45473</v>
      </c>
      <c r="G366" s="5">
        <f t="shared" si="64"/>
        <v>2024</v>
      </c>
      <c r="H366" s="5" t="str">
        <f t="shared" si="67"/>
        <v>Diciembre</v>
      </c>
      <c r="I366" s="6" t="str">
        <f t="shared" si="62"/>
        <v>2022-1</v>
      </c>
      <c r="J366" s="5">
        <v>85</v>
      </c>
      <c r="K366" s="5">
        <v>92.5</v>
      </c>
      <c r="L366" s="15">
        <f t="shared" ref="L366:L371" si="69">IFERROR(IF((K367/J367)&gt;1.3,1.3,K367/J367),"")</f>
        <v>1.048</v>
      </c>
      <c r="M366" s="15">
        <f t="shared" si="66"/>
        <v>1.048</v>
      </c>
      <c r="N366" s="5"/>
      <c r="O366" s="5"/>
      <c r="P366" s="5" t="str">
        <f t="shared" si="68"/>
        <v>176-2024-12-31</v>
      </c>
      <c r="Q366" s="5">
        <v>0</v>
      </c>
      <c r="R366" s="5">
        <v>0</v>
      </c>
    </row>
    <row r="367" spans="1:18" hidden="1" x14ac:dyDescent="0.3">
      <c r="A367" s="5">
        <v>176</v>
      </c>
      <c r="B367" s="5" t="s">
        <v>133</v>
      </c>
      <c r="C367" s="5" t="s">
        <v>101</v>
      </c>
      <c r="D367" s="5" t="s">
        <v>23</v>
      </c>
      <c r="E367" s="5" t="s">
        <v>24</v>
      </c>
      <c r="F367" s="6">
        <v>45657</v>
      </c>
      <c r="G367" s="5">
        <f t="shared" si="64"/>
        <v>2022</v>
      </c>
      <c r="H367" s="5" t="str">
        <f t="shared" si="67"/>
        <v>Junio</v>
      </c>
      <c r="I367" s="6" t="str">
        <f t="shared" si="62"/>
        <v>2022-2</v>
      </c>
      <c r="J367" s="5">
        <v>85</v>
      </c>
      <c r="K367" s="5">
        <v>89.08</v>
      </c>
      <c r="L367" s="15">
        <f t="shared" si="69"/>
        <v>1.2078947368421051</v>
      </c>
      <c r="M367" s="15">
        <f t="shared" si="66"/>
        <v>1.2078947368421051</v>
      </c>
      <c r="N367" s="5"/>
      <c r="O367" s="5"/>
      <c r="P367" s="5" t="str">
        <f t="shared" si="68"/>
        <v>193-2022-06-30</v>
      </c>
      <c r="Q367" s="5">
        <v>0</v>
      </c>
      <c r="R367" s="5">
        <v>0</v>
      </c>
    </row>
    <row r="368" spans="1:18" hidden="1" x14ac:dyDescent="0.3">
      <c r="A368" s="5">
        <v>193</v>
      </c>
      <c r="B368" s="5" t="s">
        <v>135</v>
      </c>
      <c r="C368" s="5" t="s">
        <v>53</v>
      </c>
      <c r="D368" s="5" t="s">
        <v>54</v>
      </c>
      <c r="E368" s="5" t="s">
        <v>24</v>
      </c>
      <c r="F368" s="17">
        <v>44742</v>
      </c>
      <c r="G368" s="16">
        <f t="shared" si="64"/>
        <v>2022</v>
      </c>
      <c r="H368" s="6" t="str">
        <f t="shared" si="67"/>
        <v>Diciembre</v>
      </c>
      <c r="I368" s="39" t="s">
        <v>824</v>
      </c>
      <c r="J368" s="5">
        <v>76</v>
      </c>
      <c r="K368" s="5">
        <v>91.8</v>
      </c>
      <c r="L368" s="15">
        <f t="shared" si="69"/>
        <v>1.2157894736842105</v>
      </c>
      <c r="M368" s="15">
        <f t="shared" si="66"/>
        <v>1.2157894736842105</v>
      </c>
      <c r="N368" s="5" t="s">
        <v>25</v>
      </c>
      <c r="O368" s="5" t="s">
        <v>25</v>
      </c>
      <c r="P368" s="5" t="str">
        <f t="shared" si="68"/>
        <v>193-2022-12-31</v>
      </c>
      <c r="Q368" s="5">
        <v>1</v>
      </c>
      <c r="R368" s="5">
        <v>1</v>
      </c>
    </row>
    <row r="369" spans="1:18" hidden="1" x14ac:dyDescent="0.3">
      <c r="A369" s="5">
        <v>193</v>
      </c>
      <c r="B369" s="5" t="s">
        <v>135</v>
      </c>
      <c r="C369" s="5" t="s">
        <v>53</v>
      </c>
      <c r="D369" s="5" t="s">
        <v>54</v>
      </c>
      <c r="E369" s="5" t="s">
        <v>24</v>
      </c>
      <c r="F369" s="17">
        <v>44926</v>
      </c>
      <c r="G369" s="16">
        <f t="shared" si="64"/>
        <v>2023</v>
      </c>
      <c r="H369" s="6" t="str">
        <f t="shared" si="67"/>
        <v>Junio</v>
      </c>
      <c r="I369" s="39" t="s">
        <v>749</v>
      </c>
      <c r="J369" s="5">
        <v>76</v>
      </c>
      <c r="K369" s="5">
        <v>92.4</v>
      </c>
      <c r="L369" s="15">
        <f t="shared" si="69"/>
        <v>0.99891304347826093</v>
      </c>
      <c r="M369" s="15">
        <f t="shared" si="66"/>
        <v>0.99891304347826093</v>
      </c>
      <c r="N369" s="5" t="s">
        <v>25</v>
      </c>
      <c r="O369" s="5" t="s">
        <v>25</v>
      </c>
      <c r="P369" s="5" t="str">
        <f t="shared" si="68"/>
        <v>193-2023-06-30</v>
      </c>
      <c r="Q369" s="5">
        <v>1</v>
      </c>
      <c r="R369" s="5">
        <v>1</v>
      </c>
    </row>
    <row r="370" spans="1:18" hidden="1" x14ac:dyDescent="0.3">
      <c r="A370" s="5">
        <v>193</v>
      </c>
      <c r="B370" s="5" t="s">
        <v>135</v>
      </c>
      <c r="C370" s="5" t="s">
        <v>53</v>
      </c>
      <c r="D370" s="5" t="s">
        <v>54</v>
      </c>
      <c r="E370" s="5" t="s">
        <v>24</v>
      </c>
      <c r="F370" s="17">
        <v>45107</v>
      </c>
      <c r="G370" s="16">
        <f t="shared" si="64"/>
        <v>2023</v>
      </c>
      <c r="H370" s="6" t="str">
        <f t="shared" si="67"/>
        <v>Diciembre</v>
      </c>
      <c r="I370" s="39" t="s">
        <v>743</v>
      </c>
      <c r="J370" s="5">
        <v>92</v>
      </c>
      <c r="K370" s="5">
        <v>91.9</v>
      </c>
      <c r="L370" s="15">
        <f t="shared" si="69"/>
        <v>0.99239130434782608</v>
      </c>
      <c r="M370" s="15">
        <f t="shared" si="66"/>
        <v>0.99239130434782608</v>
      </c>
      <c r="N370" s="5" t="s">
        <v>25</v>
      </c>
      <c r="O370" s="5" t="s">
        <v>25</v>
      </c>
      <c r="P370" s="5" t="str">
        <f t="shared" si="68"/>
        <v>193-2023-12-31</v>
      </c>
      <c r="Q370" s="5">
        <v>1</v>
      </c>
      <c r="R370" s="5">
        <v>1</v>
      </c>
    </row>
    <row r="371" spans="1:18" hidden="1" x14ac:dyDescent="0.3">
      <c r="A371" s="5">
        <v>193</v>
      </c>
      <c r="B371" s="5" t="s">
        <v>135</v>
      </c>
      <c r="C371" s="5" t="s">
        <v>53</v>
      </c>
      <c r="D371" s="5" t="s">
        <v>54</v>
      </c>
      <c r="E371" s="5" t="s">
        <v>24</v>
      </c>
      <c r="F371" s="6">
        <v>45291</v>
      </c>
      <c r="G371" s="5">
        <f t="shared" si="64"/>
        <v>2024</v>
      </c>
      <c r="H371" s="5" t="str">
        <f t="shared" si="67"/>
        <v>Junio</v>
      </c>
      <c r="I371" s="6" t="str">
        <f>IF(OR(H372="Enero",H372="Febrero",H372="Marzo",H372="Abril",H372="Mayo",H372="Junio"),G372&amp;"-1",IF(OR(H372="Julio",H372="Agosto",H372="Septiembre",H372="Octubre",H372="Noviembre",H372="Diciembre"),G372&amp;"-2"))</f>
        <v>2024-2</v>
      </c>
      <c r="J371" s="5">
        <v>92</v>
      </c>
      <c r="K371" s="5">
        <v>91.3</v>
      </c>
      <c r="L371" s="15">
        <f t="shared" si="69"/>
        <v>1.018888888888889</v>
      </c>
      <c r="M371" s="15">
        <f t="shared" si="66"/>
        <v>1.018888888888889</v>
      </c>
      <c r="N371" s="5" t="s">
        <v>25</v>
      </c>
      <c r="O371" s="5" t="s">
        <v>25</v>
      </c>
      <c r="P371" s="5" t="str">
        <f t="shared" si="68"/>
        <v>193-2024-06-30</v>
      </c>
      <c r="Q371" s="5">
        <v>1</v>
      </c>
      <c r="R371" s="5">
        <v>1</v>
      </c>
    </row>
    <row r="372" spans="1:18" hidden="1" x14ac:dyDescent="0.3">
      <c r="A372" s="5">
        <v>193</v>
      </c>
      <c r="B372" s="5" t="s">
        <v>135</v>
      </c>
      <c r="C372" s="5" t="s">
        <v>53</v>
      </c>
      <c r="D372" s="5" t="s">
        <v>54</v>
      </c>
      <c r="E372" s="5" t="s">
        <v>24</v>
      </c>
      <c r="F372" s="6">
        <v>45473</v>
      </c>
      <c r="G372" s="5">
        <f t="shared" si="64"/>
        <v>2024</v>
      </c>
      <c r="H372" s="5" t="str">
        <f t="shared" si="67"/>
        <v>Diciembre</v>
      </c>
      <c r="I372" s="6" t="str">
        <f>IF(OR(H373="Enero",H373="Febrero",H373="Marzo",H373="Abril",H373="Mayo",H373="Junio"),G373&amp;"-1",IF(OR(H373="Julio",H373="Agosto",H373="Septiembre",H373="Octubre",H373="Noviembre",H373="Diciembre"),G373&amp;"-2"))</f>
        <v>2022-1</v>
      </c>
      <c r="J372" s="5">
        <v>90</v>
      </c>
      <c r="K372" s="5">
        <v>91.7</v>
      </c>
      <c r="L372" s="15">
        <v>1.018888888888889</v>
      </c>
      <c r="M372" s="15">
        <v>1.018888888888889</v>
      </c>
      <c r="N372" s="5" t="s">
        <v>25</v>
      </c>
      <c r="O372" s="5" t="s">
        <v>25</v>
      </c>
      <c r="P372" s="5" t="str">
        <f t="shared" si="68"/>
        <v>193-2024-12-31</v>
      </c>
      <c r="Q372" s="5">
        <v>1</v>
      </c>
      <c r="R372" s="5">
        <v>1</v>
      </c>
    </row>
    <row r="373" spans="1:18" hidden="1" x14ac:dyDescent="0.3">
      <c r="A373" s="5">
        <v>193</v>
      </c>
      <c r="B373" s="5" t="s">
        <v>135</v>
      </c>
      <c r="C373" s="5" t="s">
        <v>53</v>
      </c>
      <c r="D373" s="5" t="s">
        <v>54</v>
      </c>
      <c r="E373" s="5" t="s">
        <v>24</v>
      </c>
      <c r="F373" s="6">
        <v>45657</v>
      </c>
      <c r="G373" s="5">
        <f t="shared" si="64"/>
        <v>2022</v>
      </c>
      <c r="H373" s="5" t="str">
        <f t="shared" si="67"/>
        <v>Junio</v>
      </c>
      <c r="I373" s="6" t="str">
        <f>IF(OR(H374="Enero",H374="Febrero",H374="Marzo",H374="Abril",H374="Mayo",H374="Junio"),G374&amp;"-1",IF(OR(H374="Julio",H374="Agosto",H374="Septiembre",H374="Octubre",H374="Noviembre",H374="Diciembre"),G374&amp;"-2"))</f>
        <v>2022-2</v>
      </c>
      <c r="J373" s="5">
        <v>90</v>
      </c>
      <c r="K373" s="5">
        <v>93.5</v>
      </c>
      <c r="L373" s="15">
        <f>IFERROR(IF((K374/J374)&gt;1.3,1.3,K374/J374),"")</f>
        <v>1.1405479452054794</v>
      </c>
      <c r="M373" s="15">
        <f>IFERROR(K374/J374,"")</f>
        <v>1.1405479452054794</v>
      </c>
      <c r="N373" s="5"/>
      <c r="O373" s="5"/>
      <c r="P373" s="5" t="str">
        <f t="shared" si="68"/>
        <v>194-2022-06-30</v>
      </c>
      <c r="Q373" s="5">
        <v>0</v>
      </c>
      <c r="R373" s="5">
        <v>0</v>
      </c>
    </row>
    <row r="374" spans="1:18" hidden="1" x14ac:dyDescent="0.3">
      <c r="A374" s="5">
        <v>194</v>
      </c>
      <c r="B374" s="5" t="s">
        <v>136</v>
      </c>
      <c r="C374" s="5" t="s">
        <v>53</v>
      </c>
      <c r="D374" s="5" t="s">
        <v>54</v>
      </c>
      <c r="E374" s="5" t="s">
        <v>24</v>
      </c>
      <c r="F374" s="17">
        <v>44742</v>
      </c>
      <c r="G374" s="16">
        <f t="shared" si="64"/>
        <v>2022</v>
      </c>
      <c r="H374" s="6" t="str">
        <f t="shared" si="67"/>
        <v>Diciembre</v>
      </c>
      <c r="I374" s="39" t="s">
        <v>824</v>
      </c>
      <c r="J374" s="5">
        <v>73</v>
      </c>
      <c r="K374" s="5">
        <v>83.26</v>
      </c>
      <c r="L374" s="15">
        <f>IFERROR(IF((K375/J375)&gt;1.3,1.3,K375/J375),"")</f>
        <v>1.1384931506849314</v>
      </c>
      <c r="M374" s="15">
        <f>IFERROR(K375/J375,"")</f>
        <v>1.1384931506849314</v>
      </c>
      <c r="N374" s="5" t="s">
        <v>25</v>
      </c>
      <c r="O374" s="5" t="s">
        <v>25</v>
      </c>
      <c r="P374" s="5" t="str">
        <f t="shared" si="68"/>
        <v>194-2022-12-31</v>
      </c>
      <c r="Q374" s="5">
        <v>0</v>
      </c>
      <c r="R374" s="5">
        <v>0</v>
      </c>
    </row>
    <row r="375" spans="1:18" hidden="1" x14ac:dyDescent="0.3">
      <c r="A375" s="5">
        <v>194</v>
      </c>
      <c r="B375" s="5" t="s">
        <v>136</v>
      </c>
      <c r="C375" s="5" t="s">
        <v>53</v>
      </c>
      <c r="D375" s="5" t="s">
        <v>54</v>
      </c>
      <c r="E375" s="5" t="s">
        <v>24</v>
      </c>
      <c r="F375" s="17">
        <v>44926</v>
      </c>
      <c r="G375" s="16">
        <f t="shared" si="64"/>
        <v>2023</v>
      </c>
      <c r="H375" s="6" t="str">
        <f t="shared" si="67"/>
        <v>Junio</v>
      </c>
      <c r="I375" s="39" t="s">
        <v>749</v>
      </c>
      <c r="J375" s="5">
        <v>73</v>
      </c>
      <c r="K375" s="5">
        <v>83.11</v>
      </c>
      <c r="L375" s="15">
        <f>IFERROR(IF((K376/J376)&gt;1.3,1.3,K376/J376),"")</f>
        <v>0.98975000000000013</v>
      </c>
      <c r="M375" s="15">
        <f>IFERROR(K376/J376,"")</f>
        <v>0.98975000000000013</v>
      </c>
      <c r="N375" s="5" t="s">
        <v>25</v>
      </c>
      <c r="O375" s="5" t="s">
        <v>25</v>
      </c>
      <c r="P375" s="5" t="str">
        <f t="shared" si="68"/>
        <v>194-2023-06-30</v>
      </c>
      <c r="Q375" s="5">
        <v>0</v>
      </c>
      <c r="R375" s="5">
        <v>0</v>
      </c>
    </row>
    <row r="376" spans="1:18" hidden="1" x14ac:dyDescent="0.3">
      <c r="A376" s="5">
        <v>194</v>
      </c>
      <c r="B376" s="5" t="s">
        <v>136</v>
      </c>
      <c r="C376" s="5" t="s">
        <v>53</v>
      </c>
      <c r="D376" s="5" t="s">
        <v>54</v>
      </c>
      <c r="E376" s="5" t="s">
        <v>24</v>
      </c>
      <c r="F376" s="17">
        <v>45107</v>
      </c>
      <c r="G376" s="16">
        <f t="shared" si="64"/>
        <v>2023</v>
      </c>
      <c r="H376" s="6" t="str">
        <f t="shared" si="67"/>
        <v>Diciembre</v>
      </c>
      <c r="I376" s="39" t="s">
        <v>743</v>
      </c>
      <c r="J376" s="5">
        <v>80</v>
      </c>
      <c r="K376" s="5">
        <v>79.180000000000007</v>
      </c>
      <c r="L376" s="15">
        <f>IFERROR(IF((K377/J377)&gt;1.3,1.3,K377/J377),"")</f>
        <v>1.0238749999999999</v>
      </c>
      <c r="M376" s="15">
        <f>IFERROR(K377/J377,"")</f>
        <v>1.0238749999999999</v>
      </c>
      <c r="N376" s="5" t="s">
        <v>25</v>
      </c>
      <c r="O376" s="5" t="s">
        <v>25</v>
      </c>
      <c r="P376" s="5" t="str">
        <f t="shared" si="68"/>
        <v>194-2023-12-31</v>
      </c>
      <c r="Q376" s="5">
        <v>0</v>
      </c>
      <c r="R376" s="5">
        <v>0</v>
      </c>
    </row>
    <row r="377" spans="1:18" hidden="1" x14ac:dyDescent="0.3">
      <c r="A377" s="37">
        <v>194</v>
      </c>
      <c r="B377" s="5" t="s">
        <v>136</v>
      </c>
      <c r="C377" s="5" t="s">
        <v>53</v>
      </c>
      <c r="D377" s="5" t="s">
        <v>54</v>
      </c>
      <c r="E377" s="5" t="s">
        <v>24</v>
      </c>
      <c r="F377" s="6">
        <v>45291</v>
      </c>
      <c r="G377" s="5">
        <f t="shared" si="64"/>
        <v>2024</v>
      </c>
      <c r="H377" s="5" t="str">
        <f t="shared" si="67"/>
        <v>Junio</v>
      </c>
      <c r="I377" s="6" t="str">
        <f>IF(OR(H378="Enero",H378="Febrero",H378="Marzo",H378="Abril",H378="Mayo",H378="Junio"),G378&amp;"-1",IF(OR(H378="Julio",H378="Agosto",H378="Septiembre",H378="Octubre",H378="Noviembre",H378="Diciembre"),G378&amp;"-2"))</f>
        <v>2022-1</v>
      </c>
      <c r="J377" s="5">
        <v>80</v>
      </c>
      <c r="K377" s="5">
        <v>81.91</v>
      </c>
      <c r="L377" s="15">
        <f>IFERROR(IF((K378/J378)&gt;1.3,1.3,K378/J378),"")</f>
        <v>1.0248148148148148</v>
      </c>
      <c r="M377" s="15">
        <f>IFERROR(K378/J378,"")</f>
        <v>1.0248148148148148</v>
      </c>
      <c r="N377" s="5" t="s">
        <v>25</v>
      </c>
      <c r="O377" s="5" t="s">
        <v>25</v>
      </c>
      <c r="P377" s="5" t="str">
        <f t="shared" si="68"/>
        <v>194-2024-06-30</v>
      </c>
      <c r="Q377" s="5">
        <v>0</v>
      </c>
      <c r="R377" s="5">
        <v>0</v>
      </c>
    </row>
    <row r="378" spans="1:18" hidden="1" x14ac:dyDescent="0.3">
      <c r="A378" s="5">
        <v>194</v>
      </c>
      <c r="B378" s="5" t="s">
        <v>136</v>
      </c>
      <c r="C378" s="5" t="s">
        <v>53</v>
      </c>
      <c r="D378" s="5" t="s">
        <v>54</v>
      </c>
      <c r="E378" s="5" t="s">
        <v>24</v>
      </c>
      <c r="F378" s="6">
        <v>45473</v>
      </c>
      <c r="G378" s="5">
        <f t="shared" si="64"/>
        <v>2022</v>
      </c>
      <c r="H378" s="5" t="str">
        <f t="shared" si="67"/>
        <v>Junio</v>
      </c>
      <c r="I378" s="6" t="str">
        <f>IF(OR(H379="Enero",H379="Febrero",H379="Marzo",H379="Abril",H379="Mayo",H379="Junio"),G379&amp;"-1",IF(OR(H379="Julio",H379="Agosto",H379="Septiembre",H379="Octubre",H379="Noviembre",H379="Diciembre"),G379&amp;"-2"))</f>
        <v>2022-2</v>
      </c>
      <c r="J378" s="5">
        <v>81</v>
      </c>
      <c r="K378" s="5">
        <v>83.01</v>
      </c>
      <c r="L378" s="15">
        <v>1.0248148148148151</v>
      </c>
      <c r="M378" s="15">
        <v>1.0248148148148151</v>
      </c>
      <c r="N378" s="5" t="s">
        <v>25</v>
      </c>
      <c r="O378" s="5" t="s">
        <v>25</v>
      </c>
      <c r="P378" s="5" t="str">
        <f t="shared" si="68"/>
        <v>466-2022-06-30</v>
      </c>
      <c r="Q378" s="5">
        <v>0</v>
      </c>
      <c r="R378" s="5">
        <v>0</v>
      </c>
    </row>
    <row r="379" spans="1:18" hidden="1" x14ac:dyDescent="0.3">
      <c r="A379" s="5">
        <v>466</v>
      </c>
      <c r="B379" s="5" t="s">
        <v>437</v>
      </c>
      <c r="C379" s="5" t="s">
        <v>53</v>
      </c>
      <c r="D379" s="5" t="s">
        <v>54</v>
      </c>
      <c r="E379" s="5" t="s">
        <v>24</v>
      </c>
      <c r="F379" s="17">
        <v>44742</v>
      </c>
      <c r="G379" s="16">
        <f t="shared" si="64"/>
        <v>2022</v>
      </c>
      <c r="H379" s="6" t="str">
        <f t="shared" si="67"/>
        <v>Diciembre</v>
      </c>
      <c r="I379" s="39" t="s">
        <v>824</v>
      </c>
      <c r="J379" s="5">
        <v>25</v>
      </c>
      <c r="K379" s="5">
        <v>46.11</v>
      </c>
      <c r="L379" s="15">
        <f>IFERROR(IF((K380/J380)&gt;1.3,1.3,K380/J380),"")</f>
        <v>1.3</v>
      </c>
      <c r="M379" s="15">
        <f>IFERROR(K380/J380,"")</f>
        <v>1.7424000000000002</v>
      </c>
      <c r="N379" s="5"/>
      <c r="O379" s="5" t="s">
        <v>91</v>
      </c>
      <c r="P379" s="5" t="str">
        <f t="shared" si="68"/>
        <v>466-2022-12-31</v>
      </c>
      <c r="Q379" s="5">
        <v>1</v>
      </c>
      <c r="R379" s="5">
        <v>1</v>
      </c>
    </row>
    <row r="380" spans="1:18" x14ac:dyDescent="0.3">
      <c r="A380" s="5">
        <v>466</v>
      </c>
      <c r="B380" s="5" t="s">
        <v>437</v>
      </c>
      <c r="C380" s="5" t="s">
        <v>53</v>
      </c>
      <c r="D380" s="5" t="s">
        <v>54</v>
      </c>
      <c r="E380" s="5" t="s">
        <v>24</v>
      </c>
      <c r="F380" s="17">
        <v>44926</v>
      </c>
      <c r="G380" s="16">
        <f t="shared" si="64"/>
        <v>2023</v>
      </c>
      <c r="H380" s="6" t="str">
        <f t="shared" si="67"/>
        <v>Junio</v>
      </c>
      <c r="I380" s="39" t="s">
        <v>749</v>
      </c>
      <c r="J380" s="5">
        <v>25</v>
      </c>
      <c r="K380" s="5">
        <v>43.56</v>
      </c>
      <c r="L380" s="15">
        <f>IFERROR(IF((K381/J381)&gt;1.3,1.3,K381/J381),"")</f>
        <v>0.87</v>
      </c>
      <c r="M380" s="15">
        <f>IFERROR(K381/J381,"")</f>
        <v>0.87</v>
      </c>
      <c r="N380" s="5"/>
      <c r="O380" s="5" t="s">
        <v>91</v>
      </c>
      <c r="P380" s="5" t="str">
        <f t="shared" si="68"/>
        <v>466-2023-06-30</v>
      </c>
      <c r="Q380" s="5">
        <v>1</v>
      </c>
      <c r="R380" s="5">
        <v>1</v>
      </c>
    </row>
    <row r="381" spans="1:18" x14ac:dyDescent="0.3">
      <c r="A381" s="5">
        <v>466</v>
      </c>
      <c r="B381" s="5" t="s">
        <v>437</v>
      </c>
      <c r="C381" s="5" t="s">
        <v>53</v>
      </c>
      <c r="D381" s="5" t="s">
        <v>54</v>
      </c>
      <c r="E381" s="5" t="s">
        <v>24</v>
      </c>
      <c r="F381" s="17">
        <v>45107</v>
      </c>
      <c r="G381" s="16">
        <f t="shared" si="64"/>
        <v>2023</v>
      </c>
      <c r="H381" s="6" t="str">
        <f t="shared" si="67"/>
        <v>Diciembre</v>
      </c>
      <c r="I381" s="39" t="s">
        <v>743</v>
      </c>
      <c r="J381" s="5">
        <v>42</v>
      </c>
      <c r="K381" s="5">
        <v>36.54</v>
      </c>
      <c r="L381" s="15">
        <f>IFERROR(IF((K382/J382)&gt;1.3,1.3,K382/J382),"")</f>
        <v>1.27</v>
      </c>
      <c r="M381" s="15">
        <f>IFERROR(K382/J382,"")</f>
        <v>1.27</v>
      </c>
      <c r="N381" s="5"/>
      <c r="O381" s="5" t="s">
        <v>91</v>
      </c>
      <c r="P381" s="5" t="str">
        <f t="shared" si="68"/>
        <v>466-2023-12-31</v>
      </c>
      <c r="Q381" s="5">
        <v>1</v>
      </c>
      <c r="R381" s="5">
        <v>1</v>
      </c>
    </row>
    <row r="382" spans="1:18" x14ac:dyDescent="0.3">
      <c r="A382" s="5">
        <v>466</v>
      </c>
      <c r="B382" s="5" t="s">
        <v>437</v>
      </c>
      <c r="C382" s="5" t="s">
        <v>53</v>
      </c>
      <c r="D382" s="5" t="s">
        <v>54</v>
      </c>
      <c r="E382" s="5" t="s">
        <v>24</v>
      </c>
      <c r="F382" s="6">
        <v>45291</v>
      </c>
      <c r="G382" s="5">
        <f t="shared" si="64"/>
        <v>2024</v>
      </c>
      <c r="H382" s="5" t="str">
        <f t="shared" si="67"/>
        <v>Junio</v>
      </c>
      <c r="I382" s="6" t="str">
        <f>IF(OR(H383="Enero",H383="Febrero",H383="Marzo",H383="Abril",H383="Mayo",H383="Junio"),G383&amp;"-1",IF(OR(H383="Julio",H383="Agosto",H383="Septiembre",H383="Octubre",H383="Noviembre",H383="Diciembre"),G383&amp;"-2"))</f>
        <v>2023-1</v>
      </c>
      <c r="J382" s="5">
        <v>42</v>
      </c>
      <c r="K382" s="5">
        <v>53.34</v>
      </c>
      <c r="L382" s="15">
        <f>IFERROR(IF((K383/J383)&gt;1.3,1.3,K383/J383),"")</f>
        <v>1.1918</v>
      </c>
      <c r="M382" s="15">
        <f>IFERROR(K383/J383,"")</f>
        <v>1.1918</v>
      </c>
      <c r="N382" s="5"/>
      <c r="O382" s="5" t="s">
        <v>91</v>
      </c>
      <c r="P382" s="5" t="str">
        <f t="shared" si="68"/>
        <v>466-2024-06-30</v>
      </c>
      <c r="Q382" s="5">
        <v>1</v>
      </c>
      <c r="R382" s="5">
        <v>1</v>
      </c>
    </row>
    <row r="383" spans="1:18" x14ac:dyDescent="0.3">
      <c r="A383" s="5">
        <v>466</v>
      </c>
      <c r="B383" s="5" t="s">
        <v>437</v>
      </c>
      <c r="C383" s="5" t="s">
        <v>53</v>
      </c>
      <c r="D383" s="5" t="s">
        <v>54</v>
      </c>
      <c r="E383" s="5" t="s">
        <v>24</v>
      </c>
      <c r="F383" s="6">
        <v>45473</v>
      </c>
      <c r="G383" s="5">
        <f t="shared" si="64"/>
        <v>2023</v>
      </c>
      <c r="H383" s="5" t="str">
        <f t="shared" si="67"/>
        <v>Junio</v>
      </c>
      <c r="I383" s="6" t="str">
        <f>IF(OR(H384="Enero",H384="Febrero",H384="Marzo",H384="Abril",H384="Mayo",H384="Junio"),G384&amp;"-1",IF(OR(H384="Julio",H384="Agosto",H384="Septiembre",H384="Octubre",H384="Noviembre",H384="Diciembre"),G384&amp;"-2"))</f>
        <v>2023-2</v>
      </c>
      <c r="J383" s="5">
        <v>50</v>
      </c>
      <c r="K383" s="5">
        <v>59.59</v>
      </c>
      <c r="L383" s="15">
        <v>1.1918</v>
      </c>
      <c r="M383" s="15">
        <v>1.1918</v>
      </c>
      <c r="N383" s="5" t="s">
        <v>55</v>
      </c>
      <c r="O383" s="5" t="s">
        <v>91</v>
      </c>
      <c r="P383" s="5" t="str">
        <f t="shared" si="68"/>
        <v>196-2023-06-30</v>
      </c>
      <c r="Q383" s="5">
        <v>1</v>
      </c>
      <c r="R383" s="5">
        <v>1</v>
      </c>
    </row>
    <row r="384" spans="1:18" x14ac:dyDescent="0.3">
      <c r="A384" s="5">
        <v>196</v>
      </c>
      <c r="B384" s="5" t="s">
        <v>138</v>
      </c>
      <c r="C384" s="5" t="s">
        <v>53</v>
      </c>
      <c r="D384" s="5" t="s">
        <v>54</v>
      </c>
      <c r="E384" s="5" t="s">
        <v>62</v>
      </c>
      <c r="F384" s="17">
        <v>45107</v>
      </c>
      <c r="G384" s="16">
        <f t="shared" si="64"/>
        <v>2023</v>
      </c>
      <c r="H384" s="6" t="str">
        <f t="shared" si="67"/>
        <v>Diciembre</v>
      </c>
      <c r="I384" s="39" t="s">
        <v>743</v>
      </c>
      <c r="J384" s="5">
        <v>37</v>
      </c>
      <c r="K384" s="5">
        <v>34.409999999999997</v>
      </c>
      <c r="L384" s="15">
        <f>IFERROR(IF((J385/K385)&gt;1.3,1.3,J385/K385),"")</f>
        <v>1.3</v>
      </c>
      <c r="M384" s="15">
        <f>IFERROR(J385/K385,"")</f>
        <v>1.3899323816679188</v>
      </c>
      <c r="N384" s="5" t="s">
        <v>25</v>
      </c>
      <c r="O384" s="5" t="s">
        <v>25</v>
      </c>
      <c r="P384" s="5" t="str">
        <f t="shared" si="68"/>
        <v>196-2023-12-31</v>
      </c>
      <c r="Q384" s="5">
        <v>0</v>
      </c>
      <c r="R384" s="5">
        <v>0</v>
      </c>
    </row>
    <row r="385" spans="1:18" hidden="1" x14ac:dyDescent="0.3">
      <c r="A385" s="37">
        <v>196</v>
      </c>
      <c r="B385" s="5" t="s">
        <v>138</v>
      </c>
      <c r="C385" s="5" t="s">
        <v>53</v>
      </c>
      <c r="D385" s="5" t="s">
        <v>54</v>
      </c>
      <c r="E385" s="5" t="s">
        <v>62</v>
      </c>
      <c r="F385" s="6">
        <v>45291</v>
      </c>
      <c r="G385" s="5">
        <f t="shared" si="64"/>
        <v>2023</v>
      </c>
      <c r="H385" s="5" t="str">
        <f t="shared" si="67"/>
        <v>Junio</v>
      </c>
      <c r="I385" s="6" t="str">
        <f t="shared" ref="I385:I395" si="70">IF(OR(H386="Enero",H386="Febrero",H386="Marzo",H386="Abril",H386="Mayo",H386="Junio"),G386&amp;"-1",IF(OR(H386="Julio",H386="Agosto",H386="Septiembre",H386="Octubre",H386="Noviembre",H386="Diciembre"),G386&amp;"-2"))</f>
        <v>2023-2</v>
      </c>
      <c r="J385" s="5">
        <v>37</v>
      </c>
      <c r="K385" s="5">
        <v>26.62</v>
      </c>
      <c r="L385" s="15">
        <f>IFERROR(IF((J386/K386)&gt;1.3,1.3,J386/K386),"")</f>
        <v>0.9</v>
      </c>
      <c r="M385" s="15">
        <f>IFERROR(J386/K386,"")</f>
        <v>0.9</v>
      </c>
      <c r="N385" s="5" t="s">
        <v>25</v>
      </c>
      <c r="O385" s="5" t="s">
        <v>25</v>
      </c>
      <c r="P385" s="5" t="str">
        <f t="shared" si="68"/>
        <v>197-2023-06-30</v>
      </c>
      <c r="Q385" s="5">
        <v>0</v>
      </c>
      <c r="R385" s="5">
        <v>0</v>
      </c>
    </row>
    <row r="386" spans="1:18" hidden="1" x14ac:dyDescent="0.3">
      <c r="A386" s="37">
        <v>197</v>
      </c>
      <c r="B386" s="5" t="s">
        <v>139</v>
      </c>
      <c r="C386" s="5" t="s">
        <v>95</v>
      </c>
      <c r="D386" s="5" t="s">
        <v>60</v>
      </c>
      <c r="E386" s="5" t="s">
        <v>24</v>
      </c>
      <c r="F386" s="6">
        <v>45107</v>
      </c>
      <c r="G386" s="5">
        <f t="shared" si="64"/>
        <v>2023</v>
      </c>
      <c r="H386" s="5" t="str">
        <f t="shared" si="67"/>
        <v>Diciembre</v>
      </c>
      <c r="I386" s="6" t="str">
        <f t="shared" si="70"/>
        <v>2024-1</v>
      </c>
      <c r="J386" s="5">
        <v>90</v>
      </c>
      <c r="K386" s="5">
        <v>100</v>
      </c>
      <c r="L386" s="22">
        <f>IFERROR(IF(K387/J387&gt;1,1,K387/J387),"")</f>
        <v>1</v>
      </c>
      <c r="M386" s="15">
        <f>IFERROR(IF(K387/J387&gt;1,1,K387/J387),"")</f>
        <v>1</v>
      </c>
      <c r="N386" s="5" t="s">
        <v>25</v>
      </c>
      <c r="O386" s="5" t="s">
        <v>25</v>
      </c>
      <c r="P386" s="5" t="str">
        <f t="shared" si="68"/>
        <v>197-2023-12-31</v>
      </c>
      <c r="Q386" s="5">
        <v>0</v>
      </c>
      <c r="R386" s="5">
        <v>0</v>
      </c>
    </row>
    <row r="387" spans="1:18" hidden="1" x14ac:dyDescent="0.3">
      <c r="A387" s="37">
        <v>197</v>
      </c>
      <c r="B387" s="5" t="s">
        <v>139</v>
      </c>
      <c r="C387" s="5" t="s">
        <v>95</v>
      </c>
      <c r="D387" s="5" t="s">
        <v>60</v>
      </c>
      <c r="E387" s="5" t="s">
        <v>24</v>
      </c>
      <c r="F387" s="6">
        <v>45291</v>
      </c>
      <c r="G387" s="5">
        <f t="shared" si="64"/>
        <v>2024</v>
      </c>
      <c r="H387" s="5" t="str">
        <f t="shared" si="67"/>
        <v>Junio</v>
      </c>
      <c r="I387" s="6" t="str">
        <f t="shared" si="70"/>
        <v>2024-2</v>
      </c>
      <c r="J387" s="5">
        <v>90</v>
      </c>
      <c r="K387" s="5">
        <v>100</v>
      </c>
      <c r="L387" s="22">
        <f>IFERROR(IF(K388/J388&gt;1,1,K388/J388),"")</f>
        <v>1</v>
      </c>
      <c r="M387" s="15">
        <f>IFERROR(IF(K388/J388&gt;1,1,K388/J388),"")</f>
        <v>1</v>
      </c>
      <c r="N387" s="5" t="s">
        <v>25</v>
      </c>
      <c r="O387" s="5" t="s">
        <v>25</v>
      </c>
      <c r="P387" s="5" t="str">
        <f t="shared" si="68"/>
        <v>197-2024-06-30</v>
      </c>
      <c r="Q387" s="5">
        <v>0</v>
      </c>
      <c r="R387" s="5">
        <v>0</v>
      </c>
    </row>
    <row r="388" spans="1:18" hidden="1" x14ac:dyDescent="0.3">
      <c r="A388" s="5">
        <v>197</v>
      </c>
      <c r="B388" s="5" t="s">
        <v>139</v>
      </c>
      <c r="C388" s="5" t="s">
        <v>95</v>
      </c>
      <c r="D388" s="5" t="s">
        <v>60</v>
      </c>
      <c r="E388" s="5" t="s">
        <v>24</v>
      </c>
      <c r="F388" s="6">
        <v>45473</v>
      </c>
      <c r="G388" s="5">
        <f t="shared" si="64"/>
        <v>2024</v>
      </c>
      <c r="H388" s="5" t="str">
        <f t="shared" si="67"/>
        <v>Diciembre</v>
      </c>
      <c r="I388" s="6" t="str">
        <f t="shared" si="70"/>
        <v>2023-1</v>
      </c>
      <c r="J388" s="5">
        <v>95</v>
      </c>
      <c r="K388" s="5">
        <v>100</v>
      </c>
      <c r="L388" s="22">
        <f>IFERROR(IF(K389/J389&gt;1,1,K389/J389),"")</f>
        <v>1</v>
      </c>
      <c r="M388" s="15">
        <f>IFERROR(IF(K389/J389&gt;1,1,K389/J389),"")</f>
        <v>1</v>
      </c>
      <c r="N388" s="5" t="s">
        <v>25</v>
      </c>
      <c r="O388" s="5" t="s">
        <v>25</v>
      </c>
      <c r="P388" s="5" t="str">
        <f t="shared" si="68"/>
        <v>197-2024-12-31</v>
      </c>
      <c r="Q388" s="5">
        <v>0</v>
      </c>
      <c r="R388" s="5">
        <v>0</v>
      </c>
    </row>
    <row r="389" spans="1:18" hidden="1" x14ac:dyDescent="0.3">
      <c r="A389" s="5">
        <v>197</v>
      </c>
      <c r="B389" s="5" t="s">
        <v>139</v>
      </c>
      <c r="C389" s="5" t="s">
        <v>95</v>
      </c>
      <c r="D389" s="5" t="s">
        <v>60</v>
      </c>
      <c r="E389" s="5" t="s">
        <v>24</v>
      </c>
      <c r="F389" s="6">
        <v>45657</v>
      </c>
      <c r="G389" s="5">
        <f t="shared" si="64"/>
        <v>2023</v>
      </c>
      <c r="H389" s="5" t="str">
        <f t="shared" si="67"/>
        <v>Junio</v>
      </c>
      <c r="I389" s="6" t="str">
        <f t="shared" si="70"/>
        <v>2023-2</v>
      </c>
      <c r="J389" s="5">
        <v>95</v>
      </c>
      <c r="K389" s="5">
        <v>100</v>
      </c>
      <c r="L389" s="22">
        <f>IFERROR(IF(K390/J390&gt;1,1,K390/J390),"")</f>
        <v>1</v>
      </c>
      <c r="M389" s="15">
        <f>IFERROR(IF(K390/J390&gt;1,1,K390/J390),"")</f>
        <v>1</v>
      </c>
      <c r="N389" s="5" t="s">
        <v>25</v>
      </c>
      <c r="O389" s="5" t="s">
        <v>25</v>
      </c>
      <c r="P389" s="5" t="str">
        <f t="shared" si="68"/>
        <v>199-2023-06-30</v>
      </c>
      <c r="Q389" s="5">
        <v>0</v>
      </c>
      <c r="R389" s="5">
        <v>0</v>
      </c>
    </row>
    <row r="390" spans="1:18" hidden="1" x14ac:dyDescent="0.3">
      <c r="A390" s="41">
        <v>199</v>
      </c>
      <c r="B390" s="5" t="s">
        <v>140</v>
      </c>
      <c r="C390" s="5" t="s">
        <v>28</v>
      </c>
      <c r="D390" s="5" t="s">
        <v>54</v>
      </c>
      <c r="E390" s="5" t="s">
        <v>24</v>
      </c>
      <c r="F390" s="6">
        <v>45107</v>
      </c>
      <c r="G390" s="5">
        <f t="shared" si="64"/>
        <v>2023</v>
      </c>
      <c r="H390" s="5" t="str">
        <f t="shared" si="67"/>
        <v>Diciembre</v>
      </c>
      <c r="I390" s="6" t="str">
        <f t="shared" si="70"/>
        <v>2024-1</v>
      </c>
      <c r="J390" s="5">
        <v>70</v>
      </c>
      <c r="K390" s="5">
        <v>87.67</v>
      </c>
      <c r="L390" s="21">
        <f>IFERROR(K391/J391,"")</f>
        <v>1.2524285714285714</v>
      </c>
      <c r="M390" s="15">
        <f t="shared" ref="M390:M417" si="71">IFERROR(K391/J391,"")</f>
        <v>1.2524285714285714</v>
      </c>
      <c r="N390" s="5" t="s">
        <v>25</v>
      </c>
      <c r="O390" s="5" t="s">
        <v>25</v>
      </c>
      <c r="P390" s="5" t="str">
        <f t="shared" si="68"/>
        <v>199-2023-12-31</v>
      </c>
      <c r="Q390" s="5">
        <v>0</v>
      </c>
      <c r="R390" s="5">
        <v>0</v>
      </c>
    </row>
    <row r="391" spans="1:18" hidden="1" x14ac:dyDescent="0.3">
      <c r="A391" s="37">
        <v>199</v>
      </c>
      <c r="B391" s="5" t="s">
        <v>140</v>
      </c>
      <c r="C391" s="5" t="s">
        <v>28</v>
      </c>
      <c r="D391" s="5" t="s">
        <v>54</v>
      </c>
      <c r="E391" s="5" t="s">
        <v>24</v>
      </c>
      <c r="F391" s="6">
        <v>45291</v>
      </c>
      <c r="G391" s="5">
        <f t="shared" si="64"/>
        <v>2024</v>
      </c>
      <c r="H391" s="5" t="str">
        <f t="shared" si="67"/>
        <v>Junio</v>
      </c>
      <c r="I391" s="6" t="str">
        <f t="shared" si="70"/>
        <v>2024-2</v>
      </c>
      <c r="J391" s="5">
        <v>70</v>
      </c>
      <c r="K391" s="5">
        <v>87.67</v>
      </c>
      <c r="L391" s="21">
        <f>IFERROR(K392/J392,"")</f>
        <v>1.1523749999999999</v>
      </c>
      <c r="M391" s="15">
        <f t="shared" si="71"/>
        <v>1.1523749999999999</v>
      </c>
      <c r="N391" s="5" t="s">
        <v>25</v>
      </c>
      <c r="O391" s="5" t="s">
        <v>25</v>
      </c>
      <c r="P391" s="5" t="str">
        <f t="shared" si="68"/>
        <v>199-2024-06-30</v>
      </c>
      <c r="Q391" s="5">
        <v>0</v>
      </c>
      <c r="R391" s="5">
        <v>0</v>
      </c>
    </row>
    <row r="392" spans="1:18" hidden="1" x14ac:dyDescent="0.3">
      <c r="A392" s="5">
        <v>199</v>
      </c>
      <c r="B392" s="5" t="s">
        <v>140</v>
      </c>
      <c r="C392" s="5" t="s">
        <v>28</v>
      </c>
      <c r="D392" s="5" t="s">
        <v>54</v>
      </c>
      <c r="E392" s="5" t="s">
        <v>24</v>
      </c>
      <c r="F392" s="6">
        <v>45473</v>
      </c>
      <c r="G392" s="5">
        <f t="shared" si="64"/>
        <v>2024</v>
      </c>
      <c r="H392" s="5" t="str">
        <f t="shared" si="67"/>
        <v>Diciembre</v>
      </c>
      <c r="I392" s="6" t="str">
        <f t="shared" si="70"/>
        <v>2023-2</v>
      </c>
      <c r="J392" s="5">
        <v>80</v>
      </c>
      <c r="K392" s="5">
        <v>92.19</v>
      </c>
      <c r="L392" s="15">
        <f t="shared" ref="L392:L414" si="72">IFERROR(IF((K393/J393)&gt;1.3,1.3,K393/J393),"")</f>
        <v>1.1601250000000001</v>
      </c>
      <c r="M392" s="15">
        <f t="shared" si="71"/>
        <v>1.1601250000000001</v>
      </c>
      <c r="N392" s="5"/>
      <c r="O392" s="5"/>
      <c r="P392" s="5" t="str">
        <f t="shared" si="68"/>
        <v>199-2024-12-31</v>
      </c>
      <c r="Q392" s="5">
        <v>0</v>
      </c>
      <c r="R392" s="5">
        <v>0</v>
      </c>
    </row>
    <row r="393" spans="1:18" hidden="1" x14ac:dyDescent="0.3">
      <c r="A393" s="5">
        <v>199</v>
      </c>
      <c r="B393" s="5" t="s">
        <v>140</v>
      </c>
      <c r="C393" s="5" t="s">
        <v>28</v>
      </c>
      <c r="D393" s="5" t="s">
        <v>54</v>
      </c>
      <c r="E393" s="5" t="s">
        <v>24</v>
      </c>
      <c r="F393" s="6">
        <v>45657</v>
      </c>
      <c r="G393" s="5">
        <f t="shared" si="64"/>
        <v>2023</v>
      </c>
      <c r="H393" s="5" t="str">
        <f t="shared" si="67"/>
        <v>Diciembre</v>
      </c>
      <c r="I393" s="6" t="str">
        <f t="shared" si="70"/>
        <v>2024-2</v>
      </c>
      <c r="J393" s="5">
        <v>80</v>
      </c>
      <c r="K393" s="5">
        <v>92.81</v>
      </c>
      <c r="L393" s="15" t="str">
        <f t="shared" si="72"/>
        <v/>
      </c>
      <c r="M393" s="15" t="str">
        <f t="shared" si="71"/>
        <v/>
      </c>
      <c r="N393" s="5"/>
      <c r="O393" s="5"/>
      <c r="P393" s="5" t="str">
        <f t="shared" si="68"/>
        <v>200-2023-12-31</v>
      </c>
      <c r="Q393" s="5">
        <v>0</v>
      </c>
      <c r="R393" s="5">
        <v>0</v>
      </c>
    </row>
    <row r="394" spans="1:18" hidden="1" x14ac:dyDescent="0.3">
      <c r="A394" s="37">
        <v>200</v>
      </c>
      <c r="B394" s="5" t="s">
        <v>141</v>
      </c>
      <c r="C394" s="5" t="s">
        <v>28</v>
      </c>
      <c r="D394" s="5" t="s">
        <v>73</v>
      </c>
      <c r="E394" s="5" t="s">
        <v>24</v>
      </c>
      <c r="F394" s="6">
        <v>45291</v>
      </c>
      <c r="G394" s="5">
        <f t="shared" si="64"/>
        <v>2024</v>
      </c>
      <c r="H394" s="5" t="str">
        <f t="shared" si="67"/>
        <v>Diciembre</v>
      </c>
      <c r="I394" s="6" t="str">
        <f t="shared" si="70"/>
        <v>2023-2</v>
      </c>
      <c r="J394" s="5"/>
      <c r="K394" s="5">
        <v>90</v>
      </c>
      <c r="L394" s="15">
        <f t="shared" si="72"/>
        <v>1.0925</v>
      </c>
      <c r="M394" s="15">
        <f t="shared" si="71"/>
        <v>1.0925</v>
      </c>
      <c r="N394" s="5" t="s">
        <v>2659</v>
      </c>
      <c r="O394" s="5" t="s">
        <v>25</v>
      </c>
      <c r="P394" s="5" t="str">
        <f t="shared" si="68"/>
        <v>200-2024-12-31</v>
      </c>
      <c r="Q394" s="5">
        <v>0</v>
      </c>
      <c r="R394" s="5">
        <v>0</v>
      </c>
    </row>
    <row r="395" spans="1:18" hidden="1" x14ac:dyDescent="0.3">
      <c r="A395" s="5">
        <v>200</v>
      </c>
      <c r="B395" s="5" t="s">
        <v>141</v>
      </c>
      <c r="C395" s="5" t="s">
        <v>28</v>
      </c>
      <c r="D395" s="5" t="s">
        <v>73</v>
      </c>
      <c r="E395" s="5" t="s">
        <v>24</v>
      </c>
      <c r="F395" s="6">
        <v>45657</v>
      </c>
      <c r="G395" s="5">
        <f t="shared" si="64"/>
        <v>2023</v>
      </c>
      <c r="H395" s="5" t="str">
        <f t="shared" si="67"/>
        <v>Diciembre</v>
      </c>
      <c r="I395" s="6" t="str">
        <f t="shared" si="70"/>
        <v>2024-2</v>
      </c>
      <c r="J395" s="5">
        <v>80</v>
      </c>
      <c r="K395" s="5">
        <v>87.4</v>
      </c>
      <c r="L395" s="15">
        <f t="shared" si="72"/>
        <v>0.98030303030303034</v>
      </c>
      <c r="M395" s="15">
        <f t="shared" si="71"/>
        <v>0.98030303030303034</v>
      </c>
      <c r="N395" s="5"/>
      <c r="O395" s="5"/>
      <c r="P395" s="5" t="str">
        <f t="shared" si="68"/>
        <v>202-2023-12-31</v>
      </c>
      <c r="Q395" s="5">
        <v>0</v>
      </c>
      <c r="R395" s="5">
        <v>0</v>
      </c>
    </row>
    <row r="396" spans="1:18" hidden="1" x14ac:dyDescent="0.3">
      <c r="A396" s="5">
        <v>202</v>
      </c>
      <c r="B396" s="5" t="s">
        <v>143</v>
      </c>
      <c r="C396" s="5" t="s">
        <v>28</v>
      </c>
      <c r="D396" s="5" t="s">
        <v>73</v>
      </c>
      <c r="E396" s="5" t="s">
        <v>24</v>
      </c>
      <c r="F396" s="6">
        <v>45291</v>
      </c>
      <c r="G396" s="16">
        <f t="shared" si="64"/>
        <v>2024</v>
      </c>
      <c r="H396" s="6" t="str">
        <f t="shared" si="67"/>
        <v>Diciembre</v>
      </c>
      <c r="I396" s="6" t="s">
        <v>745</v>
      </c>
      <c r="J396" s="5">
        <v>66</v>
      </c>
      <c r="K396" s="5">
        <v>64.7</v>
      </c>
      <c r="L396" s="15" t="str">
        <f t="shared" si="72"/>
        <v/>
      </c>
      <c r="M396" s="15" t="str">
        <f t="shared" si="71"/>
        <v/>
      </c>
      <c r="N396" s="5"/>
      <c r="O396" s="5"/>
      <c r="P396" s="5" t="str">
        <f t="shared" si="68"/>
        <v>202-2024-12-31</v>
      </c>
      <c r="Q396" s="5">
        <v>1</v>
      </c>
      <c r="R396" s="5">
        <v>1</v>
      </c>
    </row>
    <row r="397" spans="1:18" hidden="1" x14ac:dyDescent="0.3">
      <c r="A397" s="5">
        <v>202</v>
      </c>
      <c r="B397" s="5" t="s">
        <v>143</v>
      </c>
      <c r="C397" s="5" t="s">
        <v>28</v>
      </c>
      <c r="D397" s="5" t="s">
        <v>73</v>
      </c>
      <c r="E397" s="5" t="s">
        <v>24</v>
      </c>
      <c r="F397" s="6">
        <v>45657</v>
      </c>
      <c r="G397" s="5">
        <f t="shared" si="64"/>
        <v>2022</v>
      </c>
      <c r="H397" s="5" t="str">
        <f t="shared" si="67"/>
        <v>Junio</v>
      </c>
      <c r="I397" s="6" t="str">
        <f>IF(OR(H398="Enero",H398="Febrero",H398="Marzo",H398="Abril",H398="Mayo",H398="Junio"),G398&amp;"-1",IF(OR(H398="Julio",H398="Agosto",H398="Septiembre",H398="Octubre",H398="Noviembre",H398="Diciembre"),G398&amp;"-2"))</f>
        <v>2022-2</v>
      </c>
      <c r="J397" s="5">
        <v>0</v>
      </c>
      <c r="K397" s="5"/>
      <c r="L397" s="15">
        <f t="shared" si="72"/>
        <v>1.0481385037652193</v>
      </c>
      <c r="M397" s="15">
        <f t="shared" si="71"/>
        <v>1.0481385037652193</v>
      </c>
      <c r="N397" s="5" t="s">
        <v>55</v>
      </c>
      <c r="O397" s="5" t="s">
        <v>134</v>
      </c>
      <c r="P397" s="5" t="str">
        <f t="shared" si="68"/>
        <v>203-2022-06-30</v>
      </c>
      <c r="Q397" s="5">
        <v>0</v>
      </c>
      <c r="R397" s="5">
        <v>0</v>
      </c>
    </row>
    <row r="398" spans="1:18" hidden="1" x14ac:dyDescent="0.3">
      <c r="A398" s="5">
        <v>203</v>
      </c>
      <c r="B398" s="5" t="s">
        <v>144</v>
      </c>
      <c r="C398" s="5" t="s">
        <v>94</v>
      </c>
      <c r="D398" s="5" t="s">
        <v>54</v>
      </c>
      <c r="E398" s="5" t="s">
        <v>24</v>
      </c>
      <c r="F398" s="17">
        <v>44742</v>
      </c>
      <c r="G398" s="16">
        <f t="shared" si="64"/>
        <v>2022</v>
      </c>
      <c r="H398" s="6" t="str">
        <f t="shared" si="67"/>
        <v>Diciembre</v>
      </c>
      <c r="I398" s="39" t="s">
        <v>824</v>
      </c>
      <c r="J398" s="12">
        <v>113672</v>
      </c>
      <c r="K398" s="12">
        <v>119144</v>
      </c>
      <c r="L398" s="15">
        <f t="shared" si="72"/>
        <v>1.0990358226202512</v>
      </c>
      <c r="M398" s="15">
        <f t="shared" si="71"/>
        <v>1.0990358226202512</v>
      </c>
      <c r="N398" s="5" t="s">
        <v>103</v>
      </c>
      <c r="O398" s="5" t="s">
        <v>103</v>
      </c>
      <c r="P398" s="5" t="str">
        <f t="shared" si="68"/>
        <v>203-2022-12-31</v>
      </c>
      <c r="Q398" s="5">
        <v>0</v>
      </c>
      <c r="R398" s="5">
        <v>0</v>
      </c>
    </row>
    <row r="399" spans="1:18" hidden="1" x14ac:dyDescent="0.3">
      <c r="A399" s="5">
        <v>203</v>
      </c>
      <c r="B399" s="5" t="s">
        <v>144</v>
      </c>
      <c r="C399" s="5" t="s">
        <v>94</v>
      </c>
      <c r="D399" s="5" t="s">
        <v>54</v>
      </c>
      <c r="E399" s="5" t="s">
        <v>24</v>
      </c>
      <c r="F399" s="17">
        <v>44926</v>
      </c>
      <c r="G399" s="16">
        <f t="shared" si="64"/>
        <v>2023</v>
      </c>
      <c r="H399" s="6" t="str">
        <f t="shared" si="67"/>
        <v>Junio</v>
      </c>
      <c r="I399" s="39" t="s">
        <v>749</v>
      </c>
      <c r="J399" s="12">
        <v>110768</v>
      </c>
      <c r="K399" s="12">
        <v>121738</v>
      </c>
      <c r="L399" s="15">
        <f t="shared" si="72"/>
        <v>1.0463235542785188</v>
      </c>
      <c r="M399" s="15">
        <f t="shared" si="71"/>
        <v>1.0463235542785188</v>
      </c>
      <c r="N399" s="5" t="s">
        <v>103</v>
      </c>
      <c r="O399" s="5" t="s">
        <v>103</v>
      </c>
      <c r="P399" s="5" t="str">
        <f t="shared" si="68"/>
        <v>203-2023-06-30</v>
      </c>
      <c r="Q399" s="5">
        <v>0</v>
      </c>
      <c r="R399" s="5">
        <v>0</v>
      </c>
    </row>
    <row r="400" spans="1:18" hidden="1" x14ac:dyDescent="0.3">
      <c r="A400" s="5">
        <v>203</v>
      </c>
      <c r="B400" s="5" t="s">
        <v>144</v>
      </c>
      <c r="C400" s="5" t="s">
        <v>94</v>
      </c>
      <c r="D400" s="5" t="s">
        <v>54</v>
      </c>
      <c r="E400" s="5" t="s">
        <v>24</v>
      </c>
      <c r="F400" s="17">
        <v>45107</v>
      </c>
      <c r="G400" s="16">
        <f t="shared" si="64"/>
        <v>2023</v>
      </c>
      <c r="H400" s="6" t="str">
        <f t="shared" si="67"/>
        <v>Diciembre</v>
      </c>
      <c r="I400" s="39" t="s">
        <v>743</v>
      </c>
      <c r="J400" s="12">
        <v>123465.69985999999</v>
      </c>
      <c r="K400" s="12">
        <v>129185.069909</v>
      </c>
      <c r="L400" s="15">
        <f t="shared" si="72"/>
        <v>1.0233644861783664</v>
      </c>
      <c r="M400" s="15">
        <f t="shared" si="71"/>
        <v>1.0233644861783664</v>
      </c>
      <c r="N400" s="5" t="s">
        <v>103</v>
      </c>
      <c r="O400" s="5" t="s">
        <v>103</v>
      </c>
      <c r="P400" s="5" t="str">
        <f t="shared" si="68"/>
        <v>203-2023-12-31</v>
      </c>
      <c r="Q400" s="5">
        <v>0</v>
      </c>
      <c r="R400" s="5">
        <v>0</v>
      </c>
    </row>
    <row r="401" spans="1:18" hidden="1" x14ac:dyDescent="0.3">
      <c r="A401" s="37">
        <v>203</v>
      </c>
      <c r="B401" s="5" t="s">
        <v>144</v>
      </c>
      <c r="C401" s="5" t="s">
        <v>94</v>
      </c>
      <c r="D401" s="5" t="s">
        <v>54</v>
      </c>
      <c r="E401" s="5" t="s">
        <v>24</v>
      </c>
      <c r="F401" s="6">
        <v>45291</v>
      </c>
      <c r="G401" s="5">
        <f t="shared" si="64"/>
        <v>2024</v>
      </c>
      <c r="H401" s="5" t="str">
        <f t="shared" si="67"/>
        <v>Junio</v>
      </c>
      <c r="I401" s="6" t="str">
        <f>IF(OR(H402="Enero",H402="Febrero",H402="Marzo",H402="Abril",H402="Mayo",H402="Junio"),G402&amp;"-1",IF(OR(H402="Julio",H402="Agosto",H402="Septiembre",H402="Octubre",H402="Noviembre",H402="Diciembre"),G402&amp;"-2"))</f>
        <v>2024-2</v>
      </c>
      <c r="J401" s="12">
        <v>141378.739416</v>
      </c>
      <c r="K401" s="12">
        <v>144681.981019</v>
      </c>
      <c r="L401" s="15">
        <f t="shared" si="72"/>
        <v>1.0200840851434712</v>
      </c>
      <c r="M401" s="15">
        <f t="shared" si="71"/>
        <v>1.0200840851434712</v>
      </c>
      <c r="N401" s="5" t="s">
        <v>103</v>
      </c>
      <c r="O401" s="5" t="s">
        <v>103</v>
      </c>
      <c r="P401" s="5" t="str">
        <f t="shared" si="68"/>
        <v>203-2024-06-30</v>
      </c>
      <c r="Q401" s="5">
        <v>0</v>
      </c>
      <c r="R401" s="5">
        <v>0</v>
      </c>
    </row>
    <row r="402" spans="1:18" hidden="1" x14ac:dyDescent="0.3">
      <c r="A402" s="5">
        <v>203</v>
      </c>
      <c r="B402" s="5" t="s">
        <v>144</v>
      </c>
      <c r="C402" s="5" t="s">
        <v>94</v>
      </c>
      <c r="D402" s="5" t="s">
        <v>54</v>
      </c>
      <c r="E402" s="5" t="s">
        <v>24</v>
      </c>
      <c r="F402" s="6">
        <v>45473</v>
      </c>
      <c r="G402" s="5">
        <f t="shared" si="64"/>
        <v>2024</v>
      </c>
      <c r="H402" s="5" t="str">
        <f t="shared" si="67"/>
        <v>Diciembre</v>
      </c>
      <c r="I402" s="6" t="str">
        <f>IF(OR(H403="Enero",H403="Febrero",H403="Marzo",H403="Abril",H403="Mayo",H403="Junio"),G403&amp;"-1",IF(OR(H403="Julio",H403="Agosto",H403="Septiembre",H403="Octubre",H403="Noviembre",H403="Diciembre"),G403&amp;"-2"))</f>
        <v>2022-1</v>
      </c>
      <c r="J402" s="38">
        <v>142872.25833300001</v>
      </c>
      <c r="K402" s="10">
        <v>145741.716934</v>
      </c>
      <c r="L402" s="15">
        <f t="shared" si="72"/>
        <v>1.0365164919765848</v>
      </c>
      <c r="M402" s="15">
        <f t="shared" si="71"/>
        <v>1.0365164919765848</v>
      </c>
      <c r="N402" s="5" t="s">
        <v>103</v>
      </c>
      <c r="O402" s="5" t="s">
        <v>103</v>
      </c>
      <c r="P402" s="5" t="str">
        <f t="shared" si="68"/>
        <v>203-2024-12-31</v>
      </c>
      <c r="Q402" s="5">
        <v>0</v>
      </c>
      <c r="R402" s="5">
        <v>0</v>
      </c>
    </row>
    <row r="403" spans="1:18" hidden="1" x14ac:dyDescent="0.3">
      <c r="A403" s="37">
        <v>203</v>
      </c>
      <c r="B403" s="5" t="s">
        <v>144</v>
      </c>
      <c r="C403" s="5" t="s">
        <v>94</v>
      </c>
      <c r="D403" s="5" t="s">
        <v>54</v>
      </c>
      <c r="E403" s="5" t="s">
        <v>24</v>
      </c>
      <c r="F403" s="6">
        <v>45657</v>
      </c>
      <c r="G403" s="5">
        <f t="shared" ref="G403:G466" si="73">YEAR(F404)</f>
        <v>2022</v>
      </c>
      <c r="H403" s="5" t="str">
        <f t="shared" si="67"/>
        <v>Junio</v>
      </c>
      <c r="I403" s="6" t="str">
        <f>IF(OR(H404="Enero",H404="Febrero",H404="Marzo",H404="Abril",H404="Mayo",H404="Junio"),G404&amp;"-1",IF(OR(H404="Julio",H404="Agosto",H404="Septiembre",H404="Octubre",H404="Noviembre",H404="Diciembre"),G404&amp;"-2"))</f>
        <v>2022-2</v>
      </c>
      <c r="J403" s="12">
        <v>146766.19433692191</v>
      </c>
      <c r="K403" s="12">
        <v>152125.58089486</v>
      </c>
      <c r="L403" s="15">
        <f t="shared" si="72"/>
        <v>0.63092646758723891</v>
      </c>
      <c r="M403" s="15">
        <f t="shared" si="71"/>
        <v>0.63092646758723891</v>
      </c>
      <c r="N403" s="5" t="s">
        <v>103</v>
      </c>
      <c r="O403" s="5" t="s">
        <v>103</v>
      </c>
      <c r="P403" s="5" t="str">
        <f t="shared" si="68"/>
        <v>204-2022-06-30</v>
      </c>
      <c r="Q403" s="5">
        <v>0</v>
      </c>
      <c r="R403" s="5">
        <v>0</v>
      </c>
    </row>
    <row r="404" spans="1:18" hidden="1" x14ac:dyDescent="0.3">
      <c r="A404" s="5">
        <v>204</v>
      </c>
      <c r="B404" s="5" t="s">
        <v>145</v>
      </c>
      <c r="C404" s="5" t="s">
        <v>94</v>
      </c>
      <c r="D404" s="5" t="s">
        <v>54</v>
      </c>
      <c r="E404" s="5" t="s">
        <v>24</v>
      </c>
      <c r="F404" s="17">
        <v>44742</v>
      </c>
      <c r="G404" s="16">
        <f t="shared" si="73"/>
        <v>2022</v>
      </c>
      <c r="H404" s="6" t="str">
        <f t="shared" si="67"/>
        <v>Diciembre</v>
      </c>
      <c r="I404" s="39" t="s">
        <v>824</v>
      </c>
      <c r="J404" s="11">
        <v>58804</v>
      </c>
      <c r="K404" s="11">
        <v>37101</v>
      </c>
      <c r="L404" s="15">
        <f t="shared" si="72"/>
        <v>0.22155277332594261</v>
      </c>
      <c r="M404" s="15">
        <f t="shared" si="71"/>
        <v>0.22155277332594261</v>
      </c>
      <c r="N404" s="5" t="s">
        <v>103</v>
      </c>
      <c r="O404" s="5" t="s">
        <v>103</v>
      </c>
      <c r="P404" s="5" t="str">
        <f t="shared" si="68"/>
        <v>204-2022-12-30</v>
      </c>
      <c r="Q404" s="5">
        <v>0</v>
      </c>
      <c r="R404" s="5">
        <v>0</v>
      </c>
    </row>
    <row r="405" spans="1:18" hidden="1" x14ac:dyDescent="0.3">
      <c r="A405" s="5">
        <v>204</v>
      </c>
      <c r="B405" s="5" t="s">
        <v>145</v>
      </c>
      <c r="C405" s="5" t="s">
        <v>94</v>
      </c>
      <c r="D405" s="5" t="s">
        <v>54</v>
      </c>
      <c r="E405" s="5" t="s">
        <v>24</v>
      </c>
      <c r="F405" s="17">
        <v>44925</v>
      </c>
      <c r="G405" s="16">
        <f t="shared" si="73"/>
        <v>2023</v>
      </c>
      <c r="H405" s="6" t="str">
        <f t="shared" si="67"/>
        <v>Junio</v>
      </c>
      <c r="I405" s="39" t="s">
        <v>749</v>
      </c>
      <c r="J405" s="11">
        <v>82987</v>
      </c>
      <c r="K405" s="9">
        <v>18386</v>
      </c>
      <c r="L405" s="15">
        <f t="shared" si="72"/>
        <v>1.3</v>
      </c>
      <c r="M405" s="15">
        <f t="shared" si="71"/>
        <v>1.9475668793403469</v>
      </c>
      <c r="N405" s="5" t="s">
        <v>103</v>
      </c>
      <c r="O405" s="5" t="s">
        <v>103</v>
      </c>
      <c r="P405" s="5" t="str">
        <f t="shared" si="68"/>
        <v>204-2023-06-30</v>
      </c>
      <c r="Q405" s="5">
        <v>0</v>
      </c>
      <c r="R405" s="5">
        <v>0</v>
      </c>
    </row>
    <row r="406" spans="1:18" hidden="1" x14ac:dyDescent="0.3">
      <c r="A406" s="5">
        <v>204</v>
      </c>
      <c r="B406" s="5" t="s">
        <v>145</v>
      </c>
      <c r="C406" s="5" t="s">
        <v>94</v>
      </c>
      <c r="D406" s="5" t="s">
        <v>54</v>
      </c>
      <c r="E406" s="5" t="s">
        <v>24</v>
      </c>
      <c r="F406" s="17">
        <v>45107</v>
      </c>
      <c r="G406" s="16">
        <f t="shared" si="73"/>
        <v>2023</v>
      </c>
      <c r="H406" s="6" t="str">
        <f t="shared" si="67"/>
        <v>Diciembre</v>
      </c>
      <c r="I406" s="39" t="s">
        <v>743</v>
      </c>
      <c r="J406" s="11">
        <v>8772.7956340000001</v>
      </c>
      <c r="K406" s="11">
        <v>17085.606216</v>
      </c>
      <c r="L406" s="15">
        <f t="shared" si="72"/>
        <v>1.3</v>
      </c>
      <c r="M406" s="15">
        <f t="shared" si="71"/>
        <v>1.6237452185036554</v>
      </c>
      <c r="N406" s="5" t="s">
        <v>103</v>
      </c>
      <c r="O406" s="5" t="s">
        <v>103</v>
      </c>
      <c r="P406" s="5" t="str">
        <f t="shared" si="68"/>
        <v>204-2023-12-31</v>
      </c>
      <c r="Q406" s="5">
        <v>0</v>
      </c>
      <c r="R406" s="5">
        <v>0</v>
      </c>
    </row>
    <row r="407" spans="1:18" hidden="1" x14ac:dyDescent="0.3">
      <c r="A407" s="37">
        <v>204</v>
      </c>
      <c r="B407" s="5" t="s">
        <v>145</v>
      </c>
      <c r="C407" s="5" t="s">
        <v>94</v>
      </c>
      <c r="D407" s="5" t="s">
        <v>54</v>
      </c>
      <c r="E407" s="5" t="s">
        <v>24</v>
      </c>
      <c r="F407" s="6">
        <v>45291</v>
      </c>
      <c r="G407" s="5">
        <f t="shared" si="73"/>
        <v>2024</v>
      </c>
      <c r="H407" s="5" t="str">
        <f t="shared" si="67"/>
        <v>Junio</v>
      </c>
      <c r="I407" s="6" t="str">
        <f>IF(OR(H408="Enero",H408="Febrero",H408="Marzo",H408="Abril",H408="Mayo",H408="Junio"),G408&amp;"-1",IF(OR(H408="Julio",H408="Agosto",H408="Septiembre",H408="Octubre",H408="Noviembre",H408="Diciembre"),G408&amp;"-2"))</f>
        <v>2024-2</v>
      </c>
      <c r="J407" s="9">
        <v>86846.60702431656</v>
      </c>
      <c r="K407" s="9">
        <v>141016.76289899999</v>
      </c>
      <c r="L407" s="15">
        <f t="shared" si="72"/>
        <v>1.3</v>
      </c>
      <c r="M407" s="15">
        <f t="shared" si="71"/>
        <v>1.335538462273004</v>
      </c>
      <c r="N407" s="5" t="s">
        <v>103</v>
      </c>
      <c r="O407" s="5" t="s">
        <v>103</v>
      </c>
      <c r="P407" s="5" t="str">
        <f t="shared" si="68"/>
        <v>204-2024-06-30</v>
      </c>
      <c r="Q407" s="5">
        <v>0</v>
      </c>
      <c r="R407" s="5">
        <v>0</v>
      </c>
    </row>
    <row r="408" spans="1:18" hidden="1" x14ac:dyDescent="0.3">
      <c r="A408" s="5">
        <v>204</v>
      </c>
      <c r="B408" s="5" t="s">
        <v>145</v>
      </c>
      <c r="C408" s="5" t="s">
        <v>94</v>
      </c>
      <c r="D408" s="5" t="s">
        <v>54</v>
      </c>
      <c r="E408" s="5" t="s">
        <v>24</v>
      </c>
      <c r="F408" s="6">
        <v>45473</v>
      </c>
      <c r="G408" s="5">
        <f t="shared" si="73"/>
        <v>2024</v>
      </c>
      <c r="H408" s="5" t="str">
        <f t="shared" si="67"/>
        <v>Diciembre</v>
      </c>
      <c r="I408" s="6" t="str">
        <f>IF(OR(H409="Enero",H409="Febrero",H409="Marzo",H409="Abril",H409="Mayo",H409="Junio"),G409&amp;"-1",IF(OR(H409="Julio",H409="Agosto",H409="Septiembre",H409="Octubre",H409="Noviembre",H409="Diciembre"),G409&amp;"-2"))</f>
        <v>2022-2</v>
      </c>
      <c r="J408" s="11">
        <v>20714.519157999999</v>
      </c>
      <c r="K408" s="10">
        <v>27665.037063</v>
      </c>
      <c r="L408" s="15">
        <f t="shared" si="72"/>
        <v>1.3</v>
      </c>
      <c r="M408" s="15">
        <f t="shared" si="71"/>
        <v>1.4452920779235947</v>
      </c>
      <c r="N408" s="5" t="s">
        <v>103</v>
      </c>
      <c r="O408" s="5" t="s">
        <v>103</v>
      </c>
      <c r="P408" s="5" t="str">
        <f t="shared" si="68"/>
        <v>204-2024-12-31</v>
      </c>
      <c r="Q408" s="5">
        <v>0</v>
      </c>
      <c r="R408" s="5">
        <v>0</v>
      </c>
    </row>
    <row r="409" spans="1:18" hidden="1" x14ac:dyDescent="0.3">
      <c r="A409" s="5">
        <v>204</v>
      </c>
      <c r="B409" s="5" t="s">
        <v>145</v>
      </c>
      <c r="C409" s="5" t="s">
        <v>94</v>
      </c>
      <c r="D409" s="5" t="s">
        <v>54</v>
      </c>
      <c r="E409" s="5" t="s">
        <v>24</v>
      </c>
      <c r="F409" s="6">
        <v>45657</v>
      </c>
      <c r="G409" s="5">
        <f t="shared" si="73"/>
        <v>2022</v>
      </c>
      <c r="H409" s="5" t="str">
        <f t="shared" si="67"/>
        <v>Diciembre</v>
      </c>
      <c r="I409" s="6" t="str">
        <f>IF(OR(H410="Enero",H410="Febrero",H410="Marzo",H410="Abril",H410="Mayo",H410="Junio"),G410&amp;"-1",IF(OR(H410="Julio",H410="Agosto",H410="Septiembre",H410="Octubre",H410="Noviembre",H410="Diciembre"),G410&amp;"-2"))</f>
        <v>2023-1</v>
      </c>
      <c r="J409" s="16">
        <f>122440821151/1000000</f>
        <v>122440.821151</v>
      </c>
      <c r="K409" s="10">
        <f>176962748824/1000000</f>
        <v>176962.74882400001</v>
      </c>
      <c r="L409" s="15">
        <f t="shared" si="72"/>
        <v>1</v>
      </c>
      <c r="M409" s="15">
        <f t="shared" si="71"/>
        <v>1</v>
      </c>
      <c r="N409" s="5" t="s">
        <v>103</v>
      </c>
      <c r="O409" s="5" t="s">
        <v>103</v>
      </c>
      <c r="P409" s="5" t="str">
        <f t="shared" si="68"/>
        <v>205-2022-12-30</v>
      </c>
      <c r="Q409" s="5">
        <v>0</v>
      </c>
      <c r="R409" s="5">
        <v>0</v>
      </c>
    </row>
    <row r="410" spans="1:18" hidden="1" x14ac:dyDescent="0.3">
      <c r="A410" s="5">
        <v>205</v>
      </c>
      <c r="B410" s="5" t="s">
        <v>146</v>
      </c>
      <c r="C410" s="5" t="s">
        <v>94</v>
      </c>
      <c r="D410" s="5" t="s">
        <v>54</v>
      </c>
      <c r="E410" s="5" t="s">
        <v>24</v>
      </c>
      <c r="F410" s="17">
        <v>44925</v>
      </c>
      <c r="G410" s="16">
        <f t="shared" si="73"/>
        <v>2023</v>
      </c>
      <c r="H410" s="6" t="str">
        <f t="shared" si="67"/>
        <v>Junio</v>
      </c>
      <c r="I410" s="39" t="s">
        <v>743</v>
      </c>
      <c r="J410" s="9">
        <v>2605</v>
      </c>
      <c r="K410" s="9">
        <v>2605</v>
      </c>
      <c r="L410" s="15">
        <f t="shared" si="72"/>
        <v>1.3</v>
      </c>
      <c r="M410" s="15">
        <f t="shared" si="71"/>
        <v>1.6542728645151394</v>
      </c>
      <c r="N410" s="5" t="s">
        <v>103</v>
      </c>
      <c r="O410" s="5" t="s">
        <v>103</v>
      </c>
      <c r="P410" s="5" t="str">
        <f t="shared" si="68"/>
        <v>205-2023-06-30</v>
      </c>
      <c r="Q410" s="5">
        <v>0</v>
      </c>
      <c r="R410" s="5">
        <v>0</v>
      </c>
    </row>
    <row r="411" spans="1:18" hidden="1" x14ac:dyDescent="0.3">
      <c r="A411" s="5">
        <v>205</v>
      </c>
      <c r="B411" s="5" t="s">
        <v>146</v>
      </c>
      <c r="C411" s="5" t="s">
        <v>94</v>
      </c>
      <c r="D411" s="5" t="s">
        <v>54</v>
      </c>
      <c r="E411" s="5" t="s">
        <v>24</v>
      </c>
      <c r="F411" s="17">
        <v>45107</v>
      </c>
      <c r="G411" s="16">
        <f t="shared" si="73"/>
        <v>2023</v>
      </c>
      <c r="H411" s="6" t="str">
        <f t="shared" si="67"/>
        <v>Diciembre</v>
      </c>
      <c r="I411" s="39" t="s">
        <v>743</v>
      </c>
      <c r="J411" s="11">
        <v>2622.5539939999999</v>
      </c>
      <c r="K411" s="11">
        <v>4338.4199079999999</v>
      </c>
      <c r="L411" s="15">
        <f t="shared" si="72"/>
        <v>1.3</v>
      </c>
      <c r="M411" s="15">
        <f t="shared" si="71"/>
        <v>4.2650764615555667</v>
      </c>
      <c r="N411" s="5" t="s">
        <v>103</v>
      </c>
      <c r="O411" s="5" t="s">
        <v>103</v>
      </c>
      <c r="P411" s="5" t="str">
        <f t="shared" si="68"/>
        <v>205-2023-12-31</v>
      </c>
      <c r="Q411" s="5">
        <v>0</v>
      </c>
      <c r="R411" s="5">
        <v>0</v>
      </c>
    </row>
    <row r="412" spans="1:18" hidden="1" x14ac:dyDescent="0.3">
      <c r="A412" s="37">
        <v>205</v>
      </c>
      <c r="B412" s="5" t="s">
        <v>146</v>
      </c>
      <c r="C412" s="5" t="s">
        <v>94</v>
      </c>
      <c r="D412" s="5" t="s">
        <v>54</v>
      </c>
      <c r="E412" s="5" t="s">
        <v>24</v>
      </c>
      <c r="F412" s="6">
        <v>45291</v>
      </c>
      <c r="G412" s="5">
        <f t="shared" si="73"/>
        <v>2024</v>
      </c>
      <c r="H412" s="5" t="str">
        <f t="shared" si="67"/>
        <v>Junio</v>
      </c>
      <c r="I412" s="6" t="str">
        <f>IF(OR(H413="Enero",H413="Febrero",H413="Marzo",H413="Abril",H413="Mayo",H413="Junio"),G413&amp;"-1",IF(OR(H413="Julio",H413="Agosto",H413="Septiembre",H413="Octubre",H413="Noviembre",H413="Diciembre"),G413&amp;"-2"))</f>
        <v>2024-2</v>
      </c>
      <c r="J412" s="9">
        <f>2041786671/1000000</f>
        <v>2041.7866710000001</v>
      </c>
      <c r="K412" s="9">
        <f>8708376270/1000000</f>
        <v>8708.3762700000007</v>
      </c>
      <c r="L412" s="15">
        <f t="shared" si="72"/>
        <v>1.3</v>
      </c>
      <c r="M412" s="15">
        <f t="shared" si="71"/>
        <v>2.1506679157553927</v>
      </c>
      <c r="N412" s="5" t="s">
        <v>103</v>
      </c>
      <c r="O412" s="5" t="s">
        <v>103</v>
      </c>
      <c r="P412" s="5" t="str">
        <f t="shared" si="68"/>
        <v>205-2024-06-30</v>
      </c>
      <c r="Q412" s="5">
        <v>0</v>
      </c>
      <c r="R412" s="5">
        <v>0</v>
      </c>
    </row>
    <row r="413" spans="1:18" hidden="1" x14ac:dyDescent="0.3">
      <c r="A413" s="5">
        <v>205</v>
      </c>
      <c r="B413" s="5" t="s">
        <v>146</v>
      </c>
      <c r="C413" s="5" t="s">
        <v>94</v>
      </c>
      <c r="D413" s="5" t="s">
        <v>54</v>
      </c>
      <c r="E413" s="5" t="s">
        <v>24</v>
      </c>
      <c r="F413" s="6">
        <v>45473</v>
      </c>
      <c r="G413" s="5">
        <f t="shared" si="73"/>
        <v>2024</v>
      </c>
      <c r="H413" s="5" t="str">
        <f t="shared" si="67"/>
        <v>Diciembre</v>
      </c>
      <c r="I413" s="6" t="str">
        <f>IF(OR(H414="Enero",H414="Febrero",H414="Marzo",H414="Abril",H414="Mayo",H414="Junio"),G414&amp;"-1",IF(OR(H414="Julio",H414="Agosto",H414="Septiembre",H414="Octubre",H414="Noviembre",H414="Diciembre"),G414&amp;"-2"))</f>
        <v>2023-1</v>
      </c>
      <c r="J413" s="11">
        <f>2039237043/1000000</f>
        <v>2039.2370430000001</v>
      </c>
      <c r="K413" s="9">
        <f>4385721681/1000000</f>
        <v>4385.721681</v>
      </c>
      <c r="L413" s="15">
        <f t="shared" si="72"/>
        <v>1.3</v>
      </c>
      <c r="M413" s="15">
        <f t="shared" si="71"/>
        <v>1.8471782698182972</v>
      </c>
      <c r="N413" s="5" t="s">
        <v>103</v>
      </c>
      <c r="O413" s="5" t="s">
        <v>103</v>
      </c>
      <c r="P413" s="5" t="str">
        <f t="shared" si="68"/>
        <v>205-2024-12-31</v>
      </c>
      <c r="Q413" s="5">
        <v>0</v>
      </c>
      <c r="R413" s="5">
        <v>0</v>
      </c>
    </row>
    <row r="414" spans="1:18" hidden="1" x14ac:dyDescent="0.3">
      <c r="A414" s="5">
        <v>205</v>
      </c>
      <c r="B414" s="5" t="s">
        <v>146</v>
      </c>
      <c r="C414" s="5" t="s">
        <v>94</v>
      </c>
      <c r="D414" s="5" t="s">
        <v>54</v>
      </c>
      <c r="E414" s="5" t="s">
        <v>24</v>
      </c>
      <c r="F414" s="6">
        <v>45657</v>
      </c>
      <c r="G414" s="5">
        <f t="shared" si="73"/>
        <v>2023</v>
      </c>
      <c r="H414" s="5" t="str">
        <f t="shared" si="67"/>
        <v>Junio</v>
      </c>
      <c r="I414" s="6" t="str">
        <f>IF(OR(H415="Enero",H415="Febrero",H415="Marzo",H415="Abril",H415="Mayo",H415="Junio"),G415&amp;"-1",IF(OR(H415="Julio",H415="Agosto",H415="Septiembre",H415="Octubre",H415="Noviembre",H415="Diciembre"),G415&amp;"-2"))</f>
        <v>2023-2</v>
      </c>
      <c r="J414" s="5">
        <f>2783219654/1000000</f>
        <v>2783.219654</v>
      </c>
      <c r="K414" s="10">
        <f>5141102865/1000000</f>
        <v>5141.1028649999998</v>
      </c>
      <c r="L414" s="15">
        <f t="shared" si="72"/>
        <v>1.2336951835584311</v>
      </c>
      <c r="M414" s="15">
        <f t="shared" si="71"/>
        <v>1.2336951835584311</v>
      </c>
      <c r="N414" s="5" t="s">
        <v>103</v>
      </c>
      <c r="O414" s="5" t="s">
        <v>103</v>
      </c>
      <c r="P414" s="5" t="str">
        <f t="shared" si="68"/>
        <v>206-2023-06-30</v>
      </c>
      <c r="Q414" s="5">
        <v>0</v>
      </c>
      <c r="R414" s="5">
        <v>0</v>
      </c>
    </row>
    <row r="415" spans="1:18" hidden="1" x14ac:dyDescent="0.3">
      <c r="A415" s="5">
        <v>206</v>
      </c>
      <c r="B415" s="5" t="s">
        <v>147</v>
      </c>
      <c r="C415" s="5" t="s">
        <v>94</v>
      </c>
      <c r="D415" s="5" t="s">
        <v>54</v>
      </c>
      <c r="E415" s="5" t="s">
        <v>24</v>
      </c>
      <c r="F415" s="17">
        <v>45107</v>
      </c>
      <c r="G415" s="16">
        <f t="shared" si="73"/>
        <v>2023</v>
      </c>
      <c r="H415" s="6" t="str">
        <f t="shared" si="67"/>
        <v>Diciembre</v>
      </c>
      <c r="I415" s="39" t="s">
        <v>743</v>
      </c>
      <c r="J415" s="11">
        <v>1302.483921</v>
      </c>
      <c r="K415" s="11">
        <v>1606.86814</v>
      </c>
      <c r="L415" s="15">
        <f>K416/J416</f>
        <v>4.6067902891217347</v>
      </c>
      <c r="M415" s="15">
        <f t="shared" si="71"/>
        <v>4.6067902891217347</v>
      </c>
      <c r="N415" s="5" t="s">
        <v>103</v>
      </c>
      <c r="O415" s="5" t="s">
        <v>103</v>
      </c>
      <c r="P415" s="5" t="str">
        <f t="shared" si="68"/>
        <v>206-2023-12-31</v>
      </c>
      <c r="Q415" s="5">
        <v>0</v>
      </c>
      <c r="R415" s="5">
        <v>0</v>
      </c>
    </row>
    <row r="416" spans="1:18" hidden="1" x14ac:dyDescent="0.3">
      <c r="A416" s="37">
        <v>206</v>
      </c>
      <c r="B416" s="5" t="s">
        <v>147</v>
      </c>
      <c r="C416" s="5" t="s">
        <v>94</v>
      </c>
      <c r="D416" s="5" t="s">
        <v>54</v>
      </c>
      <c r="E416" s="5" t="s">
        <v>24</v>
      </c>
      <c r="F416" s="6">
        <v>45291</v>
      </c>
      <c r="G416" s="5">
        <f t="shared" si="73"/>
        <v>2024</v>
      </c>
      <c r="H416" s="5" t="str">
        <f t="shared" si="67"/>
        <v>Diciembre</v>
      </c>
      <c r="I416" s="6" t="str">
        <f>IF(OR(H417="Enero",H417="Febrero",H417="Marzo",H417="Abril",H417="Mayo",H417="Junio"),G417&amp;"-1",IF(OR(H417="Julio",H417="Agosto",H417="Septiembre",H417="Octubre",H417="Noviembre",H417="Diciembre"),G417&amp;"-2"))</f>
        <v>2023-1</v>
      </c>
      <c r="J416" s="11">
        <v>1302.483921</v>
      </c>
      <c r="K416" s="12">
        <v>6000.2702790000003</v>
      </c>
      <c r="L416" s="15" t="e">
        <f>K417/J417</f>
        <v>#DIV/0!</v>
      </c>
      <c r="M416" s="15" t="str">
        <f t="shared" si="71"/>
        <v/>
      </c>
      <c r="N416" s="5" t="s">
        <v>103</v>
      </c>
      <c r="O416" s="5" t="s">
        <v>103</v>
      </c>
      <c r="P416" s="5" t="str">
        <f t="shared" si="68"/>
        <v>206-2024-12-31</v>
      </c>
      <c r="Q416" s="5">
        <v>0</v>
      </c>
      <c r="R416" s="5">
        <v>0</v>
      </c>
    </row>
    <row r="417" spans="1:18" hidden="1" x14ac:dyDescent="0.3">
      <c r="A417" s="37">
        <v>206</v>
      </c>
      <c r="B417" s="5" t="s">
        <v>147</v>
      </c>
      <c r="C417" s="5" t="s">
        <v>94</v>
      </c>
      <c r="D417" s="5" t="s">
        <v>54</v>
      </c>
      <c r="E417" s="5" t="s">
        <v>24</v>
      </c>
      <c r="F417" s="6">
        <v>45657</v>
      </c>
      <c r="G417" s="5">
        <f t="shared" si="73"/>
        <v>2023</v>
      </c>
      <c r="H417" s="5" t="str">
        <f t="shared" si="67"/>
        <v>Junio</v>
      </c>
      <c r="I417" s="6" t="str">
        <f>IF(OR(H418="Enero",H418="Febrero",H418="Marzo",H418="Abril",H418="Mayo",H418="Junio"),G418&amp;"-1",IF(OR(H418="Julio",H418="Agosto",H418="Septiembre",H418="Octubre",H418="Noviembre",H418="Diciembre"),G418&amp;"-2"))</f>
        <v>2023-2</v>
      </c>
      <c r="J417" s="5"/>
      <c r="K417" s="5"/>
      <c r="L417" s="15"/>
      <c r="M417" s="15">
        <f t="shared" si="71"/>
        <v>1.0119882903781034</v>
      </c>
      <c r="N417" s="5" t="s">
        <v>103</v>
      </c>
      <c r="O417" s="5" t="s">
        <v>103</v>
      </c>
      <c r="P417" s="5" t="str">
        <f t="shared" si="68"/>
        <v>207-2023-06-30</v>
      </c>
      <c r="Q417" s="5">
        <v>0</v>
      </c>
      <c r="R417" s="5">
        <v>0</v>
      </c>
    </row>
    <row r="418" spans="1:18" hidden="1" x14ac:dyDescent="0.3">
      <c r="A418" s="5">
        <v>207</v>
      </c>
      <c r="B418" s="5" t="s">
        <v>148</v>
      </c>
      <c r="C418" s="5" t="s">
        <v>94</v>
      </c>
      <c r="D418" s="5" t="s">
        <v>54</v>
      </c>
      <c r="E418" s="5" t="s">
        <v>62</v>
      </c>
      <c r="F418" s="17">
        <v>45107</v>
      </c>
      <c r="G418" s="16">
        <f t="shared" si="73"/>
        <v>2023</v>
      </c>
      <c r="H418" s="6" t="str">
        <f t="shared" si="67"/>
        <v>Diciembre</v>
      </c>
      <c r="I418" s="39" t="s">
        <v>743</v>
      </c>
      <c r="J418" s="11">
        <v>114640.77968199999</v>
      </c>
      <c r="K418" s="11">
        <v>116015.126638</v>
      </c>
      <c r="L418" s="15">
        <f>IFERROR(IF((K419/J419)&gt;1.3,1.3,K419/J419),"")</f>
        <v>1.0359707322286005</v>
      </c>
      <c r="M418" s="15">
        <f>IFERROR(IF((K419/J419)&gt;1.3,1.3,K419/J419),"")</f>
        <v>1.0359707322286005</v>
      </c>
      <c r="N418" s="5" t="s">
        <v>103</v>
      </c>
      <c r="O418" s="5" t="s">
        <v>103</v>
      </c>
      <c r="P418" s="5" t="str">
        <f t="shared" si="68"/>
        <v>207-2023-12-31</v>
      </c>
      <c r="Q418" s="5">
        <v>0</v>
      </c>
      <c r="R418" s="5">
        <v>0</v>
      </c>
    </row>
    <row r="419" spans="1:18" hidden="1" x14ac:dyDescent="0.3">
      <c r="A419" s="37">
        <v>207</v>
      </c>
      <c r="B419" s="5" t="s">
        <v>148</v>
      </c>
      <c r="C419" s="5" t="s">
        <v>94</v>
      </c>
      <c r="D419" s="5" t="s">
        <v>54</v>
      </c>
      <c r="E419" s="5" t="s">
        <v>62</v>
      </c>
      <c r="F419" s="6">
        <v>45291</v>
      </c>
      <c r="G419" s="5">
        <f t="shared" si="73"/>
        <v>2024</v>
      </c>
      <c r="H419" s="5" t="str">
        <f t="shared" si="67"/>
        <v>Junio</v>
      </c>
      <c r="I419" s="6" t="str">
        <f t="shared" ref="I419:I428" si="74">IF(OR(H420="Enero",H420="Febrero",H420="Marzo",H420="Abril",H420="Mayo",H420="Junio"),G420&amp;"-1",IF(OR(H420="Julio",H420="Agosto",H420="Septiembre",H420="Octubre",H420="Noviembre",H420="Diciembre"),G420&amp;"-2"))</f>
        <v>2024-2</v>
      </c>
      <c r="J419" s="9">
        <v>238770.96657245801</v>
      </c>
      <c r="K419" s="9">
        <v>247359.733075</v>
      </c>
      <c r="L419" s="15">
        <f>IFERROR(IF((K420/J420)&gt;1.3,1.3,K420/J420),"")</f>
        <v>1.0178973876114712</v>
      </c>
      <c r="M419" s="15">
        <f>IFERROR(IF((K420/J420)&gt;1.3,1.3,K420/J420),"")</f>
        <v>1.0178973876114712</v>
      </c>
      <c r="N419" s="5" t="s">
        <v>103</v>
      </c>
      <c r="O419" s="5" t="s">
        <v>103</v>
      </c>
      <c r="P419" s="5" t="str">
        <f t="shared" si="68"/>
        <v>207-2024-06-30</v>
      </c>
      <c r="Q419" s="5">
        <v>0</v>
      </c>
      <c r="R419" s="5">
        <v>0</v>
      </c>
    </row>
    <row r="420" spans="1:18" hidden="1" x14ac:dyDescent="0.3">
      <c r="A420" s="5">
        <v>207</v>
      </c>
      <c r="B420" s="5" t="s">
        <v>148</v>
      </c>
      <c r="C420" s="5" t="s">
        <v>94</v>
      </c>
      <c r="D420" s="5" t="s">
        <v>54</v>
      </c>
      <c r="E420" s="5" t="s">
        <v>62</v>
      </c>
      <c r="F420" s="6">
        <v>45473</v>
      </c>
      <c r="G420" s="5">
        <f t="shared" si="73"/>
        <v>2024</v>
      </c>
      <c r="H420" s="5" t="str">
        <f t="shared" ref="H420:H483" si="75">PROPER(TEXT(F421,"mmmm"))</f>
        <v>Diciembre</v>
      </c>
      <c r="I420" s="6" t="str">
        <f t="shared" si="74"/>
        <v>2023-1</v>
      </c>
      <c r="J420" s="11">
        <v>128735.29679399999</v>
      </c>
      <c r="K420" s="11">
        <v>131039.3223</v>
      </c>
      <c r="L420" s="15">
        <f>IFERROR(IF((K421/J421)&gt;1.3,1.3,K421/J421),"")</f>
        <v>1.0219734676414529</v>
      </c>
      <c r="M420" s="15">
        <f>IFERROR(IF((K421/J421)&gt;1.3,1.3,K421/J421),"")</f>
        <v>1.0219734676414529</v>
      </c>
      <c r="N420" s="5" t="s">
        <v>103</v>
      </c>
      <c r="O420" s="5" t="s">
        <v>103</v>
      </c>
      <c r="P420" s="5" t="str">
        <f t="shared" ref="P420:P483" si="76">A421&amp;"-"&amp;YEAR(F421)&amp;"-"&amp;IF(LEN(MONTH(F421))=1,"0"&amp;MONTH(F421),MONTH(F421))&amp;"-"&amp;DAY(F421)</f>
        <v>207-2024-12-31</v>
      </c>
      <c r="Q420" s="5">
        <v>0</v>
      </c>
      <c r="R420" s="5">
        <v>0</v>
      </c>
    </row>
    <row r="421" spans="1:18" hidden="1" x14ac:dyDescent="0.3">
      <c r="A421" s="5">
        <v>207</v>
      </c>
      <c r="B421" s="5" t="s">
        <v>148</v>
      </c>
      <c r="C421" s="5" t="s">
        <v>94</v>
      </c>
      <c r="D421" s="5" t="s">
        <v>54</v>
      </c>
      <c r="E421" s="5" t="s">
        <v>62</v>
      </c>
      <c r="F421" s="6">
        <v>45657</v>
      </c>
      <c r="G421" s="5">
        <f t="shared" si="73"/>
        <v>2023</v>
      </c>
      <c r="H421" s="5" t="str">
        <f t="shared" si="75"/>
        <v>Junio</v>
      </c>
      <c r="I421" s="6" t="str">
        <f t="shared" si="74"/>
        <v>2023-2</v>
      </c>
      <c r="J421" s="11">
        <v>262628.34438982193</v>
      </c>
      <c r="K421" s="11">
        <v>268399.19981700002</v>
      </c>
      <c r="L421" s="15" t="str">
        <f>IFERROR(IF((K422/J422)&gt;1.3,1.3,K422/J422),"")</f>
        <v/>
      </c>
      <c r="M421" s="15" t="str">
        <f>IFERROR(IF((K422/J422)&gt;1.3,1.3,K422/J422),"")</f>
        <v/>
      </c>
      <c r="N421" s="5" t="s">
        <v>103</v>
      </c>
      <c r="O421" s="5" t="s">
        <v>103</v>
      </c>
      <c r="P421" s="5" t="str">
        <f t="shared" si="76"/>
        <v>208-2023-06-30</v>
      </c>
      <c r="Q421" s="5">
        <v>0</v>
      </c>
      <c r="R421" s="5">
        <v>0</v>
      </c>
    </row>
    <row r="422" spans="1:18" hidden="1" x14ac:dyDescent="0.3">
      <c r="A422" s="37">
        <v>208</v>
      </c>
      <c r="B422" s="5" t="s">
        <v>149</v>
      </c>
      <c r="C422" s="5" t="s">
        <v>98</v>
      </c>
      <c r="D422" s="5" t="s">
        <v>23</v>
      </c>
      <c r="E422" s="5" t="s">
        <v>62</v>
      </c>
      <c r="F422" s="6">
        <v>45107</v>
      </c>
      <c r="G422" s="5">
        <f t="shared" si="73"/>
        <v>2023</v>
      </c>
      <c r="H422" s="5" t="str">
        <f t="shared" si="75"/>
        <v>Diciembre</v>
      </c>
      <c r="I422" s="6" t="str">
        <f t="shared" si="74"/>
        <v>2024-1</v>
      </c>
      <c r="J422" s="5"/>
      <c r="K422" s="5">
        <v>6560</v>
      </c>
      <c r="L422" s="15"/>
      <c r="M422" s="15"/>
      <c r="N422" s="5" t="s">
        <v>2659</v>
      </c>
      <c r="O422" s="5" t="s">
        <v>55</v>
      </c>
      <c r="P422" s="5" t="str">
        <f t="shared" si="76"/>
        <v>208-2023-12-31</v>
      </c>
      <c r="Q422" s="5">
        <v>0</v>
      </c>
      <c r="R422" s="5">
        <v>0</v>
      </c>
    </row>
    <row r="423" spans="1:18" hidden="1" x14ac:dyDescent="0.3">
      <c r="A423" s="37">
        <v>208</v>
      </c>
      <c r="B423" s="5" t="s">
        <v>149</v>
      </c>
      <c r="C423" s="5" t="s">
        <v>98</v>
      </c>
      <c r="D423" s="5" t="s">
        <v>23</v>
      </c>
      <c r="E423" s="5" t="s">
        <v>62</v>
      </c>
      <c r="F423" s="6">
        <v>45291</v>
      </c>
      <c r="G423" s="5">
        <f t="shared" si="73"/>
        <v>2024</v>
      </c>
      <c r="H423" s="5" t="str">
        <f t="shared" si="75"/>
        <v>Junio</v>
      </c>
      <c r="I423" s="6" t="str">
        <f t="shared" si="74"/>
        <v>2024-2</v>
      </c>
      <c r="J423" s="5"/>
      <c r="K423" s="5">
        <v>8180</v>
      </c>
      <c r="L423" s="15"/>
      <c r="M423" s="15"/>
      <c r="N423" s="5" t="s">
        <v>2659</v>
      </c>
      <c r="O423" s="5" t="s">
        <v>55</v>
      </c>
      <c r="P423" s="5" t="str">
        <f t="shared" si="76"/>
        <v>208-2024-06-30</v>
      </c>
      <c r="Q423" s="5">
        <v>0</v>
      </c>
      <c r="R423" s="5">
        <v>0</v>
      </c>
    </row>
    <row r="424" spans="1:18" hidden="1" x14ac:dyDescent="0.3">
      <c r="A424" s="5">
        <v>208</v>
      </c>
      <c r="B424" s="5" t="s">
        <v>149</v>
      </c>
      <c r="C424" s="5" t="s">
        <v>98</v>
      </c>
      <c r="D424" s="5" t="s">
        <v>23</v>
      </c>
      <c r="E424" s="5" t="s">
        <v>62</v>
      </c>
      <c r="F424" s="6">
        <v>45473</v>
      </c>
      <c r="G424" s="5">
        <f t="shared" si="73"/>
        <v>2024</v>
      </c>
      <c r="H424" s="5" t="str">
        <f t="shared" si="75"/>
        <v>Diciembre</v>
      </c>
      <c r="I424" s="6" t="str">
        <f t="shared" si="74"/>
        <v>2023-2</v>
      </c>
      <c r="J424" s="5">
        <f>1700*6</f>
        <v>10200</v>
      </c>
      <c r="K424" s="5">
        <v>8442</v>
      </c>
      <c r="L424" s="15">
        <f>IF(K425/J425&lt;=1,1,K425/J425)</f>
        <v>1</v>
      </c>
      <c r="M424" s="15">
        <f>IF(K425/J425&lt;=1,1,K425/J425)</f>
        <v>1</v>
      </c>
      <c r="N424" s="5" t="s">
        <v>150</v>
      </c>
      <c r="O424" s="5" t="s">
        <v>150</v>
      </c>
      <c r="P424" s="5" t="str">
        <f t="shared" si="76"/>
        <v>208-2024-12-31</v>
      </c>
      <c r="Q424" s="5">
        <v>0</v>
      </c>
      <c r="R424" s="5">
        <v>0</v>
      </c>
    </row>
    <row r="425" spans="1:18" hidden="1" x14ac:dyDescent="0.3">
      <c r="A425" s="5">
        <v>208</v>
      </c>
      <c r="B425" s="5" t="s">
        <v>149</v>
      </c>
      <c r="C425" s="5" t="s">
        <v>98</v>
      </c>
      <c r="D425" s="5" t="s">
        <v>23</v>
      </c>
      <c r="E425" s="5" t="s">
        <v>62</v>
      </c>
      <c r="F425" s="6">
        <v>45657</v>
      </c>
      <c r="G425" s="5">
        <f t="shared" si="73"/>
        <v>2023</v>
      </c>
      <c r="H425" s="5" t="str">
        <f t="shared" si="75"/>
        <v>Diciembre</v>
      </c>
      <c r="I425" s="6" t="str">
        <f t="shared" si="74"/>
        <v>2023-1</v>
      </c>
      <c r="J425" s="5">
        <f>1700*6</f>
        <v>10200</v>
      </c>
      <c r="K425" s="5">
        <v>7232.5</v>
      </c>
      <c r="L425" s="15" t="e">
        <f>IF(K426/J426&lt;=1,1,K426/J426)</f>
        <v>#DIV/0!</v>
      </c>
      <c r="M425" s="15" t="e">
        <f>IF(K426/J426&lt;=1,1,K426/J426)</f>
        <v>#DIV/0!</v>
      </c>
      <c r="N425" s="5" t="s">
        <v>150</v>
      </c>
      <c r="O425" s="5" t="s">
        <v>150</v>
      </c>
      <c r="P425" s="5" t="str">
        <f t="shared" si="76"/>
        <v>210-2023-12-31</v>
      </c>
      <c r="Q425" s="5">
        <v>0</v>
      </c>
      <c r="R425" s="5">
        <v>0</v>
      </c>
    </row>
    <row r="426" spans="1:18" hidden="1" x14ac:dyDescent="0.3">
      <c r="A426" s="37">
        <v>210</v>
      </c>
      <c r="B426" s="5" t="s">
        <v>2660</v>
      </c>
      <c r="C426" s="5" t="s">
        <v>98</v>
      </c>
      <c r="D426" s="5" t="s">
        <v>73</v>
      </c>
      <c r="E426" s="5" t="s">
        <v>24</v>
      </c>
      <c r="F426" s="6">
        <v>45291</v>
      </c>
      <c r="G426" s="5">
        <f t="shared" si="73"/>
        <v>2023</v>
      </c>
      <c r="H426" s="5" t="str">
        <f t="shared" si="75"/>
        <v>Marzo</v>
      </c>
      <c r="I426" s="6" t="str">
        <f t="shared" si="74"/>
        <v>2023-1</v>
      </c>
      <c r="J426" s="5"/>
      <c r="K426" s="5">
        <v>0</v>
      </c>
      <c r="L426" s="21">
        <f>IFERROR(K427/J427,"")</f>
        <v>1.1111111111111112</v>
      </c>
      <c r="M426" s="15">
        <f t="shared" ref="M426:M432" si="77">IFERROR(K427/J427,"")</f>
        <v>1.1111111111111112</v>
      </c>
      <c r="N426" s="5"/>
      <c r="O426" s="5"/>
      <c r="P426" s="5" t="str">
        <f t="shared" si="76"/>
        <v>213-2023-03-31</v>
      </c>
      <c r="Q426" s="5">
        <v>0</v>
      </c>
      <c r="R426" s="5">
        <v>0</v>
      </c>
    </row>
    <row r="427" spans="1:18" hidden="1" x14ac:dyDescent="0.3">
      <c r="A427" s="52">
        <v>213</v>
      </c>
      <c r="B427" s="5" t="s">
        <v>151</v>
      </c>
      <c r="C427" s="5" t="s">
        <v>98</v>
      </c>
      <c r="D427" s="5" t="s">
        <v>60</v>
      </c>
      <c r="E427" s="5" t="s">
        <v>24</v>
      </c>
      <c r="F427" s="6">
        <v>45016</v>
      </c>
      <c r="G427" s="5">
        <f t="shared" si="73"/>
        <v>2023</v>
      </c>
      <c r="H427" s="5" t="str">
        <f t="shared" si="75"/>
        <v>Junio</v>
      </c>
      <c r="I427" s="6" t="str">
        <f t="shared" si="74"/>
        <v>2023-2</v>
      </c>
      <c r="J427" s="5">
        <v>90</v>
      </c>
      <c r="K427" s="5">
        <v>100</v>
      </c>
      <c r="L427" s="21"/>
      <c r="M427" s="15">
        <f t="shared" si="77"/>
        <v>1.0369583333333334</v>
      </c>
      <c r="N427" s="5"/>
      <c r="O427" s="5"/>
      <c r="P427" s="5" t="str">
        <f t="shared" si="76"/>
        <v>213-2023-06-30</v>
      </c>
      <c r="Q427" s="5">
        <v>1</v>
      </c>
      <c r="R427" s="5">
        <v>1</v>
      </c>
    </row>
    <row r="428" spans="1:18" hidden="1" x14ac:dyDescent="0.3">
      <c r="A428" s="37">
        <v>213</v>
      </c>
      <c r="B428" s="5" t="s">
        <v>151</v>
      </c>
      <c r="C428" s="5" t="s">
        <v>98</v>
      </c>
      <c r="D428" s="5" t="s">
        <v>60</v>
      </c>
      <c r="E428" s="5" t="s">
        <v>24</v>
      </c>
      <c r="F428" s="6">
        <v>45107</v>
      </c>
      <c r="G428" s="5">
        <f t="shared" si="73"/>
        <v>2023</v>
      </c>
      <c r="H428" s="5" t="str">
        <f t="shared" si="75"/>
        <v>Septiembre</v>
      </c>
      <c r="I428" s="6" t="str">
        <f t="shared" si="74"/>
        <v>2023-2</v>
      </c>
      <c r="J428" s="5">
        <v>90</v>
      </c>
      <c r="K428" s="5">
        <v>93.326250000000002</v>
      </c>
      <c r="L428" s="21"/>
      <c r="M428" s="15">
        <f t="shared" si="77"/>
        <v>0.96000000000000008</v>
      </c>
      <c r="N428" s="5"/>
      <c r="O428" s="5"/>
      <c r="P428" s="5" t="str">
        <f t="shared" si="76"/>
        <v>213-2023-09-30</v>
      </c>
      <c r="Q428" s="5">
        <v>1</v>
      </c>
      <c r="R428" s="5">
        <v>1</v>
      </c>
    </row>
    <row r="429" spans="1:18" hidden="1" x14ac:dyDescent="0.3">
      <c r="A429" s="5">
        <v>213</v>
      </c>
      <c r="B429" s="5" t="s">
        <v>151</v>
      </c>
      <c r="C429" s="5" t="s">
        <v>98</v>
      </c>
      <c r="D429" s="5" t="s">
        <v>60</v>
      </c>
      <c r="E429" s="5" t="s">
        <v>24</v>
      </c>
      <c r="F429" s="6">
        <v>45199</v>
      </c>
      <c r="G429" s="16">
        <f t="shared" si="73"/>
        <v>2023</v>
      </c>
      <c r="H429" s="6" t="str">
        <f t="shared" si="75"/>
        <v>Diciembre</v>
      </c>
      <c r="I429" s="6" t="s">
        <v>745</v>
      </c>
      <c r="J429" s="5">
        <v>90</v>
      </c>
      <c r="K429" s="5">
        <v>86.4</v>
      </c>
      <c r="L429" s="21">
        <v>0.96000000000000008</v>
      </c>
      <c r="M429" s="15">
        <f t="shared" si="77"/>
        <v>0</v>
      </c>
      <c r="N429" s="5"/>
      <c r="O429" s="5"/>
      <c r="P429" s="5" t="str">
        <f t="shared" si="76"/>
        <v>213-2023-12-31</v>
      </c>
      <c r="Q429" s="5">
        <v>1</v>
      </c>
      <c r="R429" s="5">
        <v>1</v>
      </c>
    </row>
    <row r="430" spans="1:18" hidden="1" x14ac:dyDescent="0.3">
      <c r="A430" s="37">
        <v>213</v>
      </c>
      <c r="B430" s="5" t="s">
        <v>151</v>
      </c>
      <c r="C430" s="5" t="s">
        <v>98</v>
      </c>
      <c r="D430" s="5" t="s">
        <v>60</v>
      </c>
      <c r="E430" s="5" t="s">
        <v>24</v>
      </c>
      <c r="F430" s="6">
        <v>45291</v>
      </c>
      <c r="G430" s="5">
        <f t="shared" si="73"/>
        <v>2024</v>
      </c>
      <c r="H430" s="5" t="str">
        <f t="shared" si="75"/>
        <v>Junio</v>
      </c>
      <c r="I430" s="6" t="str">
        <f t="shared" ref="I430:I448" si="78">IF(OR(H431="Enero",H431="Febrero",H431="Marzo",H431="Abril",H431="Mayo",H431="Junio"),G431&amp;"-1",IF(OR(H431="Julio",H431="Agosto",H431="Septiembre",H431="Octubre",H431="Noviembre",H431="Diciembre"),G431&amp;"-2"))</f>
        <v>2024-2</v>
      </c>
      <c r="J430" s="5">
        <v>90</v>
      </c>
      <c r="K430" s="5">
        <v>0</v>
      </c>
      <c r="L430" s="21">
        <f>IFERROR(K431/J431,"")</f>
        <v>1.1111111111111112</v>
      </c>
      <c r="M430" s="15">
        <f t="shared" si="77"/>
        <v>1.1111111111111112</v>
      </c>
      <c r="N430" s="5"/>
      <c r="O430" s="5"/>
      <c r="P430" s="5" t="str">
        <f t="shared" si="76"/>
        <v>213-2024-06-30</v>
      </c>
      <c r="Q430" s="5">
        <v>1</v>
      </c>
      <c r="R430" s="5">
        <v>1</v>
      </c>
    </row>
    <row r="431" spans="1:18" hidden="1" x14ac:dyDescent="0.3">
      <c r="A431" s="5">
        <v>213</v>
      </c>
      <c r="B431" s="5" t="s">
        <v>151</v>
      </c>
      <c r="C431" s="5" t="s">
        <v>98</v>
      </c>
      <c r="D431" s="5" t="s">
        <v>60</v>
      </c>
      <c r="E431" s="5" t="s">
        <v>24</v>
      </c>
      <c r="F431" s="6">
        <v>45473</v>
      </c>
      <c r="G431" s="5">
        <f t="shared" si="73"/>
        <v>2024</v>
      </c>
      <c r="H431" s="5" t="str">
        <f t="shared" si="75"/>
        <v>Diciembre</v>
      </c>
      <c r="I431" s="6" t="str">
        <f t="shared" si="78"/>
        <v>2023-1</v>
      </c>
      <c r="J431" s="5">
        <v>90</v>
      </c>
      <c r="K431" s="5">
        <v>100</v>
      </c>
      <c r="L431" s="15">
        <f>IFERROR(IF((K432/J432)&gt;1.3,1.3,K432/J432),"")</f>
        <v>1.1111111111111112</v>
      </c>
      <c r="M431" s="15">
        <f t="shared" si="77"/>
        <v>1.1111111111111112</v>
      </c>
      <c r="N431" s="5"/>
      <c r="O431" s="5"/>
      <c r="P431" s="5" t="str">
        <f t="shared" si="76"/>
        <v>213-2024-12-31</v>
      </c>
      <c r="Q431" s="5">
        <v>0</v>
      </c>
      <c r="R431" s="5">
        <v>0</v>
      </c>
    </row>
    <row r="432" spans="1:18" hidden="1" x14ac:dyDescent="0.3">
      <c r="A432" s="5">
        <v>213</v>
      </c>
      <c r="B432" s="5" t="s">
        <v>151</v>
      </c>
      <c r="C432" s="5" t="s">
        <v>98</v>
      </c>
      <c r="D432" s="5" t="s">
        <v>60</v>
      </c>
      <c r="E432" s="5" t="s">
        <v>24</v>
      </c>
      <c r="F432" s="6">
        <v>45657</v>
      </c>
      <c r="G432" s="5">
        <f t="shared" si="73"/>
        <v>2023</v>
      </c>
      <c r="H432" s="5" t="str">
        <f t="shared" si="75"/>
        <v>Junio</v>
      </c>
      <c r="I432" s="6" t="str">
        <f t="shared" si="78"/>
        <v>2023-2</v>
      </c>
      <c r="J432" s="5">
        <v>90</v>
      </c>
      <c r="K432" s="5">
        <v>100</v>
      </c>
      <c r="L432" s="15" t="str">
        <f>IFERROR(IF((K433/J433)&gt;1.3,1.3,K433/J433),"")</f>
        <v/>
      </c>
      <c r="M432" s="15" t="str">
        <f t="shared" si="77"/>
        <v/>
      </c>
      <c r="N432" s="5"/>
      <c r="O432" s="5"/>
      <c r="P432" s="5" t="str">
        <f t="shared" si="76"/>
        <v>214-2023-06-30</v>
      </c>
      <c r="Q432" s="5">
        <v>0</v>
      </c>
      <c r="R432" s="5">
        <v>0</v>
      </c>
    </row>
    <row r="433" spans="1:18" hidden="1" x14ac:dyDescent="0.3">
      <c r="A433" s="37">
        <v>214</v>
      </c>
      <c r="B433" s="5" t="s">
        <v>152</v>
      </c>
      <c r="C433" s="5" t="s">
        <v>98</v>
      </c>
      <c r="D433" s="5" t="s">
        <v>23</v>
      </c>
      <c r="E433" s="5" t="s">
        <v>62</v>
      </c>
      <c r="F433" s="6">
        <v>45107</v>
      </c>
      <c r="G433" s="5">
        <f t="shared" si="73"/>
        <v>2023</v>
      </c>
      <c r="H433" s="5" t="str">
        <f t="shared" si="75"/>
        <v>Diciembre</v>
      </c>
      <c r="I433" s="6" t="str">
        <f t="shared" si="78"/>
        <v>2024-1</v>
      </c>
      <c r="J433" s="5"/>
      <c r="K433" s="11">
        <v>13653.3</v>
      </c>
      <c r="L433" s="15">
        <f>IFERROR(IF((J434/K434)&gt;1.3,1.3,J434/K434),"")</f>
        <v>0</v>
      </c>
      <c r="M433" s="15">
        <f>IFERROR(J434/K434,"")</f>
        <v>0</v>
      </c>
      <c r="N433" s="5" t="s">
        <v>2659</v>
      </c>
      <c r="O433" s="5" t="s">
        <v>153</v>
      </c>
      <c r="P433" s="5" t="str">
        <f t="shared" si="76"/>
        <v>214-2023-12-31</v>
      </c>
      <c r="Q433" s="5">
        <v>0</v>
      </c>
      <c r="R433" s="5">
        <v>0</v>
      </c>
    </row>
    <row r="434" spans="1:18" hidden="1" x14ac:dyDescent="0.3">
      <c r="A434" s="37">
        <v>214</v>
      </c>
      <c r="B434" s="5" t="s">
        <v>152</v>
      </c>
      <c r="C434" s="5" t="s">
        <v>98</v>
      </c>
      <c r="D434" s="5" t="s">
        <v>23</v>
      </c>
      <c r="E434" s="5" t="s">
        <v>62</v>
      </c>
      <c r="F434" s="6">
        <v>45291</v>
      </c>
      <c r="G434" s="5">
        <f t="shared" si="73"/>
        <v>2024</v>
      </c>
      <c r="H434" s="5" t="str">
        <f t="shared" si="75"/>
        <v>Junio</v>
      </c>
      <c r="I434" s="6" t="str">
        <f t="shared" si="78"/>
        <v>2024-2</v>
      </c>
      <c r="J434" s="5"/>
      <c r="K434" s="5">
        <v>31003.1</v>
      </c>
      <c r="L434" s="15">
        <f>IFERROR(IF((J435/K435)&gt;1.3,1.3,J435/K435),"")</f>
        <v>1.3</v>
      </c>
      <c r="M434" s="15">
        <f>IFERROR(J435/K435,"")</f>
        <v>1.371407673787828</v>
      </c>
      <c r="N434" s="5" t="s">
        <v>2659</v>
      </c>
      <c r="O434" s="5" t="s">
        <v>153</v>
      </c>
      <c r="P434" s="5" t="str">
        <f t="shared" si="76"/>
        <v>214-2024-06-30</v>
      </c>
      <c r="Q434" s="5">
        <v>0</v>
      </c>
      <c r="R434" s="5">
        <v>0</v>
      </c>
    </row>
    <row r="435" spans="1:18" hidden="1" x14ac:dyDescent="0.3">
      <c r="A435" s="5">
        <v>214</v>
      </c>
      <c r="B435" s="5" t="s">
        <v>152</v>
      </c>
      <c r="C435" s="5" t="s">
        <v>98</v>
      </c>
      <c r="D435" s="5" t="s">
        <v>23</v>
      </c>
      <c r="E435" s="5" t="s">
        <v>62</v>
      </c>
      <c r="F435" s="6">
        <v>45473</v>
      </c>
      <c r="G435" s="5">
        <f t="shared" si="73"/>
        <v>2024</v>
      </c>
      <c r="H435" s="5" t="str">
        <f t="shared" si="75"/>
        <v>Diciembre</v>
      </c>
      <c r="I435" s="6" t="str">
        <f t="shared" si="78"/>
        <v>2023-1</v>
      </c>
      <c r="J435" s="5">
        <f>7500*6</f>
        <v>45000</v>
      </c>
      <c r="K435" s="5">
        <v>32813</v>
      </c>
      <c r="L435" s="15">
        <f>IFERROR(IF((J436/K436)&gt;1.3,1.3,J436/K436),"")</f>
        <v>1.3</v>
      </c>
      <c r="M435" s="15">
        <f t="shared" ref="M435:M456" si="79">IFERROR(K436/J436,"")</f>
        <v>0.62164444444444444</v>
      </c>
      <c r="N435" s="5" t="s">
        <v>153</v>
      </c>
      <c r="O435" s="5" t="s">
        <v>153</v>
      </c>
      <c r="P435" s="5" t="str">
        <f t="shared" si="76"/>
        <v>214-2024-12-31</v>
      </c>
      <c r="Q435" s="5">
        <v>0</v>
      </c>
      <c r="R435" s="5">
        <v>0</v>
      </c>
    </row>
    <row r="436" spans="1:18" hidden="1" x14ac:dyDescent="0.3">
      <c r="A436" s="5">
        <v>214</v>
      </c>
      <c r="B436" s="5" t="s">
        <v>152</v>
      </c>
      <c r="C436" s="5" t="s">
        <v>98</v>
      </c>
      <c r="D436" s="5" t="s">
        <v>23</v>
      </c>
      <c r="E436" s="5" t="s">
        <v>62</v>
      </c>
      <c r="F436" s="6">
        <v>45657</v>
      </c>
      <c r="G436" s="5">
        <f t="shared" si="73"/>
        <v>2023</v>
      </c>
      <c r="H436" s="5" t="str">
        <f t="shared" si="75"/>
        <v>Junio</v>
      </c>
      <c r="I436" s="6" t="str">
        <f t="shared" si="78"/>
        <v>2023-2</v>
      </c>
      <c r="J436" s="5">
        <f>7500*6</f>
        <v>45000</v>
      </c>
      <c r="K436" s="5">
        <v>27974</v>
      </c>
      <c r="L436" s="15">
        <f>IFERROR(IF((J437/K437)&gt;1.3,1.3,J437/K437),"")</f>
        <v>0</v>
      </c>
      <c r="M436" s="15" t="str">
        <f t="shared" si="79"/>
        <v/>
      </c>
      <c r="N436" s="5" t="s">
        <v>153</v>
      </c>
      <c r="O436" s="5" t="s">
        <v>153</v>
      </c>
      <c r="P436" s="5" t="str">
        <f t="shared" si="76"/>
        <v>215-2023-06-30</v>
      </c>
      <c r="Q436" s="5">
        <v>0</v>
      </c>
      <c r="R436" s="5">
        <v>0</v>
      </c>
    </row>
    <row r="437" spans="1:18" hidden="1" x14ac:dyDescent="0.3">
      <c r="A437" s="41">
        <v>215</v>
      </c>
      <c r="B437" s="5" t="s">
        <v>154</v>
      </c>
      <c r="C437" s="5" t="s">
        <v>98</v>
      </c>
      <c r="D437" s="5" t="s">
        <v>54</v>
      </c>
      <c r="E437" s="5" t="s">
        <v>24</v>
      </c>
      <c r="F437" s="6">
        <v>45107</v>
      </c>
      <c r="G437" s="5">
        <f t="shared" si="73"/>
        <v>2023</v>
      </c>
      <c r="H437" s="5" t="str">
        <f t="shared" si="75"/>
        <v>Diciembre</v>
      </c>
      <c r="I437" s="6" t="str">
        <f t="shared" si="78"/>
        <v>2024-1</v>
      </c>
      <c r="J437" s="5">
        <v>0</v>
      </c>
      <c r="K437" s="5">
        <v>-47.67</v>
      </c>
      <c r="L437" s="21"/>
      <c r="M437" s="15" t="str">
        <f t="shared" si="79"/>
        <v/>
      </c>
      <c r="N437" s="5"/>
      <c r="O437" s="5"/>
      <c r="P437" s="5" t="str">
        <f t="shared" si="76"/>
        <v>215-2023-12-31</v>
      </c>
      <c r="Q437" s="5">
        <v>2</v>
      </c>
      <c r="R437" s="5">
        <v>2</v>
      </c>
    </row>
    <row r="438" spans="1:18" hidden="1" x14ac:dyDescent="0.3">
      <c r="A438" s="37">
        <v>215</v>
      </c>
      <c r="B438" s="5" t="s">
        <v>154</v>
      </c>
      <c r="C438" s="5" t="s">
        <v>98</v>
      </c>
      <c r="D438" s="5" t="s">
        <v>54</v>
      </c>
      <c r="E438" s="5" t="s">
        <v>24</v>
      </c>
      <c r="F438" s="6">
        <v>45291</v>
      </c>
      <c r="G438" s="5">
        <f t="shared" si="73"/>
        <v>2024</v>
      </c>
      <c r="H438" s="5" t="str">
        <f t="shared" si="75"/>
        <v>Junio</v>
      </c>
      <c r="I438" s="6" t="str">
        <f t="shared" si="78"/>
        <v>2024-2</v>
      </c>
      <c r="J438" s="5">
        <v>0</v>
      </c>
      <c r="K438" s="5">
        <v>0</v>
      </c>
      <c r="L438" s="21">
        <f>IFERROR(K439/J439,"")</f>
        <v>8</v>
      </c>
      <c r="M438" s="15">
        <f t="shared" si="79"/>
        <v>8</v>
      </c>
      <c r="N438" s="5"/>
      <c r="O438" s="5"/>
      <c r="P438" s="5" t="str">
        <f t="shared" si="76"/>
        <v>215-2024-06-30</v>
      </c>
      <c r="Q438" s="5">
        <v>2</v>
      </c>
      <c r="R438" s="5">
        <v>2</v>
      </c>
    </row>
    <row r="439" spans="1:18" hidden="1" x14ac:dyDescent="0.3">
      <c r="A439" s="5">
        <v>215</v>
      </c>
      <c r="B439" s="5" t="s">
        <v>154</v>
      </c>
      <c r="C439" s="5" t="s">
        <v>98</v>
      </c>
      <c r="D439" s="5" t="s">
        <v>54</v>
      </c>
      <c r="E439" s="5" t="s">
        <v>24</v>
      </c>
      <c r="F439" s="6">
        <v>45473</v>
      </c>
      <c r="G439" s="5">
        <f t="shared" si="73"/>
        <v>2024</v>
      </c>
      <c r="H439" s="5" t="str">
        <f t="shared" si="75"/>
        <v>Diciembre</v>
      </c>
      <c r="I439" s="6" t="str">
        <f t="shared" si="78"/>
        <v>2023-2</v>
      </c>
      <c r="J439" s="5">
        <v>1</v>
      </c>
      <c r="K439" s="5">
        <v>8</v>
      </c>
      <c r="L439" s="15">
        <f>IFERROR(IF((K440/J440)&gt;1.3,1.3,K440/J440),"")</f>
        <v>-45.65</v>
      </c>
      <c r="M439" s="15">
        <f t="shared" si="79"/>
        <v>-45.65</v>
      </c>
      <c r="N439" s="5"/>
      <c r="O439" s="5"/>
      <c r="P439" s="5" t="str">
        <f t="shared" si="76"/>
        <v>215-2024-12-31</v>
      </c>
      <c r="Q439" s="5">
        <v>0</v>
      </c>
      <c r="R439" s="5">
        <v>0</v>
      </c>
    </row>
    <row r="440" spans="1:18" hidden="1" x14ac:dyDescent="0.3">
      <c r="A440" s="5">
        <v>215</v>
      </c>
      <c r="B440" s="5" t="s">
        <v>154</v>
      </c>
      <c r="C440" s="5" t="s">
        <v>98</v>
      </c>
      <c r="D440" s="5" t="s">
        <v>54</v>
      </c>
      <c r="E440" s="5" t="s">
        <v>24</v>
      </c>
      <c r="F440" s="6">
        <v>45657</v>
      </c>
      <c r="G440" s="5">
        <f t="shared" si="73"/>
        <v>2023</v>
      </c>
      <c r="H440" s="5" t="str">
        <f t="shared" si="75"/>
        <v>Diciembre</v>
      </c>
      <c r="I440" s="6" t="str">
        <f t="shared" si="78"/>
        <v>2024-2</v>
      </c>
      <c r="J440" s="5">
        <v>1</v>
      </c>
      <c r="K440" s="5">
        <v>-45.65</v>
      </c>
      <c r="L440" s="15" t="str">
        <f>IFERROR(IF((K441/J441)&gt;1.3,1.3,K441/J441),"")</f>
        <v/>
      </c>
      <c r="M440" s="15" t="str">
        <f t="shared" si="79"/>
        <v/>
      </c>
      <c r="N440" s="5"/>
      <c r="O440" s="5"/>
      <c r="P440" s="5" t="str">
        <f t="shared" si="76"/>
        <v>216-2023-12-31</v>
      </c>
      <c r="Q440" s="5">
        <v>0</v>
      </c>
      <c r="R440" s="5">
        <v>0</v>
      </c>
    </row>
    <row r="441" spans="1:18" hidden="1" x14ac:dyDescent="0.3">
      <c r="A441" s="37">
        <v>216</v>
      </c>
      <c r="B441" s="5" t="s">
        <v>155</v>
      </c>
      <c r="C441" s="5" t="s">
        <v>98</v>
      </c>
      <c r="D441" s="5" t="s">
        <v>73</v>
      </c>
      <c r="E441" s="5" t="s">
        <v>24</v>
      </c>
      <c r="F441" s="6">
        <v>45291</v>
      </c>
      <c r="G441" s="5">
        <f t="shared" si="73"/>
        <v>2024</v>
      </c>
      <c r="H441" s="5" t="str">
        <f t="shared" si="75"/>
        <v>Diciembre</v>
      </c>
      <c r="I441" s="6" t="str">
        <f t="shared" si="78"/>
        <v>2023-1</v>
      </c>
      <c r="J441" s="5"/>
      <c r="K441" s="5">
        <v>0</v>
      </c>
      <c r="L441" s="21">
        <f>IFERROR(K442/J442,"")</f>
        <v>1</v>
      </c>
      <c r="M441" s="15">
        <f t="shared" si="79"/>
        <v>1</v>
      </c>
      <c r="N441" s="5"/>
      <c r="O441" s="5"/>
      <c r="P441" s="5" t="str">
        <f t="shared" si="76"/>
        <v>216-2024-12-31</v>
      </c>
      <c r="Q441" s="5">
        <v>0</v>
      </c>
      <c r="R441" s="5">
        <v>0</v>
      </c>
    </row>
    <row r="442" spans="1:18" hidden="1" x14ac:dyDescent="0.3">
      <c r="A442" s="5">
        <v>216</v>
      </c>
      <c r="B442" s="5" t="s">
        <v>155</v>
      </c>
      <c r="C442" s="5" t="s">
        <v>98</v>
      </c>
      <c r="D442" s="5" t="s">
        <v>73</v>
      </c>
      <c r="E442" s="5" t="s">
        <v>24</v>
      </c>
      <c r="F442" s="6">
        <v>45657</v>
      </c>
      <c r="G442" s="5">
        <f t="shared" si="73"/>
        <v>2023</v>
      </c>
      <c r="H442" s="5" t="str">
        <f t="shared" si="75"/>
        <v>Enero</v>
      </c>
      <c r="I442" s="6" t="str">
        <f t="shared" si="78"/>
        <v>2023-1</v>
      </c>
      <c r="J442" s="5">
        <v>100</v>
      </c>
      <c r="K442" s="5">
        <v>100</v>
      </c>
      <c r="L442" s="15">
        <f>IFERROR(IF((K443/J443)&gt;1.3,1.3,K443/J443),"")</f>
        <v>1.3</v>
      </c>
      <c r="M442" s="15">
        <f t="shared" si="79"/>
        <v>2.6756666666666664</v>
      </c>
      <c r="N442" s="5"/>
      <c r="O442" s="5"/>
      <c r="P442" s="5" t="str">
        <f t="shared" si="76"/>
        <v>217-2023-01-31</v>
      </c>
      <c r="Q442" s="5">
        <v>0</v>
      </c>
      <c r="R442" s="5">
        <v>0</v>
      </c>
    </row>
    <row r="443" spans="1:18" hidden="1" x14ac:dyDescent="0.3">
      <c r="A443" s="37">
        <v>217</v>
      </c>
      <c r="B443" s="5" t="s">
        <v>156</v>
      </c>
      <c r="C443" s="5" t="s">
        <v>98</v>
      </c>
      <c r="D443" s="5" t="s">
        <v>23</v>
      </c>
      <c r="E443" s="5" t="s">
        <v>24</v>
      </c>
      <c r="F443" s="6">
        <v>44957</v>
      </c>
      <c r="G443" s="5">
        <f t="shared" si="73"/>
        <v>2023</v>
      </c>
      <c r="H443" s="5" t="str">
        <f t="shared" si="75"/>
        <v>Febrero</v>
      </c>
      <c r="I443" s="6" t="str">
        <f t="shared" si="78"/>
        <v>2023-1</v>
      </c>
      <c r="J443" s="5">
        <v>30</v>
      </c>
      <c r="K443" s="11">
        <v>80.27</v>
      </c>
      <c r="L443" s="21">
        <f t="shared" ref="L443:L454" si="80">IFERROR(K444/J444,"")</f>
        <v>1.9223333333333334</v>
      </c>
      <c r="M443" s="15">
        <f t="shared" si="79"/>
        <v>1.9223333333333334</v>
      </c>
      <c r="N443" s="5"/>
      <c r="O443" s="5"/>
      <c r="P443" s="5" t="str">
        <f t="shared" si="76"/>
        <v>217-2023-02-28</v>
      </c>
      <c r="Q443" s="5">
        <v>0</v>
      </c>
      <c r="R443" s="5">
        <v>0</v>
      </c>
    </row>
    <row r="444" spans="1:18" hidden="1" x14ac:dyDescent="0.3">
      <c r="A444" s="37">
        <v>217</v>
      </c>
      <c r="B444" s="5" t="s">
        <v>156</v>
      </c>
      <c r="C444" s="5" t="s">
        <v>98</v>
      </c>
      <c r="D444" s="5" t="s">
        <v>23</v>
      </c>
      <c r="E444" s="5" t="s">
        <v>24</v>
      </c>
      <c r="F444" s="6">
        <v>44985</v>
      </c>
      <c r="G444" s="5">
        <f t="shared" si="73"/>
        <v>2023</v>
      </c>
      <c r="H444" s="5" t="str">
        <f t="shared" si="75"/>
        <v>Marzo</v>
      </c>
      <c r="I444" s="6" t="str">
        <f t="shared" si="78"/>
        <v>2023-1</v>
      </c>
      <c r="J444" s="5">
        <v>30</v>
      </c>
      <c r="K444" s="11">
        <v>57.67</v>
      </c>
      <c r="L444" s="21">
        <f t="shared" si="80"/>
        <v>1.7893333333333332</v>
      </c>
      <c r="M444" s="15">
        <f t="shared" si="79"/>
        <v>1.7893333333333332</v>
      </c>
      <c r="N444" s="5"/>
      <c r="O444" s="5"/>
      <c r="P444" s="5" t="str">
        <f t="shared" si="76"/>
        <v>217-2023-03-31</v>
      </c>
      <c r="Q444" s="5">
        <v>0</v>
      </c>
      <c r="R444" s="5">
        <v>0</v>
      </c>
    </row>
    <row r="445" spans="1:18" hidden="1" x14ac:dyDescent="0.3">
      <c r="A445" s="37">
        <v>217</v>
      </c>
      <c r="B445" s="5" t="s">
        <v>156</v>
      </c>
      <c r="C445" s="5" t="s">
        <v>98</v>
      </c>
      <c r="D445" s="5" t="s">
        <v>23</v>
      </c>
      <c r="E445" s="5" t="s">
        <v>24</v>
      </c>
      <c r="F445" s="6">
        <v>45016</v>
      </c>
      <c r="G445" s="5">
        <f t="shared" si="73"/>
        <v>2023</v>
      </c>
      <c r="H445" s="5" t="str">
        <f t="shared" si="75"/>
        <v>Abril</v>
      </c>
      <c r="I445" s="6" t="str">
        <f t="shared" si="78"/>
        <v>2023-1</v>
      </c>
      <c r="J445" s="5">
        <v>30</v>
      </c>
      <c r="K445" s="11">
        <v>53.68</v>
      </c>
      <c r="L445" s="21">
        <f t="shared" si="80"/>
        <v>2.1766666666666667</v>
      </c>
      <c r="M445" s="15">
        <f t="shared" si="79"/>
        <v>2.1766666666666667</v>
      </c>
      <c r="N445" s="5"/>
      <c r="O445" s="5"/>
      <c r="P445" s="5" t="str">
        <f t="shared" si="76"/>
        <v>217-2023-04-30</v>
      </c>
      <c r="Q445" s="5">
        <v>0</v>
      </c>
      <c r="R445" s="5">
        <v>0</v>
      </c>
    </row>
    <row r="446" spans="1:18" hidden="1" x14ac:dyDescent="0.3">
      <c r="A446" s="37">
        <v>217</v>
      </c>
      <c r="B446" s="5" t="s">
        <v>156</v>
      </c>
      <c r="C446" s="5" t="s">
        <v>98</v>
      </c>
      <c r="D446" s="5" t="s">
        <v>23</v>
      </c>
      <c r="E446" s="5" t="s">
        <v>24</v>
      </c>
      <c r="F446" s="6">
        <v>45046</v>
      </c>
      <c r="G446" s="5">
        <f t="shared" si="73"/>
        <v>2023</v>
      </c>
      <c r="H446" s="5" t="str">
        <f t="shared" si="75"/>
        <v>Mayo</v>
      </c>
      <c r="I446" s="6" t="str">
        <f t="shared" si="78"/>
        <v>2023-1</v>
      </c>
      <c r="J446" s="5">
        <v>30</v>
      </c>
      <c r="K446" s="11">
        <v>65.3</v>
      </c>
      <c r="L446" s="21">
        <f t="shared" si="80"/>
        <v>1.1313333333333333</v>
      </c>
      <c r="M446" s="15">
        <f t="shared" si="79"/>
        <v>1.1313333333333333</v>
      </c>
      <c r="N446" s="5"/>
      <c r="O446" s="5"/>
      <c r="P446" s="5" t="str">
        <f t="shared" si="76"/>
        <v>217-2023-05-31</v>
      </c>
      <c r="Q446" s="5">
        <v>0</v>
      </c>
      <c r="R446" s="5">
        <v>0</v>
      </c>
    </row>
    <row r="447" spans="1:18" hidden="1" x14ac:dyDescent="0.3">
      <c r="A447" s="37">
        <v>217</v>
      </c>
      <c r="B447" s="5" t="s">
        <v>156</v>
      </c>
      <c r="C447" s="5" t="s">
        <v>98</v>
      </c>
      <c r="D447" s="5" t="s">
        <v>23</v>
      </c>
      <c r="E447" s="5" t="s">
        <v>24</v>
      </c>
      <c r="F447" s="6">
        <v>45077</v>
      </c>
      <c r="G447" s="5">
        <f t="shared" si="73"/>
        <v>2023</v>
      </c>
      <c r="H447" s="5" t="str">
        <f t="shared" si="75"/>
        <v>Junio</v>
      </c>
      <c r="I447" s="6" t="str">
        <f t="shared" si="78"/>
        <v>2023-2</v>
      </c>
      <c r="J447" s="5">
        <v>30</v>
      </c>
      <c r="K447" s="11">
        <v>33.94</v>
      </c>
      <c r="L447" s="21">
        <f t="shared" si="80"/>
        <v>1.046</v>
      </c>
      <c r="M447" s="15">
        <f t="shared" si="79"/>
        <v>1.046</v>
      </c>
      <c r="N447" s="5"/>
      <c r="O447" s="5"/>
      <c r="P447" s="5" t="str">
        <f t="shared" si="76"/>
        <v>217-2023-06-30</v>
      </c>
      <c r="Q447" s="5">
        <v>0</v>
      </c>
      <c r="R447" s="5">
        <v>0</v>
      </c>
    </row>
    <row r="448" spans="1:18" hidden="1" x14ac:dyDescent="0.3">
      <c r="A448" s="37">
        <v>217</v>
      </c>
      <c r="B448" s="5" t="s">
        <v>156</v>
      </c>
      <c r="C448" s="5" t="s">
        <v>98</v>
      </c>
      <c r="D448" s="5" t="s">
        <v>23</v>
      </c>
      <c r="E448" s="5" t="s">
        <v>24</v>
      </c>
      <c r="F448" s="6">
        <v>45107</v>
      </c>
      <c r="G448" s="5">
        <f t="shared" si="73"/>
        <v>2023</v>
      </c>
      <c r="H448" s="5" t="str">
        <f t="shared" si="75"/>
        <v>Julio</v>
      </c>
      <c r="I448" s="6" t="str">
        <f t="shared" si="78"/>
        <v>2023-2</v>
      </c>
      <c r="J448" s="5">
        <v>30</v>
      </c>
      <c r="K448" s="11">
        <v>31.38</v>
      </c>
      <c r="L448" s="21">
        <f t="shared" si="80"/>
        <v>0.81633333333333324</v>
      </c>
      <c r="M448" s="15">
        <f t="shared" si="79"/>
        <v>0.81633333333333324</v>
      </c>
      <c r="N448" s="5"/>
      <c r="O448" s="5"/>
      <c r="P448" s="5" t="str">
        <f t="shared" si="76"/>
        <v>217-2023-07-31</v>
      </c>
      <c r="Q448" s="5">
        <v>0</v>
      </c>
      <c r="R448" s="5">
        <v>0</v>
      </c>
    </row>
    <row r="449" spans="1:18" hidden="1" x14ac:dyDescent="0.3">
      <c r="A449" s="5">
        <v>217</v>
      </c>
      <c r="B449" s="5" t="s">
        <v>156</v>
      </c>
      <c r="C449" s="5" t="s">
        <v>98</v>
      </c>
      <c r="D449" s="5" t="s">
        <v>23</v>
      </c>
      <c r="E449" s="5" t="s">
        <v>24</v>
      </c>
      <c r="F449" s="6">
        <v>45138</v>
      </c>
      <c r="G449" s="16">
        <f t="shared" si="73"/>
        <v>2023</v>
      </c>
      <c r="H449" s="6" t="str">
        <f t="shared" si="75"/>
        <v>Agosto</v>
      </c>
      <c r="I449" s="6" t="s">
        <v>745</v>
      </c>
      <c r="J449" s="5">
        <v>30</v>
      </c>
      <c r="K449" s="11">
        <v>24.49</v>
      </c>
      <c r="L449" s="21">
        <f t="shared" si="80"/>
        <v>0.88100000000000001</v>
      </c>
      <c r="M449" s="15">
        <f t="shared" si="79"/>
        <v>0.88100000000000001</v>
      </c>
      <c r="N449" s="5"/>
      <c r="O449" s="5"/>
      <c r="P449" s="5" t="str">
        <f t="shared" si="76"/>
        <v>217-2023-08-31</v>
      </c>
      <c r="Q449" s="5">
        <v>0</v>
      </c>
      <c r="R449" s="5">
        <v>0</v>
      </c>
    </row>
    <row r="450" spans="1:18" hidden="1" x14ac:dyDescent="0.3">
      <c r="A450" s="5">
        <v>217</v>
      </c>
      <c r="B450" s="5" t="s">
        <v>156</v>
      </c>
      <c r="C450" s="5" t="s">
        <v>98</v>
      </c>
      <c r="D450" s="5" t="s">
        <v>23</v>
      </c>
      <c r="E450" s="5" t="s">
        <v>24</v>
      </c>
      <c r="F450" s="6">
        <v>45169</v>
      </c>
      <c r="G450" s="16">
        <f t="shared" si="73"/>
        <v>2023</v>
      </c>
      <c r="H450" s="6" t="str">
        <f t="shared" si="75"/>
        <v>Septiembre</v>
      </c>
      <c r="I450" s="6" t="s">
        <v>745</v>
      </c>
      <c r="J450" s="5">
        <v>30</v>
      </c>
      <c r="K450" s="11">
        <v>26.43</v>
      </c>
      <c r="L450" s="21">
        <f t="shared" si="80"/>
        <v>0.80966666666666665</v>
      </c>
      <c r="M450" s="15">
        <f t="shared" si="79"/>
        <v>0.80966666666666665</v>
      </c>
      <c r="N450" s="5"/>
      <c r="O450" s="5"/>
      <c r="P450" s="5" t="str">
        <f t="shared" si="76"/>
        <v>217-2023-09-30</v>
      </c>
      <c r="Q450" s="5">
        <v>0</v>
      </c>
      <c r="R450" s="5">
        <v>0</v>
      </c>
    </row>
    <row r="451" spans="1:18" hidden="1" x14ac:dyDescent="0.3">
      <c r="A451" s="5">
        <v>217</v>
      </c>
      <c r="B451" s="5" t="s">
        <v>156</v>
      </c>
      <c r="C451" s="5" t="s">
        <v>98</v>
      </c>
      <c r="D451" s="5" t="s">
        <v>23</v>
      </c>
      <c r="E451" s="5" t="s">
        <v>24</v>
      </c>
      <c r="F451" s="6">
        <v>45199</v>
      </c>
      <c r="G451" s="16">
        <f t="shared" si="73"/>
        <v>2023</v>
      </c>
      <c r="H451" s="6" t="str">
        <f t="shared" si="75"/>
        <v>Octubre</v>
      </c>
      <c r="I451" s="6" t="s">
        <v>745</v>
      </c>
      <c r="J451" s="5">
        <v>30</v>
      </c>
      <c r="K451" s="11">
        <v>24.29</v>
      </c>
      <c r="L451" s="21">
        <f t="shared" si="80"/>
        <v>0.54299999999999993</v>
      </c>
      <c r="M451" s="15">
        <f t="shared" si="79"/>
        <v>0.54299999999999993</v>
      </c>
      <c r="N451" s="5"/>
      <c r="O451" s="5"/>
      <c r="P451" s="5" t="str">
        <f t="shared" si="76"/>
        <v>217-2023-10-31</v>
      </c>
      <c r="Q451" s="5">
        <v>0</v>
      </c>
      <c r="R451" s="5">
        <v>0</v>
      </c>
    </row>
    <row r="452" spans="1:18" hidden="1" x14ac:dyDescent="0.3">
      <c r="A452" s="37">
        <v>217</v>
      </c>
      <c r="B452" s="5" t="s">
        <v>156</v>
      </c>
      <c r="C452" s="5" t="s">
        <v>98</v>
      </c>
      <c r="D452" s="5" t="s">
        <v>23</v>
      </c>
      <c r="E452" s="5" t="s">
        <v>24</v>
      </c>
      <c r="F452" s="6">
        <v>45230</v>
      </c>
      <c r="G452" s="5">
        <f t="shared" si="73"/>
        <v>2023</v>
      </c>
      <c r="H452" s="5" t="str">
        <f t="shared" si="75"/>
        <v>Noviembre</v>
      </c>
      <c r="I452" s="6" t="str">
        <f t="shared" ref="I452:I462" si="81">IF(OR(H453="Enero",H453="Febrero",H453="Marzo",H453="Abril",H453="Mayo",H453="Junio"),G453&amp;"-1",IF(OR(H453="Julio",H453="Agosto",H453="Septiembre",H453="Octubre",H453="Noviembre",H453="Diciembre"),G453&amp;"-2"))</f>
        <v>2023-2</v>
      </c>
      <c r="J452" s="5">
        <v>30</v>
      </c>
      <c r="K452" s="5">
        <v>16.29</v>
      </c>
      <c r="L452" s="21">
        <f t="shared" si="80"/>
        <v>0.42466666666666669</v>
      </c>
      <c r="M452" s="15">
        <f t="shared" si="79"/>
        <v>0.42466666666666669</v>
      </c>
      <c r="N452" s="5"/>
      <c r="O452" s="5"/>
      <c r="P452" s="5" t="str">
        <f t="shared" si="76"/>
        <v>217-2023-11-30</v>
      </c>
      <c r="Q452" s="5">
        <v>0</v>
      </c>
      <c r="R452" s="5">
        <v>0</v>
      </c>
    </row>
    <row r="453" spans="1:18" hidden="1" x14ac:dyDescent="0.3">
      <c r="A453" s="37">
        <v>217</v>
      </c>
      <c r="B453" s="5" t="s">
        <v>156</v>
      </c>
      <c r="C453" s="5" t="s">
        <v>98</v>
      </c>
      <c r="D453" s="5" t="s">
        <v>23</v>
      </c>
      <c r="E453" s="5" t="s">
        <v>24</v>
      </c>
      <c r="F453" s="6">
        <v>45260</v>
      </c>
      <c r="G453" s="5">
        <f t="shared" si="73"/>
        <v>2023</v>
      </c>
      <c r="H453" s="5" t="str">
        <f t="shared" si="75"/>
        <v>Diciembre</v>
      </c>
      <c r="I453" s="6" t="str">
        <f t="shared" si="81"/>
        <v>2024-1</v>
      </c>
      <c r="J453" s="5">
        <v>30</v>
      </c>
      <c r="K453" s="5">
        <v>12.74</v>
      </c>
      <c r="L453" s="21">
        <f t="shared" si="80"/>
        <v>0.8846666666666666</v>
      </c>
      <c r="M453" s="15">
        <f t="shared" si="79"/>
        <v>0.8846666666666666</v>
      </c>
      <c r="N453" s="5"/>
      <c r="O453" s="5"/>
      <c r="P453" s="5" t="str">
        <f t="shared" si="76"/>
        <v>217-2023-12-31</v>
      </c>
      <c r="Q453" s="5">
        <v>0</v>
      </c>
      <c r="R453" s="5">
        <v>0</v>
      </c>
    </row>
    <row r="454" spans="1:18" hidden="1" x14ac:dyDescent="0.3">
      <c r="A454" s="37">
        <v>217</v>
      </c>
      <c r="B454" s="5" t="s">
        <v>156</v>
      </c>
      <c r="C454" s="5" t="s">
        <v>98</v>
      </c>
      <c r="D454" s="5" t="s">
        <v>23</v>
      </c>
      <c r="E454" s="5" t="s">
        <v>24</v>
      </c>
      <c r="F454" s="6">
        <v>45291</v>
      </c>
      <c r="G454" s="5">
        <f t="shared" si="73"/>
        <v>2024</v>
      </c>
      <c r="H454" s="5" t="str">
        <f t="shared" si="75"/>
        <v>Junio</v>
      </c>
      <c r="I454" s="6" t="str">
        <f t="shared" si="81"/>
        <v>2024-2</v>
      </c>
      <c r="J454" s="5">
        <v>30</v>
      </c>
      <c r="K454" s="5">
        <v>26.54</v>
      </c>
      <c r="L454" s="21">
        <f t="shared" si="80"/>
        <v>0.86150000000000004</v>
      </c>
      <c r="M454" s="15">
        <f t="shared" si="79"/>
        <v>0.86150000000000004</v>
      </c>
      <c r="N454" s="5"/>
      <c r="O454" s="5"/>
      <c r="P454" s="5" t="str">
        <f t="shared" si="76"/>
        <v>217-2024-06-30</v>
      </c>
      <c r="Q454" s="5">
        <v>0</v>
      </c>
      <c r="R454" s="5">
        <v>0</v>
      </c>
    </row>
    <row r="455" spans="1:18" hidden="1" x14ac:dyDescent="0.3">
      <c r="A455" s="5">
        <v>217</v>
      </c>
      <c r="B455" s="5" t="s">
        <v>156</v>
      </c>
      <c r="C455" s="5" t="s">
        <v>98</v>
      </c>
      <c r="D455" s="5" t="s">
        <v>23</v>
      </c>
      <c r="E455" s="5" t="s">
        <v>24</v>
      </c>
      <c r="F455" s="6">
        <v>45473</v>
      </c>
      <c r="G455" s="5">
        <f t="shared" si="73"/>
        <v>2024</v>
      </c>
      <c r="H455" s="5" t="str">
        <f t="shared" si="75"/>
        <v>Diciembre</v>
      </c>
      <c r="I455" s="6" t="str">
        <f t="shared" si="81"/>
        <v>2023-1</v>
      </c>
      <c r="J455" s="5">
        <v>20</v>
      </c>
      <c r="K455" s="5">
        <v>17.23</v>
      </c>
      <c r="L455" s="15">
        <f>IFERROR(IF((K456/J456)&gt;1.3,1.3,K456/J456),"")</f>
        <v>1.3</v>
      </c>
      <c r="M455" s="15">
        <f t="shared" si="79"/>
        <v>1.3525</v>
      </c>
      <c r="N455" s="5"/>
      <c r="O455" s="5"/>
      <c r="P455" s="5" t="str">
        <f t="shared" si="76"/>
        <v>217-2024-12-31</v>
      </c>
      <c r="Q455" s="5">
        <v>0</v>
      </c>
      <c r="R455" s="5">
        <v>0</v>
      </c>
    </row>
    <row r="456" spans="1:18" hidden="1" x14ac:dyDescent="0.3">
      <c r="A456" s="5">
        <v>217</v>
      </c>
      <c r="B456" s="5" t="s">
        <v>156</v>
      </c>
      <c r="C456" s="5" t="s">
        <v>98</v>
      </c>
      <c r="D456" s="5" t="s">
        <v>23</v>
      </c>
      <c r="E456" s="5" t="s">
        <v>24</v>
      </c>
      <c r="F456" s="6">
        <v>45657</v>
      </c>
      <c r="G456" s="5">
        <f t="shared" si="73"/>
        <v>2023</v>
      </c>
      <c r="H456" s="5" t="str">
        <f t="shared" si="75"/>
        <v>Enero</v>
      </c>
      <c r="I456" s="6" t="str">
        <f t="shared" si="81"/>
        <v>2023-1</v>
      </c>
      <c r="J456" s="5">
        <v>20</v>
      </c>
      <c r="K456" s="5">
        <v>27.05</v>
      </c>
      <c r="L456" s="15">
        <f>IFERROR(IF((K457/J457)&gt;1.3,1.3,K457/J457),"")</f>
        <v>0.68377325581395354</v>
      </c>
      <c r="M456" s="15">
        <f t="shared" si="79"/>
        <v>0.68377325581395354</v>
      </c>
      <c r="N456" s="5"/>
      <c r="O456" s="5"/>
      <c r="P456" s="5" t="str">
        <f t="shared" si="76"/>
        <v>218-2023-01-31</v>
      </c>
      <c r="Q456" s="5">
        <v>0</v>
      </c>
      <c r="R456" s="5">
        <v>0</v>
      </c>
    </row>
    <row r="457" spans="1:18" hidden="1" x14ac:dyDescent="0.3">
      <c r="A457" s="37">
        <v>218</v>
      </c>
      <c r="B457" s="5" t="s">
        <v>157</v>
      </c>
      <c r="C457" s="5" t="s">
        <v>98</v>
      </c>
      <c r="D457" s="5" t="s">
        <v>23</v>
      </c>
      <c r="E457" s="5" t="s">
        <v>62</v>
      </c>
      <c r="F457" s="6">
        <v>44957</v>
      </c>
      <c r="G457" s="5">
        <f t="shared" si="73"/>
        <v>2023</v>
      </c>
      <c r="H457" s="5" t="str">
        <f t="shared" si="75"/>
        <v>Febrero</v>
      </c>
      <c r="I457" s="6" t="str">
        <f t="shared" si="81"/>
        <v>2023-1</v>
      </c>
      <c r="J457" s="5">
        <v>172000</v>
      </c>
      <c r="K457" s="5">
        <v>117609</v>
      </c>
      <c r="L457" s="15">
        <f t="shared" ref="L457:L468" si="82">IFERROR(IF((J458/K458)&gt;1.3,1.3,J458/K458),"")</f>
        <v>1.3</v>
      </c>
      <c r="M457" s="15">
        <f t="shared" ref="M457:M468" si="83">IFERROR(J458/K458,"")</f>
        <v>1.5680411337302058</v>
      </c>
      <c r="N457" s="5" t="s">
        <v>158</v>
      </c>
      <c r="O457" s="5" t="s">
        <v>158</v>
      </c>
      <c r="P457" s="5" t="str">
        <f t="shared" si="76"/>
        <v>218-2023-02-28</v>
      </c>
      <c r="Q457" s="5">
        <v>0</v>
      </c>
      <c r="R457" s="5">
        <v>0</v>
      </c>
    </row>
    <row r="458" spans="1:18" hidden="1" x14ac:dyDescent="0.3">
      <c r="A458" s="37">
        <v>218</v>
      </c>
      <c r="B458" s="5" t="s">
        <v>157</v>
      </c>
      <c r="C458" s="5" t="s">
        <v>98</v>
      </c>
      <c r="D458" s="5" t="s">
        <v>23</v>
      </c>
      <c r="E458" s="5" t="s">
        <v>62</v>
      </c>
      <c r="F458" s="6">
        <v>44985</v>
      </c>
      <c r="G458" s="5">
        <f t="shared" si="73"/>
        <v>2023</v>
      </c>
      <c r="H458" s="5" t="str">
        <f t="shared" si="75"/>
        <v>Marzo</v>
      </c>
      <c r="I458" s="6" t="str">
        <f t="shared" si="81"/>
        <v>2023-1</v>
      </c>
      <c r="J458" s="5">
        <v>172000</v>
      </c>
      <c r="K458" s="32">
        <v>109691</v>
      </c>
      <c r="L458" s="15">
        <f t="shared" si="82"/>
        <v>1.1714466685282681</v>
      </c>
      <c r="M458" s="15">
        <f t="shared" si="83"/>
        <v>1.1714466685282681</v>
      </c>
      <c r="N458" s="5" t="s">
        <v>158</v>
      </c>
      <c r="O458" s="5" t="s">
        <v>158</v>
      </c>
      <c r="P458" s="5" t="str">
        <f t="shared" si="76"/>
        <v>218-2023-03-31</v>
      </c>
      <c r="Q458" s="5">
        <v>0</v>
      </c>
      <c r="R458" s="5">
        <v>0</v>
      </c>
    </row>
    <row r="459" spans="1:18" hidden="1" x14ac:dyDescent="0.3">
      <c r="A459" s="37">
        <v>218</v>
      </c>
      <c r="B459" s="5" t="s">
        <v>157</v>
      </c>
      <c r="C459" s="5" t="s">
        <v>98</v>
      </c>
      <c r="D459" s="5" t="s">
        <v>23</v>
      </c>
      <c r="E459" s="5" t="s">
        <v>62</v>
      </c>
      <c r="F459" s="6">
        <v>45016</v>
      </c>
      <c r="G459" s="5">
        <f t="shared" si="73"/>
        <v>2023</v>
      </c>
      <c r="H459" s="5" t="str">
        <f t="shared" si="75"/>
        <v>Abril</v>
      </c>
      <c r="I459" s="6" t="str">
        <f t="shared" si="81"/>
        <v>2023-1</v>
      </c>
      <c r="J459" s="5">
        <v>172000</v>
      </c>
      <c r="K459" s="16">
        <v>146827</v>
      </c>
      <c r="L459" s="15">
        <f t="shared" si="82"/>
        <v>1.3</v>
      </c>
      <c r="M459" s="15">
        <f t="shared" si="83"/>
        <v>1.3127866950594951</v>
      </c>
      <c r="N459" s="5" t="s">
        <v>158</v>
      </c>
      <c r="O459" s="5" t="s">
        <v>158</v>
      </c>
      <c r="P459" s="5" t="str">
        <f t="shared" si="76"/>
        <v>218-2023-04-30</v>
      </c>
      <c r="Q459" s="5">
        <v>0</v>
      </c>
      <c r="R459" s="5">
        <v>0</v>
      </c>
    </row>
    <row r="460" spans="1:18" hidden="1" x14ac:dyDescent="0.3">
      <c r="A460" s="37">
        <v>218</v>
      </c>
      <c r="B460" s="5" t="s">
        <v>157</v>
      </c>
      <c r="C460" s="5" t="s">
        <v>98</v>
      </c>
      <c r="D460" s="5" t="s">
        <v>23</v>
      </c>
      <c r="E460" s="5" t="s">
        <v>62</v>
      </c>
      <c r="F460" s="6">
        <v>45046</v>
      </c>
      <c r="G460" s="5">
        <f t="shared" si="73"/>
        <v>2023</v>
      </c>
      <c r="H460" s="5" t="str">
        <f t="shared" si="75"/>
        <v>Mayo</v>
      </c>
      <c r="I460" s="6" t="str">
        <f t="shared" si="81"/>
        <v>2023-1</v>
      </c>
      <c r="J460" s="5">
        <v>172000</v>
      </c>
      <c r="K460" s="5">
        <v>131019</v>
      </c>
      <c r="L460" s="15">
        <f t="shared" si="82"/>
        <v>1.2063487610377406</v>
      </c>
      <c r="M460" s="15">
        <f t="shared" si="83"/>
        <v>1.2063487610377406</v>
      </c>
      <c r="N460" s="5" t="s">
        <v>158</v>
      </c>
      <c r="O460" s="5" t="s">
        <v>158</v>
      </c>
      <c r="P460" s="5" t="str">
        <f t="shared" si="76"/>
        <v>218-2023-05-31</v>
      </c>
      <c r="Q460" s="5">
        <v>0</v>
      </c>
      <c r="R460" s="5">
        <v>0</v>
      </c>
    </row>
    <row r="461" spans="1:18" hidden="1" x14ac:dyDescent="0.3">
      <c r="A461" s="37">
        <v>218</v>
      </c>
      <c r="B461" s="5" t="s">
        <v>157</v>
      </c>
      <c r="C461" s="5" t="s">
        <v>98</v>
      </c>
      <c r="D461" s="5" t="s">
        <v>23</v>
      </c>
      <c r="E461" s="5" t="s">
        <v>62</v>
      </c>
      <c r="F461" s="6">
        <v>45077</v>
      </c>
      <c r="G461" s="5">
        <f t="shared" si="73"/>
        <v>2023</v>
      </c>
      <c r="H461" s="5" t="str">
        <f t="shared" si="75"/>
        <v>Junio</v>
      </c>
      <c r="I461" s="6" t="str">
        <f t="shared" si="81"/>
        <v>2023-2</v>
      </c>
      <c r="J461" s="5">
        <v>172000</v>
      </c>
      <c r="K461" s="5">
        <v>142579</v>
      </c>
      <c r="L461" s="15">
        <f t="shared" si="82"/>
        <v>1.2776420076807085</v>
      </c>
      <c r="M461" s="15">
        <f t="shared" si="83"/>
        <v>1.2776420076807085</v>
      </c>
      <c r="N461" s="5" t="s">
        <v>158</v>
      </c>
      <c r="O461" s="5" t="s">
        <v>158</v>
      </c>
      <c r="P461" s="5" t="str">
        <f t="shared" si="76"/>
        <v>218-2023-06-30</v>
      </c>
      <c r="Q461" s="5">
        <v>0</v>
      </c>
      <c r="R461" s="5">
        <v>0</v>
      </c>
    </row>
    <row r="462" spans="1:18" hidden="1" x14ac:dyDescent="0.3">
      <c r="A462" s="37">
        <v>218</v>
      </c>
      <c r="B462" s="5" t="s">
        <v>157</v>
      </c>
      <c r="C462" s="5" t="s">
        <v>98</v>
      </c>
      <c r="D462" s="5" t="s">
        <v>23</v>
      </c>
      <c r="E462" s="5" t="s">
        <v>62</v>
      </c>
      <c r="F462" s="6">
        <v>45107</v>
      </c>
      <c r="G462" s="5">
        <f t="shared" si="73"/>
        <v>2023</v>
      </c>
      <c r="H462" s="5" t="str">
        <f t="shared" si="75"/>
        <v>Julio</v>
      </c>
      <c r="I462" s="6" t="str">
        <f t="shared" si="81"/>
        <v>2023-2</v>
      </c>
      <c r="J462" s="5">
        <v>172000</v>
      </c>
      <c r="K462" s="5">
        <v>134623</v>
      </c>
      <c r="L462" s="15">
        <f t="shared" si="82"/>
        <v>1.3</v>
      </c>
      <c r="M462" s="15">
        <f t="shared" si="83"/>
        <v>1.3706708318059384</v>
      </c>
      <c r="N462" s="5" t="s">
        <v>158</v>
      </c>
      <c r="O462" s="5" t="s">
        <v>158</v>
      </c>
      <c r="P462" s="5" t="str">
        <f t="shared" si="76"/>
        <v>218-2023-07-31</v>
      </c>
      <c r="Q462" s="5">
        <v>0</v>
      </c>
      <c r="R462" s="5">
        <v>0</v>
      </c>
    </row>
    <row r="463" spans="1:18" hidden="1" x14ac:dyDescent="0.3">
      <c r="A463" s="5">
        <v>218</v>
      </c>
      <c r="B463" s="5" t="s">
        <v>157</v>
      </c>
      <c r="C463" s="5" t="s">
        <v>98</v>
      </c>
      <c r="D463" s="5" t="s">
        <v>23</v>
      </c>
      <c r="E463" s="5" t="s">
        <v>62</v>
      </c>
      <c r="F463" s="6">
        <v>45138</v>
      </c>
      <c r="G463" s="16">
        <f t="shared" si="73"/>
        <v>2023</v>
      </c>
      <c r="H463" s="6" t="str">
        <f t="shared" si="75"/>
        <v>Agosto</v>
      </c>
      <c r="I463" s="6" t="s">
        <v>745</v>
      </c>
      <c r="J463" s="5">
        <v>172000</v>
      </c>
      <c r="K463" s="5">
        <v>125486</v>
      </c>
      <c r="L463" s="15">
        <f t="shared" si="82"/>
        <v>1.2026146240315545</v>
      </c>
      <c r="M463" s="15">
        <f t="shared" si="83"/>
        <v>1.2026146240315545</v>
      </c>
      <c r="N463" s="5" t="s">
        <v>158</v>
      </c>
      <c r="O463" s="5" t="s">
        <v>158</v>
      </c>
      <c r="P463" s="5" t="str">
        <f t="shared" si="76"/>
        <v>218-2023-08-31</v>
      </c>
      <c r="Q463" s="5">
        <v>0</v>
      </c>
      <c r="R463" s="5">
        <v>0</v>
      </c>
    </row>
    <row r="464" spans="1:18" hidden="1" x14ac:dyDescent="0.3">
      <c r="A464" s="5">
        <v>218</v>
      </c>
      <c r="B464" s="5" t="s">
        <v>157</v>
      </c>
      <c r="C464" s="5" t="s">
        <v>98</v>
      </c>
      <c r="D464" s="5" t="s">
        <v>23</v>
      </c>
      <c r="E464" s="5" t="s">
        <v>62</v>
      </c>
      <c r="F464" s="6">
        <v>45169</v>
      </c>
      <c r="G464" s="16">
        <f t="shared" si="73"/>
        <v>2023</v>
      </c>
      <c r="H464" s="6" t="str">
        <f t="shared" si="75"/>
        <v>Septiembre</v>
      </c>
      <c r="I464" s="6" t="s">
        <v>745</v>
      </c>
      <c r="J464" s="5">
        <v>172000</v>
      </c>
      <c r="K464" s="5">
        <v>143021.71</v>
      </c>
      <c r="L464" s="15">
        <f t="shared" si="82"/>
        <v>1.3</v>
      </c>
      <c r="M464" s="15">
        <f t="shared" si="83"/>
        <v>1.7798567608531681</v>
      </c>
      <c r="N464" s="5" t="s">
        <v>158</v>
      </c>
      <c r="O464" s="5" t="s">
        <v>158</v>
      </c>
      <c r="P464" s="5" t="str">
        <f t="shared" si="76"/>
        <v>218-2023-09-30</v>
      </c>
      <c r="Q464" s="5">
        <v>0</v>
      </c>
      <c r="R464" s="5">
        <v>0</v>
      </c>
    </row>
    <row r="465" spans="1:18" hidden="1" x14ac:dyDescent="0.3">
      <c r="A465" s="5">
        <v>218</v>
      </c>
      <c r="B465" s="5" t="s">
        <v>157</v>
      </c>
      <c r="C465" s="5" t="s">
        <v>98</v>
      </c>
      <c r="D465" s="5" t="s">
        <v>23</v>
      </c>
      <c r="E465" s="5" t="s">
        <v>62</v>
      </c>
      <c r="F465" s="6">
        <v>45199</v>
      </c>
      <c r="G465" s="16">
        <f t="shared" si="73"/>
        <v>2023</v>
      </c>
      <c r="H465" s="6" t="str">
        <f t="shared" si="75"/>
        <v>Octubre</v>
      </c>
      <c r="I465" s="6" t="s">
        <v>745</v>
      </c>
      <c r="J465" s="5">
        <v>172000</v>
      </c>
      <c r="K465" s="7">
        <v>96636.99</v>
      </c>
      <c r="L465" s="15">
        <f t="shared" si="82"/>
        <v>1.2159062021678759</v>
      </c>
      <c r="M465" s="15">
        <f t="shared" si="83"/>
        <v>1.2159062021678759</v>
      </c>
      <c r="N465" s="5" t="s">
        <v>158</v>
      </c>
      <c r="O465" s="5" t="s">
        <v>158</v>
      </c>
      <c r="P465" s="5" t="str">
        <f t="shared" si="76"/>
        <v>218-2023-10-31</v>
      </c>
      <c r="Q465" s="5">
        <v>0</v>
      </c>
      <c r="R465" s="5">
        <v>0</v>
      </c>
    </row>
    <row r="466" spans="1:18" hidden="1" x14ac:dyDescent="0.3">
      <c r="A466" s="37">
        <v>218</v>
      </c>
      <c r="B466" s="5" t="s">
        <v>157</v>
      </c>
      <c r="C466" s="5" t="s">
        <v>98</v>
      </c>
      <c r="D466" s="5" t="s">
        <v>23</v>
      </c>
      <c r="E466" s="5" t="s">
        <v>62</v>
      </c>
      <c r="F466" s="6">
        <v>45230</v>
      </c>
      <c r="G466" s="5">
        <f t="shared" si="73"/>
        <v>2023</v>
      </c>
      <c r="H466" s="5" t="str">
        <f t="shared" si="75"/>
        <v>Noviembre</v>
      </c>
      <c r="I466" s="6" t="str">
        <f t="shared" ref="I466:I492" si="84">IF(OR(H467="Enero",H467="Febrero",H467="Marzo",H467="Abril",H467="Mayo",H467="Junio"),G467&amp;"-1",IF(OR(H467="Julio",H467="Agosto",H467="Septiembre",H467="Octubre",H467="Noviembre",H467="Diciembre"),G467&amp;"-2"))</f>
        <v>2023-2</v>
      </c>
      <c r="J466" s="5">
        <v>172000</v>
      </c>
      <c r="K466" s="5">
        <v>141458.28</v>
      </c>
      <c r="L466" s="15">
        <f t="shared" si="82"/>
        <v>1.3</v>
      </c>
      <c r="M466" s="15">
        <f t="shared" si="83"/>
        <v>1.3254219002851197</v>
      </c>
      <c r="N466" s="5" t="s">
        <v>158</v>
      </c>
      <c r="O466" s="5" t="s">
        <v>158</v>
      </c>
      <c r="P466" s="5" t="str">
        <f t="shared" si="76"/>
        <v>218-2023-11-30</v>
      </c>
      <c r="Q466" s="5">
        <v>0</v>
      </c>
      <c r="R466" s="5">
        <v>0</v>
      </c>
    </row>
    <row r="467" spans="1:18" hidden="1" x14ac:dyDescent="0.3">
      <c r="A467" s="37">
        <v>218</v>
      </c>
      <c r="B467" s="5" t="s">
        <v>157</v>
      </c>
      <c r="C467" s="5" t="s">
        <v>98</v>
      </c>
      <c r="D467" s="5" t="s">
        <v>23</v>
      </c>
      <c r="E467" s="5" t="s">
        <v>62</v>
      </c>
      <c r="F467" s="6">
        <v>45260</v>
      </c>
      <c r="G467" s="5">
        <f t="shared" ref="G467:G530" si="85">YEAR(F468)</f>
        <v>2023</v>
      </c>
      <c r="H467" s="5" t="str">
        <f t="shared" si="75"/>
        <v>Diciembre</v>
      </c>
      <c r="I467" s="6" t="str">
        <f t="shared" si="84"/>
        <v>2024-1</v>
      </c>
      <c r="J467" s="5">
        <v>172000</v>
      </c>
      <c r="K467" s="5">
        <v>129770</v>
      </c>
      <c r="L467" s="15">
        <f t="shared" si="82"/>
        <v>1.3</v>
      </c>
      <c r="M467" s="15">
        <f t="shared" si="83"/>
        <v>1.5755244114683522</v>
      </c>
      <c r="N467" s="5" t="s">
        <v>158</v>
      </c>
      <c r="O467" s="5" t="s">
        <v>158</v>
      </c>
      <c r="P467" s="5" t="str">
        <f t="shared" si="76"/>
        <v>218-2023-12-31</v>
      </c>
      <c r="Q467" s="5">
        <v>0</v>
      </c>
      <c r="R467" s="5">
        <v>0</v>
      </c>
    </row>
    <row r="468" spans="1:18" hidden="1" x14ac:dyDescent="0.3">
      <c r="A468" s="37">
        <v>218</v>
      </c>
      <c r="B468" s="5" t="s">
        <v>157</v>
      </c>
      <c r="C468" s="5" t="s">
        <v>98</v>
      </c>
      <c r="D468" s="5" t="s">
        <v>23</v>
      </c>
      <c r="E468" s="5" t="s">
        <v>62</v>
      </c>
      <c r="F468" s="6">
        <v>45291</v>
      </c>
      <c r="G468" s="5">
        <f t="shared" si="85"/>
        <v>2024</v>
      </c>
      <c r="H468" s="5" t="str">
        <f t="shared" si="75"/>
        <v>Junio</v>
      </c>
      <c r="I468" s="6" t="str">
        <f t="shared" si="84"/>
        <v>2024-2</v>
      </c>
      <c r="J468" s="5">
        <v>172000</v>
      </c>
      <c r="K468" s="5">
        <v>109170</v>
      </c>
      <c r="L468" s="15">
        <f t="shared" si="82"/>
        <v>1.2977346607951719</v>
      </c>
      <c r="M468" s="15">
        <f t="shared" si="83"/>
        <v>1.2977346607951719</v>
      </c>
      <c r="N468" s="5" t="s">
        <v>158</v>
      </c>
      <c r="O468" s="5" t="s">
        <v>158</v>
      </c>
      <c r="P468" s="5" t="str">
        <f t="shared" si="76"/>
        <v>218-2024-06-30</v>
      </c>
      <c r="Q468" s="5">
        <v>0</v>
      </c>
      <c r="R468" s="5">
        <v>0</v>
      </c>
    </row>
    <row r="469" spans="1:18" hidden="1" x14ac:dyDescent="0.3">
      <c r="A469" s="5">
        <v>218</v>
      </c>
      <c r="B469" s="5" t="s">
        <v>157</v>
      </c>
      <c r="C469" s="5" t="s">
        <v>98</v>
      </c>
      <c r="D469" s="5" t="s">
        <v>23</v>
      </c>
      <c r="E469" s="5" t="s">
        <v>62</v>
      </c>
      <c r="F469" s="6">
        <v>45473</v>
      </c>
      <c r="G469" s="5">
        <f t="shared" si="85"/>
        <v>2024</v>
      </c>
      <c r="H469" s="5" t="str">
        <f t="shared" si="75"/>
        <v>Diciembre</v>
      </c>
      <c r="I469" s="6" t="str">
        <f t="shared" si="84"/>
        <v>2023-1</v>
      </c>
      <c r="J469" s="5">
        <v>172000</v>
      </c>
      <c r="K469" s="5">
        <v>132538.65</v>
      </c>
      <c r="L469" s="15">
        <f>IFERROR(IF((K470/J470)&gt;1.3,1.3,K470/J470),"")</f>
        <v>0</v>
      </c>
      <c r="M469" s="15">
        <f>IFERROR(K470/J470,"")</f>
        <v>0</v>
      </c>
      <c r="N469" s="5"/>
      <c r="O469" s="5"/>
      <c r="P469" s="5" t="str">
        <f t="shared" si="76"/>
        <v>218-2024-12-31</v>
      </c>
      <c r="Q469" s="5">
        <v>0</v>
      </c>
      <c r="R469" s="5">
        <v>0</v>
      </c>
    </row>
    <row r="470" spans="1:18" hidden="1" x14ac:dyDescent="0.3">
      <c r="A470" s="5">
        <v>218</v>
      </c>
      <c r="B470" s="5" t="s">
        <v>157</v>
      </c>
      <c r="C470" s="5" t="s">
        <v>98</v>
      </c>
      <c r="D470" s="5" t="s">
        <v>23</v>
      </c>
      <c r="E470" s="5" t="s">
        <v>62</v>
      </c>
      <c r="F470" s="6">
        <v>45657</v>
      </c>
      <c r="G470" s="5">
        <f t="shared" si="85"/>
        <v>2023</v>
      </c>
      <c r="H470" s="5" t="str">
        <f t="shared" si="75"/>
        <v>Junio</v>
      </c>
      <c r="I470" s="6" t="str">
        <f t="shared" si="84"/>
        <v>2023-2</v>
      </c>
      <c r="J470" s="5">
        <v>172000</v>
      </c>
      <c r="K470" s="5">
        <v>0</v>
      </c>
      <c r="L470" s="15">
        <f>IFERROR(IF((K471/J471)&gt;1.3,1.3,K471/J471),"")</f>
        <v>1.3</v>
      </c>
      <c r="M470" s="15">
        <f>IFERROR(K471/J471,"")</f>
        <v>21.15</v>
      </c>
      <c r="N470" s="5"/>
      <c r="O470" s="5"/>
      <c r="P470" s="5" t="str">
        <f t="shared" si="76"/>
        <v>219-2023-06-30</v>
      </c>
      <c r="Q470" s="5">
        <v>0</v>
      </c>
      <c r="R470" s="5">
        <v>0</v>
      </c>
    </row>
    <row r="471" spans="1:18" hidden="1" x14ac:dyDescent="0.3">
      <c r="A471" s="41">
        <v>219</v>
      </c>
      <c r="B471" s="5" t="s">
        <v>159</v>
      </c>
      <c r="C471" s="5" t="s">
        <v>98</v>
      </c>
      <c r="D471" s="5" t="s">
        <v>54</v>
      </c>
      <c r="E471" s="5" t="s">
        <v>24</v>
      </c>
      <c r="F471" s="6">
        <v>45107</v>
      </c>
      <c r="G471" s="5">
        <f t="shared" si="85"/>
        <v>2023</v>
      </c>
      <c r="H471" s="5" t="str">
        <f t="shared" si="75"/>
        <v>Diciembre</v>
      </c>
      <c r="I471" s="6" t="str">
        <f t="shared" si="84"/>
        <v>2024-1</v>
      </c>
      <c r="J471" s="5">
        <v>1</v>
      </c>
      <c r="K471" s="5">
        <v>21.15</v>
      </c>
      <c r="L471" s="21">
        <v>1</v>
      </c>
      <c r="M471" s="15">
        <v>1</v>
      </c>
      <c r="N471" s="5"/>
      <c r="O471" s="5"/>
      <c r="P471" s="5" t="str">
        <f t="shared" si="76"/>
        <v>219-2023-12-31</v>
      </c>
      <c r="Q471" s="5">
        <v>0</v>
      </c>
      <c r="R471" s="5">
        <v>0</v>
      </c>
    </row>
    <row r="472" spans="1:18" hidden="1" x14ac:dyDescent="0.3">
      <c r="A472" s="37">
        <v>219</v>
      </c>
      <c r="B472" s="5" t="s">
        <v>159</v>
      </c>
      <c r="C472" s="5" t="s">
        <v>98</v>
      </c>
      <c r="D472" s="5" t="s">
        <v>54</v>
      </c>
      <c r="E472" s="5" t="s">
        <v>24</v>
      </c>
      <c r="F472" s="6">
        <v>45291</v>
      </c>
      <c r="G472" s="5">
        <f t="shared" si="85"/>
        <v>2024</v>
      </c>
      <c r="H472" s="5" t="str">
        <f t="shared" si="75"/>
        <v>Junio</v>
      </c>
      <c r="I472" s="6" t="str">
        <f t="shared" si="84"/>
        <v>2024-2</v>
      </c>
      <c r="J472" s="5">
        <v>1</v>
      </c>
      <c r="K472" s="5">
        <v>-5.9</v>
      </c>
      <c r="L472" s="21">
        <f>IFERROR(K473/J473,"")</f>
        <v>11.94</v>
      </c>
      <c r="M472" s="15">
        <v>0</v>
      </c>
      <c r="N472" s="5"/>
      <c r="O472" s="5"/>
      <c r="P472" s="5" t="str">
        <f t="shared" si="76"/>
        <v>219-2024-06-30</v>
      </c>
      <c r="Q472" s="5">
        <v>0</v>
      </c>
      <c r="R472" s="5">
        <v>0</v>
      </c>
    </row>
    <row r="473" spans="1:18" hidden="1" x14ac:dyDescent="0.3">
      <c r="A473" s="5">
        <v>219</v>
      </c>
      <c r="B473" s="5" t="s">
        <v>159</v>
      </c>
      <c r="C473" s="5" t="s">
        <v>98</v>
      </c>
      <c r="D473" s="5" t="s">
        <v>54</v>
      </c>
      <c r="E473" s="5" t="s">
        <v>24</v>
      </c>
      <c r="F473" s="6">
        <v>45473</v>
      </c>
      <c r="G473" s="5">
        <f t="shared" si="85"/>
        <v>2024</v>
      </c>
      <c r="H473" s="5" t="str">
        <f t="shared" si="75"/>
        <v>Diciembre</v>
      </c>
      <c r="I473" s="6" t="str">
        <f t="shared" si="84"/>
        <v>2023-1</v>
      </c>
      <c r="J473" s="5">
        <v>1</v>
      </c>
      <c r="K473" s="5">
        <v>11.94</v>
      </c>
      <c r="L473" s="15">
        <f>IFERROR(IF((K474/J474)&gt;1.3,1.3,K474/J474),"")</f>
        <v>-12.53</v>
      </c>
      <c r="M473" s="15">
        <f t="shared" ref="M473:M502" si="86">IFERROR(K474/J474,"")</f>
        <v>-12.53</v>
      </c>
      <c r="N473" s="5"/>
      <c r="O473" s="5"/>
      <c r="P473" s="5" t="str">
        <f t="shared" si="76"/>
        <v>219-2024-12-31</v>
      </c>
      <c r="Q473" s="5">
        <v>0</v>
      </c>
      <c r="R473" s="5">
        <v>0</v>
      </c>
    </row>
    <row r="474" spans="1:18" hidden="1" x14ac:dyDescent="0.3">
      <c r="A474" s="5">
        <v>219</v>
      </c>
      <c r="B474" s="5" t="s">
        <v>159</v>
      </c>
      <c r="C474" s="5" t="s">
        <v>98</v>
      </c>
      <c r="D474" s="5" t="s">
        <v>54</v>
      </c>
      <c r="E474" s="5" t="s">
        <v>24</v>
      </c>
      <c r="F474" s="6">
        <v>45657</v>
      </c>
      <c r="G474" s="5">
        <f t="shared" si="85"/>
        <v>2023</v>
      </c>
      <c r="H474" s="5" t="str">
        <f t="shared" si="75"/>
        <v>Junio</v>
      </c>
      <c r="I474" s="6" t="str">
        <f t="shared" si="84"/>
        <v>2023-2</v>
      </c>
      <c r="J474" s="5">
        <v>1</v>
      </c>
      <c r="K474" s="5">
        <v>-12.53</v>
      </c>
      <c r="L474" s="15">
        <f>IFERROR(IF((K475/J475)&gt;1.3,1.3,K475/J475),"")</f>
        <v>1.3</v>
      </c>
      <c r="M474" s="15">
        <f t="shared" si="86"/>
        <v>40.43</v>
      </c>
      <c r="N474" s="5"/>
      <c r="O474" s="5"/>
      <c r="P474" s="5" t="str">
        <f t="shared" si="76"/>
        <v>220-2023-06-30</v>
      </c>
      <c r="Q474" s="5">
        <v>0</v>
      </c>
      <c r="R474" s="5">
        <v>0</v>
      </c>
    </row>
    <row r="475" spans="1:18" hidden="1" x14ac:dyDescent="0.3">
      <c r="A475" s="41">
        <v>220</v>
      </c>
      <c r="B475" s="5" t="s">
        <v>160</v>
      </c>
      <c r="C475" s="5" t="s">
        <v>98</v>
      </c>
      <c r="D475" s="5" t="s">
        <v>54</v>
      </c>
      <c r="E475" s="5" t="s">
        <v>24</v>
      </c>
      <c r="F475" s="6">
        <v>45107</v>
      </c>
      <c r="G475" s="5">
        <f t="shared" si="85"/>
        <v>2023</v>
      </c>
      <c r="H475" s="5" t="str">
        <f t="shared" si="75"/>
        <v>Diciembre</v>
      </c>
      <c r="I475" s="6" t="str">
        <f t="shared" si="84"/>
        <v>2024-1</v>
      </c>
      <c r="J475" s="5">
        <v>1</v>
      </c>
      <c r="K475" s="5">
        <v>40.43</v>
      </c>
      <c r="L475" s="21"/>
      <c r="M475" s="15">
        <f t="shared" si="86"/>
        <v>0</v>
      </c>
      <c r="N475" s="5"/>
      <c r="O475" s="5"/>
      <c r="P475" s="5" t="str">
        <f t="shared" si="76"/>
        <v>220-2023-12-31</v>
      </c>
      <c r="Q475" s="5">
        <v>0</v>
      </c>
      <c r="R475" s="5">
        <v>0</v>
      </c>
    </row>
    <row r="476" spans="1:18" hidden="1" x14ac:dyDescent="0.3">
      <c r="A476" s="37">
        <v>220</v>
      </c>
      <c r="B476" s="5" t="s">
        <v>160</v>
      </c>
      <c r="C476" s="5" t="s">
        <v>98</v>
      </c>
      <c r="D476" s="5" t="s">
        <v>54</v>
      </c>
      <c r="E476" s="5" t="s">
        <v>24</v>
      </c>
      <c r="F476" s="6">
        <v>45291</v>
      </c>
      <c r="G476" s="5">
        <f t="shared" si="85"/>
        <v>2024</v>
      </c>
      <c r="H476" s="5" t="str">
        <f t="shared" si="75"/>
        <v>Junio</v>
      </c>
      <c r="I476" s="6" t="str">
        <f t="shared" si="84"/>
        <v>2024-2</v>
      </c>
      <c r="J476" s="5">
        <v>1</v>
      </c>
      <c r="K476" s="5">
        <v>0</v>
      </c>
      <c r="L476" s="21">
        <f>IFERROR(K477/J477,"")</f>
        <v>3.58</v>
      </c>
      <c r="M476" s="15">
        <f t="shared" si="86"/>
        <v>3.58</v>
      </c>
      <c r="N476" s="5"/>
      <c r="O476" s="5"/>
      <c r="P476" s="5" t="str">
        <f t="shared" si="76"/>
        <v>220-2024-06-30</v>
      </c>
      <c r="Q476" s="5">
        <v>0</v>
      </c>
      <c r="R476" s="5">
        <v>0</v>
      </c>
    </row>
    <row r="477" spans="1:18" hidden="1" x14ac:dyDescent="0.3">
      <c r="A477" s="5">
        <v>220</v>
      </c>
      <c r="B477" s="5" t="s">
        <v>160</v>
      </c>
      <c r="C477" s="5" t="s">
        <v>98</v>
      </c>
      <c r="D477" s="5" t="s">
        <v>54</v>
      </c>
      <c r="E477" s="5" t="s">
        <v>24</v>
      </c>
      <c r="F477" s="6">
        <v>45473</v>
      </c>
      <c r="G477" s="5">
        <f t="shared" si="85"/>
        <v>2024</v>
      </c>
      <c r="H477" s="5" t="str">
        <f t="shared" si="75"/>
        <v>Diciembre</v>
      </c>
      <c r="I477" s="6" t="str">
        <f t="shared" si="84"/>
        <v>2023-2</v>
      </c>
      <c r="J477" s="5">
        <v>1</v>
      </c>
      <c r="K477" s="5">
        <v>3.58</v>
      </c>
      <c r="L477" s="15">
        <f>IFERROR(IF((K478/J478)&gt;1.3,1.3,K478/J478),"")</f>
        <v>1.3</v>
      </c>
      <c r="M477" s="15">
        <f t="shared" si="86"/>
        <v>13.05</v>
      </c>
      <c r="N477" s="5"/>
      <c r="O477" s="5"/>
      <c r="P477" s="5" t="str">
        <f t="shared" si="76"/>
        <v>220-2024-12-31</v>
      </c>
      <c r="Q477" s="5">
        <v>0</v>
      </c>
      <c r="R477" s="5">
        <v>0</v>
      </c>
    </row>
    <row r="478" spans="1:18" hidden="1" x14ac:dyDescent="0.3">
      <c r="A478" s="5">
        <v>220</v>
      </c>
      <c r="B478" s="5" t="s">
        <v>160</v>
      </c>
      <c r="C478" s="5" t="s">
        <v>98</v>
      </c>
      <c r="D478" s="5" t="s">
        <v>54</v>
      </c>
      <c r="E478" s="5" t="s">
        <v>24</v>
      </c>
      <c r="F478" s="6">
        <v>45657</v>
      </c>
      <c r="G478" s="5">
        <f t="shared" si="85"/>
        <v>2023</v>
      </c>
      <c r="H478" s="5" t="str">
        <f t="shared" si="75"/>
        <v>Diciembre</v>
      </c>
      <c r="I478" s="6" t="str">
        <f t="shared" si="84"/>
        <v>2024-2</v>
      </c>
      <c r="J478" s="5">
        <v>1</v>
      </c>
      <c r="K478" s="5">
        <v>13.05</v>
      </c>
      <c r="L478" s="15" t="str">
        <f>IFERROR(IF((K479/J479)&gt;1.3,1.3,K479/J479),"")</f>
        <v/>
      </c>
      <c r="M478" s="15" t="str">
        <f t="shared" si="86"/>
        <v/>
      </c>
      <c r="N478" s="5"/>
      <c r="O478" s="5"/>
      <c r="P478" s="5" t="str">
        <f t="shared" si="76"/>
        <v>221-2023-12-31</v>
      </c>
      <c r="Q478" s="5">
        <v>0</v>
      </c>
      <c r="R478" s="5">
        <v>0</v>
      </c>
    </row>
    <row r="479" spans="1:18" hidden="1" x14ac:dyDescent="0.3">
      <c r="A479" s="37">
        <v>221</v>
      </c>
      <c r="B479" s="5" t="s">
        <v>161</v>
      </c>
      <c r="C479" s="5" t="s">
        <v>98</v>
      </c>
      <c r="D479" s="5" t="s">
        <v>73</v>
      </c>
      <c r="E479" s="5" t="s">
        <v>24</v>
      </c>
      <c r="F479" s="6">
        <v>45291</v>
      </c>
      <c r="G479" s="5">
        <f t="shared" si="85"/>
        <v>2024</v>
      </c>
      <c r="H479" s="5" t="str">
        <f t="shared" si="75"/>
        <v>Diciembre</v>
      </c>
      <c r="I479" s="6" t="str">
        <f t="shared" si="84"/>
        <v>2023-2</v>
      </c>
      <c r="J479" s="5"/>
      <c r="K479" s="5">
        <v>0</v>
      </c>
      <c r="L479" s="21">
        <f>IFERROR(K480/J480,"")</f>
        <v>0.33329999999999999</v>
      </c>
      <c r="M479" s="15">
        <f t="shared" si="86"/>
        <v>0.33329999999999999</v>
      </c>
      <c r="N479" s="5"/>
      <c r="O479" s="5"/>
      <c r="P479" s="5" t="str">
        <f t="shared" si="76"/>
        <v>221-2024-12-31</v>
      </c>
      <c r="Q479" s="5">
        <v>0</v>
      </c>
      <c r="R479" s="5">
        <v>0</v>
      </c>
    </row>
    <row r="480" spans="1:18" hidden="1" x14ac:dyDescent="0.3">
      <c r="A480" s="5">
        <v>221</v>
      </c>
      <c r="B480" s="5" t="s">
        <v>161</v>
      </c>
      <c r="C480" s="5" t="s">
        <v>98</v>
      </c>
      <c r="D480" s="5" t="s">
        <v>73</v>
      </c>
      <c r="E480" s="5" t="s">
        <v>24</v>
      </c>
      <c r="F480" s="6">
        <v>45657</v>
      </c>
      <c r="G480" s="5">
        <f t="shared" si="85"/>
        <v>2023</v>
      </c>
      <c r="H480" s="5" t="str">
        <f t="shared" si="75"/>
        <v>Diciembre</v>
      </c>
      <c r="I480" s="6" t="str">
        <f t="shared" si="84"/>
        <v>2024-2</v>
      </c>
      <c r="J480" s="5">
        <v>100</v>
      </c>
      <c r="K480" s="5">
        <v>33.33</v>
      </c>
      <c r="L480" s="15" t="str">
        <f>IFERROR(IF((K481/J481)&gt;1.3,1.3,K481/J481),"")</f>
        <v/>
      </c>
      <c r="M480" s="15" t="str">
        <f t="shared" si="86"/>
        <v/>
      </c>
      <c r="N480" s="5"/>
      <c r="O480" s="5"/>
      <c r="P480" s="5" t="str">
        <f t="shared" si="76"/>
        <v>222-2023-12-31</v>
      </c>
      <c r="Q480" s="5">
        <v>0</v>
      </c>
      <c r="R480" s="5">
        <v>0</v>
      </c>
    </row>
    <row r="481" spans="1:18" hidden="1" x14ac:dyDescent="0.3">
      <c r="A481" s="37">
        <v>222</v>
      </c>
      <c r="B481" s="5" t="s">
        <v>162</v>
      </c>
      <c r="C481" s="5" t="s">
        <v>98</v>
      </c>
      <c r="D481" s="5" t="s">
        <v>73</v>
      </c>
      <c r="E481" s="5" t="s">
        <v>24</v>
      </c>
      <c r="F481" s="6">
        <v>45291</v>
      </c>
      <c r="G481" s="5">
        <f t="shared" si="85"/>
        <v>2024</v>
      </c>
      <c r="H481" s="5" t="str">
        <f t="shared" si="75"/>
        <v>Diciembre</v>
      </c>
      <c r="I481" s="6" t="str">
        <f t="shared" si="84"/>
        <v>2023-2</v>
      </c>
      <c r="J481" s="5"/>
      <c r="K481" s="5">
        <v>0</v>
      </c>
      <c r="L481" s="21">
        <f>IFERROR(K482/J482,"")</f>
        <v>0.6875</v>
      </c>
      <c r="M481" s="15">
        <f t="shared" si="86"/>
        <v>0.6875</v>
      </c>
      <c r="N481" s="5"/>
      <c r="O481" s="5"/>
      <c r="P481" s="5" t="str">
        <f t="shared" si="76"/>
        <v>222-2024-12-31</v>
      </c>
      <c r="Q481" s="5">
        <v>0</v>
      </c>
      <c r="R481" s="5">
        <v>0</v>
      </c>
    </row>
    <row r="482" spans="1:18" hidden="1" x14ac:dyDescent="0.3">
      <c r="A482" s="5">
        <v>222</v>
      </c>
      <c r="B482" s="5" t="s">
        <v>162</v>
      </c>
      <c r="C482" s="5" t="s">
        <v>98</v>
      </c>
      <c r="D482" s="5" t="s">
        <v>73</v>
      </c>
      <c r="E482" s="5" t="s">
        <v>24</v>
      </c>
      <c r="F482" s="6">
        <v>45657</v>
      </c>
      <c r="G482" s="5">
        <f t="shared" si="85"/>
        <v>2023</v>
      </c>
      <c r="H482" s="5" t="str">
        <f t="shared" si="75"/>
        <v>Diciembre</v>
      </c>
      <c r="I482" s="6" t="str">
        <f t="shared" si="84"/>
        <v>2024-2</v>
      </c>
      <c r="J482" s="5">
        <v>100</v>
      </c>
      <c r="K482" s="5">
        <v>68.75</v>
      </c>
      <c r="L482" s="15" t="str">
        <f>IFERROR(IF((K483/J483)&gt;1.3,1.3,K483/J483),"")</f>
        <v/>
      </c>
      <c r="M482" s="15" t="str">
        <f t="shared" si="86"/>
        <v/>
      </c>
      <c r="N482" s="5"/>
      <c r="O482" s="5"/>
      <c r="P482" s="5" t="str">
        <f t="shared" si="76"/>
        <v>223-2023-12-31</v>
      </c>
      <c r="Q482" s="5">
        <v>0</v>
      </c>
      <c r="R482" s="5">
        <v>0</v>
      </c>
    </row>
    <row r="483" spans="1:18" hidden="1" x14ac:dyDescent="0.3">
      <c r="A483" s="37">
        <v>223</v>
      </c>
      <c r="B483" s="5" t="s">
        <v>163</v>
      </c>
      <c r="C483" s="5" t="s">
        <v>98</v>
      </c>
      <c r="D483" s="5" t="s">
        <v>73</v>
      </c>
      <c r="E483" s="5" t="s">
        <v>24</v>
      </c>
      <c r="F483" s="6">
        <v>45291</v>
      </c>
      <c r="G483" s="5">
        <f t="shared" si="85"/>
        <v>2024</v>
      </c>
      <c r="H483" s="5" t="str">
        <f t="shared" si="75"/>
        <v>Diciembre</v>
      </c>
      <c r="I483" s="6" t="str">
        <f t="shared" si="84"/>
        <v>2023-2</v>
      </c>
      <c r="J483" s="5"/>
      <c r="K483" s="5">
        <v>0</v>
      </c>
      <c r="L483" s="21">
        <f>IFERROR(K484/J484,"")</f>
        <v>0.94120000000000004</v>
      </c>
      <c r="M483" s="15">
        <f t="shared" si="86"/>
        <v>0.94120000000000004</v>
      </c>
      <c r="N483" s="5"/>
      <c r="O483" s="5"/>
      <c r="P483" s="5" t="str">
        <f t="shared" si="76"/>
        <v>223-2024-12-31</v>
      </c>
      <c r="Q483" s="5">
        <v>0</v>
      </c>
      <c r="R483" s="5">
        <v>0</v>
      </c>
    </row>
    <row r="484" spans="1:18" hidden="1" x14ac:dyDescent="0.3">
      <c r="A484" s="5">
        <v>223</v>
      </c>
      <c r="B484" s="5" t="s">
        <v>163</v>
      </c>
      <c r="C484" s="5" t="s">
        <v>98</v>
      </c>
      <c r="D484" s="5" t="s">
        <v>73</v>
      </c>
      <c r="E484" s="5" t="s">
        <v>24</v>
      </c>
      <c r="F484" s="6">
        <v>45657</v>
      </c>
      <c r="G484" s="5">
        <f t="shared" si="85"/>
        <v>2023</v>
      </c>
      <c r="H484" s="5" t="str">
        <f t="shared" ref="H484:H547" si="87">PROPER(TEXT(F485,"mmmm"))</f>
        <v>Diciembre</v>
      </c>
      <c r="I484" s="6" t="str">
        <f t="shared" si="84"/>
        <v>2024-2</v>
      </c>
      <c r="J484" s="5">
        <v>100</v>
      </c>
      <c r="K484" s="5">
        <v>94.12</v>
      </c>
      <c r="L484" s="15" t="str">
        <f>IFERROR(IF((K485/J485)&gt;1.3,1.3,K485/J485),"")</f>
        <v/>
      </c>
      <c r="M484" s="15" t="str">
        <f t="shared" si="86"/>
        <v/>
      </c>
      <c r="N484" s="5"/>
      <c r="O484" s="5"/>
      <c r="P484" s="5" t="str">
        <f t="shared" ref="P484:P547" si="88">A485&amp;"-"&amp;YEAR(F485)&amp;"-"&amp;IF(LEN(MONTH(F485))=1,"0"&amp;MONTH(F485),MONTH(F485))&amp;"-"&amp;DAY(F485)</f>
        <v>224-2023-12-31</v>
      </c>
      <c r="Q484" s="5">
        <v>0</v>
      </c>
      <c r="R484" s="5">
        <v>0</v>
      </c>
    </row>
    <row r="485" spans="1:18" hidden="1" x14ac:dyDescent="0.3">
      <c r="A485" s="37">
        <v>224</v>
      </c>
      <c r="B485" s="5" t="s">
        <v>164</v>
      </c>
      <c r="C485" s="5" t="s">
        <v>98</v>
      </c>
      <c r="D485" s="5" t="s">
        <v>73</v>
      </c>
      <c r="E485" s="5" t="s">
        <v>24</v>
      </c>
      <c r="F485" s="6">
        <v>45291</v>
      </c>
      <c r="G485" s="5">
        <f t="shared" si="85"/>
        <v>2024</v>
      </c>
      <c r="H485" s="5" t="str">
        <f t="shared" si="87"/>
        <v>Diciembre</v>
      </c>
      <c r="I485" s="6" t="str">
        <f t="shared" si="84"/>
        <v>2023-1</v>
      </c>
      <c r="J485" s="5"/>
      <c r="K485" s="5">
        <v>0</v>
      </c>
      <c r="L485" s="21">
        <f>IFERROR(K486/J486,"")</f>
        <v>1</v>
      </c>
      <c r="M485" s="15">
        <f t="shared" si="86"/>
        <v>1</v>
      </c>
      <c r="N485" s="5"/>
      <c r="O485" s="5"/>
      <c r="P485" s="5" t="str">
        <f t="shared" si="88"/>
        <v>224-2024-12-31</v>
      </c>
      <c r="Q485" s="5">
        <v>0</v>
      </c>
      <c r="R485" s="5">
        <v>0</v>
      </c>
    </row>
    <row r="486" spans="1:18" hidden="1" x14ac:dyDescent="0.3">
      <c r="A486" s="5">
        <v>224</v>
      </c>
      <c r="B486" s="5" t="s">
        <v>164</v>
      </c>
      <c r="C486" s="5" t="s">
        <v>98</v>
      </c>
      <c r="D486" s="5" t="s">
        <v>73</v>
      </c>
      <c r="E486" s="5" t="s">
        <v>24</v>
      </c>
      <c r="F486" s="6">
        <v>45657</v>
      </c>
      <c r="G486" s="5">
        <f t="shared" si="85"/>
        <v>2023</v>
      </c>
      <c r="H486" s="5" t="str">
        <f t="shared" si="87"/>
        <v>Enero</v>
      </c>
      <c r="I486" s="6" t="str">
        <f t="shared" si="84"/>
        <v>2023-1</v>
      </c>
      <c r="J486" s="5">
        <v>100</v>
      </c>
      <c r="K486" s="5">
        <v>100</v>
      </c>
      <c r="L486" s="15">
        <f>IFERROR(IF((K487/J487)&gt;1.3,1.3,K487/J487),"")</f>
        <v>1.3</v>
      </c>
      <c r="M486" s="15">
        <f t="shared" si="86"/>
        <v>4.166666666666667</v>
      </c>
      <c r="N486" s="5"/>
      <c r="O486" s="5"/>
      <c r="P486" s="5" t="str">
        <f t="shared" si="88"/>
        <v>225-2023-01-31</v>
      </c>
      <c r="Q486" s="5">
        <v>0</v>
      </c>
      <c r="R486" s="5">
        <v>0</v>
      </c>
    </row>
    <row r="487" spans="1:18" hidden="1" x14ac:dyDescent="0.3">
      <c r="A487" s="37">
        <v>225</v>
      </c>
      <c r="B487" s="5" t="s">
        <v>165</v>
      </c>
      <c r="C487" s="5" t="s">
        <v>98</v>
      </c>
      <c r="D487" s="5" t="s">
        <v>23</v>
      </c>
      <c r="E487" s="5" t="s">
        <v>24</v>
      </c>
      <c r="F487" s="6">
        <v>44957</v>
      </c>
      <c r="G487" s="5">
        <f t="shared" si="85"/>
        <v>2023</v>
      </c>
      <c r="H487" s="5" t="str">
        <f t="shared" si="87"/>
        <v>Febrero</v>
      </c>
      <c r="I487" s="6" t="str">
        <f t="shared" si="84"/>
        <v>2023-1</v>
      </c>
      <c r="J487" s="5">
        <v>6</v>
      </c>
      <c r="K487" s="5">
        <v>25</v>
      </c>
      <c r="L487" s="21">
        <f t="shared" ref="L487:L492" si="89">IFERROR(K488/J488,"")</f>
        <v>3.3333333333333335</v>
      </c>
      <c r="M487" s="15">
        <f t="shared" si="86"/>
        <v>3.3333333333333335</v>
      </c>
      <c r="N487" s="5"/>
      <c r="O487" s="5"/>
      <c r="P487" s="5" t="str">
        <f t="shared" si="88"/>
        <v>225-2023-02-28</v>
      </c>
      <c r="Q487" s="5">
        <v>0</v>
      </c>
      <c r="R487" s="5">
        <v>0</v>
      </c>
    </row>
    <row r="488" spans="1:18" hidden="1" x14ac:dyDescent="0.3">
      <c r="A488" s="37">
        <v>225</v>
      </c>
      <c r="B488" s="5" t="s">
        <v>165</v>
      </c>
      <c r="C488" s="5" t="s">
        <v>98</v>
      </c>
      <c r="D488" s="5" t="s">
        <v>23</v>
      </c>
      <c r="E488" s="5" t="s">
        <v>24</v>
      </c>
      <c r="F488" s="6">
        <v>44985</v>
      </c>
      <c r="G488" s="5">
        <f t="shared" si="85"/>
        <v>2023</v>
      </c>
      <c r="H488" s="5" t="str">
        <f t="shared" si="87"/>
        <v>Marzo</v>
      </c>
      <c r="I488" s="6" t="str">
        <f t="shared" si="84"/>
        <v>2023-1</v>
      </c>
      <c r="J488" s="5">
        <v>6</v>
      </c>
      <c r="K488" s="5">
        <v>20</v>
      </c>
      <c r="L488" s="21">
        <f t="shared" si="89"/>
        <v>3.1666666666666665</v>
      </c>
      <c r="M488" s="15">
        <f t="shared" si="86"/>
        <v>3.1666666666666665</v>
      </c>
      <c r="N488" s="5"/>
      <c r="O488" s="5"/>
      <c r="P488" s="5" t="str">
        <f t="shared" si="88"/>
        <v>225-2023-03-31</v>
      </c>
      <c r="Q488" s="5">
        <v>0</v>
      </c>
      <c r="R488" s="5">
        <v>0</v>
      </c>
    </row>
    <row r="489" spans="1:18" hidden="1" x14ac:dyDescent="0.3">
      <c r="A489" s="37">
        <v>225</v>
      </c>
      <c r="B489" s="5" t="s">
        <v>165</v>
      </c>
      <c r="C489" s="5" t="s">
        <v>98</v>
      </c>
      <c r="D489" s="5" t="s">
        <v>23</v>
      </c>
      <c r="E489" s="5" t="s">
        <v>24</v>
      </c>
      <c r="F489" s="6">
        <v>45016</v>
      </c>
      <c r="G489" s="5">
        <f t="shared" si="85"/>
        <v>2023</v>
      </c>
      <c r="H489" s="5" t="str">
        <f t="shared" si="87"/>
        <v>Abril</v>
      </c>
      <c r="I489" s="6" t="str">
        <f t="shared" si="84"/>
        <v>2023-1</v>
      </c>
      <c r="J489" s="5">
        <v>6</v>
      </c>
      <c r="K489" s="5">
        <v>19</v>
      </c>
      <c r="L489" s="21">
        <f t="shared" si="89"/>
        <v>3.3333333333333335</v>
      </c>
      <c r="M489" s="15">
        <f t="shared" si="86"/>
        <v>3.3333333333333335</v>
      </c>
      <c r="N489" s="5"/>
      <c r="O489" s="5"/>
      <c r="P489" s="5" t="str">
        <f t="shared" si="88"/>
        <v>225-2023-04-30</v>
      </c>
      <c r="Q489" s="5">
        <v>0</v>
      </c>
      <c r="R489" s="5">
        <v>0</v>
      </c>
    </row>
    <row r="490" spans="1:18" hidden="1" x14ac:dyDescent="0.3">
      <c r="A490" s="37">
        <v>225</v>
      </c>
      <c r="B490" s="5" t="s">
        <v>165</v>
      </c>
      <c r="C490" s="5" t="s">
        <v>98</v>
      </c>
      <c r="D490" s="5" t="s">
        <v>23</v>
      </c>
      <c r="E490" s="5" t="s">
        <v>24</v>
      </c>
      <c r="F490" s="6">
        <v>45046</v>
      </c>
      <c r="G490" s="5">
        <f t="shared" si="85"/>
        <v>2023</v>
      </c>
      <c r="H490" s="5" t="str">
        <f t="shared" si="87"/>
        <v>Mayo</v>
      </c>
      <c r="I490" s="6" t="str">
        <f t="shared" si="84"/>
        <v>2023-1</v>
      </c>
      <c r="J490" s="5">
        <v>6</v>
      </c>
      <c r="K490" s="5">
        <v>20</v>
      </c>
      <c r="L490" s="21">
        <f t="shared" si="89"/>
        <v>3.8333333333333335</v>
      </c>
      <c r="M490" s="15">
        <f t="shared" si="86"/>
        <v>3.8333333333333335</v>
      </c>
      <c r="N490" s="5"/>
      <c r="O490" s="5"/>
      <c r="P490" s="5" t="str">
        <f t="shared" si="88"/>
        <v>225-2023-05-31</v>
      </c>
      <c r="Q490" s="5">
        <v>0</v>
      </c>
      <c r="R490" s="5">
        <v>0</v>
      </c>
    </row>
    <row r="491" spans="1:18" hidden="1" x14ac:dyDescent="0.3">
      <c r="A491" s="37">
        <v>225</v>
      </c>
      <c r="B491" s="5" t="s">
        <v>165</v>
      </c>
      <c r="C491" s="5" t="s">
        <v>98</v>
      </c>
      <c r="D491" s="5" t="s">
        <v>23</v>
      </c>
      <c r="E491" s="5" t="s">
        <v>24</v>
      </c>
      <c r="F491" s="6">
        <v>45077</v>
      </c>
      <c r="G491" s="5">
        <f t="shared" si="85"/>
        <v>2023</v>
      </c>
      <c r="H491" s="5" t="str">
        <f t="shared" si="87"/>
        <v>Junio</v>
      </c>
      <c r="I491" s="6" t="str">
        <f t="shared" si="84"/>
        <v>2023-2</v>
      </c>
      <c r="J491" s="5">
        <v>6</v>
      </c>
      <c r="K491" s="5">
        <v>23</v>
      </c>
      <c r="L491" s="21">
        <f t="shared" si="89"/>
        <v>3.1666666666666665</v>
      </c>
      <c r="M491" s="15">
        <f t="shared" si="86"/>
        <v>3.1666666666666665</v>
      </c>
      <c r="N491" s="5"/>
      <c r="O491" s="5"/>
      <c r="P491" s="5" t="str">
        <f t="shared" si="88"/>
        <v>225-2023-06-30</v>
      </c>
      <c r="Q491" s="5">
        <v>0</v>
      </c>
      <c r="R491" s="5">
        <v>0</v>
      </c>
    </row>
    <row r="492" spans="1:18" hidden="1" x14ac:dyDescent="0.3">
      <c r="A492" s="37">
        <v>225</v>
      </c>
      <c r="B492" s="5" t="s">
        <v>165</v>
      </c>
      <c r="C492" s="5" t="s">
        <v>98</v>
      </c>
      <c r="D492" s="5" t="s">
        <v>23</v>
      </c>
      <c r="E492" s="5" t="s">
        <v>24</v>
      </c>
      <c r="F492" s="6">
        <v>45107</v>
      </c>
      <c r="G492" s="5">
        <f t="shared" si="85"/>
        <v>2023</v>
      </c>
      <c r="H492" s="5" t="str">
        <f t="shared" si="87"/>
        <v>Julio</v>
      </c>
      <c r="I492" s="6" t="str">
        <f t="shared" si="84"/>
        <v>2023-2</v>
      </c>
      <c r="J492" s="5">
        <v>6</v>
      </c>
      <c r="K492" s="5">
        <v>19</v>
      </c>
      <c r="L492" s="21">
        <f t="shared" si="89"/>
        <v>3.3333333333333335</v>
      </c>
      <c r="M492" s="15">
        <f t="shared" si="86"/>
        <v>3.3333333333333335</v>
      </c>
      <c r="N492" s="5"/>
      <c r="O492" s="5"/>
      <c r="P492" s="5" t="str">
        <f t="shared" si="88"/>
        <v>225-2023-07-31</v>
      </c>
      <c r="Q492" s="5">
        <v>0</v>
      </c>
      <c r="R492" s="5">
        <v>0</v>
      </c>
    </row>
    <row r="493" spans="1:18" hidden="1" x14ac:dyDescent="0.3">
      <c r="A493" s="5">
        <v>225</v>
      </c>
      <c r="B493" s="5" t="s">
        <v>165</v>
      </c>
      <c r="C493" s="5" t="s">
        <v>98</v>
      </c>
      <c r="D493" s="5" t="s">
        <v>23</v>
      </c>
      <c r="E493" s="5" t="s">
        <v>24</v>
      </c>
      <c r="F493" s="6">
        <v>45138</v>
      </c>
      <c r="G493" s="16">
        <f t="shared" si="85"/>
        <v>2023</v>
      </c>
      <c r="H493" s="6" t="str">
        <f t="shared" si="87"/>
        <v>Agosto</v>
      </c>
      <c r="I493" s="6" t="s">
        <v>745</v>
      </c>
      <c r="J493" s="5">
        <v>6</v>
      </c>
      <c r="K493" s="5">
        <v>20</v>
      </c>
      <c r="L493" s="21">
        <v>1</v>
      </c>
      <c r="M493" s="15">
        <f t="shared" si="86"/>
        <v>3.8333333333333335</v>
      </c>
      <c r="N493" s="5"/>
      <c r="O493" s="5"/>
      <c r="P493" s="5" t="str">
        <f t="shared" si="88"/>
        <v>225-2023-08-31</v>
      </c>
      <c r="Q493" s="5">
        <v>0</v>
      </c>
      <c r="R493" s="5">
        <v>0</v>
      </c>
    </row>
    <row r="494" spans="1:18" hidden="1" x14ac:dyDescent="0.3">
      <c r="A494" s="5">
        <v>225</v>
      </c>
      <c r="B494" s="5" t="s">
        <v>165</v>
      </c>
      <c r="C494" s="5" t="s">
        <v>98</v>
      </c>
      <c r="D494" s="5" t="s">
        <v>23</v>
      </c>
      <c r="E494" s="5" t="s">
        <v>24</v>
      </c>
      <c r="F494" s="6">
        <v>45169</v>
      </c>
      <c r="G494" s="16">
        <f t="shared" si="85"/>
        <v>2023</v>
      </c>
      <c r="H494" s="6" t="str">
        <f t="shared" si="87"/>
        <v>Septiembre</v>
      </c>
      <c r="I494" s="6" t="s">
        <v>745</v>
      </c>
      <c r="J494" s="5">
        <v>6</v>
      </c>
      <c r="K494" s="5">
        <v>23</v>
      </c>
      <c r="L494" s="21">
        <v>1</v>
      </c>
      <c r="M494" s="15">
        <f t="shared" si="86"/>
        <v>3.5</v>
      </c>
      <c r="N494" s="5"/>
      <c r="O494" s="5"/>
      <c r="P494" s="5" t="str">
        <f t="shared" si="88"/>
        <v>225-2023-09-30</v>
      </c>
      <c r="Q494" s="5">
        <v>0</v>
      </c>
      <c r="R494" s="5">
        <v>0</v>
      </c>
    </row>
    <row r="495" spans="1:18" hidden="1" x14ac:dyDescent="0.3">
      <c r="A495" s="5">
        <v>225</v>
      </c>
      <c r="B495" s="5" t="s">
        <v>165</v>
      </c>
      <c r="C495" s="5" t="s">
        <v>98</v>
      </c>
      <c r="D495" s="5" t="s">
        <v>23</v>
      </c>
      <c r="E495" s="5" t="s">
        <v>24</v>
      </c>
      <c r="F495" s="6">
        <v>45199</v>
      </c>
      <c r="G495" s="16">
        <f t="shared" si="85"/>
        <v>2023</v>
      </c>
      <c r="H495" s="6" t="str">
        <f t="shared" si="87"/>
        <v>Octubre</v>
      </c>
      <c r="I495" s="6" t="s">
        <v>745</v>
      </c>
      <c r="J495" s="5">
        <v>6</v>
      </c>
      <c r="K495" s="5">
        <v>21</v>
      </c>
      <c r="L495" s="21">
        <v>1</v>
      </c>
      <c r="M495" s="15">
        <f t="shared" si="86"/>
        <v>3.1666666666666665</v>
      </c>
      <c r="N495" s="5"/>
      <c r="O495" s="5"/>
      <c r="P495" s="5" t="str">
        <f t="shared" si="88"/>
        <v>225-2023-10-31</v>
      </c>
      <c r="Q495" s="5">
        <v>0</v>
      </c>
      <c r="R495" s="5">
        <v>0</v>
      </c>
    </row>
    <row r="496" spans="1:18" hidden="1" x14ac:dyDescent="0.3">
      <c r="A496" s="37">
        <v>225</v>
      </c>
      <c r="B496" s="5" t="s">
        <v>165</v>
      </c>
      <c r="C496" s="5" t="s">
        <v>98</v>
      </c>
      <c r="D496" s="5" t="s">
        <v>23</v>
      </c>
      <c r="E496" s="5" t="s">
        <v>24</v>
      </c>
      <c r="F496" s="6">
        <v>45230</v>
      </c>
      <c r="G496" s="5">
        <f t="shared" si="85"/>
        <v>2023</v>
      </c>
      <c r="H496" s="5" t="str">
        <f t="shared" si="87"/>
        <v>Noviembre</v>
      </c>
      <c r="I496" s="6" t="str">
        <f t="shared" ref="I496:I527" si="90">IF(OR(H497="Enero",H497="Febrero",H497="Marzo",H497="Abril",H497="Mayo",H497="Junio"),G497&amp;"-1",IF(OR(H497="Julio",H497="Agosto",H497="Septiembre",H497="Octubre",H497="Noviembre",H497="Diciembre"),G497&amp;"-2"))</f>
        <v>2023-2</v>
      </c>
      <c r="J496" s="5">
        <v>6</v>
      </c>
      <c r="K496" s="5">
        <v>19</v>
      </c>
      <c r="L496" s="21">
        <f>IFERROR(K497/J497,"")</f>
        <v>3</v>
      </c>
      <c r="M496" s="15">
        <f t="shared" si="86"/>
        <v>3</v>
      </c>
      <c r="N496" s="5"/>
      <c r="O496" s="5"/>
      <c r="P496" s="5" t="str">
        <f t="shared" si="88"/>
        <v>225-2023-11-30</v>
      </c>
      <c r="Q496" s="5">
        <v>0</v>
      </c>
      <c r="R496" s="5">
        <v>0</v>
      </c>
    </row>
    <row r="497" spans="1:18" hidden="1" x14ac:dyDescent="0.3">
      <c r="A497" s="37">
        <v>225</v>
      </c>
      <c r="B497" s="5" t="s">
        <v>165</v>
      </c>
      <c r="C497" s="5" t="s">
        <v>98</v>
      </c>
      <c r="D497" s="5" t="s">
        <v>23</v>
      </c>
      <c r="E497" s="5" t="s">
        <v>24</v>
      </c>
      <c r="F497" s="6">
        <v>45260</v>
      </c>
      <c r="G497" s="5">
        <f t="shared" si="85"/>
        <v>2023</v>
      </c>
      <c r="H497" s="5" t="str">
        <f t="shared" si="87"/>
        <v>Diciembre</v>
      </c>
      <c r="I497" s="6" t="str">
        <f t="shared" si="90"/>
        <v>2024-1</v>
      </c>
      <c r="J497" s="5">
        <v>6</v>
      </c>
      <c r="K497" s="5">
        <v>18</v>
      </c>
      <c r="L497" s="21">
        <f>IFERROR(K498/J498,"")</f>
        <v>3</v>
      </c>
      <c r="M497" s="15">
        <f t="shared" si="86"/>
        <v>3</v>
      </c>
      <c r="N497" s="5"/>
      <c r="O497" s="5"/>
      <c r="P497" s="5" t="str">
        <f t="shared" si="88"/>
        <v>225-2023-12-31</v>
      </c>
      <c r="Q497" s="5">
        <v>0</v>
      </c>
      <c r="R497" s="5">
        <v>0</v>
      </c>
    </row>
    <row r="498" spans="1:18" hidden="1" x14ac:dyDescent="0.3">
      <c r="A498" s="37">
        <v>225</v>
      </c>
      <c r="B498" s="5" t="s">
        <v>165</v>
      </c>
      <c r="C498" s="5" t="s">
        <v>98</v>
      </c>
      <c r="D498" s="5" t="s">
        <v>23</v>
      </c>
      <c r="E498" s="5" t="s">
        <v>24</v>
      </c>
      <c r="F498" s="6">
        <v>45291</v>
      </c>
      <c r="G498" s="5">
        <f t="shared" si="85"/>
        <v>2024</v>
      </c>
      <c r="H498" s="5" t="str">
        <f t="shared" si="87"/>
        <v>Junio</v>
      </c>
      <c r="I498" s="6" t="str">
        <f t="shared" si="90"/>
        <v>2024-2</v>
      </c>
      <c r="J498" s="5">
        <v>6</v>
      </c>
      <c r="K498" s="5">
        <v>18</v>
      </c>
      <c r="L498" s="21">
        <f>IFERROR(K499/J499,"")</f>
        <v>21</v>
      </c>
      <c r="M498" s="15">
        <f t="shared" si="86"/>
        <v>21</v>
      </c>
      <c r="N498" s="5"/>
      <c r="O498" s="5"/>
      <c r="P498" s="5" t="str">
        <f t="shared" si="88"/>
        <v>225-2024-06-30</v>
      </c>
      <c r="Q498" s="5">
        <v>0</v>
      </c>
      <c r="R498" s="5">
        <v>0</v>
      </c>
    </row>
    <row r="499" spans="1:18" hidden="1" x14ac:dyDescent="0.3">
      <c r="A499" s="5">
        <v>225</v>
      </c>
      <c r="B499" s="5" t="s">
        <v>165</v>
      </c>
      <c r="C499" s="5" t="s">
        <v>98</v>
      </c>
      <c r="D499" s="5" t="s">
        <v>23</v>
      </c>
      <c r="E499" s="5" t="s">
        <v>24</v>
      </c>
      <c r="F499" s="6">
        <v>45473</v>
      </c>
      <c r="G499" s="5">
        <f t="shared" si="85"/>
        <v>2024</v>
      </c>
      <c r="H499" s="5" t="str">
        <f t="shared" si="87"/>
        <v>Diciembre</v>
      </c>
      <c r="I499" s="6" t="str">
        <f t="shared" si="90"/>
        <v>2023-2</v>
      </c>
      <c r="J499" s="5">
        <v>1</v>
      </c>
      <c r="K499" s="5">
        <v>21</v>
      </c>
      <c r="L499" s="15">
        <f>IFERROR(IF((K500/J500)&gt;1.3,1.3,K500/J500),"")</f>
        <v>1.3</v>
      </c>
      <c r="M499" s="15">
        <f t="shared" si="86"/>
        <v>18</v>
      </c>
      <c r="N499" s="5"/>
      <c r="O499" s="5"/>
      <c r="P499" s="5" t="str">
        <f t="shared" si="88"/>
        <v>225-2024-12-31</v>
      </c>
      <c r="Q499" s="5">
        <v>0</v>
      </c>
      <c r="R499" s="5">
        <v>0</v>
      </c>
    </row>
    <row r="500" spans="1:18" hidden="1" x14ac:dyDescent="0.3">
      <c r="A500" s="5">
        <v>225</v>
      </c>
      <c r="B500" s="5" t="s">
        <v>165</v>
      </c>
      <c r="C500" s="5" t="s">
        <v>98</v>
      </c>
      <c r="D500" s="5" t="s">
        <v>23</v>
      </c>
      <c r="E500" s="5" t="s">
        <v>24</v>
      </c>
      <c r="F500" s="6">
        <v>45657</v>
      </c>
      <c r="G500" s="5">
        <f t="shared" si="85"/>
        <v>2023</v>
      </c>
      <c r="H500" s="5" t="str">
        <f t="shared" si="87"/>
        <v>Diciembre</v>
      </c>
      <c r="I500" s="6" t="str">
        <f t="shared" si="90"/>
        <v>2024-2</v>
      </c>
      <c r="J500" s="5">
        <v>1</v>
      </c>
      <c r="K500" s="5">
        <v>18</v>
      </c>
      <c r="L500" s="15" t="str">
        <f>IFERROR(IF((K501/J501)&gt;1.3,1.3,K501/J501),"")</f>
        <v/>
      </c>
      <c r="M500" s="15" t="str">
        <f t="shared" si="86"/>
        <v/>
      </c>
      <c r="N500" s="5"/>
      <c r="O500" s="5"/>
      <c r="P500" s="5" t="str">
        <f t="shared" si="88"/>
        <v>226-2023-12-31</v>
      </c>
      <c r="Q500" s="5">
        <v>0</v>
      </c>
      <c r="R500" s="5">
        <v>0</v>
      </c>
    </row>
    <row r="501" spans="1:18" hidden="1" x14ac:dyDescent="0.3">
      <c r="A501" s="37">
        <v>226</v>
      </c>
      <c r="B501" s="5" t="s">
        <v>166</v>
      </c>
      <c r="C501" s="5" t="s">
        <v>98</v>
      </c>
      <c r="D501" s="5" t="s">
        <v>73</v>
      </c>
      <c r="E501" s="5" t="s">
        <v>24</v>
      </c>
      <c r="F501" s="6">
        <v>45291</v>
      </c>
      <c r="G501" s="5">
        <f t="shared" si="85"/>
        <v>2024</v>
      </c>
      <c r="H501" s="5" t="str">
        <f t="shared" si="87"/>
        <v>Diciembre</v>
      </c>
      <c r="I501" s="6" t="str">
        <f t="shared" si="90"/>
        <v>2023-2</v>
      </c>
      <c r="J501" s="5"/>
      <c r="K501" s="5">
        <v>0</v>
      </c>
      <c r="L501" s="21">
        <f>IFERROR(K502/J502,"")</f>
        <v>0</v>
      </c>
      <c r="M501" s="15">
        <f t="shared" si="86"/>
        <v>0</v>
      </c>
      <c r="N501" s="5"/>
      <c r="O501" s="5"/>
      <c r="P501" s="5" t="str">
        <f t="shared" si="88"/>
        <v>226-2024-12-31</v>
      </c>
      <c r="Q501" s="5">
        <v>0</v>
      </c>
      <c r="R501" s="5">
        <v>0</v>
      </c>
    </row>
    <row r="502" spans="1:18" hidden="1" x14ac:dyDescent="0.3">
      <c r="A502" s="5">
        <v>226</v>
      </c>
      <c r="B502" s="5" t="s">
        <v>166</v>
      </c>
      <c r="C502" s="5" t="s">
        <v>98</v>
      </c>
      <c r="D502" s="5" t="s">
        <v>73</v>
      </c>
      <c r="E502" s="5" t="s">
        <v>24</v>
      </c>
      <c r="F502" s="6">
        <v>45657</v>
      </c>
      <c r="G502" s="5">
        <f t="shared" si="85"/>
        <v>2023</v>
      </c>
      <c r="H502" s="5" t="str">
        <f t="shared" si="87"/>
        <v>Diciembre</v>
      </c>
      <c r="I502" s="6" t="str">
        <f t="shared" si="90"/>
        <v>2024-2</v>
      </c>
      <c r="J502" s="5">
        <v>2</v>
      </c>
      <c r="K502" s="5">
        <v>0</v>
      </c>
      <c r="L502" s="15" t="str">
        <f>IFERROR(IF((K503/J503)&gt;1.3,1.3,K503/J503),"")</f>
        <v/>
      </c>
      <c r="M502" s="15" t="str">
        <f t="shared" si="86"/>
        <v/>
      </c>
      <c r="N502" s="5"/>
      <c r="O502" s="5"/>
      <c r="P502" s="5" t="str">
        <f t="shared" si="88"/>
        <v>227-2023-12-31</v>
      </c>
      <c r="Q502" s="5">
        <v>0</v>
      </c>
      <c r="R502" s="5">
        <v>0</v>
      </c>
    </row>
    <row r="503" spans="1:18" hidden="1" x14ac:dyDescent="0.3">
      <c r="A503" s="37">
        <v>227</v>
      </c>
      <c r="B503" s="5" t="s">
        <v>167</v>
      </c>
      <c r="C503" s="5" t="s">
        <v>98</v>
      </c>
      <c r="D503" s="5" t="s">
        <v>73</v>
      </c>
      <c r="E503" s="5" t="s">
        <v>62</v>
      </c>
      <c r="F503" s="6">
        <v>45291</v>
      </c>
      <c r="G503" s="5">
        <f t="shared" si="85"/>
        <v>2024</v>
      </c>
      <c r="H503" s="5" t="str">
        <f t="shared" si="87"/>
        <v>Diciembre</v>
      </c>
      <c r="I503" s="6" t="str">
        <f t="shared" si="90"/>
        <v>2022-2</v>
      </c>
      <c r="J503" s="5"/>
      <c r="K503" s="5">
        <v>0</v>
      </c>
      <c r="L503" s="15" t="str">
        <f>IFERROR(IF((J504/K504)&gt;1.3,1.3,J504/K504),"")</f>
        <v/>
      </c>
      <c r="M503" s="15" t="str">
        <f>IFERROR(J504/K504,"")</f>
        <v/>
      </c>
      <c r="N503" s="5"/>
      <c r="O503" s="5"/>
      <c r="P503" s="5" t="str">
        <f t="shared" si="88"/>
        <v>227-2024-12-31</v>
      </c>
      <c r="Q503" s="5">
        <v>0</v>
      </c>
      <c r="R503" s="5">
        <v>0</v>
      </c>
    </row>
    <row r="504" spans="1:18" hidden="1" x14ac:dyDescent="0.3">
      <c r="A504" s="5">
        <v>227</v>
      </c>
      <c r="B504" s="5" t="s">
        <v>167</v>
      </c>
      <c r="C504" s="5" t="s">
        <v>98</v>
      </c>
      <c r="D504" s="5" t="s">
        <v>73</v>
      </c>
      <c r="E504" s="5" t="s">
        <v>62</v>
      </c>
      <c r="F504" s="6">
        <v>45657</v>
      </c>
      <c r="G504" s="5">
        <f t="shared" si="85"/>
        <v>2022</v>
      </c>
      <c r="H504" s="5" t="str">
        <f t="shared" si="87"/>
        <v>Diciembre</v>
      </c>
      <c r="I504" s="6" t="str">
        <f t="shared" si="90"/>
        <v>2024-2</v>
      </c>
      <c r="J504" s="5">
        <v>0.3</v>
      </c>
      <c r="K504" s="5">
        <v>0</v>
      </c>
      <c r="L504" s="15">
        <f>IFERROR(IF((K505/J505)&gt;1.3,1.3,K505/J505),"")</f>
        <v>1.0011000000000001</v>
      </c>
      <c r="M504" s="15">
        <f t="shared" ref="M504:M532" si="91">IFERROR(K505/J505,"")</f>
        <v>1.0011000000000001</v>
      </c>
      <c r="N504" s="5"/>
      <c r="O504" s="5"/>
      <c r="P504" s="5" t="str">
        <f t="shared" si="88"/>
        <v>228-2022-12-31</v>
      </c>
      <c r="Q504" s="5">
        <v>0</v>
      </c>
      <c r="R504" s="5">
        <v>0</v>
      </c>
    </row>
    <row r="505" spans="1:18" hidden="1" x14ac:dyDescent="0.3">
      <c r="A505" s="37">
        <v>228</v>
      </c>
      <c r="B505" s="5" t="s">
        <v>168</v>
      </c>
      <c r="C505" s="5" t="s">
        <v>98</v>
      </c>
      <c r="D505" s="5" t="s">
        <v>73</v>
      </c>
      <c r="E505" s="5" t="s">
        <v>24</v>
      </c>
      <c r="F505" s="6">
        <v>44926</v>
      </c>
      <c r="G505" s="5">
        <f t="shared" si="85"/>
        <v>2024</v>
      </c>
      <c r="H505" s="5" t="str">
        <f t="shared" si="87"/>
        <v>Diciembre</v>
      </c>
      <c r="I505" s="6" t="str">
        <f t="shared" si="90"/>
        <v>2023-1</v>
      </c>
      <c r="J505" s="5">
        <v>100</v>
      </c>
      <c r="K505" s="5">
        <v>100.11</v>
      </c>
      <c r="L505" s="15" t="str">
        <f>IFERROR(IF((K506/J506)&gt;1.3,1.3,K506/J506),"")</f>
        <v/>
      </c>
      <c r="M505" s="15" t="str">
        <f t="shared" si="91"/>
        <v/>
      </c>
      <c r="N505" s="5"/>
      <c r="O505" s="5"/>
      <c r="P505" s="5" t="str">
        <f t="shared" si="88"/>
        <v>228-2024-12-31</v>
      </c>
      <c r="Q505" s="5">
        <v>1</v>
      </c>
      <c r="R505" s="5">
        <v>1</v>
      </c>
    </row>
    <row r="506" spans="1:18" hidden="1" x14ac:dyDescent="0.3">
      <c r="A506" s="5">
        <v>228</v>
      </c>
      <c r="B506" s="5" t="s">
        <v>168</v>
      </c>
      <c r="C506" s="5" t="s">
        <v>98</v>
      </c>
      <c r="D506" s="5" t="s">
        <v>73</v>
      </c>
      <c r="E506" s="5" t="s">
        <v>24</v>
      </c>
      <c r="F506" s="6">
        <v>45657</v>
      </c>
      <c r="G506" s="5">
        <f t="shared" si="85"/>
        <v>2023</v>
      </c>
      <c r="H506" s="5" t="str">
        <f t="shared" si="87"/>
        <v>Junio</v>
      </c>
      <c r="I506" s="6" t="str">
        <f t="shared" si="90"/>
        <v>2023-2</v>
      </c>
      <c r="J506" s="5"/>
      <c r="K506" s="5"/>
      <c r="L506" s="15">
        <f>IFERROR(IF((K507/J507)&gt;1.3,1.3,K507/J507),"")</f>
        <v>1</v>
      </c>
      <c r="M506" s="15">
        <f t="shared" si="91"/>
        <v>1</v>
      </c>
      <c r="N506" s="5"/>
      <c r="O506" s="5"/>
      <c r="P506" s="5" t="str">
        <f t="shared" si="88"/>
        <v>230-2023-06-30</v>
      </c>
      <c r="Q506" s="5">
        <v>0</v>
      </c>
      <c r="R506" s="5">
        <v>0</v>
      </c>
    </row>
    <row r="507" spans="1:18" hidden="1" x14ac:dyDescent="0.3">
      <c r="A507" s="41">
        <v>230</v>
      </c>
      <c r="B507" s="5" t="s">
        <v>170</v>
      </c>
      <c r="C507" s="5" t="s">
        <v>98</v>
      </c>
      <c r="D507" s="5" t="s">
        <v>54</v>
      </c>
      <c r="E507" s="5" t="s">
        <v>24</v>
      </c>
      <c r="F507" s="6">
        <v>45107</v>
      </c>
      <c r="G507" s="5">
        <f t="shared" si="85"/>
        <v>2023</v>
      </c>
      <c r="H507" s="5" t="str">
        <f t="shared" si="87"/>
        <v>Diciembre</v>
      </c>
      <c r="I507" s="6" t="str">
        <f t="shared" si="90"/>
        <v>2024-1</v>
      </c>
      <c r="J507" s="5">
        <v>15</v>
      </c>
      <c r="K507" s="5">
        <v>15</v>
      </c>
      <c r="L507" s="21"/>
      <c r="M507" s="15">
        <f t="shared" si="91"/>
        <v>0</v>
      </c>
      <c r="N507" s="5"/>
      <c r="O507" s="5"/>
      <c r="P507" s="5" t="str">
        <f t="shared" si="88"/>
        <v>230-2023-12-31</v>
      </c>
      <c r="Q507" s="5">
        <v>0</v>
      </c>
      <c r="R507" s="5">
        <v>0</v>
      </c>
    </row>
    <row r="508" spans="1:18" hidden="1" x14ac:dyDescent="0.3">
      <c r="A508" s="37">
        <v>230</v>
      </c>
      <c r="B508" s="5" t="s">
        <v>170</v>
      </c>
      <c r="C508" s="5" t="s">
        <v>98</v>
      </c>
      <c r="D508" s="5" t="s">
        <v>54</v>
      </c>
      <c r="E508" s="5" t="s">
        <v>24</v>
      </c>
      <c r="F508" s="6">
        <v>45291</v>
      </c>
      <c r="G508" s="5">
        <f t="shared" si="85"/>
        <v>2024</v>
      </c>
      <c r="H508" s="5" t="str">
        <f t="shared" si="87"/>
        <v>Junio</v>
      </c>
      <c r="I508" s="6" t="str">
        <f t="shared" si="90"/>
        <v>2024-2</v>
      </c>
      <c r="J508" s="5">
        <v>15</v>
      </c>
      <c r="K508" s="5">
        <v>0</v>
      </c>
      <c r="L508" s="21">
        <f>IFERROR(K509/J509,"")</f>
        <v>1.1111111111111112</v>
      </c>
      <c r="M508" s="15">
        <f t="shared" si="91"/>
        <v>1.1111111111111112</v>
      </c>
      <c r="N508" s="5"/>
      <c r="O508" s="5"/>
      <c r="P508" s="5" t="str">
        <f t="shared" si="88"/>
        <v>230-2024-06-30</v>
      </c>
      <c r="Q508" s="5">
        <v>0</v>
      </c>
      <c r="R508" s="5">
        <v>0</v>
      </c>
    </row>
    <row r="509" spans="1:18" hidden="1" x14ac:dyDescent="0.3">
      <c r="A509" s="5">
        <v>230</v>
      </c>
      <c r="B509" s="5" t="s">
        <v>170</v>
      </c>
      <c r="C509" s="5" t="s">
        <v>98</v>
      </c>
      <c r="D509" s="5" t="s">
        <v>54</v>
      </c>
      <c r="E509" s="5" t="s">
        <v>24</v>
      </c>
      <c r="F509" s="6">
        <v>45473</v>
      </c>
      <c r="G509" s="5">
        <f t="shared" si="85"/>
        <v>2024</v>
      </c>
      <c r="H509" s="5" t="str">
        <f t="shared" si="87"/>
        <v>Diciembre</v>
      </c>
      <c r="I509" s="6" t="str">
        <f t="shared" si="90"/>
        <v>2023-1</v>
      </c>
      <c r="J509" s="5">
        <v>90</v>
      </c>
      <c r="K509" s="5">
        <v>100</v>
      </c>
      <c r="L509" s="15">
        <f>IFERROR(IF((K510/J510)&gt;1.3,1.3,K510/J510),"")</f>
        <v>1.1111111111111112</v>
      </c>
      <c r="M509" s="15">
        <f t="shared" si="91"/>
        <v>1.1111111111111112</v>
      </c>
      <c r="N509" s="5"/>
      <c r="O509" s="5"/>
      <c r="P509" s="5" t="str">
        <f t="shared" si="88"/>
        <v>230-2024-12-31</v>
      </c>
      <c r="Q509" s="5">
        <v>0</v>
      </c>
      <c r="R509" s="5">
        <v>0</v>
      </c>
    </row>
    <row r="510" spans="1:18" hidden="1" x14ac:dyDescent="0.3">
      <c r="A510" s="5">
        <v>230</v>
      </c>
      <c r="B510" s="5" t="s">
        <v>170</v>
      </c>
      <c r="C510" s="5" t="s">
        <v>98</v>
      </c>
      <c r="D510" s="5" t="s">
        <v>54</v>
      </c>
      <c r="E510" s="5" t="s">
        <v>24</v>
      </c>
      <c r="F510" s="6">
        <v>45657</v>
      </c>
      <c r="G510" s="5">
        <f t="shared" si="85"/>
        <v>2023</v>
      </c>
      <c r="H510" s="5" t="str">
        <f t="shared" si="87"/>
        <v>Junio</v>
      </c>
      <c r="I510" s="6" t="str">
        <f t="shared" si="90"/>
        <v>2023-2</v>
      </c>
      <c r="J510" s="5">
        <v>90</v>
      </c>
      <c r="K510" s="5">
        <v>100</v>
      </c>
      <c r="L510" s="15">
        <f>IFERROR(IF((K511/J511)&gt;1.3,1.3,K511/J511),"")</f>
        <v>1.0924369747899172</v>
      </c>
      <c r="M510" s="15">
        <f t="shared" si="91"/>
        <v>1.0924369747899172</v>
      </c>
      <c r="N510" s="5"/>
      <c r="O510" s="5"/>
      <c r="P510" s="5" t="str">
        <f t="shared" si="88"/>
        <v>231-2023-06-30</v>
      </c>
      <c r="Q510" s="5">
        <v>0</v>
      </c>
      <c r="R510" s="5">
        <v>0</v>
      </c>
    </row>
    <row r="511" spans="1:18" hidden="1" x14ac:dyDescent="0.3">
      <c r="A511" s="41">
        <v>231</v>
      </c>
      <c r="B511" s="5" t="s">
        <v>171</v>
      </c>
      <c r="C511" s="5" t="s">
        <v>98</v>
      </c>
      <c r="D511" s="5" t="s">
        <v>54</v>
      </c>
      <c r="E511" s="5" t="s">
        <v>24</v>
      </c>
      <c r="F511" s="6">
        <v>45107</v>
      </c>
      <c r="G511" s="5">
        <f t="shared" si="85"/>
        <v>2023</v>
      </c>
      <c r="H511" s="5" t="str">
        <f t="shared" si="87"/>
        <v>Diciembre</v>
      </c>
      <c r="I511" s="6" t="str">
        <f t="shared" si="90"/>
        <v>2024-1</v>
      </c>
      <c r="J511" s="5">
        <v>35</v>
      </c>
      <c r="K511" s="5">
        <v>38.235294117647101</v>
      </c>
      <c r="L511" s="21"/>
      <c r="M511" s="15">
        <f t="shared" si="91"/>
        <v>0</v>
      </c>
      <c r="N511" s="5"/>
      <c r="O511" s="5"/>
      <c r="P511" s="5" t="str">
        <f t="shared" si="88"/>
        <v>231-2023-12-31</v>
      </c>
      <c r="Q511" s="5">
        <v>0</v>
      </c>
      <c r="R511" s="5">
        <v>0</v>
      </c>
    </row>
    <row r="512" spans="1:18" hidden="1" x14ac:dyDescent="0.3">
      <c r="A512" s="37">
        <v>231</v>
      </c>
      <c r="B512" s="5" t="s">
        <v>171</v>
      </c>
      <c r="C512" s="5" t="s">
        <v>98</v>
      </c>
      <c r="D512" s="5" t="s">
        <v>54</v>
      </c>
      <c r="E512" s="5" t="s">
        <v>24</v>
      </c>
      <c r="F512" s="6">
        <v>45291</v>
      </c>
      <c r="G512" s="5">
        <f t="shared" si="85"/>
        <v>2024</v>
      </c>
      <c r="H512" s="5" t="str">
        <f t="shared" si="87"/>
        <v>Junio</v>
      </c>
      <c r="I512" s="6" t="str">
        <f t="shared" si="90"/>
        <v>2024-2</v>
      </c>
      <c r="J512" s="5">
        <v>35</v>
      </c>
      <c r="K512" s="5">
        <v>0</v>
      </c>
      <c r="L512" s="21">
        <f>IFERROR(K513/J513,"")</f>
        <v>2.7642857142857142</v>
      </c>
      <c r="M512" s="15">
        <f t="shared" si="91"/>
        <v>2.7642857142857142</v>
      </c>
      <c r="N512" s="5"/>
      <c r="O512" s="5"/>
      <c r="P512" s="5" t="str">
        <f t="shared" si="88"/>
        <v>231-2024-06-30</v>
      </c>
      <c r="Q512" s="5">
        <v>0</v>
      </c>
      <c r="R512" s="5">
        <v>0</v>
      </c>
    </row>
    <row r="513" spans="1:18" hidden="1" x14ac:dyDescent="0.3">
      <c r="A513" s="5">
        <v>231</v>
      </c>
      <c r="B513" s="5" t="s">
        <v>171</v>
      </c>
      <c r="C513" s="5" t="s">
        <v>98</v>
      </c>
      <c r="D513" s="5" t="s">
        <v>54</v>
      </c>
      <c r="E513" s="5" t="s">
        <v>24</v>
      </c>
      <c r="F513" s="6">
        <v>45473</v>
      </c>
      <c r="G513" s="5">
        <f t="shared" si="85"/>
        <v>2024</v>
      </c>
      <c r="H513" s="5" t="str">
        <f t="shared" si="87"/>
        <v>Diciembre</v>
      </c>
      <c r="I513" s="6" t="str">
        <f t="shared" si="90"/>
        <v>2023-1</v>
      </c>
      <c r="J513" s="5">
        <v>35</v>
      </c>
      <c r="K513" s="5">
        <v>96.75</v>
      </c>
      <c r="L513" s="15">
        <f>IFERROR(IF((K514/J514)&gt;1.3,1.3,K514/J514),"")</f>
        <v>1.3</v>
      </c>
      <c r="M513" s="15">
        <f t="shared" si="91"/>
        <v>2.9768571428571429</v>
      </c>
      <c r="N513" s="5"/>
      <c r="O513" s="5"/>
      <c r="P513" s="5" t="str">
        <f t="shared" si="88"/>
        <v>231-2024-12-31</v>
      </c>
      <c r="Q513" s="5">
        <v>0</v>
      </c>
      <c r="R513" s="5">
        <v>0</v>
      </c>
    </row>
    <row r="514" spans="1:18" hidden="1" x14ac:dyDescent="0.3">
      <c r="A514" s="5">
        <v>231</v>
      </c>
      <c r="B514" s="5" t="s">
        <v>171</v>
      </c>
      <c r="C514" s="5" t="s">
        <v>98</v>
      </c>
      <c r="D514" s="5" t="s">
        <v>54</v>
      </c>
      <c r="E514" s="5" t="s">
        <v>24</v>
      </c>
      <c r="F514" s="6">
        <v>45657</v>
      </c>
      <c r="G514" s="5">
        <f t="shared" si="85"/>
        <v>2023</v>
      </c>
      <c r="H514" s="5" t="str">
        <f t="shared" si="87"/>
        <v>Junio</v>
      </c>
      <c r="I514" s="6" t="str">
        <f t="shared" si="90"/>
        <v>2023-2</v>
      </c>
      <c r="J514" s="5">
        <v>35</v>
      </c>
      <c r="K514" s="5">
        <v>104.19</v>
      </c>
      <c r="L514" s="15">
        <f>IFERROR(IF((K515/J515)&gt;1.3,1.3,K515/J515),"")</f>
        <v>1</v>
      </c>
      <c r="M514" s="15">
        <f t="shared" si="91"/>
        <v>1</v>
      </c>
      <c r="N514" s="5"/>
      <c r="O514" s="5"/>
      <c r="P514" s="5" t="str">
        <f t="shared" si="88"/>
        <v>232-2023-06-30</v>
      </c>
      <c r="Q514" s="5">
        <v>0</v>
      </c>
      <c r="R514" s="5">
        <v>0</v>
      </c>
    </row>
    <row r="515" spans="1:18" hidden="1" x14ac:dyDescent="0.3">
      <c r="A515" s="41">
        <v>232</v>
      </c>
      <c r="B515" s="5" t="s">
        <v>172</v>
      </c>
      <c r="C515" s="5" t="s">
        <v>98</v>
      </c>
      <c r="D515" s="5" t="s">
        <v>54</v>
      </c>
      <c r="E515" s="5" t="s">
        <v>24</v>
      </c>
      <c r="F515" s="6">
        <v>45107</v>
      </c>
      <c r="G515" s="5">
        <f t="shared" si="85"/>
        <v>2023</v>
      </c>
      <c r="H515" s="5" t="str">
        <f t="shared" si="87"/>
        <v>Diciembre</v>
      </c>
      <c r="I515" s="6" t="str">
        <f t="shared" si="90"/>
        <v>2024-1</v>
      </c>
      <c r="J515" s="5">
        <v>21</v>
      </c>
      <c r="K515" s="5">
        <v>21</v>
      </c>
      <c r="L515" s="21"/>
      <c r="M515" s="15">
        <f t="shared" si="91"/>
        <v>0</v>
      </c>
      <c r="N515" s="5"/>
      <c r="O515" s="5"/>
      <c r="P515" s="5" t="str">
        <f t="shared" si="88"/>
        <v>232-2023-12-31</v>
      </c>
      <c r="Q515" s="5">
        <v>0</v>
      </c>
      <c r="R515" s="5">
        <v>0</v>
      </c>
    </row>
    <row r="516" spans="1:18" hidden="1" x14ac:dyDescent="0.3">
      <c r="A516" s="37">
        <v>232</v>
      </c>
      <c r="B516" s="5" t="s">
        <v>172</v>
      </c>
      <c r="C516" s="5" t="s">
        <v>98</v>
      </c>
      <c r="D516" s="5" t="s">
        <v>54</v>
      </c>
      <c r="E516" s="5" t="s">
        <v>24</v>
      </c>
      <c r="F516" s="6">
        <v>45291</v>
      </c>
      <c r="G516" s="5">
        <f t="shared" si="85"/>
        <v>2024</v>
      </c>
      <c r="H516" s="5" t="str">
        <f t="shared" si="87"/>
        <v>Junio</v>
      </c>
      <c r="I516" s="6" t="str">
        <f t="shared" si="90"/>
        <v>2024-2</v>
      </c>
      <c r="J516" s="5">
        <v>21</v>
      </c>
      <c r="K516" s="5">
        <v>0</v>
      </c>
      <c r="L516" s="21">
        <f>IFERROR(K517/J517,"")</f>
        <v>1.0605555555555557</v>
      </c>
      <c r="M516" s="15">
        <f t="shared" si="91"/>
        <v>1.0605555555555557</v>
      </c>
      <c r="N516" s="5"/>
      <c r="O516" s="5"/>
      <c r="P516" s="5" t="str">
        <f t="shared" si="88"/>
        <v>232-2024-06-30</v>
      </c>
      <c r="Q516" s="5">
        <v>0</v>
      </c>
      <c r="R516" s="5">
        <v>0</v>
      </c>
    </row>
    <row r="517" spans="1:18" hidden="1" x14ac:dyDescent="0.3">
      <c r="A517" s="5">
        <v>232</v>
      </c>
      <c r="B517" s="5" t="s">
        <v>172</v>
      </c>
      <c r="C517" s="5" t="s">
        <v>98</v>
      </c>
      <c r="D517" s="5" t="s">
        <v>54</v>
      </c>
      <c r="E517" s="5" t="s">
        <v>24</v>
      </c>
      <c r="F517" s="6">
        <v>45473</v>
      </c>
      <c r="G517" s="5">
        <f t="shared" si="85"/>
        <v>2024</v>
      </c>
      <c r="H517" s="5" t="str">
        <f t="shared" si="87"/>
        <v>Diciembre</v>
      </c>
      <c r="I517" s="6" t="str">
        <f t="shared" si="90"/>
        <v>2023-1</v>
      </c>
      <c r="J517" s="5">
        <v>90</v>
      </c>
      <c r="K517" s="5">
        <v>95.45</v>
      </c>
      <c r="L517" s="15">
        <f>IFERROR(IF((K518/J518)&gt;1.3,1.3,K518/J518),"")</f>
        <v>1.1111111111111112</v>
      </c>
      <c r="M517" s="15">
        <f t="shared" si="91"/>
        <v>1.1111111111111112</v>
      </c>
      <c r="N517" s="5"/>
      <c r="O517" s="5"/>
      <c r="P517" s="5" t="str">
        <f t="shared" si="88"/>
        <v>232-2024-12-31</v>
      </c>
      <c r="Q517" s="5">
        <v>0</v>
      </c>
      <c r="R517" s="5">
        <v>0</v>
      </c>
    </row>
    <row r="518" spans="1:18" hidden="1" x14ac:dyDescent="0.3">
      <c r="A518" s="5">
        <v>232</v>
      </c>
      <c r="B518" s="5" t="s">
        <v>172</v>
      </c>
      <c r="C518" s="5" t="s">
        <v>98</v>
      </c>
      <c r="D518" s="5" t="s">
        <v>54</v>
      </c>
      <c r="E518" s="5" t="s">
        <v>24</v>
      </c>
      <c r="F518" s="6">
        <v>45657</v>
      </c>
      <c r="G518" s="5">
        <f t="shared" si="85"/>
        <v>2023</v>
      </c>
      <c r="H518" s="5" t="str">
        <f t="shared" si="87"/>
        <v>Marzo</v>
      </c>
      <c r="I518" s="6" t="str">
        <f t="shared" si="90"/>
        <v>2023-1</v>
      </c>
      <c r="J518" s="5">
        <v>90</v>
      </c>
      <c r="K518" s="5">
        <v>100</v>
      </c>
      <c r="L518" s="15">
        <f>IFERROR(IF((K519/J519)&gt;1.3,1.3,K519/J519),"")</f>
        <v>1.3</v>
      </c>
      <c r="M518" s="15">
        <f t="shared" si="91"/>
        <v>3.2145000000000001</v>
      </c>
      <c r="N518" s="5"/>
      <c r="O518" s="5"/>
      <c r="P518" s="5" t="str">
        <f t="shared" si="88"/>
        <v>233-2023-03-31</v>
      </c>
      <c r="Q518" s="5">
        <v>0</v>
      </c>
      <c r="R518" s="5">
        <v>0</v>
      </c>
    </row>
    <row r="519" spans="1:18" hidden="1" x14ac:dyDescent="0.3">
      <c r="A519" s="52">
        <v>233</v>
      </c>
      <c r="B519" s="5" t="s">
        <v>173</v>
      </c>
      <c r="C519" s="5" t="s">
        <v>98</v>
      </c>
      <c r="D519" s="5" t="s">
        <v>60</v>
      </c>
      <c r="E519" s="5" t="s">
        <v>24</v>
      </c>
      <c r="F519" s="6">
        <v>45016</v>
      </c>
      <c r="G519" s="5">
        <f t="shared" si="85"/>
        <v>2023</v>
      </c>
      <c r="H519" s="5" t="str">
        <f t="shared" si="87"/>
        <v>Junio</v>
      </c>
      <c r="I519" s="6" t="str">
        <f t="shared" si="90"/>
        <v>2023-2</v>
      </c>
      <c r="J519" s="5">
        <v>20</v>
      </c>
      <c r="K519" s="5">
        <v>64.290000000000006</v>
      </c>
      <c r="L519" s="21"/>
      <c r="M519" s="15">
        <f t="shared" si="91"/>
        <v>1.8850000000000002</v>
      </c>
      <c r="N519" s="5"/>
      <c r="O519" s="5"/>
      <c r="P519" s="5" t="str">
        <f t="shared" si="88"/>
        <v>233-2023-06-30</v>
      </c>
      <c r="Q519" s="5">
        <v>0</v>
      </c>
      <c r="R519" s="5">
        <v>0</v>
      </c>
    </row>
    <row r="520" spans="1:18" hidden="1" x14ac:dyDescent="0.3">
      <c r="A520" s="37">
        <v>233</v>
      </c>
      <c r="B520" s="5" t="s">
        <v>173</v>
      </c>
      <c r="C520" s="5" t="s">
        <v>98</v>
      </c>
      <c r="D520" s="5" t="s">
        <v>60</v>
      </c>
      <c r="E520" s="5" t="s">
        <v>24</v>
      </c>
      <c r="F520" s="6">
        <v>45107</v>
      </c>
      <c r="G520" s="5">
        <f t="shared" si="85"/>
        <v>2023</v>
      </c>
      <c r="H520" s="5" t="str">
        <f t="shared" si="87"/>
        <v>Septiembre</v>
      </c>
      <c r="I520" s="6" t="str">
        <f t="shared" si="90"/>
        <v>2023-2</v>
      </c>
      <c r="J520" s="5">
        <v>20</v>
      </c>
      <c r="K520" s="5">
        <v>37.700000000000003</v>
      </c>
      <c r="L520" s="21"/>
      <c r="M520" s="15">
        <f t="shared" si="91"/>
        <v>0</v>
      </c>
      <c r="N520" s="5"/>
      <c r="O520" s="5"/>
      <c r="P520" s="5" t="str">
        <f t="shared" si="88"/>
        <v>233-2023-09-30</v>
      </c>
      <c r="Q520" s="5">
        <v>0</v>
      </c>
      <c r="R520" s="5">
        <v>0</v>
      </c>
    </row>
    <row r="521" spans="1:18" hidden="1" x14ac:dyDescent="0.3">
      <c r="A521" s="41">
        <v>233</v>
      </c>
      <c r="B521" s="5" t="s">
        <v>173</v>
      </c>
      <c r="C521" s="5" t="s">
        <v>98</v>
      </c>
      <c r="D521" s="5" t="s">
        <v>60</v>
      </c>
      <c r="E521" s="5" t="s">
        <v>24</v>
      </c>
      <c r="F521" s="6">
        <v>45199</v>
      </c>
      <c r="G521" s="5">
        <f t="shared" si="85"/>
        <v>2023</v>
      </c>
      <c r="H521" s="5" t="str">
        <f t="shared" si="87"/>
        <v>Diciembre</v>
      </c>
      <c r="I521" s="6" t="str">
        <f t="shared" si="90"/>
        <v>2024-1</v>
      </c>
      <c r="J521" s="5">
        <v>20</v>
      </c>
      <c r="K521" s="5">
        <v>0</v>
      </c>
      <c r="L521" s="21"/>
      <c r="M521" s="15">
        <f t="shared" si="91"/>
        <v>0</v>
      </c>
      <c r="N521" s="5"/>
      <c r="O521" s="5"/>
      <c r="P521" s="5" t="str">
        <f t="shared" si="88"/>
        <v>233-2023-12-31</v>
      </c>
      <c r="Q521" s="5">
        <v>0</v>
      </c>
      <c r="R521" s="5">
        <v>0</v>
      </c>
    </row>
    <row r="522" spans="1:18" hidden="1" x14ac:dyDescent="0.3">
      <c r="A522" s="37">
        <v>233</v>
      </c>
      <c r="B522" s="5" t="s">
        <v>173</v>
      </c>
      <c r="C522" s="5" t="s">
        <v>98</v>
      </c>
      <c r="D522" s="5" t="s">
        <v>60</v>
      </c>
      <c r="E522" s="5" t="s">
        <v>24</v>
      </c>
      <c r="F522" s="6">
        <v>45291</v>
      </c>
      <c r="G522" s="5">
        <f t="shared" si="85"/>
        <v>2024</v>
      </c>
      <c r="H522" s="5" t="str">
        <f t="shared" si="87"/>
        <v>Junio</v>
      </c>
      <c r="I522" s="6" t="str">
        <f t="shared" si="90"/>
        <v>2024-2</v>
      </c>
      <c r="J522" s="5">
        <v>20</v>
      </c>
      <c r="K522" s="5">
        <v>0</v>
      </c>
      <c r="L522" s="21">
        <f>IFERROR(K523/J523,"")</f>
        <v>0.92849999999999999</v>
      </c>
      <c r="M522" s="15">
        <f t="shared" si="91"/>
        <v>0.92849999999999999</v>
      </c>
      <c r="N522" s="5"/>
      <c r="O522" s="5"/>
      <c r="P522" s="5" t="str">
        <f t="shared" si="88"/>
        <v>233-2024-06-30</v>
      </c>
      <c r="Q522" s="5">
        <v>0</v>
      </c>
      <c r="R522" s="5">
        <v>0</v>
      </c>
    </row>
    <row r="523" spans="1:18" hidden="1" x14ac:dyDescent="0.3">
      <c r="A523" s="5">
        <v>233</v>
      </c>
      <c r="B523" s="5" t="s">
        <v>173</v>
      </c>
      <c r="C523" s="5" t="s">
        <v>98</v>
      </c>
      <c r="D523" s="5" t="s">
        <v>60</v>
      </c>
      <c r="E523" s="5" t="s">
        <v>24</v>
      </c>
      <c r="F523" s="6">
        <v>45473</v>
      </c>
      <c r="G523" s="5">
        <f t="shared" si="85"/>
        <v>2024</v>
      </c>
      <c r="H523" s="5" t="str">
        <f t="shared" si="87"/>
        <v>Diciembre</v>
      </c>
      <c r="I523" s="6" t="str">
        <f t="shared" si="90"/>
        <v>2023-1</v>
      </c>
      <c r="J523" s="5">
        <v>20</v>
      </c>
      <c r="K523" s="5">
        <v>18.57</v>
      </c>
      <c r="L523" s="15">
        <f>IFERROR(IF((K524/J524)&gt;1.3,1.3,K524/J524),"")</f>
        <v>1.3</v>
      </c>
      <c r="M523" s="15">
        <f t="shared" si="91"/>
        <v>1.591</v>
      </c>
      <c r="N523" s="5"/>
      <c r="O523" s="5"/>
      <c r="P523" s="5" t="str">
        <f t="shared" si="88"/>
        <v>233-2024-12-31</v>
      </c>
      <c r="Q523" s="5">
        <v>0</v>
      </c>
      <c r="R523" s="5">
        <v>0</v>
      </c>
    </row>
    <row r="524" spans="1:18" hidden="1" x14ac:dyDescent="0.3">
      <c r="A524" s="5">
        <v>233</v>
      </c>
      <c r="B524" s="5" t="s">
        <v>173</v>
      </c>
      <c r="C524" s="5" t="s">
        <v>98</v>
      </c>
      <c r="D524" s="5" t="s">
        <v>60</v>
      </c>
      <c r="E524" s="5" t="s">
        <v>24</v>
      </c>
      <c r="F524" s="6">
        <v>45657</v>
      </c>
      <c r="G524" s="5">
        <f t="shared" si="85"/>
        <v>2023</v>
      </c>
      <c r="H524" s="5" t="str">
        <f t="shared" si="87"/>
        <v>Marzo</v>
      </c>
      <c r="I524" s="6" t="str">
        <f t="shared" si="90"/>
        <v>2023-1</v>
      </c>
      <c r="J524" s="5">
        <v>20</v>
      </c>
      <c r="K524" s="5">
        <v>31.82</v>
      </c>
      <c r="L524" s="15">
        <f>IFERROR(IF((K525/J525)&gt;1.3,1.3,K525/J525),"")</f>
        <v>0.92306250000000001</v>
      </c>
      <c r="M524" s="15">
        <f t="shared" si="91"/>
        <v>0.92306250000000001</v>
      </c>
      <c r="N524" s="5"/>
      <c r="O524" s="5"/>
      <c r="P524" s="5" t="str">
        <f t="shared" si="88"/>
        <v>234-2023-03-31</v>
      </c>
      <c r="Q524" s="5">
        <v>0</v>
      </c>
      <c r="R524" s="5">
        <v>0</v>
      </c>
    </row>
    <row r="525" spans="1:18" hidden="1" x14ac:dyDescent="0.3">
      <c r="A525" s="52">
        <v>234</v>
      </c>
      <c r="B525" s="5" t="s">
        <v>174</v>
      </c>
      <c r="C525" s="5" t="s">
        <v>98</v>
      </c>
      <c r="D525" s="5" t="s">
        <v>60</v>
      </c>
      <c r="E525" s="5" t="s">
        <v>24</v>
      </c>
      <c r="F525" s="6">
        <v>45016</v>
      </c>
      <c r="G525" s="5">
        <f t="shared" si="85"/>
        <v>2023</v>
      </c>
      <c r="H525" s="5" t="str">
        <f t="shared" si="87"/>
        <v>Junio</v>
      </c>
      <c r="I525" s="6" t="str">
        <f t="shared" si="90"/>
        <v>2023-2</v>
      </c>
      <c r="J525" s="5">
        <v>4000</v>
      </c>
      <c r="K525" s="5">
        <v>3692.25</v>
      </c>
      <c r="L525" s="21"/>
      <c r="M525" s="15">
        <f t="shared" si="91"/>
        <v>3.6786249999999998</v>
      </c>
      <c r="N525" s="5"/>
      <c r="O525" s="5"/>
      <c r="P525" s="5" t="str">
        <f t="shared" si="88"/>
        <v>234-2023-06-30</v>
      </c>
      <c r="Q525" s="5">
        <v>0</v>
      </c>
      <c r="R525" s="5">
        <v>0</v>
      </c>
    </row>
    <row r="526" spans="1:18" hidden="1" x14ac:dyDescent="0.3">
      <c r="A526" s="37">
        <v>234</v>
      </c>
      <c r="B526" s="5" t="s">
        <v>174</v>
      </c>
      <c r="C526" s="5" t="s">
        <v>98</v>
      </c>
      <c r="D526" s="5" t="s">
        <v>60</v>
      </c>
      <c r="E526" s="5" t="s">
        <v>24</v>
      </c>
      <c r="F526" s="6">
        <v>45107</v>
      </c>
      <c r="G526" s="5">
        <f t="shared" si="85"/>
        <v>2023</v>
      </c>
      <c r="H526" s="5" t="str">
        <f t="shared" si="87"/>
        <v>Septiembre</v>
      </c>
      <c r="I526" s="6" t="str">
        <f t="shared" si="90"/>
        <v>2023-2</v>
      </c>
      <c r="J526" s="5">
        <v>4000</v>
      </c>
      <c r="K526" s="5">
        <v>14714.5</v>
      </c>
      <c r="L526" s="21"/>
      <c r="M526" s="15">
        <f t="shared" si="91"/>
        <v>0</v>
      </c>
      <c r="N526" s="5"/>
      <c r="O526" s="5"/>
      <c r="P526" s="5" t="str">
        <f t="shared" si="88"/>
        <v>234-2023-09-30</v>
      </c>
      <c r="Q526" s="5">
        <v>0</v>
      </c>
      <c r="R526" s="5">
        <v>0</v>
      </c>
    </row>
    <row r="527" spans="1:18" hidden="1" x14ac:dyDescent="0.3">
      <c r="A527" s="41">
        <v>234</v>
      </c>
      <c r="B527" s="5" t="s">
        <v>174</v>
      </c>
      <c r="C527" s="5" t="s">
        <v>98</v>
      </c>
      <c r="D527" s="5" t="s">
        <v>60</v>
      </c>
      <c r="E527" s="5" t="s">
        <v>24</v>
      </c>
      <c r="F527" s="6">
        <v>45199</v>
      </c>
      <c r="G527" s="5">
        <f t="shared" si="85"/>
        <v>2023</v>
      </c>
      <c r="H527" s="5" t="str">
        <f t="shared" si="87"/>
        <v>Diciembre</v>
      </c>
      <c r="I527" s="6" t="str">
        <f t="shared" si="90"/>
        <v>2024-1</v>
      </c>
      <c r="J527" s="5">
        <v>4000</v>
      </c>
      <c r="K527" s="5"/>
      <c r="L527" s="21"/>
      <c r="M527" s="15">
        <f t="shared" si="91"/>
        <v>0</v>
      </c>
      <c r="N527" s="5"/>
      <c r="O527" s="5"/>
      <c r="P527" s="5" t="str">
        <f t="shared" si="88"/>
        <v>234-2023-12-31</v>
      </c>
      <c r="Q527" s="5">
        <v>0</v>
      </c>
      <c r="R527" s="5">
        <v>0</v>
      </c>
    </row>
    <row r="528" spans="1:18" hidden="1" x14ac:dyDescent="0.3">
      <c r="A528" s="37">
        <v>234</v>
      </c>
      <c r="B528" s="5" t="s">
        <v>174</v>
      </c>
      <c r="C528" s="5" t="s">
        <v>98</v>
      </c>
      <c r="D528" s="5" t="s">
        <v>60</v>
      </c>
      <c r="E528" s="5" t="s">
        <v>24</v>
      </c>
      <c r="F528" s="6">
        <v>45291</v>
      </c>
      <c r="G528" s="5">
        <f t="shared" si="85"/>
        <v>2024</v>
      </c>
      <c r="H528" s="5" t="str">
        <f t="shared" si="87"/>
        <v>Junio</v>
      </c>
      <c r="I528" s="6" t="str">
        <f t="shared" ref="I528:I560" si="92">IF(OR(H529="Enero",H529="Febrero",H529="Marzo",H529="Abril",H529="Mayo",H529="Junio"),G529&amp;"-1",IF(OR(H529="Julio",H529="Agosto",H529="Septiembre",H529="Octubre",H529="Noviembre",H529="Diciembre"),G529&amp;"-2"))</f>
        <v>2024-2</v>
      </c>
      <c r="J528" s="5">
        <v>4000</v>
      </c>
      <c r="K528" s="5">
        <v>0</v>
      </c>
      <c r="L528" s="21">
        <f>IFERROR(K529/J529,"")</f>
        <v>0.48385</v>
      </c>
      <c r="M528" s="15">
        <f t="shared" si="91"/>
        <v>0.48385</v>
      </c>
      <c r="N528" s="5"/>
      <c r="O528" s="5"/>
      <c r="P528" s="5" t="str">
        <f t="shared" si="88"/>
        <v>234-2024-06-30</v>
      </c>
      <c r="Q528" s="5">
        <v>0</v>
      </c>
      <c r="R528" s="5">
        <v>0</v>
      </c>
    </row>
    <row r="529" spans="1:18" hidden="1" x14ac:dyDescent="0.3">
      <c r="A529" s="5">
        <v>234</v>
      </c>
      <c r="B529" s="5" t="s">
        <v>174</v>
      </c>
      <c r="C529" s="5" t="s">
        <v>98</v>
      </c>
      <c r="D529" s="5" t="s">
        <v>60</v>
      </c>
      <c r="E529" s="5" t="s">
        <v>24</v>
      </c>
      <c r="F529" s="6">
        <v>45473</v>
      </c>
      <c r="G529" s="5">
        <f t="shared" si="85"/>
        <v>2024</v>
      </c>
      <c r="H529" s="5" t="str">
        <f t="shared" si="87"/>
        <v>Diciembre</v>
      </c>
      <c r="I529" s="6" t="str">
        <f t="shared" si="92"/>
        <v>2023-2</v>
      </c>
      <c r="J529" s="5">
        <v>4000</v>
      </c>
      <c r="K529" s="5">
        <v>1935.4</v>
      </c>
      <c r="L529" s="15">
        <f>IFERROR(IF((K530/J530)&gt;1.3,1.3,K530/J530),"")</f>
        <v>1.0545</v>
      </c>
      <c r="M529" s="15">
        <f t="shared" si="91"/>
        <v>1.0545</v>
      </c>
      <c r="N529" s="5"/>
      <c r="O529" s="5"/>
      <c r="P529" s="5" t="str">
        <f t="shared" si="88"/>
        <v>234-2024-12-31</v>
      </c>
      <c r="Q529" s="5">
        <v>0</v>
      </c>
      <c r="R529" s="5">
        <v>0</v>
      </c>
    </row>
    <row r="530" spans="1:18" hidden="1" x14ac:dyDescent="0.3">
      <c r="A530" s="5">
        <v>234</v>
      </c>
      <c r="B530" s="5" t="s">
        <v>174</v>
      </c>
      <c r="C530" s="5" t="s">
        <v>98</v>
      </c>
      <c r="D530" s="5" t="s">
        <v>60</v>
      </c>
      <c r="E530" s="5" t="s">
        <v>24</v>
      </c>
      <c r="F530" s="6">
        <v>45657</v>
      </c>
      <c r="G530" s="5">
        <f t="shared" si="85"/>
        <v>2023</v>
      </c>
      <c r="H530" s="5" t="str">
        <f t="shared" si="87"/>
        <v>Diciembre</v>
      </c>
      <c r="I530" s="6" t="str">
        <f t="shared" si="92"/>
        <v>2024-2</v>
      </c>
      <c r="J530" s="5">
        <v>4000</v>
      </c>
      <c r="K530" s="5">
        <v>4218</v>
      </c>
      <c r="L530" s="15" t="str">
        <f>IFERROR(IF((K531/J531)&gt;1.3,1.3,K531/J531),"")</f>
        <v/>
      </c>
      <c r="M530" s="15" t="str">
        <f t="shared" si="91"/>
        <v/>
      </c>
      <c r="N530" s="5"/>
      <c r="O530" s="5"/>
      <c r="P530" s="5" t="str">
        <f t="shared" si="88"/>
        <v>235-2023-12-31</v>
      </c>
      <c r="Q530" s="5">
        <v>0</v>
      </c>
      <c r="R530" s="5">
        <v>0</v>
      </c>
    </row>
    <row r="531" spans="1:18" hidden="1" x14ac:dyDescent="0.3">
      <c r="A531" s="37">
        <v>235</v>
      </c>
      <c r="B531" s="5" t="s">
        <v>175</v>
      </c>
      <c r="C531" s="5" t="s">
        <v>98</v>
      </c>
      <c r="D531" s="5" t="s">
        <v>73</v>
      </c>
      <c r="E531" s="5" t="s">
        <v>24</v>
      </c>
      <c r="F531" s="6">
        <v>45291</v>
      </c>
      <c r="G531" s="5">
        <f t="shared" ref="G531:G594" si="93">YEAR(F532)</f>
        <v>2024</v>
      </c>
      <c r="H531" s="5" t="str">
        <f t="shared" si="87"/>
        <v>Diciembre</v>
      </c>
      <c r="I531" s="6" t="str">
        <f t="shared" si="92"/>
        <v>2023-2</v>
      </c>
      <c r="J531" s="5"/>
      <c r="K531" s="5">
        <v>0</v>
      </c>
      <c r="L531" s="21">
        <f>IFERROR(K532/J532,"")</f>
        <v>0.92010000000000003</v>
      </c>
      <c r="M531" s="15">
        <f t="shared" si="91"/>
        <v>0.92010000000000003</v>
      </c>
      <c r="N531" s="5"/>
      <c r="O531" s="5"/>
      <c r="P531" s="5" t="str">
        <f t="shared" si="88"/>
        <v>235-2024-12-31</v>
      </c>
      <c r="Q531" s="5">
        <v>0</v>
      </c>
      <c r="R531" s="5">
        <v>0</v>
      </c>
    </row>
    <row r="532" spans="1:18" hidden="1" x14ac:dyDescent="0.3">
      <c r="A532" s="5">
        <v>235</v>
      </c>
      <c r="B532" s="5" t="s">
        <v>175</v>
      </c>
      <c r="C532" s="5" t="s">
        <v>98</v>
      </c>
      <c r="D532" s="5" t="s">
        <v>73</v>
      </c>
      <c r="E532" s="5" t="s">
        <v>24</v>
      </c>
      <c r="F532" s="6">
        <v>45657</v>
      </c>
      <c r="G532" s="5">
        <f t="shared" si="93"/>
        <v>2023</v>
      </c>
      <c r="H532" s="5" t="str">
        <f t="shared" si="87"/>
        <v>Diciembre</v>
      </c>
      <c r="I532" s="6" t="str">
        <f t="shared" si="92"/>
        <v>2024-2</v>
      </c>
      <c r="J532" s="5">
        <v>100</v>
      </c>
      <c r="K532" s="5">
        <v>92.01</v>
      </c>
      <c r="L532" s="15" t="str">
        <f>IFERROR(IF((K533/J533)&gt;1.3,1.3,K533/J533),"")</f>
        <v/>
      </c>
      <c r="M532" s="15" t="str">
        <f t="shared" si="91"/>
        <v/>
      </c>
      <c r="N532" s="5"/>
      <c r="O532" s="5"/>
      <c r="P532" s="5" t="str">
        <f t="shared" si="88"/>
        <v>236-2023-12-31</v>
      </c>
      <c r="Q532" s="5">
        <v>0</v>
      </c>
      <c r="R532" s="5">
        <v>0</v>
      </c>
    </row>
    <row r="533" spans="1:18" hidden="1" x14ac:dyDescent="0.3">
      <c r="A533" s="37">
        <v>236</v>
      </c>
      <c r="B533" s="5" t="s">
        <v>176</v>
      </c>
      <c r="C533" s="5" t="s">
        <v>98</v>
      </c>
      <c r="D533" s="5" t="s">
        <v>73</v>
      </c>
      <c r="E533" s="5" t="s">
        <v>62</v>
      </c>
      <c r="F533" s="6">
        <v>45291</v>
      </c>
      <c r="G533" s="5">
        <f t="shared" si="93"/>
        <v>2024</v>
      </c>
      <c r="H533" s="5" t="str">
        <f t="shared" si="87"/>
        <v>Diciembre</v>
      </c>
      <c r="I533" s="6" t="str">
        <f t="shared" si="92"/>
        <v>2023-1</v>
      </c>
      <c r="J533" s="5"/>
      <c r="K533" s="5">
        <v>0</v>
      </c>
      <c r="L533" s="15" t="str">
        <f>IFERROR(IF((J534/K534)&gt;1.3,1.3,J534/K534),"")</f>
        <v/>
      </c>
      <c r="M533" s="15" t="str">
        <f>IFERROR(J534/K534,"")</f>
        <v/>
      </c>
      <c r="N533" s="5"/>
      <c r="O533" s="5"/>
      <c r="P533" s="5" t="str">
        <f t="shared" si="88"/>
        <v>236-2024-12-31</v>
      </c>
      <c r="Q533" s="5">
        <v>0</v>
      </c>
      <c r="R533" s="5">
        <v>0</v>
      </c>
    </row>
    <row r="534" spans="1:18" hidden="1" x14ac:dyDescent="0.3">
      <c r="A534" s="5">
        <v>236</v>
      </c>
      <c r="B534" s="5" t="s">
        <v>176</v>
      </c>
      <c r="C534" s="5" t="s">
        <v>98</v>
      </c>
      <c r="D534" s="5" t="s">
        <v>73</v>
      </c>
      <c r="E534" s="5" t="s">
        <v>62</v>
      </c>
      <c r="F534" s="6">
        <v>45657</v>
      </c>
      <c r="G534" s="5">
        <f t="shared" si="93"/>
        <v>2023</v>
      </c>
      <c r="H534" s="5" t="str">
        <f t="shared" si="87"/>
        <v>Marzo</v>
      </c>
      <c r="I534" s="6" t="str">
        <f t="shared" si="92"/>
        <v>2023-1</v>
      </c>
      <c r="J534" s="5">
        <v>0</v>
      </c>
      <c r="K534" s="5">
        <v>0</v>
      </c>
      <c r="L534" s="15">
        <f>IFERROR(IF((K535/J535)&gt;1.3,1.3,K535/J535),"")</f>
        <v>1.0493333333333332</v>
      </c>
      <c r="M534" s="15">
        <f t="shared" ref="M534:M554" si="94">IFERROR(K535/J535,"")</f>
        <v>1.0493333333333332</v>
      </c>
      <c r="N534" s="5"/>
      <c r="O534" s="5"/>
      <c r="P534" s="5" t="str">
        <f t="shared" si="88"/>
        <v>238-2023-03-31</v>
      </c>
      <c r="Q534" s="5">
        <v>0</v>
      </c>
      <c r="R534" s="5">
        <v>0</v>
      </c>
    </row>
    <row r="535" spans="1:18" hidden="1" x14ac:dyDescent="0.3">
      <c r="A535" s="52">
        <v>238</v>
      </c>
      <c r="B535" s="5" t="s">
        <v>177</v>
      </c>
      <c r="C535" s="5" t="s">
        <v>98</v>
      </c>
      <c r="D535" s="5" t="s">
        <v>60</v>
      </c>
      <c r="E535" s="5" t="s">
        <v>24</v>
      </c>
      <c r="F535" s="6">
        <v>45016</v>
      </c>
      <c r="G535" s="5">
        <f t="shared" si="93"/>
        <v>2023</v>
      </c>
      <c r="H535" s="5" t="str">
        <f t="shared" si="87"/>
        <v>Junio</v>
      </c>
      <c r="I535" s="6" t="str">
        <f t="shared" si="92"/>
        <v>2023-2</v>
      </c>
      <c r="J535" s="5">
        <v>90</v>
      </c>
      <c r="K535" s="5">
        <v>94.44</v>
      </c>
      <c r="L535" s="21"/>
      <c r="M535" s="15">
        <f t="shared" si="94"/>
        <v>1.0287777777777778</v>
      </c>
      <c r="N535" s="5"/>
      <c r="O535" s="5"/>
      <c r="P535" s="5" t="str">
        <f t="shared" si="88"/>
        <v>238-2023-06-30</v>
      </c>
      <c r="Q535" s="5">
        <v>0</v>
      </c>
      <c r="R535" s="5">
        <v>0</v>
      </c>
    </row>
    <row r="536" spans="1:18" hidden="1" x14ac:dyDescent="0.3">
      <c r="A536" s="37">
        <v>238</v>
      </c>
      <c r="B536" s="5" t="s">
        <v>177</v>
      </c>
      <c r="C536" s="5" t="s">
        <v>98</v>
      </c>
      <c r="D536" s="5" t="s">
        <v>60</v>
      </c>
      <c r="E536" s="5" t="s">
        <v>24</v>
      </c>
      <c r="F536" s="6">
        <v>45107</v>
      </c>
      <c r="G536" s="5">
        <f t="shared" si="93"/>
        <v>2023</v>
      </c>
      <c r="H536" s="5" t="str">
        <f t="shared" si="87"/>
        <v>Septiembre</v>
      </c>
      <c r="I536" s="6" t="str">
        <f t="shared" si="92"/>
        <v>2023-2</v>
      </c>
      <c r="J536" s="5">
        <v>90</v>
      </c>
      <c r="K536" s="5">
        <v>92.59</v>
      </c>
      <c r="L536" s="21"/>
      <c r="M536" s="15">
        <f t="shared" si="94"/>
        <v>0.49382716049382669</v>
      </c>
      <c r="N536" s="5"/>
      <c r="O536" s="5"/>
      <c r="P536" s="5" t="str">
        <f t="shared" si="88"/>
        <v>238-2023-09-30</v>
      </c>
      <c r="Q536" s="5">
        <v>0</v>
      </c>
      <c r="R536" s="5">
        <v>0</v>
      </c>
    </row>
    <row r="537" spans="1:18" hidden="1" x14ac:dyDescent="0.3">
      <c r="A537" s="41">
        <v>238</v>
      </c>
      <c r="B537" s="5" t="s">
        <v>177</v>
      </c>
      <c r="C537" s="5" t="s">
        <v>98</v>
      </c>
      <c r="D537" s="5" t="s">
        <v>60</v>
      </c>
      <c r="E537" s="5" t="s">
        <v>24</v>
      </c>
      <c r="F537" s="6">
        <v>45199</v>
      </c>
      <c r="G537" s="5">
        <f t="shared" si="93"/>
        <v>2023</v>
      </c>
      <c r="H537" s="5" t="str">
        <f t="shared" si="87"/>
        <v>Diciembre</v>
      </c>
      <c r="I537" s="6" t="str">
        <f t="shared" si="92"/>
        <v>2024-1</v>
      </c>
      <c r="J537" s="5">
        <v>90</v>
      </c>
      <c r="K537" s="5">
        <v>44.4444444444444</v>
      </c>
      <c r="L537" s="21"/>
      <c r="M537" s="15">
        <f t="shared" si="94"/>
        <v>0</v>
      </c>
      <c r="N537" s="5"/>
      <c r="O537" s="5"/>
      <c r="P537" s="5" t="str">
        <f t="shared" si="88"/>
        <v>238-2023-12-31</v>
      </c>
      <c r="Q537" s="5">
        <v>0</v>
      </c>
      <c r="R537" s="5">
        <v>0</v>
      </c>
    </row>
    <row r="538" spans="1:18" hidden="1" x14ac:dyDescent="0.3">
      <c r="A538" s="37">
        <v>238</v>
      </c>
      <c r="B538" s="5" t="s">
        <v>177</v>
      </c>
      <c r="C538" s="5" t="s">
        <v>98</v>
      </c>
      <c r="D538" s="5" t="s">
        <v>60</v>
      </c>
      <c r="E538" s="5" t="s">
        <v>24</v>
      </c>
      <c r="F538" s="6">
        <v>45291</v>
      </c>
      <c r="G538" s="5">
        <f t="shared" si="93"/>
        <v>2024</v>
      </c>
      <c r="H538" s="5" t="str">
        <f t="shared" si="87"/>
        <v>Junio</v>
      </c>
      <c r="I538" s="6" t="str">
        <f t="shared" si="92"/>
        <v>2024-2</v>
      </c>
      <c r="J538" s="5">
        <v>90</v>
      </c>
      <c r="K538" s="5">
        <v>0</v>
      </c>
      <c r="L538" s="21">
        <f>IFERROR(K539/J539,"")</f>
        <v>0.86811111111111106</v>
      </c>
      <c r="M538" s="15">
        <f t="shared" si="94"/>
        <v>0.86811111111111106</v>
      </c>
      <c r="N538" s="5"/>
      <c r="O538" s="5"/>
      <c r="P538" s="5" t="str">
        <f t="shared" si="88"/>
        <v>238-2024-06-30</v>
      </c>
      <c r="Q538" s="5">
        <v>0</v>
      </c>
      <c r="R538" s="5">
        <v>0</v>
      </c>
    </row>
    <row r="539" spans="1:18" hidden="1" x14ac:dyDescent="0.3">
      <c r="A539" s="5">
        <v>238</v>
      </c>
      <c r="B539" s="5" t="s">
        <v>177</v>
      </c>
      <c r="C539" s="5" t="s">
        <v>98</v>
      </c>
      <c r="D539" s="5" t="s">
        <v>60</v>
      </c>
      <c r="E539" s="5" t="s">
        <v>24</v>
      </c>
      <c r="F539" s="6">
        <v>45473</v>
      </c>
      <c r="G539" s="5">
        <f t="shared" si="93"/>
        <v>2024</v>
      </c>
      <c r="H539" s="5" t="str">
        <f t="shared" si="87"/>
        <v>Diciembre</v>
      </c>
      <c r="I539" s="6" t="str">
        <f t="shared" si="92"/>
        <v>2023-1</v>
      </c>
      <c r="J539" s="5">
        <v>90</v>
      </c>
      <c r="K539" s="5">
        <v>78.13</v>
      </c>
      <c r="L539" s="15">
        <f>IFERROR(IF((K540/J540)&gt;1.3,1.3,K540/J540),"")</f>
        <v>0.88888888888888884</v>
      </c>
      <c r="M539" s="15">
        <f t="shared" si="94"/>
        <v>0.88888888888888884</v>
      </c>
      <c r="N539" s="5"/>
      <c r="O539" s="5"/>
      <c r="P539" s="5" t="str">
        <f t="shared" si="88"/>
        <v>238-2024-12-31</v>
      </c>
      <c r="Q539" s="5">
        <v>0</v>
      </c>
      <c r="R539" s="5">
        <v>0</v>
      </c>
    </row>
    <row r="540" spans="1:18" hidden="1" x14ac:dyDescent="0.3">
      <c r="A540" s="5">
        <v>238</v>
      </c>
      <c r="B540" s="5" t="s">
        <v>177</v>
      </c>
      <c r="C540" s="5" t="s">
        <v>98</v>
      </c>
      <c r="D540" s="5" t="s">
        <v>60</v>
      </c>
      <c r="E540" s="5" t="s">
        <v>24</v>
      </c>
      <c r="F540" s="6">
        <v>45657</v>
      </c>
      <c r="G540" s="5">
        <f t="shared" si="93"/>
        <v>2023</v>
      </c>
      <c r="H540" s="5" t="str">
        <f t="shared" si="87"/>
        <v>Junio</v>
      </c>
      <c r="I540" s="6" t="str">
        <f t="shared" si="92"/>
        <v>2023-2</v>
      </c>
      <c r="J540" s="5">
        <v>90</v>
      </c>
      <c r="K540" s="5">
        <v>80</v>
      </c>
      <c r="L540" s="15" t="str">
        <f>IFERROR(IF((K541/J541)&gt;1.3,1.3,K541/J541),"")</f>
        <v/>
      </c>
      <c r="M540" s="15" t="str">
        <f t="shared" si="94"/>
        <v/>
      </c>
      <c r="N540" s="5"/>
      <c r="O540" s="5"/>
      <c r="P540" s="5" t="str">
        <f t="shared" si="88"/>
        <v>239-2023-06-30</v>
      </c>
      <c r="Q540" s="5">
        <v>0</v>
      </c>
      <c r="R540" s="5">
        <v>0</v>
      </c>
    </row>
    <row r="541" spans="1:18" hidden="1" x14ac:dyDescent="0.3">
      <c r="A541" s="37">
        <v>239</v>
      </c>
      <c r="B541" s="5" t="s">
        <v>179</v>
      </c>
      <c r="C541" s="5" t="s">
        <v>33</v>
      </c>
      <c r="D541" s="5" t="s">
        <v>23</v>
      </c>
      <c r="E541" s="5" t="s">
        <v>24</v>
      </c>
      <c r="F541" s="6">
        <v>45107</v>
      </c>
      <c r="G541" s="5">
        <f t="shared" si="93"/>
        <v>2023</v>
      </c>
      <c r="H541" s="5" t="str">
        <f t="shared" si="87"/>
        <v>Diciembre</v>
      </c>
      <c r="I541" s="6" t="str">
        <f t="shared" si="92"/>
        <v>2024-1</v>
      </c>
      <c r="J541" s="5"/>
      <c r="K541" s="5">
        <v>19</v>
      </c>
      <c r="L541" s="21" t="str">
        <f>IFERROR(K542/J542,"")</f>
        <v/>
      </c>
      <c r="M541" s="15" t="str">
        <f t="shared" si="94"/>
        <v/>
      </c>
      <c r="N541" s="5" t="s">
        <v>116</v>
      </c>
      <c r="O541" s="5"/>
      <c r="P541" s="5" t="str">
        <f t="shared" si="88"/>
        <v>239-2023-12-31</v>
      </c>
      <c r="Q541" s="5">
        <v>0</v>
      </c>
      <c r="R541" s="5">
        <v>0</v>
      </c>
    </row>
    <row r="542" spans="1:18" hidden="1" x14ac:dyDescent="0.3">
      <c r="A542" s="37">
        <v>239</v>
      </c>
      <c r="B542" s="5" t="s">
        <v>179</v>
      </c>
      <c r="C542" s="5" t="s">
        <v>33</v>
      </c>
      <c r="D542" s="5" t="s">
        <v>23</v>
      </c>
      <c r="E542" s="5" t="s">
        <v>24</v>
      </c>
      <c r="F542" s="6">
        <v>45291</v>
      </c>
      <c r="G542" s="5">
        <f t="shared" si="93"/>
        <v>2024</v>
      </c>
      <c r="H542" s="5" t="str">
        <f t="shared" si="87"/>
        <v>Junio</v>
      </c>
      <c r="I542" s="6" t="str">
        <f t="shared" si="92"/>
        <v>2024-2</v>
      </c>
      <c r="J542" s="5"/>
      <c r="K542" s="5">
        <v>27</v>
      </c>
      <c r="L542" s="21" t="str">
        <f>IFERROR(K543/J543,"")</f>
        <v/>
      </c>
      <c r="M542" s="15" t="str">
        <f t="shared" si="94"/>
        <v/>
      </c>
      <c r="N542" s="5" t="s">
        <v>116</v>
      </c>
      <c r="O542" s="5"/>
      <c r="P542" s="5" t="str">
        <f t="shared" si="88"/>
        <v>239-2024-06-30</v>
      </c>
      <c r="Q542" s="5">
        <v>0</v>
      </c>
      <c r="R542" s="5">
        <v>0</v>
      </c>
    </row>
    <row r="543" spans="1:18" hidden="1" x14ac:dyDescent="0.3">
      <c r="A543" s="5">
        <v>239</v>
      </c>
      <c r="B543" s="5" t="s">
        <v>179</v>
      </c>
      <c r="C543" s="5" t="s">
        <v>33</v>
      </c>
      <c r="D543" s="5" t="s">
        <v>23</v>
      </c>
      <c r="E543" s="5" t="s">
        <v>24</v>
      </c>
      <c r="F543" s="6">
        <v>45473</v>
      </c>
      <c r="G543" s="5">
        <f t="shared" si="93"/>
        <v>2024</v>
      </c>
      <c r="H543" s="5" t="str">
        <f t="shared" si="87"/>
        <v>Diciembre</v>
      </c>
      <c r="I543" s="6" t="str">
        <f t="shared" si="92"/>
        <v>2023-1</v>
      </c>
      <c r="J543" s="5"/>
      <c r="K543" s="5">
        <v>29</v>
      </c>
      <c r="L543" s="15" t="str">
        <f>IFERROR(IF((K544/J544)&gt;1.3,1.3,K544/J544),"")</f>
        <v/>
      </c>
      <c r="M543" s="15" t="str">
        <f t="shared" si="94"/>
        <v/>
      </c>
      <c r="N543" s="5" t="s">
        <v>116</v>
      </c>
      <c r="O543" s="5"/>
      <c r="P543" s="5" t="str">
        <f t="shared" si="88"/>
        <v>239-2024-12-31</v>
      </c>
      <c r="Q543" s="5">
        <v>0</v>
      </c>
      <c r="R543" s="5">
        <v>0</v>
      </c>
    </row>
    <row r="544" spans="1:18" hidden="1" x14ac:dyDescent="0.3">
      <c r="A544" s="5">
        <v>239</v>
      </c>
      <c r="B544" s="5" t="s">
        <v>179</v>
      </c>
      <c r="C544" s="5" t="s">
        <v>33</v>
      </c>
      <c r="D544" s="5" t="s">
        <v>23</v>
      </c>
      <c r="E544" s="5" t="s">
        <v>24</v>
      </c>
      <c r="F544" s="6">
        <v>45657</v>
      </c>
      <c r="G544" s="5">
        <f t="shared" si="93"/>
        <v>2023</v>
      </c>
      <c r="H544" s="5" t="str">
        <f t="shared" si="87"/>
        <v>Junio</v>
      </c>
      <c r="I544" s="6" t="str">
        <f t="shared" si="92"/>
        <v>2023-2</v>
      </c>
      <c r="J544" s="5"/>
      <c r="K544" s="5">
        <v>32</v>
      </c>
      <c r="L544" s="15">
        <f>IFERROR(IF((K545/J545)&gt;1.3,1.3,K545/J545),"")</f>
        <v>0.6</v>
      </c>
      <c r="M544" s="15">
        <f t="shared" si="94"/>
        <v>0.6</v>
      </c>
      <c r="N544" s="5" t="s">
        <v>116</v>
      </c>
      <c r="O544" s="5"/>
      <c r="P544" s="5" t="str">
        <f t="shared" si="88"/>
        <v>240-2023-06-30</v>
      </c>
      <c r="Q544" s="5">
        <v>0</v>
      </c>
      <c r="R544" s="5">
        <v>0</v>
      </c>
    </row>
    <row r="545" spans="1:18" hidden="1" x14ac:dyDescent="0.3">
      <c r="A545" s="37">
        <v>240</v>
      </c>
      <c r="B545" s="5" t="s">
        <v>180</v>
      </c>
      <c r="C545" s="5" t="s">
        <v>33</v>
      </c>
      <c r="D545" s="5" t="s">
        <v>60</v>
      </c>
      <c r="E545" s="5" t="s">
        <v>24</v>
      </c>
      <c r="F545" s="6">
        <v>45107</v>
      </c>
      <c r="G545" s="5">
        <f t="shared" si="93"/>
        <v>2023</v>
      </c>
      <c r="H545" s="5" t="str">
        <f t="shared" si="87"/>
        <v>Diciembre</v>
      </c>
      <c r="I545" s="6" t="str">
        <f t="shared" si="92"/>
        <v>2024-1</v>
      </c>
      <c r="J545" s="5">
        <v>100</v>
      </c>
      <c r="K545" s="5">
        <v>60</v>
      </c>
      <c r="L545" s="21">
        <f>IFERROR(K546/J546,"")</f>
        <v>0.8</v>
      </c>
      <c r="M545" s="15">
        <f t="shared" si="94"/>
        <v>0.8</v>
      </c>
      <c r="N545" s="5" t="s">
        <v>25</v>
      </c>
      <c r="O545" s="5" t="s">
        <v>25</v>
      </c>
      <c r="P545" s="5" t="str">
        <f t="shared" si="88"/>
        <v>240-2023-12-31</v>
      </c>
      <c r="Q545" s="5">
        <v>0</v>
      </c>
      <c r="R545" s="5">
        <v>0</v>
      </c>
    </row>
    <row r="546" spans="1:18" hidden="1" x14ac:dyDescent="0.3">
      <c r="A546" s="37">
        <v>240</v>
      </c>
      <c r="B546" s="5" t="s">
        <v>180</v>
      </c>
      <c r="C546" s="5" t="s">
        <v>33</v>
      </c>
      <c r="D546" s="5" t="s">
        <v>60</v>
      </c>
      <c r="E546" s="5" t="s">
        <v>24</v>
      </c>
      <c r="F546" s="6">
        <v>45291</v>
      </c>
      <c r="G546" s="5">
        <f t="shared" si="93"/>
        <v>2024</v>
      </c>
      <c r="H546" s="5" t="str">
        <f t="shared" si="87"/>
        <v>Junio</v>
      </c>
      <c r="I546" s="6" t="str">
        <f t="shared" si="92"/>
        <v>2024-2</v>
      </c>
      <c r="J546" s="5">
        <v>100</v>
      </c>
      <c r="K546" s="5">
        <v>80</v>
      </c>
      <c r="L546" s="21">
        <f>IFERROR(K547/J547,"")</f>
        <v>1</v>
      </c>
      <c r="M546" s="15">
        <f t="shared" si="94"/>
        <v>1</v>
      </c>
      <c r="N546" s="5" t="s">
        <v>25</v>
      </c>
      <c r="O546" s="5" t="s">
        <v>25</v>
      </c>
      <c r="P546" s="5" t="str">
        <f t="shared" si="88"/>
        <v>240-2024-06-30</v>
      </c>
      <c r="Q546" s="5">
        <v>0</v>
      </c>
      <c r="R546" s="5">
        <v>0</v>
      </c>
    </row>
    <row r="547" spans="1:18" hidden="1" x14ac:dyDescent="0.3">
      <c r="A547" s="5">
        <v>240</v>
      </c>
      <c r="B547" s="5" t="s">
        <v>180</v>
      </c>
      <c r="C547" s="5" t="s">
        <v>33</v>
      </c>
      <c r="D547" s="5" t="s">
        <v>60</v>
      </c>
      <c r="E547" s="5" t="s">
        <v>24</v>
      </c>
      <c r="F547" s="6">
        <v>45473</v>
      </c>
      <c r="G547" s="5">
        <f t="shared" si="93"/>
        <v>2024</v>
      </c>
      <c r="H547" s="5" t="str">
        <f t="shared" si="87"/>
        <v>Diciembre</v>
      </c>
      <c r="I547" s="6" t="str">
        <f t="shared" si="92"/>
        <v>2023-1</v>
      </c>
      <c r="J547" s="5">
        <v>100</v>
      </c>
      <c r="K547" s="5">
        <v>100</v>
      </c>
      <c r="L547" s="15">
        <f>IFERROR(IF((K548/J548)&gt;1.3,1.3,K548/J548),"")</f>
        <v>1</v>
      </c>
      <c r="M547" s="15">
        <f t="shared" si="94"/>
        <v>1</v>
      </c>
      <c r="N547" s="5" t="s">
        <v>25</v>
      </c>
      <c r="O547" s="5" t="s">
        <v>25</v>
      </c>
      <c r="P547" s="5" t="str">
        <f t="shared" si="88"/>
        <v>240-2024-12-31</v>
      </c>
      <c r="Q547" s="5">
        <v>0</v>
      </c>
      <c r="R547" s="5">
        <v>0</v>
      </c>
    </row>
    <row r="548" spans="1:18" hidden="1" x14ac:dyDescent="0.3">
      <c r="A548" s="5">
        <v>240</v>
      </c>
      <c r="B548" s="5" t="s">
        <v>180</v>
      </c>
      <c r="C548" s="5" t="s">
        <v>33</v>
      </c>
      <c r="D548" s="5" t="s">
        <v>60</v>
      </c>
      <c r="E548" s="5" t="s">
        <v>24</v>
      </c>
      <c r="F548" s="6">
        <v>45657</v>
      </c>
      <c r="G548" s="5">
        <f t="shared" si="93"/>
        <v>2023</v>
      </c>
      <c r="H548" s="5" t="str">
        <f t="shared" ref="H548:H611" si="95">PROPER(TEXT(F549,"mmmm"))</f>
        <v>Junio</v>
      </c>
      <c r="I548" s="6" t="str">
        <f t="shared" si="92"/>
        <v>2023-2</v>
      </c>
      <c r="J548" s="5">
        <v>100</v>
      </c>
      <c r="K548" s="5">
        <v>100</v>
      </c>
      <c r="L548" s="15">
        <f>IFERROR(IF((K549/J549)&gt;1.3,1.3,K549/J549),"")</f>
        <v>1.175</v>
      </c>
      <c r="M548" s="15">
        <f t="shared" si="94"/>
        <v>1.175</v>
      </c>
      <c r="N548" s="5" t="s">
        <v>25</v>
      </c>
      <c r="O548" s="5" t="s">
        <v>25</v>
      </c>
      <c r="P548" s="5" t="str">
        <f t="shared" ref="P548:P611" si="96">A549&amp;"-"&amp;YEAR(F549)&amp;"-"&amp;IF(LEN(MONTH(F549))=1,"0"&amp;MONTH(F549),MONTH(F549))&amp;"-"&amp;DAY(F549)</f>
        <v>241-2023-06-30</v>
      </c>
      <c r="Q548" s="5">
        <v>0</v>
      </c>
      <c r="R548" s="5">
        <v>0</v>
      </c>
    </row>
    <row r="549" spans="1:18" hidden="1" x14ac:dyDescent="0.3">
      <c r="A549" s="37">
        <v>241</v>
      </c>
      <c r="B549" s="5" t="s">
        <v>181</v>
      </c>
      <c r="C549" s="5" t="s">
        <v>33</v>
      </c>
      <c r="D549" s="5" t="s">
        <v>23</v>
      </c>
      <c r="E549" s="5" t="s">
        <v>24</v>
      </c>
      <c r="F549" s="6">
        <v>45107</v>
      </c>
      <c r="G549" s="5">
        <f t="shared" si="93"/>
        <v>2023</v>
      </c>
      <c r="H549" s="5" t="str">
        <f t="shared" si="95"/>
        <v>Diciembre</v>
      </c>
      <c r="I549" s="6" t="str">
        <f t="shared" si="92"/>
        <v>2024-1</v>
      </c>
      <c r="J549" s="5">
        <v>80</v>
      </c>
      <c r="K549" s="5">
        <v>94</v>
      </c>
      <c r="L549" s="21">
        <f>IFERROR(K550/J550,"")</f>
        <v>1.125</v>
      </c>
      <c r="M549" s="15">
        <f t="shared" si="94"/>
        <v>1.125</v>
      </c>
      <c r="N549" s="5"/>
      <c r="O549" s="5"/>
      <c r="P549" s="5" t="str">
        <f t="shared" si="96"/>
        <v>241-2023-12-31</v>
      </c>
      <c r="Q549" s="5">
        <v>0</v>
      </c>
      <c r="R549" s="5">
        <v>0</v>
      </c>
    </row>
    <row r="550" spans="1:18" hidden="1" x14ac:dyDescent="0.3">
      <c r="A550" s="37">
        <v>241</v>
      </c>
      <c r="B550" s="5" t="s">
        <v>181</v>
      </c>
      <c r="C550" s="5" t="s">
        <v>33</v>
      </c>
      <c r="D550" s="5" t="s">
        <v>23</v>
      </c>
      <c r="E550" s="5" t="s">
        <v>24</v>
      </c>
      <c r="F550" s="6">
        <v>45291</v>
      </c>
      <c r="G550" s="5">
        <f t="shared" si="93"/>
        <v>2024</v>
      </c>
      <c r="H550" s="5" t="str">
        <f t="shared" si="95"/>
        <v>Junio</v>
      </c>
      <c r="I550" s="6" t="str">
        <f t="shared" si="92"/>
        <v>2024-2</v>
      </c>
      <c r="J550" s="5">
        <v>80</v>
      </c>
      <c r="K550" s="5">
        <v>90</v>
      </c>
      <c r="L550" s="21">
        <f>IFERROR(K551/J551,"")</f>
        <v>1.1067500000000001</v>
      </c>
      <c r="M550" s="15">
        <f t="shared" si="94"/>
        <v>1.1067500000000001</v>
      </c>
      <c r="N550" s="5"/>
      <c r="O550" s="5"/>
      <c r="P550" s="5" t="str">
        <f t="shared" si="96"/>
        <v>241-2024-06-30</v>
      </c>
      <c r="Q550" s="5">
        <v>0</v>
      </c>
      <c r="R550" s="5">
        <v>0</v>
      </c>
    </row>
    <row r="551" spans="1:18" hidden="1" x14ac:dyDescent="0.3">
      <c r="A551" s="5">
        <v>241</v>
      </c>
      <c r="B551" s="5" t="s">
        <v>181</v>
      </c>
      <c r="C551" s="5" t="s">
        <v>33</v>
      </c>
      <c r="D551" s="5" t="s">
        <v>23</v>
      </c>
      <c r="E551" s="5" t="s">
        <v>24</v>
      </c>
      <c r="F551" s="6">
        <v>45473</v>
      </c>
      <c r="G551" s="5">
        <f t="shared" si="93"/>
        <v>2024</v>
      </c>
      <c r="H551" s="5" t="str">
        <f t="shared" si="95"/>
        <v>Diciembre</v>
      </c>
      <c r="I551" s="6" t="str">
        <f t="shared" si="92"/>
        <v>2023-1</v>
      </c>
      <c r="J551" s="5">
        <v>80</v>
      </c>
      <c r="K551" s="5">
        <v>88.54</v>
      </c>
      <c r="L551" s="15">
        <f>IFERROR(IF((K552/J552)&gt;1.3,1.3,K552/J552),"")</f>
        <v>1.1167500000000001</v>
      </c>
      <c r="M551" s="15">
        <f t="shared" si="94"/>
        <v>1.1167500000000001</v>
      </c>
      <c r="N551" s="5"/>
      <c r="O551" s="5"/>
      <c r="P551" s="5" t="str">
        <f t="shared" si="96"/>
        <v>241-2024-12-31</v>
      </c>
      <c r="Q551" s="5">
        <v>0</v>
      </c>
      <c r="R551" s="5">
        <v>0</v>
      </c>
    </row>
    <row r="552" spans="1:18" hidden="1" x14ac:dyDescent="0.3">
      <c r="A552" s="5">
        <v>241</v>
      </c>
      <c r="B552" s="5" t="s">
        <v>181</v>
      </c>
      <c r="C552" s="5" t="s">
        <v>33</v>
      </c>
      <c r="D552" s="5" t="s">
        <v>23</v>
      </c>
      <c r="E552" s="5" t="s">
        <v>24</v>
      </c>
      <c r="F552" s="6">
        <v>45657</v>
      </c>
      <c r="G552" s="5">
        <f t="shared" si="93"/>
        <v>2023</v>
      </c>
      <c r="H552" s="5" t="str">
        <f t="shared" si="95"/>
        <v>Junio</v>
      </c>
      <c r="I552" s="6" t="str">
        <f t="shared" si="92"/>
        <v>2023-2</v>
      </c>
      <c r="J552" s="5">
        <v>80</v>
      </c>
      <c r="K552" s="5">
        <v>89.34</v>
      </c>
      <c r="L552" s="15">
        <f>IFERROR(IF((K553/J553)&gt;1.3,1.3,K553/J553),"")</f>
        <v>1.0853333333333335</v>
      </c>
      <c r="M552" s="15">
        <f t="shared" si="94"/>
        <v>1.0853333333333335</v>
      </c>
      <c r="N552" s="5"/>
      <c r="O552" s="5"/>
      <c r="P552" s="5" t="str">
        <f t="shared" si="96"/>
        <v>242-2023-06-30</v>
      </c>
      <c r="Q552" s="5">
        <v>0</v>
      </c>
      <c r="R552" s="5">
        <v>0</v>
      </c>
    </row>
    <row r="553" spans="1:18" hidden="1" x14ac:dyDescent="0.3">
      <c r="A553" s="25">
        <v>242</v>
      </c>
      <c r="B553" s="5" t="s">
        <v>2661</v>
      </c>
      <c r="C553" s="5" t="s">
        <v>33</v>
      </c>
      <c r="D553" s="5" t="s">
        <v>23</v>
      </c>
      <c r="E553" s="5" t="s">
        <v>24</v>
      </c>
      <c r="F553" s="6">
        <v>45107</v>
      </c>
      <c r="G553" s="5">
        <f t="shared" si="93"/>
        <v>2023</v>
      </c>
      <c r="H553" s="5" t="str">
        <f t="shared" si="95"/>
        <v>Diciembre</v>
      </c>
      <c r="I553" s="6" t="str">
        <f t="shared" si="92"/>
        <v>2023-1</v>
      </c>
      <c r="J553" s="5">
        <v>90</v>
      </c>
      <c r="K553" s="11">
        <v>97.68</v>
      </c>
      <c r="L553" s="21">
        <f>IFERROR(K554/J554,"")</f>
        <v>1.0604444444444445</v>
      </c>
      <c r="M553" s="15">
        <f t="shared" si="94"/>
        <v>1.0604444444444445</v>
      </c>
      <c r="N553" s="5" t="s">
        <v>25</v>
      </c>
      <c r="O553" s="5" t="s">
        <v>25</v>
      </c>
      <c r="P553" s="5" t="str">
        <f t="shared" si="96"/>
        <v>242-2023-12-31</v>
      </c>
      <c r="Q553" s="5">
        <v>0</v>
      </c>
      <c r="R553" s="5">
        <v>0</v>
      </c>
    </row>
    <row r="554" spans="1:18" hidden="1" x14ac:dyDescent="0.3">
      <c r="A554" s="37">
        <v>242</v>
      </c>
      <c r="B554" s="5" t="s">
        <v>2661</v>
      </c>
      <c r="C554" s="5" t="s">
        <v>33</v>
      </c>
      <c r="D554" s="5" t="s">
        <v>23</v>
      </c>
      <c r="E554" s="5" t="s">
        <v>24</v>
      </c>
      <c r="F554" s="6">
        <v>45291</v>
      </c>
      <c r="G554" s="5">
        <f t="shared" si="93"/>
        <v>2023</v>
      </c>
      <c r="H554" s="5" t="str">
        <f t="shared" si="95"/>
        <v>Enero</v>
      </c>
      <c r="I554" s="6" t="str">
        <f t="shared" si="92"/>
        <v>2023-1</v>
      </c>
      <c r="J554" s="5">
        <v>90</v>
      </c>
      <c r="K554" s="5">
        <v>95.44</v>
      </c>
      <c r="L554" s="21" t="str">
        <f>IFERROR(K555/J555,"")</f>
        <v/>
      </c>
      <c r="M554" s="15" t="str">
        <f t="shared" si="94"/>
        <v/>
      </c>
      <c r="N554" s="5" t="s">
        <v>25</v>
      </c>
      <c r="O554" s="5" t="s">
        <v>25</v>
      </c>
      <c r="P554" s="5" t="str">
        <f t="shared" si="96"/>
        <v>243-2023-01-31</v>
      </c>
      <c r="Q554" s="5">
        <v>0</v>
      </c>
      <c r="R554" s="5">
        <v>0</v>
      </c>
    </row>
    <row r="555" spans="1:18" hidden="1" x14ac:dyDescent="0.3">
      <c r="A555" s="25">
        <v>243</v>
      </c>
      <c r="B555" s="5" t="s">
        <v>183</v>
      </c>
      <c r="C555" s="5" t="s">
        <v>33</v>
      </c>
      <c r="D555" s="5" t="s">
        <v>23</v>
      </c>
      <c r="E555" s="5" t="s">
        <v>62</v>
      </c>
      <c r="F555" s="6">
        <v>44957</v>
      </c>
      <c r="G555" s="5">
        <f t="shared" si="93"/>
        <v>2023</v>
      </c>
      <c r="H555" s="5" t="str">
        <f t="shared" si="95"/>
        <v>Febrero</v>
      </c>
      <c r="I555" s="6" t="str">
        <f t="shared" si="92"/>
        <v>2023-1</v>
      </c>
      <c r="J555" s="5">
        <v>0</v>
      </c>
      <c r="K555" s="5">
        <v>0</v>
      </c>
      <c r="L555" s="15" t="str">
        <f t="shared" ref="L555:L567" si="97">IFERROR(IF((J556/K556)&gt;1.3,1.3,J556/K556),"")</f>
        <v/>
      </c>
      <c r="M555" s="15" t="str">
        <f t="shared" ref="M555:M567" si="98">IFERROR(J556/K556,"")</f>
        <v/>
      </c>
      <c r="N555" s="5" t="s">
        <v>25</v>
      </c>
      <c r="O555" s="5" t="s">
        <v>25</v>
      </c>
      <c r="P555" s="5" t="str">
        <f t="shared" si="96"/>
        <v>243-2023-02-28</v>
      </c>
      <c r="Q555" s="5">
        <v>0</v>
      </c>
      <c r="R555" s="5">
        <v>0</v>
      </c>
    </row>
    <row r="556" spans="1:18" hidden="1" x14ac:dyDescent="0.3">
      <c r="A556" s="25">
        <v>243</v>
      </c>
      <c r="B556" s="5" t="s">
        <v>183</v>
      </c>
      <c r="C556" s="5" t="s">
        <v>33</v>
      </c>
      <c r="D556" s="5" t="s">
        <v>23</v>
      </c>
      <c r="E556" s="5" t="s">
        <v>62</v>
      </c>
      <c r="F556" s="17">
        <v>44985</v>
      </c>
      <c r="G556" s="5">
        <f t="shared" si="93"/>
        <v>2023</v>
      </c>
      <c r="H556" s="5" t="str">
        <f t="shared" si="95"/>
        <v>Marzo</v>
      </c>
      <c r="I556" s="6" t="str">
        <f t="shared" si="92"/>
        <v>2023-1</v>
      </c>
      <c r="J556" s="5">
        <v>0</v>
      </c>
      <c r="K556" s="5">
        <v>0</v>
      </c>
      <c r="L556" s="15" t="str">
        <f t="shared" si="97"/>
        <v/>
      </c>
      <c r="M556" s="15" t="str">
        <f t="shared" si="98"/>
        <v/>
      </c>
      <c r="N556" s="5" t="s">
        <v>25</v>
      </c>
      <c r="O556" s="5" t="s">
        <v>25</v>
      </c>
      <c r="P556" s="5" t="str">
        <f t="shared" si="96"/>
        <v>243-2023-03-31</v>
      </c>
      <c r="Q556" s="5">
        <v>0</v>
      </c>
      <c r="R556" s="5">
        <v>0</v>
      </c>
    </row>
    <row r="557" spans="1:18" hidden="1" x14ac:dyDescent="0.3">
      <c r="A557" s="25">
        <v>243</v>
      </c>
      <c r="B557" s="5" t="s">
        <v>183</v>
      </c>
      <c r="C557" s="5" t="s">
        <v>33</v>
      </c>
      <c r="D557" s="5" t="s">
        <v>23</v>
      </c>
      <c r="E557" s="5" t="s">
        <v>62</v>
      </c>
      <c r="F557" s="6">
        <v>45016</v>
      </c>
      <c r="G557" s="5">
        <f t="shared" si="93"/>
        <v>2023</v>
      </c>
      <c r="H557" s="5" t="str">
        <f t="shared" si="95"/>
        <v>Abril</v>
      </c>
      <c r="I557" s="6" t="str">
        <f t="shared" si="92"/>
        <v>2023-1</v>
      </c>
      <c r="J557" s="5">
        <v>0</v>
      </c>
      <c r="K557" s="5">
        <v>0</v>
      </c>
      <c r="L557" s="15" t="str">
        <f t="shared" si="97"/>
        <v/>
      </c>
      <c r="M557" s="15" t="str">
        <f t="shared" si="98"/>
        <v/>
      </c>
      <c r="N557" s="5" t="s">
        <v>25</v>
      </c>
      <c r="O557" s="5" t="s">
        <v>25</v>
      </c>
      <c r="P557" s="5" t="str">
        <f t="shared" si="96"/>
        <v>243-2023-04-30</v>
      </c>
      <c r="Q557" s="5">
        <v>0</v>
      </c>
      <c r="R557" s="5">
        <v>0</v>
      </c>
    </row>
    <row r="558" spans="1:18" hidden="1" x14ac:dyDescent="0.3">
      <c r="A558" s="25">
        <v>243</v>
      </c>
      <c r="B558" s="5" t="s">
        <v>183</v>
      </c>
      <c r="C558" s="5" t="s">
        <v>33</v>
      </c>
      <c r="D558" s="5" t="s">
        <v>23</v>
      </c>
      <c r="E558" s="5" t="s">
        <v>62</v>
      </c>
      <c r="F558" s="6">
        <v>45046</v>
      </c>
      <c r="G558" s="5">
        <f t="shared" si="93"/>
        <v>2023</v>
      </c>
      <c r="H558" s="5" t="str">
        <f t="shared" si="95"/>
        <v>Mayo</v>
      </c>
      <c r="I558" s="6" t="str">
        <f t="shared" si="92"/>
        <v>2023-1</v>
      </c>
      <c r="J558" s="5">
        <v>0</v>
      </c>
      <c r="K558" s="5">
        <v>0</v>
      </c>
      <c r="L558" s="15" t="str">
        <f t="shared" si="97"/>
        <v/>
      </c>
      <c r="M558" s="15" t="str">
        <f t="shared" si="98"/>
        <v/>
      </c>
      <c r="N558" s="5" t="s">
        <v>25</v>
      </c>
      <c r="O558" s="5" t="s">
        <v>25</v>
      </c>
      <c r="P558" s="5" t="str">
        <f t="shared" si="96"/>
        <v>243-2023-05-31</v>
      </c>
      <c r="Q558" s="5">
        <v>0</v>
      </c>
      <c r="R558" s="5">
        <v>0</v>
      </c>
    </row>
    <row r="559" spans="1:18" hidden="1" x14ac:dyDescent="0.3">
      <c r="A559" s="25">
        <v>243</v>
      </c>
      <c r="B559" s="5" t="s">
        <v>183</v>
      </c>
      <c r="C559" s="5" t="s">
        <v>33</v>
      </c>
      <c r="D559" s="5" t="s">
        <v>23</v>
      </c>
      <c r="E559" s="5" t="s">
        <v>62</v>
      </c>
      <c r="F559" s="6">
        <v>45077</v>
      </c>
      <c r="G559" s="5">
        <f t="shared" si="93"/>
        <v>2023</v>
      </c>
      <c r="H559" s="5" t="str">
        <f t="shared" si="95"/>
        <v>Junio</v>
      </c>
      <c r="I559" s="6" t="str">
        <f t="shared" si="92"/>
        <v>2023-2</v>
      </c>
      <c r="J559" s="5">
        <v>0</v>
      </c>
      <c r="K559" s="5">
        <v>0</v>
      </c>
      <c r="L559" s="15">
        <f t="shared" si="97"/>
        <v>0</v>
      </c>
      <c r="M559" s="15">
        <f t="shared" si="98"/>
        <v>0</v>
      </c>
      <c r="N559" s="5" t="s">
        <v>25</v>
      </c>
      <c r="O559" s="5" t="s">
        <v>25</v>
      </c>
      <c r="P559" s="5" t="str">
        <f t="shared" si="96"/>
        <v>243-2023-06-30</v>
      </c>
      <c r="Q559" s="5">
        <v>0</v>
      </c>
      <c r="R559" s="5">
        <v>0</v>
      </c>
    </row>
    <row r="560" spans="1:18" hidden="1" x14ac:dyDescent="0.3">
      <c r="A560" s="25">
        <v>243</v>
      </c>
      <c r="B560" s="5" t="s">
        <v>183</v>
      </c>
      <c r="C560" s="5" t="s">
        <v>33</v>
      </c>
      <c r="D560" s="5" t="s">
        <v>23</v>
      </c>
      <c r="E560" s="5" t="s">
        <v>62</v>
      </c>
      <c r="F560" s="6">
        <v>45107</v>
      </c>
      <c r="G560" s="5">
        <f t="shared" si="93"/>
        <v>2023</v>
      </c>
      <c r="H560" s="5" t="str">
        <f t="shared" si="95"/>
        <v>Julio</v>
      </c>
      <c r="I560" s="6" t="str">
        <f t="shared" si="92"/>
        <v>2023-2</v>
      </c>
      <c r="J560" s="5">
        <v>0</v>
      </c>
      <c r="K560" s="5">
        <v>8.3333333333333304</v>
      </c>
      <c r="L560" s="15">
        <f t="shared" si="97"/>
        <v>0</v>
      </c>
      <c r="M560" s="15">
        <f t="shared" si="98"/>
        <v>0</v>
      </c>
      <c r="N560" s="5" t="s">
        <v>25</v>
      </c>
      <c r="O560" s="5" t="s">
        <v>25</v>
      </c>
      <c r="P560" s="5" t="str">
        <f t="shared" si="96"/>
        <v>243-2023-07-31</v>
      </c>
      <c r="Q560" s="5">
        <v>0</v>
      </c>
      <c r="R560" s="5">
        <v>0</v>
      </c>
    </row>
    <row r="561" spans="1:18" hidden="1" x14ac:dyDescent="0.3">
      <c r="A561" s="5">
        <v>243</v>
      </c>
      <c r="B561" s="5" t="s">
        <v>183</v>
      </c>
      <c r="C561" s="5" t="s">
        <v>33</v>
      </c>
      <c r="D561" s="5" t="s">
        <v>23</v>
      </c>
      <c r="E561" s="5" t="s">
        <v>62</v>
      </c>
      <c r="F561" s="6">
        <v>45138</v>
      </c>
      <c r="G561" s="16">
        <f t="shared" si="93"/>
        <v>2023</v>
      </c>
      <c r="H561" s="6" t="str">
        <f t="shared" si="95"/>
        <v>Agosto</v>
      </c>
      <c r="I561" s="6" t="s">
        <v>745</v>
      </c>
      <c r="J561" s="5">
        <v>0</v>
      </c>
      <c r="K561" s="7">
        <v>16.666666666666998</v>
      </c>
      <c r="L561" s="15">
        <f t="shared" si="97"/>
        <v>0</v>
      </c>
      <c r="M561" s="15">
        <f t="shared" si="98"/>
        <v>0</v>
      </c>
      <c r="N561" s="5" t="s">
        <v>25</v>
      </c>
      <c r="O561" s="5" t="s">
        <v>25</v>
      </c>
      <c r="P561" s="5" t="str">
        <f t="shared" si="96"/>
        <v>243-2023-08-31</v>
      </c>
      <c r="Q561" s="5">
        <v>0</v>
      </c>
      <c r="R561" s="5">
        <v>0</v>
      </c>
    </row>
    <row r="562" spans="1:18" hidden="1" x14ac:dyDescent="0.3">
      <c r="A562" s="5">
        <v>243</v>
      </c>
      <c r="B562" s="5" t="s">
        <v>183</v>
      </c>
      <c r="C562" s="5" t="s">
        <v>33</v>
      </c>
      <c r="D562" s="5" t="s">
        <v>23</v>
      </c>
      <c r="E562" s="5" t="s">
        <v>62</v>
      </c>
      <c r="F562" s="6">
        <v>45169</v>
      </c>
      <c r="G562" s="16">
        <f t="shared" si="93"/>
        <v>2023</v>
      </c>
      <c r="H562" s="6" t="str">
        <f t="shared" si="95"/>
        <v>Septiembre</v>
      </c>
      <c r="I562" s="6" t="s">
        <v>745</v>
      </c>
      <c r="J562" s="5">
        <v>0</v>
      </c>
      <c r="K562" s="7">
        <v>9.09</v>
      </c>
      <c r="L562" s="15" t="str">
        <f t="shared" si="97"/>
        <v/>
      </c>
      <c r="M562" s="15" t="str">
        <f t="shared" si="98"/>
        <v/>
      </c>
      <c r="N562" s="5" t="s">
        <v>25</v>
      </c>
      <c r="O562" s="5" t="s">
        <v>25</v>
      </c>
      <c r="P562" s="5" t="str">
        <f t="shared" si="96"/>
        <v>243-2023-09-30</v>
      </c>
      <c r="Q562" s="5">
        <v>0</v>
      </c>
      <c r="R562" s="5">
        <v>0</v>
      </c>
    </row>
    <row r="563" spans="1:18" hidden="1" x14ac:dyDescent="0.3">
      <c r="A563" s="5">
        <v>243</v>
      </c>
      <c r="B563" s="5" t="s">
        <v>183</v>
      </c>
      <c r="C563" s="5" t="s">
        <v>33</v>
      </c>
      <c r="D563" s="5" t="s">
        <v>23</v>
      </c>
      <c r="E563" s="5" t="s">
        <v>62</v>
      </c>
      <c r="F563" s="6">
        <v>45199</v>
      </c>
      <c r="G563" s="16">
        <f t="shared" si="93"/>
        <v>2023</v>
      </c>
      <c r="H563" s="6" t="str">
        <f t="shared" si="95"/>
        <v>Octubre</v>
      </c>
      <c r="I563" s="6" t="s">
        <v>745</v>
      </c>
      <c r="J563" s="5">
        <v>0</v>
      </c>
      <c r="K563" s="7">
        <v>0</v>
      </c>
      <c r="L563" s="15">
        <f t="shared" si="97"/>
        <v>0</v>
      </c>
      <c r="M563" s="15">
        <f t="shared" si="98"/>
        <v>0</v>
      </c>
      <c r="N563" s="5" t="s">
        <v>25</v>
      </c>
      <c r="O563" s="5" t="s">
        <v>25</v>
      </c>
      <c r="P563" s="5" t="str">
        <f t="shared" si="96"/>
        <v>243-2023-10-31</v>
      </c>
      <c r="Q563" s="5">
        <v>0</v>
      </c>
      <c r="R563" s="5">
        <v>0</v>
      </c>
    </row>
    <row r="564" spans="1:18" hidden="1" x14ac:dyDescent="0.3">
      <c r="A564" s="37">
        <v>243</v>
      </c>
      <c r="B564" s="5" t="s">
        <v>183</v>
      </c>
      <c r="C564" s="5" t="s">
        <v>33</v>
      </c>
      <c r="D564" s="5" t="s">
        <v>23</v>
      </c>
      <c r="E564" s="5" t="s">
        <v>62</v>
      </c>
      <c r="F564" s="6">
        <v>45230</v>
      </c>
      <c r="G564" s="5">
        <f t="shared" si="93"/>
        <v>2023</v>
      </c>
      <c r="H564" s="5" t="str">
        <f t="shared" si="95"/>
        <v>Noviembre</v>
      </c>
      <c r="I564" s="6" t="str">
        <f>IF(OR(H565="Enero",H565="Febrero",H565="Marzo",H565="Abril",H565="Mayo",H565="Junio"),G565&amp;"-1",IF(OR(H565="Julio",H565="Agosto",H565="Septiembre",H565="Octubre",H565="Noviembre",H565="Diciembre"),G565&amp;"-2"))</f>
        <v>2023-2</v>
      </c>
      <c r="J564" s="5">
        <v>0</v>
      </c>
      <c r="K564" s="5">
        <v>11.11</v>
      </c>
      <c r="L564" s="15" t="str">
        <f t="shared" si="97"/>
        <v/>
      </c>
      <c r="M564" s="15" t="str">
        <f t="shared" si="98"/>
        <v/>
      </c>
      <c r="N564" s="5" t="s">
        <v>25</v>
      </c>
      <c r="O564" s="5" t="s">
        <v>25</v>
      </c>
      <c r="P564" s="5" t="str">
        <f t="shared" si="96"/>
        <v>243-2023-11-30</v>
      </c>
      <c r="Q564" s="5">
        <v>0</v>
      </c>
      <c r="R564" s="5">
        <v>0</v>
      </c>
    </row>
    <row r="565" spans="1:18" hidden="1" x14ac:dyDescent="0.3">
      <c r="A565" s="37">
        <v>243</v>
      </c>
      <c r="B565" s="5" t="s">
        <v>183</v>
      </c>
      <c r="C565" s="5" t="s">
        <v>33</v>
      </c>
      <c r="D565" s="5" t="s">
        <v>23</v>
      </c>
      <c r="E565" s="5" t="s">
        <v>62</v>
      </c>
      <c r="F565" s="6">
        <v>45260</v>
      </c>
      <c r="G565" s="5">
        <f t="shared" si="93"/>
        <v>2023</v>
      </c>
      <c r="H565" s="5" t="str">
        <f t="shared" si="95"/>
        <v>Diciembre</v>
      </c>
      <c r="I565" s="6" t="str">
        <f>IF(OR(H566="Enero",H566="Febrero",H566="Marzo",H566="Abril",H566="Mayo",H566="Junio"),G566&amp;"-1",IF(OR(H566="Julio",H566="Agosto",H566="Septiembre",H566="Octubre",H566="Noviembre",H566="Diciembre"),G566&amp;"-2"))</f>
        <v>2023-2</v>
      </c>
      <c r="J565" s="5">
        <v>0</v>
      </c>
      <c r="K565" s="5">
        <v>0</v>
      </c>
      <c r="L565" s="15">
        <f t="shared" si="97"/>
        <v>0</v>
      </c>
      <c r="M565" s="15">
        <f t="shared" si="98"/>
        <v>0</v>
      </c>
      <c r="N565" s="5" t="s">
        <v>25</v>
      </c>
      <c r="O565" s="5" t="s">
        <v>25</v>
      </c>
      <c r="P565" s="5" t="str">
        <f t="shared" si="96"/>
        <v>243-2023-12-31</v>
      </c>
      <c r="Q565" s="5">
        <v>0</v>
      </c>
      <c r="R565" s="5">
        <v>0</v>
      </c>
    </row>
    <row r="566" spans="1:18" hidden="1" x14ac:dyDescent="0.3">
      <c r="A566" s="37">
        <v>243</v>
      </c>
      <c r="B566" s="5" t="s">
        <v>183</v>
      </c>
      <c r="C566" s="5" t="s">
        <v>33</v>
      </c>
      <c r="D566" s="5" t="s">
        <v>23</v>
      </c>
      <c r="E566" s="5" t="s">
        <v>62</v>
      </c>
      <c r="F566" s="6">
        <v>45291</v>
      </c>
      <c r="G566" s="5">
        <f t="shared" si="93"/>
        <v>2023</v>
      </c>
      <c r="H566" s="5" t="str">
        <f t="shared" si="95"/>
        <v>Diciembre</v>
      </c>
      <c r="I566" s="6" t="str">
        <f>IF(OR(H567="Enero",H567="Febrero",H567="Marzo",H567="Abril",H567="Mayo",H567="Junio"),G567&amp;"-1",IF(OR(H567="Julio",H567="Agosto",H567="Septiembre",H567="Octubre",H567="Noviembre",H567="Diciembre"),G567&amp;"-2"))</f>
        <v>2024-2</v>
      </c>
      <c r="J566" s="5">
        <v>0</v>
      </c>
      <c r="K566" s="5">
        <v>14.29</v>
      </c>
      <c r="L566" s="15">
        <f t="shared" si="97"/>
        <v>1.0416666666666667</v>
      </c>
      <c r="M566" s="15">
        <f t="shared" si="98"/>
        <v>1.0416666666666667</v>
      </c>
      <c r="N566" s="5" t="s">
        <v>25</v>
      </c>
      <c r="O566" s="5" t="s">
        <v>25</v>
      </c>
      <c r="P566" s="5" t="str">
        <f t="shared" si="96"/>
        <v>244-2023-12-31</v>
      </c>
      <c r="Q566" s="5">
        <v>0</v>
      </c>
      <c r="R566" s="5">
        <v>0</v>
      </c>
    </row>
    <row r="567" spans="1:18" hidden="1" x14ac:dyDescent="0.3">
      <c r="A567" s="37">
        <v>244</v>
      </c>
      <c r="B567" s="5" t="s">
        <v>184</v>
      </c>
      <c r="C567" s="5" t="s">
        <v>98</v>
      </c>
      <c r="D567" s="5" t="s">
        <v>73</v>
      </c>
      <c r="E567" s="5" t="s">
        <v>62</v>
      </c>
      <c r="F567" s="6">
        <v>45291</v>
      </c>
      <c r="G567" s="5">
        <f t="shared" si="93"/>
        <v>2024</v>
      </c>
      <c r="H567" s="5" t="str">
        <f t="shared" si="95"/>
        <v>Diciembre</v>
      </c>
      <c r="I567" s="6" t="str">
        <f>IF(OR(H568="Enero",H568="Febrero",H568="Marzo",H568="Abril",H568="Mayo",H568="Junio"),G568&amp;"-1",IF(OR(H568="Julio",H568="Agosto",H568="Septiembre",H568="Octubre",H568="Noviembre",H568="Diciembre"),G568&amp;"-2"))</f>
        <v>2022-1</v>
      </c>
      <c r="J567" s="5">
        <v>25</v>
      </c>
      <c r="K567" s="5">
        <v>24</v>
      </c>
      <c r="L567" s="15">
        <f t="shared" si="97"/>
        <v>1</v>
      </c>
      <c r="M567" s="15">
        <f t="shared" si="98"/>
        <v>1</v>
      </c>
      <c r="N567" s="5"/>
      <c r="O567" s="5"/>
      <c r="P567" s="5" t="str">
        <f t="shared" si="96"/>
        <v>244-2024-12-31</v>
      </c>
      <c r="Q567" s="5">
        <v>0</v>
      </c>
      <c r="R567" s="5">
        <v>0</v>
      </c>
    </row>
    <row r="568" spans="1:18" hidden="1" x14ac:dyDescent="0.3">
      <c r="A568" s="5">
        <v>244</v>
      </c>
      <c r="B568" s="5" t="s">
        <v>184</v>
      </c>
      <c r="C568" s="5" t="s">
        <v>98</v>
      </c>
      <c r="D568" s="5" t="s">
        <v>73</v>
      </c>
      <c r="E568" s="5" t="s">
        <v>62</v>
      </c>
      <c r="F568" s="6">
        <v>45657</v>
      </c>
      <c r="G568" s="5">
        <f t="shared" si="93"/>
        <v>2022</v>
      </c>
      <c r="H568" s="5" t="str">
        <f t="shared" si="95"/>
        <v>Junio</v>
      </c>
      <c r="I568" s="6" t="str">
        <f>IF(OR(H569="Enero",H569="Febrero",H569="Marzo",H569="Abril",H569="Mayo",H569="Junio"),G569&amp;"-1",IF(OR(H569="Julio",H569="Agosto",H569="Septiembre",H569="Octubre",H569="Noviembre",H569="Diciembre"),G569&amp;"-2"))</f>
        <v>2022-2</v>
      </c>
      <c r="J568" s="5">
        <v>25</v>
      </c>
      <c r="K568" s="5">
        <v>25</v>
      </c>
      <c r="L568" s="15">
        <f t="shared" ref="L568:L574" si="99">IFERROR(IF((K569/J569)&gt;1.3,1.3,K569/J569),"")</f>
        <v>0.98305084745762716</v>
      </c>
      <c r="M568" s="15">
        <f t="shared" ref="M568:M585" si="100">IFERROR(K569/J569,"")</f>
        <v>0.98305084745762716</v>
      </c>
      <c r="N568" s="5"/>
      <c r="O568" s="5"/>
      <c r="P568" s="5" t="str">
        <f t="shared" si="96"/>
        <v>245-2022-06-30</v>
      </c>
      <c r="Q568" s="5">
        <v>0</v>
      </c>
      <c r="R568" s="5">
        <v>0</v>
      </c>
    </row>
    <row r="569" spans="1:18" hidden="1" x14ac:dyDescent="0.3">
      <c r="A569" s="5">
        <v>245</v>
      </c>
      <c r="B569" s="5" t="s">
        <v>185</v>
      </c>
      <c r="C569" s="5" t="s">
        <v>186</v>
      </c>
      <c r="D569" s="5" t="s">
        <v>54</v>
      </c>
      <c r="E569" s="5" t="s">
        <v>24</v>
      </c>
      <c r="F569" s="17">
        <v>44742</v>
      </c>
      <c r="G569" s="16">
        <f t="shared" si="93"/>
        <v>2022</v>
      </c>
      <c r="H569" s="6" t="str">
        <f t="shared" si="95"/>
        <v>Diciembre</v>
      </c>
      <c r="I569" s="39" t="s">
        <v>824</v>
      </c>
      <c r="J569" s="5">
        <v>88.5</v>
      </c>
      <c r="K569" s="5">
        <v>87</v>
      </c>
      <c r="L569" s="15">
        <f t="shared" si="99"/>
        <v>0.97062146892655377</v>
      </c>
      <c r="M569" s="15">
        <f t="shared" si="100"/>
        <v>0.97062146892655377</v>
      </c>
      <c r="N569" s="5" t="s">
        <v>25</v>
      </c>
      <c r="O569" s="5" t="s">
        <v>25</v>
      </c>
      <c r="P569" s="5" t="str">
        <f t="shared" si="96"/>
        <v>245-2022-12-31</v>
      </c>
      <c r="Q569" s="5">
        <v>0</v>
      </c>
      <c r="R569" s="5">
        <v>0</v>
      </c>
    </row>
    <row r="570" spans="1:18" hidden="1" x14ac:dyDescent="0.3">
      <c r="A570" s="5">
        <v>245</v>
      </c>
      <c r="B570" s="5" t="s">
        <v>185</v>
      </c>
      <c r="C570" s="5" t="s">
        <v>186</v>
      </c>
      <c r="D570" s="5" t="s">
        <v>54</v>
      </c>
      <c r="E570" s="5" t="s">
        <v>24</v>
      </c>
      <c r="F570" s="17">
        <v>44926</v>
      </c>
      <c r="G570" s="16">
        <f t="shared" si="93"/>
        <v>2023</v>
      </c>
      <c r="H570" s="6" t="str">
        <f t="shared" si="95"/>
        <v>Junio</v>
      </c>
      <c r="I570" s="39" t="s">
        <v>749</v>
      </c>
      <c r="J570" s="5">
        <v>88.5</v>
      </c>
      <c r="K570" s="5">
        <v>85.9</v>
      </c>
      <c r="L570" s="15">
        <f t="shared" si="99"/>
        <v>0.97839080459770122</v>
      </c>
      <c r="M570" s="15">
        <f t="shared" si="100"/>
        <v>0.97839080459770122</v>
      </c>
      <c r="N570" s="5" t="s">
        <v>25</v>
      </c>
      <c r="O570" s="5" t="s">
        <v>25</v>
      </c>
      <c r="P570" s="5" t="str">
        <f t="shared" si="96"/>
        <v>245-2023-06-30</v>
      </c>
      <c r="Q570" s="5">
        <v>0</v>
      </c>
      <c r="R570" s="5">
        <v>0</v>
      </c>
    </row>
    <row r="571" spans="1:18" hidden="1" x14ac:dyDescent="0.3">
      <c r="A571" s="5">
        <v>245</v>
      </c>
      <c r="B571" s="5" t="s">
        <v>185</v>
      </c>
      <c r="C571" s="5" t="s">
        <v>186</v>
      </c>
      <c r="D571" s="5" t="s">
        <v>54</v>
      </c>
      <c r="E571" s="5" t="s">
        <v>24</v>
      </c>
      <c r="F571" s="17">
        <v>45107</v>
      </c>
      <c r="G571" s="16">
        <f t="shared" si="93"/>
        <v>2023</v>
      </c>
      <c r="H571" s="6" t="str">
        <f t="shared" si="95"/>
        <v>Diciembre</v>
      </c>
      <c r="I571" s="39" t="s">
        <v>743</v>
      </c>
      <c r="J571" s="5">
        <v>87</v>
      </c>
      <c r="K571" s="5">
        <v>85.12</v>
      </c>
      <c r="L571" s="15">
        <f t="shared" si="99"/>
        <v>0.9813793103448275</v>
      </c>
      <c r="M571" s="15">
        <f t="shared" si="100"/>
        <v>0.9813793103448275</v>
      </c>
      <c r="N571" s="5" t="s">
        <v>25</v>
      </c>
      <c r="O571" s="5" t="s">
        <v>25</v>
      </c>
      <c r="P571" s="5" t="str">
        <f t="shared" si="96"/>
        <v>245-2023-12-31</v>
      </c>
      <c r="Q571" s="5">
        <v>0</v>
      </c>
      <c r="R571" s="5">
        <v>0</v>
      </c>
    </row>
    <row r="572" spans="1:18" hidden="1" x14ac:dyDescent="0.3">
      <c r="A572" s="37">
        <v>245</v>
      </c>
      <c r="B572" s="5" t="s">
        <v>185</v>
      </c>
      <c r="C572" s="5" t="s">
        <v>186</v>
      </c>
      <c r="D572" s="5" t="s">
        <v>54</v>
      </c>
      <c r="E572" s="5" t="s">
        <v>24</v>
      </c>
      <c r="F572" s="6">
        <v>45291</v>
      </c>
      <c r="G572" s="5">
        <f t="shared" si="93"/>
        <v>2024</v>
      </c>
      <c r="H572" s="5" t="str">
        <f t="shared" si="95"/>
        <v>Junio</v>
      </c>
      <c r="I572" s="6" t="str">
        <f t="shared" ref="I572:I579" si="101">IF(OR(H573="Enero",H573="Febrero",H573="Marzo",H573="Abril",H573="Mayo",H573="Junio"),G573&amp;"-1",IF(OR(H573="Julio",H573="Agosto",H573="Septiembre",H573="Octubre",H573="Noviembre",H573="Diciembre"),G573&amp;"-2"))</f>
        <v>2024-2</v>
      </c>
      <c r="J572" s="5">
        <v>87</v>
      </c>
      <c r="K572" s="5">
        <v>85.38</v>
      </c>
      <c r="L572" s="15">
        <f t="shared" si="99"/>
        <v>1.0015294117647058</v>
      </c>
      <c r="M572" s="15">
        <f t="shared" si="100"/>
        <v>1.0015294117647058</v>
      </c>
      <c r="N572" s="5" t="s">
        <v>25</v>
      </c>
      <c r="O572" s="5" t="s">
        <v>25</v>
      </c>
      <c r="P572" s="5" t="str">
        <f t="shared" si="96"/>
        <v>245-2024-06-30</v>
      </c>
      <c r="Q572" s="5">
        <v>0</v>
      </c>
      <c r="R572" s="5">
        <v>0</v>
      </c>
    </row>
    <row r="573" spans="1:18" hidden="1" x14ac:dyDescent="0.3">
      <c r="A573" s="5">
        <v>245</v>
      </c>
      <c r="B573" s="5" t="s">
        <v>185</v>
      </c>
      <c r="C573" s="5" t="s">
        <v>186</v>
      </c>
      <c r="D573" s="5" t="s">
        <v>54</v>
      </c>
      <c r="E573" s="5" t="s">
        <v>24</v>
      </c>
      <c r="F573" s="6">
        <v>45473</v>
      </c>
      <c r="G573" s="5">
        <f t="shared" si="93"/>
        <v>2024</v>
      </c>
      <c r="H573" s="5" t="str">
        <f t="shared" si="95"/>
        <v>Diciembre</v>
      </c>
      <c r="I573" s="6" t="str">
        <f t="shared" si="101"/>
        <v>2023-2</v>
      </c>
      <c r="J573" s="5">
        <v>85</v>
      </c>
      <c r="K573" s="5">
        <v>85.13</v>
      </c>
      <c r="L573" s="15">
        <f t="shared" si="99"/>
        <v>1.0022352941176471</v>
      </c>
      <c r="M573" s="15">
        <f t="shared" si="100"/>
        <v>1.0022352941176471</v>
      </c>
      <c r="N573" s="5" t="s">
        <v>25</v>
      </c>
      <c r="O573" s="5" t="s">
        <v>25</v>
      </c>
      <c r="P573" s="5" t="str">
        <f t="shared" si="96"/>
        <v>245-2024-12-31</v>
      </c>
      <c r="Q573" s="5">
        <v>0</v>
      </c>
      <c r="R573" s="5">
        <v>0</v>
      </c>
    </row>
    <row r="574" spans="1:18" hidden="1" x14ac:dyDescent="0.3">
      <c r="A574" s="5">
        <v>245</v>
      </c>
      <c r="B574" s="5" t="s">
        <v>185</v>
      </c>
      <c r="C574" s="5" t="s">
        <v>186</v>
      </c>
      <c r="D574" s="5" t="s">
        <v>54</v>
      </c>
      <c r="E574" s="5" t="s">
        <v>24</v>
      </c>
      <c r="F574" s="6">
        <v>45657</v>
      </c>
      <c r="G574" s="5">
        <f t="shared" si="93"/>
        <v>2023</v>
      </c>
      <c r="H574" s="5" t="str">
        <f t="shared" si="95"/>
        <v>Diciembre</v>
      </c>
      <c r="I574" s="6" t="str">
        <f t="shared" si="101"/>
        <v>2024-1</v>
      </c>
      <c r="J574" s="5">
        <v>85</v>
      </c>
      <c r="K574" s="5">
        <v>85.19</v>
      </c>
      <c r="L574" s="15">
        <f t="shared" si="99"/>
        <v>0.72235294117647053</v>
      </c>
      <c r="M574" s="15">
        <f t="shared" si="100"/>
        <v>0.72235294117647053</v>
      </c>
      <c r="N574" s="5" t="s">
        <v>25</v>
      </c>
      <c r="O574" s="5" t="s">
        <v>25</v>
      </c>
      <c r="P574" s="5" t="str">
        <f t="shared" si="96"/>
        <v>246-2023-12-31</v>
      </c>
      <c r="Q574" s="5">
        <v>0</v>
      </c>
      <c r="R574" s="5">
        <v>0</v>
      </c>
    </row>
    <row r="575" spans="1:18" hidden="1" x14ac:dyDescent="0.3">
      <c r="A575" s="37">
        <v>246</v>
      </c>
      <c r="B575" s="5" t="s">
        <v>187</v>
      </c>
      <c r="C575" s="5" t="s">
        <v>188</v>
      </c>
      <c r="D575" s="5" t="s">
        <v>54</v>
      </c>
      <c r="E575" s="5" t="s">
        <v>24</v>
      </c>
      <c r="F575" s="6">
        <v>45291</v>
      </c>
      <c r="G575" s="5">
        <f t="shared" si="93"/>
        <v>2024</v>
      </c>
      <c r="H575" s="5" t="str">
        <f t="shared" si="95"/>
        <v>Junio</v>
      </c>
      <c r="I575" s="6" t="str">
        <f t="shared" si="101"/>
        <v>2024-2</v>
      </c>
      <c r="J575" s="5">
        <v>85</v>
      </c>
      <c r="K575" s="5">
        <v>61.4</v>
      </c>
      <c r="L575" s="21">
        <f>IFERROR(K576/J576,"")</f>
        <v>1.3703703703703705</v>
      </c>
      <c r="M575" s="15">
        <f t="shared" si="100"/>
        <v>1.3703703703703705</v>
      </c>
      <c r="N575" s="5" t="s">
        <v>25</v>
      </c>
      <c r="O575" s="5" t="s">
        <v>25</v>
      </c>
      <c r="P575" s="5" t="str">
        <f t="shared" si="96"/>
        <v>246-2024-06-30</v>
      </c>
      <c r="Q575" s="5">
        <v>0</v>
      </c>
      <c r="R575" s="5">
        <v>0</v>
      </c>
    </row>
    <row r="576" spans="1:18" hidden="1" x14ac:dyDescent="0.3">
      <c r="A576" s="5">
        <v>246</v>
      </c>
      <c r="B576" s="5" t="s">
        <v>189</v>
      </c>
      <c r="C576" s="5" t="s">
        <v>188</v>
      </c>
      <c r="D576" s="5" t="s">
        <v>54</v>
      </c>
      <c r="E576" s="5" t="s">
        <v>24</v>
      </c>
      <c r="F576" s="6">
        <v>45473</v>
      </c>
      <c r="G576" s="5">
        <f t="shared" si="93"/>
        <v>2024</v>
      </c>
      <c r="H576" s="5" t="str">
        <f t="shared" si="95"/>
        <v>Diciembre</v>
      </c>
      <c r="I576" s="6" t="str">
        <f t="shared" si="101"/>
        <v>2023-1</v>
      </c>
      <c r="J576" s="5">
        <v>67.5</v>
      </c>
      <c r="K576" s="5">
        <v>92.5</v>
      </c>
      <c r="L576" s="15">
        <f>IFERROR(IF((K577/J577)&gt;1.3,1.3,K577/J577),"")</f>
        <v>1.3</v>
      </c>
      <c r="M576" s="15">
        <f t="shared" si="100"/>
        <v>1.3985185185185185</v>
      </c>
      <c r="N576" s="5" t="s">
        <v>25</v>
      </c>
      <c r="O576" s="5" t="s">
        <v>25</v>
      </c>
      <c r="P576" s="5" t="str">
        <f t="shared" si="96"/>
        <v>246-2024-12-31</v>
      </c>
      <c r="Q576" s="5">
        <v>0</v>
      </c>
      <c r="R576" s="5">
        <v>0</v>
      </c>
    </row>
    <row r="577" spans="1:18" hidden="1" x14ac:dyDescent="0.3">
      <c r="A577" s="5">
        <v>246</v>
      </c>
      <c r="B577" s="5" t="s">
        <v>189</v>
      </c>
      <c r="C577" s="5" t="s">
        <v>188</v>
      </c>
      <c r="D577" s="5" t="s">
        <v>54</v>
      </c>
      <c r="E577" s="5" t="s">
        <v>24</v>
      </c>
      <c r="F577" s="6">
        <v>45657</v>
      </c>
      <c r="G577" s="5">
        <f t="shared" si="93"/>
        <v>2023</v>
      </c>
      <c r="H577" s="5" t="str">
        <f t="shared" si="95"/>
        <v>Junio</v>
      </c>
      <c r="I577" s="6" t="str">
        <f t="shared" si="101"/>
        <v>2023-2</v>
      </c>
      <c r="J577" s="5">
        <v>67.5</v>
      </c>
      <c r="K577" s="5">
        <v>94.4</v>
      </c>
      <c r="L577" s="15" t="str">
        <f>IFERROR(IF((K578/J578)&gt;1.3,1.3,K578/J578),"")</f>
        <v/>
      </c>
      <c r="M577" s="15" t="str">
        <f t="shared" si="100"/>
        <v/>
      </c>
      <c r="N577" s="5" t="s">
        <v>25</v>
      </c>
      <c r="O577" s="5" t="s">
        <v>25</v>
      </c>
      <c r="P577" s="5" t="str">
        <f t="shared" si="96"/>
        <v>247-2023-06-30</v>
      </c>
      <c r="Q577" s="5">
        <v>0</v>
      </c>
      <c r="R577" s="5">
        <v>0</v>
      </c>
    </row>
    <row r="578" spans="1:18" hidden="1" x14ac:dyDescent="0.3">
      <c r="A578" s="37">
        <v>247</v>
      </c>
      <c r="B578" s="5" t="s">
        <v>190</v>
      </c>
      <c r="C578" s="5" t="s">
        <v>188</v>
      </c>
      <c r="D578" s="5" t="s">
        <v>23</v>
      </c>
      <c r="E578" s="5" t="s">
        <v>24</v>
      </c>
      <c r="F578" s="6">
        <v>45107</v>
      </c>
      <c r="G578" s="5">
        <f t="shared" si="93"/>
        <v>2023</v>
      </c>
      <c r="H578" s="5" t="str">
        <f t="shared" si="95"/>
        <v>Diciembre</v>
      </c>
      <c r="I578" s="6" t="str">
        <f t="shared" si="101"/>
        <v>2023-1</v>
      </c>
      <c r="J578" s="5">
        <v>0</v>
      </c>
      <c r="K578" s="7">
        <v>70.540000000000006</v>
      </c>
      <c r="L578" s="21" t="str">
        <f>IFERROR(K579/J579,"")</f>
        <v/>
      </c>
      <c r="M578" s="15" t="str">
        <f t="shared" si="100"/>
        <v/>
      </c>
      <c r="N578" s="5"/>
      <c r="O578" s="5"/>
      <c r="P578" s="5" t="str">
        <f t="shared" si="96"/>
        <v>247-2023-12-31</v>
      </c>
      <c r="Q578" s="5">
        <v>1</v>
      </c>
      <c r="R578" s="5">
        <v>1</v>
      </c>
    </row>
    <row r="579" spans="1:18" hidden="1" x14ac:dyDescent="0.3">
      <c r="A579" s="37">
        <v>247</v>
      </c>
      <c r="B579" s="5" t="s">
        <v>190</v>
      </c>
      <c r="C579" s="5" t="s">
        <v>188</v>
      </c>
      <c r="D579" s="5" t="s">
        <v>23</v>
      </c>
      <c r="E579" s="5" t="s">
        <v>24</v>
      </c>
      <c r="F579" s="6">
        <v>45291</v>
      </c>
      <c r="G579" s="5">
        <f t="shared" si="93"/>
        <v>2023</v>
      </c>
      <c r="H579" s="5" t="str">
        <f t="shared" si="95"/>
        <v>Junio</v>
      </c>
      <c r="I579" s="6" t="str">
        <f t="shared" si="101"/>
        <v>2023-2</v>
      </c>
      <c r="J579" s="5">
        <v>0</v>
      </c>
      <c r="K579" s="5">
        <v>69.08</v>
      </c>
      <c r="L579" s="21">
        <f>IFERROR(K580/J580,"")</f>
        <v>1</v>
      </c>
      <c r="M579" s="15">
        <f t="shared" si="100"/>
        <v>1</v>
      </c>
      <c r="N579" s="5"/>
      <c r="O579" s="5"/>
      <c r="P579" s="5" t="str">
        <f t="shared" si="96"/>
        <v>248-2023-06-30</v>
      </c>
      <c r="Q579" s="5">
        <v>1</v>
      </c>
      <c r="R579" s="5">
        <v>1</v>
      </c>
    </row>
    <row r="580" spans="1:18" hidden="1" x14ac:dyDescent="0.3">
      <c r="A580" s="5">
        <v>248</v>
      </c>
      <c r="B580" s="5" t="s">
        <v>191</v>
      </c>
      <c r="C580" s="5" t="s">
        <v>22</v>
      </c>
      <c r="D580" s="5" t="s">
        <v>54</v>
      </c>
      <c r="E580" s="5" t="s">
        <v>24</v>
      </c>
      <c r="F580" s="17">
        <v>45107</v>
      </c>
      <c r="G580" s="16">
        <f t="shared" si="93"/>
        <v>2023</v>
      </c>
      <c r="H580" s="6" t="str">
        <f t="shared" si="95"/>
        <v>Diciembre</v>
      </c>
      <c r="I580" s="39" t="s">
        <v>743</v>
      </c>
      <c r="J580" s="5">
        <v>27</v>
      </c>
      <c r="K580" s="5">
        <v>27</v>
      </c>
      <c r="L580" s="15">
        <f>IFERROR(IF((K581/J581)&gt;1.3,1.3,K581/J581),"")</f>
        <v>1</v>
      </c>
      <c r="M580" s="15">
        <f t="shared" si="100"/>
        <v>1</v>
      </c>
      <c r="N580" s="5"/>
      <c r="O580" s="5"/>
      <c r="P580" s="5" t="str">
        <f t="shared" si="96"/>
        <v>248-2023-12-31</v>
      </c>
      <c r="Q580" s="5">
        <v>0</v>
      </c>
      <c r="R580" s="5">
        <v>0</v>
      </c>
    </row>
    <row r="581" spans="1:18" hidden="1" x14ac:dyDescent="0.3">
      <c r="A581" s="37">
        <v>248</v>
      </c>
      <c r="B581" s="5" t="s">
        <v>191</v>
      </c>
      <c r="C581" s="5" t="s">
        <v>22</v>
      </c>
      <c r="D581" s="5" t="s">
        <v>54</v>
      </c>
      <c r="E581" s="5" t="s">
        <v>24</v>
      </c>
      <c r="F581" s="6">
        <v>45291</v>
      </c>
      <c r="G581" s="5">
        <f t="shared" si="93"/>
        <v>2023</v>
      </c>
      <c r="H581" s="5" t="str">
        <f t="shared" si="95"/>
        <v>Junio</v>
      </c>
      <c r="I581" s="6" t="str">
        <f>IF(OR(H582="Enero",H582="Febrero",H582="Marzo",H582="Abril",H582="Mayo",H582="Junio"),G582&amp;"-1",IF(OR(H582="Julio",H582="Agosto",H582="Septiembre",H582="Octubre",H582="Noviembre",H582="Diciembre"),G582&amp;"-2"))</f>
        <v>2023-2</v>
      </c>
      <c r="J581" s="5">
        <v>17</v>
      </c>
      <c r="K581" s="5">
        <v>17</v>
      </c>
      <c r="L581" s="15">
        <f>IFERROR(IF((K582/J582)&gt;1.3,1.3,K582/J582),"")</f>
        <v>1</v>
      </c>
      <c r="M581" s="15">
        <f t="shared" si="100"/>
        <v>1</v>
      </c>
      <c r="N581" s="5"/>
      <c r="O581" s="5"/>
      <c r="P581" s="5" t="str">
        <f t="shared" si="96"/>
        <v>249-2023-06-30</v>
      </c>
      <c r="Q581" s="5">
        <v>0</v>
      </c>
      <c r="R581" s="5">
        <v>0</v>
      </c>
    </row>
    <row r="582" spans="1:18" hidden="1" x14ac:dyDescent="0.3">
      <c r="A582" s="5">
        <v>249</v>
      </c>
      <c r="B582" s="5" t="s">
        <v>192</v>
      </c>
      <c r="C582" s="5" t="s">
        <v>22</v>
      </c>
      <c r="D582" s="5" t="s">
        <v>54</v>
      </c>
      <c r="E582" s="5" t="s">
        <v>24</v>
      </c>
      <c r="F582" s="17">
        <v>45107</v>
      </c>
      <c r="G582" s="16">
        <f t="shared" si="93"/>
        <v>2023</v>
      </c>
      <c r="H582" s="6" t="str">
        <f t="shared" si="95"/>
        <v>Diciembre</v>
      </c>
      <c r="I582" s="39" t="s">
        <v>743</v>
      </c>
      <c r="J582" s="5">
        <v>72</v>
      </c>
      <c r="K582" s="5">
        <v>72</v>
      </c>
      <c r="L582" s="15">
        <f>IFERROR(IF((K583/J583)&gt;1.3,1.3,K583/J583),"")</f>
        <v>1</v>
      </c>
      <c r="M582" s="15">
        <f t="shared" si="100"/>
        <v>1</v>
      </c>
      <c r="N582" s="5"/>
      <c r="O582" s="5"/>
      <c r="P582" s="5" t="str">
        <f t="shared" si="96"/>
        <v>249-2023-12-31</v>
      </c>
      <c r="Q582" s="5">
        <v>0</v>
      </c>
      <c r="R582" s="5">
        <v>0</v>
      </c>
    </row>
    <row r="583" spans="1:18" hidden="1" x14ac:dyDescent="0.3">
      <c r="A583" s="37">
        <v>249</v>
      </c>
      <c r="B583" s="5" t="s">
        <v>192</v>
      </c>
      <c r="C583" s="5" t="s">
        <v>22</v>
      </c>
      <c r="D583" s="5" t="s">
        <v>54</v>
      </c>
      <c r="E583" s="5" t="s">
        <v>24</v>
      </c>
      <c r="F583" s="6">
        <v>45291</v>
      </c>
      <c r="G583" s="5">
        <f t="shared" si="93"/>
        <v>2023</v>
      </c>
      <c r="H583" s="5" t="str">
        <f t="shared" si="95"/>
        <v>Junio</v>
      </c>
      <c r="I583" s="6" t="str">
        <f t="shared" ref="I583:I591" si="102">IF(OR(H584="Enero",H584="Febrero",H584="Marzo",H584="Abril",H584="Mayo",H584="Junio"),G584&amp;"-1",IF(OR(H584="Julio",H584="Agosto",H584="Septiembre",H584="Octubre",H584="Noviembre",H584="Diciembre"),G584&amp;"-2"))</f>
        <v>2023-2</v>
      </c>
      <c r="J583" s="5">
        <v>26</v>
      </c>
      <c r="K583" s="5">
        <v>26</v>
      </c>
      <c r="L583" s="15">
        <f>IFERROR(IF((K584/J584)&gt;1.3,1.3,K584/J584),"")</f>
        <v>0.93877551020408001</v>
      </c>
      <c r="M583" s="15">
        <f t="shared" si="100"/>
        <v>0.93877551020408001</v>
      </c>
      <c r="N583" s="5"/>
      <c r="O583" s="5"/>
      <c r="P583" s="5" t="str">
        <f t="shared" si="96"/>
        <v>251-2023-06-30</v>
      </c>
      <c r="Q583" s="5">
        <v>0</v>
      </c>
      <c r="R583" s="5">
        <v>0</v>
      </c>
    </row>
    <row r="584" spans="1:18" hidden="1" x14ac:dyDescent="0.3">
      <c r="A584" s="37">
        <v>251</v>
      </c>
      <c r="B584" s="5" t="s">
        <v>193</v>
      </c>
      <c r="C584" s="5" t="s">
        <v>194</v>
      </c>
      <c r="D584" s="5" t="s">
        <v>60</v>
      </c>
      <c r="E584" s="5" t="s">
        <v>24</v>
      </c>
      <c r="F584" s="6">
        <v>45107</v>
      </c>
      <c r="G584" s="5">
        <f t="shared" si="93"/>
        <v>2023</v>
      </c>
      <c r="H584" s="5" t="str">
        <f t="shared" si="95"/>
        <v>Diciembre</v>
      </c>
      <c r="I584" s="6" t="str">
        <f t="shared" si="102"/>
        <v>2024-1</v>
      </c>
      <c r="J584" s="5">
        <v>100</v>
      </c>
      <c r="K584" s="5">
        <v>93.877551020408006</v>
      </c>
      <c r="L584" s="21">
        <f>IFERROR(K585/J585,"")</f>
        <v>1</v>
      </c>
      <c r="M584" s="15">
        <f t="shared" si="100"/>
        <v>1</v>
      </c>
      <c r="N584" s="5" t="s">
        <v>25</v>
      </c>
      <c r="O584" s="5" t="s">
        <v>25</v>
      </c>
      <c r="P584" s="5" t="str">
        <f t="shared" si="96"/>
        <v>251-2023-12-31</v>
      </c>
      <c r="Q584" s="5">
        <v>0</v>
      </c>
      <c r="R584" s="5">
        <v>0</v>
      </c>
    </row>
    <row r="585" spans="1:18" hidden="1" x14ac:dyDescent="0.3">
      <c r="A585" s="37">
        <v>251</v>
      </c>
      <c r="B585" s="5" t="s">
        <v>193</v>
      </c>
      <c r="C585" s="5" t="s">
        <v>194</v>
      </c>
      <c r="D585" s="5" t="s">
        <v>60</v>
      </c>
      <c r="E585" s="5" t="s">
        <v>24</v>
      </c>
      <c r="F585" s="6">
        <v>45291</v>
      </c>
      <c r="G585" s="5">
        <f t="shared" si="93"/>
        <v>2024</v>
      </c>
      <c r="H585" s="5" t="str">
        <f t="shared" si="95"/>
        <v>Junio</v>
      </c>
      <c r="I585" s="6" t="str">
        <f t="shared" si="102"/>
        <v>2024-2</v>
      </c>
      <c r="J585" s="5">
        <v>100</v>
      </c>
      <c r="K585" s="5">
        <v>100</v>
      </c>
      <c r="L585" s="21">
        <f>IFERROR(K586/J586,"")</f>
        <v>0.92449999999999999</v>
      </c>
      <c r="M585" s="15">
        <f t="shared" si="100"/>
        <v>0.92449999999999999</v>
      </c>
      <c r="N585" s="5" t="s">
        <v>25</v>
      </c>
      <c r="O585" s="5" t="s">
        <v>25</v>
      </c>
      <c r="P585" s="5" t="str">
        <f t="shared" si="96"/>
        <v>251-2024-06-30</v>
      </c>
      <c r="Q585" s="5">
        <v>0</v>
      </c>
      <c r="R585" s="5">
        <v>0</v>
      </c>
    </row>
    <row r="586" spans="1:18" hidden="1" x14ac:dyDescent="0.3">
      <c r="A586" s="37">
        <v>251</v>
      </c>
      <c r="B586" s="5" t="s">
        <v>193</v>
      </c>
      <c r="C586" s="5" t="s">
        <v>194</v>
      </c>
      <c r="D586" s="5" t="s">
        <v>60</v>
      </c>
      <c r="E586" s="5" t="s">
        <v>24</v>
      </c>
      <c r="F586" s="6">
        <v>45473</v>
      </c>
      <c r="G586" s="5">
        <f t="shared" si="93"/>
        <v>2024</v>
      </c>
      <c r="H586" s="5" t="str">
        <f t="shared" si="95"/>
        <v>Diciembre</v>
      </c>
      <c r="I586" s="6" t="str">
        <f t="shared" si="102"/>
        <v>2023-1</v>
      </c>
      <c r="J586" s="5">
        <v>100</v>
      </c>
      <c r="K586" s="5">
        <v>92.45</v>
      </c>
      <c r="L586" s="15">
        <v>0.92449999999999999</v>
      </c>
      <c r="M586" s="15">
        <v>0.92449999999999999</v>
      </c>
      <c r="N586" s="5" t="s">
        <v>25</v>
      </c>
      <c r="O586" s="5" t="s">
        <v>25</v>
      </c>
      <c r="P586" s="5" t="str">
        <f t="shared" si="96"/>
        <v>251-2024-12-31</v>
      </c>
      <c r="Q586" s="5">
        <v>0</v>
      </c>
      <c r="R586" s="5">
        <v>0</v>
      </c>
    </row>
    <row r="587" spans="1:18" hidden="1" x14ac:dyDescent="0.3">
      <c r="A587" s="5">
        <v>251</v>
      </c>
      <c r="B587" s="5" t="s">
        <v>193</v>
      </c>
      <c r="C587" s="5" t="s">
        <v>194</v>
      </c>
      <c r="D587" s="5" t="s">
        <v>60</v>
      </c>
      <c r="E587" s="5" t="s">
        <v>24</v>
      </c>
      <c r="F587" s="6">
        <v>45657</v>
      </c>
      <c r="G587" s="5">
        <f t="shared" si="93"/>
        <v>2023</v>
      </c>
      <c r="H587" s="5" t="str">
        <f t="shared" si="95"/>
        <v>Junio</v>
      </c>
      <c r="I587" s="6" t="str">
        <f t="shared" si="102"/>
        <v>2023-2</v>
      </c>
      <c r="J587" s="5">
        <v>100</v>
      </c>
      <c r="K587" s="5">
        <v>96.23</v>
      </c>
      <c r="L587" s="15">
        <f>IFERROR(IF((K588/J588)&gt;1.3,1.3,K588/J588),"")</f>
        <v>0.9880882352941176</v>
      </c>
      <c r="M587" s="15">
        <f>IFERROR(K588/J588,"")</f>
        <v>0.9880882352941176</v>
      </c>
      <c r="N587" s="5" t="s">
        <v>25</v>
      </c>
      <c r="O587" s="5" t="s">
        <v>25</v>
      </c>
      <c r="P587" s="5" t="str">
        <f t="shared" si="96"/>
        <v>252-2023-06-30</v>
      </c>
      <c r="Q587" s="5">
        <v>0</v>
      </c>
      <c r="R587" s="5">
        <v>0</v>
      </c>
    </row>
    <row r="588" spans="1:18" hidden="1" x14ac:dyDescent="0.3">
      <c r="A588" s="41">
        <v>252</v>
      </c>
      <c r="B588" s="5" t="s">
        <v>195</v>
      </c>
      <c r="C588" s="5" t="s">
        <v>186</v>
      </c>
      <c r="D588" s="5" t="s">
        <v>54</v>
      </c>
      <c r="E588" s="5" t="s">
        <v>24</v>
      </c>
      <c r="F588" s="6">
        <v>45107</v>
      </c>
      <c r="G588" s="5">
        <f t="shared" si="93"/>
        <v>2023</v>
      </c>
      <c r="H588" s="5" t="str">
        <f t="shared" si="95"/>
        <v>Diciembre</v>
      </c>
      <c r="I588" s="6" t="str">
        <f t="shared" si="102"/>
        <v>2024-1</v>
      </c>
      <c r="J588" s="5">
        <v>68</v>
      </c>
      <c r="K588" s="5">
        <v>67.19</v>
      </c>
      <c r="L588" s="21">
        <f>IFERROR(K589/J589,"")</f>
        <v>1.0991176470588235</v>
      </c>
      <c r="M588" s="15">
        <f>IFERROR(K589/J589,"")</f>
        <v>1.0991176470588235</v>
      </c>
      <c r="N588" s="5" t="s">
        <v>25</v>
      </c>
      <c r="O588" s="5" t="s">
        <v>25</v>
      </c>
      <c r="P588" s="5" t="str">
        <f t="shared" si="96"/>
        <v>252-2023-12-31</v>
      </c>
      <c r="Q588" s="5">
        <v>2</v>
      </c>
      <c r="R588" s="5">
        <v>2</v>
      </c>
    </row>
    <row r="589" spans="1:18" hidden="1" x14ac:dyDescent="0.3">
      <c r="A589" s="37">
        <v>252</v>
      </c>
      <c r="B589" s="5" t="s">
        <v>195</v>
      </c>
      <c r="C589" s="5" t="s">
        <v>186</v>
      </c>
      <c r="D589" s="5" t="s">
        <v>54</v>
      </c>
      <c r="E589" s="5" t="s">
        <v>24</v>
      </c>
      <c r="F589" s="6">
        <v>45291</v>
      </c>
      <c r="G589" s="5">
        <f t="shared" si="93"/>
        <v>2024</v>
      </c>
      <c r="H589" s="5" t="str">
        <f t="shared" si="95"/>
        <v>Junio</v>
      </c>
      <c r="I589" s="6" t="str">
        <f t="shared" si="102"/>
        <v>2024-2</v>
      </c>
      <c r="J589" s="5">
        <v>68</v>
      </c>
      <c r="K589" s="5">
        <v>74.739999999999995</v>
      </c>
      <c r="L589" s="21">
        <f>IFERROR(K590/J590,"")</f>
        <v>1.0446715328467153</v>
      </c>
      <c r="M589" s="15">
        <f>IFERROR(K590/J590,"")</f>
        <v>1.0446715328467153</v>
      </c>
      <c r="N589" s="5" t="s">
        <v>25</v>
      </c>
      <c r="O589" s="5" t="s">
        <v>25</v>
      </c>
      <c r="P589" s="5" t="str">
        <f t="shared" si="96"/>
        <v>252-2024-06-30</v>
      </c>
      <c r="Q589" s="5">
        <v>2</v>
      </c>
      <c r="R589" s="5">
        <v>2</v>
      </c>
    </row>
    <row r="590" spans="1:18" hidden="1" x14ac:dyDescent="0.3">
      <c r="A590" s="5">
        <v>252</v>
      </c>
      <c r="B590" s="5" t="s">
        <v>195</v>
      </c>
      <c r="C590" s="5" t="s">
        <v>186</v>
      </c>
      <c r="D590" s="5" t="s">
        <v>54</v>
      </c>
      <c r="E590" s="5" t="s">
        <v>24</v>
      </c>
      <c r="F590" s="6">
        <v>45473</v>
      </c>
      <c r="G590" s="5">
        <f t="shared" si="93"/>
        <v>2024</v>
      </c>
      <c r="H590" s="5" t="str">
        <f t="shared" si="95"/>
        <v>Diciembre</v>
      </c>
      <c r="I590" s="6" t="str">
        <f t="shared" si="102"/>
        <v>2023-1</v>
      </c>
      <c r="J590" s="5">
        <v>68.5</v>
      </c>
      <c r="K590" s="5">
        <v>71.56</v>
      </c>
      <c r="L590" s="15">
        <f>IFERROR(IF((K591/J591)&gt;1.3,1.3,K591/J591),"")</f>
        <v>0.99492455418381343</v>
      </c>
      <c r="M590" s="15">
        <f>IFERROR(K591/J591,"")</f>
        <v>0.99492455418381343</v>
      </c>
      <c r="N590" s="5" t="s">
        <v>25</v>
      </c>
      <c r="O590" s="5" t="s">
        <v>25</v>
      </c>
      <c r="P590" s="5" t="str">
        <f t="shared" si="96"/>
        <v>252-2024-12-31</v>
      </c>
      <c r="Q590" s="5">
        <v>0</v>
      </c>
      <c r="R590" s="5">
        <v>0</v>
      </c>
    </row>
    <row r="591" spans="1:18" hidden="1" x14ac:dyDescent="0.3">
      <c r="A591" s="5">
        <v>252</v>
      </c>
      <c r="B591" s="5" t="s">
        <v>195</v>
      </c>
      <c r="C591" s="5" t="s">
        <v>186</v>
      </c>
      <c r="D591" s="5" t="s">
        <v>54</v>
      </c>
      <c r="E591" s="5" t="s">
        <v>24</v>
      </c>
      <c r="F591" s="6">
        <v>45657</v>
      </c>
      <c r="G591" s="5">
        <f t="shared" si="93"/>
        <v>2023</v>
      </c>
      <c r="H591" s="5" t="str">
        <f t="shared" si="95"/>
        <v>Abril</v>
      </c>
      <c r="I591" s="6" t="str">
        <f t="shared" si="102"/>
        <v>2023-1</v>
      </c>
      <c r="J591" s="5">
        <v>72.900000000000006</v>
      </c>
      <c r="K591" s="5">
        <v>72.53</v>
      </c>
      <c r="L591" s="15">
        <f>IFERROR(IF((K592/J592)&gt;1.3,1.3,K592/J592),"")</f>
        <v>1</v>
      </c>
      <c r="M591" s="15">
        <f>IFERROR(K592/J592,"")</f>
        <v>1</v>
      </c>
      <c r="N591" s="5" t="s">
        <v>25</v>
      </c>
      <c r="O591" s="5" t="s">
        <v>25</v>
      </c>
      <c r="P591" s="5" t="str">
        <f t="shared" si="96"/>
        <v>253-2023-04-30</v>
      </c>
      <c r="Q591" s="5">
        <v>0</v>
      </c>
      <c r="R591" s="5">
        <v>0</v>
      </c>
    </row>
    <row r="592" spans="1:18" hidden="1" x14ac:dyDescent="0.3">
      <c r="A592" s="5">
        <v>253</v>
      </c>
      <c r="B592" s="5" t="s">
        <v>196</v>
      </c>
      <c r="C592" s="5" t="s">
        <v>68</v>
      </c>
      <c r="D592" s="5" t="s">
        <v>69</v>
      </c>
      <c r="E592" s="5" t="s">
        <v>62</v>
      </c>
      <c r="F592" s="6">
        <v>45046</v>
      </c>
      <c r="G592" s="16">
        <f t="shared" si="93"/>
        <v>2023</v>
      </c>
      <c r="H592" s="6" t="str">
        <f t="shared" si="95"/>
        <v>Junio</v>
      </c>
      <c r="I592" s="6" t="s">
        <v>745</v>
      </c>
      <c r="J592" s="5">
        <v>8</v>
      </c>
      <c r="K592" s="5">
        <v>8</v>
      </c>
      <c r="L592" s="8">
        <f>IF(IFERROR(J593/K593,"")&gt;130%,130%,J593/K593)</f>
        <v>1.3</v>
      </c>
      <c r="M592" s="15">
        <f>IFERROR(J593/K593,"")</f>
        <v>1.7777777777777777</v>
      </c>
      <c r="N592" s="5" t="s">
        <v>63</v>
      </c>
      <c r="O592" s="5" t="s">
        <v>63</v>
      </c>
      <c r="P592" s="5" t="str">
        <f t="shared" si="96"/>
        <v>253-2023-06-30</v>
      </c>
      <c r="Q592" s="5">
        <v>0</v>
      </c>
      <c r="R592" s="5">
        <v>0</v>
      </c>
    </row>
    <row r="593" spans="1:18" hidden="1" x14ac:dyDescent="0.3">
      <c r="A593" s="37">
        <v>253</v>
      </c>
      <c r="B593" s="5" t="s">
        <v>196</v>
      </c>
      <c r="C593" s="5" t="s">
        <v>68</v>
      </c>
      <c r="D593" s="5" t="s">
        <v>69</v>
      </c>
      <c r="E593" s="5" t="s">
        <v>62</v>
      </c>
      <c r="F593" s="6">
        <v>45107</v>
      </c>
      <c r="G593" s="5">
        <f t="shared" si="93"/>
        <v>2023</v>
      </c>
      <c r="H593" s="5" t="str">
        <f t="shared" si="95"/>
        <v>Agosto</v>
      </c>
      <c r="I593" s="6" t="str">
        <f t="shared" ref="I593:I624" si="103">IF(OR(H594="Enero",H594="Febrero",H594="Marzo",H594="Abril",H594="Mayo",H594="Junio"),G594&amp;"-1",IF(OR(H594="Julio",H594="Agosto",H594="Septiembre",H594="Octubre",H594="Noviembre",H594="Diciembre"),G594&amp;"-2"))</f>
        <v>2023-2</v>
      </c>
      <c r="J593" s="5">
        <v>8</v>
      </c>
      <c r="K593" s="5">
        <v>4.5</v>
      </c>
      <c r="L593" s="8">
        <f>IF(IFERROR(J594/K594,"")&gt;130%,130%,J594/K594)</f>
        <v>1.3</v>
      </c>
      <c r="M593" s="15">
        <f>IFERROR(J594/K594,"")</f>
        <v>1.7777777777777777</v>
      </c>
      <c r="N593" s="5" t="s">
        <v>63</v>
      </c>
      <c r="O593" s="5" t="s">
        <v>63</v>
      </c>
      <c r="P593" s="5" t="str">
        <f t="shared" si="96"/>
        <v>253-2023-08-31</v>
      </c>
      <c r="Q593" s="5">
        <v>0</v>
      </c>
      <c r="R593" s="5">
        <v>0</v>
      </c>
    </row>
    <row r="594" spans="1:18" hidden="1" x14ac:dyDescent="0.3">
      <c r="A594" s="37">
        <v>253</v>
      </c>
      <c r="B594" s="5" t="s">
        <v>196</v>
      </c>
      <c r="C594" s="5" t="s">
        <v>68</v>
      </c>
      <c r="D594" s="5" t="s">
        <v>69</v>
      </c>
      <c r="E594" s="5" t="s">
        <v>62</v>
      </c>
      <c r="F594" s="6">
        <v>45169</v>
      </c>
      <c r="G594" s="5">
        <f t="shared" si="93"/>
        <v>2023</v>
      </c>
      <c r="H594" s="5" t="str">
        <f t="shared" si="95"/>
        <v>Octubre</v>
      </c>
      <c r="I594" s="6" t="str">
        <f t="shared" si="103"/>
        <v>2023-2</v>
      </c>
      <c r="J594" s="5">
        <v>8</v>
      </c>
      <c r="K594" s="5">
        <v>4.5</v>
      </c>
      <c r="L594" s="8">
        <f>IF(IFERROR(J595/K595,"")&gt;130%,130%,J595/K595)</f>
        <v>1.3</v>
      </c>
      <c r="M594" s="15">
        <f>IFERROR(J595/K595,"")</f>
        <v>1.3793103448275863</v>
      </c>
      <c r="N594" s="5" t="s">
        <v>63</v>
      </c>
      <c r="O594" s="5" t="s">
        <v>63</v>
      </c>
      <c r="P594" s="5" t="str">
        <f t="shared" si="96"/>
        <v>253-2023-10-31</v>
      </c>
      <c r="Q594" s="5">
        <v>0</v>
      </c>
      <c r="R594" s="5">
        <v>0</v>
      </c>
    </row>
    <row r="595" spans="1:18" hidden="1" x14ac:dyDescent="0.3">
      <c r="A595" s="37">
        <v>253</v>
      </c>
      <c r="B595" s="5" t="s">
        <v>196</v>
      </c>
      <c r="C595" s="5" t="s">
        <v>68</v>
      </c>
      <c r="D595" s="5" t="s">
        <v>69</v>
      </c>
      <c r="E595" s="5" t="s">
        <v>62</v>
      </c>
      <c r="F595" s="6">
        <v>45230</v>
      </c>
      <c r="G595" s="5">
        <f t="shared" ref="G595:G658" si="104">YEAR(F596)</f>
        <v>2023</v>
      </c>
      <c r="H595" s="5" t="str">
        <f t="shared" si="95"/>
        <v>Diciembre</v>
      </c>
      <c r="I595" s="6" t="str">
        <f t="shared" si="103"/>
        <v>2023-1</v>
      </c>
      <c r="J595" s="5">
        <v>8</v>
      </c>
      <c r="K595" s="5">
        <v>5.8</v>
      </c>
      <c r="L595" s="8">
        <f>IF(IFERROR(J596/K596,"")&gt;130%,130%,J596/K596)</f>
        <v>1.3</v>
      </c>
      <c r="M595" s="15">
        <f>IFERROR(J596/K596,"")</f>
        <v>1.6</v>
      </c>
      <c r="N595" s="5" t="s">
        <v>63</v>
      </c>
      <c r="O595" s="5" t="s">
        <v>63</v>
      </c>
      <c r="P595" s="5" t="str">
        <f t="shared" si="96"/>
        <v>253-2023-12-31</v>
      </c>
      <c r="Q595" s="5">
        <v>0</v>
      </c>
      <c r="R595" s="5">
        <v>0</v>
      </c>
    </row>
    <row r="596" spans="1:18" hidden="1" x14ac:dyDescent="0.3">
      <c r="A596" s="37">
        <v>253</v>
      </c>
      <c r="B596" s="5" t="s">
        <v>196</v>
      </c>
      <c r="C596" s="5" t="s">
        <v>68</v>
      </c>
      <c r="D596" s="5" t="s">
        <v>69</v>
      </c>
      <c r="E596" s="5" t="s">
        <v>62</v>
      </c>
      <c r="F596" s="6">
        <v>45291</v>
      </c>
      <c r="G596" s="5">
        <f t="shared" si="104"/>
        <v>2023</v>
      </c>
      <c r="H596" s="5" t="str">
        <f t="shared" si="95"/>
        <v>Junio</v>
      </c>
      <c r="I596" s="6" t="str">
        <f t="shared" si="103"/>
        <v>2023-2</v>
      </c>
      <c r="J596" s="5">
        <v>8</v>
      </c>
      <c r="K596" s="5">
        <v>5</v>
      </c>
      <c r="L596" s="8">
        <f>IF(IFERROR(J597/K597,"")&gt;130%,130%,J597/K597)</f>
        <v>1.0185185185185186</v>
      </c>
      <c r="M596" s="15">
        <f>IFERROR(J597/K597,"")</f>
        <v>1.0185185185185186</v>
      </c>
      <c r="N596" s="5" t="s">
        <v>63</v>
      </c>
      <c r="O596" s="5" t="s">
        <v>63</v>
      </c>
      <c r="P596" s="5" t="str">
        <f t="shared" si="96"/>
        <v>254-2023-06-30</v>
      </c>
      <c r="Q596" s="5">
        <v>0</v>
      </c>
      <c r="R596" s="5">
        <v>0</v>
      </c>
    </row>
    <row r="597" spans="1:18" hidden="1" x14ac:dyDescent="0.3">
      <c r="A597" s="37">
        <v>254</v>
      </c>
      <c r="B597" s="5" t="s">
        <v>197</v>
      </c>
      <c r="C597" s="5" t="s">
        <v>198</v>
      </c>
      <c r="D597" s="5" t="s">
        <v>60</v>
      </c>
      <c r="E597" s="5" t="s">
        <v>24</v>
      </c>
      <c r="F597" s="6">
        <v>45107</v>
      </c>
      <c r="G597" s="5">
        <f t="shared" si="104"/>
        <v>2023</v>
      </c>
      <c r="H597" s="5" t="str">
        <f t="shared" si="95"/>
        <v>Diciembre</v>
      </c>
      <c r="I597" s="6" t="str">
        <f t="shared" si="103"/>
        <v>2024-1</v>
      </c>
      <c r="J597" s="5">
        <v>55</v>
      </c>
      <c r="K597" s="5">
        <v>54</v>
      </c>
      <c r="L597" s="21">
        <f>IFERROR(K598/J598,"")</f>
        <v>1</v>
      </c>
      <c r="M597" s="15">
        <f t="shared" ref="M597:M613" si="105">IFERROR(K598/J598,"")</f>
        <v>1</v>
      </c>
      <c r="N597" s="5" t="s">
        <v>25</v>
      </c>
      <c r="O597" s="5" t="s">
        <v>25</v>
      </c>
      <c r="P597" s="5" t="str">
        <f t="shared" si="96"/>
        <v>254-2023-12-31</v>
      </c>
      <c r="Q597" s="5">
        <v>0</v>
      </c>
      <c r="R597" s="5">
        <v>0</v>
      </c>
    </row>
    <row r="598" spans="1:18" hidden="1" x14ac:dyDescent="0.3">
      <c r="A598" s="37">
        <v>254</v>
      </c>
      <c r="B598" s="5" t="s">
        <v>197</v>
      </c>
      <c r="C598" s="5" t="s">
        <v>198</v>
      </c>
      <c r="D598" s="5" t="s">
        <v>60</v>
      </c>
      <c r="E598" s="5" t="s">
        <v>24</v>
      </c>
      <c r="F598" s="6">
        <v>45291</v>
      </c>
      <c r="G598" s="5">
        <f t="shared" si="104"/>
        <v>2024</v>
      </c>
      <c r="H598" s="5" t="str">
        <f t="shared" si="95"/>
        <v>Junio</v>
      </c>
      <c r="I598" s="6" t="str">
        <f t="shared" si="103"/>
        <v>2024-2</v>
      </c>
      <c r="J598" s="5">
        <v>55</v>
      </c>
      <c r="K598" s="5">
        <v>55</v>
      </c>
      <c r="L598" s="21">
        <f>IFERROR(K599/J599,"")</f>
        <v>1</v>
      </c>
      <c r="M598" s="15">
        <f t="shared" si="105"/>
        <v>1</v>
      </c>
      <c r="N598" s="5" t="s">
        <v>25</v>
      </c>
      <c r="O598" s="5" t="s">
        <v>25</v>
      </c>
      <c r="P598" s="5" t="str">
        <f t="shared" si="96"/>
        <v>254-2024-06-30</v>
      </c>
      <c r="Q598" s="5">
        <v>0</v>
      </c>
      <c r="R598" s="5">
        <v>0</v>
      </c>
    </row>
    <row r="599" spans="1:18" hidden="1" x14ac:dyDescent="0.3">
      <c r="A599" s="5">
        <v>254</v>
      </c>
      <c r="B599" s="5" t="s">
        <v>197</v>
      </c>
      <c r="C599" s="5" t="s">
        <v>198</v>
      </c>
      <c r="D599" s="5" t="s">
        <v>60</v>
      </c>
      <c r="E599" s="5" t="s">
        <v>24</v>
      </c>
      <c r="F599" s="6">
        <v>45473</v>
      </c>
      <c r="G599" s="5">
        <f t="shared" si="104"/>
        <v>2024</v>
      </c>
      <c r="H599" s="5" t="str">
        <f t="shared" si="95"/>
        <v>Diciembre</v>
      </c>
      <c r="I599" s="6" t="str">
        <f t="shared" si="103"/>
        <v>2023-2</v>
      </c>
      <c r="J599" s="5">
        <v>73</v>
      </c>
      <c r="K599" s="5">
        <v>73</v>
      </c>
      <c r="L599" s="15">
        <f>IFERROR(IF((K600/J600)&gt;1.3,1.3,K600/J600),"")</f>
        <v>1</v>
      </c>
      <c r="M599" s="15">
        <f t="shared" si="105"/>
        <v>1</v>
      </c>
      <c r="N599" s="5" t="s">
        <v>25</v>
      </c>
      <c r="O599" s="5" t="s">
        <v>25</v>
      </c>
      <c r="P599" s="5" t="str">
        <f t="shared" si="96"/>
        <v>254-2024-12-31</v>
      </c>
      <c r="Q599" s="5">
        <v>0</v>
      </c>
      <c r="R599" s="5">
        <v>0</v>
      </c>
    </row>
    <row r="600" spans="1:18" hidden="1" x14ac:dyDescent="0.3">
      <c r="A600" s="5">
        <v>254</v>
      </c>
      <c r="B600" s="5" t="s">
        <v>197</v>
      </c>
      <c r="C600" s="5" t="s">
        <v>198</v>
      </c>
      <c r="D600" s="5" t="s">
        <v>60</v>
      </c>
      <c r="E600" s="5" t="s">
        <v>24</v>
      </c>
      <c r="F600" s="6">
        <v>45657</v>
      </c>
      <c r="G600" s="5">
        <f t="shared" si="104"/>
        <v>2023</v>
      </c>
      <c r="H600" s="5" t="str">
        <f t="shared" si="95"/>
        <v>Diciembre</v>
      </c>
      <c r="I600" s="6" t="str">
        <f t="shared" si="103"/>
        <v>2024-2</v>
      </c>
      <c r="J600" s="5">
        <v>73</v>
      </c>
      <c r="K600" s="5">
        <v>73</v>
      </c>
      <c r="L600" s="15">
        <f>IFERROR(IF((K601/J601)&gt;1.3,1.3,K601/J601),"")</f>
        <v>1.125</v>
      </c>
      <c r="M600" s="15">
        <f t="shared" si="105"/>
        <v>1.125</v>
      </c>
      <c r="N600" s="5" t="s">
        <v>25</v>
      </c>
      <c r="O600" s="5" t="s">
        <v>25</v>
      </c>
      <c r="P600" s="5" t="str">
        <f t="shared" si="96"/>
        <v>255-2023-12-31</v>
      </c>
      <c r="Q600" s="5">
        <v>0</v>
      </c>
      <c r="R600" s="5">
        <v>0</v>
      </c>
    </row>
    <row r="601" spans="1:18" hidden="1" x14ac:dyDescent="0.3">
      <c r="A601" s="37">
        <v>255</v>
      </c>
      <c r="B601" s="5" t="s">
        <v>200</v>
      </c>
      <c r="C601" s="5" t="s">
        <v>127</v>
      </c>
      <c r="D601" s="5" t="s">
        <v>73</v>
      </c>
      <c r="E601" s="5" t="s">
        <v>24</v>
      </c>
      <c r="F601" s="6">
        <v>45291</v>
      </c>
      <c r="G601" s="5">
        <f t="shared" si="104"/>
        <v>2024</v>
      </c>
      <c r="H601" s="5" t="str">
        <f t="shared" si="95"/>
        <v>Diciembre</v>
      </c>
      <c r="I601" s="6" t="str">
        <f t="shared" si="103"/>
        <v>2023-1</v>
      </c>
      <c r="J601" s="5">
        <v>16</v>
      </c>
      <c r="K601" s="5">
        <v>18</v>
      </c>
      <c r="L601" s="21">
        <f>IFERROR(K602/J602,"")</f>
        <v>-0.05</v>
      </c>
      <c r="M601" s="15">
        <f t="shared" si="105"/>
        <v>-0.05</v>
      </c>
      <c r="N601" s="5"/>
      <c r="O601" s="5"/>
      <c r="P601" s="5" t="str">
        <f t="shared" si="96"/>
        <v>255-2024-12-31</v>
      </c>
      <c r="Q601" s="5">
        <v>0</v>
      </c>
      <c r="R601" s="5">
        <v>0</v>
      </c>
    </row>
    <row r="602" spans="1:18" hidden="1" x14ac:dyDescent="0.3">
      <c r="A602" s="5">
        <v>255</v>
      </c>
      <c r="B602" s="5" t="s">
        <v>200</v>
      </c>
      <c r="C602" s="5" t="s">
        <v>127</v>
      </c>
      <c r="D602" s="5" t="s">
        <v>73</v>
      </c>
      <c r="E602" s="5" t="s">
        <v>24</v>
      </c>
      <c r="F602" s="6">
        <v>45657</v>
      </c>
      <c r="G602" s="5">
        <f t="shared" si="104"/>
        <v>2023</v>
      </c>
      <c r="H602" s="5" t="str">
        <f t="shared" si="95"/>
        <v>Junio</v>
      </c>
      <c r="I602" s="6" t="str">
        <f t="shared" si="103"/>
        <v>2023-2</v>
      </c>
      <c r="J602" s="5">
        <v>100</v>
      </c>
      <c r="K602" s="5">
        <v>-5</v>
      </c>
      <c r="L602" s="15">
        <f>IFERROR(IF((K603/J603)&gt;1.3,1.3,K603/J603),"")</f>
        <v>1.2352941176470589</v>
      </c>
      <c r="M602" s="15">
        <f t="shared" si="105"/>
        <v>1.2352941176470589</v>
      </c>
      <c r="N602" s="5"/>
      <c r="O602" s="5"/>
      <c r="P602" s="5" t="str">
        <f t="shared" si="96"/>
        <v>256-2023-06-30</v>
      </c>
      <c r="Q602" s="5">
        <v>0</v>
      </c>
      <c r="R602" s="5">
        <v>0</v>
      </c>
    </row>
    <row r="603" spans="1:18" hidden="1" x14ac:dyDescent="0.3">
      <c r="A603" s="41">
        <v>256</v>
      </c>
      <c r="B603" s="5" t="s">
        <v>201</v>
      </c>
      <c r="C603" s="5" t="s">
        <v>127</v>
      </c>
      <c r="D603" s="5" t="s">
        <v>54</v>
      </c>
      <c r="E603" s="5" t="s">
        <v>24</v>
      </c>
      <c r="F603" s="6">
        <v>45107</v>
      </c>
      <c r="G603" s="5">
        <f t="shared" si="104"/>
        <v>2023</v>
      </c>
      <c r="H603" s="5" t="str">
        <f t="shared" si="95"/>
        <v>Diciembre</v>
      </c>
      <c r="I603" s="6" t="str">
        <f t="shared" si="103"/>
        <v>2024-1</v>
      </c>
      <c r="J603" s="5">
        <v>17</v>
      </c>
      <c r="K603" s="5">
        <v>21</v>
      </c>
      <c r="L603" s="21">
        <f>IFERROR(K604/J604,"")</f>
        <v>1.2352941176470589</v>
      </c>
      <c r="M603" s="15">
        <f t="shared" si="105"/>
        <v>1.2352941176470589</v>
      </c>
      <c r="N603" s="5" t="s">
        <v>55</v>
      </c>
      <c r="O603" s="5" t="s">
        <v>55</v>
      </c>
      <c r="P603" s="5" t="str">
        <f t="shared" si="96"/>
        <v>256-2023-12-31</v>
      </c>
      <c r="Q603" s="5">
        <v>0</v>
      </c>
      <c r="R603" s="5">
        <v>0</v>
      </c>
    </row>
    <row r="604" spans="1:18" hidden="1" x14ac:dyDescent="0.3">
      <c r="A604" s="37">
        <v>256</v>
      </c>
      <c r="B604" s="5" t="s">
        <v>201</v>
      </c>
      <c r="C604" s="5" t="s">
        <v>127</v>
      </c>
      <c r="D604" s="5" t="s">
        <v>54</v>
      </c>
      <c r="E604" s="5" t="s">
        <v>24</v>
      </c>
      <c r="F604" s="6">
        <v>45291</v>
      </c>
      <c r="G604" s="5">
        <f t="shared" si="104"/>
        <v>2024</v>
      </c>
      <c r="H604" s="5" t="str">
        <f t="shared" si="95"/>
        <v>Junio</v>
      </c>
      <c r="I604" s="6" t="str">
        <f t="shared" si="103"/>
        <v>2024-2</v>
      </c>
      <c r="J604" s="5">
        <v>17</v>
      </c>
      <c r="K604" s="5">
        <v>21</v>
      </c>
      <c r="L604" s="21">
        <f>IFERROR(K605/J605,"")</f>
        <v>1.1764705882352942</v>
      </c>
      <c r="M604" s="15">
        <f t="shared" si="105"/>
        <v>1.1764705882352942</v>
      </c>
      <c r="N604" s="5" t="s">
        <v>55</v>
      </c>
      <c r="O604" s="5" t="s">
        <v>55</v>
      </c>
      <c r="P604" s="5" t="str">
        <f t="shared" si="96"/>
        <v>256-2024-06-30</v>
      </c>
      <c r="Q604" s="5">
        <v>0</v>
      </c>
      <c r="R604" s="5">
        <v>0</v>
      </c>
    </row>
    <row r="605" spans="1:18" hidden="1" x14ac:dyDescent="0.3">
      <c r="A605" s="5">
        <v>256</v>
      </c>
      <c r="B605" s="5" t="s">
        <v>201</v>
      </c>
      <c r="C605" s="5" t="s">
        <v>127</v>
      </c>
      <c r="D605" s="5" t="s">
        <v>54</v>
      </c>
      <c r="E605" s="5" t="s">
        <v>24</v>
      </c>
      <c r="F605" s="6">
        <v>45473</v>
      </c>
      <c r="G605" s="5">
        <f t="shared" si="104"/>
        <v>2024</v>
      </c>
      <c r="H605" s="5" t="str">
        <f t="shared" si="95"/>
        <v>Diciembre</v>
      </c>
      <c r="I605" s="6" t="str">
        <f t="shared" si="103"/>
        <v>2023-1</v>
      </c>
      <c r="J605" s="5">
        <v>17</v>
      </c>
      <c r="K605" s="5">
        <v>20</v>
      </c>
      <c r="L605" s="15">
        <f>IFERROR(IF((K606/J606)&gt;1.3,1.3,K606/J606),"")</f>
        <v>1.3</v>
      </c>
      <c r="M605" s="15">
        <f t="shared" si="105"/>
        <v>1.5294117647058822</v>
      </c>
      <c r="N605" s="5" t="s">
        <v>55</v>
      </c>
      <c r="O605" s="5" t="s">
        <v>55</v>
      </c>
      <c r="P605" s="5" t="str">
        <f t="shared" si="96"/>
        <v>256-2024-12-31</v>
      </c>
      <c r="Q605" s="5">
        <v>0</v>
      </c>
      <c r="R605" s="5">
        <v>0</v>
      </c>
    </row>
    <row r="606" spans="1:18" hidden="1" x14ac:dyDescent="0.3">
      <c r="A606" s="5">
        <v>256</v>
      </c>
      <c r="B606" s="5" t="s">
        <v>201</v>
      </c>
      <c r="C606" s="5" t="s">
        <v>127</v>
      </c>
      <c r="D606" s="5" t="s">
        <v>54</v>
      </c>
      <c r="E606" s="5" t="s">
        <v>24</v>
      </c>
      <c r="F606" s="6">
        <v>45657</v>
      </c>
      <c r="G606" s="5">
        <f t="shared" si="104"/>
        <v>2023</v>
      </c>
      <c r="H606" s="5" t="str">
        <f t="shared" si="95"/>
        <v>Junio</v>
      </c>
      <c r="I606" s="6" t="str">
        <f t="shared" si="103"/>
        <v>2023-2</v>
      </c>
      <c r="J606" s="5">
        <v>17</v>
      </c>
      <c r="K606" s="10">
        <v>26</v>
      </c>
      <c r="L606" s="15">
        <f>IFERROR(IF((K607/J607)&gt;1.3,1.3,K607/J607),"")</f>
        <v>0.83333333333333337</v>
      </c>
      <c r="M606" s="15">
        <f t="shared" si="105"/>
        <v>0.83333333333333337</v>
      </c>
      <c r="N606" s="5" t="s">
        <v>55</v>
      </c>
      <c r="O606" s="5" t="s">
        <v>55</v>
      </c>
      <c r="P606" s="5" t="str">
        <f t="shared" si="96"/>
        <v>257-2023-06-30</v>
      </c>
      <c r="Q606" s="5">
        <v>0</v>
      </c>
      <c r="R606" s="5">
        <v>0</v>
      </c>
    </row>
    <row r="607" spans="1:18" hidden="1" x14ac:dyDescent="0.3">
      <c r="A607" s="41">
        <v>257</v>
      </c>
      <c r="B607" s="5" t="s">
        <v>202</v>
      </c>
      <c r="C607" s="5" t="s">
        <v>127</v>
      </c>
      <c r="D607" s="5" t="s">
        <v>54</v>
      </c>
      <c r="E607" s="5" t="s">
        <v>24</v>
      </c>
      <c r="F607" s="6">
        <v>45107</v>
      </c>
      <c r="G607" s="5">
        <f t="shared" si="104"/>
        <v>2023</v>
      </c>
      <c r="H607" s="5" t="str">
        <f t="shared" si="95"/>
        <v>Diciembre</v>
      </c>
      <c r="I607" s="6" t="str">
        <f t="shared" si="103"/>
        <v>2023-1</v>
      </c>
      <c r="J607" s="5">
        <v>18</v>
      </c>
      <c r="K607" s="5">
        <v>15</v>
      </c>
      <c r="L607" s="21">
        <f>IFERROR(K608/J608,"")</f>
        <v>1</v>
      </c>
      <c r="M607" s="15">
        <f t="shared" si="105"/>
        <v>1</v>
      </c>
      <c r="N607" s="5"/>
      <c r="O607" s="5"/>
      <c r="P607" s="5" t="str">
        <f t="shared" si="96"/>
        <v>257-2023-12-31</v>
      </c>
      <c r="Q607" s="5">
        <v>0</v>
      </c>
      <c r="R607" s="5">
        <v>0</v>
      </c>
    </row>
    <row r="608" spans="1:18" hidden="1" x14ac:dyDescent="0.3">
      <c r="A608" s="37">
        <v>257</v>
      </c>
      <c r="B608" s="5" t="s">
        <v>202</v>
      </c>
      <c r="C608" s="5" t="s">
        <v>127</v>
      </c>
      <c r="D608" s="5" t="s">
        <v>54</v>
      </c>
      <c r="E608" s="5" t="s">
        <v>24</v>
      </c>
      <c r="F608" s="6">
        <v>45291</v>
      </c>
      <c r="G608" s="5">
        <f t="shared" si="104"/>
        <v>2023</v>
      </c>
      <c r="H608" s="5" t="str">
        <f t="shared" si="95"/>
        <v>Junio</v>
      </c>
      <c r="I608" s="6" t="str">
        <f t="shared" si="103"/>
        <v>2023-2</v>
      </c>
      <c r="J608" s="5">
        <v>24</v>
      </c>
      <c r="K608" s="5">
        <v>24</v>
      </c>
      <c r="L608" s="21">
        <f>IFERROR(K609/J609,"")</f>
        <v>0.60526315789473994</v>
      </c>
      <c r="M608" s="15">
        <f t="shared" si="105"/>
        <v>0.60526315789473994</v>
      </c>
      <c r="N608" s="5"/>
      <c r="O608" s="5"/>
      <c r="P608" s="5" t="str">
        <f t="shared" si="96"/>
        <v>259-2023-06-30</v>
      </c>
      <c r="Q608" s="5">
        <v>0</v>
      </c>
      <c r="R608" s="5">
        <v>0</v>
      </c>
    </row>
    <row r="609" spans="1:18" hidden="1" x14ac:dyDescent="0.3">
      <c r="A609" s="37">
        <v>259</v>
      </c>
      <c r="B609" s="5" t="s">
        <v>203</v>
      </c>
      <c r="C609" s="5" t="s">
        <v>194</v>
      </c>
      <c r="D609" s="5" t="s">
        <v>60</v>
      </c>
      <c r="E609" s="5" t="s">
        <v>24</v>
      </c>
      <c r="F609" s="6">
        <v>45107</v>
      </c>
      <c r="G609" s="5">
        <f t="shared" si="104"/>
        <v>2023</v>
      </c>
      <c r="H609" s="5" t="str">
        <f t="shared" si="95"/>
        <v>Septiembre</v>
      </c>
      <c r="I609" s="6" t="str">
        <f t="shared" si="103"/>
        <v>2023-2</v>
      </c>
      <c r="J609" s="5">
        <v>100</v>
      </c>
      <c r="K609" s="5">
        <v>60.526315789473998</v>
      </c>
      <c r="L609" s="21">
        <f>IFERROR(K610/J610,"")</f>
        <v>0.6875</v>
      </c>
      <c r="M609" s="15">
        <f t="shared" si="105"/>
        <v>0.6875</v>
      </c>
      <c r="N609" s="5" t="s">
        <v>25</v>
      </c>
      <c r="O609" s="5" t="s">
        <v>25</v>
      </c>
      <c r="P609" s="5" t="str">
        <f t="shared" si="96"/>
        <v>259-2023-09-30</v>
      </c>
      <c r="Q609" s="5">
        <v>0</v>
      </c>
      <c r="R609" s="5">
        <v>0</v>
      </c>
    </row>
    <row r="610" spans="1:18" hidden="1" x14ac:dyDescent="0.3">
      <c r="A610" s="41">
        <v>259</v>
      </c>
      <c r="B610" s="5" t="s">
        <v>203</v>
      </c>
      <c r="C610" s="5" t="s">
        <v>194</v>
      </c>
      <c r="D610" s="5" t="s">
        <v>60</v>
      </c>
      <c r="E610" s="5" t="s">
        <v>24</v>
      </c>
      <c r="F610" s="6">
        <v>45199</v>
      </c>
      <c r="G610" s="5">
        <f t="shared" si="104"/>
        <v>2023</v>
      </c>
      <c r="H610" s="5" t="str">
        <f t="shared" si="95"/>
        <v>Diciembre</v>
      </c>
      <c r="I610" s="6" t="str">
        <f t="shared" si="103"/>
        <v>2024-1</v>
      </c>
      <c r="J610" s="5">
        <v>100</v>
      </c>
      <c r="K610" s="5">
        <v>68.75</v>
      </c>
      <c r="L610" s="21">
        <f>IFERROR(K611/J611,"")</f>
        <v>0.7</v>
      </c>
      <c r="M610" s="15">
        <f t="shared" si="105"/>
        <v>0.7</v>
      </c>
      <c r="N610" s="5" t="s">
        <v>25</v>
      </c>
      <c r="O610" s="5" t="s">
        <v>25</v>
      </c>
      <c r="P610" s="5" t="str">
        <f t="shared" si="96"/>
        <v>259-2023-12-31</v>
      </c>
      <c r="Q610" s="5">
        <v>0</v>
      </c>
      <c r="R610" s="5">
        <v>0</v>
      </c>
    </row>
    <row r="611" spans="1:18" hidden="1" x14ac:dyDescent="0.3">
      <c r="A611" s="37">
        <v>259</v>
      </c>
      <c r="B611" s="5" t="s">
        <v>203</v>
      </c>
      <c r="C611" s="5" t="s">
        <v>194</v>
      </c>
      <c r="D611" s="5" t="s">
        <v>60</v>
      </c>
      <c r="E611" s="5" t="s">
        <v>24</v>
      </c>
      <c r="F611" s="6">
        <v>45291</v>
      </c>
      <c r="G611" s="5">
        <f t="shared" si="104"/>
        <v>2024</v>
      </c>
      <c r="H611" s="5" t="str">
        <f t="shared" si="95"/>
        <v>Junio</v>
      </c>
      <c r="I611" s="6" t="str">
        <f t="shared" si="103"/>
        <v>2024-2</v>
      </c>
      <c r="J611" s="5">
        <v>100</v>
      </c>
      <c r="K611" s="5">
        <v>70</v>
      </c>
      <c r="L611" s="21">
        <f>IFERROR(K612/J612,"")</f>
        <v>0.38544444444444442</v>
      </c>
      <c r="M611" s="15">
        <f t="shared" si="105"/>
        <v>0.38544444444444442</v>
      </c>
      <c r="N611" s="5" t="s">
        <v>25</v>
      </c>
      <c r="O611" s="5" t="s">
        <v>25</v>
      </c>
      <c r="P611" s="5" t="str">
        <f t="shared" si="96"/>
        <v>259-2024-06-30</v>
      </c>
      <c r="Q611" s="5">
        <v>0</v>
      </c>
      <c r="R611" s="5">
        <v>0</v>
      </c>
    </row>
    <row r="612" spans="1:18" hidden="1" x14ac:dyDescent="0.3">
      <c r="A612" s="5">
        <v>259</v>
      </c>
      <c r="B612" s="5" t="s">
        <v>203</v>
      </c>
      <c r="C612" s="5" t="s">
        <v>194</v>
      </c>
      <c r="D612" s="5" t="s">
        <v>60</v>
      </c>
      <c r="E612" s="5" t="s">
        <v>24</v>
      </c>
      <c r="F612" s="6">
        <v>45473</v>
      </c>
      <c r="G612" s="5">
        <f t="shared" si="104"/>
        <v>2024</v>
      </c>
      <c r="H612" s="5" t="str">
        <f t="shared" ref="H612:H675" si="106">PROPER(TEXT(F613,"mmmm"))</f>
        <v>Diciembre</v>
      </c>
      <c r="I612" s="6" t="str">
        <f t="shared" si="103"/>
        <v>2023-1</v>
      </c>
      <c r="J612" s="5">
        <v>90</v>
      </c>
      <c r="K612" s="5">
        <v>34.69</v>
      </c>
      <c r="L612" s="15">
        <f>IFERROR(IF((K613/J613)&gt;1.3,1.3,K613/J613),"")</f>
        <v>0.87144444444444447</v>
      </c>
      <c r="M612" s="15">
        <f t="shared" si="105"/>
        <v>0.87144444444444447</v>
      </c>
      <c r="N612" s="5"/>
      <c r="O612" s="5"/>
      <c r="P612" s="5" t="str">
        <f t="shared" ref="P612:P675" si="107">A613&amp;"-"&amp;YEAR(F613)&amp;"-"&amp;IF(LEN(MONTH(F613))=1,"0"&amp;MONTH(F613),MONTH(F613))&amp;"-"&amp;DAY(F613)</f>
        <v>259-2024-12-31</v>
      </c>
      <c r="Q612" s="5">
        <v>0</v>
      </c>
      <c r="R612" s="5">
        <v>0</v>
      </c>
    </row>
    <row r="613" spans="1:18" hidden="1" x14ac:dyDescent="0.3">
      <c r="A613" s="5">
        <v>259</v>
      </c>
      <c r="B613" s="5" t="s">
        <v>203</v>
      </c>
      <c r="C613" s="5" t="s">
        <v>194</v>
      </c>
      <c r="D613" s="5" t="s">
        <v>60</v>
      </c>
      <c r="E613" s="5" t="s">
        <v>24</v>
      </c>
      <c r="F613" s="6">
        <v>45657</v>
      </c>
      <c r="G613" s="5">
        <f t="shared" si="104"/>
        <v>2023</v>
      </c>
      <c r="H613" s="5" t="str">
        <f t="shared" si="106"/>
        <v>Junio</v>
      </c>
      <c r="I613" s="6" t="str">
        <f t="shared" si="103"/>
        <v>2023-2</v>
      </c>
      <c r="J613" s="5">
        <v>90</v>
      </c>
      <c r="K613" s="5">
        <v>78.430000000000007</v>
      </c>
      <c r="L613" s="15">
        <f>IFERROR(IF((K614/J614)&gt;1.3,1.3,K614/J614),"")</f>
        <v>0.93333333333333324</v>
      </c>
      <c r="M613" s="15">
        <f t="shared" si="105"/>
        <v>0.93333333333333324</v>
      </c>
      <c r="N613" s="5"/>
      <c r="O613" s="5"/>
      <c r="P613" s="5" t="str">
        <f t="shared" si="107"/>
        <v>260-2023-06-30</v>
      </c>
      <c r="Q613" s="5">
        <v>0</v>
      </c>
      <c r="R613" s="5">
        <v>0</v>
      </c>
    </row>
    <row r="614" spans="1:18" hidden="1" x14ac:dyDescent="0.3">
      <c r="A614" s="41">
        <v>260</v>
      </c>
      <c r="B614" s="5" t="s">
        <v>204</v>
      </c>
      <c r="C614" s="5" t="s">
        <v>205</v>
      </c>
      <c r="D614" s="5" t="s">
        <v>54</v>
      </c>
      <c r="E614" s="5" t="s">
        <v>62</v>
      </c>
      <c r="F614" s="6">
        <v>45107</v>
      </c>
      <c r="G614" s="5">
        <f t="shared" si="104"/>
        <v>2023</v>
      </c>
      <c r="H614" s="5" t="str">
        <f t="shared" si="106"/>
        <v>Diciembre</v>
      </c>
      <c r="I614" s="6" t="str">
        <f t="shared" si="103"/>
        <v>2024-1</v>
      </c>
      <c r="J614" s="5">
        <v>3</v>
      </c>
      <c r="K614" s="5">
        <v>2.8</v>
      </c>
      <c r="L614" s="15">
        <f>IFERROR(IF((J615/K615)&gt;1.3,1.3,J615/K615),"")</f>
        <v>1.0344827586206897</v>
      </c>
      <c r="M614" s="15">
        <f>IFERROR(J615/K615,"")</f>
        <v>1.0344827586206897</v>
      </c>
      <c r="N614" s="5" t="s">
        <v>91</v>
      </c>
      <c r="O614" s="5" t="s">
        <v>91</v>
      </c>
      <c r="P614" s="5" t="str">
        <f t="shared" si="107"/>
        <v>260-2023-12-31</v>
      </c>
      <c r="Q614" s="5">
        <v>0</v>
      </c>
      <c r="R614" s="5">
        <v>1</v>
      </c>
    </row>
    <row r="615" spans="1:18" hidden="1" x14ac:dyDescent="0.3">
      <c r="A615" s="37">
        <v>260</v>
      </c>
      <c r="B615" s="5" t="s">
        <v>204</v>
      </c>
      <c r="C615" s="5" t="s">
        <v>205</v>
      </c>
      <c r="D615" s="5" t="s">
        <v>54</v>
      </c>
      <c r="E615" s="5" t="s">
        <v>62</v>
      </c>
      <c r="F615" s="6">
        <v>45291</v>
      </c>
      <c r="G615" s="5">
        <f t="shared" si="104"/>
        <v>2024</v>
      </c>
      <c r="H615" s="5" t="str">
        <f t="shared" si="106"/>
        <v>Junio</v>
      </c>
      <c r="I615" s="6" t="str">
        <f t="shared" si="103"/>
        <v>2024-2</v>
      </c>
      <c r="J615" s="5">
        <v>3</v>
      </c>
      <c r="K615" s="5">
        <v>2.9</v>
      </c>
      <c r="L615" s="15">
        <f>IFERROR(IF((J616/K616)&gt;1.3,1.3,J616/K616),"")</f>
        <v>1.1155378486055778</v>
      </c>
      <c r="M615" s="15">
        <f>IFERROR(J616/K616,"")</f>
        <v>1.1155378486055778</v>
      </c>
      <c r="N615" s="5" t="s">
        <v>91</v>
      </c>
      <c r="O615" s="5" t="s">
        <v>91</v>
      </c>
      <c r="P615" s="5" t="str">
        <f t="shared" si="107"/>
        <v>260-2024-06-30</v>
      </c>
      <c r="Q615" s="5">
        <v>0</v>
      </c>
      <c r="R615" s="5">
        <v>1</v>
      </c>
    </row>
    <row r="616" spans="1:18" hidden="1" x14ac:dyDescent="0.3">
      <c r="A616" s="5">
        <v>260</v>
      </c>
      <c r="B616" s="5" t="s">
        <v>204</v>
      </c>
      <c r="C616" s="5" t="s">
        <v>205</v>
      </c>
      <c r="D616" s="5" t="s">
        <v>54</v>
      </c>
      <c r="E616" s="5" t="s">
        <v>62</v>
      </c>
      <c r="F616" s="6">
        <v>45473</v>
      </c>
      <c r="G616" s="5">
        <f t="shared" si="104"/>
        <v>2024</v>
      </c>
      <c r="H616" s="5" t="str">
        <f t="shared" si="106"/>
        <v>Diciembre</v>
      </c>
      <c r="I616" s="6" t="str">
        <f t="shared" si="103"/>
        <v>2023-1</v>
      </c>
      <c r="J616" s="5">
        <v>2.8</v>
      </c>
      <c r="K616" s="5">
        <v>2.5099999999999998</v>
      </c>
      <c r="L616" s="15">
        <f>IFERROR(IF((K617/J617)&gt;1.3,1.3,K617/J617),"")</f>
        <v>0.75000000000000011</v>
      </c>
      <c r="M616" s="15">
        <f>IFERROR(K617/J617,"")</f>
        <v>0.75000000000000011</v>
      </c>
      <c r="N616" s="5" t="s">
        <v>91</v>
      </c>
      <c r="O616" s="5" t="s">
        <v>91</v>
      </c>
      <c r="P616" s="5" t="str">
        <f t="shared" si="107"/>
        <v>260-2024-12-31</v>
      </c>
      <c r="Q616" s="5">
        <v>1</v>
      </c>
      <c r="R616" s="5">
        <v>1</v>
      </c>
    </row>
    <row r="617" spans="1:18" hidden="1" x14ac:dyDescent="0.3">
      <c r="A617" s="5">
        <v>260</v>
      </c>
      <c r="B617" s="5" t="s">
        <v>204</v>
      </c>
      <c r="C617" s="5" t="s">
        <v>205</v>
      </c>
      <c r="D617" s="5" t="s">
        <v>54</v>
      </c>
      <c r="E617" s="5" t="s">
        <v>62</v>
      </c>
      <c r="F617" s="6">
        <v>45657</v>
      </c>
      <c r="G617" s="5">
        <f t="shared" si="104"/>
        <v>2023</v>
      </c>
      <c r="H617" s="5" t="str">
        <f t="shared" si="106"/>
        <v>Junio</v>
      </c>
      <c r="I617" s="6" t="str">
        <f t="shared" si="103"/>
        <v>2023-2</v>
      </c>
      <c r="J617" s="5">
        <v>2.8</v>
      </c>
      <c r="K617" s="5">
        <v>2.1</v>
      </c>
      <c r="L617" s="15">
        <f>IFERROR(IF((K618/J618)&gt;1.3,1.3,K618/J618),"")</f>
        <v>0.66</v>
      </c>
      <c r="M617" s="15">
        <f>IFERROR(K618/J618,"")</f>
        <v>0.66</v>
      </c>
      <c r="N617" s="5" t="s">
        <v>91</v>
      </c>
      <c r="O617" s="5" t="s">
        <v>91</v>
      </c>
      <c r="P617" s="5" t="str">
        <f t="shared" si="107"/>
        <v>261-2023-06-30</v>
      </c>
      <c r="Q617" s="5">
        <v>1</v>
      </c>
      <c r="R617" s="5">
        <v>1</v>
      </c>
    </row>
    <row r="618" spans="1:18" hidden="1" x14ac:dyDescent="0.3">
      <c r="A618" s="41">
        <v>261</v>
      </c>
      <c r="B618" s="5" t="s">
        <v>206</v>
      </c>
      <c r="C618" s="5" t="s">
        <v>53</v>
      </c>
      <c r="D618" s="5" t="s">
        <v>54</v>
      </c>
      <c r="E618" s="5" t="s">
        <v>62</v>
      </c>
      <c r="F618" s="6">
        <v>45107</v>
      </c>
      <c r="G618" s="5">
        <f t="shared" si="104"/>
        <v>2023</v>
      </c>
      <c r="H618" s="5" t="str">
        <f t="shared" si="106"/>
        <v>Diciembre</v>
      </c>
      <c r="I618" s="6" t="str">
        <f t="shared" si="103"/>
        <v>2024-1</v>
      </c>
      <c r="J618" s="5">
        <v>3</v>
      </c>
      <c r="K618" s="5">
        <v>1.98</v>
      </c>
      <c r="L618" s="15">
        <f>IFERROR(IF((J619/K619)&gt;1.3,1.3,J619/K619),"")</f>
        <v>1.3</v>
      </c>
      <c r="M618" s="15">
        <f>IFERROR(J619/K619,"")</f>
        <v>1.4563106796116505</v>
      </c>
      <c r="N618" s="5" t="s">
        <v>55</v>
      </c>
      <c r="O618" s="5" t="s">
        <v>91</v>
      </c>
      <c r="P618" s="5" t="str">
        <f t="shared" si="107"/>
        <v>261-2023-12-31</v>
      </c>
      <c r="Q618" s="5">
        <v>0</v>
      </c>
      <c r="R618" s="5">
        <v>1</v>
      </c>
    </row>
    <row r="619" spans="1:18" hidden="1" x14ac:dyDescent="0.3">
      <c r="A619" s="37">
        <v>261</v>
      </c>
      <c r="B619" s="5" t="s">
        <v>206</v>
      </c>
      <c r="C619" s="5" t="s">
        <v>53</v>
      </c>
      <c r="D619" s="5" t="s">
        <v>54</v>
      </c>
      <c r="E619" s="5" t="s">
        <v>62</v>
      </c>
      <c r="F619" s="6">
        <v>45291</v>
      </c>
      <c r="G619" s="5">
        <f t="shared" si="104"/>
        <v>2024</v>
      </c>
      <c r="H619" s="5" t="str">
        <f t="shared" si="106"/>
        <v>Junio</v>
      </c>
      <c r="I619" s="6" t="str">
        <f t="shared" si="103"/>
        <v>2024-2</v>
      </c>
      <c r="J619" s="5">
        <v>3</v>
      </c>
      <c r="K619" s="5">
        <v>2.06</v>
      </c>
      <c r="L619" s="15">
        <f>IFERROR(IF((J620/K620)&gt;1.3,1.3,J620/K620),"")</f>
        <v>1.3</v>
      </c>
      <c r="M619" s="15">
        <f>IFERROR(J620/K620,"")</f>
        <v>1.3636363636363635</v>
      </c>
      <c r="N619" s="5" t="s">
        <v>55</v>
      </c>
      <c r="O619" s="5" t="s">
        <v>91</v>
      </c>
      <c r="P619" s="5" t="str">
        <f t="shared" si="107"/>
        <v>261-2024-06-30</v>
      </c>
      <c r="Q619" s="5">
        <v>0</v>
      </c>
      <c r="R619" s="5">
        <v>1</v>
      </c>
    </row>
    <row r="620" spans="1:18" hidden="1" x14ac:dyDescent="0.3">
      <c r="A620" s="5">
        <v>261</v>
      </c>
      <c r="B620" s="5" t="s">
        <v>206</v>
      </c>
      <c r="C620" s="5" t="s">
        <v>53</v>
      </c>
      <c r="D620" s="5" t="s">
        <v>54</v>
      </c>
      <c r="E620" s="5" t="s">
        <v>62</v>
      </c>
      <c r="F620" s="6">
        <v>45473</v>
      </c>
      <c r="G620" s="5">
        <f t="shared" si="104"/>
        <v>2024</v>
      </c>
      <c r="H620" s="5" t="str">
        <f t="shared" si="106"/>
        <v>Diciembre</v>
      </c>
      <c r="I620" s="6" t="str">
        <f t="shared" si="103"/>
        <v>2023-1</v>
      </c>
      <c r="J620" s="5">
        <v>3</v>
      </c>
      <c r="K620" s="5">
        <v>2.2000000000000002</v>
      </c>
      <c r="L620" s="15">
        <f>IFERROR(IF((J621/K621)&gt;1.3,1.3,J621/K621),"")</f>
        <v>1.3</v>
      </c>
      <c r="M620" s="15">
        <f>IFERROR(J621/K621,"")</f>
        <v>1.3636363636363635</v>
      </c>
      <c r="N620" s="5" t="s">
        <v>55</v>
      </c>
      <c r="O620" s="5" t="s">
        <v>91</v>
      </c>
      <c r="P620" s="5" t="str">
        <f t="shared" si="107"/>
        <v>261-2024-12-31</v>
      </c>
      <c r="Q620" s="5">
        <v>0</v>
      </c>
      <c r="R620" s="5">
        <v>1</v>
      </c>
    </row>
    <row r="621" spans="1:18" hidden="1" x14ac:dyDescent="0.3">
      <c r="A621" s="5">
        <v>261</v>
      </c>
      <c r="B621" s="5" t="s">
        <v>206</v>
      </c>
      <c r="C621" s="5" t="s">
        <v>53</v>
      </c>
      <c r="D621" s="5" t="s">
        <v>54</v>
      </c>
      <c r="E621" s="5" t="s">
        <v>62</v>
      </c>
      <c r="F621" s="6">
        <v>45657</v>
      </c>
      <c r="G621" s="5">
        <f t="shared" si="104"/>
        <v>2023</v>
      </c>
      <c r="H621" s="5" t="str">
        <f t="shared" si="106"/>
        <v>Junio</v>
      </c>
      <c r="I621" s="6" t="str">
        <f t="shared" si="103"/>
        <v>2023-2</v>
      </c>
      <c r="J621" s="5">
        <v>3</v>
      </c>
      <c r="K621" s="5">
        <v>2.2000000000000002</v>
      </c>
      <c r="L621" s="15" t="str">
        <f>IFERROR(IF((J622/K622)&gt;1.3,1.3,J622/K622),"")</f>
        <v/>
      </c>
      <c r="M621" s="15" t="str">
        <f>IFERROR(J622/K622,"")</f>
        <v/>
      </c>
      <c r="N621" s="5" t="s">
        <v>55</v>
      </c>
      <c r="O621" s="5" t="s">
        <v>91</v>
      </c>
      <c r="P621" s="5" t="str">
        <f t="shared" si="107"/>
        <v>262-2023-06-30</v>
      </c>
      <c r="Q621" s="5">
        <v>0</v>
      </c>
      <c r="R621" s="5">
        <v>1</v>
      </c>
    </row>
    <row r="622" spans="1:18" hidden="1" x14ac:dyDescent="0.3">
      <c r="A622" s="41">
        <v>262</v>
      </c>
      <c r="B622" s="5" t="s">
        <v>207</v>
      </c>
      <c r="C622" s="5" t="s">
        <v>46</v>
      </c>
      <c r="D622" s="5" t="s">
        <v>54</v>
      </c>
      <c r="E622" s="5" t="s">
        <v>62</v>
      </c>
      <c r="F622" s="6">
        <v>45107</v>
      </c>
      <c r="G622" s="5">
        <f t="shared" si="104"/>
        <v>2023</v>
      </c>
      <c r="H622" s="5" t="str">
        <f t="shared" si="106"/>
        <v>Diciembre</v>
      </c>
      <c r="I622" s="6" t="str">
        <f t="shared" si="103"/>
        <v>2024-1</v>
      </c>
      <c r="J622" s="5">
        <v>20</v>
      </c>
      <c r="K622" s="5">
        <v>0</v>
      </c>
      <c r="L622" s="8">
        <v>1</v>
      </c>
      <c r="M622" s="8">
        <v>1</v>
      </c>
      <c r="N622" s="5" t="s">
        <v>25</v>
      </c>
      <c r="O622" s="5" t="s">
        <v>25</v>
      </c>
      <c r="P622" s="5" t="str">
        <f t="shared" si="107"/>
        <v>262-2023-12-31</v>
      </c>
      <c r="Q622" s="5">
        <v>0</v>
      </c>
      <c r="R622" s="5">
        <v>0</v>
      </c>
    </row>
    <row r="623" spans="1:18" hidden="1" x14ac:dyDescent="0.3">
      <c r="A623" s="37">
        <v>262</v>
      </c>
      <c r="B623" s="5" t="s">
        <v>207</v>
      </c>
      <c r="C623" s="5" t="s">
        <v>46</v>
      </c>
      <c r="D623" s="5" t="s">
        <v>54</v>
      </c>
      <c r="E623" s="5" t="s">
        <v>62</v>
      </c>
      <c r="F623" s="6">
        <v>45291</v>
      </c>
      <c r="G623" s="5">
        <f t="shared" si="104"/>
        <v>2024</v>
      </c>
      <c r="H623" s="5" t="str">
        <f t="shared" si="106"/>
        <v>Junio</v>
      </c>
      <c r="I623" s="6" t="str">
        <f t="shared" si="103"/>
        <v>2024-2</v>
      </c>
      <c r="J623" s="5">
        <v>20</v>
      </c>
      <c r="K623" s="5">
        <v>11</v>
      </c>
      <c r="L623" s="8">
        <v>1</v>
      </c>
      <c r="M623" s="8">
        <v>1</v>
      </c>
      <c r="N623" s="5" t="s">
        <v>25</v>
      </c>
      <c r="O623" s="5" t="s">
        <v>25</v>
      </c>
      <c r="P623" s="5" t="str">
        <f t="shared" si="107"/>
        <v>262-2024-06-30</v>
      </c>
      <c r="Q623" s="5">
        <v>0</v>
      </c>
      <c r="R623" s="5">
        <v>0</v>
      </c>
    </row>
    <row r="624" spans="1:18" hidden="1" x14ac:dyDescent="0.3">
      <c r="A624" s="5">
        <v>262</v>
      </c>
      <c r="B624" s="5" t="s">
        <v>208</v>
      </c>
      <c r="C624" s="5" t="s">
        <v>46</v>
      </c>
      <c r="D624" s="5" t="s">
        <v>54</v>
      </c>
      <c r="E624" s="5" t="s">
        <v>62</v>
      </c>
      <c r="F624" s="6">
        <v>45473</v>
      </c>
      <c r="G624" s="5">
        <f t="shared" si="104"/>
        <v>2024</v>
      </c>
      <c r="H624" s="5" t="str">
        <f t="shared" si="106"/>
        <v>Diciembre</v>
      </c>
      <c r="I624" s="6" t="str">
        <f t="shared" si="103"/>
        <v>2023-1</v>
      </c>
      <c r="J624" s="5">
        <v>20</v>
      </c>
      <c r="K624" s="5">
        <v>0</v>
      </c>
      <c r="L624" s="8">
        <v>1</v>
      </c>
      <c r="M624" s="8">
        <v>1</v>
      </c>
      <c r="N624" s="5" t="s">
        <v>25</v>
      </c>
      <c r="O624" s="5" t="s">
        <v>25</v>
      </c>
      <c r="P624" s="5" t="str">
        <f t="shared" si="107"/>
        <v>262-2024-12-31</v>
      </c>
      <c r="Q624" s="5">
        <v>0</v>
      </c>
      <c r="R624" s="5">
        <v>0</v>
      </c>
    </row>
    <row r="625" spans="1:18" hidden="1" x14ac:dyDescent="0.3">
      <c r="A625" s="5">
        <v>262</v>
      </c>
      <c r="B625" s="5" t="s">
        <v>208</v>
      </c>
      <c r="C625" s="5" t="s">
        <v>46</v>
      </c>
      <c r="D625" s="5" t="s">
        <v>54</v>
      </c>
      <c r="E625" s="5" t="s">
        <v>62</v>
      </c>
      <c r="F625" s="6">
        <v>45657</v>
      </c>
      <c r="G625" s="5">
        <f t="shared" si="104"/>
        <v>2023</v>
      </c>
      <c r="H625" s="5" t="str">
        <f t="shared" si="106"/>
        <v>Junio</v>
      </c>
      <c r="I625" s="6" t="str">
        <f t="shared" ref="I625:I656" si="108">IF(OR(H626="Enero",H626="Febrero",H626="Marzo",H626="Abril",H626="Mayo",H626="Junio"),G626&amp;"-1",IF(OR(H626="Julio",H626="Agosto",H626="Septiembre",H626="Octubre",H626="Noviembre",H626="Diciembre"),G626&amp;"-2"))</f>
        <v>2023-2</v>
      </c>
      <c r="J625" s="5">
        <v>20</v>
      </c>
      <c r="K625" s="5">
        <v>0</v>
      </c>
      <c r="L625" s="8">
        <v>1</v>
      </c>
      <c r="M625" s="8">
        <v>1</v>
      </c>
      <c r="N625" s="5" t="s">
        <v>25</v>
      </c>
      <c r="O625" s="5" t="s">
        <v>25</v>
      </c>
      <c r="P625" s="5" t="str">
        <f t="shared" si="107"/>
        <v>263-2023-06-30</v>
      </c>
      <c r="Q625" s="5">
        <v>0</v>
      </c>
      <c r="R625" s="5">
        <v>0</v>
      </c>
    </row>
    <row r="626" spans="1:18" hidden="1" x14ac:dyDescent="0.3">
      <c r="A626" s="37">
        <v>263</v>
      </c>
      <c r="B626" s="5" t="s">
        <v>209</v>
      </c>
      <c r="C626" s="5" t="s">
        <v>46</v>
      </c>
      <c r="D626" s="5" t="s">
        <v>60</v>
      </c>
      <c r="E626" s="5" t="s">
        <v>24</v>
      </c>
      <c r="F626" s="6">
        <v>45107</v>
      </c>
      <c r="G626" s="5">
        <f t="shared" si="104"/>
        <v>2023</v>
      </c>
      <c r="H626" s="5" t="str">
        <f t="shared" si="106"/>
        <v>Diciembre</v>
      </c>
      <c r="I626" s="6" t="str">
        <f t="shared" si="108"/>
        <v>2024-1</v>
      </c>
      <c r="J626" s="5">
        <v>100</v>
      </c>
      <c r="K626" s="5">
        <v>100</v>
      </c>
      <c r="L626" s="21">
        <f>IFERROR(K627/J627,"")</f>
        <v>1</v>
      </c>
      <c r="M626" s="15">
        <f t="shared" ref="M626:M658" si="109">IFERROR(K627/J627,"")</f>
        <v>1</v>
      </c>
      <c r="N626" s="5" t="s">
        <v>25</v>
      </c>
      <c r="O626" s="5" t="s">
        <v>25</v>
      </c>
      <c r="P626" s="5" t="str">
        <f t="shared" si="107"/>
        <v>263-2023-12-31</v>
      </c>
      <c r="Q626" s="5">
        <v>0</v>
      </c>
      <c r="R626" s="5">
        <v>0</v>
      </c>
    </row>
    <row r="627" spans="1:18" hidden="1" x14ac:dyDescent="0.3">
      <c r="A627" s="37">
        <v>263</v>
      </c>
      <c r="B627" s="5" t="s">
        <v>209</v>
      </c>
      <c r="C627" s="5" t="s">
        <v>46</v>
      </c>
      <c r="D627" s="5" t="s">
        <v>60</v>
      </c>
      <c r="E627" s="5" t="s">
        <v>24</v>
      </c>
      <c r="F627" s="6">
        <v>45291</v>
      </c>
      <c r="G627" s="5">
        <f t="shared" si="104"/>
        <v>2024</v>
      </c>
      <c r="H627" s="5" t="str">
        <f t="shared" si="106"/>
        <v>Junio</v>
      </c>
      <c r="I627" s="6" t="str">
        <f t="shared" si="108"/>
        <v>2024-2</v>
      </c>
      <c r="J627" s="5">
        <v>100</v>
      </c>
      <c r="K627" s="5">
        <v>100</v>
      </c>
      <c r="L627" s="21">
        <f>IFERROR(K628/J628,"")</f>
        <v>1</v>
      </c>
      <c r="M627" s="15">
        <f t="shared" si="109"/>
        <v>1</v>
      </c>
      <c r="N627" s="5" t="s">
        <v>25</v>
      </c>
      <c r="O627" s="5" t="s">
        <v>25</v>
      </c>
      <c r="P627" s="5" t="str">
        <f t="shared" si="107"/>
        <v>263-2024-06-30</v>
      </c>
      <c r="Q627" s="5">
        <v>0</v>
      </c>
      <c r="R627" s="5">
        <v>0</v>
      </c>
    </row>
    <row r="628" spans="1:18" hidden="1" x14ac:dyDescent="0.3">
      <c r="A628" s="5">
        <v>263</v>
      </c>
      <c r="B628" s="5" t="s">
        <v>209</v>
      </c>
      <c r="C628" s="5" t="s">
        <v>46</v>
      </c>
      <c r="D628" s="5" t="s">
        <v>60</v>
      </c>
      <c r="E628" s="5" t="s">
        <v>24</v>
      </c>
      <c r="F628" s="6">
        <v>45473</v>
      </c>
      <c r="G628" s="5">
        <f t="shared" si="104"/>
        <v>2024</v>
      </c>
      <c r="H628" s="5" t="str">
        <f t="shared" si="106"/>
        <v>Diciembre</v>
      </c>
      <c r="I628" s="6" t="str">
        <f t="shared" si="108"/>
        <v>2023-1</v>
      </c>
      <c r="J628" s="5">
        <v>100</v>
      </c>
      <c r="K628" s="5">
        <v>100</v>
      </c>
      <c r="L628" s="15">
        <f>IFERROR(IF((K629/J629)&gt;1.3,1.3,K629/J629),"")</f>
        <v>1</v>
      </c>
      <c r="M628" s="15">
        <f t="shared" si="109"/>
        <v>1</v>
      </c>
      <c r="N628" s="5" t="s">
        <v>25</v>
      </c>
      <c r="O628" s="5" t="s">
        <v>25</v>
      </c>
      <c r="P628" s="5" t="str">
        <f t="shared" si="107"/>
        <v>263-2024-12-31</v>
      </c>
      <c r="Q628" s="5">
        <v>0</v>
      </c>
      <c r="R628" s="5">
        <v>0</v>
      </c>
    </row>
    <row r="629" spans="1:18" hidden="1" x14ac:dyDescent="0.3">
      <c r="A629" s="5">
        <v>263</v>
      </c>
      <c r="B629" s="5" t="s">
        <v>209</v>
      </c>
      <c r="C629" s="5" t="s">
        <v>46</v>
      </c>
      <c r="D629" s="5" t="s">
        <v>60</v>
      </c>
      <c r="E629" s="5" t="s">
        <v>24</v>
      </c>
      <c r="F629" s="6">
        <v>45657</v>
      </c>
      <c r="G629" s="5">
        <f t="shared" si="104"/>
        <v>2023</v>
      </c>
      <c r="H629" s="5" t="str">
        <f t="shared" si="106"/>
        <v>Junio</v>
      </c>
      <c r="I629" s="6" t="str">
        <f t="shared" si="108"/>
        <v>2023-2</v>
      </c>
      <c r="J629" s="5">
        <v>100</v>
      </c>
      <c r="K629" s="5">
        <v>100</v>
      </c>
      <c r="L629" s="15">
        <f>IFERROR(IF((K630/J630)&gt;1.3,1.3,K630/J630),"")</f>
        <v>1</v>
      </c>
      <c r="M629" s="15">
        <f t="shared" si="109"/>
        <v>1</v>
      </c>
      <c r="N629" s="5" t="s">
        <v>25</v>
      </c>
      <c r="O629" s="5" t="s">
        <v>25</v>
      </c>
      <c r="P629" s="5" t="str">
        <f t="shared" si="107"/>
        <v>264-2023-06-30</v>
      </c>
      <c r="Q629" s="5">
        <v>0</v>
      </c>
      <c r="R629" s="5">
        <v>0</v>
      </c>
    </row>
    <row r="630" spans="1:18" hidden="1" x14ac:dyDescent="0.3">
      <c r="A630" s="41">
        <v>264</v>
      </c>
      <c r="B630" s="5" t="s">
        <v>210</v>
      </c>
      <c r="C630" s="5" t="s">
        <v>46</v>
      </c>
      <c r="D630" s="5" t="s">
        <v>54</v>
      </c>
      <c r="E630" s="5" t="s">
        <v>24</v>
      </c>
      <c r="F630" s="6">
        <v>45107</v>
      </c>
      <c r="G630" s="5">
        <f t="shared" si="104"/>
        <v>2023</v>
      </c>
      <c r="H630" s="5" t="str">
        <f t="shared" si="106"/>
        <v>Diciembre</v>
      </c>
      <c r="I630" s="6" t="str">
        <f t="shared" si="108"/>
        <v>2024-1</v>
      </c>
      <c r="J630" s="5">
        <v>100</v>
      </c>
      <c r="K630" s="5">
        <v>100</v>
      </c>
      <c r="L630" s="21">
        <f>IFERROR(K631/J631,"")</f>
        <v>1</v>
      </c>
      <c r="M630" s="15">
        <f t="shared" si="109"/>
        <v>1</v>
      </c>
      <c r="N630" s="5" t="s">
        <v>25</v>
      </c>
      <c r="O630" s="5" t="s">
        <v>25</v>
      </c>
      <c r="P630" s="5" t="str">
        <f t="shared" si="107"/>
        <v>264-2023-12-31</v>
      </c>
      <c r="Q630" s="5">
        <v>0</v>
      </c>
      <c r="R630" s="5">
        <v>0</v>
      </c>
    </row>
    <row r="631" spans="1:18" hidden="1" x14ac:dyDescent="0.3">
      <c r="A631" s="37">
        <v>264</v>
      </c>
      <c r="B631" s="5" t="s">
        <v>210</v>
      </c>
      <c r="C631" s="5" t="s">
        <v>46</v>
      </c>
      <c r="D631" s="5" t="s">
        <v>54</v>
      </c>
      <c r="E631" s="5" t="s">
        <v>24</v>
      </c>
      <c r="F631" s="6">
        <v>45291</v>
      </c>
      <c r="G631" s="5">
        <f t="shared" si="104"/>
        <v>2024</v>
      </c>
      <c r="H631" s="5" t="str">
        <f t="shared" si="106"/>
        <v>Junio</v>
      </c>
      <c r="I631" s="6" t="str">
        <f t="shared" si="108"/>
        <v>2024-2</v>
      </c>
      <c r="J631" s="5">
        <v>100</v>
      </c>
      <c r="K631" s="5">
        <v>100</v>
      </c>
      <c r="L631" s="21">
        <f>IFERROR(K632/J632,"")</f>
        <v>1</v>
      </c>
      <c r="M631" s="15">
        <f t="shared" si="109"/>
        <v>1</v>
      </c>
      <c r="N631" s="5" t="s">
        <v>25</v>
      </c>
      <c r="O631" s="5" t="s">
        <v>25</v>
      </c>
      <c r="P631" s="5" t="str">
        <f t="shared" si="107"/>
        <v>264-2024-06-30</v>
      </c>
      <c r="Q631" s="5">
        <v>0</v>
      </c>
      <c r="R631" s="5">
        <v>0</v>
      </c>
    </row>
    <row r="632" spans="1:18" hidden="1" x14ac:dyDescent="0.3">
      <c r="A632" s="5">
        <v>264</v>
      </c>
      <c r="B632" s="5" t="s">
        <v>211</v>
      </c>
      <c r="C632" s="5" t="s">
        <v>46</v>
      </c>
      <c r="D632" s="5" t="s">
        <v>54</v>
      </c>
      <c r="E632" s="5" t="s">
        <v>24</v>
      </c>
      <c r="F632" s="6">
        <v>45473</v>
      </c>
      <c r="G632" s="5">
        <f t="shared" si="104"/>
        <v>2024</v>
      </c>
      <c r="H632" s="5" t="str">
        <f t="shared" si="106"/>
        <v>Diciembre</v>
      </c>
      <c r="I632" s="6" t="str">
        <f t="shared" si="108"/>
        <v>2023-1</v>
      </c>
      <c r="J632" s="5">
        <v>100</v>
      </c>
      <c r="K632" s="5">
        <v>100</v>
      </c>
      <c r="L632" s="15">
        <f>IFERROR(IF((K633/J633)&gt;1.3,1.3,K633/J633),"")</f>
        <v>1</v>
      </c>
      <c r="M632" s="15">
        <f t="shared" si="109"/>
        <v>1</v>
      </c>
      <c r="N632" s="5"/>
      <c r="O632" s="5"/>
      <c r="P632" s="5" t="str">
        <f t="shared" si="107"/>
        <v>264-2024-12-31</v>
      </c>
      <c r="Q632" s="5">
        <v>0</v>
      </c>
      <c r="R632" s="5">
        <v>0</v>
      </c>
    </row>
    <row r="633" spans="1:18" hidden="1" x14ac:dyDescent="0.3">
      <c r="A633" s="5">
        <v>264</v>
      </c>
      <c r="B633" s="5" t="s">
        <v>211</v>
      </c>
      <c r="C633" s="5" t="s">
        <v>46</v>
      </c>
      <c r="D633" s="5" t="s">
        <v>54</v>
      </c>
      <c r="E633" s="5" t="s">
        <v>24</v>
      </c>
      <c r="F633" s="6">
        <v>45657</v>
      </c>
      <c r="G633" s="5">
        <f t="shared" si="104"/>
        <v>2023</v>
      </c>
      <c r="H633" s="5" t="str">
        <f t="shared" si="106"/>
        <v>Junio</v>
      </c>
      <c r="I633" s="6" t="str">
        <f t="shared" si="108"/>
        <v>2023-2</v>
      </c>
      <c r="J633" s="5">
        <v>100</v>
      </c>
      <c r="K633" s="5">
        <v>100</v>
      </c>
      <c r="L633" s="15">
        <f>IFERROR(IF((K634/J634)&gt;1.3,1.3,K634/J634),"")</f>
        <v>0.8</v>
      </c>
      <c r="M633" s="15">
        <f t="shared" si="109"/>
        <v>0.8</v>
      </c>
      <c r="N633" s="5"/>
      <c r="O633" s="5"/>
      <c r="P633" s="5" t="str">
        <f t="shared" si="107"/>
        <v>265-2023-06-30</v>
      </c>
      <c r="Q633" s="5">
        <v>0</v>
      </c>
      <c r="R633" s="5">
        <v>0</v>
      </c>
    </row>
    <row r="634" spans="1:18" hidden="1" x14ac:dyDescent="0.3">
      <c r="A634" s="41">
        <v>265</v>
      </c>
      <c r="B634" s="5" t="s">
        <v>212</v>
      </c>
      <c r="C634" s="5" t="s">
        <v>46</v>
      </c>
      <c r="D634" s="5" t="s">
        <v>54</v>
      </c>
      <c r="E634" s="5" t="s">
        <v>24</v>
      </c>
      <c r="F634" s="6">
        <v>45107</v>
      </c>
      <c r="G634" s="5">
        <f t="shared" si="104"/>
        <v>2023</v>
      </c>
      <c r="H634" s="5" t="str">
        <f t="shared" si="106"/>
        <v>Diciembre</v>
      </c>
      <c r="I634" s="6" t="str">
        <f t="shared" si="108"/>
        <v>2024-1</v>
      </c>
      <c r="J634" s="5">
        <v>100</v>
      </c>
      <c r="K634" s="5">
        <v>80</v>
      </c>
      <c r="L634" s="21">
        <f>IFERROR(K635/J635,"")</f>
        <v>0.97129999999999994</v>
      </c>
      <c r="M634" s="15">
        <f t="shared" si="109"/>
        <v>0.97129999999999994</v>
      </c>
      <c r="N634" s="5" t="s">
        <v>25</v>
      </c>
      <c r="O634" s="5" t="s">
        <v>25</v>
      </c>
      <c r="P634" s="5" t="str">
        <f t="shared" si="107"/>
        <v>265-2023-12-31</v>
      </c>
      <c r="Q634" s="5">
        <v>0</v>
      </c>
      <c r="R634" s="5">
        <v>0</v>
      </c>
    </row>
    <row r="635" spans="1:18" hidden="1" x14ac:dyDescent="0.3">
      <c r="A635" s="37">
        <v>265</v>
      </c>
      <c r="B635" s="5" t="s">
        <v>212</v>
      </c>
      <c r="C635" s="5" t="s">
        <v>46</v>
      </c>
      <c r="D635" s="5" t="s">
        <v>54</v>
      </c>
      <c r="E635" s="5" t="s">
        <v>24</v>
      </c>
      <c r="F635" s="6">
        <v>45291</v>
      </c>
      <c r="G635" s="5">
        <f t="shared" si="104"/>
        <v>2024</v>
      </c>
      <c r="H635" s="5" t="str">
        <f t="shared" si="106"/>
        <v>Junio</v>
      </c>
      <c r="I635" s="6" t="str">
        <f t="shared" si="108"/>
        <v>2024-2</v>
      </c>
      <c r="J635" s="5">
        <v>100</v>
      </c>
      <c r="K635" s="5">
        <v>97.13</v>
      </c>
      <c r="L635" s="21">
        <f>IFERROR(K636/J636,"")</f>
        <v>1.0526315789473684</v>
      </c>
      <c r="M635" s="15">
        <f t="shared" si="109"/>
        <v>1.0526315789473684</v>
      </c>
      <c r="N635" s="5" t="s">
        <v>25</v>
      </c>
      <c r="O635" s="5" t="s">
        <v>25</v>
      </c>
      <c r="P635" s="5" t="str">
        <f t="shared" si="107"/>
        <v>265-2024-06-30</v>
      </c>
      <c r="Q635" s="5">
        <v>0</v>
      </c>
      <c r="R635" s="5">
        <v>0</v>
      </c>
    </row>
    <row r="636" spans="1:18" hidden="1" x14ac:dyDescent="0.3">
      <c r="A636" s="5">
        <v>265</v>
      </c>
      <c r="B636" s="5" t="s">
        <v>213</v>
      </c>
      <c r="C636" s="5" t="s">
        <v>46</v>
      </c>
      <c r="D636" s="5" t="s">
        <v>54</v>
      </c>
      <c r="E636" s="5" t="s">
        <v>24</v>
      </c>
      <c r="F636" s="6">
        <v>45473</v>
      </c>
      <c r="G636" s="5">
        <f t="shared" si="104"/>
        <v>2024</v>
      </c>
      <c r="H636" s="5" t="str">
        <f t="shared" si="106"/>
        <v>Diciembre</v>
      </c>
      <c r="I636" s="6" t="str">
        <f t="shared" si="108"/>
        <v>2023-1</v>
      </c>
      <c r="J636" s="5">
        <v>95</v>
      </c>
      <c r="K636" s="5">
        <v>100</v>
      </c>
      <c r="L636" s="15">
        <f>IFERROR(IF((K637/J637)&gt;1.3,1.3,K637/J637),"")</f>
        <v>1.0526315789473684</v>
      </c>
      <c r="M636" s="15">
        <f t="shared" si="109"/>
        <v>1.0526315789473684</v>
      </c>
      <c r="N636" s="5" t="s">
        <v>25</v>
      </c>
      <c r="O636" s="5" t="s">
        <v>25</v>
      </c>
      <c r="P636" s="5" t="str">
        <f t="shared" si="107"/>
        <v>265-2024-12-31</v>
      </c>
      <c r="Q636" s="5">
        <v>0</v>
      </c>
      <c r="R636" s="5">
        <v>0</v>
      </c>
    </row>
    <row r="637" spans="1:18" hidden="1" x14ac:dyDescent="0.3">
      <c r="A637" s="5">
        <v>265</v>
      </c>
      <c r="B637" s="5" t="s">
        <v>213</v>
      </c>
      <c r="C637" s="5" t="s">
        <v>46</v>
      </c>
      <c r="D637" s="5" t="s">
        <v>54</v>
      </c>
      <c r="E637" s="5" t="s">
        <v>24</v>
      </c>
      <c r="F637" s="6">
        <v>45657</v>
      </c>
      <c r="G637" s="5">
        <f t="shared" si="104"/>
        <v>2023</v>
      </c>
      <c r="H637" s="5" t="str">
        <f t="shared" si="106"/>
        <v>Junio</v>
      </c>
      <c r="I637" s="6" t="str">
        <f t="shared" si="108"/>
        <v>2023-2</v>
      </c>
      <c r="J637" s="5">
        <v>95</v>
      </c>
      <c r="K637" s="5">
        <v>100</v>
      </c>
      <c r="L637" s="15">
        <f>IFERROR(IF((K638/J638)&gt;1.3,1.3,K638/J638),"")</f>
        <v>0.94642105263157894</v>
      </c>
      <c r="M637" s="15">
        <f t="shared" si="109"/>
        <v>0.94642105263157894</v>
      </c>
      <c r="N637" s="5" t="s">
        <v>25</v>
      </c>
      <c r="O637" s="5" t="s">
        <v>25</v>
      </c>
      <c r="P637" s="5" t="str">
        <f t="shared" si="107"/>
        <v>266-2023-06-30</v>
      </c>
      <c r="Q637" s="5">
        <v>0</v>
      </c>
      <c r="R637" s="5">
        <v>0</v>
      </c>
    </row>
    <row r="638" spans="1:18" hidden="1" x14ac:dyDescent="0.3">
      <c r="A638" s="41">
        <v>266</v>
      </c>
      <c r="B638" s="5" t="s">
        <v>214</v>
      </c>
      <c r="C638" s="5" t="s">
        <v>46</v>
      </c>
      <c r="D638" s="5" t="s">
        <v>54</v>
      </c>
      <c r="E638" s="5" t="s">
        <v>24</v>
      </c>
      <c r="F638" s="6">
        <v>45107</v>
      </c>
      <c r="G638" s="5">
        <f t="shared" si="104"/>
        <v>2023</v>
      </c>
      <c r="H638" s="5" t="str">
        <f t="shared" si="106"/>
        <v>Diciembre</v>
      </c>
      <c r="I638" s="6" t="str">
        <f t="shared" si="108"/>
        <v>2024-1</v>
      </c>
      <c r="J638" s="5">
        <v>95</v>
      </c>
      <c r="K638" s="5">
        <v>89.91</v>
      </c>
      <c r="L638" s="21">
        <f>IFERROR(K639/J639,"")</f>
        <v>1.0217894736842104</v>
      </c>
      <c r="M638" s="15">
        <f t="shared" si="109"/>
        <v>1.0217894736842104</v>
      </c>
      <c r="N638" s="5" t="s">
        <v>25</v>
      </c>
      <c r="O638" s="5" t="s">
        <v>25</v>
      </c>
      <c r="P638" s="5" t="str">
        <f t="shared" si="107"/>
        <v>266-2023-12-31</v>
      </c>
      <c r="Q638" s="5">
        <v>0</v>
      </c>
      <c r="R638" s="5">
        <v>0</v>
      </c>
    </row>
    <row r="639" spans="1:18" hidden="1" x14ac:dyDescent="0.3">
      <c r="A639" s="37">
        <v>266</v>
      </c>
      <c r="B639" s="5" t="s">
        <v>214</v>
      </c>
      <c r="C639" s="5" t="s">
        <v>46</v>
      </c>
      <c r="D639" s="5" t="s">
        <v>54</v>
      </c>
      <c r="E639" s="5" t="s">
        <v>24</v>
      </c>
      <c r="F639" s="6">
        <v>45291</v>
      </c>
      <c r="G639" s="5">
        <f t="shared" si="104"/>
        <v>2024</v>
      </c>
      <c r="H639" s="5" t="str">
        <f t="shared" si="106"/>
        <v>Junio</v>
      </c>
      <c r="I639" s="6" t="str">
        <f t="shared" si="108"/>
        <v>2024-2</v>
      </c>
      <c r="J639" s="5">
        <v>95</v>
      </c>
      <c r="K639" s="5">
        <v>97.07</v>
      </c>
      <c r="L639" s="21">
        <f>IFERROR(K640/J640,"")</f>
        <v>1.0002105263157894</v>
      </c>
      <c r="M639" s="15">
        <f t="shared" si="109"/>
        <v>1.0002105263157894</v>
      </c>
      <c r="N639" s="5" t="s">
        <v>25</v>
      </c>
      <c r="O639" s="5" t="s">
        <v>25</v>
      </c>
      <c r="P639" s="5" t="str">
        <f t="shared" si="107"/>
        <v>266-2024-06-30</v>
      </c>
      <c r="Q639" s="5">
        <v>0</v>
      </c>
      <c r="R639" s="5">
        <v>0</v>
      </c>
    </row>
    <row r="640" spans="1:18" hidden="1" x14ac:dyDescent="0.3">
      <c r="A640" s="5">
        <v>266</v>
      </c>
      <c r="B640" s="5" t="s">
        <v>214</v>
      </c>
      <c r="C640" s="5" t="s">
        <v>46</v>
      </c>
      <c r="D640" s="5" t="s">
        <v>54</v>
      </c>
      <c r="E640" s="5" t="s">
        <v>24</v>
      </c>
      <c r="F640" s="6">
        <v>45473</v>
      </c>
      <c r="G640" s="5">
        <f t="shared" si="104"/>
        <v>2024</v>
      </c>
      <c r="H640" s="5" t="str">
        <f t="shared" si="106"/>
        <v>Diciembre</v>
      </c>
      <c r="I640" s="6" t="str">
        <f t="shared" si="108"/>
        <v>2023-2</v>
      </c>
      <c r="J640" s="5">
        <v>95</v>
      </c>
      <c r="K640" s="5">
        <v>95.02</v>
      </c>
      <c r="L640" s="15">
        <f>IFERROR(IF((K641/J641)&gt;1.3,1.3,K641/J641),"")</f>
        <v>0.86242105263157898</v>
      </c>
      <c r="M640" s="15">
        <f t="shared" si="109"/>
        <v>0.86242105263157898</v>
      </c>
      <c r="N640" s="5" t="s">
        <v>25</v>
      </c>
      <c r="O640" s="5" t="s">
        <v>25</v>
      </c>
      <c r="P640" s="5" t="str">
        <f t="shared" si="107"/>
        <v>266-2024-12-31</v>
      </c>
      <c r="Q640" s="5">
        <v>0</v>
      </c>
      <c r="R640" s="5">
        <v>0</v>
      </c>
    </row>
    <row r="641" spans="1:18" hidden="1" x14ac:dyDescent="0.3">
      <c r="A641" s="5">
        <v>266</v>
      </c>
      <c r="B641" s="5" t="s">
        <v>214</v>
      </c>
      <c r="C641" s="5" t="s">
        <v>46</v>
      </c>
      <c r="D641" s="5" t="s">
        <v>54</v>
      </c>
      <c r="E641" s="5" t="s">
        <v>24</v>
      </c>
      <c r="F641" s="6">
        <v>45657</v>
      </c>
      <c r="G641" s="5">
        <f t="shared" si="104"/>
        <v>2023</v>
      </c>
      <c r="H641" s="5" t="str">
        <f t="shared" si="106"/>
        <v>Diciembre</v>
      </c>
      <c r="I641" s="6" t="str">
        <f t="shared" si="108"/>
        <v>2023-1</v>
      </c>
      <c r="J641" s="5">
        <v>95</v>
      </c>
      <c r="K641" s="5">
        <v>81.93</v>
      </c>
      <c r="L641" s="15" t="str">
        <f>IFERROR(IF((K642/J642)&gt;1.3,1.3,K642/J642),"")</f>
        <v/>
      </c>
      <c r="M641" s="15" t="str">
        <f t="shared" si="109"/>
        <v/>
      </c>
      <c r="N641" s="5" t="s">
        <v>25</v>
      </c>
      <c r="O641" s="5" t="s">
        <v>25</v>
      </c>
      <c r="P641" s="5" t="str">
        <f t="shared" si="107"/>
        <v>267-2023-12-31</v>
      </c>
      <c r="Q641" s="5">
        <v>0</v>
      </c>
      <c r="R641" s="5">
        <v>0</v>
      </c>
    </row>
    <row r="642" spans="1:18" hidden="1" x14ac:dyDescent="0.3">
      <c r="A642" s="37">
        <v>267</v>
      </c>
      <c r="B642" s="5" t="s">
        <v>2662</v>
      </c>
      <c r="C642" s="5" t="s">
        <v>188</v>
      </c>
      <c r="D642" s="5" t="s">
        <v>73</v>
      </c>
      <c r="E642" s="5" t="s">
        <v>24</v>
      </c>
      <c r="F642" s="6">
        <v>45291</v>
      </c>
      <c r="G642" s="5">
        <f t="shared" si="104"/>
        <v>2023</v>
      </c>
      <c r="H642" s="5" t="str">
        <f t="shared" si="106"/>
        <v>Junio</v>
      </c>
      <c r="I642" s="6" t="str">
        <f t="shared" si="108"/>
        <v>2023-2</v>
      </c>
      <c r="J642" s="5"/>
      <c r="K642" s="5">
        <v>0</v>
      </c>
      <c r="L642" s="21" t="str">
        <f>IFERROR(K643/J643,"")</f>
        <v/>
      </c>
      <c r="M642" s="15" t="str">
        <f t="shared" si="109"/>
        <v/>
      </c>
      <c r="N642" s="5"/>
      <c r="O642" s="5"/>
      <c r="P642" s="5" t="str">
        <f t="shared" si="107"/>
        <v>268-2023-06-30</v>
      </c>
      <c r="Q642" s="5">
        <v>0</v>
      </c>
      <c r="R642" s="5">
        <v>0</v>
      </c>
    </row>
    <row r="643" spans="1:18" hidden="1" x14ac:dyDescent="0.3">
      <c r="A643" s="41">
        <v>268</v>
      </c>
      <c r="B643" s="5" t="s">
        <v>215</v>
      </c>
      <c r="C643" s="5" t="s">
        <v>216</v>
      </c>
      <c r="D643" s="5" t="s">
        <v>54</v>
      </c>
      <c r="E643" s="5" t="s">
        <v>24</v>
      </c>
      <c r="F643" s="6">
        <v>45107</v>
      </c>
      <c r="G643" s="5">
        <f t="shared" si="104"/>
        <v>2023</v>
      </c>
      <c r="H643" s="5" t="str">
        <f t="shared" si="106"/>
        <v>Diciembre</v>
      </c>
      <c r="I643" s="6" t="str">
        <f t="shared" si="108"/>
        <v>2024-1</v>
      </c>
      <c r="J643" s="5">
        <v>0</v>
      </c>
      <c r="K643" s="5">
        <v>680</v>
      </c>
      <c r="L643" s="21"/>
      <c r="M643" s="15" t="str">
        <f t="shared" si="109"/>
        <v/>
      </c>
      <c r="N643" s="5"/>
      <c r="O643" s="5"/>
      <c r="P643" s="5" t="str">
        <f t="shared" si="107"/>
        <v>268-2023-12-31</v>
      </c>
      <c r="Q643" s="5">
        <v>0</v>
      </c>
      <c r="R643" s="5">
        <v>0</v>
      </c>
    </row>
    <row r="644" spans="1:18" hidden="1" x14ac:dyDescent="0.3">
      <c r="A644" s="37">
        <v>268</v>
      </c>
      <c r="B644" s="5" t="s">
        <v>215</v>
      </c>
      <c r="C644" s="5" t="s">
        <v>216</v>
      </c>
      <c r="D644" s="5" t="s">
        <v>54</v>
      </c>
      <c r="E644" s="5" t="s">
        <v>24</v>
      </c>
      <c r="F644" s="6">
        <v>45291</v>
      </c>
      <c r="G644" s="5">
        <f t="shared" si="104"/>
        <v>2024</v>
      </c>
      <c r="H644" s="5" t="str">
        <f t="shared" si="106"/>
        <v>Junio</v>
      </c>
      <c r="I644" s="6" t="str">
        <f t="shared" si="108"/>
        <v>2024-2</v>
      </c>
      <c r="J644" s="5">
        <v>0</v>
      </c>
      <c r="K644" s="5">
        <v>1524</v>
      </c>
      <c r="L644" s="21" t="str">
        <f>IFERROR(K645/J645,"")</f>
        <v/>
      </c>
      <c r="M644" s="15" t="str">
        <f t="shared" si="109"/>
        <v/>
      </c>
      <c r="N644" s="5"/>
      <c r="O644" s="5"/>
      <c r="P644" s="5" t="str">
        <f t="shared" si="107"/>
        <v>268-2024-06-30</v>
      </c>
      <c r="Q644" s="5">
        <v>0</v>
      </c>
      <c r="R644" s="5">
        <v>0</v>
      </c>
    </row>
    <row r="645" spans="1:18" hidden="1" x14ac:dyDescent="0.3">
      <c r="A645" s="5">
        <v>268</v>
      </c>
      <c r="B645" s="5" t="s">
        <v>215</v>
      </c>
      <c r="C645" s="5" t="s">
        <v>216</v>
      </c>
      <c r="D645" s="5" t="s">
        <v>54</v>
      </c>
      <c r="E645" s="5" t="s">
        <v>24</v>
      </c>
      <c r="F645" s="6">
        <v>45473</v>
      </c>
      <c r="G645" s="5">
        <f t="shared" si="104"/>
        <v>2024</v>
      </c>
      <c r="H645" s="5" t="str">
        <f t="shared" si="106"/>
        <v>Diciembre</v>
      </c>
      <c r="I645" s="6" t="str">
        <f t="shared" si="108"/>
        <v>2023-1</v>
      </c>
      <c r="J645" s="5">
        <v>0</v>
      </c>
      <c r="K645" s="5">
        <v>760</v>
      </c>
      <c r="L645" s="15" t="str">
        <f>IFERROR(IF((K646/J646)&gt;1.3,1.3,K646/J646),"")</f>
        <v/>
      </c>
      <c r="M645" s="15" t="str">
        <f t="shared" si="109"/>
        <v/>
      </c>
      <c r="N645" s="5"/>
      <c r="O645" s="5"/>
      <c r="P645" s="5" t="str">
        <f t="shared" si="107"/>
        <v>268-2024-12-31</v>
      </c>
      <c r="Q645" s="5">
        <v>0</v>
      </c>
      <c r="R645" s="5">
        <v>0</v>
      </c>
    </row>
    <row r="646" spans="1:18" hidden="1" x14ac:dyDescent="0.3">
      <c r="A646" s="5">
        <v>268</v>
      </c>
      <c r="B646" s="5" t="s">
        <v>215</v>
      </c>
      <c r="C646" s="5" t="s">
        <v>216</v>
      </c>
      <c r="D646" s="5" t="s">
        <v>54</v>
      </c>
      <c r="E646" s="5" t="s">
        <v>24</v>
      </c>
      <c r="F646" s="6">
        <v>45657</v>
      </c>
      <c r="G646" s="5">
        <f t="shared" si="104"/>
        <v>2023</v>
      </c>
      <c r="H646" s="5" t="str">
        <f t="shared" si="106"/>
        <v>Junio</v>
      </c>
      <c r="I646" s="6" t="str">
        <f t="shared" si="108"/>
        <v>2023-2</v>
      </c>
      <c r="J646" s="5">
        <v>0</v>
      </c>
      <c r="K646" s="5">
        <v>1005</v>
      </c>
      <c r="L646" s="15" t="str">
        <f>IFERROR(IF((K647/J647)&gt;1.3,1.3,K647/J647),"")</f>
        <v/>
      </c>
      <c r="M646" s="15" t="str">
        <f t="shared" si="109"/>
        <v/>
      </c>
      <c r="N646" s="5"/>
      <c r="O646" s="5"/>
      <c r="P646" s="5" t="str">
        <f t="shared" si="107"/>
        <v>269-2023-06-30</v>
      </c>
      <c r="Q646" s="5">
        <v>0</v>
      </c>
      <c r="R646" s="5">
        <v>0</v>
      </c>
    </row>
    <row r="647" spans="1:18" hidden="1" x14ac:dyDescent="0.3">
      <c r="A647" s="41">
        <v>269</v>
      </c>
      <c r="B647" s="5" t="s">
        <v>217</v>
      </c>
      <c r="C647" s="5" t="s">
        <v>216</v>
      </c>
      <c r="D647" s="5" t="s">
        <v>54</v>
      </c>
      <c r="E647" s="5" t="s">
        <v>24</v>
      </c>
      <c r="F647" s="6">
        <v>45107</v>
      </c>
      <c r="G647" s="5">
        <f t="shared" si="104"/>
        <v>2023</v>
      </c>
      <c r="H647" s="5" t="str">
        <f t="shared" si="106"/>
        <v>Diciembre</v>
      </c>
      <c r="I647" s="6" t="str">
        <f t="shared" si="108"/>
        <v>2024-1</v>
      </c>
      <c r="J647" s="5">
        <v>0</v>
      </c>
      <c r="K647" s="5">
        <v>0.4</v>
      </c>
      <c r="L647" s="21"/>
      <c r="M647" s="15" t="str">
        <f t="shared" si="109"/>
        <v/>
      </c>
      <c r="N647" s="5" t="s">
        <v>91</v>
      </c>
      <c r="O647" s="5" t="s">
        <v>91</v>
      </c>
      <c r="P647" s="5" t="str">
        <f t="shared" si="107"/>
        <v>269-2023-12-31</v>
      </c>
      <c r="Q647" s="5">
        <v>2</v>
      </c>
      <c r="R647" s="5">
        <v>2</v>
      </c>
    </row>
    <row r="648" spans="1:18" hidden="1" x14ac:dyDescent="0.3">
      <c r="A648" s="37">
        <v>269</v>
      </c>
      <c r="B648" s="5" t="s">
        <v>217</v>
      </c>
      <c r="C648" s="5" t="s">
        <v>216</v>
      </c>
      <c r="D648" s="5" t="s">
        <v>54</v>
      </c>
      <c r="E648" s="5" t="s">
        <v>24</v>
      </c>
      <c r="F648" s="6">
        <v>45291</v>
      </c>
      <c r="G648" s="5">
        <f t="shared" si="104"/>
        <v>2024</v>
      </c>
      <c r="H648" s="5" t="str">
        <f t="shared" si="106"/>
        <v>Junio</v>
      </c>
      <c r="I648" s="6" t="str">
        <f t="shared" si="108"/>
        <v>2024-2</v>
      </c>
      <c r="J648" s="5">
        <v>0</v>
      </c>
      <c r="K648" s="5">
        <v>1.28</v>
      </c>
      <c r="L648" s="21" t="str">
        <f>IFERROR(K649/J649,"")</f>
        <v/>
      </c>
      <c r="M648" s="15" t="str">
        <f t="shared" si="109"/>
        <v/>
      </c>
      <c r="N648" s="5" t="s">
        <v>91</v>
      </c>
      <c r="O648" s="5" t="s">
        <v>91</v>
      </c>
      <c r="P648" s="5" t="str">
        <f t="shared" si="107"/>
        <v>269-2024-06-30</v>
      </c>
      <c r="Q648" s="5">
        <v>2</v>
      </c>
      <c r="R648" s="5">
        <v>2</v>
      </c>
    </row>
    <row r="649" spans="1:18" hidden="1" x14ac:dyDescent="0.3">
      <c r="A649" s="5">
        <v>269</v>
      </c>
      <c r="B649" s="5" t="s">
        <v>217</v>
      </c>
      <c r="C649" s="5" t="s">
        <v>216</v>
      </c>
      <c r="D649" s="5" t="s">
        <v>54</v>
      </c>
      <c r="E649" s="5" t="s">
        <v>24</v>
      </c>
      <c r="F649" s="6">
        <v>45473</v>
      </c>
      <c r="G649" s="5">
        <f t="shared" si="104"/>
        <v>2024</v>
      </c>
      <c r="H649" s="5" t="str">
        <f t="shared" si="106"/>
        <v>Diciembre</v>
      </c>
      <c r="I649" s="6" t="str">
        <f t="shared" si="108"/>
        <v>2023-1</v>
      </c>
      <c r="J649" s="5">
        <v>0</v>
      </c>
      <c r="K649" s="5">
        <v>3</v>
      </c>
      <c r="L649" s="15" t="str">
        <f>IFERROR(IF((K650/J650)&gt;1.3,1.3,K650/J650),"")</f>
        <v/>
      </c>
      <c r="M649" s="15" t="str">
        <f t="shared" si="109"/>
        <v/>
      </c>
      <c r="N649" s="5"/>
      <c r="O649" s="5"/>
      <c r="P649" s="5" t="str">
        <f t="shared" si="107"/>
        <v>269-2024-12-31</v>
      </c>
      <c r="Q649" s="5">
        <v>0</v>
      </c>
      <c r="R649" s="5">
        <v>0</v>
      </c>
    </row>
    <row r="650" spans="1:18" hidden="1" x14ac:dyDescent="0.3">
      <c r="A650" s="5">
        <v>269</v>
      </c>
      <c r="B650" s="5" t="s">
        <v>217</v>
      </c>
      <c r="C650" s="5" t="s">
        <v>216</v>
      </c>
      <c r="D650" s="5" t="s">
        <v>54</v>
      </c>
      <c r="E650" s="5" t="s">
        <v>24</v>
      </c>
      <c r="F650" s="6">
        <v>45657</v>
      </c>
      <c r="G650" s="5">
        <f t="shared" si="104"/>
        <v>2023</v>
      </c>
      <c r="H650" s="5" t="str">
        <f t="shared" si="106"/>
        <v>Junio</v>
      </c>
      <c r="I650" s="6" t="str">
        <f t="shared" si="108"/>
        <v>2023-2</v>
      </c>
      <c r="J650" s="5"/>
      <c r="K650" s="5"/>
      <c r="L650" s="15" t="str">
        <f>IFERROR(IF((K651/J651)&gt;1.3,1.3,K651/J651),"")</f>
        <v/>
      </c>
      <c r="M650" s="15" t="str">
        <f t="shared" si="109"/>
        <v/>
      </c>
      <c r="N650" s="5"/>
      <c r="O650" s="5"/>
      <c r="P650" s="5" t="str">
        <f t="shared" si="107"/>
        <v>270-2023-06-30</v>
      </c>
      <c r="Q650" s="5">
        <v>0</v>
      </c>
      <c r="R650" s="5">
        <v>0</v>
      </c>
    </row>
    <row r="651" spans="1:18" hidden="1" x14ac:dyDescent="0.3">
      <c r="A651" s="41">
        <v>270</v>
      </c>
      <c r="B651" s="5" t="s">
        <v>218</v>
      </c>
      <c r="C651" s="5" t="s">
        <v>216</v>
      </c>
      <c r="D651" s="5" t="s">
        <v>54</v>
      </c>
      <c r="E651" s="5" t="s">
        <v>24</v>
      </c>
      <c r="F651" s="6">
        <v>45107</v>
      </c>
      <c r="G651" s="5">
        <f t="shared" si="104"/>
        <v>2023</v>
      </c>
      <c r="H651" s="5" t="str">
        <f t="shared" si="106"/>
        <v>Diciembre</v>
      </c>
      <c r="I651" s="6" t="str">
        <f t="shared" si="108"/>
        <v>2024-1</v>
      </c>
      <c r="J651" s="5">
        <v>0</v>
      </c>
      <c r="K651" s="5">
        <v>6.55</v>
      </c>
      <c r="L651" s="21"/>
      <c r="M651" s="15" t="str">
        <f t="shared" si="109"/>
        <v/>
      </c>
      <c r="N651" s="5"/>
      <c r="O651" s="5"/>
      <c r="P651" s="5" t="str">
        <f t="shared" si="107"/>
        <v>270-2023-12-31</v>
      </c>
      <c r="Q651" s="5">
        <v>1</v>
      </c>
      <c r="R651" s="5">
        <v>1</v>
      </c>
    </row>
    <row r="652" spans="1:18" hidden="1" x14ac:dyDescent="0.3">
      <c r="A652" s="37">
        <v>270</v>
      </c>
      <c r="B652" s="5" t="s">
        <v>218</v>
      </c>
      <c r="C652" s="5" t="s">
        <v>216</v>
      </c>
      <c r="D652" s="5" t="s">
        <v>54</v>
      </c>
      <c r="E652" s="5" t="s">
        <v>24</v>
      </c>
      <c r="F652" s="6">
        <v>45291</v>
      </c>
      <c r="G652" s="5">
        <f t="shared" si="104"/>
        <v>2024</v>
      </c>
      <c r="H652" s="5" t="str">
        <f t="shared" si="106"/>
        <v>Junio</v>
      </c>
      <c r="I652" s="6" t="str">
        <f t="shared" si="108"/>
        <v>2024-2</v>
      </c>
      <c r="J652" s="5">
        <v>0</v>
      </c>
      <c r="K652" s="5">
        <v>3.83</v>
      </c>
      <c r="L652" s="21" t="str">
        <f>IFERROR(K653/J653,"")</f>
        <v/>
      </c>
      <c r="M652" s="15" t="str">
        <f t="shared" si="109"/>
        <v/>
      </c>
      <c r="N652" s="5"/>
      <c r="O652" s="5"/>
      <c r="P652" s="5" t="str">
        <f t="shared" si="107"/>
        <v>270-2024-06-30</v>
      </c>
      <c r="Q652" s="5">
        <v>1</v>
      </c>
      <c r="R652" s="5">
        <v>1</v>
      </c>
    </row>
    <row r="653" spans="1:18" hidden="1" x14ac:dyDescent="0.3">
      <c r="A653" s="5">
        <v>270</v>
      </c>
      <c r="B653" s="5" t="s">
        <v>218</v>
      </c>
      <c r="C653" s="5" t="s">
        <v>216</v>
      </c>
      <c r="D653" s="5" t="s">
        <v>54</v>
      </c>
      <c r="E653" s="5" t="s">
        <v>24</v>
      </c>
      <c r="F653" s="6">
        <v>45473</v>
      </c>
      <c r="G653" s="5">
        <f t="shared" si="104"/>
        <v>2024</v>
      </c>
      <c r="H653" s="5" t="str">
        <f t="shared" si="106"/>
        <v>Diciembre</v>
      </c>
      <c r="I653" s="6" t="str">
        <f t="shared" si="108"/>
        <v>2023-1</v>
      </c>
      <c r="J653" s="5">
        <v>0</v>
      </c>
      <c r="K653" s="5">
        <v>4.88</v>
      </c>
      <c r="L653" s="15" t="str">
        <f>IFERROR(IF((K654/J654)&gt;1.3,1.3,K654/J654),"")</f>
        <v/>
      </c>
      <c r="M653" s="15" t="str">
        <f t="shared" si="109"/>
        <v/>
      </c>
      <c r="N653" s="5"/>
      <c r="O653" s="5"/>
      <c r="P653" s="5" t="str">
        <f t="shared" si="107"/>
        <v>270-2024-12-31</v>
      </c>
      <c r="Q653" s="5">
        <v>0</v>
      </c>
      <c r="R653" s="5">
        <v>0</v>
      </c>
    </row>
    <row r="654" spans="1:18" hidden="1" x14ac:dyDescent="0.3">
      <c r="A654" s="5">
        <v>270</v>
      </c>
      <c r="B654" s="5" t="s">
        <v>218</v>
      </c>
      <c r="C654" s="5" t="s">
        <v>216</v>
      </c>
      <c r="D654" s="5" t="s">
        <v>54</v>
      </c>
      <c r="E654" s="5" t="s">
        <v>24</v>
      </c>
      <c r="F654" s="6">
        <v>45657</v>
      </c>
      <c r="G654" s="5">
        <f t="shared" si="104"/>
        <v>2023</v>
      </c>
      <c r="H654" s="5" t="str">
        <f t="shared" si="106"/>
        <v>Junio</v>
      </c>
      <c r="I654" s="6" t="str">
        <f t="shared" si="108"/>
        <v>2023-2</v>
      </c>
      <c r="J654" s="5">
        <v>0</v>
      </c>
      <c r="K654" s="5">
        <v>4.57</v>
      </c>
      <c r="L654" s="15" t="str">
        <f>IFERROR(IF((K655/J655)&gt;1.3,1.3,K655/J655),"")</f>
        <v/>
      </c>
      <c r="M654" s="15" t="str">
        <f t="shared" si="109"/>
        <v/>
      </c>
      <c r="N654" s="5"/>
      <c r="O654" s="5"/>
      <c r="P654" s="5" t="str">
        <f t="shared" si="107"/>
        <v>271-2023-06-30</v>
      </c>
      <c r="Q654" s="5">
        <v>0</v>
      </c>
      <c r="R654" s="5">
        <v>0</v>
      </c>
    </row>
    <row r="655" spans="1:18" hidden="1" x14ac:dyDescent="0.3">
      <c r="A655" s="41">
        <v>271</v>
      </c>
      <c r="B655" s="5" t="s">
        <v>219</v>
      </c>
      <c r="C655" s="5" t="s">
        <v>216</v>
      </c>
      <c r="D655" s="5" t="s">
        <v>54</v>
      </c>
      <c r="E655" s="5" t="s">
        <v>24</v>
      </c>
      <c r="F655" s="6">
        <v>45107</v>
      </c>
      <c r="G655" s="5">
        <f t="shared" si="104"/>
        <v>2023</v>
      </c>
      <c r="H655" s="5" t="str">
        <f t="shared" si="106"/>
        <v>Diciembre</v>
      </c>
      <c r="I655" s="6" t="str">
        <f t="shared" si="108"/>
        <v>2024-1</v>
      </c>
      <c r="J655" s="5">
        <v>0</v>
      </c>
      <c r="K655" s="5">
        <v>63.29</v>
      </c>
      <c r="L655" s="21"/>
      <c r="M655" s="15" t="str">
        <f t="shared" si="109"/>
        <v/>
      </c>
      <c r="N655" s="5"/>
      <c r="O655" s="5"/>
      <c r="P655" s="5" t="str">
        <f t="shared" si="107"/>
        <v>271-2023-12-31</v>
      </c>
      <c r="Q655" s="5">
        <v>1</v>
      </c>
      <c r="R655" s="5">
        <v>1</v>
      </c>
    </row>
    <row r="656" spans="1:18" hidden="1" x14ac:dyDescent="0.3">
      <c r="A656" s="37">
        <v>271</v>
      </c>
      <c r="B656" s="5" t="s">
        <v>219</v>
      </c>
      <c r="C656" s="5" t="s">
        <v>216</v>
      </c>
      <c r="D656" s="5" t="s">
        <v>54</v>
      </c>
      <c r="E656" s="5" t="s">
        <v>24</v>
      </c>
      <c r="F656" s="6">
        <v>45291</v>
      </c>
      <c r="G656" s="5">
        <f t="shared" si="104"/>
        <v>2024</v>
      </c>
      <c r="H656" s="5" t="str">
        <f t="shared" si="106"/>
        <v>Junio</v>
      </c>
      <c r="I656" s="6" t="str">
        <f t="shared" si="108"/>
        <v>2024-2</v>
      </c>
      <c r="J656" s="5">
        <v>0</v>
      </c>
      <c r="K656" s="5">
        <v>16.170000000000002</v>
      </c>
      <c r="L656" s="21" t="str">
        <f>IFERROR(K657/J657,"")</f>
        <v/>
      </c>
      <c r="M656" s="15" t="str">
        <f t="shared" si="109"/>
        <v/>
      </c>
      <c r="N656" s="5"/>
      <c r="O656" s="5"/>
      <c r="P656" s="5" t="str">
        <f t="shared" si="107"/>
        <v>271-2024-06-30</v>
      </c>
      <c r="Q656" s="5">
        <v>1</v>
      </c>
      <c r="R656" s="5">
        <v>1</v>
      </c>
    </row>
    <row r="657" spans="1:18" hidden="1" x14ac:dyDescent="0.3">
      <c r="A657" s="5">
        <v>271</v>
      </c>
      <c r="B657" s="5" t="s">
        <v>219</v>
      </c>
      <c r="C657" s="5" t="s">
        <v>216</v>
      </c>
      <c r="D657" s="5" t="s">
        <v>54</v>
      </c>
      <c r="E657" s="5" t="s">
        <v>24</v>
      </c>
      <c r="F657" s="6">
        <v>45473</v>
      </c>
      <c r="G657" s="5">
        <f t="shared" si="104"/>
        <v>2024</v>
      </c>
      <c r="H657" s="5" t="str">
        <f t="shared" si="106"/>
        <v>Diciembre</v>
      </c>
      <c r="I657" s="6" t="str">
        <f t="shared" ref="I657:I664" si="110">IF(OR(H658="Enero",H658="Febrero",H658="Marzo",H658="Abril",H658="Mayo",H658="Junio"),G658&amp;"-1",IF(OR(H658="Julio",H658="Agosto",H658="Septiembre",H658="Octubre",H658="Noviembre",H658="Diciembre"),G658&amp;"-2"))</f>
        <v>2023-2</v>
      </c>
      <c r="J657" s="5">
        <v>0</v>
      </c>
      <c r="K657" s="5">
        <v>19.39</v>
      </c>
      <c r="L657" s="15" t="str">
        <f>IFERROR(IF((K658/J658)&gt;1.3,1.3,K658/J658),"")</f>
        <v/>
      </c>
      <c r="M657" s="15" t="str">
        <f t="shared" si="109"/>
        <v/>
      </c>
      <c r="N657" s="5"/>
      <c r="O657" s="5"/>
      <c r="P657" s="5" t="str">
        <f t="shared" si="107"/>
        <v>271-2024-12-31</v>
      </c>
      <c r="Q657" s="5">
        <v>0</v>
      </c>
      <c r="R657" s="5">
        <v>0</v>
      </c>
    </row>
    <row r="658" spans="1:18" hidden="1" x14ac:dyDescent="0.3">
      <c r="A658" s="5">
        <v>271</v>
      </c>
      <c r="B658" s="5" t="s">
        <v>219</v>
      </c>
      <c r="C658" s="5" t="s">
        <v>216</v>
      </c>
      <c r="D658" s="5" t="s">
        <v>54</v>
      </c>
      <c r="E658" s="5" t="s">
        <v>24</v>
      </c>
      <c r="F658" s="6">
        <v>45657</v>
      </c>
      <c r="G658" s="5">
        <f t="shared" si="104"/>
        <v>2023</v>
      </c>
      <c r="H658" s="5" t="str">
        <f t="shared" si="106"/>
        <v>Diciembre</v>
      </c>
      <c r="I658" s="6" t="str">
        <f t="shared" si="110"/>
        <v>2024-2</v>
      </c>
      <c r="J658" s="5"/>
      <c r="K658" s="5"/>
      <c r="L658" s="15">
        <f>IFERROR(IF((K659/J659)&gt;1.3,1.3,K659/J659),"")</f>
        <v>1</v>
      </c>
      <c r="M658" s="15">
        <f t="shared" si="109"/>
        <v>1</v>
      </c>
      <c r="N658" s="5"/>
      <c r="O658" s="5"/>
      <c r="P658" s="5" t="str">
        <f t="shared" si="107"/>
        <v>272-2023-12-31</v>
      </c>
      <c r="Q658" s="5">
        <v>0</v>
      </c>
      <c r="R658" s="5">
        <v>0</v>
      </c>
    </row>
    <row r="659" spans="1:18" hidden="1" x14ac:dyDescent="0.3">
      <c r="A659" s="37">
        <v>272</v>
      </c>
      <c r="B659" s="5" t="s">
        <v>220</v>
      </c>
      <c r="C659" s="5" t="s">
        <v>72</v>
      </c>
      <c r="D659" s="5" t="s">
        <v>73</v>
      </c>
      <c r="E659" s="5" t="s">
        <v>62</v>
      </c>
      <c r="F659" s="6">
        <v>45291</v>
      </c>
      <c r="G659" s="5">
        <f t="shared" ref="G659:G722" si="111">YEAR(F660)</f>
        <v>2024</v>
      </c>
      <c r="H659" s="5" t="str">
        <f t="shared" si="106"/>
        <v>Diciembre</v>
      </c>
      <c r="I659" s="6" t="str">
        <f t="shared" si="110"/>
        <v>2023-1</v>
      </c>
      <c r="J659" s="16">
        <v>9.9999999999999995E-7</v>
      </c>
      <c r="K659" s="16">
        <v>9.9999999999999995E-7</v>
      </c>
      <c r="L659" s="8">
        <f>IF(K660&lt;=J660,100%,J660/K660)</f>
        <v>1</v>
      </c>
      <c r="M659" s="15">
        <f>IF(K660&lt;=J660,100%,J660/K660)</f>
        <v>1</v>
      </c>
      <c r="N659" s="5"/>
      <c r="O659" s="5"/>
      <c r="P659" s="5" t="str">
        <f t="shared" si="107"/>
        <v>272-2024-12-31</v>
      </c>
      <c r="Q659" s="5">
        <v>0</v>
      </c>
      <c r="R659" s="5">
        <v>0</v>
      </c>
    </row>
    <row r="660" spans="1:18" hidden="1" x14ac:dyDescent="0.3">
      <c r="A660" s="5">
        <v>272</v>
      </c>
      <c r="B660" s="5" t="s">
        <v>220</v>
      </c>
      <c r="C660" s="5" t="s">
        <v>72</v>
      </c>
      <c r="D660" s="5" t="s">
        <v>73</v>
      </c>
      <c r="E660" s="5" t="s">
        <v>62</v>
      </c>
      <c r="F660" s="6">
        <v>45657</v>
      </c>
      <c r="G660" s="5">
        <f t="shared" si="111"/>
        <v>2023</v>
      </c>
      <c r="H660" s="5" t="str">
        <f t="shared" si="106"/>
        <v>Junio</v>
      </c>
      <c r="I660" s="6" t="str">
        <f t="shared" si="110"/>
        <v>2023-2</v>
      </c>
      <c r="J660" s="5">
        <v>0</v>
      </c>
      <c r="K660" s="5">
        <v>0</v>
      </c>
      <c r="L660" s="15">
        <f>IFERROR(IF((K661/J661)&gt;1.3,1.3,K661/J661),"")</f>
        <v>1</v>
      </c>
      <c r="M660" s="15">
        <f t="shared" ref="M660:M673" si="112">IFERROR(K661/J661,"")</f>
        <v>1</v>
      </c>
      <c r="N660" s="5"/>
      <c r="O660" s="5"/>
      <c r="P660" s="5" t="str">
        <f t="shared" si="107"/>
        <v>273-2023-06-30</v>
      </c>
      <c r="Q660" s="5">
        <v>0</v>
      </c>
      <c r="R660" s="5">
        <v>0</v>
      </c>
    </row>
    <row r="661" spans="1:18" hidden="1" x14ac:dyDescent="0.3">
      <c r="A661" s="41">
        <v>273</v>
      </c>
      <c r="B661" s="5" t="s">
        <v>221</v>
      </c>
      <c r="C661" s="5" t="s">
        <v>222</v>
      </c>
      <c r="D661" s="5" t="s">
        <v>54</v>
      </c>
      <c r="E661" s="5" t="s">
        <v>24</v>
      </c>
      <c r="F661" s="6">
        <v>45107</v>
      </c>
      <c r="G661" s="5">
        <f t="shared" si="111"/>
        <v>2023</v>
      </c>
      <c r="H661" s="5" t="str">
        <f t="shared" si="106"/>
        <v>Diciembre</v>
      </c>
      <c r="I661" s="6" t="str">
        <f t="shared" si="110"/>
        <v>2024-1</v>
      </c>
      <c r="J661" s="5">
        <v>3</v>
      </c>
      <c r="K661" s="5">
        <v>3</v>
      </c>
      <c r="L661" s="21">
        <f>IFERROR(K662/J662,"")</f>
        <v>1</v>
      </c>
      <c r="M661" s="15">
        <f t="shared" si="112"/>
        <v>1</v>
      </c>
      <c r="N661" s="5" t="s">
        <v>55</v>
      </c>
      <c r="O661" s="5" t="s">
        <v>55</v>
      </c>
      <c r="P661" s="5" t="str">
        <f t="shared" si="107"/>
        <v>273-2023-12-31</v>
      </c>
      <c r="Q661" s="5">
        <v>0</v>
      </c>
      <c r="R661" s="5">
        <v>0</v>
      </c>
    </row>
    <row r="662" spans="1:18" hidden="1" x14ac:dyDescent="0.3">
      <c r="A662" s="37">
        <v>273</v>
      </c>
      <c r="B662" s="5" t="s">
        <v>221</v>
      </c>
      <c r="C662" s="5" t="s">
        <v>222</v>
      </c>
      <c r="D662" s="5" t="s">
        <v>54</v>
      </c>
      <c r="E662" s="5" t="s">
        <v>24</v>
      </c>
      <c r="F662" s="6">
        <v>45291</v>
      </c>
      <c r="G662" s="5">
        <f t="shared" si="111"/>
        <v>2024</v>
      </c>
      <c r="H662" s="5" t="str">
        <f t="shared" si="106"/>
        <v>Junio</v>
      </c>
      <c r="I662" s="6" t="str">
        <f t="shared" si="110"/>
        <v>2024-2</v>
      </c>
      <c r="J662" s="5">
        <v>2</v>
      </c>
      <c r="K662" s="5">
        <v>2</v>
      </c>
      <c r="L662" s="21">
        <f>IFERROR(K663/J663,"")</f>
        <v>1</v>
      </c>
      <c r="M662" s="15">
        <f t="shared" si="112"/>
        <v>1</v>
      </c>
      <c r="N662" s="5" t="s">
        <v>55</v>
      </c>
      <c r="O662" s="5" t="s">
        <v>55</v>
      </c>
      <c r="P662" s="5" t="str">
        <f t="shared" si="107"/>
        <v>273-2024-06-30</v>
      </c>
      <c r="Q662" s="5">
        <v>0</v>
      </c>
      <c r="R662" s="5">
        <v>0</v>
      </c>
    </row>
    <row r="663" spans="1:18" hidden="1" x14ac:dyDescent="0.3">
      <c r="A663" s="5">
        <v>273</v>
      </c>
      <c r="B663" s="5" t="s">
        <v>221</v>
      </c>
      <c r="C663" s="5" t="s">
        <v>222</v>
      </c>
      <c r="D663" s="5" t="s">
        <v>54</v>
      </c>
      <c r="E663" s="5" t="s">
        <v>24</v>
      </c>
      <c r="F663" s="6">
        <v>45473</v>
      </c>
      <c r="G663" s="5">
        <f t="shared" si="111"/>
        <v>2024</v>
      </c>
      <c r="H663" s="5" t="str">
        <f t="shared" si="106"/>
        <v>Diciembre</v>
      </c>
      <c r="I663" s="6" t="str">
        <f t="shared" si="110"/>
        <v>2022-1</v>
      </c>
      <c r="J663" s="5">
        <v>3</v>
      </c>
      <c r="K663" s="5">
        <v>3</v>
      </c>
      <c r="L663" s="15">
        <f t="shared" ref="L663:L670" si="113">IFERROR(IF((K664/J664)&gt;1.3,1.3,K664/J664),"")</f>
        <v>1</v>
      </c>
      <c r="M663" s="15">
        <f t="shared" si="112"/>
        <v>1</v>
      </c>
      <c r="N663" s="5" t="s">
        <v>55</v>
      </c>
      <c r="O663" s="5" t="s">
        <v>55</v>
      </c>
      <c r="P663" s="5" t="str">
        <f t="shared" si="107"/>
        <v>273-2024-12-31</v>
      </c>
      <c r="Q663" s="5">
        <v>0</v>
      </c>
      <c r="R663" s="5">
        <v>0</v>
      </c>
    </row>
    <row r="664" spans="1:18" hidden="1" x14ac:dyDescent="0.3">
      <c r="A664" s="5">
        <v>273</v>
      </c>
      <c r="B664" s="5" t="s">
        <v>221</v>
      </c>
      <c r="C664" s="5" t="s">
        <v>222</v>
      </c>
      <c r="D664" s="5" t="s">
        <v>54</v>
      </c>
      <c r="E664" s="5" t="s">
        <v>24</v>
      </c>
      <c r="F664" s="6">
        <v>45657</v>
      </c>
      <c r="G664" s="5">
        <f t="shared" si="111"/>
        <v>2022</v>
      </c>
      <c r="H664" s="5" t="str">
        <f t="shared" si="106"/>
        <v>Junio</v>
      </c>
      <c r="I664" s="6" t="str">
        <f t="shared" si="110"/>
        <v>2022-2</v>
      </c>
      <c r="J664" s="5">
        <v>3</v>
      </c>
      <c r="K664" s="5">
        <v>3</v>
      </c>
      <c r="L664" s="15">
        <f t="shared" si="113"/>
        <v>1.0095146758195996</v>
      </c>
      <c r="M664" s="15">
        <f t="shared" si="112"/>
        <v>1.0095146758195996</v>
      </c>
      <c r="N664" s="5" t="s">
        <v>55</v>
      </c>
      <c r="O664" s="5" t="s">
        <v>55</v>
      </c>
      <c r="P664" s="5" t="str">
        <f t="shared" si="107"/>
        <v>274-2022-06-30</v>
      </c>
      <c r="Q664" s="5">
        <v>0</v>
      </c>
      <c r="R664" s="5">
        <v>0</v>
      </c>
    </row>
    <row r="665" spans="1:18" hidden="1" x14ac:dyDescent="0.3">
      <c r="A665" s="5">
        <v>274</v>
      </c>
      <c r="B665" s="5" t="s">
        <v>223</v>
      </c>
      <c r="C665" s="5" t="s">
        <v>205</v>
      </c>
      <c r="D665" s="5" t="s">
        <v>54</v>
      </c>
      <c r="E665" s="5" t="s">
        <v>24</v>
      </c>
      <c r="F665" s="17">
        <v>44742</v>
      </c>
      <c r="G665" s="16">
        <f t="shared" si="111"/>
        <v>2022</v>
      </c>
      <c r="H665" s="6" t="str">
        <f t="shared" si="106"/>
        <v>Diciembre</v>
      </c>
      <c r="I665" s="39" t="s">
        <v>824</v>
      </c>
      <c r="J665" s="5">
        <v>39623</v>
      </c>
      <c r="K665" s="5">
        <v>40000</v>
      </c>
      <c r="L665" s="15">
        <f t="shared" si="113"/>
        <v>1.0212472059673003</v>
      </c>
      <c r="M665" s="15">
        <f t="shared" si="112"/>
        <v>1.0212472059673003</v>
      </c>
      <c r="N665" s="5" t="s">
        <v>55</v>
      </c>
      <c r="O665" s="5" t="s">
        <v>55</v>
      </c>
      <c r="P665" s="5" t="str">
        <f t="shared" si="107"/>
        <v>274-2022-12-31</v>
      </c>
      <c r="Q665" s="5">
        <v>0</v>
      </c>
      <c r="R665" s="5">
        <v>0</v>
      </c>
    </row>
    <row r="666" spans="1:18" hidden="1" x14ac:dyDescent="0.3">
      <c r="A666" s="5">
        <v>274</v>
      </c>
      <c r="B666" s="5" t="s">
        <v>223</v>
      </c>
      <c r="C666" s="5" t="s">
        <v>205</v>
      </c>
      <c r="D666" s="5" t="s">
        <v>54</v>
      </c>
      <c r="E666" s="5" t="s">
        <v>24</v>
      </c>
      <c r="F666" s="17">
        <v>44926</v>
      </c>
      <c r="G666" s="16">
        <f t="shared" si="111"/>
        <v>2023</v>
      </c>
      <c r="H666" s="6" t="str">
        <f t="shared" si="106"/>
        <v>Junio</v>
      </c>
      <c r="I666" s="39" t="s">
        <v>749</v>
      </c>
      <c r="J666" s="5">
        <v>39817</v>
      </c>
      <c r="K666" s="5">
        <v>40663</v>
      </c>
      <c r="L666" s="15">
        <f t="shared" si="113"/>
        <v>0.97612804954178845</v>
      </c>
      <c r="M666" s="15">
        <f t="shared" si="112"/>
        <v>0.97612804954178845</v>
      </c>
      <c r="N666" s="5" t="s">
        <v>55</v>
      </c>
      <c r="O666" s="5" t="s">
        <v>55</v>
      </c>
      <c r="P666" s="5" t="str">
        <f t="shared" si="107"/>
        <v>274-2023-06-30</v>
      </c>
      <c r="Q666" s="5">
        <v>0</v>
      </c>
      <c r="R666" s="5">
        <v>0</v>
      </c>
    </row>
    <row r="667" spans="1:18" hidden="1" x14ac:dyDescent="0.3">
      <c r="A667" s="5">
        <v>274</v>
      </c>
      <c r="B667" s="5" t="s">
        <v>223</v>
      </c>
      <c r="C667" s="5" t="s">
        <v>205</v>
      </c>
      <c r="D667" s="5" t="s">
        <v>54</v>
      </c>
      <c r="E667" s="5" t="s">
        <v>24</v>
      </c>
      <c r="F667" s="17">
        <v>45107</v>
      </c>
      <c r="G667" s="16">
        <f t="shared" si="111"/>
        <v>2023</v>
      </c>
      <c r="H667" s="6" t="str">
        <f t="shared" si="106"/>
        <v>Diciembre</v>
      </c>
      <c r="I667" s="39" t="s">
        <v>743</v>
      </c>
      <c r="J667" s="5">
        <v>40047</v>
      </c>
      <c r="K667" s="3">
        <v>39091</v>
      </c>
      <c r="L667" s="15">
        <f t="shared" si="113"/>
        <v>0.97512616297146681</v>
      </c>
      <c r="M667" s="15">
        <f t="shared" si="112"/>
        <v>0.97512616297146681</v>
      </c>
      <c r="N667" s="5" t="s">
        <v>55</v>
      </c>
      <c r="O667" s="5" t="s">
        <v>55</v>
      </c>
      <c r="P667" s="5" t="str">
        <f t="shared" si="107"/>
        <v>274-2023-12-31</v>
      </c>
      <c r="Q667" s="5">
        <v>0</v>
      </c>
      <c r="R667" s="5">
        <v>0</v>
      </c>
    </row>
    <row r="668" spans="1:18" hidden="1" x14ac:dyDescent="0.3">
      <c r="A668" s="5">
        <v>274</v>
      </c>
      <c r="B668" s="5" t="s">
        <v>223</v>
      </c>
      <c r="C668" s="5" t="s">
        <v>205</v>
      </c>
      <c r="D668" s="5" t="s">
        <v>54</v>
      </c>
      <c r="E668" s="5" t="s">
        <v>24</v>
      </c>
      <c r="F668" s="6">
        <v>45291</v>
      </c>
      <c r="G668" s="5">
        <f t="shared" si="111"/>
        <v>2024</v>
      </c>
      <c r="H668" s="5" t="str">
        <f t="shared" si="106"/>
        <v>Junio</v>
      </c>
      <c r="I668" s="6" t="str">
        <f t="shared" ref="I668:I673" si="114">IF(OR(H669="Enero",H669="Febrero",H669="Marzo",H669="Abril",H669="Mayo",H669="Junio"),G669&amp;"-1",IF(OR(H669="Julio",H669="Agosto",H669="Septiembre",H669="Octubre",H669="Noviembre",H669="Diciembre"),G669&amp;"-2"))</f>
        <v>2024-2</v>
      </c>
      <c r="J668" s="5">
        <v>41811</v>
      </c>
      <c r="K668" s="3">
        <v>40771</v>
      </c>
      <c r="L668" s="15">
        <f t="shared" si="113"/>
        <v>1.0202251822842863</v>
      </c>
      <c r="M668" s="15">
        <f t="shared" si="112"/>
        <v>1.0202251822842863</v>
      </c>
      <c r="N668" s="5" t="s">
        <v>55</v>
      </c>
      <c r="O668" s="5" t="s">
        <v>55</v>
      </c>
      <c r="P668" s="5" t="str">
        <f t="shared" si="107"/>
        <v>274-2024-06-30</v>
      </c>
      <c r="Q668" s="5">
        <v>0</v>
      </c>
      <c r="R668" s="5">
        <v>0</v>
      </c>
    </row>
    <row r="669" spans="1:18" hidden="1" x14ac:dyDescent="0.3">
      <c r="A669" s="5">
        <v>274</v>
      </c>
      <c r="B669" s="5" t="s">
        <v>223</v>
      </c>
      <c r="C669" s="5" t="s">
        <v>205</v>
      </c>
      <c r="D669" s="5" t="s">
        <v>54</v>
      </c>
      <c r="E669" s="5" t="s">
        <v>24</v>
      </c>
      <c r="F669" s="6">
        <v>45473</v>
      </c>
      <c r="G669" s="5">
        <f t="shared" si="111"/>
        <v>2024</v>
      </c>
      <c r="H669" s="5" t="str">
        <f t="shared" si="106"/>
        <v>Diciembre</v>
      </c>
      <c r="I669" s="6" t="str">
        <f t="shared" si="114"/>
        <v>2023-2</v>
      </c>
      <c r="J669" s="18">
        <v>38813</v>
      </c>
      <c r="K669" s="104">
        <v>39598</v>
      </c>
      <c r="L669" s="15">
        <f t="shared" si="113"/>
        <v>1.0246037437254272</v>
      </c>
      <c r="M669" s="15">
        <f t="shared" si="112"/>
        <v>1.0246037437254272</v>
      </c>
      <c r="N669" s="5" t="s">
        <v>55</v>
      </c>
      <c r="O669" s="5" t="s">
        <v>55</v>
      </c>
      <c r="P669" s="5" t="str">
        <f t="shared" si="107"/>
        <v>274-2024-12-31</v>
      </c>
      <c r="Q669" s="5">
        <v>0</v>
      </c>
      <c r="R669" s="5">
        <v>0</v>
      </c>
    </row>
    <row r="670" spans="1:18" hidden="1" x14ac:dyDescent="0.3">
      <c r="A670" s="5">
        <v>274</v>
      </c>
      <c r="B670" s="5" t="s">
        <v>223</v>
      </c>
      <c r="C670" s="5" t="s">
        <v>205</v>
      </c>
      <c r="D670" s="5" t="s">
        <v>54</v>
      </c>
      <c r="E670" s="5" t="s">
        <v>24</v>
      </c>
      <c r="F670" s="6">
        <v>45657</v>
      </c>
      <c r="G670" s="5">
        <f t="shared" si="111"/>
        <v>2023</v>
      </c>
      <c r="H670" s="5" t="str">
        <f t="shared" si="106"/>
        <v>Diciembre</v>
      </c>
      <c r="I670" s="6" t="str">
        <f t="shared" si="114"/>
        <v>2024-1</v>
      </c>
      <c r="J670" s="5">
        <v>40441</v>
      </c>
      <c r="K670" s="3">
        <v>41436</v>
      </c>
      <c r="L670" s="15">
        <f t="shared" si="113"/>
        <v>1.0375000000000001</v>
      </c>
      <c r="M670" s="15">
        <f t="shared" si="112"/>
        <v>1.0375000000000001</v>
      </c>
      <c r="N670" s="5" t="s">
        <v>55</v>
      </c>
      <c r="O670" s="5" t="s">
        <v>55</v>
      </c>
      <c r="P670" s="5" t="str">
        <f t="shared" si="107"/>
        <v>275-2023-12-31</v>
      </c>
      <c r="Q670" s="5">
        <v>0</v>
      </c>
      <c r="R670" s="5">
        <v>0</v>
      </c>
    </row>
    <row r="671" spans="1:18" hidden="1" x14ac:dyDescent="0.3">
      <c r="A671" s="37">
        <v>275</v>
      </c>
      <c r="B671" s="5" t="s">
        <v>224</v>
      </c>
      <c r="C671" s="5" t="s">
        <v>225</v>
      </c>
      <c r="D671" s="5" t="s">
        <v>73</v>
      </c>
      <c r="E671" s="5" t="s">
        <v>24</v>
      </c>
      <c r="F671" s="6">
        <v>45291</v>
      </c>
      <c r="G671" s="5">
        <f t="shared" si="111"/>
        <v>2024</v>
      </c>
      <c r="H671" s="5" t="str">
        <f t="shared" si="106"/>
        <v>Junio</v>
      </c>
      <c r="I671" s="6" t="str">
        <f t="shared" si="114"/>
        <v>2024-2</v>
      </c>
      <c r="J671" s="5">
        <v>80</v>
      </c>
      <c r="K671" s="5">
        <v>83</v>
      </c>
      <c r="L671" s="21">
        <f>IFERROR(K672/J672,"")</f>
        <v>1.0958749999999999</v>
      </c>
      <c r="M671" s="15">
        <f t="shared" si="112"/>
        <v>1.0958749999999999</v>
      </c>
      <c r="N671" s="5" t="s">
        <v>25</v>
      </c>
      <c r="O671" s="5" t="s">
        <v>25</v>
      </c>
      <c r="P671" s="5" t="str">
        <f t="shared" si="107"/>
        <v>275-2024-06-30</v>
      </c>
      <c r="Q671" s="5">
        <v>0</v>
      </c>
      <c r="R671" s="5">
        <v>0</v>
      </c>
    </row>
    <row r="672" spans="1:18" hidden="1" x14ac:dyDescent="0.3">
      <c r="A672" s="5">
        <v>275</v>
      </c>
      <c r="B672" s="5" t="s">
        <v>224</v>
      </c>
      <c r="C672" s="5" t="s">
        <v>225</v>
      </c>
      <c r="D672" s="5" t="s">
        <v>54</v>
      </c>
      <c r="E672" s="5" t="s">
        <v>24</v>
      </c>
      <c r="F672" s="6">
        <v>45473</v>
      </c>
      <c r="G672" s="5">
        <f t="shared" si="111"/>
        <v>2024</v>
      </c>
      <c r="H672" s="5" t="str">
        <f t="shared" si="106"/>
        <v>Diciembre</v>
      </c>
      <c r="I672" s="6" t="str">
        <f t="shared" si="114"/>
        <v>2022-1</v>
      </c>
      <c r="J672" s="5">
        <v>80</v>
      </c>
      <c r="K672" s="5">
        <v>87.67</v>
      </c>
      <c r="L672" s="15">
        <f>IFERROR(IF((K673/J673)&gt;1.3,1.3,K673/J673),"")</f>
        <v>1.125</v>
      </c>
      <c r="M672" s="15">
        <f t="shared" si="112"/>
        <v>1.125</v>
      </c>
      <c r="N672" s="5" t="s">
        <v>25</v>
      </c>
      <c r="O672" s="5" t="s">
        <v>25</v>
      </c>
      <c r="P672" s="5" t="str">
        <f t="shared" si="107"/>
        <v>275-2024-12-31</v>
      </c>
      <c r="Q672" s="5">
        <v>0</v>
      </c>
      <c r="R672" s="5">
        <v>0</v>
      </c>
    </row>
    <row r="673" spans="1:18" hidden="1" x14ac:dyDescent="0.3">
      <c r="A673" s="5">
        <v>275</v>
      </c>
      <c r="B673" s="5" t="s">
        <v>224</v>
      </c>
      <c r="C673" s="5" t="s">
        <v>225</v>
      </c>
      <c r="D673" s="5" t="s">
        <v>54</v>
      </c>
      <c r="E673" s="5" t="s">
        <v>24</v>
      </c>
      <c r="F673" s="6">
        <v>45657</v>
      </c>
      <c r="G673" s="5">
        <f t="shared" si="111"/>
        <v>2022</v>
      </c>
      <c r="H673" s="5" t="str">
        <f t="shared" si="106"/>
        <v>Junio</v>
      </c>
      <c r="I673" s="6" t="str">
        <f t="shared" si="114"/>
        <v>2022-2</v>
      </c>
      <c r="J673" s="5">
        <v>80</v>
      </c>
      <c r="K673" s="5">
        <v>90</v>
      </c>
      <c r="L673" s="15">
        <f>IFERROR(IF((K674/J674)&gt;1.3,1.3,K674/J674),"")</f>
        <v>1.1397849462365592</v>
      </c>
      <c r="M673" s="15">
        <f t="shared" si="112"/>
        <v>1.1397849462365592</v>
      </c>
      <c r="N673" s="5" t="s">
        <v>25</v>
      </c>
      <c r="O673" s="5" t="s">
        <v>25</v>
      </c>
      <c r="P673" s="5" t="str">
        <f t="shared" si="107"/>
        <v>276-2022-06-30</v>
      </c>
      <c r="Q673" s="5">
        <v>0</v>
      </c>
      <c r="R673" s="5">
        <v>0</v>
      </c>
    </row>
    <row r="674" spans="1:18" hidden="1" x14ac:dyDescent="0.3">
      <c r="A674" s="5">
        <v>276</v>
      </c>
      <c r="B674" s="5" t="s">
        <v>226</v>
      </c>
      <c r="C674" s="5" t="s">
        <v>227</v>
      </c>
      <c r="D674" s="5" t="s">
        <v>54</v>
      </c>
      <c r="E674" s="5" t="s">
        <v>62</v>
      </c>
      <c r="F674" s="17">
        <v>44742</v>
      </c>
      <c r="G674" s="16">
        <f t="shared" si="111"/>
        <v>2022</v>
      </c>
      <c r="H674" s="6" t="str">
        <f t="shared" si="106"/>
        <v>Diciembre</v>
      </c>
      <c r="I674" s="39" t="s">
        <v>824</v>
      </c>
      <c r="J674" s="5">
        <v>93</v>
      </c>
      <c r="K674" s="5">
        <v>106</v>
      </c>
      <c r="L674" s="15">
        <f t="shared" ref="L674:L679" si="115">IFERROR(IF((J675/K675)&gt;1.3,1.3,J675/K675),"")</f>
        <v>1</v>
      </c>
      <c r="M674" s="15">
        <f t="shared" ref="M674:M683" si="116">IFERROR(J675/K675,"")</f>
        <v>1</v>
      </c>
      <c r="N674" s="5"/>
      <c r="O674" s="5"/>
      <c r="P674" s="5" t="str">
        <f t="shared" si="107"/>
        <v>276-2022-12-31</v>
      </c>
      <c r="Q674" s="5">
        <v>0</v>
      </c>
      <c r="R674" s="5">
        <v>1</v>
      </c>
    </row>
    <row r="675" spans="1:18" hidden="1" x14ac:dyDescent="0.3">
      <c r="A675" s="5">
        <v>276</v>
      </c>
      <c r="B675" s="5" t="s">
        <v>226</v>
      </c>
      <c r="C675" s="5" t="s">
        <v>227</v>
      </c>
      <c r="D675" s="5" t="s">
        <v>54</v>
      </c>
      <c r="E675" s="5" t="s">
        <v>62</v>
      </c>
      <c r="F675" s="17">
        <v>44926</v>
      </c>
      <c r="G675" s="16">
        <f t="shared" si="111"/>
        <v>2023</v>
      </c>
      <c r="H675" s="6" t="str">
        <f t="shared" si="106"/>
        <v>Junio</v>
      </c>
      <c r="I675" s="39" t="s">
        <v>749</v>
      </c>
      <c r="J675" s="5">
        <v>88</v>
      </c>
      <c r="K675" s="5">
        <v>88</v>
      </c>
      <c r="L675" s="15">
        <f t="shared" si="115"/>
        <v>0.94454939437715302</v>
      </c>
      <c r="M675" s="15">
        <f t="shared" si="116"/>
        <v>0.94454939437715302</v>
      </c>
      <c r="N675" s="5"/>
      <c r="O675" s="5"/>
      <c r="P675" s="5" t="str">
        <f t="shared" si="107"/>
        <v>276-2023-06-30</v>
      </c>
      <c r="Q675" s="5">
        <v>0</v>
      </c>
      <c r="R675" s="5">
        <v>1</v>
      </c>
    </row>
    <row r="676" spans="1:18" hidden="1" x14ac:dyDescent="0.3">
      <c r="A676" s="5">
        <v>276</v>
      </c>
      <c r="B676" s="5" t="s">
        <v>226</v>
      </c>
      <c r="C676" s="5" t="s">
        <v>227</v>
      </c>
      <c r="D676" s="5" t="s">
        <v>54</v>
      </c>
      <c r="E676" s="5" t="s">
        <v>62</v>
      </c>
      <c r="F676" s="17">
        <v>45107</v>
      </c>
      <c r="G676" s="16">
        <f t="shared" si="111"/>
        <v>2023</v>
      </c>
      <c r="H676" s="6" t="str">
        <f t="shared" ref="H676:H739" si="117">PROPER(TEXT(F677,"mmmm"))</f>
        <v>Diciembre</v>
      </c>
      <c r="I676" s="39" t="s">
        <v>743</v>
      </c>
      <c r="J676" s="5">
        <v>85</v>
      </c>
      <c r="K676" s="5">
        <v>89.99</v>
      </c>
      <c r="L676" s="15">
        <f t="shared" si="115"/>
        <v>1.0059171597633136</v>
      </c>
      <c r="M676" s="15">
        <f t="shared" si="116"/>
        <v>1.0059171597633136</v>
      </c>
      <c r="N676" s="5"/>
      <c r="O676" s="5"/>
      <c r="P676" s="5" t="str">
        <f t="shared" ref="P676:P739" si="118">A677&amp;"-"&amp;YEAR(F677)&amp;"-"&amp;IF(LEN(MONTH(F677))=1,"0"&amp;MONTH(F677),MONTH(F677))&amp;"-"&amp;DAY(F677)</f>
        <v>276-2023-12-31</v>
      </c>
      <c r="Q676" s="5">
        <v>0</v>
      </c>
      <c r="R676" s="5">
        <v>1</v>
      </c>
    </row>
    <row r="677" spans="1:18" hidden="1" x14ac:dyDescent="0.3">
      <c r="A677" s="37">
        <v>276</v>
      </c>
      <c r="B677" s="5" t="s">
        <v>226</v>
      </c>
      <c r="C677" s="5" t="s">
        <v>227</v>
      </c>
      <c r="D677" s="5" t="s">
        <v>54</v>
      </c>
      <c r="E677" s="5" t="s">
        <v>62</v>
      </c>
      <c r="F677" s="6">
        <v>45291</v>
      </c>
      <c r="G677" s="5">
        <f t="shared" si="111"/>
        <v>2024</v>
      </c>
      <c r="H677" s="5" t="str">
        <f t="shared" si="117"/>
        <v>Junio</v>
      </c>
      <c r="I677" s="6" t="str">
        <f t="shared" ref="I677:I721" si="119">IF(OR(H678="Enero",H678="Febrero",H678="Marzo",H678="Abril",H678="Mayo",H678="Junio"),G678&amp;"-1",IF(OR(H678="Julio",H678="Agosto",H678="Septiembre",H678="Octubre",H678="Noviembre",H678="Diciembre"),G678&amp;"-2"))</f>
        <v>2024-2</v>
      </c>
      <c r="J677" s="5">
        <v>85</v>
      </c>
      <c r="K677" s="5">
        <v>84.5</v>
      </c>
      <c r="L677" s="15">
        <f t="shared" si="115"/>
        <v>0.89659294680215174</v>
      </c>
      <c r="M677" s="15">
        <f t="shared" si="116"/>
        <v>0.89659294680215174</v>
      </c>
      <c r="N677" s="5"/>
      <c r="O677" s="5"/>
      <c r="P677" s="5" t="str">
        <f t="shared" si="118"/>
        <v>276-2024-06-30</v>
      </c>
      <c r="Q677" s="5">
        <v>0</v>
      </c>
      <c r="R677" s="5">
        <v>1</v>
      </c>
    </row>
    <row r="678" spans="1:18" hidden="1" x14ac:dyDescent="0.3">
      <c r="A678" s="5">
        <v>276</v>
      </c>
      <c r="B678" s="5" t="s">
        <v>226</v>
      </c>
      <c r="C678" s="5" t="s">
        <v>227</v>
      </c>
      <c r="D678" s="5" t="s">
        <v>54</v>
      </c>
      <c r="E678" s="5" t="s">
        <v>62</v>
      </c>
      <c r="F678" s="17">
        <v>45473</v>
      </c>
      <c r="G678" s="16">
        <f t="shared" si="111"/>
        <v>2024</v>
      </c>
      <c r="H678" s="6" t="str">
        <f t="shared" si="117"/>
        <v>Diciembre</v>
      </c>
      <c r="I678" s="6" t="str">
        <f t="shared" si="119"/>
        <v>2023-1</v>
      </c>
      <c r="J678" s="5">
        <v>75</v>
      </c>
      <c r="K678" s="5">
        <v>83.65</v>
      </c>
      <c r="L678" s="15">
        <f t="shared" si="115"/>
        <v>0.90711175616835982</v>
      </c>
      <c r="M678" s="15">
        <f t="shared" si="116"/>
        <v>0.90711175616835982</v>
      </c>
      <c r="N678" s="5"/>
      <c r="O678" s="5"/>
      <c r="P678" s="5" t="str">
        <f t="shared" si="118"/>
        <v>276-2024-12-31</v>
      </c>
      <c r="Q678" s="5">
        <v>0</v>
      </c>
      <c r="R678" s="5">
        <v>1</v>
      </c>
    </row>
    <row r="679" spans="1:18" hidden="1" x14ac:dyDescent="0.3">
      <c r="A679" s="5">
        <v>276</v>
      </c>
      <c r="B679" s="5" t="s">
        <v>226</v>
      </c>
      <c r="C679" s="5" t="s">
        <v>227</v>
      </c>
      <c r="D679" s="5" t="s">
        <v>54</v>
      </c>
      <c r="E679" s="5" t="s">
        <v>62</v>
      </c>
      <c r="F679" s="6">
        <v>45657</v>
      </c>
      <c r="G679" s="5">
        <f t="shared" si="111"/>
        <v>2023</v>
      </c>
      <c r="H679" s="5" t="str">
        <f t="shared" si="117"/>
        <v>Junio</v>
      </c>
      <c r="I679" s="6" t="str">
        <f t="shared" si="119"/>
        <v>2023-2</v>
      </c>
      <c r="J679" s="5">
        <v>75</v>
      </c>
      <c r="K679" s="5">
        <v>82.68</v>
      </c>
      <c r="L679" s="15">
        <f t="shared" si="115"/>
        <v>1.1114016736401673</v>
      </c>
      <c r="M679" s="15">
        <f t="shared" si="116"/>
        <v>1.1114016736401673</v>
      </c>
      <c r="N679" s="5"/>
      <c r="O679" s="5"/>
      <c r="P679" s="5" t="str">
        <f t="shared" si="118"/>
        <v>277-2023-06-30</v>
      </c>
      <c r="Q679" s="5">
        <v>0</v>
      </c>
      <c r="R679" s="5">
        <v>1</v>
      </c>
    </row>
    <row r="680" spans="1:18" hidden="1" x14ac:dyDescent="0.3">
      <c r="A680" s="41">
        <v>277</v>
      </c>
      <c r="B680" s="5" t="s">
        <v>228</v>
      </c>
      <c r="C680" s="5" t="s">
        <v>227</v>
      </c>
      <c r="D680" s="5" t="s">
        <v>54</v>
      </c>
      <c r="E680" s="5" t="s">
        <v>62</v>
      </c>
      <c r="F680" s="6">
        <v>45107</v>
      </c>
      <c r="G680" s="5">
        <f t="shared" si="111"/>
        <v>2023</v>
      </c>
      <c r="H680" s="5" t="str">
        <f t="shared" si="117"/>
        <v>Diciembre</v>
      </c>
      <c r="I680" s="6" t="str">
        <f t="shared" si="119"/>
        <v>2024-1</v>
      </c>
      <c r="J680" s="5">
        <v>85</v>
      </c>
      <c r="K680" s="5">
        <v>76.48</v>
      </c>
      <c r="L680" s="8">
        <f>IFERROR(J681/K681,"")</f>
        <v>1.1597762314094691</v>
      </c>
      <c r="M680" s="15">
        <f t="shared" si="116"/>
        <v>1.1597762314094691</v>
      </c>
      <c r="N680" s="5"/>
      <c r="O680" s="5"/>
      <c r="P680" s="5" t="str">
        <f t="shared" si="118"/>
        <v>277-2023-12-31</v>
      </c>
      <c r="Q680" s="5">
        <v>0</v>
      </c>
      <c r="R680" s="5">
        <v>1</v>
      </c>
    </row>
    <row r="681" spans="1:18" hidden="1" x14ac:dyDescent="0.3">
      <c r="A681" s="37">
        <v>277</v>
      </c>
      <c r="B681" s="5" t="s">
        <v>228</v>
      </c>
      <c r="C681" s="5" t="s">
        <v>227</v>
      </c>
      <c r="D681" s="5" t="s">
        <v>54</v>
      </c>
      <c r="E681" s="5" t="s">
        <v>62</v>
      </c>
      <c r="F681" s="6">
        <v>45291</v>
      </c>
      <c r="G681" s="5">
        <f t="shared" si="111"/>
        <v>2024</v>
      </c>
      <c r="H681" s="5" t="str">
        <f t="shared" si="117"/>
        <v>Junio</v>
      </c>
      <c r="I681" s="6" t="str">
        <f t="shared" si="119"/>
        <v>2024-2</v>
      </c>
      <c r="J681" s="5">
        <v>85</v>
      </c>
      <c r="K681" s="5">
        <v>73.290000000000006</v>
      </c>
      <c r="L681" s="8">
        <f>IFERROR(J682/K682,"")</f>
        <v>1.0255689800505758</v>
      </c>
      <c r="M681" s="15">
        <f t="shared" si="116"/>
        <v>1.0255689800505758</v>
      </c>
      <c r="N681" s="5"/>
      <c r="O681" s="5"/>
      <c r="P681" s="5" t="str">
        <f t="shared" si="118"/>
        <v>277-2024-06-30</v>
      </c>
      <c r="Q681" s="5">
        <v>0</v>
      </c>
      <c r="R681" s="5">
        <v>1</v>
      </c>
    </row>
    <row r="682" spans="1:18" hidden="1" x14ac:dyDescent="0.3">
      <c r="A682" s="37">
        <v>277</v>
      </c>
      <c r="B682" s="5" t="s">
        <v>228</v>
      </c>
      <c r="C682" s="5" t="s">
        <v>227</v>
      </c>
      <c r="D682" s="5" t="s">
        <v>54</v>
      </c>
      <c r="E682" s="5" t="s">
        <v>62</v>
      </c>
      <c r="F682" s="17">
        <v>45473</v>
      </c>
      <c r="G682" s="5">
        <f t="shared" si="111"/>
        <v>2024</v>
      </c>
      <c r="H682" s="5" t="str">
        <f t="shared" si="117"/>
        <v>Diciembre</v>
      </c>
      <c r="I682" s="6" t="str">
        <f t="shared" si="119"/>
        <v>2023-1</v>
      </c>
      <c r="J682" s="5">
        <v>73</v>
      </c>
      <c r="K682" s="5">
        <v>71.180000000000007</v>
      </c>
      <c r="L682" s="8">
        <f>IFERROR(J683/K683,"")</f>
        <v>1.0247052217855139</v>
      </c>
      <c r="M682" s="15">
        <f t="shared" si="116"/>
        <v>1.0247052217855139</v>
      </c>
      <c r="N682" s="5"/>
      <c r="O682" s="5"/>
      <c r="P682" s="5" t="str">
        <f t="shared" si="118"/>
        <v>277-2024-12-31</v>
      </c>
      <c r="Q682" s="5">
        <v>0</v>
      </c>
      <c r="R682" s="5">
        <v>1</v>
      </c>
    </row>
    <row r="683" spans="1:18" hidden="1" x14ac:dyDescent="0.3">
      <c r="A683" s="5">
        <v>277</v>
      </c>
      <c r="B683" s="5" t="s">
        <v>228</v>
      </c>
      <c r="C683" s="5" t="s">
        <v>227</v>
      </c>
      <c r="D683" s="5" t="s">
        <v>54</v>
      </c>
      <c r="E683" s="5" t="s">
        <v>62</v>
      </c>
      <c r="F683" s="6">
        <v>45657</v>
      </c>
      <c r="G683" s="5">
        <f t="shared" si="111"/>
        <v>2023</v>
      </c>
      <c r="H683" s="5" t="str">
        <f t="shared" si="117"/>
        <v>Junio</v>
      </c>
      <c r="I683" s="6" t="str">
        <f t="shared" si="119"/>
        <v>2023-2</v>
      </c>
      <c r="J683" s="5">
        <v>73</v>
      </c>
      <c r="K683" s="5">
        <v>71.239999999999995</v>
      </c>
      <c r="L683" s="8">
        <f>IFERROR(J684/K684,"")</f>
        <v>0</v>
      </c>
      <c r="M683" s="15">
        <f t="shared" si="116"/>
        <v>0</v>
      </c>
      <c r="N683" s="5"/>
      <c r="O683" s="5"/>
      <c r="P683" s="5" t="str">
        <f t="shared" si="118"/>
        <v>278-2023-06-30</v>
      </c>
      <c r="Q683" s="5">
        <v>0</v>
      </c>
      <c r="R683" s="5">
        <v>1</v>
      </c>
    </row>
    <row r="684" spans="1:18" hidden="1" x14ac:dyDescent="0.3">
      <c r="A684" s="41">
        <v>278</v>
      </c>
      <c r="B684" s="5" t="s">
        <v>229</v>
      </c>
      <c r="C684" s="5" t="s">
        <v>227</v>
      </c>
      <c r="D684" s="5" t="s">
        <v>54</v>
      </c>
      <c r="E684" s="5" t="s">
        <v>24</v>
      </c>
      <c r="F684" s="6">
        <v>45107</v>
      </c>
      <c r="G684" s="5">
        <f t="shared" si="111"/>
        <v>2023</v>
      </c>
      <c r="H684" s="5" t="str">
        <f t="shared" si="117"/>
        <v>Diciembre</v>
      </c>
      <c r="I684" s="6" t="str">
        <f t="shared" si="119"/>
        <v>2024-1</v>
      </c>
      <c r="J684" s="5">
        <v>0</v>
      </c>
      <c r="K684" s="5">
        <v>1015</v>
      </c>
      <c r="L684" s="21"/>
      <c r="M684" s="15" t="str">
        <f t="shared" ref="M684:M715" si="120">IFERROR(K685/J685,"")</f>
        <v/>
      </c>
      <c r="N684" s="5"/>
      <c r="O684" s="5"/>
      <c r="P684" s="5" t="str">
        <f t="shared" si="118"/>
        <v>278-2023-12-31</v>
      </c>
      <c r="Q684" s="5">
        <v>0</v>
      </c>
      <c r="R684" s="5">
        <v>0</v>
      </c>
    </row>
    <row r="685" spans="1:18" hidden="1" x14ac:dyDescent="0.3">
      <c r="A685" s="37">
        <v>278</v>
      </c>
      <c r="B685" s="5" t="s">
        <v>229</v>
      </c>
      <c r="C685" s="5" t="s">
        <v>227</v>
      </c>
      <c r="D685" s="5" t="s">
        <v>54</v>
      </c>
      <c r="E685" s="5" t="s">
        <v>24</v>
      </c>
      <c r="F685" s="6">
        <v>45291</v>
      </c>
      <c r="G685" s="5">
        <f t="shared" si="111"/>
        <v>2024</v>
      </c>
      <c r="H685" s="5" t="str">
        <f t="shared" si="117"/>
        <v>Junio</v>
      </c>
      <c r="I685" s="6" t="str">
        <f t="shared" si="119"/>
        <v>2024-2</v>
      </c>
      <c r="J685" s="5">
        <v>0</v>
      </c>
      <c r="K685" s="5">
        <v>1017</v>
      </c>
      <c r="L685" s="21" t="str">
        <f>IFERROR(K686/J686,"")</f>
        <v/>
      </c>
      <c r="M685" s="15" t="str">
        <f t="shared" si="120"/>
        <v/>
      </c>
      <c r="N685" s="5"/>
      <c r="O685" s="5"/>
      <c r="P685" s="5" t="str">
        <f t="shared" si="118"/>
        <v>278-2024-06-30</v>
      </c>
      <c r="Q685" s="5">
        <v>0</v>
      </c>
      <c r="R685" s="5">
        <v>0</v>
      </c>
    </row>
    <row r="686" spans="1:18" hidden="1" x14ac:dyDescent="0.3">
      <c r="A686" s="5">
        <v>278</v>
      </c>
      <c r="B686" s="5" t="s">
        <v>229</v>
      </c>
      <c r="C686" s="5" t="s">
        <v>227</v>
      </c>
      <c r="D686" s="5" t="s">
        <v>54</v>
      </c>
      <c r="E686" s="5" t="s">
        <v>24</v>
      </c>
      <c r="F686" s="6">
        <v>45473</v>
      </c>
      <c r="G686" s="5">
        <f t="shared" si="111"/>
        <v>2024</v>
      </c>
      <c r="H686" s="5" t="str">
        <f t="shared" si="117"/>
        <v>Diciembre</v>
      </c>
      <c r="I686" s="6" t="str">
        <f t="shared" si="119"/>
        <v>2023-1</v>
      </c>
      <c r="J686" s="5">
        <v>0</v>
      </c>
      <c r="K686" s="5">
        <v>1074</v>
      </c>
      <c r="L686" s="15" t="str">
        <f>IFERROR(IF((K687/J687)&gt;1.3,1.3,K687/J687),"")</f>
        <v/>
      </c>
      <c r="M686" s="15" t="str">
        <f t="shared" si="120"/>
        <v/>
      </c>
      <c r="N686" s="5"/>
      <c r="O686" s="5"/>
      <c r="P686" s="5" t="str">
        <f t="shared" si="118"/>
        <v>278-2024-12-31</v>
      </c>
      <c r="Q686" s="5">
        <v>0</v>
      </c>
      <c r="R686" s="5">
        <v>0</v>
      </c>
    </row>
    <row r="687" spans="1:18" hidden="1" x14ac:dyDescent="0.3">
      <c r="A687" s="5">
        <v>278</v>
      </c>
      <c r="B687" s="5" t="s">
        <v>229</v>
      </c>
      <c r="C687" s="5" t="s">
        <v>227</v>
      </c>
      <c r="D687" s="5" t="s">
        <v>54</v>
      </c>
      <c r="E687" s="5" t="s">
        <v>24</v>
      </c>
      <c r="F687" s="6">
        <v>45657</v>
      </c>
      <c r="G687" s="5">
        <f t="shared" si="111"/>
        <v>2023</v>
      </c>
      <c r="H687" s="5" t="str">
        <f t="shared" si="117"/>
        <v>Junio</v>
      </c>
      <c r="I687" s="6" t="str">
        <f t="shared" si="119"/>
        <v>2023-2</v>
      </c>
      <c r="J687" s="5">
        <v>0</v>
      </c>
      <c r="K687" s="5">
        <v>1013</v>
      </c>
      <c r="L687" s="15" t="str">
        <f>IFERROR(IF((K688/J688)&gt;1.3,1.3,K688/J688),"")</f>
        <v/>
      </c>
      <c r="M687" s="15" t="str">
        <f t="shared" si="120"/>
        <v/>
      </c>
      <c r="N687" s="5"/>
      <c r="O687" s="5"/>
      <c r="P687" s="5" t="str">
        <f t="shared" si="118"/>
        <v>279-2023-06-30</v>
      </c>
      <c r="Q687" s="5">
        <v>0</v>
      </c>
      <c r="R687" s="5">
        <v>0</v>
      </c>
    </row>
    <row r="688" spans="1:18" hidden="1" x14ac:dyDescent="0.3">
      <c r="A688" s="41">
        <v>279</v>
      </c>
      <c r="B688" s="5" t="s">
        <v>230</v>
      </c>
      <c r="C688" s="5" t="s">
        <v>227</v>
      </c>
      <c r="D688" s="5" t="s">
        <v>54</v>
      </c>
      <c r="E688" s="5" t="s">
        <v>24</v>
      </c>
      <c r="F688" s="6">
        <v>45107</v>
      </c>
      <c r="G688" s="5">
        <f t="shared" si="111"/>
        <v>2023</v>
      </c>
      <c r="H688" s="5" t="str">
        <f t="shared" si="117"/>
        <v>Diciembre</v>
      </c>
      <c r="I688" s="6" t="str">
        <f t="shared" si="119"/>
        <v>2023-1</v>
      </c>
      <c r="J688" s="5">
        <v>0</v>
      </c>
      <c r="K688" s="5">
        <v>572</v>
      </c>
      <c r="L688" s="21"/>
      <c r="M688" s="15" t="str">
        <f t="shared" si="120"/>
        <v/>
      </c>
      <c r="N688" s="5"/>
      <c r="O688" s="5"/>
      <c r="P688" s="5" t="str">
        <f t="shared" si="118"/>
        <v>279-2023-12-31</v>
      </c>
      <c r="Q688" s="5">
        <v>0</v>
      </c>
      <c r="R688" s="5">
        <v>0</v>
      </c>
    </row>
    <row r="689" spans="1:18" hidden="1" x14ac:dyDescent="0.3">
      <c r="A689" s="37">
        <v>279</v>
      </c>
      <c r="B689" s="5" t="s">
        <v>230</v>
      </c>
      <c r="C689" s="5" t="s">
        <v>227</v>
      </c>
      <c r="D689" s="5" t="s">
        <v>54</v>
      </c>
      <c r="E689" s="5" t="s">
        <v>24</v>
      </c>
      <c r="F689" s="6">
        <v>45291</v>
      </c>
      <c r="G689" s="5">
        <f t="shared" si="111"/>
        <v>2023</v>
      </c>
      <c r="H689" s="5" t="str">
        <f t="shared" si="117"/>
        <v>Junio</v>
      </c>
      <c r="I689" s="6" t="str">
        <f t="shared" si="119"/>
        <v>2023-2</v>
      </c>
      <c r="J689" s="5">
        <v>0</v>
      </c>
      <c r="K689" s="5">
        <v>608</v>
      </c>
      <c r="L689" s="21" t="str">
        <f>IFERROR(K690/J690,"")</f>
        <v/>
      </c>
      <c r="M689" s="15" t="str">
        <f t="shared" si="120"/>
        <v/>
      </c>
      <c r="N689" s="5"/>
      <c r="O689" s="5"/>
      <c r="P689" s="5" t="str">
        <f t="shared" si="118"/>
        <v>280-2023-06-30</v>
      </c>
      <c r="Q689" s="5">
        <v>0</v>
      </c>
      <c r="R689" s="5">
        <v>0</v>
      </c>
    </row>
    <row r="690" spans="1:18" hidden="1" x14ac:dyDescent="0.3">
      <c r="A690" s="41">
        <v>280</v>
      </c>
      <c r="B690" s="5" t="s">
        <v>231</v>
      </c>
      <c r="C690" s="5" t="s">
        <v>227</v>
      </c>
      <c r="D690" s="5" t="s">
        <v>54</v>
      </c>
      <c r="E690" s="5" t="s">
        <v>24</v>
      </c>
      <c r="F690" s="6">
        <v>45107</v>
      </c>
      <c r="G690" s="5">
        <f t="shared" si="111"/>
        <v>2023</v>
      </c>
      <c r="H690" s="5" t="str">
        <f t="shared" si="117"/>
        <v>Diciembre</v>
      </c>
      <c r="I690" s="6" t="str">
        <f t="shared" si="119"/>
        <v>2023-1</v>
      </c>
      <c r="J690" s="5">
        <v>0</v>
      </c>
      <c r="K690" s="5">
        <v>203</v>
      </c>
      <c r="L690" s="21"/>
      <c r="M690" s="15" t="str">
        <f t="shared" si="120"/>
        <v/>
      </c>
      <c r="N690" s="5"/>
      <c r="O690" s="5"/>
      <c r="P690" s="5" t="str">
        <f t="shared" si="118"/>
        <v>280-2023-12-31</v>
      </c>
      <c r="Q690" s="5">
        <v>0</v>
      </c>
      <c r="R690" s="5">
        <v>0</v>
      </c>
    </row>
    <row r="691" spans="1:18" hidden="1" x14ac:dyDescent="0.3">
      <c r="A691" s="37">
        <v>280</v>
      </c>
      <c r="B691" s="5" t="s">
        <v>231</v>
      </c>
      <c r="C691" s="5" t="s">
        <v>227</v>
      </c>
      <c r="D691" s="5" t="s">
        <v>54</v>
      </c>
      <c r="E691" s="5" t="s">
        <v>24</v>
      </c>
      <c r="F691" s="6">
        <v>45291</v>
      </c>
      <c r="G691" s="5">
        <f t="shared" si="111"/>
        <v>2023</v>
      </c>
      <c r="H691" s="5" t="str">
        <f t="shared" si="117"/>
        <v>Junio</v>
      </c>
      <c r="I691" s="6" t="str">
        <f t="shared" si="119"/>
        <v>2023-2</v>
      </c>
      <c r="J691" s="5">
        <v>0</v>
      </c>
      <c r="K691" s="5">
        <v>186</v>
      </c>
      <c r="L691" s="21" t="str">
        <f>IFERROR(K692/J692,"")</f>
        <v/>
      </c>
      <c r="M691" s="15" t="str">
        <f t="shared" si="120"/>
        <v/>
      </c>
      <c r="N691" s="5"/>
      <c r="O691" s="5"/>
      <c r="P691" s="5" t="str">
        <f t="shared" si="118"/>
        <v>281-2023-06-30</v>
      </c>
      <c r="Q691" s="5">
        <v>0</v>
      </c>
      <c r="R691" s="5">
        <v>0</v>
      </c>
    </row>
    <row r="692" spans="1:18" hidden="1" x14ac:dyDescent="0.3">
      <c r="A692" s="41">
        <v>281</v>
      </c>
      <c r="B692" s="5" t="s">
        <v>232</v>
      </c>
      <c r="C692" s="5" t="s">
        <v>227</v>
      </c>
      <c r="D692" s="5" t="s">
        <v>54</v>
      </c>
      <c r="E692" s="5" t="s">
        <v>24</v>
      </c>
      <c r="F692" s="6">
        <v>45107</v>
      </c>
      <c r="G692" s="5">
        <f t="shared" si="111"/>
        <v>2023</v>
      </c>
      <c r="H692" s="5" t="str">
        <f t="shared" si="117"/>
        <v>Diciembre</v>
      </c>
      <c r="I692" s="6" t="str">
        <f t="shared" si="119"/>
        <v>2023-1</v>
      </c>
      <c r="J692" s="5"/>
      <c r="K692" s="5">
        <v>240</v>
      </c>
      <c r="L692" s="21"/>
      <c r="M692" s="15" t="str">
        <f t="shared" si="120"/>
        <v/>
      </c>
      <c r="N692" s="5"/>
      <c r="O692" s="5"/>
      <c r="P692" s="5" t="str">
        <f t="shared" si="118"/>
        <v>281-2023-12-31</v>
      </c>
      <c r="Q692" s="5">
        <v>0</v>
      </c>
      <c r="R692" s="5">
        <v>0</v>
      </c>
    </row>
    <row r="693" spans="1:18" hidden="1" x14ac:dyDescent="0.3">
      <c r="A693" s="37">
        <v>281</v>
      </c>
      <c r="B693" s="5" t="s">
        <v>232</v>
      </c>
      <c r="C693" s="5" t="s">
        <v>227</v>
      </c>
      <c r="D693" s="5" t="s">
        <v>54</v>
      </c>
      <c r="E693" s="5" t="s">
        <v>24</v>
      </c>
      <c r="F693" s="6">
        <v>45291</v>
      </c>
      <c r="G693" s="5">
        <f t="shared" si="111"/>
        <v>2023</v>
      </c>
      <c r="H693" s="5" t="str">
        <f t="shared" si="117"/>
        <v>Junio</v>
      </c>
      <c r="I693" s="6" t="str">
        <f t="shared" si="119"/>
        <v>2023-2</v>
      </c>
      <c r="J693" s="5"/>
      <c r="K693" s="5">
        <v>223</v>
      </c>
      <c r="L693" s="21">
        <f>IFERROR(K694/J694,"")</f>
        <v>1.0006250000000001</v>
      </c>
      <c r="M693" s="15">
        <f t="shared" si="120"/>
        <v>1.0006250000000001</v>
      </c>
      <c r="N693" s="5"/>
      <c r="O693" s="5"/>
      <c r="P693" s="5" t="str">
        <f t="shared" si="118"/>
        <v>282-2023-06-30</v>
      </c>
      <c r="Q693" s="5">
        <v>0</v>
      </c>
      <c r="R693" s="5">
        <v>0</v>
      </c>
    </row>
    <row r="694" spans="1:18" hidden="1" x14ac:dyDescent="0.3">
      <c r="A694" s="41">
        <v>282</v>
      </c>
      <c r="B694" s="5" t="s">
        <v>233</v>
      </c>
      <c r="C694" s="5" t="s">
        <v>227</v>
      </c>
      <c r="D694" s="5" t="s">
        <v>54</v>
      </c>
      <c r="E694" s="5" t="s">
        <v>24</v>
      </c>
      <c r="F694" s="6">
        <v>45107</v>
      </c>
      <c r="G694" s="5">
        <f t="shared" si="111"/>
        <v>2023</v>
      </c>
      <c r="H694" s="5" t="str">
        <f t="shared" si="117"/>
        <v>Diciembre</v>
      </c>
      <c r="I694" s="6" t="str">
        <f t="shared" si="119"/>
        <v>2024-1</v>
      </c>
      <c r="J694" s="11">
        <v>96</v>
      </c>
      <c r="K694" s="5">
        <v>96.06</v>
      </c>
      <c r="L694" s="21">
        <f>IFERROR(K695/J695,"")</f>
        <v>1.0058333333333334</v>
      </c>
      <c r="M694" s="15">
        <f t="shared" si="120"/>
        <v>1.0058333333333334</v>
      </c>
      <c r="N694" s="11" t="s">
        <v>25</v>
      </c>
      <c r="O694" s="11" t="s">
        <v>25</v>
      </c>
      <c r="P694" s="5" t="str">
        <f t="shared" si="118"/>
        <v>282-2023-12-31</v>
      </c>
      <c r="Q694" s="5">
        <v>0</v>
      </c>
      <c r="R694" s="5">
        <v>0</v>
      </c>
    </row>
    <row r="695" spans="1:18" hidden="1" x14ac:dyDescent="0.3">
      <c r="A695" s="37">
        <v>282</v>
      </c>
      <c r="B695" s="5" t="s">
        <v>233</v>
      </c>
      <c r="C695" s="5" t="s">
        <v>227</v>
      </c>
      <c r="D695" s="5" t="s">
        <v>54</v>
      </c>
      <c r="E695" s="5" t="s">
        <v>24</v>
      </c>
      <c r="F695" s="6">
        <v>45291</v>
      </c>
      <c r="G695" s="5">
        <f t="shared" si="111"/>
        <v>2024</v>
      </c>
      <c r="H695" s="5" t="str">
        <f t="shared" si="117"/>
        <v>Junio</v>
      </c>
      <c r="I695" s="6" t="str">
        <f t="shared" si="119"/>
        <v>2024-2</v>
      </c>
      <c r="J695" s="11">
        <v>96</v>
      </c>
      <c r="K695" s="5">
        <v>96.56</v>
      </c>
      <c r="L695" s="21">
        <f>IFERROR(K696/J696,"")</f>
        <v>1.0002061855670104</v>
      </c>
      <c r="M695" s="15">
        <f t="shared" si="120"/>
        <v>1.0002061855670104</v>
      </c>
      <c r="N695" s="11" t="s">
        <v>25</v>
      </c>
      <c r="O695" s="11" t="s">
        <v>25</v>
      </c>
      <c r="P695" s="5" t="str">
        <f t="shared" si="118"/>
        <v>282-2024-06-30</v>
      </c>
      <c r="Q695" s="5">
        <v>0</v>
      </c>
      <c r="R695" s="5">
        <v>0</v>
      </c>
    </row>
    <row r="696" spans="1:18" hidden="1" x14ac:dyDescent="0.3">
      <c r="A696" s="5">
        <v>282</v>
      </c>
      <c r="B696" s="5" t="s">
        <v>233</v>
      </c>
      <c r="C696" s="5" t="s">
        <v>227</v>
      </c>
      <c r="D696" s="5" t="s">
        <v>54</v>
      </c>
      <c r="E696" s="5" t="s">
        <v>24</v>
      </c>
      <c r="F696" s="6">
        <v>45473</v>
      </c>
      <c r="G696" s="5">
        <f t="shared" si="111"/>
        <v>2024</v>
      </c>
      <c r="H696" s="5" t="str">
        <f t="shared" si="117"/>
        <v>Diciembre</v>
      </c>
      <c r="I696" s="6" t="str">
        <f t="shared" si="119"/>
        <v>2023-1</v>
      </c>
      <c r="J696" s="5">
        <v>97</v>
      </c>
      <c r="K696" s="5">
        <v>97.02</v>
      </c>
      <c r="L696" s="15">
        <f>IFERROR(IF((K697/J697)&gt;1.3,1.3,K697/J697),"")</f>
        <v>0.99835051546391751</v>
      </c>
      <c r="M696" s="15">
        <f t="shared" si="120"/>
        <v>0.99835051546391751</v>
      </c>
      <c r="N696" s="11" t="s">
        <v>25</v>
      </c>
      <c r="O696" s="11" t="s">
        <v>25</v>
      </c>
      <c r="P696" s="5" t="str">
        <f t="shared" si="118"/>
        <v>282-2024-12-31</v>
      </c>
      <c r="Q696" s="5">
        <v>0</v>
      </c>
      <c r="R696" s="5">
        <v>0</v>
      </c>
    </row>
    <row r="697" spans="1:18" hidden="1" x14ac:dyDescent="0.3">
      <c r="A697" s="5">
        <v>282</v>
      </c>
      <c r="B697" s="5" t="s">
        <v>233</v>
      </c>
      <c r="C697" s="5" t="s">
        <v>227</v>
      </c>
      <c r="D697" s="5" t="s">
        <v>54</v>
      </c>
      <c r="E697" s="5" t="s">
        <v>24</v>
      </c>
      <c r="F697" s="6">
        <v>45657</v>
      </c>
      <c r="G697" s="5">
        <f t="shared" si="111"/>
        <v>2023</v>
      </c>
      <c r="H697" s="5" t="str">
        <f t="shared" si="117"/>
        <v>Junio</v>
      </c>
      <c r="I697" s="6" t="str">
        <f t="shared" si="119"/>
        <v>2023-2</v>
      </c>
      <c r="J697" s="5">
        <v>97</v>
      </c>
      <c r="K697" s="5">
        <v>96.84</v>
      </c>
      <c r="L697" s="15">
        <f>IFERROR(IF((K698/J698)&gt;1.3,1.3,K698/J698),"")</f>
        <v>1.0244444444444445</v>
      </c>
      <c r="M697" s="15">
        <f t="shared" si="120"/>
        <v>1.0244444444444445</v>
      </c>
      <c r="N697" s="11" t="s">
        <v>25</v>
      </c>
      <c r="O697" s="11" t="s">
        <v>25</v>
      </c>
      <c r="P697" s="5" t="str">
        <f t="shared" si="118"/>
        <v>283-2023-06-30</v>
      </c>
      <c r="Q697" s="5">
        <v>0</v>
      </c>
      <c r="R697" s="5">
        <v>0</v>
      </c>
    </row>
    <row r="698" spans="1:18" hidden="1" x14ac:dyDescent="0.3">
      <c r="A698" s="41">
        <v>283</v>
      </c>
      <c r="B698" s="5" t="s">
        <v>234</v>
      </c>
      <c r="C698" s="5" t="s">
        <v>227</v>
      </c>
      <c r="D698" s="5" t="s">
        <v>54</v>
      </c>
      <c r="E698" s="5" t="s">
        <v>24</v>
      </c>
      <c r="F698" s="6">
        <v>45107</v>
      </c>
      <c r="G698" s="5">
        <f t="shared" si="111"/>
        <v>2023</v>
      </c>
      <c r="H698" s="5" t="str">
        <f t="shared" si="117"/>
        <v>Diciembre</v>
      </c>
      <c r="I698" s="6" t="str">
        <f t="shared" si="119"/>
        <v>2024-1</v>
      </c>
      <c r="J698" s="5">
        <v>4.5</v>
      </c>
      <c r="K698" s="5">
        <v>4.6100000000000003</v>
      </c>
      <c r="L698" s="21">
        <f>IFERROR(K699/J699,"")</f>
        <v>1.0022222222222221</v>
      </c>
      <c r="M698" s="15">
        <f t="shared" si="120"/>
        <v>1.0022222222222221</v>
      </c>
      <c r="N698" s="5"/>
      <c r="O698" s="5"/>
      <c r="P698" s="5" t="str">
        <f t="shared" si="118"/>
        <v>283-2023-12-31</v>
      </c>
      <c r="Q698" s="5">
        <v>2</v>
      </c>
      <c r="R698" s="5">
        <v>2</v>
      </c>
    </row>
    <row r="699" spans="1:18" hidden="1" x14ac:dyDescent="0.3">
      <c r="A699" s="37">
        <v>283</v>
      </c>
      <c r="B699" s="5" t="s">
        <v>234</v>
      </c>
      <c r="C699" s="5" t="s">
        <v>227</v>
      </c>
      <c r="D699" s="5" t="s">
        <v>54</v>
      </c>
      <c r="E699" s="5" t="s">
        <v>24</v>
      </c>
      <c r="F699" s="6">
        <v>45291</v>
      </c>
      <c r="G699" s="5">
        <f t="shared" si="111"/>
        <v>2024</v>
      </c>
      <c r="H699" s="5" t="str">
        <f t="shared" si="117"/>
        <v>Junio</v>
      </c>
      <c r="I699" s="6" t="str">
        <f t="shared" si="119"/>
        <v>2024-2</v>
      </c>
      <c r="J699" s="5">
        <v>4.5</v>
      </c>
      <c r="K699" s="5">
        <v>4.51</v>
      </c>
      <c r="L699" s="21">
        <f>IFERROR(K700/J700,"")</f>
        <v>1.0155555555555555</v>
      </c>
      <c r="M699" s="15">
        <f t="shared" si="120"/>
        <v>1.0155555555555555</v>
      </c>
      <c r="N699" s="5"/>
      <c r="O699" s="5"/>
      <c r="P699" s="5" t="str">
        <f t="shared" si="118"/>
        <v>283-2024-06-30</v>
      </c>
      <c r="Q699" s="5">
        <v>2</v>
      </c>
      <c r="R699" s="5">
        <v>2</v>
      </c>
    </row>
    <row r="700" spans="1:18" hidden="1" x14ac:dyDescent="0.3">
      <c r="A700" s="5">
        <v>283</v>
      </c>
      <c r="B700" s="5" t="s">
        <v>234</v>
      </c>
      <c r="C700" s="5" t="s">
        <v>227</v>
      </c>
      <c r="D700" s="5" t="s">
        <v>54</v>
      </c>
      <c r="E700" s="5" t="s">
        <v>24</v>
      </c>
      <c r="F700" s="6">
        <v>45473</v>
      </c>
      <c r="G700" s="5">
        <f t="shared" si="111"/>
        <v>2024</v>
      </c>
      <c r="H700" s="5" t="str">
        <f t="shared" si="117"/>
        <v>Diciembre</v>
      </c>
      <c r="I700" s="6" t="str">
        <f t="shared" si="119"/>
        <v>2023-1</v>
      </c>
      <c r="J700" s="5">
        <v>4.5</v>
      </c>
      <c r="K700" s="5">
        <v>4.57</v>
      </c>
      <c r="L700" s="15">
        <f>IFERROR(IF((K701/J701)&gt;1.3,1.3,K701/J701),"")</f>
        <v>1.0311111111111111</v>
      </c>
      <c r="M700" s="15">
        <f t="shared" si="120"/>
        <v>1.0311111111111111</v>
      </c>
      <c r="N700" s="5"/>
      <c r="O700" s="5"/>
      <c r="P700" s="5" t="str">
        <f t="shared" si="118"/>
        <v>283-2024-12-31</v>
      </c>
      <c r="Q700" s="5">
        <v>0</v>
      </c>
      <c r="R700" s="5">
        <v>0</v>
      </c>
    </row>
    <row r="701" spans="1:18" hidden="1" x14ac:dyDescent="0.3">
      <c r="A701" s="5">
        <v>283</v>
      </c>
      <c r="B701" s="5" t="s">
        <v>234</v>
      </c>
      <c r="C701" s="5" t="s">
        <v>227</v>
      </c>
      <c r="D701" s="5" t="s">
        <v>54</v>
      </c>
      <c r="E701" s="5" t="s">
        <v>24</v>
      </c>
      <c r="F701" s="6">
        <v>45657</v>
      </c>
      <c r="G701" s="5">
        <f t="shared" si="111"/>
        <v>2023</v>
      </c>
      <c r="H701" s="5" t="str">
        <f t="shared" si="117"/>
        <v>Junio</v>
      </c>
      <c r="I701" s="6" t="str">
        <f t="shared" si="119"/>
        <v>2023-2</v>
      </c>
      <c r="J701" s="5">
        <v>4.5</v>
      </c>
      <c r="K701" s="5">
        <v>4.6399999999999997</v>
      </c>
      <c r="L701" s="15" t="str">
        <f>IFERROR(IF((K702/J702)&gt;1.3,1.3,K702/J702),"")</f>
        <v/>
      </c>
      <c r="M701" s="15" t="str">
        <f t="shared" si="120"/>
        <v/>
      </c>
      <c r="N701" s="5"/>
      <c r="O701" s="5"/>
      <c r="P701" s="5" t="str">
        <f t="shared" si="118"/>
        <v>284-2023-06-30</v>
      </c>
      <c r="Q701" s="5">
        <v>0</v>
      </c>
      <c r="R701" s="5">
        <v>0</v>
      </c>
    </row>
    <row r="702" spans="1:18" hidden="1" x14ac:dyDescent="0.3">
      <c r="A702" s="41">
        <v>284</v>
      </c>
      <c r="B702" s="5" t="s">
        <v>235</v>
      </c>
      <c r="C702" s="5" t="s">
        <v>227</v>
      </c>
      <c r="D702" s="5" t="s">
        <v>54</v>
      </c>
      <c r="E702" s="5" t="s">
        <v>24</v>
      </c>
      <c r="F702" s="6">
        <v>45107</v>
      </c>
      <c r="G702" s="5">
        <f t="shared" si="111"/>
        <v>2023</v>
      </c>
      <c r="H702" s="5" t="str">
        <f t="shared" si="117"/>
        <v>Diciembre</v>
      </c>
      <c r="I702" s="6" t="str">
        <f t="shared" si="119"/>
        <v>2023-1</v>
      </c>
      <c r="J702" s="5"/>
      <c r="K702" s="5">
        <v>15047</v>
      </c>
      <c r="L702" s="21"/>
      <c r="M702" s="15" t="str">
        <f t="shared" si="120"/>
        <v/>
      </c>
      <c r="N702" s="5"/>
      <c r="O702" s="5"/>
      <c r="P702" s="5" t="str">
        <f t="shared" si="118"/>
        <v>284-2023-12-31</v>
      </c>
      <c r="Q702" s="5">
        <v>0</v>
      </c>
      <c r="R702" s="5">
        <v>0</v>
      </c>
    </row>
    <row r="703" spans="1:18" hidden="1" x14ac:dyDescent="0.3">
      <c r="A703" s="37">
        <v>284</v>
      </c>
      <c r="B703" s="5" t="s">
        <v>235</v>
      </c>
      <c r="C703" s="5" t="s">
        <v>227</v>
      </c>
      <c r="D703" s="5" t="s">
        <v>54</v>
      </c>
      <c r="E703" s="5" t="s">
        <v>24</v>
      </c>
      <c r="F703" s="6">
        <v>45291</v>
      </c>
      <c r="G703" s="5">
        <f t="shared" si="111"/>
        <v>2023</v>
      </c>
      <c r="H703" s="5" t="str">
        <f t="shared" si="117"/>
        <v>Junio</v>
      </c>
      <c r="I703" s="6" t="str">
        <f t="shared" si="119"/>
        <v>2023-2</v>
      </c>
      <c r="J703" s="5"/>
      <c r="K703" s="5">
        <v>16281</v>
      </c>
      <c r="L703" s="21">
        <f>IFERROR(K704/J704,"")</f>
        <v>1</v>
      </c>
      <c r="M703" s="15">
        <f t="shared" si="120"/>
        <v>1</v>
      </c>
      <c r="N703" s="5"/>
      <c r="O703" s="5"/>
      <c r="P703" s="5" t="str">
        <f t="shared" si="118"/>
        <v>285-2023-06-30</v>
      </c>
      <c r="Q703" s="5">
        <v>0</v>
      </c>
      <c r="R703" s="5">
        <v>0</v>
      </c>
    </row>
    <row r="704" spans="1:18" hidden="1" x14ac:dyDescent="0.3">
      <c r="A704" s="41">
        <v>285</v>
      </c>
      <c r="B704" s="5" t="s">
        <v>236</v>
      </c>
      <c r="C704" s="5" t="s">
        <v>227</v>
      </c>
      <c r="D704" s="5" t="s">
        <v>54</v>
      </c>
      <c r="E704" s="5" t="s">
        <v>24</v>
      </c>
      <c r="F704" s="6">
        <v>45107</v>
      </c>
      <c r="G704" s="5">
        <f t="shared" si="111"/>
        <v>2023</v>
      </c>
      <c r="H704" s="5" t="str">
        <f t="shared" si="117"/>
        <v>Diciembre</v>
      </c>
      <c r="I704" s="6" t="str">
        <f t="shared" si="119"/>
        <v>2024-1</v>
      </c>
      <c r="J704" s="5">
        <v>100</v>
      </c>
      <c r="K704" s="5">
        <v>100</v>
      </c>
      <c r="L704" s="21">
        <f>IFERROR(K705/J705,"")</f>
        <v>1</v>
      </c>
      <c r="M704" s="15">
        <f t="shared" si="120"/>
        <v>1</v>
      </c>
      <c r="N704" s="5" t="s">
        <v>25</v>
      </c>
      <c r="O704" s="5" t="s">
        <v>25</v>
      </c>
      <c r="P704" s="5" t="str">
        <f t="shared" si="118"/>
        <v>285-2023-12-31</v>
      </c>
      <c r="Q704" s="5">
        <v>0</v>
      </c>
      <c r="R704" s="5">
        <v>0</v>
      </c>
    </row>
    <row r="705" spans="1:18" hidden="1" x14ac:dyDescent="0.3">
      <c r="A705" s="37">
        <v>285</v>
      </c>
      <c r="B705" s="5" t="s">
        <v>236</v>
      </c>
      <c r="C705" s="5" t="s">
        <v>227</v>
      </c>
      <c r="D705" s="5" t="s">
        <v>54</v>
      </c>
      <c r="E705" s="5" t="s">
        <v>24</v>
      </c>
      <c r="F705" s="6">
        <v>45291</v>
      </c>
      <c r="G705" s="5">
        <f t="shared" si="111"/>
        <v>2024</v>
      </c>
      <c r="H705" s="5" t="str">
        <f t="shared" si="117"/>
        <v>Junio</v>
      </c>
      <c r="I705" s="6" t="str">
        <f t="shared" si="119"/>
        <v>2024-2</v>
      </c>
      <c r="J705" s="5">
        <v>100</v>
      </c>
      <c r="K705" s="5">
        <v>100</v>
      </c>
      <c r="L705" s="21">
        <f>IFERROR(K706/J706,"")</f>
        <v>1</v>
      </c>
      <c r="M705" s="15">
        <f t="shared" si="120"/>
        <v>1</v>
      </c>
      <c r="N705" s="5" t="s">
        <v>25</v>
      </c>
      <c r="O705" s="5" t="s">
        <v>25</v>
      </c>
      <c r="P705" s="5" t="str">
        <f t="shared" si="118"/>
        <v>285-2024-06-30</v>
      </c>
      <c r="Q705" s="5">
        <v>0</v>
      </c>
      <c r="R705" s="5">
        <v>0</v>
      </c>
    </row>
    <row r="706" spans="1:18" hidden="1" x14ac:dyDescent="0.3">
      <c r="A706" s="5">
        <v>285</v>
      </c>
      <c r="B706" s="5" t="s">
        <v>236</v>
      </c>
      <c r="C706" s="5" t="s">
        <v>227</v>
      </c>
      <c r="D706" s="5" t="s">
        <v>54</v>
      </c>
      <c r="E706" s="5" t="s">
        <v>24</v>
      </c>
      <c r="F706" s="6">
        <v>45473</v>
      </c>
      <c r="G706" s="5">
        <f t="shared" si="111"/>
        <v>2024</v>
      </c>
      <c r="H706" s="5" t="str">
        <f t="shared" si="117"/>
        <v>Diciembre</v>
      </c>
      <c r="I706" s="6" t="str">
        <f t="shared" si="119"/>
        <v>2023-1</v>
      </c>
      <c r="J706" s="5">
        <v>100</v>
      </c>
      <c r="K706" s="5">
        <v>100</v>
      </c>
      <c r="L706" s="15">
        <f>IFERROR(IF((K707/J707)&gt;1.3,1.3,K707/J707),"")</f>
        <v>1</v>
      </c>
      <c r="M706" s="15">
        <f t="shared" si="120"/>
        <v>1</v>
      </c>
      <c r="N706" s="5" t="s">
        <v>25</v>
      </c>
      <c r="O706" s="5" t="s">
        <v>25</v>
      </c>
      <c r="P706" s="5" t="str">
        <f t="shared" si="118"/>
        <v>285-2024-12-31</v>
      </c>
      <c r="Q706" s="5">
        <v>0</v>
      </c>
      <c r="R706" s="5">
        <v>0</v>
      </c>
    </row>
    <row r="707" spans="1:18" hidden="1" x14ac:dyDescent="0.3">
      <c r="A707" s="5">
        <v>285</v>
      </c>
      <c r="B707" s="5" t="s">
        <v>236</v>
      </c>
      <c r="C707" s="5" t="s">
        <v>227</v>
      </c>
      <c r="D707" s="5" t="s">
        <v>54</v>
      </c>
      <c r="E707" s="5" t="s">
        <v>24</v>
      </c>
      <c r="F707" s="6">
        <v>45657</v>
      </c>
      <c r="G707" s="5">
        <f t="shared" si="111"/>
        <v>2023</v>
      </c>
      <c r="H707" s="5" t="str">
        <f t="shared" si="117"/>
        <v>Junio</v>
      </c>
      <c r="I707" s="6" t="str">
        <f t="shared" si="119"/>
        <v>2023-2</v>
      </c>
      <c r="J707" s="5">
        <v>100</v>
      </c>
      <c r="K707" s="5">
        <v>100</v>
      </c>
      <c r="L707" s="15" t="str">
        <f>IFERROR(IF((K708/J708)&gt;1.3,1.3,K708/J708),"")</f>
        <v/>
      </c>
      <c r="M707" s="15" t="str">
        <f t="shared" si="120"/>
        <v/>
      </c>
      <c r="N707" s="5" t="s">
        <v>25</v>
      </c>
      <c r="O707" s="5" t="s">
        <v>25</v>
      </c>
      <c r="P707" s="5" t="str">
        <f t="shared" si="118"/>
        <v>286-2023-06-30</v>
      </c>
      <c r="Q707" s="5">
        <v>0</v>
      </c>
      <c r="R707" s="5">
        <v>0</v>
      </c>
    </row>
    <row r="708" spans="1:18" hidden="1" x14ac:dyDescent="0.3">
      <c r="A708" s="41">
        <v>286</v>
      </c>
      <c r="B708" s="5" t="s">
        <v>237</v>
      </c>
      <c r="C708" s="5" t="s">
        <v>227</v>
      </c>
      <c r="D708" s="5" t="s">
        <v>54</v>
      </c>
      <c r="E708" s="5" t="s">
        <v>24</v>
      </c>
      <c r="F708" s="6">
        <v>45107</v>
      </c>
      <c r="G708" s="5">
        <f t="shared" si="111"/>
        <v>2023</v>
      </c>
      <c r="H708" s="5" t="str">
        <f t="shared" si="117"/>
        <v>Diciembre</v>
      </c>
      <c r="I708" s="6" t="str">
        <f t="shared" si="119"/>
        <v>2024-1</v>
      </c>
      <c r="J708" s="5"/>
      <c r="K708" s="5">
        <v>1015</v>
      </c>
      <c r="L708" s="21"/>
      <c r="M708" s="15" t="str">
        <f t="shared" si="120"/>
        <v/>
      </c>
      <c r="N708" s="5"/>
      <c r="O708" s="5"/>
      <c r="P708" s="5" t="str">
        <f t="shared" si="118"/>
        <v>286-2023-12-31</v>
      </c>
      <c r="Q708" s="5">
        <v>0</v>
      </c>
      <c r="R708" s="5">
        <v>0</v>
      </c>
    </row>
    <row r="709" spans="1:18" hidden="1" x14ac:dyDescent="0.3">
      <c r="A709" s="37">
        <v>286</v>
      </c>
      <c r="B709" s="5" t="s">
        <v>237</v>
      </c>
      <c r="C709" s="5" t="s">
        <v>227</v>
      </c>
      <c r="D709" s="5" t="s">
        <v>54</v>
      </c>
      <c r="E709" s="5" t="s">
        <v>24</v>
      </c>
      <c r="F709" s="6">
        <v>45291</v>
      </c>
      <c r="G709" s="5">
        <f t="shared" si="111"/>
        <v>2024</v>
      </c>
      <c r="H709" s="5" t="str">
        <f t="shared" si="117"/>
        <v>Junio</v>
      </c>
      <c r="I709" s="6" t="str">
        <f t="shared" si="119"/>
        <v>2024-2</v>
      </c>
      <c r="J709" s="5"/>
      <c r="K709" s="5">
        <v>1017</v>
      </c>
      <c r="L709" s="21" t="str">
        <f>IFERROR(K710/J710,"")</f>
        <v/>
      </c>
      <c r="M709" s="15" t="str">
        <f t="shared" si="120"/>
        <v/>
      </c>
      <c r="N709" s="5"/>
      <c r="O709" s="5"/>
      <c r="P709" s="5" t="str">
        <f t="shared" si="118"/>
        <v>286-2024-06-30</v>
      </c>
      <c r="Q709" s="5">
        <v>0</v>
      </c>
      <c r="R709" s="5">
        <v>0</v>
      </c>
    </row>
    <row r="710" spans="1:18" hidden="1" x14ac:dyDescent="0.3">
      <c r="A710" s="5">
        <v>286</v>
      </c>
      <c r="B710" s="5" t="s">
        <v>237</v>
      </c>
      <c r="C710" s="5" t="s">
        <v>227</v>
      </c>
      <c r="D710" s="5" t="s">
        <v>54</v>
      </c>
      <c r="E710" s="5" t="s">
        <v>24</v>
      </c>
      <c r="F710" s="6">
        <v>45473</v>
      </c>
      <c r="G710" s="5">
        <f t="shared" si="111"/>
        <v>2024</v>
      </c>
      <c r="H710" s="5" t="str">
        <f t="shared" si="117"/>
        <v>Diciembre</v>
      </c>
      <c r="I710" s="6" t="str">
        <f t="shared" si="119"/>
        <v>2023-1</v>
      </c>
      <c r="J710" s="5">
        <v>0</v>
      </c>
      <c r="K710" s="5">
        <v>1074</v>
      </c>
      <c r="L710" s="15" t="str">
        <f>IFERROR(IF((K711/J711)&gt;1.3,1.3,K711/J711),"")</f>
        <v/>
      </c>
      <c r="M710" s="15" t="str">
        <f t="shared" si="120"/>
        <v/>
      </c>
      <c r="N710" s="5"/>
      <c r="O710" s="5"/>
      <c r="P710" s="5" t="str">
        <f t="shared" si="118"/>
        <v>286-2024-12-31</v>
      </c>
      <c r="Q710" s="5">
        <v>0</v>
      </c>
      <c r="R710" s="5">
        <v>0</v>
      </c>
    </row>
    <row r="711" spans="1:18" hidden="1" x14ac:dyDescent="0.3">
      <c r="A711" s="5">
        <v>286</v>
      </c>
      <c r="B711" s="5" t="s">
        <v>237</v>
      </c>
      <c r="C711" s="5" t="s">
        <v>227</v>
      </c>
      <c r="D711" s="5" t="s">
        <v>54</v>
      </c>
      <c r="E711" s="5" t="s">
        <v>24</v>
      </c>
      <c r="F711" s="6">
        <v>45657</v>
      </c>
      <c r="G711" s="5">
        <f t="shared" si="111"/>
        <v>2023</v>
      </c>
      <c r="H711" s="5" t="str">
        <f t="shared" si="117"/>
        <v>Junio</v>
      </c>
      <c r="I711" s="6" t="str">
        <f t="shared" si="119"/>
        <v>2023-2</v>
      </c>
      <c r="J711" s="5">
        <v>0</v>
      </c>
      <c r="K711" s="5">
        <v>1013</v>
      </c>
      <c r="L711" s="15">
        <f>IFERROR(IF((K712/J712)&gt;1.3,1.3,K712/J712),"")</f>
        <v>1.125</v>
      </c>
      <c r="M711" s="15">
        <f t="shared" si="120"/>
        <v>1.125</v>
      </c>
      <c r="N711" s="5"/>
      <c r="O711" s="5"/>
      <c r="P711" s="5" t="str">
        <f t="shared" si="118"/>
        <v>288-2023-06-30</v>
      </c>
      <c r="Q711" s="5">
        <v>0</v>
      </c>
      <c r="R711" s="5">
        <v>0</v>
      </c>
    </row>
    <row r="712" spans="1:18" hidden="1" x14ac:dyDescent="0.3">
      <c r="A712" s="41">
        <v>288</v>
      </c>
      <c r="B712" s="5" t="s">
        <v>238</v>
      </c>
      <c r="C712" s="5" t="s">
        <v>227</v>
      </c>
      <c r="D712" s="5" t="s">
        <v>54</v>
      </c>
      <c r="E712" s="5" t="s">
        <v>24</v>
      </c>
      <c r="F712" s="6">
        <v>45107</v>
      </c>
      <c r="G712" s="5">
        <f t="shared" si="111"/>
        <v>2023</v>
      </c>
      <c r="H712" s="5" t="str">
        <f t="shared" si="117"/>
        <v>Diciembre</v>
      </c>
      <c r="I712" s="6" t="str">
        <f t="shared" si="119"/>
        <v>2024-1</v>
      </c>
      <c r="J712" s="5">
        <v>16</v>
      </c>
      <c r="K712" s="5">
        <v>18</v>
      </c>
      <c r="L712" s="21"/>
      <c r="M712" s="15">
        <f t="shared" si="120"/>
        <v>1.125</v>
      </c>
      <c r="N712" s="5"/>
      <c r="O712" s="5"/>
      <c r="P712" s="5" t="str">
        <f t="shared" si="118"/>
        <v>288-2023-12-31</v>
      </c>
      <c r="Q712" s="5">
        <v>0</v>
      </c>
      <c r="R712" s="5">
        <v>0</v>
      </c>
    </row>
    <row r="713" spans="1:18" hidden="1" x14ac:dyDescent="0.3">
      <c r="A713" s="37">
        <v>288</v>
      </c>
      <c r="B713" s="5" t="s">
        <v>238</v>
      </c>
      <c r="C713" s="5" t="s">
        <v>227</v>
      </c>
      <c r="D713" s="5" t="s">
        <v>54</v>
      </c>
      <c r="E713" s="5" t="s">
        <v>24</v>
      </c>
      <c r="F713" s="6">
        <v>45291</v>
      </c>
      <c r="G713" s="5">
        <f t="shared" si="111"/>
        <v>2024</v>
      </c>
      <c r="H713" s="5" t="str">
        <f t="shared" si="117"/>
        <v>Junio</v>
      </c>
      <c r="I713" s="6" t="str">
        <f t="shared" si="119"/>
        <v>2024-2</v>
      </c>
      <c r="J713" s="5">
        <v>16</v>
      </c>
      <c r="K713" s="5">
        <v>18</v>
      </c>
      <c r="L713" s="21">
        <f>IFERROR(K714/J714,"")</f>
        <v>2.0391764705882354</v>
      </c>
      <c r="M713" s="15">
        <f t="shared" si="120"/>
        <v>2.0391764705882354</v>
      </c>
      <c r="N713" s="5"/>
      <c r="O713" s="5"/>
      <c r="P713" s="5" t="str">
        <f t="shared" si="118"/>
        <v>288-2024-06-30</v>
      </c>
      <c r="Q713" s="5">
        <v>0</v>
      </c>
      <c r="R713" s="5">
        <v>0</v>
      </c>
    </row>
    <row r="714" spans="1:18" hidden="1" x14ac:dyDescent="0.3">
      <c r="A714" s="5">
        <v>288</v>
      </c>
      <c r="B714" s="5" t="s">
        <v>238</v>
      </c>
      <c r="C714" s="5" t="s">
        <v>227</v>
      </c>
      <c r="D714" s="5" t="s">
        <v>54</v>
      </c>
      <c r="E714" s="5" t="s">
        <v>24</v>
      </c>
      <c r="F714" s="6">
        <v>45473</v>
      </c>
      <c r="G714" s="5">
        <f t="shared" si="111"/>
        <v>2024</v>
      </c>
      <c r="H714" s="5" t="str">
        <f t="shared" si="117"/>
        <v>Diciembre</v>
      </c>
      <c r="I714" s="6" t="str">
        <f t="shared" si="119"/>
        <v>2023-1</v>
      </c>
      <c r="J714" s="5">
        <v>85</v>
      </c>
      <c r="K714" s="5">
        <v>173.33</v>
      </c>
      <c r="L714" s="15">
        <f>IFERROR(IF((K715/J715)&gt;1.3,1.3,K715/J715),"")</f>
        <v>0</v>
      </c>
      <c r="M714" s="15">
        <f t="shared" si="120"/>
        <v>0</v>
      </c>
      <c r="N714" s="5"/>
      <c r="O714" s="5"/>
      <c r="P714" s="5" t="str">
        <f t="shared" si="118"/>
        <v>288-2024-12-31</v>
      </c>
      <c r="Q714" s="5">
        <v>0</v>
      </c>
      <c r="R714" s="5">
        <v>0</v>
      </c>
    </row>
    <row r="715" spans="1:18" hidden="1" x14ac:dyDescent="0.3">
      <c r="A715" s="5">
        <v>288</v>
      </c>
      <c r="B715" s="5" t="s">
        <v>238</v>
      </c>
      <c r="C715" s="5" t="s">
        <v>227</v>
      </c>
      <c r="D715" s="5" t="s">
        <v>54</v>
      </c>
      <c r="E715" s="5" t="s">
        <v>24</v>
      </c>
      <c r="F715" s="6">
        <v>45657</v>
      </c>
      <c r="G715" s="5">
        <f t="shared" si="111"/>
        <v>2023</v>
      </c>
      <c r="H715" s="5" t="str">
        <f t="shared" si="117"/>
        <v>Marzo</v>
      </c>
      <c r="I715" s="6" t="str">
        <f t="shared" si="119"/>
        <v>2023-1</v>
      </c>
      <c r="J715" s="5">
        <v>85</v>
      </c>
      <c r="K715" s="5"/>
      <c r="L715" s="15">
        <f>IFERROR(IF((K716/J716)&gt;1.3,1.3,K716/J716),"")</f>
        <v>0</v>
      </c>
      <c r="M715" s="15">
        <f t="shared" si="120"/>
        <v>0</v>
      </c>
      <c r="N715" s="5" t="s">
        <v>55</v>
      </c>
      <c r="O715" s="5" t="s">
        <v>134</v>
      </c>
      <c r="P715" s="5" t="str">
        <f t="shared" si="118"/>
        <v>289-2023-03-31</v>
      </c>
      <c r="Q715" s="5">
        <v>0</v>
      </c>
      <c r="R715" s="5">
        <v>0</v>
      </c>
    </row>
    <row r="716" spans="1:18" hidden="1" x14ac:dyDescent="0.3">
      <c r="A716" s="52">
        <v>289</v>
      </c>
      <c r="B716" s="5" t="s">
        <v>239</v>
      </c>
      <c r="C716" s="5" t="s">
        <v>101</v>
      </c>
      <c r="D716" s="5" t="s">
        <v>60</v>
      </c>
      <c r="E716" s="5" t="s">
        <v>24</v>
      </c>
      <c r="F716" s="6">
        <v>45016</v>
      </c>
      <c r="G716" s="5">
        <f t="shared" si="111"/>
        <v>2023</v>
      </c>
      <c r="H716" s="5" t="str">
        <f t="shared" si="117"/>
        <v>Junio</v>
      </c>
      <c r="I716" s="6" t="str">
        <f t="shared" si="119"/>
        <v>2023-2</v>
      </c>
      <c r="J716" s="5">
        <v>95</v>
      </c>
      <c r="K716" s="5">
        <v>0</v>
      </c>
      <c r="L716" s="21">
        <f>IFERROR(K717/J717,"")</f>
        <v>0.90225563909774742</v>
      </c>
      <c r="M716" s="15">
        <f t="shared" ref="M716:M746" si="121">IFERROR(K717/J717,"")</f>
        <v>0.90225563909774742</v>
      </c>
      <c r="N716" s="5" t="s">
        <v>134</v>
      </c>
      <c r="O716" s="5" t="s">
        <v>134</v>
      </c>
      <c r="P716" s="5" t="str">
        <f t="shared" si="118"/>
        <v>289-2023-06-30</v>
      </c>
      <c r="Q716" s="5">
        <v>0</v>
      </c>
      <c r="R716" s="5">
        <v>0</v>
      </c>
    </row>
    <row r="717" spans="1:18" hidden="1" x14ac:dyDescent="0.3">
      <c r="A717" s="37">
        <v>289</v>
      </c>
      <c r="B717" s="5" t="s">
        <v>239</v>
      </c>
      <c r="C717" s="5" t="s">
        <v>101</v>
      </c>
      <c r="D717" s="5" t="s">
        <v>60</v>
      </c>
      <c r="E717" s="5" t="s">
        <v>24</v>
      </c>
      <c r="F717" s="6">
        <v>45107</v>
      </c>
      <c r="G717" s="5">
        <f t="shared" si="111"/>
        <v>2023</v>
      </c>
      <c r="H717" s="5" t="str">
        <f t="shared" si="117"/>
        <v>Septiembre</v>
      </c>
      <c r="I717" s="6" t="str">
        <f t="shared" si="119"/>
        <v>2023-2</v>
      </c>
      <c r="J717" s="5">
        <v>95</v>
      </c>
      <c r="K717" s="5">
        <v>85.714285714286007</v>
      </c>
      <c r="L717" s="21">
        <f>IFERROR(K718/J718,"")</f>
        <v>0.92105263157894735</v>
      </c>
      <c r="M717" s="15">
        <f t="shared" si="121"/>
        <v>0.92105263157894735</v>
      </c>
      <c r="N717" s="5" t="s">
        <v>25</v>
      </c>
      <c r="O717" s="5" t="s">
        <v>25</v>
      </c>
      <c r="P717" s="5" t="str">
        <f t="shared" si="118"/>
        <v>289-2023-09-30</v>
      </c>
      <c r="Q717" s="5">
        <v>0</v>
      </c>
      <c r="R717" s="5">
        <v>0</v>
      </c>
    </row>
    <row r="718" spans="1:18" hidden="1" x14ac:dyDescent="0.3">
      <c r="A718" s="41">
        <v>289</v>
      </c>
      <c r="B718" s="5" t="s">
        <v>239</v>
      </c>
      <c r="C718" s="5" t="s">
        <v>101</v>
      </c>
      <c r="D718" s="5" t="s">
        <v>60</v>
      </c>
      <c r="E718" s="5" t="s">
        <v>24</v>
      </c>
      <c r="F718" s="6">
        <v>45199</v>
      </c>
      <c r="G718" s="5">
        <f t="shared" si="111"/>
        <v>2023</v>
      </c>
      <c r="H718" s="5" t="str">
        <f t="shared" si="117"/>
        <v>Diciembre</v>
      </c>
      <c r="I718" s="6" t="str">
        <f t="shared" si="119"/>
        <v>2024-1</v>
      </c>
      <c r="J718" s="5">
        <v>95</v>
      </c>
      <c r="K718" s="5">
        <v>87.5</v>
      </c>
      <c r="L718" s="21">
        <f>IFERROR(K719/J719,"")</f>
        <v>0.92105263157894735</v>
      </c>
      <c r="M718" s="15">
        <f t="shared" si="121"/>
        <v>0.92105263157894735</v>
      </c>
      <c r="N718" s="5" t="s">
        <v>25</v>
      </c>
      <c r="O718" s="5" t="s">
        <v>25</v>
      </c>
      <c r="P718" s="5" t="str">
        <f t="shared" si="118"/>
        <v>289-2023-12-31</v>
      </c>
      <c r="Q718" s="5">
        <v>0</v>
      </c>
      <c r="R718" s="5">
        <v>0</v>
      </c>
    </row>
    <row r="719" spans="1:18" hidden="1" x14ac:dyDescent="0.3">
      <c r="A719" s="37">
        <v>289</v>
      </c>
      <c r="B719" s="5" t="s">
        <v>239</v>
      </c>
      <c r="C719" s="5" t="s">
        <v>101</v>
      </c>
      <c r="D719" s="5" t="s">
        <v>60</v>
      </c>
      <c r="E719" s="5" t="s">
        <v>24</v>
      </c>
      <c r="F719" s="6">
        <v>45291</v>
      </c>
      <c r="G719" s="5">
        <f t="shared" si="111"/>
        <v>2024</v>
      </c>
      <c r="H719" s="5" t="str">
        <f t="shared" si="117"/>
        <v>Junio</v>
      </c>
      <c r="I719" s="6" t="str">
        <f t="shared" si="119"/>
        <v>2024-2</v>
      </c>
      <c r="J719" s="5">
        <v>95</v>
      </c>
      <c r="K719" s="5">
        <v>87.5</v>
      </c>
      <c r="L719" s="21">
        <f>IFERROR(K720/J720,"")</f>
        <v>1.0526315789473684</v>
      </c>
      <c r="M719" s="15">
        <f t="shared" si="121"/>
        <v>1.0526315789473684</v>
      </c>
      <c r="N719" s="5" t="s">
        <v>25</v>
      </c>
      <c r="O719" s="5" t="s">
        <v>25</v>
      </c>
      <c r="P719" s="5" t="str">
        <f t="shared" si="118"/>
        <v>289-2024-06-30</v>
      </c>
      <c r="Q719" s="5">
        <v>0</v>
      </c>
      <c r="R719" s="5">
        <v>0</v>
      </c>
    </row>
    <row r="720" spans="1:18" hidden="1" x14ac:dyDescent="0.3">
      <c r="A720" s="5">
        <v>289</v>
      </c>
      <c r="B720" s="5" t="s">
        <v>239</v>
      </c>
      <c r="C720" s="5" t="s">
        <v>101</v>
      </c>
      <c r="D720" s="5" t="s">
        <v>60</v>
      </c>
      <c r="E720" s="5" t="s">
        <v>24</v>
      </c>
      <c r="F720" s="6">
        <v>45473</v>
      </c>
      <c r="G720" s="5">
        <f t="shared" si="111"/>
        <v>2024</v>
      </c>
      <c r="H720" s="5" t="str">
        <f t="shared" si="117"/>
        <v>Diciembre</v>
      </c>
      <c r="I720" s="6" t="str">
        <f t="shared" si="119"/>
        <v>2023-1</v>
      </c>
      <c r="J720" s="5">
        <v>95</v>
      </c>
      <c r="K720" s="5">
        <v>100</v>
      </c>
      <c r="L720" s="15">
        <f>IFERROR(IF((K721/J721)&gt;1.3,1.3,K721/J721),"")</f>
        <v>1.0526315789473684</v>
      </c>
      <c r="M720" s="15">
        <f t="shared" si="121"/>
        <v>1.0526315789473684</v>
      </c>
      <c r="N720" s="5"/>
      <c r="O720" s="5"/>
      <c r="P720" s="5" t="str">
        <f t="shared" si="118"/>
        <v>289-2024-12-31</v>
      </c>
      <c r="Q720" s="5">
        <v>0</v>
      </c>
      <c r="R720" s="5">
        <v>0</v>
      </c>
    </row>
    <row r="721" spans="1:18" hidden="1" x14ac:dyDescent="0.3">
      <c r="A721" s="5">
        <v>289</v>
      </c>
      <c r="B721" s="5" t="s">
        <v>239</v>
      </c>
      <c r="C721" s="5" t="s">
        <v>101</v>
      </c>
      <c r="D721" s="5" t="s">
        <v>60</v>
      </c>
      <c r="E721" s="5" t="s">
        <v>24</v>
      </c>
      <c r="F721" s="6">
        <v>45657</v>
      </c>
      <c r="G721" s="5">
        <f t="shared" si="111"/>
        <v>2023</v>
      </c>
      <c r="H721" s="5" t="str">
        <f t="shared" si="117"/>
        <v>Junio</v>
      </c>
      <c r="I721" s="6" t="str">
        <f t="shared" si="119"/>
        <v>2023-2</v>
      </c>
      <c r="J721" s="5">
        <v>95</v>
      </c>
      <c r="K721" s="5">
        <v>100</v>
      </c>
      <c r="L721" s="15">
        <f>IFERROR(IF((K722/J722)&gt;1.3,1.3,K722/J722),"")</f>
        <v>1.1111111111111112</v>
      </c>
      <c r="M721" s="15">
        <f t="shared" si="121"/>
        <v>1.1111111111111112</v>
      </c>
      <c r="N721" s="5"/>
      <c r="O721" s="5"/>
      <c r="P721" s="5" t="str">
        <f t="shared" si="118"/>
        <v>290-2023-06-30</v>
      </c>
      <c r="Q721" s="5">
        <v>0</v>
      </c>
      <c r="R721" s="5">
        <v>0</v>
      </c>
    </row>
    <row r="722" spans="1:18" hidden="1" x14ac:dyDescent="0.3">
      <c r="A722" s="5">
        <v>290</v>
      </c>
      <c r="B722" s="5" t="s">
        <v>240</v>
      </c>
      <c r="C722" s="5" t="s">
        <v>31</v>
      </c>
      <c r="D722" s="5" t="s">
        <v>69</v>
      </c>
      <c r="E722" s="5" t="s">
        <v>24</v>
      </c>
      <c r="F722" s="6">
        <v>45107</v>
      </c>
      <c r="G722" s="16">
        <f t="shared" si="111"/>
        <v>2023</v>
      </c>
      <c r="H722" s="6" t="str">
        <f t="shared" si="117"/>
        <v>Agosto</v>
      </c>
      <c r="I722" s="6" t="s">
        <v>745</v>
      </c>
      <c r="J722" s="5">
        <v>90</v>
      </c>
      <c r="K722" s="5">
        <v>100</v>
      </c>
      <c r="L722" s="21">
        <f>IFERROR(K723/J723,"")</f>
        <v>0.90911111111111098</v>
      </c>
      <c r="M722" s="15">
        <f t="shared" si="121"/>
        <v>0.90911111111111098</v>
      </c>
      <c r="N722" s="5"/>
      <c r="O722" s="5"/>
      <c r="P722" s="5" t="str">
        <f t="shared" si="118"/>
        <v>290-2023-08-30</v>
      </c>
      <c r="Q722" s="5">
        <v>1</v>
      </c>
      <c r="R722" s="5">
        <v>1</v>
      </c>
    </row>
    <row r="723" spans="1:18" hidden="1" x14ac:dyDescent="0.3">
      <c r="A723" s="37">
        <v>290</v>
      </c>
      <c r="B723" s="5" t="s">
        <v>240</v>
      </c>
      <c r="C723" s="5" t="s">
        <v>31</v>
      </c>
      <c r="D723" s="5" t="s">
        <v>69</v>
      </c>
      <c r="E723" s="5" t="s">
        <v>24</v>
      </c>
      <c r="F723" s="6">
        <v>45168</v>
      </c>
      <c r="G723" s="5">
        <f t="shared" ref="G723:G786" si="122">YEAR(F724)</f>
        <v>2023</v>
      </c>
      <c r="H723" s="5" t="str">
        <f t="shared" si="117"/>
        <v>Octubre</v>
      </c>
      <c r="I723" s="6" t="str">
        <f>IF(OR(H724="Enero",H724="Febrero",H724="Marzo",H724="Abril",H724="Mayo",H724="Junio"),G724&amp;"-1",IF(OR(H724="Julio",H724="Agosto",H724="Septiembre",H724="Octubre",H724="Noviembre",H724="Diciembre"),G724&amp;"-2"))</f>
        <v>2023-2</v>
      </c>
      <c r="J723" s="5">
        <v>90</v>
      </c>
      <c r="K723" s="5">
        <v>81.819999999999993</v>
      </c>
      <c r="L723" s="21">
        <f>IFERROR(K724/J724,"")</f>
        <v>1.0101111111111112</v>
      </c>
      <c r="M723" s="15">
        <f t="shared" si="121"/>
        <v>1.0101111111111112</v>
      </c>
      <c r="N723" s="5"/>
      <c r="O723" s="5"/>
      <c r="P723" s="5" t="str">
        <f t="shared" si="118"/>
        <v>290-2023-10-31</v>
      </c>
      <c r="Q723" s="5">
        <v>1</v>
      </c>
      <c r="R723" s="5">
        <v>1</v>
      </c>
    </row>
    <row r="724" spans="1:18" hidden="1" x14ac:dyDescent="0.3">
      <c r="A724" s="5">
        <v>290</v>
      </c>
      <c r="B724" s="5" t="s">
        <v>240</v>
      </c>
      <c r="C724" s="5" t="s">
        <v>31</v>
      </c>
      <c r="D724" s="5" t="s">
        <v>69</v>
      </c>
      <c r="E724" s="5" t="s">
        <v>24</v>
      </c>
      <c r="F724" s="6">
        <v>45230</v>
      </c>
      <c r="G724" s="16">
        <f t="shared" si="122"/>
        <v>2023</v>
      </c>
      <c r="H724" s="6" t="str">
        <f t="shared" si="117"/>
        <v>Diciembre</v>
      </c>
      <c r="I724" s="6" t="s">
        <v>745</v>
      </c>
      <c r="J724" s="5">
        <v>90</v>
      </c>
      <c r="K724" s="5">
        <v>90.91</v>
      </c>
      <c r="L724" s="21">
        <f>IFERROR(K725/J725,"")</f>
        <v>0</v>
      </c>
      <c r="M724" s="15">
        <f t="shared" si="121"/>
        <v>0</v>
      </c>
      <c r="N724" s="5"/>
      <c r="O724" s="5"/>
      <c r="P724" s="5" t="str">
        <f t="shared" si="118"/>
        <v>290-2023-12-31</v>
      </c>
      <c r="Q724" s="5">
        <v>1</v>
      </c>
      <c r="R724" s="5">
        <v>1</v>
      </c>
    </row>
    <row r="725" spans="1:18" hidden="1" x14ac:dyDescent="0.3">
      <c r="A725" s="5">
        <v>290</v>
      </c>
      <c r="B725" s="5" t="s">
        <v>240</v>
      </c>
      <c r="C725" s="5" t="s">
        <v>31</v>
      </c>
      <c r="D725" s="5" t="s">
        <v>69</v>
      </c>
      <c r="E725" s="5" t="s">
        <v>24</v>
      </c>
      <c r="F725" s="6">
        <v>45291</v>
      </c>
      <c r="G725" s="16">
        <f t="shared" si="122"/>
        <v>2024</v>
      </c>
      <c r="H725" s="6" t="str">
        <f t="shared" si="117"/>
        <v>Junio</v>
      </c>
      <c r="I725" s="6" t="s">
        <v>745</v>
      </c>
      <c r="J725" s="5">
        <v>90</v>
      </c>
      <c r="K725" s="5"/>
      <c r="L725" s="21">
        <f>IFERROR(K726/J726,"")</f>
        <v>1.1111111111111112</v>
      </c>
      <c r="M725" s="15">
        <f t="shared" si="121"/>
        <v>1.1111111111111112</v>
      </c>
      <c r="N725" s="5"/>
      <c r="O725" s="5"/>
      <c r="P725" s="5" t="str">
        <f t="shared" si="118"/>
        <v>290-2024-06-30</v>
      </c>
      <c r="Q725" s="5">
        <v>1</v>
      </c>
      <c r="R725" s="5">
        <v>1</v>
      </c>
    </row>
    <row r="726" spans="1:18" hidden="1" x14ac:dyDescent="0.3">
      <c r="A726" s="5">
        <v>290</v>
      </c>
      <c r="B726" s="5" t="s">
        <v>240</v>
      </c>
      <c r="C726" s="5" t="s">
        <v>31</v>
      </c>
      <c r="D726" s="5" t="s">
        <v>69</v>
      </c>
      <c r="E726" s="5" t="s">
        <v>24</v>
      </c>
      <c r="F726" s="6">
        <v>45473</v>
      </c>
      <c r="G726" s="5">
        <f t="shared" si="122"/>
        <v>2024</v>
      </c>
      <c r="H726" s="5" t="str">
        <f t="shared" si="117"/>
        <v>Diciembre</v>
      </c>
      <c r="I726" s="6" t="str">
        <f t="shared" ref="I726:I757" si="123">IF(OR(H727="Enero",H727="Febrero",H727="Marzo",H727="Abril",H727="Mayo",H727="Junio"),G727&amp;"-1",IF(OR(H727="Julio",H727="Agosto",H727="Septiembre",H727="Octubre",H727="Noviembre",H727="Diciembre"),G727&amp;"-2"))</f>
        <v>2023-1</v>
      </c>
      <c r="J726" s="5">
        <v>90</v>
      </c>
      <c r="K726" s="5">
        <v>100</v>
      </c>
      <c r="L726" s="15">
        <f>IFERROR(IF((K727/J727)&gt;1.3,1.3,K727/J727),"")</f>
        <v>1.1111111111111112</v>
      </c>
      <c r="M726" s="15">
        <f t="shared" si="121"/>
        <v>1.1111111111111112</v>
      </c>
      <c r="N726" s="5"/>
      <c r="O726" s="5"/>
      <c r="P726" s="5" t="str">
        <f t="shared" si="118"/>
        <v>290-2024-12-31</v>
      </c>
      <c r="Q726" s="5">
        <v>0</v>
      </c>
      <c r="R726" s="5">
        <v>0</v>
      </c>
    </row>
    <row r="727" spans="1:18" hidden="1" x14ac:dyDescent="0.3">
      <c r="A727" s="5">
        <v>290</v>
      </c>
      <c r="B727" s="5" t="s">
        <v>240</v>
      </c>
      <c r="C727" s="5" t="s">
        <v>31</v>
      </c>
      <c r="D727" s="5" t="s">
        <v>69</v>
      </c>
      <c r="E727" s="5" t="s">
        <v>24</v>
      </c>
      <c r="F727" s="6">
        <v>45657</v>
      </c>
      <c r="G727" s="5">
        <f t="shared" si="122"/>
        <v>2023</v>
      </c>
      <c r="H727" s="5" t="str">
        <f t="shared" si="117"/>
        <v>Junio</v>
      </c>
      <c r="I727" s="6" t="str">
        <f t="shared" si="123"/>
        <v>2023-2</v>
      </c>
      <c r="J727" s="5">
        <v>90</v>
      </c>
      <c r="K727" s="5">
        <v>100</v>
      </c>
      <c r="L727" s="15">
        <f>IFERROR(IF((K728/J728)&gt;1.3,1.3,K728/J728),"")</f>
        <v>1</v>
      </c>
      <c r="M727" s="15">
        <f t="shared" si="121"/>
        <v>1</v>
      </c>
      <c r="N727" s="5"/>
      <c r="O727" s="5"/>
      <c r="P727" s="5" t="str">
        <f t="shared" si="118"/>
        <v>291-2023-06-30</v>
      </c>
      <c r="Q727" s="5">
        <v>0</v>
      </c>
      <c r="R727" s="5">
        <v>0</v>
      </c>
    </row>
    <row r="728" spans="1:18" hidden="1" x14ac:dyDescent="0.3">
      <c r="A728" s="41">
        <v>291</v>
      </c>
      <c r="B728" s="5" t="s">
        <v>241</v>
      </c>
      <c r="C728" s="5" t="s">
        <v>242</v>
      </c>
      <c r="D728" s="5" t="s">
        <v>54</v>
      </c>
      <c r="E728" s="5" t="s">
        <v>24</v>
      </c>
      <c r="F728" s="6">
        <v>45107</v>
      </c>
      <c r="G728" s="5">
        <f t="shared" si="122"/>
        <v>2023</v>
      </c>
      <c r="H728" s="5" t="str">
        <f t="shared" si="117"/>
        <v>Diciembre</v>
      </c>
      <c r="I728" s="6" t="str">
        <f t="shared" si="123"/>
        <v>2024-1</v>
      </c>
      <c r="J728" s="5">
        <v>100</v>
      </c>
      <c r="K728" s="5">
        <v>100</v>
      </c>
      <c r="L728" s="21">
        <f>IFERROR(K729/J729,"")</f>
        <v>1</v>
      </c>
      <c r="M728" s="15">
        <f t="shared" si="121"/>
        <v>1</v>
      </c>
      <c r="N728" s="5" t="s">
        <v>25</v>
      </c>
      <c r="O728" s="5" t="s">
        <v>25</v>
      </c>
      <c r="P728" s="5" t="str">
        <f t="shared" si="118"/>
        <v>291-2023-12-31</v>
      </c>
      <c r="Q728" s="5">
        <v>0</v>
      </c>
      <c r="R728" s="5">
        <v>0</v>
      </c>
    </row>
    <row r="729" spans="1:18" hidden="1" x14ac:dyDescent="0.3">
      <c r="A729" s="37">
        <v>291</v>
      </c>
      <c r="B729" s="5" t="s">
        <v>241</v>
      </c>
      <c r="C729" s="5" t="s">
        <v>242</v>
      </c>
      <c r="D729" s="5" t="s">
        <v>54</v>
      </c>
      <c r="E729" s="5" t="s">
        <v>24</v>
      </c>
      <c r="F729" s="6">
        <v>45291</v>
      </c>
      <c r="G729" s="5">
        <f t="shared" si="122"/>
        <v>2024</v>
      </c>
      <c r="H729" s="5" t="str">
        <f t="shared" si="117"/>
        <v>Junio</v>
      </c>
      <c r="I729" s="6" t="str">
        <f t="shared" si="123"/>
        <v>2024-2</v>
      </c>
      <c r="J729" s="5">
        <v>100</v>
      </c>
      <c r="K729" s="5">
        <v>100</v>
      </c>
      <c r="L729" s="21">
        <f>IFERROR(K730/J730,"")</f>
        <v>1</v>
      </c>
      <c r="M729" s="15">
        <f t="shared" si="121"/>
        <v>1</v>
      </c>
      <c r="N729" s="5" t="s">
        <v>25</v>
      </c>
      <c r="O729" s="5" t="s">
        <v>25</v>
      </c>
      <c r="P729" s="5" t="str">
        <f t="shared" si="118"/>
        <v>291-2024-06-30</v>
      </c>
      <c r="Q729" s="5">
        <v>0</v>
      </c>
      <c r="R729" s="5">
        <v>0</v>
      </c>
    </row>
    <row r="730" spans="1:18" hidden="1" x14ac:dyDescent="0.3">
      <c r="A730" s="5">
        <v>291</v>
      </c>
      <c r="B730" s="5" t="s">
        <v>241</v>
      </c>
      <c r="C730" s="5" t="s">
        <v>242</v>
      </c>
      <c r="D730" s="5" t="s">
        <v>54</v>
      </c>
      <c r="E730" s="5" t="s">
        <v>24</v>
      </c>
      <c r="F730" s="6">
        <v>45473</v>
      </c>
      <c r="G730" s="5">
        <f t="shared" si="122"/>
        <v>2024</v>
      </c>
      <c r="H730" s="5" t="str">
        <f t="shared" si="117"/>
        <v>Diciembre</v>
      </c>
      <c r="I730" s="6" t="str">
        <f t="shared" si="123"/>
        <v>2023-1</v>
      </c>
      <c r="J730" s="5">
        <v>100</v>
      </c>
      <c r="K730" s="5">
        <v>100</v>
      </c>
      <c r="L730" s="15">
        <f>IFERROR(IF((K731/J731)&gt;1.3,1.3,K731/J731),"")</f>
        <v>1</v>
      </c>
      <c r="M730" s="15">
        <f t="shared" si="121"/>
        <v>1</v>
      </c>
      <c r="N730" s="5"/>
      <c r="O730" s="5"/>
      <c r="P730" s="5" t="str">
        <f t="shared" si="118"/>
        <v>291-2024-12-31</v>
      </c>
      <c r="Q730" s="5">
        <v>0</v>
      </c>
      <c r="R730" s="5">
        <v>0</v>
      </c>
    </row>
    <row r="731" spans="1:18" hidden="1" x14ac:dyDescent="0.3">
      <c r="A731" s="5">
        <v>291</v>
      </c>
      <c r="B731" s="5" t="s">
        <v>241</v>
      </c>
      <c r="C731" s="5" t="s">
        <v>242</v>
      </c>
      <c r="D731" s="5" t="s">
        <v>54</v>
      </c>
      <c r="E731" s="5" t="s">
        <v>24</v>
      </c>
      <c r="F731" s="6">
        <v>45657</v>
      </c>
      <c r="G731" s="5">
        <f t="shared" si="122"/>
        <v>2023</v>
      </c>
      <c r="H731" s="5" t="str">
        <f t="shared" si="117"/>
        <v>Junio</v>
      </c>
      <c r="I731" s="6" t="str">
        <f t="shared" si="123"/>
        <v>2023-2</v>
      </c>
      <c r="J731" s="5">
        <v>100</v>
      </c>
      <c r="K731" s="5">
        <v>100</v>
      </c>
      <c r="L731" s="15">
        <f>IFERROR(IF((K732/J732)&gt;1.3,1.3,K732/J732),"")</f>
        <v>1.3</v>
      </c>
      <c r="M731" s="15">
        <f t="shared" si="121"/>
        <v>3.6633663366336666</v>
      </c>
      <c r="N731" s="5"/>
      <c r="O731" s="5"/>
      <c r="P731" s="5" t="str">
        <f t="shared" si="118"/>
        <v>292-2023-06-30</v>
      </c>
      <c r="Q731" s="5">
        <v>0</v>
      </c>
      <c r="R731" s="5">
        <v>0</v>
      </c>
    </row>
    <row r="732" spans="1:18" hidden="1" x14ac:dyDescent="0.3">
      <c r="A732" s="41">
        <v>292</v>
      </c>
      <c r="B732" s="5" t="s">
        <v>2663</v>
      </c>
      <c r="C732" s="5" t="s">
        <v>242</v>
      </c>
      <c r="D732" s="5" t="s">
        <v>54</v>
      </c>
      <c r="E732" s="5" t="s">
        <v>24</v>
      </c>
      <c r="F732" s="6">
        <v>45107</v>
      </c>
      <c r="G732" s="5">
        <f t="shared" si="122"/>
        <v>2023</v>
      </c>
      <c r="H732" s="5" t="str">
        <f t="shared" si="117"/>
        <v>Diciembre</v>
      </c>
      <c r="I732" s="6" t="str">
        <f t="shared" si="123"/>
        <v>2024-1</v>
      </c>
      <c r="J732" s="5">
        <v>3</v>
      </c>
      <c r="K732" s="5">
        <v>10.990099009901</v>
      </c>
      <c r="L732" s="8">
        <f>IF(IFERROR(K733/J733,"")&gt;130%,130%,K733/J733)</f>
        <v>1.3</v>
      </c>
      <c r="M732" s="15">
        <f t="shared" si="121"/>
        <v>9.2200000000000006</v>
      </c>
      <c r="N732" s="5" t="s">
        <v>25</v>
      </c>
      <c r="O732" s="5" t="s">
        <v>25</v>
      </c>
      <c r="P732" s="5" t="str">
        <f t="shared" si="118"/>
        <v>292-2023-12-31</v>
      </c>
      <c r="Q732" s="5">
        <v>0</v>
      </c>
      <c r="R732" s="5">
        <v>0</v>
      </c>
    </row>
    <row r="733" spans="1:18" hidden="1" x14ac:dyDescent="0.3">
      <c r="A733" s="37">
        <v>292</v>
      </c>
      <c r="B733" s="5" t="s">
        <v>2663</v>
      </c>
      <c r="C733" s="5" t="s">
        <v>242</v>
      </c>
      <c r="D733" s="5" t="s">
        <v>54</v>
      </c>
      <c r="E733" s="5" t="s">
        <v>24</v>
      </c>
      <c r="F733" s="6">
        <v>45291</v>
      </c>
      <c r="G733" s="5">
        <f t="shared" si="122"/>
        <v>2024</v>
      </c>
      <c r="H733" s="5" t="str">
        <f t="shared" si="117"/>
        <v>Junio</v>
      </c>
      <c r="I733" s="6" t="str">
        <f t="shared" si="123"/>
        <v>2024-2</v>
      </c>
      <c r="J733" s="5">
        <v>3</v>
      </c>
      <c r="K733" s="5">
        <v>27.66</v>
      </c>
      <c r="L733" s="8">
        <f>IF(IFERROR(K734/J734,"")&gt;130%,130%,K734/J734)</f>
        <v>1.3</v>
      </c>
      <c r="M733" s="15">
        <f t="shared" si="121"/>
        <v>7.7713016930335668</v>
      </c>
      <c r="N733" s="5" t="s">
        <v>25</v>
      </c>
      <c r="O733" s="5" t="s">
        <v>25</v>
      </c>
      <c r="P733" s="5" t="str">
        <f t="shared" si="118"/>
        <v>292-2024-06-30</v>
      </c>
      <c r="Q733" s="5">
        <v>0</v>
      </c>
      <c r="R733" s="5">
        <v>0</v>
      </c>
    </row>
    <row r="734" spans="1:18" hidden="1" x14ac:dyDescent="0.3">
      <c r="A734" s="5">
        <v>292</v>
      </c>
      <c r="B734" s="5" t="s">
        <v>243</v>
      </c>
      <c r="C734" s="5" t="s">
        <v>242</v>
      </c>
      <c r="D734" s="5" t="s">
        <v>54</v>
      </c>
      <c r="E734" s="5" t="s">
        <v>24</v>
      </c>
      <c r="F734" s="6">
        <v>45473</v>
      </c>
      <c r="G734" s="5">
        <f t="shared" si="122"/>
        <v>2024</v>
      </c>
      <c r="H734" s="5" t="str">
        <f t="shared" si="117"/>
        <v>Diciembre</v>
      </c>
      <c r="I734" s="6" t="str">
        <f t="shared" si="123"/>
        <v>2023-1</v>
      </c>
      <c r="J734" s="5">
        <v>3</v>
      </c>
      <c r="K734" s="5">
        <v>23.313905079100699</v>
      </c>
      <c r="L734" s="15">
        <f>IFERROR(IF((K735/J735)&gt;1.3,1.3,K735/J735),"")</f>
        <v>1.3</v>
      </c>
      <c r="M734" s="15">
        <f t="shared" si="121"/>
        <v>4.7546207775653002</v>
      </c>
      <c r="N734" s="5" t="s">
        <v>25</v>
      </c>
      <c r="O734" s="5" t="s">
        <v>25</v>
      </c>
      <c r="P734" s="5" t="str">
        <f t="shared" si="118"/>
        <v>292-2024-12-31</v>
      </c>
      <c r="Q734" s="5">
        <v>0</v>
      </c>
      <c r="R734" s="5">
        <v>0</v>
      </c>
    </row>
    <row r="735" spans="1:18" hidden="1" x14ac:dyDescent="0.3">
      <c r="A735" s="5">
        <v>292</v>
      </c>
      <c r="B735" s="5" t="s">
        <v>243</v>
      </c>
      <c r="C735" s="5" t="s">
        <v>242</v>
      </c>
      <c r="D735" s="5" t="s">
        <v>54</v>
      </c>
      <c r="E735" s="5" t="s">
        <v>24</v>
      </c>
      <c r="F735" s="6">
        <v>45657</v>
      </c>
      <c r="G735" s="5">
        <f t="shared" si="122"/>
        <v>2023</v>
      </c>
      <c r="H735" s="5" t="str">
        <f t="shared" si="117"/>
        <v>Junio</v>
      </c>
      <c r="I735" s="6" t="str">
        <f t="shared" si="123"/>
        <v>2023-2</v>
      </c>
      <c r="J735" s="5">
        <v>3</v>
      </c>
      <c r="K735" s="5">
        <v>14.263862332695901</v>
      </c>
      <c r="L735" s="15">
        <f>IFERROR(IF((K736/J736)&gt;1.3,1.3,K736/J736),"")</f>
        <v>1</v>
      </c>
      <c r="M735" s="15">
        <f t="shared" si="121"/>
        <v>1</v>
      </c>
      <c r="N735" s="5" t="s">
        <v>25</v>
      </c>
      <c r="O735" s="5" t="s">
        <v>25</v>
      </c>
      <c r="P735" s="5" t="str">
        <f t="shared" si="118"/>
        <v>293-2023-06-30</v>
      </c>
      <c r="Q735" s="5">
        <v>0</v>
      </c>
      <c r="R735" s="5">
        <v>0</v>
      </c>
    </row>
    <row r="736" spans="1:18" hidden="1" x14ac:dyDescent="0.3">
      <c r="A736" s="41">
        <v>293</v>
      </c>
      <c r="B736" s="5" t="s">
        <v>244</v>
      </c>
      <c r="C736" s="5" t="s">
        <v>242</v>
      </c>
      <c r="D736" s="5" t="s">
        <v>54</v>
      </c>
      <c r="E736" s="5" t="s">
        <v>24</v>
      </c>
      <c r="F736" s="6">
        <v>45107</v>
      </c>
      <c r="G736" s="5">
        <f t="shared" si="122"/>
        <v>2023</v>
      </c>
      <c r="H736" s="5" t="str">
        <f t="shared" si="117"/>
        <v>Diciembre</v>
      </c>
      <c r="I736" s="6" t="str">
        <f t="shared" si="123"/>
        <v>2024-1</v>
      </c>
      <c r="J736" s="5">
        <v>100</v>
      </c>
      <c r="K736" s="5">
        <v>100</v>
      </c>
      <c r="L736" s="21">
        <f>IFERROR(K737/J737,"")</f>
        <v>1</v>
      </c>
      <c r="M736" s="15">
        <f t="shared" si="121"/>
        <v>1</v>
      </c>
      <c r="N736" s="5" t="s">
        <v>25</v>
      </c>
      <c r="O736" s="5" t="s">
        <v>25</v>
      </c>
      <c r="P736" s="5" t="str">
        <f t="shared" si="118"/>
        <v>293-2023-12-31</v>
      </c>
      <c r="Q736" s="5">
        <v>0</v>
      </c>
      <c r="R736" s="5">
        <v>0</v>
      </c>
    </row>
    <row r="737" spans="1:18" hidden="1" x14ac:dyDescent="0.3">
      <c r="A737" s="37">
        <v>293</v>
      </c>
      <c r="B737" s="5" t="s">
        <v>244</v>
      </c>
      <c r="C737" s="5" t="s">
        <v>242</v>
      </c>
      <c r="D737" s="5" t="s">
        <v>54</v>
      </c>
      <c r="E737" s="5" t="s">
        <v>24</v>
      </c>
      <c r="F737" s="6">
        <v>45291</v>
      </c>
      <c r="G737" s="5">
        <f t="shared" si="122"/>
        <v>2024</v>
      </c>
      <c r="H737" s="5" t="str">
        <f t="shared" si="117"/>
        <v>Junio</v>
      </c>
      <c r="I737" s="6" t="str">
        <f t="shared" si="123"/>
        <v>2024-2</v>
      </c>
      <c r="J737" s="5">
        <v>100</v>
      </c>
      <c r="K737" s="5">
        <v>100</v>
      </c>
      <c r="L737" s="21">
        <f>IFERROR(K738/J738,"")</f>
        <v>1</v>
      </c>
      <c r="M737" s="15">
        <f t="shared" si="121"/>
        <v>1</v>
      </c>
      <c r="N737" s="5" t="s">
        <v>25</v>
      </c>
      <c r="O737" s="5" t="s">
        <v>25</v>
      </c>
      <c r="P737" s="5" t="str">
        <f t="shared" si="118"/>
        <v>293-2024-06-30</v>
      </c>
      <c r="Q737" s="5">
        <v>0</v>
      </c>
      <c r="R737" s="5">
        <v>0</v>
      </c>
    </row>
    <row r="738" spans="1:18" hidden="1" x14ac:dyDescent="0.3">
      <c r="A738" s="5">
        <v>293</v>
      </c>
      <c r="B738" s="5" t="s">
        <v>244</v>
      </c>
      <c r="C738" s="5" t="s">
        <v>242</v>
      </c>
      <c r="D738" s="5" t="s">
        <v>54</v>
      </c>
      <c r="E738" s="5" t="s">
        <v>24</v>
      </c>
      <c r="F738" s="6">
        <v>45473</v>
      </c>
      <c r="G738" s="5">
        <f t="shared" si="122"/>
        <v>2024</v>
      </c>
      <c r="H738" s="5" t="str">
        <f t="shared" si="117"/>
        <v>Diciembre</v>
      </c>
      <c r="I738" s="6" t="str">
        <f t="shared" si="123"/>
        <v>2023-1</v>
      </c>
      <c r="J738" s="5">
        <v>100</v>
      </c>
      <c r="K738" s="5">
        <v>100</v>
      </c>
      <c r="L738" s="15">
        <f>IFERROR(IF((K739/J739)&gt;1.3,1.3,K739/J739),"")</f>
        <v>1</v>
      </c>
      <c r="M738" s="15">
        <f t="shared" si="121"/>
        <v>1</v>
      </c>
      <c r="N738" s="5"/>
      <c r="O738" s="5"/>
      <c r="P738" s="5" t="str">
        <f t="shared" si="118"/>
        <v>293-2024-12-31</v>
      </c>
      <c r="Q738" s="5">
        <v>0</v>
      </c>
      <c r="R738" s="5">
        <v>0</v>
      </c>
    </row>
    <row r="739" spans="1:18" hidden="1" x14ac:dyDescent="0.3">
      <c r="A739" s="5">
        <v>293</v>
      </c>
      <c r="B739" s="5" t="s">
        <v>244</v>
      </c>
      <c r="C739" s="5" t="s">
        <v>242</v>
      </c>
      <c r="D739" s="5" t="s">
        <v>54</v>
      </c>
      <c r="E739" s="5" t="s">
        <v>24</v>
      </c>
      <c r="F739" s="6">
        <v>45657</v>
      </c>
      <c r="G739" s="5">
        <f t="shared" si="122"/>
        <v>2023</v>
      </c>
      <c r="H739" s="5" t="str">
        <f t="shared" si="117"/>
        <v>Junio</v>
      </c>
      <c r="I739" s="6" t="str">
        <f t="shared" si="123"/>
        <v>2023-2</v>
      </c>
      <c r="J739" s="5">
        <v>100</v>
      </c>
      <c r="K739" s="5">
        <v>100</v>
      </c>
      <c r="L739" s="15">
        <f>IFERROR(IF((K740/J740)&gt;1.3,1.3,K740/J740),"")</f>
        <v>1.3</v>
      </c>
      <c r="M739" s="15">
        <f t="shared" si="121"/>
        <v>10.052910052910066</v>
      </c>
      <c r="N739" s="5"/>
      <c r="O739" s="5"/>
      <c r="P739" s="5" t="str">
        <f t="shared" si="118"/>
        <v>294-2023-06-30</v>
      </c>
      <c r="Q739" s="5">
        <v>0</v>
      </c>
      <c r="R739" s="5">
        <v>0</v>
      </c>
    </row>
    <row r="740" spans="1:18" hidden="1" x14ac:dyDescent="0.3">
      <c r="A740" s="41">
        <v>294</v>
      </c>
      <c r="B740" s="5" t="s">
        <v>245</v>
      </c>
      <c r="C740" s="5" t="s">
        <v>242</v>
      </c>
      <c r="D740" s="5" t="s">
        <v>54</v>
      </c>
      <c r="E740" s="5" t="s">
        <v>24</v>
      </c>
      <c r="F740" s="6">
        <v>45107</v>
      </c>
      <c r="G740" s="5">
        <f t="shared" si="122"/>
        <v>2023</v>
      </c>
      <c r="H740" s="5" t="str">
        <f t="shared" ref="H740:H803" si="124">PROPER(TEXT(F741,"mmmm"))</f>
        <v>Diciembre</v>
      </c>
      <c r="I740" s="6" t="str">
        <f t="shared" si="123"/>
        <v>2024-1</v>
      </c>
      <c r="J740" s="5">
        <v>3</v>
      </c>
      <c r="K740" s="5">
        <v>30.158730158730201</v>
      </c>
      <c r="L740" s="8">
        <f>IF(IFERROR(K741/J741,"")&gt;130%,130%,K741/J741)</f>
        <v>1.3</v>
      </c>
      <c r="M740" s="15">
        <f t="shared" si="121"/>
        <v>13.996666666666668</v>
      </c>
      <c r="N740" s="5" t="s">
        <v>25</v>
      </c>
      <c r="O740" s="5" t="s">
        <v>25</v>
      </c>
      <c r="P740" s="5" t="str">
        <f t="shared" ref="P740:P803" si="125">A741&amp;"-"&amp;YEAR(F741)&amp;"-"&amp;IF(LEN(MONTH(F741))=1,"0"&amp;MONTH(F741),MONTH(F741))&amp;"-"&amp;DAY(F741)</f>
        <v>294-2023-12-31</v>
      </c>
      <c r="Q740" s="5">
        <v>0</v>
      </c>
      <c r="R740" s="5">
        <v>0</v>
      </c>
    </row>
    <row r="741" spans="1:18" hidden="1" x14ac:dyDescent="0.3">
      <c r="A741" s="37">
        <v>294</v>
      </c>
      <c r="B741" s="5" t="s">
        <v>245</v>
      </c>
      <c r="C741" s="5" t="s">
        <v>242</v>
      </c>
      <c r="D741" s="5" t="s">
        <v>54</v>
      </c>
      <c r="E741" s="5" t="s">
        <v>24</v>
      </c>
      <c r="F741" s="6">
        <v>45291</v>
      </c>
      <c r="G741" s="5">
        <f t="shared" si="122"/>
        <v>2024</v>
      </c>
      <c r="H741" s="5" t="str">
        <f t="shared" si="124"/>
        <v>Junio</v>
      </c>
      <c r="I741" s="6" t="str">
        <f t="shared" si="123"/>
        <v>2024-2</v>
      </c>
      <c r="J741" s="5">
        <v>3</v>
      </c>
      <c r="K741" s="5">
        <v>41.99</v>
      </c>
      <c r="L741" s="8">
        <f>IF(IFERROR(K742/J742,"")&gt;130%,130%,K742/J742)</f>
        <v>1.3</v>
      </c>
      <c r="M741" s="15">
        <f t="shared" si="121"/>
        <v>8.758898173939933</v>
      </c>
      <c r="N741" s="5" t="s">
        <v>25</v>
      </c>
      <c r="O741" s="5" t="s">
        <v>25</v>
      </c>
      <c r="P741" s="5" t="str">
        <f t="shared" si="125"/>
        <v>294-2024-06-30</v>
      </c>
      <c r="Q741" s="5">
        <v>0</v>
      </c>
      <c r="R741" s="5">
        <v>0</v>
      </c>
    </row>
    <row r="742" spans="1:18" hidden="1" x14ac:dyDescent="0.3">
      <c r="A742" s="5">
        <v>294</v>
      </c>
      <c r="B742" s="5" t="s">
        <v>246</v>
      </c>
      <c r="C742" s="5" t="s">
        <v>242</v>
      </c>
      <c r="D742" s="5" t="s">
        <v>54</v>
      </c>
      <c r="E742" s="5" t="s">
        <v>24</v>
      </c>
      <c r="F742" s="6">
        <v>45473</v>
      </c>
      <c r="G742" s="5">
        <f t="shared" si="122"/>
        <v>2024</v>
      </c>
      <c r="H742" s="5" t="str">
        <f t="shared" si="124"/>
        <v>Diciembre</v>
      </c>
      <c r="I742" s="6" t="str">
        <f t="shared" si="123"/>
        <v>2023-1</v>
      </c>
      <c r="J742" s="5">
        <v>3</v>
      </c>
      <c r="K742" s="5">
        <v>26.276694521819799</v>
      </c>
      <c r="L742" s="15">
        <f>IFERROR(IF((K743/J743)&gt;1.3,1.3,K743/J743),"")</f>
        <v>1.3</v>
      </c>
      <c r="M742" s="15">
        <f t="shared" si="121"/>
        <v>1.8333333333333333</v>
      </c>
      <c r="N742" s="5" t="s">
        <v>25</v>
      </c>
      <c r="O742" s="5" t="s">
        <v>25</v>
      </c>
      <c r="P742" s="5" t="str">
        <f t="shared" si="125"/>
        <v>294-2024-12-31</v>
      </c>
      <c r="Q742" s="5">
        <v>0</v>
      </c>
      <c r="R742" s="5">
        <v>0</v>
      </c>
    </row>
    <row r="743" spans="1:18" hidden="1" x14ac:dyDescent="0.3">
      <c r="A743" s="5">
        <v>294</v>
      </c>
      <c r="B743" s="5" t="s">
        <v>246</v>
      </c>
      <c r="C743" s="5" t="s">
        <v>242</v>
      </c>
      <c r="D743" s="5" t="s">
        <v>54</v>
      </c>
      <c r="E743" s="5" t="s">
        <v>24</v>
      </c>
      <c r="F743" s="6">
        <v>45657</v>
      </c>
      <c r="G743" s="5">
        <f t="shared" si="122"/>
        <v>2023</v>
      </c>
      <c r="H743" s="5" t="str">
        <f t="shared" si="124"/>
        <v>Junio</v>
      </c>
      <c r="I743" s="6" t="str">
        <f t="shared" si="123"/>
        <v>2023-2</v>
      </c>
      <c r="J743" s="5">
        <v>3</v>
      </c>
      <c r="K743" s="5">
        <v>5.5</v>
      </c>
      <c r="L743" s="15">
        <f>IFERROR(IF((K744/J744)&gt;1.3,1.3,K744/J744),"")</f>
        <v>0.45454545454545453</v>
      </c>
      <c r="M743" s="15">
        <f t="shared" si="121"/>
        <v>0.45454545454545453</v>
      </c>
      <c r="N743" s="5" t="s">
        <v>25</v>
      </c>
      <c r="O743" s="5" t="s">
        <v>25</v>
      </c>
      <c r="P743" s="5" t="str">
        <f t="shared" si="125"/>
        <v>295-2023-06-30</v>
      </c>
      <c r="Q743" s="5">
        <v>0</v>
      </c>
      <c r="R743" s="5">
        <v>0</v>
      </c>
    </row>
    <row r="744" spans="1:18" hidden="1" x14ac:dyDescent="0.3">
      <c r="A744" s="41">
        <v>295</v>
      </c>
      <c r="B744" s="5" t="s">
        <v>247</v>
      </c>
      <c r="C744" s="5" t="s">
        <v>68</v>
      </c>
      <c r="D744" s="5" t="s">
        <v>54</v>
      </c>
      <c r="E744" s="5" t="s">
        <v>24</v>
      </c>
      <c r="F744" s="6">
        <v>45107</v>
      </c>
      <c r="G744" s="5">
        <f t="shared" si="122"/>
        <v>2023</v>
      </c>
      <c r="H744" s="5" t="str">
        <f t="shared" si="124"/>
        <v>Diciembre</v>
      </c>
      <c r="I744" s="6" t="str">
        <f t="shared" si="123"/>
        <v>2023-2</v>
      </c>
      <c r="J744" s="5">
        <v>11</v>
      </c>
      <c r="K744" s="5">
        <v>5</v>
      </c>
      <c r="L744" s="21">
        <f>IFERROR(K745/J745,"")</f>
        <v>0.42857142857142855</v>
      </c>
      <c r="M744" s="15">
        <f t="shared" si="121"/>
        <v>0.42857142857142855</v>
      </c>
      <c r="N744" s="5"/>
      <c r="O744" s="5"/>
      <c r="P744" s="5" t="str">
        <f t="shared" si="125"/>
        <v>295-2023-12-31</v>
      </c>
      <c r="Q744" s="5">
        <v>0</v>
      </c>
      <c r="R744" s="5">
        <v>0</v>
      </c>
    </row>
    <row r="745" spans="1:18" hidden="1" x14ac:dyDescent="0.3">
      <c r="A745" s="37">
        <v>295</v>
      </c>
      <c r="B745" s="5" t="s">
        <v>247</v>
      </c>
      <c r="C745" s="5" t="s">
        <v>68</v>
      </c>
      <c r="D745" s="5" t="s">
        <v>54</v>
      </c>
      <c r="E745" s="5" t="s">
        <v>24</v>
      </c>
      <c r="F745" s="6">
        <v>45291</v>
      </c>
      <c r="G745" s="5">
        <f t="shared" si="122"/>
        <v>2023</v>
      </c>
      <c r="H745" s="5" t="str">
        <f t="shared" si="124"/>
        <v>Diciembre</v>
      </c>
      <c r="I745" s="6" t="str">
        <f t="shared" si="123"/>
        <v>2023-2</v>
      </c>
      <c r="J745" s="5">
        <v>21</v>
      </c>
      <c r="K745" s="5">
        <v>9</v>
      </c>
      <c r="L745" s="21">
        <f>IFERROR(K746/J746,"")</f>
        <v>0.85450000000000004</v>
      </c>
      <c r="M745" s="15">
        <f t="shared" si="121"/>
        <v>0.85450000000000004</v>
      </c>
      <c r="N745" s="5"/>
      <c r="O745" s="5"/>
      <c r="P745" s="5" t="str">
        <f t="shared" si="125"/>
        <v>296-2023-12-31</v>
      </c>
      <c r="Q745" s="5">
        <v>0</v>
      </c>
      <c r="R745" s="5">
        <v>0</v>
      </c>
    </row>
    <row r="746" spans="1:18" hidden="1" x14ac:dyDescent="0.3">
      <c r="A746" s="37">
        <v>296</v>
      </c>
      <c r="B746" s="5" t="s">
        <v>248</v>
      </c>
      <c r="C746" s="5" t="s">
        <v>249</v>
      </c>
      <c r="D746" s="5" t="s">
        <v>69</v>
      </c>
      <c r="E746" s="5" t="s">
        <v>24</v>
      </c>
      <c r="F746" s="6">
        <v>45291</v>
      </c>
      <c r="G746" s="5">
        <f t="shared" si="122"/>
        <v>2023</v>
      </c>
      <c r="H746" s="5" t="str">
        <f t="shared" si="124"/>
        <v>Diciembre</v>
      </c>
      <c r="I746" s="6" t="str">
        <f t="shared" si="123"/>
        <v>2023-2</v>
      </c>
      <c r="J746" s="5">
        <v>100</v>
      </c>
      <c r="K746" s="5">
        <v>85.45</v>
      </c>
      <c r="L746" s="21">
        <f>IFERROR(K747/J747,"")</f>
        <v>4.65E-2</v>
      </c>
      <c r="M746" s="15">
        <f t="shared" si="121"/>
        <v>4.65E-2</v>
      </c>
      <c r="N746" s="5"/>
      <c r="O746" s="5"/>
      <c r="P746" s="5" t="str">
        <f t="shared" si="125"/>
        <v>297-2023-12-31</v>
      </c>
      <c r="Q746" s="5">
        <v>1</v>
      </c>
      <c r="R746" s="5">
        <v>1</v>
      </c>
    </row>
    <row r="747" spans="1:18" hidden="1" x14ac:dyDescent="0.3">
      <c r="A747" s="5">
        <v>297</v>
      </c>
      <c r="B747" s="5" t="s">
        <v>250</v>
      </c>
      <c r="C747" s="5" t="s">
        <v>249</v>
      </c>
      <c r="D747" s="5" t="s">
        <v>69</v>
      </c>
      <c r="E747" s="5" t="s">
        <v>62</v>
      </c>
      <c r="F747" s="6">
        <v>45291</v>
      </c>
      <c r="G747" s="5">
        <f t="shared" si="122"/>
        <v>2023</v>
      </c>
      <c r="H747" s="5" t="str">
        <f t="shared" si="124"/>
        <v>Diciembre</v>
      </c>
      <c r="I747" s="6" t="str">
        <f t="shared" si="123"/>
        <v>2023-1</v>
      </c>
      <c r="J747" s="5">
        <v>20</v>
      </c>
      <c r="K747" s="5">
        <v>0.93</v>
      </c>
      <c r="L747" s="15">
        <f>IFERROR(IF((J748/K748)&gt;1.3,1.3,J748/K748),"")</f>
        <v>0</v>
      </c>
      <c r="M747" s="15">
        <f>IFERROR(J748/K748,"")</f>
        <v>0</v>
      </c>
      <c r="N747" s="5"/>
      <c r="O747" s="5"/>
      <c r="P747" s="5" t="str">
        <f t="shared" si="125"/>
        <v>298-2023-12-31</v>
      </c>
      <c r="Q747" s="5">
        <v>1</v>
      </c>
      <c r="R747" s="5">
        <v>1</v>
      </c>
    </row>
    <row r="748" spans="1:18" hidden="1" x14ac:dyDescent="0.3">
      <c r="A748" s="37">
        <v>298</v>
      </c>
      <c r="B748" s="5" t="s">
        <v>251</v>
      </c>
      <c r="C748" s="5" t="s">
        <v>249</v>
      </c>
      <c r="D748" s="5" t="s">
        <v>54</v>
      </c>
      <c r="E748" s="5" t="s">
        <v>62</v>
      </c>
      <c r="F748" s="6">
        <v>45291</v>
      </c>
      <c r="G748" s="5">
        <f t="shared" si="122"/>
        <v>2023</v>
      </c>
      <c r="H748" s="5" t="str">
        <f t="shared" si="124"/>
        <v>Marzo</v>
      </c>
      <c r="I748" s="6" t="str">
        <f t="shared" si="123"/>
        <v>2023-1</v>
      </c>
      <c r="J748" s="5"/>
      <c r="K748" s="5">
        <v>1</v>
      </c>
      <c r="L748" s="15">
        <f>IFERROR(IF((J749/K749)&gt;1.3,1.3,J749/K749),"")</f>
        <v>1</v>
      </c>
      <c r="M748" s="15">
        <f>IFERROR(J749/K749,"")</f>
        <v>1</v>
      </c>
      <c r="N748" s="5" t="s">
        <v>2659</v>
      </c>
      <c r="O748" s="5"/>
      <c r="P748" s="5" t="str">
        <f t="shared" si="125"/>
        <v>300-2023-03-31</v>
      </c>
      <c r="Q748" s="5">
        <v>0</v>
      </c>
      <c r="R748" s="5">
        <v>0</v>
      </c>
    </row>
    <row r="749" spans="1:18" hidden="1" x14ac:dyDescent="0.3">
      <c r="A749" s="52">
        <v>300</v>
      </c>
      <c r="B749" s="5" t="s">
        <v>252</v>
      </c>
      <c r="C749" s="5" t="s">
        <v>253</v>
      </c>
      <c r="D749" s="5" t="s">
        <v>60</v>
      </c>
      <c r="E749" s="5" t="s">
        <v>24</v>
      </c>
      <c r="F749" s="6">
        <v>45016</v>
      </c>
      <c r="G749" s="5">
        <f t="shared" si="122"/>
        <v>2023</v>
      </c>
      <c r="H749" s="5" t="str">
        <f t="shared" si="124"/>
        <v>Junio</v>
      </c>
      <c r="I749" s="6" t="str">
        <f t="shared" si="123"/>
        <v>2023-2</v>
      </c>
      <c r="J749" s="5">
        <v>100</v>
      </c>
      <c r="K749" s="5">
        <v>100</v>
      </c>
      <c r="L749" s="21">
        <f>IFERROR(K750/J750,"")</f>
        <v>1</v>
      </c>
      <c r="M749" s="15">
        <f t="shared" ref="M749:M780" si="126">IFERROR(K750/J750,"")</f>
        <v>1</v>
      </c>
      <c r="N749" s="5" t="s">
        <v>25</v>
      </c>
      <c r="O749" s="5" t="s">
        <v>25</v>
      </c>
      <c r="P749" s="5" t="str">
        <f t="shared" si="125"/>
        <v>300-2023-06-30</v>
      </c>
      <c r="Q749" s="5">
        <v>0</v>
      </c>
      <c r="R749" s="5">
        <v>0</v>
      </c>
    </row>
    <row r="750" spans="1:18" hidden="1" x14ac:dyDescent="0.3">
      <c r="A750" s="37">
        <v>300</v>
      </c>
      <c r="B750" s="5" t="s">
        <v>252</v>
      </c>
      <c r="C750" s="5" t="s">
        <v>253</v>
      </c>
      <c r="D750" s="5" t="s">
        <v>60</v>
      </c>
      <c r="E750" s="5" t="s">
        <v>24</v>
      </c>
      <c r="F750" s="6">
        <v>45107</v>
      </c>
      <c r="G750" s="5">
        <f t="shared" si="122"/>
        <v>2023</v>
      </c>
      <c r="H750" s="5" t="str">
        <f t="shared" si="124"/>
        <v>Septiembre</v>
      </c>
      <c r="I750" s="6" t="str">
        <f t="shared" si="123"/>
        <v>2023-2</v>
      </c>
      <c r="J750" s="5">
        <v>100</v>
      </c>
      <c r="K750" s="5">
        <v>100</v>
      </c>
      <c r="L750" s="21">
        <f>IFERROR(K751/J751,"")</f>
        <v>1</v>
      </c>
      <c r="M750" s="15">
        <f t="shared" si="126"/>
        <v>1</v>
      </c>
      <c r="N750" s="5" t="s">
        <v>25</v>
      </c>
      <c r="O750" s="5" t="s">
        <v>25</v>
      </c>
      <c r="P750" s="5" t="str">
        <f t="shared" si="125"/>
        <v>300-2023-09-30</v>
      </c>
      <c r="Q750" s="5">
        <v>0</v>
      </c>
      <c r="R750" s="5">
        <v>0</v>
      </c>
    </row>
    <row r="751" spans="1:18" hidden="1" x14ac:dyDescent="0.3">
      <c r="A751" s="41">
        <v>300</v>
      </c>
      <c r="B751" s="5" t="s">
        <v>252</v>
      </c>
      <c r="C751" s="5" t="s">
        <v>253</v>
      </c>
      <c r="D751" s="5" t="s">
        <v>60</v>
      </c>
      <c r="E751" s="5" t="s">
        <v>24</v>
      </c>
      <c r="F751" s="6">
        <v>45199</v>
      </c>
      <c r="G751" s="5">
        <f t="shared" si="122"/>
        <v>2023</v>
      </c>
      <c r="H751" s="5" t="str">
        <f t="shared" si="124"/>
        <v>Diciembre</v>
      </c>
      <c r="I751" s="6" t="str">
        <f t="shared" si="123"/>
        <v>2024-1</v>
      </c>
      <c r="J751" s="5">
        <v>100</v>
      </c>
      <c r="K751" s="5">
        <v>100</v>
      </c>
      <c r="L751" s="21">
        <f>IFERROR(K752/J752,"")</f>
        <v>1</v>
      </c>
      <c r="M751" s="15">
        <f t="shared" si="126"/>
        <v>1</v>
      </c>
      <c r="N751" s="5" t="s">
        <v>25</v>
      </c>
      <c r="O751" s="5" t="s">
        <v>25</v>
      </c>
      <c r="P751" s="5" t="str">
        <f t="shared" si="125"/>
        <v>300-2023-12-31</v>
      </c>
      <c r="Q751" s="5">
        <v>0</v>
      </c>
      <c r="R751" s="5">
        <v>0</v>
      </c>
    </row>
    <row r="752" spans="1:18" hidden="1" x14ac:dyDescent="0.3">
      <c r="A752" s="37">
        <v>300</v>
      </c>
      <c r="B752" s="5" t="s">
        <v>252</v>
      </c>
      <c r="C752" s="5" t="s">
        <v>253</v>
      </c>
      <c r="D752" s="5" t="s">
        <v>60</v>
      </c>
      <c r="E752" s="5" t="s">
        <v>24</v>
      </c>
      <c r="F752" s="6">
        <v>45291</v>
      </c>
      <c r="G752" s="5">
        <f t="shared" si="122"/>
        <v>2024</v>
      </c>
      <c r="H752" s="5" t="str">
        <f t="shared" si="124"/>
        <v>Junio</v>
      </c>
      <c r="I752" s="6" t="str">
        <f t="shared" si="123"/>
        <v>2024-2</v>
      </c>
      <c r="J752" s="5">
        <v>100</v>
      </c>
      <c r="K752" s="5">
        <v>100</v>
      </c>
      <c r="L752" s="21">
        <f>IFERROR(K753/J753,"")</f>
        <v>1</v>
      </c>
      <c r="M752" s="15">
        <f t="shared" si="126"/>
        <v>1</v>
      </c>
      <c r="N752" s="5" t="s">
        <v>25</v>
      </c>
      <c r="O752" s="5" t="s">
        <v>25</v>
      </c>
      <c r="P752" s="5" t="str">
        <f t="shared" si="125"/>
        <v>300-2024-06-30</v>
      </c>
      <c r="Q752" s="5">
        <v>0</v>
      </c>
      <c r="R752" s="5">
        <v>0</v>
      </c>
    </row>
    <row r="753" spans="1:18" hidden="1" x14ac:dyDescent="0.3">
      <c r="A753" s="5">
        <v>300</v>
      </c>
      <c r="B753" s="5" t="s">
        <v>252</v>
      </c>
      <c r="C753" s="5" t="s">
        <v>253</v>
      </c>
      <c r="D753" s="5" t="s">
        <v>60</v>
      </c>
      <c r="E753" s="5" t="s">
        <v>24</v>
      </c>
      <c r="F753" s="6">
        <v>45473</v>
      </c>
      <c r="G753" s="5">
        <f t="shared" si="122"/>
        <v>2024</v>
      </c>
      <c r="H753" s="5" t="str">
        <f t="shared" si="124"/>
        <v>Diciembre</v>
      </c>
      <c r="I753" s="6" t="str">
        <f t="shared" si="123"/>
        <v>2023-1</v>
      </c>
      <c r="J753" s="5">
        <v>100</v>
      </c>
      <c r="K753" s="5">
        <v>100</v>
      </c>
      <c r="L753" s="15">
        <f>IFERROR(IF((K754/J754)&gt;1.3,1.3,K754/J754),"")</f>
        <v>1</v>
      </c>
      <c r="M753" s="15">
        <f t="shared" si="126"/>
        <v>1</v>
      </c>
      <c r="N753" s="5" t="s">
        <v>25</v>
      </c>
      <c r="O753" s="5" t="s">
        <v>25</v>
      </c>
      <c r="P753" s="5" t="str">
        <f t="shared" si="125"/>
        <v>300-2024-12-31</v>
      </c>
      <c r="Q753" s="5">
        <v>0</v>
      </c>
      <c r="R753" s="5">
        <v>0</v>
      </c>
    </row>
    <row r="754" spans="1:18" hidden="1" x14ac:dyDescent="0.3">
      <c r="A754" s="5">
        <v>300</v>
      </c>
      <c r="B754" s="5" t="s">
        <v>252</v>
      </c>
      <c r="C754" s="5" t="s">
        <v>253</v>
      </c>
      <c r="D754" s="5" t="s">
        <v>60</v>
      </c>
      <c r="E754" s="5" t="s">
        <v>24</v>
      </c>
      <c r="F754" s="6">
        <v>45657</v>
      </c>
      <c r="G754" s="5">
        <f t="shared" si="122"/>
        <v>2023</v>
      </c>
      <c r="H754" s="5" t="str">
        <f t="shared" si="124"/>
        <v>Marzo</v>
      </c>
      <c r="I754" s="6" t="str">
        <f t="shared" si="123"/>
        <v>2023-1</v>
      </c>
      <c r="J754" s="5">
        <v>100</v>
      </c>
      <c r="K754" s="5">
        <v>100</v>
      </c>
      <c r="L754" s="15">
        <f>IFERROR(IF((K755/J755)&gt;1.3,1.3,K755/J755),"")</f>
        <v>1</v>
      </c>
      <c r="M754" s="15">
        <f t="shared" si="126"/>
        <v>1</v>
      </c>
      <c r="N754" s="5" t="s">
        <v>25</v>
      </c>
      <c r="O754" s="5" t="s">
        <v>25</v>
      </c>
      <c r="P754" s="5" t="str">
        <f t="shared" si="125"/>
        <v>301-2023-03-31</v>
      </c>
      <c r="Q754" s="5">
        <v>0</v>
      </c>
      <c r="R754" s="5">
        <v>0</v>
      </c>
    </row>
    <row r="755" spans="1:18" hidden="1" x14ac:dyDescent="0.3">
      <c r="A755" s="52">
        <v>301</v>
      </c>
      <c r="B755" s="5" t="s">
        <v>254</v>
      </c>
      <c r="C755" s="5" t="s">
        <v>253</v>
      </c>
      <c r="D755" s="5" t="s">
        <v>60</v>
      </c>
      <c r="E755" s="5" t="s">
        <v>24</v>
      </c>
      <c r="F755" s="6">
        <v>45016</v>
      </c>
      <c r="G755" s="5">
        <f t="shared" si="122"/>
        <v>2023</v>
      </c>
      <c r="H755" s="5" t="str">
        <f t="shared" si="124"/>
        <v>Junio</v>
      </c>
      <c r="I755" s="6" t="str">
        <f t="shared" si="123"/>
        <v>2023-2</v>
      </c>
      <c r="J755" s="5">
        <v>100</v>
      </c>
      <c r="K755" s="5">
        <v>100</v>
      </c>
      <c r="L755" s="21">
        <f>IFERROR(K756/J756,"")</f>
        <v>1</v>
      </c>
      <c r="M755" s="15">
        <f t="shared" si="126"/>
        <v>1</v>
      </c>
      <c r="N755" s="5" t="s">
        <v>25</v>
      </c>
      <c r="O755" s="5" t="s">
        <v>25</v>
      </c>
      <c r="P755" s="5" t="str">
        <f t="shared" si="125"/>
        <v>301-2023-06-30</v>
      </c>
      <c r="Q755" s="5">
        <v>0</v>
      </c>
      <c r="R755" s="5">
        <v>0</v>
      </c>
    </row>
    <row r="756" spans="1:18" hidden="1" x14ac:dyDescent="0.3">
      <c r="A756" s="37">
        <v>301</v>
      </c>
      <c r="B756" s="5" t="s">
        <v>254</v>
      </c>
      <c r="C756" s="5" t="s">
        <v>253</v>
      </c>
      <c r="D756" s="5" t="s">
        <v>60</v>
      </c>
      <c r="E756" s="5" t="s">
        <v>24</v>
      </c>
      <c r="F756" s="6">
        <v>45107</v>
      </c>
      <c r="G756" s="5">
        <f t="shared" si="122"/>
        <v>2023</v>
      </c>
      <c r="H756" s="5" t="str">
        <f t="shared" si="124"/>
        <v>Septiembre</v>
      </c>
      <c r="I756" s="6" t="str">
        <f t="shared" si="123"/>
        <v>2023-2</v>
      </c>
      <c r="J756" s="5">
        <v>100</v>
      </c>
      <c r="K756" s="5">
        <v>100</v>
      </c>
      <c r="L756" s="21">
        <f>IFERROR(K757/J757,"")</f>
        <v>1</v>
      </c>
      <c r="M756" s="15">
        <f t="shared" si="126"/>
        <v>1</v>
      </c>
      <c r="N756" s="5" t="s">
        <v>25</v>
      </c>
      <c r="O756" s="5" t="s">
        <v>25</v>
      </c>
      <c r="P756" s="5" t="str">
        <f t="shared" si="125"/>
        <v>301-2023-09-30</v>
      </c>
      <c r="Q756" s="5">
        <v>0</v>
      </c>
      <c r="R756" s="5">
        <v>0</v>
      </c>
    </row>
    <row r="757" spans="1:18" hidden="1" x14ac:dyDescent="0.3">
      <c r="A757" s="41">
        <v>301</v>
      </c>
      <c r="B757" s="5" t="s">
        <v>254</v>
      </c>
      <c r="C757" s="5" t="s">
        <v>253</v>
      </c>
      <c r="D757" s="5" t="s">
        <v>60</v>
      </c>
      <c r="E757" s="5" t="s">
        <v>24</v>
      </c>
      <c r="F757" s="6">
        <v>45199</v>
      </c>
      <c r="G757" s="5">
        <f t="shared" si="122"/>
        <v>2023</v>
      </c>
      <c r="H757" s="5" t="str">
        <f t="shared" si="124"/>
        <v>Diciembre</v>
      </c>
      <c r="I757" s="6" t="str">
        <f t="shared" si="123"/>
        <v>2024-1</v>
      </c>
      <c r="J757" s="5">
        <v>100</v>
      </c>
      <c r="K757" s="5">
        <v>100</v>
      </c>
      <c r="L757" s="21">
        <f>IFERROR(K758/J758,"")</f>
        <v>1</v>
      </c>
      <c r="M757" s="15">
        <f t="shared" si="126"/>
        <v>1</v>
      </c>
      <c r="N757" s="5" t="s">
        <v>25</v>
      </c>
      <c r="O757" s="5" t="s">
        <v>25</v>
      </c>
      <c r="P757" s="5" t="str">
        <f t="shared" si="125"/>
        <v>301-2023-12-31</v>
      </c>
      <c r="Q757" s="5">
        <v>0</v>
      </c>
      <c r="R757" s="5">
        <v>0</v>
      </c>
    </row>
    <row r="758" spans="1:18" hidden="1" x14ac:dyDescent="0.3">
      <c r="A758" s="37">
        <v>301</v>
      </c>
      <c r="B758" s="5" t="s">
        <v>254</v>
      </c>
      <c r="C758" s="5" t="s">
        <v>253</v>
      </c>
      <c r="D758" s="5" t="s">
        <v>60</v>
      </c>
      <c r="E758" s="5" t="s">
        <v>24</v>
      </c>
      <c r="F758" s="6">
        <v>45291</v>
      </c>
      <c r="G758" s="5">
        <f t="shared" si="122"/>
        <v>2024</v>
      </c>
      <c r="H758" s="5" t="str">
        <f t="shared" si="124"/>
        <v>Junio</v>
      </c>
      <c r="I758" s="6" t="str">
        <f t="shared" ref="I758:I789" si="127">IF(OR(H759="Enero",H759="Febrero",H759="Marzo",H759="Abril",H759="Mayo",H759="Junio"),G759&amp;"-1",IF(OR(H759="Julio",H759="Agosto",H759="Septiembre",H759="Octubre",H759="Noviembre",H759="Diciembre"),G759&amp;"-2"))</f>
        <v>2024-2</v>
      </c>
      <c r="J758" s="5">
        <v>100</v>
      </c>
      <c r="K758" s="5">
        <v>100</v>
      </c>
      <c r="L758" s="21">
        <f>IFERROR(K759/J759,"")</f>
        <v>1</v>
      </c>
      <c r="M758" s="15">
        <f t="shared" si="126"/>
        <v>1</v>
      </c>
      <c r="N758" s="5" t="s">
        <v>25</v>
      </c>
      <c r="O758" s="5" t="s">
        <v>25</v>
      </c>
      <c r="P758" s="5" t="str">
        <f t="shared" si="125"/>
        <v>301-2024-06-30</v>
      </c>
      <c r="Q758" s="5">
        <v>0</v>
      </c>
      <c r="R758" s="5">
        <v>0</v>
      </c>
    </row>
    <row r="759" spans="1:18" hidden="1" x14ac:dyDescent="0.3">
      <c r="A759" s="5">
        <v>301</v>
      </c>
      <c r="B759" s="5" t="s">
        <v>254</v>
      </c>
      <c r="C759" s="5" t="s">
        <v>253</v>
      </c>
      <c r="D759" s="5" t="s">
        <v>60</v>
      </c>
      <c r="E759" s="5" t="s">
        <v>24</v>
      </c>
      <c r="F759" s="6">
        <v>45473</v>
      </c>
      <c r="G759" s="5">
        <f t="shared" si="122"/>
        <v>2024</v>
      </c>
      <c r="H759" s="5" t="str">
        <f t="shared" si="124"/>
        <v>Diciembre</v>
      </c>
      <c r="I759" s="6" t="str">
        <f t="shared" si="127"/>
        <v>2023-1</v>
      </c>
      <c r="J759" s="5">
        <v>100</v>
      </c>
      <c r="K759" s="5">
        <v>100</v>
      </c>
      <c r="L759" s="15">
        <f>IFERROR(IF((K760/J760)&gt;1.3,1.3,K760/J760),"")</f>
        <v>1</v>
      </c>
      <c r="M759" s="15">
        <f t="shared" si="126"/>
        <v>1</v>
      </c>
      <c r="N759" s="5" t="s">
        <v>25</v>
      </c>
      <c r="O759" s="5" t="s">
        <v>25</v>
      </c>
      <c r="P759" s="5" t="str">
        <f t="shared" si="125"/>
        <v>301-2024-12-31</v>
      </c>
      <c r="Q759" s="5">
        <v>0</v>
      </c>
      <c r="R759" s="5">
        <v>0</v>
      </c>
    </row>
    <row r="760" spans="1:18" hidden="1" x14ac:dyDescent="0.3">
      <c r="A760" s="5">
        <v>301</v>
      </c>
      <c r="B760" s="5" t="s">
        <v>254</v>
      </c>
      <c r="C760" s="5" t="s">
        <v>253</v>
      </c>
      <c r="D760" s="5" t="s">
        <v>60</v>
      </c>
      <c r="E760" s="5" t="s">
        <v>24</v>
      </c>
      <c r="F760" s="6">
        <v>45657</v>
      </c>
      <c r="G760" s="5">
        <f t="shared" si="122"/>
        <v>2023</v>
      </c>
      <c r="H760" s="5" t="str">
        <f t="shared" si="124"/>
        <v>Junio</v>
      </c>
      <c r="I760" s="6" t="str">
        <f t="shared" si="127"/>
        <v>2023-2</v>
      </c>
      <c r="J760" s="5">
        <v>100</v>
      </c>
      <c r="K760" s="5">
        <v>100</v>
      </c>
      <c r="L760" s="15" t="str">
        <f>IFERROR(IF((K761/J761)&gt;1.3,1.3,K761/J761),"")</f>
        <v/>
      </c>
      <c r="M760" s="15" t="str">
        <f t="shared" si="126"/>
        <v/>
      </c>
      <c r="N760" s="5" t="s">
        <v>25</v>
      </c>
      <c r="O760" s="5" t="s">
        <v>25</v>
      </c>
      <c r="P760" s="5" t="str">
        <f t="shared" si="125"/>
        <v>302-2023-06-30</v>
      </c>
      <c r="Q760" s="5">
        <v>0</v>
      </c>
      <c r="R760" s="5">
        <v>0</v>
      </c>
    </row>
    <row r="761" spans="1:18" hidden="1" x14ac:dyDescent="0.3">
      <c r="A761" s="41">
        <v>302</v>
      </c>
      <c r="B761" s="5" t="s">
        <v>255</v>
      </c>
      <c r="C761" s="5" t="s">
        <v>216</v>
      </c>
      <c r="D761" s="5" t="s">
        <v>54</v>
      </c>
      <c r="E761" s="5" t="s">
        <v>24</v>
      </c>
      <c r="F761" s="6">
        <v>45107</v>
      </c>
      <c r="G761" s="5">
        <f t="shared" si="122"/>
        <v>2023</v>
      </c>
      <c r="H761" s="5" t="str">
        <f t="shared" si="124"/>
        <v>Diciembre</v>
      </c>
      <c r="I761" s="6" t="str">
        <f t="shared" si="127"/>
        <v>2024-1</v>
      </c>
      <c r="J761" s="5">
        <v>0</v>
      </c>
      <c r="K761" s="5">
        <v>16609</v>
      </c>
      <c r="L761" s="21"/>
      <c r="M761" s="15" t="str">
        <f t="shared" si="126"/>
        <v/>
      </c>
      <c r="N761" s="5"/>
      <c r="O761" s="5"/>
      <c r="P761" s="5" t="str">
        <f t="shared" si="125"/>
        <v>302-2023-12-31</v>
      </c>
      <c r="Q761" s="5">
        <v>0</v>
      </c>
      <c r="R761" s="5">
        <v>0</v>
      </c>
    </row>
    <row r="762" spans="1:18" hidden="1" x14ac:dyDescent="0.3">
      <c r="A762" s="37">
        <v>302</v>
      </c>
      <c r="B762" s="5" t="s">
        <v>255</v>
      </c>
      <c r="C762" s="5" t="s">
        <v>216</v>
      </c>
      <c r="D762" s="5" t="s">
        <v>54</v>
      </c>
      <c r="E762" s="5" t="s">
        <v>24</v>
      </c>
      <c r="F762" s="6">
        <v>45291</v>
      </c>
      <c r="G762" s="5">
        <f t="shared" si="122"/>
        <v>2024</v>
      </c>
      <c r="H762" s="5" t="str">
        <f t="shared" si="124"/>
        <v>Junio</v>
      </c>
      <c r="I762" s="6" t="str">
        <f t="shared" si="127"/>
        <v>2024-2</v>
      </c>
      <c r="J762" s="5">
        <v>0</v>
      </c>
      <c r="K762" s="5">
        <v>21237</v>
      </c>
      <c r="L762" s="21" t="str">
        <f>IFERROR(K763/J763,"")</f>
        <v/>
      </c>
      <c r="M762" s="15" t="str">
        <f t="shared" si="126"/>
        <v/>
      </c>
      <c r="N762" s="5"/>
      <c r="O762" s="5"/>
      <c r="P762" s="5" t="str">
        <f t="shared" si="125"/>
        <v>302-2024-06-30</v>
      </c>
      <c r="Q762" s="5">
        <v>0</v>
      </c>
      <c r="R762" s="5">
        <v>0</v>
      </c>
    </row>
    <row r="763" spans="1:18" hidden="1" x14ac:dyDescent="0.3">
      <c r="A763" s="5">
        <v>302</v>
      </c>
      <c r="B763" s="5" t="s">
        <v>255</v>
      </c>
      <c r="C763" s="5" t="s">
        <v>216</v>
      </c>
      <c r="D763" s="5" t="s">
        <v>54</v>
      </c>
      <c r="E763" s="5" t="s">
        <v>24</v>
      </c>
      <c r="F763" s="6">
        <v>45473</v>
      </c>
      <c r="G763" s="5">
        <f t="shared" si="122"/>
        <v>2024</v>
      </c>
      <c r="H763" s="5" t="str">
        <f t="shared" si="124"/>
        <v>Diciembre</v>
      </c>
      <c r="I763" s="6" t="str">
        <f t="shared" si="127"/>
        <v>2023-1</v>
      </c>
      <c r="J763" s="5">
        <v>0</v>
      </c>
      <c r="K763" s="5">
        <v>18355</v>
      </c>
      <c r="L763" s="15" t="str">
        <f>IFERROR(IF((K764/J764)&gt;1.3,1.3,K764/J764),"")</f>
        <v/>
      </c>
      <c r="M763" s="15" t="str">
        <f t="shared" si="126"/>
        <v/>
      </c>
      <c r="N763" s="5"/>
      <c r="O763" s="5"/>
      <c r="P763" s="5" t="str">
        <f t="shared" si="125"/>
        <v>302-2024-12-31</v>
      </c>
      <c r="Q763" s="5">
        <v>0</v>
      </c>
      <c r="R763" s="5">
        <v>0</v>
      </c>
    </row>
    <row r="764" spans="1:18" hidden="1" x14ac:dyDescent="0.3">
      <c r="A764" s="5">
        <v>302</v>
      </c>
      <c r="B764" s="5" t="s">
        <v>255</v>
      </c>
      <c r="C764" s="5" t="s">
        <v>216</v>
      </c>
      <c r="D764" s="5" t="s">
        <v>54</v>
      </c>
      <c r="E764" s="5" t="s">
        <v>24</v>
      </c>
      <c r="F764" s="6">
        <v>45657</v>
      </c>
      <c r="G764" s="5">
        <f t="shared" si="122"/>
        <v>2023</v>
      </c>
      <c r="H764" s="5" t="str">
        <f t="shared" si="124"/>
        <v>Junio</v>
      </c>
      <c r="I764" s="6" t="str">
        <f t="shared" si="127"/>
        <v>2023-2</v>
      </c>
      <c r="J764" s="5">
        <v>0</v>
      </c>
      <c r="K764" s="5">
        <v>0</v>
      </c>
      <c r="L764" s="15">
        <f>IFERROR(IF((K765/J765)&gt;1.3,1.3,K765/J765),"")</f>
        <v>0.75760000000000005</v>
      </c>
      <c r="M764" s="15">
        <f t="shared" si="126"/>
        <v>0.75760000000000005</v>
      </c>
      <c r="N764" s="5"/>
      <c r="O764" s="5"/>
      <c r="P764" s="5" t="str">
        <f t="shared" si="125"/>
        <v>303-2023-06-30</v>
      </c>
      <c r="Q764" s="5">
        <v>0</v>
      </c>
      <c r="R764" s="5">
        <v>0</v>
      </c>
    </row>
    <row r="765" spans="1:18" hidden="1" x14ac:dyDescent="0.3">
      <c r="A765" s="41">
        <v>303</v>
      </c>
      <c r="B765" s="5" t="s">
        <v>256</v>
      </c>
      <c r="C765" s="5" t="s">
        <v>257</v>
      </c>
      <c r="D765" s="5" t="s">
        <v>54</v>
      </c>
      <c r="E765" s="5" t="s">
        <v>24</v>
      </c>
      <c r="F765" s="6">
        <v>45107</v>
      </c>
      <c r="G765" s="5">
        <f t="shared" si="122"/>
        <v>2023</v>
      </c>
      <c r="H765" s="5" t="str">
        <f t="shared" si="124"/>
        <v>Diciembre</v>
      </c>
      <c r="I765" s="6" t="str">
        <f t="shared" si="127"/>
        <v>2024-1</v>
      </c>
      <c r="J765" s="5">
        <v>100</v>
      </c>
      <c r="K765" s="5">
        <v>75.760000000000005</v>
      </c>
      <c r="L765" s="21">
        <f>IFERROR(K766/J766,"")</f>
        <v>0.79549999999999998</v>
      </c>
      <c r="M765" s="15">
        <f t="shared" si="126"/>
        <v>0.79549999999999998</v>
      </c>
      <c r="N765" s="5" t="s">
        <v>25</v>
      </c>
      <c r="O765" s="5" t="s">
        <v>25</v>
      </c>
      <c r="P765" s="5" t="str">
        <f t="shared" si="125"/>
        <v>303-2023-12-31</v>
      </c>
      <c r="Q765" s="5">
        <v>0</v>
      </c>
      <c r="R765" s="5">
        <v>0</v>
      </c>
    </row>
    <row r="766" spans="1:18" hidden="1" x14ac:dyDescent="0.3">
      <c r="A766" s="37">
        <v>303</v>
      </c>
      <c r="B766" s="5" t="s">
        <v>256</v>
      </c>
      <c r="C766" s="5" t="s">
        <v>257</v>
      </c>
      <c r="D766" s="5" t="s">
        <v>54</v>
      </c>
      <c r="E766" s="5" t="s">
        <v>24</v>
      </c>
      <c r="F766" s="6">
        <v>45291</v>
      </c>
      <c r="G766" s="5">
        <f t="shared" si="122"/>
        <v>2024</v>
      </c>
      <c r="H766" s="5" t="str">
        <f t="shared" si="124"/>
        <v>Junio</v>
      </c>
      <c r="I766" s="6" t="str">
        <f t="shared" si="127"/>
        <v>2024-2</v>
      </c>
      <c r="J766" s="5">
        <v>100</v>
      </c>
      <c r="K766" s="5">
        <v>79.55</v>
      </c>
      <c r="L766" s="21">
        <f>IFERROR(K767/J767,"")</f>
        <v>1.0526315789473684</v>
      </c>
      <c r="M766" s="15">
        <f t="shared" si="126"/>
        <v>1.0526315789473684</v>
      </c>
      <c r="N766" s="5" t="s">
        <v>25</v>
      </c>
      <c r="O766" s="5" t="s">
        <v>25</v>
      </c>
      <c r="P766" s="5" t="str">
        <f t="shared" si="125"/>
        <v>303-2024-06-30</v>
      </c>
      <c r="Q766" s="5">
        <v>0</v>
      </c>
      <c r="R766" s="5">
        <v>0</v>
      </c>
    </row>
    <row r="767" spans="1:18" hidden="1" x14ac:dyDescent="0.3">
      <c r="A767" s="5">
        <v>303</v>
      </c>
      <c r="B767" s="5" t="s">
        <v>256</v>
      </c>
      <c r="C767" s="5" t="s">
        <v>257</v>
      </c>
      <c r="D767" s="5" t="s">
        <v>54</v>
      </c>
      <c r="E767" s="5" t="s">
        <v>24</v>
      </c>
      <c r="F767" s="6">
        <v>45473</v>
      </c>
      <c r="G767" s="5">
        <f t="shared" si="122"/>
        <v>2024</v>
      </c>
      <c r="H767" s="5" t="str">
        <f t="shared" si="124"/>
        <v>Diciembre</v>
      </c>
      <c r="I767" s="6" t="str">
        <f t="shared" si="127"/>
        <v>2023-1</v>
      </c>
      <c r="J767" s="5">
        <v>95</v>
      </c>
      <c r="K767" s="5">
        <v>100</v>
      </c>
      <c r="L767" s="15">
        <f t="shared" ref="L767:L772" si="128">IFERROR(IF((K768/J768)&gt;1.3,1.3,K768/J768),"")</f>
        <v>1.0068649885583516</v>
      </c>
      <c r="M767" s="15">
        <f t="shared" si="126"/>
        <v>1.0068649885583516</v>
      </c>
      <c r="N767" s="5" t="s">
        <v>25</v>
      </c>
      <c r="O767" s="5" t="s">
        <v>25</v>
      </c>
      <c r="P767" s="5" t="str">
        <f t="shared" si="125"/>
        <v>303-2024-12-31</v>
      </c>
      <c r="Q767" s="5">
        <v>0</v>
      </c>
      <c r="R767" s="5">
        <v>0</v>
      </c>
    </row>
    <row r="768" spans="1:18" hidden="1" x14ac:dyDescent="0.3">
      <c r="A768" s="5">
        <v>303</v>
      </c>
      <c r="B768" s="5" t="s">
        <v>256</v>
      </c>
      <c r="C768" s="5" t="s">
        <v>257</v>
      </c>
      <c r="D768" s="5" t="s">
        <v>54</v>
      </c>
      <c r="E768" s="5" t="s">
        <v>24</v>
      </c>
      <c r="F768" s="6">
        <v>45657</v>
      </c>
      <c r="G768" s="5">
        <f t="shared" si="122"/>
        <v>2023</v>
      </c>
      <c r="H768" s="5" t="str">
        <f t="shared" si="124"/>
        <v>Junio</v>
      </c>
      <c r="I768" s="6" t="str">
        <f t="shared" si="127"/>
        <v>2023-2</v>
      </c>
      <c r="J768" s="5">
        <v>95</v>
      </c>
      <c r="K768" s="5">
        <v>95.652173913043399</v>
      </c>
      <c r="L768" s="15">
        <f t="shared" si="128"/>
        <v>1.3</v>
      </c>
      <c r="M768" s="15">
        <f t="shared" si="126"/>
        <v>1.8985507246376812</v>
      </c>
      <c r="N768" s="5" t="s">
        <v>25</v>
      </c>
      <c r="O768" s="5" t="s">
        <v>25</v>
      </c>
      <c r="P768" s="5" t="str">
        <f t="shared" si="125"/>
        <v>304-2023-06-30</v>
      </c>
      <c r="Q768" s="5">
        <v>0</v>
      </c>
      <c r="R768" s="5">
        <v>0</v>
      </c>
    </row>
    <row r="769" spans="1:18" hidden="1" x14ac:dyDescent="0.3">
      <c r="A769" s="41">
        <v>304</v>
      </c>
      <c r="B769" s="5" t="s">
        <v>258</v>
      </c>
      <c r="C769" s="5" t="s">
        <v>257</v>
      </c>
      <c r="D769" s="5" t="s">
        <v>54</v>
      </c>
      <c r="E769" s="5" t="s">
        <v>24</v>
      </c>
      <c r="F769" s="6">
        <v>45107</v>
      </c>
      <c r="G769" s="5">
        <f t="shared" si="122"/>
        <v>2023</v>
      </c>
      <c r="H769" s="5" t="str">
        <f t="shared" si="124"/>
        <v>Diciembre</v>
      </c>
      <c r="I769" s="6" t="str">
        <f t="shared" si="127"/>
        <v>2024-1</v>
      </c>
      <c r="J769" s="5">
        <v>1863</v>
      </c>
      <c r="K769" s="5">
        <v>3537</v>
      </c>
      <c r="L769" s="15">
        <f t="shared" si="128"/>
        <v>1.3</v>
      </c>
      <c r="M769" s="15">
        <f t="shared" si="126"/>
        <v>1.7632850241545894</v>
      </c>
      <c r="N769" s="5" t="s">
        <v>55</v>
      </c>
      <c r="O769" s="5" t="s">
        <v>55</v>
      </c>
      <c r="P769" s="5" t="str">
        <f t="shared" si="125"/>
        <v>304-2023-12-31</v>
      </c>
      <c r="Q769" s="5">
        <v>0</v>
      </c>
      <c r="R769" s="5">
        <v>0</v>
      </c>
    </row>
    <row r="770" spans="1:18" hidden="1" x14ac:dyDescent="0.3">
      <c r="A770" s="37">
        <v>304</v>
      </c>
      <c r="B770" s="5" t="s">
        <v>258</v>
      </c>
      <c r="C770" s="5" t="s">
        <v>257</v>
      </c>
      <c r="D770" s="5" t="s">
        <v>54</v>
      </c>
      <c r="E770" s="5" t="s">
        <v>24</v>
      </c>
      <c r="F770" s="6">
        <v>45291</v>
      </c>
      <c r="G770" s="5">
        <f t="shared" si="122"/>
        <v>2024</v>
      </c>
      <c r="H770" s="5" t="str">
        <f t="shared" si="124"/>
        <v>Junio</v>
      </c>
      <c r="I770" s="6" t="str">
        <f t="shared" si="127"/>
        <v>2024-2</v>
      </c>
      <c r="J770" s="5">
        <v>1863</v>
      </c>
      <c r="K770" s="5">
        <v>3285</v>
      </c>
      <c r="L770" s="15">
        <f t="shared" si="128"/>
        <v>1.0011764705882353</v>
      </c>
      <c r="M770" s="15">
        <f t="shared" si="126"/>
        <v>1.0011764705882353</v>
      </c>
      <c r="N770" s="5" t="s">
        <v>55</v>
      </c>
      <c r="O770" s="5" t="s">
        <v>55</v>
      </c>
      <c r="P770" s="5" t="str">
        <f t="shared" si="125"/>
        <v>304-2024-06-30</v>
      </c>
      <c r="Q770" s="5">
        <v>0</v>
      </c>
      <c r="R770" s="5">
        <v>0</v>
      </c>
    </row>
    <row r="771" spans="1:18" hidden="1" x14ac:dyDescent="0.3">
      <c r="A771" s="5">
        <v>304</v>
      </c>
      <c r="B771" s="5" t="s">
        <v>258</v>
      </c>
      <c r="C771" s="5" t="s">
        <v>257</v>
      </c>
      <c r="D771" s="5" t="s">
        <v>54</v>
      </c>
      <c r="E771" s="5" t="s">
        <v>24</v>
      </c>
      <c r="F771" s="6">
        <v>45473</v>
      </c>
      <c r="G771" s="5">
        <f t="shared" si="122"/>
        <v>2024</v>
      </c>
      <c r="H771" s="5" t="str">
        <f t="shared" si="124"/>
        <v>Diciembre</v>
      </c>
      <c r="I771" s="6" t="str">
        <f t="shared" si="127"/>
        <v>2023-2</v>
      </c>
      <c r="J771" s="5">
        <v>3400</v>
      </c>
      <c r="K771" s="5">
        <v>3404</v>
      </c>
      <c r="L771" s="15">
        <f t="shared" si="128"/>
        <v>0.83558823529411763</v>
      </c>
      <c r="M771" s="15">
        <f t="shared" si="126"/>
        <v>0.83558823529411763</v>
      </c>
      <c r="N771" s="5" t="s">
        <v>55</v>
      </c>
      <c r="O771" s="5" t="s">
        <v>55</v>
      </c>
      <c r="P771" s="5" t="str">
        <f t="shared" si="125"/>
        <v>304-2024-12-31</v>
      </c>
      <c r="Q771" s="5">
        <v>0</v>
      </c>
      <c r="R771" s="5">
        <v>0</v>
      </c>
    </row>
    <row r="772" spans="1:18" hidden="1" x14ac:dyDescent="0.3">
      <c r="A772" s="5">
        <v>304</v>
      </c>
      <c r="B772" s="5" t="s">
        <v>258</v>
      </c>
      <c r="C772" s="5" t="s">
        <v>257</v>
      </c>
      <c r="D772" s="5" t="s">
        <v>54</v>
      </c>
      <c r="E772" s="5" t="s">
        <v>24</v>
      </c>
      <c r="F772" s="6">
        <v>45657</v>
      </c>
      <c r="G772" s="5">
        <f t="shared" si="122"/>
        <v>2023</v>
      </c>
      <c r="H772" s="5" t="str">
        <f t="shared" si="124"/>
        <v>Diciembre</v>
      </c>
      <c r="I772" s="6" t="str">
        <f t="shared" si="127"/>
        <v>2024-2</v>
      </c>
      <c r="J772" s="5">
        <v>3400</v>
      </c>
      <c r="K772" s="10">
        <v>2841</v>
      </c>
      <c r="L772" s="15">
        <f t="shared" si="128"/>
        <v>1</v>
      </c>
      <c r="M772" s="15">
        <f t="shared" si="126"/>
        <v>1</v>
      </c>
      <c r="N772" s="5" t="s">
        <v>55</v>
      </c>
      <c r="O772" s="5" t="s">
        <v>55</v>
      </c>
      <c r="P772" s="5" t="str">
        <f t="shared" si="125"/>
        <v>305-2023-12-31</v>
      </c>
      <c r="Q772" s="5">
        <v>0</v>
      </c>
      <c r="R772" s="5">
        <v>0</v>
      </c>
    </row>
    <row r="773" spans="1:18" hidden="1" x14ac:dyDescent="0.3">
      <c r="A773" s="37">
        <v>305</v>
      </c>
      <c r="B773" s="5" t="s">
        <v>259</v>
      </c>
      <c r="C773" s="5" t="s">
        <v>257</v>
      </c>
      <c r="D773" s="5" t="s">
        <v>73</v>
      </c>
      <c r="E773" s="5" t="s">
        <v>24</v>
      </c>
      <c r="F773" s="6">
        <v>45291</v>
      </c>
      <c r="G773" s="5">
        <f t="shared" si="122"/>
        <v>2024</v>
      </c>
      <c r="H773" s="5" t="str">
        <f t="shared" si="124"/>
        <v>Diciembre</v>
      </c>
      <c r="I773" s="6" t="str">
        <f t="shared" si="127"/>
        <v>2023-1</v>
      </c>
      <c r="J773" s="5">
        <v>100</v>
      </c>
      <c r="K773" s="5">
        <v>100</v>
      </c>
      <c r="L773" s="21">
        <f>IFERROR(K774/J774,"")</f>
        <v>1</v>
      </c>
      <c r="M773" s="15">
        <f t="shared" si="126"/>
        <v>1</v>
      </c>
      <c r="N773" s="5" t="s">
        <v>25</v>
      </c>
      <c r="O773" s="5" t="s">
        <v>25</v>
      </c>
      <c r="P773" s="5" t="str">
        <f t="shared" si="125"/>
        <v>305-2024-12-31</v>
      </c>
      <c r="Q773" s="5">
        <v>0</v>
      </c>
      <c r="R773" s="5">
        <v>0</v>
      </c>
    </row>
    <row r="774" spans="1:18" hidden="1" x14ac:dyDescent="0.3">
      <c r="A774" s="5">
        <v>305</v>
      </c>
      <c r="B774" s="5" t="s">
        <v>259</v>
      </c>
      <c r="C774" s="5" t="s">
        <v>257</v>
      </c>
      <c r="D774" s="5" t="s">
        <v>73</v>
      </c>
      <c r="E774" s="5" t="s">
        <v>24</v>
      </c>
      <c r="F774" s="6">
        <v>45657</v>
      </c>
      <c r="G774" s="5">
        <f t="shared" si="122"/>
        <v>2023</v>
      </c>
      <c r="H774" s="5" t="str">
        <f t="shared" si="124"/>
        <v>Junio</v>
      </c>
      <c r="I774" s="6" t="str">
        <f t="shared" si="127"/>
        <v>2023-2</v>
      </c>
      <c r="J774" s="5">
        <v>100</v>
      </c>
      <c r="K774" s="5">
        <v>100</v>
      </c>
      <c r="L774" s="15">
        <f>IFERROR(IF((K775/J775)&gt;1.3,1.3,K775/J775),"")</f>
        <v>1.2050000000000001</v>
      </c>
      <c r="M774" s="15">
        <f t="shared" si="126"/>
        <v>1.2050000000000001</v>
      </c>
      <c r="N774" s="5"/>
      <c r="O774" s="5"/>
      <c r="P774" s="5" t="str">
        <f t="shared" si="125"/>
        <v>306-2023-06-30</v>
      </c>
      <c r="Q774" s="5">
        <v>0</v>
      </c>
      <c r="R774" s="5">
        <v>0</v>
      </c>
    </row>
    <row r="775" spans="1:18" hidden="1" x14ac:dyDescent="0.3">
      <c r="A775" s="37">
        <v>306</v>
      </c>
      <c r="B775" s="5" t="s">
        <v>260</v>
      </c>
      <c r="C775" s="5" t="s">
        <v>194</v>
      </c>
      <c r="D775" s="5" t="s">
        <v>60</v>
      </c>
      <c r="E775" s="5" t="s">
        <v>24</v>
      </c>
      <c r="F775" s="6">
        <v>45107</v>
      </c>
      <c r="G775" s="5">
        <f t="shared" si="122"/>
        <v>2023</v>
      </c>
      <c r="H775" s="5" t="str">
        <f t="shared" si="124"/>
        <v>Septiembre</v>
      </c>
      <c r="I775" s="6" t="str">
        <f t="shared" si="127"/>
        <v>2023-2</v>
      </c>
      <c r="J775" s="5">
        <v>100</v>
      </c>
      <c r="K775" s="5">
        <v>120.5</v>
      </c>
      <c r="L775" s="21">
        <f>IFERROR(K776/J776,"")</f>
        <v>1.0317000000000001</v>
      </c>
      <c r="M775" s="15">
        <f t="shared" si="126"/>
        <v>1.0317000000000001</v>
      </c>
      <c r="N775" s="5" t="s">
        <v>25</v>
      </c>
      <c r="O775" s="5" t="s">
        <v>25</v>
      </c>
      <c r="P775" s="5" t="str">
        <f t="shared" si="125"/>
        <v>306-2023-09-30</v>
      </c>
      <c r="Q775" s="5">
        <v>0</v>
      </c>
      <c r="R775" s="5">
        <v>0</v>
      </c>
    </row>
    <row r="776" spans="1:18" hidden="1" x14ac:dyDescent="0.3">
      <c r="A776" s="41">
        <v>306</v>
      </c>
      <c r="B776" s="5" t="s">
        <v>260</v>
      </c>
      <c r="C776" s="5" t="s">
        <v>194</v>
      </c>
      <c r="D776" s="5" t="s">
        <v>60</v>
      </c>
      <c r="E776" s="5" t="s">
        <v>24</v>
      </c>
      <c r="F776" s="6">
        <v>45199</v>
      </c>
      <c r="G776" s="5">
        <f t="shared" si="122"/>
        <v>2023</v>
      </c>
      <c r="H776" s="5" t="str">
        <f t="shared" si="124"/>
        <v>Diciembre</v>
      </c>
      <c r="I776" s="6" t="str">
        <f t="shared" si="127"/>
        <v>2024-1</v>
      </c>
      <c r="J776" s="5">
        <v>100</v>
      </c>
      <c r="K776" s="5">
        <v>103.17</v>
      </c>
      <c r="L776" s="21">
        <f>IFERROR(K777/J777,"")</f>
        <v>1.0449999999999999</v>
      </c>
      <c r="M776" s="15">
        <f t="shared" si="126"/>
        <v>1.0449999999999999</v>
      </c>
      <c r="N776" s="5" t="s">
        <v>25</v>
      </c>
      <c r="O776" s="5" t="s">
        <v>25</v>
      </c>
      <c r="P776" s="5" t="str">
        <f t="shared" si="125"/>
        <v>306-2023-12-31</v>
      </c>
      <c r="Q776" s="5">
        <v>0</v>
      </c>
      <c r="R776" s="5">
        <v>0</v>
      </c>
    </row>
    <row r="777" spans="1:18" hidden="1" x14ac:dyDescent="0.3">
      <c r="A777" s="37">
        <v>306</v>
      </c>
      <c r="B777" s="5" t="s">
        <v>260</v>
      </c>
      <c r="C777" s="5" t="s">
        <v>194</v>
      </c>
      <c r="D777" s="5" t="s">
        <v>60</v>
      </c>
      <c r="E777" s="5" t="s">
        <v>24</v>
      </c>
      <c r="F777" s="6">
        <v>45291</v>
      </c>
      <c r="G777" s="5">
        <f t="shared" si="122"/>
        <v>2024</v>
      </c>
      <c r="H777" s="5" t="str">
        <f t="shared" si="124"/>
        <v>Junio</v>
      </c>
      <c r="I777" s="6" t="str">
        <f t="shared" si="127"/>
        <v>2024-2</v>
      </c>
      <c r="J777" s="5">
        <v>100</v>
      </c>
      <c r="K777" s="5">
        <v>104.5</v>
      </c>
      <c r="L777" s="21">
        <f>IFERROR(K778/J778,"")</f>
        <v>6.01</v>
      </c>
      <c r="M777" s="15">
        <f t="shared" si="126"/>
        <v>6.01</v>
      </c>
      <c r="N777" s="5" t="s">
        <v>25</v>
      </c>
      <c r="O777" s="5" t="s">
        <v>25</v>
      </c>
      <c r="P777" s="5" t="str">
        <f t="shared" si="125"/>
        <v>306-2024-06-30</v>
      </c>
      <c r="Q777" s="5">
        <v>0</v>
      </c>
      <c r="R777" s="5">
        <v>0</v>
      </c>
    </row>
    <row r="778" spans="1:18" hidden="1" x14ac:dyDescent="0.3">
      <c r="A778" s="5">
        <v>306</v>
      </c>
      <c r="B778" s="5" t="s">
        <v>260</v>
      </c>
      <c r="C778" s="5" t="s">
        <v>194</v>
      </c>
      <c r="D778" s="5" t="s">
        <v>60</v>
      </c>
      <c r="E778" s="5" t="s">
        <v>24</v>
      </c>
      <c r="F778" s="6">
        <v>45473</v>
      </c>
      <c r="G778" s="5">
        <f t="shared" si="122"/>
        <v>2024</v>
      </c>
      <c r="H778" s="5" t="str">
        <f t="shared" si="124"/>
        <v>Diciembre</v>
      </c>
      <c r="I778" s="6" t="str">
        <f t="shared" si="127"/>
        <v>2023-1</v>
      </c>
      <c r="J778" s="5">
        <v>100</v>
      </c>
      <c r="K778" s="5">
        <v>601</v>
      </c>
      <c r="L778" s="15">
        <f>IFERROR(IF((K779/J779)&gt;1.3,1.3,K779/J779),"")</f>
        <v>0</v>
      </c>
      <c r="M778" s="15">
        <f t="shared" si="126"/>
        <v>0</v>
      </c>
      <c r="N778" s="5"/>
      <c r="O778" s="5"/>
      <c r="P778" s="5" t="str">
        <f t="shared" si="125"/>
        <v>306-2024-12-31</v>
      </c>
      <c r="Q778" s="5">
        <v>0</v>
      </c>
      <c r="R778" s="5">
        <v>0</v>
      </c>
    </row>
    <row r="779" spans="1:18" hidden="1" x14ac:dyDescent="0.3">
      <c r="A779" s="5">
        <v>306</v>
      </c>
      <c r="B779" s="5" t="s">
        <v>260</v>
      </c>
      <c r="C779" s="5" t="s">
        <v>194</v>
      </c>
      <c r="D779" s="5" t="s">
        <v>60</v>
      </c>
      <c r="E779" s="5" t="s">
        <v>24</v>
      </c>
      <c r="F779" s="6">
        <v>45657</v>
      </c>
      <c r="G779" s="5">
        <f t="shared" si="122"/>
        <v>2023</v>
      </c>
      <c r="H779" s="5" t="str">
        <f t="shared" si="124"/>
        <v>Junio</v>
      </c>
      <c r="I779" s="6" t="str">
        <f t="shared" si="127"/>
        <v>2023-2</v>
      </c>
      <c r="J779" s="5">
        <v>100</v>
      </c>
      <c r="K779" s="5">
        <v>0</v>
      </c>
      <c r="L779" s="15">
        <f>IFERROR(IF((K780/J780)&gt;1.3,1.3,K780/J780),"")</f>
        <v>1.25</v>
      </c>
      <c r="M779" s="15">
        <f t="shared" si="126"/>
        <v>1.25</v>
      </c>
      <c r="N779" s="5"/>
      <c r="O779" s="5"/>
      <c r="P779" s="5" t="str">
        <f t="shared" si="125"/>
        <v>307-2023-06-30</v>
      </c>
      <c r="Q779" s="5">
        <v>0</v>
      </c>
      <c r="R779" s="5">
        <v>0</v>
      </c>
    </row>
    <row r="780" spans="1:18" hidden="1" x14ac:dyDescent="0.3">
      <c r="A780" s="41">
        <v>307</v>
      </c>
      <c r="B780" s="5" t="s">
        <v>262</v>
      </c>
      <c r="C780" s="5" t="s">
        <v>110</v>
      </c>
      <c r="D780" s="5" t="s">
        <v>54</v>
      </c>
      <c r="E780" s="5" t="s">
        <v>24</v>
      </c>
      <c r="F780" s="6">
        <v>45107</v>
      </c>
      <c r="G780" s="5">
        <f t="shared" si="122"/>
        <v>2023</v>
      </c>
      <c r="H780" s="5" t="str">
        <f t="shared" si="124"/>
        <v>Diciembre</v>
      </c>
      <c r="I780" s="6" t="str">
        <f t="shared" si="127"/>
        <v>2024-1</v>
      </c>
      <c r="J780" s="5">
        <v>20</v>
      </c>
      <c r="K780" s="5">
        <v>25</v>
      </c>
      <c r="L780" s="21"/>
      <c r="M780" s="15">
        <f t="shared" si="126"/>
        <v>3.1538461538461537</v>
      </c>
      <c r="N780" s="5"/>
      <c r="O780" s="5"/>
      <c r="P780" s="5" t="str">
        <f t="shared" si="125"/>
        <v>307-2023-12-31</v>
      </c>
      <c r="Q780" s="5">
        <v>0</v>
      </c>
      <c r="R780" s="5">
        <v>0</v>
      </c>
    </row>
    <row r="781" spans="1:18" hidden="1" x14ac:dyDescent="0.3">
      <c r="A781" s="37">
        <v>307</v>
      </c>
      <c r="B781" s="5" t="s">
        <v>262</v>
      </c>
      <c r="C781" s="5" t="s">
        <v>110</v>
      </c>
      <c r="D781" s="5" t="s">
        <v>54</v>
      </c>
      <c r="E781" s="5" t="s">
        <v>24</v>
      </c>
      <c r="F781" s="6">
        <v>45291</v>
      </c>
      <c r="G781" s="5">
        <f t="shared" si="122"/>
        <v>2024</v>
      </c>
      <c r="H781" s="5" t="str">
        <f t="shared" si="124"/>
        <v>Junio</v>
      </c>
      <c r="I781" s="6" t="str">
        <f t="shared" si="127"/>
        <v>2024-2</v>
      </c>
      <c r="J781" s="5">
        <v>26</v>
      </c>
      <c r="K781" s="5">
        <v>82</v>
      </c>
      <c r="L781" s="21">
        <f>IFERROR(K782/J782,"")</f>
        <v>1.1200000000000001</v>
      </c>
      <c r="M781" s="15">
        <f t="shared" ref="M781:M812" si="129">IFERROR(K782/J782,"")</f>
        <v>1.1200000000000001</v>
      </c>
      <c r="N781" s="5"/>
      <c r="O781" s="5"/>
      <c r="P781" s="5" t="str">
        <f t="shared" si="125"/>
        <v>307-2024-06-30</v>
      </c>
      <c r="Q781" s="5">
        <v>0</v>
      </c>
      <c r="R781" s="5">
        <v>0</v>
      </c>
    </row>
    <row r="782" spans="1:18" hidden="1" x14ac:dyDescent="0.3">
      <c r="A782" s="5">
        <v>307</v>
      </c>
      <c r="B782" s="5" t="s">
        <v>262</v>
      </c>
      <c r="C782" s="5" t="s">
        <v>110</v>
      </c>
      <c r="D782" s="5" t="s">
        <v>54</v>
      </c>
      <c r="E782" s="5" t="s">
        <v>24</v>
      </c>
      <c r="F782" s="6">
        <v>45473</v>
      </c>
      <c r="G782" s="5">
        <f t="shared" si="122"/>
        <v>2024</v>
      </c>
      <c r="H782" s="5" t="str">
        <f t="shared" si="124"/>
        <v>Diciembre</v>
      </c>
      <c r="I782" s="6" t="str">
        <f t="shared" si="127"/>
        <v>2023-1</v>
      </c>
      <c r="J782" s="5">
        <v>100</v>
      </c>
      <c r="K782" s="5">
        <v>112</v>
      </c>
      <c r="L782" s="15">
        <f>IFERROR(IF((K783/J783)&gt;1.3,1.3,K783/J783),"")</f>
        <v>1.3</v>
      </c>
      <c r="M782" s="15">
        <f t="shared" si="129"/>
        <v>4.1333000000000002</v>
      </c>
      <c r="N782" s="5"/>
      <c r="O782" s="5"/>
      <c r="P782" s="5" t="str">
        <f t="shared" si="125"/>
        <v>307-2024-12-31</v>
      </c>
      <c r="Q782" s="5">
        <v>0</v>
      </c>
      <c r="R782" s="5">
        <v>0</v>
      </c>
    </row>
    <row r="783" spans="1:18" hidden="1" x14ac:dyDescent="0.3">
      <c r="A783" s="5">
        <v>307</v>
      </c>
      <c r="B783" s="5" t="s">
        <v>262</v>
      </c>
      <c r="C783" s="5" t="s">
        <v>110</v>
      </c>
      <c r="D783" s="5" t="s">
        <v>54</v>
      </c>
      <c r="E783" s="5" t="s">
        <v>24</v>
      </c>
      <c r="F783" s="6">
        <v>45657</v>
      </c>
      <c r="G783" s="5">
        <f t="shared" si="122"/>
        <v>2023</v>
      </c>
      <c r="H783" s="5" t="str">
        <f t="shared" si="124"/>
        <v>Junio</v>
      </c>
      <c r="I783" s="6" t="str">
        <f t="shared" si="127"/>
        <v>2023-2</v>
      </c>
      <c r="J783" s="5">
        <v>100</v>
      </c>
      <c r="K783" s="5">
        <v>413.33</v>
      </c>
      <c r="L783" s="15">
        <f>IFERROR(IF((K784/J784)&gt;1.3,1.3,K784/J784),"")</f>
        <v>1.3</v>
      </c>
      <c r="M783" s="15">
        <f t="shared" si="129"/>
        <v>2.25</v>
      </c>
      <c r="N783" s="5"/>
      <c r="O783" s="5"/>
      <c r="P783" s="5" t="str">
        <f t="shared" si="125"/>
        <v>308-2023-06-30</v>
      </c>
      <c r="Q783" s="5">
        <v>0</v>
      </c>
      <c r="R783" s="5">
        <v>0</v>
      </c>
    </row>
    <row r="784" spans="1:18" hidden="1" x14ac:dyDescent="0.3">
      <c r="A784" s="41">
        <v>308</v>
      </c>
      <c r="B784" s="5" t="s">
        <v>263</v>
      </c>
      <c r="C784" s="5" t="s">
        <v>110</v>
      </c>
      <c r="D784" s="5" t="s">
        <v>54</v>
      </c>
      <c r="E784" s="5" t="s">
        <v>24</v>
      </c>
      <c r="F784" s="6">
        <v>45107</v>
      </c>
      <c r="G784" s="5">
        <f t="shared" si="122"/>
        <v>2023</v>
      </c>
      <c r="H784" s="5" t="str">
        <f t="shared" si="124"/>
        <v>Diciembre</v>
      </c>
      <c r="I784" s="6" t="str">
        <f t="shared" si="127"/>
        <v>2024-1</v>
      </c>
      <c r="J784" s="5">
        <v>12</v>
      </c>
      <c r="K784" s="3">
        <v>27</v>
      </c>
      <c r="L784" s="21">
        <f>IFERROR(K785/J785,"")</f>
        <v>2.7</v>
      </c>
      <c r="M784" s="15">
        <f t="shared" si="129"/>
        <v>2.7</v>
      </c>
      <c r="N784" s="5"/>
      <c r="O784" s="5"/>
      <c r="P784" s="5" t="str">
        <f t="shared" si="125"/>
        <v>308-2023-12-31</v>
      </c>
      <c r="Q784" s="5">
        <v>0</v>
      </c>
      <c r="R784" s="5">
        <v>0</v>
      </c>
    </row>
    <row r="785" spans="1:18" hidden="1" x14ac:dyDescent="0.3">
      <c r="A785" s="37">
        <v>308</v>
      </c>
      <c r="B785" s="5" t="s">
        <v>263</v>
      </c>
      <c r="C785" s="5" t="s">
        <v>110</v>
      </c>
      <c r="D785" s="5" t="s">
        <v>54</v>
      </c>
      <c r="E785" s="5" t="s">
        <v>24</v>
      </c>
      <c r="F785" s="6">
        <v>45291</v>
      </c>
      <c r="G785" s="5">
        <f t="shared" si="122"/>
        <v>2024</v>
      </c>
      <c r="H785" s="5" t="str">
        <f t="shared" si="124"/>
        <v>Junio</v>
      </c>
      <c r="I785" s="6" t="str">
        <f t="shared" si="127"/>
        <v>2024-2</v>
      </c>
      <c r="J785" s="5">
        <v>20</v>
      </c>
      <c r="K785" s="3">
        <v>54</v>
      </c>
      <c r="L785" s="21">
        <f>IFERROR(K786/J786,"")</f>
        <v>1</v>
      </c>
      <c r="M785" s="15">
        <f t="shared" si="129"/>
        <v>1</v>
      </c>
      <c r="N785" s="5"/>
      <c r="O785" s="5"/>
      <c r="P785" s="5" t="str">
        <f t="shared" si="125"/>
        <v>308-2024-06-30</v>
      </c>
      <c r="Q785" s="5">
        <v>0</v>
      </c>
      <c r="R785" s="5">
        <v>0</v>
      </c>
    </row>
    <row r="786" spans="1:18" hidden="1" x14ac:dyDescent="0.3">
      <c r="A786" s="5">
        <v>308</v>
      </c>
      <c r="B786" s="5" t="s">
        <v>263</v>
      </c>
      <c r="C786" s="5" t="s">
        <v>110</v>
      </c>
      <c r="D786" s="5" t="s">
        <v>54</v>
      </c>
      <c r="E786" s="5" t="s">
        <v>24</v>
      </c>
      <c r="F786" s="6">
        <v>45473</v>
      </c>
      <c r="G786" s="5">
        <f t="shared" si="122"/>
        <v>2024</v>
      </c>
      <c r="H786" s="5" t="str">
        <f t="shared" si="124"/>
        <v>Diciembre</v>
      </c>
      <c r="I786" s="6" t="str">
        <f t="shared" si="127"/>
        <v>2023-1</v>
      </c>
      <c r="J786" s="5">
        <v>100</v>
      </c>
      <c r="K786" s="5">
        <v>100</v>
      </c>
      <c r="L786" s="15">
        <f>IFERROR(IF((K787/J787)&gt;1.3,1.3,K787/J787),"")</f>
        <v>1</v>
      </c>
      <c r="M786" s="15">
        <f t="shared" si="129"/>
        <v>1</v>
      </c>
      <c r="N786" s="5"/>
      <c r="O786" s="5"/>
      <c r="P786" s="5" t="str">
        <f t="shared" si="125"/>
        <v>308-2024-12-31</v>
      </c>
      <c r="Q786" s="5">
        <v>0</v>
      </c>
      <c r="R786" s="5">
        <v>0</v>
      </c>
    </row>
    <row r="787" spans="1:18" hidden="1" x14ac:dyDescent="0.3">
      <c r="A787" s="5">
        <v>308</v>
      </c>
      <c r="B787" s="5" t="s">
        <v>263</v>
      </c>
      <c r="C787" s="5" t="s">
        <v>110</v>
      </c>
      <c r="D787" s="5" t="s">
        <v>54</v>
      </c>
      <c r="E787" s="5" t="s">
        <v>24</v>
      </c>
      <c r="F787" s="6">
        <v>45657</v>
      </c>
      <c r="G787" s="5">
        <f t="shared" ref="G787:G850" si="130">YEAR(F788)</f>
        <v>2023</v>
      </c>
      <c r="H787" s="5" t="str">
        <f t="shared" si="124"/>
        <v>Junio</v>
      </c>
      <c r="I787" s="6" t="str">
        <f t="shared" si="127"/>
        <v>2023-2</v>
      </c>
      <c r="J787" s="5">
        <v>100</v>
      </c>
      <c r="K787" s="5">
        <v>100</v>
      </c>
      <c r="L787" s="15">
        <f>IFERROR(IF((K788/J788)&gt;1.3,1.3,K788/J788),"")</f>
        <v>1.3</v>
      </c>
      <c r="M787" s="15">
        <f t="shared" si="129"/>
        <v>1.4210526315789473</v>
      </c>
      <c r="N787" s="5"/>
      <c r="O787" s="5"/>
      <c r="P787" s="5" t="str">
        <f t="shared" si="125"/>
        <v>309-2023-06-30</v>
      </c>
      <c r="Q787" s="5">
        <v>0</v>
      </c>
      <c r="R787" s="5">
        <v>0</v>
      </c>
    </row>
    <row r="788" spans="1:18" hidden="1" x14ac:dyDescent="0.3">
      <c r="A788" s="41">
        <v>309</v>
      </c>
      <c r="B788" s="5" t="s">
        <v>264</v>
      </c>
      <c r="C788" s="5" t="s">
        <v>110</v>
      </c>
      <c r="D788" s="5" t="s">
        <v>54</v>
      </c>
      <c r="E788" s="5" t="s">
        <v>24</v>
      </c>
      <c r="F788" s="6">
        <v>45107</v>
      </c>
      <c r="G788" s="5">
        <f t="shared" si="130"/>
        <v>2023</v>
      </c>
      <c r="H788" s="5" t="str">
        <f t="shared" si="124"/>
        <v>Diciembre</v>
      </c>
      <c r="I788" s="6" t="str">
        <f t="shared" si="127"/>
        <v>2024-1</v>
      </c>
      <c r="J788" s="5">
        <v>19</v>
      </c>
      <c r="K788" s="3">
        <v>27</v>
      </c>
      <c r="L788" s="21">
        <f>IFERROR(K789/J789,"")</f>
        <v>1.6888888888888889</v>
      </c>
      <c r="M788" s="15">
        <f t="shared" si="129"/>
        <v>1.6888888888888889</v>
      </c>
      <c r="N788" s="5"/>
      <c r="O788" s="5"/>
      <c r="P788" s="5" t="str">
        <f t="shared" si="125"/>
        <v>309-2023-12-31</v>
      </c>
      <c r="Q788" s="5">
        <v>0</v>
      </c>
      <c r="R788" s="5">
        <v>0</v>
      </c>
    </row>
    <row r="789" spans="1:18" hidden="1" x14ac:dyDescent="0.3">
      <c r="A789" s="37">
        <v>309</v>
      </c>
      <c r="B789" s="5" t="s">
        <v>264</v>
      </c>
      <c r="C789" s="5" t="s">
        <v>110</v>
      </c>
      <c r="D789" s="5" t="s">
        <v>54</v>
      </c>
      <c r="E789" s="5" t="s">
        <v>24</v>
      </c>
      <c r="F789" s="6">
        <v>45291</v>
      </c>
      <c r="G789" s="5">
        <f t="shared" si="130"/>
        <v>2024</v>
      </c>
      <c r="H789" s="5" t="str">
        <f t="shared" si="124"/>
        <v>Junio</v>
      </c>
      <c r="I789" s="6" t="str">
        <f t="shared" si="127"/>
        <v>2024-2</v>
      </c>
      <c r="J789" s="5">
        <v>45</v>
      </c>
      <c r="K789" s="3">
        <v>76</v>
      </c>
      <c r="L789" s="21">
        <f>IFERROR(K790/J790,"")</f>
        <v>2.16</v>
      </c>
      <c r="M789" s="15">
        <f t="shared" si="129"/>
        <v>2.16</v>
      </c>
      <c r="N789" s="5"/>
      <c r="O789" s="5"/>
      <c r="P789" s="5" t="str">
        <f t="shared" si="125"/>
        <v>309-2024-06-30</v>
      </c>
      <c r="Q789" s="5">
        <v>0</v>
      </c>
      <c r="R789" s="5">
        <v>0</v>
      </c>
    </row>
    <row r="790" spans="1:18" hidden="1" x14ac:dyDescent="0.3">
      <c r="A790" s="5">
        <v>309</v>
      </c>
      <c r="B790" s="5" t="s">
        <v>265</v>
      </c>
      <c r="C790" s="5" t="s">
        <v>110</v>
      </c>
      <c r="D790" s="5" t="s">
        <v>54</v>
      </c>
      <c r="E790" s="5" t="s">
        <v>24</v>
      </c>
      <c r="F790" s="6">
        <v>45473</v>
      </c>
      <c r="G790" s="5">
        <f t="shared" si="130"/>
        <v>2024</v>
      </c>
      <c r="H790" s="5" t="str">
        <f t="shared" si="124"/>
        <v>Diciembre</v>
      </c>
      <c r="I790" s="6" t="str">
        <f t="shared" ref="I790:I821" si="131">IF(OR(H791="Enero",H791="Febrero",H791="Marzo",H791="Abril",H791="Mayo",H791="Junio"),G791&amp;"-1",IF(OR(H791="Julio",H791="Agosto",H791="Septiembre",H791="Octubre",H791="Noviembre",H791="Diciembre"),G791&amp;"-2"))</f>
        <v>2023-1</v>
      </c>
      <c r="J790" s="5">
        <v>100</v>
      </c>
      <c r="K790" s="5">
        <v>216</v>
      </c>
      <c r="L790" s="15">
        <f>IFERROR(IF((K791/J791)&gt;1.3,1.3,K791/J791),"")</f>
        <v>1.3</v>
      </c>
      <c r="M790" s="15">
        <f t="shared" si="129"/>
        <v>1.5467</v>
      </c>
      <c r="N790" s="5"/>
      <c r="O790" s="5"/>
      <c r="P790" s="5" t="str">
        <f t="shared" si="125"/>
        <v>309-2024-12-31</v>
      </c>
      <c r="Q790" s="5">
        <v>0</v>
      </c>
      <c r="R790" s="5">
        <v>0</v>
      </c>
    </row>
    <row r="791" spans="1:18" hidden="1" x14ac:dyDescent="0.3">
      <c r="A791" s="5">
        <v>309</v>
      </c>
      <c r="B791" s="5" t="s">
        <v>265</v>
      </c>
      <c r="C791" s="5" t="s">
        <v>110</v>
      </c>
      <c r="D791" s="5" t="s">
        <v>54</v>
      </c>
      <c r="E791" s="5" t="s">
        <v>24</v>
      </c>
      <c r="F791" s="6">
        <v>45657</v>
      </c>
      <c r="G791" s="5">
        <f t="shared" si="130"/>
        <v>2023</v>
      </c>
      <c r="H791" s="5" t="str">
        <f t="shared" si="124"/>
        <v>Junio</v>
      </c>
      <c r="I791" s="6" t="str">
        <f t="shared" si="131"/>
        <v>2023-2</v>
      </c>
      <c r="J791" s="5">
        <v>100</v>
      </c>
      <c r="K791" s="5">
        <v>154.66999999999999</v>
      </c>
      <c r="L791" s="15">
        <f>IFERROR(IF((K792/J792)&gt;1.3,1.3,K792/J792),"")</f>
        <v>1.3</v>
      </c>
      <c r="M791" s="15">
        <f t="shared" si="129"/>
        <v>3.4285714285714284</v>
      </c>
      <c r="N791" s="5"/>
      <c r="O791" s="5"/>
      <c r="P791" s="5" t="str">
        <f t="shared" si="125"/>
        <v>310-2023-06-30</v>
      </c>
      <c r="Q791" s="5">
        <v>0</v>
      </c>
      <c r="R791" s="5">
        <v>0</v>
      </c>
    </row>
    <row r="792" spans="1:18" hidden="1" x14ac:dyDescent="0.3">
      <c r="A792" s="41">
        <v>310</v>
      </c>
      <c r="B792" s="5" t="s">
        <v>266</v>
      </c>
      <c r="C792" s="5" t="s">
        <v>110</v>
      </c>
      <c r="D792" s="5" t="s">
        <v>54</v>
      </c>
      <c r="E792" s="5" t="s">
        <v>24</v>
      </c>
      <c r="F792" s="6">
        <v>45107</v>
      </c>
      <c r="G792" s="5">
        <f t="shared" si="130"/>
        <v>2023</v>
      </c>
      <c r="H792" s="5" t="str">
        <f t="shared" si="124"/>
        <v>Diciembre</v>
      </c>
      <c r="I792" s="6" t="str">
        <f t="shared" si="131"/>
        <v>2024-1</v>
      </c>
      <c r="J792" s="5">
        <v>14</v>
      </c>
      <c r="K792" s="5">
        <v>48</v>
      </c>
      <c r="L792" s="21">
        <f>IFERROR(K793/J793,"")</f>
        <v>1.6857142857142857</v>
      </c>
      <c r="M792" s="15">
        <f t="shared" si="129"/>
        <v>1.6857142857142857</v>
      </c>
      <c r="N792" s="5"/>
      <c r="O792" s="5"/>
      <c r="P792" s="5" t="str">
        <f t="shared" si="125"/>
        <v>310-2023-12-31</v>
      </c>
      <c r="Q792" s="5">
        <v>0</v>
      </c>
      <c r="R792" s="5">
        <v>0</v>
      </c>
    </row>
    <row r="793" spans="1:18" hidden="1" x14ac:dyDescent="0.3">
      <c r="A793" s="37">
        <v>310</v>
      </c>
      <c r="B793" s="5" t="s">
        <v>266</v>
      </c>
      <c r="C793" s="5" t="s">
        <v>110</v>
      </c>
      <c r="D793" s="5" t="s">
        <v>54</v>
      </c>
      <c r="E793" s="5" t="s">
        <v>24</v>
      </c>
      <c r="F793" s="6">
        <v>45291</v>
      </c>
      <c r="G793" s="5">
        <f t="shared" si="130"/>
        <v>2024</v>
      </c>
      <c r="H793" s="5" t="str">
        <f t="shared" si="124"/>
        <v>Junio</v>
      </c>
      <c r="I793" s="6" t="str">
        <f t="shared" si="131"/>
        <v>2024-2</v>
      </c>
      <c r="J793" s="5">
        <v>70</v>
      </c>
      <c r="K793" s="5">
        <v>118</v>
      </c>
      <c r="L793" s="21">
        <f>IFERROR(K794/J794,"")</f>
        <v>0.9556</v>
      </c>
      <c r="M793" s="15">
        <f t="shared" si="129"/>
        <v>0.9556</v>
      </c>
      <c r="N793" s="5"/>
      <c r="O793" s="5"/>
      <c r="P793" s="5" t="str">
        <f t="shared" si="125"/>
        <v>310-2024-06-30</v>
      </c>
      <c r="Q793" s="5">
        <v>0</v>
      </c>
      <c r="R793" s="5">
        <v>0</v>
      </c>
    </row>
    <row r="794" spans="1:18" hidden="1" x14ac:dyDescent="0.3">
      <c r="A794" s="5">
        <v>310</v>
      </c>
      <c r="B794" s="5" t="s">
        <v>266</v>
      </c>
      <c r="C794" s="5" t="s">
        <v>110</v>
      </c>
      <c r="D794" s="5" t="s">
        <v>54</v>
      </c>
      <c r="E794" s="5" t="s">
        <v>24</v>
      </c>
      <c r="F794" s="6">
        <v>45473</v>
      </c>
      <c r="G794" s="5">
        <f t="shared" si="130"/>
        <v>2024</v>
      </c>
      <c r="H794" s="5" t="str">
        <f t="shared" si="124"/>
        <v>Diciembre</v>
      </c>
      <c r="I794" s="6" t="str">
        <f t="shared" si="131"/>
        <v>2023-1</v>
      </c>
      <c r="J794" s="5">
        <v>100</v>
      </c>
      <c r="K794" s="5">
        <v>95.56</v>
      </c>
      <c r="L794" s="15">
        <f>IFERROR(IF((K795/J795)&gt;1.3,1.3,K795/J795),"")</f>
        <v>0.7913</v>
      </c>
      <c r="M794" s="15">
        <f t="shared" si="129"/>
        <v>0.7913</v>
      </c>
      <c r="N794" s="5"/>
      <c r="O794" s="5"/>
      <c r="P794" s="5" t="str">
        <f t="shared" si="125"/>
        <v>310-2024-12-31</v>
      </c>
      <c r="Q794" s="5">
        <v>0</v>
      </c>
      <c r="R794" s="5">
        <v>0</v>
      </c>
    </row>
    <row r="795" spans="1:18" hidden="1" x14ac:dyDescent="0.3">
      <c r="A795" s="5">
        <v>310</v>
      </c>
      <c r="B795" s="5" t="s">
        <v>266</v>
      </c>
      <c r="C795" s="5" t="s">
        <v>110</v>
      </c>
      <c r="D795" s="5" t="s">
        <v>54</v>
      </c>
      <c r="E795" s="5" t="s">
        <v>24</v>
      </c>
      <c r="F795" s="6">
        <v>45657</v>
      </c>
      <c r="G795" s="5">
        <f t="shared" si="130"/>
        <v>2023</v>
      </c>
      <c r="H795" s="5" t="str">
        <f t="shared" si="124"/>
        <v>Junio</v>
      </c>
      <c r="I795" s="6" t="str">
        <f t="shared" si="131"/>
        <v>2023-2</v>
      </c>
      <c r="J795" s="5">
        <v>100</v>
      </c>
      <c r="K795" s="5">
        <v>79.13</v>
      </c>
      <c r="L795" s="15">
        <f>IFERROR(IF((K796/J796)&gt;1.3,1.3,K796/J796),"")</f>
        <v>1.3</v>
      </c>
      <c r="M795" s="15">
        <f t="shared" si="129"/>
        <v>3.8636363636363638</v>
      </c>
      <c r="N795" s="5"/>
      <c r="O795" s="5"/>
      <c r="P795" s="5" t="str">
        <f t="shared" si="125"/>
        <v>311-2023-06-30</v>
      </c>
      <c r="Q795" s="5">
        <v>0</v>
      </c>
      <c r="R795" s="5">
        <v>0</v>
      </c>
    </row>
    <row r="796" spans="1:18" hidden="1" x14ac:dyDescent="0.3">
      <c r="A796" s="41">
        <v>311</v>
      </c>
      <c r="B796" s="5" t="s">
        <v>267</v>
      </c>
      <c r="C796" s="5" t="s">
        <v>110</v>
      </c>
      <c r="D796" s="5" t="s">
        <v>54</v>
      </c>
      <c r="E796" s="5" t="s">
        <v>24</v>
      </c>
      <c r="F796" s="6">
        <v>45107</v>
      </c>
      <c r="G796" s="5">
        <f t="shared" si="130"/>
        <v>2023</v>
      </c>
      <c r="H796" s="5" t="str">
        <f t="shared" si="124"/>
        <v>Diciembre</v>
      </c>
      <c r="I796" s="6" t="str">
        <f t="shared" si="131"/>
        <v>2024-1</v>
      </c>
      <c r="J796" s="5">
        <v>22</v>
      </c>
      <c r="K796" s="5">
        <v>85</v>
      </c>
      <c r="L796" s="21">
        <f>IFERROR(K797/J797,"")</f>
        <v>1.0081632653061225</v>
      </c>
      <c r="M796" s="15">
        <f t="shared" si="129"/>
        <v>1.0081632653061225</v>
      </c>
      <c r="N796" s="5"/>
      <c r="O796" s="5"/>
      <c r="P796" s="5" t="str">
        <f t="shared" si="125"/>
        <v>311-2023-12-31</v>
      </c>
      <c r="Q796" s="5">
        <v>0</v>
      </c>
      <c r="R796" s="5">
        <v>0</v>
      </c>
    </row>
    <row r="797" spans="1:18" hidden="1" x14ac:dyDescent="0.3">
      <c r="A797" s="37">
        <v>311</v>
      </c>
      <c r="B797" s="5" t="s">
        <v>267</v>
      </c>
      <c r="C797" s="5" t="s">
        <v>110</v>
      </c>
      <c r="D797" s="5" t="s">
        <v>54</v>
      </c>
      <c r="E797" s="5" t="s">
        <v>24</v>
      </c>
      <c r="F797" s="6">
        <v>45291</v>
      </c>
      <c r="G797" s="5">
        <f t="shared" si="130"/>
        <v>2024</v>
      </c>
      <c r="H797" s="5" t="str">
        <f t="shared" si="124"/>
        <v>Junio</v>
      </c>
      <c r="I797" s="6" t="str">
        <f t="shared" si="131"/>
        <v>2024-2</v>
      </c>
      <c r="J797" s="5">
        <v>245</v>
      </c>
      <c r="K797" s="5">
        <v>247</v>
      </c>
      <c r="L797" s="21">
        <f>IFERROR(K798/J798,"")</f>
        <v>1.1765000000000001</v>
      </c>
      <c r="M797" s="15">
        <f t="shared" si="129"/>
        <v>1.1765000000000001</v>
      </c>
      <c r="N797" s="5"/>
      <c r="O797" s="5"/>
      <c r="P797" s="5" t="str">
        <f t="shared" si="125"/>
        <v>311-2024-06-30</v>
      </c>
      <c r="Q797" s="5">
        <v>0</v>
      </c>
      <c r="R797" s="5">
        <v>0</v>
      </c>
    </row>
    <row r="798" spans="1:18" hidden="1" x14ac:dyDescent="0.3">
      <c r="A798" s="5">
        <v>311</v>
      </c>
      <c r="B798" s="5" t="s">
        <v>267</v>
      </c>
      <c r="C798" s="5" t="s">
        <v>110</v>
      </c>
      <c r="D798" s="5" t="s">
        <v>54</v>
      </c>
      <c r="E798" s="5" t="s">
        <v>24</v>
      </c>
      <c r="F798" s="6">
        <v>45473</v>
      </c>
      <c r="G798" s="5">
        <f t="shared" si="130"/>
        <v>2024</v>
      </c>
      <c r="H798" s="5" t="str">
        <f t="shared" si="124"/>
        <v>Diciembre</v>
      </c>
      <c r="I798" s="6" t="str">
        <f t="shared" si="131"/>
        <v>2023-1</v>
      </c>
      <c r="J798" s="5">
        <v>100</v>
      </c>
      <c r="K798" s="5">
        <v>117.65</v>
      </c>
      <c r="L798" s="15">
        <f>IFERROR(IF((K799/J799)&gt;1.3,1.3,K799/J799),"")</f>
        <v>0.67760000000000009</v>
      </c>
      <c r="M798" s="15">
        <f t="shared" si="129"/>
        <v>0.67760000000000009</v>
      </c>
      <c r="N798" s="5"/>
      <c r="O798" s="5"/>
      <c r="P798" s="5" t="str">
        <f t="shared" si="125"/>
        <v>311-2024-12-31</v>
      </c>
      <c r="Q798" s="5">
        <v>0</v>
      </c>
      <c r="R798" s="5">
        <v>0</v>
      </c>
    </row>
    <row r="799" spans="1:18" hidden="1" x14ac:dyDescent="0.3">
      <c r="A799" s="5">
        <v>311</v>
      </c>
      <c r="B799" s="5" t="s">
        <v>267</v>
      </c>
      <c r="C799" s="5" t="s">
        <v>110</v>
      </c>
      <c r="D799" s="5" t="s">
        <v>54</v>
      </c>
      <c r="E799" s="5" t="s">
        <v>24</v>
      </c>
      <c r="F799" s="6">
        <v>45657</v>
      </c>
      <c r="G799" s="5">
        <f t="shared" si="130"/>
        <v>2023</v>
      </c>
      <c r="H799" s="5" t="str">
        <f t="shared" si="124"/>
        <v>Junio</v>
      </c>
      <c r="I799" s="6" t="str">
        <f t="shared" si="131"/>
        <v>2023-2</v>
      </c>
      <c r="J799" s="5">
        <v>100</v>
      </c>
      <c r="K799" s="5">
        <v>67.760000000000005</v>
      </c>
      <c r="L799" s="15">
        <f>IFERROR(IF((K800/J800)&gt;1.3,1.3,K800/J800),"")</f>
        <v>1.1061946902654867</v>
      </c>
      <c r="M799" s="15">
        <f t="shared" si="129"/>
        <v>1.1061946902654867</v>
      </c>
      <c r="N799" s="5"/>
      <c r="O799" s="5"/>
      <c r="P799" s="5" t="str">
        <f t="shared" si="125"/>
        <v>312-2023-06-30</v>
      </c>
      <c r="Q799" s="5">
        <v>0</v>
      </c>
      <c r="R799" s="5">
        <v>0</v>
      </c>
    </row>
    <row r="800" spans="1:18" hidden="1" x14ac:dyDescent="0.3">
      <c r="A800" s="41">
        <v>312</v>
      </c>
      <c r="B800" s="5" t="s">
        <v>268</v>
      </c>
      <c r="C800" s="5" t="s">
        <v>110</v>
      </c>
      <c r="D800" s="5" t="s">
        <v>54</v>
      </c>
      <c r="E800" s="5" t="s">
        <v>24</v>
      </c>
      <c r="F800" s="6">
        <v>45107</v>
      </c>
      <c r="G800" s="5">
        <f t="shared" si="130"/>
        <v>2023</v>
      </c>
      <c r="H800" s="5" t="str">
        <f t="shared" si="124"/>
        <v>Diciembre</v>
      </c>
      <c r="I800" s="6" t="str">
        <f t="shared" si="131"/>
        <v>2024-1</v>
      </c>
      <c r="J800" s="5">
        <v>113</v>
      </c>
      <c r="K800" s="5">
        <v>125</v>
      </c>
      <c r="L800" s="21">
        <f>IFERROR(K801/J801,"")</f>
        <v>1.0925925925925926</v>
      </c>
      <c r="M800" s="15">
        <f t="shared" si="129"/>
        <v>1.0925925925925926</v>
      </c>
      <c r="N800" s="5"/>
      <c r="O800" s="5"/>
      <c r="P800" s="5" t="str">
        <f t="shared" si="125"/>
        <v>312-2023-12-31</v>
      </c>
      <c r="Q800" s="5">
        <v>0</v>
      </c>
      <c r="R800" s="5">
        <v>0</v>
      </c>
    </row>
    <row r="801" spans="1:18" hidden="1" x14ac:dyDescent="0.3">
      <c r="A801" s="37">
        <v>312</v>
      </c>
      <c r="B801" s="5" t="s">
        <v>268</v>
      </c>
      <c r="C801" s="5" t="s">
        <v>110</v>
      </c>
      <c r="D801" s="5" t="s">
        <v>54</v>
      </c>
      <c r="E801" s="5" t="s">
        <v>24</v>
      </c>
      <c r="F801" s="6">
        <v>45291</v>
      </c>
      <c r="G801" s="5">
        <f t="shared" si="130"/>
        <v>2024</v>
      </c>
      <c r="H801" s="5" t="str">
        <f t="shared" si="124"/>
        <v>Junio</v>
      </c>
      <c r="I801" s="6" t="str">
        <f t="shared" si="131"/>
        <v>2024-2</v>
      </c>
      <c r="J801" s="5">
        <v>108</v>
      </c>
      <c r="K801" s="5">
        <v>118</v>
      </c>
      <c r="L801" s="21">
        <f>IFERROR(K802/J802,"")</f>
        <v>1.26</v>
      </c>
      <c r="M801" s="15">
        <f t="shared" si="129"/>
        <v>1.26</v>
      </c>
      <c r="N801" s="5"/>
      <c r="O801" s="5"/>
      <c r="P801" s="5" t="str">
        <f t="shared" si="125"/>
        <v>312-2024-06-30</v>
      </c>
      <c r="Q801" s="5">
        <v>0</v>
      </c>
      <c r="R801" s="5">
        <v>0</v>
      </c>
    </row>
    <row r="802" spans="1:18" hidden="1" x14ac:dyDescent="0.3">
      <c r="A802" s="5">
        <v>312</v>
      </c>
      <c r="B802" s="5" t="s">
        <v>268</v>
      </c>
      <c r="C802" s="5" t="s">
        <v>110</v>
      </c>
      <c r="D802" s="5" t="s">
        <v>54</v>
      </c>
      <c r="E802" s="5" t="s">
        <v>24</v>
      </c>
      <c r="F802" s="6">
        <v>45473</v>
      </c>
      <c r="G802" s="5">
        <f t="shared" si="130"/>
        <v>2024</v>
      </c>
      <c r="H802" s="5" t="str">
        <f t="shared" si="124"/>
        <v>Diciembre</v>
      </c>
      <c r="I802" s="6" t="str">
        <f t="shared" si="131"/>
        <v>2023-1</v>
      </c>
      <c r="J802" s="5">
        <v>100</v>
      </c>
      <c r="K802" s="5">
        <v>126</v>
      </c>
      <c r="L802" s="15">
        <f>IFERROR(IF((K803/J803)&gt;1.3,1.3,K803/J803),"")</f>
        <v>1.3</v>
      </c>
      <c r="M802" s="15">
        <f t="shared" si="129"/>
        <v>1.37</v>
      </c>
      <c r="N802" s="5"/>
      <c r="O802" s="5"/>
      <c r="P802" s="5" t="str">
        <f t="shared" si="125"/>
        <v>312-2024-12-31</v>
      </c>
      <c r="Q802" s="5">
        <v>0</v>
      </c>
      <c r="R802" s="5">
        <v>0</v>
      </c>
    </row>
    <row r="803" spans="1:18" hidden="1" x14ac:dyDescent="0.3">
      <c r="A803" s="5">
        <v>312</v>
      </c>
      <c r="B803" s="5" t="s">
        <v>268</v>
      </c>
      <c r="C803" s="5" t="s">
        <v>110</v>
      </c>
      <c r="D803" s="5" t="s">
        <v>54</v>
      </c>
      <c r="E803" s="5" t="s">
        <v>24</v>
      </c>
      <c r="F803" s="6">
        <v>45657</v>
      </c>
      <c r="G803" s="5">
        <f t="shared" si="130"/>
        <v>2023</v>
      </c>
      <c r="H803" s="5" t="str">
        <f t="shared" si="124"/>
        <v>Junio</v>
      </c>
      <c r="I803" s="6" t="str">
        <f t="shared" si="131"/>
        <v>2023-2</v>
      </c>
      <c r="J803" s="5">
        <v>100</v>
      </c>
      <c r="K803" s="5">
        <v>137</v>
      </c>
      <c r="L803" s="15">
        <f>IFERROR(IF((K804/J804)&gt;1.3,1.3,K804/J804),"")</f>
        <v>1</v>
      </c>
      <c r="M803" s="15">
        <f t="shared" si="129"/>
        <v>1</v>
      </c>
      <c r="N803" s="5"/>
      <c r="O803" s="5"/>
      <c r="P803" s="5" t="str">
        <f t="shared" si="125"/>
        <v>313-2023-06-30</v>
      </c>
      <c r="Q803" s="5">
        <v>0</v>
      </c>
      <c r="R803" s="5">
        <v>0</v>
      </c>
    </row>
    <row r="804" spans="1:18" hidden="1" x14ac:dyDescent="0.3">
      <c r="A804" s="41">
        <v>313</v>
      </c>
      <c r="B804" s="5" t="s">
        <v>269</v>
      </c>
      <c r="C804" s="5" t="s">
        <v>110</v>
      </c>
      <c r="D804" s="5" t="s">
        <v>54</v>
      </c>
      <c r="E804" s="5" t="s">
        <v>24</v>
      </c>
      <c r="F804" s="6">
        <v>45107</v>
      </c>
      <c r="G804" s="5">
        <f t="shared" si="130"/>
        <v>2023</v>
      </c>
      <c r="H804" s="5" t="str">
        <f t="shared" ref="H804:H867" si="132">PROPER(TEXT(F805,"mmmm"))</f>
        <v>Diciembre</v>
      </c>
      <c r="I804" s="6" t="str">
        <f t="shared" si="131"/>
        <v>2024-1</v>
      </c>
      <c r="J804" s="5">
        <v>13</v>
      </c>
      <c r="K804" s="5">
        <v>13</v>
      </c>
      <c r="L804" s="21">
        <f>IFERROR(K805/J805,"")</f>
        <v>0.8</v>
      </c>
      <c r="M804" s="15">
        <f t="shared" si="129"/>
        <v>0.8</v>
      </c>
      <c r="N804" s="5"/>
      <c r="O804" s="5"/>
      <c r="P804" s="5" t="str">
        <f t="shared" ref="P804:P867" si="133">A805&amp;"-"&amp;YEAR(F805)&amp;"-"&amp;IF(LEN(MONTH(F805))=1,"0"&amp;MONTH(F805),MONTH(F805))&amp;"-"&amp;DAY(F805)</f>
        <v>313-2023-12-31</v>
      </c>
      <c r="Q804" s="5">
        <v>0</v>
      </c>
      <c r="R804" s="5">
        <v>0</v>
      </c>
    </row>
    <row r="805" spans="1:18" hidden="1" x14ac:dyDescent="0.3">
      <c r="A805" s="37">
        <v>313</v>
      </c>
      <c r="B805" s="5" t="s">
        <v>269</v>
      </c>
      <c r="C805" s="5" t="s">
        <v>110</v>
      </c>
      <c r="D805" s="5" t="s">
        <v>54</v>
      </c>
      <c r="E805" s="5" t="s">
        <v>24</v>
      </c>
      <c r="F805" s="6">
        <v>45291</v>
      </c>
      <c r="G805" s="5">
        <f t="shared" si="130"/>
        <v>2024</v>
      </c>
      <c r="H805" s="5" t="str">
        <f t="shared" si="132"/>
        <v>Junio</v>
      </c>
      <c r="I805" s="6" t="str">
        <f t="shared" si="131"/>
        <v>2024-2</v>
      </c>
      <c r="J805" s="5">
        <v>15</v>
      </c>
      <c r="K805" s="5">
        <v>12</v>
      </c>
      <c r="L805" s="21">
        <f>IFERROR(K806/J806,"")</f>
        <v>1</v>
      </c>
      <c r="M805" s="15">
        <f t="shared" si="129"/>
        <v>1</v>
      </c>
      <c r="N805" s="5"/>
      <c r="O805" s="5"/>
      <c r="P805" s="5" t="str">
        <f t="shared" si="133"/>
        <v>313-2024-06-30</v>
      </c>
      <c r="Q805" s="5">
        <v>0</v>
      </c>
      <c r="R805" s="5">
        <v>0</v>
      </c>
    </row>
    <row r="806" spans="1:18" hidden="1" x14ac:dyDescent="0.3">
      <c r="A806" s="5">
        <v>313</v>
      </c>
      <c r="B806" s="5" t="s">
        <v>269</v>
      </c>
      <c r="C806" s="5" t="s">
        <v>110</v>
      </c>
      <c r="D806" s="5" t="s">
        <v>54</v>
      </c>
      <c r="E806" s="5" t="s">
        <v>24</v>
      </c>
      <c r="F806" s="6">
        <v>45473</v>
      </c>
      <c r="G806" s="5">
        <f t="shared" si="130"/>
        <v>2024</v>
      </c>
      <c r="H806" s="5" t="str">
        <f t="shared" si="132"/>
        <v>Diciembre</v>
      </c>
      <c r="I806" s="6" t="str">
        <f t="shared" si="131"/>
        <v>2023-1</v>
      </c>
      <c r="J806" s="5">
        <v>100</v>
      </c>
      <c r="K806" s="5">
        <v>100</v>
      </c>
      <c r="L806" s="15">
        <f>IFERROR(IF((K807/J807)&gt;1.3,1.3,K807/J807),"")</f>
        <v>1</v>
      </c>
      <c r="M806" s="15">
        <f t="shared" si="129"/>
        <v>1</v>
      </c>
      <c r="N806" s="5"/>
      <c r="O806" s="5"/>
      <c r="P806" s="5" t="str">
        <f t="shared" si="133"/>
        <v>313-2024-12-31</v>
      </c>
      <c r="Q806" s="5">
        <v>0</v>
      </c>
      <c r="R806" s="5">
        <v>0</v>
      </c>
    </row>
    <row r="807" spans="1:18" hidden="1" x14ac:dyDescent="0.3">
      <c r="A807" s="5">
        <v>313</v>
      </c>
      <c r="B807" s="5" t="s">
        <v>269</v>
      </c>
      <c r="C807" s="5" t="s">
        <v>110</v>
      </c>
      <c r="D807" s="5" t="s">
        <v>54</v>
      </c>
      <c r="E807" s="5" t="s">
        <v>24</v>
      </c>
      <c r="F807" s="6">
        <v>45657</v>
      </c>
      <c r="G807" s="5">
        <f t="shared" si="130"/>
        <v>2023</v>
      </c>
      <c r="H807" s="5" t="str">
        <f t="shared" si="132"/>
        <v>Junio</v>
      </c>
      <c r="I807" s="6" t="str">
        <f t="shared" si="131"/>
        <v>2023-2</v>
      </c>
      <c r="J807" s="5">
        <v>100</v>
      </c>
      <c r="K807" s="5">
        <v>100</v>
      </c>
      <c r="L807" s="15">
        <f>IFERROR(IF((K808/J808)&gt;1.3,1.3,K808/J808),"")</f>
        <v>1.3</v>
      </c>
      <c r="M807" s="15">
        <f t="shared" si="129"/>
        <v>1.4444444444444444</v>
      </c>
      <c r="N807" s="5"/>
      <c r="O807" s="5"/>
      <c r="P807" s="5" t="str">
        <f t="shared" si="133"/>
        <v>314-2023-06-30</v>
      </c>
      <c r="Q807" s="5">
        <v>0</v>
      </c>
      <c r="R807" s="5">
        <v>0</v>
      </c>
    </row>
    <row r="808" spans="1:18" hidden="1" x14ac:dyDescent="0.3">
      <c r="A808" s="41">
        <v>314</v>
      </c>
      <c r="B808" s="5" t="s">
        <v>270</v>
      </c>
      <c r="C808" s="5" t="s">
        <v>110</v>
      </c>
      <c r="D808" s="5" t="s">
        <v>54</v>
      </c>
      <c r="E808" s="5" t="s">
        <v>24</v>
      </c>
      <c r="F808" s="6">
        <v>45107</v>
      </c>
      <c r="G808" s="5">
        <f t="shared" si="130"/>
        <v>2023</v>
      </c>
      <c r="H808" s="5" t="str">
        <f t="shared" si="132"/>
        <v>Diciembre</v>
      </c>
      <c r="I808" s="6" t="str">
        <f t="shared" si="131"/>
        <v>2024-1</v>
      </c>
      <c r="J808" s="5">
        <v>9</v>
      </c>
      <c r="K808" s="5">
        <v>13</v>
      </c>
      <c r="L808" s="21">
        <f>IFERROR(K809/J809,"")</f>
        <v>1.1428571428571428</v>
      </c>
      <c r="M808" s="15">
        <f t="shared" si="129"/>
        <v>1.1428571428571428</v>
      </c>
      <c r="N808" s="5"/>
      <c r="O808" s="5"/>
      <c r="P808" s="5" t="str">
        <f t="shared" si="133"/>
        <v>314-2023-12-31</v>
      </c>
      <c r="Q808" s="5">
        <v>0</v>
      </c>
      <c r="R808" s="5">
        <v>0</v>
      </c>
    </row>
    <row r="809" spans="1:18" hidden="1" x14ac:dyDescent="0.3">
      <c r="A809" s="37">
        <v>314</v>
      </c>
      <c r="B809" s="5" t="s">
        <v>270</v>
      </c>
      <c r="C809" s="5" t="s">
        <v>110</v>
      </c>
      <c r="D809" s="5" t="s">
        <v>54</v>
      </c>
      <c r="E809" s="5" t="s">
        <v>24</v>
      </c>
      <c r="F809" s="6">
        <v>45291</v>
      </c>
      <c r="G809" s="5">
        <f t="shared" si="130"/>
        <v>2024</v>
      </c>
      <c r="H809" s="5" t="str">
        <f t="shared" si="132"/>
        <v>Junio</v>
      </c>
      <c r="I809" s="6" t="str">
        <f t="shared" si="131"/>
        <v>2024-2</v>
      </c>
      <c r="J809" s="5">
        <v>14</v>
      </c>
      <c r="K809" s="5">
        <v>16</v>
      </c>
      <c r="L809" s="21">
        <f>IFERROR(K810/J810,"")</f>
        <v>1.4</v>
      </c>
      <c r="M809" s="15">
        <f t="shared" si="129"/>
        <v>1.4</v>
      </c>
      <c r="N809" s="5"/>
      <c r="O809" s="5"/>
      <c r="P809" s="5" t="str">
        <f t="shared" si="133"/>
        <v>314-2024-06-30</v>
      </c>
      <c r="Q809" s="5">
        <v>0</v>
      </c>
      <c r="R809" s="5">
        <v>0</v>
      </c>
    </row>
    <row r="810" spans="1:18" hidden="1" x14ac:dyDescent="0.3">
      <c r="A810" s="5">
        <v>314</v>
      </c>
      <c r="B810" s="5" t="s">
        <v>270</v>
      </c>
      <c r="C810" s="5" t="s">
        <v>110</v>
      </c>
      <c r="D810" s="5" t="s">
        <v>54</v>
      </c>
      <c r="E810" s="5" t="s">
        <v>24</v>
      </c>
      <c r="F810" s="6">
        <v>45473</v>
      </c>
      <c r="G810" s="5">
        <f t="shared" si="130"/>
        <v>2024</v>
      </c>
      <c r="H810" s="5" t="str">
        <f t="shared" si="132"/>
        <v>Diciembre</v>
      </c>
      <c r="I810" s="6" t="str">
        <f t="shared" si="131"/>
        <v>2023-1</v>
      </c>
      <c r="J810" s="5">
        <v>100</v>
      </c>
      <c r="K810" s="5">
        <v>140</v>
      </c>
      <c r="L810" s="15">
        <f>IFERROR(IF((K811/J811)&gt;1.3,1.3,K811/J811),"")</f>
        <v>1.3</v>
      </c>
      <c r="M810" s="15">
        <f t="shared" si="129"/>
        <v>1.45</v>
      </c>
      <c r="N810" s="5"/>
      <c r="O810" s="5"/>
      <c r="P810" s="5" t="str">
        <f t="shared" si="133"/>
        <v>314-2024-12-31</v>
      </c>
      <c r="Q810" s="5">
        <v>0</v>
      </c>
      <c r="R810" s="5">
        <v>0</v>
      </c>
    </row>
    <row r="811" spans="1:18" hidden="1" x14ac:dyDescent="0.3">
      <c r="A811" s="5">
        <v>314</v>
      </c>
      <c r="B811" s="5" t="s">
        <v>270</v>
      </c>
      <c r="C811" s="5" t="s">
        <v>110</v>
      </c>
      <c r="D811" s="5" t="s">
        <v>54</v>
      </c>
      <c r="E811" s="5" t="s">
        <v>24</v>
      </c>
      <c r="F811" s="6">
        <v>45657</v>
      </c>
      <c r="G811" s="5">
        <f t="shared" si="130"/>
        <v>2023</v>
      </c>
      <c r="H811" s="5" t="str">
        <f t="shared" si="132"/>
        <v>Junio</v>
      </c>
      <c r="I811" s="6" t="str">
        <f t="shared" si="131"/>
        <v>2023-2</v>
      </c>
      <c r="J811" s="5">
        <v>100</v>
      </c>
      <c r="K811" s="5">
        <v>145</v>
      </c>
      <c r="L811" s="15">
        <f>IFERROR(IF((K812/J812)&gt;1.3,1.3,K812/J812),"")</f>
        <v>1.3</v>
      </c>
      <c r="M811" s="15">
        <f t="shared" si="129"/>
        <v>1.4</v>
      </c>
      <c r="N811" s="5"/>
      <c r="O811" s="5"/>
      <c r="P811" s="5" t="str">
        <f t="shared" si="133"/>
        <v>315-2023-06-30</v>
      </c>
      <c r="Q811" s="5">
        <v>0</v>
      </c>
      <c r="R811" s="5">
        <v>0</v>
      </c>
    </row>
    <row r="812" spans="1:18" hidden="1" x14ac:dyDescent="0.3">
      <c r="A812" s="41">
        <v>315</v>
      </c>
      <c r="B812" s="5" t="s">
        <v>271</v>
      </c>
      <c r="C812" s="5" t="s">
        <v>110</v>
      </c>
      <c r="D812" s="5" t="s">
        <v>54</v>
      </c>
      <c r="E812" s="5" t="s">
        <v>24</v>
      </c>
      <c r="F812" s="6">
        <v>45107</v>
      </c>
      <c r="G812" s="5">
        <f t="shared" si="130"/>
        <v>2023</v>
      </c>
      <c r="H812" s="5" t="str">
        <f t="shared" si="132"/>
        <v>Diciembre</v>
      </c>
      <c r="I812" s="6" t="str">
        <f t="shared" si="131"/>
        <v>2024-1</v>
      </c>
      <c r="J812" s="5">
        <v>5</v>
      </c>
      <c r="K812" s="5">
        <v>7</v>
      </c>
      <c r="L812" s="21"/>
      <c r="M812" s="15" t="str">
        <f t="shared" si="129"/>
        <v/>
      </c>
      <c r="N812" s="5"/>
      <c r="O812" s="5"/>
      <c r="P812" s="5" t="str">
        <f t="shared" si="133"/>
        <v>315-2023-12-31</v>
      </c>
      <c r="Q812" s="5">
        <v>0</v>
      </c>
      <c r="R812" s="5">
        <v>0</v>
      </c>
    </row>
    <row r="813" spans="1:18" hidden="1" x14ac:dyDescent="0.3">
      <c r="A813" s="37">
        <v>315</v>
      </c>
      <c r="B813" s="5" t="s">
        <v>271</v>
      </c>
      <c r="C813" s="5" t="s">
        <v>110</v>
      </c>
      <c r="D813" s="5" t="s">
        <v>54</v>
      </c>
      <c r="E813" s="5" t="s">
        <v>24</v>
      </c>
      <c r="F813" s="6">
        <v>45291</v>
      </c>
      <c r="G813" s="5">
        <f t="shared" si="130"/>
        <v>2024</v>
      </c>
      <c r="H813" s="5" t="str">
        <f t="shared" si="132"/>
        <v>Junio</v>
      </c>
      <c r="I813" s="6" t="str">
        <f t="shared" si="131"/>
        <v>2024-2</v>
      </c>
      <c r="J813" s="5">
        <v>0</v>
      </c>
      <c r="K813" s="5">
        <v>0</v>
      </c>
      <c r="L813" s="21" t="str">
        <f>IFERROR(K814/J814,"")</f>
        <v/>
      </c>
      <c r="M813" s="15" t="str">
        <f t="shared" ref="M813:M847" si="134">IFERROR(K814/J814,"")</f>
        <v/>
      </c>
      <c r="N813" s="5"/>
      <c r="O813" s="5"/>
      <c r="P813" s="5" t="str">
        <f t="shared" si="133"/>
        <v>315-2024-06-30</v>
      </c>
      <c r="Q813" s="5">
        <v>0</v>
      </c>
      <c r="R813" s="5">
        <v>0</v>
      </c>
    </row>
    <row r="814" spans="1:18" hidden="1" x14ac:dyDescent="0.3">
      <c r="A814" s="5">
        <v>315</v>
      </c>
      <c r="B814" s="5" t="s">
        <v>2664</v>
      </c>
      <c r="C814" s="5" t="s">
        <v>110</v>
      </c>
      <c r="D814" s="5" t="s">
        <v>54</v>
      </c>
      <c r="E814" s="5" t="s">
        <v>24</v>
      </c>
      <c r="F814" s="6">
        <v>45473</v>
      </c>
      <c r="G814" s="5">
        <f t="shared" si="130"/>
        <v>2024</v>
      </c>
      <c r="H814" s="5" t="str">
        <f t="shared" si="132"/>
        <v>Diciembre</v>
      </c>
      <c r="I814" s="6" t="str">
        <f t="shared" si="131"/>
        <v>2023-1</v>
      </c>
      <c r="J814" s="5"/>
      <c r="K814" s="5"/>
      <c r="L814" s="15" t="str">
        <f>IFERROR(IF((K815/J815)&gt;1.3,1.3,K815/J815),"")</f>
        <v/>
      </c>
      <c r="M814" s="15" t="str">
        <f t="shared" si="134"/>
        <v/>
      </c>
      <c r="N814" s="5"/>
      <c r="O814" s="5"/>
      <c r="P814" s="5" t="str">
        <f t="shared" si="133"/>
        <v>315-2024-12-31</v>
      </c>
      <c r="Q814" s="5">
        <v>0</v>
      </c>
      <c r="R814" s="5">
        <v>0</v>
      </c>
    </row>
    <row r="815" spans="1:18" hidden="1" x14ac:dyDescent="0.3">
      <c r="A815" s="5">
        <v>315</v>
      </c>
      <c r="B815" s="5" t="s">
        <v>2664</v>
      </c>
      <c r="C815" s="5" t="s">
        <v>110</v>
      </c>
      <c r="D815" s="5" t="s">
        <v>54</v>
      </c>
      <c r="E815" s="5" t="s">
        <v>24</v>
      </c>
      <c r="F815" s="6">
        <v>45657</v>
      </c>
      <c r="G815" s="5">
        <f t="shared" si="130"/>
        <v>2023</v>
      </c>
      <c r="H815" s="5" t="str">
        <f t="shared" si="132"/>
        <v>Junio</v>
      </c>
      <c r="I815" s="6" t="str">
        <f t="shared" si="131"/>
        <v>2023-2</v>
      </c>
      <c r="J815" s="5"/>
      <c r="K815" s="5"/>
      <c r="L815" s="15">
        <f>IFERROR(IF((K816/J816)&gt;1.3,1.3,K816/J816),"")</f>
        <v>1.2222222222222223</v>
      </c>
      <c r="M815" s="15">
        <f t="shared" si="134"/>
        <v>1.2222222222222223</v>
      </c>
      <c r="N815" s="5"/>
      <c r="O815" s="5"/>
      <c r="P815" s="5" t="str">
        <f t="shared" si="133"/>
        <v>316-2023-06-30</v>
      </c>
      <c r="Q815" s="5">
        <v>0</v>
      </c>
      <c r="R815" s="5">
        <v>0</v>
      </c>
    </row>
    <row r="816" spans="1:18" hidden="1" x14ac:dyDescent="0.3">
      <c r="A816" s="41">
        <v>316</v>
      </c>
      <c r="B816" s="5" t="s">
        <v>272</v>
      </c>
      <c r="C816" s="5" t="s">
        <v>110</v>
      </c>
      <c r="D816" s="5" t="s">
        <v>54</v>
      </c>
      <c r="E816" s="5" t="s">
        <v>24</v>
      </c>
      <c r="F816" s="6">
        <v>45107</v>
      </c>
      <c r="G816" s="5">
        <f t="shared" si="130"/>
        <v>2023</v>
      </c>
      <c r="H816" s="5" t="str">
        <f t="shared" si="132"/>
        <v>Diciembre</v>
      </c>
      <c r="I816" s="6" t="str">
        <f t="shared" si="131"/>
        <v>2023-2</v>
      </c>
      <c r="J816" s="5">
        <v>9</v>
      </c>
      <c r="K816" s="5">
        <v>11</v>
      </c>
      <c r="L816" s="21"/>
      <c r="M816" s="15">
        <f t="shared" si="134"/>
        <v>0.91666666666666663</v>
      </c>
      <c r="N816" s="5"/>
      <c r="O816" s="5"/>
      <c r="P816" s="5" t="str">
        <f t="shared" si="133"/>
        <v>316-2023-12-31</v>
      </c>
      <c r="Q816" s="5">
        <v>0</v>
      </c>
      <c r="R816" s="5">
        <v>0</v>
      </c>
    </row>
    <row r="817" spans="1:18" hidden="1" x14ac:dyDescent="0.3">
      <c r="A817" s="37">
        <v>316</v>
      </c>
      <c r="B817" s="5" t="s">
        <v>272</v>
      </c>
      <c r="C817" s="5" t="s">
        <v>110</v>
      </c>
      <c r="D817" s="5" t="s">
        <v>54</v>
      </c>
      <c r="E817" s="5" t="s">
        <v>24</v>
      </c>
      <c r="F817" s="6">
        <v>45291</v>
      </c>
      <c r="G817" s="5">
        <f t="shared" si="130"/>
        <v>2023</v>
      </c>
      <c r="H817" s="5" t="str">
        <f t="shared" si="132"/>
        <v>Diciembre</v>
      </c>
      <c r="I817" s="6" t="str">
        <f t="shared" si="131"/>
        <v>2024-2</v>
      </c>
      <c r="J817" s="5">
        <v>12</v>
      </c>
      <c r="K817" s="5">
        <v>11</v>
      </c>
      <c r="L817" s="21">
        <f>IFERROR(K818/J818,"")</f>
        <v>1</v>
      </c>
      <c r="M817" s="15">
        <f t="shared" si="134"/>
        <v>1</v>
      </c>
      <c r="N817" s="5"/>
      <c r="O817" s="5"/>
      <c r="P817" s="5" t="str">
        <f t="shared" si="133"/>
        <v>317-2023-12-31</v>
      </c>
      <c r="Q817" s="5">
        <v>0</v>
      </c>
      <c r="R817" s="5">
        <v>0</v>
      </c>
    </row>
    <row r="818" spans="1:18" hidden="1" x14ac:dyDescent="0.3">
      <c r="A818" s="37">
        <v>317</v>
      </c>
      <c r="B818" s="5" t="s">
        <v>273</v>
      </c>
      <c r="C818" s="5" t="s">
        <v>110</v>
      </c>
      <c r="D818" s="5" t="s">
        <v>73</v>
      </c>
      <c r="E818" s="5" t="s">
        <v>24</v>
      </c>
      <c r="F818" s="6">
        <v>45291</v>
      </c>
      <c r="G818" s="5">
        <f t="shared" si="130"/>
        <v>2024</v>
      </c>
      <c r="H818" s="5" t="str">
        <f t="shared" si="132"/>
        <v>Diciembre</v>
      </c>
      <c r="I818" s="6" t="str">
        <f t="shared" si="131"/>
        <v>2023-1</v>
      </c>
      <c r="J818" s="5">
        <v>12</v>
      </c>
      <c r="K818" s="5">
        <v>12</v>
      </c>
      <c r="L818" s="21">
        <f>IFERROR(K819/J819,"")</f>
        <v>1</v>
      </c>
      <c r="M818" s="15">
        <f t="shared" si="134"/>
        <v>1</v>
      </c>
      <c r="N818" s="5"/>
      <c r="O818" s="5"/>
      <c r="P818" s="5" t="str">
        <f t="shared" si="133"/>
        <v>317-2024-12-31</v>
      </c>
      <c r="Q818" s="5">
        <v>0</v>
      </c>
      <c r="R818" s="5">
        <v>0</v>
      </c>
    </row>
    <row r="819" spans="1:18" hidden="1" x14ac:dyDescent="0.3">
      <c r="A819" s="5">
        <v>317</v>
      </c>
      <c r="B819" s="5" t="s">
        <v>273</v>
      </c>
      <c r="C819" s="5" t="s">
        <v>110</v>
      </c>
      <c r="D819" s="5" t="s">
        <v>73</v>
      </c>
      <c r="E819" s="5" t="s">
        <v>24</v>
      </c>
      <c r="F819" s="6">
        <v>45657</v>
      </c>
      <c r="G819" s="5">
        <f t="shared" si="130"/>
        <v>2023</v>
      </c>
      <c r="H819" s="5" t="str">
        <f t="shared" si="132"/>
        <v>Junio</v>
      </c>
      <c r="I819" s="6" t="str">
        <f t="shared" si="131"/>
        <v>2023-2</v>
      </c>
      <c r="J819" s="5">
        <v>100</v>
      </c>
      <c r="K819" s="5">
        <v>100</v>
      </c>
      <c r="L819" s="15">
        <f>IFERROR(IF((K820/J820)&gt;1.3,1.3,K820/J820),"")</f>
        <v>1.0747500000000001</v>
      </c>
      <c r="M819" s="15">
        <f t="shared" si="134"/>
        <v>1.0747500000000001</v>
      </c>
      <c r="N819" s="5"/>
      <c r="O819" s="5"/>
      <c r="P819" s="5" t="str">
        <f t="shared" si="133"/>
        <v>318-2023-06-30</v>
      </c>
      <c r="Q819" s="5">
        <v>0</v>
      </c>
      <c r="R819" s="5">
        <v>0</v>
      </c>
    </row>
    <row r="820" spans="1:18" hidden="1" x14ac:dyDescent="0.3">
      <c r="A820" s="41">
        <v>318</v>
      </c>
      <c r="B820" s="5" t="s">
        <v>274</v>
      </c>
      <c r="C820" s="5" t="s">
        <v>110</v>
      </c>
      <c r="D820" s="5" t="s">
        <v>54</v>
      </c>
      <c r="E820" s="5" t="s">
        <v>24</v>
      </c>
      <c r="F820" s="6">
        <v>45107</v>
      </c>
      <c r="G820" s="5">
        <f t="shared" si="130"/>
        <v>2023</v>
      </c>
      <c r="H820" s="5" t="str">
        <f t="shared" si="132"/>
        <v>Diciembre</v>
      </c>
      <c r="I820" s="6" t="str">
        <f t="shared" si="131"/>
        <v>2024-2</v>
      </c>
      <c r="J820" s="5">
        <v>80</v>
      </c>
      <c r="K820" s="5">
        <v>85.98</v>
      </c>
      <c r="L820" s="21"/>
      <c r="M820" s="15">
        <f t="shared" si="134"/>
        <v>1.1363749999999999</v>
      </c>
      <c r="N820" s="5" t="s">
        <v>25</v>
      </c>
      <c r="O820" s="5" t="s">
        <v>25</v>
      </c>
      <c r="P820" s="5" t="str">
        <f t="shared" si="133"/>
        <v>318-2023-12-31</v>
      </c>
      <c r="Q820" s="5">
        <v>0</v>
      </c>
      <c r="R820" s="5">
        <v>0</v>
      </c>
    </row>
    <row r="821" spans="1:18" hidden="1" x14ac:dyDescent="0.3">
      <c r="A821" s="37">
        <v>318</v>
      </c>
      <c r="B821" s="5" t="s">
        <v>274</v>
      </c>
      <c r="C821" s="5" t="s">
        <v>110</v>
      </c>
      <c r="D821" s="5" t="s">
        <v>54</v>
      </c>
      <c r="E821" s="5" t="s">
        <v>24</v>
      </c>
      <c r="F821" s="6">
        <v>45291</v>
      </c>
      <c r="G821" s="5">
        <f t="shared" si="130"/>
        <v>2024</v>
      </c>
      <c r="H821" s="5" t="str">
        <f t="shared" si="132"/>
        <v>Diciembre</v>
      </c>
      <c r="I821" s="6" t="str">
        <f t="shared" si="131"/>
        <v>2023-1</v>
      </c>
      <c r="J821" s="5">
        <v>80</v>
      </c>
      <c r="K821" s="5">
        <v>90.91</v>
      </c>
      <c r="L821" s="21">
        <f>IFERROR(K822/J822,"")</f>
        <v>1.1285000000000001</v>
      </c>
      <c r="M821" s="15">
        <f t="shared" si="134"/>
        <v>1.1285000000000001</v>
      </c>
      <c r="N821" s="5" t="s">
        <v>25</v>
      </c>
      <c r="O821" s="5" t="s">
        <v>25</v>
      </c>
      <c r="P821" s="5" t="str">
        <f t="shared" si="133"/>
        <v>318-2024-12-31</v>
      </c>
      <c r="Q821" s="5">
        <v>0</v>
      </c>
      <c r="R821" s="5">
        <v>0</v>
      </c>
    </row>
    <row r="822" spans="1:18" hidden="1" x14ac:dyDescent="0.3">
      <c r="A822" s="5">
        <v>318</v>
      </c>
      <c r="B822" s="5" t="s">
        <v>275</v>
      </c>
      <c r="C822" s="5" t="s">
        <v>110</v>
      </c>
      <c r="D822" s="5" t="s">
        <v>73</v>
      </c>
      <c r="E822" s="5" t="s">
        <v>24</v>
      </c>
      <c r="F822" s="6">
        <v>45657</v>
      </c>
      <c r="G822" s="5">
        <f t="shared" si="130"/>
        <v>2023</v>
      </c>
      <c r="H822" s="5" t="str">
        <f t="shared" si="132"/>
        <v>Junio</v>
      </c>
      <c r="I822" s="6" t="str">
        <f t="shared" ref="I822:I835" si="135">IF(OR(H823="Enero",H823="Febrero",H823="Marzo",H823="Abril",H823="Mayo",H823="Junio"),G823&amp;"-1",IF(OR(H823="Julio",H823="Agosto",H823="Septiembre",H823="Octubre",H823="Noviembre",H823="Diciembre"),G823&amp;"-2"))</f>
        <v>2023-2</v>
      </c>
      <c r="J822" s="5">
        <v>80</v>
      </c>
      <c r="K822" s="5">
        <v>90.28</v>
      </c>
      <c r="L822" s="15">
        <f>IFERROR(IF((K823/J823)&gt;1.3,1.3,K823/J823),"")</f>
        <v>0.8</v>
      </c>
      <c r="M822" s="15">
        <f t="shared" si="134"/>
        <v>0.8</v>
      </c>
      <c r="N822" s="5"/>
      <c r="O822" s="5"/>
      <c r="P822" s="5" t="str">
        <f t="shared" si="133"/>
        <v>319-2023-06-30</v>
      </c>
      <c r="Q822" s="5">
        <v>0</v>
      </c>
      <c r="R822" s="5">
        <v>0</v>
      </c>
    </row>
    <row r="823" spans="1:18" hidden="1" x14ac:dyDescent="0.3">
      <c r="A823" s="41">
        <v>319</v>
      </c>
      <c r="B823" s="5" t="s">
        <v>276</v>
      </c>
      <c r="C823" s="5" t="s">
        <v>110</v>
      </c>
      <c r="D823" s="5" t="s">
        <v>54</v>
      </c>
      <c r="E823" s="5" t="s">
        <v>24</v>
      </c>
      <c r="F823" s="6">
        <v>45107</v>
      </c>
      <c r="G823" s="5">
        <f t="shared" si="130"/>
        <v>2023</v>
      </c>
      <c r="H823" s="5" t="str">
        <f t="shared" si="132"/>
        <v>Diciembre</v>
      </c>
      <c r="I823" s="6" t="str">
        <f t="shared" si="135"/>
        <v>2024-1</v>
      </c>
      <c r="J823" s="5">
        <v>100</v>
      </c>
      <c r="K823" s="5">
        <v>80</v>
      </c>
      <c r="L823" s="21">
        <f>IFERROR(K824/J824,"")</f>
        <v>1</v>
      </c>
      <c r="M823" s="15">
        <f t="shared" si="134"/>
        <v>1</v>
      </c>
      <c r="N823" s="5" t="s">
        <v>25</v>
      </c>
      <c r="O823" s="5" t="s">
        <v>25</v>
      </c>
      <c r="P823" s="5" t="str">
        <f t="shared" si="133"/>
        <v>319-2023-12-31</v>
      </c>
      <c r="Q823" s="5">
        <v>0</v>
      </c>
      <c r="R823" s="5">
        <v>0</v>
      </c>
    </row>
    <row r="824" spans="1:18" hidden="1" x14ac:dyDescent="0.3">
      <c r="A824" s="37">
        <v>319</v>
      </c>
      <c r="B824" s="5" t="s">
        <v>276</v>
      </c>
      <c r="C824" s="5" t="s">
        <v>110</v>
      </c>
      <c r="D824" s="5" t="s">
        <v>54</v>
      </c>
      <c r="E824" s="5" t="s">
        <v>24</v>
      </c>
      <c r="F824" s="6">
        <v>45291</v>
      </c>
      <c r="G824" s="5">
        <f t="shared" si="130"/>
        <v>2024</v>
      </c>
      <c r="H824" s="5" t="str">
        <f t="shared" si="132"/>
        <v>Junio</v>
      </c>
      <c r="I824" s="6" t="str">
        <f t="shared" si="135"/>
        <v>2024-2</v>
      </c>
      <c r="J824" s="5">
        <v>100</v>
      </c>
      <c r="K824" s="5">
        <v>100</v>
      </c>
      <c r="L824" s="21">
        <f>IFERROR(K825/J825,"")</f>
        <v>1</v>
      </c>
      <c r="M824" s="15">
        <f t="shared" si="134"/>
        <v>1</v>
      </c>
      <c r="N824" s="5" t="s">
        <v>25</v>
      </c>
      <c r="O824" s="5" t="s">
        <v>25</v>
      </c>
      <c r="P824" s="5" t="str">
        <f t="shared" si="133"/>
        <v>319-2024-06-30</v>
      </c>
      <c r="Q824" s="5">
        <v>0</v>
      </c>
      <c r="R824" s="5">
        <v>0</v>
      </c>
    </row>
    <row r="825" spans="1:18" hidden="1" x14ac:dyDescent="0.3">
      <c r="A825" s="5">
        <v>319</v>
      </c>
      <c r="B825" s="5" t="s">
        <v>276</v>
      </c>
      <c r="C825" s="5" t="s">
        <v>110</v>
      </c>
      <c r="D825" s="5" t="s">
        <v>54</v>
      </c>
      <c r="E825" s="5" t="s">
        <v>24</v>
      </c>
      <c r="F825" s="6">
        <v>45473</v>
      </c>
      <c r="G825" s="5">
        <f t="shared" si="130"/>
        <v>2024</v>
      </c>
      <c r="H825" s="5" t="str">
        <f t="shared" si="132"/>
        <v>Diciembre</v>
      </c>
      <c r="I825" s="6" t="str">
        <f t="shared" si="135"/>
        <v>2023-1</v>
      </c>
      <c r="J825" s="5">
        <v>100</v>
      </c>
      <c r="K825" s="5">
        <v>100</v>
      </c>
      <c r="L825" s="15">
        <f>IFERROR(IF((K826/J826)&gt;1.3,1.3,K826/J826),"")</f>
        <v>1</v>
      </c>
      <c r="M825" s="15">
        <f t="shared" si="134"/>
        <v>1</v>
      </c>
      <c r="N825" s="5"/>
      <c r="O825" s="5"/>
      <c r="P825" s="5" t="str">
        <f t="shared" si="133"/>
        <v>319-2024-12-31</v>
      </c>
      <c r="Q825" s="5">
        <v>0</v>
      </c>
      <c r="R825" s="5">
        <v>0</v>
      </c>
    </row>
    <row r="826" spans="1:18" hidden="1" x14ac:dyDescent="0.3">
      <c r="A826" s="5">
        <v>319</v>
      </c>
      <c r="B826" s="5" t="s">
        <v>276</v>
      </c>
      <c r="C826" s="5" t="s">
        <v>110</v>
      </c>
      <c r="D826" s="5" t="s">
        <v>54</v>
      </c>
      <c r="E826" s="5" t="s">
        <v>24</v>
      </c>
      <c r="F826" s="6">
        <v>45657</v>
      </c>
      <c r="G826" s="5">
        <f t="shared" si="130"/>
        <v>2023</v>
      </c>
      <c r="H826" s="5" t="str">
        <f t="shared" si="132"/>
        <v>Junio</v>
      </c>
      <c r="I826" s="6" t="str">
        <f t="shared" si="135"/>
        <v>2023-2</v>
      </c>
      <c r="J826" s="5">
        <v>100</v>
      </c>
      <c r="K826" s="5">
        <v>100</v>
      </c>
      <c r="L826" s="15">
        <f>IFERROR(IF((K827/J827)&gt;1.3,1.3,K827/J827),"")</f>
        <v>0.46153846153846156</v>
      </c>
      <c r="M826" s="15">
        <f t="shared" si="134"/>
        <v>0.46153846153846156</v>
      </c>
      <c r="N826" s="5"/>
      <c r="O826" s="5"/>
      <c r="P826" s="5" t="str">
        <f t="shared" si="133"/>
        <v>320-2023-06-30</v>
      </c>
      <c r="Q826" s="5">
        <v>0</v>
      </c>
      <c r="R826" s="5">
        <v>0</v>
      </c>
    </row>
    <row r="827" spans="1:18" hidden="1" x14ac:dyDescent="0.3">
      <c r="A827" s="41">
        <v>320</v>
      </c>
      <c r="B827" s="5" t="s">
        <v>277</v>
      </c>
      <c r="C827" s="5" t="s">
        <v>110</v>
      </c>
      <c r="D827" s="5" t="s">
        <v>54</v>
      </c>
      <c r="E827" s="5" t="s">
        <v>24</v>
      </c>
      <c r="F827" s="6">
        <v>45107</v>
      </c>
      <c r="G827" s="5">
        <f t="shared" si="130"/>
        <v>2023</v>
      </c>
      <c r="H827" s="5" t="str">
        <f t="shared" si="132"/>
        <v>Diciembre</v>
      </c>
      <c r="I827" s="6" t="str">
        <f t="shared" si="135"/>
        <v>2024-1</v>
      </c>
      <c r="J827" s="5">
        <v>26</v>
      </c>
      <c r="K827" s="5">
        <v>12</v>
      </c>
      <c r="L827" s="21">
        <f>IFERROR(K828/J828,"")</f>
        <v>1.1333333333333333</v>
      </c>
      <c r="M827" s="15">
        <f t="shared" si="134"/>
        <v>1.1333333333333333</v>
      </c>
      <c r="N827" s="5"/>
      <c r="O827" s="5"/>
      <c r="P827" s="5" t="str">
        <f t="shared" si="133"/>
        <v>320-2023-12-31</v>
      </c>
      <c r="Q827" s="5">
        <v>0</v>
      </c>
      <c r="R827" s="5">
        <v>0</v>
      </c>
    </row>
    <row r="828" spans="1:18" hidden="1" x14ac:dyDescent="0.3">
      <c r="A828" s="37">
        <v>320</v>
      </c>
      <c r="B828" s="5" t="s">
        <v>277</v>
      </c>
      <c r="C828" s="5" t="s">
        <v>110</v>
      </c>
      <c r="D828" s="5" t="s">
        <v>54</v>
      </c>
      <c r="E828" s="5" t="s">
        <v>24</v>
      </c>
      <c r="F828" s="6">
        <v>45291</v>
      </c>
      <c r="G828" s="5">
        <f t="shared" si="130"/>
        <v>2024</v>
      </c>
      <c r="H828" s="5" t="str">
        <f t="shared" si="132"/>
        <v>Junio</v>
      </c>
      <c r="I828" s="6" t="str">
        <f t="shared" si="135"/>
        <v>2024-2</v>
      </c>
      <c r="J828" s="5">
        <v>15</v>
      </c>
      <c r="K828" s="5">
        <v>17</v>
      </c>
      <c r="L828" s="21">
        <f>IFERROR(K829/J829,"")</f>
        <v>1.4</v>
      </c>
      <c r="M828" s="15">
        <f t="shared" si="134"/>
        <v>1.4</v>
      </c>
      <c r="N828" s="5"/>
      <c r="O828" s="5"/>
      <c r="P828" s="5" t="str">
        <f t="shared" si="133"/>
        <v>320-2024-06-30</v>
      </c>
      <c r="Q828" s="5">
        <v>0</v>
      </c>
      <c r="R828" s="5">
        <v>0</v>
      </c>
    </row>
    <row r="829" spans="1:18" hidden="1" x14ac:dyDescent="0.3">
      <c r="A829" s="5">
        <v>320</v>
      </c>
      <c r="B829" s="5" t="s">
        <v>278</v>
      </c>
      <c r="C829" s="5" t="s">
        <v>110</v>
      </c>
      <c r="D829" s="5" t="s">
        <v>54</v>
      </c>
      <c r="E829" s="5" t="s">
        <v>24</v>
      </c>
      <c r="F829" s="6">
        <v>45473</v>
      </c>
      <c r="G829" s="5">
        <f t="shared" si="130"/>
        <v>2024</v>
      </c>
      <c r="H829" s="5" t="str">
        <f t="shared" si="132"/>
        <v>Diciembre</v>
      </c>
      <c r="I829" s="6" t="str">
        <f t="shared" si="135"/>
        <v>2023-1</v>
      </c>
      <c r="J829" s="5">
        <v>100</v>
      </c>
      <c r="K829" s="5">
        <v>140</v>
      </c>
      <c r="L829" s="15">
        <f>IFERROR(IF((K830/J830)&gt;1.3,1.3,K830/J830),"")</f>
        <v>1.1499999999999999</v>
      </c>
      <c r="M829" s="15">
        <f t="shared" si="134"/>
        <v>1.1499999999999999</v>
      </c>
      <c r="N829" s="5"/>
      <c r="O829" s="5"/>
      <c r="P829" s="5" t="str">
        <f t="shared" si="133"/>
        <v>320-2024-12-31</v>
      </c>
      <c r="Q829" s="5">
        <v>0</v>
      </c>
      <c r="R829" s="5">
        <v>0</v>
      </c>
    </row>
    <row r="830" spans="1:18" hidden="1" x14ac:dyDescent="0.3">
      <c r="A830" s="5">
        <v>320</v>
      </c>
      <c r="B830" s="5" t="s">
        <v>278</v>
      </c>
      <c r="C830" s="5" t="s">
        <v>110</v>
      </c>
      <c r="D830" s="5" t="s">
        <v>54</v>
      </c>
      <c r="E830" s="5" t="s">
        <v>24</v>
      </c>
      <c r="F830" s="6">
        <v>45657</v>
      </c>
      <c r="G830" s="5">
        <f t="shared" si="130"/>
        <v>2023</v>
      </c>
      <c r="H830" s="5" t="str">
        <f t="shared" si="132"/>
        <v>Junio</v>
      </c>
      <c r="I830" s="6" t="str">
        <f t="shared" si="135"/>
        <v>2023-2</v>
      </c>
      <c r="J830" s="5">
        <v>100</v>
      </c>
      <c r="K830" s="5">
        <v>115</v>
      </c>
      <c r="L830" s="15">
        <f>IFERROR(IF((K831/J831)&gt;1.3,1.3,K831/J831),"")</f>
        <v>1.3</v>
      </c>
      <c r="M830" s="15">
        <f t="shared" si="134"/>
        <v>1.3111111111111111</v>
      </c>
      <c r="N830" s="5"/>
      <c r="O830" s="5"/>
      <c r="P830" s="5" t="str">
        <f t="shared" si="133"/>
        <v>321-2023-06-30</v>
      </c>
      <c r="Q830" s="5">
        <v>0</v>
      </c>
      <c r="R830" s="5">
        <v>0</v>
      </c>
    </row>
    <row r="831" spans="1:18" hidden="1" x14ac:dyDescent="0.3">
      <c r="A831" s="41">
        <v>321</v>
      </c>
      <c r="B831" s="5" t="s">
        <v>279</v>
      </c>
      <c r="C831" s="5" t="s">
        <v>110</v>
      </c>
      <c r="D831" s="5" t="s">
        <v>54</v>
      </c>
      <c r="E831" s="5" t="s">
        <v>24</v>
      </c>
      <c r="F831" s="6">
        <v>45107</v>
      </c>
      <c r="G831" s="5">
        <f t="shared" si="130"/>
        <v>2023</v>
      </c>
      <c r="H831" s="5" t="str">
        <f t="shared" si="132"/>
        <v>Diciembre</v>
      </c>
      <c r="I831" s="6" t="str">
        <f t="shared" si="135"/>
        <v>2024-1</v>
      </c>
      <c r="J831" s="5">
        <v>180</v>
      </c>
      <c r="K831" s="5">
        <v>236</v>
      </c>
      <c r="L831" s="15">
        <f>IF(IFERROR(K832/J832,"")&gt;130%,130%,K832/J832)</f>
        <v>1.2833333333333334</v>
      </c>
      <c r="M831" s="15">
        <f t="shared" si="134"/>
        <v>1.2833333333333334</v>
      </c>
      <c r="N831" s="5"/>
      <c r="O831" s="5"/>
      <c r="P831" s="5" t="str">
        <f t="shared" si="133"/>
        <v>321-2023-12-31</v>
      </c>
      <c r="Q831" s="5">
        <v>0</v>
      </c>
      <c r="R831" s="5">
        <v>0</v>
      </c>
    </row>
    <row r="832" spans="1:18" hidden="1" x14ac:dyDescent="0.3">
      <c r="A832" s="37">
        <v>321</v>
      </c>
      <c r="B832" s="5" t="s">
        <v>279</v>
      </c>
      <c r="C832" s="5" t="s">
        <v>110</v>
      </c>
      <c r="D832" s="5" t="s">
        <v>54</v>
      </c>
      <c r="E832" s="5" t="s">
        <v>24</v>
      </c>
      <c r="F832" s="6">
        <v>45291</v>
      </c>
      <c r="G832" s="5">
        <f t="shared" si="130"/>
        <v>2024</v>
      </c>
      <c r="H832" s="5" t="str">
        <f t="shared" si="132"/>
        <v>Junio</v>
      </c>
      <c r="I832" s="6" t="str">
        <f t="shared" si="135"/>
        <v>2024-2</v>
      </c>
      <c r="J832" s="5">
        <v>180</v>
      </c>
      <c r="K832" s="5">
        <v>231</v>
      </c>
      <c r="L832" s="21">
        <f>IFERROR(K833/J833,"")</f>
        <v>1.0651999999999999</v>
      </c>
      <c r="M832" s="15">
        <f t="shared" si="134"/>
        <v>1.0651999999999999</v>
      </c>
      <c r="N832" s="5"/>
      <c r="O832" s="5"/>
      <c r="P832" s="5" t="str">
        <f t="shared" si="133"/>
        <v>321-2024-06-30</v>
      </c>
      <c r="Q832" s="5">
        <v>0</v>
      </c>
      <c r="R832" s="5">
        <v>0</v>
      </c>
    </row>
    <row r="833" spans="1:18" hidden="1" x14ac:dyDescent="0.3">
      <c r="A833" s="5">
        <v>321</v>
      </c>
      <c r="B833" s="5" t="s">
        <v>280</v>
      </c>
      <c r="C833" s="5" t="s">
        <v>110</v>
      </c>
      <c r="D833" s="5" t="s">
        <v>54</v>
      </c>
      <c r="E833" s="5" t="s">
        <v>24</v>
      </c>
      <c r="F833" s="6">
        <v>45473</v>
      </c>
      <c r="G833" s="5">
        <f t="shared" si="130"/>
        <v>2024</v>
      </c>
      <c r="H833" s="5" t="str">
        <f t="shared" si="132"/>
        <v>Diciembre</v>
      </c>
      <c r="I833" s="6" t="str">
        <f t="shared" si="135"/>
        <v>2022-2</v>
      </c>
      <c r="J833" s="5">
        <v>100</v>
      </c>
      <c r="K833" s="5">
        <v>106.52</v>
      </c>
      <c r="L833" s="15">
        <f t="shared" ref="L833:L839" si="136">IFERROR(IF((K834/J834)&gt;1.3,1.3,K834/J834),"")</f>
        <v>1.3</v>
      </c>
      <c r="M833" s="15">
        <f t="shared" si="134"/>
        <v>5.0217000000000001</v>
      </c>
      <c r="N833" s="5"/>
      <c r="O833" s="5"/>
      <c r="P833" s="5" t="str">
        <f t="shared" si="133"/>
        <v>321-2024-12-31</v>
      </c>
      <c r="Q833" s="5">
        <v>0</v>
      </c>
      <c r="R833" s="5">
        <v>0</v>
      </c>
    </row>
    <row r="834" spans="1:18" hidden="1" x14ac:dyDescent="0.3">
      <c r="A834" s="5">
        <v>321</v>
      </c>
      <c r="B834" s="5" t="s">
        <v>280</v>
      </c>
      <c r="C834" s="5" t="s">
        <v>110</v>
      </c>
      <c r="D834" s="5" t="s">
        <v>54</v>
      </c>
      <c r="E834" s="5" t="s">
        <v>24</v>
      </c>
      <c r="F834" s="6">
        <v>45657</v>
      </c>
      <c r="G834" s="5">
        <f t="shared" si="130"/>
        <v>2022</v>
      </c>
      <c r="H834" s="5" t="str">
        <f t="shared" si="132"/>
        <v>Diciembre</v>
      </c>
      <c r="I834" s="6" t="str">
        <f t="shared" si="135"/>
        <v>2023-1</v>
      </c>
      <c r="J834" s="5">
        <v>100</v>
      </c>
      <c r="K834" s="5">
        <v>502.17</v>
      </c>
      <c r="L834" s="15">
        <f t="shared" si="136"/>
        <v>1</v>
      </c>
      <c r="M834" s="15">
        <f t="shared" si="134"/>
        <v>1</v>
      </c>
      <c r="N834" s="5"/>
      <c r="O834" s="5"/>
      <c r="P834" s="5" t="str">
        <f t="shared" si="133"/>
        <v>323-2022-12-31</v>
      </c>
      <c r="Q834" s="5">
        <v>0</v>
      </c>
      <c r="R834" s="5">
        <v>0</v>
      </c>
    </row>
    <row r="835" spans="1:18" hidden="1" x14ac:dyDescent="0.3">
      <c r="A835" s="37">
        <v>323</v>
      </c>
      <c r="B835" s="5" t="s">
        <v>281</v>
      </c>
      <c r="C835" s="5" t="s">
        <v>44</v>
      </c>
      <c r="D835" s="5" t="s">
        <v>54</v>
      </c>
      <c r="E835" s="5" t="s">
        <v>24</v>
      </c>
      <c r="F835" s="17">
        <v>44926</v>
      </c>
      <c r="G835" s="5">
        <f t="shared" si="130"/>
        <v>2023</v>
      </c>
      <c r="H835" s="5" t="str">
        <f t="shared" si="132"/>
        <v>Junio</v>
      </c>
      <c r="I835" s="6" t="str">
        <f t="shared" si="135"/>
        <v>2023-2</v>
      </c>
      <c r="J835" s="5">
        <v>3</v>
      </c>
      <c r="K835" s="5">
        <v>3</v>
      </c>
      <c r="L835" s="15">
        <f t="shared" si="136"/>
        <v>1</v>
      </c>
      <c r="M835" s="15">
        <f t="shared" si="134"/>
        <v>1</v>
      </c>
      <c r="N835" s="5"/>
      <c r="O835" s="5"/>
      <c r="P835" s="5" t="str">
        <f t="shared" si="133"/>
        <v>323-2023-06-30</v>
      </c>
      <c r="Q835" s="5">
        <v>0</v>
      </c>
      <c r="R835" s="5">
        <v>0</v>
      </c>
    </row>
    <row r="836" spans="1:18" hidden="1" x14ac:dyDescent="0.3">
      <c r="A836" s="5">
        <v>323</v>
      </c>
      <c r="B836" s="5" t="s">
        <v>281</v>
      </c>
      <c r="C836" s="5" t="s">
        <v>44</v>
      </c>
      <c r="D836" s="5" t="s">
        <v>54</v>
      </c>
      <c r="E836" s="5" t="s">
        <v>24</v>
      </c>
      <c r="F836" s="17">
        <v>45107</v>
      </c>
      <c r="G836" s="16">
        <f t="shared" si="130"/>
        <v>2023</v>
      </c>
      <c r="H836" s="6" t="str">
        <f t="shared" si="132"/>
        <v>Diciembre</v>
      </c>
      <c r="I836" s="39" t="s">
        <v>743</v>
      </c>
      <c r="J836" s="5">
        <v>2</v>
      </c>
      <c r="K836" s="5">
        <v>2</v>
      </c>
      <c r="L836" s="15">
        <f t="shared" si="136"/>
        <v>1</v>
      </c>
      <c r="M836" s="15">
        <f t="shared" si="134"/>
        <v>1</v>
      </c>
      <c r="N836" s="5"/>
      <c r="O836" s="5"/>
      <c r="P836" s="5" t="str">
        <f t="shared" si="133"/>
        <v>323-2023-12-31</v>
      </c>
      <c r="Q836" s="5">
        <v>0</v>
      </c>
      <c r="R836" s="5">
        <v>0</v>
      </c>
    </row>
    <row r="837" spans="1:18" hidden="1" x14ac:dyDescent="0.3">
      <c r="A837" s="37">
        <v>323</v>
      </c>
      <c r="B837" s="5" t="s">
        <v>281</v>
      </c>
      <c r="C837" s="5" t="s">
        <v>44</v>
      </c>
      <c r="D837" s="5" t="s">
        <v>54</v>
      </c>
      <c r="E837" s="5" t="s">
        <v>24</v>
      </c>
      <c r="F837" s="6">
        <v>45291</v>
      </c>
      <c r="G837" s="5">
        <f t="shared" si="130"/>
        <v>2024</v>
      </c>
      <c r="H837" s="5" t="str">
        <f t="shared" si="132"/>
        <v>Junio</v>
      </c>
      <c r="I837" s="6" t="str">
        <f t="shared" ref="I837:I843" si="137">IF(OR(H838="Enero",H838="Febrero",H838="Marzo",H838="Abril",H838="Mayo",H838="Junio"),G838&amp;"-1",IF(OR(H838="Julio",H838="Agosto",H838="Septiembre",H838="Octubre",H838="Noviembre",H838="Diciembre"),G838&amp;"-2"))</f>
        <v>2024-2</v>
      </c>
      <c r="J837" s="5">
        <v>6</v>
      </c>
      <c r="K837" s="5">
        <v>6</v>
      </c>
      <c r="L837" s="15">
        <f t="shared" si="136"/>
        <v>1</v>
      </c>
      <c r="M837" s="15">
        <f t="shared" si="134"/>
        <v>1</v>
      </c>
      <c r="N837" s="5"/>
      <c r="O837" s="5"/>
      <c r="P837" s="5" t="str">
        <f t="shared" si="133"/>
        <v>323-2024-06-30</v>
      </c>
      <c r="Q837" s="5">
        <v>0</v>
      </c>
      <c r="R837" s="5">
        <v>0</v>
      </c>
    </row>
    <row r="838" spans="1:18" hidden="1" x14ac:dyDescent="0.3">
      <c r="A838" s="37">
        <v>323</v>
      </c>
      <c r="B838" s="5" t="s">
        <v>281</v>
      </c>
      <c r="C838" s="5" t="s">
        <v>44</v>
      </c>
      <c r="D838" s="5" t="s">
        <v>54</v>
      </c>
      <c r="E838" s="5" t="s">
        <v>24</v>
      </c>
      <c r="F838" s="17">
        <v>45473</v>
      </c>
      <c r="G838" s="5">
        <f t="shared" si="130"/>
        <v>2024</v>
      </c>
      <c r="H838" s="5" t="str">
        <f t="shared" si="132"/>
        <v>Diciembre</v>
      </c>
      <c r="I838" s="6" t="str">
        <f t="shared" si="137"/>
        <v>2023-1</v>
      </c>
      <c r="J838" s="5">
        <v>3</v>
      </c>
      <c r="K838" s="5">
        <v>3</v>
      </c>
      <c r="L838" s="15" t="str">
        <f t="shared" si="136"/>
        <v/>
      </c>
      <c r="M838" s="15" t="str">
        <f t="shared" si="134"/>
        <v/>
      </c>
      <c r="N838" s="5"/>
      <c r="O838" s="5"/>
      <c r="P838" s="5" t="str">
        <f t="shared" si="133"/>
        <v>323-2024-12-31</v>
      </c>
      <c r="Q838" s="5">
        <v>0</v>
      </c>
      <c r="R838" s="5">
        <v>0</v>
      </c>
    </row>
    <row r="839" spans="1:18" hidden="1" x14ac:dyDescent="0.3">
      <c r="A839" s="37">
        <v>323</v>
      </c>
      <c r="B839" s="5" t="s">
        <v>281</v>
      </c>
      <c r="C839" s="5" t="s">
        <v>44</v>
      </c>
      <c r="D839" s="5" t="s">
        <v>54</v>
      </c>
      <c r="E839" s="5" t="s">
        <v>24</v>
      </c>
      <c r="F839" s="17">
        <v>45657</v>
      </c>
      <c r="G839" s="5">
        <f t="shared" si="130"/>
        <v>2023</v>
      </c>
      <c r="H839" s="5" t="str">
        <f t="shared" si="132"/>
        <v>Junio</v>
      </c>
      <c r="I839" s="6" t="str">
        <f t="shared" si="137"/>
        <v>2023-2</v>
      </c>
      <c r="J839" s="5">
        <v>0</v>
      </c>
      <c r="K839" s="5">
        <v>0</v>
      </c>
      <c r="L839" s="15" t="str">
        <f t="shared" si="136"/>
        <v/>
      </c>
      <c r="M839" s="15" t="str">
        <f t="shared" si="134"/>
        <v/>
      </c>
      <c r="N839" s="5"/>
      <c r="O839" s="5"/>
      <c r="P839" s="5" t="str">
        <f t="shared" si="133"/>
        <v>324-2023-06-30</v>
      </c>
      <c r="Q839" s="5">
        <v>0</v>
      </c>
      <c r="R839" s="5">
        <v>0</v>
      </c>
    </row>
    <row r="840" spans="1:18" hidden="1" x14ac:dyDescent="0.3">
      <c r="A840" s="41">
        <v>324</v>
      </c>
      <c r="B840" s="5" t="s">
        <v>282</v>
      </c>
      <c r="C840" s="5" t="s">
        <v>44</v>
      </c>
      <c r="D840" s="5" t="s">
        <v>54</v>
      </c>
      <c r="E840" s="5" t="s">
        <v>24</v>
      </c>
      <c r="F840" s="6">
        <v>45107</v>
      </c>
      <c r="G840" s="5">
        <f t="shared" si="130"/>
        <v>2023</v>
      </c>
      <c r="H840" s="5" t="str">
        <f t="shared" si="132"/>
        <v>Diciembre</v>
      </c>
      <c r="I840" s="6" t="str">
        <f t="shared" si="137"/>
        <v>2024-1</v>
      </c>
      <c r="J840" s="5">
        <v>0</v>
      </c>
      <c r="K840" s="5">
        <v>0</v>
      </c>
      <c r="L840" s="21"/>
      <c r="M840" s="15">
        <f t="shared" si="134"/>
        <v>1</v>
      </c>
      <c r="N840" s="5"/>
      <c r="O840" s="5"/>
      <c r="P840" s="5" t="str">
        <f t="shared" si="133"/>
        <v>324-2023-12-31</v>
      </c>
      <c r="Q840" s="5">
        <v>0</v>
      </c>
      <c r="R840" s="5">
        <v>0</v>
      </c>
    </row>
    <row r="841" spans="1:18" hidden="1" x14ac:dyDescent="0.3">
      <c r="A841" s="37">
        <v>324</v>
      </c>
      <c r="B841" s="5" t="s">
        <v>282</v>
      </c>
      <c r="C841" s="5" t="s">
        <v>44</v>
      </c>
      <c r="D841" s="5" t="s">
        <v>54</v>
      </c>
      <c r="E841" s="5" t="s">
        <v>24</v>
      </c>
      <c r="F841" s="6">
        <v>45291</v>
      </c>
      <c r="G841" s="5">
        <f t="shared" si="130"/>
        <v>2024</v>
      </c>
      <c r="H841" s="5" t="str">
        <f t="shared" si="132"/>
        <v>Junio</v>
      </c>
      <c r="I841" s="6" t="str">
        <f t="shared" si="137"/>
        <v>2024-2</v>
      </c>
      <c r="J841" s="5">
        <v>12</v>
      </c>
      <c r="K841" s="5">
        <v>12</v>
      </c>
      <c r="L841" s="21" t="str">
        <f>IFERROR(K842/J842,"")</f>
        <v/>
      </c>
      <c r="M841" s="15" t="str">
        <f t="shared" si="134"/>
        <v/>
      </c>
      <c r="N841" s="5" t="s">
        <v>55</v>
      </c>
      <c r="O841" s="5" t="s">
        <v>55</v>
      </c>
      <c r="P841" s="5" t="str">
        <f t="shared" si="133"/>
        <v>324-2024-06-30</v>
      </c>
      <c r="Q841" s="5">
        <v>0</v>
      </c>
      <c r="R841" s="5">
        <v>0</v>
      </c>
    </row>
    <row r="842" spans="1:18" hidden="1" x14ac:dyDescent="0.3">
      <c r="A842" s="5">
        <v>324</v>
      </c>
      <c r="B842" s="5" t="s">
        <v>282</v>
      </c>
      <c r="C842" s="5" t="s">
        <v>44</v>
      </c>
      <c r="D842" s="5" t="s">
        <v>54</v>
      </c>
      <c r="E842" s="5" t="s">
        <v>24</v>
      </c>
      <c r="F842" s="6">
        <v>45473</v>
      </c>
      <c r="G842" s="5">
        <f t="shared" si="130"/>
        <v>2024</v>
      </c>
      <c r="H842" s="5" t="str">
        <f t="shared" si="132"/>
        <v>Diciembre</v>
      </c>
      <c r="I842" s="6" t="str">
        <f t="shared" si="137"/>
        <v>2022-1</v>
      </c>
      <c r="J842" s="5"/>
      <c r="K842" s="5"/>
      <c r="L842" s="15">
        <f t="shared" ref="L842:L847" si="138">IFERROR(IF((K843/J843)&gt;1.3,1.3,K843/J843),"")</f>
        <v>1</v>
      </c>
      <c r="M842" s="15">
        <f t="shared" si="134"/>
        <v>1</v>
      </c>
      <c r="N842" s="5"/>
      <c r="O842" s="5"/>
      <c r="P842" s="5" t="str">
        <f t="shared" si="133"/>
        <v>324-2024-12-31</v>
      </c>
      <c r="Q842" s="5">
        <v>0</v>
      </c>
      <c r="R842" s="5">
        <v>0</v>
      </c>
    </row>
    <row r="843" spans="1:18" hidden="1" x14ac:dyDescent="0.3">
      <c r="A843" s="5">
        <v>324</v>
      </c>
      <c r="B843" s="5" t="s">
        <v>282</v>
      </c>
      <c r="C843" s="5" t="s">
        <v>44</v>
      </c>
      <c r="D843" s="5" t="s">
        <v>54</v>
      </c>
      <c r="E843" s="5" t="s">
        <v>24</v>
      </c>
      <c r="F843" s="6">
        <v>45657</v>
      </c>
      <c r="G843" s="5">
        <f t="shared" si="130"/>
        <v>2022</v>
      </c>
      <c r="H843" s="5" t="str">
        <f t="shared" si="132"/>
        <v>Junio</v>
      </c>
      <c r="I843" s="6" t="str">
        <f t="shared" si="137"/>
        <v>2022-2</v>
      </c>
      <c r="J843" s="5">
        <v>6</v>
      </c>
      <c r="K843" s="5">
        <v>6</v>
      </c>
      <c r="L843" s="15">
        <f t="shared" si="138"/>
        <v>1</v>
      </c>
      <c r="M843" s="15">
        <f t="shared" si="134"/>
        <v>1</v>
      </c>
      <c r="N843" s="5" t="s">
        <v>55</v>
      </c>
      <c r="O843" s="5" t="s">
        <v>55</v>
      </c>
      <c r="P843" s="5" t="str">
        <f t="shared" si="133"/>
        <v>325-2022-06-30</v>
      </c>
      <c r="Q843" s="5">
        <v>0</v>
      </c>
      <c r="R843" s="5">
        <v>0</v>
      </c>
    </row>
    <row r="844" spans="1:18" hidden="1" x14ac:dyDescent="0.3">
      <c r="A844" s="5">
        <v>325</v>
      </c>
      <c r="B844" s="5" t="s">
        <v>283</v>
      </c>
      <c r="C844" s="5" t="s">
        <v>44</v>
      </c>
      <c r="D844" s="5" t="s">
        <v>54</v>
      </c>
      <c r="E844" s="5" t="s">
        <v>24</v>
      </c>
      <c r="F844" s="17">
        <v>44742</v>
      </c>
      <c r="G844" s="16">
        <f t="shared" si="130"/>
        <v>2022</v>
      </c>
      <c r="H844" s="6" t="str">
        <f t="shared" si="132"/>
        <v>Diciembre</v>
      </c>
      <c r="I844" s="39" t="s">
        <v>824</v>
      </c>
      <c r="J844" s="5">
        <v>3</v>
      </c>
      <c r="K844" s="5">
        <v>3</v>
      </c>
      <c r="L844" s="15">
        <f t="shared" si="138"/>
        <v>1</v>
      </c>
      <c r="M844" s="15">
        <f t="shared" si="134"/>
        <v>1</v>
      </c>
      <c r="N844" s="5" t="s">
        <v>55</v>
      </c>
      <c r="O844" s="5" t="s">
        <v>55</v>
      </c>
      <c r="P844" s="5" t="str">
        <f t="shared" si="133"/>
        <v>325-2022-12-31</v>
      </c>
      <c r="Q844" s="5">
        <v>0</v>
      </c>
      <c r="R844" s="5">
        <v>0</v>
      </c>
    </row>
    <row r="845" spans="1:18" hidden="1" x14ac:dyDescent="0.3">
      <c r="A845" s="5">
        <v>325</v>
      </c>
      <c r="B845" s="5" t="s">
        <v>283</v>
      </c>
      <c r="C845" s="5" t="s">
        <v>44</v>
      </c>
      <c r="D845" s="5" t="s">
        <v>54</v>
      </c>
      <c r="E845" s="5" t="s">
        <v>24</v>
      </c>
      <c r="F845" s="17">
        <v>44926</v>
      </c>
      <c r="G845" s="16">
        <f t="shared" si="130"/>
        <v>2023</v>
      </c>
      <c r="H845" s="6" t="str">
        <f t="shared" si="132"/>
        <v>Junio</v>
      </c>
      <c r="I845" s="39" t="s">
        <v>749</v>
      </c>
      <c r="J845" s="5">
        <v>3</v>
      </c>
      <c r="K845" s="5">
        <v>3</v>
      </c>
      <c r="L845" s="15">
        <f t="shared" si="138"/>
        <v>1</v>
      </c>
      <c r="M845" s="15">
        <f t="shared" si="134"/>
        <v>1</v>
      </c>
      <c r="N845" s="5" t="s">
        <v>55</v>
      </c>
      <c r="O845" s="5" t="s">
        <v>55</v>
      </c>
      <c r="P845" s="5" t="str">
        <f t="shared" si="133"/>
        <v>325-2023-06-30</v>
      </c>
      <c r="Q845" s="5">
        <v>0</v>
      </c>
      <c r="R845" s="5">
        <v>0</v>
      </c>
    </row>
    <row r="846" spans="1:18" hidden="1" x14ac:dyDescent="0.3">
      <c r="A846" s="5">
        <v>325</v>
      </c>
      <c r="B846" s="5" t="s">
        <v>283</v>
      </c>
      <c r="C846" s="5" t="s">
        <v>44</v>
      </c>
      <c r="D846" s="5" t="s">
        <v>54</v>
      </c>
      <c r="E846" s="5" t="s">
        <v>24</v>
      </c>
      <c r="F846" s="17">
        <v>45107</v>
      </c>
      <c r="G846" s="16">
        <f t="shared" si="130"/>
        <v>2023</v>
      </c>
      <c r="H846" s="6" t="str">
        <f t="shared" si="132"/>
        <v>Diciembre</v>
      </c>
      <c r="I846" s="39" t="s">
        <v>743</v>
      </c>
      <c r="J846" s="5">
        <v>1</v>
      </c>
      <c r="K846" s="5">
        <v>1</v>
      </c>
      <c r="L846" s="15" t="str">
        <f t="shared" si="138"/>
        <v/>
      </c>
      <c r="M846" s="15" t="str">
        <f t="shared" si="134"/>
        <v/>
      </c>
      <c r="N846" s="5" t="s">
        <v>55</v>
      </c>
      <c r="O846" s="5" t="s">
        <v>55</v>
      </c>
      <c r="P846" s="5" t="str">
        <f t="shared" si="133"/>
        <v>325-2023-12-31</v>
      </c>
      <c r="Q846" s="5">
        <v>0</v>
      </c>
      <c r="R846" s="5">
        <v>0</v>
      </c>
    </row>
    <row r="847" spans="1:18" hidden="1" x14ac:dyDescent="0.3">
      <c r="A847" s="37">
        <v>325</v>
      </c>
      <c r="B847" s="5" t="s">
        <v>283</v>
      </c>
      <c r="C847" s="5" t="s">
        <v>44</v>
      </c>
      <c r="D847" s="5" t="s">
        <v>54</v>
      </c>
      <c r="E847" s="5" t="s">
        <v>24</v>
      </c>
      <c r="F847" s="6">
        <v>45291</v>
      </c>
      <c r="G847" s="5">
        <f t="shared" si="130"/>
        <v>2024</v>
      </c>
      <c r="H847" s="5" t="str">
        <f t="shared" si="132"/>
        <v>Junio</v>
      </c>
      <c r="I847" s="6" t="str">
        <f t="shared" ref="I847:I862" si="139">IF(OR(H848="Enero",H848="Febrero",H848="Marzo",H848="Abril",H848="Mayo",H848="Junio"),G848&amp;"-1",IF(OR(H848="Julio",H848="Agosto",H848="Septiembre",H848="Octubre",H848="Noviembre",H848="Diciembre"),G848&amp;"-2"))</f>
        <v>2024-2</v>
      </c>
      <c r="J847" s="5">
        <v>0</v>
      </c>
      <c r="K847" s="5">
        <v>0</v>
      </c>
      <c r="L847" s="15">
        <f t="shared" si="138"/>
        <v>1</v>
      </c>
      <c r="M847" s="15">
        <f t="shared" si="134"/>
        <v>1</v>
      </c>
      <c r="N847" s="5"/>
      <c r="O847" s="5"/>
      <c r="P847" s="5" t="str">
        <f t="shared" si="133"/>
        <v>325-2024-06-30</v>
      </c>
      <c r="Q847" s="5">
        <v>0</v>
      </c>
      <c r="R847" s="5">
        <v>0</v>
      </c>
    </row>
    <row r="848" spans="1:18" hidden="1" x14ac:dyDescent="0.3">
      <c r="A848" s="5">
        <v>325</v>
      </c>
      <c r="B848" s="5" t="s">
        <v>283</v>
      </c>
      <c r="C848" s="5" t="s">
        <v>44</v>
      </c>
      <c r="D848" s="5" t="s">
        <v>54</v>
      </c>
      <c r="E848" s="5" t="s">
        <v>24</v>
      </c>
      <c r="F848" s="6">
        <v>45473</v>
      </c>
      <c r="G848" s="5">
        <f t="shared" si="130"/>
        <v>2024</v>
      </c>
      <c r="H848" s="5" t="str">
        <f t="shared" si="132"/>
        <v>Diciembre</v>
      </c>
      <c r="I848" s="6" t="str">
        <f t="shared" si="139"/>
        <v>2023-2</v>
      </c>
      <c r="J848" s="5">
        <v>5</v>
      </c>
      <c r="K848" s="10">
        <v>5</v>
      </c>
      <c r="L848" s="15">
        <v>1</v>
      </c>
      <c r="M848" s="15">
        <v>1</v>
      </c>
      <c r="N848" s="5" t="s">
        <v>55</v>
      </c>
      <c r="O848" s="5" t="s">
        <v>55</v>
      </c>
      <c r="P848" s="5" t="str">
        <f t="shared" si="133"/>
        <v>325-2024-12-31</v>
      </c>
      <c r="Q848" s="5">
        <v>0</v>
      </c>
      <c r="R848" s="5">
        <v>0</v>
      </c>
    </row>
    <row r="849" spans="1:18" hidden="1" x14ac:dyDescent="0.3">
      <c r="A849" s="5">
        <v>325</v>
      </c>
      <c r="B849" s="5" t="s">
        <v>283</v>
      </c>
      <c r="C849" s="5" t="s">
        <v>44</v>
      </c>
      <c r="D849" s="5" t="s">
        <v>54</v>
      </c>
      <c r="E849" s="5" t="s">
        <v>24</v>
      </c>
      <c r="F849" s="6">
        <v>45657</v>
      </c>
      <c r="G849" s="5">
        <f t="shared" si="130"/>
        <v>2023</v>
      </c>
      <c r="H849" s="5" t="str">
        <f t="shared" si="132"/>
        <v>Diciembre</v>
      </c>
      <c r="I849" s="6" t="str">
        <f t="shared" si="139"/>
        <v>2024-2</v>
      </c>
      <c r="J849" s="5">
        <v>3</v>
      </c>
      <c r="K849" s="10">
        <v>3</v>
      </c>
      <c r="L849" s="15">
        <v>1</v>
      </c>
      <c r="M849" s="15">
        <v>1</v>
      </c>
      <c r="N849" s="5" t="s">
        <v>55</v>
      </c>
      <c r="O849" s="5" t="s">
        <v>55</v>
      </c>
      <c r="P849" s="5" t="str">
        <f t="shared" si="133"/>
        <v>326-2023-12-31</v>
      </c>
      <c r="Q849" s="5">
        <v>0</v>
      </c>
      <c r="R849" s="5">
        <v>0</v>
      </c>
    </row>
    <row r="850" spans="1:18" hidden="1" x14ac:dyDescent="0.3">
      <c r="A850" s="37">
        <v>326</v>
      </c>
      <c r="B850" s="5" t="s">
        <v>284</v>
      </c>
      <c r="C850" s="5" t="s">
        <v>222</v>
      </c>
      <c r="D850" s="5" t="s">
        <v>73</v>
      </c>
      <c r="E850" s="5" t="s">
        <v>24</v>
      </c>
      <c r="F850" s="6">
        <v>45291</v>
      </c>
      <c r="G850" s="5">
        <f t="shared" si="130"/>
        <v>2024</v>
      </c>
      <c r="H850" s="5" t="str">
        <f t="shared" si="132"/>
        <v>Diciembre</v>
      </c>
      <c r="I850" s="6" t="str">
        <f t="shared" si="139"/>
        <v>2022-2</v>
      </c>
      <c r="J850" s="5">
        <v>5</v>
      </c>
      <c r="K850" s="5">
        <v>5</v>
      </c>
      <c r="L850" s="21" t="str">
        <f>IFERROR(K851/J851,"")</f>
        <v/>
      </c>
      <c r="M850" s="15" t="str">
        <f>IFERROR(K851/J851,"")</f>
        <v/>
      </c>
      <c r="N850" s="5"/>
      <c r="O850" s="5"/>
      <c r="P850" s="5" t="str">
        <f t="shared" si="133"/>
        <v>326-2024-12-31</v>
      </c>
      <c r="Q850" s="5">
        <v>0</v>
      </c>
      <c r="R850" s="5">
        <v>0</v>
      </c>
    </row>
    <row r="851" spans="1:18" hidden="1" x14ac:dyDescent="0.3">
      <c r="A851" s="5">
        <v>326</v>
      </c>
      <c r="B851" s="5" t="s">
        <v>284</v>
      </c>
      <c r="C851" s="5" t="s">
        <v>222</v>
      </c>
      <c r="D851" s="5" t="s">
        <v>73</v>
      </c>
      <c r="E851" s="5" t="s">
        <v>24</v>
      </c>
      <c r="F851" s="6">
        <v>45657</v>
      </c>
      <c r="G851" s="5">
        <f t="shared" ref="G851:G914" si="140">YEAR(F852)</f>
        <v>2022</v>
      </c>
      <c r="H851" s="5" t="str">
        <f t="shared" si="132"/>
        <v>Diciembre</v>
      </c>
      <c r="I851" s="6" t="str">
        <f t="shared" si="139"/>
        <v>2023-1</v>
      </c>
      <c r="J851" s="5">
        <v>0</v>
      </c>
      <c r="K851" s="5"/>
      <c r="L851" s="15" t="str">
        <f>IFERROR(IF((K852/J852)&gt;1.3,1.3,K852/J852),"")</f>
        <v/>
      </c>
      <c r="M851" s="15" t="str">
        <f>IFERROR(K852/J852,"")</f>
        <v/>
      </c>
      <c r="N851" s="5" t="s">
        <v>55</v>
      </c>
      <c r="O851" s="5" t="s">
        <v>134</v>
      </c>
      <c r="P851" s="5" t="str">
        <f t="shared" si="133"/>
        <v>327-2022-12-31</v>
      </c>
      <c r="Q851" s="5">
        <v>0</v>
      </c>
      <c r="R851" s="5">
        <v>0</v>
      </c>
    </row>
    <row r="852" spans="1:18" hidden="1" x14ac:dyDescent="0.3">
      <c r="A852" s="37">
        <v>327</v>
      </c>
      <c r="B852" s="5" t="s">
        <v>285</v>
      </c>
      <c r="C852" s="5" t="s">
        <v>222</v>
      </c>
      <c r="D852" s="5" t="s">
        <v>54</v>
      </c>
      <c r="E852" s="5" t="s">
        <v>24</v>
      </c>
      <c r="F852" s="6">
        <v>44926</v>
      </c>
      <c r="G852" s="5">
        <f t="shared" si="140"/>
        <v>2023</v>
      </c>
      <c r="H852" s="5" t="str">
        <f t="shared" si="132"/>
        <v>Junio</v>
      </c>
      <c r="I852" s="6" t="str">
        <f t="shared" si="139"/>
        <v>2023-2</v>
      </c>
      <c r="J852" s="5">
        <v>0</v>
      </c>
      <c r="K852" s="5">
        <v>0</v>
      </c>
      <c r="L852" s="21" t="str">
        <f>IFERROR(K853/J853,"")</f>
        <v/>
      </c>
      <c r="M852" s="15" t="str">
        <f>IFERROR(K853/J853,"")</f>
        <v/>
      </c>
      <c r="N852" s="5"/>
      <c r="O852" s="5"/>
      <c r="P852" s="5" t="str">
        <f t="shared" si="133"/>
        <v>327-2023-06-30</v>
      </c>
      <c r="Q852" s="5">
        <v>0</v>
      </c>
      <c r="R852" s="5">
        <v>0</v>
      </c>
    </row>
    <row r="853" spans="1:18" hidden="1" x14ac:dyDescent="0.3">
      <c r="A853" s="41">
        <v>327</v>
      </c>
      <c r="B853" s="5" t="s">
        <v>285</v>
      </c>
      <c r="C853" s="5" t="s">
        <v>222</v>
      </c>
      <c r="D853" s="5" t="s">
        <v>54</v>
      </c>
      <c r="E853" s="5" t="s">
        <v>24</v>
      </c>
      <c r="F853" s="6">
        <v>45107</v>
      </c>
      <c r="G853" s="5">
        <f t="shared" si="140"/>
        <v>2023</v>
      </c>
      <c r="H853" s="5" t="str">
        <f t="shared" si="132"/>
        <v>Diciembre</v>
      </c>
      <c r="I853" s="6" t="str">
        <f t="shared" si="139"/>
        <v>2024-1</v>
      </c>
      <c r="J853" s="5">
        <v>0</v>
      </c>
      <c r="K853" s="5">
        <v>0</v>
      </c>
      <c r="L853" s="21">
        <f>IFERROR(K854/J854,"")</f>
        <v>1</v>
      </c>
      <c r="M853" s="15">
        <f>IFERROR(K854/J854,"")</f>
        <v>1</v>
      </c>
      <c r="N853" s="5"/>
      <c r="O853" s="5"/>
      <c r="P853" s="5" t="str">
        <f t="shared" si="133"/>
        <v>327-2023-12-31</v>
      </c>
      <c r="Q853" s="5">
        <v>0</v>
      </c>
      <c r="R853" s="5">
        <v>0</v>
      </c>
    </row>
    <row r="854" spans="1:18" hidden="1" x14ac:dyDescent="0.3">
      <c r="A854" s="37">
        <v>327</v>
      </c>
      <c r="B854" s="5" t="s">
        <v>285</v>
      </c>
      <c r="C854" s="5" t="s">
        <v>222</v>
      </c>
      <c r="D854" s="5" t="s">
        <v>54</v>
      </c>
      <c r="E854" s="5" t="s">
        <v>24</v>
      </c>
      <c r="F854" s="6">
        <v>45291</v>
      </c>
      <c r="G854" s="5">
        <f t="shared" si="140"/>
        <v>2024</v>
      </c>
      <c r="H854" s="5" t="str">
        <f t="shared" si="132"/>
        <v>Junio</v>
      </c>
      <c r="I854" s="6" t="str">
        <f t="shared" si="139"/>
        <v>2024-2</v>
      </c>
      <c r="J854" s="5">
        <v>2</v>
      </c>
      <c r="K854" s="5">
        <v>2</v>
      </c>
      <c r="L854" s="21" t="str">
        <f>IFERROR(K855/J855,"")</f>
        <v/>
      </c>
      <c r="M854" s="15" t="str">
        <f>IFERROR(K855/J855,"")</f>
        <v/>
      </c>
      <c r="N854" s="5" t="s">
        <v>55</v>
      </c>
      <c r="O854" s="5" t="s">
        <v>55</v>
      </c>
      <c r="P854" s="5" t="str">
        <f t="shared" si="133"/>
        <v>327-2024-06-30</v>
      </c>
      <c r="Q854" s="5">
        <v>0</v>
      </c>
      <c r="R854" s="5">
        <v>0</v>
      </c>
    </row>
    <row r="855" spans="1:18" hidden="1" x14ac:dyDescent="0.3">
      <c r="A855" s="5">
        <v>327</v>
      </c>
      <c r="B855" s="5" t="s">
        <v>285</v>
      </c>
      <c r="C855" s="5" t="s">
        <v>222</v>
      </c>
      <c r="D855" s="5" t="s">
        <v>54</v>
      </c>
      <c r="E855" s="5" t="s">
        <v>24</v>
      </c>
      <c r="F855" s="6">
        <v>45473</v>
      </c>
      <c r="G855" s="5">
        <f t="shared" si="140"/>
        <v>2024</v>
      </c>
      <c r="H855" s="5" t="str">
        <f t="shared" si="132"/>
        <v>Diciembre</v>
      </c>
      <c r="I855" s="6" t="str">
        <f t="shared" si="139"/>
        <v>2023-2</v>
      </c>
      <c r="J855" s="5">
        <v>0</v>
      </c>
      <c r="K855" s="10">
        <v>0</v>
      </c>
      <c r="L855" s="15"/>
      <c r="M855" s="15"/>
      <c r="N855" s="5"/>
      <c r="O855" s="5"/>
      <c r="P855" s="5" t="str">
        <f t="shared" si="133"/>
        <v>327-2024-12-31</v>
      </c>
      <c r="Q855" s="5">
        <v>0</v>
      </c>
      <c r="R855" s="5">
        <v>0</v>
      </c>
    </row>
    <row r="856" spans="1:18" hidden="1" x14ac:dyDescent="0.3">
      <c r="A856" s="5">
        <v>327</v>
      </c>
      <c r="B856" s="5" t="s">
        <v>285</v>
      </c>
      <c r="C856" s="5" t="s">
        <v>222</v>
      </c>
      <c r="D856" s="5" t="s">
        <v>54</v>
      </c>
      <c r="E856" s="5" t="s">
        <v>24</v>
      </c>
      <c r="F856" s="6">
        <v>45657</v>
      </c>
      <c r="G856" s="5">
        <f t="shared" si="140"/>
        <v>2023</v>
      </c>
      <c r="H856" s="5" t="str">
        <f t="shared" si="132"/>
        <v>Diciembre</v>
      </c>
      <c r="I856" s="6" t="str">
        <f t="shared" si="139"/>
        <v>2024-2</v>
      </c>
      <c r="J856" s="5">
        <v>0</v>
      </c>
      <c r="K856" s="5">
        <v>0</v>
      </c>
      <c r="L856" s="15">
        <f>IFERROR(IF((K857/J857)&gt;1.3,1.3,K857/J857),"")</f>
        <v>1.29375</v>
      </c>
      <c r="M856" s="15">
        <f t="shared" ref="M856:M862" si="141">IFERROR(K857/J857,"")</f>
        <v>1.29375</v>
      </c>
      <c r="N856" s="5"/>
      <c r="O856" s="5"/>
      <c r="P856" s="5" t="str">
        <f t="shared" si="133"/>
        <v>328-2023-12-31</v>
      </c>
      <c r="Q856" s="5">
        <v>0</v>
      </c>
      <c r="R856" s="5">
        <v>0</v>
      </c>
    </row>
    <row r="857" spans="1:18" hidden="1" x14ac:dyDescent="0.3">
      <c r="A857" s="37">
        <v>328</v>
      </c>
      <c r="B857" s="5" t="s">
        <v>286</v>
      </c>
      <c r="C857" s="5" t="s">
        <v>287</v>
      </c>
      <c r="D857" s="5" t="s">
        <v>73</v>
      </c>
      <c r="E857" s="5" t="s">
        <v>24</v>
      </c>
      <c r="F857" s="6">
        <v>45291</v>
      </c>
      <c r="G857" s="5">
        <f t="shared" si="140"/>
        <v>2024</v>
      </c>
      <c r="H857" s="5" t="str">
        <f t="shared" si="132"/>
        <v>Diciembre</v>
      </c>
      <c r="I857" s="6" t="str">
        <f t="shared" si="139"/>
        <v>2023-2</v>
      </c>
      <c r="J857" s="5">
        <v>800</v>
      </c>
      <c r="K857" s="5">
        <v>1035</v>
      </c>
      <c r="L857" s="21">
        <f>IFERROR(K858/J858,"")</f>
        <v>1.57</v>
      </c>
      <c r="M857" s="15">
        <f t="shared" si="141"/>
        <v>1.57</v>
      </c>
      <c r="N857" s="5"/>
      <c r="O857" s="5"/>
      <c r="P857" s="5" t="str">
        <f t="shared" si="133"/>
        <v>328-2024-12-31</v>
      </c>
      <c r="Q857" s="5">
        <v>0</v>
      </c>
      <c r="R857" s="5">
        <v>0</v>
      </c>
    </row>
    <row r="858" spans="1:18" hidden="1" x14ac:dyDescent="0.3">
      <c r="A858" s="5">
        <v>328</v>
      </c>
      <c r="B858" s="5" t="s">
        <v>286</v>
      </c>
      <c r="C858" s="5" t="s">
        <v>287</v>
      </c>
      <c r="D858" s="5" t="s">
        <v>73</v>
      </c>
      <c r="E858" s="5" t="s">
        <v>24</v>
      </c>
      <c r="F858" s="6">
        <v>45657</v>
      </c>
      <c r="G858" s="5">
        <f t="shared" si="140"/>
        <v>2023</v>
      </c>
      <c r="H858" s="5" t="str">
        <f t="shared" si="132"/>
        <v>Diciembre</v>
      </c>
      <c r="I858" s="6" t="str">
        <f t="shared" si="139"/>
        <v>2024-2</v>
      </c>
      <c r="J858" s="5">
        <v>100</v>
      </c>
      <c r="K858" s="5">
        <v>157</v>
      </c>
      <c r="L858" s="15">
        <f>IFERROR(IF((K859/J859)&gt;1.3,1.3,K859/J859),"")</f>
        <v>1.105</v>
      </c>
      <c r="M858" s="15">
        <f t="shared" si="141"/>
        <v>1.105</v>
      </c>
      <c r="N858" s="5"/>
      <c r="O858" s="5"/>
      <c r="P858" s="5" t="str">
        <f t="shared" si="133"/>
        <v>329-2023-12-31</v>
      </c>
      <c r="Q858" s="5">
        <v>0</v>
      </c>
      <c r="R858" s="5">
        <v>0</v>
      </c>
    </row>
    <row r="859" spans="1:18" hidden="1" x14ac:dyDescent="0.3">
      <c r="A859" s="37">
        <v>329</v>
      </c>
      <c r="B859" s="5" t="s">
        <v>288</v>
      </c>
      <c r="C859" s="5" t="s">
        <v>287</v>
      </c>
      <c r="D859" s="5" t="s">
        <v>73</v>
      </c>
      <c r="E859" s="5" t="s">
        <v>24</v>
      </c>
      <c r="F859" s="6">
        <v>45291</v>
      </c>
      <c r="G859" s="5">
        <f t="shared" si="140"/>
        <v>2024</v>
      </c>
      <c r="H859" s="5" t="str">
        <f t="shared" si="132"/>
        <v>Diciembre</v>
      </c>
      <c r="I859" s="6" t="str">
        <f t="shared" si="139"/>
        <v>2023-2</v>
      </c>
      <c r="J859" s="5">
        <v>3000</v>
      </c>
      <c r="K859" s="5">
        <v>3315</v>
      </c>
      <c r="L859" s="21">
        <f>IFERROR(K860/J860,"")</f>
        <v>1.0663</v>
      </c>
      <c r="M859" s="15">
        <f t="shared" si="141"/>
        <v>1.0663</v>
      </c>
      <c r="N859" s="5"/>
      <c r="O859" s="5"/>
      <c r="P859" s="5" t="str">
        <f t="shared" si="133"/>
        <v>329-2024-12-31</v>
      </c>
      <c r="Q859" s="5">
        <v>0</v>
      </c>
      <c r="R859" s="5">
        <v>0</v>
      </c>
    </row>
    <row r="860" spans="1:18" hidden="1" x14ac:dyDescent="0.3">
      <c r="A860" s="5">
        <v>329</v>
      </c>
      <c r="B860" s="5" t="s">
        <v>288</v>
      </c>
      <c r="C860" s="5" t="s">
        <v>287</v>
      </c>
      <c r="D860" s="5" t="s">
        <v>73</v>
      </c>
      <c r="E860" s="5" t="s">
        <v>24</v>
      </c>
      <c r="F860" s="6">
        <v>45657</v>
      </c>
      <c r="G860" s="5">
        <f t="shared" si="140"/>
        <v>2023</v>
      </c>
      <c r="H860" s="5" t="str">
        <f t="shared" si="132"/>
        <v>Diciembre</v>
      </c>
      <c r="I860" s="6" t="str">
        <f t="shared" si="139"/>
        <v>2024-2</v>
      </c>
      <c r="J860" s="5">
        <v>100</v>
      </c>
      <c r="K860" s="5">
        <v>106.63</v>
      </c>
      <c r="L860" s="15" t="str">
        <f>IFERROR(IF((K861/J861)&gt;1.3,1.3,K861/J861),"")</f>
        <v/>
      </c>
      <c r="M860" s="15" t="str">
        <f t="shared" si="141"/>
        <v/>
      </c>
      <c r="N860" s="5"/>
      <c r="O860" s="5"/>
      <c r="P860" s="5" t="str">
        <f t="shared" si="133"/>
        <v>331-2023-12-31</v>
      </c>
      <c r="Q860" s="5">
        <v>0</v>
      </c>
      <c r="R860" s="5">
        <v>0</v>
      </c>
    </row>
    <row r="861" spans="1:18" hidden="1" x14ac:dyDescent="0.3">
      <c r="A861" s="37">
        <v>331</v>
      </c>
      <c r="B861" s="5" t="s">
        <v>289</v>
      </c>
      <c r="C861" s="5" t="s">
        <v>287</v>
      </c>
      <c r="D861" s="5" t="s">
        <v>73</v>
      </c>
      <c r="E861" s="5" t="s">
        <v>24</v>
      </c>
      <c r="F861" s="6">
        <v>45291</v>
      </c>
      <c r="G861" s="5">
        <f t="shared" si="140"/>
        <v>2024</v>
      </c>
      <c r="H861" s="5" t="str">
        <f t="shared" si="132"/>
        <v>Diciembre</v>
      </c>
      <c r="I861" s="6" t="str">
        <f t="shared" si="139"/>
        <v>2022-1</v>
      </c>
      <c r="J861" s="5">
        <v>0</v>
      </c>
      <c r="K861" s="5">
        <v>81</v>
      </c>
      <c r="L861" s="15" t="str">
        <f>IFERROR(IF((K862/J862)&gt;1.3,1.3,K862/J862),"")</f>
        <v/>
      </c>
      <c r="M861" s="15" t="str">
        <f t="shared" si="141"/>
        <v/>
      </c>
      <c r="N861" s="5" t="s">
        <v>116</v>
      </c>
      <c r="O861" s="5" t="s">
        <v>25</v>
      </c>
      <c r="P861" s="5" t="str">
        <f t="shared" si="133"/>
        <v>331-2024-12-31</v>
      </c>
      <c r="Q861" s="5">
        <v>0</v>
      </c>
      <c r="R861" s="5">
        <v>0</v>
      </c>
    </row>
    <row r="862" spans="1:18" hidden="1" x14ac:dyDescent="0.3">
      <c r="A862" s="37">
        <v>331</v>
      </c>
      <c r="B862" s="5" t="s">
        <v>289</v>
      </c>
      <c r="C862" s="5" t="s">
        <v>287</v>
      </c>
      <c r="D862" s="5" t="s">
        <v>73</v>
      </c>
      <c r="E862" s="5" t="s">
        <v>24</v>
      </c>
      <c r="F862" s="6">
        <v>45657</v>
      </c>
      <c r="G862" s="5">
        <f t="shared" si="140"/>
        <v>2022</v>
      </c>
      <c r="H862" s="5" t="str">
        <f t="shared" si="132"/>
        <v>Junio</v>
      </c>
      <c r="I862" s="6" t="str">
        <f t="shared" si="139"/>
        <v>2022-2</v>
      </c>
      <c r="J862" s="5">
        <v>0</v>
      </c>
      <c r="K862" s="5">
        <v>82</v>
      </c>
      <c r="L862" s="15">
        <f>IFERROR(IF((K863/J863)&gt;1.3,1.3,K863/J863),"")</f>
        <v>1.125</v>
      </c>
      <c r="M862" s="15">
        <f t="shared" si="141"/>
        <v>1.125</v>
      </c>
      <c r="N862" s="5" t="s">
        <v>116</v>
      </c>
      <c r="O862" s="5" t="s">
        <v>25</v>
      </c>
      <c r="P862" s="5" t="str">
        <f t="shared" si="133"/>
        <v>332-2022-06-30</v>
      </c>
      <c r="Q862" s="5">
        <v>0</v>
      </c>
      <c r="R862" s="5">
        <v>0</v>
      </c>
    </row>
    <row r="863" spans="1:18" hidden="1" x14ac:dyDescent="0.3">
      <c r="A863" s="5">
        <v>332</v>
      </c>
      <c r="B863" s="5" t="s">
        <v>290</v>
      </c>
      <c r="C863" s="5" t="s">
        <v>28</v>
      </c>
      <c r="D863" s="5" t="s">
        <v>54</v>
      </c>
      <c r="E863" s="5" t="s">
        <v>62</v>
      </c>
      <c r="F863" s="17">
        <v>44742</v>
      </c>
      <c r="G863" s="16">
        <f t="shared" si="140"/>
        <v>2022</v>
      </c>
      <c r="H863" s="6" t="str">
        <f t="shared" si="132"/>
        <v>Diciembre</v>
      </c>
      <c r="I863" s="39" t="s">
        <v>824</v>
      </c>
      <c r="J863" s="5">
        <v>1.6</v>
      </c>
      <c r="K863" s="5">
        <v>1.8</v>
      </c>
      <c r="L863" s="15">
        <f t="shared" ref="L863:L868" si="142">IFERROR(IF((J864/K864)&gt;1.3,1.3,J864/K864),"")</f>
        <v>0.91428571428571437</v>
      </c>
      <c r="M863" s="15">
        <f t="shared" ref="M863:M868" si="143">IFERROR(J864/K864,"")</f>
        <v>0.91428571428571437</v>
      </c>
      <c r="N863" s="5" t="s">
        <v>91</v>
      </c>
      <c r="O863" s="5" t="s">
        <v>91</v>
      </c>
      <c r="P863" s="5" t="str">
        <f t="shared" si="133"/>
        <v>332-2022-12-31</v>
      </c>
      <c r="Q863" s="5">
        <v>1</v>
      </c>
      <c r="R863" s="5">
        <v>1</v>
      </c>
    </row>
    <row r="864" spans="1:18" hidden="1" x14ac:dyDescent="0.3">
      <c r="A864" s="5">
        <v>332</v>
      </c>
      <c r="B864" s="5" t="s">
        <v>290</v>
      </c>
      <c r="C864" s="5" t="s">
        <v>28</v>
      </c>
      <c r="D864" s="5" t="s">
        <v>54</v>
      </c>
      <c r="E864" s="5" t="s">
        <v>62</v>
      </c>
      <c r="F864" s="17">
        <v>44926</v>
      </c>
      <c r="G864" s="16">
        <f t="shared" si="140"/>
        <v>2023</v>
      </c>
      <c r="H864" s="6" t="str">
        <f t="shared" si="132"/>
        <v>Junio</v>
      </c>
      <c r="I864" s="39" t="s">
        <v>749</v>
      </c>
      <c r="J864" s="5">
        <v>1.6</v>
      </c>
      <c r="K864" s="5">
        <v>1.75</v>
      </c>
      <c r="L864" s="15">
        <f t="shared" si="142"/>
        <v>1.1464968152866242</v>
      </c>
      <c r="M864" s="15">
        <f t="shared" si="143"/>
        <v>1.1464968152866242</v>
      </c>
      <c r="N864" s="5" t="s">
        <v>91</v>
      </c>
      <c r="O864" s="5" t="s">
        <v>91</v>
      </c>
      <c r="P864" s="5" t="str">
        <f t="shared" si="133"/>
        <v>332-2023-06-30</v>
      </c>
      <c r="Q864" s="5">
        <v>1</v>
      </c>
      <c r="R864" s="5">
        <v>2</v>
      </c>
    </row>
    <row r="865" spans="1:18" hidden="1" x14ac:dyDescent="0.3">
      <c r="A865" s="5">
        <v>332</v>
      </c>
      <c r="B865" s="5" t="s">
        <v>290</v>
      </c>
      <c r="C865" s="5" t="s">
        <v>28</v>
      </c>
      <c r="D865" s="5" t="s">
        <v>54</v>
      </c>
      <c r="E865" s="5" t="s">
        <v>62</v>
      </c>
      <c r="F865" s="17">
        <v>45107</v>
      </c>
      <c r="G865" s="16">
        <f t="shared" si="140"/>
        <v>2023</v>
      </c>
      <c r="H865" s="6" t="str">
        <f t="shared" si="132"/>
        <v>Diciembre</v>
      </c>
      <c r="I865" s="39" t="s">
        <v>743</v>
      </c>
      <c r="J865" s="5">
        <v>1.8</v>
      </c>
      <c r="K865" s="5">
        <v>1.57</v>
      </c>
      <c r="L865" s="15">
        <f t="shared" si="142"/>
        <v>1.3</v>
      </c>
      <c r="M865" s="15">
        <f t="shared" si="143"/>
        <v>1.3846153846153846</v>
      </c>
      <c r="N865" s="5" t="s">
        <v>91</v>
      </c>
      <c r="O865" s="5" t="s">
        <v>91</v>
      </c>
      <c r="P865" s="5" t="str">
        <f t="shared" si="133"/>
        <v>332-2023-12-31</v>
      </c>
      <c r="Q865" s="5">
        <v>1</v>
      </c>
      <c r="R865" s="5">
        <v>2</v>
      </c>
    </row>
    <row r="866" spans="1:18" hidden="1" x14ac:dyDescent="0.3">
      <c r="A866" s="37">
        <v>332</v>
      </c>
      <c r="B866" s="5" t="s">
        <v>290</v>
      </c>
      <c r="C866" s="5" t="s">
        <v>28</v>
      </c>
      <c r="D866" s="5" t="s">
        <v>54</v>
      </c>
      <c r="E866" s="5" t="s">
        <v>62</v>
      </c>
      <c r="F866" s="6">
        <v>45291</v>
      </c>
      <c r="G866" s="5">
        <f t="shared" si="140"/>
        <v>2024</v>
      </c>
      <c r="H866" s="5" t="str">
        <f t="shared" si="132"/>
        <v>Junio</v>
      </c>
      <c r="I866" s="6" t="str">
        <f t="shared" ref="I866:I897" si="144">IF(OR(H867="Enero",H867="Febrero",H867="Marzo",H867="Abril",H867="Mayo",H867="Junio"),G867&amp;"-1",IF(OR(H867="Julio",H867="Agosto",H867="Septiembre",H867="Octubre",H867="Noviembre",H867="Diciembre"),G867&amp;"-2"))</f>
        <v>2024-2</v>
      </c>
      <c r="J866" s="5">
        <v>1.8</v>
      </c>
      <c r="K866" s="5">
        <v>1.3</v>
      </c>
      <c r="L866" s="15">
        <f t="shared" si="142"/>
        <v>1.0135135135135136</v>
      </c>
      <c r="M866" s="15">
        <f t="shared" si="143"/>
        <v>1.0135135135135136</v>
      </c>
      <c r="N866" s="5" t="s">
        <v>91</v>
      </c>
      <c r="O866" s="5" t="s">
        <v>91</v>
      </c>
      <c r="P866" s="5" t="str">
        <f t="shared" si="133"/>
        <v>332-2024-06-30</v>
      </c>
      <c r="Q866" s="5">
        <v>1</v>
      </c>
      <c r="R866" s="5">
        <v>1</v>
      </c>
    </row>
    <row r="867" spans="1:18" hidden="1" x14ac:dyDescent="0.3">
      <c r="A867" s="5">
        <v>332</v>
      </c>
      <c r="B867" s="5" t="s">
        <v>290</v>
      </c>
      <c r="C867" s="5" t="s">
        <v>28</v>
      </c>
      <c r="D867" s="5" t="s">
        <v>54</v>
      </c>
      <c r="E867" s="5" t="s">
        <v>62</v>
      </c>
      <c r="F867" s="6">
        <v>45473</v>
      </c>
      <c r="G867" s="5">
        <f t="shared" si="140"/>
        <v>2024</v>
      </c>
      <c r="H867" s="5" t="str">
        <f t="shared" si="132"/>
        <v>Diciembre</v>
      </c>
      <c r="I867" s="6" t="str">
        <f t="shared" si="144"/>
        <v>2023-2</v>
      </c>
      <c r="J867" s="5">
        <v>1.5</v>
      </c>
      <c r="K867" s="10">
        <v>1.48</v>
      </c>
      <c r="L867" s="15">
        <f t="shared" si="142"/>
        <v>1.3</v>
      </c>
      <c r="M867" s="15">
        <f t="shared" si="143"/>
        <v>2.1951219512195124</v>
      </c>
      <c r="N867" s="5" t="s">
        <v>91</v>
      </c>
      <c r="O867" s="5" t="s">
        <v>91</v>
      </c>
      <c r="P867" s="5" t="str">
        <f t="shared" si="133"/>
        <v>332-2024-12-31</v>
      </c>
      <c r="Q867" s="5">
        <v>1</v>
      </c>
      <c r="R867" s="5">
        <v>2</v>
      </c>
    </row>
    <row r="868" spans="1:18" hidden="1" x14ac:dyDescent="0.3">
      <c r="A868" s="5">
        <v>332</v>
      </c>
      <c r="B868" s="5" t="s">
        <v>290</v>
      </c>
      <c r="C868" s="5" t="s">
        <v>28</v>
      </c>
      <c r="D868" s="5" t="s">
        <v>54</v>
      </c>
      <c r="E868" s="5" t="s">
        <v>62</v>
      </c>
      <c r="F868" s="6">
        <v>45657</v>
      </c>
      <c r="G868" s="5">
        <f t="shared" si="140"/>
        <v>2023</v>
      </c>
      <c r="H868" s="5" t="str">
        <f t="shared" ref="H868:H931" si="145">PROPER(TEXT(F869,"mmmm"))</f>
        <v>Diciembre</v>
      </c>
      <c r="I868" s="6" t="str">
        <f t="shared" si="144"/>
        <v>2024-2</v>
      </c>
      <c r="J868" s="5">
        <v>1.8</v>
      </c>
      <c r="K868" s="5">
        <v>0.82</v>
      </c>
      <c r="L868" s="15">
        <f t="shared" si="142"/>
        <v>0.99558773616924989</v>
      </c>
      <c r="M868" s="15">
        <f t="shared" si="143"/>
        <v>0.99558773616924989</v>
      </c>
      <c r="N868" s="5" t="s">
        <v>91</v>
      </c>
      <c r="O868" s="5" t="s">
        <v>91</v>
      </c>
      <c r="P868" s="5" t="str">
        <f t="shared" ref="P868:P931" si="146">A869&amp;"-"&amp;YEAR(F869)&amp;"-"&amp;IF(LEN(MONTH(F869))=1,"0"&amp;MONTH(F869),MONTH(F869))&amp;"-"&amp;DAY(F869)</f>
        <v>334-2023-12-31</v>
      </c>
      <c r="Q868" s="5">
        <v>1</v>
      </c>
      <c r="R868" s="5">
        <v>2</v>
      </c>
    </row>
    <row r="869" spans="1:18" hidden="1" x14ac:dyDescent="0.3">
      <c r="A869" s="37">
        <v>334</v>
      </c>
      <c r="B869" s="5" t="s">
        <v>291</v>
      </c>
      <c r="C869" s="5" t="s">
        <v>28</v>
      </c>
      <c r="D869" s="5" t="s">
        <v>73</v>
      </c>
      <c r="E869" s="5" t="s">
        <v>24</v>
      </c>
      <c r="F869" s="6">
        <v>45291</v>
      </c>
      <c r="G869" s="5">
        <f t="shared" si="140"/>
        <v>2024</v>
      </c>
      <c r="H869" s="5" t="str">
        <f t="shared" si="145"/>
        <v>Diciembre</v>
      </c>
      <c r="I869" s="6" t="str">
        <f t="shared" si="144"/>
        <v>2023-2</v>
      </c>
      <c r="J869" s="5">
        <v>88</v>
      </c>
      <c r="K869" s="5">
        <v>88.39</v>
      </c>
      <c r="L869" s="15">
        <f>IFERROR(IF((K870/J870)&gt;1.3,1.3,K870/J870),"")</f>
        <v>1.0095454545454545</v>
      </c>
      <c r="M869" s="15">
        <f>IFERROR(K870/J870,"")</f>
        <v>1.0095454545454545</v>
      </c>
      <c r="N869" s="5"/>
      <c r="O869" s="5"/>
      <c r="P869" s="5" t="str">
        <f t="shared" si="146"/>
        <v>334-2024-12-31</v>
      </c>
      <c r="Q869" s="5">
        <v>0</v>
      </c>
      <c r="R869" s="5">
        <v>0</v>
      </c>
    </row>
    <row r="870" spans="1:18" hidden="1" x14ac:dyDescent="0.3">
      <c r="A870" s="5">
        <v>334</v>
      </c>
      <c r="B870" s="5" t="s">
        <v>291</v>
      </c>
      <c r="C870" s="5" t="s">
        <v>28</v>
      </c>
      <c r="D870" s="5" t="s">
        <v>73</v>
      </c>
      <c r="E870" s="5" t="s">
        <v>24</v>
      </c>
      <c r="F870" s="6">
        <v>45657</v>
      </c>
      <c r="G870" s="5">
        <f t="shared" si="140"/>
        <v>2023</v>
      </c>
      <c r="H870" s="5" t="str">
        <f t="shared" si="145"/>
        <v>Diciembre</v>
      </c>
      <c r="I870" s="6" t="str">
        <f t="shared" si="144"/>
        <v>2024-2</v>
      </c>
      <c r="J870" s="5">
        <v>88</v>
      </c>
      <c r="K870" s="5">
        <v>88.84</v>
      </c>
      <c r="L870" s="15">
        <f>IFERROR(IF((K871/J871)&gt;1.3,1.3,K871/J871),"")</f>
        <v>1.173125</v>
      </c>
      <c r="M870" s="15">
        <f>IFERROR(K871/J871,"")</f>
        <v>1.173125</v>
      </c>
      <c r="N870" s="5"/>
      <c r="O870" s="5"/>
      <c r="P870" s="5" t="str">
        <f t="shared" si="146"/>
        <v>335-2023-12-31</v>
      </c>
      <c r="Q870" s="5">
        <v>0</v>
      </c>
      <c r="R870" s="5">
        <v>0</v>
      </c>
    </row>
    <row r="871" spans="1:18" hidden="1" x14ac:dyDescent="0.3">
      <c r="A871" s="37">
        <v>335</v>
      </c>
      <c r="B871" s="5" t="s">
        <v>292</v>
      </c>
      <c r="C871" s="5" t="s">
        <v>28</v>
      </c>
      <c r="D871" s="5" t="s">
        <v>73</v>
      </c>
      <c r="E871" s="5" t="s">
        <v>24</v>
      </c>
      <c r="F871" s="6">
        <v>45291</v>
      </c>
      <c r="G871" s="5">
        <f t="shared" si="140"/>
        <v>2024</v>
      </c>
      <c r="H871" s="5" t="str">
        <f t="shared" si="145"/>
        <v>Diciembre</v>
      </c>
      <c r="I871" s="6" t="str">
        <f t="shared" si="144"/>
        <v>2023-2</v>
      </c>
      <c r="J871" s="5">
        <v>80</v>
      </c>
      <c r="K871" s="5">
        <v>93.85</v>
      </c>
      <c r="L871" s="21">
        <f>IFERROR(K872/J872,"")</f>
        <v>0.9871951219512195</v>
      </c>
      <c r="M871" s="15">
        <f>IFERROR(K872/J872,"")</f>
        <v>0.9871951219512195</v>
      </c>
      <c r="N871" s="5" t="s">
        <v>25</v>
      </c>
      <c r="O871" s="5" t="s">
        <v>25</v>
      </c>
      <c r="P871" s="5" t="str">
        <f t="shared" si="146"/>
        <v>335-2024-12-31</v>
      </c>
      <c r="Q871" s="5">
        <v>0</v>
      </c>
      <c r="R871" s="5">
        <v>0</v>
      </c>
    </row>
    <row r="872" spans="1:18" hidden="1" x14ac:dyDescent="0.3">
      <c r="A872" s="5">
        <v>335</v>
      </c>
      <c r="B872" s="5" t="s">
        <v>292</v>
      </c>
      <c r="C872" s="5" t="s">
        <v>28</v>
      </c>
      <c r="D872" s="5" t="s">
        <v>73</v>
      </c>
      <c r="E872" s="5" t="s">
        <v>24</v>
      </c>
      <c r="F872" s="6">
        <v>45657</v>
      </c>
      <c r="G872" s="5">
        <f t="shared" si="140"/>
        <v>2023</v>
      </c>
      <c r="H872" s="5" t="str">
        <f t="shared" si="145"/>
        <v>Diciembre</v>
      </c>
      <c r="I872" s="6" t="str">
        <f t="shared" si="144"/>
        <v>2024-2</v>
      </c>
      <c r="J872" s="5">
        <v>82</v>
      </c>
      <c r="K872" s="5">
        <v>80.95</v>
      </c>
      <c r="L872" s="15" t="str">
        <f>IFERROR(IF((K873/J873)&gt;1.3,1.3,K873/J873),"")</f>
        <v/>
      </c>
      <c r="M872" s="15" t="str">
        <f>IFERROR(K873/J873,"")</f>
        <v/>
      </c>
      <c r="N872" s="5"/>
      <c r="O872" s="5"/>
      <c r="P872" s="5" t="str">
        <f t="shared" si="146"/>
        <v>336-2023-12-31</v>
      </c>
      <c r="Q872" s="5">
        <v>0</v>
      </c>
      <c r="R872" s="5">
        <v>0</v>
      </c>
    </row>
    <row r="873" spans="1:18" hidden="1" x14ac:dyDescent="0.3">
      <c r="A873" s="37">
        <v>336</v>
      </c>
      <c r="B873" s="5" t="s">
        <v>293</v>
      </c>
      <c r="C873" s="5" t="s">
        <v>112</v>
      </c>
      <c r="D873" s="5" t="s">
        <v>73</v>
      </c>
      <c r="E873" s="5" t="s">
        <v>62</v>
      </c>
      <c r="F873" s="6">
        <v>45291</v>
      </c>
      <c r="G873" s="5">
        <f t="shared" si="140"/>
        <v>2024</v>
      </c>
      <c r="H873" s="5" t="str">
        <f t="shared" si="145"/>
        <v>Diciembre</v>
      </c>
      <c r="I873" s="6" t="str">
        <f t="shared" si="144"/>
        <v>2023-1</v>
      </c>
      <c r="J873" s="5"/>
      <c r="K873" s="5">
        <v>0</v>
      </c>
      <c r="L873" s="15">
        <f>IFERROR(IF((J874/K874)&gt;1.3,1.3,J874/K874),"")</f>
        <v>1.3</v>
      </c>
      <c r="M873" s="15">
        <f>IFERROR(J874/K874,"")</f>
        <v>2.5316455696202529</v>
      </c>
      <c r="N873" s="5"/>
      <c r="O873" s="5"/>
      <c r="P873" s="5" t="str">
        <f t="shared" si="146"/>
        <v>336-2024-12-31</v>
      </c>
      <c r="Q873" s="5">
        <v>0</v>
      </c>
      <c r="R873" s="5">
        <v>0</v>
      </c>
    </row>
    <row r="874" spans="1:18" hidden="1" x14ac:dyDescent="0.3">
      <c r="A874" s="5">
        <v>336</v>
      </c>
      <c r="B874" s="5" t="s">
        <v>293</v>
      </c>
      <c r="C874" s="5" t="s">
        <v>112</v>
      </c>
      <c r="D874" s="5" t="s">
        <v>73</v>
      </c>
      <c r="E874" s="5" t="s">
        <v>62</v>
      </c>
      <c r="F874" s="6">
        <v>45657</v>
      </c>
      <c r="G874" s="5">
        <f t="shared" si="140"/>
        <v>2023</v>
      </c>
      <c r="H874" s="5" t="str">
        <f t="shared" si="145"/>
        <v>Junio</v>
      </c>
      <c r="I874" s="6" t="str">
        <f t="shared" si="144"/>
        <v>2023-2</v>
      </c>
      <c r="J874" s="5">
        <v>2</v>
      </c>
      <c r="K874" s="5">
        <v>0.79</v>
      </c>
      <c r="L874" s="15" t="str">
        <f>IFERROR(IF((K875/J875)&gt;1.3,1.3,K875/J875),"")</f>
        <v/>
      </c>
      <c r="M874" s="15" t="str">
        <f t="shared" ref="M874:M884" si="147">IFERROR(K875/J875,"")</f>
        <v/>
      </c>
      <c r="N874" s="5"/>
      <c r="O874" s="5"/>
      <c r="P874" s="5" t="str">
        <f t="shared" si="146"/>
        <v>337-2023-06-30</v>
      </c>
      <c r="Q874" s="5">
        <v>0</v>
      </c>
      <c r="R874" s="5">
        <v>0</v>
      </c>
    </row>
    <row r="875" spans="1:18" hidden="1" x14ac:dyDescent="0.3">
      <c r="A875" s="41">
        <v>337</v>
      </c>
      <c r="B875" s="5" t="s">
        <v>294</v>
      </c>
      <c r="C875" s="5" t="s">
        <v>222</v>
      </c>
      <c r="D875" s="5" t="s">
        <v>54</v>
      </c>
      <c r="E875" s="5" t="s">
        <v>24</v>
      </c>
      <c r="F875" s="6">
        <v>45107</v>
      </c>
      <c r="G875" s="5">
        <f t="shared" si="140"/>
        <v>2023</v>
      </c>
      <c r="H875" s="5" t="str">
        <f t="shared" si="145"/>
        <v>Diciembre</v>
      </c>
      <c r="I875" s="6" t="str">
        <f t="shared" si="144"/>
        <v>2024-1</v>
      </c>
      <c r="J875" s="5"/>
      <c r="K875" s="5"/>
      <c r="L875" s="21"/>
      <c r="M875" s="15">
        <f t="shared" si="147"/>
        <v>1</v>
      </c>
      <c r="N875" s="5"/>
      <c r="O875" s="5"/>
      <c r="P875" s="5" t="str">
        <f t="shared" si="146"/>
        <v>337-2023-12-31</v>
      </c>
      <c r="Q875" s="5">
        <v>0</v>
      </c>
      <c r="R875" s="5">
        <v>0</v>
      </c>
    </row>
    <row r="876" spans="1:18" hidden="1" x14ac:dyDescent="0.3">
      <c r="A876" s="37">
        <v>337</v>
      </c>
      <c r="B876" s="5" t="s">
        <v>294</v>
      </c>
      <c r="C876" s="5" t="s">
        <v>222</v>
      </c>
      <c r="D876" s="5" t="s">
        <v>54</v>
      </c>
      <c r="E876" s="5" t="s">
        <v>24</v>
      </c>
      <c r="F876" s="6">
        <v>45291</v>
      </c>
      <c r="G876" s="5">
        <f t="shared" si="140"/>
        <v>2024</v>
      </c>
      <c r="H876" s="5" t="str">
        <f t="shared" si="145"/>
        <v>Junio</v>
      </c>
      <c r="I876" s="6" t="str">
        <f t="shared" si="144"/>
        <v>2024-2</v>
      </c>
      <c r="J876" s="5">
        <v>3</v>
      </c>
      <c r="K876" s="5">
        <v>3</v>
      </c>
      <c r="L876" s="21">
        <f>IFERROR(K877/J877,"")</f>
        <v>1</v>
      </c>
      <c r="M876" s="15">
        <f t="shared" si="147"/>
        <v>1</v>
      </c>
      <c r="N876" s="5" t="s">
        <v>55</v>
      </c>
      <c r="O876" s="5" t="s">
        <v>55</v>
      </c>
      <c r="P876" s="5" t="str">
        <f t="shared" si="146"/>
        <v>337-2024-06-30</v>
      </c>
      <c r="Q876" s="5">
        <v>0</v>
      </c>
      <c r="R876" s="5">
        <v>0</v>
      </c>
    </row>
    <row r="877" spans="1:18" hidden="1" x14ac:dyDescent="0.3">
      <c r="A877" s="5">
        <v>337</v>
      </c>
      <c r="B877" s="5" t="s">
        <v>294</v>
      </c>
      <c r="C877" s="5" t="s">
        <v>222</v>
      </c>
      <c r="D877" s="5" t="s">
        <v>54</v>
      </c>
      <c r="E877" s="5" t="s">
        <v>24</v>
      </c>
      <c r="F877" s="6">
        <v>45473</v>
      </c>
      <c r="G877" s="5">
        <f t="shared" si="140"/>
        <v>2024</v>
      </c>
      <c r="H877" s="5" t="str">
        <f t="shared" si="145"/>
        <v>Diciembre</v>
      </c>
      <c r="I877" s="6" t="str">
        <f t="shared" si="144"/>
        <v>2023-1</v>
      </c>
      <c r="J877" s="5">
        <v>1</v>
      </c>
      <c r="K877" s="5">
        <v>1</v>
      </c>
      <c r="L877" s="15" t="str">
        <f>IFERROR(IF((K878/J878)&gt;1.3,1.3,K878/J878),"")</f>
        <v/>
      </c>
      <c r="M877" s="15" t="str">
        <f t="shared" si="147"/>
        <v/>
      </c>
      <c r="N877" s="5" t="s">
        <v>55</v>
      </c>
      <c r="O877" s="5" t="s">
        <v>55</v>
      </c>
      <c r="P877" s="5" t="str">
        <f t="shared" si="146"/>
        <v>337-2024-12-31</v>
      </c>
      <c r="Q877" s="5">
        <v>0</v>
      </c>
      <c r="R877" s="5">
        <v>0</v>
      </c>
    </row>
    <row r="878" spans="1:18" hidden="1" x14ac:dyDescent="0.3">
      <c r="A878" s="5">
        <v>337</v>
      </c>
      <c r="B878" s="5" t="s">
        <v>294</v>
      </c>
      <c r="C878" s="5" t="s">
        <v>222</v>
      </c>
      <c r="D878" s="5" t="s">
        <v>54</v>
      </c>
      <c r="E878" s="5" t="s">
        <v>24</v>
      </c>
      <c r="F878" s="6">
        <v>45657</v>
      </c>
      <c r="G878" s="5">
        <f t="shared" si="140"/>
        <v>2023</v>
      </c>
      <c r="H878" s="5" t="str">
        <f t="shared" si="145"/>
        <v>Junio</v>
      </c>
      <c r="I878" s="6" t="str">
        <f t="shared" si="144"/>
        <v>2023-2</v>
      </c>
      <c r="J878" s="5"/>
      <c r="K878" s="5"/>
      <c r="L878" s="15">
        <f>IFERROR(IF((K879/J879)&gt;1.3,1.3,K879/J879),"")</f>
        <v>1</v>
      </c>
      <c r="M878" s="15">
        <f t="shared" si="147"/>
        <v>1</v>
      </c>
      <c r="N878" s="5"/>
      <c r="O878" s="5"/>
      <c r="P878" s="5" t="str">
        <f t="shared" si="146"/>
        <v>338-2023-06-30</v>
      </c>
      <c r="Q878" s="5">
        <v>0</v>
      </c>
      <c r="R878" s="5">
        <v>0</v>
      </c>
    </row>
    <row r="879" spans="1:18" hidden="1" x14ac:dyDescent="0.3">
      <c r="A879" s="41">
        <v>338</v>
      </c>
      <c r="B879" s="5" t="s">
        <v>295</v>
      </c>
      <c r="C879" s="5" t="s">
        <v>222</v>
      </c>
      <c r="D879" s="5" t="s">
        <v>54</v>
      </c>
      <c r="E879" s="5" t="s">
        <v>24</v>
      </c>
      <c r="F879" s="6">
        <v>45107</v>
      </c>
      <c r="G879" s="5">
        <f t="shared" si="140"/>
        <v>2023</v>
      </c>
      <c r="H879" s="5" t="str">
        <f t="shared" si="145"/>
        <v>Diciembre</v>
      </c>
      <c r="I879" s="6" t="str">
        <f t="shared" si="144"/>
        <v>2024-1</v>
      </c>
      <c r="J879" s="5">
        <v>5</v>
      </c>
      <c r="K879" s="5">
        <v>5</v>
      </c>
      <c r="L879" s="21" t="str">
        <f>IFERROR(K880/J880,"")</f>
        <v/>
      </c>
      <c r="M879" s="15" t="str">
        <f t="shared" si="147"/>
        <v/>
      </c>
      <c r="N879" s="5" t="s">
        <v>55</v>
      </c>
      <c r="O879" s="5" t="s">
        <v>55</v>
      </c>
      <c r="P879" s="5" t="str">
        <f t="shared" si="146"/>
        <v>338-2023-12-31</v>
      </c>
      <c r="Q879" s="5">
        <v>0</v>
      </c>
      <c r="R879" s="5">
        <v>0</v>
      </c>
    </row>
    <row r="880" spans="1:18" hidden="1" x14ac:dyDescent="0.3">
      <c r="A880" s="37">
        <v>338</v>
      </c>
      <c r="B880" s="5" t="s">
        <v>295</v>
      </c>
      <c r="C880" s="5" t="s">
        <v>222</v>
      </c>
      <c r="D880" s="5" t="s">
        <v>54</v>
      </c>
      <c r="E880" s="5" t="s">
        <v>24</v>
      </c>
      <c r="F880" s="6">
        <v>45291</v>
      </c>
      <c r="G880" s="5">
        <f t="shared" si="140"/>
        <v>2024</v>
      </c>
      <c r="H880" s="5" t="str">
        <f t="shared" si="145"/>
        <v>Junio</v>
      </c>
      <c r="I880" s="6" t="str">
        <f t="shared" si="144"/>
        <v>2024-2</v>
      </c>
      <c r="J880" s="5">
        <v>0</v>
      </c>
      <c r="K880" s="5">
        <v>0</v>
      </c>
      <c r="L880" s="21">
        <f>IFERROR(K881/J881,"")</f>
        <v>1</v>
      </c>
      <c r="M880" s="15">
        <f t="shared" si="147"/>
        <v>1</v>
      </c>
      <c r="N880" s="5"/>
      <c r="O880" s="5"/>
      <c r="P880" s="5" t="str">
        <f t="shared" si="146"/>
        <v>338-2024-06-30</v>
      </c>
      <c r="Q880" s="5">
        <v>0</v>
      </c>
      <c r="R880" s="5">
        <v>0</v>
      </c>
    </row>
    <row r="881" spans="1:18" hidden="1" x14ac:dyDescent="0.3">
      <c r="A881" s="41">
        <v>338</v>
      </c>
      <c r="B881" s="5" t="s">
        <v>295</v>
      </c>
      <c r="C881" s="5" t="s">
        <v>222</v>
      </c>
      <c r="D881" s="5" t="s">
        <v>54</v>
      </c>
      <c r="E881" s="5" t="s">
        <v>24</v>
      </c>
      <c r="F881" s="6">
        <v>45473</v>
      </c>
      <c r="G881" s="5">
        <f t="shared" si="140"/>
        <v>2024</v>
      </c>
      <c r="H881" s="5" t="str">
        <f t="shared" si="145"/>
        <v>Diciembre</v>
      </c>
      <c r="I881" s="6" t="str">
        <f t="shared" si="144"/>
        <v>2023-2</v>
      </c>
      <c r="J881" s="5">
        <v>3</v>
      </c>
      <c r="K881" s="5">
        <v>3</v>
      </c>
      <c r="L881" s="21" t="str">
        <f>IFERROR(K882/J882,"")</f>
        <v/>
      </c>
      <c r="M881" s="15" t="str">
        <f t="shared" si="147"/>
        <v/>
      </c>
      <c r="N881" s="5" t="s">
        <v>55</v>
      </c>
      <c r="O881" s="5" t="s">
        <v>55</v>
      </c>
      <c r="P881" s="5" t="str">
        <f t="shared" si="146"/>
        <v>338-2024-12-31</v>
      </c>
      <c r="Q881" s="5">
        <v>0</v>
      </c>
      <c r="R881" s="5">
        <v>0</v>
      </c>
    </row>
    <row r="882" spans="1:18" hidden="1" x14ac:dyDescent="0.3">
      <c r="A882" s="41">
        <v>338</v>
      </c>
      <c r="B882" s="5" t="s">
        <v>295</v>
      </c>
      <c r="C882" s="5" t="s">
        <v>222</v>
      </c>
      <c r="D882" s="5" t="s">
        <v>54</v>
      </c>
      <c r="E882" s="5" t="s">
        <v>24</v>
      </c>
      <c r="F882" s="6">
        <v>45657</v>
      </c>
      <c r="G882" s="5">
        <f t="shared" si="140"/>
        <v>2023</v>
      </c>
      <c r="H882" s="5" t="str">
        <f t="shared" si="145"/>
        <v>Diciembre</v>
      </c>
      <c r="I882" s="6" t="str">
        <f t="shared" si="144"/>
        <v>2024-2</v>
      </c>
      <c r="J882" s="5">
        <v>0</v>
      </c>
      <c r="K882" s="5">
        <v>0</v>
      </c>
      <c r="L882" s="21">
        <f>IFERROR(K883/J883,"")</f>
        <v>0.95233333333333337</v>
      </c>
      <c r="M882" s="15">
        <f t="shared" si="147"/>
        <v>0.95233333333333337</v>
      </c>
      <c r="N882" s="5"/>
      <c r="O882" s="5"/>
      <c r="P882" s="5" t="str">
        <f t="shared" si="146"/>
        <v>339-2023-12-31</v>
      </c>
      <c r="Q882" s="5">
        <v>0</v>
      </c>
      <c r="R882" s="5">
        <v>0</v>
      </c>
    </row>
    <row r="883" spans="1:18" hidden="1" x14ac:dyDescent="0.3">
      <c r="A883" s="37">
        <v>339</v>
      </c>
      <c r="B883" s="5" t="s">
        <v>297</v>
      </c>
      <c r="C883" s="5" t="s">
        <v>298</v>
      </c>
      <c r="D883" s="5" t="s">
        <v>73</v>
      </c>
      <c r="E883" s="5" t="s">
        <v>24</v>
      </c>
      <c r="F883" s="6">
        <v>45291</v>
      </c>
      <c r="G883" s="5">
        <f t="shared" si="140"/>
        <v>2024</v>
      </c>
      <c r="H883" s="5" t="str">
        <f t="shared" si="145"/>
        <v>Diciembre</v>
      </c>
      <c r="I883" s="6" t="str">
        <f t="shared" si="144"/>
        <v>2023-1</v>
      </c>
      <c r="J883" s="5">
        <v>30</v>
      </c>
      <c r="K883" s="5">
        <v>28.57</v>
      </c>
      <c r="L883" s="15">
        <f>IFERROR(IF((K884/J884)&gt;1.3,1.3,K884/J884),"")</f>
        <v>1.01</v>
      </c>
      <c r="M883" s="15">
        <f t="shared" si="147"/>
        <v>1.01</v>
      </c>
      <c r="N883" s="5" t="s">
        <v>25</v>
      </c>
      <c r="O883" s="5" t="s">
        <v>25</v>
      </c>
      <c r="P883" s="5" t="str">
        <f t="shared" si="146"/>
        <v>339-2024-12-31</v>
      </c>
      <c r="Q883" s="5">
        <v>0</v>
      </c>
      <c r="R883" s="5">
        <v>1</v>
      </c>
    </row>
    <row r="884" spans="1:18" hidden="1" x14ac:dyDescent="0.3">
      <c r="A884" s="5">
        <v>339</v>
      </c>
      <c r="B884" s="5" t="s">
        <v>297</v>
      </c>
      <c r="C884" s="5" t="s">
        <v>298</v>
      </c>
      <c r="D884" s="5" t="s">
        <v>73</v>
      </c>
      <c r="E884" s="5" t="s">
        <v>24</v>
      </c>
      <c r="F884" s="6">
        <v>45657</v>
      </c>
      <c r="G884" s="5">
        <f t="shared" si="140"/>
        <v>2023</v>
      </c>
      <c r="H884" s="5" t="str">
        <f t="shared" si="145"/>
        <v>Junio</v>
      </c>
      <c r="I884" s="6" t="str">
        <f t="shared" si="144"/>
        <v>2023-2</v>
      </c>
      <c r="J884" s="5">
        <v>30</v>
      </c>
      <c r="K884" s="5">
        <v>30.3</v>
      </c>
      <c r="L884" s="15">
        <f>IFERROR(IF((K885/J885)&gt;1.3,1.3,K885/J885),"")</f>
        <v>1.1111111111111112</v>
      </c>
      <c r="M884" s="15">
        <f t="shared" si="147"/>
        <v>1.1111111111111112</v>
      </c>
      <c r="N884" s="5" t="s">
        <v>25</v>
      </c>
      <c r="O884" s="5" t="s">
        <v>25</v>
      </c>
      <c r="P884" s="5" t="str">
        <f t="shared" si="146"/>
        <v>340-2023-06-30</v>
      </c>
      <c r="Q884" s="5">
        <v>0</v>
      </c>
      <c r="R884" s="5">
        <v>1</v>
      </c>
    </row>
    <row r="885" spans="1:18" hidden="1" x14ac:dyDescent="0.3">
      <c r="A885" s="37">
        <v>340</v>
      </c>
      <c r="B885" s="5" t="s">
        <v>299</v>
      </c>
      <c r="C885" s="5" t="s">
        <v>95</v>
      </c>
      <c r="D885" s="5" t="s">
        <v>60</v>
      </c>
      <c r="E885" s="5" t="s">
        <v>24</v>
      </c>
      <c r="F885" s="6">
        <v>45107</v>
      </c>
      <c r="G885" s="5">
        <f t="shared" si="140"/>
        <v>2023</v>
      </c>
      <c r="H885" s="5" t="str">
        <f t="shared" si="145"/>
        <v>Diciembre</v>
      </c>
      <c r="I885" s="6" t="str">
        <f t="shared" si="144"/>
        <v>2024-1</v>
      </c>
      <c r="J885" s="5">
        <v>90</v>
      </c>
      <c r="K885" s="5">
        <v>100</v>
      </c>
      <c r="L885" s="15">
        <f>IFERROR(IF((K886/J886)&gt;1,1,K886/J886),"")</f>
        <v>1</v>
      </c>
      <c r="M885" s="15">
        <f>IFERROR(IF((K886/J886)&gt;1,1,K886/J886),"")</f>
        <v>1</v>
      </c>
      <c r="N885" s="5" t="s">
        <v>25</v>
      </c>
      <c r="O885" s="5" t="s">
        <v>25</v>
      </c>
      <c r="P885" s="5" t="str">
        <f t="shared" si="146"/>
        <v>340-2023-12-31</v>
      </c>
      <c r="Q885" s="5">
        <v>0</v>
      </c>
      <c r="R885" s="5">
        <v>0</v>
      </c>
    </row>
    <row r="886" spans="1:18" hidden="1" x14ac:dyDescent="0.3">
      <c r="A886" s="37">
        <v>340</v>
      </c>
      <c r="B886" s="5" t="s">
        <v>299</v>
      </c>
      <c r="C886" s="5" t="s">
        <v>95</v>
      </c>
      <c r="D886" s="5" t="s">
        <v>60</v>
      </c>
      <c r="E886" s="5" t="s">
        <v>24</v>
      </c>
      <c r="F886" s="6">
        <v>45291</v>
      </c>
      <c r="G886" s="5">
        <f t="shared" si="140"/>
        <v>2024</v>
      </c>
      <c r="H886" s="5" t="str">
        <f t="shared" si="145"/>
        <v>Junio</v>
      </c>
      <c r="I886" s="6" t="str">
        <f t="shared" si="144"/>
        <v>2024-2</v>
      </c>
      <c r="J886" s="5">
        <v>90</v>
      </c>
      <c r="K886" s="5">
        <v>100</v>
      </c>
      <c r="L886" s="15">
        <f>IFERROR(IF((K887/J887)&gt;1,1,K887/J887),"")</f>
        <v>1</v>
      </c>
      <c r="M886" s="15">
        <f>IFERROR(IF((K887/J887)&gt;1,1,K887/J887),"")</f>
        <v>1</v>
      </c>
      <c r="N886" s="5" t="s">
        <v>25</v>
      </c>
      <c r="O886" s="5" t="s">
        <v>25</v>
      </c>
      <c r="P886" s="5" t="str">
        <f t="shared" si="146"/>
        <v>340-2024-06-30</v>
      </c>
      <c r="Q886" s="5">
        <v>0</v>
      </c>
      <c r="R886" s="5">
        <v>0</v>
      </c>
    </row>
    <row r="887" spans="1:18" hidden="1" x14ac:dyDescent="0.3">
      <c r="A887" s="5">
        <v>340</v>
      </c>
      <c r="B887" s="5" t="s">
        <v>299</v>
      </c>
      <c r="C887" s="5" t="s">
        <v>95</v>
      </c>
      <c r="D887" s="5" t="s">
        <v>60</v>
      </c>
      <c r="E887" s="5" t="s">
        <v>24</v>
      </c>
      <c r="F887" s="6">
        <v>45473</v>
      </c>
      <c r="G887" s="5">
        <f t="shared" si="140"/>
        <v>2024</v>
      </c>
      <c r="H887" s="5" t="str">
        <f t="shared" si="145"/>
        <v>Diciembre</v>
      </c>
      <c r="I887" s="6" t="str">
        <f t="shared" si="144"/>
        <v>2023-1</v>
      </c>
      <c r="J887" s="5">
        <v>95</v>
      </c>
      <c r="K887" s="5">
        <v>100</v>
      </c>
      <c r="L887" s="15">
        <f>IFERROR(IF((K888/J888)&gt;1,1,K888/J888),"")</f>
        <v>1</v>
      </c>
      <c r="M887" s="15">
        <f>IFERROR(IF((K888/J888)&gt;1,1,K888/J888),"")</f>
        <v>1</v>
      </c>
      <c r="N887" s="5" t="s">
        <v>25</v>
      </c>
      <c r="O887" s="5" t="s">
        <v>25</v>
      </c>
      <c r="P887" s="5" t="str">
        <f t="shared" si="146"/>
        <v>340-2024-12-31</v>
      </c>
      <c r="Q887" s="5">
        <v>0</v>
      </c>
      <c r="R887" s="5">
        <v>0</v>
      </c>
    </row>
    <row r="888" spans="1:18" hidden="1" x14ac:dyDescent="0.3">
      <c r="A888" s="5">
        <v>340</v>
      </c>
      <c r="B888" s="5" t="s">
        <v>299</v>
      </c>
      <c r="C888" s="5" t="s">
        <v>95</v>
      </c>
      <c r="D888" s="5" t="s">
        <v>60</v>
      </c>
      <c r="E888" s="5" t="s">
        <v>24</v>
      </c>
      <c r="F888" s="6">
        <v>45657</v>
      </c>
      <c r="G888" s="5">
        <f t="shared" si="140"/>
        <v>2023</v>
      </c>
      <c r="H888" s="5" t="str">
        <f t="shared" si="145"/>
        <v>Junio</v>
      </c>
      <c r="I888" s="6" t="str">
        <f t="shared" si="144"/>
        <v>2023-2</v>
      </c>
      <c r="J888" s="5">
        <v>95</v>
      </c>
      <c r="K888" s="5">
        <v>100</v>
      </c>
      <c r="L888" s="15">
        <f>IFERROR(IF((K889/J889)&gt;1,1,K889/J889),"")</f>
        <v>1</v>
      </c>
      <c r="M888" s="15">
        <f>IFERROR(IF((K889/J889)&gt;1,1,K889/J889),"")</f>
        <v>1</v>
      </c>
      <c r="N888" s="5" t="s">
        <v>25</v>
      </c>
      <c r="O888" s="5" t="s">
        <v>25</v>
      </c>
      <c r="P888" s="5" t="str">
        <f t="shared" si="146"/>
        <v>341-2023-06-30</v>
      </c>
      <c r="Q888" s="5">
        <v>0</v>
      </c>
      <c r="R888" s="5">
        <v>0</v>
      </c>
    </row>
    <row r="889" spans="1:18" hidden="1" x14ac:dyDescent="0.3">
      <c r="A889" s="41">
        <v>341</v>
      </c>
      <c r="B889" s="5" t="s">
        <v>300</v>
      </c>
      <c r="C889" s="5" t="s">
        <v>58</v>
      </c>
      <c r="D889" s="5" t="s">
        <v>54</v>
      </c>
      <c r="E889" s="5" t="s">
        <v>24</v>
      </c>
      <c r="F889" s="6">
        <v>45107</v>
      </c>
      <c r="G889" s="5">
        <f t="shared" si="140"/>
        <v>2023</v>
      </c>
      <c r="H889" s="5" t="str">
        <f t="shared" si="145"/>
        <v>Diciembre</v>
      </c>
      <c r="I889" s="6" t="str">
        <f t="shared" si="144"/>
        <v>2024-1</v>
      </c>
      <c r="J889" s="11">
        <v>600000000</v>
      </c>
      <c r="K889" s="11">
        <v>743218000</v>
      </c>
      <c r="L889" s="22">
        <f>IFERROR(IF(K890/J890&gt;1.3,1.3,K890/J890),"")</f>
        <v>1.3</v>
      </c>
      <c r="M889" s="15">
        <f t="shared" ref="M889:M899" si="148">IFERROR(K890/J890,"")</f>
        <v>1.3057466666666666</v>
      </c>
      <c r="N889" s="5" t="s">
        <v>103</v>
      </c>
      <c r="O889" s="5" t="s">
        <v>103</v>
      </c>
      <c r="P889" s="5" t="str">
        <f t="shared" si="146"/>
        <v>341-2023-12-31</v>
      </c>
      <c r="Q889" s="5">
        <v>0</v>
      </c>
      <c r="R889" s="5">
        <v>0</v>
      </c>
    </row>
    <row r="890" spans="1:18" hidden="1" x14ac:dyDescent="0.3">
      <c r="A890" s="37">
        <v>341</v>
      </c>
      <c r="B890" s="5" t="s">
        <v>300</v>
      </c>
      <c r="C890" s="5" t="s">
        <v>58</v>
      </c>
      <c r="D890" s="5" t="s">
        <v>54</v>
      </c>
      <c r="E890" s="5" t="s">
        <v>24</v>
      </c>
      <c r="F890" s="6">
        <v>45291</v>
      </c>
      <c r="G890" s="5">
        <f t="shared" si="140"/>
        <v>2024</v>
      </c>
      <c r="H890" s="5" t="str">
        <f t="shared" si="145"/>
        <v>Junio</v>
      </c>
      <c r="I890" s="6" t="str">
        <f t="shared" si="144"/>
        <v>2024-2</v>
      </c>
      <c r="J890" s="11">
        <v>900000000</v>
      </c>
      <c r="K890" s="11">
        <v>1175172000</v>
      </c>
      <c r="L890" s="22">
        <f>IFERROR(IF(K891/J891&gt;1.3,1.3,K891/J891),"")</f>
        <v>1.25</v>
      </c>
      <c r="M890" s="15">
        <f t="shared" si="148"/>
        <v>1.25</v>
      </c>
      <c r="N890" s="5" t="s">
        <v>103</v>
      </c>
      <c r="O890" s="5" t="s">
        <v>103</v>
      </c>
      <c r="P890" s="5" t="str">
        <f t="shared" si="146"/>
        <v>341-2024-06-30</v>
      </c>
      <c r="Q890" s="5">
        <v>0</v>
      </c>
      <c r="R890" s="5">
        <v>0</v>
      </c>
    </row>
    <row r="891" spans="1:18" hidden="1" x14ac:dyDescent="0.3">
      <c r="A891" s="5">
        <v>341</v>
      </c>
      <c r="B891" s="5" t="s">
        <v>301</v>
      </c>
      <c r="C891" s="5" t="s">
        <v>58</v>
      </c>
      <c r="D891" s="5" t="s">
        <v>54</v>
      </c>
      <c r="E891" s="5" t="s">
        <v>24</v>
      </c>
      <c r="F891" s="6">
        <v>45473</v>
      </c>
      <c r="G891" s="5">
        <f t="shared" si="140"/>
        <v>2024</v>
      </c>
      <c r="H891" s="5" t="str">
        <f t="shared" si="145"/>
        <v>Diciembre</v>
      </c>
      <c r="I891" s="6" t="str">
        <f t="shared" si="144"/>
        <v>2023-1</v>
      </c>
      <c r="J891" s="9">
        <v>600000000</v>
      </c>
      <c r="K891" s="9">
        <v>750000000</v>
      </c>
      <c r="L891" s="22">
        <f>IFERROR(IF(K892/J892&gt;1.3,1.3,K892/J892),"")</f>
        <v>1.0244444444444445</v>
      </c>
      <c r="M891" s="15">
        <f t="shared" si="148"/>
        <v>1.0244444444444445</v>
      </c>
      <c r="N891" s="5" t="s">
        <v>103</v>
      </c>
      <c r="O891" s="5" t="s">
        <v>103</v>
      </c>
      <c r="P891" s="5" t="str">
        <f t="shared" si="146"/>
        <v>341-2024-12-31</v>
      </c>
      <c r="Q891" s="5">
        <v>0</v>
      </c>
      <c r="R891" s="5">
        <v>0</v>
      </c>
    </row>
    <row r="892" spans="1:18" hidden="1" x14ac:dyDescent="0.3">
      <c r="A892" s="5">
        <v>341</v>
      </c>
      <c r="B892" s="5" t="s">
        <v>301</v>
      </c>
      <c r="C892" s="5" t="s">
        <v>58</v>
      </c>
      <c r="D892" s="5" t="s">
        <v>54</v>
      </c>
      <c r="E892" s="5" t="s">
        <v>24</v>
      </c>
      <c r="F892" s="6">
        <v>45657</v>
      </c>
      <c r="G892" s="5">
        <f t="shared" si="140"/>
        <v>2023</v>
      </c>
      <c r="H892" s="5" t="str">
        <f t="shared" si="145"/>
        <v>Junio</v>
      </c>
      <c r="I892" s="6" t="str">
        <f t="shared" si="144"/>
        <v>2023-2</v>
      </c>
      <c r="J892" s="9">
        <v>900000000</v>
      </c>
      <c r="K892" s="9">
        <v>922000000</v>
      </c>
      <c r="L892" s="22">
        <f>IFERROR(IF(K893/J893&gt;1.3,1.3,K893/J893),"")</f>
        <v>1.0859999999999999</v>
      </c>
      <c r="M892" s="15">
        <f t="shared" si="148"/>
        <v>1.0859999999999999</v>
      </c>
      <c r="N892" s="5" t="s">
        <v>103</v>
      </c>
      <c r="O892" s="5" t="s">
        <v>103</v>
      </c>
      <c r="P892" s="5" t="str">
        <f t="shared" si="146"/>
        <v>344-2023-06-30</v>
      </c>
      <c r="Q892" s="5">
        <v>0</v>
      </c>
      <c r="R892" s="5">
        <v>0</v>
      </c>
    </row>
    <row r="893" spans="1:18" hidden="1" x14ac:dyDescent="0.3">
      <c r="A893" s="41">
        <v>344</v>
      </c>
      <c r="B893" s="5" t="s">
        <v>302</v>
      </c>
      <c r="C893" s="5" t="s">
        <v>28</v>
      </c>
      <c r="D893" s="5" t="s">
        <v>54</v>
      </c>
      <c r="E893" s="5" t="s">
        <v>24</v>
      </c>
      <c r="F893" s="6">
        <v>45107</v>
      </c>
      <c r="G893" s="5">
        <f t="shared" si="140"/>
        <v>2023</v>
      </c>
      <c r="H893" s="5" t="str">
        <f t="shared" si="145"/>
        <v>Diciembre</v>
      </c>
      <c r="I893" s="6" t="str">
        <f t="shared" si="144"/>
        <v>2024-1</v>
      </c>
      <c r="J893" s="5">
        <v>90</v>
      </c>
      <c r="K893" s="5">
        <v>97.74</v>
      </c>
      <c r="L893" s="21">
        <f>IFERROR(K894/J894,"")</f>
        <v>1.0862222222222222</v>
      </c>
      <c r="M893" s="15">
        <f t="shared" si="148"/>
        <v>1.0862222222222222</v>
      </c>
      <c r="N893" s="5" t="s">
        <v>25</v>
      </c>
      <c r="O893" s="5" t="s">
        <v>25</v>
      </c>
      <c r="P893" s="5" t="str">
        <f t="shared" si="146"/>
        <v>344-2023-12-31</v>
      </c>
      <c r="Q893" s="5">
        <v>0</v>
      </c>
      <c r="R893" s="5">
        <v>0</v>
      </c>
    </row>
    <row r="894" spans="1:18" hidden="1" x14ac:dyDescent="0.3">
      <c r="A894" s="37">
        <v>344</v>
      </c>
      <c r="B894" s="5" t="s">
        <v>302</v>
      </c>
      <c r="C894" s="5" t="s">
        <v>28</v>
      </c>
      <c r="D894" s="5" t="s">
        <v>54</v>
      </c>
      <c r="E894" s="5" t="s">
        <v>24</v>
      </c>
      <c r="F894" s="6">
        <v>45291</v>
      </c>
      <c r="G894" s="5">
        <f t="shared" si="140"/>
        <v>2024</v>
      </c>
      <c r="H894" s="5" t="str">
        <f t="shared" si="145"/>
        <v>Junio</v>
      </c>
      <c r="I894" s="6" t="str">
        <f t="shared" si="144"/>
        <v>2024-2</v>
      </c>
      <c r="J894" s="5">
        <v>90</v>
      </c>
      <c r="K894" s="5">
        <v>97.76</v>
      </c>
      <c r="L894" s="21">
        <f>IFERROR(K895/J895,"")</f>
        <v>1.0466666666666666</v>
      </c>
      <c r="M894" s="15">
        <f t="shared" si="148"/>
        <v>1.0466666666666666</v>
      </c>
      <c r="N894" s="5" t="s">
        <v>25</v>
      </c>
      <c r="O894" s="5" t="s">
        <v>25</v>
      </c>
      <c r="P894" s="5" t="str">
        <f t="shared" si="146"/>
        <v>344-2024-06-30</v>
      </c>
      <c r="Q894" s="5">
        <v>0</v>
      </c>
      <c r="R894" s="5">
        <v>0</v>
      </c>
    </row>
    <row r="895" spans="1:18" hidden="1" x14ac:dyDescent="0.3">
      <c r="A895" s="5">
        <v>344</v>
      </c>
      <c r="B895" s="5" t="s">
        <v>302</v>
      </c>
      <c r="C895" s="5" t="s">
        <v>28</v>
      </c>
      <c r="D895" s="5" t="s">
        <v>54</v>
      </c>
      <c r="E895" s="5" t="s">
        <v>24</v>
      </c>
      <c r="F895" s="6">
        <v>45473</v>
      </c>
      <c r="G895" s="5">
        <f t="shared" si="140"/>
        <v>2024</v>
      </c>
      <c r="H895" s="5" t="str">
        <f t="shared" si="145"/>
        <v>Diciembre</v>
      </c>
      <c r="I895" s="6" t="str">
        <f t="shared" si="144"/>
        <v>2023-2</v>
      </c>
      <c r="J895" s="5">
        <v>93</v>
      </c>
      <c r="K895" s="5">
        <v>97.34</v>
      </c>
      <c r="L895" s="15">
        <f>IFERROR(IF((K896/J896)&gt;1.3,1.3,K896/J896),"")</f>
        <v>1.0665591397849463</v>
      </c>
      <c r="M895" s="15">
        <f t="shared" si="148"/>
        <v>1.0665591397849463</v>
      </c>
      <c r="N895" s="5" t="s">
        <v>25</v>
      </c>
      <c r="O895" s="5" t="s">
        <v>25</v>
      </c>
      <c r="P895" s="5" t="str">
        <f t="shared" si="146"/>
        <v>344-2024-12-31</v>
      </c>
      <c r="Q895" s="5">
        <v>0</v>
      </c>
      <c r="R895" s="5">
        <v>0</v>
      </c>
    </row>
    <row r="896" spans="1:18" hidden="1" x14ac:dyDescent="0.3">
      <c r="A896" s="5">
        <v>344</v>
      </c>
      <c r="B896" s="5" t="s">
        <v>302</v>
      </c>
      <c r="C896" s="5" t="s">
        <v>28</v>
      </c>
      <c r="D896" s="5" t="s">
        <v>54</v>
      </c>
      <c r="E896" s="5" t="s">
        <v>24</v>
      </c>
      <c r="F896" s="6">
        <v>45657</v>
      </c>
      <c r="G896" s="5">
        <f t="shared" si="140"/>
        <v>2023</v>
      </c>
      <c r="H896" s="5" t="str">
        <f t="shared" si="145"/>
        <v>Diciembre</v>
      </c>
      <c r="I896" s="6" t="str">
        <f t="shared" si="144"/>
        <v>2023-2</v>
      </c>
      <c r="J896" s="5">
        <v>93</v>
      </c>
      <c r="K896" s="5">
        <v>99.19</v>
      </c>
      <c r="L896" s="15" t="str">
        <f>IFERROR(IF((K897/J897)&gt;1.3,1.3,K897/J897),"")</f>
        <v/>
      </c>
      <c r="M896" s="15" t="str">
        <f t="shared" si="148"/>
        <v/>
      </c>
      <c r="N896" s="5" t="s">
        <v>25</v>
      </c>
      <c r="O896" s="5" t="s">
        <v>25</v>
      </c>
      <c r="P896" s="5" t="str">
        <f t="shared" si="146"/>
        <v>345-2023-12-31</v>
      </c>
      <c r="Q896" s="5">
        <v>0</v>
      </c>
      <c r="R896" s="5">
        <v>0</v>
      </c>
    </row>
    <row r="897" spans="1:18" hidden="1" x14ac:dyDescent="0.3">
      <c r="A897" s="37">
        <v>345</v>
      </c>
      <c r="B897" s="5" t="s">
        <v>303</v>
      </c>
      <c r="C897" s="5" t="s">
        <v>28</v>
      </c>
      <c r="D897" s="5" t="s">
        <v>73</v>
      </c>
      <c r="E897" s="5" t="s">
        <v>24</v>
      </c>
      <c r="F897" s="6">
        <v>45291</v>
      </c>
      <c r="G897" s="5">
        <f t="shared" si="140"/>
        <v>2023</v>
      </c>
      <c r="H897" s="5" t="str">
        <f t="shared" si="145"/>
        <v>Diciembre</v>
      </c>
      <c r="I897" s="6" t="str">
        <f t="shared" si="144"/>
        <v>2024-2</v>
      </c>
      <c r="J897" s="5"/>
      <c r="K897" s="5">
        <v>94.85</v>
      </c>
      <c r="L897" s="15" t="str">
        <f>IFERROR(IF((K898/J898)&gt;1.3,1.3,K898/J898),"")</f>
        <v/>
      </c>
      <c r="M897" s="15" t="str">
        <f t="shared" si="148"/>
        <v/>
      </c>
      <c r="N897" s="5" t="s">
        <v>2659</v>
      </c>
      <c r="O897" s="5" t="s">
        <v>25</v>
      </c>
      <c r="P897" s="5" t="str">
        <f t="shared" si="146"/>
        <v>346-2023-12-31</v>
      </c>
      <c r="Q897" s="5">
        <v>0</v>
      </c>
      <c r="R897" s="5">
        <v>0</v>
      </c>
    </row>
    <row r="898" spans="1:18" hidden="1" x14ac:dyDescent="0.3">
      <c r="A898" s="37">
        <v>346</v>
      </c>
      <c r="B898" s="5" t="s">
        <v>304</v>
      </c>
      <c r="C898" s="5" t="s">
        <v>28</v>
      </c>
      <c r="D898" s="5" t="s">
        <v>73</v>
      </c>
      <c r="E898" s="5" t="s">
        <v>24</v>
      </c>
      <c r="F898" s="6">
        <v>45291</v>
      </c>
      <c r="G898" s="5">
        <f t="shared" si="140"/>
        <v>2024</v>
      </c>
      <c r="H898" s="5" t="str">
        <f t="shared" si="145"/>
        <v>Diciembre</v>
      </c>
      <c r="I898" s="6" t="str">
        <f t="shared" ref="I898:I919" si="149">IF(OR(H899="Enero",H899="Febrero",H899="Marzo",H899="Abril",H899="Mayo",H899="Junio"),G899&amp;"-1",IF(OR(H899="Julio",H899="Agosto",H899="Septiembre",H899="Octubre",H899="Noviembre",H899="Diciembre"),G899&amp;"-2"))</f>
        <v>2023-1</v>
      </c>
      <c r="J898" s="5"/>
      <c r="K898" s="5">
        <v>88.24</v>
      </c>
      <c r="L898" s="21">
        <f>IFERROR(K899/J899,"")</f>
        <v>1.0809411764705881</v>
      </c>
      <c r="M898" s="15">
        <f t="shared" si="148"/>
        <v>1.0809411764705881</v>
      </c>
      <c r="N898" s="5" t="s">
        <v>2659</v>
      </c>
      <c r="O898" s="5" t="s">
        <v>25</v>
      </c>
      <c r="P898" s="5" t="str">
        <f t="shared" si="146"/>
        <v>346-2024-12-31</v>
      </c>
      <c r="Q898" s="5">
        <v>0</v>
      </c>
      <c r="R898" s="5">
        <v>0</v>
      </c>
    </row>
    <row r="899" spans="1:18" hidden="1" x14ac:dyDescent="0.3">
      <c r="A899" s="5">
        <v>346</v>
      </c>
      <c r="B899" s="5" t="s">
        <v>304</v>
      </c>
      <c r="C899" s="5" t="s">
        <v>28</v>
      </c>
      <c r="D899" s="5" t="s">
        <v>73</v>
      </c>
      <c r="E899" s="5" t="s">
        <v>24</v>
      </c>
      <c r="F899" s="6">
        <v>45657</v>
      </c>
      <c r="G899" s="5">
        <f t="shared" si="140"/>
        <v>2023</v>
      </c>
      <c r="H899" s="5" t="str">
        <f t="shared" si="145"/>
        <v>Junio</v>
      </c>
      <c r="I899" s="6" t="str">
        <f t="shared" si="149"/>
        <v>2023-2</v>
      </c>
      <c r="J899" s="5">
        <v>85</v>
      </c>
      <c r="K899" s="5">
        <v>91.88</v>
      </c>
      <c r="L899" s="15">
        <f>IFERROR(IF((K900/J900)&gt;1.3,1.3,K900/J900),"")</f>
        <v>1.3</v>
      </c>
      <c r="M899" s="15">
        <f t="shared" si="148"/>
        <v>1300000</v>
      </c>
      <c r="N899" s="5"/>
      <c r="O899" s="5"/>
      <c r="P899" s="5" t="str">
        <f t="shared" si="146"/>
        <v>347-2023-06-30</v>
      </c>
      <c r="Q899" s="5">
        <v>0</v>
      </c>
      <c r="R899" s="5">
        <v>0</v>
      </c>
    </row>
    <row r="900" spans="1:18" hidden="1" x14ac:dyDescent="0.3">
      <c r="A900" s="37">
        <v>347</v>
      </c>
      <c r="B900" s="5" t="s">
        <v>305</v>
      </c>
      <c r="C900" s="5" t="s">
        <v>306</v>
      </c>
      <c r="D900" s="5" t="s">
        <v>60</v>
      </c>
      <c r="E900" s="5" t="s">
        <v>62</v>
      </c>
      <c r="F900" s="6">
        <v>45107</v>
      </c>
      <c r="G900" s="5">
        <f t="shared" si="140"/>
        <v>2023</v>
      </c>
      <c r="H900" s="5" t="str">
        <f t="shared" si="145"/>
        <v>Diciembre</v>
      </c>
      <c r="I900" s="6" t="str">
        <f t="shared" si="149"/>
        <v>2024-1</v>
      </c>
      <c r="J900" s="16">
        <v>1.0000000000000001E-5</v>
      </c>
      <c r="K900" s="5">
        <v>13</v>
      </c>
      <c r="L900" s="15">
        <v>0.87</v>
      </c>
      <c r="M900" s="15">
        <v>0.87</v>
      </c>
      <c r="N900" s="5" t="s">
        <v>55</v>
      </c>
      <c r="O900" s="5" t="s">
        <v>55</v>
      </c>
      <c r="P900" s="5" t="str">
        <f t="shared" si="146"/>
        <v>347-2023-12-31</v>
      </c>
      <c r="Q900" s="5">
        <v>0</v>
      </c>
      <c r="R900" s="5">
        <v>0</v>
      </c>
    </row>
    <row r="901" spans="1:18" hidden="1" x14ac:dyDescent="0.3">
      <c r="A901" s="37">
        <v>347</v>
      </c>
      <c r="B901" s="5" t="s">
        <v>305</v>
      </c>
      <c r="C901" s="5" t="s">
        <v>306</v>
      </c>
      <c r="D901" s="5" t="s">
        <v>60</v>
      </c>
      <c r="E901" s="5" t="s">
        <v>62</v>
      </c>
      <c r="F901" s="6">
        <v>45291</v>
      </c>
      <c r="G901" s="5">
        <f t="shared" si="140"/>
        <v>2024</v>
      </c>
      <c r="H901" s="5" t="str">
        <f t="shared" si="145"/>
        <v>Junio</v>
      </c>
      <c r="I901" s="6" t="str">
        <f t="shared" si="149"/>
        <v>2024-2</v>
      </c>
      <c r="J901" s="16">
        <v>1.0000000000000001E-5</v>
      </c>
      <c r="K901" s="5">
        <v>14</v>
      </c>
      <c r="L901" s="15">
        <v>0.86</v>
      </c>
      <c r="M901" s="15">
        <v>0.86</v>
      </c>
      <c r="N901" s="5" t="s">
        <v>55</v>
      </c>
      <c r="O901" s="5" t="s">
        <v>55</v>
      </c>
      <c r="P901" s="5" t="str">
        <f t="shared" si="146"/>
        <v>347-2024-06-30</v>
      </c>
      <c r="Q901" s="5">
        <v>0</v>
      </c>
      <c r="R901" s="5">
        <v>0</v>
      </c>
    </row>
    <row r="902" spans="1:18" hidden="1" x14ac:dyDescent="0.3">
      <c r="A902" s="5">
        <v>347</v>
      </c>
      <c r="B902" s="5" t="s">
        <v>305</v>
      </c>
      <c r="C902" s="5" t="s">
        <v>306</v>
      </c>
      <c r="D902" s="5" t="s">
        <v>60</v>
      </c>
      <c r="E902" s="5" t="s">
        <v>62</v>
      </c>
      <c r="F902" s="6">
        <v>45473</v>
      </c>
      <c r="G902" s="5">
        <f t="shared" si="140"/>
        <v>2024</v>
      </c>
      <c r="H902" s="5" t="str">
        <f t="shared" si="145"/>
        <v>Diciembre</v>
      </c>
      <c r="I902" s="6" t="str">
        <f t="shared" si="149"/>
        <v>2023-1</v>
      </c>
      <c r="J902" s="5">
        <v>5</v>
      </c>
      <c r="K902" s="5">
        <v>3</v>
      </c>
      <c r="L902" s="15">
        <f>IFERROR(IF((K903&lt;J903),1,0),"")</f>
        <v>1</v>
      </c>
      <c r="M902" s="15">
        <f>IFERROR(IF((K903&lt;J903),1,0),"")</f>
        <v>1</v>
      </c>
      <c r="N902" s="5" t="s">
        <v>55</v>
      </c>
      <c r="O902" s="5" t="s">
        <v>55</v>
      </c>
      <c r="P902" s="5" t="str">
        <f t="shared" si="146"/>
        <v>347-2024-12-31</v>
      </c>
      <c r="Q902" s="5">
        <v>0</v>
      </c>
      <c r="R902" s="5">
        <v>0</v>
      </c>
    </row>
    <row r="903" spans="1:18" hidden="1" x14ac:dyDescent="0.3">
      <c r="A903" s="5">
        <v>347</v>
      </c>
      <c r="B903" s="5" t="s">
        <v>305</v>
      </c>
      <c r="C903" s="5" t="s">
        <v>306</v>
      </c>
      <c r="D903" s="5" t="s">
        <v>60</v>
      </c>
      <c r="E903" s="5" t="s">
        <v>62</v>
      </c>
      <c r="F903" s="6">
        <v>45657</v>
      </c>
      <c r="G903" s="5">
        <f t="shared" si="140"/>
        <v>2023</v>
      </c>
      <c r="H903" s="5" t="str">
        <f t="shared" si="145"/>
        <v>Marzo</v>
      </c>
      <c r="I903" s="6" t="str">
        <f t="shared" si="149"/>
        <v>2023-1</v>
      </c>
      <c r="J903" s="5">
        <v>5</v>
      </c>
      <c r="K903" s="5">
        <v>0</v>
      </c>
      <c r="L903" s="15">
        <f>IFERROR(IF((K904&lt;J904),1,0),"")</f>
        <v>0</v>
      </c>
      <c r="M903" s="15">
        <f>IFERROR(IF((K904&lt;J904),1,0),"")</f>
        <v>0</v>
      </c>
      <c r="N903" s="5" t="s">
        <v>55</v>
      </c>
      <c r="O903" s="5" t="s">
        <v>55</v>
      </c>
      <c r="P903" s="5" t="str">
        <f t="shared" si="146"/>
        <v>348-2023-03-31</v>
      </c>
      <c r="Q903" s="5">
        <v>0</v>
      </c>
      <c r="R903" s="5">
        <v>0</v>
      </c>
    </row>
    <row r="904" spans="1:18" hidden="1" x14ac:dyDescent="0.3">
      <c r="A904" s="52">
        <v>348</v>
      </c>
      <c r="B904" s="5" t="s">
        <v>307</v>
      </c>
      <c r="C904" s="5" t="s">
        <v>306</v>
      </c>
      <c r="D904" s="5" t="s">
        <v>60</v>
      </c>
      <c r="E904" s="5" t="s">
        <v>24</v>
      </c>
      <c r="F904" s="6">
        <v>45016</v>
      </c>
      <c r="G904" s="5">
        <f t="shared" si="140"/>
        <v>2023</v>
      </c>
      <c r="H904" s="5" t="str">
        <f t="shared" si="145"/>
        <v>Junio</v>
      </c>
      <c r="I904" s="6" t="str">
        <f t="shared" si="149"/>
        <v>2023-2</v>
      </c>
      <c r="J904" s="5">
        <v>99</v>
      </c>
      <c r="K904" s="5">
        <v>99.94</v>
      </c>
      <c r="L904" s="21">
        <f>IFERROR(K905/J905,"")</f>
        <v>1.007070707070707</v>
      </c>
      <c r="M904" s="15">
        <f t="shared" ref="M904:M911" si="150">IFERROR(K905/J905,"")</f>
        <v>1.007070707070707</v>
      </c>
      <c r="N904" s="5" t="s">
        <v>25</v>
      </c>
      <c r="O904" s="5" t="s">
        <v>25</v>
      </c>
      <c r="P904" s="5" t="str">
        <f t="shared" si="146"/>
        <v>348-2023-06-30</v>
      </c>
      <c r="Q904" s="5">
        <v>0</v>
      </c>
      <c r="R904" s="5">
        <v>1</v>
      </c>
    </row>
    <row r="905" spans="1:18" hidden="1" x14ac:dyDescent="0.3">
      <c r="A905" s="37">
        <v>348</v>
      </c>
      <c r="B905" s="5" t="s">
        <v>307</v>
      </c>
      <c r="C905" s="5" t="s">
        <v>306</v>
      </c>
      <c r="D905" s="5" t="s">
        <v>60</v>
      </c>
      <c r="E905" s="5" t="s">
        <v>24</v>
      </c>
      <c r="F905" s="6">
        <v>45107</v>
      </c>
      <c r="G905" s="5">
        <f t="shared" si="140"/>
        <v>2023</v>
      </c>
      <c r="H905" s="5" t="str">
        <f t="shared" si="145"/>
        <v>Septiembre</v>
      </c>
      <c r="I905" s="6" t="str">
        <f t="shared" si="149"/>
        <v>2023-2</v>
      </c>
      <c r="J905" s="5">
        <v>99</v>
      </c>
      <c r="K905" s="5">
        <v>99.7</v>
      </c>
      <c r="L905" s="21">
        <f>IFERROR(K906/J906,"")</f>
        <v>1.0101010101010102</v>
      </c>
      <c r="M905" s="15">
        <f t="shared" si="150"/>
        <v>1.0101010101010102</v>
      </c>
      <c r="N905" s="5" t="s">
        <v>25</v>
      </c>
      <c r="O905" s="5" t="s">
        <v>25</v>
      </c>
      <c r="P905" s="5" t="str">
        <f t="shared" si="146"/>
        <v>348-2023-09-30</v>
      </c>
      <c r="Q905" s="5">
        <v>0</v>
      </c>
      <c r="R905" s="5">
        <v>1</v>
      </c>
    </row>
    <row r="906" spans="1:18" hidden="1" x14ac:dyDescent="0.3">
      <c r="A906" s="41">
        <v>348</v>
      </c>
      <c r="B906" s="5" t="s">
        <v>307</v>
      </c>
      <c r="C906" s="5" t="s">
        <v>306</v>
      </c>
      <c r="D906" s="5" t="s">
        <v>60</v>
      </c>
      <c r="E906" s="5" t="s">
        <v>24</v>
      </c>
      <c r="F906" s="6">
        <v>45199</v>
      </c>
      <c r="G906" s="5">
        <f t="shared" si="140"/>
        <v>2023</v>
      </c>
      <c r="H906" s="5" t="str">
        <f t="shared" si="145"/>
        <v>Diciembre</v>
      </c>
      <c r="I906" s="6" t="str">
        <f t="shared" si="149"/>
        <v>2024-1</v>
      </c>
      <c r="J906" s="5">
        <v>99</v>
      </c>
      <c r="K906" s="5">
        <v>100</v>
      </c>
      <c r="L906" s="21">
        <f>IFERROR(K907/J907,"")</f>
        <v>1.0101010101010102</v>
      </c>
      <c r="M906" s="15">
        <f t="shared" si="150"/>
        <v>1.0101010101010102</v>
      </c>
      <c r="N906" s="5" t="s">
        <v>25</v>
      </c>
      <c r="O906" s="5" t="s">
        <v>25</v>
      </c>
      <c r="P906" s="5" t="str">
        <f t="shared" si="146"/>
        <v>348-2023-12-31</v>
      </c>
      <c r="Q906" s="5">
        <v>0</v>
      </c>
      <c r="R906" s="5">
        <v>1</v>
      </c>
    </row>
    <row r="907" spans="1:18" hidden="1" x14ac:dyDescent="0.3">
      <c r="A907" s="37">
        <v>348</v>
      </c>
      <c r="B907" s="5" t="s">
        <v>307</v>
      </c>
      <c r="C907" s="5" t="s">
        <v>306</v>
      </c>
      <c r="D907" s="5" t="s">
        <v>60</v>
      </c>
      <c r="E907" s="5" t="s">
        <v>24</v>
      </c>
      <c r="F907" s="6">
        <v>45291</v>
      </c>
      <c r="G907" s="5">
        <f t="shared" si="140"/>
        <v>2024</v>
      </c>
      <c r="H907" s="5" t="str">
        <f t="shared" si="145"/>
        <v>Junio</v>
      </c>
      <c r="I907" s="6" t="str">
        <f t="shared" si="149"/>
        <v>2024-2</v>
      </c>
      <c r="J907" s="5">
        <v>99</v>
      </c>
      <c r="K907" s="5">
        <v>100</v>
      </c>
      <c r="L907" s="21">
        <f>IFERROR(K908/J908,"")</f>
        <v>1.009090909090909</v>
      </c>
      <c r="M907" s="15">
        <f t="shared" si="150"/>
        <v>1.009090909090909</v>
      </c>
      <c r="N907" s="5" t="s">
        <v>25</v>
      </c>
      <c r="O907" s="5" t="s">
        <v>25</v>
      </c>
      <c r="P907" s="5" t="str">
        <f t="shared" si="146"/>
        <v>348-2024-06-30</v>
      </c>
      <c r="Q907" s="5">
        <v>0</v>
      </c>
      <c r="R907" s="5">
        <v>1</v>
      </c>
    </row>
    <row r="908" spans="1:18" hidden="1" x14ac:dyDescent="0.3">
      <c r="A908" s="5">
        <v>348</v>
      </c>
      <c r="B908" s="5" t="s">
        <v>307</v>
      </c>
      <c r="C908" s="5" t="s">
        <v>306</v>
      </c>
      <c r="D908" s="5" t="s">
        <v>60</v>
      </c>
      <c r="E908" s="5" t="s">
        <v>24</v>
      </c>
      <c r="F908" s="6">
        <v>45473</v>
      </c>
      <c r="G908" s="5">
        <f t="shared" si="140"/>
        <v>2024</v>
      </c>
      <c r="H908" s="5" t="str">
        <f t="shared" si="145"/>
        <v>Diciembre</v>
      </c>
      <c r="I908" s="6" t="str">
        <f t="shared" si="149"/>
        <v>2023-2</v>
      </c>
      <c r="J908" s="5">
        <v>99</v>
      </c>
      <c r="K908" s="5">
        <v>99.9</v>
      </c>
      <c r="L908" s="15">
        <f>IFERROR(IF((K909/J909)&gt;1.3,1.3,K909/J909),"")</f>
        <v>1.0101010101010102</v>
      </c>
      <c r="M908" s="15">
        <f t="shared" si="150"/>
        <v>1.0101010101010102</v>
      </c>
      <c r="N908" s="5" t="s">
        <v>25</v>
      </c>
      <c r="O908" s="5" t="s">
        <v>25</v>
      </c>
      <c r="P908" s="5" t="str">
        <f t="shared" si="146"/>
        <v>348-2024-12-31</v>
      </c>
      <c r="Q908" s="5">
        <v>0</v>
      </c>
      <c r="R908" s="5">
        <v>0</v>
      </c>
    </row>
    <row r="909" spans="1:18" hidden="1" x14ac:dyDescent="0.3">
      <c r="A909" s="5">
        <v>348</v>
      </c>
      <c r="B909" s="5" t="s">
        <v>307</v>
      </c>
      <c r="C909" s="5" t="s">
        <v>306</v>
      </c>
      <c r="D909" s="5" t="s">
        <v>60</v>
      </c>
      <c r="E909" s="5" t="s">
        <v>24</v>
      </c>
      <c r="F909" s="6">
        <v>45657</v>
      </c>
      <c r="G909" s="5">
        <f t="shared" si="140"/>
        <v>2023</v>
      </c>
      <c r="H909" s="5" t="str">
        <f t="shared" si="145"/>
        <v>Diciembre</v>
      </c>
      <c r="I909" s="6" t="str">
        <f t="shared" si="149"/>
        <v>2023-2</v>
      </c>
      <c r="J909" s="5">
        <v>99</v>
      </c>
      <c r="K909" s="5">
        <v>100</v>
      </c>
      <c r="L909" s="15" t="str">
        <f>IFERROR(IF((K910/J910)&gt;1.3,1.3,K910/J910),"")</f>
        <v/>
      </c>
      <c r="M909" s="15" t="str">
        <f t="shared" si="150"/>
        <v/>
      </c>
      <c r="N909" s="5" t="s">
        <v>25</v>
      </c>
      <c r="O909" s="5" t="s">
        <v>25</v>
      </c>
      <c r="P909" s="5" t="str">
        <f t="shared" si="146"/>
        <v>349-2023-12-31</v>
      </c>
      <c r="Q909" s="5">
        <v>0</v>
      </c>
      <c r="R909" s="5">
        <v>0</v>
      </c>
    </row>
    <row r="910" spans="1:18" hidden="1" x14ac:dyDescent="0.3">
      <c r="A910" s="37">
        <v>349</v>
      </c>
      <c r="B910" s="5" t="s">
        <v>2665</v>
      </c>
      <c r="C910" s="5" t="s">
        <v>85</v>
      </c>
      <c r="D910" s="5" t="s">
        <v>73</v>
      </c>
      <c r="E910" s="5" t="s">
        <v>24</v>
      </c>
      <c r="F910" s="6">
        <v>45291</v>
      </c>
      <c r="G910" s="5">
        <f t="shared" si="140"/>
        <v>2023</v>
      </c>
      <c r="H910" s="5" t="str">
        <f t="shared" si="145"/>
        <v>Diciembre</v>
      </c>
      <c r="I910" s="6" t="str">
        <f t="shared" si="149"/>
        <v>2023-1</v>
      </c>
      <c r="J910" s="5"/>
      <c r="K910" s="5">
        <v>0</v>
      </c>
      <c r="L910" s="21" t="str">
        <f>IFERROR(K911/J911,"")</f>
        <v/>
      </c>
      <c r="M910" s="15" t="str">
        <f t="shared" si="150"/>
        <v/>
      </c>
      <c r="N910" s="5"/>
      <c r="O910" s="5"/>
      <c r="P910" s="5" t="str">
        <f t="shared" si="146"/>
        <v>350-2023-12-31</v>
      </c>
      <c r="Q910" s="5">
        <v>0</v>
      </c>
      <c r="R910" s="5">
        <v>0</v>
      </c>
    </row>
    <row r="911" spans="1:18" hidden="1" x14ac:dyDescent="0.3">
      <c r="A911" s="37">
        <v>350</v>
      </c>
      <c r="B911" s="5" t="s">
        <v>2666</v>
      </c>
      <c r="C911" s="5" t="s">
        <v>85</v>
      </c>
      <c r="D911" s="5" t="s">
        <v>73</v>
      </c>
      <c r="E911" s="5" t="s">
        <v>24</v>
      </c>
      <c r="F911" s="6">
        <v>45291</v>
      </c>
      <c r="G911" s="5">
        <f t="shared" si="140"/>
        <v>2023</v>
      </c>
      <c r="H911" s="5" t="str">
        <f t="shared" si="145"/>
        <v>Junio</v>
      </c>
      <c r="I911" s="6" t="str">
        <f t="shared" si="149"/>
        <v>2023-2</v>
      </c>
      <c r="J911" s="5"/>
      <c r="K911" s="5">
        <v>0</v>
      </c>
      <c r="L911" s="21">
        <f>IFERROR(K912/J912,"")</f>
        <v>1.6466797923751599</v>
      </c>
      <c r="M911" s="15">
        <f t="shared" si="150"/>
        <v>1.6466797923751599</v>
      </c>
      <c r="N911" s="5"/>
      <c r="O911" s="5"/>
      <c r="P911" s="5" t="str">
        <f t="shared" si="146"/>
        <v>351-2023-06-30</v>
      </c>
      <c r="Q911" s="5">
        <v>0</v>
      </c>
      <c r="R911" s="5">
        <v>0</v>
      </c>
    </row>
    <row r="912" spans="1:18" hidden="1" x14ac:dyDescent="0.3">
      <c r="A912" s="37">
        <v>351</v>
      </c>
      <c r="B912" s="5" t="s">
        <v>308</v>
      </c>
      <c r="C912" s="5" t="s">
        <v>306</v>
      </c>
      <c r="D912" s="5" t="s">
        <v>60</v>
      </c>
      <c r="E912" s="5" t="s">
        <v>62</v>
      </c>
      <c r="F912" s="6">
        <v>45107</v>
      </c>
      <c r="G912" s="5">
        <f t="shared" si="140"/>
        <v>2023</v>
      </c>
      <c r="H912" s="5" t="str">
        <f t="shared" si="145"/>
        <v>Diciembre</v>
      </c>
      <c r="I912" s="6" t="str">
        <f t="shared" si="149"/>
        <v>2024-1</v>
      </c>
      <c r="J912" s="5">
        <v>5</v>
      </c>
      <c r="K912" s="5">
        <v>8.2333989618757997</v>
      </c>
      <c r="L912" s="8">
        <v>0.92900000000000005</v>
      </c>
      <c r="M912" s="8">
        <v>0.92900000000000005</v>
      </c>
      <c r="N912" s="5" t="s">
        <v>55</v>
      </c>
      <c r="O912" s="5" t="s">
        <v>55</v>
      </c>
      <c r="P912" s="5" t="str">
        <f t="shared" si="146"/>
        <v>351-2023-12-31</v>
      </c>
      <c r="Q912" s="5">
        <v>0</v>
      </c>
      <c r="R912" s="5">
        <v>1</v>
      </c>
    </row>
    <row r="913" spans="1:18" hidden="1" x14ac:dyDescent="0.3">
      <c r="A913" s="37">
        <v>351</v>
      </c>
      <c r="B913" s="5" t="s">
        <v>308</v>
      </c>
      <c r="C913" s="5" t="s">
        <v>306</v>
      </c>
      <c r="D913" s="5" t="s">
        <v>60</v>
      </c>
      <c r="E913" s="5" t="s">
        <v>62</v>
      </c>
      <c r="F913" s="6">
        <v>45291</v>
      </c>
      <c r="G913" s="5">
        <f t="shared" si="140"/>
        <v>2024</v>
      </c>
      <c r="H913" s="5" t="str">
        <f t="shared" si="145"/>
        <v>Junio</v>
      </c>
      <c r="I913" s="6" t="str">
        <f t="shared" si="149"/>
        <v>2024-2</v>
      </c>
      <c r="J913" s="5">
        <v>5</v>
      </c>
      <c r="K913" s="5">
        <v>3.54</v>
      </c>
      <c r="L913" s="15">
        <f>IFERROR(IF(K914&lt;J914,1,0),"")</f>
        <v>0</v>
      </c>
      <c r="M913" s="8">
        <f>IFERROR(IF(K914&lt;J914,1,0),"")</f>
        <v>0</v>
      </c>
      <c r="N913" s="5" t="s">
        <v>55</v>
      </c>
      <c r="O913" s="5" t="s">
        <v>55</v>
      </c>
      <c r="P913" s="5" t="str">
        <f t="shared" si="146"/>
        <v>351-2024-06-30</v>
      </c>
      <c r="Q913" s="5">
        <v>0</v>
      </c>
      <c r="R913" s="5">
        <v>1</v>
      </c>
    </row>
    <row r="914" spans="1:18" hidden="1" x14ac:dyDescent="0.3">
      <c r="A914" s="5">
        <v>351</v>
      </c>
      <c r="B914" s="5" t="s">
        <v>308</v>
      </c>
      <c r="C914" s="5" t="s">
        <v>306</v>
      </c>
      <c r="D914" s="5" t="s">
        <v>60</v>
      </c>
      <c r="E914" s="5" t="s">
        <v>62</v>
      </c>
      <c r="F914" s="6">
        <v>45473</v>
      </c>
      <c r="G914" s="5">
        <f t="shared" si="140"/>
        <v>2024</v>
      </c>
      <c r="H914" s="5" t="str">
        <f t="shared" si="145"/>
        <v>Diciembre</v>
      </c>
      <c r="I914" s="6" t="str">
        <f t="shared" si="149"/>
        <v>2023-1</v>
      </c>
      <c r="J914" s="5">
        <v>5</v>
      </c>
      <c r="K914" s="5">
        <v>8.77</v>
      </c>
      <c r="L914" s="15">
        <v>0.9</v>
      </c>
      <c r="M914" s="15">
        <v>0.9</v>
      </c>
      <c r="N914" s="5" t="s">
        <v>55</v>
      </c>
      <c r="O914" s="5" t="s">
        <v>55</v>
      </c>
      <c r="P914" s="5" t="str">
        <f t="shared" si="146"/>
        <v>351-2024-12-31</v>
      </c>
      <c r="Q914" s="5">
        <v>0</v>
      </c>
      <c r="R914" s="5">
        <v>1</v>
      </c>
    </row>
    <row r="915" spans="1:18" hidden="1" x14ac:dyDescent="0.3">
      <c r="A915" s="5">
        <v>351</v>
      </c>
      <c r="B915" s="5" t="s">
        <v>308</v>
      </c>
      <c r="C915" s="5" t="s">
        <v>306</v>
      </c>
      <c r="D915" s="5" t="s">
        <v>60</v>
      </c>
      <c r="E915" s="5" t="s">
        <v>62</v>
      </c>
      <c r="F915" s="6">
        <v>45657</v>
      </c>
      <c r="G915" s="5">
        <f t="shared" ref="G915:G978" si="151">YEAR(F916)</f>
        <v>2023</v>
      </c>
      <c r="H915" s="5" t="str">
        <f t="shared" si="145"/>
        <v>Junio</v>
      </c>
      <c r="I915" s="6" t="str">
        <f t="shared" si="149"/>
        <v>2023-2</v>
      </c>
      <c r="J915" s="5">
        <v>5</v>
      </c>
      <c r="K915" s="5">
        <v>2.34</v>
      </c>
      <c r="L915" s="15">
        <f>IFERROR(IF(K916&lt;J916,1,0),"")</f>
        <v>0</v>
      </c>
      <c r="M915" s="8">
        <f>IFERROR(IF(K916&lt;J916,1,0),"")</f>
        <v>0</v>
      </c>
      <c r="N915" s="5" t="s">
        <v>55</v>
      </c>
      <c r="O915" s="5" t="s">
        <v>55</v>
      </c>
      <c r="P915" s="5" t="str">
        <f t="shared" si="146"/>
        <v>352-2023-06-30</v>
      </c>
      <c r="Q915" s="5">
        <v>0</v>
      </c>
      <c r="R915" s="5">
        <v>1</v>
      </c>
    </row>
    <row r="916" spans="1:18" hidden="1" x14ac:dyDescent="0.3">
      <c r="A916" s="37">
        <v>352</v>
      </c>
      <c r="B916" s="5" t="s">
        <v>309</v>
      </c>
      <c r="C916" s="5" t="s">
        <v>306</v>
      </c>
      <c r="D916" s="5" t="s">
        <v>60</v>
      </c>
      <c r="E916" s="5" t="s">
        <v>62</v>
      </c>
      <c r="F916" s="6">
        <v>45107</v>
      </c>
      <c r="G916" s="5">
        <f t="shared" si="151"/>
        <v>2023</v>
      </c>
      <c r="H916" s="5" t="str">
        <f t="shared" si="145"/>
        <v>Diciembre</v>
      </c>
      <c r="I916" s="6" t="str">
        <f t="shared" si="149"/>
        <v>2024-1</v>
      </c>
      <c r="J916" s="16">
        <v>9.9999999999999995E-7</v>
      </c>
      <c r="K916" s="5">
        <v>0.19</v>
      </c>
      <c r="L916" s="15">
        <f>(100%)-(K917/100)</f>
        <v>0.99839999999999995</v>
      </c>
      <c r="M916" s="15">
        <f>(100%)-(K917/100)</f>
        <v>0.99839999999999995</v>
      </c>
      <c r="N916" s="5" t="s">
        <v>25</v>
      </c>
      <c r="O916" s="5" t="s">
        <v>25</v>
      </c>
      <c r="P916" s="5" t="str">
        <f t="shared" si="146"/>
        <v>352-2023-12-31</v>
      </c>
      <c r="Q916" s="5">
        <v>2</v>
      </c>
      <c r="R916" s="5">
        <v>2</v>
      </c>
    </row>
    <row r="917" spans="1:18" hidden="1" x14ac:dyDescent="0.3">
      <c r="A917" s="37">
        <v>352</v>
      </c>
      <c r="B917" s="5" t="s">
        <v>309</v>
      </c>
      <c r="C917" s="5" t="s">
        <v>306</v>
      </c>
      <c r="D917" s="5" t="s">
        <v>60</v>
      </c>
      <c r="E917" s="5" t="s">
        <v>62</v>
      </c>
      <c r="F917" s="6">
        <v>45291</v>
      </c>
      <c r="G917" s="5">
        <f t="shared" si="151"/>
        <v>2024</v>
      </c>
      <c r="H917" s="5" t="str">
        <f t="shared" si="145"/>
        <v>Junio</v>
      </c>
      <c r="I917" s="6" t="str">
        <f t="shared" si="149"/>
        <v>2024-2</v>
      </c>
      <c r="J917" s="16">
        <v>9.9999999999999995E-7</v>
      </c>
      <c r="K917" s="5">
        <v>0.16</v>
      </c>
      <c r="L917" s="15">
        <f>(100%)-(K918/100)</f>
        <v>0.99960000000000004</v>
      </c>
      <c r="M917" s="15">
        <f>(100%)-(K918/100)</f>
        <v>0.99960000000000004</v>
      </c>
      <c r="N917" s="5" t="s">
        <v>25</v>
      </c>
      <c r="O917" s="5" t="s">
        <v>25</v>
      </c>
      <c r="P917" s="5" t="str">
        <f t="shared" si="146"/>
        <v>352-2024-06-30</v>
      </c>
      <c r="Q917" s="5">
        <v>2</v>
      </c>
      <c r="R917" s="5">
        <v>2</v>
      </c>
    </row>
    <row r="918" spans="1:18" hidden="1" x14ac:dyDescent="0.3">
      <c r="A918" s="5">
        <v>352</v>
      </c>
      <c r="B918" s="5" t="s">
        <v>309</v>
      </c>
      <c r="C918" s="5" t="s">
        <v>306</v>
      </c>
      <c r="D918" s="5" t="s">
        <v>60</v>
      </c>
      <c r="E918" s="5" t="s">
        <v>62</v>
      </c>
      <c r="F918" s="6">
        <v>45473</v>
      </c>
      <c r="G918" s="5">
        <f t="shared" si="151"/>
        <v>2024</v>
      </c>
      <c r="H918" s="5" t="str">
        <f t="shared" si="145"/>
        <v>Diciembre</v>
      </c>
      <c r="I918" s="6" t="str">
        <f t="shared" si="149"/>
        <v>2023-1</v>
      </c>
      <c r="J918" s="5">
        <v>0</v>
      </c>
      <c r="K918" s="5">
        <v>0.04</v>
      </c>
      <c r="L918" s="15">
        <f>(100%)-(K919/100)</f>
        <v>1</v>
      </c>
      <c r="M918" s="15">
        <f>(100%)-(K919/100)</f>
        <v>1</v>
      </c>
      <c r="N918" s="5" t="s">
        <v>25</v>
      </c>
      <c r="O918" s="5" t="s">
        <v>25</v>
      </c>
      <c r="P918" s="5" t="str">
        <f t="shared" si="146"/>
        <v>352-2024-12-31</v>
      </c>
      <c r="Q918" s="5">
        <v>0</v>
      </c>
      <c r="R918" s="5">
        <v>0</v>
      </c>
    </row>
    <row r="919" spans="1:18" hidden="1" x14ac:dyDescent="0.3">
      <c r="A919" s="5">
        <v>352</v>
      </c>
      <c r="B919" s="5" t="s">
        <v>309</v>
      </c>
      <c r="C919" s="5" t="s">
        <v>306</v>
      </c>
      <c r="D919" s="5" t="s">
        <v>60</v>
      </c>
      <c r="E919" s="5" t="s">
        <v>62</v>
      </c>
      <c r="F919" s="6">
        <v>45657</v>
      </c>
      <c r="G919" s="5">
        <f t="shared" si="151"/>
        <v>2023</v>
      </c>
      <c r="H919" s="5" t="str">
        <f t="shared" si="145"/>
        <v>Junio</v>
      </c>
      <c r="I919" s="6" t="str">
        <f t="shared" si="149"/>
        <v>2023-2</v>
      </c>
      <c r="J919" s="5">
        <v>0</v>
      </c>
      <c r="K919" s="5">
        <v>0</v>
      </c>
      <c r="L919" s="15">
        <f>(100%)-(K920/100)</f>
        <v>0.59615384615384603</v>
      </c>
      <c r="M919" s="15">
        <f>(100%)-(K920/100)</f>
        <v>0.59615384615384603</v>
      </c>
      <c r="N919" s="5" t="s">
        <v>25</v>
      </c>
      <c r="O919" s="5" t="s">
        <v>25</v>
      </c>
      <c r="P919" s="5" t="str">
        <f t="shared" si="146"/>
        <v>353-2023-06-30</v>
      </c>
      <c r="Q919" s="5">
        <v>0</v>
      </c>
      <c r="R919" s="5">
        <v>0</v>
      </c>
    </row>
    <row r="920" spans="1:18" hidden="1" x14ac:dyDescent="0.3">
      <c r="A920" s="5">
        <v>353</v>
      </c>
      <c r="B920" s="5" t="s">
        <v>310</v>
      </c>
      <c r="C920" s="5" t="s">
        <v>311</v>
      </c>
      <c r="D920" s="5" t="s">
        <v>54</v>
      </c>
      <c r="E920" s="5" t="s">
        <v>24</v>
      </c>
      <c r="F920" s="17">
        <v>45107</v>
      </c>
      <c r="G920" s="16">
        <f t="shared" si="151"/>
        <v>2023</v>
      </c>
      <c r="H920" s="6" t="str">
        <f t="shared" si="145"/>
        <v>Diciembre</v>
      </c>
      <c r="I920" s="39" t="s">
        <v>743</v>
      </c>
      <c r="J920" s="5">
        <v>25</v>
      </c>
      <c r="K920" s="5">
        <v>40.384615384615401</v>
      </c>
      <c r="L920" s="15">
        <f>IFERROR(IF((K921/J921)&gt;1.3,1.3,K921/J921),"")</f>
        <v>1.1538461538461544</v>
      </c>
      <c r="M920" s="15">
        <f t="shared" ref="M920:M925" si="152">IFERROR(K921/J921,"")</f>
        <v>1.1538461538461544</v>
      </c>
      <c r="N920" s="5"/>
      <c r="O920" s="5"/>
      <c r="P920" s="5" t="str">
        <f t="shared" si="146"/>
        <v>353-2023-12-31</v>
      </c>
      <c r="Q920" s="5">
        <v>1</v>
      </c>
      <c r="R920" s="5">
        <v>1</v>
      </c>
    </row>
    <row r="921" spans="1:18" hidden="1" x14ac:dyDescent="0.3">
      <c r="A921" s="37">
        <v>353</v>
      </c>
      <c r="B921" s="5" t="s">
        <v>310</v>
      </c>
      <c r="C921" s="5" t="s">
        <v>311</v>
      </c>
      <c r="D921" s="5" t="s">
        <v>54</v>
      </c>
      <c r="E921" s="5" t="s">
        <v>24</v>
      </c>
      <c r="F921" s="6">
        <v>45291</v>
      </c>
      <c r="G921" s="5">
        <f t="shared" si="151"/>
        <v>2023</v>
      </c>
      <c r="H921" s="5" t="str">
        <f t="shared" si="145"/>
        <v>Junio</v>
      </c>
      <c r="I921" s="6" t="str">
        <f t="shared" ref="I921:I950" si="153">IF(OR(H922="Enero",H922="Febrero",H922="Marzo",H922="Abril",H922="Mayo",H922="Junio"),G922&amp;"-1",IF(OR(H922="Julio",H922="Agosto",H922="Septiembre",H922="Octubre",H922="Noviembre",H922="Diciembre"),G922&amp;"-2"))</f>
        <v>2023-2</v>
      </c>
      <c r="J921" s="5">
        <v>35</v>
      </c>
      <c r="K921" s="5">
        <v>40.384615384615401</v>
      </c>
      <c r="L921" s="15">
        <f>IFERROR(IF((K922/J922)&gt;1.3,1.3,K922/J922),"")</f>
        <v>0.50700000000000001</v>
      </c>
      <c r="M921" s="15">
        <f t="shared" si="152"/>
        <v>0.50700000000000001</v>
      </c>
      <c r="N921" s="5"/>
      <c r="O921" s="5"/>
      <c r="P921" s="5" t="str">
        <f t="shared" si="146"/>
        <v>354-2023-06-30</v>
      </c>
      <c r="Q921" s="5">
        <v>1</v>
      </c>
      <c r="R921" s="5">
        <v>1</v>
      </c>
    </row>
    <row r="922" spans="1:18" hidden="1" x14ac:dyDescent="0.3">
      <c r="A922" s="41">
        <v>354</v>
      </c>
      <c r="B922" s="5" t="s">
        <v>312</v>
      </c>
      <c r="C922" s="5" t="s">
        <v>311</v>
      </c>
      <c r="D922" s="5" t="s">
        <v>54</v>
      </c>
      <c r="E922" s="5" t="s">
        <v>24</v>
      </c>
      <c r="F922" s="6">
        <v>45107</v>
      </c>
      <c r="G922" s="5">
        <f t="shared" si="151"/>
        <v>2023</v>
      </c>
      <c r="H922" s="5" t="str">
        <f t="shared" si="145"/>
        <v>Diciembre</v>
      </c>
      <c r="I922" s="6" t="str">
        <f t="shared" si="153"/>
        <v>2023-2</v>
      </c>
      <c r="J922" s="5">
        <v>10</v>
      </c>
      <c r="K922" s="5">
        <v>5.07</v>
      </c>
      <c r="L922" s="21">
        <f>IFERROR(K923/J923,"")</f>
        <v>3.177</v>
      </c>
      <c r="M922" s="15">
        <f t="shared" si="152"/>
        <v>3.177</v>
      </c>
      <c r="N922" s="5"/>
      <c r="O922" s="5"/>
      <c r="P922" s="5" t="str">
        <f t="shared" si="146"/>
        <v>354-2023-12-31</v>
      </c>
      <c r="Q922" s="5">
        <v>1</v>
      </c>
      <c r="R922" s="5">
        <v>1</v>
      </c>
    </row>
    <row r="923" spans="1:18" hidden="1" x14ac:dyDescent="0.3">
      <c r="A923" s="37">
        <v>354</v>
      </c>
      <c r="B923" s="5" t="s">
        <v>312</v>
      </c>
      <c r="C923" s="5" t="s">
        <v>311</v>
      </c>
      <c r="D923" s="5" t="s">
        <v>54</v>
      </c>
      <c r="E923" s="5" t="s">
        <v>24</v>
      </c>
      <c r="F923" s="6">
        <v>45291</v>
      </c>
      <c r="G923" s="5">
        <f t="shared" si="151"/>
        <v>2023</v>
      </c>
      <c r="H923" s="5" t="str">
        <f t="shared" si="145"/>
        <v>Diciembre</v>
      </c>
      <c r="I923" s="6" t="str">
        <f t="shared" si="153"/>
        <v>2024-2</v>
      </c>
      <c r="J923" s="5">
        <v>10</v>
      </c>
      <c r="K923" s="5">
        <v>31.77</v>
      </c>
      <c r="L923" s="21">
        <f>IFERROR(K924/J924,"")</f>
        <v>1.65</v>
      </c>
      <c r="M923" s="15">
        <f t="shared" si="152"/>
        <v>1.65</v>
      </c>
      <c r="N923" s="5"/>
      <c r="O923" s="5"/>
      <c r="P923" s="5" t="str">
        <f t="shared" si="146"/>
        <v>355-2023-12-31</v>
      </c>
      <c r="Q923" s="5">
        <v>1</v>
      </c>
      <c r="R923" s="5">
        <v>1</v>
      </c>
    </row>
    <row r="924" spans="1:18" hidden="1" x14ac:dyDescent="0.3">
      <c r="A924" s="37">
        <v>355</v>
      </c>
      <c r="B924" s="5" t="s">
        <v>313</v>
      </c>
      <c r="C924" s="5" t="s">
        <v>314</v>
      </c>
      <c r="D924" s="5" t="s">
        <v>73</v>
      </c>
      <c r="E924" s="5" t="s">
        <v>24</v>
      </c>
      <c r="F924" s="6">
        <v>45291</v>
      </c>
      <c r="G924" s="5">
        <f t="shared" si="151"/>
        <v>2024</v>
      </c>
      <c r="H924" s="5" t="str">
        <f t="shared" si="145"/>
        <v>Diciembre</v>
      </c>
      <c r="I924" s="6" t="str">
        <f t="shared" si="153"/>
        <v>2023-1</v>
      </c>
      <c r="J924" s="5">
        <v>1</v>
      </c>
      <c r="K924" s="5">
        <v>1.65</v>
      </c>
      <c r="L924" s="21" t="str">
        <f>IFERROR(K925/J925,"")</f>
        <v/>
      </c>
      <c r="M924" s="15" t="str">
        <f t="shared" si="152"/>
        <v/>
      </c>
      <c r="N924" s="5"/>
      <c r="O924" s="5"/>
      <c r="P924" s="5" t="str">
        <f t="shared" si="146"/>
        <v>355-2024-12-31</v>
      </c>
      <c r="Q924" s="5">
        <v>1</v>
      </c>
      <c r="R924" s="5">
        <v>1</v>
      </c>
    </row>
    <row r="925" spans="1:18" hidden="1" x14ac:dyDescent="0.3">
      <c r="A925" s="5">
        <v>355</v>
      </c>
      <c r="B925" s="5" t="s">
        <v>313</v>
      </c>
      <c r="C925" s="5" t="s">
        <v>314</v>
      </c>
      <c r="D925" s="5" t="s">
        <v>73</v>
      </c>
      <c r="E925" s="5" t="s">
        <v>24</v>
      </c>
      <c r="F925" s="6">
        <v>45657</v>
      </c>
      <c r="G925" s="5">
        <f t="shared" si="151"/>
        <v>2023</v>
      </c>
      <c r="H925" s="5" t="str">
        <f t="shared" si="145"/>
        <v>Junio</v>
      </c>
      <c r="I925" s="6" t="str">
        <f t="shared" si="153"/>
        <v>2023-2</v>
      </c>
      <c r="J925" s="5"/>
      <c r="K925" s="5"/>
      <c r="L925" s="15">
        <f>IFERROR(IF((K926/J926)&gt;1.3,1.3,K926/J926),"")</f>
        <v>0.82016666666666671</v>
      </c>
      <c r="M925" s="15">
        <f t="shared" si="152"/>
        <v>0.82016666666666671</v>
      </c>
      <c r="N925" s="5"/>
      <c r="O925" s="5"/>
      <c r="P925" s="5" t="str">
        <f t="shared" si="146"/>
        <v>356-2023-06-30</v>
      </c>
      <c r="Q925" s="5">
        <v>0</v>
      </c>
      <c r="R925" s="5">
        <v>0</v>
      </c>
    </row>
    <row r="926" spans="1:18" hidden="1" x14ac:dyDescent="0.3">
      <c r="A926" s="41">
        <v>356</v>
      </c>
      <c r="B926" s="5" t="s">
        <v>315</v>
      </c>
      <c r="C926" s="5" t="s">
        <v>314</v>
      </c>
      <c r="D926" s="5" t="s">
        <v>54</v>
      </c>
      <c r="E926" s="5" t="s">
        <v>62</v>
      </c>
      <c r="F926" s="6">
        <v>45107</v>
      </c>
      <c r="G926" s="5">
        <f t="shared" si="151"/>
        <v>2023</v>
      </c>
      <c r="H926" s="5" t="str">
        <f t="shared" si="145"/>
        <v>Diciembre</v>
      </c>
      <c r="I926" s="6" t="str">
        <f t="shared" si="153"/>
        <v>2024-1</v>
      </c>
      <c r="J926" s="5">
        <v>60</v>
      </c>
      <c r="K926" s="5">
        <v>49.21</v>
      </c>
      <c r="L926" s="15">
        <f>IFERROR(IF((J927/K927)&gt;1.3,1.3,J927/K927),"")</f>
        <v>0.9749756256093598</v>
      </c>
      <c r="M926" s="15">
        <f>IFERROR(J927/K927,"")</f>
        <v>0.9749756256093598</v>
      </c>
      <c r="N926" s="5" t="s">
        <v>25</v>
      </c>
      <c r="O926" s="5" t="s">
        <v>25</v>
      </c>
      <c r="P926" s="5" t="str">
        <f t="shared" si="146"/>
        <v>356-2023-12-31</v>
      </c>
      <c r="Q926" s="5">
        <v>1</v>
      </c>
      <c r="R926" s="5">
        <v>1</v>
      </c>
    </row>
    <row r="927" spans="1:18" hidden="1" x14ac:dyDescent="0.3">
      <c r="A927" s="37">
        <v>356</v>
      </c>
      <c r="B927" s="5" t="s">
        <v>315</v>
      </c>
      <c r="C927" s="5" t="s">
        <v>314</v>
      </c>
      <c r="D927" s="5" t="s">
        <v>54</v>
      </c>
      <c r="E927" s="5" t="s">
        <v>62</v>
      </c>
      <c r="F927" s="6">
        <v>45291</v>
      </c>
      <c r="G927" s="5">
        <f t="shared" si="151"/>
        <v>2024</v>
      </c>
      <c r="H927" s="5" t="str">
        <f t="shared" si="145"/>
        <v>Junio</v>
      </c>
      <c r="I927" s="6" t="str">
        <f t="shared" si="153"/>
        <v>2024-2</v>
      </c>
      <c r="J927" s="5">
        <v>60</v>
      </c>
      <c r="K927" s="5">
        <v>61.54</v>
      </c>
      <c r="L927" s="15">
        <f>IFERROR(IF((J928/K928)&gt;1.3,1.3,J928/K928),"")</f>
        <v>1.1094674556213018</v>
      </c>
      <c r="M927" s="15">
        <f>IFERROR(J928/K928,"")</f>
        <v>1.1094674556213018</v>
      </c>
      <c r="N927" s="5" t="s">
        <v>25</v>
      </c>
      <c r="O927" s="5" t="s">
        <v>25</v>
      </c>
      <c r="P927" s="5" t="str">
        <f t="shared" si="146"/>
        <v>356-2024-06-30</v>
      </c>
      <c r="Q927" s="5">
        <v>1</v>
      </c>
      <c r="R927" s="5">
        <v>1</v>
      </c>
    </row>
    <row r="928" spans="1:18" hidden="1" x14ac:dyDescent="0.3">
      <c r="A928" s="5">
        <v>356</v>
      </c>
      <c r="B928" s="5" t="s">
        <v>315</v>
      </c>
      <c r="C928" s="5" t="s">
        <v>314</v>
      </c>
      <c r="D928" s="5" t="s">
        <v>54</v>
      </c>
      <c r="E928" s="5" t="s">
        <v>62</v>
      </c>
      <c r="F928" s="6">
        <v>45473</v>
      </c>
      <c r="G928" s="5">
        <f t="shared" si="151"/>
        <v>2024</v>
      </c>
      <c r="H928" s="5" t="str">
        <f t="shared" si="145"/>
        <v>Diciembre</v>
      </c>
      <c r="I928" s="6" t="str">
        <f t="shared" si="153"/>
        <v>2023-1</v>
      </c>
      <c r="J928" s="5">
        <v>60</v>
      </c>
      <c r="K928" s="5">
        <v>54.08</v>
      </c>
      <c r="L928" s="15">
        <f>IFERROR(IF((J929/K929)&gt;1.3,1.3,J929/K929),"")</f>
        <v>0.91533180778032042</v>
      </c>
      <c r="M928" s="15">
        <f>IFERROR(J929/K929,"")</f>
        <v>0.91533180778032042</v>
      </c>
      <c r="N928" s="5" t="s">
        <v>25</v>
      </c>
      <c r="O928" s="5" t="s">
        <v>25</v>
      </c>
      <c r="P928" s="5" t="str">
        <f t="shared" si="146"/>
        <v>356-2024-12-31</v>
      </c>
      <c r="Q928" s="5">
        <v>0</v>
      </c>
      <c r="R928" s="5">
        <v>0</v>
      </c>
    </row>
    <row r="929" spans="1:18" hidden="1" x14ac:dyDescent="0.3">
      <c r="A929" s="5">
        <v>356</v>
      </c>
      <c r="B929" s="5" t="s">
        <v>315</v>
      </c>
      <c r="C929" s="5" t="s">
        <v>314</v>
      </c>
      <c r="D929" s="5" t="s">
        <v>54</v>
      </c>
      <c r="E929" s="5" t="s">
        <v>62</v>
      </c>
      <c r="F929" s="6">
        <v>45657</v>
      </c>
      <c r="G929" s="5">
        <f t="shared" si="151"/>
        <v>2023</v>
      </c>
      <c r="H929" s="5" t="str">
        <f t="shared" si="145"/>
        <v>Junio</v>
      </c>
      <c r="I929" s="6" t="str">
        <f t="shared" si="153"/>
        <v>2023-2</v>
      </c>
      <c r="J929" s="5">
        <v>60</v>
      </c>
      <c r="K929" s="10">
        <v>65.55</v>
      </c>
      <c r="L929" s="15">
        <f>IFERROR(IF((J930/K930)&gt;1.3,1.3,J930/K930),"")</f>
        <v>0</v>
      </c>
      <c r="M929" s="15">
        <f>IFERROR(J930/K930,"")</f>
        <v>0</v>
      </c>
      <c r="N929" s="5" t="s">
        <v>25</v>
      </c>
      <c r="O929" s="5" t="s">
        <v>25</v>
      </c>
      <c r="P929" s="5" t="str">
        <f t="shared" si="146"/>
        <v>357-2023-06-30</v>
      </c>
      <c r="Q929" s="5">
        <v>0</v>
      </c>
      <c r="R929" s="5">
        <v>0</v>
      </c>
    </row>
    <row r="930" spans="1:18" hidden="1" x14ac:dyDescent="0.3">
      <c r="A930" s="41">
        <v>357</v>
      </c>
      <c r="B930" s="5" t="s">
        <v>316</v>
      </c>
      <c r="C930" s="5" t="s">
        <v>314</v>
      </c>
      <c r="D930" s="5" t="s">
        <v>54</v>
      </c>
      <c r="E930" s="5" t="s">
        <v>24</v>
      </c>
      <c r="F930" s="6">
        <v>45107</v>
      </c>
      <c r="G930" s="5">
        <f t="shared" si="151"/>
        <v>2023</v>
      </c>
      <c r="H930" s="5" t="str">
        <f t="shared" si="145"/>
        <v>Diciembre</v>
      </c>
      <c r="I930" s="6" t="str">
        <f t="shared" si="153"/>
        <v>2024-1</v>
      </c>
      <c r="J930" s="5"/>
      <c r="K930" s="5">
        <v>3.01</v>
      </c>
      <c r="L930" s="21"/>
      <c r="M930" s="15" t="str">
        <f t="shared" ref="M930:M950" si="154">IFERROR(K931/J931,"")</f>
        <v/>
      </c>
      <c r="N930" s="5" t="s">
        <v>116</v>
      </c>
      <c r="O930" s="5"/>
      <c r="P930" s="5" t="str">
        <f t="shared" si="146"/>
        <v>357-2023-12-31</v>
      </c>
      <c r="Q930" s="5">
        <v>0</v>
      </c>
      <c r="R930" s="5">
        <v>2</v>
      </c>
    </row>
    <row r="931" spans="1:18" hidden="1" x14ac:dyDescent="0.3">
      <c r="A931" s="37">
        <v>357</v>
      </c>
      <c r="B931" s="5" t="s">
        <v>316</v>
      </c>
      <c r="C931" s="5" t="s">
        <v>314</v>
      </c>
      <c r="D931" s="5" t="s">
        <v>54</v>
      </c>
      <c r="E931" s="5" t="s">
        <v>24</v>
      </c>
      <c r="F931" s="6">
        <v>45291</v>
      </c>
      <c r="G931" s="5">
        <f t="shared" si="151"/>
        <v>2024</v>
      </c>
      <c r="H931" s="5" t="str">
        <f t="shared" si="145"/>
        <v>Junio</v>
      </c>
      <c r="I931" s="6" t="str">
        <f t="shared" si="153"/>
        <v>2024-2</v>
      </c>
      <c r="J931" s="5"/>
      <c r="K931" s="5">
        <v>4.45</v>
      </c>
      <c r="L931" s="21" t="str">
        <f>IFERROR(K932/J932,"")</f>
        <v/>
      </c>
      <c r="M931" s="15" t="str">
        <f t="shared" si="154"/>
        <v/>
      </c>
      <c r="N931" s="5" t="s">
        <v>116</v>
      </c>
      <c r="O931" s="5"/>
      <c r="P931" s="5" t="str">
        <f t="shared" si="146"/>
        <v>357-2024-06-30</v>
      </c>
      <c r="Q931" s="5">
        <v>0</v>
      </c>
      <c r="R931" s="5">
        <v>2</v>
      </c>
    </row>
    <row r="932" spans="1:18" hidden="1" x14ac:dyDescent="0.3">
      <c r="A932" s="5">
        <v>357</v>
      </c>
      <c r="B932" s="5" t="s">
        <v>316</v>
      </c>
      <c r="C932" s="5" t="s">
        <v>314</v>
      </c>
      <c r="D932" s="5" t="s">
        <v>54</v>
      </c>
      <c r="E932" s="5" t="s">
        <v>24</v>
      </c>
      <c r="F932" s="6">
        <v>45473</v>
      </c>
      <c r="G932" s="5">
        <f t="shared" si="151"/>
        <v>2024</v>
      </c>
      <c r="H932" s="5" t="str">
        <f t="shared" ref="H932:H995" si="155">PROPER(TEXT(F933,"mmmm"))</f>
        <v>Diciembre</v>
      </c>
      <c r="I932" s="6" t="str">
        <f t="shared" si="153"/>
        <v>2023-1</v>
      </c>
      <c r="J932" s="5"/>
      <c r="K932" s="5">
        <v>3.87</v>
      </c>
      <c r="L932" s="15" t="str">
        <f>IFERROR(IF((K933/J933)&gt;1.3,1.3,K933/J933),"")</f>
        <v/>
      </c>
      <c r="M932" s="15" t="str">
        <f t="shared" si="154"/>
        <v/>
      </c>
      <c r="N932" s="5" t="s">
        <v>116</v>
      </c>
      <c r="O932" s="5"/>
      <c r="P932" s="5" t="str">
        <f t="shared" ref="P932:P995" si="156">A933&amp;"-"&amp;YEAR(F933)&amp;"-"&amp;IF(LEN(MONTH(F933))=1,"0"&amp;MONTH(F933),MONTH(F933))&amp;"-"&amp;DAY(F933)</f>
        <v>357-2024-12-31</v>
      </c>
      <c r="Q932" s="5">
        <v>0</v>
      </c>
      <c r="R932" s="5">
        <v>2</v>
      </c>
    </row>
    <row r="933" spans="1:18" hidden="1" x14ac:dyDescent="0.3">
      <c r="A933" s="5">
        <v>357</v>
      </c>
      <c r="B933" s="5" t="s">
        <v>316</v>
      </c>
      <c r="C933" s="5" t="s">
        <v>314</v>
      </c>
      <c r="D933" s="5" t="s">
        <v>54</v>
      </c>
      <c r="E933" s="5" t="s">
        <v>24</v>
      </c>
      <c r="F933" s="6">
        <v>45657</v>
      </c>
      <c r="G933" s="5">
        <f t="shared" si="151"/>
        <v>2023</v>
      </c>
      <c r="H933" s="5" t="str">
        <f t="shared" si="155"/>
        <v>Junio</v>
      </c>
      <c r="I933" s="6" t="str">
        <f t="shared" si="153"/>
        <v>2023-2</v>
      </c>
      <c r="J933" s="5"/>
      <c r="K933" s="5">
        <v>0.51</v>
      </c>
      <c r="L933" s="15">
        <f>IFERROR(IF((K934/J934)&gt;1.3,1.3,K934/J934),"")</f>
        <v>0.99977011494252876</v>
      </c>
      <c r="M933" s="15">
        <f t="shared" si="154"/>
        <v>0.99977011494252876</v>
      </c>
      <c r="N933" s="5" t="s">
        <v>116</v>
      </c>
      <c r="O933" s="5"/>
      <c r="P933" s="5" t="str">
        <f t="shared" si="156"/>
        <v>358-2023-06-30</v>
      </c>
      <c r="Q933" s="5">
        <v>0</v>
      </c>
      <c r="R933" s="5">
        <v>2</v>
      </c>
    </row>
    <row r="934" spans="1:18" hidden="1" x14ac:dyDescent="0.3">
      <c r="A934" s="41">
        <v>358</v>
      </c>
      <c r="B934" s="5" t="s">
        <v>317</v>
      </c>
      <c r="C934" s="5" t="s">
        <v>318</v>
      </c>
      <c r="D934" s="5" t="s">
        <v>54</v>
      </c>
      <c r="E934" s="5" t="s">
        <v>24</v>
      </c>
      <c r="F934" s="6">
        <v>45107</v>
      </c>
      <c r="G934" s="5">
        <f t="shared" si="151"/>
        <v>2023</v>
      </c>
      <c r="H934" s="5" t="str">
        <f t="shared" si="155"/>
        <v>Diciembre</v>
      </c>
      <c r="I934" s="6" t="str">
        <f t="shared" si="153"/>
        <v>2024-1</v>
      </c>
      <c r="J934" s="5">
        <v>87</v>
      </c>
      <c r="K934" s="5">
        <v>86.98</v>
      </c>
      <c r="L934" s="21">
        <f>IFERROR(K935/J935,"")</f>
        <v>1.0919540229885059</v>
      </c>
      <c r="M934" s="15">
        <f t="shared" si="154"/>
        <v>1.0919540229885059</v>
      </c>
      <c r="N934" s="5" t="s">
        <v>25</v>
      </c>
      <c r="O934" s="5" t="s">
        <v>25</v>
      </c>
      <c r="P934" s="5" t="str">
        <f t="shared" si="156"/>
        <v>358-2023-12-31</v>
      </c>
      <c r="Q934" s="5">
        <v>0</v>
      </c>
      <c r="R934" s="5">
        <v>0</v>
      </c>
    </row>
    <row r="935" spans="1:18" hidden="1" x14ac:dyDescent="0.3">
      <c r="A935" s="37">
        <v>358</v>
      </c>
      <c r="B935" s="5" t="s">
        <v>317</v>
      </c>
      <c r="C935" s="5" t="s">
        <v>318</v>
      </c>
      <c r="D935" s="5" t="s">
        <v>54</v>
      </c>
      <c r="E935" s="5" t="s">
        <v>24</v>
      </c>
      <c r="F935" s="6">
        <v>45291</v>
      </c>
      <c r="G935" s="5">
        <f t="shared" si="151"/>
        <v>2024</v>
      </c>
      <c r="H935" s="5" t="str">
        <f t="shared" si="155"/>
        <v>Junio</v>
      </c>
      <c r="I935" s="6" t="str">
        <f t="shared" si="153"/>
        <v>2024-2</v>
      </c>
      <c r="J935" s="5">
        <v>87</v>
      </c>
      <c r="K935" s="5">
        <v>95</v>
      </c>
      <c r="L935" s="21">
        <f>IFERROR(K936/J936,"")</f>
        <v>1.1263218390804597</v>
      </c>
      <c r="M935" s="15">
        <f t="shared" si="154"/>
        <v>1.1263218390804597</v>
      </c>
      <c r="N935" s="5" t="s">
        <v>25</v>
      </c>
      <c r="O935" s="5" t="s">
        <v>25</v>
      </c>
      <c r="P935" s="5" t="str">
        <f t="shared" si="156"/>
        <v>358-2024-06-30</v>
      </c>
      <c r="Q935" s="5">
        <v>0</v>
      </c>
      <c r="R935" s="5">
        <v>0</v>
      </c>
    </row>
    <row r="936" spans="1:18" hidden="1" x14ac:dyDescent="0.3">
      <c r="A936" s="5">
        <v>358</v>
      </c>
      <c r="B936" s="5" t="s">
        <v>317</v>
      </c>
      <c r="C936" s="5" t="s">
        <v>318</v>
      </c>
      <c r="D936" s="5" t="s">
        <v>54</v>
      </c>
      <c r="E936" s="5" t="s">
        <v>24</v>
      </c>
      <c r="F936" s="6">
        <v>45473</v>
      </c>
      <c r="G936" s="5">
        <f t="shared" si="151"/>
        <v>2024</v>
      </c>
      <c r="H936" s="5" t="str">
        <f t="shared" si="155"/>
        <v>Diciembre</v>
      </c>
      <c r="I936" s="6" t="str">
        <f t="shared" si="153"/>
        <v>2023-2</v>
      </c>
      <c r="J936" s="5">
        <v>87</v>
      </c>
      <c r="K936" s="5">
        <v>97.99</v>
      </c>
      <c r="L936" s="15">
        <f>IFERROR(IF((K937/J937)&gt;1.3,1.3,K937/J937),"")</f>
        <v>1.1494252873563218</v>
      </c>
      <c r="M936" s="15">
        <f t="shared" si="154"/>
        <v>1.1494252873563218</v>
      </c>
      <c r="N936" s="5" t="s">
        <v>25</v>
      </c>
      <c r="O936" s="5" t="s">
        <v>25</v>
      </c>
      <c r="P936" s="5" t="str">
        <f t="shared" si="156"/>
        <v>358-2024-12-31</v>
      </c>
      <c r="Q936" s="5">
        <v>0</v>
      </c>
      <c r="R936" s="5">
        <v>0</v>
      </c>
    </row>
    <row r="937" spans="1:18" hidden="1" x14ac:dyDescent="0.3">
      <c r="A937" s="5">
        <v>358</v>
      </c>
      <c r="B937" s="5" t="s">
        <v>317</v>
      </c>
      <c r="C937" s="5" t="s">
        <v>318</v>
      </c>
      <c r="D937" s="5" t="s">
        <v>54</v>
      </c>
      <c r="E937" s="5" t="s">
        <v>24</v>
      </c>
      <c r="F937" s="6">
        <v>45657</v>
      </c>
      <c r="G937" s="5">
        <f t="shared" si="151"/>
        <v>2023</v>
      </c>
      <c r="H937" s="5" t="str">
        <f t="shared" si="155"/>
        <v>Diciembre</v>
      </c>
      <c r="I937" s="6" t="str">
        <f t="shared" si="153"/>
        <v>2024-2</v>
      </c>
      <c r="J937" s="5">
        <v>87</v>
      </c>
      <c r="K937" s="5">
        <v>100</v>
      </c>
      <c r="L937" s="15" t="str">
        <f>IFERROR(IF((K938/J938)&gt;1.3,1.3,K938/J938),"")</f>
        <v/>
      </c>
      <c r="M937" s="15" t="str">
        <f t="shared" si="154"/>
        <v/>
      </c>
      <c r="N937" s="5" t="s">
        <v>25</v>
      </c>
      <c r="O937" s="5" t="s">
        <v>25</v>
      </c>
      <c r="P937" s="5" t="str">
        <f t="shared" si="156"/>
        <v>359-2023-12-31</v>
      </c>
      <c r="Q937" s="5">
        <v>0</v>
      </c>
      <c r="R937" s="5">
        <v>0</v>
      </c>
    </row>
    <row r="938" spans="1:18" hidden="1" x14ac:dyDescent="0.3">
      <c r="A938" s="37">
        <v>359</v>
      </c>
      <c r="B938" s="5" t="s">
        <v>2667</v>
      </c>
      <c r="C938" s="5" t="s">
        <v>225</v>
      </c>
      <c r="D938" s="5" t="s">
        <v>73</v>
      </c>
      <c r="E938" s="5" t="s">
        <v>24</v>
      </c>
      <c r="F938" s="6">
        <v>45291</v>
      </c>
      <c r="G938" s="5">
        <f t="shared" si="151"/>
        <v>2024</v>
      </c>
      <c r="H938" s="5" t="str">
        <f t="shared" si="155"/>
        <v>Diciembre</v>
      </c>
      <c r="I938" s="6" t="str">
        <f t="shared" si="153"/>
        <v>2023-1</v>
      </c>
      <c r="J938" s="5"/>
      <c r="K938" s="5">
        <v>0</v>
      </c>
      <c r="L938" s="21">
        <f>IFERROR(K939/J939,"")</f>
        <v>1.075</v>
      </c>
      <c r="M938" s="15">
        <f t="shared" si="154"/>
        <v>1.075</v>
      </c>
      <c r="N938" s="5"/>
      <c r="O938" s="5"/>
      <c r="P938" s="5" t="str">
        <f t="shared" si="156"/>
        <v>359-2024-12-31</v>
      </c>
      <c r="Q938" s="5">
        <v>0</v>
      </c>
      <c r="R938" s="5">
        <v>0</v>
      </c>
    </row>
    <row r="939" spans="1:18" hidden="1" x14ac:dyDescent="0.3">
      <c r="A939" s="5">
        <v>359</v>
      </c>
      <c r="B939" s="5" t="s">
        <v>319</v>
      </c>
      <c r="C939" s="5" t="s">
        <v>225</v>
      </c>
      <c r="D939" s="5" t="s">
        <v>54</v>
      </c>
      <c r="E939" s="5" t="s">
        <v>24</v>
      </c>
      <c r="F939" s="6">
        <v>45657</v>
      </c>
      <c r="G939" s="5">
        <f t="shared" si="151"/>
        <v>2023</v>
      </c>
      <c r="H939" s="5" t="str">
        <f t="shared" si="155"/>
        <v>Junio</v>
      </c>
      <c r="I939" s="6" t="str">
        <f t="shared" si="153"/>
        <v>2023-2</v>
      </c>
      <c r="J939" s="5">
        <v>80</v>
      </c>
      <c r="K939" s="5">
        <v>86</v>
      </c>
      <c r="L939" s="15" t="str">
        <f>IFERROR(IF((K940/J940)&gt;1.3,1.3,K940/J940),"")</f>
        <v/>
      </c>
      <c r="M939" s="15" t="str">
        <f t="shared" si="154"/>
        <v/>
      </c>
      <c r="N939" s="5" t="s">
        <v>25</v>
      </c>
      <c r="O939" s="5" t="s">
        <v>25</v>
      </c>
      <c r="P939" s="5" t="str">
        <f t="shared" si="156"/>
        <v>360-2023-06-30</v>
      </c>
      <c r="Q939" s="5">
        <v>0</v>
      </c>
      <c r="R939" s="5">
        <v>0</v>
      </c>
    </row>
    <row r="940" spans="1:18" hidden="1" x14ac:dyDescent="0.3">
      <c r="A940" s="41">
        <v>360</v>
      </c>
      <c r="B940" s="5" t="s">
        <v>320</v>
      </c>
      <c r="C940" s="5" t="s">
        <v>225</v>
      </c>
      <c r="D940" s="5" t="s">
        <v>54</v>
      </c>
      <c r="E940" s="5" t="s">
        <v>24</v>
      </c>
      <c r="F940" s="6">
        <v>45107</v>
      </c>
      <c r="G940" s="5">
        <f t="shared" si="151"/>
        <v>2023</v>
      </c>
      <c r="H940" s="5" t="str">
        <f t="shared" si="155"/>
        <v>Diciembre</v>
      </c>
      <c r="I940" s="6" t="str">
        <f t="shared" si="153"/>
        <v>2023-2</v>
      </c>
      <c r="J940" s="5">
        <v>0</v>
      </c>
      <c r="K940" s="5">
        <v>0</v>
      </c>
      <c r="L940" s="15"/>
      <c r="M940" s="15" t="str">
        <f t="shared" si="154"/>
        <v/>
      </c>
      <c r="N940" s="5"/>
      <c r="O940" s="5"/>
      <c r="P940" s="5" t="str">
        <f t="shared" si="156"/>
        <v>360-2023-12-31</v>
      </c>
      <c r="Q940" s="5">
        <v>0</v>
      </c>
      <c r="R940" s="5">
        <v>0</v>
      </c>
    </row>
    <row r="941" spans="1:18" hidden="1" x14ac:dyDescent="0.3">
      <c r="A941" s="37">
        <v>360</v>
      </c>
      <c r="B941" s="5" t="s">
        <v>320</v>
      </c>
      <c r="C941" s="5" t="s">
        <v>225</v>
      </c>
      <c r="D941" s="5" t="s">
        <v>54</v>
      </c>
      <c r="E941" s="5" t="s">
        <v>24</v>
      </c>
      <c r="F941" s="6">
        <v>45291</v>
      </c>
      <c r="G941" s="5">
        <f t="shared" si="151"/>
        <v>2023</v>
      </c>
      <c r="H941" s="5" t="str">
        <f t="shared" si="155"/>
        <v>Diciembre</v>
      </c>
      <c r="I941" s="6" t="str">
        <f t="shared" si="153"/>
        <v>2024-2</v>
      </c>
      <c r="J941" s="5">
        <v>0</v>
      </c>
      <c r="K941" s="5">
        <v>0</v>
      </c>
      <c r="L941" s="15">
        <f>IFERROR(IF((K942/J942)&gt;1.3,1.3,K942/J942),"")</f>
        <v>1.0133333333333332</v>
      </c>
      <c r="M941" s="15">
        <f t="shared" si="154"/>
        <v>1.0133333333333332</v>
      </c>
      <c r="N941" s="5"/>
      <c r="O941" s="5"/>
      <c r="P941" s="5" t="str">
        <f t="shared" si="156"/>
        <v>361-2023-12-31</v>
      </c>
      <c r="Q941" s="5">
        <v>0</v>
      </c>
      <c r="R941" s="5">
        <v>0</v>
      </c>
    </row>
    <row r="942" spans="1:18" hidden="1" x14ac:dyDescent="0.3">
      <c r="A942" s="37">
        <v>361</v>
      </c>
      <c r="B942" s="5" t="s">
        <v>2668</v>
      </c>
      <c r="C942" s="5" t="s">
        <v>37</v>
      </c>
      <c r="D942" s="5" t="s">
        <v>73</v>
      </c>
      <c r="E942" s="5" t="s">
        <v>24</v>
      </c>
      <c r="F942" s="6">
        <v>45291</v>
      </c>
      <c r="G942" s="5">
        <f t="shared" si="151"/>
        <v>2024</v>
      </c>
      <c r="H942" s="5" t="str">
        <f t="shared" si="155"/>
        <v>Diciembre</v>
      </c>
      <c r="I942" s="6" t="str">
        <f t="shared" si="153"/>
        <v>2023-2</v>
      </c>
      <c r="J942" s="5">
        <v>4.5</v>
      </c>
      <c r="K942" s="5">
        <v>4.5599999999999996</v>
      </c>
      <c r="L942" s="15" t="str">
        <f>IFERROR(IF((K943/J943)&gt;1.3,1.3,K943/J943),"")</f>
        <v/>
      </c>
      <c r="M942" s="15" t="str">
        <f t="shared" si="154"/>
        <v/>
      </c>
      <c r="N942" s="5"/>
      <c r="O942" s="5"/>
      <c r="P942" s="5" t="str">
        <f t="shared" si="156"/>
        <v>361-2024-12-31</v>
      </c>
      <c r="Q942" s="5">
        <v>2</v>
      </c>
      <c r="R942" s="5">
        <v>2</v>
      </c>
    </row>
    <row r="943" spans="1:18" hidden="1" x14ac:dyDescent="0.3">
      <c r="A943" s="5">
        <v>361</v>
      </c>
      <c r="B943" s="5" t="s">
        <v>2668</v>
      </c>
      <c r="C943" s="5" t="s">
        <v>37</v>
      </c>
      <c r="D943" s="5" t="s">
        <v>73</v>
      </c>
      <c r="E943" s="5" t="s">
        <v>24</v>
      </c>
      <c r="F943" s="6">
        <v>45657</v>
      </c>
      <c r="G943" s="5">
        <f t="shared" si="151"/>
        <v>2023</v>
      </c>
      <c r="H943" s="5" t="str">
        <f t="shared" si="155"/>
        <v>Diciembre</v>
      </c>
      <c r="I943" s="6" t="str">
        <f t="shared" si="153"/>
        <v>2024-1</v>
      </c>
      <c r="J943" s="5">
        <v>0</v>
      </c>
      <c r="K943" s="5"/>
      <c r="L943" s="15">
        <f>IFERROR(IF((K944/J944)&gt;1.3,1.3,K944/J944),"")</f>
        <v>0.99159999999999993</v>
      </c>
      <c r="M943" s="15">
        <f t="shared" si="154"/>
        <v>0.99159999999999993</v>
      </c>
      <c r="N943" s="5" t="s">
        <v>55</v>
      </c>
      <c r="O943" s="5" t="s">
        <v>134</v>
      </c>
      <c r="P943" s="5" t="str">
        <f t="shared" si="156"/>
        <v>362-2023-12-31</v>
      </c>
      <c r="Q943" s="5">
        <v>0</v>
      </c>
      <c r="R943" s="5">
        <v>0</v>
      </c>
    </row>
    <row r="944" spans="1:18" hidden="1" x14ac:dyDescent="0.3">
      <c r="A944" s="37">
        <v>362</v>
      </c>
      <c r="B944" s="5" t="s">
        <v>322</v>
      </c>
      <c r="C944" s="5" t="s">
        <v>2652</v>
      </c>
      <c r="D944" s="5" t="s">
        <v>54</v>
      </c>
      <c r="E944" s="5" t="s">
        <v>24</v>
      </c>
      <c r="F944" s="6">
        <v>45291</v>
      </c>
      <c r="G944" s="5">
        <f t="shared" si="151"/>
        <v>2024</v>
      </c>
      <c r="H944" s="5" t="str">
        <f t="shared" si="155"/>
        <v>Junio</v>
      </c>
      <c r="I944" s="6" t="str">
        <f t="shared" si="153"/>
        <v>2024-2</v>
      </c>
      <c r="J944" s="5">
        <v>100</v>
      </c>
      <c r="K944" s="5">
        <v>99.16</v>
      </c>
      <c r="L944" s="21">
        <f>IFERROR(K945/J945,"")</f>
        <v>1.0161665616365305</v>
      </c>
      <c r="M944" s="15">
        <f t="shared" si="154"/>
        <v>1.0161665616365305</v>
      </c>
      <c r="N944" s="5" t="s">
        <v>25</v>
      </c>
      <c r="O944" s="5" t="s">
        <v>25</v>
      </c>
      <c r="P944" s="5" t="str">
        <f t="shared" si="156"/>
        <v>362-2024-06-30</v>
      </c>
      <c r="Q944" s="5">
        <v>0</v>
      </c>
      <c r="R944" s="5">
        <v>0</v>
      </c>
    </row>
    <row r="945" spans="1:18" hidden="1" x14ac:dyDescent="0.3">
      <c r="A945" s="5">
        <v>362</v>
      </c>
      <c r="B945" s="5" t="s">
        <v>322</v>
      </c>
      <c r="C945" s="5" t="s">
        <v>323</v>
      </c>
      <c r="D945" s="5" t="s">
        <v>54</v>
      </c>
      <c r="E945" s="5" t="s">
        <v>24</v>
      </c>
      <c r="F945" s="6">
        <v>45473</v>
      </c>
      <c r="G945" s="5">
        <f t="shared" si="151"/>
        <v>2024</v>
      </c>
      <c r="H945" s="5" t="str">
        <f t="shared" si="155"/>
        <v>Diciembre</v>
      </c>
      <c r="I945" s="6" t="str">
        <f t="shared" si="153"/>
        <v>2023-1</v>
      </c>
      <c r="J945" s="5">
        <v>98</v>
      </c>
      <c r="K945" s="5">
        <v>99.584323040379999</v>
      </c>
      <c r="L945" s="15">
        <f>IFERROR(IF((K946/J946)&gt;1.3,1.3,K946/J946),"")</f>
        <v>1.0152040816326531</v>
      </c>
      <c r="M945" s="15">
        <f t="shared" si="154"/>
        <v>1.0152040816326531</v>
      </c>
      <c r="N945" s="5" t="s">
        <v>25</v>
      </c>
      <c r="O945" s="5" t="s">
        <v>25</v>
      </c>
      <c r="P945" s="5" t="str">
        <f t="shared" si="156"/>
        <v>362-2024-12-31</v>
      </c>
      <c r="Q945" s="5">
        <v>0</v>
      </c>
      <c r="R945" s="5">
        <v>0</v>
      </c>
    </row>
    <row r="946" spans="1:18" hidden="1" x14ac:dyDescent="0.3">
      <c r="A946" s="5">
        <v>362</v>
      </c>
      <c r="B946" s="5" t="s">
        <v>322</v>
      </c>
      <c r="C946" s="5" t="s">
        <v>323</v>
      </c>
      <c r="D946" s="5" t="s">
        <v>54</v>
      </c>
      <c r="E946" s="5" t="s">
        <v>24</v>
      </c>
      <c r="F946" s="6">
        <v>45657</v>
      </c>
      <c r="G946" s="5">
        <f t="shared" si="151"/>
        <v>2023</v>
      </c>
      <c r="H946" s="5" t="str">
        <f t="shared" si="155"/>
        <v>Junio</v>
      </c>
      <c r="I946" s="6" t="str">
        <f t="shared" si="153"/>
        <v>2023-2</v>
      </c>
      <c r="J946" s="5">
        <v>98</v>
      </c>
      <c r="K946" s="5">
        <v>99.49</v>
      </c>
      <c r="L946" s="15" t="str">
        <f>IFERROR(IF((K947/J947)&gt;1.3,1.3,K947/J947),"")</f>
        <v/>
      </c>
      <c r="M946" s="15" t="str">
        <f t="shared" si="154"/>
        <v/>
      </c>
      <c r="N946" s="5" t="s">
        <v>25</v>
      </c>
      <c r="O946" s="5" t="s">
        <v>25</v>
      </c>
      <c r="P946" s="5" t="str">
        <f t="shared" si="156"/>
        <v>363-2023-06-30</v>
      </c>
      <c r="Q946" s="5">
        <v>0</v>
      </c>
      <c r="R946" s="5">
        <v>0</v>
      </c>
    </row>
    <row r="947" spans="1:18" hidden="1" x14ac:dyDescent="0.3">
      <c r="A947" s="41">
        <v>363</v>
      </c>
      <c r="B947" s="5" t="s">
        <v>324</v>
      </c>
      <c r="C947" s="5" t="s">
        <v>2669</v>
      </c>
      <c r="D947" s="5" t="s">
        <v>54</v>
      </c>
      <c r="E947" s="5" t="s">
        <v>24</v>
      </c>
      <c r="F947" s="6">
        <v>45107</v>
      </c>
      <c r="G947" s="5">
        <f t="shared" si="151"/>
        <v>2023</v>
      </c>
      <c r="H947" s="5" t="str">
        <f t="shared" si="155"/>
        <v>Diciembre</v>
      </c>
      <c r="I947" s="6" t="str">
        <f t="shared" si="153"/>
        <v>2024-1</v>
      </c>
      <c r="J947" s="5">
        <v>0</v>
      </c>
      <c r="K947" s="5">
        <v>0</v>
      </c>
      <c r="L947" s="21"/>
      <c r="M947" s="15" t="str">
        <f t="shared" si="154"/>
        <v/>
      </c>
      <c r="N947" s="5"/>
      <c r="O947" s="5"/>
      <c r="P947" s="5" t="str">
        <f t="shared" si="156"/>
        <v>363-2023-12-31</v>
      </c>
      <c r="Q947" s="5">
        <v>0</v>
      </c>
      <c r="R947" s="5">
        <v>0</v>
      </c>
    </row>
    <row r="948" spans="1:18" hidden="1" x14ac:dyDescent="0.3">
      <c r="A948" s="37">
        <v>363</v>
      </c>
      <c r="B948" s="5" t="s">
        <v>324</v>
      </c>
      <c r="C948" s="5" t="s">
        <v>2669</v>
      </c>
      <c r="D948" s="5" t="s">
        <v>54</v>
      </c>
      <c r="E948" s="5" t="s">
        <v>24</v>
      </c>
      <c r="F948" s="6">
        <v>45291</v>
      </c>
      <c r="G948" s="5">
        <f t="shared" si="151"/>
        <v>2024</v>
      </c>
      <c r="H948" s="5" t="str">
        <f t="shared" si="155"/>
        <v>Junio</v>
      </c>
      <c r="I948" s="6" t="str">
        <f t="shared" si="153"/>
        <v>2024-2</v>
      </c>
      <c r="J948" s="5">
        <v>0</v>
      </c>
      <c r="K948" s="5">
        <v>0</v>
      </c>
      <c r="L948" s="21">
        <f>IFERROR(K949/J949,"")</f>
        <v>1</v>
      </c>
      <c r="M948" s="15">
        <f t="shared" si="154"/>
        <v>1</v>
      </c>
      <c r="N948" s="5"/>
      <c r="O948" s="5"/>
      <c r="P948" s="5" t="str">
        <f t="shared" si="156"/>
        <v>363-2024-06-30</v>
      </c>
      <c r="Q948" s="5">
        <v>0</v>
      </c>
      <c r="R948" s="5">
        <v>0</v>
      </c>
    </row>
    <row r="949" spans="1:18" hidden="1" x14ac:dyDescent="0.3">
      <c r="A949" s="5">
        <v>363</v>
      </c>
      <c r="B949" s="5" t="s">
        <v>324</v>
      </c>
      <c r="C949" s="5" t="s">
        <v>323</v>
      </c>
      <c r="D949" s="5" t="s">
        <v>54</v>
      </c>
      <c r="E949" s="5" t="s">
        <v>24</v>
      </c>
      <c r="F949" s="6">
        <v>45473</v>
      </c>
      <c r="G949" s="5">
        <f t="shared" si="151"/>
        <v>2024</v>
      </c>
      <c r="H949" s="5" t="str">
        <f t="shared" si="155"/>
        <v>Diciembre</v>
      </c>
      <c r="I949" s="6" t="str">
        <f t="shared" si="153"/>
        <v>2023-1</v>
      </c>
      <c r="J949" s="5">
        <v>100</v>
      </c>
      <c r="K949" s="5">
        <v>100</v>
      </c>
      <c r="L949" s="15">
        <f>IFERROR(IF((K950/J950)&gt;1.3,1.3,K950/J950),"")</f>
        <v>1</v>
      </c>
      <c r="M949" s="15">
        <f t="shared" si="154"/>
        <v>1</v>
      </c>
      <c r="N949" s="5"/>
      <c r="O949" s="5"/>
      <c r="P949" s="5" t="str">
        <f t="shared" si="156"/>
        <v>363-2024-12-31</v>
      </c>
      <c r="Q949" s="5">
        <v>0</v>
      </c>
      <c r="R949" s="5">
        <v>0</v>
      </c>
    </row>
    <row r="950" spans="1:18" hidden="1" x14ac:dyDescent="0.3">
      <c r="A950" s="5">
        <v>363</v>
      </c>
      <c r="B950" s="5" t="s">
        <v>324</v>
      </c>
      <c r="C950" s="5" t="s">
        <v>323</v>
      </c>
      <c r="D950" s="5" t="s">
        <v>54</v>
      </c>
      <c r="E950" s="5" t="s">
        <v>24</v>
      </c>
      <c r="F950" s="6">
        <v>45657</v>
      </c>
      <c r="G950" s="5">
        <f t="shared" si="151"/>
        <v>2023</v>
      </c>
      <c r="H950" s="5" t="str">
        <f t="shared" si="155"/>
        <v>Junio</v>
      </c>
      <c r="I950" s="6" t="str">
        <f t="shared" si="153"/>
        <v>2023-2</v>
      </c>
      <c r="J950" s="5">
        <v>100</v>
      </c>
      <c r="K950" s="5">
        <v>100</v>
      </c>
      <c r="L950" s="15" t="str">
        <f>IFERROR(IF((K951/J951)&gt;1.3,1.3,K951/J951),"")</f>
        <v/>
      </c>
      <c r="M950" s="15" t="str">
        <f t="shared" si="154"/>
        <v/>
      </c>
      <c r="N950" s="5"/>
      <c r="O950" s="5"/>
      <c r="P950" s="5" t="str">
        <f t="shared" si="156"/>
        <v>364-2023-06-30</v>
      </c>
      <c r="Q950" s="5">
        <v>0</v>
      </c>
      <c r="R950" s="5">
        <v>0</v>
      </c>
    </row>
    <row r="951" spans="1:18" hidden="1" x14ac:dyDescent="0.3">
      <c r="A951" s="5">
        <v>364</v>
      </c>
      <c r="B951" s="5" t="s">
        <v>325</v>
      </c>
      <c r="C951" s="5" t="s">
        <v>37</v>
      </c>
      <c r="D951" s="5" t="s">
        <v>54</v>
      </c>
      <c r="E951" s="5" t="s">
        <v>62</v>
      </c>
      <c r="F951" s="17">
        <v>45107</v>
      </c>
      <c r="G951" s="16">
        <f t="shared" si="151"/>
        <v>2023</v>
      </c>
      <c r="H951" s="6" t="str">
        <f t="shared" si="155"/>
        <v>Diciembre</v>
      </c>
      <c r="I951" s="39" t="s">
        <v>743</v>
      </c>
      <c r="J951" s="5">
        <v>0</v>
      </c>
      <c r="K951" s="5">
        <v>30173</v>
      </c>
      <c r="L951" s="15">
        <f>IFERROR(IF((J952/K952)&gt;1.3,1.3,J952/K952),"")</f>
        <v>0</v>
      </c>
      <c r="M951" s="15">
        <f>IFERROR(J952/K952,"")</f>
        <v>0</v>
      </c>
      <c r="N951" s="5" t="s">
        <v>2659</v>
      </c>
      <c r="O951" s="5" t="s">
        <v>55</v>
      </c>
      <c r="P951" s="5" t="str">
        <f t="shared" si="156"/>
        <v>364-2023-12-31</v>
      </c>
      <c r="Q951" s="5">
        <v>0</v>
      </c>
      <c r="R951" s="5">
        <v>0</v>
      </c>
    </row>
    <row r="952" spans="1:18" hidden="1" x14ac:dyDescent="0.3">
      <c r="A952" s="37">
        <v>364</v>
      </c>
      <c r="B952" s="5" t="s">
        <v>325</v>
      </c>
      <c r="C952" s="5" t="s">
        <v>37</v>
      </c>
      <c r="D952" s="5" t="s">
        <v>54</v>
      </c>
      <c r="E952" s="5" t="s">
        <v>62</v>
      </c>
      <c r="F952" s="6">
        <v>45291</v>
      </c>
      <c r="G952" s="5">
        <f t="shared" si="151"/>
        <v>2024</v>
      </c>
      <c r="H952" s="5" t="str">
        <f t="shared" si="155"/>
        <v>Junio</v>
      </c>
      <c r="I952" s="6" t="str">
        <f t="shared" ref="I952:I962" si="157">IF(OR(H953="Enero",H953="Febrero",H953="Marzo",H953="Abril",H953="Mayo",H953="Junio"),G953&amp;"-1",IF(OR(H953="Julio",H953="Agosto",H953="Septiembre",H953="Octubre",H953="Noviembre",H953="Diciembre"),G953&amp;"-2"))</f>
        <v>2024-2</v>
      </c>
      <c r="J952" s="5">
        <v>0</v>
      </c>
      <c r="K952" s="5">
        <v>48277</v>
      </c>
      <c r="L952" s="15">
        <f>IFERROR(IF((J953/K953)&gt;1.3,1.3,J953/K953),"")</f>
        <v>0.75338134968741832</v>
      </c>
      <c r="M952" s="15">
        <f>IFERROR(J953/K953,"")</f>
        <v>0.75338134968741832</v>
      </c>
      <c r="N952" s="5" t="s">
        <v>2659</v>
      </c>
      <c r="O952" s="5" t="s">
        <v>55</v>
      </c>
      <c r="P952" s="5" t="str">
        <f t="shared" si="156"/>
        <v>364-2024-06-30</v>
      </c>
      <c r="Q952" s="5">
        <v>0</v>
      </c>
      <c r="R952" s="5">
        <v>0</v>
      </c>
    </row>
    <row r="953" spans="1:18" hidden="1" x14ac:dyDescent="0.3">
      <c r="A953" s="5">
        <v>364</v>
      </c>
      <c r="B953" s="5" t="s">
        <v>325</v>
      </c>
      <c r="C953" s="5" t="s">
        <v>37</v>
      </c>
      <c r="D953" s="5" t="s">
        <v>54</v>
      </c>
      <c r="E953" s="5" t="s">
        <v>24</v>
      </c>
      <c r="F953" s="6">
        <v>45473</v>
      </c>
      <c r="G953" s="5">
        <f t="shared" si="151"/>
        <v>2024</v>
      </c>
      <c r="H953" s="5" t="str">
        <f t="shared" si="155"/>
        <v>Diciembre</v>
      </c>
      <c r="I953" s="6" t="str">
        <f t="shared" si="157"/>
        <v>2023-2</v>
      </c>
      <c r="J953" s="10">
        <v>31694</v>
      </c>
      <c r="K953" s="10">
        <v>42069</v>
      </c>
      <c r="L953" s="15">
        <v>1.013513513513514</v>
      </c>
      <c r="M953" s="15">
        <v>1.013513513513514</v>
      </c>
      <c r="N953" s="5" t="s">
        <v>55</v>
      </c>
      <c r="O953" s="5" t="s">
        <v>55</v>
      </c>
      <c r="P953" s="5" t="str">
        <f t="shared" si="156"/>
        <v>364-2024-12-31</v>
      </c>
      <c r="Q953" s="5">
        <v>0</v>
      </c>
      <c r="R953" s="5">
        <v>0</v>
      </c>
    </row>
    <row r="954" spans="1:18" hidden="1" x14ac:dyDescent="0.3">
      <c r="A954" s="5">
        <v>364</v>
      </c>
      <c r="B954" s="5" t="s">
        <v>325</v>
      </c>
      <c r="C954" s="5" t="s">
        <v>37</v>
      </c>
      <c r="D954" s="5" t="s">
        <v>54</v>
      </c>
      <c r="E954" s="5" t="s">
        <v>24</v>
      </c>
      <c r="F954" s="6">
        <v>45657</v>
      </c>
      <c r="G954" s="5">
        <f t="shared" si="151"/>
        <v>2023</v>
      </c>
      <c r="H954" s="5" t="str">
        <f t="shared" si="155"/>
        <v>Diciembre</v>
      </c>
      <c r="I954" s="6" t="str">
        <f t="shared" si="157"/>
        <v>2023-2</v>
      </c>
      <c r="J954" s="10">
        <v>47541</v>
      </c>
      <c r="K954" s="10">
        <v>46635</v>
      </c>
      <c r="L954" s="15">
        <f>IFERROR(IF((K955/J955)&gt;1.3,1.3,K955/J955),"")</f>
        <v>1</v>
      </c>
      <c r="M954" s="15">
        <f t="shared" ref="M954:M990" si="158">IFERROR(K955/J955,"")</f>
        <v>1</v>
      </c>
      <c r="N954" s="5" t="s">
        <v>55</v>
      </c>
      <c r="O954" s="5" t="s">
        <v>55</v>
      </c>
      <c r="P954" s="5" t="str">
        <f t="shared" si="156"/>
        <v>365-2023-12-31</v>
      </c>
      <c r="Q954" s="5">
        <v>0</v>
      </c>
      <c r="R954" s="5">
        <v>0</v>
      </c>
    </row>
    <row r="955" spans="1:18" hidden="1" x14ac:dyDescent="0.3">
      <c r="A955" s="37">
        <v>365</v>
      </c>
      <c r="B955" s="5" t="s">
        <v>326</v>
      </c>
      <c r="C955" s="5" t="s">
        <v>2652</v>
      </c>
      <c r="D955" s="5" t="s">
        <v>54</v>
      </c>
      <c r="E955" s="5" t="s">
        <v>24</v>
      </c>
      <c r="F955" s="6">
        <v>45291</v>
      </c>
      <c r="G955" s="5">
        <f t="shared" si="151"/>
        <v>2023</v>
      </c>
      <c r="H955" s="5" t="str">
        <f t="shared" si="155"/>
        <v>Diciembre</v>
      </c>
      <c r="I955" s="6" t="str">
        <f t="shared" si="157"/>
        <v>2024-2</v>
      </c>
      <c r="J955" s="5">
        <v>100</v>
      </c>
      <c r="K955" s="5">
        <v>100</v>
      </c>
      <c r="L955" s="21">
        <f>IFERROR(K956/J956,"")</f>
        <v>1</v>
      </c>
      <c r="M955" s="15">
        <f t="shared" si="158"/>
        <v>1</v>
      </c>
      <c r="N955" s="5" t="s">
        <v>25</v>
      </c>
      <c r="O955" s="5" t="s">
        <v>25</v>
      </c>
      <c r="P955" s="5" t="str">
        <f t="shared" si="156"/>
        <v>366-2023-12-31</v>
      </c>
      <c r="Q955" s="5">
        <v>0</v>
      </c>
      <c r="R955" s="5">
        <v>0</v>
      </c>
    </row>
    <row r="956" spans="1:18" hidden="1" x14ac:dyDescent="0.3">
      <c r="A956" s="37">
        <v>366</v>
      </c>
      <c r="B956" s="5" t="s">
        <v>327</v>
      </c>
      <c r="C956" s="5" t="s">
        <v>2652</v>
      </c>
      <c r="D956" s="5" t="s">
        <v>73</v>
      </c>
      <c r="E956" s="5" t="s">
        <v>24</v>
      </c>
      <c r="F956" s="6">
        <v>45291</v>
      </c>
      <c r="G956" s="5">
        <f t="shared" si="151"/>
        <v>2024</v>
      </c>
      <c r="H956" s="5" t="str">
        <f t="shared" si="155"/>
        <v>Diciembre</v>
      </c>
      <c r="I956" s="6" t="str">
        <f t="shared" si="157"/>
        <v>2023-2</v>
      </c>
      <c r="J956" s="5">
        <v>100</v>
      </c>
      <c r="K956" s="5">
        <v>100</v>
      </c>
      <c r="L956" s="21">
        <f>IFERROR(K957/J957,"")</f>
        <v>1</v>
      </c>
      <c r="M956" s="15">
        <f t="shared" si="158"/>
        <v>1</v>
      </c>
      <c r="N956" s="5"/>
      <c r="O956" s="5"/>
      <c r="P956" s="5" t="str">
        <f t="shared" si="156"/>
        <v>366-2024-12-31</v>
      </c>
      <c r="Q956" s="5">
        <v>0</v>
      </c>
      <c r="R956" s="5">
        <v>0</v>
      </c>
    </row>
    <row r="957" spans="1:18" hidden="1" x14ac:dyDescent="0.3">
      <c r="A957" s="5">
        <v>366</v>
      </c>
      <c r="B957" s="5" t="s">
        <v>327</v>
      </c>
      <c r="C957" s="5" t="s">
        <v>323</v>
      </c>
      <c r="D957" s="5" t="s">
        <v>73</v>
      </c>
      <c r="E957" s="5" t="s">
        <v>24</v>
      </c>
      <c r="F957" s="6">
        <v>45657</v>
      </c>
      <c r="G957" s="5">
        <f t="shared" si="151"/>
        <v>2023</v>
      </c>
      <c r="H957" s="5" t="str">
        <f t="shared" si="155"/>
        <v>Diciembre</v>
      </c>
      <c r="I957" s="6" t="str">
        <f t="shared" si="157"/>
        <v>2024-2</v>
      </c>
      <c r="J957" s="5">
        <v>100</v>
      </c>
      <c r="K957" s="5">
        <v>100</v>
      </c>
      <c r="L957" s="15">
        <f>IFERROR(IF((K958/J958)&gt;1.3,1.3,K958/J958),"")</f>
        <v>1.25</v>
      </c>
      <c r="M957" s="15">
        <f t="shared" si="158"/>
        <v>1.25</v>
      </c>
      <c r="N957" s="5"/>
      <c r="O957" s="5"/>
      <c r="P957" s="5" t="str">
        <f t="shared" si="156"/>
        <v>367-2023-12-31</v>
      </c>
      <c r="Q957" s="5">
        <v>0</v>
      </c>
      <c r="R957" s="5">
        <v>0</v>
      </c>
    </row>
    <row r="958" spans="1:18" hidden="1" x14ac:dyDescent="0.3">
      <c r="A958" s="37">
        <v>367</v>
      </c>
      <c r="B958" s="5" t="s">
        <v>328</v>
      </c>
      <c r="C958" s="5" t="s">
        <v>37</v>
      </c>
      <c r="D958" s="5" t="s">
        <v>73</v>
      </c>
      <c r="E958" s="5" t="s">
        <v>24</v>
      </c>
      <c r="F958" s="6">
        <v>45291</v>
      </c>
      <c r="G958" s="5">
        <f t="shared" si="151"/>
        <v>2024</v>
      </c>
      <c r="H958" s="5" t="str">
        <f t="shared" si="155"/>
        <v>Diciembre</v>
      </c>
      <c r="I958" s="6" t="str">
        <f t="shared" si="157"/>
        <v>2023-2</v>
      </c>
      <c r="J958" s="5">
        <v>5</v>
      </c>
      <c r="K958" s="5">
        <v>6.25</v>
      </c>
      <c r="L958" s="21">
        <f>IFERROR(K959/J959,"")</f>
        <v>0.99199999999999999</v>
      </c>
      <c r="M958" s="15">
        <f t="shared" si="158"/>
        <v>0.99199999999999999</v>
      </c>
      <c r="N958" s="5" t="s">
        <v>25</v>
      </c>
      <c r="O958" s="5" t="s">
        <v>25</v>
      </c>
      <c r="P958" s="5" t="str">
        <f t="shared" si="156"/>
        <v>367-2024-12-31</v>
      </c>
      <c r="Q958" s="5">
        <v>2</v>
      </c>
      <c r="R958" s="5">
        <v>2</v>
      </c>
    </row>
    <row r="959" spans="1:18" hidden="1" x14ac:dyDescent="0.3">
      <c r="A959" s="37">
        <v>367</v>
      </c>
      <c r="B959" s="5" t="s">
        <v>328</v>
      </c>
      <c r="C959" s="5" t="s">
        <v>37</v>
      </c>
      <c r="D959" s="5" t="s">
        <v>73</v>
      </c>
      <c r="E959" s="5" t="s">
        <v>24</v>
      </c>
      <c r="F959" s="6">
        <v>45657</v>
      </c>
      <c r="G959" s="5">
        <f t="shared" si="151"/>
        <v>2023</v>
      </c>
      <c r="H959" s="5" t="str">
        <f t="shared" si="155"/>
        <v>Diciembre</v>
      </c>
      <c r="I959" s="6" t="str">
        <f t="shared" si="157"/>
        <v>2024-1</v>
      </c>
      <c r="J959" s="5">
        <v>5</v>
      </c>
      <c r="K959" s="5">
        <v>4.96</v>
      </c>
      <c r="L959" s="21">
        <f>IFERROR(K960/J960,"")</f>
        <v>1.05</v>
      </c>
      <c r="M959" s="15">
        <f t="shared" si="158"/>
        <v>1.05</v>
      </c>
      <c r="N959" s="5" t="s">
        <v>25</v>
      </c>
      <c r="O959" s="5" t="s">
        <v>25</v>
      </c>
      <c r="P959" s="5" t="str">
        <f t="shared" si="156"/>
        <v>368-2023-12-31</v>
      </c>
      <c r="Q959" s="5">
        <v>2</v>
      </c>
      <c r="R959" s="5">
        <v>2</v>
      </c>
    </row>
    <row r="960" spans="1:18" hidden="1" x14ac:dyDescent="0.3">
      <c r="A960" s="37">
        <v>368</v>
      </c>
      <c r="B960" s="5" t="s">
        <v>330</v>
      </c>
      <c r="C960" s="5" t="s">
        <v>331</v>
      </c>
      <c r="D960" s="5" t="s">
        <v>60</v>
      </c>
      <c r="E960" s="5" t="s">
        <v>24</v>
      </c>
      <c r="F960" s="6">
        <v>45291</v>
      </c>
      <c r="G960" s="5">
        <f t="shared" si="151"/>
        <v>2024</v>
      </c>
      <c r="H960" s="5" t="str">
        <f t="shared" si="155"/>
        <v>Junio</v>
      </c>
      <c r="I960" s="6" t="str">
        <f t="shared" si="157"/>
        <v>2024-2</v>
      </c>
      <c r="J960" s="5">
        <v>90</v>
      </c>
      <c r="K960" s="5">
        <v>94.5</v>
      </c>
      <c r="L960" s="21">
        <f>IFERROR(K961/J961,"")</f>
        <v>1.0555555555555556</v>
      </c>
      <c r="M960" s="15">
        <f t="shared" si="158"/>
        <v>1.0555555555555556</v>
      </c>
      <c r="N960" s="5" t="s">
        <v>25</v>
      </c>
      <c r="O960" s="5" t="s">
        <v>25</v>
      </c>
      <c r="P960" s="5" t="str">
        <f t="shared" si="156"/>
        <v>368-2024-06-30</v>
      </c>
      <c r="Q960" s="5">
        <v>0</v>
      </c>
      <c r="R960" s="5">
        <v>0</v>
      </c>
    </row>
    <row r="961" spans="1:18" hidden="1" x14ac:dyDescent="0.3">
      <c r="A961" s="5">
        <v>368</v>
      </c>
      <c r="B961" s="5" t="s">
        <v>330</v>
      </c>
      <c r="C961" s="5" t="s">
        <v>331</v>
      </c>
      <c r="D961" s="5" t="s">
        <v>60</v>
      </c>
      <c r="E961" s="5" t="s">
        <v>24</v>
      </c>
      <c r="F961" s="6">
        <v>45473</v>
      </c>
      <c r="G961" s="5">
        <f t="shared" si="151"/>
        <v>2024</v>
      </c>
      <c r="H961" s="5" t="str">
        <f t="shared" si="155"/>
        <v>Diciembre</v>
      </c>
      <c r="I961" s="6" t="str">
        <f t="shared" si="157"/>
        <v>2023-1</v>
      </c>
      <c r="J961" s="5">
        <v>90</v>
      </c>
      <c r="K961" s="5">
        <v>95</v>
      </c>
      <c r="L961" s="15">
        <f t="shared" ref="L961:L966" si="159">IFERROR(IF((K962/J962)&gt;1.3,1.3,K962/J962),"")</f>
        <v>1.0444444444444445</v>
      </c>
      <c r="M961" s="15">
        <f t="shared" si="158"/>
        <v>1.0444444444444445</v>
      </c>
      <c r="N961" s="5" t="s">
        <v>25</v>
      </c>
      <c r="O961" s="5" t="s">
        <v>25</v>
      </c>
      <c r="P961" s="5" t="str">
        <f t="shared" si="156"/>
        <v>368-2024-12-31</v>
      </c>
      <c r="Q961" s="5">
        <v>0</v>
      </c>
      <c r="R961" s="5">
        <v>0</v>
      </c>
    </row>
    <row r="962" spans="1:18" hidden="1" x14ac:dyDescent="0.3">
      <c r="A962" s="5">
        <v>368</v>
      </c>
      <c r="B962" s="5" t="s">
        <v>330</v>
      </c>
      <c r="C962" s="5" t="s">
        <v>331</v>
      </c>
      <c r="D962" s="5" t="s">
        <v>60</v>
      </c>
      <c r="E962" s="5" t="s">
        <v>24</v>
      </c>
      <c r="F962" s="6">
        <v>45657</v>
      </c>
      <c r="G962" s="5">
        <f t="shared" si="151"/>
        <v>2023</v>
      </c>
      <c r="H962" s="5" t="str">
        <f t="shared" si="155"/>
        <v>Junio</v>
      </c>
      <c r="I962" s="6" t="str">
        <f t="shared" si="157"/>
        <v>2023-2</v>
      </c>
      <c r="J962" s="5">
        <v>90</v>
      </c>
      <c r="K962" s="5">
        <v>94</v>
      </c>
      <c r="L962" s="15" t="str">
        <f t="shared" si="159"/>
        <v/>
      </c>
      <c r="M962" s="15" t="str">
        <f t="shared" si="158"/>
        <v/>
      </c>
      <c r="N962" s="5" t="s">
        <v>25</v>
      </c>
      <c r="O962" s="5" t="s">
        <v>25</v>
      </c>
      <c r="P962" s="5" t="str">
        <f t="shared" si="156"/>
        <v>369-2023-06-30</v>
      </c>
      <c r="Q962" s="5">
        <v>0</v>
      </c>
      <c r="R962" s="5">
        <v>0</v>
      </c>
    </row>
    <row r="963" spans="1:18" hidden="1" x14ac:dyDescent="0.3">
      <c r="A963" s="5">
        <v>369</v>
      </c>
      <c r="B963" s="5" t="s">
        <v>332</v>
      </c>
      <c r="C963" s="5" t="s">
        <v>37</v>
      </c>
      <c r="D963" s="5" t="s">
        <v>54</v>
      </c>
      <c r="E963" s="5" t="s">
        <v>24</v>
      </c>
      <c r="F963" s="17">
        <v>45107</v>
      </c>
      <c r="G963" s="16">
        <f t="shared" si="151"/>
        <v>2023</v>
      </c>
      <c r="H963" s="6" t="str">
        <f t="shared" si="155"/>
        <v>Diciembre</v>
      </c>
      <c r="I963" s="39" t="s">
        <v>743</v>
      </c>
      <c r="J963" s="5">
        <v>0</v>
      </c>
      <c r="K963" s="5">
        <v>78</v>
      </c>
      <c r="L963" s="15" t="str">
        <f t="shared" si="159"/>
        <v/>
      </c>
      <c r="M963" s="15" t="str">
        <f t="shared" si="158"/>
        <v/>
      </c>
      <c r="N963" s="5" t="s">
        <v>142</v>
      </c>
      <c r="O963" s="5" t="s">
        <v>55</v>
      </c>
      <c r="P963" s="5" t="str">
        <f t="shared" si="156"/>
        <v>369-2023-12-31</v>
      </c>
      <c r="Q963" s="5">
        <v>0</v>
      </c>
      <c r="R963" s="5">
        <v>0</v>
      </c>
    </row>
    <row r="964" spans="1:18" hidden="1" x14ac:dyDescent="0.3">
      <c r="A964" s="37">
        <v>369</v>
      </c>
      <c r="B964" s="5" t="s">
        <v>332</v>
      </c>
      <c r="C964" s="5" t="s">
        <v>37</v>
      </c>
      <c r="D964" s="5" t="s">
        <v>54</v>
      </c>
      <c r="E964" s="5" t="s">
        <v>24</v>
      </c>
      <c r="F964" s="6">
        <v>45291</v>
      </c>
      <c r="G964" s="5">
        <f t="shared" si="151"/>
        <v>2024</v>
      </c>
      <c r="H964" s="5" t="str">
        <f t="shared" si="155"/>
        <v>Junio</v>
      </c>
      <c r="I964" s="6" t="str">
        <f t="shared" ref="I964:I986" si="160">IF(OR(H965="Enero",H965="Febrero",H965="Marzo",H965="Abril",H965="Mayo",H965="Junio"),G965&amp;"-1",IF(OR(H965="Julio",H965="Agosto",H965="Septiembre",H965="Octubre",H965="Noviembre",H965="Diciembre"),G965&amp;"-2"))</f>
        <v>2024-2</v>
      </c>
      <c r="J964" s="5">
        <v>0</v>
      </c>
      <c r="K964" s="5">
        <v>96</v>
      </c>
      <c r="L964" s="15">
        <f t="shared" si="159"/>
        <v>0.76249999999999996</v>
      </c>
      <c r="M964" s="15">
        <f t="shared" si="158"/>
        <v>0.76249999999999996</v>
      </c>
      <c r="N964" s="5" t="s">
        <v>142</v>
      </c>
      <c r="O964" s="5" t="s">
        <v>55</v>
      </c>
      <c r="P964" s="5" t="str">
        <f t="shared" si="156"/>
        <v>369-2024-06-30</v>
      </c>
      <c r="Q964" s="5">
        <v>0</v>
      </c>
      <c r="R964" s="5">
        <v>0</v>
      </c>
    </row>
    <row r="965" spans="1:18" hidden="1" x14ac:dyDescent="0.3">
      <c r="A965" s="5">
        <v>369</v>
      </c>
      <c r="B965" s="5" t="s">
        <v>332</v>
      </c>
      <c r="C965" s="5" t="s">
        <v>37</v>
      </c>
      <c r="D965" s="5" t="s">
        <v>54</v>
      </c>
      <c r="E965" s="5" t="s">
        <v>24</v>
      </c>
      <c r="F965" s="17">
        <v>45473</v>
      </c>
      <c r="G965" s="16">
        <f t="shared" si="151"/>
        <v>2024</v>
      </c>
      <c r="H965" s="6" t="str">
        <f t="shared" si="155"/>
        <v>Diciembre</v>
      </c>
      <c r="I965" s="6" t="str">
        <f t="shared" si="160"/>
        <v>2023-1</v>
      </c>
      <c r="J965" s="5">
        <v>80</v>
      </c>
      <c r="K965" s="5">
        <v>61</v>
      </c>
      <c r="L965" s="15">
        <f t="shared" si="159"/>
        <v>0.71296296296296291</v>
      </c>
      <c r="M965" s="15">
        <f t="shared" si="158"/>
        <v>0.71296296296296291</v>
      </c>
      <c r="N965" s="5" t="s">
        <v>55</v>
      </c>
      <c r="O965" s="5" t="s">
        <v>55</v>
      </c>
      <c r="P965" s="5" t="str">
        <f t="shared" si="156"/>
        <v>369-2024-12-31</v>
      </c>
      <c r="Q965" s="5">
        <v>0</v>
      </c>
      <c r="R965" s="5">
        <v>0</v>
      </c>
    </row>
    <row r="966" spans="1:18" hidden="1" x14ac:dyDescent="0.3">
      <c r="A966" s="5">
        <v>369</v>
      </c>
      <c r="B966" s="5" t="s">
        <v>332</v>
      </c>
      <c r="C966" s="5" t="s">
        <v>37</v>
      </c>
      <c r="D966" s="5" t="s">
        <v>54</v>
      </c>
      <c r="E966" s="5" t="s">
        <v>24</v>
      </c>
      <c r="F966" s="6">
        <v>45657</v>
      </c>
      <c r="G966" s="16">
        <f t="shared" si="151"/>
        <v>2023</v>
      </c>
      <c r="H966" s="6" t="str">
        <f t="shared" si="155"/>
        <v>Junio</v>
      </c>
      <c r="I966" s="6" t="str">
        <f t="shared" si="160"/>
        <v>2023-2</v>
      </c>
      <c r="J966" s="5">
        <v>108</v>
      </c>
      <c r="K966" s="5">
        <v>77</v>
      </c>
      <c r="L966" s="15" t="str">
        <f t="shared" si="159"/>
        <v/>
      </c>
      <c r="M966" s="15" t="str">
        <f t="shared" si="158"/>
        <v/>
      </c>
      <c r="N966" s="5" t="s">
        <v>55</v>
      </c>
      <c r="O966" s="5" t="s">
        <v>55</v>
      </c>
      <c r="P966" s="5" t="str">
        <f t="shared" si="156"/>
        <v>370-2023-06-30</v>
      </c>
      <c r="Q966" s="5">
        <v>0</v>
      </c>
      <c r="R966" s="5">
        <v>0</v>
      </c>
    </row>
    <row r="967" spans="1:18" hidden="1" x14ac:dyDescent="0.3">
      <c r="A967" s="41">
        <v>370</v>
      </c>
      <c r="B967" s="5" t="s">
        <v>333</v>
      </c>
      <c r="C967" s="5" t="s">
        <v>37</v>
      </c>
      <c r="D967" s="5" t="s">
        <v>54</v>
      </c>
      <c r="E967" s="5" t="s">
        <v>24</v>
      </c>
      <c r="F967" s="6">
        <v>45107</v>
      </c>
      <c r="G967" s="5">
        <f t="shared" si="151"/>
        <v>2023</v>
      </c>
      <c r="H967" s="5" t="str">
        <f t="shared" si="155"/>
        <v>Diciembre</v>
      </c>
      <c r="I967" s="6" t="str">
        <f t="shared" si="160"/>
        <v>2023-1</v>
      </c>
      <c r="J967" s="5">
        <v>0</v>
      </c>
      <c r="K967" s="5">
        <v>0</v>
      </c>
      <c r="L967" s="21"/>
      <c r="M967" s="15" t="str">
        <f t="shared" si="158"/>
        <v/>
      </c>
      <c r="N967" s="5"/>
      <c r="O967" s="5"/>
      <c r="P967" s="5" t="str">
        <f t="shared" si="156"/>
        <v>370-2023-12-31</v>
      </c>
      <c r="Q967" s="5">
        <v>0</v>
      </c>
      <c r="R967" s="5">
        <v>0</v>
      </c>
    </row>
    <row r="968" spans="1:18" hidden="1" x14ac:dyDescent="0.3">
      <c r="A968" s="37">
        <v>370</v>
      </c>
      <c r="B968" s="5" t="s">
        <v>333</v>
      </c>
      <c r="C968" s="5" t="s">
        <v>37</v>
      </c>
      <c r="D968" s="5" t="s">
        <v>54</v>
      </c>
      <c r="E968" s="5" t="s">
        <v>24</v>
      </c>
      <c r="F968" s="6">
        <v>45291</v>
      </c>
      <c r="G968" s="5">
        <f t="shared" si="151"/>
        <v>2023</v>
      </c>
      <c r="H968" s="5" t="str">
        <f t="shared" si="155"/>
        <v>Junio</v>
      </c>
      <c r="I968" s="6" t="str">
        <f t="shared" si="160"/>
        <v>2023-2</v>
      </c>
      <c r="J968" s="5">
        <v>0</v>
      </c>
      <c r="K968" s="5">
        <v>0</v>
      </c>
      <c r="L968" s="21">
        <f>IFERROR(K969/J969,"")</f>
        <v>1.5750274243636364</v>
      </c>
      <c r="M968" s="15">
        <f t="shared" si="158"/>
        <v>1.5750274243636364</v>
      </c>
      <c r="N968" s="5"/>
      <c r="O968" s="5"/>
      <c r="P968" s="5" t="str">
        <f t="shared" si="156"/>
        <v>371-2023-06-30</v>
      </c>
      <c r="Q968" s="5">
        <v>0</v>
      </c>
      <c r="R968" s="5">
        <v>0</v>
      </c>
    </row>
    <row r="969" spans="1:18" hidden="1" x14ac:dyDescent="0.3">
      <c r="A969" s="41">
        <v>371</v>
      </c>
      <c r="B969" s="5" t="s">
        <v>334</v>
      </c>
      <c r="C969" s="5" t="s">
        <v>37</v>
      </c>
      <c r="D969" s="5" t="s">
        <v>54</v>
      </c>
      <c r="E969" s="5" t="s">
        <v>24</v>
      </c>
      <c r="F969" s="6">
        <v>45107</v>
      </c>
      <c r="G969" s="5">
        <f t="shared" si="151"/>
        <v>2023</v>
      </c>
      <c r="H969" s="5" t="str">
        <f t="shared" si="155"/>
        <v>Diciembre</v>
      </c>
      <c r="I969" s="6" t="str">
        <f t="shared" si="160"/>
        <v>2024-1</v>
      </c>
      <c r="J969" s="9">
        <v>2750000000</v>
      </c>
      <c r="K969" s="9">
        <v>4331325417</v>
      </c>
      <c r="L969" s="21"/>
      <c r="M969" s="15">
        <f t="shared" si="158"/>
        <v>1.8863733545454546</v>
      </c>
      <c r="N969" s="5" t="s">
        <v>103</v>
      </c>
      <c r="O969" s="5" t="s">
        <v>103</v>
      </c>
      <c r="P969" s="5" t="str">
        <f t="shared" si="156"/>
        <v>371-2023-12-31</v>
      </c>
      <c r="Q969" s="5">
        <v>0</v>
      </c>
      <c r="R969" s="5">
        <v>0</v>
      </c>
    </row>
    <row r="970" spans="1:18" hidden="1" x14ac:dyDescent="0.3">
      <c r="A970" s="37">
        <v>371</v>
      </c>
      <c r="B970" s="5" t="s">
        <v>334</v>
      </c>
      <c r="C970" s="5" t="s">
        <v>37</v>
      </c>
      <c r="D970" s="5" t="s">
        <v>54</v>
      </c>
      <c r="E970" s="5" t="s">
        <v>24</v>
      </c>
      <c r="F970" s="6">
        <v>45291</v>
      </c>
      <c r="G970" s="5">
        <f t="shared" si="151"/>
        <v>2024</v>
      </c>
      <c r="H970" s="5" t="str">
        <f t="shared" si="155"/>
        <v>Junio</v>
      </c>
      <c r="I970" s="6" t="str">
        <f t="shared" si="160"/>
        <v>2024-2</v>
      </c>
      <c r="J970" s="9">
        <v>2750000000</v>
      </c>
      <c r="K970" s="9">
        <v>5187526725</v>
      </c>
      <c r="L970" s="21">
        <f>IFERROR(K971/J971,"")</f>
        <v>1.4972135416358798</v>
      </c>
      <c r="M970" s="15">
        <f t="shared" si="158"/>
        <v>1.4972135416358798</v>
      </c>
      <c r="N970" s="5" t="s">
        <v>103</v>
      </c>
      <c r="O970" s="5" t="s">
        <v>103</v>
      </c>
      <c r="P970" s="5" t="str">
        <f t="shared" si="156"/>
        <v>371-2024-06-30</v>
      </c>
      <c r="Q970" s="5">
        <v>0</v>
      </c>
      <c r="R970" s="5">
        <v>0</v>
      </c>
    </row>
    <row r="971" spans="1:18" hidden="1" x14ac:dyDescent="0.3">
      <c r="A971" s="5">
        <v>371</v>
      </c>
      <c r="B971" s="5" t="s">
        <v>334</v>
      </c>
      <c r="C971" s="5" t="s">
        <v>37</v>
      </c>
      <c r="D971" s="5" t="s">
        <v>54</v>
      </c>
      <c r="E971" s="5" t="s">
        <v>24</v>
      </c>
      <c r="F971" s="6">
        <v>45473</v>
      </c>
      <c r="G971" s="5">
        <f t="shared" si="151"/>
        <v>2024</v>
      </c>
      <c r="H971" s="5" t="str">
        <f t="shared" si="155"/>
        <v>Diciembre</v>
      </c>
      <c r="I971" s="6" t="str">
        <f t="shared" si="160"/>
        <v>2023-2</v>
      </c>
      <c r="J971" s="11">
        <v>620023081</v>
      </c>
      <c r="K971" s="11">
        <v>928306953</v>
      </c>
      <c r="L971" s="15">
        <f>IFERROR(IF((K972/J972)&gt;1.3,1.3,K972/J972),"")</f>
        <v>0.96990774691864134</v>
      </c>
      <c r="M971" s="15">
        <f t="shared" si="158"/>
        <v>0.96990774691864134</v>
      </c>
      <c r="N971" s="5" t="s">
        <v>103</v>
      </c>
      <c r="O971" s="5" t="s">
        <v>103</v>
      </c>
      <c r="P971" s="5" t="str">
        <f t="shared" si="156"/>
        <v>371-2024-12-31</v>
      </c>
      <c r="Q971" s="5">
        <v>0</v>
      </c>
      <c r="R971" s="5">
        <v>0</v>
      </c>
    </row>
    <row r="972" spans="1:18" hidden="1" x14ac:dyDescent="0.3">
      <c r="A972" s="5">
        <v>371</v>
      </c>
      <c r="B972" s="5" t="s">
        <v>334</v>
      </c>
      <c r="C972" s="5" t="s">
        <v>37</v>
      </c>
      <c r="D972" s="5" t="s">
        <v>54</v>
      </c>
      <c r="E972" s="5" t="s">
        <v>24</v>
      </c>
      <c r="F972" s="6">
        <v>45657</v>
      </c>
      <c r="G972" s="5">
        <f t="shared" si="151"/>
        <v>2023</v>
      </c>
      <c r="H972" s="5" t="str">
        <f t="shared" si="155"/>
        <v>Septiembre</v>
      </c>
      <c r="I972" s="6" t="str">
        <f t="shared" si="160"/>
        <v>2023-2</v>
      </c>
      <c r="J972" s="5">
        <v>1151471436.895</v>
      </c>
      <c r="K972" s="5">
        <v>1116821067</v>
      </c>
      <c r="L972" s="15">
        <f>IFERROR(IF((K973/J973)&gt;1.3,1.3,K973/J973),"")</f>
        <v>1.103448275862069</v>
      </c>
      <c r="M972" s="15">
        <f t="shared" si="158"/>
        <v>1.103448275862069</v>
      </c>
      <c r="N972" s="5" t="s">
        <v>103</v>
      </c>
      <c r="O972" s="5" t="s">
        <v>103</v>
      </c>
      <c r="P972" s="5" t="str">
        <f t="shared" si="156"/>
        <v>372-2023-09-30</v>
      </c>
      <c r="Q972" s="5">
        <v>0</v>
      </c>
      <c r="R972" s="5">
        <v>0</v>
      </c>
    </row>
    <row r="973" spans="1:18" hidden="1" x14ac:dyDescent="0.3">
      <c r="A973" s="41">
        <v>372</v>
      </c>
      <c r="B973" s="5" t="s">
        <v>335</v>
      </c>
      <c r="C973" s="5" t="s">
        <v>331</v>
      </c>
      <c r="D973" s="5" t="s">
        <v>60</v>
      </c>
      <c r="E973" s="5" t="s">
        <v>24</v>
      </c>
      <c r="F973" s="6">
        <v>45199</v>
      </c>
      <c r="G973" s="5">
        <f t="shared" si="151"/>
        <v>2023</v>
      </c>
      <c r="H973" s="5" t="str">
        <f t="shared" si="155"/>
        <v>Diciembre</v>
      </c>
      <c r="I973" s="6" t="str">
        <f t="shared" si="160"/>
        <v>2024-1</v>
      </c>
      <c r="J973" s="5">
        <v>87</v>
      </c>
      <c r="K973" s="5">
        <v>96</v>
      </c>
      <c r="L973" s="21">
        <f>IFERROR(K974/J974,"")</f>
        <v>1.0919540229885059</v>
      </c>
      <c r="M973" s="15">
        <f t="shared" si="158"/>
        <v>1.0919540229885059</v>
      </c>
      <c r="N973" s="5" t="s">
        <v>25</v>
      </c>
      <c r="O973" s="5" t="s">
        <v>25</v>
      </c>
      <c r="P973" s="5" t="str">
        <f t="shared" si="156"/>
        <v>372-2023-12-31</v>
      </c>
      <c r="Q973" s="5">
        <v>0</v>
      </c>
      <c r="R973" s="5">
        <v>0</v>
      </c>
    </row>
    <row r="974" spans="1:18" hidden="1" x14ac:dyDescent="0.3">
      <c r="A974" s="37">
        <v>372</v>
      </c>
      <c r="B974" s="5" t="s">
        <v>335</v>
      </c>
      <c r="C974" s="5" t="s">
        <v>331</v>
      </c>
      <c r="D974" s="5" t="s">
        <v>60</v>
      </c>
      <c r="E974" s="5" t="s">
        <v>24</v>
      </c>
      <c r="F974" s="6">
        <v>45291</v>
      </c>
      <c r="G974" s="5">
        <f t="shared" si="151"/>
        <v>2024</v>
      </c>
      <c r="H974" s="5" t="str">
        <f t="shared" si="155"/>
        <v>Junio</v>
      </c>
      <c r="I974" s="6" t="str">
        <f t="shared" si="160"/>
        <v>2024-2</v>
      </c>
      <c r="J974" s="5">
        <v>87</v>
      </c>
      <c r="K974" s="5">
        <v>95</v>
      </c>
      <c r="L974" s="21">
        <f>IFERROR(K975/J975,"")</f>
        <v>1.0344827586206897</v>
      </c>
      <c r="M974" s="15">
        <f t="shared" si="158"/>
        <v>1.0344827586206897</v>
      </c>
      <c r="N974" s="5" t="s">
        <v>25</v>
      </c>
      <c r="O974" s="5" t="s">
        <v>25</v>
      </c>
      <c r="P974" s="5" t="str">
        <f t="shared" si="156"/>
        <v>372-2024-06-30</v>
      </c>
      <c r="Q974" s="5">
        <v>0</v>
      </c>
      <c r="R974" s="5">
        <v>0</v>
      </c>
    </row>
    <row r="975" spans="1:18" hidden="1" x14ac:dyDescent="0.3">
      <c r="A975" s="5">
        <v>372</v>
      </c>
      <c r="B975" s="5" t="s">
        <v>335</v>
      </c>
      <c r="C975" s="5" t="s">
        <v>331</v>
      </c>
      <c r="D975" s="5" t="s">
        <v>60</v>
      </c>
      <c r="E975" s="5" t="s">
        <v>24</v>
      </c>
      <c r="F975" s="6">
        <v>45473</v>
      </c>
      <c r="G975" s="5">
        <f t="shared" si="151"/>
        <v>2024</v>
      </c>
      <c r="H975" s="5" t="str">
        <f t="shared" si="155"/>
        <v>Diciembre</v>
      </c>
      <c r="I975" s="6" t="str">
        <f t="shared" si="160"/>
        <v>2023-1</v>
      </c>
      <c r="J975" s="5">
        <v>87</v>
      </c>
      <c r="K975" s="5">
        <v>90</v>
      </c>
      <c r="L975" s="15">
        <f>IFERROR(IF((K976/J976)&gt;1.3,1.3,K976/J976),"")</f>
        <v>1.0689655172413792</v>
      </c>
      <c r="M975" s="15">
        <f t="shared" si="158"/>
        <v>1.0689655172413792</v>
      </c>
      <c r="N975" s="5" t="s">
        <v>25</v>
      </c>
      <c r="O975" s="5" t="s">
        <v>25</v>
      </c>
      <c r="P975" s="5" t="str">
        <f t="shared" si="156"/>
        <v>372-2024-12-31</v>
      </c>
      <c r="Q975" s="5">
        <v>0</v>
      </c>
      <c r="R975" s="5">
        <v>0</v>
      </c>
    </row>
    <row r="976" spans="1:18" hidden="1" x14ac:dyDescent="0.3">
      <c r="A976" s="5">
        <v>372</v>
      </c>
      <c r="B976" s="5" t="s">
        <v>335</v>
      </c>
      <c r="C976" s="5" t="s">
        <v>331</v>
      </c>
      <c r="D976" s="5" t="s">
        <v>60</v>
      </c>
      <c r="E976" s="5" t="s">
        <v>24</v>
      </c>
      <c r="F976" s="6">
        <v>45657</v>
      </c>
      <c r="G976" s="5">
        <f t="shared" si="151"/>
        <v>2023</v>
      </c>
      <c r="H976" s="5" t="str">
        <f t="shared" si="155"/>
        <v>Marzo</v>
      </c>
      <c r="I976" s="6" t="str">
        <f t="shared" si="160"/>
        <v>2023-1</v>
      </c>
      <c r="J976" s="5">
        <v>87</v>
      </c>
      <c r="K976" s="5">
        <v>93</v>
      </c>
      <c r="L976" s="15" t="str">
        <f>IFERROR(IF((K977/J977)&gt;1.3,1.3,K977/J977),"")</f>
        <v/>
      </c>
      <c r="M976" s="15" t="str">
        <f t="shared" si="158"/>
        <v/>
      </c>
      <c r="N976" s="5" t="s">
        <v>25</v>
      </c>
      <c r="O976" s="5" t="s">
        <v>25</v>
      </c>
      <c r="P976" s="5" t="str">
        <f t="shared" si="156"/>
        <v>373-2023-03-31</v>
      </c>
      <c r="Q976" s="5">
        <v>0</v>
      </c>
      <c r="R976" s="5">
        <v>0</v>
      </c>
    </row>
    <row r="977" spans="1:18" hidden="1" x14ac:dyDescent="0.3">
      <c r="A977" s="52">
        <v>373</v>
      </c>
      <c r="B977" s="5" t="s">
        <v>336</v>
      </c>
      <c r="C977" s="5" t="s">
        <v>198</v>
      </c>
      <c r="D977" s="5" t="s">
        <v>60</v>
      </c>
      <c r="E977" s="5" t="s">
        <v>24</v>
      </c>
      <c r="F977" s="6">
        <v>45016</v>
      </c>
      <c r="G977" s="5">
        <f t="shared" si="151"/>
        <v>2023</v>
      </c>
      <c r="H977" s="5" t="str">
        <f t="shared" si="155"/>
        <v>Junio</v>
      </c>
      <c r="I977" s="6" t="str">
        <f t="shared" si="160"/>
        <v>2023-2</v>
      </c>
      <c r="J977" s="5"/>
      <c r="K977" s="5"/>
      <c r="L977" s="21"/>
      <c r="M977" s="15">
        <f t="shared" si="158"/>
        <v>1.0717000000000001</v>
      </c>
      <c r="N977" s="5" t="s">
        <v>25</v>
      </c>
      <c r="O977" s="5" t="s">
        <v>25</v>
      </c>
      <c r="P977" s="5" t="str">
        <f t="shared" si="156"/>
        <v>373-2023-06-30</v>
      </c>
      <c r="Q977" s="5">
        <v>0</v>
      </c>
      <c r="R977" s="5">
        <v>0</v>
      </c>
    </row>
    <row r="978" spans="1:18" hidden="1" x14ac:dyDescent="0.3">
      <c r="A978" s="37">
        <v>373</v>
      </c>
      <c r="B978" s="5" t="s">
        <v>336</v>
      </c>
      <c r="C978" s="5" t="s">
        <v>198</v>
      </c>
      <c r="D978" s="5" t="s">
        <v>60</v>
      </c>
      <c r="E978" s="5" t="s">
        <v>24</v>
      </c>
      <c r="F978" s="6">
        <v>45107</v>
      </c>
      <c r="G978" s="5">
        <f t="shared" si="151"/>
        <v>2023</v>
      </c>
      <c r="H978" s="5" t="str">
        <f t="shared" si="155"/>
        <v>Septiembre</v>
      </c>
      <c r="I978" s="6" t="str">
        <f t="shared" si="160"/>
        <v>2023-2</v>
      </c>
      <c r="J978" s="5">
        <v>100</v>
      </c>
      <c r="K978" s="5">
        <v>107.17</v>
      </c>
      <c r="L978" s="21"/>
      <c r="M978" s="15">
        <f t="shared" si="158"/>
        <v>0.91510000000000002</v>
      </c>
      <c r="N978" s="5" t="s">
        <v>25</v>
      </c>
      <c r="O978" s="5" t="s">
        <v>25</v>
      </c>
      <c r="P978" s="5" t="str">
        <f t="shared" si="156"/>
        <v>373-2023-09-30</v>
      </c>
      <c r="Q978" s="5">
        <v>0</v>
      </c>
      <c r="R978" s="5">
        <v>0</v>
      </c>
    </row>
    <row r="979" spans="1:18" hidden="1" x14ac:dyDescent="0.3">
      <c r="A979" s="41">
        <v>373</v>
      </c>
      <c r="B979" s="5" t="s">
        <v>336</v>
      </c>
      <c r="C979" s="5" t="s">
        <v>198</v>
      </c>
      <c r="D979" s="5" t="s">
        <v>60</v>
      </c>
      <c r="E979" s="5" t="s">
        <v>24</v>
      </c>
      <c r="F979" s="6">
        <v>45199</v>
      </c>
      <c r="G979" s="5">
        <f t="shared" ref="G979:G1027" si="161">YEAR(F980)</f>
        <v>2023</v>
      </c>
      <c r="H979" s="5" t="str">
        <f t="shared" si="155"/>
        <v>Diciembre</v>
      </c>
      <c r="I979" s="6" t="str">
        <f t="shared" si="160"/>
        <v>2024-1</v>
      </c>
      <c r="J979" s="5">
        <v>100</v>
      </c>
      <c r="K979" s="5">
        <v>91.51</v>
      </c>
      <c r="L979" s="21"/>
      <c r="M979" s="15">
        <f t="shared" si="158"/>
        <v>0.97170000000000001</v>
      </c>
      <c r="N979" s="5" t="s">
        <v>25</v>
      </c>
      <c r="O979" s="5" t="s">
        <v>25</v>
      </c>
      <c r="P979" s="5" t="str">
        <f t="shared" si="156"/>
        <v>373-2023-12-31</v>
      </c>
      <c r="Q979" s="5">
        <v>0</v>
      </c>
      <c r="R979" s="5">
        <v>0</v>
      </c>
    </row>
    <row r="980" spans="1:18" hidden="1" x14ac:dyDescent="0.3">
      <c r="A980" s="37">
        <v>373</v>
      </c>
      <c r="B980" s="5" t="s">
        <v>336</v>
      </c>
      <c r="C980" s="5" t="s">
        <v>198</v>
      </c>
      <c r="D980" s="5" t="s">
        <v>60</v>
      </c>
      <c r="E980" s="5" t="s">
        <v>24</v>
      </c>
      <c r="F980" s="6">
        <v>45291</v>
      </c>
      <c r="G980" s="5">
        <f t="shared" si="161"/>
        <v>2024</v>
      </c>
      <c r="H980" s="5" t="str">
        <f t="shared" si="155"/>
        <v>Junio</v>
      </c>
      <c r="I980" s="6" t="str">
        <f t="shared" si="160"/>
        <v>2024-2</v>
      </c>
      <c r="J980" s="5">
        <v>100</v>
      </c>
      <c r="K980" s="5">
        <v>97.17</v>
      </c>
      <c r="L980" s="21">
        <f>IFERROR(K981/J981,"")</f>
        <v>1.0680000000000001</v>
      </c>
      <c r="M980" s="15">
        <f t="shared" si="158"/>
        <v>1.0680000000000001</v>
      </c>
      <c r="N980" s="5" t="s">
        <v>25</v>
      </c>
      <c r="O980" s="5" t="s">
        <v>25</v>
      </c>
      <c r="P980" s="5" t="str">
        <f t="shared" si="156"/>
        <v>373-2024-06-30</v>
      </c>
      <c r="Q980" s="5">
        <v>0</v>
      </c>
      <c r="R980" s="5">
        <v>0</v>
      </c>
    </row>
    <row r="981" spans="1:18" hidden="1" x14ac:dyDescent="0.3">
      <c r="A981" s="5">
        <v>373</v>
      </c>
      <c r="B981" s="5" t="s">
        <v>336</v>
      </c>
      <c r="C981" s="5" t="s">
        <v>198</v>
      </c>
      <c r="D981" s="5" t="s">
        <v>60</v>
      </c>
      <c r="E981" s="5" t="s">
        <v>24</v>
      </c>
      <c r="F981" s="6">
        <v>45473</v>
      </c>
      <c r="G981" s="5">
        <f t="shared" si="161"/>
        <v>2024</v>
      </c>
      <c r="H981" s="5" t="str">
        <f t="shared" si="155"/>
        <v>Diciembre</v>
      </c>
      <c r="I981" s="6" t="str">
        <f t="shared" si="160"/>
        <v>2023-2</v>
      </c>
      <c r="J981" s="5">
        <v>100</v>
      </c>
      <c r="K981" s="5">
        <v>106.8</v>
      </c>
      <c r="L981" s="15">
        <f>IFERROR(IF((K982/J982)&gt;1.3,1.3,K982/J982),"")</f>
        <v>0</v>
      </c>
      <c r="M981" s="15">
        <f t="shared" si="158"/>
        <v>0</v>
      </c>
      <c r="N981" s="5"/>
      <c r="O981" s="5"/>
      <c r="P981" s="5" t="str">
        <f t="shared" si="156"/>
        <v>373-2024-12-31</v>
      </c>
      <c r="Q981" s="5">
        <v>0</v>
      </c>
      <c r="R981" s="5">
        <v>0</v>
      </c>
    </row>
    <row r="982" spans="1:18" hidden="1" x14ac:dyDescent="0.3">
      <c r="A982" s="5">
        <v>373</v>
      </c>
      <c r="B982" s="5" t="s">
        <v>336</v>
      </c>
      <c r="C982" s="5" t="s">
        <v>198</v>
      </c>
      <c r="D982" s="5" t="s">
        <v>60</v>
      </c>
      <c r="E982" s="5" t="s">
        <v>24</v>
      </c>
      <c r="F982" s="6">
        <v>45657</v>
      </c>
      <c r="G982" s="5">
        <f t="shared" si="161"/>
        <v>2023</v>
      </c>
      <c r="H982" s="5" t="str">
        <f t="shared" si="155"/>
        <v>Diciembre</v>
      </c>
      <c r="I982" s="6" t="str">
        <f t="shared" si="160"/>
        <v>2023-2</v>
      </c>
      <c r="J982" s="5">
        <v>100</v>
      </c>
      <c r="K982" s="5">
        <v>0</v>
      </c>
      <c r="L982" s="15">
        <f>IFERROR(IF((K983/J983)&gt;1.3,1.3,K983/J983),"")</f>
        <v>1</v>
      </c>
      <c r="M982" s="15">
        <f t="shared" si="158"/>
        <v>1</v>
      </c>
      <c r="N982" s="5"/>
      <c r="O982" s="5"/>
      <c r="P982" s="5" t="str">
        <f t="shared" si="156"/>
        <v>374-2023-12-31</v>
      </c>
      <c r="Q982" s="5">
        <v>0</v>
      </c>
      <c r="R982" s="5">
        <v>0</v>
      </c>
    </row>
    <row r="983" spans="1:18" hidden="1" x14ac:dyDescent="0.3">
      <c r="A983" s="37">
        <v>374</v>
      </c>
      <c r="B983" s="5" t="s">
        <v>337</v>
      </c>
      <c r="C983" s="5" t="s">
        <v>2669</v>
      </c>
      <c r="D983" s="5" t="s">
        <v>54</v>
      </c>
      <c r="E983" s="5" t="s">
        <v>24</v>
      </c>
      <c r="F983" s="6">
        <v>45291</v>
      </c>
      <c r="G983" s="5">
        <f t="shared" si="161"/>
        <v>2023</v>
      </c>
      <c r="H983" s="5" t="str">
        <f t="shared" si="155"/>
        <v>Diciembre</v>
      </c>
      <c r="I983" s="6" t="str">
        <f t="shared" si="160"/>
        <v>2024-1</v>
      </c>
      <c r="J983" s="5">
        <v>100</v>
      </c>
      <c r="K983" s="5">
        <v>100</v>
      </c>
      <c r="L983" s="21">
        <f>IFERROR(K984/J984,"")</f>
        <v>1</v>
      </c>
      <c r="M983" s="15">
        <f t="shared" si="158"/>
        <v>1</v>
      </c>
      <c r="N983" s="5"/>
      <c r="O983" s="5"/>
      <c r="P983" s="5" t="str">
        <f t="shared" si="156"/>
        <v>375-2023-12-31</v>
      </c>
      <c r="Q983" s="5">
        <v>0</v>
      </c>
      <c r="R983" s="5">
        <v>0</v>
      </c>
    </row>
    <row r="984" spans="1:18" hidden="1" x14ac:dyDescent="0.3">
      <c r="A984" s="37">
        <v>375</v>
      </c>
      <c r="B984" s="5" t="s">
        <v>338</v>
      </c>
      <c r="C984" s="5" t="s">
        <v>2652</v>
      </c>
      <c r="D984" s="5" t="s">
        <v>54</v>
      </c>
      <c r="E984" s="5" t="s">
        <v>24</v>
      </c>
      <c r="F984" s="6">
        <v>45291</v>
      </c>
      <c r="G984" s="5">
        <f t="shared" si="161"/>
        <v>2024</v>
      </c>
      <c r="H984" s="5" t="str">
        <f t="shared" si="155"/>
        <v>Junio</v>
      </c>
      <c r="I984" s="6" t="str">
        <f t="shared" si="160"/>
        <v>2024-2</v>
      </c>
      <c r="J984" s="5">
        <v>100</v>
      </c>
      <c r="K984" s="5">
        <v>100</v>
      </c>
      <c r="L984" s="21">
        <f>IFERROR(K985/J985,"")</f>
        <v>1</v>
      </c>
      <c r="M984" s="15">
        <f t="shared" si="158"/>
        <v>1</v>
      </c>
      <c r="N984" s="5" t="s">
        <v>25</v>
      </c>
      <c r="O984" s="5" t="s">
        <v>25</v>
      </c>
      <c r="P984" s="5" t="str">
        <f t="shared" si="156"/>
        <v>375-2024-06-30</v>
      </c>
      <c r="Q984" s="5">
        <v>0</v>
      </c>
      <c r="R984" s="5">
        <v>0</v>
      </c>
    </row>
    <row r="985" spans="1:18" hidden="1" x14ac:dyDescent="0.3">
      <c r="A985" s="5">
        <v>375</v>
      </c>
      <c r="B985" s="5" t="s">
        <v>338</v>
      </c>
      <c r="C985" s="5" t="s">
        <v>323</v>
      </c>
      <c r="D985" s="5" t="s">
        <v>54</v>
      </c>
      <c r="E985" s="5" t="s">
        <v>24</v>
      </c>
      <c r="F985" s="6">
        <v>45473</v>
      </c>
      <c r="G985" s="5">
        <f t="shared" si="161"/>
        <v>2024</v>
      </c>
      <c r="H985" s="5" t="str">
        <f t="shared" si="155"/>
        <v>Diciembre</v>
      </c>
      <c r="I985" s="6" t="str">
        <f t="shared" si="160"/>
        <v>2022-1</v>
      </c>
      <c r="J985" s="5">
        <v>100</v>
      </c>
      <c r="K985" s="5">
        <v>100</v>
      </c>
      <c r="L985" s="15">
        <f t="shared" ref="L985:L990" si="162">IFERROR(IF((K986/J986)&gt;1.3,1.3,K986/J986),"")</f>
        <v>1</v>
      </c>
      <c r="M985" s="15">
        <f t="shared" si="158"/>
        <v>1</v>
      </c>
      <c r="N985" s="5" t="s">
        <v>25</v>
      </c>
      <c r="O985" s="5" t="s">
        <v>25</v>
      </c>
      <c r="P985" s="5" t="str">
        <f t="shared" si="156"/>
        <v>375-2024-12-31</v>
      </c>
      <c r="Q985" s="5">
        <v>0</v>
      </c>
      <c r="R985" s="5">
        <v>0</v>
      </c>
    </row>
    <row r="986" spans="1:18" hidden="1" x14ac:dyDescent="0.3">
      <c r="A986" s="5">
        <v>375</v>
      </c>
      <c r="B986" s="5" t="s">
        <v>338</v>
      </c>
      <c r="C986" s="5" t="s">
        <v>323</v>
      </c>
      <c r="D986" s="5" t="s">
        <v>54</v>
      </c>
      <c r="E986" s="5" t="s">
        <v>24</v>
      </c>
      <c r="F986" s="6">
        <v>45657</v>
      </c>
      <c r="G986" s="5">
        <f t="shared" si="161"/>
        <v>2022</v>
      </c>
      <c r="H986" s="5" t="str">
        <f t="shared" si="155"/>
        <v>Junio</v>
      </c>
      <c r="I986" s="6" t="str">
        <f t="shared" si="160"/>
        <v>2022-2</v>
      </c>
      <c r="J986" s="5">
        <v>100</v>
      </c>
      <c r="K986" s="5">
        <v>100</v>
      </c>
      <c r="L986" s="15">
        <f t="shared" si="162"/>
        <v>1.3</v>
      </c>
      <c r="M986" s="15">
        <f t="shared" si="158"/>
        <v>1.35515532685344</v>
      </c>
      <c r="N986" s="5" t="s">
        <v>25</v>
      </c>
      <c r="O986" s="5" t="s">
        <v>25</v>
      </c>
      <c r="P986" s="5" t="str">
        <f t="shared" si="156"/>
        <v>376-2022-06-30</v>
      </c>
      <c r="Q986" s="5">
        <v>0</v>
      </c>
      <c r="R986" s="5">
        <v>0</v>
      </c>
    </row>
    <row r="987" spans="1:18" hidden="1" x14ac:dyDescent="0.3">
      <c r="A987" s="5">
        <v>376</v>
      </c>
      <c r="B987" s="5" t="s">
        <v>339</v>
      </c>
      <c r="C987" s="5" t="s">
        <v>94</v>
      </c>
      <c r="D987" s="5" t="s">
        <v>54</v>
      </c>
      <c r="E987" s="5" t="s">
        <v>24</v>
      </c>
      <c r="F987" s="17">
        <v>44742</v>
      </c>
      <c r="G987" s="16">
        <f t="shared" si="161"/>
        <v>2022</v>
      </c>
      <c r="H987" s="6" t="str">
        <f t="shared" si="155"/>
        <v>Diciembre</v>
      </c>
      <c r="I987" s="39" t="s">
        <v>824</v>
      </c>
      <c r="J987" s="11">
        <v>10494</v>
      </c>
      <c r="K987" s="11">
        <v>14221</v>
      </c>
      <c r="L987" s="15">
        <f t="shared" si="162"/>
        <v>1.3</v>
      </c>
      <c r="M987" s="15">
        <f t="shared" si="158"/>
        <v>1.7807899461400358</v>
      </c>
      <c r="N987" s="5" t="s">
        <v>103</v>
      </c>
      <c r="O987" s="5" t="s">
        <v>103</v>
      </c>
      <c r="P987" s="5" t="str">
        <f t="shared" si="156"/>
        <v>376-2022-12-30</v>
      </c>
      <c r="Q987" s="5">
        <v>0</v>
      </c>
      <c r="R987" s="5">
        <v>0</v>
      </c>
    </row>
    <row r="988" spans="1:18" hidden="1" x14ac:dyDescent="0.3">
      <c r="A988" s="5">
        <v>376</v>
      </c>
      <c r="B988" s="5" t="s">
        <v>339</v>
      </c>
      <c r="C988" s="5" t="s">
        <v>94</v>
      </c>
      <c r="D988" s="5" t="s">
        <v>54</v>
      </c>
      <c r="E988" s="5" t="s">
        <v>24</v>
      </c>
      <c r="F988" s="17">
        <v>44925</v>
      </c>
      <c r="G988" s="16">
        <f t="shared" si="161"/>
        <v>2023</v>
      </c>
      <c r="H988" s="6" t="str">
        <f t="shared" si="155"/>
        <v>Junio</v>
      </c>
      <c r="I988" s="39" t="s">
        <v>749</v>
      </c>
      <c r="J988" s="11">
        <v>5570</v>
      </c>
      <c r="K988" s="11">
        <v>9919</v>
      </c>
      <c r="L988" s="15">
        <f t="shared" si="162"/>
        <v>1.3</v>
      </c>
      <c r="M988" s="15">
        <f t="shared" si="158"/>
        <v>1.4972237633950209</v>
      </c>
      <c r="N988" s="5" t="s">
        <v>103</v>
      </c>
      <c r="O988" s="5" t="s">
        <v>103</v>
      </c>
      <c r="P988" s="5" t="str">
        <f t="shared" si="156"/>
        <v>376-2023-06-30</v>
      </c>
      <c r="Q988" s="5">
        <v>0</v>
      </c>
      <c r="R988" s="5">
        <v>0</v>
      </c>
    </row>
    <row r="989" spans="1:18" hidden="1" x14ac:dyDescent="0.3">
      <c r="A989" s="5">
        <v>376</v>
      </c>
      <c r="B989" s="5" t="s">
        <v>339</v>
      </c>
      <c r="C989" s="5" t="s">
        <v>94</v>
      </c>
      <c r="D989" s="5" t="s">
        <v>54</v>
      </c>
      <c r="E989" s="5" t="s">
        <v>24</v>
      </c>
      <c r="F989" s="17">
        <v>45107</v>
      </c>
      <c r="G989" s="16">
        <f t="shared" si="161"/>
        <v>2023</v>
      </c>
      <c r="H989" s="6" t="str">
        <f t="shared" si="155"/>
        <v>Diciembre</v>
      </c>
      <c r="I989" s="39" t="s">
        <v>743</v>
      </c>
      <c r="J989" s="11">
        <v>8796.2412700000004</v>
      </c>
      <c r="K989" s="11">
        <v>13169.941457999999</v>
      </c>
      <c r="L989" s="15">
        <f t="shared" si="162"/>
        <v>1.0126417845079394</v>
      </c>
      <c r="M989" s="15">
        <f t="shared" si="158"/>
        <v>1.0126417845079394</v>
      </c>
      <c r="N989" s="5" t="s">
        <v>103</v>
      </c>
      <c r="O989" s="5" t="s">
        <v>103</v>
      </c>
      <c r="P989" s="5" t="str">
        <f t="shared" si="156"/>
        <v>376-2023-12-31</v>
      </c>
      <c r="Q989" s="5">
        <v>0</v>
      </c>
      <c r="R989" s="5">
        <v>0</v>
      </c>
    </row>
    <row r="990" spans="1:18" hidden="1" x14ac:dyDescent="0.3">
      <c r="A990" s="37">
        <v>376</v>
      </c>
      <c r="B990" s="5" t="s">
        <v>339</v>
      </c>
      <c r="C990" s="5" t="s">
        <v>94</v>
      </c>
      <c r="D990" s="5" t="s">
        <v>54</v>
      </c>
      <c r="E990" s="5" t="s">
        <v>24</v>
      </c>
      <c r="F990" s="6">
        <v>45291</v>
      </c>
      <c r="G990" s="5">
        <f t="shared" si="161"/>
        <v>2024</v>
      </c>
      <c r="H990" s="5" t="str">
        <f t="shared" si="155"/>
        <v>Junio</v>
      </c>
      <c r="I990" s="6" t="str">
        <f>IF(OR(H991="Enero",H991="Febrero",H991="Marzo",H991="Abril",H991="Mayo",H991="Junio"),G991&amp;"-1",IF(OR(H991="Julio",H991="Agosto",H991="Septiembre",H991="Octubre",H991="Noviembre",H991="Diciembre"),G991&amp;"-2"))</f>
        <v>2024-2</v>
      </c>
      <c r="J990" s="11">
        <v>26073.47270271854</v>
      </c>
      <c r="K990" s="11">
        <v>26403.087925999949</v>
      </c>
      <c r="L990" s="15">
        <f t="shared" si="162"/>
        <v>1.0399844244776792</v>
      </c>
      <c r="M990" s="15">
        <f t="shared" si="158"/>
        <v>1.0399844244776792</v>
      </c>
      <c r="N990" s="5" t="s">
        <v>103</v>
      </c>
      <c r="O990" s="5" t="s">
        <v>103</v>
      </c>
      <c r="P990" s="5" t="str">
        <f t="shared" si="156"/>
        <v>376-2024-06-30</v>
      </c>
      <c r="Q990" s="5">
        <v>0</v>
      </c>
      <c r="R990" s="5">
        <v>0</v>
      </c>
    </row>
    <row r="991" spans="1:18" hidden="1" x14ac:dyDescent="0.3">
      <c r="A991" s="5">
        <v>376</v>
      </c>
      <c r="B991" s="5" t="s">
        <v>339</v>
      </c>
      <c r="C991" s="5" t="s">
        <v>94</v>
      </c>
      <c r="D991" s="5" t="s">
        <v>54</v>
      </c>
      <c r="E991" s="5" t="s">
        <v>24</v>
      </c>
      <c r="F991" s="6">
        <v>45473</v>
      </c>
      <c r="G991" s="5">
        <f t="shared" si="161"/>
        <v>2024</v>
      </c>
      <c r="H991" s="5" t="str">
        <f t="shared" si="155"/>
        <v>Diciembre</v>
      </c>
      <c r="I991" s="6" t="str">
        <f>IF(OR(H992="Enero",H992="Febrero",H992="Marzo",H992="Abril",H992="Mayo",H992="Junio"),G992&amp;"-1",IF(OR(H992="Julio",H992="Agosto",H992="Septiembre",H992="Octubre",H992="Noviembre",H992="Diciembre"),G992&amp;"-2"))</f>
        <v>2023-1</v>
      </c>
      <c r="J991" s="11">
        <v>14136.961539</v>
      </c>
      <c r="K991" s="11">
        <v>14702.219810000001</v>
      </c>
      <c r="L991" s="15">
        <v>1.039984424477679</v>
      </c>
      <c r="M991" s="15">
        <v>1.039984424477679</v>
      </c>
      <c r="N991" s="5" t="s">
        <v>103</v>
      </c>
      <c r="O991" s="5" t="s">
        <v>103</v>
      </c>
      <c r="P991" s="5" t="str">
        <f t="shared" si="156"/>
        <v>376-2024-12-31</v>
      </c>
      <c r="Q991" s="5">
        <v>0</v>
      </c>
      <c r="R991" s="5">
        <v>0</v>
      </c>
    </row>
    <row r="992" spans="1:18" hidden="1" x14ac:dyDescent="0.3">
      <c r="A992" s="5">
        <v>376</v>
      </c>
      <c r="B992" s="5" t="s">
        <v>339</v>
      </c>
      <c r="C992" s="5" t="s">
        <v>94</v>
      </c>
      <c r="D992" s="5" t="s">
        <v>54</v>
      </c>
      <c r="E992" s="5" t="s">
        <v>24</v>
      </c>
      <c r="F992" s="6">
        <v>45657</v>
      </c>
      <c r="G992" s="5">
        <f t="shared" si="161"/>
        <v>2023</v>
      </c>
      <c r="H992" s="5" t="str">
        <f t="shared" si="155"/>
        <v>Junio</v>
      </c>
      <c r="I992" s="6" t="str">
        <f>IF(OR(H993="Enero",H993="Febrero",H993="Marzo",H993="Abril",H993="Mayo",H993="Junio"),G993&amp;"-1",IF(OR(H993="Julio",H993="Agosto",H993="Septiembre",H993="Octubre",H993="Noviembre",H993="Diciembre"),G993&amp;"-2"))</f>
        <v>2023-2</v>
      </c>
      <c r="J992" s="11">
        <v>27010.108280834509</v>
      </c>
      <c r="K992" s="11">
        <f>29467922112/1000000</f>
        <v>29467.922112</v>
      </c>
      <c r="L992" s="15">
        <f>IFERROR(IF((K993/J993)&gt;1.3,1.3,K993/J993),"")</f>
        <v>0.22314798348501988</v>
      </c>
      <c r="M992" s="15">
        <f>IFERROR(K993/J993,"")</f>
        <v>0.22314798348501988</v>
      </c>
      <c r="N992" s="5" t="s">
        <v>103</v>
      </c>
      <c r="O992" s="5" t="s">
        <v>103</v>
      </c>
      <c r="P992" s="5" t="str">
        <f t="shared" si="156"/>
        <v>377-2023-06-30</v>
      </c>
      <c r="Q992" s="5">
        <v>0</v>
      </c>
      <c r="R992" s="5">
        <v>0</v>
      </c>
    </row>
    <row r="993" spans="1:18" hidden="1" x14ac:dyDescent="0.3">
      <c r="A993" s="5">
        <v>377</v>
      </c>
      <c r="B993" s="5" t="s">
        <v>341</v>
      </c>
      <c r="C993" s="5" t="s">
        <v>94</v>
      </c>
      <c r="D993" s="5" t="s">
        <v>54</v>
      </c>
      <c r="E993" s="5" t="s">
        <v>62</v>
      </c>
      <c r="F993" s="17">
        <v>45107</v>
      </c>
      <c r="G993" s="16">
        <f t="shared" si="161"/>
        <v>2023</v>
      </c>
      <c r="H993" s="6" t="str">
        <f t="shared" si="155"/>
        <v>Diciembre</v>
      </c>
      <c r="I993" s="39" t="s">
        <v>743</v>
      </c>
      <c r="J993" s="12">
        <v>7200.908222</v>
      </c>
      <c r="K993" s="12">
        <v>1606.8681489999999</v>
      </c>
      <c r="L993" s="15">
        <f>IFERROR(IF((J994/K994)&gt;1.3,1.3,J994/K994),"")</f>
        <v>1.3</v>
      </c>
      <c r="M993" s="15">
        <f>IFERROR(J994/K994,"")</f>
        <v>1.6455603430904588</v>
      </c>
      <c r="N993" s="5" t="s">
        <v>103</v>
      </c>
      <c r="O993" s="5" t="s">
        <v>103</v>
      </c>
      <c r="P993" s="5" t="str">
        <f t="shared" si="156"/>
        <v>377-2023-12-31</v>
      </c>
      <c r="Q993" s="5">
        <v>0</v>
      </c>
      <c r="R993" s="5">
        <v>0</v>
      </c>
    </row>
    <row r="994" spans="1:18" hidden="1" x14ac:dyDescent="0.3">
      <c r="A994" s="37">
        <v>377</v>
      </c>
      <c r="B994" s="5" t="s">
        <v>341</v>
      </c>
      <c r="C994" s="5" t="s">
        <v>94</v>
      </c>
      <c r="D994" s="5" t="s">
        <v>54</v>
      </c>
      <c r="E994" s="5" t="s">
        <v>62</v>
      </c>
      <c r="F994" s="6">
        <v>45291</v>
      </c>
      <c r="G994" s="5">
        <f t="shared" si="161"/>
        <v>2024</v>
      </c>
      <c r="H994" s="5" t="str">
        <f t="shared" si="155"/>
        <v>Junio</v>
      </c>
      <c r="I994" s="6" t="str">
        <f t="shared" ref="I994:I1000" si="163">IF(OR(H995="Enero",H995="Febrero",H995="Marzo",H995="Abril",H995="Mayo",H995="Junio"),G995&amp;"-1",IF(OR(H995="Julio",H995="Agosto",H995="Septiembre",H995="Octubre",H995="Noviembre",H995="Diciembre"),G995&amp;"-2"))</f>
        <v>2024-2</v>
      </c>
      <c r="J994" s="9">
        <v>12518.005306706251</v>
      </c>
      <c r="K994" s="9">
        <v>7607.1384189999999</v>
      </c>
      <c r="L994" s="15">
        <f>IFERROR(IF((J995/K995)&gt;1.3,1.3,J995/K995),"")</f>
        <v>1.3</v>
      </c>
      <c r="M994" s="15">
        <f>IFERROR(J995/K995,"")</f>
        <v>2.0730452489690911</v>
      </c>
      <c r="N994" s="5" t="s">
        <v>103</v>
      </c>
      <c r="O994" s="5" t="s">
        <v>103</v>
      </c>
      <c r="P994" s="5" t="str">
        <f t="shared" si="156"/>
        <v>377-2024-06-30</v>
      </c>
      <c r="Q994" s="5">
        <v>0</v>
      </c>
      <c r="R994" s="5">
        <v>0</v>
      </c>
    </row>
    <row r="995" spans="1:18" hidden="1" x14ac:dyDescent="0.3">
      <c r="A995" s="5">
        <v>377</v>
      </c>
      <c r="B995" s="5" t="s">
        <v>341</v>
      </c>
      <c r="C995" s="5" t="s">
        <v>94</v>
      </c>
      <c r="D995" s="5" t="s">
        <v>54</v>
      </c>
      <c r="E995" s="5" t="s">
        <v>62</v>
      </c>
      <c r="F995" s="6">
        <v>45473</v>
      </c>
      <c r="G995" s="5">
        <f t="shared" si="161"/>
        <v>2024</v>
      </c>
      <c r="H995" s="5" t="str">
        <f t="shared" si="155"/>
        <v>Diciembre</v>
      </c>
      <c r="I995" s="6" t="str">
        <f t="shared" si="163"/>
        <v>2023-1</v>
      </c>
      <c r="J995" s="11">
        <v>4468.4024010000003</v>
      </c>
      <c r="K995" s="11">
        <v>2155.4775049999998</v>
      </c>
      <c r="L995" s="15">
        <f>IFERROR(IF((J996/K996)&gt;1.3,1.3,J996/K996),"")</f>
        <v>0.79992414529279743</v>
      </c>
      <c r="M995" s="15">
        <v>2.0730452489690911</v>
      </c>
      <c r="N995" s="5" t="s">
        <v>103</v>
      </c>
      <c r="O995" s="5" t="s">
        <v>103</v>
      </c>
      <c r="P995" s="5" t="str">
        <f t="shared" si="156"/>
        <v>377-2024-12-31</v>
      </c>
      <c r="Q995" s="5">
        <v>0</v>
      </c>
      <c r="R995" s="5">
        <v>0</v>
      </c>
    </row>
    <row r="996" spans="1:18" hidden="1" x14ac:dyDescent="0.3">
      <c r="A996" s="5">
        <v>377</v>
      </c>
      <c r="B996" s="5" t="s">
        <v>341</v>
      </c>
      <c r="C996" s="5" t="s">
        <v>94</v>
      </c>
      <c r="D996" s="5" t="s">
        <v>54</v>
      </c>
      <c r="E996" s="5" t="s">
        <v>62</v>
      </c>
      <c r="F996" s="6">
        <v>45657</v>
      </c>
      <c r="G996" s="5">
        <f t="shared" si="161"/>
        <v>2023</v>
      </c>
      <c r="H996" s="5" t="str">
        <f t="shared" ref="H996:H1027" si="164">PROPER(TEXT(F997,"mmmm"))</f>
        <v>Junio</v>
      </c>
      <c r="I996" s="6" t="str">
        <f t="shared" si="163"/>
        <v>2023-2</v>
      </c>
      <c r="J996" s="11">
        <v>9557.1950106811255</v>
      </c>
      <c r="K996" s="11">
        <v>11947.626618</v>
      </c>
      <c r="L996" s="15">
        <f>IFERROR(IF((K997/J997)&gt;1.3,1.3,K997/J997),"")</f>
        <v>1.0198913043478262</v>
      </c>
      <c r="M996" s="15">
        <f t="shared" ref="M996:M1020" si="165">IFERROR(K997/J997,"")</f>
        <v>1.0198913043478262</v>
      </c>
      <c r="N996" s="5" t="s">
        <v>103</v>
      </c>
      <c r="O996" s="5" t="s">
        <v>103</v>
      </c>
      <c r="P996" s="5" t="str">
        <f t="shared" ref="P996:P1014" si="166">A997&amp;"-"&amp;YEAR(F997)&amp;"-"&amp;IF(LEN(MONTH(F997))=1,"0"&amp;MONTH(F997),MONTH(F997))&amp;"-"&amp;DAY(F997)</f>
        <v>378-2023-06-30</v>
      </c>
      <c r="Q996" s="5">
        <v>0</v>
      </c>
      <c r="R996" s="5">
        <v>0</v>
      </c>
    </row>
    <row r="997" spans="1:18" hidden="1" x14ac:dyDescent="0.3">
      <c r="A997" s="37">
        <v>378</v>
      </c>
      <c r="B997" s="5" t="s">
        <v>342</v>
      </c>
      <c r="C997" s="5" t="s">
        <v>66</v>
      </c>
      <c r="D997" s="5" t="s">
        <v>23</v>
      </c>
      <c r="E997" s="5" t="s">
        <v>24</v>
      </c>
      <c r="F997" s="6">
        <v>45107</v>
      </c>
      <c r="G997" s="5">
        <f t="shared" si="161"/>
        <v>2023</v>
      </c>
      <c r="H997" s="5" t="str">
        <f t="shared" si="164"/>
        <v>Diciembre</v>
      </c>
      <c r="I997" s="6" t="str">
        <f t="shared" si="163"/>
        <v>2024-1</v>
      </c>
      <c r="J997" s="5">
        <v>92</v>
      </c>
      <c r="K997" s="5">
        <v>93.83</v>
      </c>
      <c r="L997" s="21">
        <f>IFERROR(K998/J998,"")</f>
        <v>1.057608695652174</v>
      </c>
      <c r="M997" s="15">
        <f t="shared" si="165"/>
        <v>1.057608695652174</v>
      </c>
      <c r="N997" s="5" t="s">
        <v>25</v>
      </c>
      <c r="O997" s="5" t="s">
        <v>25</v>
      </c>
      <c r="P997" s="5" t="str">
        <f t="shared" si="166"/>
        <v>378-2023-12-31</v>
      </c>
      <c r="Q997" s="5">
        <v>0</v>
      </c>
      <c r="R997" s="5">
        <v>0</v>
      </c>
    </row>
    <row r="998" spans="1:18" hidden="1" x14ac:dyDescent="0.3">
      <c r="A998" s="37">
        <v>378</v>
      </c>
      <c r="B998" s="5" t="s">
        <v>342</v>
      </c>
      <c r="C998" s="5" t="s">
        <v>66</v>
      </c>
      <c r="D998" s="5" t="s">
        <v>23</v>
      </c>
      <c r="E998" s="5" t="s">
        <v>24</v>
      </c>
      <c r="F998" s="6">
        <v>45291</v>
      </c>
      <c r="G998" s="5">
        <f t="shared" si="161"/>
        <v>2024</v>
      </c>
      <c r="H998" s="5" t="str">
        <f t="shared" si="164"/>
        <v>Junio</v>
      </c>
      <c r="I998" s="6" t="str">
        <f t="shared" si="163"/>
        <v>2024-2</v>
      </c>
      <c r="J998" s="5">
        <v>92</v>
      </c>
      <c r="K998" s="5">
        <v>97.3</v>
      </c>
      <c r="L998" s="21">
        <f>IFERROR(K999/J999,"")</f>
        <v>1.0706521739130435</v>
      </c>
      <c r="M998" s="15">
        <f t="shared" si="165"/>
        <v>1.0706521739130435</v>
      </c>
      <c r="N998" s="5" t="s">
        <v>25</v>
      </c>
      <c r="O998" s="5" t="s">
        <v>25</v>
      </c>
      <c r="P998" s="5" t="str">
        <f t="shared" si="166"/>
        <v>378-2024-06-30</v>
      </c>
      <c r="Q998" s="5">
        <v>0</v>
      </c>
      <c r="R998" s="5">
        <v>0</v>
      </c>
    </row>
    <row r="999" spans="1:18" hidden="1" x14ac:dyDescent="0.3">
      <c r="A999" s="5">
        <v>378</v>
      </c>
      <c r="B999" s="5" t="s">
        <v>342</v>
      </c>
      <c r="C999" s="5" t="s">
        <v>66</v>
      </c>
      <c r="D999" s="5" t="s">
        <v>23</v>
      </c>
      <c r="E999" s="5" t="s">
        <v>24</v>
      </c>
      <c r="F999" s="6">
        <v>45473</v>
      </c>
      <c r="G999" s="5">
        <f t="shared" si="161"/>
        <v>2024</v>
      </c>
      <c r="H999" s="5" t="str">
        <f t="shared" si="164"/>
        <v>Diciembre</v>
      </c>
      <c r="I999" s="6" t="str">
        <f t="shared" si="163"/>
        <v>2022-1</v>
      </c>
      <c r="J999" s="5">
        <v>92</v>
      </c>
      <c r="K999" s="5">
        <v>98.5</v>
      </c>
      <c r="L999" s="15" t="str">
        <f t="shared" ref="L999:L1006" si="167">IFERROR(IF((K1000/J1000)&gt;1.3,1.3,K1000/J1000),"")</f>
        <v/>
      </c>
      <c r="M999" s="15" t="str">
        <f t="shared" si="165"/>
        <v/>
      </c>
      <c r="N999" s="5"/>
      <c r="O999" s="5"/>
      <c r="P999" s="5" t="str">
        <f t="shared" si="166"/>
        <v>378-2024-12-31</v>
      </c>
      <c r="Q999" s="5">
        <v>0</v>
      </c>
      <c r="R999" s="5">
        <v>0</v>
      </c>
    </row>
    <row r="1000" spans="1:18" hidden="1" x14ac:dyDescent="0.3">
      <c r="A1000" s="5">
        <v>378</v>
      </c>
      <c r="B1000" s="5" t="s">
        <v>342</v>
      </c>
      <c r="C1000" s="5" t="s">
        <v>66</v>
      </c>
      <c r="D1000" s="5" t="s">
        <v>23</v>
      </c>
      <c r="E1000" s="5" t="s">
        <v>24</v>
      </c>
      <c r="F1000" s="6">
        <v>45657</v>
      </c>
      <c r="G1000" s="5">
        <f t="shared" si="161"/>
        <v>2022</v>
      </c>
      <c r="H1000" s="5" t="str">
        <f t="shared" si="164"/>
        <v>Junio</v>
      </c>
      <c r="I1000" s="6" t="str">
        <f t="shared" si="163"/>
        <v>2022-2</v>
      </c>
      <c r="J1000" s="5">
        <v>0</v>
      </c>
      <c r="K1000" s="5">
        <v>0</v>
      </c>
      <c r="L1000" s="15">
        <f t="shared" si="167"/>
        <v>1.0189674315321984</v>
      </c>
      <c r="M1000" s="15">
        <f t="shared" si="165"/>
        <v>1.0189674315321984</v>
      </c>
      <c r="N1000" s="5"/>
      <c r="O1000" s="5"/>
      <c r="P1000" s="5" t="str">
        <f t="shared" si="166"/>
        <v>379-2022-06-30</v>
      </c>
      <c r="Q1000" s="5">
        <v>0</v>
      </c>
      <c r="R1000" s="5">
        <v>0</v>
      </c>
    </row>
    <row r="1001" spans="1:18" hidden="1" x14ac:dyDescent="0.3">
      <c r="A1001" s="5">
        <v>379</v>
      </c>
      <c r="B1001" s="5" t="s">
        <v>343</v>
      </c>
      <c r="C1001" s="5" t="s">
        <v>344</v>
      </c>
      <c r="D1001" s="5" t="s">
        <v>54</v>
      </c>
      <c r="E1001" s="5" t="s">
        <v>24</v>
      </c>
      <c r="F1001" s="17">
        <v>44742</v>
      </c>
      <c r="G1001" s="16">
        <f t="shared" si="161"/>
        <v>2022</v>
      </c>
      <c r="H1001" s="6" t="str">
        <f t="shared" si="164"/>
        <v>Diciembre</v>
      </c>
      <c r="I1001" s="39" t="s">
        <v>824</v>
      </c>
      <c r="J1001" s="32">
        <v>10808</v>
      </c>
      <c r="K1001" s="32">
        <v>11013</v>
      </c>
      <c r="L1001" s="15">
        <f t="shared" si="167"/>
        <v>1.0528720626631853</v>
      </c>
      <c r="M1001" s="15">
        <f t="shared" si="165"/>
        <v>1.0528720626631853</v>
      </c>
      <c r="N1001" s="5" t="s">
        <v>55</v>
      </c>
      <c r="O1001" s="5" t="s">
        <v>55</v>
      </c>
      <c r="P1001" s="5" t="str">
        <f t="shared" si="166"/>
        <v>379-2022-12-31</v>
      </c>
      <c r="Q1001" s="5">
        <v>0</v>
      </c>
      <c r="R1001" s="5">
        <v>0</v>
      </c>
    </row>
    <row r="1002" spans="1:18" hidden="1" x14ac:dyDescent="0.3">
      <c r="A1002" s="5">
        <v>379</v>
      </c>
      <c r="B1002" s="5" t="s">
        <v>343</v>
      </c>
      <c r="C1002" s="5" t="s">
        <v>344</v>
      </c>
      <c r="D1002" s="5" t="s">
        <v>54</v>
      </c>
      <c r="E1002" s="5" t="s">
        <v>24</v>
      </c>
      <c r="F1002" s="17">
        <v>44926</v>
      </c>
      <c r="G1002" s="16">
        <f t="shared" si="161"/>
        <v>2023</v>
      </c>
      <c r="H1002" s="6" t="str">
        <f t="shared" si="164"/>
        <v>Junio</v>
      </c>
      <c r="I1002" s="39" t="s">
        <v>749</v>
      </c>
      <c r="J1002" s="32">
        <v>9192</v>
      </c>
      <c r="K1002" s="32">
        <v>9678</v>
      </c>
      <c r="L1002" s="15">
        <f t="shared" si="167"/>
        <v>1.0207749381698268</v>
      </c>
      <c r="M1002" s="15">
        <f t="shared" si="165"/>
        <v>1.0207749381698268</v>
      </c>
      <c r="N1002" s="5" t="s">
        <v>55</v>
      </c>
      <c r="O1002" s="5" t="s">
        <v>55</v>
      </c>
      <c r="P1002" s="5" t="str">
        <f t="shared" si="166"/>
        <v>379-2023-06-30</v>
      </c>
      <c r="Q1002" s="5">
        <v>0</v>
      </c>
      <c r="R1002" s="5">
        <v>0</v>
      </c>
    </row>
    <row r="1003" spans="1:18" hidden="1" x14ac:dyDescent="0.3">
      <c r="A1003" s="5">
        <v>379</v>
      </c>
      <c r="B1003" s="5" t="s">
        <v>343</v>
      </c>
      <c r="C1003" s="5" t="s">
        <v>344</v>
      </c>
      <c r="D1003" s="5" t="s">
        <v>54</v>
      </c>
      <c r="E1003" s="5" t="s">
        <v>24</v>
      </c>
      <c r="F1003" s="17">
        <v>45107</v>
      </c>
      <c r="G1003" s="16">
        <f t="shared" si="161"/>
        <v>2023</v>
      </c>
      <c r="H1003" s="6" t="str">
        <f t="shared" si="164"/>
        <v>Diciembre</v>
      </c>
      <c r="I1003" s="39" t="s">
        <v>743</v>
      </c>
      <c r="J1003" s="32">
        <v>12130</v>
      </c>
      <c r="K1003" s="32">
        <v>12382</v>
      </c>
      <c r="L1003" s="15">
        <f t="shared" si="167"/>
        <v>1.0737140542729851</v>
      </c>
      <c r="M1003" s="15">
        <f t="shared" si="165"/>
        <v>1.0737140542729851</v>
      </c>
      <c r="N1003" s="5" t="s">
        <v>55</v>
      </c>
      <c r="O1003" s="5" t="s">
        <v>55</v>
      </c>
      <c r="P1003" s="5" t="str">
        <f t="shared" si="166"/>
        <v>379-2023-12-31</v>
      </c>
      <c r="Q1003" s="5">
        <v>0</v>
      </c>
      <c r="R1003" s="5">
        <v>0</v>
      </c>
    </row>
    <row r="1004" spans="1:18" hidden="1" x14ac:dyDescent="0.3">
      <c r="A1004" s="37">
        <v>379</v>
      </c>
      <c r="B1004" s="5" t="s">
        <v>343</v>
      </c>
      <c r="C1004" s="5" t="s">
        <v>344</v>
      </c>
      <c r="D1004" s="5" t="s">
        <v>54</v>
      </c>
      <c r="E1004" s="5" t="s">
        <v>24</v>
      </c>
      <c r="F1004" s="6">
        <v>45291</v>
      </c>
      <c r="G1004" s="5">
        <f t="shared" si="161"/>
        <v>2024</v>
      </c>
      <c r="H1004" s="5" t="str">
        <f t="shared" si="164"/>
        <v>Junio</v>
      </c>
      <c r="I1004" s="6" t="str">
        <f t="shared" ref="I1004:I1027" si="168">IF(OR(H1005="Enero",H1005="Febrero",H1005="Marzo",H1005="Abril",H1005="Mayo",H1005="Junio"),G1005&amp;"-1",IF(OR(H1005="Julio",H1005="Agosto",H1005="Septiembre",H1005="Octubre",H1005="Noviembre",H1005="Diciembre"),G1005&amp;"-2"))</f>
        <v>2024-2</v>
      </c>
      <c r="J1004" s="9">
        <v>9876</v>
      </c>
      <c r="K1004" s="9">
        <v>10604</v>
      </c>
      <c r="L1004" s="15">
        <f t="shared" si="167"/>
        <v>0.95562913907284763</v>
      </c>
      <c r="M1004" s="15">
        <f t="shared" si="165"/>
        <v>0.95562913907284763</v>
      </c>
      <c r="N1004" s="5" t="s">
        <v>55</v>
      </c>
      <c r="O1004" s="5" t="s">
        <v>55</v>
      </c>
      <c r="P1004" s="5" t="str">
        <f t="shared" si="166"/>
        <v>379-2024-06-30</v>
      </c>
      <c r="Q1004" s="5">
        <v>0</v>
      </c>
      <c r="R1004" s="5">
        <v>0</v>
      </c>
    </row>
    <row r="1005" spans="1:18" hidden="1" x14ac:dyDescent="0.3">
      <c r="A1005" s="5">
        <v>379</v>
      </c>
      <c r="B1005" s="5" t="s">
        <v>343</v>
      </c>
      <c r="C1005" s="5" t="s">
        <v>344</v>
      </c>
      <c r="D1005" s="5" t="s">
        <v>54</v>
      </c>
      <c r="E1005" s="5" t="s">
        <v>24</v>
      </c>
      <c r="F1005" s="6">
        <v>45473</v>
      </c>
      <c r="G1005" s="5">
        <f t="shared" si="161"/>
        <v>2024</v>
      </c>
      <c r="H1005" s="5" t="str">
        <f t="shared" si="164"/>
        <v>Diciembre</v>
      </c>
      <c r="I1005" s="6" t="str">
        <f t="shared" si="168"/>
        <v>2023-1</v>
      </c>
      <c r="J1005" s="9">
        <v>13590</v>
      </c>
      <c r="K1005" s="9">
        <v>12987</v>
      </c>
      <c r="L1005" s="15">
        <f t="shared" si="167"/>
        <v>0.99007025761124123</v>
      </c>
      <c r="M1005" s="15">
        <f t="shared" si="165"/>
        <v>0.99007025761124123</v>
      </c>
      <c r="N1005" s="5" t="s">
        <v>55</v>
      </c>
      <c r="O1005" s="5" t="s">
        <v>55</v>
      </c>
      <c r="P1005" s="5" t="str">
        <f t="shared" si="166"/>
        <v>379-2024-12-31</v>
      </c>
      <c r="Q1005" s="5">
        <v>0</v>
      </c>
      <c r="R1005" s="5">
        <v>0</v>
      </c>
    </row>
    <row r="1006" spans="1:18" hidden="1" x14ac:dyDescent="0.3">
      <c r="A1006" s="5">
        <v>379</v>
      </c>
      <c r="B1006" s="5" t="s">
        <v>343</v>
      </c>
      <c r="C1006" s="5" t="s">
        <v>344</v>
      </c>
      <c r="D1006" s="5" t="s">
        <v>54</v>
      </c>
      <c r="E1006" s="5" t="s">
        <v>24</v>
      </c>
      <c r="F1006" s="6">
        <v>45657</v>
      </c>
      <c r="G1006" s="5">
        <f t="shared" si="161"/>
        <v>2023</v>
      </c>
      <c r="H1006" s="5" t="str">
        <f t="shared" si="164"/>
        <v>Junio</v>
      </c>
      <c r="I1006" s="6" t="str">
        <f t="shared" si="168"/>
        <v>2023-2</v>
      </c>
      <c r="J1006" s="9">
        <v>10675</v>
      </c>
      <c r="K1006" s="9">
        <v>10569</v>
      </c>
      <c r="L1006" s="15">
        <f t="shared" si="167"/>
        <v>1.0443958507232471</v>
      </c>
      <c r="M1006" s="15">
        <f t="shared" si="165"/>
        <v>1.0443958507232471</v>
      </c>
      <c r="N1006" s="5" t="s">
        <v>55</v>
      </c>
      <c r="O1006" s="5" t="s">
        <v>55</v>
      </c>
      <c r="P1006" s="5" t="str">
        <f t="shared" si="166"/>
        <v>380-2023-06-30</v>
      </c>
      <c r="Q1006" s="5">
        <v>0</v>
      </c>
      <c r="R1006" s="5">
        <v>0</v>
      </c>
    </row>
    <row r="1007" spans="1:18" hidden="1" x14ac:dyDescent="0.3">
      <c r="A1007" s="41">
        <v>380</v>
      </c>
      <c r="B1007" s="5" t="s">
        <v>345</v>
      </c>
      <c r="C1007" s="5" t="s">
        <v>344</v>
      </c>
      <c r="D1007" s="5" t="s">
        <v>54</v>
      </c>
      <c r="E1007" s="5" t="s">
        <v>24</v>
      </c>
      <c r="F1007" s="6">
        <v>45107</v>
      </c>
      <c r="G1007" s="5">
        <f t="shared" si="161"/>
        <v>2023</v>
      </c>
      <c r="H1007" s="5" t="str">
        <f t="shared" si="164"/>
        <v>Diciembre</v>
      </c>
      <c r="I1007" s="6" t="str">
        <f t="shared" si="168"/>
        <v>2024-1</v>
      </c>
      <c r="J1007" s="9">
        <v>24659.314309000001</v>
      </c>
      <c r="K1007" s="9">
        <v>25754.085545999998</v>
      </c>
      <c r="L1007" s="21">
        <f>IFERROR(K1008/J1008,"")</f>
        <v>1.0249038876924601</v>
      </c>
      <c r="M1007" s="15">
        <f t="shared" si="165"/>
        <v>1.0249038876924601</v>
      </c>
      <c r="N1007" s="5" t="s">
        <v>103</v>
      </c>
      <c r="O1007" s="5" t="s">
        <v>103</v>
      </c>
      <c r="P1007" s="5" t="str">
        <f t="shared" si="166"/>
        <v>380-2023-12-31</v>
      </c>
      <c r="Q1007" s="5">
        <v>0</v>
      </c>
      <c r="R1007" s="5">
        <v>0</v>
      </c>
    </row>
    <row r="1008" spans="1:18" hidden="1" x14ac:dyDescent="0.3">
      <c r="A1008" s="37">
        <v>380</v>
      </c>
      <c r="B1008" s="5" t="s">
        <v>345</v>
      </c>
      <c r="C1008" s="5" t="s">
        <v>344</v>
      </c>
      <c r="D1008" s="5" t="s">
        <v>54</v>
      </c>
      <c r="E1008" s="5" t="s">
        <v>24</v>
      </c>
      <c r="F1008" s="6">
        <v>45291</v>
      </c>
      <c r="G1008" s="5">
        <f t="shared" si="161"/>
        <v>2024</v>
      </c>
      <c r="H1008" s="5" t="str">
        <f t="shared" si="164"/>
        <v>Junio</v>
      </c>
      <c r="I1008" s="6" t="str">
        <f t="shared" si="168"/>
        <v>2024-2</v>
      </c>
      <c r="J1008" s="9">
        <v>24724.802793999999</v>
      </c>
      <c r="K1008" s="32">
        <v>25340.546505999999</v>
      </c>
      <c r="L1008" s="21">
        <f>IFERROR(K1009/J1009,"")</f>
        <v>0.96125738270273453</v>
      </c>
      <c r="M1008" s="15">
        <f t="shared" si="165"/>
        <v>0.96125738270273453</v>
      </c>
      <c r="N1008" s="5" t="s">
        <v>103</v>
      </c>
      <c r="O1008" s="5" t="s">
        <v>103</v>
      </c>
      <c r="P1008" s="5" t="str">
        <f t="shared" si="166"/>
        <v>380-2024-06-30</v>
      </c>
      <c r="Q1008" s="5">
        <v>0</v>
      </c>
      <c r="R1008" s="5">
        <v>0</v>
      </c>
    </row>
    <row r="1009" spans="1:18" hidden="1" x14ac:dyDescent="0.3">
      <c r="A1009" s="37">
        <v>380</v>
      </c>
      <c r="B1009" s="5" t="s">
        <v>345</v>
      </c>
      <c r="C1009" s="5" t="s">
        <v>344</v>
      </c>
      <c r="D1009" s="5" t="s">
        <v>54</v>
      </c>
      <c r="E1009" s="5" t="s">
        <v>24</v>
      </c>
      <c r="F1009" s="6">
        <v>45473</v>
      </c>
      <c r="G1009" s="5">
        <f t="shared" si="161"/>
        <v>2024</v>
      </c>
      <c r="H1009" s="5" t="str">
        <f t="shared" si="164"/>
        <v>Diciembre</v>
      </c>
      <c r="I1009" s="6" t="str">
        <f t="shared" si="168"/>
        <v>2022-1</v>
      </c>
      <c r="J1009" s="12">
        <v>29596.26987</v>
      </c>
      <c r="K1009" s="12">
        <v>28449.632913000001</v>
      </c>
      <c r="L1009" s="21">
        <f>IFERROR(K1010/J1010,"")</f>
        <v>0.78920000000000001</v>
      </c>
      <c r="M1009" s="15">
        <f t="shared" si="165"/>
        <v>0.78920000000000001</v>
      </c>
      <c r="N1009" s="5" t="s">
        <v>103</v>
      </c>
      <c r="O1009" s="5" t="s">
        <v>103</v>
      </c>
      <c r="P1009" s="5" t="str">
        <f t="shared" si="166"/>
        <v>380-2024-12-31</v>
      </c>
      <c r="Q1009" s="5">
        <v>0</v>
      </c>
      <c r="R1009" s="5">
        <v>0</v>
      </c>
    </row>
    <row r="1010" spans="1:18" hidden="1" x14ac:dyDescent="0.3">
      <c r="A1010" s="5">
        <v>380</v>
      </c>
      <c r="B1010" s="5" t="s">
        <v>345</v>
      </c>
      <c r="C1010" s="5" t="s">
        <v>344</v>
      </c>
      <c r="D1010" s="5" t="s">
        <v>54</v>
      </c>
      <c r="E1010" s="5" t="s">
        <v>24</v>
      </c>
      <c r="F1010" s="6">
        <v>45657</v>
      </c>
      <c r="G1010" s="5">
        <f t="shared" si="161"/>
        <v>2022</v>
      </c>
      <c r="H1010" s="5" t="str">
        <f t="shared" si="164"/>
        <v>Junio</v>
      </c>
      <c r="I1010" s="6" t="str">
        <f t="shared" si="168"/>
        <v>2022-2</v>
      </c>
      <c r="J1010" s="5">
        <v>100</v>
      </c>
      <c r="K1010" s="5">
        <v>78.92</v>
      </c>
      <c r="L1010" s="15">
        <f>IFERROR(IF((K1011/J1011)&gt;1.3,1.3,K1011/J1011),"")</f>
        <v>0.9592696629213483</v>
      </c>
      <c r="M1010" s="15">
        <f t="shared" si="165"/>
        <v>0.9592696629213483</v>
      </c>
      <c r="N1010" s="5"/>
      <c r="O1010" s="5"/>
      <c r="P1010" s="5" t="str">
        <f t="shared" si="166"/>
        <v>381-2022-06-30</v>
      </c>
      <c r="Q1010" s="5">
        <v>0</v>
      </c>
      <c r="R1010" s="5">
        <v>0</v>
      </c>
    </row>
    <row r="1011" spans="1:18" hidden="1" x14ac:dyDescent="0.3">
      <c r="A1011" s="37">
        <v>381</v>
      </c>
      <c r="B1011" s="5" t="s">
        <v>346</v>
      </c>
      <c r="C1011" s="5" t="s">
        <v>344</v>
      </c>
      <c r="D1011" s="5" t="s">
        <v>54</v>
      </c>
      <c r="E1011" s="5" t="s">
        <v>24</v>
      </c>
      <c r="F1011" s="6">
        <v>44742</v>
      </c>
      <c r="G1011" s="5">
        <f t="shared" si="161"/>
        <v>2022</v>
      </c>
      <c r="H1011" s="5" t="str">
        <f t="shared" si="164"/>
        <v>Diciembre</v>
      </c>
      <c r="I1011" s="6" t="str">
        <f t="shared" si="168"/>
        <v>2023-1</v>
      </c>
      <c r="J1011" s="5">
        <v>1424</v>
      </c>
      <c r="K1011" s="5">
        <v>1366</v>
      </c>
      <c r="L1011" s="21">
        <f t="shared" ref="L1011:L1026" si="169">IFERROR(K1012/J1012,"")</f>
        <v>1.0991902834008098</v>
      </c>
      <c r="M1011" s="15">
        <f t="shared" si="165"/>
        <v>1.0991902834008098</v>
      </c>
      <c r="N1011" s="5" t="s">
        <v>55</v>
      </c>
      <c r="O1011" s="5" t="s">
        <v>55</v>
      </c>
      <c r="P1011" s="5" t="str">
        <f t="shared" si="166"/>
        <v>381-2022-12-31</v>
      </c>
      <c r="Q1011" s="5">
        <v>0</v>
      </c>
      <c r="R1011" s="5">
        <v>0</v>
      </c>
    </row>
    <row r="1012" spans="1:18" hidden="1" x14ac:dyDescent="0.3">
      <c r="A1012" s="37">
        <v>381</v>
      </c>
      <c r="B1012" s="5" t="s">
        <v>346</v>
      </c>
      <c r="C1012" s="5" t="s">
        <v>344</v>
      </c>
      <c r="D1012" s="5" t="s">
        <v>54</v>
      </c>
      <c r="E1012" s="5" t="s">
        <v>24</v>
      </c>
      <c r="F1012" s="6">
        <v>44926</v>
      </c>
      <c r="G1012" s="5">
        <f t="shared" si="161"/>
        <v>2023</v>
      </c>
      <c r="H1012" s="5" t="str">
        <f t="shared" si="164"/>
        <v>Junio</v>
      </c>
      <c r="I1012" s="6" t="str">
        <f t="shared" si="168"/>
        <v>2023-2</v>
      </c>
      <c r="J1012" s="5">
        <v>988</v>
      </c>
      <c r="K1012" s="5">
        <v>1086</v>
      </c>
      <c r="L1012" s="21">
        <f t="shared" si="169"/>
        <v>1.0490196078431373</v>
      </c>
      <c r="M1012" s="15">
        <f t="shared" si="165"/>
        <v>1.0490196078431373</v>
      </c>
      <c r="N1012" s="5" t="s">
        <v>55</v>
      </c>
      <c r="O1012" s="5" t="s">
        <v>55</v>
      </c>
      <c r="P1012" s="5" t="str">
        <f t="shared" si="166"/>
        <v>381-2023-06-30</v>
      </c>
      <c r="Q1012" s="5">
        <v>0</v>
      </c>
      <c r="R1012" s="5">
        <v>0</v>
      </c>
    </row>
    <row r="1013" spans="1:18" hidden="1" x14ac:dyDescent="0.3">
      <c r="A1013" s="37">
        <v>381</v>
      </c>
      <c r="B1013" s="5" t="s">
        <v>346</v>
      </c>
      <c r="C1013" s="5" t="s">
        <v>344</v>
      </c>
      <c r="D1013" s="5" t="s">
        <v>54</v>
      </c>
      <c r="E1013" s="5" t="s">
        <v>24</v>
      </c>
      <c r="F1013" s="6">
        <v>45107</v>
      </c>
      <c r="G1013" s="5">
        <f t="shared" si="161"/>
        <v>2023</v>
      </c>
      <c r="H1013" s="5" t="str">
        <f t="shared" si="164"/>
        <v>Diciembre</v>
      </c>
      <c r="I1013" s="6" t="str">
        <f t="shared" si="168"/>
        <v>2024-1</v>
      </c>
      <c r="J1013" s="5">
        <v>1428</v>
      </c>
      <c r="K1013" s="5">
        <v>1498</v>
      </c>
      <c r="L1013" s="21">
        <f t="shared" si="169"/>
        <v>1.1481164383561644</v>
      </c>
      <c r="M1013" s="15">
        <f t="shared" si="165"/>
        <v>1.1481164383561644</v>
      </c>
      <c r="N1013" s="5" t="s">
        <v>55</v>
      </c>
      <c r="O1013" s="5" t="s">
        <v>55</v>
      </c>
      <c r="P1013" s="5" t="str">
        <f t="shared" si="166"/>
        <v>381-2023-12-31</v>
      </c>
      <c r="Q1013" s="5">
        <v>0</v>
      </c>
      <c r="R1013" s="5">
        <v>0</v>
      </c>
    </row>
    <row r="1014" spans="1:18" hidden="1" x14ac:dyDescent="0.3">
      <c r="A1014" s="37">
        <v>381</v>
      </c>
      <c r="B1014" s="5" t="s">
        <v>346</v>
      </c>
      <c r="C1014" s="5" t="s">
        <v>344</v>
      </c>
      <c r="D1014" s="5" t="s">
        <v>54</v>
      </c>
      <c r="E1014" s="5" t="s">
        <v>24</v>
      </c>
      <c r="F1014" s="6">
        <v>45291</v>
      </c>
      <c r="G1014" s="5">
        <f t="shared" si="161"/>
        <v>2024</v>
      </c>
      <c r="H1014" s="5" t="str">
        <f t="shared" si="164"/>
        <v>Junio</v>
      </c>
      <c r="I1014" s="6" t="str">
        <f t="shared" si="168"/>
        <v>2024-2</v>
      </c>
      <c r="J1014" s="5">
        <v>1168</v>
      </c>
      <c r="K1014" s="5">
        <v>1341</v>
      </c>
      <c r="L1014" s="21">
        <f t="shared" si="169"/>
        <v>1.0526315789473684</v>
      </c>
      <c r="M1014" s="15">
        <f t="shared" si="165"/>
        <v>1.0526315789473684</v>
      </c>
      <c r="N1014" s="5" t="s">
        <v>55</v>
      </c>
      <c r="O1014" s="5" t="s">
        <v>55</v>
      </c>
      <c r="P1014" s="5" t="str">
        <f t="shared" si="166"/>
        <v>381-2024-06-30</v>
      </c>
      <c r="Q1014" s="5">
        <v>0</v>
      </c>
      <c r="R1014" s="5">
        <v>0</v>
      </c>
    </row>
    <row r="1015" spans="1:18" hidden="1" x14ac:dyDescent="0.3">
      <c r="A1015" s="37">
        <v>381</v>
      </c>
      <c r="B1015" s="5" t="s">
        <v>346</v>
      </c>
      <c r="C1015" s="5" t="s">
        <v>344</v>
      </c>
      <c r="D1015" s="5" t="s">
        <v>54</v>
      </c>
      <c r="E1015" s="5" t="s">
        <v>24</v>
      </c>
      <c r="F1015" s="6">
        <v>45473</v>
      </c>
      <c r="G1015" s="5">
        <f t="shared" si="161"/>
        <v>2024</v>
      </c>
      <c r="H1015" s="5" t="str">
        <f t="shared" si="164"/>
        <v>Diciembre</v>
      </c>
      <c r="I1015" s="6" t="str">
        <f t="shared" si="168"/>
        <v>2022-1</v>
      </c>
      <c r="J1015" s="5">
        <v>1482</v>
      </c>
      <c r="K1015" s="5">
        <v>1560</v>
      </c>
      <c r="L1015" s="21">
        <f t="shared" si="169"/>
        <v>0.89191643960036326</v>
      </c>
      <c r="M1015" s="15">
        <f t="shared" si="165"/>
        <v>0.89191643960036326</v>
      </c>
      <c r="N1015" s="5" t="s">
        <v>55</v>
      </c>
      <c r="O1015" s="5" t="s">
        <v>55</v>
      </c>
      <c r="P1015" s="5" t="s">
        <v>2670</v>
      </c>
      <c r="Q1015" s="5">
        <v>0</v>
      </c>
      <c r="R1015" s="5">
        <v>0</v>
      </c>
    </row>
    <row r="1016" spans="1:18" hidden="1" x14ac:dyDescent="0.3">
      <c r="A1016" s="5">
        <v>381</v>
      </c>
      <c r="B1016" s="5" t="s">
        <v>346</v>
      </c>
      <c r="C1016" s="5" t="s">
        <v>344</v>
      </c>
      <c r="D1016" s="5" t="s">
        <v>54</v>
      </c>
      <c r="E1016" s="5" t="s">
        <v>24</v>
      </c>
      <c r="F1016" s="6">
        <v>45657</v>
      </c>
      <c r="G1016" s="5">
        <f t="shared" si="161"/>
        <v>2022</v>
      </c>
      <c r="H1016" s="5" t="str">
        <f t="shared" si="164"/>
        <v>Junio</v>
      </c>
      <c r="I1016" s="6" t="str">
        <f t="shared" si="168"/>
        <v>2022-2</v>
      </c>
      <c r="J1016" s="5">
        <v>1101</v>
      </c>
      <c r="K1016" s="5">
        <v>982</v>
      </c>
      <c r="L1016" s="21">
        <f t="shared" si="169"/>
        <v>1.0143017037681881</v>
      </c>
      <c r="M1016" s="15">
        <f t="shared" si="165"/>
        <v>1.0143017037681881</v>
      </c>
      <c r="N1016" s="5" t="s">
        <v>55</v>
      </c>
      <c r="O1016" s="5" t="s">
        <v>55</v>
      </c>
      <c r="P1016" s="5" t="str">
        <f>A1017&amp;"-"&amp;YEAR(F1017)&amp;"-"&amp;IF(LEN(MONTH(F1017))=1,"0"&amp;MONTH(F1017),MONTH(F1017))&amp;"-"&amp;DAY(F1017)</f>
        <v>382-2022-06-30</v>
      </c>
      <c r="Q1016" s="5">
        <v>0</v>
      </c>
      <c r="R1016" s="5">
        <v>0</v>
      </c>
    </row>
    <row r="1017" spans="1:18" hidden="1" x14ac:dyDescent="0.3">
      <c r="A1017" s="37">
        <v>382</v>
      </c>
      <c r="B1017" s="5" t="s">
        <v>347</v>
      </c>
      <c r="C1017" s="5" t="s">
        <v>344</v>
      </c>
      <c r="D1017" s="5" t="s">
        <v>54</v>
      </c>
      <c r="E1017" s="5" t="s">
        <v>24</v>
      </c>
      <c r="F1017" s="6">
        <v>44742</v>
      </c>
      <c r="G1017" s="5">
        <f t="shared" si="161"/>
        <v>2022</v>
      </c>
      <c r="H1017" s="5" t="str">
        <f t="shared" si="164"/>
        <v>Diciembre</v>
      </c>
      <c r="I1017" s="6" t="str">
        <f t="shared" si="168"/>
        <v>2023-1</v>
      </c>
      <c r="J1017" s="5">
        <v>8041</v>
      </c>
      <c r="K1017" s="5">
        <v>8156</v>
      </c>
      <c r="L1017" s="21">
        <f t="shared" si="169"/>
        <v>1.0091097308488612</v>
      </c>
      <c r="M1017" s="15">
        <f t="shared" si="165"/>
        <v>1.0091097308488612</v>
      </c>
      <c r="N1017" s="5" t="s">
        <v>55</v>
      </c>
      <c r="O1017" s="5" t="s">
        <v>55</v>
      </c>
      <c r="P1017" s="5" t="str">
        <f>A1018&amp;"-"&amp;YEAR(F1018)&amp;"-"&amp;IF(LEN(MONTH(F1018))=1,"0"&amp;MONTH(F1018),MONTH(F1018))&amp;"-"&amp;DAY(F1018)</f>
        <v>382-2022-12-31</v>
      </c>
      <c r="Q1017" s="5">
        <v>0</v>
      </c>
      <c r="R1017" s="5">
        <v>0</v>
      </c>
    </row>
    <row r="1018" spans="1:18" hidden="1" x14ac:dyDescent="0.3">
      <c r="A1018" s="37">
        <v>382</v>
      </c>
      <c r="B1018" s="5" t="s">
        <v>347</v>
      </c>
      <c r="C1018" s="5" t="s">
        <v>344</v>
      </c>
      <c r="D1018" s="5" t="s">
        <v>54</v>
      </c>
      <c r="E1018" s="5" t="s">
        <v>24</v>
      </c>
      <c r="F1018" s="6">
        <v>44926</v>
      </c>
      <c r="G1018" s="5">
        <f t="shared" si="161"/>
        <v>2023</v>
      </c>
      <c r="H1018" s="5" t="str">
        <f t="shared" si="164"/>
        <v>Junio</v>
      </c>
      <c r="I1018" s="6" t="str">
        <f t="shared" si="168"/>
        <v>2023-2</v>
      </c>
      <c r="J1018" s="5">
        <v>7245</v>
      </c>
      <c r="K1018" s="5">
        <v>7311</v>
      </c>
      <c r="L1018" s="21">
        <f t="shared" si="169"/>
        <v>1.006252056597565</v>
      </c>
      <c r="M1018" s="15">
        <f t="shared" si="165"/>
        <v>1.006252056597565</v>
      </c>
      <c r="N1018" s="5" t="s">
        <v>55</v>
      </c>
      <c r="O1018" s="5" t="s">
        <v>55</v>
      </c>
      <c r="P1018" s="5" t="str">
        <f>A1019&amp;"-"&amp;YEAR(F1019)&amp;"-"&amp;IF(LEN(MONTH(F1019))=1,"0"&amp;MONTH(F1019),MONTH(F1019))&amp;"-"&amp;DAY(F1019)</f>
        <v>382-2023-06-30</v>
      </c>
      <c r="Q1018" s="5">
        <v>0</v>
      </c>
      <c r="R1018" s="5">
        <v>0</v>
      </c>
    </row>
    <row r="1019" spans="1:18" hidden="1" x14ac:dyDescent="0.3">
      <c r="A1019" s="37">
        <v>382</v>
      </c>
      <c r="B1019" s="5" t="s">
        <v>347</v>
      </c>
      <c r="C1019" s="5" t="s">
        <v>344</v>
      </c>
      <c r="D1019" s="5" t="s">
        <v>54</v>
      </c>
      <c r="E1019" s="5" t="s">
        <v>24</v>
      </c>
      <c r="F1019" s="6">
        <v>45107</v>
      </c>
      <c r="G1019" s="5">
        <f t="shared" si="161"/>
        <v>2023</v>
      </c>
      <c r="H1019" s="5" t="str">
        <f t="shared" si="164"/>
        <v>Diciembre</v>
      </c>
      <c r="I1019" s="6" t="str">
        <f t="shared" si="168"/>
        <v>2024-1</v>
      </c>
      <c r="J1019" s="5">
        <v>9117</v>
      </c>
      <c r="K1019" s="5">
        <v>9174</v>
      </c>
      <c r="L1019" s="21">
        <f t="shared" si="169"/>
        <v>1.015625</v>
      </c>
      <c r="M1019" s="15">
        <f t="shared" si="165"/>
        <v>1.015625</v>
      </c>
      <c r="N1019" s="5" t="s">
        <v>55</v>
      </c>
      <c r="O1019" s="5" t="s">
        <v>55</v>
      </c>
      <c r="P1019" s="5" t="str">
        <f>A1020&amp;"-"&amp;YEAR(F1020)&amp;"-"&amp;IF(LEN(MONTH(F1020))=1,"0"&amp;MONTH(F1020),MONTH(F1020))&amp;"-"&amp;DAY(F1020)</f>
        <v>382-2023-12-31</v>
      </c>
      <c r="Q1019" s="5">
        <v>0</v>
      </c>
      <c r="R1019" s="5">
        <v>0</v>
      </c>
    </row>
    <row r="1020" spans="1:18" hidden="1" x14ac:dyDescent="0.3">
      <c r="A1020" s="37">
        <v>382</v>
      </c>
      <c r="B1020" s="5" t="s">
        <v>347</v>
      </c>
      <c r="C1020" s="5" t="s">
        <v>344</v>
      </c>
      <c r="D1020" s="5" t="s">
        <v>54</v>
      </c>
      <c r="E1020" s="5" t="s">
        <v>24</v>
      </c>
      <c r="F1020" s="6">
        <v>45291</v>
      </c>
      <c r="G1020" s="5">
        <f t="shared" si="161"/>
        <v>2024</v>
      </c>
      <c r="H1020" s="5" t="str">
        <f t="shared" si="164"/>
        <v>Junio</v>
      </c>
      <c r="I1020" s="6" t="str">
        <f t="shared" si="168"/>
        <v>2024-2</v>
      </c>
      <c r="J1020" s="5">
        <v>7616</v>
      </c>
      <c r="K1020" s="5">
        <v>7735</v>
      </c>
      <c r="L1020" s="21">
        <f t="shared" si="169"/>
        <v>0.93414872798434445</v>
      </c>
      <c r="M1020" s="15">
        <f t="shared" si="165"/>
        <v>0.93414872798434445</v>
      </c>
      <c r="N1020" s="5" t="s">
        <v>55</v>
      </c>
      <c r="O1020" s="5" t="s">
        <v>55</v>
      </c>
      <c r="P1020" s="5" t="str">
        <f>A1021&amp;"-"&amp;YEAR(F1021)&amp;"-"&amp;IF(LEN(MONTH(F1021))=1,"0"&amp;MONTH(F1021),MONTH(F1021))&amp;"-"&amp;DAY(F1021)</f>
        <v>382-2024-06-30</v>
      </c>
      <c r="Q1020" s="5">
        <v>0</v>
      </c>
      <c r="R1020" s="5">
        <v>0</v>
      </c>
    </row>
    <row r="1021" spans="1:18" hidden="1" x14ac:dyDescent="0.3">
      <c r="A1021" s="37">
        <v>382</v>
      </c>
      <c r="B1021" s="5" t="s">
        <v>347</v>
      </c>
      <c r="C1021" s="5" t="s">
        <v>344</v>
      </c>
      <c r="D1021" s="5" t="s">
        <v>54</v>
      </c>
      <c r="E1021" s="5" t="s">
        <v>24</v>
      </c>
      <c r="F1021" s="6">
        <v>45473</v>
      </c>
      <c r="G1021" s="5">
        <f t="shared" si="161"/>
        <v>2024</v>
      </c>
      <c r="H1021" s="5" t="str">
        <f t="shared" si="164"/>
        <v>Diciembre</v>
      </c>
      <c r="I1021" s="6" t="str">
        <f t="shared" si="168"/>
        <v>2022-1</v>
      </c>
      <c r="J1021" s="5">
        <v>10220</v>
      </c>
      <c r="K1021" s="5">
        <v>9547</v>
      </c>
      <c r="L1021" s="21">
        <f t="shared" si="169"/>
        <v>0.97798053527980533</v>
      </c>
      <c r="M1021" s="15">
        <v>1.006252056597565</v>
      </c>
      <c r="N1021" s="5" t="s">
        <v>55</v>
      </c>
      <c r="O1021" s="5" t="s">
        <v>55</v>
      </c>
      <c r="P1021" s="5" t="s">
        <v>2671</v>
      </c>
      <c r="Q1021" s="5">
        <v>0</v>
      </c>
      <c r="R1021" s="5">
        <v>0</v>
      </c>
    </row>
    <row r="1022" spans="1:18" hidden="1" x14ac:dyDescent="0.3">
      <c r="A1022" s="5">
        <v>382</v>
      </c>
      <c r="B1022" s="5" t="s">
        <v>347</v>
      </c>
      <c r="C1022" s="5" t="s">
        <v>344</v>
      </c>
      <c r="D1022" s="5" t="s">
        <v>54</v>
      </c>
      <c r="E1022" s="5" t="s">
        <v>24</v>
      </c>
      <c r="F1022" s="6">
        <v>45657</v>
      </c>
      <c r="G1022" s="5">
        <f t="shared" si="161"/>
        <v>2022</v>
      </c>
      <c r="H1022" s="5" t="str">
        <f t="shared" si="164"/>
        <v>Junio</v>
      </c>
      <c r="I1022" s="6" t="str">
        <f t="shared" si="168"/>
        <v>2022-2</v>
      </c>
      <c r="J1022" s="5">
        <v>8220</v>
      </c>
      <c r="K1022" s="5">
        <v>8039</v>
      </c>
      <c r="L1022" s="21">
        <f t="shared" si="169"/>
        <v>1.1862549800796813</v>
      </c>
      <c r="M1022" s="15">
        <f>IFERROR(K1023/J1023,"")</f>
        <v>1.1862549800796813</v>
      </c>
      <c r="N1022" s="5" t="s">
        <v>55</v>
      </c>
      <c r="O1022" s="5" t="s">
        <v>55</v>
      </c>
      <c r="P1022" s="5" t="str">
        <f>A1023&amp;"-"&amp;YEAR(F1023)&amp;"-"&amp;IF(LEN(MONTH(F1023))=1,"0"&amp;MONTH(F1023),MONTH(F1023))&amp;"-"&amp;DAY(F1023)</f>
        <v>383-2022-06-30</v>
      </c>
      <c r="Q1022" s="5">
        <v>0</v>
      </c>
      <c r="R1022" s="5">
        <v>0</v>
      </c>
    </row>
    <row r="1023" spans="1:18" hidden="1" x14ac:dyDescent="0.3">
      <c r="A1023" s="37">
        <v>383</v>
      </c>
      <c r="B1023" s="5" t="s">
        <v>348</v>
      </c>
      <c r="C1023" s="5" t="s">
        <v>344</v>
      </c>
      <c r="D1023" s="5" t="s">
        <v>54</v>
      </c>
      <c r="E1023" s="5" t="s">
        <v>24</v>
      </c>
      <c r="F1023" s="6">
        <v>44742</v>
      </c>
      <c r="G1023" s="5">
        <f t="shared" si="161"/>
        <v>2022</v>
      </c>
      <c r="H1023" s="5" t="str">
        <f t="shared" si="164"/>
        <v>Diciembre</v>
      </c>
      <c r="I1023" s="6" t="str">
        <f t="shared" si="168"/>
        <v>2023-1</v>
      </c>
      <c r="J1023" s="5">
        <v>1004</v>
      </c>
      <c r="K1023" s="5">
        <v>1191</v>
      </c>
      <c r="L1023" s="21">
        <f t="shared" si="169"/>
        <v>1.299738219895288</v>
      </c>
      <c r="M1023" s="15">
        <f>IFERROR(K1024/J1024,"")</f>
        <v>1.299738219895288</v>
      </c>
      <c r="N1023" s="5" t="s">
        <v>55</v>
      </c>
      <c r="O1023" s="5" t="s">
        <v>55</v>
      </c>
      <c r="P1023" s="5" t="str">
        <f>A1024&amp;"-"&amp;YEAR(F1024)&amp;"-"&amp;IF(LEN(MONTH(F1024))=1,"0"&amp;MONTH(F1024),MONTH(F1024))&amp;"-"&amp;DAY(F1024)</f>
        <v>383-2022-12-31</v>
      </c>
      <c r="Q1023" s="5">
        <v>0</v>
      </c>
      <c r="R1023" s="5">
        <v>0</v>
      </c>
    </row>
    <row r="1024" spans="1:18" hidden="1" x14ac:dyDescent="0.3">
      <c r="A1024" s="37">
        <v>383</v>
      </c>
      <c r="B1024" s="5" t="s">
        <v>348</v>
      </c>
      <c r="C1024" s="5" t="s">
        <v>344</v>
      </c>
      <c r="D1024" s="5" t="s">
        <v>54</v>
      </c>
      <c r="E1024" s="5" t="s">
        <v>24</v>
      </c>
      <c r="F1024" s="6">
        <v>44926</v>
      </c>
      <c r="G1024" s="5">
        <f t="shared" si="161"/>
        <v>2023</v>
      </c>
      <c r="H1024" s="5" t="str">
        <f t="shared" si="164"/>
        <v>Junio</v>
      </c>
      <c r="I1024" s="6" t="str">
        <f t="shared" si="168"/>
        <v>2023-2</v>
      </c>
      <c r="J1024" s="5">
        <v>764</v>
      </c>
      <c r="K1024" s="5">
        <v>993</v>
      </c>
      <c r="L1024" s="21">
        <f t="shared" si="169"/>
        <v>1.0774042220484754</v>
      </c>
      <c r="M1024" s="15">
        <f>IFERROR(K1025/J1025,"")</f>
        <v>1.0774042220484754</v>
      </c>
      <c r="N1024" s="5" t="s">
        <v>55</v>
      </c>
      <c r="O1024" s="5" t="s">
        <v>55</v>
      </c>
      <c r="P1024" s="5" t="str">
        <f>A1025&amp;"-"&amp;YEAR(F1025)&amp;"-"&amp;IF(LEN(MONTH(F1025))=1,"0"&amp;MONTH(F1025),MONTH(F1025))&amp;"-"&amp;DAY(F1025)</f>
        <v>383-2023-06-30</v>
      </c>
      <c r="Q1024" s="5">
        <v>0</v>
      </c>
      <c r="R1024" s="5">
        <v>0</v>
      </c>
    </row>
    <row r="1025" spans="1:18" hidden="1" x14ac:dyDescent="0.3">
      <c r="A1025" s="37">
        <v>383</v>
      </c>
      <c r="B1025" s="5" t="s">
        <v>348</v>
      </c>
      <c r="C1025" s="5" t="s">
        <v>344</v>
      </c>
      <c r="D1025" s="5" t="s">
        <v>54</v>
      </c>
      <c r="E1025" s="5" t="s">
        <v>24</v>
      </c>
      <c r="F1025" s="6">
        <v>45107</v>
      </c>
      <c r="G1025" s="5">
        <f t="shared" si="161"/>
        <v>2023</v>
      </c>
      <c r="H1025" s="5" t="str">
        <f t="shared" si="164"/>
        <v>Diciembre</v>
      </c>
      <c r="I1025" s="6" t="str">
        <f t="shared" si="168"/>
        <v>2024-1</v>
      </c>
      <c r="J1025" s="5">
        <v>1279</v>
      </c>
      <c r="K1025" s="5">
        <v>1378</v>
      </c>
      <c r="L1025" s="21">
        <f t="shared" si="169"/>
        <v>1.4542410714285714</v>
      </c>
      <c r="M1025" s="15">
        <f>IFERROR(K1026/J1026,"")</f>
        <v>1.4542410714285714</v>
      </c>
      <c r="N1025" s="5" t="s">
        <v>55</v>
      </c>
      <c r="O1025" s="5" t="s">
        <v>55</v>
      </c>
      <c r="P1025" s="5" t="str">
        <f>A1026&amp;"-"&amp;YEAR(F1026)&amp;"-"&amp;IF(LEN(MONTH(F1026))=1,"0"&amp;MONTH(F1026),MONTH(F1026))&amp;"-"&amp;DAY(F1026)</f>
        <v>383-2023-12-31</v>
      </c>
      <c r="Q1025" s="5">
        <v>0</v>
      </c>
      <c r="R1025" s="5">
        <v>0</v>
      </c>
    </row>
    <row r="1026" spans="1:18" hidden="1" x14ac:dyDescent="0.3">
      <c r="A1026" s="37">
        <v>383</v>
      </c>
      <c r="B1026" s="5" t="s">
        <v>348</v>
      </c>
      <c r="C1026" s="5" t="s">
        <v>344</v>
      </c>
      <c r="D1026" s="5" t="s">
        <v>54</v>
      </c>
      <c r="E1026" s="5" t="s">
        <v>24</v>
      </c>
      <c r="F1026" s="6">
        <v>45291</v>
      </c>
      <c r="G1026" s="5">
        <f t="shared" si="161"/>
        <v>2024</v>
      </c>
      <c r="H1026" s="5" t="str">
        <f t="shared" si="164"/>
        <v>Junio</v>
      </c>
      <c r="I1026" s="6" t="str">
        <f t="shared" si="168"/>
        <v>2024-2</v>
      </c>
      <c r="J1026" s="5">
        <v>896</v>
      </c>
      <c r="K1026" s="5">
        <v>1303</v>
      </c>
      <c r="L1026" s="21">
        <f t="shared" si="169"/>
        <v>0.9875409836065574</v>
      </c>
      <c r="M1026" s="15">
        <f>IFERROR(K1027/J1027,"")</f>
        <v>0.9875409836065574</v>
      </c>
      <c r="N1026" s="5" t="s">
        <v>55</v>
      </c>
      <c r="O1026" s="5" t="s">
        <v>55</v>
      </c>
      <c r="P1026" s="5" t="str">
        <f>A1027&amp;"-"&amp;YEAR(F1027)&amp;"-"&amp;IF(LEN(MONTH(F1027))=1,"0"&amp;MONTH(F1027),MONTH(F1027))&amp;"-"&amp;DAY(F1027)</f>
        <v>383-2024-06-30</v>
      </c>
      <c r="Q1026" s="5">
        <v>0</v>
      </c>
      <c r="R1026" s="5">
        <v>0</v>
      </c>
    </row>
    <row r="1027" spans="1:18" hidden="1" x14ac:dyDescent="0.3">
      <c r="A1027" s="37">
        <v>383</v>
      </c>
      <c r="B1027" s="5" t="s">
        <v>348</v>
      </c>
      <c r="C1027" s="5" t="s">
        <v>344</v>
      </c>
      <c r="D1027" s="5" t="s">
        <v>54</v>
      </c>
      <c r="E1027" s="5" t="s">
        <v>24</v>
      </c>
      <c r="F1027" s="6">
        <v>45473</v>
      </c>
      <c r="G1027" s="5">
        <f t="shared" si="161"/>
        <v>2024</v>
      </c>
      <c r="H1027" s="5" t="str">
        <f t="shared" si="164"/>
        <v>Diciembre</v>
      </c>
      <c r="I1027" s="6" t="str">
        <f t="shared" si="168"/>
        <v>2022-2</v>
      </c>
      <c r="J1027" s="3">
        <v>1525</v>
      </c>
      <c r="K1027" s="9">
        <v>1506</v>
      </c>
      <c r="L1027" s="21">
        <v>1.077404222048475</v>
      </c>
      <c r="M1027" s="15">
        <v>1.077404222048475</v>
      </c>
      <c r="N1027" s="5" t="s">
        <v>55</v>
      </c>
      <c r="O1027" s="5" t="s">
        <v>55</v>
      </c>
      <c r="P1027" s="5" t="s">
        <v>2672</v>
      </c>
      <c r="Q1027" s="5">
        <v>0</v>
      </c>
      <c r="R1027" s="5">
        <v>0</v>
      </c>
    </row>
    <row r="1028" spans="1:18" hidden="1" x14ac:dyDescent="0.3">
      <c r="A1028" s="5">
        <v>383</v>
      </c>
      <c r="B1028" s="5" t="s">
        <v>348</v>
      </c>
      <c r="C1028" s="5" t="s">
        <v>344</v>
      </c>
      <c r="D1028" s="5" t="s">
        <v>54</v>
      </c>
      <c r="E1028" s="5" t="s">
        <v>24</v>
      </c>
      <c r="F1028" s="6">
        <v>45657</v>
      </c>
      <c r="G1028" s="5">
        <f t="shared" ref="G1028:G1059" si="170">YEAR(F1030)</f>
        <v>2022</v>
      </c>
      <c r="H1028" s="5" t="str">
        <f t="shared" ref="H1028:H1059" si="171">PROPER(TEXT(F1030,"mmmm"))</f>
        <v>Diciembre</v>
      </c>
      <c r="I1028" s="6" t="str">
        <f t="shared" ref="I1028:I1034" si="172">IF(OR(H1030="Enero",H1030="Febrero",H1030="Marzo",H1030="Abril",H1030="Mayo",H1030="Junio"),G1030&amp;"-1",IF(OR(H1030="Julio",H1030="Agosto",H1030="Septiembre",H1030="Octubre",H1030="Noviembre",H1030="Diciembre"),G1030&amp;"-2"))</f>
        <v>2023-2</v>
      </c>
      <c r="J1028" s="3">
        <v>1599</v>
      </c>
      <c r="K1028" s="9">
        <v>2165</v>
      </c>
      <c r="L1028" s="15">
        <f t="shared" ref="L1028:L1044" si="173">IFERROR(IF((K1030/J1030)&gt;1.3,1.3,K1030/J1030),"")</f>
        <v>0.96410256410256412</v>
      </c>
      <c r="M1028" s="15">
        <f t="shared" ref="M1028:M1042" si="174">IFERROR(K1030/J1030,"")</f>
        <v>0.96410256410256412</v>
      </c>
      <c r="N1028" s="5" t="s">
        <v>55</v>
      </c>
      <c r="O1028" s="5" t="s">
        <v>55</v>
      </c>
      <c r="P1028" s="5" t="str">
        <f>A1030&amp;"-"&amp;YEAR(F1030)&amp;"-"&amp;IF(LEN(MONTH(F1030))=1,"0"&amp;MONTH(F1030),MONTH(F1030))&amp;"-"&amp;DAY(F1030)</f>
        <v>384-2022-12-31</v>
      </c>
      <c r="Q1028" s="5">
        <v>0</v>
      </c>
      <c r="R1028" s="5">
        <v>0</v>
      </c>
    </row>
    <row r="1029" spans="1:18" hidden="1" x14ac:dyDescent="0.3">
      <c r="A1029" s="37">
        <v>384</v>
      </c>
      <c r="B1029" s="5" t="s">
        <v>349</v>
      </c>
      <c r="C1029" s="5" t="s">
        <v>344</v>
      </c>
      <c r="D1029" s="5" t="s">
        <v>54</v>
      </c>
      <c r="E1029" s="5" t="s">
        <v>24</v>
      </c>
      <c r="F1029" s="6">
        <v>44742</v>
      </c>
      <c r="G1029" s="5">
        <f t="shared" si="170"/>
        <v>2023</v>
      </c>
      <c r="H1029" s="5" t="str">
        <f t="shared" si="171"/>
        <v>Junio</v>
      </c>
      <c r="I1029" s="6" t="str">
        <f t="shared" si="172"/>
        <v>2024-1</v>
      </c>
      <c r="J1029" s="5">
        <v>339</v>
      </c>
      <c r="K1029" s="5">
        <v>299</v>
      </c>
      <c r="L1029" s="15">
        <f t="shared" si="173"/>
        <v>1.0849673202614378</v>
      </c>
      <c r="M1029" s="15">
        <f t="shared" si="174"/>
        <v>1.0849673202614378</v>
      </c>
      <c r="N1029" s="5" t="s">
        <v>55</v>
      </c>
      <c r="O1029" s="5" t="s">
        <v>55</v>
      </c>
      <c r="P1029" s="5" t="str">
        <f>A1031&amp;"-"&amp;YEAR(F1031)&amp;"-"&amp;IF(LEN(MONTH(F1031))=1,"0"&amp;MONTH(F1031),MONTH(F1031))&amp;"-"&amp;DAY(F1031)</f>
        <v>384-2023-06-30</v>
      </c>
      <c r="Q1029" s="5">
        <v>0</v>
      </c>
      <c r="R1029" s="5">
        <v>0</v>
      </c>
    </row>
    <row r="1030" spans="1:18" hidden="1" x14ac:dyDescent="0.3">
      <c r="A1030" s="37">
        <v>384</v>
      </c>
      <c r="B1030" s="5" t="s">
        <v>349</v>
      </c>
      <c r="C1030" s="5" t="s">
        <v>344</v>
      </c>
      <c r="D1030" s="5" t="s">
        <v>54</v>
      </c>
      <c r="E1030" s="5" t="s">
        <v>24</v>
      </c>
      <c r="F1030" s="6">
        <v>44926</v>
      </c>
      <c r="G1030" s="5">
        <f t="shared" si="170"/>
        <v>2023</v>
      </c>
      <c r="H1030" s="5" t="str">
        <f t="shared" si="171"/>
        <v>Diciembre</v>
      </c>
      <c r="I1030" s="6" t="str">
        <f t="shared" si="172"/>
        <v>2024-2</v>
      </c>
      <c r="J1030" s="5">
        <v>195</v>
      </c>
      <c r="K1030" s="5">
        <v>188</v>
      </c>
      <c r="L1030" s="15">
        <f t="shared" si="173"/>
        <v>1.1487179487179486</v>
      </c>
      <c r="M1030" s="15">
        <f t="shared" si="174"/>
        <v>1.1487179487179486</v>
      </c>
      <c r="N1030" s="5" t="s">
        <v>55</v>
      </c>
      <c r="O1030" s="5" t="s">
        <v>55</v>
      </c>
      <c r="P1030" s="5" t="str">
        <f>A1032&amp;"-"&amp;YEAR(F1032)&amp;"-"&amp;IF(LEN(MONTH(F1032))=1,"0"&amp;MONTH(F1032),MONTH(F1032))&amp;"-"&amp;DAY(F1032)</f>
        <v>384-2023-12-31</v>
      </c>
      <c r="Q1030" s="5">
        <v>0</v>
      </c>
      <c r="R1030" s="5">
        <v>0</v>
      </c>
    </row>
    <row r="1031" spans="1:18" hidden="1" x14ac:dyDescent="0.3">
      <c r="A1031" s="37">
        <v>384</v>
      </c>
      <c r="B1031" s="5" t="s">
        <v>349</v>
      </c>
      <c r="C1031" s="5" t="s">
        <v>344</v>
      </c>
      <c r="D1031" s="5" t="s">
        <v>54</v>
      </c>
      <c r="E1031" s="5" t="s">
        <v>24</v>
      </c>
      <c r="F1031" s="6">
        <v>45107</v>
      </c>
      <c r="G1031" s="5">
        <f t="shared" si="170"/>
        <v>2024</v>
      </c>
      <c r="H1031" s="5" t="str">
        <f t="shared" si="171"/>
        <v>Junio</v>
      </c>
      <c r="I1031" s="6" t="str">
        <f t="shared" si="172"/>
        <v>2022-1</v>
      </c>
      <c r="J1031" s="5">
        <v>306</v>
      </c>
      <c r="K1031" s="9">
        <v>332</v>
      </c>
      <c r="L1031" s="15">
        <f t="shared" si="173"/>
        <v>0.99449035812672182</v>
      </c>
      <c r="M1031" s="15">
        <f t="shared" si="174"/>
        <v>0.99449035812672182</v>
      </c>
      <c r="N1031" s="5" t="s">
        <v>55</v>
      </c>
      <c r="O1031" s="5" t="s">
        <v>55</v>
      </c>
      <c r="P1031" s="5" t="str">
        <f>A1033&amp;"-"&amp;YEAR(F1033)&amp;"-"&amp;IF(LEN(MONTH(F1033))=1,"0"&amp;MONTH(F1033),MONTH(F1033))&amp;"-"&amp;DAY(F1033)</f>
        <v>384-2024-06-30</v>
      </c>
      <c r="Q1031" s="5">
        <v>0</v>
      </c>
      <c r="R1031" s="5">
        <v>0</v>
      </c>
    </row>
    <row r="1032" spans="1:18" hidden="1" x14ac:dyDescent="0.3">
      <c r="A1032" s="37">
        <v>384</v>
      </c>
      <c r="B1032" s="5" t="s">
        <v>349</v>
      </c>
      <c r="C1032" s="5" t="s">
        <v>344</v>
      </c>
      <c r="D1032" s="5" t="s">
        <v>54</v>
      </c>
      <c r="E1032" s="5" t="s">
        <v>24</v>
      </c>
      <c r="F1032" s="6">
        <v>45291</v>
      </c>
      <c r="G1032" s="5">
        <f t="shared" si="170"/>
        <v>2024</v>
      </c>
      <c r="H1032" s="5" t="str">
        <f t="shared" si="171"/>
        <v>Diciembre</v>
      </c>
      <c r="I1032" s="6" t="str">
        <f t="shared" si="172"/>
        <v>2022-2</v>
      </c>
      <c r="J1032" s="5">
        <v>195</v>
      </c>
      <c r="K1032" s="9">
        <v>224</v>
      </c>
      <c r="L1032" s="15">
        <f t="shared" si="173"/>
        <v>0.87903225806451613</v>
      </c>
      <c r="M1032" s="15">
        <f t="shared" si="174"/>
        <v>0.87903225806451613</v>
      </c>
      <c r="N1032" s="5" t="s">
        <v>55</v>
      </c>
      <c r="O1032" s="5" t="s">
        <v>55</v>
      </c>
      <c r="P1032" s="5" t="str">
        <f>A1034&amp;"-"&amp;YEAR(F1034)&amp;"-"&amp;IF(LEN(MONTH(F1034))=1,"0"&amp;MONTH(F1034),MONTH(F1034))&amp;"-"&amp;DAY(F1034)</f>
        <v>384-2024-12-31</v>
      </c>
      <c r="Q1032" s="5">
        <v>0</v>
      </c>
      <c r="R1032" s="5">
        <v>0</v>
      </c>
    </row>
    <row r="1033" spans="1:18" hidden="1" x14ac:dyDescent="0.3">
      <c r="A1033" s="37">
        <v>384</v>
      </c>
      <c r="B1033" s="5" t="s">
        <v>349</v>
      </c>
      <c r="C1033" s="5" t="s">
        <v>344</v>
      </c>
      <c r="D1033" s="5" t="s">
        <v>54</v>
      </c>
      <c r="E1033" s="5" t="s">
        <v>24</v>
      </c>
      <c r="F1033" s="6">
        <v>45473</v>
      </c>
      <c r="G1033" s="5">
        <f t="shared" si="170"/>
        <v>2022</v>
      </c>
      <c r="H1033" s="5" t="str">
        <f t="shared" si="171"/>
        <v>Junio</v>
      </c>
      <c r="I1033" s="6" t="str">
        <f t="shared" si="172"/>
        <v>2023-1</v>
      </c>
      <c r="J1033" s="5">
        <v>363</v>
      </c>
      <c r="K1033" s="9">
        <v>361</v>
      </c>
      <c r="L1033" s="15">
        <f t="shared" si="173"/>
        <v>1.0808727030260141</v>
      </c>
      <c r="M1033" s="15">
        <f t="shared" si="174"/>
        <v>1.0808727030260141</v>
      </c>
      <c r="N1033" s="5" t="s">
        <v>55</v>
      </c>
      <c r="O1033" s="5" t="s">
        <v>55</v>
      </c>
      <c r="P1033" s="5" t="s">
        <v>2673</v>
      </c>
      <c r="Q1033" s="5">
        <v>0</v>
      </c>
      <c r="R1033" s="5">
        <v>0</v>
      </c>
    </row>
    <row r="1034" spans="1:18" hidden="1" x14ac:dyDescent="0.3">
      <c r="A1034" s="5">
        <v>384</v>
      </c>
      <c r="B1034" s="5" t="s">
        <v>349</v>
      </c>
      <c r="C1034" s="5" t="s">
        <v>344</v>
      </c>
      <c r="D1034" s="5" t="s">
        <v>54</v>
      </c>
      <c r="E1034" s="5" t="s">
        <v>24</v>
      </c>
      <c r="F1034" s="6">
        <v>45657</v>
      </c>
      <c r="G1034" s="5">
        <f t="shared" si="170"/>
        <v>2022</v>
      </c>
      <c r="H1034" s="5" t="str">
        <f t="shared" si="171"/>
        <v>Diciembre</v>
      </c>
      <c r="I1034" s="6" t="str">
        <f t="shared" si="172"/>
        <v>2023-2</v>
      </c>
      <c r="J1034" s="5">
        <v>248</v>
      </c>
      <c r="K1034" s="10">
        <v>218</v>
      </c>
      <c r="L1034" s="15">
        <f t="shared" si="173"/>
        <v>0.59212833808725596</v>
      </c>
      <c r="M1034" s="15">
        <f t="shared" si="174"/>
        <v>0.59212833808725596</v>
      </c>
      <c r="N1034" s="5" t="s">
        <v>55</v>
      </c>
      <c r="O1034" s="5" t="s">
        <v>55</v>
      </c>
      <c r="P1034" s="5" t="str">
        <f t="shared" ref="P1034:P1065" si="175">A1036&amp;"-"&amp;YEAR(F1036)&amp;"-"&amp;IF(LEN(MONTH(F1036))=1,"0"&amp;MONTH(F1036),MONTH(F1036))&amp;"-"&amp;DAY(F1036)</f>
        <v>385-2022-12-31</v>
      </c>
      <c r="Q1034" s="5">
        <v>0</v>
      </c>
      <c r="R1034" s="5">
        <v>0</v>
      </c>
    </row>
    <row r="1035" spans="1:18" hidden="1" x14ac:dyDescent="0.3">
      <c r="A1035" s="5">
        <v>385</v>
      </c>
      <c r="B1035" s="5" t="s">
        <v>350</v>
      </c>
      <c r="C1035" s="5" t="s">
        <v>351</v>
      </c>
      <c r="D1035" s="5" t="s">
        <v>54</v>
      </c>
      <c r="E1035" s="5" t="s">
        <v>24</v>
      </c>
      <c r="F1035" s="17">
        <v>44742</v>
      </c>
      <c r="G1035" s="16">
        <f t="shared" si="170"/>
        <v>2023</v>
      </c>
      <c r="H1035" s="6" t="str">
        <f t="shared" si="171"/>
        <v>Junio</v>
      </c>
      <c r="I1035" s="39" t="s">
        <v>824</v>
      </c>
      <c r="J1035" s="11">
        <v>4345.5951990000003</v>
      </c>
      <c r="K1035" s="11">
        <v>4697.0352290000001</v>
      </c>
      <c r="L1035" s="15">
        <f t="shared" si="173"/>
        <v>1.0298486566654237</v>
      </c>
      <c r="M1035" s="15">
        <f t="shared" si="174"/>
        <v>1.0298486566654237</v>
      </c>
      <c r="N1035" s="5" t="s">
        <v>103</v>
      </c>
      <c r="O1035" s="5" t="s">
        <v>103</v>
      </c>
      <c r="P1035" s="5" t="str">
        <f t="shared" si="175"/>
        <v>385-2023-06-30</v>
      </c>
      <c r="Q1035" s="5">
        <v>0</v>
      </c>
      <c r="R1035" s="5">
        <v>0</v>
      </c>
    </row>
    <row r="1036" spans="1:18" hidden="1" x14ac:dyDescent="0.3">
      <c r="A1036" s="5">
        <v>385</v>
      </c>
      <c r="B1036" s="5" t="s">
        <v>350</v>
      </c>
      <c r="C1036" s="5" t="s">
        <v>351</v>
      </c>
      <c r="D1036" s="5" t="s">
        <v>54</v>
      </c>
      <c r="E1036" s="5" t="s">
        <v>24</v>
      </c>
      <c r="F1036" s="17">
        <v>44926</v>
      </c>
      <c r="G1036" s="16">
        <f t="shared" si="170"/>
        <v>2023</v>
      </c>
      <c r="H1036" s="6" t="str">
        <f t="shared" si="171"/>
        <v>Diciembre</v>
      </c>
      <c r="I1036" s="39" t="s">
        <v>749</v>
      </c>
      <c r="J1036" s="5">
        <v>9015.4048010000006</v>
      </c>
      <c r="K1036" s="5">
        <v>5338.2766619999993</v>
      </c>
      <c r="L1036" s="15">
        <f t="shared" si="173"/>
        <v>1.3</v>
      </c>
      <c r="M1036" s="15">
        <f t="shared" si="174"/>
        <v>1.3917679352668342</v>
      </c>
      <c r="N1036" s="5" t="s">
        <v>103</v>
      </c>
      <c r="O1036" s="5" t="s">
        <v>103</v>
      </c>
      <c r="P1036" s="5" t="str">
        <f t="shared" si="175"/>
        <v>385-2023-12-31</v>
      </c>
      <c r="Q1036" s="5">
        <v>0</v>
      </c>
      <c r="R1036" s="5">
        <v>0</v>
      </c>
    </row>
    <row r="1037" spans="1:18" hidden="1" x14ac:dyDescent="0.3">
      <c r="A1037" s="5">
        <v>385</v>
      </c>
      <c r="B1037" s="5" t="s">
        <v>350</v>
      </c>
      <c r="C1037" s="5" t="s">
        <v>351</v>
      </c>
      <c r="D1037" s="5" t="s">
        <v>54</v>
      </c>
      <c r="E1037" s="5" t="s">
        <v>24</v>
      </c>
      <c r="F1037" s="17">
        <v>45107</v>
      </c>
      <c r="G1037" s="16">
        <f t="shared" si="170"/>
        <v>2024</v>
      </c>
      <c r="H1037" s="6" t="str">
        <f t="shared" si="171"/>
        <v>Junio</v>
      </c>
      <c r="I1037" s="39" t="s">
        <v>743</v>
      </c>
      <c r="J1037" s="11">
        <v>5315.2060000000001</v>
      </c>
      <c r="K1037" s="11">
        <v>5473.8577590000004</v>
      </c>
      <c r="L1037" s="15">
        <f t="shared" si="173"/>
        <v>1.1362508178631643</v>
      </c>
      <c r="M1037" s="15">
        <f t="shared" si="174"/>
        <v>1.1362508178631643</v>
      </c>
      <c r="N1037" s="5" t="s">
        <v>103</v>
      </c>
      <c r="O1037" s="5" t="s">
        <v>103</v>
      </c>
      <c r="P1037" s="5" t="str">
        <f t="shared" si="175"/>
        <v>385-2024-06-30</v>
      </c>
      <c r="Q1037" s="5">
        <v>0</v>
      </c>
      <c r="R1037" s="5">
        <v>0</v>
      </c>
    </row>
    <row r="1038" spans="1:18" hidden="1" x14ac:dyDescent="0.3">
      <c r="A1038" s="37">
        <v>385</v>
      </c>
      <c r="B1038" s="5" t="s">
        <v>350</v>
      </c>
      <c r="C1038" s="5" t="s">
        <v>351</v>
      </c>
      <c r="D1038" s="5" t="s">
        <v>54</v>
      </c>
      <c r="E1038" s="5" t="s">
        <v>24</v>
      </c>
      <c r="F1038" s="6">
        <v>45291</v>
      </c>
      <c r="G1038" s="5">
        <f t="shared" si="170"/>
        <v>2024</v>
      </c>
      <c r="H1038" s="5" t="str">
        <f t="shared" si="171"/>
        <v>Diciembre</v>
      </c>
      <c r="I1038" s="6" t="str">
        <f t="shared" ref="I1038:I1085" si="176">IF(OR(H1040="Enero",H1040="Febrero",H1040="Marzo",H1040="Abril",H1040="Mayo",H1040="Junio"),G1040&amp;"-1",IF(OR(H1040="Julio",H1040="Agosto",H1040="Septiembre",H1040="Octubre",H1040="Noviembre",H1040="Diciembre"),G1040&amp;"-2"))</f>
        <v>2023-2</v>
      </c>
      <c r="J1038" s="5">
        <v>8782.5149999999994</v>
      </c>
      <c r="K1038" s="5">
        <v>12223.222768</v>
      </c>
      <c r="L1038" s="15">
        <f t="shared" si="173"/>
        <v>0.70139606195886139</v>
      </c>
      <c r="M1038" s="15">
        <f t="shared" si="174"/>
        <v>0.70139606195886139</v>
      </c>
      <c r="N1038" s="5" t="s">
        <v>103</v>
      </c>
      <c r="O1038" s="5" t="s">
        <v>103</v>
      </c>
      <c r="P1038" s="5" t="str">
        <f t="shared" si="175"/>
        <v>385-2024-12-31</v>
      </c>
      <c r="Q1038" s="5">
        <v>0</v>
      </c>
      <c r="R1038" s="5">
        <v>0</v>
      </c>
    </row>
    <row r="1039" spans="1:18" hidden="1" x14ac:dyDescent="0.3">
      <c r="A1039" s="5">
        <v>385</v>
      </c>
      <c r="B1039" s="5" t="s">
        <v>350</v>
      </c>
      <c r="C1039" s="5" t="s">
        <v>351</v>
      </c>
      <c r="D1039" s="5" t="s">
        <v>54</v>
      </c>
      <c r="E1039" s="5" t="s">
        <v>24</v>
      </c>
      <c r="F1039" s="6">
        <v>45473</v>
      </c>
      <c r="G1039" s="5">
        <f t="shared" si="170"/>
        <v>2023</v>
      </c>
      <c r="H1039" s="5" t="str">
        <f t="shared" si="171"/>
        <v>Junio</v>
      </c>
      <c r="I1039" s="6" t="str">
        <f t="shared" si="176"/>
        <v>2024-1</v>
      </c>
      <c r="J1039" s="5">
        <v>5441.4588450000001</v>
      </c>
      <c r="K1039" s="5">
        <v>6182.8620629999996</v>
      </c>
      <c r="L1039" s="15">
        <f t="shared" si="173"/>
        <v>1.0298486566654237</v>
      </c>
      <c r="M1039" s="15">
        <f t="shared" si="174"/>
        <v>1.0298486566654237</v>
      </c>
      <c r="N1039" s="5" t="s">
        <v>103</v>
      </c>
      <c r="O1039" s="5" t="s">
        <v>103</v>
      </c>
      <c r="P1039" s="5" t="str">
        <f t="shared" si="175"/>
        <v>386-2023-06-30</v>
      </c>
      <c r="Q1039" s="5">
        <v>0</v>
      </c>
      <c r="R1039" s="5">
        <v>0</v>
      </c>
    </row>
    <row r="1040" spans="1:18" hidden="1" x14ac:dyDescent="0.3">
      <c r="A1040" s="5">
        <v>385</v>
      </c>
      <c r="B1040" s="5" t="s">
        <v>350</v>
      </c>
      <c r="C1040" s="5" t="s">
        <v>351</v>
      </c>
      <c r="D1040" s="5" t="s">
        <v>54</v>
      </c>
      <c r="E1040" s="5" t="s">
        <v>24</v>
      </c>
      <c r="F1040" s="6">
        <v>45657</v>
      </c>
      <c r="G1040" s="5">
        <f t="shared" si="170"/>
        <v>2023</v>
      </c>
      <c r="H1040" s="5" t="str">
        <f t="shared" si="171"/>
        <v>Diciembre</v>
      </c>
      <c r="I1040" s="6" t="str">
        <f t="shared" si="176"/>
        <v>2024-2</v>
      </c>
      <c r="J1040" s="5">
        <v>10066.034255</v>
      </c>
      <c r="K1040" s="12">
        <v>7060.2767860000013</v>
      </c>
      <c r="L1040" s="15">
        <f t="shared" si="173"/>
        <v>1.3</v>
      </c>
      <c r="M1040" s="15">
        <f t="shared" si="174"/>
        <v>1.3821917948332569</v>
      </c>
      <c r="N1040" s="5" t="s">
        <v>103</v>
      </c>
      <c r="O1040" s="5" t="s">
        <v>103</v>
      </c>
      <c r="P1040" s="5" t="str">
        <f t="shared" si="175"/>
        <v>386-2023-12-31</v>
      </c>
      <c r="Q1040" s="5">
        <v>0</v>
      </c>
      <c r="R1040" s="5">
        <v>0</v>
      </c>
    </row>
    <row r="1041" spans="1:18" hidden="1" x14ac:dyDescent="0.3">
      <c r="A1041" s="41">
        <v>386</v>
      </c>
      <c r="B1041" s="5" t="s">
        <v>352</v>
      </c>
      <c r="C1041" s="5" t="s">
        <v>351</v>
      </c>
      <c r="D1041" s="5" t="s">
        <v>54</v>
      </c>
      <c r="E1041" s="5" t="s">
        <v>24</v>
      </c>
      <c r="F1041" s="6">
        <v>45107</v>
      </c>
      <c r="G1041" s="5">
        <f t="shared" si="170"/>
        <v>2024</v>
      </c>
      <c r="H1041" s="5" t="str">
        <f t="shared" si="171"/>
        <v>Junio</v>
      </c>
      <c r="I1041" s="6" t="str">
        <f t="shared" si="176"/>
        <v>2023-1</v>
      </c>
      <c r="J1041" s="9">
        <f>5315206000/1000000</f>
        <v>5315.2060000000001</v>
      </c>
      <c r="K1041" s="9">
        <f>5473857759/1000000</f>
        <v>5473.8577590000004</v>
      </c>
      <c r="L1041" s="15">
        <f t="shared" si="173"/>
        <v>1.1362508178631643</v>
      </c>
      <c r="M1041" s="15">
        <f t="shared" si="174"/>
        <v>1.1362508178631643</v>
      </c>
      <c r="N1041" s="5" t="s">
        <v>103</v>
      </c>
      <c r="O1041" s="5" t="s">
        <v>103</v>
      </c>
      <c r="P1041" s="5" t="str">
        <f t="shared" si="175"/>
        <v>386-2024-06-30</v>
      </c>
      <c r="Q1041" s="5">
        <v>0</v>
      </c>
      <c r="R1041" s="5">
        <v>0</v>
      </c>
    </row>
    <row r="1042" spans="1:18" hidden="1" x14ac:dyDescent="0.3">
      <c r="A1042" s="37">
        <v>386</v>
      </c>
      <c r="B1042" s="5" t="s">
        <v>352</v>
      </c>
      <c r="C1042" s="5" t="s">
        <v>351</v>
      </c>
      <c r="D1042" s="5" t="s">
        <v>54</v>
      </c>
      <c r="E1042" s="5" t="s">
        <v>24</v>
      </c>
      <c r="F1042" s="6">
        <v>45291</v>
      </c>
      <c r="G1042" s="5">
        <f t="shared" si="170"/>
        <v>2024</v>
      </c>
      <c r="H1042" s="5" t="str">
        <f t="shared" si="171"/>
        <v>Diciembre</v>
      </c>
      <c r="I1042" s="6" t="str">
        <f t="shared" si="176"/>
        <v>2023-2</v>
      </c>
      <c r="J1042" s="9">
        <f>8782515000/1000000</f>
        <v>8782.5149999999994</v>
      </c>
      <c r="K1042" s="9">
        <f>12139120171/1000000</f>
        <v>12139.120171</v>
      </c>
      <c r="L1042" s="15">
        <f t="shared" si="173"/>
        <v>0.75009994002846747</v>
      </c>
      <c r="M1042" s="15">
        <f t="shared" si="174"/>
        <v>0.75009994002846747</v>
      </c>
      <c r="N1042" s="5" t="s">
        <v>103</v>
      </c>
      <c r="O1042" s="5" t="s">
        <v>103</v>
      </c>
      <c r="P1042" s="5" t="str">
        <f t="shared" si="175"/>
        <v>386-2024-12-31</v>
      </c>
      <c r="Q1042" s="5">
        <v>0</v>
      </c>
      <c r="R1042" s="5">
        <v>0</v>
      </c>
    </row>
    <row r="1043" spans="1:18" hidden="1" x14ac:dyDescent="0.3">
      <c r="A1043" s="5">
        <v>386</v>
      </c>
      <c r="B1043" s="5" t="s">
        <v>352</v>
      </c>
      <c r="C1043" s="5" t="s">
        <v>351</v>
      </c>
      <c r="D1043" s="5" t="s">
        <v>54</v>
      </c>
      <c r="E1043" s="5" t="s">
        <v>24</v>
      </c>
      <c r="F1043" s="6">
        <v>45473</v>
      </c>
      <c r="G1043" s="5">
        <f t="shared" si="170"/>
        <v>2023</v>
      </c>
      <c r="H1043" s="5" t="str">
        <f t="shared" si="171"/>
        <v>Junio</v>
      </c>
      <c r="I1043" s="6" t="str">
        <f t="shared" si="176"/>
        <v>2023-1</v>
      </c>
      <c r="J1043" s="9">
        <v>5441.4588450000001</v>
      </c>
      <c r="K1043" s="9">
        <v>6182.8620629999996</v>
      </c>
      <c r="L1043" s="15">
        <f t="shared" si="173"/>
        <v>1</v>
      </c>
      <c r="M1043" s="15">
        <v>1.1362508178631641</v>
      </c>
      <c r="N1043" s="5" t="s">
        <v>103</v>
      </c>
      <c r="O1043" s="5" t="s">
        <v>103</v>
      </c>
      <c r="P1043" s="5" t="str">
        <f t="shared" si="175"/>
        <v>387-2023-06-30</v>
      </c>
      <c r="Q1043" s="5">
        <v>0</v>
      </c>
      <c r="R1043" s="5">
        <v>0</v>
      </c>
    </row>
    <row r="1044" spans="1:18" hidden="1" x14ac:dyDescent="0.3">
      <c r="A1044" s="5">
        <v>386</v>
      </c>
      <c r="B1044" s="5" t="s">
        <v>352</v>
      </c>
      <c r="C1044" s="5" t="s">
        <v>351</v>
      </c>
      <c r="D1044" s="5" t="s">
        <v>54</v>
      </c>
      <c r="E1044" s="5" t="s">
        <v>24</v>
      </c>
      <c r="F1044" s="6">
        <v>45657</v>
      </c>
      <c r="G1044" s="5">
        <f t="shared" si="170"/>
        <v>2023</v>
      </c>
      <c r="H1044" s="5" t="str">
        <f t="shared" si="171"/>
        <v>Diciembre</v>
      </c>
      <c r="I1044" s="6" t="str">
        <f t="shared" si="176"/>
        <v>2023-2</v>
      </c>
      <c r="J1044" s="9">
        <f>10066034255/1000000</f>
        <v>10066.034255</v>
      </c>
      <c r="K1044" s="9">
        <f>7550531691/1000000</f>
        <v>7550.5316910000001</v>
      </c>
      <c r="L1044" s="15" t="str">
        <f t="shared" si="173"/>
        <v/>
      </c>
      <c r="M1044" s="15" t="str">
        <f t="shared" ref="M1044:M1066" si="177">IFERROR(K1046/J1046,"")</f>
        <v/>
      </c>
      <c r="N1044" s="5" t="s">
        <v>103</v>
      </c>
      <c r="O1044" s="5" t="s">
        <v>103</v>
      </c>
      <c r="P1044" s="5" t="str">
        <f t="shared" si="175"/>
        <v>387-2023-12-31</v>
      </c>
      <c r="Q1044" s="5">
        <v>0</v>
      </c>
      <c r="R1044" s="5">
        <v>0</v>
      </c>
    </row>
    <row r="1045" spans="1:18" hidden="1" x14ac:dyDescent="0.3">
      <c r="A1045" s="41">
        <v>387</v>
      </c>
      <c r="B1045" s="5" t="s">
        <v>353</v>
      </c>
      <c r="C1045" s="5" t="s">
        <v>22</v>
      </c>
      <c r="D1045" s="5" t="s">
        <v>54</v>
      </c>
      <c r="E1045" s="5" t="s">
        <v>24</v>
      </c>
      <c r="F1045" s="6">
        <v>45107</v>
      </c>
      <c r="G1045" s="5">
        <f t="shared" si="170"/>
        <v>2023</v>
      </c>
      <c r="H1045" s="5" t="str">
        <f t="shared" si="171"/>
        <v>Junio</v>
      </c>
      <c r="I1045" s="6" t="str">
        <f t="shared" si="176"/>
        <v>2023-1</v>
      </c>
      <c r="J1045" s="5">
        <v>38</v>
      </c>
      <c r="K1045" s="5">
        <v>38</v>
      </c>
      <c r="L1045" s="21">
        <f t="shared" ref="L1045:L1050" si="178">IFERROR(K1047/J1047,"")</f>
        <v>1</v>
      </c>
      <c r="M1045" s="15">
        <f t="shared" si="177"/>
        <v>1</v>
      </c>
      <c r="N1045" s="5"/>
      <c r="O1045" s="5"/>
      <c r="P1045" s="5" t="str">
        <f t="shared" si="175"/>
        <v>388-2023-06-30</v>
      </c>
      <c r="Q1045" s="5">
        <v>0</v>
      </c>
      <c r="R1045" s="5">
        <v>0</v>
      </c>
    </row>
    <row r="1046" spans="1:18" hidden="1" x14ac:dyDescent="0.3">
      <c r="A1046" s="37">
        <v>387</v>
      </c>
      <c r="B1046" s="5" t="s">
        <v>353</v>
      </c>
      <c r="C1046" s="5" t="s">
        <v>22</v>
      </c>
      <c r="D1046" s="5" t="s">
        <v>54</v>
      </c>
      <c r="E1046" s="5" t="s">
        <v>24</v>
      </c>
      <c r="F1046" s="6">
        <v>45291</v>
      </c>
      <c r="G1046" s="5">
        <f t="shared" si="170"/>
        <v>2023</v>
      </c>
      <c r="H1046" s="5" t="str">
        <f t="shared" si="171"/>
        <v>Diciembre</v>
      </c>
      <c r="I1046" s="6" t="str">
        <f t="shared" si="176"/>
        <v>2023-2</v>
      </c>
      <c r="J1046" s="5"/>
      <c r="K1046" s="5"/>
      <c r="L1046" s="21">
        <f t="shared" si="178"/>
        <v>1</v>
      </c>
      <c r="M1046" s="15">
        <f t="shared" si="177"/>
        <v>1</v>
      </c>
      <c r="N1046" s="5"/>
      <c r="O1046" s="5"/>
      <c r="P1046" s="5" t="str">
        <f t="shared" si="175"/>
        <v>388-2023-12-31</v>
      </c>
      <c r="Q1046" s="5">
        <v>0</v>
      </c>
      <c r="R1046" s="5">
        <v>0</v>
      </c>
    </row>
    <row r="1047" spans="1:18" hidden="1" x14ac:dyDescent="0.3">
      <c r="A1047" s="41">
        <v>388</v>
      </c>
      <c r="B1047" s="5" t="s">
        <v>354</v>
      </c>
      <c r="C1047" s="5" t="s">
        <v>22</v>
      </c>
      <c r="D1047" s="5" t="s">
        <v>54</v>
      </c>
      <c r="E1047" s="5" t="s">
        <v>24</v>
      </c>
      <c r="F1047" s="6">
        <v>45107</v>
      </c>
      <c r="G1047" s="5">
        <f t="shared" si="170"/>
        <v>2023</v>
      </c>
      <c r="H1047" s="5" t="str">
        <f t="shared" si="171"/>
        <v>Junio</v>
      </c>
      <c r="I1047" s="6" t="str">
        <f t="shared" si="176"/>
        <v>2024-1</v>
      </c>
      <c r="J1047" s="5">
        <v>77</v>
      </c>
      <c r="K1047" s="5">
        <v>77</v>
      </c>
      <c r="L1047" s="21">
        <f t="shared" si="178"/>
        <v>0.93168498168498137</v>
      </c>
      <c r="M1047" s="15">
        <f t="shared" si="177"/>
        <v>0.93168498168498137</v>
      </c>
      <c r="N1047" s="5"/>
      <c r="O1047" s="5"/>
      <c r="P1047" s="5" t="str">
        <f t="shared" si="175"/>
        <v>389-2023-06-30</v>
      </c>
      <c r="Q1047" s="5">
        <v>0</v>
      </c>
      <c r="R1047" s="5">
        <v>0</v>
      </c>
    </row>
    <row r="1048" spans="1:18" hidden="1" x14ac:dyDescent="0.3">
      <c r="A1048" s="37">
        <v>388</v>
      </c>
      <c r="B1048" s="5" t="s">
        <v>354</v>
      </c>
      <c r="C1048" s="5" t="s">
        <v>22</v>
      </c>
      <c r="D1048" s="5" t="s">
        <v>54</v>
      </c>
      <c r="E1048" s="5" t="s">
        <v>24</v>
      </c>
      <c r="F1048" s="6">
        <v>45291</v>
      </c>
      <c r="G1048" s="5">
        <f t="shared" si="170"/>
        <v>2023</v>
      </c>
      <c r="H1048" s="5" t="str">
        <f t="shared" si="171"/>
        <v>Diciembre</v>
      </c>
      <c r="I1048" s="6" t="str">
        <f t="shared" si="176"/>
        <v>2024-2</v>
      </c>
      <c r="J1048" s="5">
        <v>16</v>
      </c>
      <c r="K1048" s="5">
        <v>16</v>
      </c>
      <c r="L1048" s="21">
        <f t="shared" si="178"/>
        <v>0.93868131868131865</v>
      </c>
      <c r="M1048" s="15">
        <f t="shared" si="177"/>
        <v>0.93868131868131865</v>
      </c>
      <c r="N1048" s="5"/>
      <c r="O1048" s="5"/>
      <c r="P1048" s="5" t="str">
        <f t="shared" si="175"/>
        <v>389-2023-12-31</v>
      </c>
      <c r="Q1048" s="5">
        <v>0</v>
      </c>
      <c r="R1048" s="5">
        <v>0</v>
      </c>
    </row>
    <row r="1049" spans="1:18" hidden="1" x14ac:dyDescent="0.3">
      <c r="A1049" s="41">
        <v>389</v>
      </c>
      <c r="B1049" s="5" t="s">
        <v>355</v>
      </c>
      <c r="C1049" s="5" t="s">
        <v>186</v>
      </c>
      <c r="D1049" s="5" t="s">
        <v>54</v>
      </c>
      <c r="E1049" s="5" t="s">
        <v>24</v>
      </c>
      <c r="F1049" s="6">
        <v>45107</v>
      </c>
      <c r="G1049" s="5">
        <f t="shared" si="170"/>
        <v>2024</v>
      </c>
      <c r="H1049" s="5" t="str">
        <f t="shared" si="171"/>
        <v>Junio</v>
      </c>
      <c r="I1049" s="6" t="str">
        <f t="shared" si="176"/>
        <v>2023-1</v>
      </c>
      <c r="J1049" s="5">
        <v>91</v>
      </c>
      <c r="K1049" s="5">
        <v>84.783333333333303</v>
      </c>
      <c r="L1049" s="21">
        <f t="shared" si="178"/>
        <v>0.99333333333333285</v>
      </c>
      <c r="M1049" s="15">
        <f t="shared" si="177"/>
        <v>0.99333333333333285</v>
      </c>
      <c r="N1049" s="5" t="s">
        <v>25</v>
      </c>
      <c r="O1049" s="5" t="s">
        <v>25</v>
      </c>
      <c r="P1049" s="5" t="str">
        <f t="shared" si="175"/>
        <v>389-2024-06-30</v>
      </c>
      <c r="Q1049" s="5">
        <v>0</v>
      </c>
      <c r="R1049" s="5">
        <v>0</v>
      </c>
    </row>
    <row r="1050" spans="1:18" hidden="1" x14ac:dyDescent="0.3">
      <c r="A1050" s="37">
        <v>389</v>
      </c>
      <c r="B1050" s="5" t="s">
        <v>355</v>
      </c>
      <c r="C1050" s="5" t="s">
        <v>186</v>
      </c>
      <c r="D1050" s="5" t="s">
        <v>54</v>
      </c>
      <c r="E1050" s="5" t="s">
        <v>24</v>
      </c>
      <c r="F1050" s="6">
        <v>45291</v>
      </c>
      <c r="G1050" s="5">
        <f t="shared" si="170"/>
        <v>2024</v>
      </c>
      <c r="H1050" s="5" t="str">
        <f t="shared" si="171"/>
        <v>Diciembre</v>
      </c>
      <c r="I1050" s="6" t="str">
        <f t="shared" si="176"/>
        <v>2023-1</v>
      </c>
      <c r="J1050" s="5">
        <v>91</v>
      </c>
      <c r="K1050" s="5">
        <v>85.42</v>
      </c>
      <c r="L1050" s="21">
        <f t="shared" si="178"/>
        <v>0</v>
      </c>
      <c r="M1050" s="15">
        <f t="shared" si="177"/>
        <v>0</v>
      </c>
      <c r="N1050" s="5" t="s">
        <v>25</v>
      </c>
      <c r="O1050" s="5" t="s">
        <v>25</v>
      </c>
      <c r="P1050" s="5" t="str">
        <f t="shared" si="175"/>
        <v>389-2024-12-31</v>
      </c>
      <c r="Q1050" s="5">
        <v>0</v>
      </c>
      <c r="R1050" s="5">
        <v>0</v>
      </c>
    </row>
    <row r="1051" spans="1:18" hidden="1" x14ac:dyDescent="0.3">
      <c r="A1051" s="5">
        <v>389</v>
      </c>
      <c r="B1051" s="5" t="s">
        <v>355</v>
      </c>
      <c r="C1051" s="5" t="s">
        <v>186</v>
      </c>
      <c r="D1051" s="5" t="s">
        <v>54</v>
      </c>
      <c r="E1051" s="5" t="s">
        <v>24</v>
      </c>
      <c r="F1051" s="6">
        <v>45473</v>
      </c>
      <c r="G1051" s="5">
        <f t="shared" si="170"/>
        <v>2023</v>
      </c>
      <c r="H1051" s="5" t="str">
        <f t="shared" si="171"/>
        <v>Marzo</v>
      </c>
      <c r="I1051" s="6" t="str">
        <f t="shared" si="176"/>
        <v>2023-2</v>
      </c>
      <c r="J1051" s="5">
        <v>85</v>
      </c>
      <c r="K1051" s="5">
        <v>84.433333333333294</v>
      </c>
      <c r="L1051" s="15" t="str">
        <f>IFERROR(IF((K1053/J1053)&gt;1.3,1.3,K1053/J1053),"")</f>
        <v/>
      </c>
      <c r="M1051" s="15" t="str">
        <f t="shared" si="177"/>
        <v/>
      </c>
      <c r="N1051" s="5"/>
      <c r="O1051" s="5"/>
      <c r="P1051" s="5" t="str">
        <f t="shared" si="175"/>
        <v>390-2023-03-31</v>
      </c>
      <c r="Q1051" s="5">
        <v>0</v>
      </c>
      <c r="R1051" s="5">
        <v>0</v>
      </c>
    </row>
    <row r="1052" spans="1:18" hidden="1" x14ac:dyDescent="0.3">
      <c r="A1052" s="5">
        <v>389</v>
      </c>
      <c r="B1052" s="5" t="s">
        <v>355</v>
      </c>
      <c r="C1052" s="5" t="s">
        <v>186</v>
      </c>
      <c r="D1052" s="5" t="s">
        <v>54</v>
      </c>
      <c r="E1052" s="5" t="s">
        <v>24</v>
      </c>
      <c r="F1052" s="6">
        <v>45657</v>
      </c>
      <c r="G1052" s="5">
        <f t="shared" si="170"/>
        <v>2023</v>
      </c>
      <c r="H1052" s="5" t="str">
        <f t="shared" si="171"/>
        <v>Junio</v>
      </c>
      <c r="I1052" s="6" t="str">
        <f t="shared" si="176"/>
        <v>2023-2</v>
      </c>
      <c r="J1052" s="5">
        <v>85</v>
      </c>
      <c r="K1052" s="5">
        <v>0</v>
      </c>
      <c r="L1052" s="15">
        <f>IFERROR(IF((K1054/J1054)&gt;1.3,1.3,K1054/J1054),"")</f>
        <v>1.1037999999999999</v>
      </c>
      <c r="M1052" s="15">
        <f t="shared" si="177"/>
        <v>1.1037999999999999</v>
      </c>
      <c r="N1052" s="5"/>
      <c r="O1052" s="5"/>
      <c r="P1052" s="5" t="str">
        <f t="shared" si="175"/>
        <v>390-2023-06-30</v>
      </c>
      <c r="Q1052" s="5">
        <v>0</v>
      </c>
      <c r="R1052" s="5">
        <v>0</v>
      </c>
    </row>
    <row r="1053" spans="1:18" hidden="1" x14ac:dyDescent="0.3">
      <c r="A1053" s="52">
        <v>390</v>
      </c>
      <c r="B1053" s="5" t="s">
        <v>356</v>
      </c>
      <c r="C1053" s="5" t="s">
        <v>198</v>
      </c>
      <c r="D1053" s="5" t="s">
        <v>60</v>
      </c>
      <c r="E1053" s="5" t="s">
        <v>24</v>
      </c>
      <c r="F1053" s="6">
        <v>45016</v>
      </c>
      <c r="G1053" s="5">
        <f t="shared" si="170"/>
        <v>2023</v>
      </c>
      <c r="H1053" s="5" t="str">
        <f t="shared" si="171"/>
        <v>Septiembre</v>
      </c>
      <c r="I1053" s="6" t="str">
        <f t="shared" si="176"/>
        <v>2024-1</v>
      </c>
      <c r="J1053" s="5"/>
      <c r="K1053" s="5"/>
      <c r="L1053" s="21"/>
      <c r="M1053" s="15">
        <f t="shared" si="177"/>
        <v>0.95340000000000003</v>
      </c>
      <c r="N1053" s="5"/>
      <c r="O1053" s="5"/>
      <c r="P1053" s="5" t="str">
        <f t="shared" si="175"/>
        <v>390-2023-09-30</v>
      </c>
      <c r="Q1053" s="5">
        <v>0</v>
      </c>
      <c r="R1053" s="5">
        <v>0</v>
      </c>
    </row>
    <row r="1054" spans="1:18" hidden="1" x14ac:dyDescent="0.3">
      <c r="A1054" s="37">
        <v>390</v>
      </c>
      <c r="B1054" s="5" t="s">
        <v>356</v>
      </c>
      <c r="C1054" s="5" t="s">
        <v>198</v>
      </c>
      <c r="D1054" s="5" t="s">
        <v>60</v>
      </c>
      <c r="E1054" s="5" t="s">
        <v>24</v>
      </c>
      <c r="F1054" s="6">
        <v>45107</v>
      </c>
      <c r="G1054" s="5">
        <f t="shared" si="170"/>
        <v>2023</v>
      </c>
      <c r="H1054" s="5" t="str">
        <f t="shared" si="171"/>
        <v>Diciembre</v>
      </c>
      <c r="I1054" s="6" t="str">
        <f t="shared" si="176"/>
        <v>2024-2</v>
      </c>
      <c r="J1054" s="5">
        <v>100</v>
      </c>
      <c r="K1054" s="5">
        <v>110.38</v>
      </c>
      <c r="L1054" s="21"/>
      <c r="M1054" s="15">
        <f t="shared" si="177"/>
        <v>0.99250000000000005</v>
      </c>
      <c r="N1054" s="5"/>
      <c r="O1054" s="5"/>
      <c r="P1054" s="5" t="str">
        <f t="shared" si="175"/>
        <v>390-2023-12-31</v>
      </c>
      <c r="Q1054" s="5">
        <v>0</v>
      </c>
      <c r="R1054" s="5">
        <v>0</v>
      </c>
    </row>
    <row r="1055" spans="1:18" hidden="1" x14ac:dyDescent="0.3">
      <c r="A1055" s="41">
        <v>390</v>
      </c>
      <c r="B1055" s="5" t="s">
        <v>356</v>
      </c>
      <c r="C1055" s="5" t="s">
        <v>198</v>
      </c>
      <c r="D1055" s="5" t="s">
        <v>60</v>
      </c>
      <c r="E1055" s="5" t="s">
        <v>24</v>
      </c>
      <c r="F1055" s="6">
        <v>45199</v>
      </c>
      <c r="G1055" s="5">
        <f t="shared" si="170"/>
        <v>2024</v>
      </c>
      <c r="H1055" s="5" t="str">
        <f t="shared" si="171"/>
        <v>Junio</v>
      </c>
      <c r="I1055" s="6" t="str">
        <f t="shared" si="176"/>
        <v>2023-1</v>
      </c>
      <c r="J1055" s="5">
        <v>100</v>
      </c>
      <c r="K1055" s="5">
        <v>95.34</v>
      </c>
      <c r="L1055" s="21"/>
      <c r="M1055" s="15">
        <f t="shared" si="177"/>
        <v>1.1059000000000001</v>
      </c>
      <c r="N1055" s="5"/>
      <c r="O1055" s="5"/>
      <c r="P1055" s="5" t="str">
        <f t="shared" si="175"/>
        <v>390-2024-06-30</v>
      </c>
      <c r="Q1055" s="5">
        <v>0</v>
      </c>
      <c r="R1055" s="5">
        <v>0</v>
      </c>
    </row>
    <row r="1056" spans="1:18" hidden="1" x14ac:dyDescent="0.3">
      <c r="A1056" s="37">
        <v>390</v>
      </c>
      <c r="B1056" s="5" t="s">
        <v>356</v>
      </c>
      <c r="C1056" s="5" t="s">
        <v>198</v>
      </c>
      <c r="D1056" s="5" t="s">
        <v>60</v>
      </c>
      <c r="E1056" s="5" t="s">
        <v>24</v>
      </c>
      <c r="F1056" s="6">
        <v>45291</v>
      </c>
      <c r="G1056" s="5">
        <f t="shared" si="170"/>
        <v>2024</v>
      </c>
      <c r="H1056" s="5" t="str">
        <f t="shared" si="171"/>
        <v>Diciembre</v>
      </c>
      <c r="I1056" s="6" t="str">
        <f t="shared" si="176"/>
        <v>2023-2</v>
      </c>
      <c r="J1056" s="5">
        <v>100</v>
      </c>
      <c r="K1056" s="5">
        <v>99.25</v>
      </c>
      <c r="L1056" s="21">
        <f>IFERROR(K1058/J1058,"")</f>
        <v>0</v>
      </c>
      <c r="M1056" s="15">
        <f t="shared" si="177"/>
        <v>0</v>
      </c>
      <c r="N1056" s="5"/>
      <c r="O1056" s="5"/>
      <c r="P1056" s="5" t="str">
        <f t="shared" si="175"/>
        <v>390-2024-12-31</v>
      </c>
      <c r="Q1056" s="5">
        <v>0</v>
      </c>
      <c r="R1056" s="5">
        <v>0</v>
      </c>
    </row>
    <row r="1057" spans="1:18" hidden="1" x14ac:dyDescent="0.3">
      <c r="A1057" s="5">
        <v>390</v>
      </c>
      <c r="B1057" s="5" t="s">
        <v>356</v>
      </c>
      <c r="C1057" s="5" t="s">
        <v>198</v>
      </c>
      <c r="D1057" s="5" t="s">
        <v>60</v>
      </c>
      <c r="E1057" s="5" t="s">
        <v>24</v>
      </c>
      <c r="F1057" s="6">
        <v>45473</v>
      </c>
      <c r="G1057" s="5">
        <f t="shared" si="170"/>
        <v>2023</v>
      </c>
      <c r="H1057" s="5" t="str">
        <f t="shared" si="171"/>
        <v>Junio</v>
      </c>
      <c r="I1057" s="6" t="str">
        <f t="shared" si="176"/>
        <v>2024-1</v>
      </c>
      <c r="J1057" s="5">
        <v>100</v>
      </c>
      <c r="K1057" s="5">
        <v>110.59</v>
      </c>
      <c r="L1057" s="15">
        <f>IFERROR(IF((K1059/J1059)&gt;1.3,1.3,K1059/J1059),"")</f>
        <v>1</v>
      </c>
      <c r="M1057" s="15">
        <f t="shared" si="177"/>
        <v>1</v>
      </c>
      <c r="N1057" s="5"/>
      <c r="O1057" s="5"/>
      <c r="P1057" s="5" t="str">
        <f t="shared" si="175"/>
        <v>391-2023-06-30</v>
      </c>
      <c r="Q1057" s="5">
        <v>0</v>
      </c>
      <c r="R1057" s="5">
        <v>0</v>
      </c>
    </row>
    <row r="1058" spans="1:18" hidden="1" x14ac:dyDescent="0.3">
      <c r="A1058" s="5">
        <v>390</v>
      </c>
      <c r="B1058" s="5" t="s">
        <v>356</v>
      </c>
      <c r="C1058" s="5" t="s">
        <v>198</v>
      </c>
      <c r="D1058" s="5" t="s">
        <v>60</v>
      </c>
      <c r="E1058" s="5" t="s">
        <v>24</v>
      </c>
      <c r="F1058" s="6">
        <v>45657</v>
      </c>
      <c r="G1058" s="5">
        <f t="shared" si="170"/>
        <v>2023</v>
      </c>
      <c r="H1058" s="5" t="str">
        <f t="shared" si="171"/>
        <v>Diciembre</v>
      </c>
      <c r="I1058" s="6" t="str">
        <f t="shared" si="176"/>
        <v>2024-2</v>
      </c>
      <c r="J1058" s="5">
        <v>100</v>
      </c>
      <c r="K1058" s="5">
        <v>0</v>
      </c>
      <c r="L1058" s="15">
        <f>IFERROR(IF((K1060/J1060)&gt;1.3,1.3,K1060/J1060),"")</f>
        <v>1</v>
      </c>
      <c r="M1058" s="15">
        <f t="shared" si="177"/>
        <v>1</v>
      </c>
      <c r="N1058" s="5"/>
      <c r="O1058" s="5"/>
      <c r="P1058" s="5" t="str">
        <f t="shared" si="175"/>
        <v>391-2023-12-31</v>
      </c>
      <c r="Q1058" s="5">
        <v>0</v>
      </c>
      <c r="R1058" s="5">
        <v>0</v>
      </c>
    </row>
    <row r="1059" spans="1:18" hidden="1" x14ac:dyDescent="0.3">
      <c r="A1059" s="41">
        <v>391</v>
      </c>
      <c r="B1059" s="5" t="s">
        <v>357</v>
      </c>
      <c r="C1059" s="5" t="s">
        <v>358</v>
      </c>
      <c r="D1059" s="5" t="s">
        <v>54</v>
      </c>
      <c r="E1059" s="5" t="s">
        <v>24</v>
      </c>
      <c r="F1059" s="6">
        <v>45107</v>
      </c>
      <c r="G1059" s="5">
        <f t="shared" si="170"/>
        <v>2024</v>
      </c>
      <c r="H1059" s="5" t="str">
        <f t="shared" si="171"/>
        <v>Junio</v>
      </c>
      <c r="I1059" s="6" t="str">
        <f t="shared" si="176"/>
        <v>2023-1</v>
      </c>
      <c r="J1059" s="5">
        <v>100</v>
      </c>
      <c r="K1059" s="5">
        <v>100</v>
      </c>
      <c r="L1059" s="21">
        <f>IFERROR(K1061/J1061,"")</f>
        <v>1.0416666666666667</v>
      </c>
      <c r="M1059" s="15">
        <f t="shared" si="177"/>
        <v>1.0416666666666667</v>
      </c>
      <c r="N1059" s="5" t="s">
        <v>25</v>
      </c>
      <c r="O1059" s="5" t="s">
        <v>25</v>
      </c>
      <c r="P1059" s="5" t="str">
        <f t="shared" si="175"/>
        <v>391-2024-06-30</v>
      </c>
      <c r="Q1059" s="5">
        <v>0</v>
      </c>
      <c r="R1059" s="5">
        <v>0</v>
      </c>
    </row>
    <row r="1060" spans="1:18" hidden="1" x14ac:dyDescent="0.3">
      <c r="A1060" s="37">
        <v>391</v>
      </c>
      <c r="B1060" s="5" t="s">
        <v>357</v>
      </c>
      <c r="C1060" s="5" t="s">
        <v>358</v>
      </c>
      <c r="D1060" s="5" t="s">
        <v>54</v>
      </c>
      <c r="E1060" s="5" t="s">
        <v>24</v>
      </c>
      <c r="F1060" s="6">
        <v>45291</v>
      </c>
      <c r="G1060" s="5">
        <f t="shared" ref="G1060:G1091" si="179">YEAR(F1062)</f>
        <v>2024</v>
      </c>
      <c r="H1060" s="5" t="str">
        <f t="shared" ref="H1060:H1091" si="180">PROPER(TEXT(F1062,"mmmm"))</f>
        <v>Diciembre</v>
      </c>
      <c r="I1060" s="6" t="str">
        <f t="shared" si="176"/>
        <v>2023-2</v>
      </c>
      <c r="J1060" s="5">
        <v>100</v>
      </c>
      <c r="K1060" s="5">
        <v>100</v>
      </c>
      <c r="L1060" s="21">
        <f>IFERROR(K1062/J1062,"")</f>
        <v>1.0416666666666667</v>
      </c>
      <c r="M1060" s="15">
        <f t="shared" si="177"/>
        <v>1.0416666666666667</v>
      </c>
      <c r="N1060" s="5" t="s">
        <v>25</v>
      </c>
      <c r="O1060" s="5" t="s">
        <v>25</v>
      </c>
      <c r="P1060" s="5" t="str">
        <f t="shared" si="175"/>
        <v>391-2024-12-31</v>
      </c>
      <c r="Q1060" s="5">
        <v>0</v>
      </c>
      <c r="R1060" s="5">
        <v>0</v>
      </c>
    </row>
    <row r="1061" spans="1:18" hidden="1" x14ac:dyDescent="0.3">
      <c r="A1061" s="5">
        <v>391</v>
      </c>
      <c r="B1061" s="5" t="s">
        <v>357</v>
      </c>
      <c r="C1061" s="5" t="s">
        <v>358</v>
      </c>
      <c r="D1061" s="5" t="s">
        <v>54</v>
      </c>
      <c r="E1061" s="5" t="s">
        <v>24</v>
      </c>
      <c r="F1061" s="6">
        <v>45473</v>
      </c>
      <c r="G1061" s="5">
        <f t="shared" si="179"/>
        <v>2023</v>
      </c>
      <c r="H1061" s="5" t="str">
        <f t="shared" si="180"/>
        <v>Junio</v>
      </c>
      <c r="I1061" s="6" t="str">
        <f t="shared" si="176"/>
        <v>2024-1</v>
      </c>
      <c r="J1061" s="5">
        <v>96</v>
      </c>
      <c r="K1061" s="5">
        <v>100</v>
      </c>
      <c r="L1061" s="15">
        <f>IFERROR(IF((K1063/J1063)&gt;1.3,1.3,K1063/J1063),"")</f>
        <v>1.1009198322580644</v>
      </c>
      <c r="M1061" s="15">
        <f t="shared" si="177"/>
        <v>1.1009198322580644</v>
      </c>
      <c r="N1061" s="5"/>
      <c r="O1061" s="5"/>
      <c r="P1061" s="5" t="str">
        <f t="shared" si="175"/>
        <v>392-2023-06-30</v>
      </c>
      <c r="Q1061" s="5">
        <v>0</v>
      </c>
      <c r="R1061" s="5">
        <v>0</v>
      </c>
    </row>
    <row r="1062" spans="1:18" hidden="1" x14ac:dyDescent="0.3">
      <c r="A1062" s="5">
        <v>391</v>
      </c>
      <c r="B1062" s="5" t="s">
        <v>357</v>
      </c>
      <c r="C1062" s="5" t="s">
        <v>358</v>
      </c>
      <c r="D1062" s="5" t="s">
        <v>54</v>
      </c>
      <c r="E1062" s="5" t="s">
        <v>24</v>
      </c>
      <c r="F1062" s="6">
        <v>45657</v>
      </c>
      <c r="G1062" s="5">
        <f t="shared" si="179"/>
        <v>2023</v>
      </c>
      <c r="H1062" s="5" t="str">
        <f t="shared" si="180"/>
        <v>Diciembre</v>
      </c>
      <c r="I1062" s="6" t="str">
        <f t="shared" si="176"/>
        <v>2024-2</v>
      </c>
      <c r="J1062" s="5">
        <v>96</v>
      </c>
      <c r="K1062" s="5">
        <v>100</v>
      </c>
      <c r="L1062" s="15">
        <f>IFERROR(IF((K1064/J1064)&gt;1.3,1.3,K1064/J1064),"")</f>
        <v>1.3</v>
      </c>
      <c r="M1062" s="15">
        <f t="shared" si="177"/>
        <v>2.5615787833333332</v>
      </c>
      <c r="N1062" s="5"/>
      <c r="O1062" s="5"/>
      <c r="P1062" s="5" t="str">
        <f t="shared" si="175"/>
        <v>392-2023-12-31</v>
      </c>
      <c r="Q1062" s="5">
        <v>0</v>
      </c>
      <c r="R1062" s="5">
        <v>0</v>
      </c>
    </row>
    <row r="1063" spans="1:18" hidden="1" x14ac:dyDescent="0.3">
      <c r="A1063" s="41">
        <v>392</v>
      </c>
      <c r="B1063" s="5" t="s">
        <v>359</v>
      </c>
      <c r="C1063" s="5" t="s">
        <v>358</v>
      </c>
      <c r="D1063" s="5" t="s">
        <v>54</v>
      </c>
      <c r="E1063" s="5" t="s">
        <v>24</v>
      </c>
      <c r="F1063" s="6">
        <v>45107</v>
      </c>
      <c r="G1063" s="5">
        <f t="shared" si="179"/>
        <v>2024</v>
      </c>
      <c r="H1063" s="5" t="str">
        <f t="shared" si="180"/>
        <v>Junio</v>
      </c>
      <c r="I1063" s="6" t="str">
        <f t="shared" si="176"/>
        <v>2023-2</v>
      </c>
      <c r="J1063" s="32">
        <v>310000000</v>
      </c>
      <c r="K1063" s="32">
        <v>341285148</v>
      </c>
      <c r="L1063" s="21">
        <f>IFERROR(K1065/J1065,"")</f>
        <v>0.98109999999999997</v>
      </c>
      <c r="M1063" s="15">
        <f t="shared" si="177"/>
        <v>0.98109999999999997</v>
      </c>
      <c r="N1063" s="5"/>
      <c r="O1063" s="5"/>
      <c r="P1063" s="5" t="str">
        <f t="shared" si="175"/>
        <v>392-2024-06-30</v>
      </c>
      <c r="Q1063" s="5">
        <v>0</v>
      </c>
      <c r="R1063" s="5">
        <v>0</v>
      </c>
    </row>
    <row r="1064" spans="1:18" hidden="1" x14ac:dyDescent="0.3">
      <c r="A1064" s="37">
        <v>392</v>
      </c>
      <c r="B1064" s="5" t="s">
        <v>359</v>
      </c>
      <c r="C1064" s="5" t="s">
        <v>358</v>
      </c>
      <c r="D1064" s="5" t="s">
        <v>54</v>
      </c>
      <c r="E1064" s="5" t="s">
        <v>24</v>
      </c>
      <c r="F1064" s="6">
        <v>45291</v>
      </c>
      <c r="G1064" s="5">
        <f t="shared" si="179"/>
        <v>2024</v>
      </c>
      <c r="H1064" s="5" t="str">
        <f t="shared" si="180"/>
        <v>Diciembre</v>
      </c>
      <c r="I1064" s="6" t="str">
        <f t="shared" si="176"/>
        <v>2024-2</v>
      </c>
      <c r="J1064" s="32">
        <v>420000000</v>
      </c>
      <c r="K1064" s="32">
        <v>1075863089</v>
      </c>
      <c r="L1064" s="21">
        <f>IFERROR(K1066/J1066,"")</f>
        <v>2.5238999999999998</v>
      </c>
      <c r="M1064" s="15">
        <f t="shared" si="177"/>
        <v>2.5238999999999998</v>
      </c>
      <c r="N1064" s="5"/>
      <c r="O1064" s="5"/>
      <c r="P1064" s="5" t="str">
        <f t="shared" si="175"/>
        <v>392-2024-12-31</v>
      </c>
      <c r="Q1064" s="5">
        <v>0</v>
      </c>
      <c r="R1064" s="5">
        <v>0</v>
      </c>
    </row>
    <row r="1065" spans="1:18" hidden="1" x14ac:dyDescent="0.3">
      <c r="A1065" s="5">
        <v>392</v>
      </c>
      <c r="B1065" s="5" t="s">
        <v>359</v>
      </c>
      <c r="C1065" s="5" t="s">
        <v>358</v>
      </c>
      <c r="D1065" s="5" t="s">
        <v>54</v>
      </c>
      <c r="E1065" s="5" t="s">
        <v>24</v>
      </c>
      <c r="F1065" s="6">
        <v>45473</v>
      </c>
      <c r="G1065" s="5">
        <f t="shared" si="179"/>
        <v>2023</v>
      </c>
      <c r="H1065" s="5" t="str">
        <f t="shared" si="180"/>
        <v>Diciembre</v>
      </c>
      <c r="I1065" s="6" t="str">
        <f t="shared" si="176"/>
        <v>2023-1</v>
      </c>
      <c r="J1065" s="5">
        <v>100</v>
      </c>
      <c r="K1065" s="5">
        <v>98.11</v>
      </c>
      <c r="L1065" s="15">
        <f>IFERROR(IF((K1067/J1067)&gt;1.3,1.3,K1067/J1067),"")</f>
        <v>1.03</v>
      </c>
      <c r="M1065" s="15">
        <f t="shared" si="177"/>
        <v>1.03</v>
      </c>
      <c r="N1065" s="5"/>
      <c r="O1065" s="5"/>
      <c r="P1065" s="5" t="str">
        <f t="shared" si="175"/>
        <v>393-2023-12-31</v>
      </c>
      <c r="Q1065" s="5">
        <v>0</v>
      </c>
      <c r="R1065" s="5">
        <v>0</v>
      </c>
    </row>
    <row r="1066" spans="1:18" hidden="1" x14ac:dyDescent="0.3">
      <c r="A1066" s="5">
        <v>392</v>
      </c>
      <c r="B1066" s="5" t="s">
        <v>359</v>
      </c>
      <c r="C1066" s="5" t="s">
        <v>358</v>
      </c>
      <c r="D1066" s="5" t="s">
        <v>54</v>
      </c>
      <c r="E1066" s="5" t="s">
        <v>24</v>
      </c>
      <c r="F1066" s="6">
        <v>45657</v>
      </c>
      <c r="G1066" s="5">
        <f t="shared" si="179"/>
        <v>2024</v>
      </c>
      <c r="H1066" s="5" t="str">
        <f t="shared" si="180"/>
        <v>Diciembre</v>
      </c>
      <c r="I1066" s="6" t="str">
        <f t="shared" si="176"/>
        <v>2023-2</v>
      </c>
      <c r="J1066" s="5">
        <v>100</v>
      </c>
      <c r="K1066" s="5">
        <v>252.39</v>
      </c>
      <c r="L1066" s="15">
        <f>IFERROR(IF((K1068/J1068)&gt;1.3,1.3,K1068/J1068),"")</f>
        <v>0.8666666666666667</v>
      </c>
      <c r="M1066" s="15">
        <f t="shared" si="177"/>
        <v>0.8666666666666667</v>
      </c>
      <c r="N1066" s="5"/>
      <c r="O1066" s="5"/>
      <c r="P1066" s="5" t="str">
        <f t="shared" ref="P1066:P1097" si="181">A1068&amp;"-"&amp;YEAR(F1068)&amp;"-"&amp;IF(LEN(MONTH(F1068))=1,"0"&amp;MONTH(F1068),MONTH(F1068))&amp;"-"&amp;DAY(F1068)</f>
        <v>393-2024-12-31</v>
      </c>
      <c r="Q1066" s="5">
        <v>0</v>
      </c>
      <c r="R1066" s="5">
        <v>0</v>
      </c>
    </row>
    <row r="1067" spans="1:18" hidden="1" x14ac:dyDescent="0.3">
      <c r="A1067" s="37">
        <v>393</v>
      </c>
      <c r="B1067" s="5" t="s">
        <v>360</v>
      </c>
      <c r="C1067" s="5" t="s">
        <v>358</v>
      </c>
      <c r="D1067" s="5" t="s">
        <v>73</v>
      </c>
      <c r="E1067" s="5" t="s">
        <v>24</v>
      </c>
      <c r="F1067" s="6">
        <v>45291</v>
      </c>
      <c r="G1067" s="5">
        <f t="shared" si="179"/>
        <v>2023</v>
      </c>
      <c r="H1067" s="5" t="str">
        <f t="shared" si="180"/>
        <v>Junio</v>
      </c>
      <c r="I1067" s="6" t="str">
        <f t="shared" si="176"/>
        <v>2024-1</v>
      </c>
      <c r="J1067" s="5">
        <v>15</v>
      </c>
      <c r="K1067" s="5">
        <v>15.45</v>
      </c>
      <c r="L1067" s="21">
        <f>IFERROR(J1069/K1069,"")</f>
        <v>0.36307053941908712</v>
      </c>
      <c r="M1067" s="15">
        <f>IFERROR(J1069/K1069,"")</f>
        <v>0.36307053941908712</v>
      </c>
      <c r="N1067" s="5"/>
      <c r="O1067" s="5"/>
      <c r="P1067" s="5" t="str">
        <f t="shared" si="181"/>
        <v>394-2023-06-30</v>
      </c>
      <c r="Q1067" s="5">
        <v>1</v>
      </c>
      <c r="R1067" s="5">
        <v>1</v>
      </c>
    </row>
    <row r="1068" spans="1:18" hidden="1" x14ac:dyDescent="0.3">
      <c r="A1068" s="5">
        <v>393</v>
      </c>
      <c r="B1068" s="5" t="s">
        <v>360</v>
      </c>
      <c r="C1068" s="5" t="s">
        <v>358</v>
      </c>
      <c r="D1068" s="5" t="s">
        <v>73</v>
      </c>
      <c r="E1068" s="5" t="s">
        <v>62</v>
      </c>
      <c r="F1068" s="6">
        <v>45657</v>
      </c>
      <c r="G1068" s="5">
        <f t="shared" si="179"/>
        <v>2023</v>
      </c>
      <c r="H1068" s="5" t="str">
        <f t="shared" si="180"/>
        <v>Diciembre</v>
      </c>
      <c r="I1068" s="6" t="str">
        <f t="shared" si="176"/>
        <v>2024-2</v>
      </c>
      <c r="J1068" s="5">
        <v>15</v>
      </c>
      <c r="K1068" s="5">
        <v>13</v>
      </c>
      <c r="L1068" s="15">
        <f t="shared" ref="L1068:L1076" si="182">IFERROR(IF((K1070/J1070)&gt;1.3,1.3,K1070/J1070),"")</f>
        <v>1.3</v>
      </c>
      <c r="M1068" s="15">
        <f t="shared" ref="M1068:M1103" si="183">IFERROR(K1070/J1070,"")</f>
        <v>3.4971428571428573</v>
      </c>
      <c r="N1068" s="5"/>
      <c r="O1068" s="5"/>
      <c r="P1068" s="5" t="str">
        <f t="shared" si="181"/>
        <v>394-2023-12-31</v>
      </c>
      <c r="Q1068" s="5">
        <v>0</v>
      </c>
      <c r="R1068" s="5">
        <v>0</v>
      </c>
    </row>
    <row r="1069" spans="1:18" hidden="1" x14ac:dyDescent="0.3">
      <c r="A1069" s="41">
        <v>394</v>
      </c>
      <c r="B1069" s="5" t="s">
        <v>361</v>
      </c>
      <c r="C1069" s="5" t="s">
        <v>362</v>
      </c>
      <c r="D1069" s="5" t="s">
        <v>54</v>
      </c>
      <c r="E1069" s="5" t="s">
        <v>24</v>
      </c>
      <c r="F1069" s="6">
        <v>45107</v>
      </c>
      <c r="G1069" s="5">
        <f t="shared" si="179"/>
        <v>2024</v>
      </c>
      <c r="H1069" s="5" t="str">
        <f t="shared" si="180"/>
        <v>Junio</v>
      </c>
      <c r="I1069" s="6" t="str">
        <f t="shared" si="176"/>
        <v>2023-1</v>
      </c>
      <c r="J1069" s="5">
        <v>175</v>
      </c>
      <c r="K1069" s="5">
        <v>482</v>
      </c>
      <c r="L1069" s="15">
        <f t="shared" si="182"/>
        <v>1.1859999999999999</v>
      </c>
      <c r="M1069" s="15">
        <f t="shared" si="183"/>
        <v>1.1859999999999999</v>
      </c>
      <c r="N1069" s="5" t="s">
        <v>55</v>
      </c>
      <c r="O1069" s="5" t="s">
        <v>55</v>
      </c>
      <c r="P1069" s="5" t="str">
        <f t="shared" si="181"/>
        <v>394-2024-06-30</v>
      </c>
      <c r="Q1069" s="5">
        <v>0</v>
      </c>
      <c r="R1069" s="5">
        <v>0</v>
      </c>
    </row>
    <row r="1070" spans="1:18" hidden="1" x14ac:dyDescent="0.3">
      <c r="A1070" s="37">
        <v>394</v>
      </c>
      <c r="B1070" s="5" t="s">
        <v>361</v>
      </c>
      <c r="C1070" s="5" t="s">
        <v>362</v>
      </c>
      <c r="D1070" s="5" t="s">
        <v>54</v>
      </c>
      <c r="E1070" s="5" t="s">
        <v>24</v>
      </c>
      <c r="F1070" s="6">
        <v>45291</v>
      </c>
      <c r="G1070" s="5">
        <f t="shared" si="179"/>
        <v>2024</v>
      </c>
      <c r="H1070" s="5" t="str">
        <f t="shared" si="180"/>
        <v>Diciembre</v>
      </c>
      <c r="I1070" s="6" t="str">
        <f t="shared" si="176"/>
        <v>2023-2</v>
      </c>
      <c r="J1070" s="5">
        <v>175</v>
      </c>
      <c r="K1070" s="5">
        <v>612</v>
      </c>
      <c r="L1070" s="15">
        <f t="shared" si="182"/>
        <v>1.3</v>
      </c>
      <c r="M1070" s="15">
        <f t="shared" si="183"/>
        <v>1.92</v>
      </c>
      <c r="N1070" s="5" t="s">
        <v>55</v>
      </c>
      <c r="O1070" s="5" t="s">
        <v>55</v>
      </c>
      <c r="P1070" s="5" t="str">
        <f t="shared" si="181"/>
        <v>394-2024-12-31</v>
      </c>
      <c r="Q1070" s="5">
        <v>0</v>
      </c>
      <c r="R1070" s="5">
        <v>0</v>
      </c>
    </row>
    <row r="1071" spans="1:18" hidden="1" x14ac:dyDescent="0.3">
      <c r="A1071" s="5">
        <v>394</v>
      </c>
      <c r="B1071" s="5" t="s">
        <v>361</v>
      </c>
      <c r="C1071" s="5" t="s">
        <v>362</v>
      </c>
      <c r="D1071" s="5" t="s">
        <v>54</v>
      </c>
      <c r="E1071" s="5" t="s">
        <v>24</v>
      </c>
      <c r="F1071" s="6">
        <v>45473</v>
      </c>
      <c r="G1071" s="5">
        <f t="shared" si="179"/>
        <v>2023</v>
      </c>
      <c r="H1071" s="5" t="str">
        <f t="shared" si="180"/>
        <v>Junio</v>
      </c>
      <c r="I1071" s="6" t="str">
        <f t="shared" si="176"/>
        <v>2024-1</v>
      </c>
      <c r="J1071" s="5">
        <v>500</v>
      </c>
      <c r="K1071" s="5">
        <v>593</v>
      </c>
      <c r="L1071" s="15">
        <f t="shared" si="182"/>
        <v>1.3</v>
      </c>
      <c r="M1071" s="15">
        <f t="shared" si="183"/>
        <v>2.9411764705882355</v>
      </c>
      <c r="N1071" s="5" t="s">
        <v>55</v>
      </c>
      <c r="O1071" s="5" t="s">
        <v>55</v>
      </c>
      <c r="P1071" s="5" t="str">
        <f t="shared" si="181"/>
        <v>395-2023-06-30</v>
      </c>
      <c r="Q1071" s="5">
        <v>0</v>
      </c>
      <c r="R1071" s="5">
        <v>0</v>
      </c>
    </row>
    <row r="1072" spans="1:18" hidden="1" x14ac:dyDescent="0.3">
      <c r="A1072" s="5">
        <v>394</v>
      </c>
      <c r="B1072" s="5" t="s">
        <v>361</v>
      </c>
      <c r="C1072" s="5" t="s">
        <v>362</v>
      </c>
      <c r="D1072" s="5" t="s">
        <v>54</v>
      </c>
      <c r="E1072" s="5" t="s">
        <v>24</v>
      </c>
      <c r="F1072" s="6">
        <v>45657</v>
      </c>
      <c r="G1072" s="5">
        <f t="shared" si="179"/>
        <v>2023</v>
      </c>
      <c r="H1072" s="5" t="str">
        <f t="shared" si="180"/>
        <v>Diciembre</v>
      </c>
      <c r="I1072" s="6" t="str">
        <f t="shared" si="176"/>
        <v>2024-2</v>
      </c>
      <c r="J1072" s="5">
        <v>500</v>
      </c>
      <c r="K1072" s="10">
        <v>960</v>
      </c>
      <c r="L1072" s="15">
        <f t="shared" si="182"/>
        <v>1.3</v>
      </c>
      <c r="M1072" s="15">
        <f t="shared" si="183"/>
        <v>2.6666666666666665</v>
      </c>
      <c r="N1072" s="5" t="s">
        <v>55</v>
      </c>
      <c r="O1072" s="5" t="s">
        <v>55</v>
      </c>
      <c r="P1072" s="5" t="str">
        <f t="shared" si="181"/>
        <v>395-2023-12-31</v>
      </c>
      <c r="Q1072" s="5">
        <v>0</v>
      </c>
      <c r="R1072" s="5">
        <v>0</v>
      </c>
    </row>
    <row r="1073" spans="1:18" hidden="1" x14ac:dyDescent="0.3">
      <c r="A1073" s="41">
        <v>395</v>
      </c>
      <c r="B1073" s="5" t="s">
        <v>363</v>
      </c>
      <c r="C1073" s="5" t="s">
        <v>362</v>
      </c>
      <c r="D1073" s="5" t="s">
        <v>54</v>
      </c>
      <c r="E1073" s="5" t="s">
        <v>24</v>
      </c>
      <c r="F1073" s="6">
        <v>45107</v>
      </c>
      <c r="G1073" s="5">
        <f t="shared" si="179"/>
        <v>2024</v>
      </c>
      <c r="H1073" s="5" t="str">
        <f t="shared" si="180"/>
        <v>Junio</v>
      </c>
      <c r="I1073" s="6" t="str">
        <f t="shared" si="176"/>
        <v>2023-1</v>
      </c>
      <c r="J1073" s="5">
        <v>17</v>
      </c>
      <c r="K1073" s="5">
        <v>50</v>
      </c>
      <c r="L1073" s="15">
        <f t="shared" si="182"/>
        <v>1.1000000000000001</v>
      </c>
      <c r="M1073" s="15">
        <f t="shared" si="183"/>
        <v>1.1000000000000001</v>
      </c>
      <c r="N1073" s="5" t="s">
        <v>55</v>
      </c>
      <c r="O1073" s="5" t="s">
        <v>55</v>
      </c>
      <c r="P1073" s="5" t="str">
        <f t="shared" si="181"/>
        <v>395-2024-06-30</v>
      </c>
      <c r="Q1073" s="5">
        <v>0</v>
      </c>
      <c r="R1073" s="5">
        <v>0</v>
      </c>
    </row>
    <row r="1074" spans="1:18" hidden="1" x14ac:dyDescent="0.3">
      <c r="A1074" s="37">
        <v>395</v>
      </c>
      <c r="B1074" s="5" t="s">
        <v>363</v>
      </c>
      <c r="C1074" s="5" t="s">
        <v>362</v>
      </c>
      <c r="D1074" s="5" t="s">
        <v>54</v>
      </c>
      <c r="E1074" s="5" t="s">
        <v>24</v>
      </c>
      <c r="F1074" s="6">
        <v>45291</v>
      </c>
      <c r="G1074" s="5">
        <f t="shared" si="179"/>
        <v>2024</v>
      </c>
      <c r="H1074" s="5" t="str">
        <f t="shared" si="180"/>
        <v>Diciembre</v>
      </c>
      <c r="I1074" s="6" t="str">
        <f t="shared" si="176"/>
        <v>2023-1</v>
      </c>
      <c r="J1074" s="5">
        <v>18</v>
      </c>
      <c r="K1074" s="5">
        <v>48</v>
      </c>
      <c r="L1074" s="15">
        <f t="shared" si="182"/>
        <v>1.3</v>
      </c>
      <c r="M1074" s="15">
        <f t="shared" si="183"/>
        <v>1.4888888888888889</v>
      </c>
      <c r="N1074" s="5" t="s">
        <v>55</v>
      </c>
      <c r="O1074" s="5" t="s">
        <v>55</v>
      </c>
      <c r="P1074" s="5" t="str">
        <f t="shared" si="181"/>
        <v>395-2024-12-31</v>
      </c>
      <c r="Q1074" s="5">
        <v>0</v>
      </c>
      <c r="R1074" s="5">
        <v>0</v>
      </c>
    </row>
    <row r="1075" spans="1:18" hidden="1" x14ac:dyDescent="0.3">
      <c r="A1075" s="5">
        <v>395</v>
      </c>
      <c r="B1075" s="5" t="s">
        <v>364</v>
      </c>
      <c r="C1075" s="5" t="s">
        <v>362</v>
      </c>
      <c r="D1075" s="5" t="s">
        <v>54</v>
      </c>
      <c r="E1075" s="5" t="s">
        <v>24</v>
      </c>
      <c r="F1075" s="6">
        <v>45473</v>
      </c>
      <c r="G1075" s="5">
        <f t="shared" si="179"/>
        <v>2023</v>
      </c>
      <c r="H1075" s="5" t="str">
        <f t="shared" si="180"/>
        <v>Junio</v>
      </c>
      <c r="I1075" s="6" t="str">
        <f t="shared" si="176"/>
        <v>2023-2</v>
      </c>
      <c r="J1075" s="5">
        <v>90</v>
      </c>
      <c r="K1075" s="5">
        <v>99</v>
      </c>
      <c r="L1075" s="15">
        <f t="shared" si="182"/>
        <v>1.1383749999999999</v>
      </c>
      <c r="M1075" s="15">
        <f t="shared" si="183"/>
        <v>1.1383749999999999</v>
      </c>
      <c r="N1075" s="5" t="s">
        <v>55</v>
      </c>
      <c r="O1075" s="5" t="s">
        <v>55</v>
      </c>
      <c r="P1075" s="5" t="str">
        <f t="shared" si="181"/>
        <v>396-2023-06-30</v>
      </c>
      <c r="Q1075" s="5">
        <v>0</v>
      </c>
      <c r="R1075" s="5">
        <v>0</v>
      </c>
    </row>
    <row r="1076" spans="1:18" hidden="1" x14ac:dyDescent="0.3">
      <c r="A1076" s="5">
        <v>395</v>
      </c>
      <c r="B1076" s="5" t="s">
        <v>364</v>
      </c>
      <c r="C1076" s="5" t="s">
        <v>362</v>
      </c>
      <c r="D1076" s="5" t="s">
        <v>54</v>
      </c>
      <c r="E1076" s="5" t="s">
        <v>24</v>
      </c>
      <c r="F1076" s="6">
        <v>45657</v>
      </c>
      <c r="G1076" s="5">
        <f t="shared" si="179"/>
        <v>2023</v>
      </c>
      <c r="H1076" s="5" t="str">
        <f t="shared" si="180"/>
        <v>Junio</v>
      </c>
      <c r="I1076" s="6" t="str">
        <f t="shared" si="176"/>
        <v>2024-1</v>
      </c>
      <c r="J1076" s="5">
        <v>90</v>
      </c>
      <c r="K1076" s="16">
        <v>134</v>
      </c>
      <c r="L1076" s="15">
        <f t="shared" si="182"/>
        <v>1.1383749999999999</v>
      </c>
      <c r="M1076" s="15">
        <f t="shared" si="183"/>
        <v>1.1383749999999999</v>
      </c>
      <c r="N1076" s="5" t="s">
        <v>55</v>
      </c>
      <c r="O1076" s="5" t="s">
        <v>55</v>
      </c>
      <c r="P1076" s="5" t="str">
        <f t="shared" si="181"/>
        <v>397-2023-06-30</v>
      </c>
      <c r="Q1076" s="5">
        <v>0</v>
      </c>
      <c r="R1076" s="5">
        <v>0</v>
      </c>
    </row>
    <row r="1077" spans="1:18" hidden="1" x14ac:dyDescent="0.3">
      <c r="A1077" s="37">
        <v>396</v>
      </c>
      <c r="B1077" s="5" t="s">
        <v>365</v>
      </c>
      <c r="C1077" s="5" t="s">
        <v>358</v>
      </c>
      <c r="D1077" s="5" t="s">
        <v>54</v>
      </c>
      <c r="E1077" s="5" t="s">
        <v>24</v>
      </c>
      <c r="F1077" s="6">
        <v>45107</v>
      </c>
      <c r="G1077" s="5">
        <f t="shared" si="179"/>
        <v>2023</v>
      </c>
      <c r="H1077" s="5" t="str">
        <f t="shared" si="180"/>
        <v>Diciembre</v>
      </c>
      <c r="I1077" s="6" t="str">
        <f t="shared" si="176"/>
        <v>2024-2</v>
      </c>
      <c r="J1077" s="5">
        <v>80</v>
      </c>
      <c r="K1077" s="76">
        <v>91.07</v>
      </c>
      <c r="L1077" s="21">
        <f>IFERROR(K1079/J1079,"")</f>
        <v>1.1619999999999999</v>
      </c>
      <c r="M1077" s="15">
        <f t="shared" si="183"/>
        <v>1.1619999999999999</v>
      </c>
      <c r="N1077" s="5" t="s">
        <v>25</v>
      </c>
      <c r="O1077" s="5" t="s">
        <v>25</v>
      </c>
      <c r="P1077" s="5" t="str">
        <f t="shared" si="181"/>
        <v>397-2023-12-31</v>
      </c>
      <c r="Q1077" s="5">
        <v>0</v>
      </c>
      <c r="R1077" s="5">
        <v>1</v>
      </c>
    </row>
    <row r="1078" spans="1:18" hidden="1" x14ac:dyDescent="0.3">
      <c r="A1078" s="41">
        <v>397</v>
      </c>
      <c r="B1078" t="s">
        <v>1621</v>
      </c>
      <c r="C1078" s="5" t="s">
        <v>366</v>
      </c>
      <c r="D1078" s="5" t="s">
        <v>54</v>
      </c>
      <c r="E1078" s="5" t="s">
        <v>24</v>
      </c>
      <c r="F1078" s="6">
        <v>45107</v>
      </c>
      <c r="G1078" s="5">
        <f t="shared" si="179"/>
        <v>2024</v>
      </c>
      <c r="H1078" s="5" t="str">
        <f t="shared" si="180"/>
        <v>Junio</v>
      </c>
      <c r="I1078" s="6" t="str">
        <f t="shared" si="176"/>
        <v>2023-1</v>
      </c>
      <c r="J1078" s="5">
        <v>80</v>
      </c>
      <c r="K1078" s="5">
        <v>91.07</v>
      </c>
      <c r="L1078" s="21">
        <f>IFERROR(K1080/J1080,"")</f>
        <v>1.101</v>
      </c>
      <c r="M1078" s="15">
        <f t="shared" si="183"/>
        <v>1.101</v>
      </c>
      <c r="N1078" s="5" t="s">
        <v>25</v>
      </c>
      <c r="O1078" s="5" t="s">
        <v>25</v>
      </c>
      <c r="P1078" s="5" t="str">
        <f t="shared" si="181"/>
        <v>397-2024-06-30</v>
      </c>
      <c r="Q1078" s="5">
        <v>1</v>
      </c>
      <c r="R1078" s="5">
        <v>1</v>
      </c>
    </row>
    <row r="1079" spans="1:18" hidden="1" x14ac:dyDescent="0.3">
      <c r="A1079" s="37">
        <v>397</v>
      </c>
      <c r="B1079" t="s">
        <v>1621</v>
      </c>
      <c r="C1079" s="5" t="s">
        <v>366</v>
      </c>
      <c r="D1079" s="5" t="s">
        <v>54</v>
      </c>
      <c r="E1079" s="5" t="s">
        <v>24</v>
      </c>
      <c r="F1079" s="6">
        <v>45291</v>
      </c>
      <c r="G1079" s="5">
        <f t="shared" si="179"/>
        <v>2024</v>
      </c>
      <c r="H1079" s="5" t="str">
        <f t="shared" si="180"/>
        <v>Diciembre</v>
      </c>
      <c r="I1079" s="6" t="str">
        <f t="shared" si="176"/>
        <v>2023-2</v>
      </c>
      <c r="J1079" s="5">
        <v>80</v>
      </c>
      <c r="K1079" s="5">
        <v>92.96</v>
      </c>
      <c r="L1079" s="21">
        <f>IFERROR(K1081/J1081,"")</f>
        <v>1.1859999999999999</v>
      </c>
      <c r="M1079" s="15">
        <f t="shared" si="183"/>
        <v>1.1859999999999999</v>
      </c>
      <c r="N1079" s="5" t="s">
        <v>25</v>
      </c>
      <c r="O1079" s="5" t="s">
        <v>25</v>
      </c>
      <c r="P1079" s="5" t="str">
        <f t="shared" si="181"/>
        <v>397-2024-12-31</v>
      </c>
      <c r="Q1079" s="5">
        <v>1</v>
      </c>
      <c r="R1079" s="5">
        <v>1</v>
      </c>
    </row>
    <row r="1080" spans="1:18" hidden="1" x14ac:dyDescent="0.3">
      <c r="A1080" s="5">
        <v>397</v>
      </c>
      <c r="B1080" t="s">
        <v>1621</v>
      </c>
      <c r="C1080" s="5" t="s">
        <v>366</v>
      </c>
      <c r="D1080" s="5" t="s">
        <v>54</v>
      </c>
      <c r="E1080" s="5" t="s">
        <v>24</v>
      </c>
      <c r="F1080" s="6">
        <v>45473</v>
      </c>
      <c r="G1080" s="5">
        <f t="shared" si="179"/>
        <v>2023</v>
      </c>
      <c r="H1080" s="5" t="str">
        <f t="shared" si="180"/>
        <v>Junio</v>
      </c>
      <c r="I1080" s="6" t="str">
        <f t="shared" si="176"/>
        <v>2024-1</v>
      </c>
      <c r="J1080" s="5">
        <v>80</v>
      </c>
      <c r="K1080" s="5">
        <v>88.08</v>
      </c>
      <c r="L1080" s="15">
        <f t="shared" ref="L1080:L1089" si="184">IFERROR(IF((K1082/J1082)&gt;1.3,1.3,K1082/J1082),"")</f>
        <v>1.3</v>
      </c>
      <c r="M1080" s="15">
        <f t="shared" si="183"/>
        <v>2.5680000000000001</v>
      </c>
      <c r="N1080" s="5" t="s">
        <v>25</v>
      </c>
      <c r="O1080" s="5" t="s">
        <v>25</v>
      </c>
      <c r="P1080" s="5" t="str">
        <f t="shared" si="181"/>
        <v>398-2023-06-30</v>
      </c>
      <c r="Q1080" s="5">
        <v>0</v>
      </c>
      <c r="R1080" s="5">
        <v>0</v>
      </c>
    </row>
    <row r="1081" spans="1:18" hidden="1" x14ac:dyDescent="0.3">
      <c r="A1081" s="5">
        <v>397</v>
      </c>
      <c r="B1081" t="s">
        <v>1621</v>
      </c>
      <c r="C1081" s="5" t="s">
        <v>366</v>
      </c>
      <c r="D1081" s="5" t="s">
        <v>54</v>
      </c>
      <c r="E1081" s="5" t="s">
        <v>24</v>
      </c>
      <c r="F1081" s="6">
        <v>45657</v>
      </c>
      <c r="G1081" s="5">
        <f t="shared" si="179"/>
        <v>2023</v>
      </c>
      <c r="H1081" s="5" t="str">
        <f t="shared" si="180"/>
        <v>Diciembre</v>
      </c>
      <c r="I1081" s="6" t="str">
        <f t="shared" si="176"/>
        <v>2024-2</v>
      </c>
      <c r="J1081" s="5">
        <v>80</v>
      </c>
      <c r="K1081" s="5">
        <v>94.88</v>
      </c>
      <c r="L1081" s="15">
        <f t="shared" si="184"/>
        <v>1.3</v>
      </c>
      <c r="M1081" s="15">
        <f t="shared" si="183"/>
        <v>2.3439999999999999</v>
      </c>
      <c r="N1081" s="5" t="s">
        <v>25</v>
      </c>
      <c r="O1081" s="5" t="s">
        <v>25</v>
      </c>
      <c r="P1081" s="5" t="str">
        <f t="shared" si="181"/>
        <v>398-2023-12-31</v>
      </c>
      <c r="Q1081" s="5">
        <v>0</v>
      </c>
      <c r="R1081" s="5">
        <v>0</v>
      </c>
    </row>
    <row r="1082" spans="1:18" hidden="1" x14ac:dyDescent="0.3">
      <c r="A1082" s="41">
        <v>398</v>
      </c>
      <c r="B1082" s="5" t="s">
        <v>368</v>
      </c>
      <c r="C1082" s="5" t="s">
        <v>369</v>
      </c>
      <c r="D1082" s="5" t="s">
        <v>54</v>
      </c>
      <c r="E1082" s="5" t="s">
        <v>24</v>
      </c>
      <c r="F1082" s="6">
        <v>45107</v>
      </c>
      <c r="G1082" s="5">
        <f t="shared" si="179"/>
        <v>2024</v>
      </c>
      <c r="H1082" s="5" t="str">
        <f t="shared" si="180"/>
        <v>Junio</v>
      </c>
      <c r="I1082" s="6" t="str">
        <f t="shared" si="176"/>
        <v>2023-1</v>
      </c>
      <c r="J1082" s="5">
        <v>1000</v>
      </c>
      <c r="K1082" s="5">
        <v>2568</v>
      </c>
      <c r="L1082" s="15">
        <f t="shared" si="184"/>
        <v>1.3</v>
      </c>
      <c r="M1082" s="15">
        <f t="shared" si="183"/>
        <v>2.7824</v>
      </c>
      <c r="N1082" s="5" t="s">
        <v>55</v>
      </c>
      <c r="O1082" s="5" t="s">
        <v>55</v>
      </c>
      <c r="P1082" s="5" t="str">
        <f t="shared" si="181"/>
        <v>398-2024-06-30</v>
      </c>
      <c r="Q1082" s="5">
        <v>0</v>
      </c>
      <c r="R1082" s="5">
        <v>0</v>
      </c>
    </row>
    <row r="1083" spans="1:18" hidden="1" x14ac:dyDescent="0.3">
      <c r="A1083" s="37">
        <v>398</v>
      </c>
      <c r="B1083" s="5" t="s">
        <v>368</v>
      </c>
      <c r="C1083" s="5" t="s">
        <v>369</v>
      </c>
      <c r="D1083" s="5" t="s">
        <v>54</v>
      </c>
      <c r="E1083" s="5" t="s">
        <v>24</v>
      </c>
      <c r="F1083" s="6">
        <v>45291</v>
      </c>
      <c r="G1083" s="5">
        <f t="shared" si="179"/>
        <v>2024</v>
      </c>
      <c r="H1083" s="5" t="str">
        <f t="shared" si="180"/>
        <v>Diciembre</v>
      </c>
      <c r="I1083" s="6" t="str">
        <f t="shared" si="176"/>
        <v>2023-2</v>
      </c>
      <c r="J1083" s="5">
        <v>1000</v>
      </c>
      <c r="K1083" s="5">
        <v>2344</v>
      </c>
      <c r="L1083" s="15">
        <f t="shared" si="184"/>
        <v>1.3</v>
      </c>
      <c r="M1083" s="15">
        <f t="shared" si="183"/>
        <v>1.6</v>
      </c>
      <c r="N1083" s="5" t="s">
        <v>55</v>
      </c>
      <c r="O1083" s="5" t="s">
        <v>55</v>
      </c>
      <c r="P1083" s="5" t="str">
        <f t="shared" si="181"/>
        <v>398-2024-12-31</v>
      </c>
      <c r="Q1083" s="5">
        <v>0</v>
      </c>
      <c r="R1083" s="5">
        <v>0</v>
      </c>
    </row>
    <row r="1084" spans="1:18" hidden="1" x14ac:dyDescent="0.3">
      <c r="A1084" s="5">
        <v>398</v>
      </c>
      <c r="B1084" s="5" t="s">
        <v>368</v>
      </c>
      <c r="C1084" s="5" t="s">
        <v>369</v>
      </c>
      <c r="D1084" s="5" t="s">
        <v>54</v>
      </c>
      <c r="E1084" s="5" t="s">
        <v>24</v>
      </c>
      <c r="F1084" s="6">
        <v>45473</v>
      </c>
      <c r="G1084" s="5">
        <f t="shared" si="179"/>
        <v>2023</v>
      </c>
      <c r="H1084" s="5" t="str">
        <f t="shared" si="180"/>
        <v>Junio</v>
      </c>
      <c r="I1084" s="6" t="str">
        <f t="shared" si="176"/>
        <v>2024-1</v>
      </c>
      <c r="J1084" s="5">
        <v>1250</v>
      </c>
      <c r="K1084" s="5">
        <v>3478</v>
      </c>
      <c r="L1084" s="15">
        <f t="shared" si="184"/>
        <v>1.1779999999999999</v>
      </c>
      <c r="M1084" s="15">
        <f t="shared" si="183"/>
        <v>1.1779999999999999</v>
      </c>
      <c r="N1084" s="5" t="s">
        <v>55</v>
      </c>
      <c r="O1084" s="5" t="s">
        <v>55</v>
      </c>
      <c r="P1084" s="5" t="str">
        <f t="shared" si="181"/>
        <v>399-2023-06-30</v>
      </c>
      <c r="Q1084" s="5">
        <v>0</v>
      </c>
      <c r="R1084" s="5">
        <v>0</v>
      </c>
    </row>
    <row r="1085" spans="1:18" hidden="1" x14ac:dyDescent="0.3">
      <c r="A1085" s="5">
        <v>398</v>
      </c>
      <c r="B1085" s="5" t="s">
        <v>368</v>
      </c>
      <c r="C1085" s="5" t="s">
        <v>369</v>
      </c>
      <c r="D1085" s="5" t="s">
        <v>54</v>
      </c>
      <c r="E1085" s="5" t="s">
        <v>24</v>
      </c>
      <c r="F1085" s="6">
        <v>45657</v>
      </c>
      <c r="G1085" s="5">
        <f t="shared" si="179"/>
        <v>2023</v>
      </c>
      <c r="H1085" s="5" t="str">
        <f t="shared" si="180"/>
        <v>Diciembre</v>
      </c>
      <c r="I1085" s="6" t="str">
        <f t="shared" si="176"/>
        <v>2024-2</v>
      </c>
      <c r="J1085" s="5">
        <v>1250</v>
      </c>
      <c r="K1085" s="10">
        <v>2000</v>
      </c>
      <c r="L1085" s="15">
        <f t="shared" si="184"/>
        <v>1.3</v>
      </c>
      <c r="M1085" s="15">
        <f t="shared" si="183"/>
        <v>1.49</v>
      </c>
      <c r="N1085" s="5" t="s">
        <v>55</v>
      </c>
      <c r="O1085" s="5" t="s">
        <v>55</v>
      </c>
      <c r="P1085" s="5" t="str">
        <f t="shared" si="181"/>
        <v>399-2023-12-31</v>
      </c>
      <c r="Q1085" s="5">
        <v>0</v>
      </c>
      <c r="R1085" s="5">
        <v>0</v>
      </c>
    </row>
    <row r="1086" spans="1:18" hidden="1" x14ac:dyDescent="0.3">
      <c r="A1086" s="5">
        <v>399</v>
      </c>
      <c r="B1086" s="5" t="s">
        <v>370</v>
      </c>
      <c r="C1086" s="5" t="s">
        <v>369</v>
      </c>
      <c r="D1086" s="5" t="s">
        <v>54</v>
      </c>
      <c r="E1086" s="5" t="s">
        <v>24</v>
      </c>
      <c r="F1086" s="17">
        <v>45107</v>
      </c>
      <c r="G1086" s="16">
        <f t="shared" si="179"/>
        <v>2024</v>
      </c>
      <c r="H1086" s="6" t="str">
        <f t="shared" si="180"/>
        <v>Junio</v>
      </c>
      <c r="I1086" s="39" t="s">
        <v>743</v>
      </c>
      <c r="J1086" s="5">
        <v>500</v>
      </c>
      <c r="K1086" s="5">
        <v>589</v>
      </c>
      <c r="L1086" s="15">
        <f t="shared" si="184"/>
        <v>1.1135999999999999</v>
      </c>
      <c r="M1086" s="15">
        <f t="shared" si="183"/>
        <v>1.1135999999999999</v>
      </c>
      <c r="N1086" s="5" t="s">
        <v>55</v>
      </c>
      <c r="O1086" s="5" t="s">
        <v>55</v>
      </c>
      <c r="P1086" s="5" t="str">
        <f t="shared" si="181"/>
        <v>399-2024-06-30</v>
      </c>
      <c r="Q1086" s="5">
        <v>0</v>
      </c>
      <c r="R1086" s="5">
        <v>0</v>
      </c>
    </row>
    <row r="1087" spans="1:18" hidden="1" x14ac:dyDescent="0.3">
      <c r="A1087" s="37">
        <v>399</v>
      </c>
      <c r="B1087" s="5" t="s">
        <v>370</v>
      </c>
      <c r="C1087" s="5" t="s">
        <v>369</v>
      </c>
      <c r="D1087" s="5" t="s">
        <v>54</v>
      </c>
      <c r="E1087" s="5" t="s">
        <v>24</v>
      </c>
      <c r="F1087" s="6">
        <v>45291</v>
      </c>
      <c r="G1087" s="5">
        <f t="shared" si="179"/>
        <v>2024</v>
      </c>
      <c r="H1087" s="5" t="str">
        <f t="shared" si="180"/>
        <v>Diciembre</v>
      </c>
      <c r="I1087" s="6" t="str">
        <f t="shared" ref="I1087:I1118" si="185">IF(OR(H1089="Enero",H1089="Febrero",H1089="Marzo",H1089="Abril",H1089="Mayo",H1089="Junio"),G1089&amp;"-1",IF(OR(H1089="Julio",H1089="Agosto",H1089="Septiembre",H1089="Octubre",H1089="Noviembre",H1089="Diciembre"),G1089&amp;"-2"))</f>
        <v>2023-2</v>
      </c>
      <c r="J1087" s="5">
        <v>500</v>
      </c>
      <c r="K1087" s="5">
        <v>745</v>
      </c>
      <c r="L1087" s="15">
        <f t="shared" si="184"/>
        <v>1.1135999999999999</v>
      </c>
      <c r="M1087" s="15">
        <f t="shared" si="183"/>
        <v>1.1135999999999999</v>
      </c>
      <c r="N1087" s="5" t="s">
        <v>55</v>
      </c>
      <c r="O1087" s="5" t="s">
        <v>55</v>
      </c>
      <c r="P1087" s="5" t="str">
        <f t="shared" si="181"/>
        <v>399-2024-12-31</v>
      </c>
      <c r="Q1087" s="5">
        <v>0</v>
      </c>
      <c r="R1087" s="5">
        <v>0</v>
      </c>
    </row>
    <row r="1088" spans="1:18" hidden="1" x14ac:dyDescent="0.3">
      <c r="A1088" s="5">
        <v>399</v>
      </c>
      <c r="B1088" s="5" t="s">
        <v>371</v>
      </c>
      <c r="C1088" s="5" t="s">
        <v>369</v>
      </c>
      <c r="D1088" s="5" t="s">
        <v>54</v>
      </c>
      <c r="E1088" s="5" t="s">
        <v>24</v>
      </c>
      <c r="F1088" s="6">
        <v>45473</v>
      </c>
      <c r="G1088" s="5">
        <f t="shared" si="179"/>
        <v>2023</v>
      </c>
      <c r="H1088" s="5" t="str">
        <f t="shared" si="180"/>
        <v>Junio</v>
      </c>
      <c r="I1088" s="6" t="str">
        <f t="shared" si="185"/>
        <v>2024-1</v>
      </c>
      <c r="J1088" s="5">
        <v>625</v>
      </c>
      <c r="K1088" s="5">
        <v>696</v>
      </c>
      <c r="L1088" s="15">
        <f t="shared" si="184"/>
        <v>1.3</v>
      </c>
      <c r="M1088" s="15">
        <f t="shared" si="183"/>
        <v>2.2000000000000002</v>
      </c>
      <c r="N1088" s="5" t="s">
        <v>55</v>
      </c>
      <c r="O1088" s="5" t="s">
        <v>55</v>
      </c>
      <c r="P1088" s="5" t="str">
        <f t="shared" si="181"/>
        <v>400-2023-06-30</v>
      </c>
      <c r="Q1088" s="5">
        <v>0</v>
      </c>
      <c r="R1088" s="5">
        <v>0</v>
      </c>
    </row>
    <row r="1089" spans="1:18" hidden="1" x14ac:dyDescent="0.3">
      <c r="A1089" s="5">
        <v>399</v>
      </c>
      <c r="B1089" s="5" t="s">
        <v>371</v>
      </c>
      <c r="C1089" s="5" t="s">
        <v>369</v>
      </c>
      <c r="D1089" s="5" t="s">
        <v>54</v>
      </c>
      <c r="E1089" s="5" t="s">
        <v>24</v>
      </c>
      <c r="F1089" s="6">
        <v>45657</v>
      </c>
      <c r="G1089" s="5">
        <f t="shared" si="179"/>
        <v>2023</v>
      </c>
      <c r="H1089" s="5" t="str">
        <f t="shared" si="180"/>
        <v>Diciembre</v>
      </c>
      <c r="I1089" s="6" t="str">
        <f t="shared" si="185"/>
        <v>2024-2</v>
      </c>
      <c r="J1089" s="5">
        <v>625</v>
      </c>
      <c r="K1089" s="5">
        <v>696</v>
      </c>
      <c r="L1089" s="15">
        <f t="shared" si="184"/>
        <v>1.3</v>
      </c>
      <c r="M1089" s="15">
        <f t="shared" si="183"/>
        <v>2.8285714285714287</v>
      </c>
      <c r="N1089" s="5" t="s">
        <v>55</v>
      </c>
      <c r="O1089" s="5" t="s">
        <v>55</v>
      </c>
      <c r="P1089" s="5" t="str">
        <f t="shared" si="181"/>
        <v>400-2023-12-31</v>
      </c>
      <c r="Q1089" s="5">
        <v>0</v>
      </c>
      <c r="R1089" s="5">
        <v>0</v>
      </c>
    </row>
    <row r="1090" spans="1:18" hidden="1" x14ac:dyDescent="0.3">
      <c r="A1090" s="41">
        <v>400</v>
      </c>
      <c r="B1090" s="5" t="s">
        <v>372</v>
      </c>
      <c r="C1090" s="5" t="s">
        <v>369</v>
      </c>
      <c r="D1090" s="5" t="s">
        <v>54</v>
      </c>
      <c r="E1090" s="5" t="s">
        <v>24</v>
      </c>
      <c r="F1090" s="6">
        <v>45107</v>
      </c>
      <c r="G1090" s="5">
        <f t="shared" si="179"/>
        <v>2024</v>
      </c>
      <c r="H1090" s="5" t="str">
        <f t="shared" si="180"/>
        <v>Junio</v>
      </c>
      <c r="I1090" s="6" t="str">
        <f t="shared" si="185"/>
        <v>2023-1</v>
      </c>
      <c r="J1090" s="5">
        <v>35</v>
      </c>
      <c r="K1090" s="5">
        <v>77</v>
      </c>
      <c r="L1090" s="8">
        <f>IF(IFERROR(K1092/J1092,"")&gt;130%,130%,K1092/J1092)</f>
        <v>1.3</v>
      </c>
      <c r="M1090" s="15">
        <f t="shared" si="183"/>
        <v>2.7045454545454546</v>
      </c>
      <c r="N1090" s="5" t="s">
        <v>55</v>
      </c>
      <c r="O1090" s="5" t="s">
        <v>55</v>
      </c>
      <c r="P1090" s="5" t="str">
        <f t="shared" si="181"/>
        <v>400-2024-06-30</v>
      </c>
      <c r="Q1090" s="5">
        <v>0</v>
      </c>
      <c r="R1090" s="5">
        <v>0</v>
      </c>
    </row>
    <row r="1091" spans="1:18" hidden="1" x14ac:dyDescent="0.3">
      <c r="A1091" s="37">
        <v>400</v>
      </c>
      <c r="B1091" s="5" t="s">
        <v>372</v>
      </c>
      <c r="C1091" s="5" t="s">
        <v>369</v>
      </c>
      <c r="D1091" s="5" t="s">
        <v>54</v>
      </c>
      <c r="E1091" s="5" t="s">
        <v>24</v>
      </c>
      <c r="F1091" s="6">
        <v>45291</v>
      </c>
      <c r="G1091" s="5">
        <f t="shared" si="179"/>
        <v>2024</v>
      </c>
      <c r="H1091" s="5" t="str">
        <f t="shared" si="180"/>
        <v>Diciembre</v>
      </c>
      <c r="I1091" s="6" t="str">
        <f t="shared" si="185"/>
        <v>2023-2</v>
      </c>
      <c r="J1091" s="5">
        <v>35</v>
      </c>
      <c r="K1091" s="5">
        <v>99</v>
      </c>
      <c r="L1091" s="8">
        <f>IF(IFERROR(K1093/J1093,"")&gt;130%,130%,K1093/J1093)</f>
        <v>1.3</v>
      </c>
      <c r="M1091" s="15">
        <f t="shared" si="183"/>
        <v>3.9772727272727271</v>
      </c>
      <c r="N1091" s="5" t="s">
        <v>55</v>
      </c>
      <c r="O1091" s="5" t="s">
        <v>55</v>
      </c>
      <c r="P1091" s="5" t="str">
        <f t="shared" si="181"/>
        <v>400-2024-12-31</v>
      </c>
      <c r="Q1091" s="5">
        <v>0</v>
      </c>
      <c r="R1091" s="5">
        <v>0</v>
      </c>
    </row>
    <row r="1092" spans="1:18" hidden="1" x14ac:dyDescent="0.3">
      <c r="A1092" s="5">
        <v>400</v>
      </c>
      <c r="B1092" s="5" t="s">
        <v>372</v>
      </c>
      <c r="C1092" s="5" t="s">
        <v>369</v>
      </c>
      <c r="D1092" s="5" t="s">
        <v>54</v>
      </c>
      <c r="E1092" s="5" t="s">
        <v>24</v>
      </c>
      <c r="F1092" s="6">
        <v>45473</v>
      </c>
      <c r="G1092" s="5">
        <f t="shared" ref="G1092:G1123" si="186">YEAR(F1094)</f>
        <v>2023</v>
      </c>
      <c r="H1092" s="5" t="str">
        <f t="shared" ref="H1092:H1123" si="187">PROPER(TEXT(F1094,"mmmm"))</f>
        <v>Junio</v>
      </c>
      <c r="I1092" s="6" t="str">
        <f t="shared" si="185"/>
        <v>2024-1</v>
      </c>
      <c r="J1092" s="5">
        <v>44</v>
      </c>
      <c r="K1092" s="5">
        <v>119</v>
      </c>
      <c r="L1092" s="15">
        <f t="shared" ref="L1092:L1097" si="188">IFERROR(IF((K1094/J1094)&gt;1.3,1.3,K1094/J1094),"")</f>
        <v>0.875</v>
      </c>
      <c r="M1092" s="15">
        <f t="shared" si="183"/>
        <v>0.875</v>
      </c>
      <c r="N1092" s="5" t="s">
        <v>55</v>
      </c>
      <c r="O1092" s="5" t="s">
        <v>55</v>
      </c>
      <c r="P1092" s="5" t="str">
        <f t="shared" si="181"/>
        <v>401-2023-06-30</v>
      </c>
      <c r="Q1092" s="5">
        <v>0</v>
      </c>
      <c r="R1092" s="5">
        <v>0</v>
      </c>
    </row>
    <row r="1093" spans="1:18" hidden="1" x14ac:dyDescent="0.3">
      <c r="A1093" s="5">
        <v>400</v>
      </c>
      <c r="B1093" s="5" t="s">
        <v>372</v>
      </c>
      <c r="C1093" s="5" t="s">
        <v>369</v>
      </c>
      <c r="D1093" s="5" t="s">
        <v>54</v>
      </c>
      <c r="E1093" s="5" t="s">
        <v>24</v>
      </c>
      <c r="F1093" s="6">
        <v>45657</v>
      </c>
      <c r="G1093" s="5">
        <f t="shared" si="186"/>
        <v>2023</v>
      </c>
      <c r="H1093" s="5" t="str">
        <f t="shared" si="187"/>
        <v>Diciembre</v>
      </c>
      <c r="I1093" s="6" t="str">
        <f t="shared" si="185"/>
        <v>2024-2</v>
      </c>
      <c r="J1093" s="5">
        <v>44</v>
      </c>
      <c r="K1093" s="10">
        <v>175</v>
      </c>
      <c r="L1093" s="15">
        <f t="shared" si="188"/>
        <v>1.25</v>
      </c>
      <c r="M1093" s="15">
        <f t="shared" si="183"/>
        <v>1.25</v>
      </c>
      <c r="N1093" s="5" t="s">
        <v>55</v>
      </c>
      <c r="O1093" s="5" t="s">
        <v>55</v>
      </c>
      <c r="P1093" s="5" t="str">
        <f t="shared" si="181"/>
        <v>401-2023-12-31</v>
      </c>
      <c r="Q1093" s="5">
        <v>0</v>
      </c>
      <c r="R1093" s="5">
        <v>0</v>
      </c>
    </row>
    <row r="1094" spans="1:18" hidden="1" x14ac:dyDescent="0.3">
      <c r="A1094" s="41">
        <v>401</v>
      </c>
      <c r="B1094" s="5" t="s">
        <v>373</v>
      </c>
      <c r="C1094" s="5" t="s">
        <v>374</v>
      </c>
      <c r="D1094" s="5" t="s">
        <v>54</v>
      </c>
      <c r="E1094" s="5" t="s">
        <v>24</v>
      </c>
      <c r="F1094" s="6">
        <v>45107</v>
      </c>
      <c r="G1094" s="5">
        <f t="shared" si="186"/>
        <v>2024</v>
      </c>
      <c r="H1094" s="5" t="str">
        <f t="shared" si="187"/>
        <v>Junio</v>
      </c>
      <c r="I1094" s="6" t="str">
        <f t="shared" si="185"/>
        <v>2023-2</v>
      </c>
      <c r="J1094" s="5">
        <v>8</v>
      </c>
      <c r="K1094" s="5">
        <v>7</v>
      </c>
      <c r="L1094" s="15">
        <f t="shared" si="188"/>
        <v>1.125</v>
      </c>
      <c r="M1094" s="15">
        <f t="shared" si="183"/>
        <v>1.125</v>
      </c>
      <c r="N1094" s="5" t="s">
        <v>55</v>
      </c>
      <c r="O1094" s="5" t="s">
        <v>55</v>
      </c>
      <c r="P1094" s="5" t="str">
        <f t="shared" si="181"/>
        <v>401-2024-06-30</v>
      </c>
      <c r="Q1094" s="5">
        <v>0</v>
      </c>
      <c r="R1094" s="5">
        <v>0</v>
      </c>
    </row>
    <row r="1095" spans="1:18" hidden="1" x14ac:dyDescent="0.3">
      <c r="A1095" s="37">
        <v>401</v>
      </c>
      <c r="B1095" s="5" t="s">
        <v>373</v>
      </c>
      <c r="C1095" s="5" t="s">
        <v>374</v>
      </c>
      <c r="D1095" s="5" t="s">
        <v>54</v>
      </c>
      <c r="E1095" s="5" t="s">
        <v>24</v>
      </c>
      <c r="F1095" s="6">
        <v>45291</v>
      </c>
      <c r="G1095" s="5">
        <f t="shared" si="186"/>
        <v>2024</v>
      </c>
      <c r="H1095" s="5" t="str">
        <f t="shared" si="187"/>
        <v>Diciembre</v>
      </c>
      <c r="I1095" s="6" t="str">
        <f t="shared" si="185"/>
        <v>2024-2</v>
      </c>
      <c r="J1095" s="5">
        <v>8</v>
      </c>
      <c r="K1095" s="5">
        <v>10</v>
      </c>
      <c r="L1095" s="15">
        <f t="shared" si="188"/>
        <v>1</v>
      </c>
      <c r="M1095" s="15">
        <f t="shared" si="183"/>
        <v>1</v>
      </c>
      <c r="N1095" s="5" t="s">
        <v>55</v>
      </c>
      <c r="O1095" s="5" t="s">
        <v>55</v>
      </c>
      <c r="P1095" s="5" t="str">
        <f t="shared" si="181"/>
        <v>401-2024-12-31</v>
      </c>
      <c r="Q1095" s="5">
        <v>0</v>
      </c>
      <c r="R1095" s="5">
        <v>0</v>
      </c>
    </row>
    <row r="1096" spans="1:18" hidden="1" x14ac:dyDescent="0.3">
      <c r="A1096" s="5">
        <v>401</v>
      </c>
      <c r="B1096" s="5" t="s">
        <v>373</v>
      </c>
      <c r="C1096" s="5" t="s">
        <v>374</v>
      </c>
      <c r="D1096" s="5" t="s">
        <v>54</v>
      </c>
      <c r="E1096" s="5" t="s">
        <v>24</v>
      </c>
      <c r="F1096" s="6">
        <v>45473</v>
      </c>
      <c r="G1096" s="5">
        <f t="shared" si="186"/>
        <v>2023</v>
      </c>
      <c r="H1096" s="5" t="str">
        <f t="shared" si="187"/>
        <v>Diciembre</v>
      </c>
      <c r="I1096" s="6" t="str">
        <f t="shared" si="185"/>
        <v>2023-1</v>
      </c>
      <c r="J1096" s="5">
        <v>8</v>
      </c>
      <c r="K1096" s="5">
        <v>9</v>
      </c>
      <c r="L1096" s="15" t="str">
        <f t="shared" si="188"/>
        <v/>
      </c>
      <c r="M1096" s="15" t="str">
        <f t="shared" si="183"/>
        <v/>
      </c>
      <c r="N1096" s="5" t="s">
        <v>55</v>
      </c>
      <c r="O1096" s="5" t="s">
        <v>55</v>
      </c>
      <c r="P1096" s="5" t="str">
        <f t="shared" si="181"/>
        <v>402-2023-12-31</v>
      </c>
      <c r="Q1096" s="5">
        <v>0</v>
      </c>
      <c r="R1096" s="5">
        <v>0</v>
      </c>
    </row>
    <row r="1097" spans="1:18" hidden="1" x14ac:dyDescent="0.3">
      <c r="A1097" s="5">
        <v>401</v>
      </c>
      <c r="B1097" s="5" t="s">
        <v>373</v>
      </c>
      <c r="C1097" s="5" t="s">
        <v>374</v>
      </c>
      <c r="D1097" s="5" t="s">
        <v>54</v>
      </c>
      <c r="E1097" s="5" t="s">
        <v>24</v>
      </c>
      <c r="F1097" s="6">
        <v>45657</v>
      </c>
      <c r="G1097" s="5">
        <f t="shared" si="186"/>
        <v>2024</v>
      </c>
      <c r="H1097" s="5" t="str">
        <f t="shared" si="187"/>
        <v>Diciembre</v>
      </c>
      <c r="I1097" s="6" t="str">
        <f t="shared" si="185"/>
        <v>2023-2</v>
      </c>
      <c r="J1097" s="5">
        <v>8</v>
      </c>
      <c r="K1097" s="5">
        <v>8</v>
      </c>
      <c r="L1097" s="15">
        <f t="shared" si="188"/>
        <v>1.3</v>
      </c>
      <c r="M1097" s="15">
        <f t="shared" si="183"/>
        <v>1.5866666666666667</v>
      </c>
      <c r="N1097" s="5" t="s">
        <v>55</v>
      </c>
      <c r="O1097" s="5" t="s">
        <v>55</v>
      </c>
      <c r="P1097" s="5" t="str">
        <f t="shared" si="181"/>
        <v>402-2024-12-31</v>
      </c>
      <c r="Q1097" s="5">
        <v>0</v>
      </c>
      <c r="R1097" s="5">
        <v>0</v>
      </c>
    </row>
    <row r="1098" spans="1:18" hidden="1" x14ac:dyDescent="0.3">
      <c r="A1098" s="37">
        <v>402</v>
      </c>
      <c r="B1098" s="5" t="s">
        <v>375</v>
      </c>
      <c r="C1098" s="5" t="s">
        <v>374</v>
      </c>
      <c r="D1098" s="5" t="s">
        <v>73</v>
      </c>
      <c r="E1098" s="5" t="s">
        <v>24</v>
      </c>
      <c r="F1098" s="6">
        <v>45291</v>
      </c>
      <c r="G1098" s="5">
        <f t="shared" si="186"/>
        <v>2023</v>
      </c>
      <c r="H1098" s="5" t="str">
        <f t="shared" si="187"/>
        <v>Junio</v>
      </c>
      <c r="I1098" s="6" t="str">
        <f t="shared" si="185"/>
        <v>2024-1</v>
      </c>
      <c r="J1098" s="5"/>
      <c r="K1098" s="5">
        <v>21000</v>
      </c>
      <c r="L1098" s="21" t="str">
        <f>IFERROR(K1100/J1100,"")</f>
        <v/>
      </c>
      <c r="M1098" s="15" t="str">
        <f t="shared" si="183"/>
        <v/>
      </c>
      <c r="N1098" s="5"/>
      <c r="O1098" s="5"/>
      <c r="P1098" s="5" t="str">
        <f t="shared" ref="P1098:P1129" si="189">A1100&amp;"-"&amp;YEAR(F1100)&amp;"-"&amp;IF(LEN(MONTH(F1100))=1,"0"&amp;MONTH(F1100),MONTH(F1100))&amp;"-"&amp;DAY(F1100)</f>
        <v>403-2023-06-30</v>
      </c>
      <c r="Q1098" s="5">
        <v>0</v>
      </c>
      <c r="R1098" s="5">
        <v>0</v>
      </c>
    </row>
    <row r="1099" spans="1:18" hidden="1" x14ac:dyDescent="0.3">
      <c r="A1099" s="5">
        <v>402</v>
      </c>
      <c r="B1099" s="5" t="s">
        <v>375</v>
      </c>
      <c r="C1099" s="5" t="s">
        <v>374</v>
      </c>
      <c r="D1099" s="5" t="s">
        <v>73</v>
      </c>
      <c r="E1099" s="5" t="s">
        <v>24</v>
      </c>
      <c r="F1099" s="6">
        <v>45657</v>
      </c>
      <c r="G1099" s="5">
        <f t="shared" si="186"/>
        <v>2023</v>
      </c>
      <c r="H1099" s="5" t="str">
        <f t="shared" si="187"/>
        <v>Diciembre</v>
      </c>
      <c r="I1099" s="6" t="str">
        <f t="shared" si="185"/>
        <v>2024-2</v>
      </c>
      <c r="J1099" s="5">
        <v>3</v>
      </c>
      <c r="K1099" s="5">
        <v>4.76</v>
      </c>
      <c r="L1099" s="15" t="str">
        <f>IFERROR(IF((K1101/J1101)&gt;1.3,1.3,K1101/J1101),"")</f>
        <v/>
      </c>
      <c r="M1099" s="15" t="str">
        <f t="shared" si="183"/>
        <v/>
      </c>
      <c r="N1099" s="5"/>
      <c r="O1099" s="5"/>
      <c r="P1099" s="5" t="str">
        <f t="shared" si="189"/>
        <v>403-2023-12-31</v>
      </c>
      <c r="Q1099" s="5">
        <v>0</v>
      </c>
      <c r="R1099" s="5">
        <v>0</v>
      </c>
    </row>
    <row r="1100" spans="1:18" hidden="1" x14ac:dyDescent="0.3">
      <c r="A1100" s="41">
        <v>403</v>
      </c>
      <c r="B1100" s="5" t="s">
        <v>376</v>
      </c>
      <c r="C1100" s="5" t="s">
        <v>374</v>
      </c>
      <c r="D1100" s="5" t="s">
        <v>54</v>
      </c>
      <c r="E1100" s="5" t="s">
        <v>24</v>
      </c>
      <c r="F1100" s="6">
        <v>45107</v>
      </c>
      <c r="G1100" s="5">
        <f t="shared" si="186"/>
        <v>2024</v>
      </c>
      <c r="H1100" s="5" t="str">
        <f t="shared" si="187"/>
        <v>Junio</v>
      </c>
      <c r="I1100" s="6" t="str">
        <f t="shared" si="185"/>
        <v>2023-1</v>
      </c>
      <c r="J1100" s="5"/>
      <c r="K1100" s="5">
        <v>14370</v>
      </c>
      <c r="L1100" s="21"/>
      <c r="M1100" s="15" t="str">
        <f t="shared" si="183"/>
        <v/>
      </c>
      <c r="N1100" s="5" t="s">
        <v>116</v>
      </c>
      <c r="O1100" s="5"/>
      <c r="P1100" s="5" t="str">
        <f t="shared" si="189"/>
        <v>403-2024-06-30</v>
      </c>
      <c r="Q1100" s="5">
        <v>0</v>
      </c>
      <c r="R1100" s="5">
        <v>0</v>
      </c>
    </row>
    <row r="1101" spans="1:18" hidden="1" x14ac:dyDescent="0.3">
      <c r="A1101" s="37">
        <v>403</v>
      </c>
      <c r="B1101" s="5" t="s">
        <v>376</v>
      </c>
      <c r="C1101" s="5" t="s">
        <v>374</v>
      </c>
      <c r="D1101" s="5" t="s">
        <v>54</v>
      </c>
      <c r="E1101" s="5" t="s">
        <v>24</v>
      </c>
      <c r="F1101" s="6">
        <v>45291</v>
      </c>
      <c r="G1101" s="5">
        <f t="shared" si="186"/>
        <v>2024</v>
      </c>
      <c r="H1101" s="5" t="str">
        <f t="shared" si="187"/>
        <v>Diciembre</v>
      </c>
      <c r="I1101" s="6" t="str">
        <f t="shared" si="185"/>
        <v>2023-2</v>
      </c>
      <c r="J1101" s="5"/>
      <c r="K1101" s="5">
        <v>14220</v>
      </c>
      <c r="L1101" s="21" t="str">
        <f>IFERROR(K1103/J1103,"")</f>
        <v/>
      </c>
      <c r="M1101" s="15" t="str">
        <f t="shared" si="183"/>
        <v/>
      </c>
      <c r="N1101" s="5" t="s">
        <v>116</v>
      </c>
      <c r="O1101" s="5"/>
      <c r="P1101" s="5" t="str">
        <f t="shared" si="189"/>
        <v>403-2024-12-31</v>
      </c>
      <c r="Q1101" s="5">
        <v>0</v>
      </c>
      <c r="R1101" s="5">
        <v>0</v>
      </c>
    </row>
    <row r="1102" spans="1:18" hidden="1" x14ac:dyDescent="0.3">
      <c r="A1102" s="5">
        <v>403</v>
      </c>
      <c r="B1102" s="5" t="s">
        <v>376</v>
      </c>
      <c r="C1102" s="5" t="s">
        <v>374</v>
      </c>
      <c r="D1102" s="5" t="s">
        <v>54</v>
      </c>
      <c r="E1102" s="5" t="s">
        <v>24</v>
      </c>
      <c r="F1102" s="6">
        <v>45473</v>
      </c>
      <c r="G1102" s="5">
        <f t="shared" si="186"/>
        <v>2023</v>
      </c>
      <c r="H1102" s="5" t="str">
        <f t="shared" si="187"/>
        <v>Junio</v>
      </c>
      <c r="I1102" s="6" t="str">
        <f t="shared" si="185"/>
        <v>2024-1</v>
      </c>
      <c r="J1102" s="5"/>
      <c r="K1102" s="5">
        <v>14923</v>
      </c>
      <c r="L1102" s="15">
        <f>IFERROR(IF((K1104/J1104)&gt;1.3,1.3,K1104/J1104),"")</f>
        <v>0.1</v>
      </c>
      <c r="M1102" s="15">
        <f t="shared" si="183"/>
        <v>0.1</v>
      </c>
      <c r="N1102" s="5" t="s">
        <v>116</v>
      </c>
      <c r="O1102" s="5"/>
      <c r="P1102" s="5" t="str">
        <f t="shared" si="189"/>
        <v>404-2023-06-30</v>
      </c>
      <c r="Q1102" s="5">
        <v>0</v>
      </c>
      <c r="R1102" s="5">
        <v>0</v>
      </c>
    </row>
    <row r="1103" spans="1:18" hidden="1" x14ac:dyDescent="0.3">
      <c r="A1103" s="5">
        <v>403</v>
      </c>
      <c r="B1103" s="5" t="s">
        <v>376</v>
      </c>
      <c r="C1103" s="5" t="s">
        <v>374</v>
      </c>
      <c r="D1103" s="5" t="s">
        <v>54</v>
      </c>
      <c r="E1103" s="5" t="s">
        <v>24</v>
      </c>
      <c r="F1103" s="6">
        <v>45657</v>
      </c>
      <c r="G1103" s="5">
        <f t="shared" si="186"/>
        <v>2023</v>
      </c>
      <c r="H1103" s="5" t="str">
        <f t="shared" si="187"/>
        <v>Diciembre</v>
      </c>
      <c r="I1103" s="6" t="str">
        <f t="shared" si="185"/>
        <v>2024-2</v>
      </c>
      <c r="J1103" s="5"/>
      <c r="K1103" s="5">
        <v>14495</v>
      </c>
      <c r="L1103" s="15">
        <f>IFERROR(IF((K1105/J1105)&gt;1.3,1.3,K1105/J1105),"")</f>
        <v>6.5500000000000003E-2</v>
      </c>
      <c r="M1103" s="15">
        <f t="shared" si="183"/>
        <v>6.5500000000000003E-2</v>
      </c>
      <c r="N1103" s="5" t="s">
        <v>116</v>
      </c>
      <c r="O1103" s="5"/>
      <c r="P1103" s="5" t="str">
        <f t="shared" si="189"/>
        <v>404-2023-12-31</v>
      </c>
      <c r="Q1103" s="5">
        <v>0</v>
      </c>
      <c r="R1103" s="5">
        <v>0</v>
      </c>
    </row>
    <row r="1104" spans="1:18" hidden="1" x14ac:dyDescent="0.3">
      <c r="A1104" s="41">
        <v>404</v>
      </c>
      <c r="B1104" s="5" t="s">
        <v>377</v>
      </c>
      <c r="C1104" s="5" t="s">
        <v>374</v>
      </c>
      <c r="D1104" s="5" t="s">
        <v>54</v>
      </c>
      <c r="E1104" s="5" t="s">
        <v>62</v>
      </c>
      <c r="F1104" s="6">
        <v>45107</v>
      </c>
      <c r="G1104" s="5">
        <f t="shared" si="186"/>
        <v>2024</v>
      </c>
      <c r="H1104" s="5" t="str">
        <f t="shared" si="187"/>
        <v>Junio</v>
      </c>
      <c r="I1104" s="6" t="str">
        <f t="shared" si="185"/>
        <v>2023-1</v>
      </c>
      <c r="J1104" s="5">
        <v>20</v>
      </c>
      <c r="K1104" s="5">
        <v>2</v>
      </c>
      <c r="L1104" s="15">
        <v>1</v>
      </c>
      <c r="M1104" s="15">
        <v>1</v>
      </c>
      <c r="N1104" s="5" t="s">
        <v>25</v>
      </c>
      <c r="O1104" s="5" t="s">
        <v>25</v>
      </c>
      <c r="P1104" s="5" t="str">
        <f t="shared" si="189"/>
        <v>404-2024-06-30</v>
      </c>
      <c r="Q1104" s="5">
        <v>0</v>
      </c>
      <c r="R1104" s="5">
        <v>0</v>
      </c>
    </row>
    <row r="1105" spans="1:18" hidden="1" x14ac:dyDescent="0.3">
      <c r="A1105" s="37">
        <v>404</v>
      </c>
      <c r="B1105" s="5" t="s">
        <v>377</v>
      </c>
      <c r="C1105" s="5" t="s">
        <v>374</v>
      </c>
      <c r="D1105" s="5" t="s">
        <v>54</v>
      </c>
      <c r="E1105" s="5" t="s">
        <v>62</v>
      </c>
      <c r="F1105" s="6">
        <v>45291</v>
      </c>
      <c r="G1105" s="5">
        <f t="shared" si="186"/>
        <v>2024</v>
      </c>
      <c r="H1105" s="5" t="str">
        <f t="shared" si="187"/>
        <v>Diciembre</v>
      </c>
      <c r="I1105" s="6" t="str">
        <f t="shared" si="185"/>
        <v>2023-2</v>
      </c>
      <c r="J1105" s="5">
        <v>20</v>
      </c>
      <c r="K1105" s="5">
        <v>1.31</v>
      </c>
      <c r="L1105" s="15">
        <v>1</v>
      </c>
      <c r="M1105" s="15">
        <v>1</v>
      </c>
      <c r="N1105" s="5" t="s">
        <v>25</v>
      </c>
      <c r="O1105" s="5" t="s">
        <v>25</v>
      </c>
      <c r="P1105" s="5" t="str">
        <f t="shared" si="189"/>
        <v>404-2024-12-31</v>
      </c>
      <c r="Q1105" s="5">
        <v>0</v>
      </c>
      <c r="R1105" s="5">
        <v>0</v>
      </c>
    </row>
    <row r="1106" spans="1:18" hidden="1" x14ac:dyDescent="0.3">
      <c r="A1106" s="5">
        <v>404</v>
      </c>
      <c r="B1106" s="5" t="s">
        <v>377</v>
      </c>
      <c r="C1106" s="5" t="s">
        <v>374</v>
      </c>
      <c r="D1106" s="5" t="s">
        <v>54</v>
      </c>
      <c r="E1106" s="5" t="s">
        <v>62</v>
      </c>
      <c r="F1106" s="6">
        <v>45473</v>
      </c>
      <c r="G1106" s="5">
        <f t="shared" si="186"/>
        <v>2023</v>
      </c>
      <c r="H1106" s="5" t="str">
        <f t="shared" si="187"/>
        <v>Junio</v>
      </c>
      <c r="I1106" s="6" t="str">
        <f t="shared" si="185"/>
        <v>2024-1</v>
      </c>
      <c r="J1106" s="5">
        <v>10</v>
      </c>
      <c r="K1106" s="5">
        <v>5.85</v>
      </c>
      <c r="L1106" s="15">
        <f>IFERROR(IF((K1108/J1108)&gt;1.3,1.3,K1108/J1108),"")</f>
        <v>1.2</v>
      </c>
      <c r="M1106" s="15">
        <f t="shared" ref="M1106:M1137" si="190">IFERROR(K1108/J1108,"")</f>
        <v>1.2</v>
      </c>
      <c r="N1106" s="5"/>
      <c r="O1106" s="5"/>
      <c r="P1106" s="5" t="str">
        <f t="shared" si="189"/>
        <v>405-2023-06-30</v>
      </c>
      <c r="Q1106" s="5">
        <v>0</v>
      </c>
      <c r="R1106" s="5">
        <v>0</v>
      </c>
    </row>
    <row r="1107" spans="1:18" hidden="1" x14ac:dyDescent="0.3">
      <c r="A1107" s="5">
        <v>404</v>
      </c>
      <c r="B1107" s="5" t="s">
        <v>377</v>
      </c>
      <c r="C1107" s="5" t="s">
        <v>374</v>
      </c>
      <c r="D1107" s="5" t="s">
        <v>54</v>
      </c>
      <c r="E1107" s="5" t="s">
        <v>62</v>
      </c>
      <c r="F1107" s="6">
        <v>45657</v>
      </c>
      <c r="G1107" s="5">
        <f t="shared" si="186"/>
        <v>2023</v>
      </c>
      <c r="H1107" s="5" t="str">
        <f t="shared" si="187"/>
        <v>Diciembre</v>
      </c>
      <c r="I1107" s="6" t="str">
        <f t="shared" si="185"/>
        <v>2024-2</v>
      </c>
      <c r="J1107" s="5">
        <v>10</v>
      </c>
      <c r="K1107" s="5">
        <v>6.02</v>
      </c>
      <c r="L1107" s="15">
        <f>IFERROR(IF((K1109/J1109)&gt;1.3,1.3,K1109/J1109),"")</f>
        <v>1.24</v>
      </c>
      <c r="M1107" s="15">
        <f t="shared" si="190"/>
        <v>1.24</v>
      </c>
      <c r="N1107" s="5"/>
      <c r="O1107" s="5"/>
      <c r="P1107" s="5" t="str">
        <f t="shared" si="189"/>
        <v>405-2023-12-31</v>
      </c>
      <c r="Q1107" s="5">
        <v>0</v>
      </c>
      <c r="R1107" s="5">
        <v>0</v>
      </c>
    </row>
    <row r="1108" spans="1:18" hidden="1" x14ac:dyDescent="0.3">
      <c r="A1108" s="41">
        <v>405</v>
      </c>
      <c r="B1108" s="5" t="s">
        <v>379</v>
      </c>
      <c r="C1108" s="5" t="s">
        <v>374</v>
      </c>
      <c r="D1108" s="5" t="s">
        <v>54</v>
      </c>
      <c r="E1108" s="5" t="s">
        <v>24</v>
      </c>
      <c r="F1108" s="6">
        <v>45107</v>
      </c>
      <c r="G1108" s="5">
        <f t="shared" si="186"/>
        <v>2024</v>
      </c>
      <c r="H1108" s="5" t="str">
        <f t="shared" si="187"/>
        <v>Junio</v>
      </c>
      <c r="I1108" s="6" t="str">
        <f t="shared" si="185"/>
        <v>2023-2</v>
      </c>
      <c r="J1108" s="5">
        <v>25</v>
      </c>
      <c r="K1108" s="5">
        <v>30</v>
      </c>
      <c r="L1108" s="21">
        <f>IFERROR(K1110/J1110,"")</f>
        <v>0.97389999999999999</v>
      </c>
      <c r="M1108" s="15">
        <f t="shared" si="190"/>
        <v>0.97389999999999999</v>
      </c>
      <c r="N1108" s="5" t="s">
        <v>25</v>
      </c>
      <c r="O1108" s="5" t="s">
        <v>25</v>
      </c>
      <c r="P1108" s="5" t="str">
        <f t="shared" si="189"/>
        <v>405-2024-06-30</v>
      </c>
      <c r="Q1108" s="5">
        <v>0</v>
      </c>
      <c r="R1108" s="5">
        <v>0</v>
      </c>
    </row>
    <row r="1109" spans="1:18" hidden="1" x14ac:dyDescent="0.3">
      <c r="A1109" s="37">
        <v>405</v>
      </c>
      <c r="B1109" s="5" t="s">
        <v>379</v>
      </c>
      <c r="C1109" s="5" t="s">
        <v>374</v>
      </c>
      <c r="D1109" s="5" t="s">
        <v>54</v>
      </c>
      <c r="E1109" s="5" t="s">
        <v>24</v>
      </c>
      <c r="F1109" s="6">
        <v>45291</v>
      </c>
      <c r="G1109" s="5">
        <f t="shared" si="186"/>
        <v>2024</v>
      </c>
      <c r="H1109" s="5" t="str">
        <f t="shared" si="187"/>
        <v>Diciembre</v>
      </c>
      <c r="I1109" s="6" t="str">
        <f t="shared" si="185"/>
        <v>2024-1</v>
      </c>
      <c r="J1109" s="5">
        <v>50</v>
      </c>
      <c r="K1109" s="5">
        <v>62</v>
      </c>
      <c r="L1109" s="21">
        <f>IFERROR(K1111/J1111,"")</f>
        <v>0.98</v>
      </c>
      <c r="M1109" s="15">
        <f t="shared" si="190"/>
        <v>0.98</v>
      </c>
      <c r="N1109" s="5" t="s">
        <v>25</v>
      </c>
      <c r="O1109" s="5" t="s">
        <v>25</v>
      </c>
      <c r="P1109" s="5" t="str">
        <f t="shared" si="189"/>
        <v>405-2024-12-31</v>
      </c>
      <c r="Q1109" s="5">
        <v>0</v>
      </c>
      <c r="R1109" s="5">
        <v>0</v>
      </c>
    </row>
    <row r="1110" spans="1:18" hidden="1" x14ac:dyDescent="0.3">
      <c r="A1110" s="5">
        <v>405</v>
      </c>
      <c r="B1110" s="5" t="s">
        <v>379</v>
      </c>
      <c r="C1110" s="5" t="s">
        <v>374</v>
      </c>
      <c r="D1110" s="5" t="s">
        <v>54</v>
      </c>
      <c r="E1110" s="5" t="s">
        <v>24</v>
      </c>
      <c r="F1110" s="6">
        <v>45473</v>
      </c>
      <c r="G1110" s="5">
        <f t="shared" si="186"/>
        <v>2023</v>
      </c>
      <c r="H1110" s="5" t="str">
        <f t="shared" si="187"/>
        <v>Diciembre</v>
      </c>
      <c r="I1110" s="6" t="str">
        <f t="shared" si="185"/>
        <v>2024-2</v>
      </c>
      <c r="J1110" s="5">
        <v>100</v>
      </c>
      <c r="K1110" s="5">
        <v>97.39</v>
      </c>
      <c r="L1110" s="15">
        <f>IFERROR(IF((K1112/J1112)&gt;1.3,1.3,K1112/J1112),"")</f>
        <v>1</v>
      </c>
      <c r="M1110" s="15">
        <f t="shared" si="190"/>
        <v>1</v>
      </c>
      <c r="N1110" s="5"/>
      <c r="O1110" s="5"/>
      <c r="P1110" s="5" t="str">
        <f t="shared" si="189"/>
        <v>406-2023-12-31</v>
      </c>
      <c r="Q1110" s="5">
        <v>0</v>
      </c>
      <c r="R1110" s="5">
        <v>0</v>
      </c>
    </row>
    <row r="1111" spans="1:18" hidden="1" x14ac:dyDescent="0.3">
      <c r="A1111" s="5">
        <v>405</v>
      </c>
      <c r="B1111" s="5" t="s">
        <v>379</v>
      </c>
      <c r="C1111" s="5" t="s">
        <v>374</v>
      </c>
      <c r="D1111" s="5" t="s">
        <v>54</v>
      </c>
      <c r="E1111" s="5" t="s">
        <v>24</v>
      </c>
      <c r="F1111" s="6">
        <v>45657</v>
      </c>
      <c r="G1111" s="5">
        <f t="shared" si="186"/>
        <v>2024</v>
      </c>
      <c r="H1111" s="5" t="str">
        <f t="shared" si="187"/>
        <v>Junio</v>
      </c>
      <c r="I1111" s="6" t="str">
        <f t="shared" si="185"/>
        <v>2023-2</v>
      </c>
      <c r="J1111" s="5">
        <v>100</v>
      </c>
      <c r="K1111" s="5">
        <v>98</v>
      </c>
      <c r="L1111" s="15" t="str">
        <f>IFERROR(IF((K1113/J1113)&gt;1.3,1.3,K1113/J1113),"")</f>
        <v/>
      </c>
      <c r="M1111" s="15" t="str">
        <f t="shared" si="190"/>
        <v/>
      </c>
      <c r="N1111" s="5"/>
      <c r="O1111" s="5"/>
      <c r="P1111" s="5" t="str">
        <f t="shared" si="189"/>
        <v>406-2024-06-30</v>
      </c>
      <c r="Q1111" s="5">
        <v>0</v>
      </c>
      <c r="R1111" s="5">
        <v>0</v>
      </c>
    </row>
    <row r="1112" spans="1:18" hidden="1" x14ac:dyDescent="0.3">
      <c r="A1112" s="37">
        <v>406</v>
      </c>
      <c r="B1112" s="5" t="s">
        <v>380</v>
      </c>
      <c r="C1112" s="5" t="s">
        <v>44</v>
      </c>
      <c r="D1112" s="5" t="s">
        <v>54</v>
      </c>
      <c r="E1112" s="5" t="s">
        <v>24</v>
      </c>
      <c r="F1112" s="6">
        <v>45291</v>
      </c>
      <c r="G1112" s="5">
        <f t="shared" si="186"/>
        <v>2024</v>
      </c>
      <c r="H1112" s="5" t="str">
        <f t="shared" si="187"/>
        <v>Diciembre</v>
      </c>
      <c r="I1112" s="6" t="str">
        <f t="shared" si="185"/>
        <v>2024-1</v>
      </c>
      <c r="J1112" s="5">
        <v>5</v>
      </c>
      <c r="K1112" s="5">
        <v>5</v>
      </c>
      <c r="L1112" s="21" t="str">
        <f>IFERROR(K1114/J1114,"")</f>
        <v/>
      </c>
      <c r="M1112" s="15" t="str">
        <f t="shared" si="190"/>
        <v/>
      </c>
      <c r="N1112" s="5"/>
      <c r="O1112" s="5"/>
      <c r="P1112" s="5" t="str">
        <f t="shared" si="189"/>
        <v>406-2024-12-31</v>
      </c>
      <c r="Q1112" s="5">
        <v>0</v>
      </c>
      <c r="R1112" s="5">
        <v>0</v>
      </c>
    </row>
    <row r="1113" spans="1:18" hidden="1" x14ac:dyDescent="0.3">
      <c r="A1113" s="5">
        <v>406</v>
      </c>
      <c r="B1113" s="5" t="s">
        <v>380</v>
      </c>
      <c r="C1113" s="5" t="s">
        <v>222</v>
      </c>
      <c r="D1113" s="5" t="s">
        <v>54</v>
      </c>
      <c r="E1113" s="5" t="s">
        <v>24</v>
      </c>
      <c r="F1113" s="6">
        <v>45473</v>
      </c>
      <c r="G1113" s="5">
        <f t="shared" si="186"/>
        <v>2023</v>
      </c>
      <c r="H1113" s="5" t="str">
        <f t="shared" si="187"/>
        <v>Diciembre</v>
      </c>
      <c r="I1113" s="6" t="str">
        <f t="shared" si="185"/>
        <v>2024-2</v>
      </c>
      <c r="J1113" s="5">
        <v>0</v>
      </c>
      <c r="K1113" s="5">
        <v>3</v>
      </c>
      <c r="L1113" s="15">
        <f>IFERROR(IF((K1115/J1115)&gt;1.3,1.3,K1115/J1115),"")</f>
        <v>1</v>
      </c>
      <c r="M1113" s="15">
        <f t="shared" si="190"/>
        <v>1</v>
      </c>
      <c r="N1113" s="5"/>
      <c r="O1113" s="5"/>
      <c r="P1113" s="5" t="str">
        <f t="shared" si="189"/>
        <v>407-2023-12-31</v>
      </c>
      <c r="Q1113" s="5">
        <v>0</v>
      </c>
      <c r="R1113" s="5">
        <v>0</v>
      </c>
    </row>
    <row r="1114" spans="1:18" hidden="1" x14ac:dyDescent="0.3">
      <c r="A1114" s="5">
        <v>406</v>
      </c>
      <c r="B1114" s="5" t="s">
        <v>380</v>
      </c>
      <c r="C1114" s="5" t="s">
        <v>222</v>
      </c>
      <c r="D1114" s="5" t="s">
        <v>54</v>
      </c>
      <c r="E1114" s="5" t="s">
        <v>24</v>
      </c>
      <c r="F1114" s="6">
        <v>45657</v>
      </c>
      <c r="G1114" s="5">
        <f t="shared" si="186"/>
        <v>2024</v>
      </c>
      <c r="H1114" s="5" t="str">
        <f t="shared" si="187"/>
        <v>Junio</v>
      </c>
      <c r="I1114" s="6" t="str">
        <f t="shared" si="185"/>
        <v>2023-2</v>
      </c>
      <c r="J1114" s="5">
        <v>0</v>
      </c>
      <c r="K1114" s="5"/>
      <c r="L1114" s="15" t="str">
        <f>IFERROR(IF((K1116/J1116)&gt;1.3,1.3,K1116/J1116),"")</f>
        <v/>
      </c>
      <c r="M1114" s="15" t="str">
        <f t="shared" si="190"/>
        <v/>
      </c>
      <c r="N1114" s="5" t="s">
        <v>55</v>
      </c>
      <c r="O1114" s="5" t="s">
        <v>134</v>
      </c>
      <c r="P1114" s="5" t="str">
        <f t="shared" si="189"/>
        <v>407-2024-06-30</v>
      </c>
      <c r="Q1114" s="5">
        <v>0</v>
      </c>
      <c r="R1114" s="5">
        <v>0</v>
      </c>
    </row>
    <row r="1115" spans="1:18" hidden="1" x14ac:dyDescent="0.3">
      <c r="A1115" s="37">
        <v>407</v>
      </c>
      <c r="B1115" s="5" t="s">
        <v>381</v>
      </c>
      <c r="C1115" s="5" t="s">
        <v>44</v>
      </c>
      <c r="D1115" s="5" t="s">
        <v>54</v>
      </c>
      <c r="E1115" s="5" t="s">
        <v>24</v>
      </c>
      <c r="F1115" s="6">
        <v>45291</v>
      </c>
      <c r="G1115" s="5">
        <f t="shared" si="186"/>
        <v>2024</v>
      </c>
      <c r="H1115" s="5" t="str">
        <f t="shared" si="187"/>
        <v>Diciembre</v>
      </c>
      <c r="I1115" s="6" t="str">
        <f t="shared" si="185"/>
        <v>2024-1</v>
      </c>
      <c r="J1115" s="5">
        <v>3</v>
      </c>
      <c r="K1115" s="5">
        <v>3</v>
      </c>
      <c r="L1115" s="21">
        <f>IFERROR(K1117/J1117,"")</f>
        <v>0</v>
      </c>
      <c r="M1115" s="15">
        <f t="shared" si="190"/>
        <v>0</v>
      </c>
      <c r="N1115" s="5"/>
      <c r="O1115" s="5"/>
      <c r="P1115" s="5" t="str">
        <f t="shared" si="189"/>
        <v>407-2024-12-31</v>
      </c>
      <c r="Q1115" s="5">
        <v>0</v>
      </c>
      <c r="R1115" s="5">
        <v>0</v>
      </c>
    </row>
    <row r="1116" spans="1:18" hidden="1" x14ac:dyDescent="0.3">
      <c r="A1116" s="5">
        <v>407</v>
      </c>
      <c r="B1116" s="5" t="s">
        <v>381</v>
      </c>
      <c r="C1116" s="5" t="s">
        <v>222</v>
      </c>
      <c r="D1116" s="5" t="s">
        <v>54</v>
      </c>
      <c r="E1116" s="5" t="s">
        <v>24</v>
      </c>
      <c r="F1116" s="6">
        <v>45473</v>
      </c>
      <c r="G1116" s="5">
        <f t="shared" si="186"/>
        <v>2023</v>
      </c>
      <c r="H1116" s="5" t="str">
        <f t="shared" si="187"/>
        <v>Diciembre</v>
      </c>
      <c r="I1116" s="6" t="str">
        <f t="shared" si="185"/>
        <v>2024-2</v>
      </c>
      <c r="J1116" s="5"/>
      <c r="K1116" s="5"/>
      <c r="L1116" s="15">
        <f>IFERROR(IF((K1118/J1118)&gt;1.3,1.3,K1118/J1118),"")</f>
        <v>1</v>
      </c>
      <c r="M1116" s="15">
        <f t="shared" si="190"/>
        <v>1</v>
      </c>
      <c r="N1116" s="5"/>
      <c r="O1116" s="5"/>
      <c r="P1116" s="5" t="str">
        <f t="shared" si="189"/>
        <v>408-2023-12-31</v>
      </c>
      <c r="Q1116" s="5">
        <v>0</v>
      </c>
      <c r="R1116" s="5">
        <v>0</v>
      </c>
    </row>
    <row r="1117" spans="1:18" hidden="1" x14ac:dyDescent="0.3">
      <c r="A1117" s="5">
        <v>407</v>
      </c>
      <c r="B1117" s="5" t="s">
        <v>381</v>
      </c>
      <c r="C1117" s="5" t="s">
        <v>222</v>
      </c>
      <c r="D1117" s="5" t="s">
        <v>54</v>
      </c>
      <c r="E1117" s="5" t="s">
        <v>24</v>
      </c>
      <c r="F1117" s="6">
        <v>45657</v>
      </c>
      <c r="G1117" s="5">
        <f t="shared" si="186"/>
        <v>2024</v>
      </c>
      <c r="H1117" s="5" t="str">
        <f t="shared" si="187"/>
        <v>Junio</v>
      </c>
      <c r="I1117" s="6" t="str">
        <f t="shared" si="185"/>
        <v>2023-1</v>
      </c>
      <c r="J1117" s="5">
        <v>100</v>
      </c>
      <c r="K1117" s="5"/>
      <c r="L1117" s="15" t="str">
        <f>IFERROR(IF((K1119/J1119)&gt;1.3,1.3,K1119/J1119),"")</f>
        <v/>
      </c>
      <c r="M1117" s="15" t="str">
        <f t="shared" si="190"/>
        <v/>
      </c>
      <c r="N1117" s="5" t="s">
        <v>55</v>
      </c>
      <c r="O1117" s="5" t="s">
        <v>134</v>
      </c>
      <c r="P1117" s="5" t="str">
        <f t="shared" si="189"/>
        <v>408-2024-06-30</v>
      </c>
      <c r="Q1117" s="5">
        <v>0</v>
      </c>
      <c r="R1117" s="5">
        <v>0</v>
      </c>
    </row>
    <row r="1118" spans="1:18" hidden="1" x14ac:dyDescent="0.3">
      <c r="A1118" s="37">
        <v>408</v>
      </c>
      <c r="B1118" s="5" t="s">
        <v>382</v>
      </c>
      <c r="C1118" s="5" t="s">
        <v>44</v>
      </c>
      <c r="D1118" s="5" t="s">
        <v>54</v>
      </c>
      <c r="E1118" s="5" t="s">
        <v>24</v>
      </c>
      <c r="F1118" s="6">
        <v>45291</v>
      </c>
      <c r="G1118" s="5">
        <f t="shared" si="186"/>
        <v>2024</v>
      </c>
      <c r="H1118" s="5" t="str">
        <f t="shared" si="187"/>
        <v>Diciembre</v>
      </c>
      <c r="I1118" s="6" t="str">
        <f t="shared" si="185"/>
        <v>2023-2</v>
      </c>
      <c r="J1118" s="5">
        <v>12</v>
      </c>
      <c r="K1118" s="5">
        <v>12</v>
      </c>
      <c r="L1118" s="21">
        <f>IFERROR(K1120/J1120,"")</f>
        <v>1</v>
      </c>
      <c r="M1118" s="15">
        <f t="shared" si="190"/>
        <v>1</v>
      </c>
      <c r="N1118" s="5"/>
      <c r="O1118" s="5"/>
      <c r="P1118" s="5" t="str">
        <f t="shared" si="189"/>
        <v>408-2024-12-31</v>
      </c>
      <c r="Q1118" s="5">
        <v>0</v>
      </c>
      <c r="R1118" s="5">
        <v>0</v>
      </c>
    </row>
    <row r="1119" spans="1:18" hidden="1" x14ac:dyDescent="0.3">
      <c r="A1119" s="5">
        <v>408</v>
      </c>
      <c r="B1119" s="5" t="s">
        <v>382</v>
      </c>
      <c r="C1119" s="5" t="s">
        <v>44</v>
      </c>
      <c r="D1119" s="5" t="s">
        <v>54</v>
      </c>
      <c r="E1119" s="5" t="s">
        <v>24</v>
      </c>
      <c r="F1119" s="6">
        <v>45473</v>
      </c>
      <c r="G1119" s="5">
        <f t="shared" si="186"/>
        <v>2023</v>
      </c>
      <c r="H1119" s="5" t="str">
        <f t="shared" si="187"/>
        <v>Junio</v>
      </c>
      <c r="I1119" s="6" t="str">
        <f t="shared" ref="I1119:I1150" si="191">IF(OR(H1121="Enero",H1121="Febrero",H1121="Marzo",H1121="Abril",H1121="Mayo",H1121="Junio"),G1121&amp;"-1",IF(OR(H1121="Julio",H1121="Agosto",H1121="Septiembre",H1121="Octubre",H1121="Noviembre",H1121="Diciembre"),G1121&amp;"-2"))</f>
        <v>2024-1</v>
      </c>
      <c r="J1119" s="5"/>
      <c r="K1119" s="5"/>
      <c r="L1119" s="15">
        <f>IFERROR(IF((K1121/J1121)&gt;1.3,1.3,K1121/J1121),"")</f>
        <v>1.2964856824098123</v>
      </c>
      <c r="M1119" s="15">
        <f t="shared" si="190"/>
        <v>1.2964856824098123</v>
      </c>
      <c r="N1119" s="5"/>
      <c r="O1119" s="5"/>
      <c r="P1119" s="5" t="str">
        <f t="shared" si="189"/>
        <v>409-2023-06-30</v>
      </c>
      <c r="Q1119" s="5">
        <v>0</v>
      </c>
      <c r="R1119" s="5">
        <v>0</v>
      </c>
    </row>
    <row r="1120" spans="1:18" hidden="1" x14ac:dyDescent="0.3">
      <c r="A1120" s="5">
        <v>408</v>
      </c>
      <c r="B1120" s="5" t="s">
        <v>382</v>
      </c>
      <c r="C1120" s="5" t="s">
        <v>44</v>
      </c>
      <c r="D1120" s="5" t="s">
        <v>54</v>
      </c>
      <c r="E1120" s="5" t="s">
        <v>24</v>
      </c>
      <c r="F1120" s="6">
        <v>45657</v>
      </c>
      <c r="G1120" s="5">
        <f t="shared" si="186"/>
        <v>2023</v>
      </c>
      <c r="H1120" s="5" t="str">
        <f t="shared" si="187"/>
        <v>Diciembre</v>
      </c>
      <c r="I1120" s="6" t="str">
        <f t="shared" si="191"/>
        <v>2024-2</v>
      </c>
      <c r="J1120" s="5">
        <v>100</v>
      </c>
      <c r="K1120" s="5">
        <v>100</v>
      </c>
      <c r="L1120" s="15">
        <f>IFERROR(IF((K1122/J1122)&gt;1.3,1.3,K1122/J1122),"")</f>
        <v>1.25</v>
      </c>
      <c r="M1120" s="15">
        <f t="shared" si="190"/>
        <v>1.25</v>
      </c>
      <c r="N1120" s="5"/>
      <c r="O1120" s="5"/>
      <c r="P1120" s="5" t="str">
        <f t="shared" si="189"/>
        <v>409-2023-12-31</v>
      </c>
      <c r="Q1120" s="5">
        <v>0</v>
      </c>
      <c r="R1120" s="5">
        <v>0</v>
      </c>
    </row>
    <row r="1121" spans="1:18" hidden="1" x14ac:dyDescent="0.3">
      <c r="A1121" s="37">
        <v>409</v>
      </c>
      <c r="B1121" s="5" t="s">
        <v>383</v>
      </c>
      <c r="C1121" s="5" t="s">
        <v>46</v>
      </c>
      <c r="D1121" s="5" t="s">
        <v>60</v>
      </c>
      <c r="E1121" s="5" t="s">
        <v>24</v>
      </c>
      <c r="F1121" s="6">
        <v>45107</v>
      </c>
      <c r="G1121" s="5">
        <f t="shared" si="186"/>
        <v>2024</v>
      </c>
      <c r="H1121" s="5" t="str">
        <f t="shared" si="187"/>
        <v>Junio</v>
      </c>
      <c r="I1121" s="6" t="str">
        <f t="shared" si="191"/>
        <v>2023-2</v>
      </c>
      <c r="J1121" s="5">
        <v>80</v>
      </c>
      <c r="K1121" s="5">
        <v>103.71885459278499</v>
      </c>
      <c r="L1121" s="21">
        <f>IFERROR(K1123/J1123,"")</f>
        <v>1.0368421052631578</v>
      </c>
      <c r="M1121" s="15">
        <f t="shared" si="190"/>
        <v>1.0368421052631578</v>
      </c>
      <c r="N1121" s="5" t="s">
        <v>25</v>
      </c>
      <c r="O1121" s="5" t="s">
        <v>25</v>
      </c>
      <c r="P1121" s="5" t="str">
        <f t="shared" si="189"/>
        <v>409-2024-06-30</v>
      </c>
      <c r="Q1121" s="5">
        <v>0</v>
      </c>
      <c r="R1121" s="5">
        <v>0</v>
      </c>
    </row>
    <row r="1122" spans="1:18" hidden="1" x14ac:dyDescent="0.3">
      <c r="A1122" s="37">
        <v>409</v>
      </c>
      <c r="B1122" s="5" t="s">
        <v>383</v>
      </c>
      <c r="C1122" s="5" t="s">
        <v>46</v>
      </c>
      <c r="D1122" s="5" t="s">
        <v>60</v>
      </c>
      <c r="E1122" s="5" t="s">
        <v>24</v>
      </c>
      <c r="F1122" s="6">
        <v>45291</v>
      </c>
      <c r="G1122" s="5">
        <f t="shared" si="186"/>
        <v>2024</v>
      </c>
      <c r="H1122" s="5" t="str">
        <f t="shared" si="187"/>
        <v>Diciembre</v>
      </c>
      <c r="I1122" s="6" t="str">
        <f t="shared" si="191"/>
        <v>2023-1</v>
      </c>
      <c r="J1122" s="5">
        <v>80</v>
      </c>
      <c r="K1122" s="5">
        <v>100</v>
      </c>
      <c r="L1122" s="21">
        <f>IFERROR(K1124/J1124,"")</f>
        <v>1.0153684210526315</v>
      </c>
      <c r="M1122" s="15">
        <f t="shared" si="190"/>
        <v>1.0153684210526315</v>
      </c>
      <c r="N1122" s="5" t="s">
        <v>25</v>
      </c>
      <c r="O1122" s="5" t="s">
        <v>25</v>
      </c>
      <c r="P1122" s="5" t="str">
        <f t="shared" si="189"/>
        <v>409-2024-12-31</v>
      </c>
      <c r="Q1122" s="5">
        <v>0</v>
      </c>
      <c r="R1122" s="5">
        <v>0</v>
      </c>
    </row>
    <row r="1123" spans="1:18" hidden="1" x14ac:dyDescent="0.3">
      <c r="A1123" s="5">
        <v>409</v>
      </c>
      <c r="B1123" s="5" t="s">
        <v>383</v>
      </c>
      <c r="C1123" s="5" t="s">
        <v>46</v>
      </c>
      <c r="D1123" s="5" t="s">
        <v>60</v>
      </c>
      <c r="E1123" s="5" t="s">
        <v>24</v>
      </c>
      <c r="F1123" s="6">
        <v>45473</v>
      </c>
      <c r="G1123" s="5">
        <f t="shared" si="186"/>
        <v>2023</v>
      </c>
      <c r="H1123" s="5" t="str">
        <f t="shared" si="187"/>
        <v>Diciembre</v>
      </c>
      <c r="I1123" s="6" t="str">
        <f t="shared" si="191"/>
        <v>2023-2</v>
      </c>
      <c r="J1123" s="5">
        <v>95</v>
      </c>
      <c r="K1123" s="5">
        <v>98.5</v>
      </c>
      <c r="L1123" s="15">
        <f>IFERROR(IF((K1125/J1125)&gt;1.3,1.3,K1125/J1125),"")</f>
        <v>1.1111111111111112</v>
      </c>
      <c r="M1123" s="15">
        <f t="shared" si="190"/>
        <v>1.1111111111111112</v>
      </c>
      <c r="N1123" s="5"/>
      <c r="O1123" s="5"/>
      <c r="P1123" s="5" t="str">
        <f t="shared" si="189"/>
        <v>410-2023-12-31</v>
      </c>
      <c r="Q1123" s="5">
        <v>0</v>
      </c>
      <c r="R1123" s="5">
        <v>0</v>
      </c>
    </row>
    <row r="1124" spans="1:18" hidden="1" x14ac:dyDescent="0.3">
      <c r="A1124" s="5">
        <v>409</v>
      </c>
      <c r="B1124" s="5" t="s">
        <v>383</v>
      </c>
      <c r="C1124" s="5" t="s">
        <v>46</v>
      </c>
      <c r="D1124" s="5" t="s">
        <v>60</v>
      </c>
      <c r="E1124" s="5" t="s">
        <v>24</v>
      </c>
      <c r="F1124" s="6">
        <v>45657</v>
      </c>
      <c r="G1124" s="5">
        <f t="shared" ref="G1124:G1155" si="192">YEAR(F1126)</f>
        <v>2023</v>
      </c>
      <c r="H1124" s="5" t="str">
        <f t="shared" ref="H1124:H1155" si="193">PROPER(TEXT(F1126,"mmmm"))</f>
        <v>Junio</v>
      </c>
      <c r="I1124" s="6" t="str">
        <f t="shared" si="191"/>
        <v>2023-2</v>
      </c>
      <c r="J1124" s="5">
        <v>95</v>
      </c>
      <c r="K1124" s="5">
        <v>96.46</v>
      </c>
      <c r="L1124" s="15" t="str">
        <f>IFERROR(IF((K1126/J1126)&gt;1.3,1.3,K1126/J1126),"")</f>
        <v/>
      </c>
      <c r="M1124" s="15" t="str">
        <f t="shared" si="190"/>
        <v/>
      </c>
      <c r="N1124" s="5"/>
      <c r="O1124" s="5"/>
      <c r="P1124" s="5" t="str">
        <f t="shared" si="189"/>
        <v>411-2023-06-30</v>
      </c>
      <c r="Q1124" s="5">
        <v>0</v>
      </c>
      <c r="R1124" s="5">
        <v>0</v>
      </c>
    </row>
    <row r="1125" spans="1:18" hidden="1" x14ac:dyDescent="0.3">
      <c r="A1125" s="37">
        <v>410</v>
      </c>
      <c r="B1125" s="5" t="s">
        <v>384</v>
      </c>
      <c r="C1125" s="5" t="s">
        <v>46</v>
      </c>
      <c r="D1125" s="5" t="s">
        <v>60</v>
      </c>
      <c r="E1125" s="5" t="s">
        <v>24</v>
      </c>
      <c r="F1125" s="6">
        <v>45291</v>
      </c>
      <c r="G1125" s="5">
        <f t="shared" si="192"/>
        <v>2023</v>
      </c>
      <c r="H1125" s="5" t="str">
        <f t="shared" si="193"/>
        <v>Diciembre</v>
      </c>
      <c r="I1125" s="6" t="str">
        <f t="shared" si="191"/>
        <v>2024-2</v>
      </c>
      <c r="J1125" s="5">
        <v>90</v>
      </c>
      <c r="K1125" s="5">
        <v>100</v>
      </c>
      <c r="L1125" s="21">
        <f>IFERROR(K1127/J1127,"")</f>
        <v>1</v>
      </c>
      <c r="M1125" s="15">
        <f t="shared" si="190"/>
        <v>1</v>
      </c>
      <c r="N1125" s="5" t="s">
        <v>25</v>
      </c>
      <c r="O1125" s="5" t="s">
        <v>25</v>
      </c>
      <c r="P1125" s="5" t="str">
        <f t="shared" si="189"/>
        <v>411-2023-12-31</v>
      </c>
      <c r="Q1125" s="5">
        <v>0</v>
      </c>
      <c r="R1125" s="5">
        <v>0</v>
      </c>
    </row>
    <row r="1126" spans="1:18" hidden="1" x14ac:dyDescent="0.3">
      <c r="A1126" s="41">
        <v>411</v>
      </c>
      <c r="B1126" s="5" t="s">
        <v>385</v>
      </c>
      <c r="C1126" s="5" t="s">
        <v>362</v>
      </c>
      <c r="D1126" s="5" t="s">
        <v>54</v>
      </c>
      <c r="E1126" s="5" t="s">
        <v>24</v>
      </c>
      <c r="F1126" s="6">
        <v>45107</v>
      </c>
      <c r="G1126" s="5">
        <f t="shared" si="192"/>
        <v>2023</v>
      </c>
      <c r="H1126" s="5" t="str">
        <f t="shared" si="193"/>
        <v>Diciembre</v>
      </c>
      <c r="I1126" s="6" t="str">
        <f t="shared" si="191"/>
        <v>2023-2</v>
      </c>
      <c r="J1126" s="5"/>
      <c r="K1126" s="5"/>
      <c r="L1126" s="21">
        <f>IFERROR(K1128/J1128,"")</f>
        <v>1</v>
      </c>
      <c r="M1126" s="15">
        <f t="shared" si="190"/>
        <v>1</v>
      </c>
      <c r="N1126" s="5"/>
      <c r="O1126" s="5"/>
      <c r="P1126" s="5" t="str">
        <f t="shared" si="189"/>
        <v>412-2023-12-31</v>
      </c>
      <c r="Q1126" s="5">
        <v>0</v>
      </c>
      <c r="R1126" s="5">
        <v>0</v>
      </c>
    </row>
    <row r="1127" spans="1:18" hidden="1" x14ac:dyDescent="0.3">
      <c r="A1127" s="37">
        <v>411</v>
      </c>
      <c r="B1127" s="5" t="s">
        <v>385</v>
      </c>
      <c r="C1127" s="5" t="s">
        <v>362</v>
      </c>
      <c r="D1127" s="5" t="s">
        <v>54</v>
      </c>
      <c r="E1127" s="5" t="s">
        <v>24</v>
      </c>
      <c r="F1127" s="6">
        <v>45291</v>
      </c>
      <c r="G1127" s="5">
        <f t="shared" si="192"/>
        <v>2024</v>
      </c>
      <c r="H1127" s="5" t="str">
        <f t="shared" si="193"/>
        <v>Diciembre</v>
      </c>
      <c r="I1127" s="6" t="str">
        <f t="shared" si="191"/>
        <v>2024-2</v>
      </c>
      <c r="J1127" s="5">
        <v>100</v>
      </c>
      <c r="K1127" s="5">
        <v>100</v>
      </c>
      <c r="L1127" s="21">
        <f>IFERROR(K1129/J1129,"")</f>
        <v>1</v>
      </c>
      <c r="M1127" s="15">
        <f t="shared" si="190"/>
        <v>1</v>
      </c>
      <c r="N1127" s="5" t="s">
        <v>25</v>
      </c>
      <c r="O1127" s="5" t="s">
        <v>25</v>
      </c>
      <c r="P1127" s="5" t="str">
        <f t="shared" si="189"/>
        <v>412-2024-12-31</v>
      </c>
      <c r="Q1127" s="5">
        <v>0</v>
      </c>
      <c r="R1127" s="5">
        <v>0</v>
      </c>
    </row>
    <row r="1128" spans="1:18" hidden="1" x14ac:dyDescent="0.3">
      <c r="A1128" s="37">
        <v>412</v>
      </c>
      <c r="B1128" s="5" t="s">
        <v>386</v>
      </c>
      <c r="C1128" s="5" t="s">
        <v>362</v>
      </c>
      <c r="D1128" s="5" t="s">
        <v>73</v>
      </c>
      <c r="E1128" s="5" t="s">
        <v>24</v>
      </c>
      <c r="F1128" s="6">
        <v>45291</v>
      </c>
      <c r="G1128" s="5">
        <f t="shared" si="192"/>
        <v>2023</v>
      </c>
      <c r="H1128" s="5" t="str">
        <f t="shared" si="193"/>
        <v>Diciembre</v>
      </c>
      <c r="I1128" s="6" t="str">
        <f t="shared" si="191"/>
        <v>2023-1</v>
      </c>
      <c r="J1128" s="5">
        <v>100</v>
      </c>
      <c r="K1128" s="5">
        <v>100</v>
      </c>
      <c r="L1128" s="21" t="str">
        <f>IFERROR(K1130/J1130,"")</f>
        <v/>
      </c>
      <c r="M1128" s="15" t="str">
        <f t="shared" si="190"/>
        <v/>
      </c>
      <c r="N1128" s="5" t="s">
        <v>25</v>
      </c>
      <c r="O1128" s="5" t="s">
        <v>25</v>
      </c>
      <c r="P1128" s="5" t="str">
        <f t="shared" si="189"/>
        <v>413-2023-12-31</v>
      </c>
      <c r="Q1128" s="5">
        <v>0</v>
      </c>
      <c r="R1128" s="5">
        <v>0</v>
      </c>
    </row>
    <row r="1129" spans="1:18" hidden="1" x14ac:dyDescent="0.3">
      <c r="A1129" s="5">
        <v>412</v>
      </c>
      <c r="B1129" s="5" t="s">
        <v>387</v>
      </c>
      <c r="C1129" s="5" t="s">
        <v>362</v>
      </c>
      <c r="D1129" s="5" t="s">
        <v>73</v>
      </c>
      <c r="E1129" s="5" t="s">
        <v>24</v>
      </c>
      <c r="F1129" s="6">
        <v>45657</v>
      </c>
      <c r="G1129" s="5">
        <f t="shared" si="192"/>
        <v>2024</v>
      </c>
      <c r="H1129" s="5" t="str">
        <f t="shared" si="193"/>
        <v>Diciembre</v>
      </c>
      <c r="I1129" s="6" t="str">
        <f t="shared" si="191"/>
        <v>2023-1</v>
      </c>
      <c r="J1129" s="5">
        <v>100</v>
      </c>
      <c r="K1129" s="5">
        <v>100</v>
      </c>
      <c r="L1129" s="15">
        <f>IFERROR(IF((K1131/J1131)&gt;1.3,1.3,K1131/J1131),"")</f>
        <v>1</v>
      </c>
      <c r="M1129" s="15">
        <f t="shared" si="190"/>
        <v>1</v>
      </c>
      <c r="N1129" s="5"/>
      <c r="O1129" s="5"/>
      <c r="P1129" s="5" t="str">
        <f t="shared" si="189"/>
        <v>413-2024-12-31</v>
      </c>
      <c r="Q1129" s="5">
        <v>0</v>
      </c>
      <c r="R1129" s="5">
        <v>0</v>
      </c>
    </row>
    <row r="1130" spans="1:18" hidden="1" x14ac:dyDescent="0.3">
      <c r="A1130" s="37">
        <v>413</v>
      </c>
      <c r="B1130" s="5" t="s">
        <v>388</v>
      </c>
      <c r="C1130" s="5" t="s">
        <v>362</v>
      </c>
      <c r="D1130" s="5" t="s">
        <v>73</v>
      </c>
      <c r="E1130" s="5" t="s">
        <v>24</v>
      </c>
      <c r="F1130" s="6">
        <v>45291</v>
      </c>
      <c r="G1130" s="5">
        <f t="shared" si="192"/>
        <v>2023</v>
      </c>
      <c r="H1130" s="5" t="str">
        <f t="shared" si="193"/>
        <v>Marzo</v>
      </c>
      <c r="I1130" s="6" t="str">
        <f t="shared" si="191"/>
        <v>2023-2</v>
      </c>
      <c r="J1130" s="5"/>
      <c r="K1130" s="5">
        <v>2</v>
      </c>
      <c r="L1130" s="21" t="str">
        <f>IFERROR(K1132/J1132,"")</f>
        <v/>
      </c>
      <c r="M1130" s="15" t="str">
        <f t="shared" si="190"/>
        <v/>
      </c>
      <c r="N1130" s="5" t="s">
        <v>2659</v>
      </c>
      <c r="O1130" s="5"/>
      <c r="P1130" s="5" t="str">
        <f t="shared" ref="P1130:P1161" si="194">A1132&amp;"-"&amp;YEAR(F1132)&amp;"-"&amp;IF(LEN(MONTH(F1132))=1,"0"&amp;MONTH(F1132),MONTH(F1132))&amp;"-"&amp;DAY(F1132)</f>
        <v>414-2023-03-31</v>
      </c>
      <c r="Q1130" s="5">
        <v>0</v>
      </c>
      <c r="R1130" s="5">
        <v>0</v>
      </c>
    </row>
    <row r="1131" spans="1:18" hidden="1" x14ac:dyDescent="0.3">
      <c r="A1131" s="5">
        <v>413</v>
      </c>
      <c r="B1131" s="5" t="s">
        <v>389</v>
      </c>
      <c r="C1131" s="5" t="s">
        <v>362</v>
      </c>
      <c r="D1131" s="5" t="s">
        <v>73</v>
      </c>
      <c r="E1131" s="5" t="s">
        <v>24</v>
      </c>
      <c r="F1131" s="6">
        <v>45657</v>
      </c>
      <c r="G1131" s="5">
        <f t="shared" si="192"/>
        <v>2023</v>
      </c>
      <c r="H1131" s="5" t="str">
        <f t="shared" si="193"/>
        <v>Junio</v>
      </c>
      <c r="I1131" s="6" t="str">
        <f t="shared" si="191"/>
        <v>2023-2</v>
      </c>
      <c r="J1131" s="5">
        <v>100</v>
      </c>
      <c r="K1131" s="5">
        <v>100</v>
      </c>
      <c r="L1131" s="15">
        <f>IFERROR(IF((K1133/J1133)&gt;1.3,1.3,K1133/J1133),"")</f>
        <v>1.101</v>
      </c>
      <c r="M1131" s="15">
        <f t="shared" si="190"/>
        <v>1.101</v>
      </c>
      <c r="N1131" s="5"/>
      <c r="O1131" s="5"/>
      <c r="P1131" s="5" t="str">
        <f t="shared" si="194"/>
        <v>414-2023-06-30</v>
      </c>
      <c r="Q1131" s="5">
        <v>0</v>
      </c>
      <c r="R1131" s="5">
        <v>0</v>
      </c>
    </row>
    <row r="1132" spans="1:18" hidden="1" x14ac:dyDescent="0.3">
      <c r="A1132" s="52">
        <v>414</v>
      </c>
      <c r="B1132" s="5" t="s">
        <v>390</v>
      </c>
      <c r="C1132" s="5" t="s">
        <v>198</v>
      </c>
      <c r="D1132" s="5" t="s">
        <v>60</v>
      </c>
      <c r="E1132" s="5" t="s">
        <v>24</v>
      </c>
      <c r="F1132" s="6">
        <v>45016</v>
      </c>
      <c r="G1132" s="5">
        <f t="shared" si="192"/>
        <v>2023</v>
      </c>
      <c r="H1132" s="5" t="str">
        <f t="shared" si="193"/>
        <v>Septiembre</v>
      </c>
      <c r="I1132" s="6" t="str">
        <f t="shared" si="191"/>
        <v>2024-1</v>
      </c>
      <c r="J1132" s="5"/>
      <c r="K1132" s="5"/>
      <c r="L1132" s="21"/>
      <c r="M1132" s="15">
        <f t="shared" si="190"/>
        <v>0.93540000000000001</v>
      </c>
      <c r="N1132" s="5"/>
      <c r="O1132" s="5"/>
      <c r="P1132" s="5" t="str">
        <f t="shared" si="194"/>
        <v>414-2023-09-30</v>
      </c>
      <c r="Q1132" s="5">
        <v>0</v>
      </c>
      <c r="R1132" s="5">
        <v>0</v>
      </c>
    </row>
    <row r="1133" spans="1:18" hidden="1" x14ac:dyDescent="0.3">
      <c r="A1133" s="37">
        <v>414</v>
      </c>
      <c r="B1133" s="5" t="s">
        <v>390</v>
      </c>
      <c r="C1133" s="5" t="s">
        <v>198</v>
      </c>
      <c r="D1133" s="5" t="s">
        <v>60</v>
      </c>
      <c r="E1133" s="5" t="s">
        <v>24</v>
      </c>
      <c r="F1133" s="6">
        <v>45107</v>
      </c>
      <c r="G1133" s="5">
        <f t="shared" si="192"/>
        <v>2023</v>
      </c>
      <c r="H1133" s="5" t="str">
        <f t="shared" si="193"/>
        <v>Diciembre</v>
      </c>
      <c r="I1133" s="6" t="str">
        <f t="shared" si="191"/>
        <v>2024-2</v>
      </c>
      <c r="J1133" s="5">
        <v>100</v>
      </c>
      <c r="K1133" s="5">
        <v>110.1</v>
      </c>
      <c r="L1133" s="21"/>
      <c r="M1133" s="15">
        <f t="shared" si="190"/>
        <v>0.96279999999999999</v>
      </c>
      <c r="N1133" s="5"/>
      <c r="O1133" s="5"/>
      <c r="P1133" s="5" t="str">
        <f t="shared" si="194"/>
        <v>414-2023-12-31</v>
      </c>
      <c r="Q1133" s="5">
        <v>0</v>
      </c>
      <c r="R1133" s="5">
        <v>0</v>
      </c>
    </row>
    <row r="1134" spans="1:18" hidden="1" x14ac:dyDescent="0.3">
      <c r="A1134" s="41">
        <v>414</v>
      </c>
      <c r="B1134" s="5" t="s">
        <v>390</v>
      </c>
      <c r="C1134" s="5" t="s">
        <v>198</v>
      </c>
      <c r="D1134" s="5" t="s">
        <v>60</v>
      </c>
      <c r="E1134" s="5" t="s">
        <v>24</v>
      </c>
      <c r="F1134" s="6">
        <v>45199</v>
      </c>
      <c r="G1134" s="5">
        <f t="shared" si="192"/>
        <v>2024</v>
      </c>
      <c r="H1134" s="5" t="str">
        <f t="shared" si="193"/>
        <v>Junio</v>
      </c>
      <c r="I1134" s="6" t="str">
        <f t="shared" si="191"/>
        <v>2023-1</v>
      </c>
      <c r="J1134" s="5">
        <v>100</v>
      </c>
      <c r="K1134" s="5">
        <v>93.54</v>
      </c>
      <c r="L1134" s="21"/>
      <c r="M1134" s="15">
        <f t="shared" si="190"/>
        <v>1.0005999999999999</v>
      </c>
      <c r="N1134" s="5"/>
      <c r="O1134" s="5"/>
      <c r="P1134" s="5" t="str">
        <f t="shared" si="194"/>
        <v>414-2024-06-30</v>
      </c>
      <c r="Q1134" s="5">
        <v>0</v>
      </c>
      <c r="R1134" s="5">
        <v>0</v>
      </c>
    </row>
    <row r="1135" spans="1:18" hidden="1" x14ac:dyDescent="0.3">
      <c r="A1135" s="37">
        <v>414</v>
      </c>
      <c r="B1135" s="5" t="s">
        <v>390</v>
      </c>
      <c r="C1135" s="5" t="s">
        <v>198</v>
      </c>
      <c r="D1135" s="5" t="s">
        <v>60</v>
      </c>
      <c r="E1135" s="5" t="s">
        <v>24</v>
      </c>
      <c r="F1135" s="6">
        <v>45291</v>
      </c>
      <c r="G1135" s="5">
        <f t="shared" si="192"/>
        <v>2024</v>
      </c>
      <c r="H1135" s="5" t="str">
        <f t="shared" si="193"/>
        <v>Diciembre</v>
      </c>
      <c r="I1135" s="6" t="str">
        <f t="shared" si="191"/>
        <v>2023-1</v>
      </c>
      <c r="J1135" s="5">
        <v>100</v>
      </c>
      <c r="K1135" s="5">
        <v>96.28</v>
      </c>
      <c r="L1135" s="21">
        <f>IFERROR(K1137/J1137,"")</f>
        <v>0</v>
      </c>
      <c r="M1135" s="15">
        <f t="shared" si="190"/>
        <v>0</v>
      </c>
      <c r="N1135" s="5"/>
      <c r="O1135" s="5"/>
      <c r="P1135" s="5" t="str">
        <f t="shared" si="194"/>
        <v>414-2024-12-31</v>
      </c>
      <c r="Q1135" s="5">
        <v>0</v>
      </c>
      <c r="R1135" s="5">
        <v>0</v>
      </c>
    </row>
    <row r="1136" spans="1:18" hidden="1" x14ac:dyDescent="0.3">
      <c r="A1136" s="5">
        <v>414</v>
      </c>
      <c r="B1136" s="5" t="s">
        <v>390</v>
      </c>
      <c r="C1136" s="5" t="s">
        <v>198</v>
      </c>
      <c r="D1136" s="5" t="s">
        <v>60</v>
      </c>
      <c r="E1136" s="5" t="s">
        <v>24</v>
      </c>
      <c r="F1136" s="6">
        <v>45473</v>
      </c>
      <c r="G1136" s="5">
        <f t="shared" si="192"/>
        <v>2023</v>
      </c>
      <c r="H1136" s="5" t="str">
        <f t="shared" si="193"/>
        <v>Marzo</v>
      </c>
      <c r="I1136" s="6" t="str">
        <f t="shared" si="191"/>
        <v>2023-2</v>
      </c>
      <c r="J1136" s="5">
        <v>100</v>
      </c>
      <c r="K1136" s="5">
        <v>100.06</v>
      </c>
      <c r="L1136" s="15" t="str">
        <f>IFERROR(IF((K1138/J1138)&gt;1.3,1.3,K1138/J1138),"")</f>
        <v/>
      </c>
      <c r="M1136" s="15" t="str">
        <f t="shared" si="190"/>
        <v/>
      </c>
      <c r="N1136" s="5"/>
      <c r="O1136" s="5"/>
      <c r="P1136" s="5" t="str">
        <f t="shared" si="194"/>
        <v>415-2023-03-31</v>
      </c>
      <c r="Q1136" s="5">
        <v>0</v>
      </c>
      <c r="R1136" s="5">
        <v>0</v>
      </c>
    </row>
    <row r="1137" spans="1:18" hidden="1" x14ac:dyDescent="0.3">
      <c r="A1137" s="5">
        <v>414</v>
      </c>
      <c r="B1137" s="5" t="s">
        <v>390</v>
      </c>
      <c r="C1137" s="5" t="s">
        <v>198</v>
      </c>
      <c r="D1137" s="5" t="s">
        <v>60</v>
      </c>
      <c r="E1137" s="5" t="s">
        <v>24</v>
      </c>
      <c r="F1137" s="6">
        <v>45657</v>
      </c>
      <c r="G1137" s="5">
        <f t="shared" si="192"/>
        <v>2023</v>
      </c>
      <c r="H1137" s="5" t="str">
        <f t="shared" si="193"/>
        <v>Junio</v>
      </c>
      <c r="I1137" s="6" t="str">
        <f t="shared" si="191"/>
        <v>2023-2</v>
      </c>
      <c r="J1137" s="5">
        <v>100</v>
      </c>
      <c r="K1137" s="5">
        <v>0</v>
      </c>
      <c r="L1137" s="15">
        <f>IFERROR(IF((K1139/J1139)&gt;1.3,1.3,K1139/J1139),"")</f>
        <v>0.94040000000000001</v>
      </c>
      <c r="M1137" s="15">
        <f t="shared" si="190"/>
        <v>0.94040000000000001</v>
      </c>
      <c r="N1137" s="5"/>
      <c r="O1137" s="5"/>
      <c r="P1137" s="5" t="str">
        <f t="shared" si="194"/>
        <v>415-2023-06-30</v>
      </c>
      <c r="Q1137" s="5">
        <v>0</v>
      </c>
      <c r="R1137" s="5">
        <v>0</v>
      </c>
    </row>
    <row r="1138" spans="1:18" hidden="1" x14ac:dyDescent="0.3">
      <c r="A1138" s="52">
        <v>415</v>
      </c>
      <c r="B1138" s="5" t="s">
        <v>391</v>
      </c>
      <c r="C1138" s="5" t="s">
        <v>198</v>
      </c>
      <c r="D1138" s="5" t="s">
        <v>60</v>
      </c>
      <c r="E1138" s="5" t="s">
        <v>24</v>
      </c>
      <c r="F1138" s="6">
        <v>45016</v>
      </c>
      <c r="G1138" s="5">
        <f t="shared" si="192"/>
        <v>2023</v>
      </c>
      <c r="H1138" s="5" t="str">
        <f t="shared" si="193"/>
        <v>Septiembre</v>
      </c>
      <c r="I1138" s="6" t="str">
        <f t="shared" si="191"/>
        <v>2024-1</v>
      </c>
      <c r="J1138" s="5"/>
      <c r="K1138" s="5"/>
      <c r="L1138" s="21"/>
      <c r="M1138" s="15">
        <f t="shared" ref="M1138:M1169" si="195">IFERROR(K1140/J1140,"")</f>
        <v>0.93940000000000001</v>
      </c>
      <c r="N1138" s="5"/>
      <c r="O1138" s="5"/>
      <c r="P1138" s="5" t="str">
        <f t="shared" si="194"/>
        <v>415-2023-09-30</v>
      </c>
      <c r="Q1138" s="5">
        <v>0</v>
      </c>
      <c r="R1138" s="5">
        <v>0</v>
      </c>
    </row>
    <row r="1139" spans="1:18" hidden="1" x14ac:dyDescent="0.3">
      <c r="A1139" s="37">
        <v>415</v>
      </c>
      <c r="B1139" s="5" t="s">
        <v>391</v>
      </c>
      <c r="C1139" s="5" t="s">
        <v>198</v>
      </c>
      <c r="D1139" s="5" t="s">
        <v>60</v>
      </c>
      <c r="E1139" s="5" t="s">
        <v>24</v>
      </c>
      <c r="F1139" s="6">
        <v>45107</v>
      </c>
      <c r="G1139" s="5">
        <f t="shared" si="192"/>
        <v>2023</v>
      </c>
      <c r="H1139" s="5" t="str">
        <f t="shared" si="193"/>
        <v>Diciembre</v>
      </c>
      <c r="I1139" s="6" t="str">
        <f t="shared" si="191"/>
        <v>2024-2</v>
      </c>
      <c r="J1139" s="5">
        <v>100</v>
      </c>
      <c r="K1139" s="5">
        <v>94.04</v>
      </c>
      <c r="L1139" s="21"/>
      <c r="M1139" s="15">
        <f t="shared" si="195"/>
        <v>0.96030000000000004</v>
      </c>
      <c r="N1139" s="5"/>
      <c r="O1139" s="5"/>
      <c r="P1139" s="5" t="str">
        <f t="shared" si="194"/>
        <v>415-2023-12-31</v>
      </c>
      <c r="Q1139" s="5">
        <v>0</v>
      </c>
      <c r="R1139" s="5">
        <v>0</v>
      </c>
    </row>
    <row r="1140" spans="1:18" hidden="1" x14ac:dyDescent="0.3">
      <c r="A1140" s="41">
        <v>415</v>
      </c>
      <c r="B1140" s="5" t="s">
        <v>391</v>
      </c>
      <c r="C1140" s="5" t="s">
        <v>198</v>
      </c>
      <c r="D1140" s="5" t="s">
        <v>60</v>
      </c>
      <c r="E1140" s="5" t="s">
        <v>24</v>
      </c>
      <c r="F1140" s="6">
        <v>45199</v>
      </c>
      <c r="G1140" s="5">
        <f t="shared" si="192"/>
        <v>2024</v>
      </c>
      <c r="H1140" s="5" t="str">
        <f t="shared" si="193"/>
        <v>Junio</v>
      </c>
      <c r="I1140" s="6" t="str">
        <f t="shared" si="191"/>
        <v>2023-1</v>
      </c>
      <c r="J1140" s="5">
        <v>100</v>
      </c>
      <c r="K1140" s="5">
        <v>93.94</v>
      </c>
      <c r="L1140" s="21"/>
      <c r="M1140" s="15">
        <f t="shared" si="195"/>
        <v>0.93040000000000012</v>
      </c>
      <c r="N1140" s="5"/>
      <c r="O1140" s="5"/>
      <c r="P1140" s="5" t="str">
        <f t="shared" si="194"/>
        <v>415-2024-06-30</v>
      </c>
      <c r="Q1140" s="5">
        <v>0</v>
      </c>
      <c r="R1140" s="5">
        <v>0</v>
      </c>
    </row>
    <row r="1141" spans="1:18" hidden="1" x14ac:dyDescent="0.3">
      <c r="A1141" s="37">
        <v>415</v>
      </c>
      <c r="B1141" s="5" t="s">
        <v>391</v>
      </c>
      <c r="C1141" s="5" t="s">
        <v>198</v>
      </c>
      <c r="D1141" s="5" t="s">
        <v>60</v>
      </c>
      <c r="E1141" s="5" t="s">
        <v>24</v>
      </c>
      <c r="F1141" s="6">
        <v>45291</v>
      </c>
      <c r="G1141" s="5">
        <f t="shared" si="192"/>
        <v>2024</v>
      </c>
      <c r="H1141" s="5" t="str">
        <f t="shared" si="193"/>
        <v>Diciembre</v>
      </c>
      <c r="I1141" s="6" t="str">
        <f t="shared" si="191"/>
        <v>2023-1</v>
      </c>
      <c r="J1141" s="5">
        <v>100</v>
      </c>
      <c r="K1141" s="5">
        <v>96.03</v>
      </c>
      <c r="L1141" s="21">
        <f>IFERROR(K1143/J1143,"")</f>
        <v>0</v>
      </c>
      <c r="M1141" s="15">
        <f t="shared" si="195"/>
        <v>0</v>
      </c>
      <c r="N1141" s="5"/>
      <c r="O1141" s="5"/>
      <c r="P1141" s="5" t="str">
        <f t="shared" si="194"/>
        <v>415-2024-12-31</v>
      </c>
      <c r="Q1141" s="5">
        <v>0</v>
      </c>
      <c r="R1141" s="5">
        <v>0</v>
      </c>
    </row>
    <row r="1142" spans="1:18" hidden="1" x14ac:dyDescent="0.3">
      <c r="A1142" s="5">
        <v>415</v>
      </c>
      <c r="B1142" s="5" t="s">
        <v>391</v>
      </c>
      <c r="C1142" s="5" t="s">
        <v>198</v>
      </c>
      <c r="D1142" s="5" t="s">
        <v>60</v>
      </c>
      <c r="E1142" s="5" t="s">
        <v>24</v>
      </c>
      <c r="F1142" s="6">
        <v>45473</v>
      </c>
      <c r="G1142" s="5">
        <f t="shared" si="192"/>
        <v>2023</v>
      </c>
      <c r="H1142" s="5" t="str">
        <f t="shared" si="193"/>
        <v>Marzo</v>
      </c>
      <c r="I1142" s="6" t="str">
        <f t="shared" si="191"/>
        <v>2023-2</v>
      </c>
      <c r="J1142" s="5">
        <v>100</v>
      </c>
      <c r="K1142" s="5">
        <v>93.04</v>
      </c>
      <c r="L1142" s="15" t="str">
        <f>IFERROR(IF((K1144/J1144)&gt;1.3,1.3,K1144/J1144),"")</f>
        <v/>
      </c>
      <c r="M1142" s="15" t="str">
        <f t="shared" si="195"/>
        <v/>
      </c>
      <c r="N1142" s="5"/>
      <c r="O1142" s="5"/>
      <c r="P1142" s="5" t="str">
        <f t="shared" si="194"/>
        <v>416-2023-03-31</v>
      </c>
      <c r="Q1142" s="5">
        <v>0</v>
      </c>
      <c r="R1142" s="5">
        <v>0</v>
      </c>
    </row>
    <row r="1143" spans="1:18" hidden="1" x14ac:dyDescent="0.3">
      <c r="A1143" s="5">
        <v>415</v>
      </c>
      <c r="B1143" s="5" t="s">
        <v>391</v>
      </c>
      <c r="C1143" s="5" t="s">
        <v>198</v>
      </c>
      <c r="D1143" s="5" t="s">
        <v>60</v>
      </c>
      <c r="E1143" s="5" t="s">
        <v>24</v>
      </c>
      <c r="F1143" s="6">
        <v>45657</v>
      </c>
      <c r="G1143" s="5">
        <f t="shared" si="192"/>
        <v>2023</v>
      </c>
      <c r="H1143" s="5" t="str">
        <f t="shared" si="193"/>
        <v>Junio</v>
      </c>
      <c r="I1143" s="6" t="str">
        <f t="shared" si="191"/>
        <v>2023-2</v>
      </c>
      <c r="J1143" s="5">
        <v>100</v>
      </c>
      <c r="K1143" s="5">
        <v>0</v>
      </c>
      <c r="L1143" s="15">
        <f>IFERROR(IF((K1145/J1145)&gt;1.3,1.3,K1145/J1145),"")</f>
        <v>0.96</v>
      </c>
      <c r="M1143" s="15">
        <f t="shared" si="195"/>
        <v>0.96</v>
      </c>
      <c r="N1143" s="5"/>
      <c r="O1143" s="5"/>
      <c r="P1143" s="5" t="str">
        <f t="shared" si="194"/>
        <v>416-2023-06-30</v>
      </c>
      <c r="Q1143" s="5">
        <v>0</v>
      </c>
      <c r="R1143" s="5">
        <v>0</v>
      </c>
    </row>
    <row r="1144" spans="1:18" hidden="1" x14ac:dyDescent="0.3">
      <c r="A1144" s="52">
        <v>416</v>
      </c>
      <c r="B1144" s="5" t="s">
        <v>392</v>
      </c>
      <c r="C1144" s="5" t="s">
        <v>198</v>
      </c>
      <c r="D1144" s="5" t="s">
        <v>60</v>
      </c>
      <c r="E1144" s="5" t="s">
        <v>24</v>
      </c>
      <c r="F1144" s="6">
        <v>45016</v>
      </c>
      <c r="G1144" s="5">
        <f t="shared" si="192"/>
        <v>2023</v>
      </c>
      <c r="H1144" s="5" t="str">
        <f t="shared" si="193"/>
        <v>Septiembre</v>
      </c>
      <c r="I1144" s="6" t="str">
        <f t="shared" si="191"/>
        <v>2024-1</v>
      </c>
      <c r="J1144" s="5"/>
      <c r="K1144" s="5"/>
      <c r="L1144" s="21"/>
      <c r="M1144" s="15">
        <f t="shared" si="195"/>
        <v>0.87919999999999998</v>
      </c>
      <c r="N1144" s="5"/>
      <c r="O1144" s="5"/>
      <c r="P1144" s="5" t="str">
        <f t="shared" si="194"/>
        <v>416-2023-09-30</v>
      </c>
      <c r="Q1144" s="5">
        <v>0</v>
      </c>
      <c r="R1144" s="5">
        <v>0</v>
      </c>
    </row>
    <row r="1145" spans="1:18" hidden="1" x14ac:dyDescent="0.3">
      <c r="A1145" s="37">
        <v>416</v>
      </c>
      <c r="B1145" s="5" t="s">
        <v>392</v>
      </c>
      <c r="C1145" s="5" t="s">
        <v>198</v>
      </c>
      <c r="D1145" s="5" t="s">
        <v>60</v>
      </c>
      <c r="E1145" s="5" t="s">
        <v>24</v>
      </c>
      <c r="F1145" s="6">
        <v>45107</v>
      </c>
      <c r="G1145" s="5">
        <f t="shared" si="192"/>
        <v>2023</v>
      </c>
      <c r="H1145" s="5" t="str">
        <f t="shared" si="193"/>
        <v>Diciembre</v>
      </c>
      <c r="I1145" s="6" t="str">
        <f t="shared" si="191"/>
        <v>2024-2</v>
      </c>
      <c r="J1145" s="5">
        <v>100</v>
      </c>
      <c r="K1145" s="5">
        <v>96</v>
      </c>
      <c r="L1145" s="21"/>
      <c r="M1145" s="15">
        <f t="shared" si="195"/>
        <v>0.98</v>
      </c>
      <c r="N1145" s="5"/>
      <c r="O1145" s="5"/>
      <c r="P1145" s="5" t="str">
        <f t="shared" si="194"/>
        <v>416-2023-12-31</v>
      </c>
      <c r="Q1145" s="5">
        <v>0</v>
      </c>
      <c r="R1145" s="5">
        <v>0</v>
      </c>
    </row>
    <row r="1146" spans="1:18" hidden="1" x14ac:dyDescent="0.3">
      <c r="A1146" s="41">
        <v>416</v>
      </c>
      <c r="B1146" s="5" t="s">
        <v>392</v>
      </c>
      <c r="C1146" s="5" t="s">
        <v>198</v>
      </c>
      <c r="D1146" s="5" t="s">
        <v>60</v>
      </c>
      <c r="E1146" s="5" t="s">
        <v>24</v>
      </c>
      <c r="F1146" s="6">
        <v>45199</v>
      </c>
      <c r="G1146" s="5">
        <f t="shared" si="192"/>
        <v>2024</v>
      </c>
      <c r="H1146" s="5" t="str">
        <f t="shared" si="193"/>
        <v>Junio</v>
      </c>
      <c r="I1146" s="6" t="str">
        <f t="shared" si="191"/>
        <v>2023-1</v>
      </c>
      <c r="J1146" s="5">
        <v>100</v>
      </c>
      <c r="K1146" s="5">
        <v>87.92</v>
      </c>
      <c r="L1146" s="21"/>
      <c r="M1146" s="15">
        <f t="shared" si="195"/>
        <v>1.171</v>
      </c>
      <c r="N1146" s="5"/>
      <c r="O1146" s="5"/>
      <c r="P1146" s="5" t="str">
        <f t="shared" si="194"/>
        <v>416-2024-06-30</v>
      </c>
      <c r="Q1146" s="5">
        <v>0</v>
      </c>
      <c r="R1146" s="5">
        <v>0</v>
      </c>
    </row>
    <row r="1147" spans="1:18" hidden="1" x14ac:dyDescent="0.3">
      <c r="A1147" s="37">
        <v>416</v>
      </c>
      <c r="B1147" s="5" t="s">
        <v>392</v>
      </c>
      <c r="C1147" s="5" t="s">
        <v>198</v>
      </c>
      <c r="D1147" s="5" t="s">
        <v>60</v>
      </c>
      <c r="E1147" s="5" t="s">
        <v>24</v>
      </c>
      <c r="F1147" s="6">
        <v>45291</v>
      </c>
      <c r="G1147" s="5">
        <f t="shared" si="192"/>
        <v>2024</v>
      </c>
      <c r="H1147" s="5" t="str">
        <f t="shared" si="193"/>
        <v>Diciembre</v>
      </c>
      <c r="I1147" s="6" t="str">
        <f t="shared" si="191"/>
        <v>2023-1</v>
      </c>
      <c r="J1147" s="5">
        <v>100</v>
      </c>
      <c r="K1147" s="5">
        <v>98</v>
      </c>
      <c r="L1147" s="21">
        <f>IFERROR(K1149/J1149,"")</f>
        <v>0</v>
      </c>
      <c r="M1147" s="15">
        <f t="shared" si="195"/>
        <v>0</v>
      </c>
      <c r="N1147" s="5"/>
      <c r="O1147" s="5"/>
      <c r="P1147" s="5" t="str">
        <f t="shared" si="194"/>
        <v>416-2024-12-31</v>
      </c>
      <c r="Q1147" s="5">
        <v>0</v>
      </c>
      <c r="R1147" s="5">
        <v>0</v>
      </c>
    </row>
    <row r="1148" spans="1:18" hidden="1" x14ac:dyDescent="0.3">
      <c r="A1148" s="5">
        <v>416</v>
      </c>
      <c r="B1148" s="5" t="s">
        <v>392</v>
      </c>
      <c r="C1148" s="5" t="s">
        <v>198</v>
      </c>
      <c r="D1148" s="5" t="s">
        <v>60</v>
      </c>
      <c r="E1148" s="5" t="s">
        <v>24</v>
      </c>
      <c r="F1148" s="6">
        <v>45473</v>
      </c>
      <c r="G1148" s="5">
        <f t="shared" si="192"/>
        <v>2023</v>
      </c>
      <c r="H1148" s="5" t="str">
        <f t="shared" si="193"/>
        <v>Marzo</v>
      </c>
      <c r="I1148" s="6" t="str">
        <f t="shared" si="191"/>
        <v>2023-2</v>
      </c>
      <c r="J1148" s="5">
        <v>100</v>
      </c>
      <c r="K1148" s="5">
        <v>117.1</v>
      </c>
      <c r="L1148" s="15" t="str">
        <f>IFERROR(IF((K1150/J1150)&gt;1.3,1.3,K1150/J1150),"")</f>
        <v/>
      </c>
      <c r="M1148" s="15" t="str">
        <f t="shared" si="195"/>
        <v/>
      </c>
      <c r="N1148" s="5"/>
      <c r="O1148" s="5"/>
      <c r="P1148" s="5" t="str">
        <f t="shared" si="194"/>
        <v>417-2023-03-31</v>
      </c>
      <c r="Q1148" s="5">
        <v>0</v>
      </c>
      <c r="R1148" s="5">
        <v>0</v>
      </c>
    </row>
    <row r="1149" spans="1:18" hidden="1" x14ac:dyDescent="0.3">
      <c r="A1149" s="5">
        <v>416</v>
      </c>
      <c r="B1149" s="5" t="s">
        <v>392</v>
      </c>
      <c r="C1149" s="5" t="s">
        <v>198</v>
      </c>
      <c r="D1149" s="5" t="s">
        <v>60</v>
      </c>
      <c r="E1149" s="5" t="s">
        <v>24</v>
      </c>
      <c r="F1149" s="6">
        <v>45657</v>
      </c>
      <c r="G1149" s="5">
        <f t="shared" si="192"/>
        <v>2023</v>
      </c>
      <c r="H1149" s="5" t="str">
        <f t="shared" si="193"/>
        <v>Junio</v>
      </c>
      <c r="I1149" s="6" t="str">
        <f t="shared" si="191"/>
        <v>2023-2</v>
      </c>
      <c r="J1149" s="5">
        <v>100</v>
      </c>
      <c r="K1149" s="5">
        <v>0</v>
      </c>
      <c r="L1149" s="15">
        <f>IFERROR(IF((K1151/J1151)&gt;1.3,1.3,K1151/J1151),"")</f>
        <v>1.1067</v>
      </c>
      <c r="M1149" s="15">
        <f t="shared" si="195"/>
        <v>1.1067</v>
      </c>
      <c r="N1149" s="5"/>
      <c r="O1149" s="5"/>
      <c r="P1149" s="5" t="str">
        <f t="shared" si="194"/>
        <v>417-2023-06-30</v>
      </c>
      <c r="Q1149" s="5">
        <v>0</v>
      </c>
      <c r="R1149" s="5">
        <v>0</v>
      </c>
    </row>
    <row r="1150" spans="1:18" hidden="1" x14ac:dyDescent="0.3">
      <c r="A1150" s="52">
        <v>417</v>
      </c>
      <c r="B1150" s="5" t="s">
        <v>393</v>
      </c>
      <c r="C1150" s="5" t="s">
        <v>198</v>
      </c>
      <c r="D1150" s="5" t="s">
        <v>60</v>
      </c>
      <c r="E1150" s="5" t="s">
        <v>24</v>
      </c>
      <c r="F1150" s="6">
        <v>45016</v>
      </c>
      <c r="G1150" s="5">
        <f t="shared" si="192"/>
        <v>2023</v>
      </c>
      <c r="H1150" s="5" t="str">
        <f t="shared" si="193"/>
        <v>Septiembre</v>
      </c>
      <c r="I1150" s="6" t="str">
        <f t="shared" si="191"/>
        <v>2024-1</v>
      </c>
      <c r="J1150" s="5"/>
      <c r="K1150" s="5"/>
      <c r="L1150" s="21"/>
      <c r="M1150" s="15">
        <f t="shared" si="195"/>
        <v>0.9376000000000001</v>
      </c>
      <c r="N1150" s="5"/>
      <c r="O1150" s="5"/>
      <c r="P1150" s="5" t="str">
        <f t="shared" si="194"/>
        <v>417-2023-09-30</v>
      </c>
      <c r="Q1150" s="5">
        <v>0</v>
      </c>
      <c r="R1150" s="5">
        <v>0</v>
      </c>
    </row>
    <row r="1151" spans="1:18" hidden="1" x14ac:dyDescent="0.3">
      <c r="A1151" s="37">
        <v>417</v>
      </c>
      <c r="B1151" s="5" t="s">
        <v>393</v>
      </c>
      <c r="C1151" s="5" t="s">
        <v>198</v>
      </c>
      <c r="D1151" s="5" t="s">
        <v>60</v>
      </c>
      <c r="E1151" s="5" t="s">
        <v>24</v>
      </c>
      <c r="F1151" s="6">
        <v>45107</v>
      </c>
      <c r="G1151" s="5">
        <f t="shared" si="192"/>
        <v>2023</v>
      </c>
      <c r="H1151" s="5" t="str">
        <f t="shared" si="193"/>
        <v>Diciembre</v>
      </c>
      <c r="I1151" s="6" t="str">
        <f t="shared" ref="I1151:I1182" si="196">IF(OR(H1153="Enero",H1153="Febrero",H1153="Marzo",H1153="Abril",H1153="Mayo",H1153="Junio"),G1153&amp;"-1",IF(OR(H1153="Julio",H1153="Agosto",H1153="Septiembre",H1153="Octubre",H1153="Noviembre",H1153="Diciembre"),G1153&amp;"-2"))</f>
        <v>2024-2</v>
      </c>
      <c r="J1151" s="5">
        <v>100</v>
      </c>
      <c r="K1151" s="5">
        <v>110.67</v>
      </c>
      <c r="L1151" s="21"/>
      <c r="M1151" s="15">
        <f t="shared" si="195"/>
        <v>0.94389999999999996</v>
      </c>
      <c r="N1151" s="5"/>
      <c r="O1151" s="5"/>
      <c r="P1151" s="5" t="str">
        <f t="shared" si="194"/>
        <v>417-2023-12-31</v>
      </c>
      <c r="Q1151" s="5">
        <v>0</v>
      </c>
      <c r="R1151" s="5">
        <v>0</v>
      </c>
    </row>
    <row r="1152" spans="1:18" hidden="1" x14ac:dyDescent="0.3">
      <c r="A1152" s="41">
        <v>417</v>
      </c>
      <c r="B1152" s="5" t="s">
        <v>393</v>
      </c>
      <c r="C1152" s="5" t="s">
        <v>198</v>
      </c>
      <c r="D1152" s="5" t="s">
        <v>60</v>
      </c>
      <c r="E1152" s="5" t="s">
        <v>24</v>
      </c>
      <c r="F1152" s="6">
        <v>45199</v>
      </c>
      <c r="G1152" s="5">
        <f t="shared" si="192"/>
        <v>2024</v>
      </c>
      <c r="H1152" s="5" t="str">
        <f t="shared" si="193"/>
        <v>Junio</v>
      </c>
      <c r="I1152" s="6" t="str">
        <f t="shared" si="196"/>
        <v>2023-1</v>
      </c>
      <c r="J1152" s="5">
        <v>100</v>
      </c>
      <c r="K1152" s="5">
        <v>93.76</v>
      </c>
      <c r="L1152" s="21"/>
      <c r="M1152" s="15">
        <f t="shared" si="195"/>
        <v>1.1212</v>
      </c>
      <c r="N1152" s="5"/>
      <c r="O1152" s="5"/>
      <c r="P1152" s="5" t="str">
        <f t="shared" si="194"/>
        <v>417-2024-06-30</v>
      </c>
      <c r="Q1152" s="5">
        <v>0</v>
      </c>
      <c r="R1152" s="5">
        <v>0</v>
      </c>
    </row>
    <row r="1153" spans="1:18" hidden="1" x14ac:dyDescent="0.3">
      <c r="A1153" s="37">
        <v>417</v>
      </c>
      <c r="B1153" s="5" t="s">
        <v>393</v>
      </c>
      <c r="C1153" s="5" t="s">
        <v>198</v>
      </c>
      <c r="D1153" s="5" t="s">
        <v>60</v>
      </c>
      <c r="E1153" s="5" t="s">
        <v>24</v>
      </c>
      <c r="F1153" s="6">
        <v>45291</v>
      </c>
      <c r="G1153" s="5">
        <f t="shared" si="192"/>
        <v>2024</v>
      </c>
      <c r="H1153" s="5" t="str">
        <f t="shared" si="193"/>
        <v>Diciembre</v>
      </c>
      <c r="I1153" s="6" t="str">
        <f t="shared" si="196"/>
        <v>2023-1</v>
      </c>
      <c r="J1153" s="5">
        <v>100</v>
      </c>
      <c r="K1153" s="5">
        <v>94.39</v>
      </c>
      <c r="L1153" s="21">
        <f>IFERROR(K1155/J1155,"")</f>
        <v>0</v>
      </c>
      <c r="M1153" s="15">
        <f t="shared" si="195"/>
        <v>0</v>
      </c>
      <c r="N1153" s="5"/>
      <c r="O1153" s="5"/>
      <c r="P1153" s="5" t="str">
        <f t="shared" si="194"/>
        <v>417-2024-12-31</v>
      </c>
      <c r="Q1153" s="5">
        <v>0</v>
      </c>
      <c r="R1153" s="5">
        <v>0</v>
      </c>
    </row>
    <row r="1154" spans="1:18" hidden="1" x14ac:dyDescent="0.3">
      <c r="A1154" s="5">
        <v>417</v>
      </c>
      <c r="B1154" s="5" t="s">
        <v>393</v>
      </c>
      <c r="C1154" s="5" t="s">
        <v>198</v>
      </c>
      <c r="D1154" s="5" t="s">
        <v>60</v>
      </c>
      <c r="E1154" s="5" t="s">
        <v>24</v>
      </c>
      <c r="F1154" s="6">
        <v>45473</v>
      </c>
      <c r="G1154" s="5">
        <f t="shared" si="192"/>
        <v>2023</v>
      </c>
      <c r="H1154" s="5" t="str">
        <f t="shared" si="193"/>
        <v>Marzo</v>
      </c>
      <c r="I1154" s="6" t="str">
        <f t="shared" si="196"/>
        <v>2023-2</v>
      </c>
      <c r="J1154" s="5">
        <v>100</v>
      </c>
      <c r="K1154" s="5">
        <v>112.12</v>
      </c>
      <c r="L1154" s="15" t="str">
        <f>IFERROR(IF((K1156/J1156)&gt;1.3,1.3,K1156/J1156),"")</f>
        <v/>
      </c>
      <c r="M1154" s="15" t="str">
        <f t="shared" si="195"/>
        <v/>
      </c>
      <c r="N1154" s="5"/>
      <c r="O1154" s="5"/>
      <c r="P1154" s="5" t="str">
        <f t="shared" si="194"/>
        <v>418-2023-03-31</v>
      </c>
      <c r="Q1154" s="5">
        <v>0</v>
      </c>
      <c r="R1154" s="5">
        <v>0</v>
      </c>
    </row>
    <row r="1155" spans="1:18" hidden="1" x14ac:dyDescent="0.3">
      <c r="A1155" s="5">
        <v>417</v>
      </c>
      <c r="B1155" s="5" t="s">
        <v>393</v>
      </c>
      <c r="C1155" s="5" t="s">
        <v>198</v>
      </c>
      <c r="D1155" s="5" t="s">
        <v>60</v>
      </c>
      <c r="E1155" s="5" t="s">
        <v>24</v>
      </c>
      <c r="F1155" s="6">
        <v>45657</v>
      </c>
      <c r="G1155" s="5">
        <f t="shared" si="192"/>
        <v>2023</v>
      </c>
      <c r="H1155" s="5" t="str">
        <f t="shared" si="193"/>
        <v>Junio</v>
      </c>
      <c r="I1155" s="6" t="str">
        <f t="shared" si="196"/>
        <v>2023-2</v>
      </c>
      <c r="J1155" s="5">
        <v>100</v>
      </c>
      <c r="K1155" s="5">
        <v>0</v>
      </c>
      <c r="L1155" s="15">
        <f>IFERROR(IF((K1157/J1157)&gt;1.3,1.3,K1157/J1157),"")</f>
        <v>1.0436000000000001</v>
      </c>
      <c r="M1155" s="15">
        <f t="shared" si="195"/>
        <v>1.0436000000000001</v>
      </c>
      <c r="N1155" s="5"/>
      <c r="O1155" s="5"/>
      <c r="P1155" s="5" t="str">
        <f t="shared" si="194"/>
        <v>418-2023-06-30</v>
      </c>
      <c r="Q1155" s="5">
        <v>0</v>
      </c>
      <c r="R1155" s="5">
        <v>0</v>
      </c>
    </row>
    <row r="1156" spans="1:18" hidden="1" x14ac:dyDescent="0.3">
      <c r="A1156" s="52">
        <v>418</v>
      </c>
      <c r="B1156" s="5" t="s">
        <v>394</v>
      </c>
      <c r="C1156" s="5" t="s">
        <v>198</v>
      </c>
      <c r="D1156" s="5" t="s">
        <v>60</v>
      </c>
      <c r="E1156" s="5" t="s">
        <v>24</v>
      </c>
      <c r="F1156" s="6">
        <v>45016</v>
      </c>
      <c r="G1156" s="5">
        <f t="shared" ref="G1156:G1187" si="197">YEAR(F1158)</f>
        <v>2023</v>
      </c>
      <c r="H1156" s="5" t="str">
        <f t="shared" ref="H1156:H1187" si="198">PROPER(TEXT(F1158,"mmmm"))</f>
        <v>Septiembre</v>
      </c>
      <c r="I1156" s="6" t="str">
        <f t="shared" si="196"/>
        <v>2024-1</v>
      </c>
      <c r="J1156" s="5"/>
      <c r="K1156" s="5"/>
      <c r="L1156" s="21"/>
      <c r="M1156" s="15">
        <f t="shared" si="195"/>
        <v>0.85609999999999997</v>
      </c>
      <c r="N1156" s="5"/>
      <c r="O1156" s="5"/>
      <c r="P1156" s="5" t="str">
        <f t="shared" si="194"/>
        <v>418-2023-09-30</v>
      </c>
      <c r="Q1156" s="5">
        <v>0</v>
      </c>
      <c r="R1156" s="5">
        <v>0</v>
      </c>
    </row>
    <row r="1157" spans="1:18" hidden="1" x14ac:dyDescent="0.3">
      <c r="A1157" s="37">
        <v>418</v>
      </c>
      <c r="B1157" s="5" t="s">
        <v>394</v>
      </c>
      <c r="C1157" s="5" t="s">
        <v>198</v>
      </c>
      <c r="D1157" s="5" t="s">
        <v>60</v>
      </c>
      <c r="E1157" s="5" t="s">
        <v>24</v>
      </c>
      <c r="F1157" s="6">
        <v>45107</v>
      </c>
      <c r="G1157" s="5">
        <f t="shared" si="197"/>
        <v>2023</v>
      </c>
      <c r="H1157" s="5" t="str">
        <f t="shared" si="198"/>
        <v>Diciembre</v>
      </c>
      <c r="I1157" s="6" t="str">
        <f t="shared" si="196"/>
        <v>2024-2</v>
      </c>
      <c r="J1157" s="5">
        <v>100</v>
      </c>
      <c r="K1157" s="5">
        <v>104.36</v>
      </c>
      <c r="L1157" s="21"/>
      <c r="M1157" s="15">
        <f t="shared" si="195"/>
        <v>0.95799999999999996</v>
      </c>
      <c r="N1157" s="5"/>
      <c r="O1157" s="5"/>
      <c r="P1157" s="5" t="str">
        <f t="shared" si="194"/>
        <v>418-2023-12-31</v>
      </c>
      <c r="Q1157" s="5">
        <v>0</v>
      </c>
      <c r="R1157" s="5">
        <v>0</v>
      </c>
    </row>
    <row r="1158" spans="1:18" hidden="1" x14ac:dyDescent="0.3">
      <c r="A1158" s="41">
        <v>418</v>
      </c>
      <c r="B1158" s="5" t="s">
        <v>394</v>
      </c>
      <c r="C1158" s="5" t="s">
        <v>198</v>
      </c>
      <c r="D1158" s="5" t="s">
        <v>60</v>
      </c>
      <c r="E1158" s="5" t="s">
        <v>24</v>
      </c>
      <c r="F1158" s="6">
        <v>45199</v>
      </c>
      <c r="G1158" s="5">
        <f t="shared" si="197"/>
        <v>2024</v>
      </c>
      <c r="H1158" s="5" t="str">
        <f t="shared" si="198"/>
        <v>Junio</v>
      </c>
      <c r="I1158" s="6" t="str">
        <f t="shared" si="196"/>
        <v>2023-1</v>
      </c>
      <c r="J1158" s="5">
        <v>100</v>
      </c>
      <c r="K1158" s="5">
        <v>85.61</v>
      </c>
      <c r="L1158" s="21"/>
      <c r="M1158" s="15">
        <f t="shared" si="195"/>
        <v>1.0079</v>
      </c>
      <c r="N1158" s="5"/>
      <c r="O1158" s="5"/>
      <c r="P1158" s="5" t="str">
        <f t="shared" si="194"/>
        <v>418-2024-06-30</v>
      </c>
      <c r="Q1158" s="5">
        <v>0</v>
      </c>
      <c r="R1158" s="5">
        <v>0</v>
      </c>
    </row>
    <row r="1159" spans="1:18" hidden="1" x14ac:dyDescent="0.3">
      <c r="A1159" s="37">
        <v>418</v>
      </c>
      <c r="B1159" s="5" t="s">
        <v>394</v>
      </c>
      <c r="C1159" s="5" t="s">
        <v>198</v>
      </c>
      <c r="D1159" s="5" t="s">
        <v>60</v>
      </c>
      <c r="E1159" s="5" t="s">
        <v>24</v>
      </c>
      <c r="F1159" s="6">
        <v>45291</v>
      </c>
      <c r="G1159" s="5">
        <f t="shared" si="197"/>
        <v>2024</v>
      </c>
      <c r="H1159" s="5" t="str">
        <f t="shared" si="198"/>
        <v>Diciembre</v>
      </c>
      <c r="I1159" s="6" t="str">
        <f t="shared" si="196"/>
        <v>2023-1</v>
      </c>
      <c r="J1159" s="5">
        <v>100</v>
      </c>
      <c r="K1159" s="5">
        <v>95.8</v>
      </c>
      <c r="L1159" s="21">
        <f>IFERROR(K1161/J1161,"")</f>
        <v>0</v>
      </c>
      <c r="M1159" s="15">
        <f t="shared" si="195"/>
        <v>0</v>
      </c>
      <c r="N1159" s="5"/>
      <c r="O1159" s="5"/>
      <c r="P1159" s="5" t="str">
        <f t="shared" si="194"/>
        <v>418-2024-12-31</v>
      </c>
      <c r="Q1159" s="5">
        <v>0</v>
      </c>
      <c r="R1159" s="5">
        <v>0</v>
      </c>
    </row>
    <row r="1160" spans="1:18" hidden="1" x14ac:dyDescent="0.3">
      <c r="A1160" s="5">
        <v>418</v>
      </c>
      <c r="B1160" s="5" t="s">
        <v>394</v>
      </c>
      <c r="C1160" s="5" t="s">
        <v>198</v>
      </c>
      <c r="D1160" s="5" t="s">
        <v>60</v>
      </c>
      <c r="E1160" s="5" t="s">
        <v>24</v>
      </c>
      <c r="F1160" s="6">
        <v>45473</v>
      </c>
      <c r="G1160" s="5">
        <f t="shared" si="197"/>
        <v>2023</v>
      </c>
      <c r="H1160" s="5" t="str">
        <f t="shared" si="198"/>
        <v>Marzo</v>
      </c>
      <c r="I1160" s="6" t="str">
        <f t="shared" si="196"/>
        <v>2023-2</v>
      </c>
      <c r="J1160" s="5">
        <v>100</v>
      </c>
      <c r="K1160" s="5">
        <v>100.79</v>
      </c>
      <c r="L1160" s="15" t="str">
        <f>IFERROR(IF((K1162/J1162)&gt;1.3,1.3,K1162/J1162),"")</f>
        <v/>
      </c>
      <c r="M1160" s="15" t="str">
        <f t="shared" si="195"/>
        <v/>
      </c>
      <c r="N1160" s="5"/>
      <c r="O1160" s="5"/>
      <c r="P1160" s="5" t="str">
        <f t="shared" si="194"/>
        <v>419-2023-03-31</v>
      </c>
      <c r="Q1160" s="5">
        <v>0</v>
      </c>
      <c r="R1160" s="5">
        <v>0</v>
      </c>
    </row>
    <row r="1161" spans="1:18" hidden="1" x14ac:dyDescent="0.3">
      <c r="A1161" s="5">
        <v>418</v>
      </c>
      <c r="B1161" s="5" t="s">
        <v>394</v>
      </c>
      <c r="C1161" s="5" t="s">
        <v>198</v>
      </c>
      <c r="D1161" s="5" t="s">
        <v>60</v>
      </c>
      <c r="E1161" s="5" t="s">
        <v>24</v>
      </c>
      <c r="F1161" s="6">
        <v>45657</v>
      </c>
      <c r="G1161" s="5">
        <f t="shared" si="197"/>
        <v>2023</v>
      </c>
      <c r="H1161" s="5" t="str">
        <f t="shared" si="198"/>
        <v>Junio</v>
      </c>
      <c r="I1161" s="6" t="str">
        <f t="shared" si="196"/>
        <v>2023-2</v>
      </c>
      <c r="J1161" s="5">
        <v>100</v>
      </c>
      <c r="K1161" s="5">
        <v>0</v>
      </c>
      <c r="L1161" s="15">
        <f>IFERROR(IF((K1163/J1163)&gt;1.3,1.3,K1163/J1163),"")</f>
        <v>1.083</v>
      </c>
      <c r="M1161" s="15">
        <f t="shared" si="195"/>
        <v>1.083</v>
      </c>
      <c r="N1161" s="5"/>
      <c r="O1161" s="5"/>
      <c r="P1161" s="5" t="str">
        <f t="shared" si="194"/>
        <v>419-2023-06-30</v>
      </c>
      <c r="Q1161" s="5">
        <v>0</v>
      </c>
      <c r="R1161" s="5">
        <v>0</v>
      </c>
    </row>
    <row r="1162" spans="1:18" hidden="1" x14ac:dyDescent="0.3">
      <c r="A1162" s="52">
        <v>419</v>
      </c>
      <c r="B1162" s="5" t="s">
        <v>395</v>
      </c>
      <c r="C1162" s="5" t="s">
        <v>198</v>
      </c>
      <c r="D1162" s="5" t="s">
        <v>60</v>
      </c>
      <c r="E1162" s="5" t="s">
        <v>24</v>
      </c>
      <c r="F1162" s="6">
        <v>45016</v>
      </c>
      <c r="G1162" s="5">
        <f t="shared" si="197"/>
        <v>2023</v>
      </c>
      <c r="H1162" s="5" t="str">
        <f t="shared" si="198"/>
        <v>Septiembre</v>
      </c>
      <c r="I1162" s="6" t="str">
        <f t="shared" si="196"/>
        <v>2023-1</v>
      </c>
      <c r="J1162" s="5"/>
      <c r="K1162" s="5"/>
      <c r="L1162" s="21"/>
      <c r="M1162" s="15">
        <f t="shared" si="195"/>
        <v>0.88349999999999995</v>
      </c>
      <c r="N1162" s="5" t="s">
        <v>25</v>
      </c>
      <c r="O1162" s="5" t="s">
        <v>25</v>
      </c>
      <c r="P1162" s="5" t="str">
        <f t="shared" ref="P1162:P1193" si="199">A1164&amp;"-"&amp;YEAR(F1164)&amp;"-"&amp;IF(LEN(MONTH(F1164))=1,"0"&amp;MONTH(F1164),MONTH(F1164))&amp;"-"&amp;DAY(F1164)</f>
        <v>419-2023-09-30</v>
      </c>
      <c r="Q1162" s="5">
        <v>0</v>
      </c>
      <c r="R1162" s="5">
        <v>0</v>
      </c>
    </row>
    <row r="1163" spans="1:18" hidden="1" x14ac:dyDescent="0.3">
      <c r="A1163" s="37">
        <v>419</v>
      </c>
      <c r="B1163" s="5" t="s">
        <v>395</v>
      </c>
      <c r="C1163" s="5" t="s">
        <v>198</v>
      </c>
      <c r="D1163" s="5" t="s">
        <v>60</v>
      </c>
      <c r="E1163" s="5" t="s">
        <v>24</v>
      </c>
      <c r="F1163" s="6">
        <v>45107</v>
      </c>
      <c r="G1163" s="5">
        <f t="shared" si="197"/>
        <v>2023</v>
      </c>
      <c r="H1163" s="5" t="str">
        <f t="shared" si="198"/>
        <v>Diciembre</v>
      </c>
      <c r="I1163" s="6" t="str">
        <f t="shared" si="196"/>
        <v>2023-1</v>
      </c>
      <c r="J1163" s="5">
        <v>100</v>
      </c>
      <c r="K1163" s="5">
        <v>108.3</v>
      </c>
      <c r="L1163" s="21"/>
      <c r="M1163" s="15">
        <f t="shared" si="195"/>
        <v>0.93559999999999999</v>
      </c>
      <c r="N1163" s="5" t="s">
        <v>25</v>
      </c>
      <c r="O1163" s="5" t="s">
        <v>25</v>
      </c>
      <c r="P1163" s="5" t="str">
        <f t="shared" si="199"/>
        <v>419-2023-12-31</v>
      </c>
      <c r="Q1163" s="5">
        <v>0</v>
      </c>
      <c r="R1163" s="5">
        <v>0</v>
      </c>
    </row>
    <row r="1164" spans="1:18" hidden="1" x14ac:dyDescent="0.3">
      <c r="A1164" s="41">
        <v>419</v>
      </c>
      <c r="B1164" s="5" t="s">
        <v>395</v>
      </c>
      <c r="C1164" s="5" t="s">
        <v>198</v>
      </c>
      <c r="D1164" s="5" t="s">
        <v>60</v>
      </c>
      <c r="E1164" s="5" t="s">
        <v>24</v>
      </c>
      <c r="F1164" s="6">
        <v>45199</v>
      </c>
      <c r="G1164" s="5">
        <f t="shared" si="197"/>
        <v>2023</v>
      </c>
      <c r="H1164" s="5" t="str">
        <f t="shared" si="198"/>
        <v>Marzo</v>
      </c>
      <c r="I1164" s="6" t="str">
        <f t="shared" si="196"/>
        <v>2023-2</v>
      </c>
      <c r="J1164" s="5">
        <v>100</v>
      </c>
      <c r="K1164" s="5">
        <v>88.35</v>
      </c>
      <c r="L1164" s="21"/>
      <c r="M1164" s="15" t="str">
        <f t="shared" si="195"/>
        <v/>
      </c>
      <c r="N1164" s="5" t="s">
        <v>25</v>
      </c>
      <c r="O1164" s="5" t="s">
        <v>25</v>
      </c>
      <c r="P1164" s="5" t="str">
        <f t="shared" si="199"/>
        <v>420-2023-03-31</v>
      </c>
      <c r="Q1164" s="5">
        <v>0</v>
      </c>
      <c r="R1164" s="5">
        <v>0</v>
      </c>
    </row>
    <row r="1165" spans="1:18" hidden="1" x14ac:dyDescent="0.3">
      <c r="A1165" s="37">
        <v>419</v>
      </c>
      <c r="B1165" s="5" t="s">
        <v>395</v>
      </c>
      <c r="C1165" s="5" t="s">
        <v>198</v>
      </c>
      <c r="D1165" s="5" t="s">
        <v>60</v>
      </c>
      <c r="E1165" s="5" t="s">
        <v>24</v>
      </c>
      <c r="F1165" s="6">
        <v>45291</v>
      </c>
      <c r="G1165" s="5">
        <f t="shared" si="197"/>
        <v>2023</v>
      </c>
      <c r="H1165" s="5" t="str">
        <f t="shared" si="198"/>
        <v>Junio</v>
      </c>
      <c r="I1165" s="6" t="str">
        <f t="shared" si="196"/>
        <v>2023-2</v>
      </c>
      <c r="J1165" s="5">
        <v>100</v>
      </c>
      <c r="K1165" s="5">
        <v>93.56</v>
      </c>
      <c r="L1165" s="21">
        <f>IFERROR(K1167/J1167,"")</f>
        <v>1.1296999999999999</v>
      </c>
      <c r="M1165" s="15">
        <f t="shared" si="195"/>
        <v>1.1296999999999999</v>
      </c>
      <c r="N1165" s="5" t="s">
        <v>25</v>
      </c>
      <c r="O1165" s="5" t="s">
        <v>25</v>
      </c>
      <c r="P1165" s="5" t="str">
        <f t="shared" si="199"/>
        <v>420-2023-06-30</v>
      </c>
      <c r="Q1165" s="5">
        <v>0</v>
      </c>
      <c r="R1165" s="5">
        <v>0</v>
      </c>
    </row>
    <row r="1166" spans="1:18" hidden="1" x14ac:dyDescent="0.3">
      <c r="A1166" s="52">
        <v>420</v>
      </c>
      <c r="B1166" s="5" t="s">
        <v>396</v>
      </c>
      <c r="C1166" s="5" t="s">
        <v>198</v>
      </c>
      <c r="D1166" s="5" t="s">
        <v>60</v>
      </c>
      <c r="E1166" s="5" t="s">
        <v>24</v>
      </c>
      <c r="F1166" s="6">
        <v>45016</v>
      </c>
      <c r="G1166" s="5">
        <f t="shared" si="197"/>
        <v>2023</v>
      </c>
      <c r="H1166" s="5" t="str">
        <f t="shared" si="198"/>
        <v>Septiembre</v>
      </c>
      <c r="I1166" s="6" t="str">
        <f t="shared" si="196"/>
        <v>2024-1</v>
      </c>
      <c r="J1166" s="5"/>
      <c r="K1166" s="5"/>
      <c r="L1166" s="21"/>
      <c r="M1166" s="15">
        <f t="shared" si="195"/>
        <v>0.94590000000000007</v>
      </c>
      <c r="N1166" s="5" t="s">
        <v>25</v>
      </c>
      <c r="O1166" s="5" t="s">
        <v>25</v>
      </c>
      <c r="P1166" s="5" t="str">
        <f t="shared" si="199"/>
        <v>420-2023-09-30</v>
      </c>
      <c r="Q1166" s="5">
        <v>0</v>
      </c>
      <c r="R1166" s="5">
        <v>0</v>
      </c>
    </row>
    <row r="1167" spans="1:18" hidden="1" x14ac:dyDescent="0.3">
      <c r="A1167" s="37">
        <v>420</v>
      </c>
      <c r="B1167" s="5" t="s">
        <v>396</v>
      </c>
      <c r="C1167" s="5" t="s">
        <v>198</v>
      </c>
      <c r="D1167" s="5" t="s">
        <v>60</v>
      </c>
      <c r="E1167" s="5" t="s">
        <v>24</v>
      </c>
      <c r="F1167" s="6">
        <v>45107</v>
      </c>
      <c r="G1167" s="5">
        <f t="shared" si="197"/>
        <v>2023</v>
      </c>
      <c r="H1167" s="5" t="str">
        <f t="shared" si="198"/>
        <v>Diciembre</v>
      </c>
      <c r="I1167" s="6" t="str">
        <f t="shared" si="196"/>
        <v>2024-2</v>
      </c>
      <c r="J1167" s="5">
        <v>100</v>
      </c>
      <c r="K1167" s="5">
        <v>112.97</v>
      </c>
      <c r="L1167" s="21"/>
      <c r="M1167" s="15">
        <f t="shared" si="195"/>
        <v>1</v>
      </c>
      <c r="N1167" s="5" t="s">
        <v>25</v>
      </c>
      <c r="O1167" s="5" t="s">
        <v>25</v>
      </c>
      <c r="P1167" s="5" t="str">
        <f t="shared" si="199"/>
        <v>420-2023-12-31</v>
      </c>
      <c r="Q1167" s="5">
        <v>0</v>
      </c>
      <c r="R1167" s="5">
        <v>0</v>
      </c>
    </row>
    <row r="1168" spans="1:18" hidden="1" x14ac:dyDescent="0.3">
      <c r="A1168" s="41">
        <v>420</v>
      </c>
      <c r="B1168" s="5" t="s">
        <v>396</v>
      </c>
      <c r="C1168" s="5" t="s">
        <v>198</v>
      </c>
      <c r="D1168" s="5" t="s">
        <v>60</v>
      </c>
      <c r="E1168" s="5" t="s">
        <v>24</v>
      </c>
      <c r="F1168" s="6">
        <v>45199</v>
      </c>
      <c r="G1168" s="5">
        <f t="shared" si="197"/>
        <v>2024</v>
      </c>
      <c r="H1168" s="5" t="str">
        <f t="shared" si="198"/>
        <v>Junio</v>
      </c>
      <c r="I1168" s="6" t="str">
        <f t="shared" si="196"/>
        <v>2023-1</v>
      </c>
      <c r="J1168" s="5">
        <v>100</v>
      </c>
      <c r="K1168" s="5">
        <v>94.59</v>
      </c>
      <c r="L1168" s="21"/>
      <c r="M1168" s="15">
        <f t="shared" si="195"/>
        <v>0.89329999999999998</v>
      </c>
      <c r="N1168" s="5" t="s">
        <v>25</v>
      </c>
      <c r="O1168" s="5" t="s">
        <v>25</v>
      </c>
      <c r="P1168" s="5" t="str">
        <f t="shared" si="199"/>
        <v>420-2024-06-30</v>
      </c>
      <c r="Q1168" s="5">
        <v>0</v>
      </c>
      <c r="R1168" s="5">
        <v>0</v>
      </c>
    </row>
    <row r="1169" spans="1:18" hidden="1" x14ac:dyDescent="0.3">
      <c r="A1169" s="37">
        <v>420</v>
      </c>
      <c r="B1169" s="5" t="s">
        <v>396</v>
      </c>
      <c r="C1169" s="5" t="s">
        <v>198</v>
      </c>
      <c r="D1169" s="5" t="s">
        <v>60</v>
      </c>
      <c r="E1169" s="5" t="s">
        <v>24</v>
      </c>
      <c r="F1169" s="6">
        <v>45291</v>
      </c>
      <c r="G1169" s="5">
        <f t="shared" si="197"/>
        <v>2024</v>
      </c>
      <c r="H1169" s="5" t="str">
        <f t="shared" si="198"/>
        <v>Diciembre</v>
      </c>
      <c r="I1169" s="6" t="str">
        <f t="shared" si="196"/>
        <v>2023-2</v>
      </c>
      <c r="J1169" s="5">
        <v>100</v>
      </c>
      <c r="K1169" s="5">
        <v>100</v>
      </c>
      <c r="L1169" s="21">
        <f>IFERROR(K1171/J1171,"")</f>
        <v>0</v>
      </c>
      <c r="M1169" s="15">
        <f t="shared" si="195"/>
        <v>0</v>
      </c>
      <c r="N1169" s="5" t="s">
        <v>25</v>
      </c>
      <c r="O1169" s="5" t="s">
        <v>25</v>
      </c>
      <c r="P1169" s="5" t="str">
        <f t="shared" si="199"/>
        <v>420-2024-12-31</v>
      </c>
      <c r="Q1169" s="5">
        <v>0</v>
      </c>
      <c r="R1169" s="5">
        <v>0</v>
      </c>
    </row>
    <row r="1170" spans="1:18" hidden="1" x14ac:dyDescent="0.3">
      <c r="A1170" s="5">
        <v>420</v>
      </c>
      <c r="B1170" s="5" t="s">
        <v>396</v>
      </c>
      <c r="C1170" s="5" t="s">
        <v>198</v>
      </c>
      <c r="D1170" s="5" t="s">
        <v>60</v>
      </c>
      <c r="E1170" s="5" t="s">
        <v>24</v>
      </c>
      <c r="F1170" s="6">
        <v>45473</v>
      </c>
      <c r="G1170" s="5">
        <f t="shared" si="197"/>
        <v>2023</v>
      </c>
      <c r="H1170" s="5" t="str">
        <f t="shared" si="198"/>
        <v>Junio</v>
      </c>
      <c r="I1170" s="6" t="str">
        <f t="shared" si="196"/>
        <v>2024-1</v>
      </c>
      <c r="J1170" s="5">
        <v>100</v>
      </c>
      <c r="K1170" s="5">
        <v>89.33</v>
      </c>
      <c r="L1170" s="15">
        <f>IFERROR(IF((K1172/J1172)&gt;1.3,1.3,K1172/J1172),"")</f>
        <v>1.3</v>
      </c>
      <c r="M1170" s="15">
        <f t="shared" ref="M1170:M1201" si="200">IFERROR(K1172/J1172,"")</f>
        <v>1.3452417557075871</v>
      </c>
      <c r="N1170" s="5"/>
      <c r="O1170" s="5"/>
      <c r="P1170" s="5" t="str">
        <f t="shared" si="199"/>
        <v>421-2023-06-30</v>
      </c>
      <c r="Q1170" s="5">
        <v>0</v>
      </c>
      <c r="R1170" s="5">
        <v>0</v>
      </c>
    </row>
    <row r="1171" spans="1:18" hidden="1" x14ac:dyDescent="0.3">
      <c r="A1171" s="5">
        <v>420</v>
      </c>
      <c r="B1171" s="5" t="s">
        <v>396</v>
      </c>
      <c r="C1171" s="5" t="s">
        <v>198</v>
      </c>
      <c r="D1171" s="5" t="s">
        <v>60</v>
      </c>
      <c r="E1171" s="5" t="s">
        <v>24</v>
      </c>
      <c r="F1171" s="6">
        <v>45657</v>
      </c>
      <c r="G1171" s="5">
        <f t="shared" si="197"/>
        <v>2023</v>
      </c>
      <c r="H1171" s="5" t="str">
        <f t="shared" si="198"/>
        <v>Diciembre</v>
      </c>
      <c r="I1171" s="6" t="str">
        <f t="shared" si="196"/>
        <v>2024-2</v>
      </c>
      <c r="J1171" s="5">
        <v>100</v>
      </c>
      <c r="K1171" s="5">
        <v>0</v>
      </c>
      <c r="L1171" s="15">
        <f>IFERROR(IF((K1173/J1173)&gt;1.3,1.3,K1173/J1173),"")</f>
        <v>1.3</v>
      </c>
      <c r="M1171" s="15">
        <f t="shared" si="200"/>
        <v>1.4012242798353909</v>
      </c>
      <c r="N1171" s="5"/>
      <c r="O1171" s="5"/>
      <c r="P1171" s="5" t="str">
        <f t="shared" si="199"/>
        <v>421-2023-12-31</v>
      </c>
      <c r="Q1171" s="5">
        <v>0</v>
      </c>
      <c r="R1171" s="5">
        <v>0</v>
      </c>
    </row>
    <row r="1172" spans="1:18" hidden="1" x14ac:dyDescent="0.3">
      <c r="A1172" s="41">
        <v>421</v>
      </c>
      <c r="B1172" s="5" t="s">
        <v>397</v>
      </c>
      <c r="C1172" s="5" t="s">
        <v>87</v>
      </c>
      <c r="D1172" s="5" t="s">
        <v>54</v>
      </c>
      <c r="E1172" s="5" t="s">
        <v>24</v>
      </c>
      <c r="F1172" s="6">
        <v>45107</v>
      </c>
      <c r="G1172" s="5">
        <f t="shared" si="197"/>
        <v>2024</v>
      </c>
      <c r="H1172" s="5" t="str">
        <f t="shared" si="198"/>
        <v>Junio</v>
      </c>
      <c r="I1172" s="6" t="str">
        <f t="shared" si="196"/>
        <v>2023-1</v>
      </c>
      <c r="J1172" s="5">
        <v>104072</v>
      </c>
      <c r="K1172" s="5">
        <v>140002</v>
      </c>
      <c r="L1172" s="22">
        <f>IF(IFERROR(K1174/J1174,"")&gt;130%,130%,K1174/J1174)</f>
        <v>1.2087620627979572</v>
      </c>
      <c r="M1172" s="15">
        <f t="shared" si="200"/>
        <v>1.2087620627979572</v>
      </c>
      <c r="N1172" s="5"/>
      <c r="O1172" s="5"/>
      <c r="P1172" s="5" t="str">
        <f t="shared" si="199"/>
        <v>421-2024-06-30</v>
      </c>
      <c r="Q1172" s="5">
        <v>0</v>
      </c>
      <c r="R1172" s="5">
        <v>0</v>
      </c>
    </row>
    <row r="1173" spans="1:18" hidden="1" x14ac:dyDescent="0.3">
      <c r="A1173" s="37">
        <v>421</v>
      </c>
      <c r="B1173" s="5" t="s">
        <v>397</v>
      </c>
      <c r="C1173" s="5" t="s">
        <v>87</v>
      </c>
      <c r="D1173" s="5" t="s">
        <v>54</v>
      </c>
      <c r="E1173" s="5" t="s">
        <v>24</v>
      </c>
      <c r="F1173" s="6">
        <v>45291</v>
      </c>
      <c r="G1173" s="5">
        <f t="shared" si="197"/>
        <v>2024</v>
      </c>
      <c r="H1173" s="5" t="str">
        <f t="shared" si="198"/>
        <v>Diciembre</v>
      </c>
      <c r="I1173" s="6" t="str">
        <f t="shared" si="196"/>
        <v>2023-2</v>
      </c>
      <c r="J1173" s="5">
        <v>97200</v>
      </c>
      <c r="K1173" s="5">
        <v>136199</v>
      </c>
      <c r="L1173" s="22">
        <f>IF(IFERROR(K1175/J1175,"")&gt;130%,130%,K1175/J1175)</f>
        <v>1.2143999999999999</v>
      </c>
      <c r="M1173" s="15">
        <f t="shared" si="200"/>
        <v>1.2143999999999999</v>
      </c>
      <c r="N1173" s="5"/>
      <c r="O1173" s="5"/>
      <c r="P1173" s="5" t="str">
        <f t="shared" si="199"/>
        <v>421-2024-12-31</v>
      </c>
      <c r="Q1173" s="5">
        <v>0</v>
      </c>
      <c r="R1173" s="5">
        <v>0</v>
      </c>
    </row>
    <row r="1174" spans="1:18" hidden="1" x14ac:dyDescent="0.3">
      <c r="A1174" s="37">
        <v>421</v>
      </c>
      <c r="B1174" s="5" t="s">
        <v>397</v>
      </c>
      <c r="C1174" s="5" t="s">
        <v>87</v>
      </c>
      <c r="D1174" s="5" t="s">
        <v>54</v>
      </c>
      <c r="E1174" s="5" t="s">
        <v>24</v>
      </c>
      <c r="F1174" s="6">
        <v>45473</v>
      </c>
      <c r="G1174" s="5">
        <f t="shared" si="197"/>
        <v>2023</v>
      </c>
      <c r="H1174" s="5" t="str">
        <f t="shared" si="198"/>
        <v>Junio</v>
      </c>
      <c r="I1174" s="6" t="str">
        <f t="shared" si="196"/>
        <v>2024-1</v>
      </c>
      <c r="J1174" s="5">
        <v>147043</v>
      </c>
      <c r="K1174" s="5">
        <v>177740</v>
      </c>
      <c r="L1174" s="22">
        <f>IF(IFERROR(K1176/J1176,"")&gt;130%,130%,K1176/J1176)</f>
        <v>1.0230769230769232</v>
      </c>
      <c r="M1174" s="15">
        <f t="shared" si="200"/>
        <v>1.0230769230769232</v>
      </c>
      <c r="N1174" s="5"/>
      <c r="O1174" s="5"/>
      <c r="P1174" s="5" t="str">
        <f t="shared" si="199"/>
        <v>422-2023-06-30</v>
      </c>
      <c r="Q1174" s="5">
        <v>0</v>
      </c>
      <c r="R1174" s="5">
        <v>0</v>
      </c>
    </row>
    <row r="1175" spans="1:18" hidden="1" x14ac:dyDescent="0.3">
      <c r="A1175" s="5">
        <v>421</v>
      </c>
      <c r="B1175" s="5" t="s">
        <v>397</v>
      </c>
      <c r="C1175" s="5" t="s">
        <v>87</v>
      </c>
      <c r="D1175" s="5" t="s">
        <v>54</v>
      </c>
      <c r="E1175" s="5" t="s">
        <v>24</v>
      </c>
      <c r="F1175" s="6">
        <v>45657</v>
      </c>
      <c r="G1175" s="5">
        <f t="shared" si="197"/>
        <v>2023</v>
      </c>
      <c r="H1175" s="5" t="str">
        <f t="shared" si="198"/>
        <v>Diciembre</v>
      </c>
      <c r="I1175" s="6" t="str">
        <f t="shared" si="196"/>
        <v>2024-2</v>
      </c>
      <c r="J1175" s="5">
        <v>100</v>
      </c>
      <c r="K1175" s="5">
        <v>121.44</v>
      </c>
      <c r="L1175" s="15">
        <f>IFERROR(IF((K1177/J1177)&gt;1.3,1.3,K1177/J1177),"")</f>
        <v>1.0514285714285714</v>
      </c>
      <c r="M1175" s="15">
        <f t="shared" si="200"/>
        <v>1.0514285714285714</v>
      </c>
      <c r="N1175" s="5"/>
      <c r="O1175" s="5"/>
      <c r="P1175" s="5" t="str">
        <f t="shared" si="199"/>
        <v>422-2023-12-31</v>
      </c>
      <c r="Q1175" s="5">
        <v>0</v>
      </c>
      <c r="R1175" s="5">
        <v>0</v>
      </c>
    </row>
    <row r="1176" spans="1:18" hidden="1" x14ac:dyDescent="0.3">
      <c r="A1176" s="41">
        <v>422</v>
      </c>
      <c r="B1176" s="5" t="s">
        <v>398</v>
      </c>
      <c r="C1176" s="5" t="s">
        <v>87</v>
      </c>
      <c r="D1176" s="5" t="s">
        <v>54</v>
      </c>
      <c r="E1176" s="5" t="s">
        <v>24</v>
      </c>
      <c r="F1176" s="6">
        <v>45107</v>
      </c>
      <c r="G1176" s="5">
        <f t="shared" si="197"/>
        <v>2024</v>
      </c>
      <c r="H1176" s="5" t="str">
        <f t="shared" si="198"/>
        <v>Junio</v>
      </c>
      <c r="I1176" s="6" t="str">
        <f t="shared" si="196"/>
        <v>2023-2</v>
      </c>
      <c r="J1176" s="11">
        <v>11.7</v>
      </c>
      <c r="K1176" s="11">
        <v>11.97</v>
      </c>
      <c r="L1176" s="21">
        <f>IFERROR(K1178/J1178,"")</f>
        <v>0.95783783783783782</v>
      </c>
      <c r="M1176" s="15">
        <f t="shared" si="200"/>
        <v>0.95783783783783782</v>
      </c>
      <c r="N1176" s="5" t="s">
        <v>25</v>
      </c>
      <c r="O1176" s="5" t="s">
        <v>25</v>
      </c>
      <c r="P1176" s="5" t="str">
        <f t="shared" si="199"/>
        <v>422-2024-06-30</v>
      </c>
      <c r="Q1176" s="5">
        <v>2</v>
      </c>
      <c r="R1176" s="5">
        <v>2</v>
      </c>
    </row>
    <row r="1177" spans="1:18" hidden="1" x14ac:dyDescent="0.3">
      <c r="A1177" s="37">
        <v>422</v>
      </c>
      <c r="B1177" s="5" t="s">
        <v>398</v>
      </c>
      <c r="C1177" s="5" t="s">
        <v>87</v>
      </c>
      <c r="D1177" s="5" t="s">
        <v>54</v>
      </c>
      <c r="E1177" s="5" t="s">
        <v>24</v>
      </c>
      <c r="F1177" s="6">
        <v>45291</v>
      </c>
      <c r="G1177" s="5">
        <f t="shared" si="197"/>
        <v>2024</v>
      </c>
      <c r="H1177" s="5" t="str">
        <f t="shared" si="198"/>
        <v>Diciembre</v>
      </c>
      <c r="I1177" s="6" t="str">
        <f t="shared" si="196"/>
        <v>2024-2</v>
      </c>
      <c r="J1177" s="5">
        <v>10.5</v>
      </c>
      <c r="K1177" s="5">
        <v>11.04</v>
      </c>
      <c r="L1177" s="21">
        <f>IFERROR(K1179/J1179,"")</f>
        <v>0.99250936329588024</v>
      </c>
      <c r="M1177" s="15">
        <f t="shared" si="200"/>
        <v>0.99250936329588024</v>
      </c>
      <c r="N1177" s="5" t="s">
        <v>25</v>
      </c>
      <c r="O1177" s="5" t="s">
        <v>25</v>
      </c>
      <c r="P1177" s="5" t="str">
        <f t="shared" si="199"/>
        <v>422-2024-12-31</v>
      </c>
      <c r="Q1177" s="5">
        <v>2</v>
      </c>
      <c r="R1177" s="5">
        <v>2</v>
      </c>
    </row>
    <row r="1178" spans="1:18" hidden="1" x14ac:dyDescent="0.3">
      <c r="A1178" s="5">
        <v>422</v>
      </c>
      <c r="B1178" s="5" t="s">
        <v>398</v>
      </c>
      <c r="C1178" s="5" t="s">
        <v>87</v>
      </c>
      <c r="D1178" s="5" t="s">
        <v>54</v>
      </c>
      <c r="E1178" s="5" t="s">
        <v>24</v>
      </c>
      <c r="F1178" s="6">
        <v>45473</v>
      </c>
      <c r="G1178" s="5">
        <f t="shared" ref="G1178:G1209" si="201">YEAR(F1181)</f>
        <v>2023</v>
      </c>
      <c r="H1178" s="5" t="str">
        <f t="shared" ref="H1178:H1209" si="202">PROPER(TEXT(F1181,"mmmm"))</f>
        <v>Diciembre</v>
      </c>
      <c r="I1178" s="6" t="str">
        <f>IF(OR(H1181="Enero",H1181="Febrero",H1181="Marzo",H1181="Abril",H1181="Mayo",H1181="Junio"),G1181&amp;"-1",IF(OR(H1181="Julio",H1181="Agosto",H1181="Septiembre",H1181="Octubre",H1181="Noviembre",H1181="Diciembre"),G1181&amp;"-2"))</f>
        <v>2023-2</v>
      </c>
      <c r="J1178" s="5">
        <v>9.25</v>
      </c>
      <c r="K1178" s="5">
        <v>8.86</v>
      </c>
      <c r="L1178" s="15">
        <f t="shared" ref="L1178:L1185" si="203">IFERROR(IF((K1181/J1181)&gt;1.3,1.3,K1181/J1181),"")</f>
        <v>0.94047619047619047</v>
      </c>
      <c r="M1178" s="15">
        <f t="shared" ref="M1178:M1192" si="204">IFERROR(K1181/J1181,"")</f>
        <v>0.94047619047619047</v>
      </c>
      <c r="N1178" s="5"/>
      <c r="O1178" s="5"/>
      <c r="P1178" s="5" t="str">
        <f t="shared" ref="P1178:P1209" si="205">A1181&amp;"-"&amp;YEAR(F1181)&amp;"-"&amp;IF(LEN(MONTH(F1181))=1,"0"&amp;MONTH(F1181),MONTH(F1181))&amp;"-"&amp;DAY(F1181)</f>
        <v>423-2023-12-31</v>
      </c>
      <c r="Q1178" s="5">
        <v>0</v>
      </c>
      <c r="R1178" s="5">
        <v>0</v>
      </c>
    </row>
    <row r="1179" spans="1:18" hidden="1" x14ac:dyDescent="0.3">
      <c r="A1179" s="5">
        <v>422</v>
      </c>
      <c r="B1179" s="5" t="s">
        <v>398</v>
      </c>
      <c r="C1179" s="5" t="s">
        <v>87</v>
      </c>
      <c r="D1179" s="5" t="s">
        <v>54</v>
      </c>
      <c r="E1179" s="5" t="s">
        <v>24</v>
      </c>
      <c r="F1179" s="6">
        <v>45657</v>
      </c>
      <c r="G1179" s="5">
        <f t="shared" si="201"/>
        <v>2024</v>
      </c>
      <c r="H1179" s="5" t="str">
        <f t="shared" si="202"/>
        <v>Diciembre</v>
      </c>
      <c r="I1179" s="6" t="str">
        <f>IF(OR(H1182="Enero",H1182="Febrero",H1182="Marzo",H1182="Abril",H1182="Mayo",H1182="Junio"),G1182&amp;"-1",IF(OR(H1182="Julio",H1182="Agosto",H1182="Septiembre",H1182="Octubre",H1182="Noviembre",H1182="Diciembre"),G1182&amp;"-2"))</f>
        <v>2024-2</v>
      </c>
      <c r="J1179" s="5">
        <v>8.01</v>
      </c>
      <c r="K1179" s="5">
        <v>7.95</v>
      </c>
      <c r="L1179" s="15">
        <f t="shared" si="203"/>
        <v>1.3</v>
      </c>
      <c r="M1179" s="15">
        <f t="shared" si="204"/>
        <v>1.4819277108433735</v>
      </c>
      <c r="N1179" s="5"/>
      <c r="O1179" s="5"/>
      <c r="P1179" s="5" t="str">
        <f t="shared" si="205"/>
        <v>423-2024-12-31</v>
      </c>
      <c r="Q1179" s="5">
        <v>0</v>
      </c>
      <c r="R1179" s="5">
        <v>0</v>
      </c>
    </row>
    <row r="1180" spans="1:18" hidden="1" x14ac:dyDescent="0.3">
      <c r="A1180" s="5">
        <v>423</v>
      </c>
      <c r="B1180" s="5" t="s">
        <v>399</v>
      </c>
      <c r="C1180" s="5" t="s">
        <v>87</v>
      </c>
      <c r="D1180" s="5" t="s">
        <v>73</v>
      </c>
      <c r="E1180" s="5" t="s">
        <v>24</v>
      </c>
      <c r="F1180" s="17">
        <v>44926</v>
      </c>
      <c r="G1180" s="16">
        <f t="shared" si="201"/>
        <v>2022</v>
      </c>
      <c r="H1180" s="6" t="str">
        <f t="shared" si="202"/>
        <v>Diciembre</v>
      </c>
      <c r="I1180" s="39" t="s">
        <v>749</v>
      </c>
      <c r="J1180" s="5">
        <v>8.8000000000000007</v>
      </c>
      <c r="K1180" s="5">
        <v>7.8</v>
      </c>
      <c r="L1180" s="15">
        <f t="shared" si="203"/>
        <v>0.76923076923076927</v>
      </c>
      <c r="M1180" s="15">
        <f t="shared" si="204"/>
        <v>0.76923076923076927</v>
      </c>
      <c r="N1180" s="5" t="s">
        <v>91</v>
      </c>
      <c r="O1180" s="5" t="s">
        <v>91</v>
      </c>
      <c r="P1180" s="5" t="str">
        <f t="shared" si="205"/>
        <v>424-2022-12-31</v>
      </c>
      <c r="Q1180" s="5">
        <v>1</v>
      </c>
      <c r="R1180" s="5">
        <v>1</v>
      </c>
    </row>
    <row r="1181" spans="1:18" hidden="1" x14ac:dyDescent="0.3">
      <c r="A1181" s="37">
        <v>423</v>
      </c>
      <c r="B1181" s="5" t="s">
        <v>399</v>
      </c>
      <c r="C1181" s="5" t="s">
        <v>87</v>
      </c>
      <c r="D1181" s="5" t="s">
        <v>73</v>
      </c>
      <c r="E1181" s="5" t="s">
        <v>24</v>
      </c>
      <c r="F1181" s="6">
        <v>45291</v>
      </c>
      <c r="G1181" s="5">
        <f t="shared" si="201"/>
        <v>2023</v>
      </c>
      <c r="H1181" s="5" t="str">
        <f t="shared" si="202"/>
        <v>Diciembre</v>
      </c>
      <c r="I1181" s="6" t="str">
        <f>IF(OR(H1184="Enero",H1184="Febrero",H1184="Marzo",H1184="Abril",H1184="Mayo",H1184="Junio"),G1184&amp;"-1",IF(OR(H1184="Julio",H1184="Agosto",H1184="Septiembre",H1184="Octubre",H1184="Noviembre",H1184="Diciembre"),G1184&amp;"-2"))</f>
        <v>2024-1</v>
      </c>
      <c r="J1181" s="5">
        <v>8.4</v>
      </c>
      <c r="K1181" s="5">
        <v>7.9</v>
      </c>
      <c r="L1181" s="15">
        <f t="shared" si="203"/>
        <v>1</v>
      </c>
      <c r="M1181" s="15">
        <f t="shared" si="204"/>
        <v>1</v>
      </c>
      <c r="N1181" s="5" t="s">
        <v>91</v>
      </c>
      <c r="O1181" s="5" t="s">
        <v>91</v>
      </c>
      <c r="P1181" s="5" t="str">
        <f t="shared" si="205"/>
        <v>424-2023-12-31</v>
      </c>
      <c r="Q1181" s="5">
        <v>1</v>
      </c>
      <c r="R1181" s="5">
        <v>1</v>
      </c>
    </row>
    <row r="1182" spans="1:18" hidden="1" x14ac:dyDescent="0.3">
      <c r="A1182" s="5">
        <v>423</v>
      </c>
      <c r="B1182" s="5" t="s">
        <v>399</v>
      </c>
      <c r="C1182" s="5" t="s">
        <v>87</v>
      </c>
      <c r="D1182" s="5" t="s">
        <v>73</v>
      </c>
      <c r="E1182" s="5" t="s">
        <v>24</v>
      </c>
      <c r="F1182" s="6">
        <v>45657</v>
      </c>
      <c r="G1182" s="5">
        <f t="shared" si="201"/>
        <v>2024</v>
      </c>
      <c r="H1182" s="5" t="str">
        <f t="shared" si="202"/>
        <v>Diciembre</v>
      </c>
      <c r="I1182" s="6" t="str">
        <f>IF(OR(H1185="Enero",H1185="Febrero",H1185="Marzo",H1185="Abril",H1185="Mayo",H1185="Junio"),G1185&amp;"-1",IF(OR(H1185="Julio",H1185="Agosto",H1185="Septiembre",H1185="Octubre",H1185="Noviembre",H1185="Diciembre"),G1185&amp;"-2"))</f>
        <v>2024-2</v>
      </c>
      <c r="J1182" s="5">
        <v>8.3000000000000007</v>
      </c>
      <c r="K1182" s="5">
        <v>12.3</v>
      </c>
      <c r="L1182" s="15">
        <f t="shared" si="203"/>
        <v>1.2857142857142858</v>
      </c>
      <c r="M1182" s="15">
        <f t="shared" si="204"/>
        <v>1.2857142857142858</v>
      </c>
      <c r="N1182" s="5" t="s">
        <v>91</v>
      </c>
      <c r="O1182" s="5" t="s">
        <v>91</v>
      </c>
      <c r="P1182" s="5" t="str">
        <f t="shared" si="205"/>
        <v>424-2024-12-31</v>
      </c>
      <c r="Q1182" s="5">
        <v>1</v>
      </c>
      <c r="R1182" s="5">
        <v>1</v>
      </c>
    </row>
    <row r="1183" spans="1:18" hidden="1" x14ac:dyDescent="0.3">
      <c r="A1183" s="5">
        <v>424</v>
      </c>
      <c r="B1183" s="5" t="s">
        <v>400</v>
      </c>
      <c r="C1183" s="5" t="s">
        <v>87</v>
      </c>
      <c r="D1183" s="5" t="s">
        <v>73</v>
      </c>
      <c r="E1183" s="5" t="s">
        <v>24</v>
      </c>
      <c r="F1183" s="17">
        <v>44926</v>
      </c>
      <c r="G1183" s="16">
        <f t="shared" si="201"/>
        <v>2023</v>
      </c>
      <c r="H1183" s="6" t="str">
        <f t="shared" si="202"/>
        <v>Diciembre</v>
      </c>
      <c r="I1183" s="39" t="s">
        <v>749</v>
      </c>
      <c r="J1183" s="5">
        <v>6.5</v>
      </c>
      <c r="K1183" s="5">
        <v>5</v>
      </c>
      <c r="L1183" s="15">
        <f t="shared" si="203"/>
        <v>1.0518181818181818</v>
      </c>
      <c r="M1183" s="15">
        <f t="shared" si="204"/>
        <v>1.0518181818181818</v>
      </c>
      <c r="N1183" s="5" t="s">
        <v>91</v>
      </c>
      <c r="O1183" s="5" t="s">
        <v>55</v>
      </c>
      <c r="P1183" s="5" t="str">
        <f t="shared" si="205"/>
        <v>425-2023-12-31</v>
      </c>
      <c r="Q1183" s="5">
        <v>1</v>
      </c>
      <c r="R1183" s="5">
        <v>0</v>
      </c>
    </row>
    <row r="1184" spans="1:18" hidden="1" x14ac:dyDescent="0.3">
      <c r="A1184" s="37">
        <v>424</v>
      </c>
      <c r="B1184" s="5" t="s">
        <v>400</v>
      </c>
      <c r="C1184" s="5" t="s">
        <v>87</v>
      </c>
      <c r="D1184" s="5" t="s">
        <v>73</v>
      </c>
      <c r="E1184" s="5" t="s">
        <v>24</v>
      </c>
      <c r="F1184" s="6">
        <v>45291</v>
      </c>
      <c r="G1184" s="5">
        <f t="shared" si="201"/>
        <v>2024</v>
      </c>
      <c r="H1184" s="5" t="str">
        <f t="shared" si="202"/>
        <v>Junio</v>
      </c>
      <c r="I1184" s="6" t="str">
        <f t="shared" ref="I1184:I1208" si="206">IF(OR(H1187="Enero",H1187="Febrero",H1187="Marzo",H1187="Abril",H1187="Mayo",H1187="Junio"),G1187&amp;"-1",IF(OR(H1187="Julio",H1187="Agosto",H1187="Septiembre",H1187="Octubre",H1187="Noviembre",H1187="Diciembre"),G1187&amp;"-2"))</f>
        <v>2023-2</v>
      </c>
      <c r="J1184" s="5">
        <v>6</v>
      </c>
      <c r="K1184" s="5">
        <v>6</v>
      </c>
      <c r="L1184" s="15">
        <f t="shared" si="203"/>
        <v>0.6069</v>
      </c>
      <c r="M1184" s="15">
        <f t="shared" si="204"/>
        <v>0.6069</v>
      </c>
      <c r="N1184" s="5" t="s">
        <v>55</v>
      </c>
      <c r="O1184" s="5" t="s">
        <v>55</v>
      </c>
      <c r="P1184" s="5" t="str">
        <f t="shared" si="205"/>
        <v>425-2024-06-30</v>
      </c>
      <c r="Q1184" s="5">
        <v>0</v>
      </c>
      <c r="R1184" s="5">
        <v>0</v>
      </c>
    </row>
    <row r="1185" spans="1:18" hidden="1" x14ac:dyDescent="0.3">
      <c r="A1185" s="5">
        <v>424</v>
      </c>
      <c r="B1185" s="5" t="s">
        <v>400</v>
      </c>
      <c r="C1185" s="5" t="s">
        <v>87</v>
      </c>
      <c r="D1185" s="5" t="s">
        <v>73</v>
      </c>
      <c r="E1185" s="5" t="s">
        <v>24</v>
      </c>
      <c r="F1185" s="6">
        <v>45657</v>
      </c>
      <c r="G1185" s="5">
        <f t="shared" si="201"/>
        <v>2024</v>
      </c>
      <c r="H1185" s="5" t="str">
        <f t="shared" si="202"/>
        <v>Diciembre</v>
      </c>
      <c r="I1185" s="6" t="str">
        <f t="shared" si="206"/>
        <v>2024-1</v>
      </c>
      <c r="J1185" s="5">
        <v>7</v>
      </c>
      <c r="K1185" s="5">
        <v>9</v>
      </c>
      <c r="L1185" s="15">
        <f t="shared" si="203"/>
        <v>1.3</v>
      </c>
      <c r="M1185" s="15">
        <f t="shared" si="204"/>
        <v>1.6469</v>
      </c>
      <c r="N1185" s="5" t="s">
        <v>55</v>
      </c>
      <c r="O1185" s="5" t="s">
        <v>55</v>
      </c>
      <c r="P1185" s="5" t="str">
        <f t="shared" si="205"/>
        <v>425-2024-12-31</v>
      </c>
      <c r="Q1185" s="5">
        <v>0</v>
      </c>
      <c r="R1185" s="5">
        <v>0</v>
      </c>
    </row>
    <row r="1186" spans="1:18" hidden="1" x14ac:dyDescent="0.3">
      <c r="A1186" s="37">
        <v>425</v>
      </c>
      <c r="B1186" s="5" t="s">
        <v>401</v>
      </c>
      <c r="C1186" s="5" t="s">
        <v>351</v>
      </c>
      <c r="D1186" s="5" t="s">
        <v>73</v>
      </c>
      <c r="E1186" s="5" t="s">
        <v>24</v>
      </c>
      <c r="F1186" s="6">
        <v>45291</v>
      </c>
      <c r="G1186" s="5">
        <f t="shared" si="201"/>
        <v>2023</v>
      </c>
      <c r="H1186" s="5" t="str">
        <f t="shared" si="202"/>
        <v>Junio</v>
      </c>
      <c r="I1186" s="6" t="str">
        <f t="shared" si="206"/>
        <v>2024-2</v>
      </c>
      <c r="J1186" s="5">
        <v>5500</v>
      </c>
      <c r="K1186" s="5">
        <v>5785</v>
      </c>
      <c r="L1186" s="21" t="str">
        <f>IFERROR(K1189/J1189,"")</f>
        <v/>
      </c>
      <c r="M1186" s="15" t="str">
        <f t="shared" si="204"/>
        <v/>
      </c>
      <c r="N1186" s="5"/>
      <c r="O1186" s="5"/>
      <c r="P1186" s="5" t="str">
        <f t="shared" si="205"/>
        <v>426-2023-06-30</v>
      </c>
      <c r="Q1186" s="5">
        <v>0</v>
      </c>
      <c r="R1186" s="5">
        <v>0</v>
      </c>
    </row>
    <row r="1187" spans="1:18" hidden="1" x14ac:dyDescent="0.3">
      <c r="A1187" s="5">
        <v>425</v>
      </c>
      <c r="B1187" s="5" t="s">
        <v>401</v>
      </c>
      <c r="C1187" s="5" t="s">
        <v>351</v>
      </c>
      <c r="D1187" s="5" t="s">
        <v>54</v>
      </c>
      <c r="E1187" s="5" t="s">
        <v>24</v>
      </c>
      <c r="F1187" s="6">
        <v>45473</v>
      </c>
      <c r="G1187" s="5">
        <f t="shared" si="201"/>
        <v>2023</v>
      </c>
      <c r="H1187" s="5" t="str">
        <f t="shared" si="202"/>
        <v>Diciembre</v>
      </c>
      <c r="I1187" s="6" t="str">
        <f t="shared" si="206"/>
        <v>2023-1</v>
      </c>
      <c r="J1187" s="5">
        <v>100</v>
      </c>
      <c r="K1187" s="5">
        <v>60.69</v>
      </c>
      <c r="L1187" s="15" t="str">
        <f>IFERROR(IF((K1190/J1190)&gt;1.3,1.3,K1190/J1190),"")</f>
        <v/>
      </c>
      <c r="M1187" s="15" t="str">
        <f t="shared" si="204"/>
        <v/>
      </c>
      <c r="N1187" s="5"/>
      <c r="O1187" s="5"/>
      <c r="P1187" s="5" t="str">
        <f t="shared" si="205"/>
        <v>426-2023-12-31</v>
      </c>
      <c r="Q1187" s="5">
        <v>0</v>
      </c>
      <c r="R1187" s="5">
        <v>0</v>
      </c>
    </row>
    <row r="1188" spans="1:18" hidden="1" x14ac:dyDescent="0.3">
      <c r="A1188" s="5">
        <v>425</v>
      </c>
      <c r="B1188" s="5" t="s">
        <v>401</v>
      </c>
      <c r="C1188" s="5" t="s">
        <v>351</v>
      </c>
      <c r="D1188" s="5" t="s">
        <v>54</v>
      </c>
      <c r="E1188" s="5" t="s">
        <v>24</v>
      </c>
      <c r="F1188" s="6">
        <v>45657</v>
      </c>
      <c r="G1188" s="5">
        <f t="shared" si="201"/>
        <v>2024</v>
      </c>
      <c r="H1188" s="5" t="str">
        <f t="shared" si="202"/>
        <v>Junio</v>
      </c>
      <c r="I1188" s="6" t="str">
        <f t="shared" si="206"/>
        <v>2023-2</v>
      </c>
      <c r="J1188" s="5">
        <v>100</v>
      </c>
      <c r="K1188" s="5">
        <v>164.69</v>
      </c>
      <c r="L1188" s="15">
        <f>IFERROR(IF((K1191/J1191)&gt;1.3,1.3,K1191/J1191),"")</f>
        <v>0.75337500000000002</v>
      </c>
      <c r="M1188" s="15">
        <f t="shared" si="204"/>
        <v>0.75337500000000002</v>
      </c>
      <c r="N1188" s="5"/>
      <c r="O1188" s="5"/>
      <c r="P1188" s="5" t="str">
        <f t="shared" si="205"/>
        <v>426-2024-06-30</v>
      </c>
      <c r="Q1188" s="5">
        <v>0</v>
      </c>
      <c r="R1188" s="5">
        <v>0</v>
      </c>
    </row>
    <row r="1189" spans="1:18" hidden="1" x14ac:dyDescent="0.3">
      <c r="A1189" s="41">
        <v>426</v>
      </c>
      <c r="B1189" s="5" t="s">
        <v>402</v>
      </c>
      <c r="C1189" s="5" t="s">
        <v>403</v>
      </c>
      <c r="D1189" s="5" t="s">
        <v>54</v>
      </c>
      <c r="E1189" s="5" t="s">
        <v>24</v>
      </c>
      <c r="F1189" s="6">
        <v>45107</v>
      </c>
      <c r="G1189" s="5">
        <f t="shared" si="201"/>
        <v>2024</v>
      </c>
      <c r="H1189" s="5" t="str">
        <f t="shared" si="202"/>
        <v>Diciembre</v>
      </c>
      <c r="I1189" s="6" t="str">
        <f t="shared" si="206"/>
        <v>2024-1</v>
      </c>
      <c r="J1189" s="5"/>
      <c r="K1189" s="5">
        <v>86.98</v>
      </c>
      <c r="L1189" s="21"/>
      <c r="M1189" s="15">
        <f t="shared" si="204"/>
        <v>1.0840000000000001</v>
      </c>
      <c r="N1189" s="5" t="s">
        <v>142</v>
      </c>
      <c r="O1189" s="5" t="s">
        <v>25</v>
      </c>
      <c r="P1189" s="5" t="str">
        <f t="shared" si="205"/>
        <v>426-2024-12-31</v>
      </c>
      <c r="Q1189" s="5">
        <v>0</v>
      </c>
      <c r="R1189" s="5">
        <v>0</v>
      </c>
    </row>
    <row r="1190" spans="1:18" hidden="1" x14ac:dyDescent="0.3">
      <c r="A1190" s="37">
        <v>426</v>
      </c>
      <c r="B1190" s="5" t="s">
        <v>402</v>
      </c>
      <c r="C1190" s="5" t="s">
        <v>403</v>
      </c>
      <c r="D1190" s="5" t="s">
        <v>54</v>
      </c>
      <c r="E1190" s="5" t="s">
        <v>24</v>
      </c>
      <c r="F1190" s="6">
        <v>45291</v>
      </c>
      <c r="G1190" s="5">
        <f t="shared" si="201"/>
        <v>2023</v>
      </c>
      <c r="H1190" s="5" t="str">
        <f t="shared" si="202"/>
        <v>Junio</v>
      </c>
      <c r="I1190" s="6" t="str">
        <f t="shared" si="206"/>
        <v>2024-2</v>
      </c>
      <c r="J1190" s="5"/>
      <c r="K1190" s="5">
        <v>92.31</v>
      </c>
      <c r="L1190" s="21">
        <f>IFERROR(K1193/J1193,"")</f>
        <v>0.70000000000000007</v>
      </c>
      <c r="M1190" s="15">
        <f t="shared" si="204"/>
        <v>0.70000000000000007</v>
      </c>
      <c r="N1190" s="5" t="s">
        <v>142</v>
      </c>
      <c r="O1190" s="5" t="s">
        <v>25</v>
      </c>
      <c r="P1190" s="5" t="str">
        <f t="shared" si="205"/>
        <v>427-2023-06-30</v>
      </c>
      <c r="Q1190" s="5">
        <v>0</v>
      </c>
      <c r="R1190" s="5">
        <v>0</v>
      </c>
    </row>
    <row r="1191" spans="1:18" hidden="1" x14ac:dyDescent="0.3">
      <c r="A1191" s="5">
        <v>426</v>
      </c>
      <c r="B1191" s="5" t="s">
        <v>402</v>
      </c>
      <c r="C1191" s="5" t="s">
        <v>403</v>
      </c>
      <c r="D1191" s="5" t="s">
        <v>54</v>
      </c>
      <c r="E1191" s="5" t="s">
        <v>24</v>
      </c>
      <c r="F1191" s="6">
        <v>45473</v>
      </c>
      <c r="G1191" s="5">
        <f t="shared" si="201"/>
        <v>2023</v>
      </c>
      <c r="H1191" s="5" t="str">
        <f t="shared" si="202"/>
        <v>Diciembre</v>
      </c>
      <c r="I1191" s="6" t="str">
        <f t="shared" si="206"/>
        <v>2023-1</v>
      </c>
      <c r="J1191" s="5">
        <v>80</v>
      </c>
      <c r="K1191" s="5">
        <v>60.27</v>
      </c>
      <c r="L1191" s="15">
        <f>IFERROR(IF((K1194/J1194)&gt;1.3,1.3,K1194/J1194),"")</f>
        <v>0</v>
      </c>
      <c r="M1191" s="15">
        <f t="shared" si="204"/>
        <v>0</v>
      </c>
      <c r="N1191" s="5"/>
      <c r="O1191" s="5"/>
      <c r="P1191" s="5" t="str">
        <f t="shared" si="205"/>
        <v>427-2023-12-31</v>
      </c>
      <c r="Q1191" s="5">
        <v>0</v>
      </c>
      <c r="R1191" s="5">
        <v>0</v>
      </c>
    </row>
    <row r="1192" spans="1:18" hidden="1" x14ac:dyDescent="0.3">
      <c r="A1192" s="5">
        <v>426</v>
      </c>
      <c r="B1192" s="5" t="s">
        <v>402</v>
      </c>
      <c r="C1192" s="5" t="s">
        <v>403</v>
      </c>
      <c r="D1192" s="5" t="s">
        <v>54</v>
      </c>
      <c r="E1192" s="5" t="s">
        <v>24</v>
      </c>
      <c r="F1192" s="6">
        <v>45657</v>
      </c>
      <c r="G1192" s="5">
        <f t="shared" si="201"/>
        <v>2024</v>
      </c>
      <c r="H1192" s="5" t="str">
        <f t="shared" si="202"/>
        <v>Junio</v>
      </c>
      <c r="I1192" s="6" t="str">
        <f t="shared" si="206"/>
        <v>2023-2</v>
      </c>
      <c r="J1192" s="5">
        <v>80</v>
      </c>
      <c r="K1192" s="5">
        <v>86.72</v>
      </c>
      <c r="L1192" s="15">
        <f>IFERROR(IF((K1195/J1195)&gt;1.3,1.3,K1195/J1195),"")</f>
        <v>0.95</v>
      </c>
      <c r="M1192" s="15">
        <f t="shared" si="204"/>
        <v>0.95</v>
      </c>
      <c r="N1192" s="5"/>
      <c r="O1192" s="5"/>
      <c r="P1192" s="5" t="str">
        <f t="shared" si="205"/>
        <v>427-2024-06-30</v>
      </c>
      <c r="Q1192" s="5">
        <v>0</v>
      </c>
      <c r="R1192" s="5">
        <v>0</v>
      </c>
    </row>
    <row r="1193" spans="1:18" hidden="1" x14ac:dyDescent="0.3">
      <c r="A1193" s="41">
        <v>427</v>
      </c>
      <c r="B1193" s="5" t="s">
        <v>404</v>
      </c>
      <c r="C1193" s="5" t="s">
        <v>98</v>
      </c>
      <c r="D1193" s="5" t="s">
        <v>54</v>
      </c>
      <c r="E1193" s="5" t="s">
        <v>62</v>
      </c>
      <c r="F1193" s="6">
        <v>45107</v>
      </c>
      <c r="G1193" s="5">
        <f t="shared" si="201"/>
        <v>2024</v>
      </c>
      <c r="H1193" s="5" t="str">
        <f t="shared" si="202"/>
        <v>Diciembre</v>
      </c>
      <c r="I1193" s="6" t="str">
        <f t="shared" si="206"/>
        <v>2024-1</v>
      </c>
      <c r="J1193" s="5">
        <v>0.2</v>
      </c>
      <c r="K1193" s="5">
        <v>0.14000000000000001</v>
      </c>
      <c r="L1193" s="15"/>
      <c r="M1193" s="15">
        <f>IFERROR(J1196/K1196,"")</f>
        <v>1.1764705882352942</v>
      </c>
      <c r="N1193" s="5" t="s">
        <v>91</v>
      </c>
      <c r="O1193" s="5" t="s">
        <v>91</v>
      </c>
      <c r="P1193" s="5" t="str">
        <f t="shared" si="205"/>
        <v>427-2024-12-31</v>
      </c>
      <c r="Q1193" s="5">
        <v>2</v>
      </c>
      <c r="R1193" s="5">
        <v>2</v>
      </c>
    </row>
    <row r="1194" spans="1:18" hidden="1" x14ac:dyDescent="0.3">
      <c r="A1194" s="37">
        <v>427</v>
      </c>
      <c r="B1194" s="5" t="s">
        <v>404</v>
      </c>
      <c r="C1194" s="5" t="s">
        <v>98</v>
      </c>
      <c r="D1194" s="5" t="s">
        <v>54</v>
      </c>
      <c r="E1194" s="5" t="s">
        <v>62</v>
      </c>
      <c r="F1194" s="6">
        <v>45291</v>
      </c>
      <c r="G1194" s="5">
        <f t="shared" si="201"/>
        <v>2023</v>
      </c>
      <c r="H1194" s="5" t="str">
        <f t="shared" si="202"/>
        <v>Junio</v>
      </c>
      <c r="I1194" s="6" t="str">
        <f t="shared" si="206"/>
        <v>2024-2</v>
      </c>
      <c r="J1194" s="5">
        <v>0.2</v>
      </c>
      <c r="K1194" s="5">
        <v>0</v>
      </c>
      <c r="L1194" s="15">
        <f>IFERROR(IF((J1197/K1197)&gt;1.3,1.3,J1197/K1197),"")</f>
        <v>1.1855364552459988</v>
      </c>
      <c r="M1194" s="15">
        <f>IFERROR(J1197/K1197,"")</f>
        <v>1.1855364552459988</v>
      </c>
      <c r="N1194" s="5" t="s">
        <v>91</v>
      </c>
      <c r="O1194" s="5" t="s">
        <v>91</v>
      </c>
      <c r="P1194" s="5" t="str">
        <f t="shared" si="205"/>
        <v>428-2023-06-30</v>
      </c>
      <c r="Q1194" s="5">
        <v>2</v>
      </c>
      <c r="R1194" s="5">
        <v>2</v>
      </c>
    </row>
    <row r="1195" spans="1:18" hidden="1" x14ac:dyDescent="0.3">
      <c r="A1195" s="5">
        <v>427</v>
      </c>
      <c r="B1195" s="5" t="s">
        <v>404</v>
      </c>
      <c r="C1195" s="5" t="s">
        <v>98</v>
      </c>
      <c r="D1195" s="5" t="s">
        <v>54</v>
      </c>
      <c r="E1195" s="5" t="s">
        <v>62</v>
      </c>
      <c r="F1195" s="6">
        <v>45473</v>
      </c>
      <c r="G1195" s="5">
        <f t="shared" si="201"/>
        <v>2023</v>
      </c>
      <c r="H1195" s="5" t="str">
        <f t="shared" si="202"/>
        <v>Diciembre</v>
      </c>
      <c r="I1195" s="6" t="str">
        <f t="shared" si="206"/>
        <v>2023-1</v>
      </c>
      <c r="J1195" s="5">
        <v>0.2</v>
      </c>
      <c r="K1195" s="5">
        <v>0.19</v>
      </c>
      <c r="L1195" s="15">
        <f>IFERROR(IF((K1198/J1198)&gt;1.3,1.3,K1198/J1198),"")</f>
        <v>0</v>
      </c>
      <c r="M1195" s="15">
        <f>IFERROR(K1198/J1198,"")</f>
        <v>0</v>
      </c>
      <c r="N1195" s="5"/>
      <c r="O1195" s="5"/>
      <c r="P1195" s="5" t="str">
        <f t="shared" si="205"/>
        <v>428-2023-12-31</v>
      </c>
      <c r="Q1195" s="5">
        <v>0</v>
      </c>
      <c r="R1195" s="5">
        <v>0</v>
      </c>
    </row>
    <row r="1196" spans="1:18" hidden="1" x14ac:dyDescent="0.3">
      <c r="A1196" s="5">
        <v>427</v>
      </c>
      <c r="B1196" s="5" t="s">
        <v>404</v>
      </c>
      <c r="C1196" s="5" t="s">
        <v>98</v>
      </c>
      <c r="D1196" s="5" t="s">
        <v>54</v>
      </c>
      <c r="E1196" s="5" t="s">
        <v>62</v>
      </c>
      <c r="F1196" s="6">
        <v>45657</v>
      </c>
      <c r="G1196" s="5">
        <f t="shared" si="201"/>
        <v>2024</v>
      </c>
      <c r="H1196" s="5" t="str">
        <f t="shared" si="202"/>
        <v>Junio</v>
      </c>
      <c r="I1196" s="6" t="str">
        <f t="shared" si="206"/>
        <v>2023-2</v>
      </c>
      <c r="J1196" s="5">
        <v>0.2</v>
      </c>
      <c r="K1196" s="5">
        <v>0.17</v>
      </c>
      <c r="L1196" s="15">
        <f>IFERROR(IF((K1199/J1199)&gt;1.3,1.3,K1199/J1199),"")</f>
        <v>1.3</v>
      </c>
      <c r="M1196" s="15">
        <f>IFERROR(K1199/J1199,"")</f>
        <v>16.440000000000001</v>
      </c>
      <c r="N1196" s="5"/>
      <c r="O1196" s="5"/>
      <c r="P1196" s="5" t="str">
        <f t="shared" si="205"/>
        <v>428-2024-06-30</v>
      </c>
      <c r="Q1196" s="5">
        <v>0</v>
      </c>
      <c r="R1196" s="5">
        <v>0</v>
      </c>
    </row>
    <row r="1197" spans="1:18" hidden="1" x14ac:dyDescent="0.3">
      <c r="A1197" s="41">
        <v>428</v>
      </c>
      <c r="B1197" s="5" t="s">
        <v>405</v>
      </c>
      <c r="C1197" s="5" t="s">
        <v>98</v>
      </c>
      <c r="D1197" s="5" t="s">
        <v>54</v>
      </c>
      <c r="E1197" s="5" t="s">
        <v>62</v>
      </c>
      <c r="F1197" s="6">
        <v>45107</v>
      </c>
      <c r="G1197" s="5">
        <f t="shared" si="201"/>
        <v>2024</v>
      </c>
      <c r="H1197" s="5" t="str">
        <f t="shared" si="202"/>
        <v>Diciembre</v>
      </c>
      <c r="I1197" s="6" t="str">
        <f t="shared" si="206"/>
        <v>2024-1</v>
      </c>
      <c r="J1197" s="5">
        <v>20</v>
      </c>
      <c r="K1197" s="5">
        <v>16.87</v>
      </c>
      <c r="L1197" s="15"/>
      <c r="M1197" s="15">
        <f>IFERROR(J1200/K1200,"")</f>
        <v>5.4054054054054057E-2</v>
      </c>
      <c r="N1197" s="5"/>
      <c r="O1197" s="5"/>
      <c r="P1197" s="5" t="str">
        <f t="shared" si="205"/>
        <v>428-2024-12-31</v>
      </c>
      <c r="Q1197" s="5">
        <v>0</v>
      </c>
      <c r="R1197" s="5">
        <v>0</v>
      </c>
    </row>
    <row r="1198" spans="1:18" hidden="1" x14ac:dyDescent="0.3">
      <c r="A1198" s="37">
        <v>428</v>
      </c>
      <c r="B1198" s="5" t="s">
        <v>405</v>
      </c>
      <c r="C1198" s="5" t="s">
        <v>98</v>
      </c>
      <c r="D1198" s="5" t="s">
        <v>54</v>
      </c>
      <c r="E1198" s="5" t="s">
        <v>62</v>
      </c>
      <c r="F1198" s="6">
        <v>45291</v>
      </c>
      <c r="G1198" s="5">
        <f t="shared" si="201"/>
        <v>2023</v>
      </c>
      <c r="H1198" s="5" t="str">
        <f t="shared" si="202"/>
        <v>Junio</v>
      </c>
      <c r="I1198" s="6" t="str">
        <f t="shared" si="206"/>
        <v>2024-2</v>
      </c>
      <c r="J1198" s="5">
        <v>20</v>
      </c>
      <c r="K1198" s="5">
        <v>0</v>
      </c>
      <c r="L1198" s="15">
        <f>IFERROR(IF((J1201/K1201)&gt;1.3,1.3,J1201/K1201),"")</f>
        <v>1</v>
      </c>
      <c r="M1198" s="15">
        <f>IFERROR(J1201/K1201,"")</f>
        <v>1</v>
      </c>
      <c r="N1198" s="5"/>
      <c r="O1198" s="5"/>
      <c r="P1198" s="5" t="str">
        <f t="shared" si="205"/>
        <v>429-2023-06-30</v>
      </c>
      <c r="Q1198" s="5">
        <v>0</v>
      </c>
      <c r="R1198" s="5">
        <v>0</v>
      </c>
    </row>
    <row r="1199" spans="1:18" hidden="1" x14ac:dyDescent="0.3">
      <c r="A1199" s="5">
        <v>428</v>
      </c>
      <c r="B1199" s="5" t="s">
        <v>405</v>
      </c>
      <c r="C1199" s="5" t="s">
        <v>98</v>
      </c>
      <c r="D1199" s="5" t="s">
        <v>54</v>
      </c>
      <c r="E1199" s="5" t="s">
        <v>62</v>
      </c>
      <c r="F1199" s="6">
        <v>45473</v>
      </c>
      <c r="G1199" s="5">
        <f t="shared" si="201"/>
        <v>2023</v>
      </c>
      <c r="H1199" s="5" t="str">
        <f t="shared" si="202"/>
        <v>Diciembre</v>
      </c>
      <c r="I1199" s="6" t="str">
        <f t="shared" si="206"/>
        <v>2023-1</v>
      </c>
      <c r="J1199" s="5">
        <v>1</v>
      </c>
      <c r="K1199" s="5">
        <v>16.440000000000001</v>
      </c>
      <c r="L1199" s="15">
        <f>IFERROR(IF((K1202/J1202)&gt;1.3,1.3,K1202/J1202),"")</f>
        <v>0</v>
      </c>
      <c r="M1199" s="15">
        <f>IFERROR(K1202/J1202,"")</f>
        <v>0</v>
      </c>
      <c r="N1199" s="5"/>
      <c r="O1199" s="5"/>
      <c r="P1199" s="5" t="str">
        <f t="shared" si="205"/>
        <v>429-2023-12-31</v>
      </c>
      <c r="Q1199" s="5">
        <v>0</v>
      </c>
      <c r="R1199" s="5">
        <v>0</v>
      </c>
    </row>
    <row r="1200" spans="1:18" hidden="1" x14ac:dyDescent="0.3">
      <c r="A1200" s="5">
        <v>428</v>
      </c>
      <c r="B1200" s="5" t="s">
        <v>405</v>
      </c>
      <c r="C1200" s="5" t="s">
        <v>98</v>
      </c>
      <c r="D1200" s="5" t="s">
        <v>54</v>
      </c>
      <c r="E1200" s="5" t="s">
        <v>62</v>
      </c>
      <c r="F1200" s="6">
        <v>45657</v>
      </c>
      <c r="G1200" s="5">
        <f t="shared" si="201"/>
        <v>2024</v>
      </c>
      <c r="H1200" s="5" t="str">
        <f t="shared" si="202"/>
        <v>Junio</v>
      </c>
      <c r="I1200" s="6" t="str">
        <f t="shared" si="206"/>
        <v>2023-2</v>
      </c>
      <c r="J1200" s="5">
        <v>1</v>
      </c>
      <c r="K1200" s="5">
        <v>18.5</v>
      </c>
      <c r="L1200" s="15">
        <f>IFERROR(IF((K1203/J1203)&gt;1.3,1.3,K1203/J1203),"")</f>
        <v>0.86842105263157898</v>
      </c>
      <c r="M1200" s="15">
        <f>IFERROR(K1203/J1203,"")</f>
        <v>0.86842105263157898</v>
      </c>
      <c r="N1200" s="5"/>
      <c r="O1200" s="5"/>
      <c r="P1200" s="5" t="str">
        <f t="shared" si="205"/>
        <v>429-2024-06-30</v>
      </c>
      <c r="Q1200" s="5">
        <v>0</v>
      </c>
      <c r="R1200" s="5">
        <v>0</v>
      </c>
    </row>
    <row r="1201" spans="1:18" hidden="1" x14ac:dyDescent="0.3">
      <c r="A1201" s="41">
        <v>429</v>
      </c>
      <c r="B1201" s="5" t="s">
        <v>406</v>
      </c>
      <c r="C1201" s="5" t="s">
        <v>98</v>
      </c>
      <c r="D1201" s="5" t="s">
        <v>54</v>
      </c>
      <c r="E1201" s="5" t="s">
        <v>62</v>
      </c>
      <c r="F1201" s="6">
        <v>45107</v>
      </c>
      <c r="G1201" s="5">
        <f t="shared" si="201"/>
        <v>2024</v>
      </c>
      <c r="H1201" s="5" t="str">
        <f t="shared" si="202"/>
        <v>Diciembre</v>
      </c>
      <c r="I1201" s="6" t="str">
        <f t="shared" si="206"/>
        <v>2024-1</v>
      </c>
      <c r="J1201" s="5">
        <v>0.3</v>
      </c>
      <c r="K1201" s="5">
        <v>0.3</v>
      </c>
      <c r="L1201" s="15"/>
      <c r="M1201" s="15">
        <f>IFERROR(J1204/K1204,"")</f>
        <v>1.1343283582089552</v>
      </c>
      <c r="N1201" s="5" t="s">
        <v>91</v>
      </c>
      <c r="O1201" s="5" t="s">
        <v>91</v>
      </c>
      <c r="P1201" s="5" t="str">
        <f t="shared" si="205"/>
        <v>429-2024-12-31</v>
      </c>
      <c r="Q1201" s="5">
        <v>1</v>
      </c>
      <c r="R1201" s="5">
        <v>1</v>
      </c>
    </row>
    <row r="1202" spans="1:18" hidden="1" x14ac:dyDescent="0.3">
      <c r="A1202" s="37">
        <v>429</v>
      </c>
      <c r="B1202" s="5" t="s">
        <v>406</v>
      </c>
      <c r="C1202" s="5" t="s">
        <v>98</v>
      </c>
      <c r="D1202" s="5" t="s">
        <v>54</v>
      </c>
      <c r="E1202" s="5" t="s">
        <v>62</v>
      </c>
      <c r="F1202" s="6">
        <v>45291</v>
      </c>
      <c r="G1202" s="5">
        <f t="shared" si="201"/>
        <v>2023</v>
      </c>
      <c r="H1202" s="5" t="str">
        <f t="shared" si="202"/>
        <v>Junio</v>
      </c>
      <c r="I1202" s="6" t="str">
        <f t="shared" si="206"/>
        <v>2024-2</v>
      </c>
      <c r="J1202" s="5">
        <v>0.3</v>
      </c>
      <c r="K1202" s="5">
        <v>0</v>
      </c>
      <c r="L1202" s="15">
        <f>IFERROR(IF((J1205/K1205)&gt;1.3,1.3,J1205/K1205),"")</f>
        <v>0.95606283664509406</v>
      </c>
      <c r="M1202" s="15">
        <f>IFERROR(J1205/K1205,"")</f>
        <v>0.95606283664509406</v>
      </c>
      <c r="N1202" s="5" t="s">
        <v>91</v>
      </c>
      <c r="O1202" s="5" t="s">
        <v>91</v>
      </c>
      <c r="P1202" s="5" t="str">
        <f t="shared" si="205"/>
        <v>430-2023-06-30</v>
      </c>
      <c r="Q1202" s="5">
        <v>1</v>
      </c>
      <c r="R1202" s="5">
        <v>1</v>
      </c>
    </row>
    <row r="1203" spans="1:18" hidden="1" x14ac:dyDescent="0.3">
      <c r="A1203" s="5">
        <v>429</v>
      </c>
      <c r="B1203" s="5" t="s">
        <v>406</v>
      </c>
      <c r="C1203" s="5" t="s">
        <v>98</v>
      </c>
      <c r="D1203" s="5" t="s">
        <v>54</v>
      </c>
      <c r="E1203" s="5" t="s">
        <v>62</v>
      </c>
      <c r="F1203" s="6">
        <v>45473</v>
      </c>
      <c r="G1203" s="5">
        <f t="shared" si="201"/>
        <v>2023</v>
      </c>
      <c r="H1203" s="5" t="str">
        <f t="shared" si="202"/>
        <v>Diciembre</v>
      </c>
      <c r="I1203" s="6" t="str">
        <f t="shared" si="206"/>
        <v>2023-2</v>
      </c>
      <c r="J1203" s="5">
        <v>0.76</v>
      </c>
      <c r="K1203" s="5">
        <v>0.66</v>
      </c>
      <c r="L1203" s="15">
        <f>IFERROR(IF((K1206/J1206)&gt;1.3,1.3,K1206/J1206),"")</f>
        <v>0.98555038652376226</v>
      </c>
      <c r="M1203" s="15">
        <f t="shared" ref="M1203:M1215" si="207">IFERROR(K1206/J1206,"")</f>
        <v>0.98555038652376226</v>
      </c>
      <c r="N1203" s="5"/>
      <c r="O1203" s="5"/>
      <c r="P1203" s="5" t="str">
        <f t="shared" si="205"/>
        <v>430-2023-12-31</v>
      </c>
      <c r="Q1203" s="5">
        <v>0</v>
      </c>
      <c r="R1203" s="5">
        <v>0</v>
      </c>
    </row>
    <row r="1204" spans="1:18" hidden="1" x14ac:dyDescent="0.3">
      <c r="A1204" s="5">
        <v>429</v>
      </c>
      <c r="B1204" s="5" t="s">
        <v>406</v>
      </c>
      <c r="C1204" s="5" t="s">
        <v>98</v>
      </c>
      <c r="D1204" s="5" t="s">
        <v>54</v>
      </c>
      <c r="E1204" s="5" t="s">
        <v>62</v>
      </c>
      <c r="F1204" s="6">
        <v>45657</v>
      </c>
      <c r="G1204" s="5">
        <f t="shared" si="201"/>
        <v>2024</v>
      </c>
      <c r="H1204" s="5" t="str">
        <f t="shared" si="202"/>
        <v>Junio</v>
      </c>
      <c r="I1204" s="6" t="str">
        <f t="shared" si="206"/>
        <v>2023-2</v>
      </c>
      <c r="J1204" s="5">
        <v>0.76</v>
      </c>
      <c r="K1204" s="5">
        <v>0.67</v>
      </c>
      <c r="L1204" s="15">
        <f>IFERROR(IF((K1207/J1207)&gt;1.3,1.3,K1207/J1207),"")</f>
        <v>1.0188253720060849</v>
      </c>
      <c r="M1204" s="15">
        <f t="shared" si="207"/>
        <v>1.0188253720060849</v>
      </c>
      <c r="N1204" s="5"/>
      <c r="O1204" s="5"/>
      <c r="P1204" s="5" t="str">
        <f t="shared" si="205"/>
        <v>430-2024-06-30</v>
      </c>
      <c r="Q1204" s="5">
        <v>0</v>
      </c>
      <c r="R1204" s="5">
        <v>0</v>
      </c>
    </row>
    <row r="1205" spans="1:18" hidden="1" x14ac:dyDescent="0.3">
      <c r="A1205" s="37">
        <v>430</v>
      </c>
      <c r="B1205" s="5" t="s">
        <v>407</v>
      </c>
      <c r="C1205" s="5" t="s">
        <v>94</v>
      </c>
      <c r="D1205" s="5" t="s">
        <v>54</v>
      </c>
      <c r="E1205" s="5" t="s">
        <v>24</v>
      </c>
      <c r="F1205" s="6">
        <v>45107</v>
      </c>
      <c r="G1205" s="5">
        <f t="shared" si="201"/>
        <v>2024</v>
      </c>
      <c r="H1205" s="5" t="str">
        <f t="shared" si="202"/>
        <v>Diciembre</v>
      </c>
      <c r="I1205" s="6" t="str">
        <f t="shared" si="206"/>
        <v>2024-1</v>
      </c>
      <c r="J1205" s="12">
        <v>112954.515401</v>
      </c>
      <c r="K1205" s="12">
        <v>118145.493237</v>
      </c>
      <c r="L1205" s="21" t="str">
        <f>IFERROR(K1208/J1208,"")</f>
        <v/>
      </c>
      <c r="M1205" s="15" t="str">
        <f t="shared" si="207"/>
        <v/>
      </c>
      <c r="N1205" s="5" t="s">
        <v>103</v>
      </c>
      <c r="O1205" s="5" t="s">
        <v>103</v>
      </c>
      <c r="P1205" s="5" t="str">
        <f t="shared" si="205"/>
        <v>430-2024-12-31</v>
      </c>
      <c r="Q1205" s="5">
        <v>0</v>
      </c>
      <c r="R1205" s="5">
        <v>0</v>
      </c>
    </row>
    <row r="1206" spans="1:18" hidden="1" x14ac:dyDescent="0.3">
      <c r="A1206" s="37">
        <v>430</v>
      </c>
      <c r="B1206" s="5" t="s">
        <v>407</v>
      </c>
      <c r="C1206" s="5" t="s">
        <v>94</v>
      </c>
      <c r="D1206" s="5" t="s">
        <v>54</v>
      </c>
      <c r="E1206" s="5" t="s">
        <v>24</v>
      </c>
      <c r="F1206" s="6">
        <v>45291</v>
      </c>
      <c r="G1206" s="5">
        <f t="shared" si="201"/>
        <v>2023</v>
      </c>
      <c r="H1206" s="5" t="str">
        <f t="shared" si="202"/>
        <v>Septiembre</v>
      </c>
      <c r="I1206" s="6" t="str">
        <f t="shared" si="206"/>
        <v>2024-2</v>
      </c>
      <c r="J1206" s="12">
        <v>127277.416453</v>
      </c>
      <c r="K1206" s="12">
        <v>125438.306981</v>
      </c>
      <c r="L1206" s="21">
        <f>IFERROR(K1209/J1209,"")</f>
        <v>1</v>
      </c>
      <c r="M1206" s="15">
        <f t="shared" si="207"/>
        <v>1</v>
      </c>
      <c r="N1206" s="5" t="s">
        <v>103</v>
      </c>
      <c r="O1206" s="5" t="s">
        <v>103</v>
      </c>
      <c r="P1206" s="5" t="str">
        <f t="shared" si="205"/>
        <v>431-2023-09-30</v>
      </c>
      <c r="Q1206" s="5">
        <v>0</v>
      </c>
      <c r="R1206" s="5">
        <v>0</v>
      </c>
    </row>
    <row r="1207" spans="1:18" hidden="1" x14ac:dyDescent="0.3">
      <c r="A1207" s="37">
        <v>430</v>
      </c>
      <c r="B1207" s="5" t="s">
        <v>407</v>
      </c>
      <c r="C1207" s="5" t="s">
        <v>94</v>
      </c>
      <c r="D1207" s="5" t="s">
        <v>54</v>
      </c>
      <c r="E1207" s="5" t="s">
        <v>24</v>
      </c>
      <c r="F1207" s="6">
        <v>45473</v>
      </c>
      <c r="G1207" s="5">
        <f t="shared" si="201"/>
        <v>2023</v>
      </c>
      <c r="H1207" s="5" t="str">
        <f t="shared" si="202"/>
        <v>Diciembre</v>
      </c>
      <c r="I1207" s="6" t="str">
        <f t="shared" si="206"/>
        <v>2023-2</v>
      </c>
      <c r="J1207" s="12">
        <v>131349.32999999999</v>
      </c>
      <c r="K1207" s="12">
        <v>133822.03</v>
      </c>
      <c r="L1207" s="21">
        <f>IFERROR(K1210/J1210,"")</f>
        <v>1</v>
      </c>
      <c r="M1207" s="15">
        <f t="shared" si="207"/>
        <v>1</v>
      </c>
      <c r="N1207" s="5" t="s">
        <v>103</v>
      </c>
      <c r="O1207" s="5" t="s">
        <v>103</v>
      </c>
      <c r="P1207" s="5" t="str">
        <f t="shared" si="205"/>
        <v>431-2023-12-31</v>
      </c>
      <c r="Q1207" s="5">
        <v>0</v>
      </c>
      <c r="R1207" s="5">
        <v>0</v>
      </c>
    </row>
    <row r="1208" spans="1:18" hidden="1" x14ac:dyDescent="0.3">
      <c r="A1208" s="5">
        <v>430</v>
      </c>
      <c r="B1208" s="5" t="s">
        <v>407</v>
      </c>
      <c r="C1208" s="5" t="s">
        <v>94</v>
      </c>
      <c r="D1208" s="5" t="s">
        <v>54</v>
      </c>
      <c r="E1208" s="5" t="s">
        <v>24</v>
      </c>
      <c r="F1208" s="6">
        <v>45657</v>
      </c>
      <c r="G1208" s="5">
        <f t="shared" si="201"/>
        <v>2024</v>
      </c>
      <c r="H1208" s="5" t="str">
        <f t="shared" si="202"/>
        <v>Junio</v>
      </c>
      <c r="I1208" s="6" t="str">
        <f t="shared" si="206"/>
        <v>2024-1</v>
      </c>
      <c r="J1208" s="5"/>
      <c r="K1208" s="5"/>
      <c r="L1208" s="15">
        <f>IFERROR(IF((K1211/J1211)&gt;1.3,1.3,K1211/J1211),"")</f>
        <v>1</v>
      </c>
      <c r="M1208" s="15">
        <f t="shared" si="207"/>
        <v>1</v>
      </c>
      <c r="N1208" s="5"/>
      <c r="O1208" s="5"/>
      <c r="P1208" s="5" t="str">
        <f t="shared" si="205"/>
        <v>431-2024-06-30</v>
      </c>
      <c r="Q1208" s="5">
        <v>0</v>
      </c>
      <c r="R1208" s="5">
        <v>0</v>
      </c>
    </row>
    <row r="1209" spans="1:18" hidden="1" x14ac:dyDescent="0.3">
      <c r="A1209" s="5">
        <v>431</v>
      </c>
      <c r="B1209" s="5" t="s">
        <v>408</v>
      </c>
      <c r="C1209" s="5" t="s">
        <v>72</v>
      </c>
      <c r="D1209" s="5" t="s">
        <v>60</v>
      </c>
      <c r="E1209" s="5" t="s">
        <v>24</v>
      </c>
      <c r="F1209" s="6">
        <v>45199</v>
      </c>
      <c r="G1209" s="16">
        <f t="shared" si="201"/>
        <v>2024</v>
      </c>
      <c r="H1209" s="6" t="str">
        <f t="shared" si="202"/>
        <v>Diciembre</v>
      </c>
      <c r="I1209" s="6" t="s">
        <v>745</v>
      </c>
      <c r="J1209" s="5">
        <v>100</v>
      </c>
      <c r="K1209" s="5">
        <v>100</v>
      </c>
      <c r="L1209" s="21">
        <v>1</v>
      </c>
      <c r="M1209" s="15">
        <f t="shared" si="207"/>
        <v>1</v>
      </c>
      <c r="N1209" s="5" t="s">
        <v>25</v>
      </c>
      <c r="O1209" s="5" t="s">
        <v>25</v>
      </c>
      <c r="P1209" s="5" t="str">
        <f t="shared" si="205"/>
        <v>431-2024-12-31</v>
      </c>
      <c r="Q1209" s="5">
        <v>0</v>
      </c>
      <c r="R1209" s="5">
        <v>0</v>
      </c>
    </row>
    <row r="1210" spans="1:18" hidden="1" x14ac:dyDescent="0.3">
      <c r="A1210" s="37">
        <v>431</v>
      </c>
      <c r="B1210" s="5" t="s">
        <v>408</v>
      </c>
      <c r="C1210" s="5" t="s">
        <v>72</v>
      </c>
      <c r="D1210" s="5" t="s">
        <v>60</v>
      </c>
      <c r="E1210" s="5" t="s">
        <v>24</v>
      </c>
      <c r="F1210" s="6">
        <v>45291</v>
      </c>
      <c r="G1210" s="5">
        <f t="shared" ref="G1210:G1241" si="208">YEAR(F1213)</f>
        <v>2023</v>
      </c>
      <c r="H1210" s="5" t="str">
        <f t="shared" ref="H1210:H1241" si="209">PROPER(TEXT(F1213,"mmmm"))</f>
        <v>Diciembre</v>
      </c>
      <c r="I1210" s="6" t="str">
        <f t="shared" ref="I1210:I1241" si="210">IF(OR(H1213="Enero",H1213="Febrero",H1213="Marzo",H1213="Abril",H1213="Mayo",H1213="Junio"),G1213&amp;"-1",IF(OR(H1213="Julio",H1213="Agosto",H1213="Septiembre",H1213="Octubre",H1213="Noviembre",H1213="Diciembre"),G1213&amp;"-2"))</f>
        <v>2023-1</v>
      </c>
      <c r="J1210" s="5">
        <v>100</v>
      </c>
      <c r="K1210" s="5">
        <v>100</v>
      </c>
      <c r="L1210" s="21">
        <f>IFERROR(K1213/J1213,"")</f>
        <v>1.0974444444444444</v>
      </c>
      <c r="M1210" s="15">
        <f t="shared" si="207"/>
        <v>1.0974444444444444</v>
      </c>
      <c r="N1210" s="5" t="s">
        <v>25</v>
      </c>
      <c r="O1210" s="5" t="s">
        <v>25</v>
      </c>
      <c r="P1210" s="5" t="str">
        <f t="shared" ref="P1210:P1241" si="211">A1213&amp;"-"&amp;YEAR(F1213)&amp;"-"&amp;IF(LEN(MONTH(F1213))=1,"0"&amp;MONTH(F1213),MONTH(F1213))&amp;"-"&amp;DAY(F1213)</f>
        <v>432-2023-12-31</v>
      </c>
      <c r="Q1210" s="5">
        <v>0</v>
      </c>
      <c r="R1210" s="5">
        <v>0</v>
      </c>
    </row>
    <row r="1211" spans="1:18" hidden="1" x14ac:dyDescent="0.3">
      <c r="A1211" s="5">
        <v>431</v>
      </c>
      <c r="B1211" s="5" t="s">
        <v>408</v>
      </c>
      <c r="C1211" s="5" t="s">
        <v>72</v>
      </c>
      <c r="D1211" s="5" t="s">
        <v>60</v>
      </c>
      <c r="E1211" s="5" t="s">
        <v>24</v>
      </c>
      <c r="F1211" s="6">
        <v>45473</v>
      </c>
      <c r="G1211" s="5">
        <f t="shared" si="208"/>
        <v>2024</v>
      </c>
      <c r="H1211" s="5" t="str">
        <f t="shared" si="209"/>
        <v>Junio</v>
      </c>
      <c r="I1211" s="6" t="str">
        <f t="shared" si="210"/>
        <v>2023-2</v>
      </c>
      <c r="J1211" s="5">
        <v>100</v>
      </c>
      <c r="K1211" s="5">
        <v>100</v>
      </c>
      <c r="L1211" s="15">
        <f>IFERROR(IF((K1214/J1214)&gt;1.3,1.3,K1214/J1214),"")</f>
        <v>1.1111111111111112</v>
      </c>
      <c r="M1211" s="15">
        <f t="shared" si="207"/>
        <v>1.1111111111111112</v>
      </c>
      <c r="N1211" s="5"/>
      <c r="O1211" s="5"/>
      <c r="P1211" s="5" t="str">
        <f t="shared" si="211"/>
        <v>432-2024-06-30</v>
      </c>
      <c r="Q1211" s="5">
        <v>0</v>
      </c>
      <c r="R1211" s="5">
        <v>0</v>
      </c>
    </row>
    <row r="1212" spans="1:18" hidden="1" x14ac:dyDescent="0.3">
      <c r="A1212" s="5">
        <v>431</v>
      </c>
      <c r="B1212" s="5" t="s">
        <v>408</v>
      </c>
      <c r="C1212" s="5" t="s">
        <v>72</v>
      </c>
      <c r="D1212" s="5" t="s">
        <v>60</v>
      </c>
      <c r="E1212" s="5" t="s">
        <v>24</v>
      </c>
      <c r="F1212" s="6">
        <v>45657</v>
      </c>
      <c r="G1212" s="5">
        <f t="shared" si="208"/>
        <v>2024</v>
      </c>
      <c r="H1212" s="5" t="str">
        <f t="shared" si="209"/>
        <v>Diciembre</v>
      </c>
      <c r="I1212" s="6" t="str">
        <f t="shared" si="210"/>
        <v>2024-1</v>
      </c>
      <c r="J1212" s="5">
        <v>100</v>
      </c>
      <c r="K1212" s="5">
        <v>100</v>
      </c>
      <c r="L1212" s="15">
        <f>IFERROR(IF((K1215/J1215)&gt;1.3,1.3,K1215/J1215),"")</f>
        <v>1.1111111111111112</v>
      </c>
      <c r="M1212" s="15">
        <f t="shared" si="207"/>
        <v>1.1111111111111112</v>
      </c>
      <c r="N1212" s="5"/>
      <c r="O1212" s="5"/>
      <c r="P1212" s="5" t="str">
        <f t="shared" si="211"/>
        <v>432-2024-12-31</v>
      </c>
      <c r="Q1212" s="5">
        <v>0</v>
      </c>
      <c r="R1212" s="5">
        <v>0</v>
      </c>
    </row>
    <row r="1213" spans="1:18" hidden="1" x14ac:dyDescent="0.3">
      <c r="A1213" s="37">
        <v>432</v>
      </c>
      <c r="B1213" s="5" t="s">
        <v>409</v>
      </c>
      <c r="C1213" s="5" t="s">
        <v>72</v>
      </c>
      <c r="D1213" s="5" t="s">
        <v>60</v>
      </c>
      <c r="E1213" s="5" t="s">
        <v>24</v>
      </c>
      <c r="F1213" s="6">
        <v>45291</v>
      </c>
      <c r="G1213" s="5">
        <f t="shared" si="208"/>
        <v>2023</v>
      </c>
      <c r="H1213" s="5" t="str">
        <f t="shared" si="209"/>
        <v>Junio</v>
      </c>
      <c r="I1213" s="6" t="str">
        <f t="shared" si="210"/>
        <v>2024-2</v>
      </c>
      <c r="J1213" s="5">
        <v>90</v>
      </c>
      <c r="K1213" s="5">
        <v>98.77</v>
      </c>
      <c r="L1213" s="21">
        <f>IFERROR(K1216/J1216,"")</f>
        <v>1</v>
      </c>
      <c r="M1213" s="15">
        <f t="shared" si="207"/>
        <v>1</v>
      </c>
      <c r="N1213" s="5" t="s">
        <v>25</v>
      </c>
      <c r="O1213" s="5" t="s">
        <v>25</v>
      </c>
      <c r="P1213" s="5" t="str">
        <f t="shared" si="211"/>
        <v>433-2023-06-30</v>
      </c>
      <c r="Q1213" s="5">
        <v>0</v>
      </c>
      <c r="R1213" s="5">
        <v>0</v>
      </c>
    </row>
    <row r="1214" spans="1:18" hidden="1" x14ac:dyDescent="0.3">
      <c r="A1214" s="5">
        <v>432</v>
      </c>
      <c r="B1214" s="5" t="s">
        <v>409</v>
      </c>
      <c r="C1214" s="5" t="s">
        <v>72</v>
      </c>
      <c r="D1214" s="5" t="s">
        <v>60</v>
      </c>
      <c r="E1214" s="5" t="s">
        <v>24</v>
      </c>
      <c r="F1214" s="6">
        <v>45473</v>
      </c>
      <c r="G1214" s="5">
        <f t="shared" si="208"/>
        <v>2023</v>
      </c>
      <c r="H1214" s="5" t="str">
        <f t="shared" si="209"/>
        <v>Diciembre</v>
      </c>
      <c r="I1214" s="6" t="str">
        <f t="shared" si="210"/>
        <v>2023-2</v>
      </c>
      <c r="J1214" s="5">
        <v>90</v>
      </c>
      <c r="K1214" s="5">
        <v>100</v>
      </c>
      <c r="L1214" s="15">
        <f>IFERROR(IF((K1217/J1217)&gt;1.3,1.3,K1217/J1217),"")</f>
        <v>0</v>
      </c>
      <c r="M1214" s="15">
        <f t="shared" si="207"/>
        <v>0</v>
      </c>
      <c r="N1214" s="5"/>
      <c r="O1214" s="5"/>
      <c r="P1214" s="5" t="str">
        <f t="shared" si="211"/>
        <v>433-2023-12-31</v>
      </c>
      <c r="Q1214" s="5">
        <v>0</v>
      </c>
      <c r="R1214" s="5">
        <v>0</v>
      </c>
    </row>
    <row r="1215" spans="1:18" hidden="1" x14ac:dyDescent="0.3">
      <c r="A1215" s="5">
        <v>432</v>
      </c>
      <c r="B1215" s="5" t="s">
        <v>409</v>
      </c>
      <c r="C1215" s="5" t="s">
        <v>72</v>
      </c>
      <c r="D1215" s="5" t="s">
        <v>60</v>
      </c>
      <c r="E1215" s="5" t="s">
        <v>24</v>
      </c>
      <c r="F1215" s="6">
        <v>45657</v>
      </c>
      <c r="G1215" s="5">
        <f t="shared" si="208"/>
        <v>2024</v>
      </c>
      <c r="H1215" s="5" t="str">
        <f t="shared" si="209"/>
        <v>Junio</v>
      </c>
      <c r="I1215" s="6" t="str">
        <f t="shared" si="210"/>
        <v>2023-2</v>
      </c>
      <c r="J1215" s="5">
        <v>90</v>
      </c>
      <c r="K1215" s="5">
        <v>100</v>
      </c>
      <c r="L1215" s="15">
        <f>IFERROR(IF((K1218/J1218)&gt;1.3,1.3,K1218/J1218),"")</f>
        <v>1.3</v>
      </c>
      <c r="M1215" s="15">
        <f t="shared" si="207"/>
        <v>1.4000000000000001</v>
      </c>
      <c r="N1215" s="5"/>
      <c r="O1215" s="5"/>
      <c r="P1215" s="5" t="str">
        <f t="shared" si="211"/>
        <v>433-2024-06-30</v>
      </c>
      <c r="Q1215" s="5">
        <v>0</v>
      </c>
      <c r="R1215" s="5">
        <v>0</v>
      </c>
    </row>
    <row r="1216" spans="1:18" hidden="1" x14ac:dyDescent="0.3">
      <c r="A1216" s="41">
        <v>433</v>
      </c>
      <c r="B1216" s="5" t="s">
        <v>410</v>
      </c>
      <c r="C1216" s="5" t="s">
        <v>98</v>
      </c>
      <c r="D1216" s="5" t="s">
        <v>54</v>
      </c>
      <c r="E1216" s="5" t="s">
        <v>62</v>
      </c>
      <c r="F1216" s="6">
        <v>45107</v>
      </c>
      <c r="G1216" s="5">
        <f t="shared" si="208"/>
        <v>2024</v>
      </c>
      <c r="H1216" s="5" t="str">
        <f t="shared" si="209"/>
        <v>Diciembre</v>
      </c>
      <c r="I1216" s="6" t="str">
        <f t="shared" si="210"/>
        <v>2023-2</v>
      </c>
      <c r="J1216" s="5">
        <v>0.3</v>
      </c>
      <c r="K1216" s="5">
        <v>0.3</v>
      </c>
      <c r="L1216" s="15"/>
      <c r="M1216" s="15">
        <f>IFERROR(J1219/K1219,"")</f>
        <v>0.35714285714285715</v>
      </c>
      <c r="N1216" s="5" t="s">
        <v>91</v>
      </c>
      <c r="O1216" s="5" t="s">
        <v>91</v>
      </c>
      <c r="P1216" s="5" t="str">
        <f t="shared" si="211"/>
        <v>433-2024-12-31</v>
      </c>
      <c r="Q1216" s="5">
        <v>2</v>
      </c>
      <c r="R1216" s="5">
        <v>2</v>
      </c>
    </row>
    <row r="1217" spans="1:18" hidden="1" x14ac:dyDescent="0.3">
      <c r="A1217" s="37">
        <v>433</v>
      </c>
      <c r="B1217" s="5" t="s">
        <v>410</v>
      </c>
      <c r="C1217" s="5" t="s">
        <v>98</v>
      </c>
      <c r="D1217" s="5" t="s">
        <v>54</v>
      </c>
      <c r="E1217" s="5" t="s">
        <v>62</v>
      </c>
      <c r="F1217" s="6">
        <v>45291</v>
      </c>
      <c r="G1217" s="5">
        <f t="shared" si="208"/>
        <v>2023</v>
      </c>
      <c r="H1217" s="5" t="str">
        <f t="shared" si="209"/>
        <v>Septiembre</v>
      </c>
      <c r="I1217" s="6" t="str">
        <f t="shared" si="210"/>
        <v>2023-2</v>
      </c>
      <c r="J1217" s="5">
        <v>0.3</v>
      </c>
      <c r="K1217" s="5">
        <v>0</v>
      </c>
      <c r="L1217" s="15">
        <f>IFERROR(IF((J1220/K1220)&gt;1.3,1.3,J1220/K1220),"")</f>
        <v>1.3</v>
      </c>
      <c r="M1217" s="15">
        <f>IFERROR(J1220/K1220,"")</f>
        <v>2.2050716648291067</v>
      </c>
      <c r="N1217" s="5" t="s">
        <v>91</v>
      </c>
      <c r="O1217" s="5" t="s">
        <v>91</v>
      </c>
      <c r="P1217" s="5" t="str">
        <f t="shared" si="211"/>
        <v>434-2023-09-30</v>
      </c>
      <c r="Q1217" s="5">
        <v>2</v>
      </c>
      <c r="R1217" s="5">
        <v>2</v>
      </c>
    </row>
    <row r="1218" spans="1:18" hidden="1" x14ac:dyDescent="0.3">
      <c r="A1218" s="5">
        <v>433</v>
      </c>
      <c r="B1218" s="5" t="s">
        <v>410</v>
      </c>
      <c r="C1218" s="5" t="s">
        <v>98</v>
      </c>
      <c r="D1218" s="5" t="s">
        <v>54</v>
      </c>
      <c r="E1218" s="5" t="s">
        <v>62</v>
      </c>
      <c r="F1218" s="6">
        <v>45473</v>
      </c>
      <c r="G1218" s="5">
        <f t="shared" si="208"/>
        <v>2023</v>
      </c>
      <c r="H1218" s="5" t="str">
        <f t="shared" si="209"/>
        <v>Octubre</v>
      </c>
      <c r="I1218" s="6" t="str">
        <f t="shared" si="210"/>
        <v>2024-1</v>
      </c>
      <c r="J1218" s="5">
        <v>0.05</v>
      </c>
      <c r="K1218" s="5">
        <v>7.0000000000000007E-2</v>
      </c>
      <c r="L1218" s="15">
        <f>IFERROR(IF((K1221/J1221)&gt;1.3,1.3,K1221/J1221),"")</f>
        <v>0.91449999999999998</v>
      </c>
      <c r="M1218" s="15">
        <f>IFERROR(K1221/J1221,"")</f>
        <v>0.91449999999999998</v>
      </c>
      <c r="N1218" s="5"/>
      <c r="O1218" s="5"/>
      <c r="P1218" s="5" t="str">
        <f t="shared" si="211"/>
        <v>434-2023-10-31</v>
      </c>
      <c r="Q1218" s="5">
        <v>0</v>
      </c>
      <c r="R1218" s="5">
        <v>0</v>
      </c>
    </row>
    <row r="1219" spans="1:18" hidden="1" x14ac:dyDescent="0.3">
      <c r="A1219" s="5">
        <v>433</v>
      </c>
      <c r="B1219" s="5" t="s">
        <v>410</v>
      </c>
      <c r="C1219" s="5" t="s">
        <v>98</v>
      </c>
      <c r="D1219" s="5" t="s">
        <v>54</v>
      </c>
      <c r="E1219" s="5" t="s">
        <v>62</v>
      </c>
      <c r="F1219" s="6">
        <v>45657</v>
      </c>
      <c r="G1219" s="5">
        <f t="shared" si="208"/>
        <v>2023</v>
      </c>
      <c r="H1219" s="5" t="str">
        <f t="shared" si="209"/>
        <v>Noviembre</v>
      </c>
      <c r="I1219" s="6" t="str">
        <f t="shared" si="210"/>
        <v>2024-2</v>
      </c>
      <c r="J1219" s="5">
        <v>0.05</v>
      </c>
      <c r="K1219" s="5">
        <v>0.14000000000000001</v>
      </c>
      <c r="L1219" s="15">
        <f>IFERROR(IF((K1222/J1222)&gt;1.3,1.3,K1222/J1222),"")</f>
        <v>0.70599999999999996</v>
      </c>
      <c r="M1219" s="15">
        <f>IFERROR(K1222/J1222,"")</f>
        <v>0.70599999999999996</v>
      </c>
      <c r="N1219" s="5"/>
      <c r="O1219" s="5"/>
      <c r="P1219" s="5" t="str">
        <f t="shared" si="211"/>
        <v>434-2023-11-30</v>
      </c>
      <c r="Q1219" s="5">
        <v>0</v>
      </c>
      <c r="R1219" s="5">
        <v>0</v>
      </c>
    </row>
    <row r="1220" spans="1:18" hidden="1" x14ac:dyDescent="0.3">
      <c r="A1220" s="37">
        <v>434</v>
      </c>
      <c r="B1220" s="5" t="s">
        <v>2674</v>
      </c>
      <c r="C1220" s="5" t="s">
        <v>98</v>
      </c>
      <c r="D1220" s="5" t="s">
        <v>23</v>
      </c>
      <c r="E1220" s="5" t="s">
        <v>62</v>
      </c>
      <c r="F1220" s="6">
        <v>45199</v>
      </c>
      <c r="G1220" s="5">
        <f t="shared" si="208"/>
        <v>2023</v>
      </c>
      <c r="H1220" s="5" t="str">
        <f t="shared" si="209"/>
        <v>Diciembre</v>
      </c>
      <c r="I1220" s="6" t="str">
        <f t="shared" si="210"/>
        <v>2023-1</v>
      </c>
      <c r="J1220" s="5">
        <v>200</v>
      </c>
      <c r="K1220" s="5">
        <v>90.7</v>
      </c>
      <c r="L1220" s="15" t="str">
        <f>IFERROR(IF((J1223/K1223)&gt;1.3,1.3,J1223/K1223),"")</f>
        <v/>
      </c>
      <c r="M1220" s="15" t="str">
        <f>IFERROR(J1223/K1223,"")</f>
        <v/>
      </c>
      <c r="N1220" s="5"/>
      <c r="O1220" s="5"/>
      <c r="P1220" s="5" t="str">
        <f t="shared" si="211"/>
        <v>434-2023-12-31</v>
      </c>
      <c r="Q1220" s="5">
        <v>1</v>
      </c>
      <c r="R1220" s="5">
        <v>1</v>
      </c>
    </row>
    <row r="1221" spans="1:18" hidden="1" x14ac:dyDescent="0.3">
      <c r="A1221" s="37">
        <v>434</v>
      </c>
      <c r="B1221" s="5" t="s">
        <v>2674</v>
      </c>
      <c r="C1221" s="5" t="s">
        <v>98</v>
      </c>
      <c r="D1221" s="5" t="s">
        <v>23</v>
      </c>
      <c r="E1221" s="5" t="s">
        <v>62</v>
      </c>
      <c r="F1221" s="6">
        <v>45230</v>
      </c>
      <c r="G1221" s="5">
        <f t="shared" si="208"/>
        <v>2024</v>
      </c>
      <c r="H1221" s="5" t="str">
        <f t="shared" si="209"/>
        <v>Junio</v>
      </c>
      <c r="I1221" s="6" t="str">
        <f t="shared" si="210"/>
        <v>2023-2</v>
      </c>
      <c r="J1221" s="5">
        <v>200</v>
      </c>
      <c r="K1221" s="5">
        <v>182.9</v>
      </c>
      <c r="L1221" s="15">
        <f>IFERROR(IF((J1224/K1224)&gt;1.3,1.3,J1224/K1224),"")</f>
        <v>6.2129166537230905E-2</v>
      </c>
      <c r="M1221" s="15">
        <f>IFERROR(J1224/K1224,"")</f>
        <v>6.2129166537230905E-2</v>
      </c>
      <c r="N1221" s="5"/>
      <c r="O1221" s="5"/>
      <c r="P1221" s="5" t="str">
        <f t="shared" si="211"/>
        <v>434-2024-06-30</v>
      </c>
      <c r="Q1221" s="5">
        <v>1</v>
      </c>
      <c r="R1221" s="5">
        <v>1</v>
      </c>
    </row>
    <row r="1222" spans="1:18" hidden="1" x14ac:dyDescent="0.3">
      <c r="A1222" s="37">
        <v>434</v>
      </c>
      <c r="B1222" s="5" t="s">
        <v>2674</v>
      </c>
      <c r="C1222" s="5" t="s">
        <v>98</v>
      </c>
      <c r="D1222" s="5" t="s">
        <v>23</v>
      </c>
      <c r="E1222" s="5" t="s">
        <v>62</v>
      </c>
      <c r="F1222" s="6">
        <v>45260</v>
      </c>
      <c r="G1222" s="5">
        <f t="shared" si="208"/>
        <v>2024</v>
      </c>
      <c r="H1222" s="5" t="str">
        <f t="shared" si="209"/>
        <v>Diciembre</v>
      </c>
      <c r="I1222" s="6" t="str">
        <f t="shared" si="210"/>
        <v>2024-1</v>
      </c>
      <c r="J1222" s="5">
        <v>200</v>
      </c>
      <c r="K1222" s="5">
        <v>141.19999999999999</v>
      </c>
      <c r="L1222" s="15" t="str">
        <f>IFERROR(IF((J1225/K1225)&gt;1.3,1.3,J1225/K1225),"")</f>
        <v/>
      </c>
      <c r="M1222" s="15" t="str">
        <f>IFERROR(J1225/K1225,"")</f>
        <v/>
      </c>
      <c r="N1222" s="5"/>
      <c r="O1222" s="5"/>
      <c r="P1222" s="5" t="str">
        <f t="shared" si="211"/>
        <v>434-2024-12-31</v>
      </c>
      <c r="Q1222" s="5">
        <v>1</v>
      </c>
      <c r="R1222" s="5">
        <v>1</v>
      </c>
    </row>
    <row r="1223" spans="1:18" hidden="1" x14ac:dyDescent="0.3">
      <c r="A1223" s="37">
        <v>434</v>
      </c>
      <c r="B1223" s="5" t="s">
        <v>2674</v>
      </c>
      <c r="C1223" s="5" t="s">
        <v>98</v>
      </c>
      <c r="D1223" s="5" t="s">
        <v>23</v>
      </c>
      <c r="E1223" s="5" t="s">
        <v>62</v>
      </c>
      <c r="F1223" s="6">
        <v>45291</v>
      </c>
      <c r="G1223" s="5">
        <f t="shared" si="208"/>
        <v>2023</v>
      </c>
      <c r="H1223" s="5" t="str">
        <f t="shared" si="209"/>
        <v>Junio</v>
      </c>
      <c r="I1223" s="6" t="str">
        <f t="shared" si="210"/>
        <v>2024-2</v>
      </c>
      <c r="J1223" s="5">
        <v>200</v>
      </c>
      <c r="K1223" s="5"/>
      <c r="L1223" s="15">
        <f>IFERROR(IF((J1226/K1226)&gt;1.3,1.3,J1226/K1226),"")</f>
        <v>0</v>
      </c>
      <c r="M1223" s="15">
        <f>IFERROR(J1226/K1226,"")</f>
        <v>0</v>
      </c>
      <c r="N1223" s="5"/>
      <c r="O1223" s="5"/>
      <c r="P1223" s="5" t="str">
        <f t="shared" si="211"/>
        <v>435-2023-06-30</v>
      </c>
      <c r="Q1223" s="5">
        <v>1</v>
      </c>
      <c r="R1223" s="5">
        <v>1</v>
      </c>
    </row>
    <row r="1224" spans="1:18" hidden="1" x14ac:dyDescent="0.3">
      <c r="A1224" s="5">
        <v>434</v>
      </c>
      <c r="B1224" s="5" t="s">
        <v>411</v>
      </c>
      <c r="C1224" s="5" t="s">
        <v>98</v>
      </c>
      <c r="D1224" s="5" t="s">
        <v>23</v>
      </c>
      <c r="E1224" s="5" t="s">
        <v>62</v>
      </c>
      <c r="F1224" s="6">
        <v>45473</v>
      </c>
      <c r="G1224" s="5">
        <f t="shared" si="208"/>
        <v>2023</v>
      </c>
      <c r="H1224" s="5" t="str">
        <f t="shared" si="209"/>
        <v>Diciembre</v>
      </c>
      <c r="I1224" s="6" t="str">
        <f t="shared" si="210"/>
        <v>2023-2</v>
      </c>
      <c r="J1224" s="5">
        <v>200</v>
      </c>
      <c r="K1224" s="5">
        <v>3219.1</v>
      </c>
      <c r="L1224" s="15" t="str">
        <f>IFERROR(IF((K1227/J1227)&gt;1.3,1.3,K1227/J1227),"")</f>
        <v/>
      </c>
      <c r="M1224" s="15" t="str">
        <f t="shared" ref="M1224:M1229" si="212">IFERROR(K1227/J1227,"")</f>
        <v/>
      </c>
      <c r="N1224" s="5"/>
      <c r="O1224" s="5"/>
      <c r="P1224" s="5" t="str">
        <f t="shared" si="211"/>
        <v>435-2023-12-31</v>
      </c>
      <c r="Q1224" s="5">
        <v>0</v>
      </c>
      <c r="R1224" s="5">
        <v>0</v>
      </c>
    </row>
    <row r="1225" spans="1:18" hidden="1" x14ac:dyDescent="0.3">
      <c r="A1225" s="5">
        <v>434</v>
      </c>
      <c r="B1225" s="5" t="s">
        <v>411</v>
      </c>
      <c r="C1225" s="5" t="s">
        <v>98</v>
      </c>
      <c r="D1225" s="5" t="s">
        <v>23</v>
      </c>
      <c r="E1225" s="5" t="s">
        <v>62</v>
      </c>
      <c r="F1225" s="6">
        <v>45657</v>
      </c>
      <c r="G1225" s="5">
        <f t="shared" si="208"/>
        <v>2024</v>
      </c>
      <c r="H1225" s="5" t="str">
        <f t="shared" si="209"/>
        <v>Junio</v>
      </c>
      <c r="I1225" s="6" t="str">
        <f t="shared" si="210"/>
        <v>2024-1</v>
      </c>
      <c r="J1225" s="5">
        <v>200</v>
      </c>
      <c r="K1225" s="5">
        <v>0</v>
      </c>
      <c r="L1225" s="15">
        <f>IFERROR(IF((K1228/J1228)&gt;1.3,1.3,K1228/J1228),"")</f>
        <v>-0.20670000000000002</v>
      </c>
      <c r="M1225" s="15">
        <f t="shared" si="212"/>
        <v>-0.20670000000000002</v>
      </c>
      <c r="N1225" s="5"/>
      <c r="O1225" s="5"/>
      <c r="P1225" s="5" t="str">
        <f t="shared" si="211"/>
        <v>435-2024-06-30</v>
      </c>
      <c r="Q1225" s="5">
        <v>0</v>
      </c>
      <c r="R1225" s="5">
        <v>0</v>
      </c>
    </row>
    <row r="1226" spans="1:18" hidden="1" x14ac:dyDescent="0.3">
      <c r="A1226" s="41">
        <v>435</v>
      </c>
      <c r="B1226" s="5" t="s">
        <v>412</v>
      </c>
      <c r="C1226" s="5" t="s">
        <v>98</v>
      </c>
      <c r="D1226" s="5" t="s">
        <v>54</v>
      </c>
      <c r="E1226" s="5" t="s">
        <v>24</v>
      </c>
      <c r="F1226" s="6">
        <v>45107</v>
      </c>
      <c r="G1226" s="5">
        <f t="shared" si="208"/>
        <v>2024</v>
      </c>
      <c r="H1226" s="5" t="str">
        <f t="shared" si="209"/>
        <v>Diciembre</v>
      </c>
      <c r="I1226" s="6" t="str">
        <f t="shared" si="210"/>
        <v>2024-2</v>
      </c>
      <c r="J1226" s="5"/>
      <c r="K1226" s="5">
        <v>0.43352601156068998</v>
      </c>
      <c r="L1226" s="21"/>
      <c r="M1226" s="15">
        <f t="shared" si="212"/>
        <v>0.71090000000000009</v>
      </c>
      <c r="N1226" s="5" t="s">
        <v>91</v>
      </c>
      <c r="O1226" s="5" t="s">
        <v>91</v>
      </c>
      <c r="P1226" s="5" t="str">
        <f t="shared" si="211"/>
        <v>435-2024-12-31</v>
      </c>
      <c r="Q1226" s="5">
        <v>2</v>
      </c>
      <c r="R1226" s="5">
        <v>2</v>
      </c>
    </row>
    <row r="1227" spans="1:18" hidden="1" x14ac:dyDescent="0.3">
      <c r="A1227" s="37">
        <v>435</v>
      </c>
      <c r="B1227" s="5" t="s">
        <v>412</v>
      </c>
      <c r="C1227" s="5" t="s">
        <v>98</v>
      </c>
      <c r="D1227" s="5" t="s">
        <v>54</v>
      </c>
      <c r="E1227" s="5" t="s">
        <v>24</v>
      </c>
      <c r="F1227" s="6">
        <v>45291</v>
      </c>
      <c r="G1227" s="5">
        <f t="shared" si="208"/>
        <v>2023</v>
      </c>
      <c r="H1227" s="5" t="str">
        <f t="shared" si="209"/>
        <v>Diciembre</v>
      </c>
      <c r="I1227" s="6" t="str">
        <f t="shared" si="210"/>
        <v>2023-2</v>
      </c>
      <c r="J1227" s="5"/>
      <c r="K1227" s="5">
        <v>0</v>
      </c>
      <c r="L1227" s="21">
        <f>IFERROR(K1230/J1230,"")</f>
        <v>0.52714285714285714</v>
      </c>
      <c r="M1227" s="15">
        <f t="shared" si="212"/>
        <v>0.52714285714285714</v>
      </c>
      <c r="N1227" s="5" t="s">
        <v>91</v>
      </c>
      <c r="O1227" s="5" t="s">
        <v>91</v>
      </c>
      <c r="P1227" s="5" t="str">
        <f t="shared" si="211"/>
        <v>436-2023-12-31</v>
      </c>
      <c r="Q1227" s="5">
        <v>2</v>
      </c>
      <c r="R1227" s="5">
        <v>2</v>
      </c>
    </row>
    <row r="1228" spans="1:18" hidden="1" x14ac:dyDescent="0.3">
      <c r="A1228" s="5">
        <v>435</v>
      </c>
      <c r="B1228" s="5" t="s">
        <v>412</v>
      </c>
      <c r="C1228" s="5" t="s">
        <v>98</v>
      </c>
      <c r="D1228" s="5" t="s">
        <v>54</v>
      </c>
      <c r="E1228" s="5" t="s">
        <v>24</v>
      </c>
      <c r="F1228" s="6">
        <v>45473</v>
      </c>
      <c r="G1228" s="5">
        <f t="shared" si="208"/>
        <v>2024</v>
      </c>
      <c r="H1228" s="5" t="str">
        <f t="shared" si="209"/>
        <v>Junio</v>
      </c>
      <c r="I1228" s="6" t="str">
        <f t="shared" si="210"/>
        <v>2024-2</v>
      </c>
      <c r="J1228" s="5">
        <v>100</v>
      </c>
      <c r="K1228" s="5">
        <v>-20.67</v>
      </c>
      <c r="L1228" s="15">
        <f>IFERROR(IF((K1231/J1231)&gt;1.3,1.3,K1231/J1231),"")</f>
        <v>0.62857142857142867</v>
      </c>
      <c r="M1228" s="15">
        <f t="shared" si="212"/>
        <v>0.62857142857142867</v>
      </c>
      <c r="N1228" s="5"/>
      <c r="O1228" s="5"/>
      <c r="P1228" s="5" t="str">
        <f t="shared" si="211"/>
        <v>436-2024-06-30</v>
      </c>
      <c r="Q1228" s="5">
        <v>0</v>
      </c>
      <c r="R1228" s="5">
        <v>0</v>
      </c>
    </row>
    <row r="1229" spans="1:18" hidden="1" x14ac:dyDescent="0.3">
      <c r="A1229" s="5">
        <v>435</v>
      </c>
      <c r="B1229" s="5" t="s">
        <v>412</v>
      </c>
      <c r="C1229" s="5" t="s">
        <v>98</v>
      </c>
      <c r="D1229" s="5" t="s">
        <v>54</v>
      </c>
      <c r="E1229" s="5" t="s">
        <v>24</v>
      </c>
      <c r="F1229" s="6">
        <v>45657</v>
      </c>
      <c r="G1229" s="5">
        <f t="shared" si="208"/>
        <v>2024</v>
      </c>
      <c r="H1229" s="5" t="str">
        <f t="shared" si="209"/>
        <v>Diciembre</v>
      </c>
      <c r="I1229" s="6" t="str">
        <f t="shared" si="210"/>
        <v>2023-2</v>
      </c>
      <c r="J1229" s="5">
        <v>100</v>
      </c>
      <c r="K1229" s="5">
        <v>71.09</v>
      </c>
      <c r="L1229" s="15">
        <f>IFERROR(IF((K1232/J1232)&gt;1.3,1.3,K1232/J1232),"")</f>
        <v>1.212142857142857</v>
      </c>
      <c r="M1229" s="15">
        <f t="shared" si="212"/>
        <v>1.212142857142857</v>
      </c>
      <c r="N1229" s="5"/>
      <c r="O1229" s="5"/>
      <c r="P1229" s="5" t="str">
        <f t="shared" si="211"/>
        <v>436-2024-12-31</v>
      </c>
      <c r="Q1229" s="5">
        <v>0</v>
      </c>
      <c r="R1229" s="5">
        <v>0</v>
      </c>
    </row>
    <row r="1230" spans="1:18" hidden="1" x14ac:dyDescent="0.3">
      <c r="A1230" s="37">
        <v>436</v>
      </c>
      <c r="B1230" s="5" t="s">
        <v>130</v>
      </c>
      <c r="C1230" s="5" t="s">
        <v>101</v>
      </c>
      <c r="D1230" s="5" t="s">
        <v>23</v>
      </c>
      <c r="E1230" s="5" t="s">
        <v>62</v>
      </c>
      <c r="F1230" s="6">
        <v>45291</v>
      </c>
      <c r="G1230" s="5">
        <f t="shared" si="208"/>
        <v>2023</v>
      </c>
      <c r="H1230" s="5" t="str">
        <f t="shared" si="209"/>
        <v>Diciembre</v>
      </c>
      <c r="I1230" s="6" t="str">
        <f t="shared" si="210"/>
        <v>2023-2</v>
      </c>
      <c r="J1230" s="5">
        <v>21</v>
      </c>
      <c r="K1230" s="5">
        <v>11.07</v>
      </c>
      <c r="L1230" s="15">
        <f>IFERROR(IF((J1233/K1233)&gt;1.3,1.3,J1233/K1233),"")</f>
        <v>0.83125686489879169</v>
      </c>
      <c r="M1230" s="15">
        <f>IFERROR(J1233/K1233,"")</f>
        <v>0.83125686489879169</v>
      </c>
      <c r="N1230" s="5" t="s">
        <v>63</v>
      </c>
      <c r="O1230" s="5" t="s">
        <v>63</v>
      </c>
      <c r="P1230" s="5" t="str">
        <f t="shared" si="211"/>
        <v>437-2023-12-31</v>
      </c>
      <c r="Q1230" s="5">
        <v>1</v>
      </c>
      <c r="R1230" s="5">
        <v>1</v>
      </c>
    </row>
    <row r="1231" spans="1:18" hidden="1" x14ac:dyDescent="0.3">
      <c r="A1231" s="5">
        <v>436</v>
      </c>
      <c r="B1231" s="5" t="s">
        <v>130</v>
      </c>
      <c r="C1231" s="5" t="s">
        <v>101</v>
      </c>
      <c r="D1231" s="5" t="s">
        <v>23</v>
      </c>
      <c r="E1231" s="5" t="s">
        <v>62</v>
      </c>
      <c r="F1231" s="6">
        <v>45473</v>
      </c>
      <c r="G1231" s="5">
        <f t="shared" si="208"/>
        <v>2024</v>
      </c>
      <c r="H1231" s="5" t="str">
        <f t="shared" si="209"/>
        <v>Diciembre</v>
      </c>
      <c r="I1231" s="6" t="str">
        <f t="shared" si="210"/>
        <v>2024-1</v>
      </c>
      <c r="J1231" s="5">
        <v>14</v>
      </c>
      <c r="K1231" s="5">
        <v>8.8000000000000007</v>
      </c>
      <c r="L1231" s="15">
        <f>IFERROR(IF((K1234/J1234)&gt;1.3,1.3,K1234/J1234),"")</f>
        <v>1.05</v>
      </c>
      <c r="M1231" s="15">
        <f t="shared" ref="M1231:M1262" si="213">IFERROR(K1234/J1234,"")</f>
        <v>1.05</v>
      </c>
      <c r="N1231" s="5"/>
      <c r="O1231" s="5"/>
      <c r="P1231" s="5" t="str">
        <f t="shared" si="211"/>
        <v>437-2024-12-31</v>
      </c>
      <c r="Q1231" s="5">
        <v>0</v>
      </c>
      <c r="R1231" s="5">
        <v>0</v>
      </c>
    </row>
    <row r="1232" spans="1:18" hidden="1" x14ac:dyDescent="0.3">
      <c r="A1232" s="5">
        <v>436</v>
      </c>
      <c r="B1232" s="5" t="s">
        <v>130</v>
      </c>
      <c r="C1232" s="5" t="s">
        <v>101</v>
      </c>
      <c r="D1232" s="5" t="s">
        <v>23</v>
      </c>
      <c r="E1232" s="5" t="s">
        <v>62</v>
      </c>
      <c r="F1232" s="6">
        <v>45657</v>
      </c>
      <c r="G1232" s="5">
        <f t="shared" si="208"/>
        <v>2023</v>
      </c>
      <c r="H1232" s="5" t="str">
        <f t="shared" si="209"/>
        <v>Diciembre</v>
      </c>
      <c r="I1232" s="6" t="str">
        <f t="shared" si="210"/>
        <v>2024-2</v>
      </c>
      <c r="J1232" s="5">
        <v>14</v>
      </c>
      <c r="K1232" s="5">
        <v>16.97</v>
      </c>
      <c r="L1232" s="15">
        <f>IFERROR(IF((K1235/J1235)&gt;1.3,1.3,K1235/J1235),"")</f>
        <v>1</v>
      </c>
      <c r="M1232" s="15">
        <f t="shared" si="213"/>
        <v>1</v>
      </c>
      <c r="N1232" s="5"/>
      <c r="O1232" s="5"/>
      <c r="P1232" s="5" t="str">
        <f t="shared" si="211"/>
        <v>438-2023-12-31</v>
      </c>
      <c r="Q1232" s="5">
        <v>0</v>
      </c>
      <c r="R1232" s="5">
        <v>0</v>
      </c>
    </row>
    <row r="1233" spans="1:18" hidden="1" x14ac:dyDescent="0.3">
      <c r="A1233" s="37">
        <v>437</v>
      </c>
      <c r="B1233" s="5" t="s">
        <v>413</v>
      </c>
      <c r="C1233" s="5" t="s">
        <v>249</v>
      </c>
      <c r="D1233" s="5" t="s">
        <v>73</v>
      </c>
      <c r="E1233" s="5" t="s">
        <v>24</v>
      </c>
      <c r="F1233" s="6">
        <v>45291</v>
      </c>
      <c r="G1233" s="5">
        <f t="shared" si="208"/>
        <v>2023</v>
      </c>
      <c r="H1233" s="5" t="str">
        <f t="shared" si="209"/>
        <v>Diciembre</v>
      </c>
      <c r="I1233" s="6" t="str">
        <f t="shared" si="210"/>
        <v>2023-2</v>
      </c>
      <c r="J1233" s="5">
        <v>80</v>
      </c>
      <c r="K1233" s="5">
        <v>96.239806704922998</v>
      </c>
      <c r="L1233" s="21">
        <f>IFERROR(K1236/J1236,"")</f>
        <v>1</v>
      </c>
      <c r="M1233" s="15">
        <f t="shared" si="213"/>
        <v>1</v>
      </c>
      <c r="N1233" s="5" t="s">
        <v>25</v>
      </c>
      <c r="O1233" s="5" t="s">
        <v>25</v>
      </c>
      <c r="P1233" s="5" t="str">
        <f t="shared" si="211"/>
        <v>439-2023-12-31</v>
      </c>
      <c r="Q1233" s="5">
        <v>0</v>
      </c>
      <c r="R1233" s="5">
        <v>0</v>
      </c>
    </row>
    <row r="1234" spans="1:18" hidden="1" x14ac:dyDescent="0.3">
      <c r="A1234" s="5">
        <v>437</v>
      </c>
      <c r="B1234" s="5" t="s">
        <v>413</v>
      </c>
      <c r="C1234" s="5" t="s">
        <v>249</v>
      </c>
      <c r="D1234" s="5" t="s">
        <v>73</v>
      </c>
      <c r="E1234" s="5" t="s">
        <v>24</v>
      </c>
      <c r="F1234" s="6">
        <v>45657</v>
      </c>
      <c r="G1234" s="5">
        <f t="shared" si="208"/>
        <v>2024</v>
      </c>
      <c r="H1234" s="5" t="str">
        <f t="shared" si="209"/>
        <v>Junio</v>
      </c>
      <c r="I1234" s="6" t="str">
        <f t="shared" si="210"/>
        <v>2024-1</v>
      </c>
      <c r="J1234" s="5">
        <v>80</v>
      </c>
      <c r="K1234" s="5">
        <v>84</v>
      </c>
      <c r="L1234" s="15">
        <f>IFERROR(IF((K1237/J1237)&gt;1.3,1.3,K1237/J1237),"")</f>
        <v>1</v>
      </c>
      <c r="M1234" s="15">
        <f t="shared" si="213"/>
        <v>1</v>
      </c>
      <c r="N1234" s="5"/>
      <c r="O1234" s="5"/>
      <c r="P1234" s="5" t="str">
        <f t="shared" si="211"/>
        <v>439-2024-06-30</v>
      </c>
      <c r="Q1234" s="5">
        <v>0</v>
      </c>
      <c r="R1234" s="5">
        <v>0</v>
      </c>
    </row>
    <row r="1235" spans="1:18" hidden="1" x14ac:dyDescent="0.3">
      <c r="A1235" s="37">
        <v>438</v>
      </c>
      <c r="B1235" s="5" t="s">
        <v>414</v>
      </c>
      <c r="C1235" s="5" t="s">
        <v>2669</v>
      </c>
      <c r="D1235" s="5" t="s">
        <v>54</v>
      </c>
      <c r="E1235" s="5" t="s">
        <v>24</v>
      </c>
      <c r="F1235" s="6">
        <v>45291</v>
      </c>
      <c r="G1235" s="5">
        <f t="shared" si="208"/>
        <v>2024</v>
      </c>
      <c r="H1235" s="5" t="str">
        <f t="shared" si="209"/>
        <v>Diciembre</v>
      </c>
      <c r="I1235" s="6" t="str">
        <f t="shared" si="210"/>
        <v>2024-2</v>
      </c>
      <c r="J1235" s="5">
        <v>100</v>
      </c>
      <c r="K1235" s="5">
        <v>100</v>
      </c>
      <c r="L1235" s="21">
        <f>IFERROR(K1238/J1238,"")</f>
        <v>1</v>
      </c>
      <c r="M1235" s="15">
        <f t="shared" si="213"/>
        <v>1</v>
      </c>
      <c r="N1235" s="5"/>
      <c r="O1235" s="5"/>
      <c r="P1235" s="5" t="str">
        <f t="shared" si="211"/>
        <v>439-2024-12-31</v>
      </c>
      <c r="Q1235" s="5">
        <v>0</v>
      </c>
      <c r="R1235" s="5">
        <v>0</v>
      </c>
    </row>
    <row r="1236" spans="1:18" hidden="1" x14ac:dyDescent="0.3">
      <c r="A1236" s="37">
        <v>439</v>
      </c>
      <c r="B1236" s="5" t="s">
        <v>415</v>
      </c>
      <c r="C1236" s="5" t="s">
        <v>2669</v>
      </c>
      <c r="D1236" s="5" t="s">
        <v>54</v>
      </c>
      <c r="E1236" s="5" t="s">
        <v>24</v>
      </c>
      <c r="F1236" s="6">
        <v>45291</v>
      </c>
      <c r="G1236" s="5">
        <f t="shared" si="208"/>
        <v>2023</v>
      </c>
      <c r="H1236" s="5" t="str">
        <f t="shared" si="209"/>
        <v>Diciembre</v>
      </c>
      <c r="I1236" s="6" t="str">
        <f t="shared" si="210"/>
        <v>2024-1</v>
      </c>
      <c r="J1236" s="5">
        <v>100</v>
      </c>
      <c r="K1236" s="5">
        <v>100</v>
      </c>
      <c r="L1236" s="21">
        <f>IFERROR(K1239/J1239,"")</f>
        <v>0.97750000000000004</v>
      </c>
      <c r="M1236" s="15">
        <f t="shared" si="213"/>
        <v>0.97750000000000004</v>
      </c>
      <c r="N1236" s="5"/>
      <c r="O1236" s="5"/>
      <c r="P1236" s="5" t="str">
        <f t="shared" si="211"/>
        <v>440-2023-12-31</v>
      </c>
      <c r="Q1236" s="5">
        <v>0</v>
      </c>
      <c r="R1236" s="5">
        <v>0</v>
      </c>
    </row>
    <row r="1237" spans="1:18" hidden="1" x14ac:dyDescent="0.3">
      <c r="A1237" s="5">
        <v>439</v>
      </c>
      <c r="B1237" s="5" t="s">
        <v>415</v>
      </c>
      <c r="C1237" s="5" t="s">
        <v>323</v>
      </c>
      <c r="D1237" s="5" t="s">
        <v>54</v>
      </c>
      <c r="E1237" s="5" t="s">
        <v>24</v>
      </c>
      <c r="F1237" s="6">
        <v>45473</v>
      </c>
      <c r="G1237" s="5">
        <f t="shared" si="208"/>
        <v>2024</v>
      </c>
      <c r="H1237" s="5" t="str">
        <f t="shared" si="209"/>
        <v>Junio</v>
      </c>
      <c r="I1237" s="6" t="str">
        <f t="shared" si="210"/>
        <v>2024-2</v>
      </c>
      <c r="J1237" s="5">
        <v>100</v>
      </c>
      <c r="K1237" s="5">
        <v>100</v>
      </c>
      <c r="L1237" s="15">
        <f>IFERROR(IF((K1240/J1240)&gt;1.3,1.3,K1240/J1240),"")</f>
        <v>0.99730000000000008</v>
      </c>
      <c r="M1237" s="15">
        <f t="shared" si="213"/>
        <v>0.99730000000000008</v>
      </c>
      <c r="N1237" s="5"/>
      <c r="O1237" s="5"/>
      <c r="P1237" s="5" t="str">
        <f t="shared" si="211"/>
        <v>440-2024-06-30</v>
      </c>
      <c r="Q1237" s="5">
        <v>0</v>
      </c>
      <c r="R1237" s="5">
        <v>0</v>
      </c>
    </row>
    <row r="1238" spans="1:18" hidden="1" x14ac:dyDescent="0.3">
      <c r="A1238" s="5">
        <v>439</v>
      </c>
      <c r="B1238" s="5" t="s">
        <v>415</v>
      </c>
      <c r="C1238" s="5" t="s">
        <v>323</v>
      </c>
      <c r="D1238" s="5" t="s">
        <v>54</v>
      </c>
      <c r="E1238" s="5" t="s">
        <v>24</v>
      </c>
      <c r="F1238" s="6">
        <v>45657</v>
      </c>
      <c r="G1238" s="5">
        <f t="shared" si="208"/>
        <v>2024</v>
      </c>
      <c r="H1238" s="5" t="str">
        <f t="shared" si="209"/>
        <v>Diciembre</v>
      </c>
      <c r="I1238" s="6" t="str">
        <f t="shared" si="210"/>
        <v>2024-1</v>
      </c>
      <c r="J1238" s="5">
        <v>100</v>
      </c>
      <c r="K1238" s="5">
        <v>100</v>
      </c>
      <c r="L1238" s="15">
        <f>IFERROR(IF((K1241/J1241)&gt;1.3,1.3,K1241/J1241),"")</f>
        <v>0.99239999999999995</v>
      </c>
      <c r="M1238" s="15">
        <f t="shared" si="213"/>
        <v>0.99239999999999995</v>
      </c>
      <c r="N1238" s="5"/>
      <c r="O1238" s="5"/>
      <c r="P1238" s="5" t="str">
        <f t="shared" si="211"/>
        <v>440-2024-12-31</v>
      </c>
      <c r="Q1238" s="5">
        <v>0</v>
      </c>
      <c r="R1238" s="5">
        <v>0</v>
      </c>
    </row>
    <row r="1239" spans="1:18" hidden="1" x14ac:dyDescent="0.3">
      <c r="A1239" s="37">
        <v>440</v>
      </c>
      <c r="B1239" s="5" t="s">
        <v>416</v>
      </c>
      <c r="C1239" s="5" t="s">
        <v>2669</v>
      </c>
      <c r="D1239" s="5" t="s">
        <v>54</v>
      </c>
      <c r="E1239" s="5" t="s">
        <v>24</v>
      </c>
      <c r="F1239" s="6">
        <v>45291</v>
      </c>
      <c r="G1239" s="5">
        <f t="shared" si="208"/>
        <v>2024</v>
      </c>
      <c r="H1239" s="5" t="str">
        <f t="shared" si="209"/>
        <v>Junio</v>
      </c>
      <c r="I1239" s="6" t="str">
        <f t="shared" si="210"/>
        <v>2024-2</v>
      </c>
      <c r="J1239" s="5">
        <v>100</v>
      </c>
      <c r="K1239" s="5">
        <v>97.75</v>
      </c>
      <c r="L1239" s="21">
        <f>IFERROR(K1242/J1242,"")</f>
        <v>1.0812222222222223</v>
      </c>
      <c r="M1239" s="15">
        <f t="shared" si="213"/>
        <v>1.0812222222222223</v>
      </c>
      <c r="N1239" s="5"/>
      <c r="O1239" s="5"/>
      <c r="P1239" s="5" t="str">
        <f t="shared" si="211"/>
        <v>441-2024-06-30</v>
      </c>
      <c r="Q1239" s="5">
        <v>1</v>
      </c>
      <c r="R1239" s="5">
        <v>1</v>
      </c>
    </row>
    <row r="1240" spans="1:18" hidden="1" x14ac:dyDescent="0.3">
      <c r="A1240" s="5">
        <v>440</v>
      </c>
      <c r="B1240" s="5" t="s">
        <v>416</v>
      </c>
      <c r="C1240" s="5" t="s">
        <v>323</v>
      </c>
      <c r="D1240" s="5" t="s">
        <v>54</v>
      </c>
      <c r="E1240" s="5" t="s">
        <v>24</v>
      </c>
      <c r="F1240" s="6">
        <v>45473</v>
      </c>
      <c r="G1240" s="5">
        <f t="shared" si="208"/>
        <v>2024</v>
      </c>
      <c r="H1240" s="5" t="str">
        <f t="shared" si="209"/>
        <v>Diciembre</v>
      </c>
      <c r="I1240" s="6" t="str">
        <f t="shared" si="210"/>
        <v>2024-1</v>
      </c>
      <c r="J1240" s="5">
        <v>100</v>
      </c>
      <c r="K1240" s="5">
        <v>99.73</v>
      </c>
      <c r="L1240" s="15">
        <f t="shared" ref="L1240:L1271" si="214">IFERROR(IF((K1243/J1243)&gt;1.3,1.3,K1243/J1243),"")</f>
        <v>1.1102215105417668</v>
      </c>
      <c r="M1240" s="15">
        <f t="shared" si="213"/>
        <v>1.1102215105417668</v>
      </c>
      <c r="N1240" s="5"/>
      <c r="O1240" s="5"/>
      <c r="P1240" s="5" t="str">
        <f t="shared" si="211"/>
        <v>441-2024-12-31</v>
      </c>
      <c r="Q1240" s="5">
        <v>0</v>
      </c>
      <c r="R1240" s="5">
        <v>0</v>
      </c>
    </row>
    <row r="1241" spans="1:18" hidden="1" x14ac:dyDescent="0.3">
      <c r="A1241" s="5">
        <v>440</v>
      </c>
      <c r="B1241" s="5" t="s">
        <v>416</v>
      </c>
      <c r="C1241" s="5" t="s">
        <v>323</v>
      </c>
      <c r="D1241" s="5" t="s">
        <v>54</v>
      </c>
      <c r="E1241" s="5" t="s">
        <v>24</v>
      </c>
      <c r="F1241" s="6">
        <v>45657</v>
      </c>
      <c r="G1241" s="5">
        <f t="shared" si="208"/>
        <v>2024</v>
      </c>
      <c r="H1241" s="5" t="str">
        <f t="shared" si="209"/>
        <v>Junio</v>
      </c>
      <c r="I1241" s="6" t="str">
        <f t="shared" si="210"/>
        <v>2024-2</v>
      </c>
      <c r="J1241" s="5">
        <v>100</v>
      </c>
      <c r="K1241" s="5">
        <v>99.24</v>
      </c>
      <c r="L1241" s="15">
        <f t="shared" si="214"/>
        <v>0.8</v>
      </c>
      <c r="M1241" s="15">
        <f t="shared" si="213"/>
        <v>0.8</v>
      </c>
      <c r="N1241" s="5"/>
      <c r="O1241" s="5"/>
      <c r="P1241" s="5" t="str">
        <f t="shared" si="211"/>
        <v>442-2024-06-30</v>
      </c>
      <c r="Q1241" s="5">
        <v>0</v>
      </c>
      <c r="R1241" s="5">
        <v>0</v>
      </c>
    </row>
    <row r="1242" spans="1:18" hidden="1" x14ac:dyDescent="0.3">
      <c r="A1242" s="5">
        <v>441</v>
      </c>
      <c r="B1242" s="5" t="s">
        <v>417</v>
      </c>
      <c r="C1242" s="5" t="s">
        <v>33</v>
      </c>
      <c r="D1242" s="5" t="s">
        <v>23</v>
      </c>
      <c r="E1242" s="5" t="s">
        <v>24</v>
      </c>
      <c r="F1242" s="6">
        <v>45473</v>
      </c>
      <c r="G1242" s="5">
        <f t="shared" ref="G1242:G1273" si="215">YEAR(F1245)</f>
        <v>2024</v>
      </c>
      <c r="H1242" s="5" t="str">
        <f t="shared" ref="H1242:H1273" si="216">PROPER(TEXT(F1245,"mmmm"))</f>
        <v>Diciembre</v>
      </c>
      <c r="I1242" s="6" t="str">
        <f t="shared" ref="I1242:I1273" si="217">IF(OR(H1245="Enero",H1245="Febrero",H1245="Marzo",H1245="Abril",H1245="Mayo",H1245="Junio"),G1245&amp;"-1",IF(OR(H1245="Julio",H1245="Agosto",H1245="Septiembre",H1245="Octubre",H1245="Noviembre",H1245="Diciembre"),G1245&amp;"-2"))</f>
        <v>2024-1</v>
      </c>
      <c r="J1242" s="5">
        <v>90</v>
      </c>
      <c r="K1242" s="5">
        <v>97.31</v>
      </c>
      <c r="L1242" s="15">
        <f t="shared" si="214"/>
        <v>1.3</v>
      </c>
      <c r="M1242" s="15">
        <f t="shared" si="213"/>
        <v>1.45</v>
      </c>
      <c r="N1242" s="5"/>
      <c r="O1242" s="5"/>
      <c r="P1242" s="5" t="str">
        <f t="shared" ref="P1242:P1273" si="218">A1245&amp;"-"&amp;YEAR(F1245)&amp;"-"&amp;IF(LEN(MONTH(F1245))=1,"0"&amp;MONTH(F1245),MONTH(F1245))&amp;"-"&amp;DAY(F1245)</f>
        <v>442-2024-12-31</v>
      </c>
      <c r="Q1242" s="5">
        <v>0</v>
      </c>
      <c r="R1242" s="5">
        <v>0</v>
      </c>
    </row>
    <row r="1243" spans="1:18" hidden="1" x14ac:dyDescent="0.3">
      <c r="A1243" s="5">
        <v>441</v>
      </c>
      <c r="B1243" s="5" t="s">
        <v>417</v>
      </c>
      <c r="C1243" s="5" t="s">
        <v>33</v>
      </c>
      <c r="D1243" s="5" t="s">
        <v>23</v>
      </c>
      <c r="E1243" s="5" t="s">
        <v>24</v>
      </c>
      <c r="F1243" s="6">
        <v>45657</v>
      </c>
      <c r="G1243" s="5">
        <f t="shared" si="215"/>
        <v>2024</v>
      </c>
      <c r="H1243" s="5" t="str">
        <f t="shared" si="216"/>
        <v>Junio</v>
      </c>
      <c r="I1243" s="6" t="str">
        <f t="shared" si="217"/>
        <v>2024-2</v>
      </c>
      <c r="J1243" s="5">
        <v>90</v>
      </c>
      <c r="K1243" s="5">
        <v>99.919935948759004</v>
      </c>
      <c r="L1243" s="15">
        <f t="shared" si="214"/>
        <v>1.1433</v>
      </c>
      <c r="M1243" s="15">
        <f t="shared" si="213"/>
        <v>1.1433</v>
      </c>
      <c r="N1243" s="5"/>
      <c r="O1243" s="5"/>
      <c r="P1243" s="5" t="str">
        <f t="shared" si="218"/>
        <v>443-2024-06-30</v>
      </c>
      <c r="Q1243" s="5">
        <v>0</v>
      </c>
      <c r="R1243" s="5">
        <v>0</v>
      </c>
    </row>
    <row r="1244" spans="1:18" hidden="1" x14ac:dyDescent="0.3">
      <c r="A1244" s="5">
        <v>442</v>
      </c>
      <c r="B1244" s="5" t="s">
        <v>418</v>
      </c>
      <c r="C1244" s="5" t="s">
        <v>110</v>
      </c>
      <c r="D1244" s="5" t="s">
        <v>54</v>
      </c>
      <c r="E1244" s="5" t="s">
        <v>24</v>
      </c>
      <c r="F1244" s="6">
        <v>45473</v>
      </c>
      <c r="G1244" s="5">
        <f t="shared" si="215"/>
        <v>2024</v>
      </c>
      <c r="H1244" s="5" t="str">
        <f t="shared" si="216"/>
        <v>Diciembre</v>
      </c>
      <c r="I1244" s="6" t="str">
        <f t="shared" si="217"/>
        <v>2024-1</v>
      </c>
      <c r="J1244" s="5">
        <v>100</v>
      </c>
      <c r="K1244" s="5">
        <v>80</v>
      </c>
      <c r="L1244" s="15">
        <f t="shared" si="214"/>
        <v>1.3</v>
      </c>
      <c r="M1244" s="15">
        <f t="shared" si="213"/>
        <v>2.09</v>
      </c>
      <c r="N1244" s="5"/>
      <c r="O1244" s="5"/>
      <c r="P1244" s="5" t="str">
        <f t="shared" si="218"/>
        <v>443-2024-12-31</v>
      </c>
      <c r="Q1244" s="5">
        <v>0</v>
      </c>
      <c r="R1244" s="5">
        <v>0</v>
      </c>
    </row>
    <row r="1245" spans="1:18" hidden="1" x14ac:dyDescent="0.3">
      <c r="A1245" s="5">
        <v>442</v>
      </c>
      <c r="B1245" s="5" t="s">
        <v>418</v>
      </c>
      <c r="C1245" s="5" t="s">
        <v>110</v>
      </c>
      <c r="D1245" s="5" t="s">
        <v>54</v>
      </c>
      <c r="E1245" s="5" t="s">
        <v>24</v>
      </c>
      <c r="F1245" s="6">
        <v>45657</v>
      </c>
      <c r="G1245" s="5">
        <f t="shared" si="215"/>
        <v>2024</v>
      </c>
      <c r="H1245" s="5" t="str">
        <f t="shared" si="216"/>
        <v>Junio</v>
      </c>
      <c r="I1245" s="6" t="str">
        <f t="shared" si="217"/>
        <v>2024-2</v>
      </c>
      <c r="J1245" s="5">
        <v>100</v>
      </c>
      <c r="K1245" s="5">
        <v>145</v>
      </c>
      <c r="L1245" s="15" t="str">
        <f t="shared" si="214"/>
        <v/>
      </c>
      <c r="M1245" s="15" t="str">
        <f t="shared" si="213"/>
        <v/>
      </c>
      <c r="N1245" s="5"/>
      <c r="O1245" s="5"/>
      <c r="P1245" s="5" t="str">
        <f t="shared" si="218"/>
        <v>444-2024-06-30</v>
      </c>
      <c r="Q1245" s="5">
        <v>0</v>
      </c>
      <c r="R1245" s="5">
        <v>0</v>
      </c>
    </row>
    <row r="1246" spans="1:18" hidden="1" x14ac:dyDescent="0.3">
      <c r="A1246" s="5">
        <v>443</v>
      </c>
      <c r="B1246" s="5" t="s">
        <v>419</v>
      </c>
      <c r="C1246" s="5" t="s">
        <v>110</v>
      </c>
      <c r="D1246" s="5" t="s">
        <v>54</v>
      </c>
      <c r="E1246" s="5" t="s">
        <v>24</v>
      </c>
      <c r="F1246" s="6">
        <v>45473</v>
      </c>
      <c r="G1246" s="5">
        <f t="shared" si="215"/>
        <v>2024</v>
      </c>
      <c r="H1246" s="5" t="str">
        <f t="shared" si="216"/>
        <v>Diciembre</v>
      </c>
      <c r="I1246" s="6" t="str">
        <f t="shared" si="217"/>
        <v>2024-1</v>
      </c>
      <c r="J1246" s="5">
        <v>100</v>
      </c>
      <c r="K1246" s="5">
        <v>114.33</v>
      </c>
      <c r="L1246" s="15" t="str">
        <f t="shared" si="214"/>
        <v/>
      </c>
      <c r="M1246" s="15" t="str">
        <f t="shared" si="213"/>
        <v/>
      </c>
      <c r="N1246" s="5"/>
      <c r="O1246" s="5"/>
      <c r="P1246" s="5" t="str">
        <f t="shared" si="218"/>
        <v>444-2024-12-31</v>
      </c>
      <c r="Q1246" s="5">
        <v>0</v>
      </c>
      <c r="R1246" s="5">
        <v>0</v>
      </c>
    </row>
    <row r="1247" spans="1:18" hidden="1" x14ac:dyDescent="0.3">
      <c r="A1247" s="5">
        <v>443</v>
      </c>
      <c r="B1247" s="5" t="s">
        <v>419</v>
      </c>
      <c r="C1247" s="5" t="s">
        <v>110</v>
      </c>
      <c r="D1247" s="5" t="s">
        <v>54</v>
      </c>
      <c r="E1247" s="5" t="s">
        <v>24</v>
      </c>
      <c r="F1247" s="6">
        <v>45657</v>
      </c>
      <c r="G1247" s="5">
        <f t="shared" si="215"/>
        <v>2024</v>
      </c>
      <c r="H1247" s="5" t="str">
        <f t="shared" si="216"/>
        <v>Junio</v>
      </c>
      <c r="I1247" s="6" t="str">
        <f t="shared" si="217"/>
        <v>2024-2</v>
      </c>
      <c r="J1247" s="5">
        <v>100</v>
      </c>
      <c r="K1247" s="5">
        <v>209</v>
      </c>
      <c r="L1247" s="15">
        <f t="shared" si="214"/>
        <v>0.81777777777777783</v>
      </c>
      <c r="M1247" s="15">
        <f t="shared" si="213"/>
        <v>0.81777777777777783</v>
      </c>
      <c r="N1247" s="5"/>
      <c r="O1247" s="5"/>
      <c r="P1247" s="5" t="str">
        <f t="shared" si="218"/>
        <v>445-2024-06-30</v>
      </c>
      <c r="Q1247" s="5">
        <v>0</v>
      </c>
      <c r="R1247" s="5">
        <v>0</v>
      </c>
    </row>
    <row r="1248" spans="1:18" hidden="1" x14ac:dyDescent="0.3">
      <c r="A1248" s="5">
        <v>444</v>
      </c>
      <c r="B1248" s="5" t="s">
        <v>420</v>
      </c>
      <c r="C1248" s="5" t="s">
        <v>188</v>
      </c>
      <c r="D1248" s="5" t="s">
        <v>54</v>
      </c>
      <c r="E1248" s="5" t="s">
        <v>24</v>
      </c>
      <c r="F1248" s="6">
        <v>45473</v>
      </c>
      <c r="G1248" s="5">
        <f t="shared" si="215"/>
        <v>2024</v>
      </c>
      <c r="H1248" s="5" t="str">
        <f t="shared" si="216"/>
        <v>Diciembre</v>
      </c>
      <c r="I1248" s="6" t="str">
        <f t="shared" si="217"/>
        <v>2024-1</v>
      </c>
      <c r="J1248" s="5"/>
      <c r="K1248" s="5"/>
      <c r="L1248" s="15">
        <f t="shared" si="214"/>
        <v>1.2814814814814814</v>
      </c>
      <c r="M1248" s="15">
        <f t="shared" si="213"/>
        <v>1.2814814814814814</v>
      </c>
      <c r="N1248" s="5"/>
      <c r="O1248" s="5"/>
      <c r="P1248" s="5" t="str">
        <f t="shared" si="218"/>
        <v>445-2024-12-31</v>
      </c>
      <c r="Q1248" s="5">
        <v>0</v>
      </c>
      <c r="R1248" s="5">
        <v>0</v>
      </c>
    </row>
    <row r="1249" spans="1:18" hidden="1" x14ac:dyDescent="0.3">
      <c r="A1249" s="5">
        <v>444</v>
      </c>
      <c r="B1249" s="5" t="s">
        <v>420</v>
      </c>
      <c r="C1249" s="5" t="s">
        <v>188</v>
      </c>
      <c r="D1249" s="5" t="s">
        <v>54</v>
      </c>
      <c r="E1249" s="5" t="s">
        <v>24</v>
      </c>
      <c r="F1249" s="6">
        <v>45657</v>
      </c>
      <c r="G1249" s="5">
        <f t="shared" si="215"/>
        <v>2024</v>
      </c>
      <c r="H1249" s="5" t="str">
        <f t="shared" si="216"/>
        <v>Junio</v>
      </c>
      <c r="I1249" s="6" t="str">
        <f t="shared" si="217"/>
        <v>2024-2</v>
      </c>
      <c r="J1249" s="5">
        <v>0</v>
      </c>
      <c r="K1249" s="5">
        <v>2.1</v>
      </c>
      <c r="L1249" s="15">
        <f t="shared" si="214"/>
        <v>1.3</v>
      </c>
      <c r="M1249" s="15">
        <f t="shared" si="213"/>
        <v>2.0693333333333332</v>
      </c>
      <c r="N1249" s="5"/>
      <c r="O1249" s="5"/>
      <c r="P1249" s="5" t="str">
        <f t="shared" si="218"/>
        <v>447-2024-06-30</v>
      </c>
      <c r="Q1249" s="5">
        <v>0</v>
      </c>
      <c r="R1249" s="5">
        <v>0</v>
      </c>
    </row>
    <row r="1250" spans="1:18" hidden="1" x14ac:dyDescent="0.3">
      <c r="A1250" s="5">
        <v>445</v>
      </c>
      <c r="B1250" s="5" t="s">
        <v>421</v>
      </c>
      <c r="C1250" s="5" t="s">
        <v>188</v>
      </c>
      <c r="D1250" s="5" t="s">
        <v>54</v>
      </c>
      <c r="E1250" s="5" t="s">
        <v>24</v>
      </c>
      <c r="F1250" s="6">
        <v>45473</v>
      </c>
      <c r="G1250" s="5">
        <f t="shared" si="215"/>
        <v>2024</v>
      </c>
      <c r="H1250" s="5" t="str">
        <f t="shared" si="216"/>
        <v>Diciembre</v>
      </c>
      <c r="I1250" s="6" t="str">
        <f t="shared" si="217"/>
        <v>2024-1</v>
      </c>
      <c r="J1250" s="5">
        <v>67.5</v>
      </c>
      <c r="K1250" s="5">
        <v>55.2</v>
      </c>
      <c r="L1250" s="15">
        <f t="shared" si="214"/>
        <v>1.0773333333333333</v>
      </c>
      <c r="M1250" s="15">
        <f t="shared" si="213"/>
        <v>1.0773333333333333</v>
      </c>
      <c r="N1250" s="5"/>
      <c r="O1250" s="5"/>
      <c r="P1250" s="5" t="str">
        <f t="shared" si="218"/>
        <v>447-2024-12-31</v>
      </c>
      <c r="Q1250" s="5">
        <v>0</v>
      </c>
      <c r="R1250" s="5">
        <v>0</v>
      </c>
    </row>
    <row r="1251" spans="1:18" hidden="1" x14ac:dyDescent="0.3">
      <c r="A1251" s="5">
        <v>445</v>
      </c>
      <c r="B1251" s="5" t="s">
        <v>421</v>
      </c>
      <c r="C1251" s="5" t="s">
        <v>188</v>
      </c>
      <c r="D1251" s="5" t="s">
        <v>54</v>
      </c>
      <c r="E1251" s="5" t="s">
        <v>24</v>
      </c>
      <c r="F1251" s="6">
        <v>45657</v>
      </c>
      <c r="G1251" s="5">
        <f t="shared" si="215"/>
        <v>2024</v>
      </c>
      <c r="H1251" s="5" t="str">
        <f t="shared" si="216"/>
        <v>Junio</v>
      </c>
      <c r="I1251" s="6" t="str">
        <f t="shared" si="217"/>
        <v>2024-2</v>
      </c>
      <c r="J1251" s="5">
        <v>67.5</v>
      </c>
      <c r="K1251" s="5">
        <v>86.5</v>
      </c>
      <c r="L1251" s="15">
        <f t="shared" si="214"/>
        <v>1.3</v>
      </c>
      <c r="M1251" s="15">
        <f t="shared" si="213"/>
        <v>2.1033333333333335</v>
      </c>
      <c r="N1251" s="5"/>
      <c r="O1251" s="5"/>
      <c r="P1251" s="5" t="str">
        <f t="shared" si="218"/>
        <v>448-2024-06-30</v>
      </c>
      <c r="Q1251" s="5">
        <v>0</v>
      </c>
      <c r="R1251" s="5">
        <v>0</v>
      </c>
    </row>
    <row r="1252" spans="1:18" hidden="1" x14ac:dyDescent="0.3">
      <c r="A1252" s="5">
        <v>447</v>
      </c>
      <c r="B1252" s="5" t="s">
        <v>246</v>
      </c>
      <c r="C1252" s="5" t="s">
        <v>112</v>
      </c>
      <c r="D1252" s="5" t="s">
        <v>54</v>
      </c>
      <c r="E1252" s="5" t="s">
        <v>24</v>
      </c>
      <c r="F1252" s="6">
        <v>45473</v>
      </c>
      <c r="G1252" s="5">
        <f t="shared" si="215"/>
        <v>2024</v>
      </c>
      <c r="H1252" s="5" t="str">
        <f t="shared" si="216"/>
        <v>Diciembre</v>
      </c>
      <c r="I1252" s="6" t="str">
        <f t="shared" si="217"/>
        <v>2024-1</v>
      </c>
      <c r="J1252" s="5">
        <v>15</v>
      </c>
      <c r="K1252" s="5">
        <v>31.04</v>
      </c>
      <c r="L1252" s="15">
        <f t="shared" si="214"/>
        <v>1.0355555555555556</v>
      </c>
      <c r="M1252" s="15">
        <f t="shared" si="213"/>
        <v>1.0355555555555556</v>
      </c>
      <c r="N1252" s="5"/>
      <c r="O1252" s="5"/>
      <c r="P1252" s="5" t="str">
        <f t="shared" si="218"/>
        <v>448-2024-12-31</v>
      </c>
      <c r="Q1252" s="5">
        <v>0</v>
      </c>
      <c r="R1252" s="5">
        <v>0</v>
      </c>
    </row>
    <row r="1253" spans="1:18" hidden="1" x14ac:dyDescent="0.3">
      <c r="A1253" s="5">
        <v>447</v>
      </c>
      <c r="B1253" s="5" t="s">
        <v>246</v>
      </c>
      <c r="C1253" s="5" t="s">
        <v>112</v>
      </c>
      <c r="D1253" s="5" t="s">
        <v>54</v>
      </c>
      <c r="E1253" s="5" t="s">
        <v>24</v>
      </c>
      <c r="F1253" s="6">
        <v>45657</v>
      </c>
      <c r="G1253" s="5">
        <f t="shared" si="215"/>
        <v>2024</v>
      </c>
      <c r="H1253" s="5" t="str">
        <f t="shared" si="216"/>
        <v>Junio</v>
      </c>
      <c r="I1253" s="6" t="str">
        <f t="shared" si="217"/>
        <v>2024-2</v>
      </c>
      <c r="J1253" s="5">
        <v>15</v>
      </c>
      <c r="K1253" s="5">
        <v>16.16</v>
      </c>
      <c r="L1253" s="15">
        <f t="shared" si="214"/>
        <v>1.3</v>
      </c>
      <c r="M1253" s="15">
        <f t="shared" si="213"/>
        <v>1.3462499999999999</v>
      </c>
      <c r="N1253" s="5"/>
      <c r="O1253" s="5"/>
      <c r="P1253" s="5" t="str">
        <f t="shared" si="218"/>
        <v>449-2024-06-30</v>
      </c>
      <c r="Q1253" s="5">
        <v>0</v>
      </c>
      <c r="R1253" s="5">
        <v>0</v>
      </c>
    </row>
    <row r="1254" spans="1:18" hidden="1" x14ac:dyDescent="0.3">
      <c r="A1254" s="5">
        <v>448</v>
      </c>
      <c r="B1254" s="5" t="s">
        <v>422</v>
      </c>
      <c r="C1254" s="5" t="s">
        <v>112</v>
      </c>
      <c r="D1254" s="5" t="s">
        <v>54</v>
      </c>
      <c r="E1254" s="5" t="s">
        <v>24</v>
      </c>
      <c r="F1254" s="6">
        <v>45473</v>
      </c>
      <c r="G1254" s="5">
        <f t="shared" si="215"/>
        <v>2024</v>
      </c>
      <c r="H1254" s="5" t="str">
        <f t="shared" si="216"/>
        <v>Diciembre</v>
      </c>
      <c r="I1254" s="6" t="str">
        <f t="shared" si="217"/>
        <v>2024-1</v>
      </c>
      <c r="J1254" s="5">
        <v>9</v>
      </c>
      <c r="K1254" s="5">
        <v>18.93</v>
      </c>
      <c r="L1254" s="15">
        <f t="shared" si="214"/>
        <v>1</v>
      </c>
      <c r="M1254" s="15">
        <f t="shared" si="213"/>
        <v>1</v>
      </c>
      <c r="N1254" s="5"/>
      <c r="O1254" s="5"/>
      <c r="P1254" s="5" t="str">
        <f t="shared" si="218"/>
        <v>449-2024-12-31</v>
      </c>
      <c r="Q1254" s="5">
        <v>0</v>
      </c>
      <c r="R1254" s="5">
        <v>0</v>
      </c>
    </row>
    <row r="1255" spans="1:18" hidden="1" x14ac:dyDescent="0.3">
      <c r="A1255" s="5">
        <v>448</v>
      </c>
      <c r="B1255" s="5" t="s">
        <v>422</v>
      </c>
      <c r="C1255" s="5" t="s">
        <v>112</v>
      </c>
      <c r="D1255" s="5" t="s">
        <v>54</v>
      </c>
      <c r="E1255" s="5" t="s">
        <v>24</v>
      </c>
      <c r="F1255" s="6">
        <v>45657</v>
      </c>
      <c r="G1255" s="5">
        <f t="shared" si="215"/>
        <v>2024</v>
      </c>
      <c r="H1255" s="5" t="str">
        <f t="shared" si="216"/>
        <v>Junio</v>
      </c>
      <c r="I1255" s="6" t="str">
        <f t="shared" si="217"/>
        <v>2024-2</v>
      </c>
      <c r="J1255" s="5">
        <v>9</v>
      </c>
      <c r="K1255" s="5">
        <v>9.32</v>
      </c>
      <c r="L1255" s="15" t="str">
        <f t="shared" si="214"/>
        <v/>
      </c>
      <c r="M1255" s="15" t="str">
        <f t="shared" si="213"/>
        <v/>
      </c>
      <c r="N1255" s="5"/>
      <c r="O1255" s="5"/>
      <c r="P1255" s="5" t="str">
        <f t="shared" si="218"/>
        <v>451-2024-06-30</v>
      </c>
      <c r="Q1255" s="5">
        <v>0</v>
      </c>
      <c r="R1255" s="5">
        <v>0</v>
      </c>
    </row>
    <row r="1256" spans="1:18" hidden="1" x14ac:dyDescent="0.3">
      <c r="A1256" s="5">
        <v>449</v>
      </c>
      <c r="B1256" s="5" t="s">
        <v>423</v>
      </c>
      <c r="C1256" s="5" t="s">
        <v>249</v>
      </c>
      <c r="D1256" s="5" t="s">
        <v>60</v>
      </c>
      <c r="E1256" s="5" t="s">
        <v>24</v>
      </c>
      <c r="F1256" s="6">
        <v>45473</v>
      </c>
      <c r="G1256" s="5">
        <f t="shared" si="215"/>
        <v>2024</v>
      </c>
      <c r="H1256" s="5" t="str">
        <f t="shared" si="216"/>
        <v>Diciembre</v>
      </c>
      <c r="I1256" s="6" t="str">
        <f t="shared" si="217"/>
        <v>2024-1</v>
      </c>
      <c r="J1256" s="5">
        <v>40</v>
      </c>
      <c r="K1256" s="5">
        <v>53.85</v>
      </c>
      <c r="L1256" s="15" t="str">
        <f t="shared" si="214"/>
        <v/>
      </c>
      <c r="M1256" s="15" t="str">
        <f t="shared" si="213"/>
        <v/>
      </c>
      <c r="N1256" s="5"/>
      <c r="O1256" s="5"/>
      <c r="P1256" s="5" t="str">
        <f t="shared" si="218"/>
        <v>451-2024-12-31</v>
      </c>
      <c r="Q1256" s="5">
        <v>0</v>
      </c>
      <c r="R1256" s="5">
        <v>0</v>
      </c>
    </row>
    <row r="1257" spans="1:18" hidden="1" x14ac:dyDescent="0.3">
      <c r="A1257" s="5">
        <v>449</v>
      </c>
      <c r="B1257" s="5" t="s">
        <v>423</v>
      </c>
      <c r="C1257" s="5" t="s">
        <v>249</v>
      </c>
      <c r="D1257" s="5" t="s">
        <v>60</v>
      </c>
      <c r="E1257" s="5" t="s">
        <v>24</v>
      </c>
      <c r="F1257" s="6">
        <v>45657</v>
      </c>
      <c r="G1257" s="5">
        <f t="shared" si="215"/>
        <v>2024</v>
      </c>
      <c r="H1257" s="5" t="str">
        <f t="shared" si="216"/>
        <v>Junio</v>
      </c>
      <c r="I1257" s="6" t="str">
        <f t="shared" si="217"/>
        <v>2024-2</v>
      </c>
      <c r="J1257" s="5">
        <v>100</v>
      </c>
      <c r="K1257" s="5">
        <v>100</v>
      </c>
      <c r="L1257" s="15">
        <f t="shared" si="214"/>
        <v>1</v>
      </c>
      <c r="M1257" s="15">
        <f t="shared" si="213"/>
        <v>1</v>
      </c>
      <c r="N1257" s="5"/>
      <c r="O1257" s="5"/>
      <c r="P1257" s="5" t="str">
        <f t="shared" si="218"/>
        <v>452-2024-06-30</v>
      </c>
      <c r="Q1257" s="5">
        <v>0</v>
      </c>
      <c r="R1257" s="5">
        <v>0</v>
      </c>
    </row>
    <row r="1258" spans="1:18" hidden="1" x14ac:dyDescent="0.3">
      <c r="A1258" s="5">
        <v>451</v>
      </c>
      <c r="B1258" s="5" t="s">
        <v>424</v>
      </c>
      <c r="C1258" s="5" t="s">
        <v>362</v>
      </c>
      <c r="D1258" s="5" t="s">
        <v>54</v>
      </c>
      <c r="E1258" s="5" t="s">
        <v>24</v>
      </c>
      <c r="F1258" s="6">
        <v>45473</v>
      </c>
      <c r="G1258" s="5">
        <f t="shared" si="215"/>
        <v>2024</v>
      </c>
      <c r="H1258" s="5" t="str">
        <f t="shared" si="216"/>
        <v>Diciembre</v>
      </c>
      <c r="I1258" s="6" t="str">
        <f t="shared" si="217"/>
        <v>2024-1</v>
      </c>
      <c r="J1258" s="5">
        <v>0</v>
      </c>
      <c r="K1258" s="5">
        <v>34.9</v>
      </c>
      <c r="L1258" s="15">
        <f t="shared" si="214"/>
        <v>1.3</v>
      </c>
      <c r="M1258" s="15">
        <f t="shared" si="213"/>
        <v>1.6</v>
      </c>
      <c r="N1258" s="5"/>
      <c r="O1258" s="5"/>
      <c r="P1258" s="5" t="str">
        <f t="shared" si="218"/>
        <v>452-2024-12-31</v>
      </c>
      <c r="Q1258" s="5">
        <v>0</v>
      </c>
      <c r="R1258" s="5">
        <v>0</v>
      </c>
    </row>
    <row r="1259" spans="1:18" hidden="1" x14ac:dyDescent="0.3">
      <c r="A1259" s="5">
        <v>451</v>
      </c>
      <c r="B1259" s="5" t="s">
        <v>424</v>
      </c>
      <c r="C1259" s="5" t="s">
        <v>362</v>
      </c>
      <c r="D1259" s="5" t="s">
        <v>54</v>
      </c>
      <c r="E1259" s="5" t="s">
        <v>24</v>
      </c>
      <c r="F1259" s="6">
        <v>45657</v>
      </c>
      <c r="G1259" s="5">
        <f t="shared" si="215"/>
        <v>2024</v>
      </c>
      <c r="H1259" s="5" t="str">
        <f t="shared" si="216"/>
        <v>Junio</v>
      </c>
      <c r="I1259" s="6" t="str">
        <f t="shared" si="217"/>
        <v>2024-2</v>
      </c>
      <c r="J1259" s="5">
        <v>0</v>
      </c>
      <c r="K1259" s="5">
        <v>42.7</v>
      </c>
      <c r="L1259" s="15">
        <f t="shared" si="214"/>
        <v>1.3</v>
      </c>
      <c r="M1259" s="15">
        <f t="shared" si="213"/>
        <v>1.4</v>
      </c>
      <c r="N1259" s="5"/>
      <c r="O1259" s="5"/>
      <c r="P1259" s="5" t="str">
        <f t="shared" si="218"/>
        <v>453-2024-06-30</v>
      </c>
      <c r="Q1259" s="5">
        <v>0</v>
      </c>
      <c r="R1259" s="5">
        <v>0</v>
      </c>
    </row>
    <row r="1260" spans="1:18" hidden="1" x14ac:dyDescent="0.3">
      <c r="A1260" s="5">
        <v>452</v>
      </c>
      <c r="B1260" s="5" t="s">
        <v>425</v>
      </c>
      <c r="C1260" s="5" t="s">
        <v>362</v>
      </c>
      <c r="D1260" s="5" t="s">
        <v>54</v>
      </c>
      <c r="E1260" s="5" t="s">
        <v>24</v>
      </c>
      <c r="F1260" s="6">
        <v>45473</v>
      </c>
      <c r="G1260" s="5">
        <f t="shared" si="215"/>
        <v>2024</v>
      </c>
      <c r="H1260" s="5" t="str">
        <f t="shared" si="216"/>
        <v>Diciembre</v>
      </c>
      <c r="I1260" s="6" t="str">
        <f t="shared" si="217"/>
        <v>2024-1</v>
      </c>
      <c r="J1260" s="5">
        <v>100</v>
      </c>
      <c r="K1260" s="5">
        <v>100</v>
      </c>
      <c r="L1260" s="15">
        <f t="shared" si="214"/>
        <v>1.3</v>
      </c>
      <c r="M1260" s="15">
        <f t="shared" si="213"/>
        <v>1.48</v>
      </c>
      <c r="N1260" s="5"/>
      <c r="O1260" s="5"/>
      <c r="P1260" s="5" t="str">
        <f t="shared" si="218"/>
        <v>453-2024-12-31</v>
      </c>
      <c r="Q1260" s="5">
        <v>0</v>
      </c>
      <c r="R1260" s="5">
        <v>0</v>
      </c>
    </row>
    <row r="1261" spans="1:18" hidden="1" x14ac:dyDescent="0.3">
      <c r="A1261" s="5">
        <v>452</v>
      </c>
      <c r="B1261" s="5" t="s">
        <v>425</v>
      </c>
      <c r="C1261" s="5" t="s">
        <v>362</v>
      </c>
      <c r="D1261" s="5" t="s">
        <v>54</v>
      </c>
      <c r="E1261" s="5" t="s">
        <v>24</v>
      </c>
      <c r="F1261" s="6">
        <v>45657</v>
      </c>
      <c r="G1261" s="5">
        <f t="shared" si="215"/>
        <v>2024</v>
      </c>
      <c r="H1261" s="5" t="str">
        <f t="shared" si="216"/>
        <v>Junio</v>
      </c>
      <c r="I1261" s="6" t="str">
        <f t="shared" si="217"/>
        <v>2024-2</v>
      </c>
      <c r="J1261" s="5">
        <v>100</v>
      </c>
      <c r="K1261" s="5">
        <v>160</v>
      </c>
      <c r="L1261" s="15" t="str">
        <f t="shared" si="214"/>
        <v/>
      </c>
      <c r="M1261" s="15" t="str">
        <f t="shared" si="213"/>
        <v/>
      </c>
      <c r="N1261" s="5"/>
      <c r="O1261" s="5"/>
      <c r="P1261" s="5" t="str">
        <f t="shared" si="218"/>
        <v>454-2024-06-30</v>
      </c>
      <c r="Q1261" s="5">
        <v>0</v>
      </c>
      <c r="R1261" s="5">
        <v>0</v>
      </c>
    </row>
    <row r="1262" spans="1:18" hidden="1" x14ac:dyDescent="0.3">
      <c r="A1262" s="5">
        <v>453</v>
      </c>
      <c r="B1262" s="5" t="s">
        <v>426</v>
      </c>
      <c r="C1262" s="5" t="s">
        <v>366</v>
      </c>
      <c r="D1262" s="5" t="s">
        <v>60</v>
      </c>
      <c r="E1262" s="5" t="s">
        <v>24</v>
      </c>
      <c r="F1262" s="6">
        <v>45473</v>
      </c>
      <c r="G1262" s="5">
        <f t="shared" si="215"/>
        <v>2024</v>
      </c>
      <c r="H1262" s="5" t="str">
        <f t="shared" si="216"/>
        <v>Diciembre</v>
      </c>
      <c r="I1262" s="6" t="str">
        <f t="shared" si="217"/>
        <v>2024-1</v>
      </c>
      <c r="J1262" s="5">
        <v>100</v>
      </c>
      <c r="K1262" s="5">
        <v>140</v>
      </c>
      <c r="L1262" s="15" t="str">
        <f t="shared" si="214"/>
        <v/>
      </c>
      <c r="M1262" s="15" t="str">
        <f t="shared" si="213"/>
        <v/>
      </c>
      <c r="N1262" s="5"/>
      <c r="O1262" s="5"/>
      <c r="P1262" s="5" t="str">
        <f t="shared" si="218"/>
        <v>454-2024-12-31</v>
      </c>
      <c r="Q1262" s="5">
        <v>0</v>
      </c>
      <c r="R1262" s="5">
        <v>0</v>
      </c>
    </row>
    <row r="1263" spans="1:18" hidden="1" x14ac:dyDescent="0.3">
      <c r="A1263" s="5">
        <v>453</v>
      </c>
      <c r="B1263" s="5" t="s">
        <v>426</v>
      </c>
      <c r="C1263" s="5" t="s">
        <v>366</v>
      </c>
      <c r="D1263" s="5" t="s">
        <v>60</v>
      </c>
      <c r="E1263" s="5" t="s">
        <v>24</v>
      </c>
      <c r="F1263" s="6">
        <v>45657</v>
      </c>
      <c r="G1263" s="5">
        <f t="shared" si="215"/>
        <v>2024</v>
      </c>
      <c r="H1263" s="5" t="str">
        <f t="shared" si="216"/>
        <v>Junio</v>
      </c>
      <c r="I1263" s="6" t="str">
        <f t="shared" si="217"/>
        <v>2024-2</v>
      </c>
      <c r="J1263" s="5">
        <v>100</v>
      </c>
      <c r="K1263" s="5">
        <v>148</v>
      </c>
      <c r="L1263" s="15" t="str">
        <f t="shared" si="214"/>
        <v/>
      </c>
      <c r="M1263" s="15" t="str">
        <f t="shared" ref="M1263:M1294" si="219">IFERROR(K1266/J1266,"")</f>
        <v/>
      </c>
      <c r="N1263" s="5"/>
      <c r="O1263" s="5"/>
      <c r="P1263" s="5" t="str">
        <f t="shared" si="218"/>
        <v>455-2024-06-30</v>
      </c>
      <c r="Q1263" s="5">
        <v>0</v>
      </c>
      <c r="R1263" s="5">
        <v>0</v>
      </c>
    </row>
    <row r="1264" spans="1:18" hidden="1" x14ac:dyDescent="0.3">
      <c r="A1264" s="5">
        <v>454</v>
      </c>
      <c r="B1264" s="5" t="s">
        <v>427</v>
      </c>
      <c r="C1264" s="5" t="s">
        <v>366</v>
      </c>
      <c r="D1264" s="5" t="s">
        <v>60</v>
      </c>
      <c r="E1264" s="5" t="s">
        <v>24</v>
      </c>
      <c r="F1264" s="6">
        <v>45473</v>
      </c>
      <c r="G1264" s="5">
        <f t="shared" si="215"/>
        <v>2024</v>
      </c>
      <c r="H1264" s="5" t="str">
        <f t="shared" si="216"/>
        <v>Diciembre</v>
      </c>
      <c r="I1264" s="6" t="str">
        <f t="shared" si="217"/>
        <v>2024-1</v>
      </c>
      <c r="J1264" s="5"/>
      <c r="K1264" s="5"/>
      <c r="L1264" s="15">
        <f t="shared" si="214"/>
        <v>1.1111111111111112</v>
      </c>
      <c r="M1264" s="15">
        <f t="shared" si="219"/>
        <v>1.1111111111111112</v>
      </c>
      <c r="N1264" s="5"/>
      <c r="O1264" s="5"/>
      <c r="P1264" s="5" t="str">
        <f t="shared" si="218"/>
        <v>455-2024-12-31</v>
      </c>
      <c r="Q1264" s="5">
        <v>0</v>
      </c>
      <c r="R1264" s="5">
        <v>0</v>
      </c>
    </row>
    <row r="1265" spans="1:18" hidden="1" x14ac:dyDescent="0.3">
      <c r="A1265" s="5">
        <v>454</v>
      </c>
      <c r="B1265" s="5" t="s">
        <v>427</v>
      </c>
      <c r="C1265" s="5" t="s">
        <v>366</v>
      </c>
      <c r="D1265" s="5" t="s">
        <v>60</v>
      </c>
      <c r="E1265" s="5" t="s">
        <v>24</v>
      </c>
      <c r="F1265" s="6">
        <v>45657</v>
      </c>
      <c r="G1265" s="5">
        <f t="shared" si="215"/>
        <v>2024</v>
      </c>
      <c r="H1265" s="5" t="str">
        <f t="shared" si="216"/>
        <v>Junio</v>
      </c>
      <c r="I1265" s="6" t="str">
        <f t="shared" si="217"/>
        <v>2024-2</v>
      </c>
      <c r="J1265" s="5">
        <v>0</v>
      </c>
      <c r="K1265" s="5">
        <v>88</v>
      </c>
      <c r="L1265" s="15">
        <f t="shared" si="214"/>
        <v>1</v>
      </c>
      <c r="M1265" s="15">
        <f t="shared" si="219"/>
        <v>1</v>
      </c>
      <c r="N1265" s="5"/>
      <c r="O1265" s="5"/>
      <c r="P1265" s="5" t="str">
        <f t="shared" si="218"/>
        <v>456-2024-06-30</v>
      </c>
      <c r="Q1265" s="5">
        <v>0</v>
      </c>
      <c r="R1265" s="5">
        <v>0</v>
      </c>
    </row>
    <row r="1266" spans="1:18" hidden="1" x14ac:dyDescent="0.3">
      <c r="A1266" s="5">
        <v>455</v>
      </c>
      <c r="B1266" s="5" t="s">
        <v>428</v>
      </c>
      <c r="C1266" s="5" t="s">
        <v>366</v>
      </c>
      <c r="D1266" s="5" t="s">
        <v>60</v>
      </c>
      <c r="E1266" s="5" t="s">
        <v>24</v>
      </c>
      <c r="F1266" s="6">
        <v>45473</v>
      </c>
      <c r="G1266" s="5">
        <f t="shared" si="215"/>
        <v>2024</v>
      </c>
      <c r="H1266" s="5" t="str">
        <f t="shared" si="216"/>
        <v>Diciembre</v>
      </c>
      <c r="I1266" s="6" t="str">
        <f t="shared" si="217"/>
        <v>2024-1</v>
      </c>
      <c r="J1266" s="5"/>
      <c r="K1266" s="5"/>
      <c r="L1266" s="15">
        <f t="shared" si="214"/>
        <v>0.94689999999999996</v>
      </c>
      <c r="M1266" s="15">
        <f t="shared" si="219"/>
        <v>0.94689999999999996</v>
      </c>
      <c r="N1266" s="5"/>
      <c r="O1266" s="5"/>
      <c r="P1266" s="5" t="str">
        <f t="shared" si="218"/>
        <v>456-2024-12-31</v>
      </c>
      <c r="Q1266" s="5">
        <v>0</v>
      </c>
      <c r="R1266" s="5">
        <v>0</v>
      </c>
    </row>
    <row r="1267" spans="1:18" hidden="1" x14ac:dyDescent="0.3">
      <c r="A1267" s="5">
        <v>455</v>
      </c>
      <c r="B1267" s="5" t="s">
        <v>428</v>
      </c>
      <c r="C1267" s="5" t="s">
        <v>366</v>
      </c>
      <c r="D1267" s="5" t="s">
        <v>60</v>
      </c>
      <c r="E1267" s="5" t="s">
        <v>24</v>
      </c>
      <c r="F1267" s="6">
        <v>45657</v>
      </c>
      <c r="G1267" s="5">
        <f t="shared" si="215"/>
        <v>2024</v>
      </c>
      <c r="H1267" s="5" t="str">
        <f t="shared" si="216"/>
        <v>Junio</v>
      </c>
      <c r="I1267" s="6" t="str">
        <f t="shared" si="217"/>
        <v>2024-2</v>
      </c>
      <c r="J1267" s="5">
        <v>90</v>
      </c>
      <c r="K1267" s="5">
        <v>100</v>
      </c>
      <c r="L1267" s="15">
        <f t="shared" si="214"/>
        <v>0.9</v>
      </c>
      <c r="M1267" s="15">
        <f t="shared" si="219"/>
        <v>0.9</v>
      </c>
      <c r="N1267" s="5"/>
      <c r="O1267" s="5"/>
      <c r="P1267" s="5" t="str">
        <f t="shared" si="218"/>
        <v>457-2024-06-30</v>
      </c>
      <c r="Q1267" s="5">
        <v>0</v>
      </c>
      <c r="R1267" s="5">
        <v>0</v>
      </c>
    </row>
    <row r="1268" spans="1:18" hidden="1" x14ac:dyDescent="0.3">
      <c r="A1268" s="5">
        <v>456</v>
      </c>
      <c r="B1268" s="5" t="s">
        <v>429</v>
      </c>
      <c r="C1268" s="5" t="s">
        <v>403</v>
      </c>
      <c r="D1268" s="5" t="s">
        <v>54</v>
      </c>
      <c r="E1268" s="5" t="s">
        <v>24</v>
      </c>
      <c r="F1268" s="6">
        <v>45473</v>
      </c>
      <c r="G1268" s="5">
        <f t="shared" si="215"/>
        <v>2024</v>
      </c>
      <c r="H1268" s="5" t="str">
        <f t="shared" si="216"/>
        <v>Diciembre</v>
      </c>
      <c r="I1268" s="6" t="str">
        <f t="shared" si="217"/>
        <v>2024-2</v>
      </c>
      <c r="J1268" s="5">
        <v>100</v>
      </c>
      <c r="K1268" s="5">
        <v>100</v>
      </c>
      <c r="L1268" s="15">
        <f t="shared" si="214"/>
        <v>0.7</v>
      </c>
      <c r="M1268" s="15">
        <f t="shared" si="219"/>
        <v>0.7</v>
      </c>
      <c r="N1268" s="5"/>
      <c r="O1268" s="5"/>
      <c r="P1268" s="5" t="str">
        <f t="shared" si="218"/>
        <v>457-2024-12-31</v>
      </c>
      <c r="Q1268" s="5">
        <v>0</v>
      </c>
      <c r="R1268" s="5">
        <v>0</v>
      </c>
    </row>
    <row r="1269" spans="1:18" hidden="1" x14ac:dyDescent="0.3">
      <c r="A1269" s="5">
        <v>456</v>
      </c>
      <c r="B1269" s="5" t="s">
        <v>429</v>
      </c>
      <c r="C1269" s="5" t="s">
        <v>403</v>
      </c>
      <c r="D1269" s="5" t="s">
        <v>54</v>
      </c>
      <c r="E1269" s="5" t="s">
        <v>24</v>
      </c>
      <c r="F1269" s="6">
        <v>45657</v>
      </c>
      <c r="G1269" s="5">
        <f t="shared" si="215"/>
        <v>2024</v>
      </c>
      <c r="H1269" s="5" t="str">
        <f t="shared" si="216"/>
        <v>Junio</v>
      </c>
      <c r="I1269" s="6" t="str">
        <f t="shared" si="217"/>
        <v>2024-1</v>
      </c>
      <c r="J1269" s="5">
        <v>100</v>
      </c>
      <c r="K1269" s="5">
        <v>94.69</v>
      </c>
      <c r="L1269" s="15">
        <f t="shared" si="214"/>
        <v>1.3</v>
      </c>
      <c r="M1269" s="15">
        <f t="shared" si="219"/>
        <v>1.3043</v>
      </c>
      <c r="N1269" s="5"/>
      <c r="O1269" s="5"/>
      <c r="P1269" s="5" t="str">
        <f t="shared" si="218"/>
        <v>459-2024-06-30</v>
      </c>
      <c r="Q1269" s="5">
        <v>0</v>
      </c>
      <c r="R1269" s="5">
        <v>0</v>
      </c>
    </row>
    <row r="1270" spans="1:18" hidden="1" x14ac:dyDescent="0.3">
      <c r="A1270" s="5">
        <v>457</v>
      </c>
      <c r="B1270" s="5" t="s">
        <v>430</v>
      </c>
      <c r="C1270" s="5" t="s">
        <v>403</v>
      </c>
      <c r="D1270" s="5" t="s">
        <v>54</v>
      </c>
      <c r="E1270" s="5" t="s">
        <v>24</v>
      </c>
      <c r="F1270" s="6">
        <v>45473</v>
      </c>
      <c r="G1270" s="5">
        <f t="shared" si="215"/>
        <v>2024</v>
      </c>
      <c r="H1270" s="5" t="str">
        <f t="shared" si="216"/>
        <v>Diciembre</v>
      </c>
      <c r="I1270" s="6" t="str">
        <f t="shared" si="217"/>
        <v>2024-2</v>
      </c>
      <c r="J1270" s="5">
        <v>100</v>
      </c>
      <c r="K1270" s="5">
        <v>90</v>
      </c>
      <c r="L1270" s="15">
        <f t="shared" si="214"/>
        <v>0</v>
      </c>
      <c r="M1270" s="15">
        <f t="shared" si="219"/>
        <v>0</v>
      </c>
      <c r="N1270" s="5"/>
      <c r="O1270" s="5"/>
      <c r="P1270" s="5" t="str">
        <f t="shared" si="218"/>
        <v>459-2024-12-31</v>
      </c>
      <c r="Q1270" s="5">
        <v>0</v>
      </c>
      <c r="R1270" s="5">
        <v>0</v>
      </c>
    </row>
    <row r="1271" spans="1:18" hidden="1" x14ac:dyDescent="0.3">
      <c r="A1271" s="5">
        <v>457</v>
      </c>
      <c r="B1271" s="5" t="s">
        <v>430</v>
      </c>
      <c r="C1271" s="5" t="s">
        <v>403</v>
      </c>
      <c r="D1271" s="5" t="s">
        <v>54</v>
      </c>
      <c r="E1271" s="5" t="s">
        <v>24</v>
      </c>
      <c r="F1271" s="6">
        <v>45657</v>
      </c>
      <c r="G1271" s="5">
        <f t="shared" si="215"/>
        <v>2024</v>
      </c>
      <c r="H1271" s="5" t="str">
        <f t="shared" si="216"/>
        <v>Diciembre</v>
      </c>
      <c r="I1271" s="6" t="str">
        <f t="shared" si="217"/>
        <v>2024-1</v>
      </c>
      <c r="J1271" s="5">
        <v>100</v>
      </c>
      <c r="K1271" s="5">
        <v>70</v>
      </c>
      <c r="L1271" s="15">
        <f t="shared" si="214"/>
        <v>1.143</v>
      </c>
      <c r="M1271" s="15">
        <f t="shared" si="219"/>
        <v>1.143</v>
      </c>
      <c r="N1271" s="5"/>
      <c r="O1271" s="5"/>
      <c r="P1271" s="5" t="str">
        <f t="shared" si="218"/>
        <v>460-2024-12-31</v>
      </c>
      <c r="Q1271" s="5">
        <v>0</v>
      </c>
      <c r="R1271" s="5">
        <v>0</v>
      </c>
    </row>
    <row r="1272" spans="1:18" hidden="1" x14ac:dyDescent="0.3">
      <c r="A1272" s="5">
        <v>459</v>
      </c>
      <c r="B1272" s="5" t="s">
        <v>432</v>
      </c>
      <c r="C1272" s="5" t="s">
        <v>362</v>
      </c>
      <c r="D1272" s="5" t="s">
        <v>60</v>
      </c>
      <c r="E1272" s="5" t="s">
        <v>24</v>
      </c>
      <c r="F1272" s="6">
        <v>45473</v>
      </c>
      <c r="G1272" s="5">
        <f t="shared" si="215"/>
        <v>2024</v>
      </c>
      <c r="H1272" s="5" t="str">
        <f t="shared" si="216"/>
        <v>Junio</v>
      </c>
      <c r="I1272" s="6" t="str">
        <f t="shared" si="217"/>
        <v>2024-2</v>
      </c>
      <c r="J1272" s="5">
        <v>100</v>
      </c>
      <c r="K1272" s="5">
        <v>130.43</v>
      </c>
      <c r="L1272" s="15">
        <f t="shared" ref="L1272:L1303" si="220">IFERROR(IF((K1275/J1275)&gt;1.3,1.3,K1275/J1275),"")</f>
        <v>1.1764705882352942</v>
      </c>
      <c r="M1272" s="15">
        <f t="shared" si="219"/>
        <v>1.1764705882352942</v>
      </c>
      <c r="N1272" s="5"/>
      <c r="O1272" s="5"/>
      <c r="P1272" s="5" t="str">
        <f t="shared" si="218"/>
        <v>462-2024-06-30</v>
      </c>
      <c r="Q1272" s="5">
        <v>0</v>
      </c>
      <c r="R1272" s="5">
        <v>0</v>
      </c>
    </row>
    <row r="1273" spans="1:18" hidden="1" x14ac:dyDescent="0.3">
      <c r="A1273" s="5">
        <v>459</v>
      </c>
      <c r="B1273" s="5" t="s">
        <v>432</v>
      </c>
      <c r="C1273" s="5" t="s">
        <v>362</v>
      </c>
      <c r="D1273" s="5" t="s">
        <v>60</v>
      </c>
      <c r="E1273" s="5" t="s">
        <v>24</v>
      </c>
      <c r="F1273" s="6">
        <v>45657</v>
      </c>
      <c r="G1273" s="5">
        <f t="shared" si="215"/>
        <v>2024</v>
      </c>
      <c r="H1273" s="5" t="str">
        <f t="shared" si="216"/>
        <v>Diciembre</v>
      </c>
      <c r="I1273" s="6" t="str">
        <f t="shared" si="217"/>
        <v>2024-1</v>
      </c>
      <c r="J1273" s="5">
        <v>100</v>
      </c>
      <c r="K1273" s="5"/>
      <c r="L1273" s="15">
        <f t="shared" si="220"/>
        <v>1.1764705882352942</v>
      </c>
      <c r="M1273" s="15">
        <f t="shared" si="219"/>
        <v>1.1764705882352942</v>
      </c>
      <c r="N1273" s="5" t="s">
        <v>55</v>
      </c>
      <c r="O1273" s="5" t="s">
        <v>134</v>
      </c>
      <c r="P1273" s="5" t="str">
        <f t="shared" si="218"/>
        <v>462-2024-12-31</v>
      </c>
      <c r="Q1273" s="5">
        <v>0</v>
      </c>
      <c r="R1273" s="5">
        <v>0</v>
      </c>
    </row>
    <row r="1274" spans="1:18" hidden="1" x14ac:dyDescent="0.3">
      <c r="A1274" s="5">
        <v>460</v>
      </c>
      <c r="B1274" s="5" t="s">
        <v>433</v>
      </c>
      <c r="C1274" s="5" t="s">
        <v>28</v>
      </c>
      <c r="D1274" s="5" t="s">
        <v>73</v>
      </c>
      <c r="E1274" s="5" t="s">
        <v>24</v>
      </c>
      <c r="F1274" s="6">
        <v>45657</v>
      </c>
      <c r="G1274" s="5">
        <f t="shared" ref="G1274:G1305" si="221">YEAR(F1277)</f>
        <v>2024</v>
      </c>
      <c r="H1274" s="5" t="str">
        <f t="shared" ref="H1274:H1305" si="222">PROPER(TEXT(F1277,"mmmm"))</f>
        <v>Junio</v>
      </c>
      <c r="I1274" s="6" t="str">
        <f t="shared" ref="I1274:I1305" si="223">IF(OR(H1277="Enero",H1277="Febrero",H1277="Marzo",H1277="Abril",H1277="Mayo",H1277="Junio"),G1277&amp;"-1",IF(OR(H1277="Julio",H1277="Agosto",H1277="Septiembre",H1277="Octubre",H1277="Noviembre",H1277="Diciembre"),G1277&amp;"-2"))</f>
        <v>2024-2</v>
      </c>
      <c r="J1274" s="5">
        <v>80</v>
      </c>
      <c r="K1274" s="5">
        <v>91.44</v>
      </c>
      <c r="L1274" s="15">
        <f t="shared" si="220"/>
        <v>0.95</v>
      </c>
      <c r="M1274" s="15">
        <f t="shared" si="219"/>
        <v>0.95</v>
      </c>
      <c r="N1274" s="5"/>
      <c r="O1274" s="5"/>
      <c r="P1274" s="5" t="str">
        <f t="shared" ref="P1274:P1305" si="224">A1277&amp;"-"&amp;YEAR(F1277)&amp;"-"&amp;IF(LEN(MONTH(F1277))=1,"0"&amp;MONTH(F1277),MONTH(F1277))&amp;"-"&amp;DAY(F1277)</f>
        <v>463-2024-06-30</v>
      </c>
      <c r="Q1274" s="5">
        <v>0</v>
      </c>
      <c r="R1274" s="5">
        <v>0</v>
      </c>
    </row>
    <row r="1275" spans="1:18" hidden="1" x14ac:dyDescent="0.3">
      <c r="A1275" s="5">
        <v>462</v>
      </c>
      <c r="B1275" s="5" t="s">
        <v>434</v>
      </c>
      <c r="C1275" s="5" t="s">
        <v>127</v>
      </c>
      <c r="D1275" s="5" t="s">
        <v>54</v>
      </c>
      <c r="E1275" s="5" t="s">
        <v>24</v>
      </c>
      <c r="F1275" s="6">
        <v>45473</v>
      </c>
      <c r="G1275" s="5">
        <f t="shared" si="221"/>
        <v>2024</v>
      </c>
      <c r="H1275" s="5" t="str">
        <f t="shared" si="222"/>
        <v>Diciembre</v>
      </c>
      <c r="I1275" s="6" t="str">
        <f t="shared" si="223"/>
        <v>2024-2</v>
      </c>
      <c r="J1275" s="5">
        <v>85</v>
      </c>
      <c r="K1275" s="5">
        <v>100</v>
      </c>
      <c r="L1275" s="15">
        <f t="shared" si="220"/>
        <v>1</v>
      </c>
      <c r="M1275" s="15">
        <f t="shared" si="219"/>
        <v>1</v>
      </c>
      <c r="N1275" s="5"/>
      <c r="O1275" s="5"/>
      <c r="P1275" s="5" t="str">
        <f t="shared" si="224"/>
        <v>463-2024-12-31</v>
      </c>
      <c r="Q1275" s="5">
        <v>0</v>
      </c>
      <c r="R1275" s="5">
        <v>0</v>
      </c>
    </row>
    <row r="1276" spans="1:18" hidden="1" x14ac:dyDescent="0.3">
      <c r="A1276" s="5">
        <v>462</v>
      </c>
      <c r="B1276" s="5" t="s">
        <v>434</v>
      </c>
      <c r="C1276" s="5" t="s">
        <v>127</v>
      </c>
      <c r="D1276" s="5" t="s">
        <v>54</v>
      </c>
      <c r="E1276" s="5" t="s">
        <v>24</v>
      </c>
      <c r="F1276" s="6">
        <v>45657</v>
      </c>
      <c r="G1276" s="5">
        <f t="shared" si="221"/>
        <v>2024</v>
      </c>
      <c r="H1276" s="5" t="str">
        <f t="shared" si="222"/>
        <v>Junio</v>
      </c>
      <c r="I1276" s="6" t="str">
        <f t="shared" si="223"/>
        <v>2024-1</v>
      </c>
      <c r="J1276" s="5">
        <v>85</v>
      </c>
      <c r="K1276" s="5">
        <v>100</v>
      </c>
      <c r="L1276" s="15">
        <f t="shared" si="220"/>
        <v>0.82657142857142851</v>
      </c>
      <c r="M1276" s="15">
        <f t="shared" si="219"/>
        <v>0.82657142857142851</v>
      </c>
      <c r="N1276" s="5"/>
      <c r="O1276" s="5"/>
      <c r="P1276" s="5" t="str">
        <f t="shared" si="224"/>
        <v>465-2024-06-30</v>
      </c>
      <c r="Q1276" s="5">
        <v>0</v>
      </c>
      <c r="R1276" s="5">
        <v>0</v>
      </c>
    </row>
    <row r="1277" spans="1:18" hidden="1" x14ac:dyDescent="0.3">
      <c r="A1277" s="5">
        <v>463</v>
      </c>
      <c r="B1277" s="5" t="s">
        <v>435</v>
      </c>
      <c r="C1277" s="5" t="s">
        <v>28</v>
      </c>
      <c r="D1277" s="5" t="s">
        <v>54</v>
      </c>
      <c r="E1277" s="5" t="s">
        <v>24</v>
      </c>
      <c r="F1277" s="6">
        <v>45473</v>
      </c>
      <c r="G1277" s="5">
        <f t="shared" si="221"/>
        <v>2024</v>
      </c>
      <c r="H1277" s="5" t="str">
        <f t="shared" si="222"/>
        <v>Diciembre</v>
      </c>
      <c r="I1277" s="6" t="str">
        <f t="shared" si="223"/>
        <v>2024-2</v>
      </c>
      <c r="J1277" s="5">
        <v>100</v>
      </c>
      <c r="K1277" s="5">
        <v>95</v>
      </c>
      <c r="L1277" s="15">
        <f t="shared" si="220"/>
        <v>0.56830000000000003</v>
      </c>
      <c r="M1277" s="15">
        <f t="shared" si="219"/>
        <v>0.56830000000000003</v>
      </c>
      <c r="N1277" s="5"/>
      <c r="O1277" s="5"/>
      <c r="P1277" s="5" t="str">
        <f t="shared" si="224"/>
        <v>465-2024-12-31</v>
      </c>
      <c r="Q1277" s="5">
        <v>0</v>
      </c>
      <c r="R1277" s="5">
        <v>0</v>
      </c>
    </row>
    <row r="1278" spans="1:18" hidden="1" x14ac:dyDescent="0.3">
      <c r="A1278" s="5">
        <v>463</v>
      </c>
      <c r="B1278" s="5" t="s">
        <v>435</v>
      </c>
      <c r="C1278" s="5" t="s">
        <v>28</v>
      </c>
      <c r="D1278" s="5" t="s">
        <v>54</v>
      </c>
      <c r="E1278" s="5" t="s">
        <v>24</v>
      </c>
      <c r="F1278" s="6">
        <v>45657</v>
      </c>
      <c r="G1278" s="5">
        <f t="shared" si="221"/>
        <v>2024</v>
      </c>
      <c r="H1278" s="5" t="str">
        <f t="shared" si="222"/>
        <v>Diciembre</v>
      </c>
      <c r="I1278" s="6" t="str">
        <f t="shared" si="223"/>
        <v>2024-1</v>
      </c>
      <c r="J1278" s="5">
        <v>100</v>
      </c>
      <c r="K1278" s="5">
        <v>100</v>
      </c>
      <c r="L1278" s="15">
        <f t="shared" si="220"/>
        <v>1.0759999999999998</v>
      </c>
      <c r="M1278" s="15">
        <f t="shared" si="219"/>
        <v>1.0759999999999998</v>
      </c>
      <c r="N1278" s="5"/>
      <c r="O1278" s="5"/>
      <c r="P1278" s="5" t="str">
        <f t="shared" si="224"/>
        <v>466-2024-12-31</v>
      </c>
      <c r="Q1278" s="5">
        <v>0</v>
      </c>
      <c r="R1278" s="5">
        <v>0</v>
      </c>
    </row>
    <row r="1279" spans="1:18" hidden="1" x14ac:dyDescent="0.3">
      <c r="A1279" s="5">
        <v>465</v>
      </c>
      <c r="B1279" s="5" t="s">
        <v>436</v>
      </c>
      <c r="C1279" s="5" t="s">
        <v>311</v>
      </c>
      <c r="D1279" s="5" t="s">
        <v>54</v>
      </c>
      <c r="E1279" s="5" t="s">
        <v>24</v>
      </c>
      <c r="F1279" s="6">
        <v>45473</v>
      </c>
      <c r="G1279" s="5">
        <f t="shared" si="221"/>
        <v>2024</v>
      </c>
      <c r="H1279" s="5" t="str">
        <f t="shared" si="222"/>
        <v>Junio</v>
      </c>
      <c r="I1279" s="6" t="str">
        <f t="shared" si="223"/>
        <v>2024-2</v>
      </c>
      <c r="J1279" s="5">
        <v>70</v>
      </c>
      <c r="K1279" s="5">
        <v>57.86</v>
      </c>
      <c r="L1279" s="15">
        <f t="shared" si="220"/>
        <v>1.2124999999999999</v>
      </c>
      <c r="M1279" s="15">
        <f t="shared" si="219"/>
        <v>1.2124999999999999</v>
      </c>
      <c r="N1279" s="5"/>
      <c r="O1279" s="5"/>
      <c r="P1279" s="5" t="str">
        <f t="shared" si="224"/>
        <v>467-2024-06-30</v>
      </c>
      <c r="Q1279" s="5">
        <v>0</v>
      </c>
      <c r="R1279" s="5">
        <v>0</v>
      </c>
    </row>
    <row r="1280" spans="1:18" hidden="1" x14ac:dyDescent="0.3">
      <c r="A1280" s="5">
        <v>465</v>
      </c>
      <c r="B1280" s="5" t="s">
        <v>436</v>
      </c>
      <c r="C1280" s="5" t="s">
        <v>311</v>
      </c>
      <c r="D1280" s="5" t="s">
        <v>54</v>
      </c>
      <c r="E1280" s="5" t="s">
        <v>24</v>
      </c>
      <c r="F1280" s="6">
        <v>45657</v>
      </c>
      <c r="G1280" s="5">
        <f t="shared" si="221"/>
        <v>2024</v>
      </c>
      <c r="H1280" s="5" t="str">
        <f t="shared" si="222"/>
        <v>Diciembre</v>
      </c>
      <c r="I1280" s="6" t="str">
        <f t="shared" si="223"/>
        <v>2024-1</v>
      </c>
      <c r="J1280" s="5">
        <v>100</v>
      </c>
      <c r="K1280" s="5">
        <v>56.83</v>
      </c>
      <c r="L1280" s="15">
        <f t="shared" si="220"/>
        <v>1.2182999999999999</v>
      </c>
      <c r="M1280" s="15">
        <f t="shared" si="219"/>
        <v>1.2182999999999999</v>
      </c>
      <c r="N1280" s="5"/>
      <c r="O1280" s="5"/>
      <c r="P1280" s="5" t="str">
        <f t="shared" si="224"/>
        <v>467-2024-12-31</v>
      </c>
      <c r="Q1280" s="5">
        <v>0</v>
      </c>
      <c r="R1280" s="5">
        <v>0</v>
      </c>
    </row>
    <row r="1281" spans="1:18" hidden="1" x14ac:dyDescent="0.3">
      <c r="A1281" s="5">
        <v>466</v>
      </c>
      <c r="B1281" s="5" t="s">
        <v>437</v>
      </c>
      <c r="C1281" s="5" t="s">
        <v>225</v>
      </c>
      <c r="D1281" s="5" t="s">
        <v>54</v>
      </c>
      <c r="E1281" s="5" t="s">
        <v>24</v>
      </c>
      <c r="F1281" s="6">
        <v>45657</v>
      </c>
      <c r="G1281" s="5">
        <f t="shared" si="221"/>
        <v>2024</v>
      </c>
      <c r="H1281" s="5" t="str">
        <f t="shared" si="222"/>
        <v>Junio</v>
      </c>
      <c r="I1281" s="6" t="str">
        <f t="shared" si="223"/>
        <v>2024-2</v>
      </c>
      <c r="J1281" s="5">
        <v>100</v>
      </c>
      <c r="K1281" s="5">
        <v>107.6</v>
      </c>
      <c r="L1281" s="15">
        <f t="shared" si="220"/>
        <v>0.95000000000000007</v>
      </c>
      <c r="M1281" s="15">
        <f t="shared" si="219"/>
        <v>0.95000000000000007</v>
      </c>
      <c r="N1281" s="5"/>
      <c r="O1281" s="5" t="s">
        <v>91</v>
      </c>
      <c r="P1281" s="5" t="str">
        <f t="shared" si="224"/>
        <v>468-2024-06-30</v>
      </c>
      <c r="Q1281" s="5">
        <v>0</v>
      </c>
      <c r="R1281" s="5">
        <v>0</v>
      </c>
    </row>
    <row r="1282" spans="1:18" hidden="1" x14ac:dyDescent="0.3">
      <c r="A1282" s="5">
        <v>467</v>
      </c>
      <c r="B1282" s="5" t="s">
        <v>438</v>
      </c>
      <c r="C1282" s="5" t="s">
        <v>225</v>
      </c>
      <c r="D1282" s="5" t="s">
        <v>54</v>
      </c>
      <c r="E1282" s="5" t="s">
        <v>24</v>
      </c>
      <c r="F1282" s="6">
        <v>45473</v>
      </c>
      <c r="G1282" s="5">
        <f t="shared" si="221"/>
        <v>2024</v>
      </c>
      <c r="H1282" s="5" t="str">
        <f t="shared" si="222"/>
        <v>Diciembre</v>
      </c>
      <c r="I1282" s="6" t="str">
        <f t="shared" si="223"/>
        <v>2024-1</v>
      </c>
      <c r="J1282" s="5">
        <v>100</v>
      </c>
      <c r="K1282" s="5">
        <v>121.25</v>
      </c>
      <c r="L1282" s="15">
        <f t="shared" si="220"/>
        <v>0.8666666666666667</v>
      </c>
      <c r="M1282" s="15">
        <f t="shared" si="219"/>
        <v>0.8666666666666667</v>
      </c>
      <c r="N1282" s="5"/>
      <c r="O1282" s="5"/>
      <c r="P1282" s="5" t="str">
        <f t="shared" si="224"/>
        <v>468-2024-12-31</v>
      </c>
      <c r="Q1282" s="5">
        <v>0</v>
      </c>
      <c r="R1282" s="5">
        <v>0</v>
      </c>
    </row>
    <row r="1283" spans="1:18" hidden="1" x14ac:dyDescent="0.3">
      <c r="A1283" s="5">
        <v>467</v>
      </c>
      <c r="B1283" s="5" t="s">
        <v>438</v>
      </c>
      <c r="C1283" s="5" t="s">
        <v>225</v>
      </c>
      <c r="D1283" s="5" t="s">
        <v>54</v>
      </c>
      <c r="E1283" s="5" t="s">
        <v>24</v>
      </c>
      <c r="F1283" s="6">
        <v>45657</v>
      </c>
      <c r="G1283" s="5">
        <f t="shared" si="221"/>
        <v>2024</v>
      </c>
      <c r="H1283" s="5" t="str">
        <f t="shared" si="222"/>
        <v>Junio</v>
      </c>
      <c r="I1283" s="6" t="str">
        <f t="shared" si="223"/>
        <v>2024-2</v>
      </c>
      <c r="J1283" s="5">
        <v>100</v>
      </c>
      <c r="K1283" s="5">
        <v>121.83</v>
      </c>
      <c r="L1283" s="15">
        <f t="shared" si="220"/>
        <v>1.1433</v>
      </c>
      <c r="M1283" s="15">
        <f t="shared" si="219"/>
        <v>1.1433</v>
      </c>
      <c r="N1283" s="5"/>
      <c r="O1283" s="5"/>
      <c r="P1283" s="5" t="str">
        <f t="shared" si="224"/>
        <v>469-2024-06-30</v>
      </c>
      <c r="Q1283" s="5">
        <v>0</v>
      </c>
      <c r="R1283" s="5">
        <v>0</v>
      </c>
    </row>
    <row r="1284" spans="1:18" x14ac:dyDescent="0.3">
      <c r="A1284" s="5">
        <v>468</v>
      </c>
      <c r="B1284" s="5" t="s">
        <v>439</v>
      </c>
      <c r="C1284" s="5" t="s">
        <v>225</v>
      </c>
      <c r="D1284" s="5" t="s">
        <v>54</v>
      </c>
      <c r="E1284" s="5" t="s">
        <v>62</v>
      </c>
      <c r="F1284" s="6">
        <v>45473</v>
      </c>
      <c r="G1284" s="5">
        <f t="shared" si="221"/>
        <v>2024</v>
      </c>
      <c r="H1284" s="5" t="str">
        <f t="shared" si="222"/>
        <v>Diciembre</v>
      </c>
      <c r="I1284" s="6" t="str">
        <f t="shared" si="223"/>
        <v>2024-1</v>
      </c>
      <c r="J1284" s="5">
        <v>3</v>
      </c>
      <c r="K1284" s="5">
        <v>2.85</v>
      </c>
      <c r="L1284" s="15">
        <f t="shared" si="220"/>
        <v>0</v>
      </c>
      <c r="M1284" s="15">
        <f t="shared" si="219"/>
        <v>0</v>
      </c>
      <c r="N1284" s="5"/>
      <c r="O1284" s="5"/>
      <c r="P1284" s="5" t="str">
        <f t="shared" si="224"/>
        <v>469-2024-12-31</v>
      </c>
      <c r="Q1284" s="5">
        <v>0</v>
      </c>
      <c r="R1284" s="5">
        <v>0</v>
      </c>
    </row>
    <row r="1285" spans="1:18" hidden="1" x14ac:dyDescent="0.3">
      <c r="A1285" s="5">
        <v>468</v>
      </c>
      <c r="B1285" s="5" t="s">
        <v>439</v>
      </c>
      <c r="C1285" s="5" t="s">
        <v>225</v>
      </c>
      <c r="D1285" s="5" t="s">
        <v>54</v>
      </c>
      <c r="E1285" s="5" t="s">
        <v>62</v>
      </c>
      <c r="F1285" s="6">
        <v>45657</v>
      </c>
      <c r="G1285" s="5">
        <f t="shared" si="221"/>
        <v>2024</v>
      </c>
      <c r="H1285" s="5" t="str">
        <f t="shared" si="222"/>
        <v>Junio</v>
      </c>
      <c r="I1285" s="6" t="str">
        <f t="shared" si="223"/>
        <v>2024-2</v>
      </c>
      <c r="J1285" s="5">
        <v>3</v>
      </c>
      <c r="K1285" s="5">
        <v>2.6</v>
      </c>
      <c r="L1285" s="15">
        <f t="shared" si="220"/>
        <v>1.181</v>
      </c>
      <c r="M1285" s="15">
        <f t="shared" si="219"/>
        <v>1.181</v>
      </c>
      <c r="N1285" s="5"/>
      <c r="O1285" s="5"/>
      <c r="P1285" s="5" t="str">
        <f t="shared" si="224"/>
        <v>470-2024-06-30</v>
      </c>
      <c r="Q1285" s="5">
        <v>0</v>
      </c>
      <c r="R1285" s="5">
        <v>0</v>
      </c>
    </row>
    <row r="1286" spans="1:18" hidden="1" x14ac:dyDescent="0.3">
      <c r="A1286" s="5">
        <v>469</v>
      </c>
      <c r="B1286" s="5" t="s">
        <v>395</v>
      </c>
      <c r="C1286" s="5" t="s">
        <v>198</v>
      </c>
      <c r="D1286" s="5" t="s">
        <v>60</v>
      </c>
      <c r="E1286" s="5" t="s">
        <v>24</v>
      </c>
      <c r="F1286" s="6">
        <v>45473</v>
      </c>
      <c r="G1286" s="5">
        <f t="shared" si="221"/>
        <v>2024</v>
      </c>
      <c r="H1286" s="5" t="str">
        <f t="shared" si="222"/>
        <v>Diciembre</v>
      </c>
      <c r="I1286" s="6" t="str">
        <f t="shared" si="223"/>
        <v>2024-1</v>
      </c>
      <c r="J1286" s="5">
        <v>100</v>
      </c>
      <c r="K1286" s="5">
        <v>114.33</v>
      </c>
      <c r="L1286" s="15">
        <f t="shared" si="220"/>
        <v>0</v>
      </c>
      <c r="M1286" s="15">
        <f t="shared" si="219"/>
        <v>0</v>
      </c>
      <c r="N1286" s="5"/>
      <c r="O1286" s="5"/>
      <c r="P1286" s="5" t="str">
        <f t="shared" si="224"/>
        <v>470-2024-12-31</v>
      </c>
      <c r="Q1286" s="5">
        <v>0</v>
      </c>
      <c r="R1286" s="5">
        <v>0</v>
      </c>
    </row>
    <row r="1287" spans="1:18" hidden="1" x14ac:dyDescent="0.3">
      <c r="A1287" s="5">
        <v>469</v>
      </c>
      <c r="B1287" s="5" t="s">
        <v>395</v>
      </c>
      <c r="C1287" s="5" t="s">
        <v>198</v>
      </c>
      <c r="D1287" s="5" t="s">
        <v>60</v>
      </c>
      <c r="E1287" s="5" t="s">
        <v>24</v>
      </c>
      <c r="F1287" s="6">
        <v>45657</v>
      </c>
      <c r="G1287" s="5">
        <f t="shared" si="221"/>
        <v>2024</v>
      </c>
      <c r="H1287" s="5" t="str">
        <f t="shared" si="222"/>
        <v>Junio</v>
      </c>
      <c r="I1287" s="6" t="str">
        <f t="shared" si="223"/>
        <v>2024-2</v>
      </c>
      <c r="J1287" s="5">
        <v>100</v>
      </c>
      <c r="K1287" s="5">
        <v>0</v>
      </c>
      <c r="L1287" s="15">
        <f t="shared" si="220"/>
        <v>1.0556000000000001</v>
      </c>
      <c r="M1287" s="15">
        <f t="shared" si="219"/>
        <v>1.0556000000000001</v>
      </c>
      <c r="N1287" s="5"/>
      <c r="O1287" s="5"/>
      <c r="P1287" s="5" t="str">
        <f t="shared" si="224"/>
        <v>471-2024-06-30</v>
      </c>
      <c r="Q1287" s="5">
        <v>0</v>
      </c>
      <c r="R1287" s="5">
        <v>0</v>
      </c>
    </row>
    <row r="1288" spans="1:18" hidden="1" x14ac:dyDescent="0.3">
      <c r="A1288" s="5">
        <v>470</v>
      </c>
      <c r="B1288" s="5" t="s">
        <v>441</v>
      </c>
      <c r="C1288" s="5" t="s">
        <v>198</v>
      </c>
      <c r="D1288" s="5" t="s">
        <v>60</v>
      </c>
      <c r="E1288" s="5" t="s">
        <v>24</v>
      </c>
      <c r="F1288" s="6">
        <v>45473</v>
      </c>
      <c r="G1288" s="5">
        <f t="shared" si="221"/>
        <v>2024</v>
      </c>
      <c r="H1288" s="5" t="str">
        <f t="shared" si="222"/>
        <v>Diciembre</v>
      </c>
      <c r="I1288" s="6" t="str">
        <f t="shared" si="223"/>
        <v>2024-1</v>
      </c>
      <c r="J1288" s="5">
        <v>100</v>
      </c>
      <c r="K1288" s="5">
        <v>118.1</v>
      </c>
      <c r="L1288" s="15">
        <f t="shared" si="220"/>
        <v>0</v>
      </c>
      <c r="M1288" s="15">
        <f t="shared" si="219"/>
        <v>0</v>
      </c>
      <c r="N1288" s="5"/>
      <c r="O1288" s="5"/>
      <c r="P1288" s="5" t="str">
        <f t="shared" si="224"/>
        <v>471-2024-12-31</v>
      </c>
      <c r="Q1288" s="5">
        <v>0</v>
      </c>
      <c r="R1288" s="5">
        <v>0</v>
      </c>
    </row>
    <row r="1289" spans="1:18" hidden="1" x14ac:dyDescent="0.3">
      <c r="A1289" s="5">
        <v>470</v>
      </c>
      <c r="B1289" s="5" t="s">
        <v>441</v>
      </c>
      <c r="C1289" s="5" t="s">
        <v>198</v>
      </c>
      <c r="D1289" s="5" t="s">
        <v>60</v>
      </c>
      <c r="E1289" s="5" t="s">
        <v>24</v>
      </c>
      <c r="F1289" s="6">
        <v>45657</v>
      </c>
      <c r="G1289" s="5">
        <f t="shared" si="221"/>
        <v>2024</v>
      </c>
      <c r="H1289" s="5" t="str">
        <f t="shared" si="222"/>
        <v>Junio</v>
      </c>
      <c r="I1289" s="6" t="str">
        <f t="shared" si="223"/>
        <v>2024-2</v>
      </c>
      <c r="J1289" s="5">
        <v>100</v>
      </c>
      <c r="K1289" s="5">
        <v>0</v>
      </c>
      <c r="L1289" s="15">
        <f t="shared" si="220"/>
        <v>0.82099999999999995</v>
      </c>
      <c r="M1289" s="15">
        <f t="shared" si="219"/>
        <v>0.82099999999999995</v>
      </c>
      <c r="N1289" s="5"/>
      <c r="O1289" s="5"/>
      <c r="P1289" s="5" t="str">
        <f t="shared" si="224"/>
        <v>472-2024-06-30</v>
      </c>
      <c r="Q1289" s="5">
        <v>0</v>
      </c>
      <c r="R1289" s="5">
        <v>0</v>
      </c>
    </row>
    <row r="1290" spans="1:18" hidden="1" x14ac:dyDescent="0.3">
      <c r="A1290" s="5">
        <v>471</v>
      </c>
      <c r="B1290" s="5" t="s">
        <v>442</v>
      </c>
      <c r="C1290" s="5" t="s">
        <v>198</v>
      </c>
      <c r="D1290" s="5" t="s">
        <v>60</v>
      </c>
      <c r="E1290" s="5" t="s">
        <v>24</v>
      </c>
      <c r="F1290" s="6">
        <v>45473</v>
      </c>
      <c r="G1290" s="5">
        <f t="shared" si="221"/>
        <v>2024</v>
      </c>
      <c r="H1290" s="5" t="str">
        <f t="shared" si="222"/>
        <v>Diciembre</v>
      </c>
      <c r="I1290" s="6" t="str">
        <f t="shared" si="223"/>
        <v>2024-1</v>
      </c>
      <c r="J1290" s="5">
        <v>100</v>
      </c>
      <c r="K1290" s="5">
        <v>105.56</v>
      </c>
      <c r="L1290" s="15">
        <f t="shared" si="220"/>
        <v>1</v>
      </c>
      <c r="M1290" s="15">
        <f t="shared" si="219"/>
        <v>1</v>
      </c>
      <c r="N1290" s="5"/>
      <c r="O1290" s="5"/>
      <c r="P1290" s="5" t="str">
        <f t="shared" si="224"/>
        <v>472-2024-12-31</v>
      </c>
      <c r="Q1290" s="5">
        <v>0</v>
      </c>
      <c r="R1290" s="5">
        <v>0</v>
      </c>
    </row>
    <row r="1291" spans="1:18" hidden="1" x14ac:dyDescent="0.3">
      <c r="A1291" s="5">
        <v>471</v>
      </c>
      <c r="B1291" s="5" t="s">
        <v>442</v>
      </c>
      <c r="C1291" s="5" t="s">
        <v>198</v>
      </c>
      <c r="D1291" s="5" t="s">
        <v>60</v>
      </c>
      <c r="E1291" s="5" t="s">
        <v>24</v>
      </c>
      <c r="F1291" s="6">
        <v>45657</v>
      </c>
      <c r="G1291" s="5">
        <f t="shared" si="221"/>
        <v>2024</v>
      </c>
      <c r="H1291" s="5" t="str">
        <f t="shared" si="222"/>
        <v>Junio</v>
      </c>
      <c r="I1291" s="6" t="str">
        <f t="shared" si="223"/>
        <v>2024-2</v>
      </c>
      <c r="J1291" s="5">
        <v>100</v>
      </c>
      <c r="K1291" s="5">
        <v>0</v>
      </c>
      <c r="L1291" s="15">
        <f t="shared" si="220"/>
        <v>1</v>
      </c>
      <c r="M1291" s="15">
        <f t="shared" si="219"/>
        <v>1</v>
      </c>
      <c r="N1291" s="5"/>
      <c r="O1291" s="5"/>
      <c r="P1291" s="5" t="str">
        <f t="shared" si="224"/>
        <v>473-2024-06-30</v>
      </c>
      <c r="Q1291" s="5">
        <v>0</v>
      </c>
      <c r="R1291" s="5">
        <v>0</v>
      </c>
    </row>
    <row r="1292" spans="1:18" hidden="1" x14ac:dyDescent="0.3">
      <c r="A1292" s="5">
        <v>472</v>
      </c>
      <c r="B1292" s="5" t="s">
        <v>443</v>
      </c>
      <c r="C1292" s="5" t="s">
        <v>311</v>
      </c>
      <c r="D1292" s="5" t="s">
        <v>54</v>
      </c>
      <c r="E1292" s="5" t="s">
        <v>24</v>
      </c>
      <c r="F1292" s="6">
        <v>45473</v>
      </c>
      <c r="G1292" s="5">
        <f t="shared" si="221"/>
        <v>2024</v>
      </c>
      <c r="H1292" s="5" t="str">
        <f t="shared" si="222"/>
        <v>Diciembre</v>
      </c>
      <c r="I1292" s="6" t="str">
        <f t="shared" si="223"/>
        <v>2024-1</v>
      </c>
      <c r="J1292" s="5">
        <v>100</v>
      </c>
      <c r="K1292" s="5">
        <v>82.1</v>
      </c>
      <c r="L1292" s="15">
        <f t="shared" si="220"/>
        <v>1</v>
      </c>
      <c r="M1292" s="15">
        <f t="shared" si="219"/>
        <v>1</v>
      </c>
      <c r="N1292" s="5"/>
      <c r="O1292" s="5"/>
      <c r="P1292" s="5" t="str">
        <f t="shared" si="224"/>
        <v>473-2024-12-31</v>
      </c>
      <c r="Q1292" s="5">
        <v>0</v>
      </c>
      <c r="R1292" s="5">
        <v>0</v>
      </c>
    </row>
    <row r="1293" spans="1:18" hidden="1" x14ac:dyDescent="0.3">
      <c r="A1293" s="5">
        <v>472</v>
      </c>
      <c r="B1293" s="5" t="s">
        <v>443</v>
      </c>
      <c r="C1293" s="5" t="s">
        <v>311</v>
      </c>
      <c r="D1293" s="5" t="s">
        <v>54</v>
      </c>
      <c r="E1293" s="5" t="s">
        <v>24</v>
      </c>
      <c r="F1293" s="6">
        <v>45657</v>
      </c>
      <c r="G1293" s="5">
        <f t="shared" si="221"/>
        <v>2024</v>
      </c>
      <c r="H1293" s="5" t="str">
        <f t="shared" si="222"/>
        <v>Junio</v>
      </c>
      <c r="I1293" s="6" t="str">
        <f t="shared" si="223"/>
        <v>2024-2</v>
      </c>
      <c r="J1293" s="5">
        <v>100</v>
      </c>
      <c r="K1293" s="5">
        <v>100</v>
      </c>
      <c r="L1293" s="15">
        <f t="shared" si="220"/>
        <v>1</v>
      </c>
      <c r="M1293" s="15">
        <f t="shared" si="219"/>
        <v>1</v>
      </c>
      <c r="N1293" s="5"/>
      <c r="O1293" s="5"/>
      <c r="P1293" s="5" t="str">
        <f t="shared" si="224"/>
        <v>474-2024-06-30</v>
      </c>
      <c r="Q1293" s="5">
        <v>0</v>
      </c>
      <c r="R1293" s="5">
        <v>0</v>
      </c>
    </row>
    <row r="1294" spans="1:18" hidden="1" x14ac:dyDescent="0.3">
      <c r="A1294" s="25">
        <v>473</v>
      </c>
      <c r="B1294" s="23" t="s">
        <v>444</v>
      </c>
      <c r="C1294" s="5" t="s">
        <v>22</v>
      </c>
      <c r="D1294" s="5" t="s">
        <v>54</v>
      </c>
      <c r="E1294" s="5" t="s">
        <v>24</v>
      </c>
      <c r="F1294" s="6">
        <v>45473</v>
      </c>
      <c r="G1294" s="5">
        <f t="shared" si="221"/>
        <v>2024</v>
      </c>
      <c r="H1294" s="5" t="str">
        <f t="shared" si="222"/>
        <v>Diciembre</v>
      </c>
      <c r="I1294" s="6" t="str">
        <f t="shared" si="223"/>
        <v>2024-1</v>
      </c>
      <c r="J1294" s="32">
        <v>16</v>
      </c>
      <c r="K1294" s="87">
        <v>16</v>
      </c>
      <c r="L1294" s="15">
        <f t="shared" si="220"/>
        <v>1</v>
      </c>
      <c r="M1294" s="15">
        <f t="shared" si="219"/>
        <v>1</v>
      </c>
      <c r="N1294" s="5"/>
      <c r="O1294" s="5"/>
      <c r="P1294" s="5" t="str">
        <f t="shared" si="224"/>
        <v>474-2024-12-31</v>
      </c>
      <c r="Q1294" s="5">
        <v>0</v>
      </c>
      <c r="R1294" s="5">
        <v>0</v>
      </c>
    </row>
    <row r="1295" spans="1:18" hidden="1" x14ac:dyDescent="0.3">
      <c r="A1295" s="5">
        <v>473</v>
      </c>
      <c r="B1295" s="5" t="s">
        <v>445</v>
      </c>
      <c r="C1295" s="5" t="s">
        <v>22</v>
      </c>
      <c r="D1295" s="5" t="s">
        <v>54</v>
      </c>
      <c r="E1295" s="5" t="s">
        <v>24</v>
      </c>
      <c r="F1295" s="6">
        <v>45657</v>
      </c>
      <c r="G1295" s="5">
        <f t="shared" si="221"/>
        <v>2024</v>
      </c>
      <c r="H1295" s="5" t="str">
        <f t="shared" si="222"/>
        <v>Junio</v>
      </c>
      <c r="I1295" s="6" t="str">
        <f t="shared" si="223"/>
        <v>2024-2</v>
      </c>
      <c r="J1295" s="5">
        <v>17</v>
      </c>
      <c r="K1295" s="16">
        <v>17</v>
      </c>
      <c r="L1295" s="15" t="str">
        <f t="shared" si="220"/>
        <v/>
      </c>
      <c r="M1295" s="15" t="str">
        <f t="shared" ref="M1295:M1326" si="225">IFERROR(K1298/J1298,"")</f>
        <v/>
      </c>
      <c r="N1295" s="5"/>
      <c r="O1295" s="5"/>
      <c r="P1295" s="5" t="str">
        <f t="shared" si="224"/>
        <v>475-2024-06-30</v>
      </c>
      <c r="Q1295" s="5">
        <v>0</v>
      </c>
      <c r="R1295" s="5">
        <v>0</v>
      </c>
    </row>
    <row r="1296" spans="1:18" hidden="1" x14ac:dyDescent="0.3">
      <c r="A1296" s="5">
        <v>474</v>
      </c>
      <c r="B1296" s="5" t="s">
        <v>448</v>
      </c>
      <c r="C1296" s="5" t="s">
        <v>447</v>
      </c>
      <c r="D1296" s="5" t="s">
        <v>54</v>
      </c>
      <c r="E1296" s="5" t="s">
        <v>24</v>
      </c>
      <c r="F1296" s="6">
        <v>45473</v>
      </c>
      <c r="G1296" s="5">
        <f t="shared" si="221"/>
        <v>2024</v>
      </c>
      <c r="H1296" s="5" t="str">
        <f t="shared" si="222"/>
        <v>Diciembre</v>
      </c>
      <c r="I1296" s="6" t="str">
        <f t="shared" si="223"/>
        <v>2024-1</v>
      </c>
      <c r="J1296" s="5">
        <v>100</v>
      </c>
      <c r="K1296" s="5">
        <v>100</v>
      </c>
      <c r="L1296" s="15">
        <f t="shared" si="220"/>
        <v>1</v>
      </c>
      <c r="M1296" s="15">
        <f t="shared" si="225"/>
        <v>1</v>
      </c>
      <c r="N1296" s="5"/>
      <c r="O1296" s="5"/>
      <c r="P1296" s="5" t="str">
        <f t="shared" si="224"/>
        <v>475-2024-12-31</v>
      </c>
      <c r="Q1296" s="5">
        <v>0</v>
      </c>
      <c r="R1296" s="5">
        <v>0</v>
      </c>
    </row>
    <row r="1297" spans="1:18" hidden="1" x14ac:dyDescent="0.3">
      <c r="A1297" s="5">
        <v>474</v>
      </c>
      <c r="B1297" s="5" t="s">
        <v>448</v>
      </c>
      <c r="C1297" s="5" t="s">
        <v>447</v>
      </c>
      <c r="D1297" s="5" t="s">
        <v>54</v>
      </c>
      <c r="E1297" s="5" t="s">
        <v>24</v>
      </c>
      <c r="F1297" s="6">
        <v>45657</v>
      </c>
      <c r="G1297" s="5">
        <f t="shared" si="221"/>
        <v>2024</v>
      </c>
      <c r="H1297" s="5" t="str">
        <f t="shared" si="222"/>
        <v>Junio</v>
      </c>
      <c r="I1297" s="6" t="str">
        <f t="shared" si="223"/>
        <v>2024-2</v>
      </c>
      <c r="J1297" s="5">
        <v>100</v>
      </c>
      <c r="K1297" s="5">
        <v>100</v>
      </c>
      <c r="L1297" s="15">
        <f t="shared" si="220"/>
        <v>1</v>
      </c>
      <c r="M1297" s="15">
        <f t="shared" si="225"/>
        <v>1</v>
      </c>
      <c r="N1297" s="5"/>
      <c r="O1297" s="5"/>
      <c r="P1297" s="5" t="str">
        <f t="shared" si="224"/>
        <v>476-2024-06-30</v>
      </c>
      <c r="Q1297" s="5">
        <v>0</v>
      </c>
      <c r="R1297" s="5">
        <v>0</v>
      </c>
    </row>
    <row r="1298" spans="1:18" hidden="1" x14ac:dyDescent="0.3">
      <c r="A1298" s="5">
        <v>475</v>
      </c>
      <c r="B1298" s="5" t="s">
        <v>449</v>
      </c>
      <c r="C1298" s="5" t="s">
        <v>44</v>
      </c>
      <c r="D1298" s="5" t="s">
        <v>54</v>
      </c>
      <c r="E1298" s="5" t="s">
        <v>24</v>
      </c>
      <c r="F1298" s="6">
        <v>45473</v>
      </c>
      <c r="G1298" s="5">
        <f t="shared" si="221"/>
        <v>2024</v>
      </c>
      <c r="H1298" s="5" t="str">
        <f t="shared" si="222"/>
        <v>Diciembre</v>
      </c>
      <c r="I1298" s="6" t="str">
        <f t="shared" si="223"/>
        <v>2024-1</v>
      </c>
      <c r="J1298" s="5"/>
      <c r="K1298" s="5"/>
      <c r="L1298" s="15">
        <f t="shared" si="220"/>
        <v>1</v>
      </c>
      <c r="M1298" s="15">
        <f t="shared" si="225"/>
        <v>1</v>
      </c>
      <c r="N1298" s="5"/>
      <c r="O1298" s="5"/>
      <c r="P1298" s="5" t="str">
        <f t="shared" si="224"/>
        <v>476-2024-12-31</v>
      </c>
      <c r="Q1298" s="5">
        <v>0</v>
      </c>
      <c r="R1298" s="5">
        <v>0</v>
      </c>
    </row>
    <row r="1299" spans="1:18" hidden="1" x14ac:dyDescent="0.3">
      <c r="A1299" s="5">
        <v>475</v>
      </c>
      <c r="B1299" s="5" t="s">
        <v>449</v>
      </c>
      <c r="C1299" s="5" t="s">
        <v>44</v>
      </c>
      <c r="D1299" s="5" t="s">
        <v>54</v>
      </c>
      <c r="E1299" s="5" t="s">
        <v>24</v>
      </c>
      <c r="F1299" s="6">
        <v>45657</v>
      </c>
      <c r="G1299" s="5">
        <f t="shared" si="221"/>
        <v>2024</v>
      </c>
      <c r="H1299" s="5" t="str">
        <f t="shared" si="222"/>
        <v>Junio</v>
      </c>
      <c r="I1299" s="6" t="str">
        <f t="shared" si="223"/>
        <v>2024-2</v>
      </c>
      <c r="J1299" s="5">
        <v>100</v>
      </c>
      <c r="K1299" s="5">
        <v>100</v>
      </c>
      <c r="L1299" s="15">
        <f t="shared" si="220"/>
        <v>1</v>
      </c>
      <c r="M1299" s="15">
        <f t="shared" si="225"/>
        <v>1</v>
      </c>
      <c r="N1299" s="5"/>
      <c r="O1299" s="5"/>
      <c r="P1299" s="5" t="str">
        <f t="shared" si="224"/>
        <v>477-2024-06-30</v>
      </c>
      <c r="Q1299" s="5">
        <v>0</v>
      </c>
      <c r="R1299" s="5">
        <v>0</v>
      </c>
    </row>
    <row r="1300" spans="1:18" hidden="1" x14ac:dyDescent="0.3">
      <c r="A1300" s="5">
        <v>476</v>
      </c>
      <c r="B1300" s="5" t="s">
        <v>450</v>
      </c>
      <c r="C1300" s="5" t="s">
        <v>22</v>
      </c>
      <c r="D1300" s="5" t="s">
        <v>54</v>
      </c>
      <c r="E1300" s="5" t="s">
        <v>24</v>
      </c>
      <c r="F1300" s="6">
        <v>45473</v>
      </c>
      <c r="G1300" s="5">
        <f t="shared" si="221"/>
        <v>2024</v>
      </c>
      <c r="H1300" s="5" t="str">
        <f t="shared" si="222"/>
        <v>Diciembre</v>
      </c>
      <c r="I1300" s="6" t="str">
        <f t="shared" si="223"/>
        <v>2024-1</v>
      </c>
      <c r="J1300" s="5">
        <v>15</v>
      </c>
      <c r="K1300" s="5">
        <v>15</v>
      </c>
      <c r="L1300" s="15">
        <f t="shared" si="220"/>
        <v>1</v>
      </c>
      <c r="M1300" s="15">
        <f t="shared" si="225"/>
        <v>1</v>
      </c>
      <c r="N1300" s="5"/>
      <c r="O1300" s="5"/>
      <c r="P1300" s="5" t="str">
        <f t="shared" si="224"/>
        <v>477-2024-12-31</v>
      </c>
      <c r="Q1300" s="5">
        <v>0</v>
      </c>
      <c r="R1300" s="5">
        <v>0</v>
      </c>
    </row>
    <row r="1301" spans="1:18" hidden="1" x14ac:dyDescent="0.3">
      <c r="A1301" s="5">
        <v>476</v>
      </c>
      <c r="B1301" s="5" t="s">
        <v>450</v>
      </c>
      <c r="C1301" s="5" t="s">
        <v>22</v>
      </c>
      <c r="D1301" s="5" t="s">
        <v>54</v>
      </c>
      <c r="E1301" s="5" t="s">
        <v>24</v>
      </c>
      <c r="F1301" s="6">
        <v>45657</v>
      </c>
      <c r="G1301" s="5">
        <f t="shared" si="221"/>
        <v>2024</v>
      </c>
      <c r="H1301" s="5" t="str">
        <f t="shared" si="222"/>
        <v>Junio</v>
      </c>
      <c r="I1301" s="6" t="str">
        <f t="shared" si="223"/>
        <v>2024-2</v>
      </c>
      <c r="J1301" s="5">
        <v>15</v>
      </c>
      <c r="K1301" s="5">
        <v>15</v>
      </c>
      <c r="L1301" s="15">
        <f t="shared" si="220"/>
        <v>0</v>
      </c>
      <c r="M1301" s="15">
        <f t="shared" si="225"/>
        <v>0</v>
      </c>
      <c r="N1301" s="5"/>
      <c r="O1301" s="5"/>
      <c r="P1301" s="5" t="str">
        <f t="shared" si="224"/>
        <v>478-2024-06-30</v>
      </c>
      <c r="Q1301" s="5">
        <v>0</v>
      </c>
      <c r="R1301" s="5">
        <v>0</v>
      </c>
    </row>
    <row r="1302" spans="1:18" hidden="1" x14ac:dyDescent="0.3">
      <c r="A1302" s="5">
        <v>477</v>
      </c>
      <c r="B1302" s="5" t="s">
        <v>451</v>
      </c>
      <c r="C1302" s="5" t="s">
        <v>447</v>
      </c>
      <c r="D1302" s="5" t="s">
        <v>54</v>
      </c>
      <c r="E1302" s="5" t="s">
        <v>24</v>
      </c>
      <c r="F1302" s="6">
        <v>45473</v>
      </c>
      <c r="G1302" s="5">
        <f t="shared" si="221"/>
        <v>2024</v>
      </c>
      <c r="H1302" s="5" t="str">
        <f t="shared" si="222"/>
        <v>Diciembre</v>
      </c>
      <c r="I1302" s="6" t="str">
        <f t="shared" si="223"/>
        <v>2024-1</v>
      </c>
      <c r="J1302" s="5">
        <v>100</v>
      </c>
      <c r="K1302" s="5">
        <v>100</v>
      </c>
      <c r="L1302" s="15">
        <f t="shared" si="220"/>
        <v>1</v>
      </c>
      <c r="M1302" s="15">
        <f t="shared" si="225"/>
        <v>1</v>
      </c>
      <c r="N1302" s="5"/>
      <c r="O1302" s="5"/>
      <c r="P1302" s="5" t="str">
        <f t="shared" si="224"/>
        <v>478-2024-12-31</v>
      </c>
      <c r="Q1302" s="5">
        <v>0</v>
      </c>
      <c r="R1302" s="5">
        <v>0</v>
      </c>
    </row>
    <row r="1303" spans="1:18" hidden="1" x14ac:dyDescent="0.3">
      <c r="A1303" s="5">
        <v>477</v>
      </c>
      <c r="B1303" s="5" t="s">
        <v>451</v>
      </c>
      <c r="C1303" s="5" t="s">
        <v>447</v>
      </c>
      <c r="D1303" s="5" t="s">
        <v>54</v>
      </c>
      <c r="E1303" s="5" t="s">
        <v>24</v>
      </c>
      <c r="F1303" s="6">
        <v>45657</v>
      </c>
      <c r="G1303" s="5">
        <f t="shared" si="221"/>
        <v>2024</v>
      </c>
      <c r="H1303" s="5" t="str">
        <f t="shared" si="222"/>
        <v>Junio</v>
      </c>
      <c r="I1303" s="6" t="str">
        <f t="shared" si="223"/>
        <v>2024-2</v>
      </c>
      <c r="J1303" s="5">
        <v>100</v>
      </c>
      <c r="K1303" s="5">
        <v>100</v>
      </c>
      <c r="L1303" s="15">
        <f t="shared" si="220"/>
        <v>1</v>
      </c>
      <c r="M1303" s="15">
        <f t="shared" si="225"/>
        <v>1</v>
      </c>
      <c r="N1303" s="5"/>
      <c r="O1303" s="5"/>
      <c r="P1303" s="5" t="str">
        <f t="shared" si="224"/>
        <v>479-2024-06-30</v>
      </c>
      <c r="Q1303" s="5">
        <v>0</v>
      </c>
      <c r="R1303" s="5">
        <v>0</v>
      </c>
    </row>
    <row r="1304" spans="1:18" hidden="1" x14ac:dyDescent="0.3">
      <c r="A1304" s="5">
        <v>478</v>
      </c>
      <c r="B1304" s="5" t="s">
        <v>452</v>
      </c>
      <c r="C1304" s="5" t="s">
        <v>447</v>
      </c>
      <c r="D1304" s="5" t="s">
        <v>54</v>
      </c>
      <c r="E1304" s="5" t="s">
        <v>24</v>
      </c>
      <c r="F1304" s="6">
        <v>45473</v>
      </c>
      <c r="G1304" s="5">
        <f t="shared" si="221"/>
        <v>2024</v>
      </c>
      <c r="H1304" s="5" t="str">
        <f t="shared" si="222"/>
        <v>Diciembre</v>
      </c>
      <c r="I1304" s="6" t="str">
        <f t="shared" si="223"/>
        <v>2024-1</v>
      </c>
      <c r="J1304" s="5">
        <v>100</v>
      </c>
      <c r="K1304" s="5"/>
      <c r="L1304" s="15">
        <f t="shared" ref="L1304:L1335" si="226">IFERROR(IF((K1307/J1307)&gt;1.3,1.3,K1307/J1307),"")</f>
        <v>1</v>
      </c>
      <c r="M1304" s="15">
        <f t="shared" si="225"/>
        <v>1</v>
      </c>
      <c r="N1304" s="5" t="s">
        <v>55</v>
      </c>
      <c r="O1304" s="5" t="s">
        <v>134</v>
      </c>
      <c r="P1304" s="5" t="str">
        <f t="shared" si="224"/>
        <v>479-2024-12-31</v>
      </c>
      <c r="Q1304" s="5">
        <v>0</v>
      </c>
      <c r="R1304" s="5">
        <v>0</v>
      </c>
    </row>
    <row r="1305" spans="1:18" hidden="1" x14ac:dyDescent="0.3">
      <c r="A1305" s="5">
        <v>478</v>
      </c>
      <c r="B1305" s="5" t="s">
        <v>452</v>
      </c>
      <c r="C1305" s="5" t="s">
        <v>447</v>
      </c>
      <c r="D1305" s="5" t="s">
        <v>54</v>
      </c>
      <c r="E1305" s="5" t="s">
        <v>24</v>
      </c>
      <c r="F1305" s="6">
        <v>45657</v>
      </c>
      <c r="G1305" s="5">
        <f t="shared" si="221"/>
        <v>2024</v>
      </c>
      <c r="H1305" s="5" t="str">
        <f t="shared" si="222"/>
        <v>Junio</v>
      </c>
      <c r="I1305" s="6" t="str">
        <f t="shared" si="223"/>
        <v>2024-2</v>
      </c>
      <c r="J1305" s="5">
        <v>100</v>
      </c>
      <c r="K1305" s="5">
        <v>100</v>
      </c>
      <c r="L1305" s="15">
        <f t="shared" si="226"/>
        <v>1</v>
      </c>
      <c r="M1305" s="15">
        <f t="shared" si="225"/>
        <v>1</v>
      </c>
      <c r="N1305" s="5"/>
      <c r="O1305" s="5"/>
      <c r="P1305" s="5" t="str">
        <f t="shared" si="224"/>
        <v>480-2024-06-30</v>
      </c>
      <c r="Q1305" s="5">
        <v>0</v>
      </c>
      <c r="R1305" s="5">
        <v>0</v>
      </c>
    </row>
    <row r="1306" spans="1:18" hidden="1" x14ac:dyDescent="0.3">
      <c r="A1306" s="5">
        <v>479</v>
      </c>
      <c r="B1306" s="5" t="s">
        <v>453</v>
      </c>
      <c r="C1306" s="5" t="s">
        <v>447</v>
      </c>
      <c r="D1306" s="5" t="s">
        <v>54</v>
      </c>
      <c r="E1306" s="5" t="s">
        <v>24</v>
      </c>
      <c r="F1306" s="6">
        <v>45473</v>
      </c>
      <c r="G1306" s="5">
        <f t="shared" ref="G1306:G1337" si="227">YEAR(F1309)</f>
        <v>2024</v>
      </c>
      <c r="H1306" s="5" t="str">
        <f t="shared" ref="H1306:H1337" si="228">PROPER(TEXT(F1309,"mmmm"))</f>
        <v>Diciembre</v>
      </c>
      <c r="I1306" s="6" t="str">
        <f t="shared" ref="I1306:I1337" si="229">IF(OR(H1309="Enero",H1309="Febrero",H1309="Marzo",H1309="Abril",H1309="Mayo",H1309="Junio"),G1309&amp;"-1",IF(OR(H1309="Julio",H1309="Agosto",H1309="Septiembre",H1309="Octubre",H1309="Noviembre",H1309="Diciembre"),G1309&amp;"-2"))</f>
        <v>2024-2</v>
      </c>
      <c r="J1306" s="5">
        <v>100</v>
      </c>
      <c r="K1306" s="5">
        <v>100</v>
      </c>
      <c r="L1306" s="15">
        <f t="shared" si="226"/>
        <v>1</v>
      </c>
      <c r="M1306" s="15">
        <f t="shared" si="225"/>
        <v>1</v>
      </c>
      <c r="N1306" s="5"/>
      <c r="O1306" s="5"/>
      <c r="P1306" s="5" t="str">
        <f t="shared" ref="P1306:P1337" si="230">A1309&amp;"-"&amp;YEAR(F1309)&amp;"-"&amp;IF(LEN(MONTH(F1309))=1,"0"&amp;MONTH(F1309),MONTH(F1309))&amp;"-"&amp;DAY(F1309)</f>
        <v>480-2024-12-31</v>
      </c>
      <c r="Q1306" s="5">
        <v>0</v>
      </c>
      <c r="R1306" s="5">
        <v>0</v>
      </c>
    </row>
    <row r="1307" spans="1:18" hidden="1" x14ac:dyDescent="0.3">
      <c r="A1307" s="5">
        <v>479</v>
      </c>
      <c r="B1307" s="5" t="s">
        <v>453</v>
      </c>
      <c r="C1307" s="5" t="s">
        <v>447</v>
      </c>
      <c r="D1307" s="5" t="s">
        <v>54</v>
      </c>
      <c r="E1307" s="5" t="s">
        <v>24</v>
      </c>
      <c r="F1307" s="6">
        <v>45657</v>
      </c>
      <c r="G1307" s="5">
        <f t="shared" si="227"/>
        <v>2024</v>
      </c>
      <c r="H1307" s="5" t="str">
        <f t="shared" si="228"/>
        <v>Junio</v>
      </c>
      <c r="I1307" s="6" t="str">
        <f t="shared" si="229"/>
        <v>2024-1</v>
      </c>
      <c r="J1307" s="5">
        <v>100</v>
      </c>
      <c r="K1307" s="5">
        <v>100</v>
      </c>
      <c r="L1307" s="15">
        <f t="shared" si="226"/>
        <v>1</v>
      </c>
      <c r="M1307" s="15">
        <f t="shared" si="225"/>
        <v>1</v>
      </c>
      <c r="N1307" s="5"/>
      <c r="O1307" s="5"/>
      <c r="P1307" s="5" t="str">
        <f t="shared" si="230"/>
        <v>481-2024-06-30</v>
      </c>
      <c r="Q1307" s="5">
        <v>0</v>
      </c>
      <c r="R1307" s="5">
        <v>0</v>
      </c>
    </row>
    <row r="1308" spans="1:18" hidden="1" x14ac:dyDescent="0.3">
      <c r="A1308" s="5">
        <v>480</v>
      </c>
      <c r="B1308" s="5" t="s">
        <v>454</v>
      </c>
      <c r="C1308" s="5" t="s">
        <v>447</v>
      </c>
      <c r="D1308" s="5" t="s">
        <v>54</v>
      </c>
      <c r="E1308" s="5" t="s">
        <v>24</v>
      </c>
      <c r="F1308" s="6">
        <v>45473</v>
      </c>
      <c r="G1308" s="5">
        <f t="shared" si="227"/>
        <v>2024</v>
      </c>
      <c r="H1308" s="5" t="str">
        <f t="shared" si="228"/>
        <v>Diciembre</v>
      </c>
      <c r="I1308" s="6" t="str">
        <f t="shared" si="229"/>
        <v>2024-2</v>
      </c>
      <c r="J1308" s="5">
        <v>100</v>
      </c>
      <c r="K1308" s="5">
        <v>100</v>
      </c>
      <c r="L1308" s="15">
        <f t="shared" si="226"/>
        <v>0</v>
      </c>
      <c r="M1308" s="15">
        <f t="shared" si="225"/>
        <v>0</v>
      </c>
      <c r="N1308" s="5"/>
      <c r="O1308" s="5"/>
      <c r="P1308" s="5" t="str">
        <f t="shared" si="230"/>
        <v>481-2024-12-31</v>
      </c>
      <c r="Q1308" s="5">
        <v>0</v>
      </c>
      <c r="R1308" s="5">
        <v>0</v>
      </c>
    </row>
    <row r="1309" spans="1:18" hidden="1" x14ac:dyDescent="0.3">
      <c r="A1309" s="5">
        <v>480</v>
      </c>
      <c r="B1309" s="5" t="s">
        <v>454</v>
      </c>
      <c r="C1309" s="5" t="s">
        <v>447</v>
      </c>
      <c r="D1309" s="5" t="s">
        <v>54</v>
      </c>
      <c r="E1309" s="5" t="s">
        <v>24</v>
      </c>
      <c r="F1309" s="6">
        <v>45657</v>
      </c>
      <c r="G1309" s="5">
        <f t="shared" si="227"/>
        <v>2024</v>
      </c>
      <c r="H1309" s="5" t="str">
        <f t="shared" si="228"/>
        <v>Diciembre</v>
      </c>
      <c r="I1309" s="6" t="str">
        <f t="shared" si="229"/>
        <v>2024-1</v>
      </c>
      <c r="J1309" s="5">
        <v>100</v>
      </c>
      <c r="K1309" s="5">
        <v>100</v>
      </c>
      <c r="L1309" s="15">
        <f t="shared" si="226"/>
        <v>1.3</v>
      </c>
      <c r="M1309" s="15">
        <f t="shared" si="225"/>
        <v>9.1650000000000009</v>
      </c>
      <c r="N1309" s="5"/>
      <c r="O1309" s="5"/>
      <c r="P1309" s="5" t="str">
        <f t="shared" si="230"/>
        <v>483-2024-12-31</v>
      </c>
      <c r="Q1309" s="5">
        <v>0</v>
      </c>
      <c r="R1309" s="5">
        <v>0</v>
      </c>
    </row>
    <row r="1310" spans="1:18" hidden="1" x14ac:dyDescent="0.3">
      <c r="A1310" s="5">
        <v>481</v>
      </c>
      <c r="B1310" s="5" t="s">
        <v>455</v>
      </c>
      <c r="C1310" s="5" t="s">
        <v>22</v>
      </c>
      <c r="D1310" s="5" t="s">
        <v>54</v>
      </c>
      <c r="E1310" s="5" t="s">
        <v>24</v>
      </c>
      <c r="F1310" s="6">
        <v>45473</v>
      </c>
      <c r="G1310" s="5">
        <f t="shared" si="227"/>
        <v>2024</v>
      </c>
      <c r="H1310" s="5" t="str">
        <f t="shared" si="228"/>
        <v>Junio</v>
      </c>
      <c r="I1310" s="6" t="str">
        <f t="shared" si="229"/>
        <v>2024-2</v>
      </c>
      <c r="J1310" s="5">
        <v>100</v>
      </c>
      <c r="K1310" s="5">
        <v>100</v>
      </c>
      <c r="L1310" s="15">
        <f t="shared" si="226"/>
        <v>1.1111111111111112</v>
      </c>
      <c r="M1310" s="15">
        <f t="shared" si="225"/>
        <v>1.1111111111111112</v>
      </c>
      <c r="N1310" s="5"/>
      <c r="O1310" s="5"/>
      <c r="P1310" s="5" t="str">
        <f t="shared" si="230"/>
        <v>484-2024-06-30</v>
      </c>
      <c r="Q1310" s="5">
        <v>0</v>
      </c>
      <c r="R1310" s="5">
        <v>0</v>
      </c>
    </row>
    <row r="1311" spans="1:18" hidden="1" x14ac:dyDescent="0.3">
      <c r="A1311" s="5">
        <v>481</v>
      </c>
      <c r="B1311" s="5" t="s">
        <v>455</v>
      </c>
      <c r="C1311" s="5" t="s">
        <v>22</v>
      </c>
      <c r="D1311" s="5" t="s">
        <v>54</v>
      </c>
      <c r="E1311" s="5" t="s">
        <v>24</v>
      </c>
      <c r="F1311" s="6">
        <v>45657</v>
      </c>
      <c r="G1311" s="5">
        <f t="shared" si="227"/>
        <v>2024</v>
      </c>
      <c r="H1311" s="5" t="str">
        <f t="shared" si="228"/>
        <v>Diciembre</v>
      </c>
      <c r="I1311" s="6" t="str">
        <f t="shared" si="229"/>
        <v>2024-1</v>
      </c>
      <c r="J1311" s="5">
        <v>100</v>
      </c>
      <c r="K1311" s="5"/>
      <c r="L1311" s="15">
        <f t="shared" si="226"/>
        <v>1.1111111111111112</v>
      </c>
      <c r="M1311" s="15">
        <f t="shared" si="225"/>
        <v>1.1111111111111112</v>
      </c>
      <c r="N1311" s="5" t="s">
        <v>55</v>
      </c>
      <c r="O1311" s="5" t="s">
        <v>134</v>
      </c>
      <c r="P1311" s="5" t="str">
        <f t="shared" si="230"/>
        <v>484-2024-12-31</v>
      </c>
      <c r="Q1311" s="5">
        <v>0</v>
      </c>
      <c r="R1311" s="5">
        <v>0</v>
      </c>
    </row>
    <row r="1312" spans="1:18" hidden="1" x14ac:dyDescent="0.3">
      <c r="A1312" s="5">
        <v>483</v>
      </c>
      <c r="B1312" s="5" t="s">
        <v>456</v>
      </c>
      <c r="C1312" s="5" t="s">
        <v>358</v>
      </c>
      <c r="D1312" s="5" t="s">
        <v>73</v>
      </c>
      <c r="E1312" s="5" t="s">
        <v>24</v>
      </c>
      <c r="F1312" s="6">
        <v>45657</v>
      </c>
      <c r="G1312" s="5">
        <f t="shared" si="227"/>
        <v>2024</v>
      </c>
      <c r="H1312" s="5" t="str">
        <f t="shared" si="228"/>
        <v>Junio</v>
      </c>
      <c r="I1312" s="6" t="str">
        <f t="shared" si="229"/>
        <v>2024-2</v>
      </c>
      <c r="J1312" s="5">
        <v>10</v>
      </c>
      <c r="K1312" s="5">
        <v>91.65</v>
      </c>
      <c r="L1312" s="15" t="str">
        <f t="shared" si="226"/>
        <v/>
      </c>
      <c r="M1312" s="15" t="str">
        <f t="shared" si="225"/>
        <v/>
      </c>
      <c r="N1312" s="5"/>
      <c r="O1312" s="5"/>
      <c r="P1312" s="5" t="str">
        <f t="shared" si="230"/>
        <v>485-2024-06-30</v>
      </c>
      <c r="Q1312" s="5">
        <v>0</v>
      </c>
      <c r="R1312" s="5">
        <v>0</v>
      </c>
    </row>
    <row r="1313" spans="1:18" hidden="1" x14ac:dyDescent="0.3">
      <c r="A1313" s="5">
        <v>484</v>
      </c>
      <c r="B1313" s="5" t="s">
        <v>457</v>
      </c>
      <c r="C1313" s="5" t="s">
        <v>72</v>
      </c>
      <c r="D1313" s="5" t="s">
        <v>60</v>
      </c>
      <c r="E1313" s="5" t="s">
        <v>24</v>
      </c>
      <c r="F1313" s="6">
        <v>45473</v>
      </c>
      <c r="G1313" s="5">
        <f t="shared" si="227"/>
        <v>2024</v>
      </c>
      <c r="H1313" s="5" t="str">
        <f t="shared" si="228"/>
        <v>Diciembre</v>
      </c>
      <c r="I1313" s="6" t="str">
        <f t="shared" si="229"/>
        <v>2024-2</v>
      </c>
      <c r="J1313" s="5">
        <v>90</v>
      </c>
      <c r="K1313" s="5">
        <v>100</v>
      </c>
      <c r="L1313" s="15">
        <f t="shared" si="226"/>
        <v>0.83337499999999998</v>
      </c>
      <c r="M1313" s="15">
        <f t="shared" si="225"/>
        <v>0.83337499999999998</v>
      </c>
      <c r="N1313" s="5"/>
      <c r="O1313" s="5"/>
      <c r="P1313" s="5" t="str">
        <f t="shared" si="230"/>
        <v>485-2024-12-31</v>
      </c>
      <c r="Q1313" s="5">
        <v>0</v>
      </c>
      <c r="R1313" s="5">
        <v>0</v>
      </c>
    </row>
    <row r="1314" spans="1:18" hidden="1" x14ac:dyDescent="0.3">
      <c r="A1314" s="5">
        <v>484</v>
      </c>
      <c r="B1314" s="5" t="s">
        <v>457</v>
      </c>
      <c r="C1314" s="5" t="s">
        <v>72</v>
      </c>
      <c r="D1314" s="5" t="s">
        <v>60</v>
      </c>
      <c r="E1314" s="5" t="s">
        <v>24</v>
      </c>
      <c r="F1314" s="6">
        <v>45657</v>
      </c>
      <c r="G1314" s="5">
        <f t="shared" si="227"/>
        <v>2024</v>
      </c>
      <c r="H1314" s="5" t="str">
        <f t="shared" si="228"/>
        <v>Junio</v>
      </c>
      <c r="I1314" s="6" t="str">
        <f t="shared" si="229"/>
        <v>2024-1</v>
      </c>
      <c r="J1314" s="5">
        <v>90</v>
      </c>
      <c r="K1314" s="5">
        <v>100</v>
      </c>
      <c r="L1314" s="15" t="str">
        <f t="shared" si="226"/>
        <v/>
      </c>
      <c r="M1314" s="15" t="str">
        <f t="shared" si="225"/>
        <v/>
      </c>
      <c r="N1314" s="5"/>
      <c r="O1314" s="5"/>
      <c r="P1314" s="5" t="str">
        <f t="shared" si="230"/>
        <v>486-2024-06-30</v>
      </c>
      <c r="Q1314" s="5">
        <v>0</v>
      </c>
      <c r="R1314" s="5">
        <v>0</v>
      </c>
    </row>
    <row r="1315" spans="1:18" hidden="1" x14ac:dyDescent="0.3">
      <c r="A1315" s="5">
        <v>485</v>
      </c>
      <c r="B1315" s="5" t="s">
        <v>458</v>
      </c>
      <c r="C1315" s="5" t="s">
        <v>101</v>
      </c>
      <c r="D1315" s="5" t="s">
        <v>23</v>
      </c>
      <c r="E1315" s="5" t="s">
        <v>24</v>
      </c>
      <c r="F1315" s="6">
        <v>45473</v>
      </c>
      <c r="G1315" s="5">
        <f t="shared" si="227"/>
        <v>2024</v>
      </c>
      <c r="H1315" s="5" t="str">
        <f t="shared" si="228"/>
        <v>Diciembre</v>
      </c>
      <c r="I1315" s="6" t="str">
        <f t="shared" si="229"/>
        <v>2024-2</v>
      </c>
      <c r="J1315" s="5"/>
      <c r="K1315" s="5"/>
      <c r="L1315" s="15" t="str">
        <f t="shared" si="226"/>
        <v/>
      </c>
      <c r="M1315" s="15" t="str">
        <f t="shared" si="225"/>
        <v/>
      </c>
      <c r="N1315" s="5"/>
      <c r="O1315" s="5"/>
      <c r="P1315" s="5" t="str">
        <f t="shared" si="230"/>
        <v>486-2024-12-31</v>
      </c>
      <c r="Q1315" s="5">
        <v>0</v>
      </c>
      <c r="R1315" s="5">
        <v>0</v>
      </c>
    </row>
    <row r="1316" spans="1:18" hidden="1" x14ac:dyDescent="0.3">
      <c r="A1316" s="5">
        <v>485</v>
      </c>
      <c r="B1316" s="5" t="s">
        <v>458</v>
      </c>
      <c r="C1316" s="5" t="s">
        <v>101</v>
      </c>
      <c r="D1316" s="5" t="s">
        <v>23</v>
      </c>
      <c r="E1316" s="5" t="s">
        <v>24</v>
      </c>
      <c r="F1316" s="6">
        <v>45657</v>
      </c>
      <c r="G1316" s="5">
        <f t="shared" si="227"/>
        <v>2024</v>
      </c>
      <c r="H1316" s="5" t="str">
        <f t="shared" si="228"/>
        <v>Diciembre</v>
      </c>
      <c r="I1316" s="6" t="str">
        <f t="shared" si="229"/>
        <v>2024-1</v>
      </c>
      <c r="J1316" s="5">
        <v>80</v>
      </c>
      <c r="K1316" s="5">
        <v>66.67</v>
      </c>
      <c r="L1316" s="15">
        <f t="shared" si="226"/>
        <v>1.3</v>
      </c>
      <c r="M1316" s="15">
        <f t="shared" si="225"/>
        <v>8.208499999999999</v>
      </c>
      <c r="N1316" s="5"/>
      <c r="O1316" s="5"/>
      <c r="P1316" s="5" t="str">
        <f t="shared" si="230"/>
        <v>487-2024-12-31</v>
      </c>
      <c r="Q1316" s="5">
        <v>0</v>
      </c>
      <c r="R1316" s="5">
        <v>0</v>
      </c>
    </row>
    <row r="1317" spans="1:18" hidden="1" x14ac:dyDescent="0.3">
      <c r="A1317" s="5">
        <v>486</v>
      </c>
      <c r="B1317" s="5" t="s">
        <v>459</v>
      </c>
      <c r="C1317" s="5" t="s">
        <v>403</v>
      </c>
      <c r="D1317" s="5" t="s">
        <v>54</v>
      </c>
      <c r="E1317" s="5" t="s">
        <v>24</v>
      </c>
      <c r="F1317" s="6">
        <v>45473</v>
      </c>
      <c r="G1317" s="5">
        <f t="shared" si="227"/>
        <v>2024</v>
      </c>
      <c r="H1317" s="5" t="str">
        <f t="shared" si="228"/>
        <v>Junio</v>
      </c>
      <c r="I1317" s="6" t="str">
        <f t="shared" si="229"/>
        <v>2024-2</v>
      </c>
      <c r="J1317" s="5">
        <v>0</v>
      </c>
      <c r="K1317" s="5">
        <v>4900000</v>
      </c>
      <c r="L1317" s="15" t="str">
        <f t="shared" si="226"/>
        <v/>
      </c>
      <c r="M1317" s="15" t="str">
        <f t="shared" si="225"/>
        <v/>
      </c>
      <c r="N1317" s="5"/>
      <c r="O1317" s="5"/>
      <c r="P1317" s="5" t="str">
        <f t="shared" si="230"/>
        <v>488-2024-06-30</v>
      </c>
      <c r="Q1317" s="5">
        <v>0</v>
      </c>
      <c r="R1317" s="5">
        <v>0</v>
      </c>
    </row>
    <row r="1318" spans="1:18" hidden="1" x14ac:dyDescent="0.3">
      <c r="A1318" s="5">
        <v>486</v>
      </c>
      <c r="B1318" s="5" t="s">
        <v>459</v>
      </c>
      <c r="C1318" s="5" t="s">
        <v>403</v>
      </c>
      <c r="D1318" s="5" t="s">
        <v>54</v>
      </c>
      <c r="E1318" s="5" t="s">
        <v>24</v>
      </c>
      <c r="F1318" s="6">
        <v>45657</v>
      </c>
      <c r="G1318" s="5">
        <f t="shared" si="227"/>
        <v>2024</v>
      </c>
      <c r="H1318" s="5" t="str">
        <f t="shared" si="228"/>
        <v>Diciembre</v>
      </c>
      <c r="I1318" s="6" t="str">
        <f t="shared" si="229"/>
        <v>2024-2</v>
      </c>
      <c r="J1318" s="5">
        <v>0</v>
      </c>
      <c r="K1318" s="5">
        <v>2700000</v>
      </c>
      <c r="L1318" s="15">
        <f t="shared" si="226"/>
        <v>1.0743529411764705</v>
      </c>
      <c r="M1318" s="15">
        <f t="shared" si="225"/>
        <v>1.0743529411764705</v>
      </c>
      <c r="N1318" s="5"/>
      <c r="O1318" s="5"/>
      <c r="P1318" s="5" t="str">
        <f t="shared" si="230"/>
        <v>488-2024-12-31</v>
      </c>
      <c r="Q1318" s="5">
        <v>0</v>
      </c>
      <c r="R1318" s="5">
        <v>0</v>
      </c>
    </row>
    <row r="1319" spans="1:18" hidden="1" x14ac:dyDescent="0.3">
      <c r="A1319" s="5">
        <v>487</v>
      </c>
      <c r="B1319" s="5" t="s">
        <v>460</v>
      </c>
      <c r="C1319" s="5" t="s">
        <v>216</v>
      </c>
      <c r="D1319" s="5" t="s">
        <v>73</v>
      </c>
      <c r="E1319" s="5" t="s">
        <v>24</v>
      </c>
      <c r="F1319" s="6">
        <v>45657</v>
      </c>
      <c r="G1319" s="5">
        <f t="shared" si="227"/>
        <v>2024</v>
      </c>
      <c r="H1319" s="5" t="str">
        <f t="shared" si="228"/>
        <v>Junio</v>
      </c>
      <c r="I1319" s="6" t="str">
        <f t="shared" si="229"/>
        <v>2024-2</v>
      </c>
      <c r="J1319" s="5">
        <v>20</v>
      </c>
      <c r="K1319" s="5">
        <v>164.17</v>
      </c>
      <c r="L1319" s="15" t="str">
        <f t="shared" si="226"/>
        <v/>
      </c>
      <c r="M1319" s="15" t="str">
        <f t="shared" si="225"/>
        <v/>
      </c>
      <c r="N1319" s="5"/>
      <c r="O1319" s="5"/>
      <c r="P1319" s="5" t="str">
        <f t="shared" si="230"/>
        <v>489-2024-06-30</v>
      </c>
      <c r="Q1319" s="5">
        <v>0</v>
      </c>
      <c r="R1319" s="5">
        <v>0</v>
      </c>
    </row>
    <row r="1320" spans="1:18" hidden="1" x14ac:dyDescent="0.3">
      <c r="A1320" s="5">
        <v>488</v>
      </c>
      <c r="B1320" s="5" t="s">
        <v>461</v>
      </c>
      <c r="C1320" s="5" t="s">
        <v>101</v>
      </c>
      <c r="D1320" s="5" t="s">
        <v>23</v>
      </c>
      <c r="E1320" s="5" t="s">
        <v>24</v>
      </c>
      <c r="F1320" s="6">
        <v>45473</v>
      </c>
      <c r="G1320" s="5">
        <f t="shared" si="227"/>
        <v>2024</v>
      </c>
      <c r="H1320" s="5" t="str">
        <f t="shared" si="228"/>
        <v>Diciembre</v>
      </c>
      <c r="I1320" s="6" t="str">
        <f t="shared" si="229"/>
        <v>2024-2</v>
      </c>
      <c r="J1320" s="5"/>
      <c r="K1320" s="5"/>
      <c r="L1320" s="15">
        <f t="shared" si="226"/>
        <v>1.25</v>
      </c>
      <c r="M1320" s="15">
        <f t="shared" si="225"/>
        <v>1.25</v>
      </c>
      <c r="N1320" s="5"/>
      <c r="O1320" s="5"/>
      <c r="P1320" s="5" t="str">
        <f t="shared" si="230"/>
        <v>489-2024-12-31</v>
      </c>
      <c r="Q1320" s="5">
        <v>0</v>
      </c>
      <c r="R1320" s="5">
        <v>0</v>
      </c>
    </row>
    <row r="1321" spans="1:18" hidden="1" x14ac:dyDescent="0.3">
      <c r="A1321" s="5">
        <v>488</v>
      </c>
      <c r="B1321" s="5" t="s">
        <v>461</v>
      </c>
      <c r="C1321" s="5" t="s">
        <v>101</v>
      </c>
      <c r="D1321" s="5" t="s">
        <v>23</v>
      </c>
      <c r="E1321" s="5" t="s">
        <v>24</v>
      </c>
      <c r="F1321" s="6">
        <v>45657</v>
      </c>
      <c r="G1321" s="5">
        <f t="shared" si="227"/>
        <v>2024</v>
      </c>
      <c r="H1321" s="5" t="str">
        <f t="shared" si="228"/>
        <v>Diciembre</v>
      </c>
      <c r="I1321" s="6" t="str">
        <f t="shared" si="229"/>
        <v>2024-2</v>
      </c>
      <c r="J1321" s="5">
        <v>85</v>
      </c>
      <c r="K1321" s="5">
        <v>91.32</v>
      </c>
      <c r="L1321" s="15">
        <f t="shared" si="226"/>
        <v>1.1000000000000001</v>
      </c>
      <c r="M1321" s="15">
        <f t="shared" si="225"/>
        <v>1.1000000000000001</v>
      </c>
      <c r="N1321" s="5"/>
      <c r="O1321" s="5"/>
      <c r="P1321" s="5" t="str">
        <f t="shared" si="230"/>
        <v>490-2024-12-31</v>
      </c>
      <c r="Q1321" s="5">
        <v>0</v>
      </c>
      <c r="R1321" s="5">
        <v>0</v>
      </c>
    </row>
    <row r="1322" spans="1:18" hidden="1" x14ac:dyDescent="0.3">
      <c r="A1322" s="5">
        <v>489</v>
      </c>
      <c r="B1322" s="5" t="s">
        <v>462</v>
      </c>
      <c r="C1322" s="5" t="s">
        <v>101</v>
      </c>
      <c r="D1322" s="5" t="s">
        <v>23</v>
      </c>
      <c r="E1322" s="5" t="s">
        <v>24</v>
      </c>
      <c r="F1322" s="6">
        <v>45473</v>
      </c>
      <c r="G1322" s="5">
        <f t="shared" si="227"/>
        <v>2024</v>
      </c>
      <c r="H1322" s="5" t="str">
        <f t="shared" si="228"/>
        <v>Diciembre</v>
      </c>
      <c r="I1322" s="6" t="str">
        <f t="shared" si="229"/>
        <v>2024-2</v>
      </c>
      <c r="J1322" s="5"/>
      <c r="K1322" s="5"/>
      <c r="L1322" s="15">
        <f t="shared" si="226"/>
        <v>1.1000000000000001</v>
      </c>
      <c r="M1322" s="15">
        <f t="shared" si="225"/>
        <v>1.1000000000000001</v>
      </c>
      <c r="N1322" s="5"/>
      <c r="O1322" s="5"/>
      <c r="P1322" s="5" t="str">
        <f t="shared" si="230"/>
        <v>491-2024-12-31</v>
      </c>
      <c r="Q1322" s="5">
        <v>0</v>
      </c>
      <c r="R1322" s="5">
        <v>0</v>
      </c>
    </row>
    <row r="1323" spans="1:18" hidden="1" x14ac:dyDescent="0.3">
      <c r="A1323" s="5">
        <v>489</v>
      </c>
      <c r="B1323" s="5" t="s">
        <v>462</v>
      </c>
      <c r="C1323" s="5" t="s">
        <v>101</v>
      </c>
      <c r="D1323" s="5" t="s">
        <v>23</v>
      </c>
      <c r="E1323" s="5" t="s">
        <v>24</v>
      </c>
      <c r="F1323" s="6">
        <v>45657</v>
      </c>
      <c r="G1323" s="5">
        <f t="shared" si="227"/>
        <v>2024</v>
      </c>
      <c r="H1323" s="5" t="str">
        <f t="shared" si="228"/>
        <v>Diciembre</v>
      </c>
      <c r="I1323" s="6" t="str">
        <f t="shared" si="229"/>
        <v>2024-2</v>
      </c>
      <c r="J1323" s="5">
        <v>80</v>
      </c>
      <c r="K1323" s="5">
        <v>100</v>
      </c>
      <c r="L1323" s="15">
        <f t="shared" si="226"/>
        <v>1.0375000000000001</v>
      </c>
      <c r="M1323" s="15">
        <f t="shared" si="225"/>
        <v>1.0375000000000001</v>
      </c>
      <c r="N1323" s="5"/>
      <c r="O1323" s="5"/>
      <c r="P1323" s="5" t="str">
        <f t="shared" si="230"/>
        <v>492-2024-12-31</v>
      </c>
      <c r="Q1323" s="5">
        <v>0</v>
      </c>
      <c r="R1323" s="5">
        <v>0</v>
      </c>
    </row>
    <row r="1324" spans="1:18" hidden="1" x14ac:dyDescent="0.3">
      <c r="A1324" s="5">
        <v>490</v>
      </c>
      <c r="B1324" s="5" t="s">
        <v>463</v>
      </c>
      <c r="C1324" s="5" t="s">
        <v>198</v>
      </c>
      <c r="D1324" s="5" t="s">
        <v>73</v>
      </c>
      <c r="E1324" s="5" t="s">
        <v>24</v>
      </c>
      <c r="F1324" s="6">
        <v>45657</v>
      </c>
      <c r="G1324" s="5">
        <f t="shared" si="227"/>
        <v>2024</v>
      </c>
      <c r="H1324" s="5" t="str">
        <f t="shared" si="228"/>
        <v>Diciembre</v>
      </c>
      <c r="I1324" s="6" t="str">
        <f t="shared" si="229"/>
        <v>2024-2</v>
      </c>
      <c r="J1324" s="5">
        <v>80</v>
      </c>
      <c r="K1324" s="5">
        <v>88</v>
      </c>
      <c r="L1324" s="15">
        <f t="shared" si="226"/>
        <v>1.0125</v>
      </c>
      <c r="M1324" s="15">
        <f t="shared" si="225"/>
        <v>1.0125</v>
      </c>
      <c r="N1324" s="5"/>
      <c r="O1324" s="5"/>
      <c r="P1324" s="5" t="str">
        <f t="shared" si="230"/>
        <v>493-2024-12-31</v>
      </c>
      <c r="Q1324" s="5">
        <v>0</v>
      </c>
      <c r="R1324" s="5">
        <v>0</v>
      </c>
    </row>
    <row r="1325" spans="1:18" hidden="1" x14ac:dyDescent="0.3">
      <c r="A1325" s="5">
        <v>491</v>
      </c>
      <c r="B1325" s="5" t="s">
        <v>464</v>
      </c>
      <c r="C1325" s="5" t="s">
        <v>33</v>
      </c>
      <c r="D1325" s="5" t="s">
        <v>73</v>
      </c>
      <c r="E1325" s="5" t="s">
        <v>24</v>
      </c>
      <c r="F1325" s="6">
        <v>45657</v>
      </c>
      <c r="G1325" s="5">
        <f t="shared" si="227"/>
        <v>2024</v>
      </c>
      <c r="H1325" s="5" t="str">
        <f t="shared" si="228"/>
        <v>Diciembre</v>
      </c>
      <c r="I1325" s="6" t="str">
        <f t="shared" si="229"/>
        <v>2024-2</v>
      </c>
      <c r="J1325" s="5">
        <v>80</v>
      </c>
      <c r="K1325" s="5">
        <v>88</v>
      </c>
      <c r="L1325" s="15">
        <f t="shared" si="226"/>
        <v>1.1125</v>
      </c>
      <c r="M1325" s="15">
        <f t="shared" si="225"/>
        <v>1.1125</v>
      </c>
      <c r="N1325" s="5"/>
      <c r="O1325" s="5"/>
      <c r="P1325" s="5" t="str">
        <f t="shared" si="230"/>
        <v>494-2024-12-31</v>
      </c>
      <c r="Q1325" s="5">
        <v>0</v>
      </c>
      <c r="R1325" s="5">
        <v>0</v>
      </c>
    </row>
    <row r="1326" spans="1:18" hidden="1" x14ac:dyDescent="0.3">
      <c r="A1326" s="5">
        <v>492</v>
      </c>
      <c r="B1326" s="5" t="s">
        <v>465</v>
      </c>
      <c r="C1326" s="5" t="s">
        <v>194</v>
      </c>
      <c r="D1326" s="5" t="s">
        <v>73</v>
      </c>
      <c r="E1326" s="5" t="s">
        <v>24</v>
      </c>
      <c r="F1326" s="6">
        <v>45657</v>
      </c>
      <c r="G1326" s="5">
        <f t="shared" si="227"/>
        <v>2024</v>
      </c>
      <c r="H1326" s="5" t="str">
        <f t="shared" si="228"/>
        <v>Diciembre</v>
      </c>
      <c r="I1326" s="6" t="str">
        <f t="shared" si="229"/>
        <v>2024-2</v>
      </c>
      <c r="J1326" s="5">
        <v>80</v>
      </c>
      <c r="K1326" s="5">
        <v>83</v>
      </c>
      <c r="L1326" s="15">
        <f t="shared" si="226"/>
        <v>1.1499999999999999</v>
      </c>
      <c r="M1326" s="15">
        <f t="shared" si="225"/>
        <v>1.1499999999999999</v>
      </c>
      <c r="N1326" s="5"/>
      <c r="O1326" s="5"/>
      <c r="P1326" s="5" t="str">
        <f t="shared" si="230"/>
        <v>495-2024-12-31</v>
      </c>
      <c r="Q1326" s="5">
        <v>0</v>
      </c>
      <c r="R1326" s="5">
        <v>0</v>
      </c>
    </row>
    <row r="1327" spans="1:18" hidden="1" x14ac:dyDescent="0.3">
      <c r="A1327" s="5">
        <v>493</v>
      </c>
      <c r="B1327" s="5" t="s">
        <v>466</v>
      </c>
      <c r="C1327" s="5" t="s">
        <v>46</v>
      </c>
      <c r="D1327" s="5" t="s">
        <v>73</v>
      </c>
      <c r="E1327" s="5" t="s">
        <v>24</v>
      </c>
      <c r="F1327" s="6">
        <v>45657</v>
      </c>
      <c r="G1327" s="5">
        <f t="shared" si="227"/>
        <v>2024</v>
      </c>
      <c r="H1327" s="5" t="str">
        <f t="shared" si="228"/>
        <v>Diciembre</v>
      </c>
      <c r="I1327" s="6" t="str">
        <f t="shared" si="229"/>
        <v>2024-2</v>
      </c>
      <c r="J1327" s="5">
        <v>80</v>
      </c>
      <c r="K1327" s="5">
        <v>81</v>
      </c>
      <c r="L1327" s="15">
        <f t="shared" si="226"/>
        <v>1.1000000000000001</v>
      </c>
      <c r="M1327" s="15">
        <f t="shared" ref="M1327:M1358" si="231">IFERROR(K1330/J1330,"")</f>
        <v>1.1000000000000001</v>
      </c>
      <c r="N1327" s="5"/>
      <c r="O1327" s="5"/>
      <c r="P1327" s="5" t="str">
        <f t="shared" si="230"/>
        <v>496-2024-12-31</v>
      </c>
      <c r="Q1327" s="5">
        <v>0</v>
      </c>
      <c r="R1327" s="5">
        <v>0</v>
      </c>
    </row>
    <row r="1328" spans="1:18" hidden="1" x14ac:dyDescent="0.3">
      <c r="A1328" s="5">
        <v>494</v>
      </c>
      <c r="B1328" s="5" t="s">
        <v>467</v>
      </c>
      <c r="C1328" s="5" t="s">
        <v>253</v>
      </c>
      <c r="D1328" s="5" t="s">
        <v>73</v>
      </c>
      <c r="E1328" s="5" t="s">
        <v>24</v>
      </c>
      <c r="F1328" s="6">
        <v>45657</v>
      </c>
      <c r="G1328" s="5">
        <f t="shared" si="227"/>
        <v>2024</v>
      </c>
      <c r="H1328" s="5" t="str">
        <f t="shared" si="228"/>
        <v>Diciembre</v>
      </c>
      <c r="I1328" s="6" t="str">
        <f t="shared" si="229"/>
        <v>2024-2</v>
      </c>
      <c r="J1328" s="5">
        <v>80</v>
      </c>
      <c r="K1328" s="5">
        <v>89</v>
      </c>
      <c r="L1328" s="15">
        <f t="shared" si="226"/>
        <v>1.0375000000000001</v>
      </c>
      <c r="M1328" s="15">
        <f t="shared" si="231"/>
        <v>1.0375000000000001</v>
      </c>
      <c r="N1328" s="5"/>
      <c r="O1328" s="5"/>
      <c r="P1328" s="5" t="str">
        <f t="shared" si="230"/>
        <v>497-2024-12-31</v>
      </c>
      <c r="Q1328" s="5">
        <v>0</v>
      </c>
      <c r="R1328" s="5">
        <v>0</v>
      </c>
    </row>
    <row r="1329" spans="1:18" hidden="1" x14ac:dyDescent="0.3">
      <c r="A1329" s="5">
        <v>495</v>
      </c>
      <c r="B1329" s="5" t="s">
        <v>468</v>
      </c>
      <c r="C1329" s="5" t="s">
        <v>306</v>
      </c>
      <c r="D1329" s="5" t="s">
        <v>73</v>
      </c>
      <c r="E1329" s="5" t="s">
        <v>24</v>
      </c>
      <c r="F1329" s="6">
        <v>45657</v>
      </c>
      <c r="G1329" s="5">
        <f t="shared" si="227"/>
        <v>2024</v>
      </c>
      <c r="H1329" s="5" t="str">
        <f t="shared" si="228"/>
        <v>Diciembre</v>
      </c>
      <c r="I1329" s="6" t="str">
        <f t="shared" si="229"/>
        <v>2024-2</v>
      </c>
      <c r="J1329" s="5">
        <v>80</v>
      </c>
      <c r="K1329" s="5">
        <v>92</v>
      </c>
      <c r="L1329" s="15">
        <f t="shared" si="226"/>
        <v>1.1499999999999999</v>
      </c>
      <c r="M1329" s="15">
        <f t="shared" si="231"/>
        <v>1.1499999999999999</v>
      </c>
      <c r="N1329" s="5"/>
      <c r="O1329" s="5"/>
      <c r="P1329" s="5" t="str">
        <f t="shared" si="230"/>
        <v>498-2024-12-31</v>
      </c>
      <c r="Q1329" s="5">
        <v>0</v>
      </c>
      <c r="R1329" s="5">
        <v>0</v>
      </c>
    </row>
    <row r="1330" spans="1:18" hidden="1" x14ac:dyDescent="0.3">
      <c r="A1330" s="5">
        <v>496</v>
      </c>
      <c r="B1330" s="5" t="s">
        <v>469</v>
      </c>
      <c r="C1330" s="5" t="s">
        <v>94</v>
      </c>
      <c r="D1330" s="5" t="s">
        <v>73</v>
      </c>
      <c r="E1330" s="5" t="s">
        <v>24</v>
      </c>
      <c r="F1330" s="6">
        <v>45657</v>
      </c>
      <c r="G1330" s="5">
        <f t="shared" si="227"/>
        <v>2024</v>
      </c>
      <c r="H1330" s="5" t="str">
        <f t="shared" si="228"/>
        <v>Diciembre</v>
      </c>
      <c r="I1330" s="6" t="str">
        <f t="shared" si="229"/>
        <v>2024-2</v>
      </c>
      <c r="J1330" s="5">
        <v>80</v>
      </c>
      <c r="K1330" s="5">
        <v>88</v>
      </c>
      <c r="L1330" s="15">
        <f t="shared" si="226"/>
        <v>1.0874999999999999</v>
      </c>
      <c r="M1330" s="15">
        <f t="shared" si="231"/>
        <v>1.0874999999999999</v>
      </c>
      <c r="N1330" s="5"/>
      <c r="O1330" s="5"/>
      <c r="P1330" s="5" t="str">
        <f t="shared" si="230"/>
        <v>499-2024-12-31</v>
      </c>
      <c r="Q1330" s="5">
        <v>0</v>
      </c>
      <c r="R1330" s="5">
        <v>0</v>
      </c>
    </row>
    <row r="1331" spans="1:18" hidden="1" x14ac:dyDescent="0.3">
      <c r="A1331" s="5">
        <v>497</v>
      </c>
      <c r="B1331" s="5" t="s">
        <v>470</v>
      </c>
      <c r="C1331" s="5" t="s">
        <v>314</v>
      </c>
      <c r="D1331" s="5" t="s">
        <v>73</v>
      </c>
      <c r="E1331" s="5" t="s">
        <v>24</v>
      </c>
      <c r="F1331" s="6">
        <v>45657</v>
      </c>
      <c r="G1331" s="5">
        <f t="shared" si="227"/>
        <v>2024</v>
      </c>
      <c r="H1331" s="5" t="str">
        <f t="shared" si="228"/>
        <v>Diciembre</v>
      </c>
      <c r="I1331" s="6" t="str">
        <f t="shared" si="229"/>
        <v>2024-2</v>
      </c>
      <c r="J1331" s="5">
        <v>80</v>
      </c>
      <c r="K1331" s="5">
        <v>83</v>
      </c>
      <c r="L1331" s="15">
        <f t="shared" si="226"/>
        <v>1.1125</v>
      </c>
      <c r="M1331" s="15">
        <f t="shared" si="231"/>
        <v>1.1125</v>
      </c>
      <c r="N1331" s="5"/>
      <c r="O1331" s="5"/>
      <c r="P1331" s="5" t="str">
        <f t="shared" si="230"/>
        <v>500-2024-12-31</v>
      </c>
      <c r="Q1331" s="5">
        <v>0</v>
      </c>
      <c r="R1331" s="5">
        <v>0</v>
      </c>
    </row>
    <row r="1332" spans="1:18" hidden="1" x14ac:dyDescent="0.3">
      <c r="A1332" s="5">
        <v>498</v>
      </c>
      <c r="B1332" s="5" t="s">
        <v>471</v>
      </c>
      <c r="C1332" s="5" t="s">
        <v>216</v>
      </c>
      <c r="D1332" s="5" t="s">
        <v>73</v>
      </c>
      <c r="E1332" s="5" t="s">
        <v>24</v>
      </c>
      <c r="F1332" s="6">
        <v>45657</v>
      </c>
      <c r="G1332" s="5">
        <f t="shared" si="227"/>
        <v>2024</v>
      </c>
      <c r="H1332" s="5" t="str">
        <f t="shared" si="228"/>
        <v>Diciembre</v>
      </c>
      <c r="I1332" s="6" t="str">
        <f t="shared" si="229"/>
        <v>2024-2</v>
      </c>
      <c r="J1332" s="5">
        <v>80</v>
      </c>
      <c r="K1332" s="5">
        <v>92</v>
      </c>
      <c r="L1332" s="15">
        <f t="shared" si="226"/>
        <v>1.1000000000000001</v>
      </c>
      <c r="M1332" s="15">
        <f t="shared" si="231"/>
        <v>1.1000000000000001</v>
      </c>
      <c r="N1332" s="5"/>
      <c r="O1332" s="5"/>
      <c r="P1332" s="5" t="str">
        <f t="shared" si="230"/>
        <v>501-2024-12-31</v>
      </c>
      <c r="Q1332" s="5">
        <v>0</v>
      </c>
      <c r="R1332" s="5">
        <v>0</v>
      </c>
    </row>
    <row r="1333" spans="1:18" hidden="1" x14ac:dyDescent="0.3">
      <c r="A1333" s="5">
        <v>499</v>
      </c>
      <c r="B1333" s="5" t="s">
        <v>472</v>
      </c>
      <c r="C1333" s="5" t="s">
        <v>311</v>
      </c>
      <c r="D1333" s="5" t="s">
        <v>73</v>
      </c>
      <c r="E1333" s="5" t="s">
        <v>24</v>
      </c>
      <c r="F1333" s="6">
        <v>45657</v>
      </c>
      <c r="G1333" s="5">
        <f t="shared" si="227"/>
        <v>2024</v>
      </c>
      <c r="H1333" s="5" t="str">
        <f t="shared" si="228"/>
        <v>Diciembre</v>
      </c>
      <c r="I1333" s="6" t="str">
        <f t="shared" si="229"/>
        <v>2024-2</v>
      </c>
      <c r="J1333" s="5">
        <v>80</v>
      </c>
      <c r="K1333" s="5">
        <v>87</v>
      </c>
      <c r="L1333" s="15">
        <f t="shared" si="226"/>
        <v>1.125</v>
      </c>
      <c r="M1333" s="15">
        <f t="shared" si="231"/>
        <v>1.125</v>
      </c>
      <c r="N1333" s="5"/>
      <c r="O1333" s="5"/>
      <c r="P1333" s="5" t="str">
        <f t="shared" si="230"/>
        <v>502-2024-12-31</v>
      </c>
      <c r="Q1333" s="5">
        <v>0</v>
      </c>
      <c r="R1333" s="5">
        <v>0</v>
      </c>
    </row>
    <row r="1334" spans="1:18" hidden="1" x14ac:dyDescent="0.3">
      <c r="A1334" s="5">
        <v>500</v>
      </c>
      <c r="B1334" s="5" t="s">
        <v>473</v>
      </c>
      <c r="C1334" s="5" t="s">
        <v>257</v>
      </c>
      <c r="D1334" s="5" t="s">
        <v>73</v>
      </c>
      <c r="E1334" s="5" t="s">
        <v>24</v>
      </c>
      <c r="F1334" s="6">
        <v>45657</v>
      </c>
      <c r="G1334" s="5">
        <f t="shared" si="227"/>
        <v>2024</v>
      </c>
      <c r="H1334" s="5" t="str">
        <f t="shared" si="228"/>
        <v>Diciembre</v>
      </c>
      <c r="I1334" s="6" t="str">
        <f t="shared" si="229"/>
        <v>2024-2</v>
      </c>
      <c r="J1334" s="5">
        <v>80</v>
      </c>
      <c r="K1334" s="5">
        <v>89</v>
      </c>
      <c r="L1334" s="15">
        <f t="shared" si="226"/>
        <v>1.075</v>
      </c>
      <c r="M1334" s="15">
        <f t="shared" si="231"/>
        <v>1.075</v>
      </c>
      <c r="N1334" s="5"/>
      <c r="O1334" s="5"/>
      <c r="P1334" s="5" t="str">
        <f t="shared" si="230"/>
        <v>503-2024-12-31</v>
      </c>
      <c r="Q1334" s="5">
        <v>0</v>
      </c>
      <c r="R1334" s="5">
        <v>0</v>
      </c>
    </row>
    <row r="1335" spans="1:18" hidden="1" x14ac:dyDescent="0.3">
      <c r="A1335" s="5">
        <v>501</v>
      </c>
      <c r="B1335" s="5" t="s">
        <v>474</v>
      </c>
      <c r="C1335" s="5" t="s">
        <v>22</v>
      </c>
      <c r="D1335" s="5" t="s">
        <v>73</v>
      </c>
      <c r="E1335" s="5" t="s">
        <v>24</v>
      </c>
      <c r="F1335" s="6">
        <v>45657</v>
      </c>
      <c r="G1335" s="5">
        <f t="shared" si="227"/>
        <v>2024</v>
      </c>
      <c r="H1335" s="5" t="str">
        <f t="shared" si="228"/>
        <v>Diciembre</v>
      </c>
      <c r="I1335" s="6" t="str">
        <f t="shared" si="229"/>
        <v>2024-2</v>
      </c>
      <c r="J1335" s="5">
        <v>80</v>
      </c>
      <c r="K1335" s="5">
        <v>88</v>
      </c>
      <c r="L1335" s="15">
        <f t="shared" si="226"/>
        <v>1.1000000000000001</v>
      </c>
      <c r="M1335" s="15">
        <f t="shared" si="231"/>
        <v>1.1000000000000001</v>
      </c>
      <c r="N1335" s="5"/>
      <c r="O1335" s="5"/>
      <c r="P1335" s="5" t="str">
        <f t="shared" si="230"/>
        <v>504-2024-12-31</v>
      </c>
      <c r="Q1335" s="5">
        <v>0</v>
      </c>
      <c r="R1335" s="5">
        <v>0</v>
      </c>
    </row>
    <row r="1336" spans="1:18" hidden="1" x14ac:dyDescent="0.3">
      <c r="A1336" s="5">
        <v>502</v>
      </c>
      <c r="B1336" s="5" t="s">
        <v>475</v>
      </c>
      <c r="C1336" s="5" t="s">
        <v>119</v>
      </c>
      <c r="D1336" s="5" t="s">
        <v>73</v>
      </c>
      <c r="E1336" s="5" t="s">
        <v>24</v>
      </c>
      <c r="F1336" s="6">
        <v>45657</v>
      </c>
      <c r="G1336" s="5">
        <f t="shared" si="227"/>
        <v>2024</v>
      </c>
      <c r="H1336" s="5" t="str">
        <f t="shared" si="228"/>
        <v>Diciembre</v>
      </c>
      <c r="I1336" s="6" t="str">
        <f t="shared" si="229"/>
        <v>2024-2</v>
      </c>
      <c r="J1336" s="5">
        <v>80</v>
      </c>
      <c r="K1336" s="5">
        <v>90</v>
      </c>
      <c r="L1336" s="15">
        <f t="shared" ref="L1336:L1367" si="232">IFERROR(IF((K1339/J1339)&gt;1.3,1.3,K1339/J1339),"")</f>
        <v>1.0625</v>
      </c>
      <c r="M1336" s="15">
        <f t="shared" si="231"/>
        <v>1.0625</v>
      </c>
      <c r="N1336" s="5"/>
      <c r="O1336" s="5"/>
      <c r="P1336" s="5" t="str">
        <f t="shared" si="230"/>
        <v>505-2024-12-31</v>
      </c>
      <c r="Q1336" s="5">
        <v>0</v>
      </c>
      <c r="R1336" s="5">
        <v>0</v>
      </c>
    </row>
    <row r="1337" spans="1:18" hidden="1" x14ac:dyDescent="0.3">
      <c r="A1337" s="5">
        <v>503</v>
      </c>
      <c r="B1337" s="5" t="s">
        <v>476</v>
      </c>
      <c r="C1337" s="5" t="s">
        <v>447</v>
      </c>
      <c r="D1337" s="5" t="s">
        <v>73</v>
      </c>
      <c r="E1337" s="5" t="s">
        <v>24</v>
      </c>
      <c r="F1337" s="6">
        <v>45657</v>
      </c>
      <c r="G1337" s="5">
        <f t="shared" si="227"/>
        <v>2024</v>
      </c>
      <c r="H1337" s="5" t="str">
        <f t="shared" si="228"/>
        <v>Diciembre</v>
      </c>
      <c r="I1337" s="6" t="str">
        <f t="shared" si="229"/>
        <v>2024-1</v>
      </c>
      <c r="J1337" s="5">
        <v>80</v>
      </c>
      <c r="K1337" s="5">
        <v>86</v>
      </c>
      <c r="L1337" s="15">
        <f t="shared" si="232"/>
        <v>0.83750000000000002</v>
      </c>
      <c r="M1337" s="15">
        <f t="shared" si="231"/>
        <v>0.83750000000000002</v>
      </c>
      <c r="N1337" s="5"/>
      <c r="O1337" s="5"/>
      <c r="P1337" s="5" t="str">
        <f t="shared" si="230"/>
        <v>506-2024-12-31</v>
      </c>
      <c r="Q1337" s="5">
        <v>0</v>
      </c>
      <c r="R1337" s="5">
        <v>0</v>
      </c>
    </row>
    <row r="1338" spans="1:18" hidden="1" x14ac:dyDescent="0.3">
      <c r="A1338" s="5">
        <v>504</v>
      </c>
      <c r="B1338" s="5" t="s">
        <v>477</v>
      </c>
      <c r="C1338" s="5" t="s">
        <v>374</v>
      </c>
      <c r="D1338" s="5" t="s">
        <v>73</v>
      </c>
      <c r="E1338" s="5" t="s">
        <v>24</v>
      </c>
      <c r="F1338" s="6">
        <v>45657</v>
      </c>
      <c r="G1338" s="5">
        <f t="shared" ref="G1338:G1369" si="233">YEAR(F1341)</f>
        <v>2024</v>
      </c>
      <c r="H1338" s="5" t="str">
        <f t="shared" ref="H1338:H1369" si="234">PROPER(TEXT(F1341,"mmmm"))</f>
        <v>Diciembre</v>
      </c>
      <c r="I1338" s="6" t="str">
        <f t="shared" ref="I1338:I1369" si="235">IF(OR(H1341="Enero",H1341="Febrero",H1341="Marzo",H1341="Abril",H1341="Mayo",H1341="Junio"),G1341&amp;"-1",IF(OR(H1341="Julio",H1341="Agosto",H1341="Septiembre",H1341="Octubre",H1341="Noviembre",H1341="Diciembre"),G1341&amp;"-2"))</f>
        <v>2024-1</v>
      </c>
      <c r="J1338" s="5">
        <v>80</v>
      </c>
      <c r="K1338" s="5">
        <v>88</v>
      </c>
      <c r="L1338" s="15">
        <f t="shared" si="232"/>
        <v>0.96250000000000002</v>
      </c>
      <c r="M1338" s="15">
        <f t="shared" si="231"/>
        <v>0.96250000000000002</v>
      </c>
      <c r="N1338" s="5"/>
      <c r="O1338" s="5"/>
      <c r="P1338" s="5" t="str">
        <f t="shared" ref="P1338:P1369" si="236">A1341&amp;"-"&amp;YEAR(F1341)&amp;"-"&amp;IF(LEN(MONTH(F1341))=1,"0"&amp;MONTH(F1341),MONTH(F1341))&amp;"-"&amp;DAY(F1341)</f>
        <v>507-2024-12-31</v>
      </c>
      <c r="Q1338" s="5">
        <v>0</v>
      </c>
      <c r="R1338" s="5">
        <v>0</v>
      </c>
    </row>
    <row r="1339" spans="1:18" hidden="1" x14ac:dyDescent="0.3">
      <c r="A1339" s="5">
        <v>505</v>
      </c>
      <c r="B1339" s="5" t="s">
        <v>478</v>
      </c>
      <c r="C1339" s="5" t="s">
        <v>87</v>
      </c>
      <c r="D1339" s="5" t="s">
        <v>73</v>
      </c>
      <c r="E1339" s="5" t="s">
        <v>24</v>
      </c>
      <c r="F1339" s="6">
        <v>45657</v>
      </c>
      <c r="G1339" s="5">
        <f t="shared" si="233"/>
        <v>2024</v>
      </c>
      <c r="H1339" s="5" t="str">
        <f t="shared" si="234"/>
        <v>Diciembre</v>
      </c>
      <c r="I1339" s="6" t="str">
        <f t="shared" si="235"/>
        <v>2024-2</v>
      </c>
      <c r="J1339" s="5">
        <v>80</v>
      </c>
      <c r="K1339" s="5">
        <v>85</v>
      </c>
      <c r="L1339" s="15">
        <f t="shared" si="232"/>
        <v>1.1000000000000001</v>
      </c>
      <c r="M1339" s="15">
        <f t="shared" si="231"/>
        <v>1.1000000000000001</v>
      </c>
      <c r="N1339" s="5"/>
      <c r="O1339" s="5"/>
      <c r="P1339" s="5" t="str">
        <f t="shared" si="236"/>
        <v>508-2024-12-31</v>
      </c>
      <c r="Q1339" s="5">
        <v>0</v>
      </c>
      <c r="R1339" s="5">
        <v>0</v>
      </c>
    </row>
    <row r="1340" spans="1:18" hidden="1" x14ac:dyDescent="0.3">
      <c r="A1340" s="5">
        <v>506</v>
      </c>
      <c r="B1340" s="5" t="s">
        <v>479</v>
      </c>
      <c r="C1340" s="5" t="s">
        <v>318</v>
      </c>
      <c r="D1340" s="5" t="s">
        <v>73</v>
      </c>
      <c r="E1340" s="5" t="s">
        <v>24</v>
      </c>
      <c r="F1340" s="6">
        <v>45657</v>
      </c>
      <c r="G1340" s="5">
        <f t="shared" si="233"/>
        <v>2024</v>
      </c>
      <c r="H1340" s="5" t="str">
        <f t="shared" si="234"/>
        <v>Junio</v>
      </c>
      <c r="I1340" s="6" t="str">
        <f t="shared" si="235"/>
        <v>2024-1</v>
      </c>
      <c r="J1340" s="5">
        <v>80</v>
      </c>
      <c r="K1340" s="5">
        <v>67</v>
      </c>
      <c r="L1340" s="15">
        <f t="shared" si="232"/>
        <v>0.99</v>
      </c>
      <c r="M1340" s="15">
        <f t="shared" si="231"/>
        <v>0.99</v>
      </c>
      <c r="N1340" s="5"/>
      <c r="O1340" s="5"/>
      <c r="P1340" s="5" t="str">
        <f t="shared" si="236"/>
        <v>900-2024-06-30</v>
      </c>
      <c r="Q1340" s="5">
        <v>0</v>
      </c>
      <c r="R1340" s="5">
        <v>0</v>
      </c>
    </row>
    <row r="1341" spans="1:18" hidden="1" x14ac:dyDescent="0.3">
      <c r="A1341" s="5">
        <v>507</v>
      </c>
      <c r="B1341" s="5" t="s">
        <v>480</v>
      </c>
      <c r="C1341" s="5" t="s">
        <v>242</v>
      </c>
      <c r="D1341" s="5" t="s">
        <v>73</v>
      </c>
      <c r="E1341" s="5" t="s">
        <v>24</v>
      </c>
      <c r="F1341" s="6">
        <v>45657</v>
      </c>
      <c r="G1341" s="5">
        <f t="shared" si="233"/>
        <v>2024</v>
      </c>
      <c r="H1341" s="5" t="str">
        <f t="shared" si="234"/>
        <v>Junio</v>
      </c>
      <c r="I1341" s="6" t="str">
        <f t="shared" si="235"/>
        <v>2024-2</v>
      </c>
      <c r="J1341" s="5">
        <v>80</v>
      </c>
      <c r="K1341" s="5">
        <v>77</v>
      </c>
      <c r="L1341" s="15">
        <f t="shared" si="232"/>
        <v>1.0158730158730158</v>
      </c>
      <c r="M1341" s="15">
        <f t="shared" si="231"/>
        <v>1.0158730158730158</v>
      </c>
      <c r="N1341" s="5"/>
      <c r="O1341" s="5"/>
      <c r="P1341" s="5" t="str">
        <f t="shared" si="236"/>
        <v>901-2024-06-30</v>
      </c>
      <c r="Q1341" s="5">
        <v>0</v>
      </c>
      <c r="R1341" s="5">
        <v>0</v>
      </c>
    </row>
    <row r="1342" spans="1:18" hidden="1" x14ac:dyDescent="0.3">
      <c r="A1342" s="5">
        <v>508</v>
      </c>
      <c r="B1342" s="5" t="s">
        <v>481</v>
      </c>
      <c r="C1342" s="5" t="s">
        <v>366</v>
      </c>
      <c r="D1342" s="5" t="s">
        <v>73</v>
      </c>
      <c r="E1342" s="5" t="s">
        <v>24</v>
      </c>
      <c r="F1342" s="6">
        <v>45657</v>
      </c>
      <c r="G1342" s="5">
        <f t="shared" si="233"/>
        <v>2024</v>
      </c>
      <c r="H1342" s="5" t="str">
        <f t="shared" si="234"/>
        <v>Diciembre</v>
      </c>
      <c r="I1342" s="6" t="str">
        <f t="shared" si="235"/>
        <v>2024-1</v>
      </c>
      <c r="J1342" s="5">
        <v>80</v>
      </c>
      <c r="K1342" s="5">
        <v>88</v>
      </c>
      <c r="L1342" s="15">
        <f t="shared" si="232"/>
        <v>0.90243902439024393</v>
      </c>
      <c r="M1342" s="15">
        <f t="shared" si="231"/>
        <v>0.90243902439024393</v>
      </c>
      <c r="N1342" s="5"/>
      <c r="O1342" s="5"/>
      <c r="P1342" s="5" t="str">
        <f t="shared" si="236"/>
        <v>901-2024-12-31</v>
      </c>
      <c r="Q1342" s="5">
        <v>0</v>
      </c>
      <c r="R1342" s="5">
        <v>0</v>
      </c>
    </row>
    <row r="1343" spans="1:18" hidden="1" x14ac:dyDescent="0.3">
      <c r="A1343" s="25">
        <v>900</v>
      </c>
      <c r="B1343" s="23" t="s">
        <v>482</v>
      </c>
      <c r="C1343" s="5" t="s">
        <v>225</v>
      </c>
      <c r="D1343" s="5" t="s">
        <v>23</v>
      </c>
      <c r="E1343" s="5" t="s">
        <v>24</v>
      </c>
      <c r="F1343" s="6">
        <v>45473</v>
      </c>
      <c r="G1343" s="5">
        <f t="shared" si="233"/>
        <v>2024</v>
      </c>
      <c r="H1343" s="5" t="str">
        <f t="shared" si="234"/>
        <v>Junio</v>
      </c>
      <c r="I1343" s="6" t="str">
        <f t="shared" si="235"/>
        <v>2024-1</v>
      </c>
      <c r="J1343" s="11">
        <v>100</v>
      </c>
      <c r="K1343" s="11">
        <v>99</v>
      </c>
      <c r="L1343" s="15">
        <v>0.99</v>
      </c>
      <c r="M1343" s="15">
        <v>0.99</v>
      </c>
      <c r="N1343" s="5" t="s">
        <v>25</v>
      </c>
      <c r="O1343" s="5" t="s">
        <v>25</v>
      </c>
      <c r="P1343" s="5" t="str">
        <f t="shared" si="236"/>
        <v>902-2024-06-30</v>
      </c>
      <c r="Q1343" s="5">
        <v>0</v>
      </c>
      <c r="R1343" s="5">
        <v>0</v>
      </c>
    </row>
    <row r="1344" spans="1:18" hidden="1" x14ac:dyDescent="0.3">
      <c r="A1344" s="25">
        <v>901</v>
      </c>
      <c r="B1344" s="23" t="s">
        <v>483</v>
      </c>
      <c r="C1344" s="5" t="s">
        <v>484</v>
      </c>
      <c r="D1344" s="5" t="s">
        <v>23</v>
      </c>
      <c r="E1344" s="5" t="s">
        <v>24</v>
      </c>
      <c r="F1344" s="6">
        <v>45473</v>
      </c>
      <c r="G1344" s="5">
        <f t="shared" si="233"/>
        <v>2024</v>
      </c>
      <c r="H1344" s="5" t="str">
        <f t="shared" si="234"/>
        <v>Diciembre</v>
      </c>
      <c r="I1344" s="6" t="str">
        <f t="shared" si="235"/>
        <v>2024-2</v>
      </c>
      <c r="J1344" s="32">
        <v>63</v>
      </c>
      <c r="K1344" s="32">
        <v>64</v>
      </c>
      <c r="L1344" s="15">
        <f>IFERROR(IF((K1347/J1347)&gt;1.3,1.3,K1347/J1347),"")</f>
        <v>1</v>
      </c>
      <c r="M1344" s="15">
        <f>IFERROR(IF((K1347/J1347)&gt;K1347/J1347,1.3,K1347/J1347),"")</f>
        <v>1</v>
      </c>
      <c r="N1344" s="5" t="s">
        <v>25</v>
      </c>
      <c r="O1344" s="5" t="s">
        <v>25</v>
      </c>
      <c r="P1344" s="5" t="str">
        <f t="shared" si="236"/>
        <v>902-2024-12-31</v>
      </c>
      <c r="Q1344" s="5">
        <v>0</v>
      </c>
      <c r="R1344" s="5">
        <v>0</v>
      </c>
    </row>
    <row r="1345" spans="1:18" hidden="1" x14ac:dyDescent="0.3">
      <c r="A1345" s="25">
        <v>901</v>
      </c>
      <c r="B1345" s="23" t="s">
        <v>483</v>
      </c>
      <c r="C1345" s="5" t="s">
        <v>484</v>
      </c>
      <c r="D1345" s="5" t="s">
        <v>23</v>
      </c>
      <c r="E1345" s="5" t="s">
        <v>24</v>
      </c>
      <c r="F1345" s="6">
        <v>45657</v>
      </c>
      <c r="G1345" s="5">
        <f t="shared" si="233"/>
        <v>2024</v>
      </c>
      <c r="H1345" s="5" t="str">
        <f t="shared" si="234"/>
        <v>Junio</v>
      </c>
      <c r="I1345" s="6" t="str">
        <f t="shared" si="235"/>
        <v>2024-1</v>
      </c>
      <c r="J1345" s="32">
        <v>82</v>
      </c>
      <c r="K1345" s="32">
        <v>74</v>
      </c>
      <c r="L1345" s="15">
        <f>IFERROR(IF((K1348/J1348)&gt;1.3,1.3,K1348/J1348),"")</f>
        <v>1</v>
      </c>
      <c r="M1345" s="15">
        <f>IFERROR(IF((K1348/J1348)&gt;K1348/J1348,1.3,K1348/J1348),"")</f>
        <v>1</v>
      </c>
      <c r="N1345" s="5" t="s">
        <v>25</v>
      </c>
      <c r="O1345" s="5" t="s">
        <v>25</v>
      </c>
      <c r="P1345" s="5" t="str">
        <f t="shared" si="236"/>
        <v>903-2024-06-30</v>
      </c>
      <c r="Q1345" s="5">
        <v>0</v>
      </c>
      <c r="R1345" s="5">
        <v>0</v>
      </c>
    </row>
    <row r="1346" spans="1:18" hidden="1" x14ac:dyDescent="0.3">
      <c r="A1346" s="25">
        <v>902</v>
      </c>
      <c r="B1346" s="23" t="s">
        <v>485</v>
      </c>
      <c r="C1346" s="5" t="s">
        <v>112</v>
      </c>
      <c r="D1346" s="5" t="s">
        <v>23</v>
      </c>
      <c r="E1346" s="5" t="s">
        <v>24</v>
      </c>
      <c r="F1346" s="6">
        <v>45473</v>
      </c>
      <c r="G1346" s="5">
        <f t="shared" si="233"/>
        <v>2024</v>
      </c>
      <c r="H1346" s="5" t="str">
        <f t="shared" si="234"/>
        <v>Junio</v>
      </c>
      <c r="I1346" s="6" t="str">
        <f t="shared" si="235"/>
        <v>2024-2</v>
      </c>
      <c r="J1346" s="11">
        <v>58</v>
      </c>
      <c r="K1346" s="11">
        <v>60</v>
      </c>
      <c r="L1346" s="15">
        <v>1.0344827586206899</v>
      </c>
      <c r="M1346" s="15">
        <v>1.0344827586206899</v>
      </c>
      <c r="N1346" s="5" t="s">
        <v>25</v>
      </c>
      <c r="O1346" s="5" t="s">
        <v>25</v>
      </c>
      <c r="P1346" s="5" t="str">
        <f t="shared" si="236"/>
        <v>904-2024-06-30</v>
      </c>
      <c r="Q1346" s="5">
        <v>0</v>
      </c>
      <c r="R1346" s="5">
        <v>0</v>
      </c>
    </row>
    <row r="1347" spans="1:18" hidden="1" x14ac:dyDescent="0.3">
      <c r="A1347" s="25">
        <v>902</v>
      </c>
      <c r="B1347" s="23" t="s">
        <v>485</v>
      </c>
      <c r="C1347" s="5" t="s">
        <v>112</v>
      </c>
      <c r="D1347" s="5" t="s">
        <v>23</v>
      </c>
      <c r="E1347" s="5" t="s">
        <v>24</v>
      </c>
      <c r="F1347" s="6">
        <v>45657</v>
      </c>
      <c r="G1347" s="5">
        <f t="shared" si="233"/>
        <v>2024</v>
      </c>
      <c r="H1347" s="5" t="str">
        <f t="shared" si="234"/>
        <v>Diciembre</v>
      </c>
      <c r="I1347" s="6" t="str">
        <f t="shared" si="235"/>
        <v>2024-1</v>
      </c>
      <c r="J1347" s="11">
        <v>100</v>
      </c>
      <c r="K1347" s="11">
        <v>100</v>
      </c>
      <c r="L1347" s="15">
        <f>IFERROR(IF((K1350/J1350)&gt;1.3,1.3,K1350/J1350),"")</f>
        <v>1</v>
      </c>
      <c r="M1347" s="15">
        <f>IFERROR(IF((K1350/J1350)&gt;K1350/J1350,1.3,K1350/J1350),"")</f>
        <v>1</v>
      </c>
      <c r="N1347" s="5" t="s">
        <v>25</v>
      </c>
      <c r="O1347" s="5" t="s">
        <v>25</v>
      </c>
      <c r="P1347" s="5" t="str">
        <f t="shared" si="236"/>
        <v>904-2024-12-31</v>
      </c>
      <c r="Q1347" s="5">
        <v>0</v>
      </c>
      <c r="R1347" s="5">
        <v>0</v>
      </c>
    </row>
    <row r="1348" spans="1:18" hidden="1" x14ac:dyDescent="0.3">
      <c r="A1348" s="25">
        <v>903</v>
      </c>
      <c r="B1348" s="23" t="s">
        <v>486</v>
      </c>
      <c r="C1348" s="5" t="s">
        <v>95</v>
      </c>
      <c r="D1348" s="5" t="s">
        <v>23</v>
      </c>
      <c r="E1348" s="5" t="s">
        <v>24</v>
      </c>
      <c r="F1348" s="6">
        <v>45473</v>
      </c>
      <c r="G1348" s="5">
        <f t="shared" si="233"/>
        <v>2024</v>
      </c>
      <c r="H1348" s="5" t="str">
        <f t="shared" si="234"/>
        <v>Junio</v>
      </c>
      <c r="I1348" s="6" t="str">
        <f t="shared" si="235"/>
        <v>2024-1</v>
      </c>
      <c r="J1348" s="11">
        <v>37</v>
      </c>
      <c r="K1348" s="11">
        <v>37</v>
      </c>
      <c r="L1348" s="15">
        <v>1</v>
      </c>
      <c r="M1348" s="15">
        <v>1</v>
      </c>
      <c r="N1348" s="5" t="s">
        <v>25</v>
      </c>
      <c r="O1348" s="5" t="s">
        <v>25</v>
      </c>
      <c r="P1348" s="5" t="str">
        <f t="shared" si="236"/>
        <v>905-2024-06-30</v>
      </c>
      <c r="Q1348" s="5">
        <v>0</v>
      </c>
      <c r="R1348" s="5">
        <v>0</v>
      </c>
    </row>
    <row r="1349" spans="1:18" hidden="1" x14ac:dyDescent="0.3">
      <c r="A1349" s="25">
        <v>904</v>
      </c>
      <c r="B1349" s="23" t="s">
        <v>487</v>
      </c>
      <c r="C1349" s="5" t="s">
        <v>287</v>
      </c>
      <c r="D1349" s="5" t="s">
        <v>23</v>
      </c>
      <c r="E1349" s="5" t="s">
        <v>24</v>
      </c>
      <c r="F1349" s="6">
        <v>45473</v>
      </c>
      <c r="G1349" s="5">
        <f t="shared" si="233"/>
        <v>2024</v>
      </c>
      <c r="H1349" s="5" t="str">
        <f t="shared" si="234"/>
        <v>Diciembre</v>
      </c>
      <c r="I1349" s="6" t="str">
        <f t="shared" si="235"/>
        <v>2024-2</v>
      </c>
      <c r="J1349" s="11">
        <v>40</v>
      </c>
      <c r="K1349" s="11">
        <v>44</v>
      </c>
      <c r="L1349" s="15">
        <f>IFERROR(IF((K1352/J1352)&gt;1.3,1.3,K1352/J1352),"")</f>
        <v>1</v>
      </c>
      <c r="M1349" s="15">
        <f>IFERROR(IF((K1352/J1352)&gt;K1352/J1352,1.3,K1352/J1352),"")</f>
        <v>1</v>
      </c>
      <c r="N1349" s="5" t="s">
        <v>25</v>
      </c>
      <c r="O1349" s="5" t="s">
        <v>25</v>
      </c>
      <c r="P1349" s="5" t="str">
        <f t="shared" si="236"/>
        <v>905-2024-12-31</v>
      </c>
      <c r="Q1349" s="5">
        <v>0</v>
      </c>
      <c r="R1349" s="5">
        <v>0</v>
      </c>
    </row>
    <row r="1350" spans="1:18" hidden="1" x14ac:dyDescent="0.3">
      <c r="A1350" s="25">
        <v>904</v>
      </c>
      <c r="B1350" s="23" t="s">
        <v>487</v>
      </c>
      <c r="C1350" s="5" t="s">
        <v>287</v>
      </c>
      <c r="D1350" s="5" t="s">
        <v>23</v>
      </c>
      <c r="E1350" s="5" t="s">
        <v>24</v>
      </c>
      <c r="F1350" s="6">
        <v>45657</v>
      </c>
      <c r="G1350" s="5">
        <f t="shared" si="233"/>
        <v>2024</v>
      </c>
      <c r="H1350" s="5" t="str">
        <f t="shared" si="234"/>
        <v>Junio</v>
      </c>
      <c r="I1350" s="6" t="str">
        <f t="shared" si="235"/>
        <v>2024-1</v>
      </c>
      <c r="J1350" s="11">
        <v>100</v>
      </c>
      <c r="K1350" s="11">
        <v>100</v>
      </c>
      <c r="L1350" s="15">
        <f>IFERROR(IF((K1353/J1353)&gt;1.3,1.3,K1353/J1353),"")</f>
        <v>0.83823529411764708</v>
      </c>
      <c r="M1350" s="15">
        <f>IFERROR(IF((K1353/J1353)&gt;K1353/J1353,1.3,K1353/J1353),"")</f>
        <v>0.83823529411764708</v>
      </c>
      <c r="N1350" s="5" t="s">
        <v>25</v>
      </c>
      <c r="O1350" s="5" t="s">
        <v>25</v>
      </c>
      <c r="P1350" s="5" t="str">
        <f t="shared" si="236"/>
        <v>906-2024-06-30</v>
      </c>
      <c r="Q1350" s="5">
        <v>0</v>
      </c>
      <c r="R1350" s="5">
        <v>0</v>
      </c>
    </row>
    <row r="1351" spans="1:18" hidden="1" x14ac:dyDescent="0.3">
      <c r="A1351" s="25">
        <v>905</v>
      </c>
      <c r="B1351" s="23" t="s">
        <v>488</v>
      </c>
      <c r="C1351" s="5" t="s">
        <v>484</v>
      </c>
      <c r="D1351" s="5" t="s">
        <v>23</v>
      </c>
      <c r="E1351" s="5" t="s">
        <v>24</v>
      </c>
      <c r="F1351" s="6">
        <v>45473</v>
      </c>
      <c r="G1351" s="5">
        <f t="shared" si="233"/>
        <v>2024</v>
      </c>
      <c r="H1351" s="5" t="str">
        <f t="shared" si="234"/>
        <v>Junio</v>
      </c>
      <c r="I1351" s="6" t="str">
        <f t="shared" si="235"/>
        <v>2022-1</v>
      </c>
      <c r="J1351" s="11">
        <v>63</v>
      </c>
      <c r="K1351" s="11">
        <v>61</v>
      </c>
      <c r="L1351" s="15">
        <f>IFERROR(IF((K1354/J1354)&gt;1.3,1.3,K1354/J1354),"")</f>
        <v>1.3</v>
      </c>
      <c r="M1351" s="15">
        <f>IFERROR(IF((K1354/J1354)&gt;K1354/J1354,1.3,K1354/J1354),"")</f>
        <v>4.333333333333333</v>
      </c>
      <c r="N1351" s="5" t="s">
        <v>25</v>
      </c>
      <c r="O1351" s="5" t="s">
        <v>25</v>
      </c>
      <c r="P1351" s="5" t="str">
        <f t="shared" si="236"/>
        <v>907-2024-06-30</v>
      </c>
      <c r="Q1351" s="5">
        <v>0</v>
      </c>
      <c r="R1351" s="5">
        <v>0</v>
      </c>
    </row>
    <row r="1352" spans="1:18" hidden="1" x14ac:dyDescent="0.3">
      <c r="A1352" s="25">
        <v>905</v>
      </c>
      <c r="B1352" s="23" t="s">
        <v>488</v>
      </c>
      <c r="C1352" s="5" t="s">
        <v>484</v>
      </c>
      <c r="D1352" s="5" t="s">
        <v>23</v>
      </c>
      <c r="E1352" s="5" t="s">
        <v>24</v>
      </c>
      <c r="F1352" s="6">
        <v>45657</v>
      </c>
      <c r="G1352" s="5">
        <f t="shared" si="233"/>
        <v>2024</v>
      </c>
      <c r="H1352" s="5" t="str">
        <f t="shared" si="234"/>
        <v>Diciembre</v>
      </c>
      <c r="I1352" s="6" t="str">
        <f t="shared" si="235"/>
        <v>2022-2</v>
      </c>
      <c r="J1352" s="11">
        <v>100</v>
      </c>
      <c r="K1352" s="11">
        <v>100</v>
      </c>
      <c r="L1352" s="15">
        <f>IFERROR(IF((K1355/J1355)&gt;1.3,1.3,K1355/J1355),"")</f>
        <v>1</v>
      </c>
      <c r="M1352" s="15">
        <f>IFERROR(IF((K1355/J1355)&gt;K1355/J1355,1.3,K1355/J1355),"")</f>
        <v>1</v>
      </c>
      <c r="N1352" s="5" t="s">
        <v>25</v>
      </c>
      <c r="O1352" s="5" t="s">
        <v>25</v>
      </c>
      <c r="P1352" s="5" t="str">
        <f t="shared" si="236"/>
        <v>907-2024-12-31</v>
      </c>
      <c r="Q1352" s="5">
        <v>0</v>
      </c>
      <c r="R1352" s="5">
        <v>0</v>
      </c>
    </row>
    <row r="1353" spans="1:18" hidden="1" x14ac:dyDescent="0.3">
      <c r="A1353" s="25">
        <v>906</v>
      </c>
      <c r="B1353" s="23" t="s">
        <v>2675</v>
      </c>
      <c r="C1353" s="5" t="s">
        <v>484</v>
      </c>
      <c r="D1353" s="5" t="s">
        <v>23</v>
      </c>
      <c r="E1353" s="5" t="s">
        <v>24</v>
      </c>
      <c r="F1353" s="6">
        <v>45473</v>
      </c>
      <c r="G1353" s="5">
        <f t="shared" si="233"/>
        <v>2024</v>
      </c>
      <c r="H1353" s="5" t="str">
        <f t="shared" si="234"/>
        <v>Junio</v>
      </c>
      <c r="I1353" s="6" t="str">
        <f t="shared" si="235"/>
        <v>2023-1</v>
      </c>
      <c r="J1353" s="11">
        <v>68</v>
      </c>
      <c r="K1353" s="11">
        <v>57</v>
      </c>
      <c r="L1353" s="15">
        <v>0.83823529411764708</v>
      </c>
      <c r="M1353" s="15">
        <v>0.83823529411764708</v>
      </c>
      <c r="N1353" s="5" t="s">
        <v>25</v>
      </c>
      <c r="O1353" s="5" t="s">
        <v>25</v>
      </c>
      <c r="P1353" s="5" t="str">
        <f t="shared" si="236"/>
        <v>908-2024-06-30</v>
      </c>
      <c r="Q1353" s="5">
        <v>0</v>
      </c>
      <c r="R1353" s="5">
        <v>0</v>
      </c>
    </row>
    <row r="1354" spans="1:18" hidden="1" x14ac:dyDescent="0.3">
      <c r="A1354" s="25">
        <v>907</v>
      </c>
      <c r="B1354" s="23" t="s">
        <v>490</v>
      </c>
      <c r="C1354" s="5" t="s">
        <v>484</v>
      </c>
      <c r="D1354" s="5" t="s">
        <v>23</v>
      </c>
      <c r="E1354" s="5" t="s">
        <v>24</v>
      </c>
      <c r="F1354" s="6">
        <v>45473</v>
      </c>
      <c r="G1354" s="5">
        <f t="shared" si="233"/>
        <v>2022</v>
      </c>
      <c r="H1354" s="5" t="str">
        <f t="shared" si="234"/>
        <v>Junio</v>
      </c>
      <c r="I1354" s="6" t="str">
        <f t="shared" si="235"/>
        <v>2023-2</v>
      </c>
      <c r="J1354" s="11">
        <v>12</v>
      </c>
      <c r="K1354" s="11">
        <v>52</v>
      </c>
      <c r="L1354" s="15">
        <v>1.3</v>
      </c>
      <c r="M1354" s="15">
        <v>4.333333333333333</v>
      </c>
      <c r="N1354" s="5" t="s">
        <v>25</v>
      </c>
      <c r="O1354" s="5" t="s">
        <v>25</v>
      </c>
      <c r="P1354" s="5" t="str">
        <f t="shared" si="236"/>
        <v>10.1-2022-06-30</v>
      </c>
      <c r="Q1354" s="5">
        <v>0</v>
      </c>
      <c r="R1354" s="5">
        <v>0</v>
      </c>
    </row>
    <row r="1355" spans="1:18" hidden="1" x14ac:dyDescent="0.3">
      <c r="A1355" s="25">
        <v>907</v>
      </c>
      <c r="B1355" s="23" t="s">
        <v>490</v>
      </c>
      <c r="C1355" s="5" t="s">
        <v>484</v>
      </c>
      <c r="D1355" s="5" t="s">
        <v>23</v>
      </c>
      <c r="E1355" s="5" t="s">
        <v>24</v>
      </c>
      <c r="F1355" s="6">
        <v>45657</v>
      </c>
      <c r="G1355" s="5">
        <f t="shared" si="233"/>
        <v>2022</v>
      </c>
      <c r="H1355" s="5" t="str">
        <f t="shared" si="234"/>
        <v>Diciembre</v>
      </c>
      <c r="I1355" s="6" t="str">
        <f t="shared" si="235"/>
        <v>2023-2</v>
      </c>
      <c r="J1355" s="11">
        <v>100</v>
      </c>
      <c r="K1355" s="11">
        <v>100</v>
      </c>
      <c r="L1355" s="15">
        <v>1.3</v>
      </c>
      <c r="M1355" s="15">
        <v>4.333333333333333</v>
      </c>
      <c r="N1355" s="5" t="s">
        <v>25</v>
      </c>
      <c r="O1355" s="5" t="s">
        <v>25</v>
      </c>
      <c r="P1355" s="5" t="str">
        <f t="shared" si="236"/>
        <v>10.1-2022-12-30</v>
      </c>
      <c r="Q1355" s="5">
        <v>0</v>
      </c>
      <c r="R1355" s="5">
        <v>0</v>
      </c>
    </row>
    <row r="1356" spans="1:18" hidden="1" x14ac:dyDescent="0.3">
      <c r="A1356" s="25">
        <v>908</v>
      </c>
      <c r="B1356" s="23" t="s">
        <v>491</v>
      </c>
      <c r="C1356" s="5" t="s">
        <v>87</v>
      </c>
      <c r="D1356" s="5" t="s">
        <v>23</v>
      </c>
      <c r="E1356" s="5" t="s">
        <v>24</v>
      </c>
      <c r="F1356" s="6">
        <v>45473</v>
      </c>
      <c r="G1356" s="5">
        <f t="shared" si="233"/>
        <v>2023</v>
      </c>
      <c r="H1356" s="5" t="str">
        <f t="shared" si="234"/>
        <v>Junio</v>
      </c>
      <c r="I1356" s="6" t="str">
        <f t="shared" si="235"/>
        <v>2023-2</v>
      </c>
      <c r="J1356" s="11">
        <v>20</v>
      </c>
      <c r="K1356" s="11">
        <v>20</v>
      </c>
      <c r="L1356" s="15">
        <v>1</v>
      </c>
      <c r="M1356" s="15">
        <v>1</v>
      </c>
      <c r="N1356" s="5" t="s">
        <v>25</v>
      </c>
      <c r="O1356" s="5" t="s">
        <v>25</v>
      </c>
      <c r="P1356" s="5" t="str">
        <f t="shared" si="236"/>
        <v>10.1-2023-06-30</v>
      </c>
      <c r="Q1356" s="5">
        <v>0</v>
      </c>
      <c r="R1356" s="5">
        <v>0</v>
      </c>
    </row>
    <row r="1357" spans="1:18" hidden="1" x14ac:dyDescent="0.3">
      <c r="A1357" s="5" t="s">
        <v>492</v>
      </c>
      <c r="B1357" s="5" t="s">
        <v>493</v>
      </c>
      <c r="C1357" s="5" t="s">
        <v>33</v>
      </c>
      <c r="D1357" s="5" t="s">
        <v>23</v>
      </c>
      <c r="E1357" s="5" t="s">
        <v>24</v>
      </c>
      <c r="F1357" s="6">
        <v>44742</v>
      </c>
      <c r="G1357" s="16">
        <f t="shared" si="233"/>
        <v>2023</v>
      </c>
      <c r="H1357" s="6" t="str">
        <f t="shared" si="234"/>
        <v>Diciembre</v>
      </c>
      <c r="I1357" s="39" t="s">
        <v>824</v>
      </c>
      <c r="J1357" s="5">
        <v>50</v>
      </c>
      <c r="K1357" s="5">
        <v>30</v>
      </c>
      <c r="L1357" s="15">
        <f>IFERROR(IF((K1360/J1360)&gt;1.3,1.3,K1360/J1360),"")</f>
        <v>1.0059523809523812</v>
      </c>
      <c r="M1357" s="15">
        <f>IFERROR(K1360/J1360,"")</f>
        <v>1.0059523809523812</v>
      </c>
      <c r="N1357" s="5" t="s">
        <v>25</v>
      </c>
      <c r="O1357" s="5" t="s">
        <v>25</v>
      </c>
      <c r="P1357" s="5" t="str">
        <f t="shared" si="236"/>
        <v>108.1-2023-12-31</v>
      </c>
      <c r="Q1357" s="5">
        <v>0</v>
      </c>
      <c r="R1357" s="5">
        <v>0</v>
      </c>
    </row>
    <row r="1358" spans="1:18" hidden="1" x14ac:dyDescent="0.3">
      <c r="A1358" s="5" t="s">
        <v>492</v>
      </c>
      <c r="B1358" s="5" t="s">
        <v>493</v>
      </c>
      <c r="C1358" s="5" t="s">
        <v>33</v>
      </c>
      <c r="D1358" s="5" t="s">
        <v>23</v>
      </c>
      <c r="E1358" s="5" t="s">
        <v>24</v>
      </c>
      <c r="F1358" s="6">
        <v>44925</v>
      </c>
      <c r="G1358" s="16">
        <f t="shared" si="233"/>
        <v>2023</v>
      </c>
      <c r="H1358" s="6" t="str">
        <f t="shared" si="234"/>
        <v>Diciembre</v>
      </c>
      <c r="I1358" s="39" t="s">
        <v>749</v>
      </c>
      <c r="J1358" s="5">
        <v>87</v>
      </c>
      <c r="K1358" s="5">
        <v>89</v>
      </c>
      <c r="L1358" s="15">
        <f>IFERROR(IF((K1361/J1361)&gt;1.3,1.3,K1361/J1361),"")</f>
        <v>1.1180033146077961</v>
      </c>
      <c r="M1358" s="15">
        <f>IFERROR(K1361/J1361,"")</f>
        <v>1.1180033146077961</v>
      </c>
      <c r="N1358" s="5" t="s">
        <v>25</v>
      </c>
      <c r="O1358" s="5" t="s">
        <v>25</v>
      </c>
      <c r="P1358" s="5" t="str">
        <f t="shared" si="236"/>
        <v>108.10-2023-12-31</v>
      </c>
      <c r="Q1358" s="5">
        <v>0</v>
      </c>
      <c r="R1358" s="5">
        <v>0</v>
      </c>
    </row>
    <row r="1359" spans="1:18" hidden="1" x14ac:dyDescent="0.3">
      <c r="A1359" s="5" t="s">
        <v>492</v>
      </c>
      <c r="B1359" s="5" t="s">
        <v>493</v>
      </c>
      <c r="C1359" s="5" t="s">
        <v>33</v>
      </c>
      <c r="D1359" s="5" t="s">
        <v>23</v>
      </c>
      <c r="E1359" s="5" t="s">
        <v>24</v>
      </c>
      <c r="F1359" s="6">
        <v>45107</v>
      </c>
      <c r="G1359" s="16">
        <f t="shared" si="233"/>
        <v>2023</v>
      </c>
      <c r="H1359" s="6" t="str">
        <f t="shared" si="234"/>
        <v>Diciembre</v>
      </c>
      <c r="I1359" s="39" t="s">
        <v>743</v>
      </c>
      <c r="J1359" s="5">
        <v>100</v>
      </c>
      <c r="K1359" s="5">
        <v>100</v>
      </c>
      <c r="L1359" s="15">
        <f>IFERROR(IF((K1362/J1362)&gt;1.3,1.3,K1362/J1362),"")</f>
        <v>1.2086215415019761</v>
      </c>
      <c r="M1359" s="15">
        <f>IFERROR(K1362/J1362,"")</f>
        <v>1.2086215415019761</v>
      </c>
      <c r="N1359" s="5" t="s">
        <v>25</v>
      </c>
      <c r="O1359" s="5" t="s">
        <v>25</v>
      </c>
      <c r="P1359" s="5" t="str">
        <f t="shared" si="236"/>
        <v>108.11-2023-12-31</v>
      </c>
      <c r="Q1359" s="5">
        <v>0</v>
      </c>
      <c r="R1359" s="5">
        <v>0</v>
      </c>
    </row>
    <row r="1360" spans="1:18" hidden="1" x14ac:dyDescent="0.3">
      <c r="A1360" s="5" t="s">
        <v>494</v>
      </c>
      <c r="B1360" s="5" t="s">
        <v>93</v>
      </c>
      <c r="C1360" s="5" t="s">
        <v>198</v>
      </c>
      <c r="D1360" s="5" t="s">
        <v>73</v>
      </c>
      <c r="E1360" s="5" t="s">
        <v>24</v>
      </c>
      <c r="F1360" s="6">
        <v>45291</v>
      </c>
      <c r="G1360" s="5">
        <v>2022</v>
      </c>
      <c r="H1360" s="5" t="str">
        <f t="shared" si="234"/>
        <v>Diciembre</v>
      </c>
      <c r="I1360" s="6" t="str">
        <f>IF(OR(H1363="Enero",H1363="Febrero",H1363="Marzo",H1363="Abril",H1363="Mayo",H1363="Junio"),G1363&amp;"-1",IF(OR(H1363="Julio",H1363="Agosto",H1363="Septiembre",H1363="Octubre",H1363="Noviembre",H1363="Diciembre"),G1363&amp;"-2"))</f>
        <v>2023-2</v>
      </c>
      <c r="J1360" s="5">
        <v>80</v>
      </c>
      <c r="K1360" s="5">
        <v>80.476190476190496</v>
      </c>
      <c r="L1360" s="21">
        <f>IFERROR(K1363/J1363,"")</f>
        <v>1.0569985569985574</v>
      </c>
      <c r="M1360" s="15">
        <f>IFERROR(K1363/J1363,"")</f>
        <v>1.0569985569985574</v>
      </c>
      <c r="N1360" s="5" t="s">
        <v>25</v>
      </c>
      <c r="O1360" s="5" t="s">
        <v>25</v>
      </c>
      <c r="P1360" s="5" t="str">
        <f t="shared" si="236"/>
        <v>108.12-2023-12-31</v>
      </c>
      <c r="Q1360" s="5">
        <v>0</v>
      </c>
      <c r="R1360" s="5">
        <v>0</v>
      </c>
    </row>
    <row r="1361" spans="1:18" hidden="1" x14ac:dyDescent="0.3">
      <c r="A1361" s="5" t="s">
        <v>495</v>
      </c>
      <c r="B1361" s="5" t="s">
        <v>93</v>
      </c>
      <c r="C1361" s="5" t="s">
        <v>216</v>
      </c>
      <c r="D1361" s="5" t="s">
        <v>73</v>
      </c>
      <c r="E1361" s="5" t="s">
        <v>24</v>
      </c>
      <c r="F1361" s="6">
        <v>45291</v>
      </c>
      <c r="G1361" s="5">
        <v>2023</v>
      </c>
      <c r="H1361" s="5" t="str">
        <f t="shared" ref="H1361:H1367" si="237">PROPER(TEXT(F1365,"mmmm"))</f>
        <v>Diciembre</v>
      </c>
      <c r="I1361" s="6" t="str">
        <f t="shared" ref="I1361:I1367" si="238">IF(OR(H1365="Enero",H1365="Febrero",H1365="Marzo",H1365="Abril",H1365="Mayo",H1365="Junio"),G1365&amp;"-1",IF(OR(H1365="Julio",H1365="Agosto",H1365="Septiembre",H1365="Octubre",H1365="Noviembre",H1365="Diciembre"),G1365&amp;"-2"))</f>
        <v>2023-2</v>
      </c>
      <c r="J1361" s="5">
        <v>80</v>
      </c>
      <c r="K1361" s="5">
        <v>89.440265168623696</v>
      </c>
      <c r="L1361" s="21">
        <f t="shared" ref="L1361:L1367" si="239">IFERROR(K1365/J1365,"")</f>
        <v>0.95523167253125119</v>
      </c>
      <c r="M1361" s="15">
        <f t="shared" ref="M1361:M1367" si="240">IFERROR(K1365/J1365,"")</f>
        <v>0.95523167253125119</v>
      </c>
      <c r="N1361" s="5" t="s">
        <v>25</v>
      </c>
      <c r="O1361" s="5" t="s">
        <v>25</v>
      </c>
      <c r="P1361" s="5" t="str">
        <f t="shared" ref="P1361:P1367" si="241">A1365&amp;"-"&amp;YEAR(F1365)&amp;"-"&amp;IF(LEN(MONTH(F1365))=1,"0"&amp;MONTH(F1365),MONTH(F1365))&amp;"-"&amp;DAY(F1365)</f>
        <v>108.14-2023-12-31</v>
      </c>
      <c r="Q1361" s="5">
        <v>0</v>
      </c>
      <c r="R1361" s="5">
        <v>0</v>
      </c>
    </row>
    <row r="1362" spans="1:18" hidden="1" x14ac:dyDescent="0.3">
      <c r="A1362" s="5" t="s">
        <v>496</v>
      </c>
      <c r="B1362" s="5" t="s">
        <v>93</v>
      </c>
      <c r="C1362" s="5" t="s">
        <v>194</v>
      </c>
      <c r="D1362" s="5" t="s">
        <v>73</v>
      </c>
      <c r="E1362" s="5" t="s">
        <v>24</v>
      </c>
      <c r="F1362" s="6">
        <v>45291</v>
      </c>
      <c r="G1362" s="5">
        <v>2023</v>
      </c>
      <c r="H1362" s="5" t="str">
        <f t="shared" si="237"/>
        <v>Diciembre</v>
      </c>
      <c r="I1362" s="6" t="str">
        <f t="shared" si="238"/>
        <v>2023-2</v>
      </c>
      <c r="J1362" s="5">
        <v>80</v>
      </c>
      <c r="K1362" s="5">
        <v>96.689723320158095</v>
      </c>
      <c r="L1362" s="21">
        <f t="shared" si="239"/>
        <v>1.036300505050505</v>
      </c>
      <c r="M1362" s="15">
        <f t="shared" si="240"/>
        <v>1.036300505050505</v>
      </c>
      <c r="N1362" s="5" t="s">
        <v>25</v>
      </c>
      <c r="O1362" s="5" t="s">
        <v>25</v>
      </c>
      <c r="P1362" s="5" t="str">
        <f t="shared" si="241"/>
        <v>108.15-2023-12-31</v>
      </c>
      <c r="Q1362" s="5">
        <v>0</v>
      </c>
      <c r="R1362" s="5">
        <v>0</v>
      </c>
    </row>
    <row r="1363" spans="1:18" hidden="1" x14ac:dyDescent="0.3">
      <c r="A1363" s="5" t="s">
        <v>497</v>
      </c>
      <c r="B1363" s="5" t="s">
        <v>93</v>
      </c>
      <c r="C1363" s="5" t="s">
        <v>498</v>
      </c>
      <c r="D1363" s="5" t="s">
        <v>73</v>
      </c>
      <c r="E1363" s="5" t="s">
        <v>24</v>
      </c>
      <c r="F1363" s="6">
        <v>45291</v>
      </c>
      <c r="G1363" s="5">
        <v>2023</v>
      </c>
      <c r="H1363" s="5" t="str">
        <f t="shared" si="237"/>
        <v>Diciembre</v>
      </c>
      <c r="I1363" s="6" t="str">
        <f t="shared" si="238"/>
        <v>2022-2</v>
      </c>
      <c r="J1363" s="5">
        <v>80</v>
      </c>
      <c r="K1363" s="5">
        <v>84.559884559884594</v>
      </c>
      <c r="L1363" s="21">
        <f t="shared" si="239"/>
        <v>1.1063559156197411</v>
      </c>
      <c r="M1363" s="15">
        <f t="shared" si="240"/>
        <v>1.1063559156197411</v>
      </c>
      <c r="N1363" s="5" t="s">
        <v>25</v>
      </c>
      <c r="O1363" s="5" t="s">
        <v>25</v>
      </c>
      <c r="P1363" s="5" t="str">
        <f t="shared" si="241"/>
        <v>108.2-2023-12-31</v>
      </c>
      <c r="Q1363" s="5">
        <v>0</v>
      </c>
      <c r="R1363" s="5">
        <v>0</v>
      </c>
    </row>
    <row r="1364" spans="1:18" hidden="1" x14ac:dyDescent="0.3">
      <c r="A1364" s="5" t="s">
        <v>499</v>
      </c>
      <c r="B1364" s="5" t="s">
        <v>93</v>
      </c>
      <c r="C1364" s="5" t="s">
        <v>119</v>
      </c>
      <c r="D1364" s="5" t="s">
        <v>73</v>
      </c>
      <c r="E1364" s="5" t="s">
        <v>24</v>
      </c>
      <c r="F1364" s="6">
        <v>45291</v>
      </c>
      <c r="G1364" s="5">
        <v>2023</v>
      </c>
      <c r="H1364" s="5" t="str">
        <f t="shared" si="237"/>
        <v>Diciembre</v>
      </c>
      <c r="I1364" s="6" t="str">
        <f t="shared" si="238"/>
        <v>2023-2</v>
      </c>
      <c r="J1364" s="5">
        <v>80</v>
      </c>
      <c r="K1364" s="5">
        <v>86</v>
      </c>
      <c r="L1364" s="21">
        <f t="shared" si="239"/>
        <v>1.1851384167071388</v>
      </c>
      <c r="M1364" s="15">
        <f t="shared" si="240"/>
        <v>1.1851384167071388</v>
      </c>
      <c r="N1364" s="5" t="s">
        <v>25</v>
      </c>
      <c r="O1364" s="5" t="s">
        <v>25</v>
      </c>
      <c r="P1364" s="5" t="str">
        <f t="shared" si="241"/>
        <v>108.3-2023-12-31</v>
      </c>
      <c r="Q1364" s="5">
        <v>0</v>
      </c>
      <c r="R1364" s="5">
        <v>0</v>
      </c>
    </row>
    <row r="1365" spans="1:18" hidden="1" x14ac:dyDescent="0.3">
      <c r="A1365" s="5" t="s">
        <v>500</v>
      </c>
      <c r="B1365" s="5" t="s">
        <v>93</v>
      </c>
      <c r="C1365" s="5" t="s">
        <v>188</v>
      </c>
      <c r="D1365" s="5" t="s">
        <v>73</v>
      </c>
      <c r="E1365" s="5" t="s">
        <v>24</v>
      </c>
      <c r="F1365" s="6">
        <v>45291</v>
      </c>
      <c r="G1365" s="5">
        <v>2023</v>
      </c>
      <c r="H1365" s="5" t="str">
        <f t="shared" si="237"/>
        <v>Diciembre</v>
      </c>
      <c r="I1365" s="6" t="str">
        <f t="shared" si="238"/>
        <v>2023-2</v>
      </c>
      <c r="J1365" s="5">
        <v>80</v>
      </c>
      <c r="K1365" s="5">
        <v>76.418533802500093</v>
      </c>
      <c r="L1365" s="21">
        <f t="shared" si="239"/>
        <v>1.0924095962958538</v>
      </c>
      <c r="M1365" s="15">
        <f t="shared" si="240"/>
        <v>1.0924095962958538</v>
      </c>
      <c r="N1365" s="5" t="s">
        <v>25</v>
      </c>
      <c r="O1365" s="5" t="s">
        <v>25</v>
      </c>
      <c r="P1365" s="5" t="str">
        <f t="shared" si="241"/>
        <v>108.4-2023-12-31</v>
      </c>
      <c r="Q1365" s="5">
        <v>0</v>
      </c>
      <c r="R1365" s="5">
        <v>0</v>
      </c>
    </row>
    <row r="1366" spans="1:18" hidden="1" x14ac:dyDescent="0.3">
      <c r="A1366" s="5" t="s">
        <v>501</v>
      </c>
      <c r="B1366" s="5" t="s">
        <v>93</v>
      </c>
      <c r="C1366" s="5" t="s">
        <v>502</v>
      </c>
      <c r="D1366" s="5" t="s">
        <v>73</v>
      </c>
      <c r="E1366" s="5" t="s">
        <v>24</v>
      </c>
      <c r="F1366" s="6">
        <v>45291</v>
      </c>
      <c r="G1366" s="5">
        <v>2023</v>
      </c>
      <c r="H1366" s="5" t="str">
        <f t="shared" si="237"/>
        <v>Diciembre</v>
      </c>
      <c r="I1366" s="6" t="str">
        <f t="shared" si="238"/>
        <v>2022-2</v>
      </c>
      <c r="J1366" s="5">
        <v>80</v>
      </c>
      <c r="K1366" s="5">
        <v>82.904040404040401</v>
      </c>
      <c r="L1366" s="21">
        <f t="shared" si="239"/>
        <v>0.85</v>
      </c>
      <c r="M1366" s="15">
        <f t="shared" si="240"/>
        <v>0.85</v>
      </c>
      <c r="N1366" s="5" t="s">
        <v>25</v>
      </c>
      <c r="O1366" s="5" t="s">
        <v>25</v>
      </c>
      <c r="P1366" s="5" t="str">
        <f t="shared" si="241"/>
        <v>108.5-2022-12-31</v>
      </c>
      <c r="Q1366" s="5">
        <v>0</v>
      </c>
      <c r="R1366" s="5">
        <v>0</v>
      </c>
    </row>
    <row r="1367" spans="1:18" hidden="1" x14ac:dyDescent="0.3">
      <c r="A1367" s="5" t="s">
        <v>503</v>
      </c>
      <c r="B1367" s="5" t="s">
        <v>93</v>
      </c>
      <c r="C1367" s="5" t="s">
        <v>504</v>
      </c>
      <c r="D1367" s="5" t="s">
        <v>73</v>
      </c>
      <c r="E1367" s="5" t="s">
        <v>24</v>
      </c>
      <c r="F1367" s="6">
        <v>45291</v>
      </c>
      <c r="G1367" s="5">
        <v>2022</v>
      </c>
      <c r="H1367" s="5" t="str">
        <f t="shared" si="237"/>
        <v>Diciembre</v>
      </c>
      <c r="I1367" s="6" t="str">
        <f t="shared" si="238"/>
        <v>2023-2</v>
      </c>
      <c r="J1367" s="5">
        <v>80</v>
      </c>
      <c r="K1367" s="5">
        <v>88.508473249579296</v>
      </c>
      <c r="L1367" s="21">
        <f t="shared" si="239"/>
        <v>1.1372212846444838</v>
      </c>
      <c r="M1367" s="15">
        <f t="shared" si="240"/>
        <v>1.1372212846444838</v>
      </c>
      <c r="N1367" s="5"/>
      <c r="O1367" s="5"/>
      <c r="P1367" s="5" t="str">
        <f t="shared" si="241"/>
        <v>108.5-2023-12-31</v>
      </c>
      <c r="Q1367" s="5">
        <v>1</v>
      </c>
      <c r="R1367" s="5">
        <v>1</v>
      </c>
    </row>
    <row r="1368" spans="1:18" hidden="1" x14ac:dyDescent="0.3">
      <c r="A1368" s="5" t="s">
        <v>505</v>
      </c>
      <c r="B1368" s="5" t="s">
        <v>93</v>
      </c>
      <c r="C1368" s="5" t="s">
        <v>257</v>
      </c>
      <c r="D1368" s="5" t="s">
        <v>73</v>
      </c>
      <c r="E1368" s="5" t="s">
        <v>24</v>
      </c>
      <c r="F1368" s="6">
        <v>45291</v>
      </c>
      <c r="G1368" s="5">
        <v>2023</v>
      </c>
      <c r="H1368" s="5" t="str">
        <f t="shared" ref="H1368:H1399" si="242">PROPER(TEXT(F1373,"mmmm"))</f>
        <v>Diciembre</v>
      </c>
      <c r="I1368" s="6" t="str">
        <f t="shared" ref="I1368:I1375" si="243">IF(OR(H1373="Enero",H1373="Febrero",H1373="Marzo",H1373="Abril",H1373="Mayo",H1373="Junio"),G1373&amp;"-1",IF(OR(H1373="Julio",H1373="Agosto",H1373="Septiembre",H1373="Octubre",H1373="Noviembre",H1373="Diciembre"),G1373&amp;"-2"))</f>
        <v>2023-1</v>
      </c>
      <c r="J1368" s="5">
        <v>80</v>
      </c>
      <c r="K1368" s="5">
        <v>94.811073336571098</v>
      </c>
      <c r="L1368" s="21">
        <f t="shared" ref="L1368:L1375" si="244">IFERROR(K1373/J1373,"")</f>
        <v>1.0165257188030288</v>
      </c>
      <c r="M1368" s="15">
        <f t="shared" ref="M1368:M1410" si="245">IFERROR(K1373/J1373,"")</f>
        <v>1.0165257188030288</v>
      </c>
      <c r="N1368" s="5" t="s">
        <v>25</v>
      </c>
      <c r="O1368" s="5" t="s">
        <v>25</v>
      </c>
      <c r="P1368" s="5" t="str">
        <f t="shared" ref="P1368:P1399" si="246">A1373&amp;"-"&amp;YEAR(F1373)&amp;"-"&amp;IF(LEN(MONTH(F1373))=1,"0"&amp;MONTH(F1373),MONTH(F1373))&amp;"-"&amp;DAY(F1373)</f>
        <v>108.7-2023-12-31</v>
      </c>
      <c r="Q1368" s="5">
        <v>0</v>
      </c>
      <c r="R1368" s="5">
        <v>0</v>
      </c>
    </row>
    <row r="1369" spans="1:18" hidden="1" x14ac:dyDescent="0.3">
      <c r="A1369" s="5" t="s">
        <v>506</v>
      </c>
      <c r="B1369" s="5" t="s">
        <v>93</v>
      </c>
      <c r="C1369" s="5" t="s">
        <v>403</v>
      </c>
      <c r="D1369" s="5" t="s">
        <v>73</v>
      </c>
      <c r="E1369" s="5" t="s">
        <v>24</v>
      </c>
      <c r="F1369" s="6">
        <v>45291</v>
      </c>
      <c r="G1369" s="5">
        <v>2023</v>
      </c>
      <c r="H1369" s="5" t="str">
        <f t="shared" si="242"/>
        <v>Diciembre</v>
      </c>
      <c r="I1369" s="6" t="str">
        <f t="shared" si="243"/>
        <v>2023-2</v>
      </c>
      <c r="J1369" s="5">
        <v>80</v>
      </c>
      <c r="K1369" s="5">
        <v>87.392767703668298</v>
      </c>
      <c r="L1369" s="21">
        <f t="shared" si="244"/>
        <v>0.97195945945946005</v>
      </c>
      <c r="M1369" s="15">
        <f t="shared" si="245"/>
        <v>0.97195945945946005</v>
      </c>
      <c r="N1369" s="5" t="s">
        <v>25</v>
      </c>
      <c r="O1369" s="5" t="s">
        <v>25</v>
      </c>
      <c r="P1369" s="5" t="str">
        <f t="shared" si="246"/>
        <v>108.8-2023-12-31</v>
      </c>
      <c r="Q1369" s="5">
        <v>0</v>
      </c>
      <c r="R1369" s="5">
        <v>0</v>
      </c>
    </row>
    <row r="1370" spans="1:18" hidden="1" x14ac:dyDescent="0.3">
      <c r="A1370" s="5" t="s">
        <v>507</v>
      </c>
      <c r="B1370" s="5" t="s">
        <v>93</v>
      </c>
      <c r="C1370" s="5" t="s">
        <v>253</v>
      </c>
      <c r="D1370" s="5" t="s">
        <v>73</v>
      </c>
      <c r="E1370" s="5" t="s">
        <v>24</v>
      </c>
      <c r="F1370" s="6">
        <v>44926</v>
      </c>
      <c r="G1370" s="5">
        <v>2022</v>
      </c>
      <c r="H1370" s="5" t="str">
        <f t="shared" si="242"/>
        <v>Diciembre</v>
      </c>
      <c r="I1370" s="6" t="str">
        <f t="shared" si="243"/>
        <v>2023-1</v>
      </c>
      <c r="J1370" s="5">
        <v>80</v>
      </c>
      <c r="K1370" s="5">
        <v>68</v>
      </c>
      <c r="L1370" s="21">
        <f t="shared" si="244"/>
        <v>1.1869747899159662</v>
      </c>
      <c r="M1370" s="15">
        <f t="shared" si="245"/>
        <v>1.1869747899159662</v>
      </c>
      <c r="N1370" s="5" t="s">
        <v>25</v>
      </c>
      <c r="O1370" s="5" t="s">
        <v>25</v>
      </c>
      <c r="P1370" s="5" t="str">
        <f t="shared" si="246"/>
        <v>108.9-2023-12-31</v>
      </c>
      <c r="Q1370" s="5">
        <v>0</v>
      </c>
      <c r="R1370" s="5">
        <v>0</v>
      </c>
    </row>
    <row r="1371" spans="1:18" hidden="1" x14ac:dyDescent="0.3">
      <c r="A1371" s="5" t="s">
        <v>507</v>
      </c>
      <c r="B1371" s="5" t="s">
        <v>93</v>
      </c>
      <c r="C1371" s="5" t="s">
        <v>253</v>
      </c>
      <c r="D1371" s="5" t="s">
        <v>73</v>
      </c>
      <c r="E1371" s="5" t="s">
        <v>24</v>
      </c>
      <c r="F1371" s="6">
        <v>45291</v>
      </c>
      <c r="G1371" s="5">
        <v>2023</v>
      </c>
      <c r="H1371" s="5" t="str">
        <f t="shared" si="242"/>
        <v>Diciembre</v>
      </c>
      <c r="I1371" s="6" t="str">
        <f t="shared" si="243"/>
        <v>2023-2</v>
      </c>
      <c r="J1371" s="5">
        <v>80</v>
      </c>
      <c r="K1371" s="5">
        <v>90.977702771558697</v>
      </c>
      <c r="L1371" s="21">
        <f t="shared" si="244"/>
        <v>1.2456140350877194</v>
      </c>
      <c r="M1371" s="15">
        <f t="shared" si="245"/>
        <v>1.2456140350877194</v>
      </c>
      <c r="N1371" s="5" t="s">
        <v>25</v>
      </c>
      <c r="O1371" s="5" t="s">
        <v>25</v>
      </c>
      <c r="P1371" s="5" t="str">
        <f t="shared" si="246"/>
        <v>13.1-2022-12-31</v>
      </c>
      <c r="Q1371" s="5">
        <v>0</v>
      </c>
      <c r="R1371" s="5">
        <v>0</v>
      </c>
    </row>
    <row r="1372" spans="1:18" hidden="1" x14ac:dyDescent="0.3">
      <c r="A1372" s="5" t="s">
        <v>508</v>
      </c>
      <c r="B1372" s="5" t="s">
        <v>93</v>
      </c>
      <c r="C1372" s="5" t="s">
        <v>306</v>
      </c>
      <c r="D1372" s="5" t="s">
        <v>73</v>
      </c>
      <c r="E1372" s="5" t="s">
        <v>24</v>
      </c>
      <c r="F1372" s="6">
        <v>45291</v>
      </c>
      <c r="G1372" s="5">
        <v>2023</v>
      </c>
      <c r="H1372" s="5" t="str">
        <f t="shared" si="242"/>
        <v>Junio</v>
      </c>
      <c r="I1372" s="6" t="str">
        <f t="shared" si="243"/>
        <v>2024-1</v>
      </c>
      <c r="J1372" s="5">
        <v>80</v>
      </c>
      <c r="K1372" s="5">
        <v>81.991406812802296</v>
      </c>
      <c r="L1372" s="21">
        <f t="shared" si="244"/>
        <v>1</v>
      </c>
      <c r="M1372" s="15">
        <f t="shared" si="245"/>
        <v>1</v>
      </c>
      <c r="N1372" s="5" t="s">
        <v>25</v>
      </c>
      <c r="O1372" s="5" t="s">
        <v>25</v>
      </c>
      <c r="P1372" s="5" t="str">
        <f t="shared" si="246"/>
        <v>13.1-2023-06-30</v>
      </c>
      <c r="Q1372" s="5">
        <v>0</v>
      </c>
      <c r="R1372" s="5">
        <v>0</v>
      </c>
    </row>
    <row r="1373" spans="1:18" hidden="1" x14ac:dyDescent="0.3">
      <c r="A1373" s="5" t="s">
        <v>509</v>
      </c>
      <c r="B1373" s="5" t="s">
        <v>93</v>
      </c>
      <c r="C1373" s="5" t="s">
        <v>314</v>
      </c>
      <c r="D1373" s="5" t="s">
        <v>73</v>
      </c>
      <c r="E1373" s="5" t="s">
        <v>24</v>
      </c>
      <c r="F1373" s="6">
        <v>45291</v>
      </c>
      <c r="G1373" s="5">
        <v>2023</v>
      </c>
      <c r="H1373" s="5" t="str">
        <f t="shared" si="242"/>
        <v>Junio</v>
      </c>
      <c r="I1373" s="6" t="str">
        <f t="shared" si="243"/>
        <v>2022-1</v>
      </c>
      <c r="J1373" s="5">
        <v>80</v>
      </c>
      <c r="K1373" s="5">
        <v>81.322057504242295</v>
      </c>
      <c r="L1373" s="21">
        <f t="shared" si="244"/>
        <v>1.0145869248110331</v>
      </c>
      <c r="M1373" s="15">
        <f t="shared" si="245"/>
        <v>1.0145869248110331</v>
      </c>
      <c r="N1373" s="5" t="s">
        <v>25</v>
      </c>
      <c r="O1373" s="5" t="s">
        <v>25</v>
      </c>
      <c r="P1373" s="5" t="str">
        <f t="shared" si="246"/>
        <v>14.1-2022-06-30</v>
      </c>
      <c r="Q1373" s="5">
        <v>0</v>
      </c>
      <c r="R1373" s="5">
        <v>0</v>
      </c>
    </row>
    <row r="1374" spans="1:18" hidden="1" x14ac:dyDescent="0.3">
      <c r="A1374" s="5" t="s">
        <v>510</v>
      </c>
      <c r="B1374" s="5" t="s">
        <v>93</v>
      </c>
      <c r="C1374" s="5" t="s">
        <v>511</v>
      </c>
      <c r="D1374" s="5" t="s">
        <v>73</v>
      </c>
      <c r="E1374" s="5" t="s">
        <v>24</v>
      </c>
      <c r="F1374" s="6">
        <v>45291</v>
      </c>
      <c r="G1374" s="5">
        <v>2023</v>
      </c>
      <c r="H1374" s="5" t="str">
        <f t="shared" si="242"/>
        <v>Diciembre</v>
      </c>
      <c r="I1374" s="6" t="str">
        <f t="shared" si="243"/>
        <v>2022-2</v>
      </c>
      <c r="J1374" s="5">
        <v>80</v>
      </c>
      <c r="K1374" s="5">
        <v>77.756756756756801</v>
      </c>
      <c r="L1374" s="21">
        <f t="shared" si="244"/>
        <v>1.1202080237741456</v>
      </c>
      <c r="M1374" s="15">
        <f t="shared" si="245"/>
        <v>1.1202080237741456</v>
      </c>
      <c r="N1374" s="5" t="s">
        <v>25</v>
      </c>
      <c r="O1374" s="5" t="s">
        <v>25</v>
      </c>
      <c r="P1374" s="5" t="str">
        <f t="shared" si="246"/>
        <v>14.1-2022-12-31</v>
      </c>
      <c r="Q1374" s="5">
        <v>0</v>
      </c>
      <c r="R1374" s="5">
        <v>0</v>
      </c>
    </row>
    <row r="1375" spans="1:18" hidden="1" x14ac:dyDescent="0.3">
      <c r="A1375" s="5" t="s">
        <v>512</v>
      </c>
      <c r="B1375" s="5" t="s">
        <v>93</v>
      </c>
      <c r="C1375" s="5" t="s">
        <v>33</v>
      </c>
      <c r="D1375" s="5" t="s">
        <v>73</v>
      </c>
      <c r="E1375" s="5" t="s">
        <v>24</v>
      </c>
      <c r="F1375" s="6">
        <v>45291</v>
      </c>
      <c r="G1375" s="5">
        <v>2023</v>
      </c>
      <c r="H1375" s="5" t="str">
        <f t="shared" si="242"/>
        <v>Junio</v>
      </c>
      <c r="I1375" s="6" t="str">
        <f t="shared" si="243"/>
        <v>2023-1</v>
      </c>
      <c r="J1375" s="5">
        <v>80</v>
      </c>
      <c r="K1375" s="5">
        <v>94.9579831932773</v>
      </c>
      <c r="L1375" s="21">
        <f t="shared" si="244"/>
        <v>1.0115060086934289</v>
      </c>
      <c r="M1375" s="15">
        <f t="shared" si="245"/>
        <v>1.0115060086934289</v>
      </c>
      <c r="N1375" s="5" t="s">
        <v>25</v>
      </c>
      <c r="O1375" s="5" t="s">
        <v>25</v>
      </c>
      <c r="P1375" s="5" t="str">
        <f t="shared" si="246"/>
        <v>14.1-2023-06-30</v>
      </c>
      <c r="Q1375" s="5">
        <v>0</v>
      </c>
      <c r="R1375" s="5">
        <v>0</v>
      </c>
    </row>
    <row r="1376" spans="1:18" hidden="1" x14ac:dyDescent="0.3">
      <c r="A1376" s="5" t="s">
        <v>515</v>
      </c>
      <c r="B1376" s="5" t="s">
        <v>516</v>
      </c>
      <c r="C1376" s="5" t="s">
        <v>33</v>
      </c>
      <c r="D1376" s="5" t="s">
        <v>23</v>
      </c>
      <c r="E1376" s="5" t="s">
        <v>24</v>
      </c>
      <c r="F1376" s="6">
        <v>44926</v>
      </c>
      <c r="G1376" s="16">
        <f t="shared" ref="G1376:G1407" si="247">YEAR(F1381)</f>
        <v>2023</v>
      </c>
      <c r="H1376" s="6" t="str">
        <f t="shared" si="242"/>
        <v>Diciembre</v>
      </c>
      <c r="I1376" s="39" t="s">
        <v>749</v>
      </c>
      <c r="J1376" s="5">
        <v>57</v>
      </c>
      <c r="K1376" s="5">
        <v>71</v>
      </c>
      <c r="L1376" s="15">
        <f t="shared" ref="L1376:L1397" si="248">IFERROR(IF((K1381/J1381)&gt;1.3,1.3,K1381/J1381),"")</f>
        <v>1.0585301837270342</v>
      </c>
      <c r="M1376" s="15">
        <f t="shared" si="245"/>
        <v>1.0585301837270342</v>
      </c>
      <c r="N1376" s="5"/>
      <c r="O1376" s="5"/>
      <c r="P1376" s="5" t="str">
        <f t="shared" si="246"/>
        <v>14.1-2023-12-31</v>
      </c>
      <c r="Q1376" s="5">
        <v>0</v>
      </c>
      <c r="R1376" s="5">
        <v>0</v>
      </c>
    </row>
    <row r="1377" spans="1:18" hidden="1" x14ac:dyDescent="0.3">
      <c r="A1377" s="5" t="s">
        <v>515</v>
      </c>
      <c r="B1377" s="5" t="s">
        <v>516</v>
      </c>
      <c r="C1377" s="5" t="s">
        <v>33</v>
      </c>
      <c r="D1377" s="5" t="s">
        <v>23</v>
      </c>
      <c r="E1377" s="5" t="s">
        <v>24</v>
      </c>
      <c r="F1377" s="6">
        <v>45107</v>
      </c>
      <c r="G1377" s="16">
        <f t="shared" si="247"/>
        <v>2024</v>
      </c>
      <c r="H1377" s="6" t="str">
        <f t="shared" si="242"/>
        <v>Junio</v>
      </c>
      <c r="I1377" s="39" t="s">
        <v>743</v>
      </c>
      <c r="J1377" s="5">
        <v>100</v>
      </c>
      <c r="K1377" s="5">
        <v>100</v>
      </c>
      <c r="L1377" s="15">
        <f t="shared" si="248"/>
        <v>1.0313418217433887</v>
      </c>
      <c r="M1377" s="15">
        <f t="shared" si="245"/>
        <v>1.0313418217433887</v>
      </c>
      <c r="N1377" s="5"/>
      <c r="O1377" s="5"/>
      <c r="P1377" s="5" t="str">
        <f t="shared" si="246"/>
        <v>14.1-2024-06-30</v>
      </c>
      <c r="Q1377" s="5">
        <v>0</v>
      </c>
      <c r="R1377" s="5">
        <v>0</v>
      </c>
    </row>
    <row r="1378" spans="1:18" hidden="1" x14ac:dyDescent="0.3">
      <c r="A1378" s="24" t="s">
        <v>517</v>
      </c>
      <c r="B1378" s="23" t="s">
        <v>518</v>
      </c>
      <c r="C1378" s="5" t="s">
        <v>53</v>
      </c>
      <c r="D1378" s="5" t="s">
        <v>54</v>
      </c>
      <c r="E1378" s="5" t="s">
        <v>24</v>
      </c>
      <c r="F1378" s="6">
        <v>44742</v>
      </c>
      <c r="G1378" s="16">
        <f t="shared" si="247"/>
        <v>2022</v>
      </c>
      <c r="H1378" s="6" t="str">
        <f t="shared" si="242"/>
        <v>Junio</v>
      </c>
      <c r="I1378" s="39" t="s">
        <v>824</v>
      </c>
      <c r="J1378" s="5">
        <v>7541</v>
      </c>
      <c r="K1378" s="5">
        <v>7651</v>
      </c>
      <c r="L1378" s="15">
        <f t="shared" si="248"/>
        <v>1.0110051528363917</v>
      </c>
      <c r="M1378" s="15">
        <f t="shared" si="245"/>
        <v>1.0110051528363917</v>
      </c>
      <c r="N1378" s="5" t="s">
        <v>55</v>
      </c>
      <c r="O1378" s="5" t="s">
        <v>55</v>
      </c>
      <c r="P1378" s="5" t="str">
        <f t="shared" si="246"/>
        <v>14.2-2022-06-30</v>
      </c>
      <c r="Q1378" s="5">
        <v>0</v>
      </c>
      <c r="R1378" s="5">
        <v>0</v>
      </c>
    </row>
    <row r="1379" spans="1:18" hidden="1" x14ac:dyDescent="0.3">
      <c r="A1379" s="24" t="s">
        <v>517</v>
      </c>
      <c r="B1379" s="23" t="s">
        <v>518</v>
      </c>
      <c r="C1379" s="5" t="s">
        <v>53</v>
      </c>
      <c r="D1379" s="5" t="s">
        <v>54</v>
      </c>
      <c r="E1379" s="5" t="s">
        <v>24</v>
      </c>
      <c r="F1379" s="6">
        <v>44926</v>
      </c>
      <c r="G1379" s="16">
        <f t="shared" si="247"/>
        <v>2022</v>
      </c>
      <c r="H1379" s="6" t="str">
        <f t="shared" si="242"/>
        <v>Diciembre</v>
      </c>
      <c r="I1379" s="39" t="s">
        <v>749</v>
      </c>
      <c r="J1379" s="5">
        <v>6730</v>
      </c>
      <c r="K1379" s="5">
        <v>7539</v>
      </c>
      <c r="L1379" s="15">
        <f t="shared" si="248"/>
        <v>1.0101244263613569</v>
      </c>
      <c r="M1379" s="15">
        <f t="shared" si="245"/>
        <v>1.0101244263613569</v>
      </c>
      <c r="N1379" s="5" t="s">
        <v>55</v>
      </c>
      <c r="O1379" s="5" t="s">
        <v>55</v>
      </c>
      <c r="P1379" s="5" t="str">
        <f t="shared" si="246"/>
        <v>14.2-2022-12-31</v>
      </c>
      <c r="Q1379" s="5">
        <v>0</v>
      </c>
      <c r="R1379" s="5">
        <v>0</v>
      </c>
    </row>
    <row r="1380" spans="1:18" hidden="1" x14ac:dyDescent="0.3">
      <c r="A1380" s="24" t="s">
        <v>517</v>
      </c>
      <c r="B1380" s="23" t="s">
        <v>518</v>
      </c>
      <c r="C1380" s="5" t="s">
        <v>53</v>
      </c>
      <c r="D1380" s="5" t="s">
        <v>54</v>
      </c>
      <c r="E1380" s="5" t="s">
        <v>24</v>
      </c>
      <c r="F1380" s="6">
        <v>45107</v>
      </c>
      <c r="G1380" s="16">
        <f t="shared" si="247"/>
        <v>2023</v>
      </c>
      <c r="H1380" s="6" t="str">
        <f t="shared" si="242"/>
        <v>Junio</v>
      </c>
      <c r="I1380" s="39" t="s">
        <v>743</v>
      </c>
      <c r="J1380" s="5">
        <v>7822</v>
      </c>
      <c r="K1380" s="5">
        <v>7912</v>
      </c>
      <c r="L1380" s="15">
        <f t="shared" si="248"/>
        <v>0.98209897418554837</v>
      </c>
      <c r="M1380" s="15">
        <f t="shared" si="245"/>
        <v>0.98209897418554837</v>
      </c>
      <c r="N1380" s="5" t="s">
        <v>55</v>
      </c>
      <c r="O1380" s="5" t="s">
        <v>55</v>
      </c>
      <c r="P1380" s="5" t="str">
        <f t="shared" si="246"/>
        <v>14.2-2023-06-30</v>
      </c>
      <c r="Q1380" s="5">
        <v>0</v>
      </c>
      <c r="R1380" s="5">
        <v>0</v>
      </c>
    </row>
    <row r="1381" spans="1:18" hidden="1" x14ac:dyDescent="0.3">
      <c r="A1381" s="24" t="s">
        <v>517</v>
      </c>
      <c r="B1381" s="23" t="s">
        <v>518</v>
      </c>
      <c r="C1381" s="5" t="s">
        <v>186</v>
      </c>
      <c r="D1381" s="5" t="s">
        <v>54</v>
      </c>
      <c r="E1381" s="5" t="s">
        <v>24</v>
      </c>
      <c r="F1381" s="6">
        <v>45291</v>
      </c>
      <c r="G1381" s="16">
        <f t="shared" si="247"/>
        <v>2023</v>
      </c>
      <c r="H1381" s="6" t="str">
        <f t="shared" si="242"/>
        <v>Diciembre</v>
      </c>
      <c r="I1381" s="6" t="str">
        <f>IF(OR(H1386="Enero",H1386="Febrero",H1386="Marzo",H1386="Abril",H1386="Mayo",H1386="Junio"),G1386&amp;"-1",IF(OR(H1386="Julio",H1386="Agosto",H1386="Septiembre",H1386="Octubre",H1386="Noviembre",H1386="Diciembre"),G1386&amp;"-2"))</f>
        <v>2023-2</v>
      </c>
      <c r="J1381" s="5">
        <v>7620</v>
      </c>
      <c r="K1381" s="5">
        <v>8066</v>
      </c>
      <c r="L1381" s="15">
        <f t="shared" si="248"/>
        <v>0.98279891982662759</v>
      </c>
      <c r="M1381" s="15">
        <f t="shared" si="245"/>
        <v>0.98279891982662759</v>
      </c>
      <c r="N1381" s="5" t="s">
        <v>55</v>
      </c>
      <c r="O1381" s="5" t="s">
        <v>55</v>
      </c>
      <c r="P1381" s="5" t="str">
        <f t="shared" si="246"/>
        <v>14.2-2023-12-31</v>
      </c>
      <c r="Q1381" s="5">
        <v>0</v>
      </c>
      <c r="R1381" s="5">
        <v>0</v>
      </c>
    </row>
    <row r="1382" spans="1:18" hidden="1" x14ac:dyDescent="0.3">
      <c r="A1382" s="24" t="s">
        <v>517</v>
      </c>
      <c r="B1382" s="23" t="s">
        <v>518</v>
      </c>
      <c r="C1382" s="5" t="s">
        <v>186</v>
      </c>
      <c r="D1382" s="5" t="s">
        <v>54</v>
      </c>
      <c r="E1382" s="5" t="s">
        <v>24</v>
      </c>
      <c r="F1382" s="6">
        <v>45473</v>
      </c>
      <c r="G1382" s="5">
        <f t="shared" si="247"/>
        <v>2024</v>
      </c>
      <c r="H1382" s="5" t="str">
        <f t="shared" si="242"/>
        <v>Junio</v>
      </c>
      <c r="I1382" s="6" t="str">
        <f>IF(OR(H1387="Enero",H1387="Febrero",H1387="Marzo",H1387="Abril",H1387="Mayo",H1387="Junio"),G1387&amp;"-1",IF(OR(H1387="Julio",H1387="Agosto",H1387="Septiembre",H1387="Octubre",H1387="Noviembre",H1387="Diciembre"),G1387&amp;"-2"))</f>
        <v>2024-1</v>
      </c>
      <c r="J1382" s="5">
        <v>8168</v>
      </c>
      <c r="K1382" s="5">
        <v>8424</v>
      </c>
      <c r="L1382" s="15">
        <f t="shared" si="248"/>
        <v>0.99832711653667905</v>
      </c>
      <c r="M1382" s="15">
        <f t="shared" si="245"/>
        <v>0.99832711653667905</v>
      </c>
      <c r="N1382" s="5" t="s">
        <v>55</v>
      </c>
      <c r="O1382" s="5" t="s">
        <v>55</v>
      </c>
      <c r="P1382" s="5" t="str">
        <f t="shared" si="246"/>
        <v>14.2-2024-06-30</v>
      </c>
      <c r="Q1382" s="5">
        <v>0</v>
      </c>
      <c r="R1382" s="5">
        <v>0</v>
      </c>
    </row>
    <row r="1383" spans="1:18" hidden="1" x14ac:dyDescent="0.3">
      <c r="A1383" s="24" t="s">
        <v>519</v>
      </c>
      <c r="B1383" s="23" t="s">
        <v>520</v>
      </c>
      <c r="C1383" s="5" t="s">
        <v>53</v>
      </c>
      <c r="D1383" s="5" t="s">
        <v>54</v>
      </c>
      <c r="E1383" s="5" t="s">
        <v>24</v>
      </c>
      <c r="F1383" s="6">
        <v>44742</v>
      </c>
      <c r="G1383" s="16">
        <f t="shared" si="247"/>
        <v>2022</v>
      </c>
      <c r="H1383" s="6" t="str">
        <f t="shared" si="242"/>
        <v>Junio</v>
      </c>
      <c r="I1383" s="39" t="s">
        <v>824</v>
      </c>
      <c r="J1383" s="5">
        <v>42889</v>
      </c>
      <c r="K1383" s="5">
        <v>43361</v>
      </c>
      <c r="L1383" s="15">
        <f t="shared" si="248"/>
        <v>1.012327683145225</v>
      </c>
      <c r="M1383" s="15">
        <f t="shared" si="245"/>
        <v>1.012327683145225</v>
      </c>
      <c r="N1383" s="5" t="s">
        <v>55</v>
      </c>
      <c r="O1383" s="5" t="s">
        <v>55</v>
      </c>
      <c r="P1383" s="5" t="str">
        <f t="shared" si="246"/>
        <v>14.3-2022-06-30</v>
      </c>
      <c r="Q1383" s="5">
        <v>0</v>
      </c>
      <c r="R1383" s="5">
        <v>0</v>
      </c>
    </row>
    <row r="1384" spans="1:18" hidden="1" x14ac:dyDescent="0.3">
      <c r="A1384" s="24" t="s">
        <v>519</v>
      </c>
      <c r="B1384" s="23" t="s">
        <v>520</v>
      </c>
      <c r="C1384" s="5" t="s">
        <v>53</v>
      </c>
      <c r="D1384" s="5" t="s">
        <v>54</v>
      </c>
      <c r="E1384" s="5" t="s">
        <v>24</v>
      </c>
      <c r="F1384" s="6">
        <v>44926</v>
      </c>
      <c r="G1384" s="16">
        <f t="shared" si="247"/>
        <v>2022</v>
      </c>
      <c r="H1384" s="6" t="str">
        <f t="shared" si="242"/>
        <v>Diciembre</v>
      </c>
      <c r="I1384" s="39" t="s">
        <v>749</v>
      </c>
      <c r="J1384" s="5">
        <v>42274</v>
      </c>
      <c r="K1384" s="5">
        <v>42702</v>
      </c>
      <c r="L1384" s="15">
        <f t="shared" si="248"/>
        <v>1.0205039208124438</v>
      </c>
      <c r="M1384" s="15">
        <f t="shared" si="245"/>
        <v>1.0205039208124438</v>
      </c>
      <c r="N1384" s="5" t="s">
        <v>55</v>
      </c>
      <c r="O1384" s="5" t="s">
        <v>55</v>
      </c>
      <c r="P1384" s="5" t="str">
        <f t="shared" si="246"/>
        <v>14.3-2022-12-31</v>
      </c>
      <c r="Q1384" s="5">
        <v>0</v>
      </c>
      <c r="R1384" s="5">
        <v>0</v>
      </c>
    </row>
    <row r="1385" spans="1:18" hidden="1" x14ac:dyDescent="0.3">
      <c r="A1385" s="24" t="s">
        <v>519</v>
      </c>
      <c r="B1385" s="23" t="s">
        <v>520</v>
      </c>
      <c r="C1385" s="5" t="s">
        <v>53</v>
      </c>
      <c r="D1385" s="5" t="s">
        <v>54</v>
      </c>
      <c r="E1385" s="5" t="s">
        <v>24</v>
      </c>
      <c r="F1385" s="6">
        <v>45107</v>
      </c>
      <c r="G1385" s="16">
        <f t="shared" si="247"/>
        <v>2023</v>
      </c>
      <c r="H1385" s="6" t="str">
        <f t="shared" si="242"/>
        <v>Junio</v>
      </c>
      <c r="I1385" s="39" t="s">
        <v>743</v>
      </c>
      <c r="J1385" s="5">
        <v>44355</v>
      </c>
      <c r="K1385" s="5">
        <v>43561</v>
      </c>
      <c r="L1385" s="15">
        <f t="shared" si="248"/>
        <v>0.98042506723827627</v>
      </c>
      <c r="M1385" s="15">
        <f t="shared" si="245"/>
        <v>0.98042506723827627</v>
      </c>
      <c r="N1385" s="5" t="s">
        <v>55</v>
      </c>
      <c r="O1385" s="5" t="s">
        <v>55</v>
      </c>
      <c r="P1385" s="5" t="str">
        <f t="shared" si="246"/>
        <v>14.3-2023-06-30</v>
      </c>
      <c r="Q1385" s="5">
        <v>0</v>
      </c>
      <c r="R1385" s="5">
        <v>0</v>
      </c>
    </row>
    <row r="1386" spans="1:18" hidden="1" x14ac:dyDescent="0.3">
      <c r="A1386" s="24" t="s">
        <v>519</v>
      </c>
      <c r="B1386" s="23" t="s">
        <v>520</v>
      </c>
      <c r="C1386" s="5" t="s">
        <v>186</v>
      </c>
      <c r="D1386" s="5" t="s">
        <v>54</v>
      </c>
      <c r="E1386" s="5" t="s">
        <v>24</v>
      </c>
      <c r="F1386" s="6">
        <v>45291</v>
      </c>
      <c r="G1386" s="16">
        <f t="shared" si="247"/>
        <v>2023</v>
      </c>
      <c r="H1386" s="6" t="str">
        <f t="shared" si="242"/>
        <v>Diciembre</v>
      </c>
      <c r="I1386" s="6" t="str">
        <f>IF(OR(H1391="Enero",H1391="Febrero",H1391="Marzo",H1391="Abril",H1391="Mayo",H1391="Junio"),G1391&amp;"-1",IF(OR(H1391="Julio",H1391="Agosto",H1391="Septiembre",H1391="Octubre",H1391="Noviembre",H1391="Diciembre"),G1391&amp;"-2"))</f>
        <v>2023-2</v>
      </c>
      <c r="J1386" s="5">
        <v>44067</v>
      </c>
      <c r="K1386" s="5">
        <v>43309</v>
      </c>
      <c r="L1386" s="15">
        <f t="shared" si="248"/>
        <v>0.98273710907938061</v>
      </c>
      <c r="M1386" s="15">
        <f t="shared" si="245"/>
        <v>0.98273710907938061</v>
      </c>
      <c r="N1386" s="5" t="s">
        <v>55</v>
      </c>
      <c r="O1386" s="5" t="s">
        <v>55</v>
      </c>
      <c r="P1386" s="5" t="str">
        <f t="shared" si="246"/>
        <v>14.3-2023-12-31</v>
      </c>
      <c r="Q1386" s="5">
        <v>0</v>
      </c>
      <c r="R1386" s="5">
        <v>0</v>
      </c>
    </row>
    <row r="1387" spans="1:18" hidden="1" x14ac:dyDescent="0.3">
      <c r="A1387" s="24" t="s">
        <v>519</v>
      </c>
      <c r="B1387" s="23" t="s">
        <v>520</v>
      </c>
      <c r="C1387" s="5" t="s">
        <v>186</v>
      </c>
      <c r="D1387" s="5" t="s">
        <v>54</v>
      </c>
      <c r="E1387" s="5" t="s">
        <v>24</v>
      </c>
      <c r="F1387" s="6">
        <v>45473</v>
      </c>
      <c r="G1387" s="5">
        <f t="shared" si="247"/>
        <v>2024</v>
      </c>
      <c r="H1387" s="5" t="str">
        <f t="shared" si="242"/>
        <v>Junio</v>
      </c>
      <c r="I1387" s="6" t="str">
        <f>IF(OR(H1392="Enero",H1392="Febrero",H1392="Marzo",H1392="Abril",H1392="Mayo",H1392="Junio"),G1392&amp;"-1",IF(OR(H1392="Julio",H1392="Agosto",H1392="Septiembre",H1392="Octubre",H1392="Noviembre",H1392="Diciembre"),G1392&amp;"-2"))</f>
        <v>2024-1</v>
      </c>
      <c r="J1387" s="5">
        <v>44235</v>
      </c>
      <c r="K1387" s="5">
        <v>44161</v>
      </c>
      <c r="L1387" s="15">
        <f t="shared" si="248"/>
        <v>0.99574122895964312</v>
      </c>
      <c r="M1387" s="15">
        <f t="shared" si="245"/>
        <v>0.99574122895964312</v>
      </c>
      <c r="N1387" s="5" t="s">
        <v>55</v>
      </c>
      <c r="O1387" s="5" t="s">
        <v>55</v>
      </c>
      <c r="P1387" s="5" t="str">
        <f t="shared" si="246"/>
        <v>14.3-2024-06-30</v>
      </c>
      <c r="Q1387" s="5">
        <v>0</v>
      </c>
      <c r="R1387" s="5">
        <v>0</v>
      </c>
    </row>
    <row r="1388" spans="1:18" hidden="1" x14ac:dyDescent="0.3">
      <c r="A1388" s="24" t="s">
        <v>521</v>
      </c>
      <c r="B1388" s="23" t="s">
        <v>522</v>
      </c>
      <c r="C1388" s="5" t="s">
        <v>186</v>
      </c>
      <c r="D1388" s="5" t="s">
        <v>54</v>
      </c>
      <c r="E1388" s="5" t="s">
        <v>24</v>
      </c>
      <c r="F1388" s="6">
        <v>44742</v>
      </c>
      <c r="G1388" s="16">
        <f t="shared" si="247"/>
        <v>2022</v>
      </c>
      <c r="H1388" s="6" t="str">
        <f t="shared" si="242"/>
        <v>Junio</v>
      </c>
      <c r="I1388" s="39" t="s">
        <v>824</v>
      </c>
      <c r="J1388" s="5">
        <v>48022</v>
      </c>
      <c r="K1388" s="5">
        <v>48614</v>
      </c>
      <c r="L1388" s="15">
        <f t="shared" si="248"/>
        <v>0.99584717607973416</v>
      </c>
      <c r="M1388" s="15">
        <f t="shared" si="245"/>
        <v>0.99584717607973416</v>
      </c>
      <c r="N1388" s="5" t="s">
        <v>55</v>
      </c>
      <c r="O1388" s="5" t="s">
        <v>55</v>
      </c>
      <c r="P1388" s="5" t="str">
        <f t="shared" si="246"/>
        <v>14.4-2022-06-30</v>
      </c>
      <c r="Q1388" s="5">
        <v>0</v>
      </c>
      <c r="R1388" s="5">
        <v>0</v>
      </c>
    </row>
    <row r="1389" spans="1:18" hidden="1" x14ac:dyDescent="0.3">
      <c r="A1389" s="24" t="s">
        <v>521</v>
      </c>
      <c r="B1389" s="23" t="s">
        <v>522</v>
      </c>
      <c r="C1389" s="5" t="s">
        <v>186</v>
      </c>
      <c r="D1389" s="5" t="s">
        <v>54</v>
      </c>
      <c r="E1389" s="5" t="s">
        <v>24</v>
      </c>
      <c r="F1389" s="6">
        <v>44926</v>
      </c>
      <c r="G1389" s="16">
        <f t="shared" si="247"/>
        <v>2022</v>
      </c>
      <c r="H1389" s="6" t="str">
        <f t="shared" si="242"/>
        <v>Diciembre</v>
      </c>
      <c r="I1389" s="39" t="s">
        <v>749</v>
      </c>
      <c r="J1389" s="5">
        <v>46674</v>
      </c>
      <c r="K1389" s="5">
        <v>47631</v>
      </c>
      <c r="L1389" s="15">
        <f t="shared" si="248"/>
        <v>1.1704035874439462</v>
      </c>
      <c r="M1389" s="15">
        <f t="shared" si="245"/>
        <v>1.1704035874439462</v>
      </c>
      <c r="N1389" s="5" t="s">
        <v>55</v>
      </c>
      <c r="O1389" s="5" t="s">
        <v>55</v>
      </c>
      <c r="P1389" s="5" t="str">
        <f t="shared" si="246"/>
        <v>14.4-2022-12-30</v>
      </c>
      <c r="Q1389" s="5">
        <v>0</v>
      </c>
      <c r="R1389" s="5">
        <v>0</v>
      </c>
    </row>
    <row r="1390" spans="1:18" hidden="1" x14ac:dyDescent="0.3">
      <c r="A1390" s="24" t="s">
        <v>521</v>
      </c>
      <c r="B1390" s="23" t="s">
        <v>522</v>
      </c>
      <c r="C1390" s="5" t="s">
        <v>186</v>
      </c>
      <c r="D1390" s="5" t="s">
        <v>54</v>
      </c>
      <c r="E1390" s="5" t="s">
        <v>24</v>
      </c>
      <c r="F1390" s="6">
        <v>45107</v>
      </c>
      <c r="G1390" s="16">
        <f t="shared" si="247"/>
        <v>2023</v>
      </c>
      <c r="H1390" s="6" t="str">
        <f t="shared" si="242"/>
        <v>Junio</v>
      </c>
      <c r="I1390" s="39" t="s">
        <v>743</v>
      </c>
      <c r="J1390" s="5">
        <v>49451</v>
      </c>
      <c r="K1390" s="5">
        <v>48483</v>
      </c>
      <c r="L1390" s="15">
        <f t="shared" si="248"/>
        <v>1.0968451944240645</v>
      </c>
      <c r="M1390" s="15">
        <f t="shared" si="245"/>
        <v>1.0968451944240645</v>
      </c>
      <c r="N1390" s="5" t="s">
        <v>55</v>
      </c>
      <c r="O1390" s="5" t="s">
        <v>55</v>
      </c>
      <c r="P1390" s="5" t="str">
        <f t="shared" si="246"/>
        <v>14.4-2023-06-30</v>
      </c>
      <c r="Q1390" s="5">
        <v>0</v>
      </c>
      <c r="R1390" s="5">
        <v>0</v>
      </c>
    </row>
    <row r="1391" spans="1:18" hidden="1" x14ac:dyDescent="0.3">
      <c r="A1391" s="24" t="s">
        <v>521</v>
      </c>
      <c r="B1391" s="23" t="s">
        <v>522</v>
      </c>
      <c r="C1391" s="5" t="s">
        <v>186</v>
      </c>
      <c r="D1391" s="5" t="s">
        <v>54</v>
      </c>
      <c r="E1391" s="5" t="s">
        <v>24</v>
      </c>
      <c r="F1391" s="6">
        <v>45291</v>
      </c>
      <c r="G1391" s="16">
        <f t="shared" si="247"/>
        <v>2023</v>
      </c>
      <c r="H1391" s="6" t="str">
        <f t="shared" si="242"/>
        <v>Diciembre</v>
      </c>
      <c r="I1391" s="6" t="str">
        <f>IF(OR(H1396="Enero",H1396="Febrero",H1396="Marzo",H1396="Abril",H1396="Mayo",H1396="Junio"),G1396&amp;"-1",IF(OR(H1396="Julio",H1396="Agosto",H1396="Septiembre",H1396="Octubre",H1396="Noviembre",H1396="Diciembre"),G1396&amp;"-2"))</f>
        <v>2022-2</v>
      </c>
      <c r="J1391" s="5">
        <v>48891</v>
      </c>
      <c r="K1391" s="5">
        <v>48047</v>
      </c>
      <c r="L1391" s="15">
        <f t="shared" si="248"/>
        <v>1.1902718168812589</v>
      </c>
      <c r="M1391" s="15">
        <f t="shared" si="245"/>
        <v>1.1902718168812589</v>
      </c>
      <c r="N1391" s="5" t="s">
        <v>55</v>
      </c>
      <c r="O1391" s="5" t="s">
        <v>55</v>
      </c>
      <c r="P1391" s="5" t="str">
        <f t="shared" si="246"/>
        <v>14.4-2023-12-31</v>
      </c>
      <c r="Q1391" s="5">
        <v>0</v>
      </c>
      <c r="R1391" s="5">
        <v>0</v>
      </c>
    </row>
    <row r="1392" spans="1:18" hidden="1" x14ac:dyDescent="0.3">
      <c r="A1392" s="24" t="s">
        <v>521</v>
      </c>
      <c r="B1392" s="23" t="s">
        <v>522</v>
      </c>
      <c r="C1392" s="5" t="s">
        <v>186</v>
      </c>
      <c r="D1392" s="5" t="s">
        <v>54</v>
      </c>
      <c r="E1392" s="5" t="s">
        <v>24</v>
      </c>
      <c r="F1392" s="6">
        <v>45473</v>
      </c>
      <c r="G1392" s="5">
        <f t="shared" si="247"/>
        <v>2024</v>
      </c>
      <c r="H1392" s="5" t="str">
        <f t="shared" si="242"/>
        <v>Junio</v>
      </c>
      <c r="I1392" s="6" t="str">
        <f>IF(OR(H1397="Enero",H1397="Febrero",H1397="Marzo",H1397="Abril",H1397="Mayo",H1397="Junio"),G1397&amp;"-1",IF(OR(H1397="Julio",H1397="Agosto",H1397="Septiembre",H1397="Octubre",H1397="Noviembre",H1397="Diciembre"),G1397&amp;"-2"))</f>
        <v>2023-2</v>
      </c>
      <c r="J1392" s="5">
        <v>49310</v>
      </c>
      <c r="K1392" s="5">
        <v>49100</v>
      </c>
      <c r="L1392" s="15">
        <f t="shared" si="248"/>
        <v>1.1267377950210151</v>
      </c>
      <c r="M1392" s="15">
        <f t="shared" si="245"/>
        <v>1.1267377950210151</v>
      </c>
      <c r="N1392" s="5" t="s">
        <v>55</v>
      </c>
      <c r="O1392" s="5" t="s">
        <v>55</v>
      </c>
      <c r="P1392" s="5" t="str">
        <f t="shared" si="246"/>
        <v>14.4-2024-06-30</v>
      </c>
      <c r="Q1392" s="5">
        <v>0</v>
      </c>
      <c r="R1392" s="5">
        <v>0</v>
      </c>
    </row>
    <row r="1393" spans="1:18" hidden="1" x14ac:dyDescent="0.3">
      <c r="A1393" s="24" t="s">
        <v>523</v>
      </c>
      <c r="B1393" s="23" t="s">
        <v>524</v>
      </c>
      <c r="C1393" s="5" t="s">
        <v>186</v>
      </c>
      <c r="D1393" s="5" t="s">
        <v>54</v>
      </c>
      <c r="E1393" s="5" t="s">
        <v>24</v>
      </c>
      <c r="F1393" s="6">
        <v>44742</v>
      </c>
      <c r="G1393" s="16">
        <f t="shared" si="247"/>
        <v>2022</v>
      </c>
      <c r="H1393" s="6" t="str">
        <f t="shared" si="242"/>
        <v>Diciembre</v>
      </c>
      <c r="I1393" s="39" t="s">
        <v>824</v>
      </c>
      <c r="J1393" s="5">
        <v>2408</v>
      </c>
      <c r="K1393" s="5">
        <v>2398</v>
      </c>
      <c r="L1393" s="15">
        <f t="shared" si="248"/>
        <v>0.33333333333333331</v>
      </c>
      <c r="M1393" s="15">
        <f t="shared" si="245"/>
        <v>0.33333333333333331</v>
      </c>
      <c r="N1393" s="5" t="s">
        <v>55</v>
      </c>
      <c r="O1393" s="5" t="s">
        <v>55</v>
      </c>
      <c r="P1393" s="5" t="str">
        <f t="shared" si="246"/>
        <v>325.1-2022-12-31</v>
      </c>
      <c r="Q1393" s="5">
        <v>0</v>
      </c>
      <c r="R1393" s="5">
        <v>0</v>
      </c>
    </row>
    <row r="1394" spans="1:18" hidden="1" x14ac:dyDescent="0.3">
      <c r="A1394" s="24" t="s">
        <v>523</v>
      </c>
      <c r="B1394" s="23" t="s">
        <v>524</v>
      </c>
      <c r="C1394" s="5" t="s">
        <v>186</v>
      </c>
      <c r="D1394" s="5" t="s">
        <v>54</v>
      </c>
      <c r="E1394" s="5" t="s">
        <v>24</v>
      </c>
      <c r="F1394" s="6">
        <v>44925</v>
      </c>
      <c r="G1394" s="16">
        <f t="shared" si="247"/>
        <v>2023</v>
      </c>
      <c r="H1394" s="6" t="str">
        <f t="shared" si="242"/>
        <v>Diciembre</v>
      </c>
      <c r="I1394" s="39" t="s">
        <v>749</v>
      </c>
      <c r="J1394" s="5">
        <v>2230</v>
      </c>
      <c r="K1394" s="5">
        <v>2610</v>
      </c>
      <c r="L1394" s="15">
        <f t="shared" si="248"/>
        <v>1</v>
      </c>
      <c r="M1394" s="15">
        <f t="shared" si="245"/>
        <v>1</v>
      </c>
      <c r="N1394" s="5" t="s">
        <v>55</v>
      </c>
      <c r="O1394" s="5" t="s">
        <v>55</v>
      </c>
      <c r="P1394" s="5" t="str">
        <f t="shared" si="246"/>
        <v>325.1-2023-12-30</v>
      </c>
      <c r="Q1394" s="5">
        <v>0</v>
      </c>
      <c r="R1394" s="5">
        <v>0</v>
      </c>
    </row>
    <row r="1395" spans="1:18" hidden="1" x14ac:dyDescent="0.3">
      <c r="A1395" s="24" t="s">
        <v>523</v>
      </c>
      <c r="B1395" s="23" t="s">
        <v>524</v>
      </c>
      <c r="C1395" s="5" t="s">
        <v>186</v>
      </c>
      <c r="D1395" s="5" t="s">
        <v>54</v>
      </c>
      <c r="E1395" s="5" t="s">
        <v>24</v>
      </c>
      <c r="F1395" s="6">
        <v>45107</v>
      </c>
      <c r="G1395" s="16">
        <f t="shared" si="247"/>
        <v>2024</v>
      </c>
      <c r="H1395" s="6" t="str">
        <f t="shared" si="242"/>
        <v>Diciembre</v>
      </c>
      <c r="I1395" s="39" t="s">
        <v>743</v>
      </c>
      <c r="J1395" s="5">
        <v>2726</v>
      </c>
      <c r="K1395" s="5">
        <v>2990</v>
      </c>
      <c r="L1395" s="15" t="str">
        <f t="shared" si="248"/>
        <v/>
      </c>
      <c r="M1395" s="15" t="str">
        <f t="shared" si="245"/>
        <v/>
      </c>
      <c r="N1395" s="5" t="s">
        <v>55</v>
      </c>
      <c r="O1395" s="5" t="s">
        <v>55</v>
      </c>
      <c r="P1395" s="5" t="str">
        <f t="shared" si="246"/>
        <v>325.1-2024-12-30</v>
      </c>
      <c r="Q1395" s="5">
        <v>0</v>
      </c>
      <c r="R1395" s="5">
        <v>0</v>
      </c>
    </row>
    <row r="1396" spans="1:18" hidden="1" x14ac:dyDescent="0.3">
      <c r="A1396" s="24" t="s">
        <v>523</v>
      </c>
      <c r="B1396" s="23" t="s">
        <v>524</v>
      </c>
      <c r="C1396" s="5" t="s">
        <v>186</v>
      </c>
      <c r="D1396" s="5" t="s">
        <v>54</v>
      </c>
      <c r="E1396" s="5" t="s">
        <v>24</v>
      </c>
      <c r="F1396" s="6">
        <v>45291</v>
      </c>
      <c r="G1396" s="16">
        <f t="shared" si="247"/>
        <v>2022</v>
      </c>
      <c r="H1396" s="6" t="str">
        <f t="shared" si="242"/>
        <v>Diciembre</v>
      </c>
      <c r="I1396" s="6" t="str">
        <f>IF(OR(H1401="Enero",H1401="Febrero",H1401="Marzo",H1401="Abril",H1401="Mayo",H1401="Junio"),G1401&amp;"-1",IF(OR(H1401="Julio",H1401="Agosto",H1401="Septiembre",H1401="Octubre",H1401="Noviembre",H1401="Diciembre"),G1401&amp;"-2"))</f>
        <v>2024-1</v>
      </c>
      <c r="J1396" s="5">
        <v>2796</v>
      </c>
      <c r="K1396" s="5">
        <v>3328</v>
      </c>
      <c r="L1396" s="15">
        <f t="shared" si="248"/>
        <v>1</v>
      </c>
      <c r="M1396" s="15">
        <f t="shared" si="245"/>
        <v>1</v>
      </c>
      <c r="N1396" s="5" t="s">
        <v>55</v>
      </c>
      <c r="O1396" s="5" t="s">
        <v>55</v>
      </c>
      <c r="P1396" s="5" t="str">
        <f t="shared" si="246"/>
        <v>325.2-2022-12-31</v>
      </c>
      <c r="Q1396" s="5">
        <v>0</v>
      </c>
      <c r="R1396" s="5">
        <v>0</v>
      </c>
    </row>
    <row r="1397" spans="1:18" hidden="1" x14ac:dyDescent="0.3">
      <c r="A1397" s="24" t="s">
        <v>523</v>
      </c>
      <c r="B1397" s="23" t="s">
        <v>524</v>
      </c>
      <c r="C1397" s="5" t="s">
        <v>186</v>
      </c>
      <c r="D1397" s="5" t="s">
        <v>54</v>
      </c>
      <c r="E1397" s="5" t="s">
        <v>24</v>
      </c>
      <c r="F1397" s="6">
        <v>45473</v>
      </c>
      <c r="G1397" s="5">
        <f t="shared" si="247"/>
        <v>2023</v>
      </c>
      <c r="H1397" s="5" t="str">
        <f t="shared" si="242"/>
        <v>Diciembre</v>
      </c>
      <c r="I1397" s="6" t="str">
        <f>IF(OR(H1402="Enero",H1402="Febrero",H1402="Marzo",H1402="Abril",H1402="Mayo",H1402="Junio"),G1402&amp;"-1",IF(OR(H1402="Julio",H1402="Agosto",H1402="Septiembre",H1402="Octubre",H1402="Noviembre",H1402="Diciembre"),G1402&amp;"-2"))</f>
        <v>2024-2</v>
      </c>
      <c r="J1397" s="5">
        <v>3093</v>
      </c>
      <c r="K1397" s="5">
        <v>3485</v>
      </c>
      <c r="L1397" s="15">
        <f t="shared" si="248"/>
        <v>1</v>
      </c>
      <c r="M1397" s="15">
        <f t="shared" si="245"/>
        <v>1</v>
      </c>
      <c r="N1397" s="5" t="s">
        <v>55</v>
      </c>
      <c r="O1397" s="5" t="s">
        <v>55</v>
      </c>
      <c r="P1397" s="5" t="str">
        <f t="shared" si="246"/>
        <v>325.2-2023-12-31</v>
      </c>
      <c r="Q1397" s="5">
        <v>0</v>
      </c>
      <c r="R1397" s="5">
        <v>0</v>
      </c>
    </row>
    <row r="1398" spans="1:18" hidden="1" x14ac:dyDescent="0.3">
      <c r="A1398" s="5" t="s">
        <v>525</v>
      </c>
      <c r="B1398" s="5" t="s">
        <v>86</v>
      </c>
      <c r="C1398" s="5" t="s">
        <v>44</v>
      </c>
      <c r="D1398" s="5" t="s">
        <v>54</v>
      </c>
      <c r="E1398" s="5" t="s">
        <v>24</v>
      </c>
      <c r="F1398" s="17">
        <v>44926</v>
      </c>
      <c r="G1398" s="16">
        <f t="shared" si="247"/>
        <v>2024</v>
      </c>
      <c r="H1398" s="6" t="str">
        <f t="shared" si="242"/>
        <v>Diciembre</v>
      </c>
      <c r="I1398" s="39" t="s">
        <v>749</v>
      </c>
      <c r="J1398" s="5">
        <v>6</v>
      </c>
      <c r="K1398" s="5">
        <v>2</v>
      </c>
      <c r="L1398" s="15">
        <f>IFERROR(K1403/J1403,"")</f>
        <v>1</v>
      </c>
      <c r="M1398" s="15">
        <f t="shared" si="245"/>
        <v>1</v>
      </c>
      <c r="N1398" s="5" t="s">
        <v>55</v>
      </c>
      <c r="O1398" s="5" t="s">
        <v>55</v>
      </c>
      <c r="P1398" s="5" t="str">
        <f t="shared" si="246"/>
        <v>325.2-2024-12-31</v>
      </c>
      <c r="Q1398" s="5">
        <v>0</v>
      </c>
      <c r="R1398" s="5">
        <v>0</v>
      </c>
    </row>
    <row r="1399" spans="1:18" hidden="1" x14ac:dyDescent="0.3">
      <c r="A1399" s="5" t="s">
        <v>525</v>
      </c>
      <c r="B1399" s="5" t="s">
        <v>86</v>
      </c>
      <c r="C1399" s="5" t="s">
        <v>44</v>
      </c>
      <c r="D1399" s="5" t="s">
        <v>54</v>
      </c>
      <c r="E1399" s="5" t="s">
        <v>24</v>
      </c>
      <c r="F1399" s="6">
        <v>45290</v>
      </c>
      <c r="G1399" s="16">
        <f t="shared" si="247"/>
        <v>2023</v>
      </c>
      <c r="H1399" s="6" t="str">
        <f t="shared" si="242"/>
        <v>Junio</v>
      </c>
      <c r="I1399" s="39" t="s">
        <v>743</v>
      </c>
      <c r="J1399" s="5">
        <v>1</v>
      </c>
      <c r="K1399" s="5">
        <v>1</v>
      </c>
      <c r="L1399" s="15">
        <f>IFERROR(K1404/J1404,"")</f>
        <v>3.6692599089131437</v>
      </c>
      <c r="M1399" s="15">
        <f t="shared" si="245"/>
        <v>3.6692599089131437</v>
      </c>
      <c r="N1399" s="5" t="s">
        <v>55</v>
      </c>
      <c r="O1399" s="5" t="s">
        <v>55</v>
      </c>
      <c r="P1399" s="5" t="str">
        <f t="shared" si="246"/>
        <v>386.1-2023-06-30</v>
      </c>
      <c r="Q1399" s="5">
        <v>0</v>
      </c>
      <c r="R1399" s="5">
        <v>0</v>
      </c>
    </row>
    <row r="1400" spans="1:18" hidden="1" x14ac:dyDescent="0.3">
      <c r="A1400" s="5" t="s">
        <v>525</v>
      </c>
      <c r="B1400" s="5" t="s">
        <v>86</v>
      </c>
      <c r="C1400" s="5" t="s">
        <v>44</v>
      </c>
      <c r="D1400" s="5" t="s">
        <v>54</v>
      </c>
      <c r="E1400" s="5" t="s">
        <v>24</v>
      </c>
      <c r="F1400" s="6">
        <v>45656</v>
      </c>
      <c r="G1400" s="16">
        <f t="shared" si="247"/>
        <v>2023</v>
      </c>
      <c r="H1400" s="6" t="str">
        <f t="shared" ref="H1400:H1431" si="249">PROPER(TEXT(F1405,"mmmm"))</f>
        <v>Diciembre</v>
      </c>
      <c r="I1400" s="6" t="str">
        <f>IF(OR(H1405="Enero",H1405="Febrero",H1405="Marzo",H1405="Abril",H1405="Mayo",H1405="Junio"),G1405&amp;"-1",IF(OR(H1405="Julio",H1405="Agosto",H1405="Septiembre",H1405="Octubre",H1405="Noviembre",H1405="Diciembre"),G1405&amp;"-2"))</f>
        <v>2024-1</v>
      </c>
      <c r="J1400" s="5">
        <v>0</v>
      </c>
      <c r="K1400" s="5">
        <v>0</v>
      </c>
      <c r="L1400" s="15">
        <v>0</v>
      </c>
      <c r="M1400" s="15">
        <f t="shared" si="245"/>
        <v>2.5929752405970401</v>
      </c>
      <c r="N1400" s="5"/>
      <c r="O1400" s="5"/>
      <c r="P1400" s="5" t="str">
        <f t="shared" ref="P1400:P1431" si="250">A1405&amp;"-"&amp;YEAR(F1405)&amp;"-"&amp;IF(LEN(MONTH(F1405))=1,"0"&amp;MONTH(F1405),MONTH(F1405))&amp;"-"&amp;DAY(F1405)</f>
        <v>386.1-2023-12-31</v>
      </c>
      <c r="Q1400" s="5">
        <v>0</v>
      </c>
      <c r="R1400" s="5">
        <v>0</v>
      </c>
    </row>
    <row r="1401" spans="1:18" hidden="1" x14ac:dyDescent="0.3">
      <c r="A1401" s="5" t="s">
        <v>526</v>
      </c>
      <c r="B1401" s="5" t="s">
        <v>88</v>
      </c>
      <c r="C1401" s="5" t="s">
        <v>44</v>
      </c>
      <c r="D1401" s="5" t="s">
        <v>54</v>
      </c>
      <c r="E1401" s="5" t="s">
        <v>24</v>
      </c>
      <c r="F1401" s="17">
        <v>44926</v>
      </c>
      <c r="G1401" s="16">
        <f t="shared" si="247"/>
        <v>2024</v>
      </c>
      <c r="H1401" s="6" t="str">
        <f t="shared" si="249"/>
        <v>Junio</v>
      </c>
      <c r="I1401" s="6" t="str">
        <f>IF(OR(H1406="Enero",H1406="Febrero",H1406="Marzo",H1406="Abril",H1406="Mayo",H1406="Junio"),G1406&amp;"-1",IF(OR(H1406="Julio",H1406="Agosto",H1406="Septiembre",H1406="Octubre",H1406="Noviembre",H1406="Diciembre"),G1406&amp;"-2"))</f>
        <v>2024-2</v>
      </c>
      <c r="J1401" s="5">
        <v>2</v>
      </c>
      <c r="K1401" s="5">
        <v>2</v>
      </c>
      <c r="L1401" s="15">
        <f>IFERROR(K1406/J1406,"")</f>
        <v>1.3163350587148523</v>
      </c>
      <c r="M1401" s="15">
        <f t="shared" si="245"/>
        <v>1.3163350587148523</v>
      </c>
      <c r="N1401" s="5" t="s">
        <v>55</v>
      </c>
      <c r="O1401" s="5" t="s">
        <v>55</v>
      </c>
      <c r="P1401" s="5" t="str">
        <f t="shared" si="250"/>
        <v>386.1-2024-06-30</v>
      </c>
      <c r="Q1401" s="5">
        <v>0</v>
      </c>
      <c r="R1401" s="5">
        <v>0</v>
      </c>
    </row>
    <row r="1402" spans="1:18" hidden="1" x14ac:dyDescent="0.3">
      <c r="A1402" s="5" t="s">
        <v>526</v>
      </c>
      <c r="B1402" s="5" t="s">
        <v>88</v>
      </c>
      <c r="C1402" s="5" t="s">
        <v>44</v>
      </c>
      <c r="D1402" s="5" t="s">
        <v>54</v>
      </c>
      <c r="E1402" s="5" t="s">
        <v>24</v>
      </c>
      <c r="F1402" s="17">
        <v>45291</v>
      </c>
      <c r="G1402" s="16">
        <f t="shared" si="247"/>
        <v>2024</v>
      </c>
      <c r="H1402" s="6" t="str">
        <f t="shared" si="249"/>
        <v>Diciembre</v>
      </c>
      <c r="I1402" s="6" t="str">
        <f>IF(OR(H1407="Enero",H1407="Febrero",H1407="Marzo",H1407="Abril",H1407="Mayo",H1407="Junio"),G1407&amp;"-1",IF(OR(H1407="Julio",H1407="Agosto",H1407="Septiembre",H1407="Octubre",H1407="Noviembre",H1407="Diciembre"),G1407&amp;"-2"))</f>
        <v>2023-1</v>
      </c>
      <c r="J1402" s="5">
        <v>1</v>
      </c>
      <c r="K1402" s="5">
        <v>1</v>
      </c>
      <c r="L1402" s="15">
        <f>IFERROR(K1407/J1407,"")</f>
        <v>1.3880054299760709</v>
      </c>
      <c r="M1402" s="15">
        <f t="shared" si="245"/>
        <v>1.3880054299760709</v>
      </c>
      <c r="N1402" s="5" t="s">
        <v>55</v>
      </c>
      <c r="O1402" s="5" t="s">
        <v>55</v>
      </c>
      <c r="P1402" s="5" t="str">
        <f t="shared" si="250"/>
        <v>386.1-2024-12-31</v>
      </c>
      <c r="Q1402" s="5">
        <v>0</v>
      </c>
      <c r="R1402" s="5">
        <v>0</v>
      </c>
    </row>
    <row r="1403" spans="1:18" hidden="1" x14ac:dyDescent="0.3">
      <c r="A1403" s="5" t="s">
        <v>526</v>
      </c>
      <c r="B1403" s="5" t="s">
        <v>88</v>
      </c>
      <c r="C1403" s="5" t="s">
        <v>44</v>
      </c>
      <c r="D1403" s="5" t="s">
        <v>54</v>
      </c>
      <c r="E1403" s="5" t="s">
        <v>24</v>
      </c>
      <c r="F1403" s="17">
        <v>45657</v>
      </c>
      <c r="G1403" s="16">
        <f t="shared" si="247"/>
        <v>2023</v>
      </c>
      <c r="H1403" s="6" t="str">
        <f t="shared" si="249"/>
        <v>Junio</v>
      </c>
      <c r="I1403" s="6" t="str">
        <f>IF(OR(H1408="Enero",H1408="Febrero",H1408="Marzo",H1408="Abril",H1408="Mayo",H1408="Junio"),G1408&amp;"-1",IF(OR(H1408="Julio",H1408="Agosto",H1408="Septiembre",H1408="Octubre",H1408="Noviembre",H1408="Diciembre"),G1408&amp;"-2"))</f>
        <v>2023-2</v>
      </c>
      <c r="J1403" s="5">
        <v>5</v>
      </c>
      <c r="K1403" s="5">
        <v>5</v>
      </c>
      <c r="L1403" s="15">
        <f>IFERROR(K1408/J1408,"")</f>
        <v>1.0610033105474217</v>
      </c>
      <c r="M1403" s="15">
        <f t="shared" si="245"/>
        <v>1.0610033105474217</v>
      </c>
      <c r="N1403" s="5" t="s">
        <v>55</v>
      </c>
      <c r="O1403" s="5" t="s">
        <v>55</v>
      </c>
      <c r="P1403" s="5" t="str">
        <f t="shared" si="250"/>
        <v>386.2-2023-06-30</v>
      </c>
      <c r="Q1403" s="5">
        <v>0</v>
      </c>
      <c r="R1403" s="5">
        <v>0</v>
      </c>
    </row>
    <row r="1404" spans="1:18" hidden="1" x14ac:dyDescent="0.3">
      <c r="A1404" s="25" t="s">
        <v>527</v>
      </c>
      <c r="B1404" s="23" t="s">
        <v>528</v>
      </c>
      <c r="C1404" s="5" t="s">
        <v>351</v>
      </c>
      <c r="D1404" s="5" t="s">
        <v>54</v>
      </c>
      <c r="E1404" s="5" t="s">
        <v>24</v>
      </c>
      <c r="F1404" s="6">
        <v>45107</v>
      </c>
      <c r="G1404" s="16">
        <f t="shared" si="247"/>
        <v>2023</v>
      </c>
      <c r="H1404" s="6" t="str">
        <f t="shared" si="249"/>
        <v>Diciembre</v>
      </c>
      <c r="I1404" s="39" t="s">
        <v>743</v>
      </c>
      <c r="J1404" s="11">
        <v>240.869</v>
      </c>
      <c r="K1404" s="11">
        <v>883.81096500000001</v>
      </c>
      <c r="L1404" s="15">
        <f t="shared" ref="L1404:L1410" si="251">IFERROR(IF((K1409/J1409)&gt;1.3,1.3,K1409/J1409),"")</f>
        <v>1.3</v>
      </c>
      <c r="M1404" s="15">
        <f t="shared" si="245"/>
        <v>1.5501259126422875</v>
      </c>
      <c r="N1404" s="5"/>
      <c r="O1404" s="5"/>
      <c r="P1404" s="5" t="str">
        <f t="shared" si="250"/>
        <v>386.2-2023-12-31</v>
      </c>
      <c r="Q1404" s="5">
        <v>0</v>
      </c>
      <c r="R1404" s="5">
        <v>0</v>
      </c>
    </row>
    <row r="1405" spans="1:18" hidden="1" x14ac:dyDescent="0.3">
      <c r="A1405" s="25" t="s">
        <v>527</v>
      </c>
      <c r="B1405" s="23" t="s">
        <v>528</v>
      </c>
      <c r="C1405" s="5" t="s">
        <v>351</v>
      </c>
      <c r="D1405" s="5" t="s">
        <v>54</v>
      </c>
      <c r="E1405" s="5" t="s">
        <v>24</v>
      </c>
      <c r="F1405" s="6">
        <v>45291</v>
      </c>
      <c r="G1405" s="16">
        <f t="shared" si="247"/>
        <v>2024</v>
      </c>
      <c r="H1405" s="6" t="str">
        <f t="shared" si="249"/>
        <v>Junio</v>
      </c>
      <c r="I1405" s="6" t="str">
        <f>IF(OR(H1410="Enero",H1410="Febrero",H1410="Marzo",H1410="Abril",H1410="Mayo",H1410="Junio"),G1410&amp;"-1",IF(OR(H1410="Julio",H1410="Agosto",H1410="Septiembre",H1410="Octubre",H1410="Noviembre",H1410="Diciembre"),G1410&amp;"-2"))</f>
        <v>2024-2</v>
      </c>
      <c r="J1405" s="11">
        <v>1116.9090000000001</v>
      </c>
      <c r="K1405" s="11">
        <v>2896.1173829999998</v>
      </c>
      <c r="L1405" s="15">
        <f t="shared" si="251"/>
        <v>1.0899413534171094</v>
      </c>
      <c r="M1405" s="15">
        <f t="shared" si="245"/>
        <v>1.0899413534171094</v>
      </c>
      <c r="N1405" s="5"/>
      <c r="O1405" s="5"/>
      <c r="P1405" s="5" t="str">
        <f t="shared" si="250"/>
        <v>386.2-2024-06-30</v>
      </c>
      <c r="Q1405" s="5">
        <v>0</v>
      </c>
      <c r="R1405" s="5">
        <v>0</v>
      </c>
    </row>
    <row r="1406" spans="1:18" hidden="1" x14ac:dyDescent="0.3">
      <c r="A1406" s="25" t="s">
        <v>527</v>
      </c>
      <c r="B1406" s="23" t="s">
        <v>528</v>
      </c>
      <c r="C1406" s="5" t="s">
        <v>351</v>
      </c>
      <c r="D1406" s="5" t="s">
        <v>54</v>
      </c>
      <c r="E1406" s="5" t="s">
        <v>24</v>
      </c>
      <c r="F1406" s="6">
        <v>45473</v>
      </c>
      <c r="G1406" s="5">
        <f t="shared" si="247"/>
        <v>2024</v>
      </c>
      <c r="H1406" s="5" t="str">
        <f t="shared" si="249"/>
        <v>Diciembre</v>
      </c>
      <c r="I1406" s="6" t="str">
        <f>IF(OR(H1411="Enero",H1411="Febrero",H1411="Marzo",H1411="Abril",H1411="Mayo",H1411="Junio"),G1411&amp;"-1",IF(OR(H1411="Julio",H1411="Agosto",H1411="Septiembre",H1411="Octubre",H1411="Noviembre",H1411="Diciembre"),G1411&amp;"-2"))</f>
        <v>2024-1</v>
      </c>
      <c r="J1406" s="11">
        <v>817.70707000000004</v>
      </c>
      <c r="K1406" s="11">
        <v>1076.3764839999999</v>
      </c>
      <c r="L1406" s="15">
        <f t="shared" si="251"/>
        <v>0.24922365944318303</v>
      </c>
      <c r="M1406" s="15">
        <f t="shared" si="245"/>
        <v>0.24922365944318303</v>
      </c>
      <c r="N1406" s="5" t="s">
        <v>103</v>
      </c>
      <c r="O1406" s="5" t="s">
        <v>103</v>
      </c>
      <c r="P1406" s="5" t="str">
        <f t="shared" si="250"/>
        <v>386.2-2024-12-31</v>
      </c>
      <c r="Q1406" s="5">
        <v>0</v>
      </c>
      <c r="R1406" s="5">
        <v>0</v>
      </c>
    </row>
    <row r="1407" spans="1:18" hidden="1" x14ac:dyDescent="0.3">
      <c r="A1407" s="25" t="s">
        <v>527</v>
      </c>
      <c r="B1407" s="23" t="s">
        <v>528</v>
      </c>
      <c r="C1407" s="5" t="s">
        <v>351</v>
      </c>
      <c r="D1407" s="5" t="s">
        <v>54</v>
      </c>
      <c r="E1407" s="5" t="s">
        <v>24</v>
      </c>
      <c r="F1407" s="6">
        <v>45657</v>
      </c>
      <c r="G1407" s="5">
        <f t="shared" si="247"/>
        <v>2023</v>
      </c>
      <c r="H1407" s="5" t="str">
        <f t="shared" si="249"/>
        <v>Junio</v>
      </c>
      <c r="I1407" s="6" t="str">
        <f>IF(OR(H1412="Enero",H1412="Febrero",H1412="Marzo",H1412="Abril",H1412="Mayo",H1412="Junio"),G1412&amp;"-1",IF(OR(H1412="Julio",H1412="Agosto",H1412="Septiembre",H1412="Octubre",H1412="Noviembre",H1412="Diciembre"),G1412&amp;"-2"))</f>
        <v>2024-2</v>
      </c>
      <c r="J1407" s="11">
        <v>2606.5003262</v>
      </c>
      <c r="K1407" s="11">
        <v>3617.8366059999998</v>
      </c>
      <c r="L1407" s="15">
        <f t="shared" si="251"/>
        <v>0.77807755886849883</v>
      </c>
      <c r="M1407" s="15">
        <f t="shared" si="245"/>
        <v>0.77807755886849883</v>
      </c>
      <c r="N1407" s="5" t="s">
        <v>103</v>
      </c>
      <c r="O1407" s="5" t="s">
        <v>103</v>
      </c>
      <c r="P1407" s="5" t="str">
        <f t="shared" si="250"/>
        <v>386.3-2023-06-30</v>
      </c>
      <c r="Q1407" s="5">
        <v>0</v>
      </c>
      <c r="R1407" s="5">
        <v>0</v>
      </c>
    </row>
    <row r="1408" spans="1:18" hidden="1" x14ac:dyDescent="0.3">
      <c r="A1408" s="25" t="s">
        <v>529</v>
      </c>
      <c r="B1408" s="23" t="s">
        <v>530</v>
      </c>
      <c r="C1408" s="5" t="s">
        <v>351</v>
      </c>
      <c r="D1408" s="5" t="s">
        <v>54</v>
      </c>
      <c r="E1408" s="5" t="s">
        <v>24</v>
      </c>
      <c r="F1408" s="6">
        <v>45107</v>
      </c>
      <c r="G1408" s="16">
        <f t="shared" ref="G1408:G1439" si="252">YEAR(F1413)</f>
        <v>2023</v>
      </c>
      <c r="H1408" s="6" t="str">
        <f t="shared" si="249"/>
        <v>Diciembre</v>
      </c>
      <c r="I1408" s="39" t="s">
        <v>743</v>
      </c>
      <c r="J1408" s="11">
        <v>2268.5070000000001</v>
      </c>
      <c r="K1408" s="11">
        <v>2406.8934370000002</v>
      </c>
      <c r="L1408" s="15">
        <f t="shared" si="251"/>
        <v>0.65410538338282875</v>
      </c>
      <c r="M1408" s="15">
        <f t="shared" si="245"/>
        <v>0.65410538338282875</v>
      </c>
      <c r="N1408" s="5"/>
      <c r="O1408" s="5"/>
      <c r="P1408" s="5" t="str">
        <f t="shared" si="250"/>
        <v>386.3-2023-12-31</v>
      </c>
      <c r="Q1408" s="5">
        <v>0</v>
      </c>
      <c r="R1408" s="5">
        <v>0</v>
      </c>
    </row>
    <row r="1409" spans="1:18" hidden="1" x14ac:dyDescent="0.3">
      <c r="A1409" s="25" t="s">
        <v>529</v>
      </c>
      <c r="B1409" s="23" t="s">
        <v>530</v>
      </c>
      <c r="C1409" s="5" t="s">
        <v>351</v>
      </c>
      <c r="D1409" s="5" t="s">
        <v>54</v>
      </c>
      <c r="E1409" s="5" t="s">
        <v>24</v>
      </c>
      <c r="F1409" s="6">
        <v>45291</v>
      </c>
      <c r="G1409" s="16">
        <f t="shared" si="252"/>
        <v>2024</v>
      </c>
      <c r="H1409" s="6" t="str">
        <f t="shared" si="249"/>
        <v>Junio</v>
      </c>
      <c r="I1409" s="6" t="str">
        <f>IF(OR(H1414="Enero",H1414="Febrero",H1414="Marzo",H1414="Abril",H1414="Mayo",H1414="Junio"),G1414&amp;"-1",IF(OR(H1414="Julio",H1414="Agosto",H1414="Septiembre",H1414="Octubre",H1414="Noviembre",H1414="Diciembre"),G1414&amp;"-2"))</f>
        <v>2024-1</v>
      </c>
      <c r="J1409" s="11">
        <v>4813.4959999999992</v>
      </c>
      <c r="K1409" s="11">
        <v>7461.524879999999</v>
      </c>
      <c r="L1409" s="15">
        <f t="shared" si="251"/>
        <v>1.1242536433713719</v>
      </c>
      <c r="M1409" s="15">
        <f t="shared" si="245"/>
        <v>1.1242536433713719</v>
      </c>
      <c r="N1409" s="5"/>
      <c r="O1409" s="5"/>
      <c r="P1409" s="5" t="str">
        <f t="shared" si="250"/>
        <v>386.3-2024-06-30</v>
      </c>
      <c r="Q1409" s="5">
        <v>0</v>
      </c>
      <c r="R1409" s="5">
        <v>0</v>
      </c>
    </row>
    <row r="1410" spans="1:18" hidden="1" x14ac:dyDescent="0.3">
      <c r="A1410" s="25" t="s">
        <v>529</v>
      </c>
      <c r="B1410" s="23" t="s">
        <v>530</v>
      </c>
      <c r="C1410" s="5" t="s">
        <v>351</v>
      </c>
      <c r="D1410" s="5" t="s">
        <v>54</v>
      </c>
      <c r="E1410" s="5" t="s">
        <v>24</v>
      </c>
      <c r="F1410" s="6">
        <v>45473</v>
      </c>
      <c r="G1410" s="5">
        <f t="shared" si="252"/>
        <v>2024</v>
      </c>
      <c r="H1410" s="5" t="str">
        <f t="shared" si="249"/>
        <v>Diciembre</v>
      </c>
      <c r="I1410" s="6" t="str">
        <f>IF(OR(H1415="Enero",H1415="Febrero",H1415="Marzo",H1415="Abril",H1415="Mayo",H1415="Junio"),G1415&amp;"-1",IF(OR(H1415="Julio",H1415="Agosto",H1415="Septiembre",H1415="Octubre",H1415="Noviembre",H1415="Diciembre"),G1415&amp;"-2"))</f>
        <v>2024-2</v>
      </c>
      <c r="J1410" s="11">
        <v>2674.9657400000001</v>
      </c>
      <c r="K1410" s="11">
        <v>2915.5557789999998</v>
      </c>
      <c r="L1410" s="15">
        <f t="shared" si="251"/>
        <v>0.90258871858365208</v>
      </c>
      <c r="M1410" s="15">
        <f t="shared" si="245"/>
        <v>0.90258871858365208</v>
      </c>
      <c r="N1410" s="5" t="s">
        <v>103</v>
      </c>
      <c r="O1410" s="5" t="s">
        <v>103</v>
      </c>
      <c r="P1410" s="5" t="str">
        <f t="shared" si="250"/>
        <v>386.3-2024-12-31</v>
      </c>
      <c r="Q1410" s="5">
        <v>0</v>
      </c>
      <c r="R1410" s="5">
        <v>0</v>
      </c>
    </row>
    <row r="1411" spans="1:18" hidden="1" x14ac:dyDescent="0.3">
      <c r="A1411" s="25" t="s">
        <v>529</v>
      </c>
      <c r="B1411" s="23" t="s">
        <v>530</v>
      </c>
      <c r="C1411" s="5" t="s">
        <v>351</v>
      </c>
      <c r="D1411" s="5" t="s">
        <v>54</v>
      </c>
      <c r="E1411" s="5" t="s">
        <v>24</v>
      </c>
      <c r="F1411" s="6">
        <v>45657</v>
      </c>
      <c r="G1411" s="5">
        <f t="shared" si="252"/>
        <v>2024</v>
      </c>
      <c r="H1411" s="5" t="str">
        <f t="shared" si="249"/>
        <v>Junio</v>
      </c>
      <c r="I1411" s="6" t="str">
        <f>IF(OR(H1416="Enero",H1416="Febrero",H1416="Marzo",H1416="Abril",H1416="Mayo",H1416="Junio"),G1416&amp;"-1",IF(OR(H1416="Julio",H1416="Agosto",H1416="Septiembre",H1416="Octubre",H1416="Noviembre",H1416="Diciembre"),G1416&amp;"-2"))</f>
        <v>2024-1</v>
      </c>
      <c r="J1411" s="11">
        <v>5036.1600211000004</v>
      </c>
      <c r="K1411" s="11">
        <v>1255.13023</v>
      </c>
      <c r="L1411" s="15">
        <v>1.089941353417109</v>
      </c>
      <c r="M1411" s="15">
        <v>1.089941353417109</v>
      </c>
      <c r="N1411" s="5" t="s">
        <v>103</v>
      </c>
      <c r="O1411" s="5" t="s">
        <v>103</v>
      </c>
      <c r="P1411" s="5" t="str">
        <f t="shared" si="250"/>
        <v>77-2024-06-30</v>
      </c>
      <c r="Q1411" s="5">
        <v>0</v>
      </c>
      <c r="R1411" s="5">
        <v>0</v>
      </c>
    </row>
    <row r="1412" spans="1:18" hidden="1" x14ac:dyDescent="0.3">
      <c r="A1412" s="25" t="s">
        <v>531</v>
      </c>
      <c r="B1412" s="23" t="s">
        <v>532</v>
      </c>
      <c r="C1412" s="5" t="s">
        <v>351</v>
      </c>
      <c r="D1412" s="5" t="s">
        <v>54</v>
      </c>
      <c r="E1412" s="5" t="s">
        <v>24</v>
      </c>
      <c r="F1412" s="6">
        <v>45107</v>
      </c>
      <c r="G1412" s="16">
        <f t="shared" si="252"/>
        <v>2024</v>
      </c>
      <c r="H1412" s="6" t="str">
        <f t="shared" si="249"/>
        <v>Diciembre</v>
      </c>
      <c r="I1412" s="39" t="s">
        <v>743</v>
      </c>
      <c r="J1412" s="11">
        <v>2805.83</v>
      </c>
      <c r="K1412" s="11">
        <v>2183.1533570000001</v>
      </c>
      <c r="L1412" s="15">
        <f>IFERROR(IF((K1417/J1417)&gt;1.3,1.3,K1417/J1417),"")</f>
        <v>0.9951546391752577</v>
      </c>
      <c r="M1412" s="15">
        <f>IFERROR(K1417/J1417,"")</f>
        <v>0.9951546391752577</v>
      </c>
      <c r="N1412" s="5"/>
      <c r="O1412" s="5"/>
      <c r="P1412" s="5" t="str">
        <f t="shared" si="250"/>
        <v>77-2024-12-31</v>
      </c>
      <c r="Q1412" s="5">
        <v>0</v>
      </c>
      <c r="R1412" s="5">
        <v>0</v>
      </c>
    </row>
    <row r="1413" spans="1:18" hidden="1" x14ac:dyDescent="0.3">
      <c r="A1413" s="25" t="s">
        <v>531</v>
      </c>
      <c r="B1413" s="23" t="s">
        <v>532</v>
      </c>
      <c r="C1413" s="5" t="s">
        <v>351</v>
      </c>
      <c r="D1413" s="5" t="s">
        <v>54</v>
      </c>
      <c r="E1413" s="5" t="s">
        <v>24</v>
      </c>
      <c r="F1413" s="6">
        <v>45291</v>
      </c>
      <c r="G1413" s="16">
        <f t="shared" si="252"/>
        <v>2024</v>
      </c>
      <c r="H1413" s="6" t="str">
        <f t="shared" si="249"/>
        <v>Diciembre</v>
      </c>
      <c r="I1413" s="6" t="str">
        <f t="shared" ref="I1413:I1444" si="253">IF(OR(H1418="Enero",H1418="Febrero",H1418="Marzo",H1418="Abril",H1418="Mayo",H1418="Junio"),G1418&amp;"-1",IF(OR(H1418="Julio",H1418="Agosto",H1418="Septiembre",H1418="Octubre",H1418="Noviembre",H1418="Diciembre"),G1418&amp;"-2"))</f>
        <v>2024-1</v>
      </c>
      <c r="J1413" s="11">
        <v>2852.11</v>
      </c>
      <c r="K1413" s="11">
        <v>1865.5805049999999</v>
      </c>
      <c r="L1413" s="15">
        <f>IFERROR(IF((K1418/J1418)&gt;1.3,1.3,K1418/J1418),"")</f>
        <v>0.80952380952380953</v>
      </c>
      <c r="M1413" s="15">
        <f>IFERROR(K1418/J1418,"")</f>
        <v>0.80952380952380953</v>
      </c>
      <c r="N1413" s="5"/>
      <c r="O1413" s="5"/>
      <c r="P1413" s="5" t="str">
        <f t="shared" si="250"/>
        <v>96-2024-12-31</v>
      </c>
      <c r="Q1413" s="5">
        <v>0</v>
      </c>
      <c r="R1413" s="5">
        <v>0</v>
      </c>
    </row>
    <row r="1414" spans="1:18" hidden="1" x14ac:dyDescent="0.3">
      <c r="A1414" s="25" t="s">
        <v>531</v>
      </c>
      <c r="B1414" s="23" t="s">
        <v>532</v>
      </c>
      <c r="C1414" s="5" t="s">
        <v>351</v>
      </c>
      <c r="D1414" s="5" t="s">
        <v>54</v>
      </c>
      <c r="E1414" s="5" t="s">
        <v>24</v>
      </c>
      <c r="F1414" s="6">
        <v>45473</v>
      </c>
      <c r="G1414" s="5">
        <f t="shared" si="252"/>
        <v>2024</v>
      </c>
      <c r="H1414" s="5" t="str">
        <f t="shared" si="249"/>
        <v>Junio</v>
      </c>
      <c r="I1414" s="6" t="str">
        <f t="shared" si="253"/>
        <v>2024-2</v>
      </c>
      <c r="J1414" s="11">
        <v>1948.7860350000001</v>
      </c>
      <c r="K1414" s="11">
        <v>2190.9297999999999</v>
      </c>
      <c r="L1414" s="15" t="str">
        <f>IFERROR(IF((K1419/J1419)&gt;1.3,1.3,K1419/J1419),"")</f>
        <v/>
      </c>
      <c r="M1414" s="15" t="str">
        <f>IFERROR(K1419/J1419,"")</f>
        <v/>
      </c>
      <c r="N1414" s="5" t="s">
        <v>103</v>
      </c>
      <c r="O1414" s="5" t="s">
        <v>103</v>
      </c>
      <c r="P1414" s="5" t="str">
        <f t="shared" si="250"/>
        <v>97-2024-06-30</v>
      </c>
      <c r="Q1414" s="5">
        <v>0</v>
      </c>
      <c r="R1414" s="5">
        <v>0</v>
      </c>
    </row>
    <row r="1415" spans="1:18" hidden="1" x14ac:dyDescent="0.3">
      <c r="A1415" s="25" t="s">
        <v>531</v>
      </c>
      <c r="B1415" s="23" t="s">
        <v>532</v>
      </c>
      <c r="C1415" s="5" t="s">
        <v>351</v>
      </c>
      <c r="D1415" s="5" t="s">
        <v>54</v>
      </c>
      <c r="E1415" s="5" t="s">
        <v>24</v>
      </c>
      <c r="F1415" s="6">
        <v>45657</v>
      </c>
      <c r="G1415" s="5">
        <f t="shared" si="252"/>
        <v>2024</v>
      </c>
      <c r="H1415" s="5" t="str">
        <f t="shared" si="249"/>
        <v>Diciembre</v>
      </c>
      <c r="I1415" s="6" t="str">
        <f t="shared" si="253"/>
        <v>2024-2</v>
      </c>
      <c r="J1415" s="84">
        <v>2423.3739076999991</v>
      </c>
      <c r="K1415" s="11">
        <v>2187.3099499999998</v>
      </c>
      <c r="L1415" s="15">
        <v>1.1242536433713719</v>
      </c>
      <c r="M1415" s="15">
        <v>1.1242536433713719</v>
      </c>
      <c r="N1415" s="5" t="s">
        <v>103</v>
      </c>
      <c r="O1415" s="5" t="s">
        <v>103</v>
      </c>
      <c r="P1415" s="5" t="str">
        <f t="shared" si="250"/>
        <v>97-2024-12-31</v>
      </c>
      <c r="Q1415" s="5">
        <v>0</v>
      </c>
      <c r="R1415" s="5">
        <v>0</v>
      </c>
    </row>
    <row r="1416" spans="1:18" hidden="1" x14ac:dyDescent="0.3">
      <c r="A1416" s="5">
        <v>77</v>
      </c>
      <c r="B1416" s="5" t="s">
        <v>65</v>
      </c>
      <c r="C1416" s="5" t="s">
        <v>66</v>
      </c>
      <c r="D1416" s="5" t="s">
        <v>23</v>
      </c>
      <c r="E1416" s="5" t="s">
        <v>24</v>
      </c>
      <c r="F1416" s="6">
        <v>45473</v>
      </c>
      <c r="G1416" s="5">
        <f t="shared" si="252"/>
        <v>2024</v>
      </c>
      <c r="H1416" s="5" t="str">
        <f t="shared" si="249"/>
        <v>Junio</v>
      </c>
      <c r="I1416" s="6" t="str">
        <f t="shared" si="253"/>
        <v>2024-2</v>
      </c>
      <c r="J1416" s="5">
        <v>97</v>
      </c>
      <c r="K1416" s="10">
        <v>98.33</v>
      </c>
      <c r="L1416" s="15" t="str">
        <f t="shared" ref="L1416:L1422" si="254">IFERROR(IF((K1421/J1421)&gt;1.3,1.3,K1421/J1421),"")</f>
        <v/>
      </c>
      <c r="M1416" s="15" t="str">
        <f t="shared" ref="M1416:M1436" si="255">IFERROR(K1421/J1421,"")</f>
        <v/>
      </c>
      <c r="N1416" s="5" t="s">
        <v>25</v>
      </c>
      <c r="O1416" s="5" t="s">
        <v>25</v>
      </c>
      <c r="P1416" s="5" t="str">
        <f t="shared" si="250"/>
        <v>98-2024-06-30</v>
      </c>
      <c r="Q1416" s="5">
        <v>1</v>
      </c>
      <c r="R1416" s="5">
        <v>1</v>
      </c>
    </row>
    <row r="1417" spans="1:18" hidden="1" x14ac:dyDescent="0.3">
      <c r="A1417" s="5">
        <v>77</v>
      </c>
      <c r="B1417" s="5" t="s">
        <v>65</v>
      </c>
      <c r="C1417" s="5" t="s">
        <v>66</v>
      </c>
      <c r="D1417" s="5" t="s">
        <v>23</v>
      </c>
      <c r="E1417" s="5" t="s">
        <v>24</v>
      </c>
      <c r="F1417" s="6">
        <v>45657</v>
      </c>
      <c r="G1417" s="5">
        <f t="shared" si="252"/>
        <v>2024</v>
      </c>
      <c r="H1417" s="5" t="str">
        <f t="shared" si="249"/>
        <v>Diciembre</v>
      </c>
      <c r="I1417" s="6" t="str">
        <f t="shared" si="253"/>
        <v>2024-2</v>
      </c>
      <c r="J1417" s="5">
        <v>97</v>
      </c>
      <c r="K1417" s="10">
        <v>96.53</v>
      </c>
      <c r="L1417" s="15">
        <f t="shared" si="254"/>
        <v>1</v>
      </c>
      <c r="M1417" s="15">
        <f t="shared" si="255"/>
        <v>1</v>
      </c>
      <c r="N1417" s="5" t="s">
        <v>25</v>
      </c>
      <c r="O1417" s="5" t="s">
        <v>25</v>
      </c>
      <c r="P1417" s="5" t="str">
        <f t="shared" si="250"/>
        <v>98-2024-12-31</v>
      </c>
      <c r="Q1417" s="5">
        <v>1</v>
      </c>
      <c r="R1417" s="5">
        <v>1</v>
      </c>
    </row>
    <row r="1418" spans="1:18" hidden="1" x14ac:dyDescent="0.3">
      <c r="A1418" s="5">
        <v>96</v>
      </c>
      <c r="B1418" s="23" t="s">
        <v>84</v>
      </c>
      <c r="C1418" s="5" t="s">
        <v>85</v>
      </c>
      <c r="D1418" s="5" t="s">
        <v>54</v>
      </c>
      <c r="E1418" s="5" t="s">
        <v>24</v>
      </c>
      <c r="F1418" s="6">
        <v>45657</v>
      </c>
      <c r="G1418" s="5">
        <f t="shared" si="252"/>
        <v>2024</v>
      </c>
      <c r="H1418" s="5" t="str">
        <f t="shared" si="249"/>
        <v>Junio</v>
      </c>
      <c r="I1418" s="6" t="str">
        <f t="shared" si="253"/>
        <v>2024-2</v>
      </c>
      <c r="J1418" s="5">
        <v>336</v>
      </c>
      <c r="K1418" s="5">
        <v>272</v>
      </c>
      <c r="L1418" s="15">
        <f t="shared" si="254"/>
        <v>1.0582222222222222</v>
      </c>
      <c r="M1418" s="15">
        <f t="shared" si="255"/>
        <v>1.0582222222222222</v>
      </c>
      <c r="N1418" s="5" t="s">
        <v>55</v>
      </c>
      <c r="O1418" s="5" t="s">
        <v>55</v>
      </c>
      <c r="P1418" s="5" t="str">
        <f t="shared" si="250"/>
        <v>136-2024-06-30</v>
      </c>
      <c r="Q1418" s="5">
        <v>0</v>
      </c>
      <c r="R1418" s="5">
        <v>0</v>
      </c>
    </row>
    <row r="1419" spans="1:18" hidden="1" x14ac:dyDescent="0.3">
      <c r="A1419" s="5">
        <v>97</v>
      </c>
      <c r="B1419" s="5" t="s">
        <v>86</v>
      </c>
      <c r="C1419" s="5" t="s">
        <v>87</v>
      </c>
      <c r="D1419" s="5" t="s">
        <v>54</v>
      </c>
      <c r="E1419" s="5" t="s">
        <v>24</v>
      </c>
      <c r="F1419" s="17">
        <v>45473</v>
      </c>
      <c r="G1419" s="16">
        <f t="shared" si="252"/>
        <v>2024</v>
      </c>
      <c r="H1419" s="6" t="str">
        <f t="shared" si="249"/>
        <v>Diciembre</v>
      </c>
      <c r="I1419" s="6" t="str">
        <f t="shared" si="253"/>
        <v>2023-1</v>
      </c>
      <c r="J1419" s="5">
        <v>0</v>
      </c>
      <c r="K1419" s="5">
        <v>0</v>
      </c>
      <c r="L1419" s="15">
        <f t="shared" si="254"/>
        <v>1.0319767441860466</v>
      </c>
      <c r="M1419" s="15">
        <f t="shared" si="255"/>
        <v>1.0319767441860466</v>
      </c>
      <c r="N1419" s="5"/>
      <c r="O1419" s="5"/>
      <c r="P1419" s="5" t="str">
        <f t="shared" si="250"/>
        <v>14.1-2024-12-31</v>
      </c>
      <c r="Q1419" s="5">
        <v>0</v>
      </c>
      <c r="R1419" s="5">
        <v>0</v>
      </c>
    </row>
    <row r="1420" spans="1:18" hidden="1" x14ac:dyDescent="0.3">
      <c r="A1420" s="5">
        <v>97</v>
      </c>
      <c r="B1420" s="5" t="s">
        <v>86</v>
      </c>
      <c r="C1420" s="5" t="s">
        <v>87</v>
      </c>
      <c r="D1420" s="5" t="s">
        <v>54</v>
      </c>
      <c r="E1420" s="5" t="s">
        <v>24</v>
      </c>
      <c r="F1420" s="17">
        <v>45657</v>
      </c>
      <c r="G1420" s="16">
        <f t="shared" si="252"/>
        <v>2024</v>
      </c>
      <c r="H1420" s="6" t="str">
        <f t="shared" si="249"/>
        <v>Diciembre</v>
      </c>
      <c r="I1420" s="6" t="str">
        <f t="shared" si="253"/>
        <v>2023-2</v>
      </c>
      <c r="J1420" s="5">
        <v>0</v>
      </c>
      <c r="K1420" s="5">
        <v>0</v>
      </c>
      <c r="L1420" s="15">
        <f t="shared" si="254"/>
        <v>1.0147208591797057</v>
      </c>
      <c r="M1420" s="15">
        <f t="shared" si="255"/>
        <v>1.0147208591797057</v>
      </c>
      <c r="N1420" s="5"/>
      <c r="O1420" s="5"/>
      <c r="P1420" s="5" t="str">
        <f t="shared" si="250"/>
        <v>14.2-2024-12-31</v>
      </c>
      <c r="Q1420" s="5">
        <v>0</v>
      </c>
      <c r="R1420" s="5">
        <v>0</v>
      </c>
    </row>
    <row r="1421" spans="1:18" hidden="1" x14ac:dyDescent="0.3">
      <c r="A1421" s="5">
        <v>98</v>
      </c>
      <c r="B1421" s="5" t="s">
        <v>88</v>
      </c>
      <c r="C1421" s="5" t="s">
        <v>87</v>
      </c>
      <c r="D1421" s="5" t="s">
        <v>54</v>
      </c>
      <c r="E1421" s="5" t="s">
        <v>24</v>
      </c>
      <c r="F1421" s="17">
        <v>45473</v>
      </c>
      <c r="G1421" s="16">
        <f t="shared" si="252"/>
        <v>2024</v>
      </c>
      <c r="H1421" s="6" t="str">
        <f t="shared" si="249"/>
        <v>Diciembre</v>
      </c>
      <c r="I1421" s="6" t="str">
        <f t="shared" si="253"/>
        <v>2024-1</v>
      </c>
      <c r="J1421" s="5">
        <v>0</v>
      </c>
      <c r="K1421" s="5">
        <v>0</v>
      </c>
      <c r="L1421" s="15">
        <f t="shared" si="254"/>
        <v>1.0057843157653814</v>
      </c>
      <c r="M1421" s="15">
        <f t="shared" si="255"/>
        <v>1.0057843157653814</v>
      </c>
      <c r="N1421" s="5"/>
      <c r="O1421" s="5"/>
      <c r="P1421" s="5" t="str">
        <f t="shared" si="250"/>
        <v>14.3-2024-12-31</v>
      </c>
      <c r="Q1421" s="5">
        <v>0</v>
      </c>
      <c r="R1421" s="5">
        <v>0</v>
      </c>
    </row>
    <row r="1422" spans="1:18" hidden="1" x14ac:dyDescent="0.3">
      <c r="A1422" s="5">
        <v>98</v>
      </c>
      <c r="B1422" s="5" t="s">
        <v>88</v>
      </c>
      <c r="C1422" s="5" t="s">
        <v>87</v>
      </c>
      <c r="D1422" s="5" t="s">
        <v>54</v>
      </c>
      <c r="E1422" s="5" t="s">
        <v>24</v>
      </c>
      <c r="F1422" s="17">
        <v>45657</v>
      </c>
      <c r="G1422" s="16">
        <f t="shared" si="252"/>
        <v>2024</v>
      </c>
      <c r="H1422" s="6" t="str">
        <f t="shared" si="249"/>
        <v>Diciembre</v>
      </c>
      <c r="I1422" s="6" t="str">
        <f t="shared" si="253"/>
        <v>2024-2</v>
      </c>
      <c r="J1422" s="5">
        <v>5</v>
      </c>
      <c r="K1422" s="5">
        <v>5</v>
      </c>
      <c r="L1422" s="15">
        <f t="shared" si="254"/>
        <v>1.2</v>
      </c>
      <c r="M1422" s="15">
        <f t="shared" si="255"/>
        <v>1.2</v>
      </c>
      <c r="N1422" s="5" t="s">
        <v>55</v>
      </c>
      <c r="O1422" s="5" t="s">
        <v>55</v>
      </c>
      <c r="P1422" s="5" t="str">
        <f t="shared" si="250"/>
        <v>14.4-2024-12-31</v>
      </c>
      <c r="Q1422" s="5">
        <v>0</v>
      </c>
      <c r="R1422" s="5">
        <v>0</v>
      </c>
    </row>
    <row r="1423" spans="1:18" hidden="1" x14ac:dyDescent="0.3">
      <c r="A1423" s="37">
        <v>136</v>
      </c>
      <c r="B1423" s="5" t="s">
        <v>111</v>
      </c>
      <c r="C1423" s="5" t="s">
        <v>112</v>
      </c>
      <c r="D1423" s="5" t="s">
        <v>54</v>
      </c>
      <c r="E1423" s="5" t="s">
        <v>24</v>
      </c>
      <c r="F1423" s="6">
        <v>45473</v>
      </c>
      <c r="G1423" s="5">
        <f t="shared" si="252"/>
        <v>2024</v>
      </c>
      <c r="H1423" s="5" t="str">
        <f t="shared" si="249"/>
        <v>Diciembre</v>
      </c>
      <c r="I1423" s="6" t="str">
        <f t="shared" si="253"/>
        <v>2022-2</v>
      </c>
      <c r="J1423" s="5">
        <v>90</v>
      </c>
      <c r="K1423" s="5">
        <v>95.24</v>
      </c>
      <c r="L1423" s="8">
        <f>IFERROR(K1428/J1428,"")</f>
        <v>1</v>
      </c>
      <c r="M1423" s="15">
        <f t="shared" si="255"/>
        <v>1</v>
      </c>
      <c r="N1423" s="5" t="s">
        <v>25</v>
      </c>
      <c r="O1423" s="5" t="s">
        <v>25</v>
      </c>
      <c r="P1423" s="5" t="str">
        <f t="shared" si="250"/>
        <v>900-2024-12-31</v>
      </c>
      <c r="Q1423" s="5">
        <v>0</v>
      </c>
      <c r="R1423" s="5">
        <v>0</v>
      </c>
    </row>
    <row r="1424" spans="1:18" hidden="1" x14ac:dyDescent="0.3">
      <c r="A1424" s="24" t="s">
        <v>517</v>
      </c>
      <c r="B1424" s="23" t="s">
        <v>518</v>
      </c>
      <c r="C1424" s="5" t="s">
        <v>186</v>
      </c>
      <c r="D1424" s="5" t="s">
        <v>54</v>
      </c>
      <c r="E1424" s="5" t="s">
        <v>24</v>
      </c>
      <c r="F1424" s="6">
        <v>45657</v>
      </c>
      <c r="G1424" s="5">
        <f t="shared" si="252"/>
        <v>2023</v>
      </c>
      <c r="H1424" s="5" t="str">
        <f t="shared" si="249"/>
        <v>Junio</v>
      </c>
      <c r="I1424" s="6" t="str">
        <f t="shared" si="253"/>
        <v>2022-2</v>
      </c>
      <c r="J1424" s="5">
        <v>7912</v>
      </c>
      <c r="K1424" s="5">
        <v>8165</v>
      </c>
      <c r="L1424" s="15">
        <f t="shared" ref="L1424:L1436" si="256">IFERROR(IF((K1429/J1429)&gt;1.3,1.3,K1429/J1429),"")</f>
        <v>1</v>
      </c>
      <c r="M1424" s="15">
        <f t="shared" si="255"/>
        <v>1</v>
      </c>
      <c r="N1424" s="5" t="s">
        <v>55</v>
      </c>
      <c r="O1424" s="5" t="s">
        <v>55</v>
      </c>
      <c r="P1424" s="5" t="str">
        <f t="shared" si="250"/>
        <v>518-2023-06-30</v>
      </c>
      <c r="Q1424" s="5">
        <v>0</v>
      </c>
      <c r="R1424" s="5">
        <v>0</v>
      </c>
    </row>
    <row r="1425" spans="1:18" hidden="1" x14ac:dyDescent="0.3">
      <c r="A1425" s="24" t="s">
        <v>519</v>
      </c>
      <c r="B1425" s="23" t="s">
        <v>520</v>
      </c>
      <c r="C1425" s="5" t="s">
        <v>186</v>
      </c>
      <c r="D1425" s="5" t="s">
        <v>54</v>
      </c>
      <c r="E1425" s="5" t="s">
        <v>24</v>
      </c>
      <c r="F1425" s="6">
        <v>45657</v>
      </c>
      <c r="G1425" s="5">
        <f t="shared" si="252"/>
        <v>2023</v>
      </c>
      <c r="H1425" s="5" t="str">
        <f t="shared" si="249"/>
        <v>Diciembre</v>
      </c>
      <c r="I1425" s="6" t="str">
        <f t="shared" si="253"/>
        <v>2025-1</v>
      </c>
      <c r="J1425" s="5">
        <v>43204</v>
      </c>
      <c r="K1425" s="5">
        <v>43840</v>
      </c>
      <c r="L1425" s="15">
        <f t="shared" si="256"/>
        <v>1.22</v>
      </c>
      <c r="M1425" s="15">
        <f t="shared" si="255"/>
        <v>1.22</v>
      </c>
      <c r="N1425" s="5" t="s">
        <v>55</v>
      </c>
      <c r="O1425" s="5" t="s">
        <v>55</v>
      </c>
      <c r="P1425" s="5" t="str">
        <f t="shared" si="250"/>
        <v>518-2023-12-31</v>
      </c>
      <c r="Q1425" s="5">
        <v>0</v>
      </c>
      <c r="R1425" s="5">
        <v>0</v>
      </c>
    </row>
    <row r="1426" spans="1:18" hidden="1" x14ac:dyDescent="0.3">
      <c r="A1426" s="24" t="s">
        <v>521</v>
      </c>
      <c r="B1426" s="23" t="s">
        <v>522</v>
      </c>
      <c r="C1426" s="5" t="s">
        <v>186</v>
      </c>
      <c r="D1426" s="5" t="s">
        <v>54</v>
      </c>
      <c r="E1426" s="5" t="s">
        <v>24</v>
      </c>
      <c r="F1426" s="6">
        <v>45657</v>
      </c>
      <c r="G1426" s="5">
        <f t="shared" si="252"/>
        <v>2024</v>
      </c>
      <c r="H1426" s="5" t="str">
        <f t="shared" si="249"/>
        <v>Junio</v>
      </c>
      <c r="I1426" s="6" t="str">
        <f t="shared" si="253"/>
        <v>2024-2</v>
      </c>
      <c r="J1426" s="5">
        <v>48061</v>
      </c>
      <c r="K1426" s="5">
        <v>48339</v>
      </c>
      <c r="L1426" s="15">
        <f t="shared" si="256"/>
        <v>0.8</v>
      </c>
      <c r="M1426" s="15">
        <f t="shared" si="255"/>
        <v>0.8</v>
      </c>
      <c r="N1426" s="5" t="s">
        <v>55</v>
      </c>
      <c r="O1426" s="5" t="s">
        <v>55</v>
      </c>
      <c r="P1426" s="5" t="str">
        <f t="shared" si="250"/>
        <v>518-2024-06-30</v>
      </c>
      <c r="Q1426" s="5">
        <v>0</v>
      </c>
      <c r="R1426" s="5">
        <v>0</v>
      </c>
    </row>
    <row r="1427" spans="1:18" hidden="1" x14ac:dyDescent="0.3">
      <c r="A1427" s="24" t="s">
        <v>523</v>
      </c>
      <c r="B1427" s="23" t="s">
        <v>524</v>
      </c>
      <c r="C1427" s="5" t="s">
        <v>186</v>
      </c>
      <c r="D1427" s="5" t="s">
        <v>54</v>
      </c>
      <c r="E1427" s="5" t="s">
        <v>24</v>
      </c>
      <c r="F1427" s="6">
        <v>45657</v>
      </c>
      <c r="G1427" s="16">
        <f t="shared" si="252"/>
        <v>2024</v>
      </c>
      <c r="H1427" s="6" t="str">
        <f t="shared" si="249"/>
        <v>Diciembre</v>
      </c>
      <c r="I1427" s="6" t="str">
        <f t="shared" si="253"/>
        <v>2025-1</v>
      </c>
      <c r="J1427" s="5">
        <v>3055</v>
      </c>
      <c r="K1427" s="5">
        <v>3666</v>
      </c>
      <c r="L1427" s="15">
        <f t="shared" si="256"/>
        <v>1.125</v>
      </c>
      <c r="M1427" s="15">
        <f t="shared" si="255"/>
        <v>1.125</v>
      </c>
      <c r="N1427" s="5" t="s">
        <v>55</v>
      </c>
      <c r="O1427" s="5" t="s">
        <v>55</v>
      </c>
      <c r="P1427" s="5" t="str">
        <f t="shared" si="250"/>
        <v>518-2024-12-31</v>
      </c>
      <c r="Q1427" s="5">
        <v>0</v>
      </c>
      <c r="R1427" s="5">
        <v>0</v>
      </c>
    </row>
    <row r="1428" spans="1:18" hidden="1" x14ac:dyDescent="0.3">
      <c r="A1428" s="25">
        <v>900</v>
      </c>
      <c r="B1428" s="23" t="s">
        <v>482</v>
      </c>
      <c r="C1428" s="5" t="s">
        <v>225</v>
      </c>
      <c r="D1428" s="5" t="s">
        <v>23</v>
      </c>
      <c r="E1428" s="5" t="s">
        <v>24</v>
      </c>
      <c r="F1428" s="6">
        <v>45657</v>
      </c>
      <c r="G1428" s="16">
        <f t="shared" si="252"/>
        <v>2022</v>
      </c>
      <c r="H1428" s="6" t="str">
        <f t="shared" si="249"/>
        <v>Diciembre</v>
      </c>
      <c r="I1428" s="6" t="str">
        <f t="shared" si="253"/>
        <v>2025-1</v>
      </c>
      <c r="J1428" s="11">
        <v>100</v>
      </c>
      <c r="K1428" s="11">
        <v>100</v>
      </c>
      <c r="L1428" s="15">
        <f t="shared" si="256"/>
        <v>0.9375</v>
      </c>
      <c r="M1428" s="15">
        <f t="shared" si="255"/>
        <v>0.9375</v>
      </c>
      <c r="N1428" s="5" t="s">
        <v>25</v>
      </c>
      <c r="O1428" s="5" t="s">
        <v>25</v>
      </c>
      <c r="P1428" s="5" t="str">
        <f t="shared" si="250"/>
        <v>222-2022-12-31</v>
      </c>
      <c r="Q1428" s="5">
        <v>0</v>
      </c>
      <c r="R1428" s="5">
        <v>0</v>
      </c>
    </row>
    <row r="1429" spans="1:18" hidden="1" x14ac:dyDescent="0.3">
      <c r="A1429" s="5">
        <v>518</v>
      </c>
      <c r="B1429" s="5" t="s">
        <v>67</v>
      </c>
      <c r="C1429" s="5" t="s">
        <v>68</v>
      </c>
      <c r="D1429" s="5" t="s">
        <v>69</v>
      </c>
      <c r="E1429" s="5" t="s">
        <v>24</v>
      </c>
      <c r="F1429" s="6">
        <v>45107</v>
      </c>
      <c r="G1429" s="16">
        <f t="shared" si="252"/>
        <v>2022</v>
      </c>
      <c r="H1429" s="6" t="str">
        <f t="shared" si="249"/>
        <v>Diciembre</v>
      </c>
      <c r="I1429" s="6" t="str">
        <f t="shared" si="253"/>
        <v>2025-1</v>
      </c>
      <c r="J1429" s="5">
        <v>100</v>
      </c>
      <c r="K1429" s="5">
        <v>100</v>
      </c>
      <c r="L1429" s="15">
        <f t="shared" si="256"/>
        <v>1.3</v>
      </c>
      <c r="M1429" s="15">
        <f t="shared" si="255"/>
        <v>170.99</v>
      </c>
      <c r="N1429" s="5" t="s">
        <v>25</v>
      </c>
      <c r="O1429" s="5" t="s">
        <v>25</v>
      </c>
      <c r="P1429" s="5" t="str">
        <f t="shared" si="250"/>
        <v>226-2022-12-31</v>
      </c>
      <c r="Q1429" s="5">
        <v>0</v>
      </c>
      <c r="R1429" s="5">
        <v>0</v>
      </c>
    </row>
    <row r="1430" spans="1:18" hidden="1" x14ac:dyDescent="0.3">
      <c r="A1430" s="5">
        <v>518</v>
      </c>
      <c r="B1430" s="5" t="s">
        <v>67</v>
      </c>
      <c r="C1430" s="5" t="s">
        <v>68</v>
      </c>
      <c r="D1430" s="5" t="s">
        <v>69</v>
      </c>
      <c r="E1430" s="5" t="s">
        <v>24</v>
      </c>
      <c r="F1430" s="6">
        <v>45291</v>
      </c>
      <c r="G1430" s="16">
        <f t="shared" si="252"/>
        <v>2025</v>
      </c>
      <c r="H1430" s="6" t="str">
        <f t="shared" si="249"/>
        <v>Junio</v>
      </c>
      <c r="I1430" s="6" t="str">
        <f t="shared" si="253"/>
        <v>2025-1</v>
      </c>
      <c r="J1430" s="5">
        <v>100</v>
      </c>
      <c r="K1430" s="5">
        <v>122</v>
      </c>
      <c r="L1430" s="15">
        <f t="shared" si="256"/>
        <v>0.2791327913279133</v>
      </c>
      <c r="M1430" s="15">
        <f t="shared" si="255"/>
        <v>0.2791327913279133</v>
      </c>
      <c r="N1430" s="5" t="s">
        <v>25</v>
      </c>
      <c r="O1430" s="5" t="s">
        <v>25</v>
      </c>
      <c r="P1430" s="5" t="str">
        <f t="shared" si="250"/>
        <v>96-2025-06-30</v>
      </c>
      <c r="Q1430" s="5">
        <v>0</v>
      </c>
      <c r="R1430" s="5">
        <v>0</v>
      </c>
    </row>
    <row r="1431" spans="1:18" hidden="1" x14ac:dyDescent="0.3">
      <c r="A1431" s="5">
        <v>518</v>
      </c>
      <c r="B1431" s="5" t="s">
        <v>67</v>
      </c>
      <c r="C1431" s="5" t="s">
        <v>68</v>
      </c>
      <c r="D1431" s="5" t="s">
        <v>69</v>
      </c>
      <c r="E1431" s="5" t="s">
        <v>24</v>
      </c>
      <c r="F1431" s="6">
        <v>45473</v>
      </c>
      <c r="G1431" s="16">
        <f t="shared" si="252"/>
        <v>2024</v>
      </c>
      <c r="H1431" s="6" t="str">
        <f t="shared" si="249"/>
        <v>Diciembre</v>
      </c>
      <c r="I1431" s="6" t="str">
        <f t="shared" si="253"/>
        <v>2025-1</v>
      </c>
      <c r="J1431" s="5">
        <v>100</v>
      </c>
      <c r="K1431" s="5">
        <v>80</v>
      </c>
      <c r="L1431" s="15">
        <f t="shared" si="256"/>
        <v>1.1125</v>
      </c>
      <c r="M1431" s="15">
        <f t="shared" si="255"/>
        <v>1.1125</v>
      </c>
      <c r="N1431" s="5" t="s">
        <v>25</v>
      </c>
      <c r="O1431" s="5" t="s">
        <v>25</v>
      </c>
      <c r="P1431" s="5" t="str">
        <f t="shared" si="250"/>
        <v>194-2024-12-31</v>
      </c>
      <c r="Q1431" s="5">
        <v>0</v>
      </c>
      <c r="R1431" s="5">
        <v>0</v>
      </c>
    </row>
    <row r="1432" spans="1:18" hidden="1" x14ac:dyDescent="0.3">
      <c r="A1432" s="5">
        <v>518</v>
      </c>
      <c r="B1432" s="5" t="s">
        <v>67</v>
      </c>
      <c r="C1432" s="5" t="s">
        <v>68</v>
      </c>
      <c r="D1432" s="5" t="s">
        <v>69</v>
      </c>
      <c r="E1432" s="5" t="s">
        <v>24</v>
      </c>
      <c r="F1432" s="6">
        <v>45657</v>
      </c>
      <c r="G1432" s="16">
        <f t="shared" si="252"/>
        <v>2025</v>
      </c>
      <c r="H1432" s="6" t="str">
        <f t="shared" ref="H1432:H1463" si="257">PROPER(TEXT(F1437,"mmmm"))</f>
        <v>Junio</v>
      </c>
      <c r="I1432" s="6" t="str">
        <f t="shared" si="253"/>
        <v>2025-1</v>
      </c>
      <c r="J1432" s="5">
        <v>100</v>
      </c>
      <c r="K1432" s="10">
        <v>112.5</v>
      </c>
      <c r="L1432" s="15">
        <f t="shared" si="256"/>
        <v>0.17599999999999999</v>
      </c>
      <c r="M1432" s="15">
        <f t="shared" si="255"/>
        <v>0.17599999999999999</v>
      </c>
      <c r="N1432" s="5" t="s">
        <v>25</v>
      </c>
      <c r="O1432" s="5" t="s">
        <v>25</v>
      </c>
      <c r="P1432" s="5" t="str">
        <f t="shared" ref="P1432:P1463" si="258">A1437&amp;"-"&amp;YEAR(F1437)&amp;"-"&amp;IF(LEN(MONTH(F1437))=1,"0"&amp;MONTH(F1437),MONTH(F1437))&amp;"-"&amp;DAY(F1437)</f>
        <v>124-2025-06-30</v>
      </c>
      <c r="Q1432" s="5">
        <v>0</v>
      </c>
      <c r="R1432" s="5">
        <v>0</v>
      </c>
    </row>
    <row r="1433" spans="1:18" hidden="1" x14ac:dyDescent="0.3">
      <c r="A1433" s="37">
        <v>222</v>
      </c>
      <c r="B1433" s="5" t="s">
        <v>162</v>
      </c>
      <c r="C1433" s="5" t="s">
        <v>98</v>
      </c>
      <c r="D1433" s="5" t="s">
        <v>73</v>
      </c>
      <c r="E1433" s="5" t="s">
        <v>24</v>
      </c>
      <c r="F1433" s="6">
        <v>44926</v>
      </c>
      <c r="G1433" s="16">
        <f t="shared" si="252"/>
        <v>2025</v>
      </c>
      <c r="H1433" s="6" t="str">
        <f t="shared" si="257"/>
        <v>Junio</v>
      </c>
      <c r="I1433" s="6" t="str">
        <f t="shared" si="253"/>
        <v>2025-1</v>
      </c>
      <c r="J1433" s="5">
        <v>100</v>
      </c>
      <c r="K1433" s="5">
        <v>93.75</v>
      </c>
      <c r="L1433" s="15">
        <f t="shared" si="256"/>
        <v>0.86126315789473673</v>
      </c>
      <c r="M1433" s="15">
        <f t="shared" si="255"/>
        <v>0.86126315789473673</v>
      </c>
      <c r="N1433" s="5"/>
      <c r="O1433" s="5"/>
      <c r="P1433" s="5" t="str">
        <f t="shared" si="258"/>
        <v>172-2025-06-30</v>
      </c>
      <c r="Q1433" s="5">
        <v>0</v>
      </c>
      <c r="R1433" s="5">
        <v>0</v>
      </c>
    </row>
    <row r="1434" spans="1:18" hidden="1" x14ac:dyDescent="0.3">
      <c r="A1434" s="37">
        <v>226</v>
      </c>
      <c r="B1434" s="5" t="s">
        <v>166</v>
      </c>
      <c r="C1434" s="5" t="s">
        <v>98</v>
      </c>
      <c r="D1434" s="5" t="s">
        <v>73</v>
      </c>
      <c r="E1434" s="5" t="s">
        <v>24</v>
      </c>
      <c r="F1434" s="6">
        <v>44926</v>
      </c>
      <c r="G1434" s="16">
        <f t="shared" si="252"/>
        <v>2025</v>
      </c>
      <c r="H1434" s="6" t="str">
        <f t="shared" si="257"/>
        <v>Junio</v>
      </c>
      <c r="I1434" s="6" t="str">
        <f t="shared" si="253"/>
        <v>2025-1</v>
      </c>
      <c r="J1434" s="5">
        <v>1</v>
      </c>
      <c r="K1434" s="5">
        <v>170.99</v>
      </c>
      <c r="L1434" s="15">
        <f t="shared" si="256"/>
        <v>0.72063725490196073</v>
      </c>
      <c r="M1434" s="15">
        <f t="shared" si="255"/>
        <v>0.72063725490196073</v>
      </c>
      <c r="N1434" s="5" t="s">
        <v>169</v>
      </c>
      <c r="O1434" s="5" t="s">
        <v>169</v>
      </c>
      <c r="P1434" s="5" t="str">
        <f t="shared" si="258"/>
        <v>208-2025-06-30</v>
      </c>
      <c r="Q1434" s="5">
        <v>0</v>
      </c>
      <c r="R1434" s="5">
        <v>0</v>
      </c>
    </row>
    <row r="1435" spans="1:18" hidden="1" x14ac:dyDescent="0.3">
      <c r="A1435" s="5">
        <v>96</v>
      </c>
      <c r="B1435" s="23" t="s">
        <v>84</v>
      </c>
      <c r="C1435" s="5" t="s">
        <v>85</v>
      </c>
      <c r="D1435" s="5" t="s">
        <v>54</v>
      </c>
      <c r="E1435" s="5" t="s">
        <v>24</v>
      </c>
      <c r="F1435" s="6">
        <v>45838</v>
      </c>
      <c r="G1435" s="16">
        <f t="shared" si="252"/>
        <v>2025</v>
      </c>
      <c r="H1435" s="6" t="str">
        <f t="shared" si="257"/>
        <v>Junio</v>
      </c>
      <c r="I1435" s="6" t="str">
        <f t="shared" si="253"/>
        <v>2025-1</v>
      </c>
      <c r="J1435" s="5">
        <v>369</v>
      </c>
      <c r="K1435" s="5">
        <v>103</v>
      </c>
      <c r="L1435" s="15">
        <f t="shared" si="256"/>
        <v>0.69857777777777774</v>
      </c>
      <c r="M1435" s="15">
        <f t="shared" si="255"/>
        <v>0.69857777777777774</v>
      </c>
      <c r="N1435" s="5" t="s">
        <v>55</v>
      </c>
      <c r="O1435" s="5" t="s">
        <v>55</v>
      </c>
      <c r="P1435" s="5" t="str">
        <f t="shared" si="258"/>
        <v>214-2025-06-30</v>
      </c>
      <c r="Q1435" s="5">
        <v>0</v>
      </c>
      <c r="R1435" s="5">
        <v>0</v>
      </c>
    </row>
    <row r="1436" spans="1:18" hidden="1" x14ac:dyDescent="0.3">
      <c r="A1436" s="5">
        <v>194</v>
      </c>
      <c r="B1436" s="5" t="s">
        <v>136</v>
      </c>
      <c r="C1436" s="5" t="s">
        <v>53</v>
      </c>
      <c r="D1436" s="5" t="s">
        <v>54</v>
      </c>
      <c r="E1436" s="5" t="s">
        <v>24</v>
      </c>
      <c r="F1436" s="6">
        <v>45657</v>
      </c>
      <c r="G1436" s="16">
        <f t="shared" si="252"/>
        <v>2025</v>
      </c>
      <c r="H1436" s="6" t="str">
        <f t="shared" si="257"/>
        <v>Junio</v>
      </c>
      <c r="I1436" s="6" t="str">
        <f t="shared" si="253"/>
        <v>2025-1</v>
      </c>
      <c r="J1436" s="5">
        <v>80</v>
      </c>
      <c r="K1436" s="5">
        <v>89</v>
      </c>
      <c r="L1436" s="15">
        <f t="shared" si="256"/>
        <v>1.1539999999999999</v>
      </c>
      <c r="M1436" s="15">
        <f t="shared" si="255"/>
        <v>1.1539999999999999</v>
      </c>
      <c r="N1436" s="5" t="s">
        <v>25</v>
      </c>
      <c r="O1436" s="5" t="s">
        <v>25</v>
      </c>
      <c r="P1436" s="5" t="str">
        <f t="shared" si="258"/>
        <v>217-2025-06-30</v>
      </c>
      <c r="Q1436" s="5">
        <v>0</v>
      </c>
      <c r="R1436" s="5">
        <v>0</v>
      </c>
    </row>
    <row r="1437" spans="1:18" hidden="1" x14ac:dyDescent="0.3">
      <c r="A1437" s="5">
        <v>124</v>
      </c>
      <c r="B1437" s="5" t="s">
        <v>105</v>
      </c>
      <c r="C1437" s="5" t="s">
        <v>72</v>
      </c>
      <c r="D1437" s="5" t="s">
        <v>23</v>
      </c>
      <c r="E1437" s="5" t="s">
        <v>62</v>
      </c>
      <c r="F1437" s="6">
        <v>45838</v>
      </c>
      <c r="G1437" s="16">
        <f t="shared" si="252"/>
        <v>2025</v>
      </c>
      <c r="H1437" s="6" t="str">
        <f t="shared" si="257"/>
        <v>Junio</v>
      </c>
      <c r="I1437" s="6" t="str">
        <f t="shared" si="253"/>
        <v>2025-1</v>
      </c>
      <c r="J1437" s="5">
        <v>0.2</v>
      </c>
      <c r="K1437" s="5">
        <v>3.5200000000000002E-2</v>
      </c>
      <c r="L1437" s="15">
        <v>1</v>
      </c>
      <c r="M1437" s="15">
        <v>1</v>
      </c>
      <c r="N1437" s="5" t="s">
        <v>91</v>
      </c>
      <c r="O1437" s="5" t="s">
        <v>91</v>
      </c>
      <c r="P1437" s="5" t="str">
        <f t="shared" si="258"/>
        <v>218-2025-06-30</v>
      </c>
      <c r="Q1437" s="5">
        <v>1</v>
      </c>
      <c r="R1437" s="5">
        <v>2</v>
      </c>
    </row>
    <row r="1438" spans="1:18" hidden="1" x14ac:dyDescent="0.3">
      <c r="A1438" s="5">
        <v>172</v>
      </c>
      <c r="B1438" s="5" t="s">
        <v>131</v>
      </c>
      <c r="C1438" s="5" t="s">
        <v>101</v>
      </c>
      <c r="D1438" s="5" t="s">
        <v>23</v>
      </c>
      <c r="E1438" s="5" t="s">
        <v>24</v>
      </c>
      <c r="F1438" s="6">
        <v>45838</v>
      </c>
      <c r="G1438" s="16">
        <f t="shared" si="252"/>
        <v>2025</v>
      </c>
      <c r="H1438" s="6" t="str">
        <f t="shared" si="257"/>
        <v>Junio</v>
      </c>
      <c r="I1438" s="6" t="str">
        <f t="shared" si="253"/>
        <v>2025-1</v>
      </c>
      <c r="J1438" s="5">
        <v>95</v>
      </c>
      <c r="K1438" s="5">
        <v>81.819999999999993</v>
      </c>
      <c r="L1438" s="15">
        <f>IFERROR(IF((K1443/J1443)&gt;1.3,1.3,K1443/J1443),"")</f>
        <v>1</v>
      </c>
      <c r="M1438" s="15">
        <f>IFERROR(K1443/J1443,"")</f>
        <v>1</v>
      </c>
      <c r="N1438" s="5" t="s">
        <v>25</v>
      </c>
      <c r="O1438" s="5" t="s">
        <v>25</v>
      </c>
      <c r="P1438" s="5" t="str">
        <f t="shared" si="258"/>
        <v>225-2025-06-30</v>
      </c>
      <c r="Q1438" s="5">
        <v>0</v>
      </c>
      <c r="R1438" s="5">
        <v>0</v>
      </c>
    </row>
    <row r="1439" spans="1:18" hidden="1" x14ac:dyDescent="0.3">
      <c r="A1439" s="5">
        <v>208</v>
      </c>
      <c r="B1439" s="5" t="s">
        <v>149</v>
      </c>
      <c r="C1439" s="5" t="s">
        <v>98</v>
      </c>
      <c r="D1439" s="5" t="s">
        <v>23</v>
      </c>
      <c r="E1439" s="5" t="s">
        <v>62</v>
      </c>
      <c r="F1439" s="6">
        <v>45838</v>
      </c>
      <c r="G1439" s="16">
        <f t="shared" si="252"/>
        <v>2025</v>
      </c>
      <c r="H1439" s="6" t="str">
        <f t="shared" si="257"/>
        <v>Junio</v>
      </c>
      <c r="I1439" s="6" t="str">
        <f t="shared" si="253"/>
        <v>2025-1</v>
      </c>
      <c r="J1439" s="5">
        <v>10200</v>
      </c>
      <c r="K1439" s="5">
        <v>7350.5</v>
      </c>
      <c r="L1439" s="15">
        <f>IF(K1444/J1444&lt;=1,1,K1444/J1444)</f>
        <v>1</v>
      </c>
      <c r="M1439" s="15">
        <f>IF(K1444/J1444&lt;=1,1,K1444/J1444)</f>
        <v>1</v>
      </c>
      <c r="N1439" s="5" t="s">
        <v>150</v>
      </c>
      <c r="O1439" s="5" t="s">
        <v>150</v>
      </c>
      <c r="P1439" s="5" t="str">
        <f t="shared" si="258"/>
        <v>518-2025-06-30</v>
      </c>
      <c r="Q1439" s="5">
        <v>0</v>
      </c>
      <c r="R1439" s="5">
        <v>0</v>
      </c>
    </row>
    <row r="1440" spans="1:18" hidden="1" x14ac:dyDescent="0.3">
      <c r="A1440" s="5">
        <v>214</v>
      </c>
      <c r="B1440" s="5" t="s">
        <v>152</v>
      </c>
      <c r="C1440" s="5" t="s">
        <v>98</v>
      </c>
      <c r="D1440" s="5" t="s">
        <v>23</v>
      </c>
      <c r="E1440" s="5" t="s">
        <v>62</v>
      </c>
      <c r="F1440" s="6">
        <v>45838</v>
      </c>
      <c r="G1440" s="16">
        <f t="shared" ref="G1440:G1471" si="259">YEAR(F1445)</f>
        <v>2025</v>
      </c>
      <c r="H1440" s="6" t="str">
        <f t="shared" si="257"/>
        <v>Junio</v>
      </c>
      <c r="I1440" s="6" t="str">
        <f t="shared" si="253"/>
        <v>2025-1</v>
      </c>
      <c r="J1440" s="5">
        <f>7500*6</f>
        <v>45000</v>
      </c>
      <c r="K1440" s="5">
        <v>31436</v>
      </c>
      <c r="L1440" s="15">
        <f>IFERROR(IF((J1445/K1445)&gt;1.3,1.3,J1445/K1445),"")</f>
        <v>0.66666666666666663</v>
      </c>
      <c r="M1440" s="15">
        <f t="shared" ref="M1440:M1454" si="260">IFERROR(K1445/J1445,"")</f>
        <v>1.5</v>
      </c>
      <c r="N1440" s="5" t="s">
        <v>153</v>
      </c>
      <c r="O1440" s="5" t="s">
        <v>153</v>
      </c>
      <c r="P1440" s="5" t="str">
        <f t="shared" si="258"/>
        <v>273-2025-06-30</v>
      </c>
      <c r="Q1440" s="5">
        <v>0</v>
      </c>
      <c r="R1440" s="5">
        <v>0</v>
      </c>
    </row>
    <row r="1441" spans="1:18" hidden="1" x14ac:dyDescent="0.3">
      <c r="A1441" s="5">
        <v>217</v>
      </c>
      <c r="B1441" s="5" t="s">
        <v>156</v>
      </c>
      <c r="C1441" s="5" t="s">
        <v>98</v>
      </c>
      <c r="D1441" s="5" t="s">
        <v>23</v>
      </c>
      <c r="E1441" s="5" t="s">
        <v>24</v>
      </c>
      <c r="F1441" s="6">
        <v>45838</v>
      </c>
      <c r="G1441" s="16">
        <f t="shared" si="259"/>
        <v>2025</v>
      </c>
      <c r="H1441" s="6" t="str">
        <f t="shared" si="257"/>
        <v>Junio</v>
      </c>
      <c r="I1441" s="6" t="str">
        <f t="shared" si="253"/>
        <v>2025-1</v>
      </c>
      <c r="J1441" s="5">
        <v>20</v>
      </c>
      <c r="K1441" s="5">
        <v>23.08</v>
      </c>
      <c r="L1441" s="15">
        <f t="shared" ref="L1441:L1454" si="261">IFERROR(IF((K1446/J1446)&gt;1.3,1.3,K1446/J1446),"")</f>
        <v>1.0130434782608697</v>
      </c>
      <c r="M1441" s="15">
        <f t="shared" si="260"/>
        <v>1.0130434782608697</v>
      </c>
      <c r="N1441" s="5" t="s">
        <v>25</v>
      </c>
      <c r="O1441" s="5" t="s">
        <v>25</v>
      </c>
      <c r="P1441" s="5" t="str">
        <f t="shared" si="258"/>
        <v>283-2025-06-30</v>
      </c>
      <c r="Q1441" s="5">
        <v>0</v>
      </c>
      <c r="R1441" s="5">
        <v>0</v>
      </c>
    </row>
    <row r="1442" spans="1:18" hidden="1" x14ac:dyDescent="0.3">
      <c r="A1442" s="5">
        <v>218</v>
      </c>
      <c r="B1442" s="5" t="s">
        <v>157</v>
      </c>
      <c r="C1442" s="5" t="s">
        <v>98</v>
      </c>
      <c r="D1442" s="5" t="s">
        <v>23</v>
      </c>
      <c r="E1442" s="5" t="s">
        <v>62</v>
      </c>
      <c r="F1442" s="6">
        <v>45838</v>
      </c>
      <c r="G1442" s="16">
        <f t="shared" si="259"/>
        <v>2025</v>
      </c>
      <c r="H1442" s="6" t="str">
        <f t="shared" si="257"/>
        <v>Junio</v>
      </c>
      <c r="I1442" s="6" t="str">
        <f t="shared" si="253"/>
        <v>2025-1</v>
      </c>
      <c r="J1442" s="5">
        <v>1032000</v>
      </c>
      <c r="K1442" s="5">
        <v>553476</v>
      </c>
      <c r="L1442" s="15">
        <f t="shared" si="261"/>
        <v>1</v>
      </c>
      <c r="M1442" s="15">
        <f t="shared" si="260"/>
        <v>1</v>
      </c>
      <c r="N1442" s="5" t="s">
        <v>158</v>
      </c>
      <c r="O1442" s="5" t="s">
        <v>158</v>
      </c>
      <c r="P1442" s="5" t="str">
        <f t="shared" si="258"/>
        <v>323-2025-06-30</v>
      </c>
      <c r="Q1442" s="5">
        <v>0</v>
      </c>
      <c r="R1442" s="5">
        <v>0</v>
      </c>
    </row>
    <row r="1443" spans="1:18" hidden="1" x14ac:dyDescent="0.3">
      <c r="A1443" s="5">
        <v>225</v>
      </c>
      <c r="B1443" s="5" t="s">
        <v>165</v>
      </c>
      <c r="C1443" s="5" t="s">
        <v>98</v>
      </c>
      <c r="D1443" s="5" t="s">
        <v>23</v>
      </c>
      <c r="E1443" s="5" t="s">
        <v>24</v>
      </c>
      <c r="F1443" s="6">
        <v>45838</v>
      </c>
      <c r="G1443" s="16">
        <f t="shared" si="259"/>
        <v>2025</v>
      </c>
      <c r="H1443" s="6" t="str">
        <f t="shared" si="257"/>
        <v>Junio</v>
      </c>
      <c r="I1443" s="6" t="str">
        <f t="shared" si="253"/>
        <v>2025-1</v>
      </c>
      <c r="J1443" s="5">
        <v>100</v>
      </c>
      <c r="K1443" s="5">
        <v>100</v>
      </c>
      <c r="L1443" s="15">
        <f t="shared" si="261"/>
        <v>0.66666666666666663</v>
      </c>
      <c r="M1443" s="15">
        <f t="shared" si="260"/>
        <v>0.66666666666666663</v>
      </c>
      <c r="N1443" s="5" t="s">
        <v>25</v>
      </c>
      <c r="O1443" s="5" t="s">
        <v>25</v>
      </c>
      <c r="P1443" s="5" t="str">
        <f t="shared" si="258"/>
        <v>324-2025-06-30</v>
      </c>
      <c r="Q1443" s="5">
        <v>0</v>
      </c>
      <c r="R1443" s="5">
        <v>0</v>
      </c>
    </row>
    <row r="1444" spans="1:18" hidden="1" x14ac:dyDescent="0.3">
      <c r="A1444" s="5">
        <v>518</v>
      </c>
      <c r="B1444" s="5" t="s">
        <v>67</v>
      </c>
      <c r="C1444" s="5" t="s">
        <v>68</v>
      </c>
      <c r="D1444" s="5" t="s">
        <v>69</v>
      </c>
      <c r="E1444" s="5" t="s">
        <v>24</v>
      </c>
      <c r="F1444" s="6">
        <v>45838</v>
      </c>
      <c r="G1444" s="16">
        <f t="shared" si="259"/>
        <v>2025</v>
      </c>
      <c r="H1444" s="6" t="str">
        <f t="shared" si="257"/>
        <v>Junio</v>
      </c>
      <c r="I1444" s="6" t="str">
        <f t="shared" si="253"/>
        <v>2025-1</v>
      </c>
      <c r="J1444" s="5">
        <v>100</v>
      </c>
      <c r="K1444" s="10">
        <v>87.5</v>
      </c>
      <c r="L1444" s="15">
        <f t="shared" si="261"/>
        <v>1</v>
      </c>
      <c r="M1444" s="15">
        <f t="shared" si="260"/>
        <v>1</v>
      </c>
      <c r="N1444" s="5" t="s">
        <v>25</v>
      </c>
      <c r="O1444" s="5" t="s">
        <v>25</v>
      </c>
      <c r="P1444" s="5" t="str">
        <f t="shared" si="258"/>
        <v>325-2025-06-30</v>
      </c>
      <c r="Q1444" s="5">
        <v>0</v>
      </c>
      <c r="R1444" s="5">
        <v>0</v>
      </c>
    </row>
    <row r="1445" spans="1:18" hidden="1" x14ac:dyDescent="0.3">
      <c r="A1445" s="5">
        <v>273</v>
      </c>
      <c r="B1445" s="5" t="s">
        <v>221</v>
      </c>
      <c r="C1445" s="5" t="s">
        <v>222</v>
      </c>
      <c r="D1445" s="5" t="s">
        <v>54</v>
      </c>
      <c r="E1445" s="5" t="s">
        <v>24</v>
      </c>
      <c r="F1445" s="6">
        <v>45838</v>
      </c>
      <c r="G1445" s="16">
        <f t="shared" si="259"/>
        <v>2025</v>
      </c>
      <c r="H1445" s="6" t="str">
        <f t="shared" si="257"/>
        <v>Junio</v>
      </c>
      <c r="I1445" s="6" t="str">
        <f t="shared" ref="I1445:I1476" si="262">IF(OR(H1450="Enero",H1450="Febrero",H1450="Marzo",H1450="Abril",H1450="Mayo",H1450="Junio"),G1450&amp;"-1",IF(OR(H1450="Julio",H1450="Agosto",H1450="Septiembre",H1450="Octubre",H1450="Noviembre",H1450="Diciembre"),G1450&amp;"-2"))</f>
        <v>2025-2</v>
      </c>
      <c r="J1445" s="5">
        <v>2</v>
      </c>
      <c r="K1445" s="5">
        <v>3</v>
      </c>
      <c r="L1445" s="15">
        <f t="shared" si="261"/>
        <v>1</v>
      </c>
      <c r="M1445" s="15">
        <f t="shared" si="260"/>
        <v>1</v>
      </c>
      <c r="N1445" s="5" t="s">
        <v>55</v>
      </c>
      <c r="O1445" s="5" t="s">
        <v>55</v>
      </c>
      <c r="P1445" s="5" t="str">
        <f t="shared" si="258"/>
        <v>473-2025-06-30</v>
      </c>
      <c r="Q1445" s="5">
        <v>0</v>
      </c>
      <c r="R1445" s="5">
        <v>0</v>
      </c>
    </row>
    <row r="1446" spans="1:18" hidden="1" x14ac:dyDescent="0.3">
      <c r="A1446" s="5">
        <v>283</v>
      </c>
      <c r="B1446" s="5" t="s">
        <v>234</v>
      </c>
      <c r="C1446" s="5" t="s">
        <v>227</v>
      </c>
      <c r="D1446" s="5" t="s">
        <v>54</v>
      </c>
      <c r="E1446" s="5" t="s">
        <v>24</v>
      </c>
      <c r="F1446" s="6">
        <v>45838</v>
      </c>
      <c r="G1446" s="16">
        <f t="shared" si="259"/>
        <v>2025</v>
      </c>
      <c r="H1446" s="6" t="str">
        <f t="shared" si="257"/>
        <v>Junio</v>
      </c>
      <c r="I1446" s="6" t="str">
        <f t="shared" si="262"/>
        <v>2025-1</v>
      </c>
      <c r="J1446" s="5">
        <v>4.5999999999999996</v>
      </c>
      <c r="K1446" s="10">
        <v>4.66</v>
      </c>
      <c r="L1446" s="15">
        <f t="shared" si="261"/>
        <v>1</v>
      </c>
      <c r="M1446" s="15">
        <f t="shared" si="260"/>
        <v>1</v>
      </c>
      <c r="N1446" s="5" t="s">
        <v>91</v>
      </c>
      <c r="O1446" s="5" t="s">
        <v>91</v>
      </c>
      <c r="P1446" s="5" t="str">
        <f t="shared" si="258"/>
        <v>476-2025-06-30</v>
      </c>
      <c r="Q1446" s="5">
        <v>0</v>
      </c>
      <c r="R1446" s="5">
        <v>0</v>
      </c>
    </row>
    <row r="1447" spans="1:18" hidden="1" x14ac:dyDescent="0.3">
      <c r="A1447" s="37">
        <v>323</v>
      </c>
      <c r="B1447" s="5" t="s">
        <v>281</v>
      </c>
      <c r="C1447" s="5" t="s">
        <v>44</v>
      </c>
      <c r="D1447" s="5" t="s">
        <v>54</v>
      </c>
      <c r="E1447" s="5" t="s">
        <v>24</v>
      </c>
      <c r="F1447" s="17">
        <v>45838</v>
      </c>
      <c r="G1447" s="16">
        <f t="shared" si="259"/>
        <v>2025</v>
      </c>
      <c r="H1447" s="6" t="str">
        <f t="shared" si="257"/>
        <v>Junio</v>
      </c>
      <c r="I1447" s="6" t="str">
        <f t="shared" si="262"/>
        <v>2025-1</v>
      </c>
      <c r="J1447" s="5">
        <v>1</v>
      </c>
      <c r="K1447" s="5">
        <v>1</v>
      </c>
      <c r="L1447" s="15">
        <f t="shared" si="261"/>
        <v>1.034516129032258</v>
      </c>
      <c r="M1447" s="15">
        <f t="shared" si="260"/>
        <v>1.034516129032258</v>
      </c>
      <c r="N1447" s="5" t="s">
        <v>55</v>
      </c>
      <c r="O1447" s="5" t="s">
        <v>55</v>
      </c>
      <c r="P1447" s="5" t="str">
        <f t="shared" si="258"/>
        <v>193-2025-06-30</v>
      </c>
      <c r="Q1447" s="5">
        <v>0</v>
      </c>
      <c r="R1447" s="5">
        <v>0</v>
      </c>
    </row>
    <row r="1448" spans="1:18" hidden="1" x14ac:dyDescent="0.3">
      <c r="A1448" s="5">
        <v>324</v>
      </c>
      <c r="B1448" s="5" t="s">
        <v>282</v>
      </c>
      <c r="C1448" s="5" t="s">
        <v>44</v>
      </c>
      <c r="D1448" s="5" t="s">
        <v>54</v>
      </c>
      <c r="E1448" s="5" t="s">
        <v>24</v>
      </c>
      <c r="F1448" s="6">
        <v>45838</v>
      </c>
      <c r="G1448" s="16">
        <f t="shared" si="259"/>
        <v>2025</v>
      </c>
      <c r="H1448" s="6" t="str">
        <f t="shared" si="257"/>
        <v>Junio</v>
      </c>
      <c r="I1448" s="6" t="str">
        <f t="shared" si="262"/>
        <v>2025-1</v>
      </c>
      <c r="J1448" s="5">
        <v>3</v>
      </c>
      <c r="K1448" s="5">
        <v>2</v>
      </c>
      <c r="L1448" s="15">
        <f t="shared" si="261"/>
        <v>1.0369999999999999</v>
      </c>
      <c r="M1448" s="15">
        <f t="shared" si="260"/>
        <v>1.0369999999999999</v>
      </c>
      <c r="N1448" s="5" t="s">
        <v>55</v>
      </c>
      <c r="O1448" s="5" t="s">
        <v>55</v>
      </c>
      <c r="P1448" s="5" t="str">
        <f t="shared" si="258"/>
        <v>290-2025-06-30</v>
      </c>
      <c r="Q1448" s="5">
        <v>0</v>
      </c>
      <c r="R1448" s="5">
        <v>0</v>
      </c>
    </row>
    <row r="1449" spans="1:18" hidden="1" x14ac:dyDescent="0.3">
      <c r="A1449" s="5">
        <v>325</v>
      </c>
      <c r="B1449" s="5" t="s">
        <v>283</v>
      </c>
      <c r="C1449" s="5" t="s">
        <v>44</v>
      </c>
      <c r="D1449" s="5" t="s">
        <v>54</v>
      </c>
      <c r="E1449" s="5" t="s">
        <v>24</v>
      </c>
      <c r="F1449" s="6">
        <v>45838</v>
      </c>
      <c r="G1449" s="16">
        <f t="shared" si="259"/>
        <v>2025</v>
      </c>
      <c r="H1449" s="6" t="str">
        <f t="shared" si="257"/>
        <v>Junio</v>
      </c>
      <c r="I1449" s="6" t="str">
        <f t="shared" si="262"/>
        <v>2025-1</v>
      </c>
      <c r="J1449" s="5">
        <v>8</v>
      </c>
      <c r="K1449" s="10">
        <v>8</v>
      </c>
      <c r="L1449" s="15">
        <f t="shared" si="261"/>
        <v>1.125</v>
      </c>
      <c r="M1449" s="15">
        <f t="shared" si="260"/>
        <v>1.125</v>
      </c>
      <c r="N1449" s="5" t="s">
        <v>55</v>
      </c>
      <c r="O1449" s="5" t="s">
        <v>55</v>
      </c>
      <c r="P1449" s="5" t="str">
        <f t="shared" si="258"/>
        <v>194-2025-06-30</v>
      </c>
      <c r="Q1449" s="5">
        <v>0</v>
      </c>
      <c r="R1449" s="5">
        <v>0</v>
      </c>
    </row>
    <row r="1450" spans="1:18" hidden="1" x14ac:dyDescent="0.3">
      <c r="A1450" s="5">
        <v>473</v>
      </c>
      <c r="B1450" s="5" t="s">
        <v>445</v>
      </c>
      <c r="C1450" s="5" t="s">
        <v>22</v>
      </c>
      <c r="D1450" s="5" t="s">
        <v>54</v>
      </c>
      <c r="E1450" s="5" t="s">
        <v>24</v>
      </c>
      <c r="F1450" s="6">
        <v>45838</v>
      </c>
      <c r="G1450" s="16">
        <f t="shared" si="259"/>
        <v>2025</v>
      </c>
      <c r="H1450" s="6" t="str">
        <f t="shared" si="257"/>
        <v>Julio</v>
      </c>
      <c r="I1450" s="6" t="str">
        <f t="shared" si="262"/>
        <v>2025-1</v>
      </c>
      <c r="J1450" s="5">
        <v>72</v>
      </c>
      <c r="K1450" s="16">
        <v>72</v>
      </c>
      <c r="L1450" s="15">
        <f t="shared" si="261"/>
        <v>0.39999999999999997</v>
      </c>
      <c r="M1450" s="15">
        <f t="shared" si="260"/>
        <v>0.39999999999999997</v>
      </c>
      <c r="N1450" s="5"/>
      <c r="O1450" s="5"/>
      <c r="P1450" s="5" t="str">
        <f t="shared" si="258"/>
        <v>124-2025-07-31</v>
      </c>
      <c r="Q1450" s="5">
        <v>0</v>
      </c>
      <c r="R1450" s="5">
        <v>0</v>
      </c>
    </row>
    <row r="1451" spans="1:18" hidden="1" x14ac:dyDescent="0.3">
      <c r="A1451" s="5">
        <v>476</v>
      </c>
      <c r="B1451" s="5" t="s">
        <v>450</v>
      </c>
      <c r="C1451" s="5" t="s">
        <v>22</v>
      </c>
      <c r="D1451" s="5" t="s">
        <v>54</v>
      </c>
      <c r="E1451" s="5" t="s">
        <v>24</v>
      </c>
      <c r="F1451" s="6">
        <v>45838</v>
      </c>
      <c r="G1451" s="16">
        <f t="shared" si="259"/>
        <v>2025</v>
      </c>
      <c r="H1451" s="6" t="str">
        <f t="shared" si="257"/>
        <v>Junio</v>
      </c>
      <c r="I1451" s="6" t="str">
        <f t="shared" si="262"/>
        <v>2025-1</v>
      </c>
      <c r="J1451" s="5">
        <v>6</v>
      </c>
      <c r="K1451" s="5">
        <v>6</v>
      </c>
      <c r="L1451" s="15">
        <f t="shared" si="261"/>
        <v>1</v>
      </c>
      <c r="M1451" s="15">
        <f t="shared" si="260"/>
        <v>1</v>
      </c>
      <c r="N1451" s="5" t="s">
        <v>55</v>
      </c>
      <c r="O1451" s="5" t="s">
        <v>55</v>
      </c>
      <c r="P1451" s="5" t="str">
        <f t="shared" si="258"/>
        <v>431-2025-06-30</v>
      </c>
      <c r="Q1451" s="5">
        <v>0</v>
      </c>
      <c r="R1451" s="5">
        <v>0</v>
      </c>
    </row>
    <row r="1452" spans="1:18" hidden="1" x14ac:dyDescent="0.3">
      <c r="A1452" s="5">
        <v>193</v>
      </c>
      <c r="B1452" s="5" t="s">
        <v>135</v>
      </c>
      <c r="C1452" s="5" t="s">
        <v>53</v>
      </c>
      <c r="D1452" s="5" t="s">
        <v>54</v>
      </c>
      <c r="E1452" s="5" t="s">
        <v>24</v>
      </c>
      <c r="F1452" s="6">
        <v>45838</v>
      </c>
      <c r="G1452" s="16">
        <f t="shared" si="259"/>
        <v>2025</v>
      </c>
      <c r="H1452" s="6" t="str">
        <f t="shared" si="257"/>
        <v>Junio</v>
      </c>
      <c r="I1452" s="6" t="str">
        <f t="shared" si="262"/>
        <v>2025-1</v>
      </c>
      <c r="J1452" s="5">
        <v>93</v>
      </c>
      <c r="K1452" s="5">
        <v>96.21</v>
      </c>
      <c r="L1452" s="15">
        <f t="shared" si="261"/>
        <v>1.1111111111111112</v>
      </c>
      <c r="M1452" s="15">
        <f t="shared" si="260"/>
        <v>1.1111111111111112</v>
      </c>
      <c r="N1452" s="5" t="s">
        <v>25</v>
      </c>
      <c r="O1452" s="5" t="s">
        <v>25</v>
      </c>
      <c r="P1452" s="5" t="str">
        <f t="shared" si="258"/>
        <v>432-2025-06-30</v>
      </c>
      <c r="Q1452" s="5">
        <v>0</v>
      </c>
      <c r="R1452" s="5">
        <v>0</v>
      </c>
    </row>
    <row r="1453" spans="1:18" hidden="1" x14ac:dyDescent="0.3">
      <c r="A1453" s="5">
        <v>290</v>
      </c>
      <c r="B1453" s="5" t="s">
        <v>240</v>
      </c>
      <c r="C1453" s="5" t="s">
        <v>31</v>
      </c>
      <c r="D1453" s="5" t="s">
        <v>69</v>
      </c>
      <c r="E1453" s="5" t="s">
        <v>24</v>
      </c>
      <c r="F1453" s="6">
        <v>45838</v>
      </c>
      <c r="G1453" s="16">
        <f t="shared" si="259"/>
        <v>2025</v>
      </c>
      <c r="H1453" s="6" t="str">
        <f t="shared" si="257"/>
        <v>Junio</v>
      </c>
      <c r="I1453" s="6" t="str">
        <f t="shared" si="262"/>
        <v>2025-1</v>
      </c>
      <c r="J1453" s="5">
        <v>90</v>
      </c>
      <c r="K1453" s="5">
        <v>93.33</v>
      </c>
      <c r="L1453" s="15">
        <f t="shared" si="261"/>
        <v>1.1111111111111112</v>
      </c>
      <c r="M1453" s="15">
        <f t="shared" si="260"/>
        <v>1.1111111111111112</v>
      </c>
      <c r="N1453" s="5" t="s">
        <v>25</v>
      </c>
      <c r="O1453" s="5" t="s">
        <v>25</v>
      </c>
      <c r="P1453" s="5" t="str">
        <f t="shared" si="258"/>
        <v>484-2025-06-30</v>
      </c>
      <c r="Q1453" s="5">
        <v>0</v>
      </c>
      <c r="R1453" s="5">
        <v>0</v>
      </c>
    </row>
    <row r="1454" spans="1:18" hidden="1" x14ac:dyDescent="0.3">
      <c r="A1454" s="5">
        <v>194</v>
      </c>
      <c r="B1454" s="5" t="s">
        <v>136</v>
      </c>
      <c r="C1454" s="5" t="s">
        <v>53</v>
      </c>
      <c r="D1454" s="5" t="s">
        <v>54</v>
      </c>
      <c r="E1454" s="5" t="s">
        <v>24</v>
      </c>
      <c r="F1454" s="6">
        <v>45838</v>
      </c>
      <c r="G1454" s="16">
        <f t="shared" si="259"/>
        <v>2025</v>
      </c>
      <c r="H1454" s="6" t="str">
        <f t="shared" si="257"/>
        <v>Junio</v>
      </c>
      <c r="I1454" s="6" t="str">
        <f t="shared" si="262"/>
        <v>2025-1</v>
      </c>
      <c r="J1454" s="5">
        <v>80</v>
      </c>
      <c r="K1454" s="5">
        <v>90</v>
      </c>
      <c r="L1454" s="15">
        <f t="shared" si="261"/>
        <v>0</v>
      </c>
      <c r="M1454" s="15">
        <f t="shared" si="260"/>
        <v>0</v>
      </c>
      <c r="N1454" s="5" t="s">
        <v>25</v>
      </c>
      <c r="O1454" s="5" t="s">
        <v>25</v>
      </c>
      <c r="P1454" s="5" t="str">
        <f t="shared" si="258"/>
        <v>262-2025-06-30</v>
      </c>
      <c r="Q1454" s="5">
        <v>0</v>
      </c>
      <c r="R1454" s="5">
        <v>0</v>
      </c>
    </row>
    <row r="1455" spans="1:18" hidden="1" x14ac:dyDescent="0.3">
      <c r="A1455" s="5">
        <v>124</v>
      </c>
      <c r="B1455" s="5" t="s">
        <v>105</v>
      </c>
      <c r="C1455" s="5" t="s">
        <v>72</v>
      </c>
      <c r="D1455" s="5" t="s">
        <v>23</v>
      </c>
      <c r="E1455" s="5" t="s">
        <v>62</v>
      </c>
      <c r="F1455" s="6">
        <v>45869</v>
      </c>
      <c r="G1455" s="16">
        <f t="shared" si="259"/>
        <v>2025</v>
      </c>
      <c r="H1455" s="6" t="str">
        <f t="shared" si="257"/>
        <v>Junio</v>
      </c>
      <c r="I1455" s="6" t="str">
        <f t="shared" si="262"/>
        <v>2025-1</v>
      </c>
      <c r="J1455" s="5">
        <v>0.2</v>
      </c>
      <c r="K1455" s="5">
        <v>0.08</v>
      </c>
      <c r="L1455" s="15">
        <v>1</v>
      </c>
      <c r="M1455" s="15">
        <v>1</v>
      </c>
      <c r="N1455" s="5" t="s">
        <v>91</v>
      </c>
      <c r="O1455" s="5" t="s">
        <v>91</v>
      </c>
      <c r="P1455" s="5" t="str">
        <f t="shared" si="258"/>
        <v>77-2025-06-30</v>
      </c>
      <c r="Q1455" s="5">
        <v>1</v>
      </c>
      <c r="R1455" s="5">
        <v>2</v>
      </c>
    </row>
    <row r="1456" spans="1:18" hidden="1" x14ac:dyDescent="0.3">
      <c r="A1456" s="5">
        <v>431</v>
      </c>
      <c r="B1456" s="5" t="s">
        <v>408</v>
      </c>
      <c r="C1456" s="5" t="s">
        <v>72</v>
      </c>
      <c r="D1456" s="5" t="s">
        <v>60</v>
      </c>
      <c r="E1456" s="5" t="s">
        <v>24</v>
      </c>
      <c r="F1456" s="6">
        <v>45838</v>
      </c>
      <c r="G1456" s="16">
        <f t="shared" si="259"/>
        <v>2025</v>
      </c>
      <c r="H1456" s="6" t="str">
        <f t="shared" si="257"/>
        <v>Junio</v>
      </c>
      <c r="I1456" s="6" t="str">
        <f t="shared" si="262"/>
        <v>2025-1</v>
      </c>
      <c r="J1456" s="5">
        <v>100</v>
      </c>
      <c r="K1456" s="5">
        <v>100</v>
      </c>
      <c r="L1456" s="15">
        <f>IFERROR(IF((K1461/J1461)&gt;1.3,1.3,K1461/J1461),"")</f>
        <v>1</v>
      </c>
      <c r="M1456" s="15">
        <f>IFERROR(K1461/J1461,"")</f>
        <v>1</v>
      </c>
      <c r="N1456" s="5" t="s">
        <v>25</v>
      </c>
      <c r="O1456" s="5" t="s">
        <v>25</v>
      </c>
      <c r="P1456" s="5" t="str">
        <f t="shared" si="258"/>
        <v>86-2025-06-30</v>
      </c>
      <c r="Q1456" s="5">
        <v>0</v>
      </c>
      <c r="R1456" s="5">
        <v>0</v>
      </c>
    </row>
    <row r="1457" spans="1:18" hidden="1" x14ac:dyDescent="0.3">
      <c r="A1457" s="5">
        <v>432</v>
      </c>
      <c r="B1457" s="5" t="s">
        <v>409</v>
      </c>
      <c r="C1457" s="5" t="s">
        <v>72</v>
      </c>
      <c r="D1457" s="5" t="s">
        <v>60</v>
      </c>
      <c r="E1457" s="5" t="s">
        <v>24</v>
      </c>
      <c r="F1457" s="6">
        <v>45838</v>
      </c>
      <c r="G1457" s="16">
        <f t="shared" si="259"/>
        <v>2025</v>
      </c>
      <c r="H1457" s="6" t="str">
        <f t="shared" si="257"/>
        <v>Junio</v>
      </c>
      <c r="I1457" s="6" t="str">
        <f t="shared" si="262"/>
        <v>2025-1</v>
      </c>
      <c r="J1457" s="5">
        <v>90</v>
      </c>
      <c r="K1457" s="5">
        <v>100</v>
      </c>
      <c r="L1457" s="15">
        <f>IFERROR(IF((K1462/J1462)&gt;1.3,1.3,K1462/J1462),"")</f>
        <v>1</v>
      </c>
      <c r="M1457" s="15">
        <f>IFERROR(K1462/J1462,"")</f>
        <v>1</v>
      </c>
      <c r="N1457" s="5" t="s">
        <v>25</v>
      </c>
      <c r="O1457" s="5" t="s">
        <v>25</v>
      </c>
      <c r="P1457" s="5" t="str">
        <f t="shared" si="258"/>
        <v>95-2025-06-30</v>
      </c>
      <c r="Q1457" s="5">
        <v>0</v>
      </c>
      <c r="R1457" s="5">
        <v>0</v>
      </c>
    </row>
    <row r="1458" spans="1:18" hidden="1" x14ac:dyDescent="0.3">
      <c r="A1458" s="5">
        <v>484</v>
      </c>
      <c r="B1458" s="5" t="s">
        <v>457</v>
      </c>
      <c r="C1458" s="5" t="s">
        <v>72</v>
      </c>
      <c r="D1458" s="5" t="s">
        <v>60</v>
      </c>
      <c r="E1458" s="5" t="s">
        <v>24</v>
      </c>
      <c r="F1458" s="6">
        <v>45838</v>
      </c>
      <c r="G1458" s="16">
        <f t="shared" si="259"/>
        <v>2025</v>
      </c>
      <c r="H1458" s="6" t="str">
        <f t="shared" si="257"/>
        <v>Junio</v>
      </c>
      <c r="I1458" s="6" t="str">
        <f t="shared" si="262"/>
        <v>2025-1</v>
      </c>
      <c r="J1458" s="5">
        <v>90</v>
      </c>
      <c r="K1458" s="5">
        <v>100</v>
      </c>
      <c r="L1458" s="15">
        <f>IFERROR(IF((K1463/J1463)&gt;1.3,1.3,K1463/J1463),"")</f>
        <v>1.204375</v>
      </c>
      <c r="M1458" s="15">
        <f>IFERROR(K1463/J1463,"")</f>
        <v>1.204375</v>
      </c>
      <c r="N1458" s="5" t="s">
        <v>25</v>
      </c>
      <c r="O1458" s="5" t="s">
        <v>25</v>
      </c>
      <c r="P1458" s="5" t="str">
        <f t="shared" si="258"/>
        <v>111-2025-06-30</v>
      </c>
      <c r="Q1458" s="5">
        <v>0</v>
      </c>
      <c r="R1458" s="5">
        <v>0</v>
      </c>
    </row>
    <row r="1459" spans="1:18" hidden="1" x14ac:dyDescent="0.3">
      <c r="A1459" s="5">
        <v>262</v>
      </c>
      <c r="B1459" s="5" t="s">
        <v>208</v>
      </c>
      <c r="C1459" s="5" t="s">
        <v>46</v>
      </c>
      <c r="D1459" s="5" t="s">
        <v>54</v>
      </c>
      <c r="E1459" s="5" t="s">
        <v>62</v>
      </c>
      <c r="F1459" s="6">
        <v>45838</v>
      </c>
      <c r="G1459" s="16">
        <f t="shared" si="259"/>
        <v>2025</v>
      </c>
      <c r="H1459" s="6" t="str">
        <f t="shared" si="257"/>
        <v>Junio</v>
      </c>
      <c r="I1459" s="6" t="str">
        <f t="shared" si="262"/>
        <v>2025-1</v>
      </c>
      <c r="J1459" s="5">
        <v>10</v>
      </c>
      <c r="K1459" s="5">
        <v>0</v>
      </c>
      <c r="L1459" s="8">
        <v>1</v>
      </c>
      <c r="M1459" s="8">
        <v>1</v>
      </c>
      <c r="N1459" s="5" t="s">
        <v>25</v>
      </c>
      <c r="O1459" s="5" t="s">
        <v>25</v>
      </c>
      <c r="P1459" s="5" t="str">
        <f t="shared" si="258"/>
        <v>121-2025-06-30</v>
      </c>
      <c r="Q1459" s="5">
        <v>0</v>
      </c>
      <c r="R1459" s="5">
        <v>0</v>
      </c>
    </row>
    <row r="1460" spans="1:18" hidden="1" x14ac:dyDescent="0.3">
      <c r="A1460" s="5">
        <v>77</v>
      </c>
      <c r="B1460" s="5" t="s">
        <v>65</v>
      </c>
      <c r="C1460" s="5" t="s">
        <v>66</v>
      </c>
      <c r="D1460" s="5" t="s">
        <v>23</v>
      </c>
      <c r="E1460" s="5" t="s">
        <v>24</v>
      </c>
      <c r="F1460" s="6">
        <v>45838</v>
      </c>
      <c r="G1460" s="5">
        <f t="shared" si="259"/>
        <v>2025</v>
      </c>
      <c r="H1460" s="5" t="str">
        <f t="shared" si="257"/>
        <v>Junio</v>
      </c>
      <c r="I1460" s="6" t="str">
        <f t="shared" si="262"/>
        <v>2025-1</v>
      </c>
      <c r="J1460" s="5">
        <v>97</v>
      </c>
      <c r="K1460" s="10">
        <v>94.65</v>
      </c>
      <c r="L1460" s="15">
        <f>IFERROR(IF((K1465/J1465)&gt;1.3,1.3,K1465/J1465),"")</f>
        <v>1.0145</v>
      </c>
      <c r="M1460" s="15">
        <f>IFERROR(K1465/J1465,"")</f>
        <v>1.0145</v>
      </c>
      <c r="N1460" s="5" t="s">
        <v>25</v>
      </c>
      <c r="O1460" s="5" t="s">
        <v>25</v>
      </c>
      <c r="P1460" s="5" t="str">
        <f t="shared" si="258"/>
        <v>122-2025-06-30</v>
      </c>
      <c r="Q1460" s="5">
        <v>1</v>
      </c>
      <c r="R1460" s="5">
        <v>1</v>
      </c>
    </row>
    <row r="1461" spans="1:18" hidden="1" x14ac:dyDescent="0.3">
      <c r="A1461" s="5">
        <v>86</v>
      </c>
      <c r="B1461" s="5" t="s">
        <v>75</v>
      </c>
      <c r="C1461" s="5" t="s">
        <v>72</v>
      </c>
      <c r="D1461" s="5" t="s">
        <v>54</v>
      </c>
      <c r="E1461" s="5" t="s">
        <v>24</v>
      </c>
      <c r="F1461" s="6">
        <v>45838</v>
      </c>
      <c r="G1461" s="5">
        <f t="shared" si="259"/>
        <v>2025</v>
      </c>
      <c r="H1461" s="5" t="str">
        <f t="shared" si="257"/>
        <v>Junio</v>
      </c>
      <c r="I1461" s="6" t="str">
        <f t="shared" si="262"/>
        <v>2025-1</v>
      </c>
      <c r="J1461" s="5">
        <v>100</v>
      </c>
      <c r="K1461" s="5">
        <v>100</v>
      </c>
      <c r="L1461" s="15">
        <f>IFERROR(IF((K1466/J1466)&gt;1.3,1.3,K1466/J1466),"")</f>
        <v>8.4210526315789486E-2</v>
      </c>
      <c r="M1461" s="15">
        <f>IFERROR(K1466/J1466,"")</f>
        <v>8.4210526315789486E-2</v>
      </c>
      <c r="N1461" s="5" t="s">
        <v>25</v>
      </c>
      <c r="O1461" s="5" t="s">
        <v>25</v>
      </c>
      <c r="P1461" s="5" t="str">
        <f t="shared" si="258"/>
        <v>125-2025-06-30</v>
      </c>
      <c r="Q1461" s="5">
        <v>0</v>
      </c>
      <c r="R1461" s="5">
        <v>0</v>
      </c>
    </row>
    <row r="1462" spans="1:18" hidden="1" x14ac:dyDescent="0.3">
      <c r="A1462" s="5">
        <v>95</v>
      </c>
      <c r="B1462" s="5" t="s">
        <v>83</v>
      </c>
      <c r="C1462" s="5" t="s">
        <v>72</v>
      </c>
      <c r="D1462" s="5" t="s">
        <v>54</v>
      </c>
      <c r="E1462" s="5" t="s">
        <v>24</v>
      </c>
      <c r="F1462" s="6">
        <v>45838</v>
      </c>
      <c r="G1462" s="5">
        <f t="shared" si="259"/>
        <v>2025</v>
      </c>
      <c r="H1462" s="5" t="str">
        <f t="shared" si="257"/>
        <v>Junio</v>
      </c>
      <c r="I1462" s="6" t="str">
        <f t="shared" si="262"/>
        <v>2025-1</v>
      </c>
      <c r="J1462" s="5">
        <v>100</v>
      </c>
      <c r="K1462" s="5">
        <v>100</v>
      </c>
      <c r="L1462" s="21">
        <f>IFERROR(K1467/J1467,"")</f>
        <v>0.93</v>
      </c>
      <c r="M1462" s="15">
        <f>IFERROR(K1467/J1467,"")</f>
        <v>0.93</v>
      </c>
      <c r="N1462" s="5" t="s">
        <v>25</v>
      </c>
      <c r="O1462" s="5" t="s">
        <v>25</v>
      </c>
      <c r="P1462" s="5" t="str">
        <f t="shared" si="258"/>
        <v>128-2025-06-30</v>
      </c>
      <c r="Q1462" s="5">
        <v>0</v>
      </c>
      <c r="R1462" s="5">
        <v>0</v>
      </c>
    </row>
    <row r="1463" spans="1:18" hidden="1" x14ac:dyDescent="0.3">
      <c r="A1463" s="5">
        <v>111</v>
      </c>
      <c r="B1463" s="5" t="s">
        <v>93</v>
      </c>
      <c r="C1463" s="5" t="s">
        <v>58</v>
      </c>
      <c r="D1463" s="5" t="s">
        <v>60</v>
      </c>
      <c r="E1463" s="5" t="s">
        <v>24</v>
      </c>
      <c r="F1463" s="6">
        <v>45838</v>
      </c>
      <c r="G1463" s="5">
        <f t="shared" si="259"/>
        <v>2025</v>
      </c>
      <c r="H1463" s="5" t="str">
        <f t="shared" si="257"/>
        <v>Junio</v>
      </c>
      <c r="I1463" s="6" t="str">
        <f t="shared" si="262"/>
        <v>2025-1</v>
      </c>
      <c r="J1463" s="5">
        <v>80</v>
      </c>
      <c r="K1463" s="10">
        <v>96.35</v>
      </c>
      <c r="L1463" s="15">
        <f>IFERROR(IF((K1468/J1468)&gt;1.3,1.3,K1468/J1468),"")</f>
        <v>0.71993318864115163</v>
      </c>
      <c r="M1463" s="15">
        <f>IFERROR(K1468/J1468,"")</f>
        <v>0.71993318864115163</v>
      </c>
      <c r="N1463" s="5" t="s">
        <v>25</v>
      </c>
      <c r="O1463" s="5" t="s">
        <v>25</v>
      </c>
      <c r="P1463" s="5" t="str">
        <f t="shared" si="258"/>
        <v>139-2025-06-30</v>
      </c>
      <c r="Q1463" s="5">
        <v>0</v>
      </c>
      <c r="R1463" s="5">
        <v>0</v>
      </c>
    </row>
    <row r="1464" spans="1:18" hidden="1" x14ac:dyDescent="0.3">
      <c r="A1464" s="5">
        <v>121</v>
      </c>
      <c r="B1464" s="5" t="s">
        <v>102</v>
      </c>
      <c r="C1464" s="5" t="s">
        <v>28</v>
      </c>
      <c r="D1464" s="5" t="s">
        <v>23</v>
      </c>
      <c r="E1464" s="5" t="s">
        <v>62</v>
      </c>
      <c r="F1464" s="6">
        <v>45838</v>
      </c>
      <c r="G1464" s="5">
        <f t="shared" si="259"/>
        <v>2025</v>
      </c>
      <c r="H1464" s="5" t="str">
        <f t="shared" ref="H1464:H1495" si="263">PROPER(TEXT(F1469,"mmmm"))</f>
        <v>Junio</v>
      </c>
      <c r="I1464" s="6" t="str">
        <f t="shared" si="262"/>
        <v>2025-1</v>
      </c>
      <c r="J1464" s="9">
        <v>69237262</v>
      </c>
      <c r="K1464" s="9">
        <v>76201061</v>
      </c>
      <c r="L1464" s="15">
        <f>IFERROR(IF((J1469/K1469)&gt;1.3,1.3,J1469/K1469),"")</f>
        <v>0</v>
      </c>
      <c r="M1464" s="15">
        <f>IFERROR(J1469/K1469,"")</f>
        <v>0</v>
      </c>
      <c r="N1464" s="9" t="s">
        <v>103</v>
      </c>
      <c r="O1464" s="9" t="s">
        <v>103</v>
      </c>
      <c r="P1464" s="5" t="str">
        <f t="shared" ref="P1464:P1495" si="264">A1469&amp;"-"&amp;YEAR(F1469)&amp;"-"&amp;IF(LEN(MONTH(F1469))=1,"0"&amp;MONTH(F1469),MONTH(F1469))&amp;"-"&amp;DAY(F1469)</f>
        <v>143-2025-06-30</v>
      </c>
      <c r="Q1464" s="5">
        <v>0</v>
      </c>
      <c r="R1464" s="5">
        <v>0</v>
      </c>
    </row>
    <row r="1465" spans="1:18" hidden="1" x14ac:dyDescent="0.3">
      <c r="A1465" s="5">
        <v>122</v>
      </c>
      <c r="B1465" s="5" t="s">
        <v>104</v>
      </c>
      <c r="C1465" s="5" t="s">
        <v>101</v>
      </c>
      <c r="D1465" s="5" t="s">
        <v>69</v>
      </c>
      <c r="E1465" s="5" t="s">
        <v>24</v>
      </c>
      <c r="F1465" s="6">
        <v>45838</v>
      </c>
      <c r="G1465" s="5">
        <f t="shared" si="259"/>
        <v>2025</v>
      </c>
      <c r="H1465" s="5" t="str">
        <f t="shared" si="263"/>
        <v>Junio</v>
      </c>
      <c r="I1465" s="6" t="str">
        <f t="shared" si="262"/>
        <v>2025-1</v>
      </c>
      <c r="J1465" s="5">
        <v>80</v>
      </c>
      <c r="K1465" s="5">
        <v>81.16</v>
      </c>
      <c r="L1465" s="15">
        <f>IFERROR(IF((K1470/J1470)&gt;1.3,1.3,K1470/J1470),"")</f>
        <v>1.3</v>
      </c>
      <c r="M1465" s="15">
        <f>IFERROR(K1470/J1470,"")</f>
        <v>1.74</v>
      </c>
      <c r="N1465" s="5" t="s">
        <v>25</v>
      </c>
      <c r="O1465" s="5" t="s">
        <v>25</v>
      </c>
      <c r="P1465" s="5" t="str">
        <f t="shared" si="264"/>
        <v>145-2025-06-30</v>
      </c>
      <c r="Q1465" s="5">
        <v>0</v>
      </c>
      <c r="R1465" s="5">
        <v>0</v>
      </c>
    </row>
    <row r="1466" spans="1:18" hidden="1" x14ac:dyDescent="0.3">
      <c r="A1466" s="5">
        <v>125</v>
      </c>
      <c r="B1466" s="5" t="s">
        <v>106</v>
      </c>
      <c r="C1466" s="5" t="s">
        <v>72</v>
      </c>
      <c r="D1466" s="5" t="s">
        <v>23</v>
      </c>
      <c r="E1466" s="5" t="s">
        <v>62</v>
      </c>
      <c r="F1466" s="6">
        <v>45838</v>
      </c>
      <c r="G1466" s="5">
        <f t="shared" si="259"/>
        <v>2025</v>
      </c>
      <c r="H1466" s="5" t="str">
        <f t="shared" si="263"/>
        <v>Junio</v>
      </c>
      <c r="I1466" s="6" t="str">
        <f t="shared" si="262"/>
        <v>2025-1</v>
      </c>
      <c r="J1466" s="5">
        <v>1.9</v>
      </c>
      <c r="K1466" s="5">
        <v>0.16</v>
      </c>
      <c r="L1466" s="8">
        <f>IF(K1471&lt;=J1471,100%,J1471/K1471)</f>
        <v>0.93457943925233644</v>
      </c>
      <c r="M1466" s="15">
        <f>IF(K1471&lt;=J1471,100%,J1471/K1471)</f>
        <v>0.93457943925233644</v>
      </c>
      <c r="N1466" s="5" t="s">
        <v>91</v>
      </c>
      <c r="O1466" s="5" t="s">
        <v>91</v>
      </c>
      <c r="P1466" s="5" t="str">
        <f t="shared" si="264"/>
        <v>146-2025-06-30</v>
      </c>
      <c r="Q1466" s="5">
        <v>1</v>
      </c>
      <c r="R1466" s="5">
        <v>2</v>
      </c>
    </row>
    <row r="1467" spans="1:18" hidden="1" x14ac:dyDescent="0.3">
      <c r="A1467" s="5">
        <v>128</v>
      </c>
      <c r="B1467" s="5" t="s">
        <v>109</v>
      </c>
      <c r="C1467" s="5" t="s">
        <v>72</v>
      </c>
      <c r="D1467" s="5" t="s">
        <v>23</v>
      </c>
      <c r="E1467" s="5" t="s">
        <v>62</v>
      </c>
      <c r="F1467" s="6">
        <v>45838</v>
      </c>
      <c r="G1467" s="5">
        <f t="shared" si="259"/>
        <v>2025</v>
      </c>
      <c r="H1467" s="5" t="str">
        <f t="shared" si="263"/>
        <v>Junio</v>
      </c>
      <c r="I1467" s="6" t="str">
        <f t="shared" si="262"/>
        <v>2025-1</v>
      </c>
      <c r="J1467" s="5">
        <v>1</v>
      </c>
      <c r="K1467" s="5">
        <v>0.93</v>
      </c>
      <c r="L1467" s="15">
        <f>IFERROR(IF((J1472/K1472)&gt;1,1,J1472/K1472),"")</f>
        <v>0.98039215686274506</v>
      </c>
      <c r="M1467" s="15">
        <f>IFERROR(IF((J1472/K1472)&gt;1,1,J1472/K1472),"")</f>
        <v>0.98039215686274506</v>
      </c>
      <c r="N1467" s="5" t="s">
        <v>55</v>
      </c>
      <c r="O1467" s="5" t="s">
        <v>91</v>
      </c>
      <c r="P1467" s="5" t="str">
        <f t="shared" si="264"/>
        <v>148-2025-06-30</v>
      </c>
      <c r="Q1467" s="5">
        <v>0</v>
      </c>
      <c r="R1467" s="5">
        <v>2</v>
      </c>
    </row>
    <row r="1468" spans="1:18" hidden="1" x14ac:dyDescent="0.3">
      <c r="A1468" s="5">
        <v>139</v>
      </c>
      <c r="B1468" s="5" t="s">
        <v>114</v>
      </c>
      <c r="C1468" s="5" t="s">
        <v>112</v>
      </c>
      <c r="D1468" s="5" t="s">
        <v>23</v>
      </c>
      <c r="E1468" s="5" t="s">
        <v>62</v>
      </c>
      <c r="F1468" s="6">
        <v>45838</v>
      </c>
      <c r="G1468" s="5">
        <f t="shared" si="259"/>
        <v>2025</v>
      </c>
      <c r="H1468" s="5" t="str">
        <f t="shared" si="263"/>
        <v>Junio</v>
      </c>
      <c r="I1468" s="6" t="str">
        <f t="shared" si="262"/>
        <v>2025-1</v>
      </c>
      <c r="J1468" s="76">
        <v>588.27781200000004</v>
      </c>
      <c r="K1468" s="76">
        <v>423.52072099999998</v>
      </c>
      <c r="L1468" s="15">
        <f>IFERROR(IF((J1473/K1473)&gt;1.3,1.3,J1473/K1473),"")</f>
        <v>0.8</v>
      </c>
      <c r="M1468" s="15">
        <f>IFERROR(J1473/K1473,"")</f>
        <v>0.8</v>
      </c>
      <c r="N1468" s="5" t="s">
        <v>103</v>
      </c>
      <c r="O1468" s="5" t="s">
        <v>103</v>
      </c>
      <c r="P1468" s="5" t="str">
        <f t="shared" si="264"/>
        <v>159-2025-06-30</v>
      </c>
      <c r="Q1468" s="5">
        <v>0</v>
      </c>
      <c r="R1468" s="5">
        <v>0</v>
      </c>
    </row>
    <row r="1469" spans="1:18" hidden="1" x14ac:dyDescent="0.3">
      <c r="A1469" s="5">
        <v>143</v>
      </c>
      <c r="B1469" s="5" t="s">
        <v>115</v>
      </c>
      <c r="C1469" s="5" t="s">
        <v>85</v>
      </c>
      <c r="D1469" s="5" t="s">
        <v>54</v>
      </c>
      <c r="E1469" s="5" t="s">
        <v>24</v>
      </c>
      <c r="F1469" s="6">
        <v>45838</v>
      </c>
      <c r="G1469" s="5">
        <f t="shared" si="259"/>
        <v>2025</v>
      </c>
      <c r="H1469" s="5" t="str">
        <f t="shared" si="263"/>
        <v>Junio</v>
      </c>
      <c r="I1469" s="6" t="str">
        <f t="shared" si="262"/>
        <v>2025-1</v>
      </c>
      <c r="J1469" s="5"/>
      <c r="K1469" s="5">
        <v>159</v>
      </c>
      <c r="L1469" s="15">
        <f t="shared" ref="L1469:L1474" si="265">IFERROR(IF((K1474/J1474)&gt;1.3,1.3,K1474/J1474),"")</f>
        <v>1.1015294117647059</v>
      </c>
      <c r="M1469" s="15">
        <f t="shared" ref="M1469:M1474" si="266">IFERROR(K1474/J1474,"")</f>
        <v>1.1015294117647059</v>
      </c>
      <c r="N1469" s="5" t="s">
        <v>116</v>
      </c>
      <c r="O1469" s="5"/>
      <c r="P1469" s="5" t="str">
        <f t="shared" si="264"/>
        <v>167-2025-06-30</v>
      </c>
      <c r="Q1469" s="5">
        <v>0</v>
      </c>
      <c r="R1469" s="5">
        <v>0</v>
      </c>
    </row>
    <row r="1470" spans="1:18" hidden="1" x14ac:dyDescent="0.3">
      <c r="A1470" s="5">
        <v>145</v>
      </c>
      <c r="B1470" s="5" t="s">
        <v>118</v>
      </c>
      <c r="C1470" s="5" t="s">
        <v>119</v>
      </c>
      <c r="D1470" s="5" t="s">
        <v>54</v>
      </c>
      <c r="E1470" s="5" t="s">
        <v>24</v>
      </c>
      <c r="F1470" s="6">
        <v>45838</v>
      </c>
      <c r="G1470" s="5">
        <f t="shared" si="259"/>
        <v>2025</v>
      </c>
      <c r="H1470" s="5" t="str">
        <f t="shared" si="263"/>
        <v>Junio</v>
      </c>
      <c r="I1470" s="6" t="str">
        <f t="shared" si="262"/>
        <v>2025-1</v>
      </c>
      <c r="J1470" s="5">
        <v>1</v>
      </c>
      <c r="K1470" s="5">
        <v>1.74</v>
      </c>
      <c r="L1470" s="15">
        <f t="shared" si="265"/>
        <v>0.99147368421052628</v>
      </c>
      <c r="M1470" s="15">
        <f t="shared" si="266"/>
        <v>0.99147368421052628</v>
      </c>
      <c r="N1470" s="5" t="s">
        <v>55</v>
      </c>
      <c r="O1470" s="5" t="s">
        <v>91</v>
      </c>
      <c r="P1470" s="5" t="str">
        <f t="shared" si="264"/>
        <v>197-2025-06-30</v>
      </c>
      <c r="Q1470" s="5">
        <v>0</v>
      </c>
      <c r="R1470" s="5">
        <v>2</v>
      </c>
    </row>
    <row r="1471" spans="1:18" hidden="1" x14ac:dyDescent="0.3">
      <c r="A1471" s="5">
        <v>146</v>
      </c>
      <c r="B1471" s="5" t="s">
        <v>120</v>
      </c>
      <c r="C1471" s="5" t="s">
        <v>85</v>
      </c>
      <c r="D1471" s="5" t="s">
        <v>54</v>
      </c>
      <c r="E1471" s="5" t="s">
        <v>24</v>
      </c>
      <c r="F1471" s="6">
        <v>45838</v>
      </c>
      <c r="G1471" s="5">
        <f t="shared" si="259"/>
        <v>2025</v>
      </c>
      <c r="H1471" s="5" t="str">
        <f t="shared" si="263"/>
        <v>Junio</v>
      </c>
      <c r="I1471" s="6" t="str">
        <f t="shared" si="262"/>
        <v>2025-1</v>
      </c>
      <c r="J1471" s="5">
        <v>300</v>
      </c>
      <c r="K1471" s="5">
        <v>321</v>
      </c>
      <c r="L1471" s="15">
        <f t="shared" si="265"/>
        <v>1.1176678071147821</v>
      </c>
      <c r="M1471" s="15">
        <f t="shared" si="266"/>
        <v>1.1176678071147821</v>
      </c>
      <c r="N1471" s="5" t="s">
        <v>55</v>
      </c>
      <c r="O1471" s="5" t="s">
        <v>55</v>
      </c>
      <c r="P1471" s="5" t="str">
        <f t="shared" si="264"/>
        <v>203-2025-06-30</v>
      </c>
      <c r="Q1471" s="5">
        <v>0</v>
      </c>
      <c r="R1471" s="5">
        <v>0</v>
      </c>
    </row>
    <row r="1472" spans="1:18" hidden="1" x14ac:dyDescent="0.3">
      <c r="A1472" s="5">
        <v>148</v>
      </c>
      <c r="B1472" s="5" t="s">
        <v>123</v>
      </c>
      <c r="C1472" s="5" t="s">
        <v>119</v>
      </c>
      <c r="D1472" s="5" t="s">
        <v>54</v>
      </c>
      <c r="E1472" s="5" t="s">
        <v>24</v>
      </c>
      <c r="F1472" s="6">
        <v>45838</v>
      </c>
      <c r="G1472" s="5">
        <f t="shared" ref="G1472:G1503" si="267">YEAR(F1477)</f>
        <v>2025</v>
      </c>
      <c r="H1472" s="5" t="str">
        <f t="shared" si="263"/>
        <v>Junio</v>
      </c>
      <c r="I1472" s="6" t="str">
        <f t="shared" si="262"/>
        <v>2025-1</v>
      </c>
      <c r="J1472" s="5">
        <v>4</v>
      </c>
      <c r="K1472" s="5">
        <v>4.08</v>
      </c>
      <c r="L1472" s="15">
        <f t="shared" si="265"/>
        <v>0.86892159093763788</v>
      </c>
      <c r="M1472" s="15">
        <f t="shared" si="266"/>
        <v>0.86892159093763788</v>
      </c>
      <c r="N1472" s="5" t="s">
        <v>25</v>
      </c>
      <c r="O1472" s="5" t="s">
        <v>25</v>
      </c>
      <c r="P1472" s="5" t="str">
        <f t="shared" si="264"/>
        <v>204-2025-06-30</v>
      </c>
      <c r="Q1472" s="5">
        <v>0</v>
      </c>
      <c r="R1472" s="5">
        <v>1</v>
      </c>
    </row>
    <row r="1473" spans="1:18" hidden="1" x14ac:dyDescent="0.3">
      <c r="A1473" s="5">
        <v>159</v>
      </c>
      <c r="B1473" s="5" t="s">
        <v>93</v>
      </c>
      <c r="C1473" s="5" t="s">
        <v>127</v>
      </c>
      <c r="D1473" s="5" t="s">
        <v>54</v>
      </c>
      <c r="E1473" s="5" t="s">
        <v>24</v>
      </c>
      <c r="F1473" s="6">
        <v>45838</v>
      </c>
      <c r="G1473" s="5">
        <f t="shared" si="267"/>
        <v>2025</v>
      </c>
      <c r="H1473" s="5" t="str">
        <f t="shared" si="263"/>
        <v>Junio</v>
      </c>
      <c r="I1473" s="6" t="str">
        <f t="shared" si="262"/>
        <v>2025-1</v>
      </c>
      <c r="J1473" s="5">
        <v>80</v>
      </c>
      <c r="K1473" s="5">
        <v>100</v>
      </c>
      <c r="L1473" s="15">
        <f t="shared" si="265"/>
        <v>1.3</v>
      </c>
      <c r="M1473" s="15">
        <f t="shared" si="266"/>
        <v>1.8631019332578234</v>
      </c>
      <c r="N1473" s="5" t="s">
        <v>25</v>
      </c>
      <c r="O1473" s="5" t="s">
        <v>25</v>
      </c>
      <c r="P1473" s="5" t="str">
        <f t="shared" si="264"/>
        <v>205-2025-06-30</v>
      </c>
      <c r="Q1473" s="5">
        <v>0</v>
      </c>
      <c r="R1473" s="5">
        <v>0</v>
      </c>
    </row>
    <row r="1474" spans="1:18" hidden="1" x14ac:dyDescent="0.3">
      <c r="A1474" s="5">
        <v>167</v>
      </c>
      <c r="B1474" s="5" t="s">
        <v>129</v>
      </c>
      <c r="C1474" s="5" t="s">
        <v>28</v>
      </c>
      <c r="D1474" s="5" t="s">
        <v>54</v>
      </c>
      <c r="E1474" s="5" t="s">
        <v>24</v>
      </c>
      <c r="F1474" s="6">
        <v>45838</v>
      </c>
      <c r="G1474" s="5">
        <f t="shared" si="267"/>
        <v>2025</v>
      </c>
      <c r="H1474" s="5" t="str">
        <f t="shared" si="263"/>
        <v>Junio</v>
      </c>
      <c r="I1474" s="6" t="str">
        <f t="shared" si="262"/>
        <v>2025-1</v>
      </c>
      <c r="J1474" s="5">
        <v>85</v>
      </c>
      <c r="K1474" s="10">
        <v>93.63</v>
      </c>
      <c r="L1474" s="15">
        <f t="shared" si="265"/>
        <v>1.1089789838347408</v>
      </c>
      <c r="M1474" s="15">
        <f t="shared" si="266"/>
        <v>1.1089789838347408</v>
      </c>
      <c r="N1474" s="5" t="s">
        <v>25</v>
      </c>
      <c r="O1474" s="5" t="s">
        <v>25</v>
      </c>
      <c r="P1474" s="5" t="str">
        <f t="shared" si="264"/>
        <v>207-2025-06-30</v>
      </c>
      <c r="Q1474" s="5">
        <v>0</v>
      </c>
      <c r="R1474" s="5">
        <v>0</v>
      </c>
    </row>
    <row r="1475" spans="1:18" hidden="1" x14ac:dyDescent="0.3">
      <c r="A1475" s="5">
        <v>197</v>
      </c>
      <c r="B1475" s="5" t="s">
        <v>139</v>
      </c>
      <c r="C1475" s="5" t="s">
        <v>95</v>
      </c>
      <c r="D1475" s="5" t="s">
        <v>60</v>
      </c>
      <c r="E1475" s="5" t="s">
        <v>24</v>
      </c>
      <c r="F1475" s="6">
        <v>45838</v>
      </c>
      <c r="G1475" s="5">
        <f t="shared" si="267"/>
        <v>2025</v>
      </c>
      <c r="H1475" s="5" t="str">
        <f t="shared" si="263"/>
        <v>Junio</v>
      </c>
      <c r="I1475" s="6" t="str">
        <f t="shared" si="262"/>
        <v>2025-1</v>
      </c>
      <c r="J1475" s="5">
        <v>95</v>
      </c>
      <c r="K1475" s="5">
        <v>94.19</v>
      </c>
      <c r="L1475" s="22" t="str">
        <f>IFERROR(IF(K1480/J1480&gt;1,1,K1480/J1480),"")</f>
        <v/>
      </c>
      <c r="M1475" s="15" t="str">
        <f>IFERROR(IF(K1480/J1480&gt;1,1,K1480/J1480),"")</f>
        <v/>
      </c>
      <c r="N1475" s="5" t="s">
        <v>25</v>
      </c>
      <c r="O1475" s="5" t="s">
        <v>25</v>
      </c>
      <c r="P1475" s="5" t="str">
        <f t="shared" si="264"/>
        <v>239-2025-06-30</v>
      </c>
      <c r="Q1475" s="5">
        <v>0</v>
      </c>
      <c r="R1475" s="5">
        <v>0</v>
      </c>
    </row>
    <row r="1476" spans="1:18" hidden="1" x14ac:dyDescent="0.3">
      <c r="A1476" s="5">
        <v>203</v>
      </c>
      <c r="B1476" s="5" t="s">
        <v>144</v>
      </c>
      <c r="C1476" s="5" t="s">
        <v>94</v>
      </c>
      <c r="D1476" s="5" t="s">
        <v>54</v>
      </c>
      <c r="E1476" s="5" t="s">
        <v>24</v>
      </c>
      <c r="F1476" s="6">
        <v>45838</v>
      </c>
      <c r="G1476" s="5">
        <f t="shared" si="267"/>
        <v>2025</v>
      </c>
      <c r="H1476" s="5" t="str">
        <f t="shared" si="263"/>
        <v>Junio</v>
      </c>
      <c r="I1476" s="6" t="str">
        <f t="shared" si="262"/>
        <v>2025-1</v>
      </c>
      <c r="J1476" s="38">
        <v>149950.76733</v>
      </c>
      <c r="K1476" s="10">
        <v>167595.14529690001</v>
      </c>
      <c r="L1476" s="15">
        <f t="shared" ref="L1476:L1489" si="268">IFERROR(IF((K1481/J1481)&gt;1.3,1.3,K1481/J1481),"")</f>
        <v>1</v>
      </c>
      <c r="M1476" s="15">
        <f>IFERROR(K1481/J1481,"")</f>
        <v>1</v>
      </c>
      <c r="N1476" s="5" t="s">
        <v>103</v>
      </c>
      <c r="O1476" s="5" t="s">
        <v>103</v>
      </c>
      <c r="P1476" s="5" t="str">
        <f t="shared" si="264"/>
        <v>240-2025-06-30</v>
      </c>
      <c r="Q1476" s="5">
        <v>0</v>
      </c>
      <c r="R1476" s="5">
        <v>0</v>
      </c>
    </row>
    <row r="1477" spans="1:18" hidden="1" x14ac:dyDescent="0.3">
      <c r="A1477" s="5">
        <v>204</v>
      </c>
      <c r="B1477" s="5" t="s">
        <v>145</v>
      </c>
      <c r="C1477" s="5" t="s">
        <v>94</v>
      </c>
      <c r="D1477" s="5" t="s">
        <v>54</v>
      </c>
      <c r="E1477" s="5" t="s">
        <v>24</v>
      </c>
      <c r="F1477" s="6">
        <v>45838</v>
      </c>
      <c r="G1477" s="5">
        <f t="shared" si="267"/>
        <v>2025</v>
      </c>
      <c r="H1477" s="5" t="str">
        <f t="shared" si="263"/>
        <v>Junio</v>
      </c>
      <c r="I1477" s="6" t="str">
        <f t="shared" ref="I1477:I1508" si="269">IF(OR(H1482="Enero",H1482="Febrero",H1482="Marzo",H1482="Abril",H1482="Mayo",H1482="Junio"),G1482&amp;"-1",IF(OR(H1482="Julio",H1482="Agosto",H1482="Septiembre",H1482="Octubre",H1482="Noviembre",H1482="Diciembre"),G1482&amp;"-2"))</f>
        <v>2025-1</v>
      </c>
      <c r="J1477" s="11">
        <f>23623074007/1000000</f>
        <v>23623.074006999999</v>
      </c>
      <c r="K1477" s="9">
        <f>20526599049/1000000</f>
        <v>20526.599049</v>
      </c>
      <c r="L1477" s="15">
        <f t="shared" si="268"/>
        <v>0</v>
      </c>
      <c r="M1477" s="15">
        <f>IFERROR(K1482/J1482,"")</f>
        <v>0</v>
      </c>
      <c r="N1477" s="5" t="s">
        <v>103</v>
      </c>
      <c r="O1477" s="5" t="s">
        <v>103</v>
      </c>
      <c r="P1477" s="5" t="str">
        <f t="shared" si="264"/>
        <v>241-2025-06-30</v>
      </c>
      <c r="Q1477" s="5">
        <v>0</v>
      </c>
      <c r="R1477" s="5">
        <v>0</v>
      </c>
    </row>
    <row r="1478" spans="1:18" hidden="1" x14ac:dyDescent="0.3">
      <c r="A1478" s="5">
        <v>205</v>
      </c>
      <c r="B1478" s="5" t="s">
        <v>146</v>
      </c>
      <c r="C1478" s="5" t="s">
        <v>94</v>
      </c>
      <c r="D1478" s="5" t="s">
        <v>54</v>
      </c>
      <c r="E1478" s="5" t="s">
        <v>24</v>
      </c>
      <c r="F1478" s="6">
        <v>45838</v>
      </c>
      <c r="G1478" s="5">
        <f t="shared" si="267"/>
        <v>2025</v>
      </c>
      <c r="H1478" s="5" t="str">
        <f t="shared" si="263"/>
        <v>Junio</v>
      </c>
      <c r="I1478" s="6" t="str">
        <f t="shared" si="269"/>
        <v>2025-1</v>
      </c>
      <c r="J1478" s="5">
        <f>4817836342/1000000</f>
        <v>4817.8363419999996</v>
      </c>
      <c r="K1478" s="10">
        <f>8976120202.9/1000000</f>
        <v>8976.1202028999996</v>
      </c>
      <c r="L1478" s="15">
        <f t="shared" si="268"/>
        <v>1.0093348891481912</v>
      </c>
      <c r="M1478" s="15">
        <f>IFERROR(K1483/J1483,"")</f>
        <v>1.0093348891481912</v>
      </c>
      <c r="N1478" s="5" t="s">
        <v>103</v>
      </c>
      <c r="O1478" s="5" t="s">
        <v>103</v>
      </c>
      <c r="P1478" s="5" t="str">
        <f t="shared" si="264"/>
        <v>245-2025-06-30</v>
      </c>
      <c r="Q1478" s="5">
        <v>0</v>
      </c>
      <c r="R1478" s="5">
        <v>0</v>
      </c>
    </row>
    <row r="1479" spans="1:18" hidden="1" x14ac:dyDescent="0.3">
      <c r="A1479" s="5">
        <v>207</v>
      </c>
      <c r="B1479" s="5" t="s">
        <v>148</v>
      </c>
      <c r="C1479" s="5" t="s">
        <v>94</v>
      </c>
      <c r="D1479" s="5" t="s">
        <v>54</v>
      </c>
      <c r="E1479" s="5" t="s">
        <v>62</v>
      </c>
      <c r="F1479" s="6">
        <v>45838</v>
      </c>
      <c r="G1479" s="5">
        <f t="shared" si="267"/>
        <v>2025</v>
      </c>
      <c r="H1479" s="5" t="str">
        <f t="shared" si="263"/>
        <v>Junio</v>
      </c>
      <c r="I1479" s="6" t="str">
        <f t="shared" si="269"/>
        <v>2025-1</v>
      </c>
      <c r="J1479" s="11">
        <v>131244.07283600001</v>
      </c>
      <c r="K1479" s="11">
        <v>145546.91852800001</v>
      </c>
      <c r="L1479" s="15">
        <f t="shared" si="268"/>
        <v>1.0011111111111111</v>
      </c>
      <c r="M1479" s="15">
        <f>IFERROR(IF((K1484/J1484)&gt;1.3,1.3,K1484/J1484),"")</f>
        <v>1.0011111111111111</v>
      </c>
      <c r="N1479" s="5" t="s">
        <v>103</v>
      </c>
      <c r="O1479" s="5" t="s">
        <v>103</v>
      </c>
      <c r="P1479" s="5" t="str">
        <f t="shared" si="264"/>
        <v>246-2025-06-30</v>
      </c>
      <c r="Q1479" s="5">
        <v>0</v>
      </c>
      <c r="R1479" s="5">
        <v>0</v>
      </c>
    </row>
    <row r="1480" spans="1:18" hidden="1" x14ac:dyDescent="0.3">
      <c r="A1480" s="5">
        <v>239</v>
      </c>
      <c r="B1480" s="5" t="s">
        <v>179</v>
      </c>
      <c r="C1480" s="5" t="s">
        <v>33</v>
      </c>
      <c r="D1480" s="5" t="s">
        <v>23</v>
      </c>
      <c r="E1480" s="5" t="s">
        <v>24</v>
      </c>
      <c r="F1480" s="6">
        <v>45838</v>
      </c>
      <c r="G1480" s="5">
        <f t="shared" si="267"/>
        <v>2025</v>
      </c>
      <c r="H1480" s="5" t="str">
        <f t="shared" si="263"/>
        <v>Junio</v>
      </c>
      <c r="I1480" s="6" t="str">
        <f t="shared" si="269"/>
        <v>2025-1</v>
      </c>
      <c r="J1480" s="5"/>
      <c r="K1480" s="5">
        <v>41</v>
      </c>
      <c r="L1480" s="15">
        <f t="shared" si="268"/>
        <v>0.8234999999999999</v>
      </c>
      <c r="M1480" s="15">
        <f t="shared" ref="M1480:M1489" si="270">IFERROR(K1485/J1485,"")</f>
        <v>0.8234999999999999</v>
      </c>
      <c r="N1480" s="5" t="s">
        <v>116</v>
      </c>
      <c r="O1480" s="5"/>
      <c r="P1480" s="5" t="str">
        <f t="shared" si="264"/>
        <v>251-2025-06-30</v>
      </c>
      <c r="Q1480" s="5">
        <v>0</v>
      </c>
      <c r="R1480" s="5">
        <v>0</v>
      </c>
    </row>
    <row r="1481" spans="1:18" hidden="1" x14ac:dyDescent="0.3">
      <c r="A1481" s="5">
        <v>240</v>
      </c>
      <c r="B1481" s="5" t="s">
        <v>180</v>
      </c>
      <c r="C1481" s="5" t="s">
        <v>33</v>
      </c>
      <c r="D1481" s="5" t="s">
        <v>60</v>
      </c>
      <c r="E1481" s="5" t="s">
        <v>24</v>
      </c>
      <c r="F1481" s="6">
        <v>45838</v>
      </c>
      <c r="G1481" s="5">
        <f t="shared" si="267"/>
        <v>2025</v>
      </c>
      <c r="H1481" s="5" t="str">
        <f t="shared" si="263"/>
        <v>Junio</v>
      </c>
      <c r="I1481" s="6" t="str">
        <f t="shared" si="269"/>
        <v>2025-1</v>
      </c>
      <c r="J1481" s="5">
        <v>100</v>
      </c>
      <c r="K1481" s="5">
        <v>100</v>
      </c>
      <c r="L1481" s="15">
        <f t="shared" si="268"/>
        <v>0.99581005586592186</v>
      </c>
      <c r="M1481" s="15">
        <f t="shared" si="270"/>
        <v>0.99581005586592186</v>
      </c>
      <c r="N1481" s="5" t="s">
        <v>25</v>
      </c>
      <c r="O1481" s="5" t="s">
        <v>25</v>
      </c>
      <c r="P1481" s="5" t="str">
        <f t="shared" si="264"/>
        <v>252-2025-06-30</v>
      </c>
      <c r="Q1481" s="5">
        <v>0</v>
      </c>
      <c r="R1481" s="5">
        <v>0</v>
      </c>
    </row>
    <row r="1482" spans="1:18" hidden="1" x14ac:dyDescent="0.3">
      <c r="A1482" s="5">
        <v>241</v>
      </c>
      <c r="B1482" s="5" t="s">
        <v>181</v>
      </c>
      <c r="C1482" s="5" t="s">
        <v>33</v>
      </c>
      <c r="D1482" s="5" t="s">
        <v>23</v>
      </c>
      <c r="E1482" s="5" t="s">
        <v>24</v>
      </c>
      <c r="F1482" s="6">
        <v>45838</v>
      </c>
      <c r="G1482" s="5">
        <f t="shared" si="267"/>
        <v>2025</v>
      </c>
      <c r="H1482" s="5" t="str">
        <f t="shared" si="263"/>
        <v>Junio</v>
      </c>
      <c r="I1482" s="6" t="str">
        <f t="shared" si="269"/>
        <v>2025-1</v>
      </c>
      <c r="J1482" s="5">
        <v>80</v>
      </c>
      <c r="K1482" s="5"/>
      <c r="L1482" s="15">
        <f t="shared" si="268"/>
        <v>1</v>
      </c>
      <c r="M1482" s="15">
        <f t="shared" si="270"/>
        <v>1</v>
      </c>
      <c r="N1482" s="5"/>
      <c r="O1482" s="5"/>
      <c r="P1482" s="5" t="str">
        <f t="shared" si="264"/>
        <v>254-2025-06-30</v>
      </c>
      <c r="Q1482" s="5">
        <v>0</v>
      </c>
      <c r="R1482" s="5">
        <v>0</v>
      </c>
    </row>
    <row r="1483" spans="1:18" hidden="1" x14ac:dyDescent="0.3">
      <c r="A1483" s="5">
        <v>245</v>
      </c>
      <c r="B1483" s="5" t="s">
        <v>185</v>
      </c>
      <c r="C1483" s="5" t="s">
        <v>186</v>
      </c>
      <c r="D1483" s="5" t="s">
        <v>54</v>
      </c>
      <c r="E1483" s="5" t="s">
        <v>24</v>
      </c>
      <c r="F1483" s="6">
        <v>45838</v>
      </c>
      <c r="G1483" s="5">
        <f t="shared" si="267"/>
        <v>2025</v>
      </c>
      <c r="H1483" s="5" t="str">
        <f t="shared" si="263"/>
        <v>Junio</v>
      </c>
      <c r="I1483" s="6" t="str">
        <f t="shared" si="269"/>
        <v>2025-1</v>
      </c>
      <c r="J1483" s="5">
        <v>85.7</v>
      </c>
      <c r="K1483" s="5">
        <v>86.5</v>
      </c>
      <c r="L1483" s="15">
        <f t="shared" si="268"/>
        <v>1</v>
      </c>
      <c r="M1483" s="15">
        <f t="shared" si="270"/>
        <v>1</v>
      </c>
      <c r="N1483" s="5" t="s">
        <v>25</v>
      </c>
      <c r="O1483" s="5" t="s">
        <v>25</v>
      </c>
      <c r="P1483" s="5" t="str">
        <f t="shared" si="264"/>
        <v>256-2025-06-30</v>
      </c>
      <c r="Q1483" s="5">
        <v>0</v>
      </c>
      <c r="R1483" s="5">
        <v>0</v>
      </c>
    </row>
    <row r="1484" spans="1:18" hidden="1" x14ac:dyDescent="0.3">
      <c r="A1484" s="5">
        <v>246</v>
      </c>
      <c r="B1484" s="5" t="s">
        <v>189</v>
      </c>
      <c r="C1484" s="5" t="s">
        <v>188</v>
      </c>
      <c r="D1484" s="5" t="s">
        <v>54</v>
      </c>
      <c r="E1484" s="5" t="s">
        <v>24</v>
      </c>
      <c r="F1484" s="6">
        <v>45838</v>
      </c>
      <c r="G1484" s="5">
        <f t="shared" si="267"/>
        <v>2025</v>
      </c>
      <c r="H1484" s="5" t="str">
        <f t="shared" si="263"/>
        <v>Junio</v>
      </c>
      <c r="I1484" s="6" t="str">
        <f t="shared" si="269"/>
        <v>2025-1</v>
      </c>
      <c r="J1484" s="5">
        <v>90</v>
      </c>
      <c r="K1484" s="5">
        <v>90.1</v>
      </c>
      <c r="L1484" s="15">
        <f t="shared" si="268"/>
        <v>0.86363636363636354</v>
      </c>
      <c r="M1484" s="15">
        <f t="shared" si="270"/>
        <v>0.86363636363636354</v>
      </c>
      <c r="N1484" s="5" t="s">
        <v>25</v>
      </c>
      <c r="O1484" s="5" t="s">
        <v>25</v>
      </c>
      <c r="P1484" s="5" t="str">
        <f t="shared" si="264"/>
        <v>260-2025-06-30</v>
      </c>
      <c r="Q1484" s="5">
        <v>0</v>
      </c>
      <c r="R1484" s="5">
        <v>0</v>
      </c>
    </row>
    <row r="1485" spans="1:18" hidden="1" x14ac:dyDescent="0.3">
      <c r="A1485" s="37">
        <v>251</v>
      </c>
      <c r="B1485" s="5" t="s">
        <v>193</v>
      </c>
      <c r="C1485" s="5" t="s">
        <v>194</v>
      </c>
      <c r="D1485" s="5" t="s">
        <v>60</v>
      </c>
      <c r="E1485" s="5" t="s">
        <v>24</v>
      </c>
      <c r="F1485" s="6">
        <v>45838</v>
      </c>
      <c r="G1485" s="5">
        <f t="shared" si="267"/>
        <v>2025</v>
      </c>
      <c r="H1485" s="5" t="str">
        <f t="shared" si="263"/>
        <v>Junio</v>
      </c>
      <c r="I1485" s="6" t="str">
        <f t="shared" si="269"/>
        <v>2025-1</v>
      </c>
      <c r="J1485" s="5">
        <v>100</v>
      </c>
      <c r="K1485" s="5">
        <v>82.35</v>
      </c>
      <c r="L1485" s="15">
        <f t="shared" si="268"/>
        <v>1.0454545454545452</v>
      </c>
      <c r="M1485" s="15">
        <f t="shared" si="270"/>
        <v>1.0454545454545452</v>
      </c>
      <c r="N1485" s="5" t="s">
        <v>25</v>
      </c>
      <c r="O1485" s="5" t="s">
        <v>25</v>
      </c>
      <c r="P1485" s="5" t="str">
        <f t="shared" si="264"/>
        <v>261-2025-06-30</v>
      </c>
      <c r="Q1485" s="5">
        <v>0</v>
      </c>
      <c r="R1485" s="5">
        <v>0</v>
      </c>
    </row>
    <row r="1486" spans="1:18" hidden="1" x14ac:dyDescent="0.3">
      <c r="A1486" s="5">
        <v>252</v>
      </c>
      <c r="B1486" s="5" t="s">
        <v>195</v>
      </c>
      <c r="C1486" s="5" t="s">
        <v>186</v>
      </c>
      <c r="D1486" s="5" t="s">
        <v>54</v>
      </c>
      <c r="E1486" s="5" t="s">
        <v>24</v>
      </c>
      <c r="F1486" s="6">
        <v>45838</v>
      </c>
      <c r="G1486" s="5">
        <f t="shared" si="267"/>
        <v>2025</v>
      </c>
      <c r="H1486" s="5" t="str">
        <f t="shared" si="263"/>
        <v>Junio</v>
      </c>
      <c r="I1486" s="6" t="str">
        <f t="shared" si="269"/>
        <v>2025-1</v>
      </c>
      <c r="J1486" s="5">
        <v>71.599999999999994</v>
      </c>
      <c r="K1486" s="10">
        <v>71.3</v>
      </c>
      <c r="L1486" s="15">
        <f t="shared" si="268"/>
        <v>1</v>
      </c>
      <c r="M1486" s="15">
        <f t="shared" si="270"/>
        <v>1</v>
      </c>
      <c r="N1486" s="5" t="s">
        <v>25</v>
      </c>
      <c r="O1486" s="5" t="s">
        <v>25</v>
      </c>
      <c r="P1486" s="5" t="str">
        <f t="shared" si="264"/>
        <v>263-2025-06-30</v>
      </c>
      <c r="Q1486" s="5">
        <v>0</v>
      </c>
      <c r="R1486" s="5">
        <v>0</v>
      </c>
    </row>
    <row r="1487" spans="1:18" hidden="1" x14ac:dyDescent="0.3">
      <c r="A1487" s="5">
        <v>254</v>
      </c>
      <c r="B1487" s="5" t="s">
        <v>197</v>
      </c>
      <c r="C1487" s="5" t="s">
        <v>198</v>
      </c>
      <c r="D1487" s="5" t="s">
        <v>60</v>
      </c>
      <c r="E1487" s="5" t="s">
        <v>24</v>
      </c>
      <c r="F1487" s="6">
        <v>45838</v>
      </c>
      <c r="G1487" s="5">
        <f t="shared" si="267"/>
        <v>2025</v>
      </c>
      <c r="H1487" s="5" t="str">
        <f t="shared" si="263"/>
        <v>Junio</v>
      </c>
      <c r="I1487" s="6" t="str">
        <f t="shared" si="269"/>
        <v>2025-1</v>
      </c>
      <c r="J1487" s="5">
        <v>84</v>
      </c>
      <c r="K1487" s="5">
        <v>84</v>
      </c>
      <c r="L1487" s="15">
        <f t="shared" si="268"/>
        <v>1.0526315789473684</v>
      </c>
      <c r="M1487" s="15">
        <f t="shared" si="270"/>
        <v>1.0526315789473684</v>
      </c>
      <c r="N1487" s="5" t="s">
        <v>25</v>
      </c>
      <c r="O1487" s="5" t="s">
        <v>25</v>
      </c>
      <c r="P1487" s="5" t="str">
        <f t="shared" si="264"/>
        <v>265-2025-06-30</v>
      </c>
      <c r="Q1487" s="5">
        <v>0</v>
      </c>
      <c r="R1487" s="5">
        <v>0</v>
      </c>
    </row>
    <row r="1488" spans="1:18" hidden="1" x14ac:dyDescent="0.3">
      <c r="A1488" s="5">
        <v>256</v>
      </c>
      <c r="B1488" s="5" t="s">
        <v>201</v>
      </c>
      <c r="C1488" s="5" t="s">
        <v>127</v>
      </c>
      <c r="D1488" s="5" t="s">
        <v>54</v>
      </c>
      <c r="E1488" s="5" t="s">
        <v>24</v>
      </c>
      <c r="F1488" s="6">
        <v>45838</v>
      </c>
      <c r="G1488" s="5">
        <f t="shared" si="267"/>
        <v>2025</v>
      </c>
      <c r="H1488" s="5" t="str">
        <f t="shared" si="263"/>
        <v>Junio</v>
      </c>
      <c r="I1488" s="6" t="str">
        <f t="shared" si="269"/>
        <v>2025-1</v>
      </c>
      <c r="J1488" s="5">
        <v>17</v>
      </c>
      <c r="K1488" s="10">
        <v>17</v>
      </c>
      <c r="L1488" s="15">
        <f t="shared" si="268"/>
        <v>0.55947368421052635</v>
      </c>
      <c r="M1488" s="15">
        <f t="shared" si="270"/>
        <v>0.55947368421052635</v>
      </c>
      <c r="N1488" s="5" t="s">
        <v>55</v>
      </c>
      <c r="O1488" s="5" t="s">
        <v>55</v>
      </c>
      <c r="P1488" s="5" t="str">
        <f t="shared" si="264"/>
        <v>266-2025-06-30</v>
      </c>
      <c r="Q1488" s="5">
        <v>0</v>
      </c>
      <c r="R1488" s="5">
        <v>0</v>
      </c>
    </row>
    <row r="1489" spans="1:18" hidden="1" x14ac:dyDescent="0.3">
      <c r="A1489" s="5">
        <v>260</v>
      </c>
      <c r="B1489" s="5" t="s">
        <v>204</v>
      </c>
      <c r="C1489" s="5" t="s">
        <v>205</v>
      </c>
      <c r="D1489" s="5" t="s">
        <v>54</v>
      </c>
      <c r="E1489" s="5" t="s">
        <v>62</v>
      </c>
      <c r="F1489" s="6">
        <v>45838</v>
      </c>
      <c r="G1489" s="5">
        <f t="shared" si="267"/>
        <v>2025</v>
      </c>
      <c r="H1489" s="5" t="str">
        <f t="shared" si="263"/>
        <v>Junio</v>
      </c>
      <c r="I1489" s="6" t="str">
        <f t="shared" si="269"/>
        <v>2025-1</v>
      </c>
      <c r="J1489" s="5">
        <v>2.2000000000000002</v>
      </c>
      <c r="K1489" s="5">
        <v>1.9</v>
      </c>
      <c r="L1489" s="15">
        <f t="shared" si="268"/>
        <v>1.0584120321790835</v>
      </c>
      <c r="M1489" s="15">
        <f t="shared" si="270"/>
        <v>1.0584120321790835</v>
      </c>
      <c r="N1489" s="5" t="s">
        <v>91</v>
      </c>
      <c r="O1489" s="5" t="s">
        <v>91</v>
      </c>
      <c r="P1489" s="5" t="str">
        <f t="shared" si="264"/>
        <v>274-2025-06-30</v>
      </c>
      <c r="Q1489" s="5">
        <v>1</v>
      </c>
      <c r="R1489" s="5">
        <v>1</v>
      </c>
    </row>
    <row r="1490" spans="1:18" hidden="1" x14ac:dyDescent="0.3">
      <c r="A1490" s="5">
        <v>261</v>
      </c>
      <c r="B1490" s="5" t="s">
        <v>206</v>
      </c>
      <c r="C1490" s="5" t="s">
        <v>53</v>
      </c>
      <c r="D1490" s="5" t="s">
        <v>54</v>
      </c>
      <c r="E1490" s="5" t="s">
        <v>62</v>
      </c>
      <c r="F1490" s="6">
        <v>45838</v>
      </c>
      <c r="G1490" s="5">
        <f t="shared" si="267"/>
        <v>2025</v>
      </c>
      <c r="H1490" s="5" t="str">
        <f t="shared" si="263"/>
        <v>Junio</v>
      </c>
      <c r="I1490" s="6" t="str">
        <f t="shared" si="269"/>
        <v>2025-1</v>
      </c>
      <c r="J1490" s="5">
        <v>2.2000000000000002</v>
      </c>
      <c r="K1490" s="5">
        <v>2.2999999999999998</v>
      </c>
      <c r="L1490" s="15">
        <f>IFERROR(IF((J1495/K1495)&gt;1.3,1.3,J1495/K1495),"")</f>
        <v>1.0232021905173656</v>
      </c>
      <c r="M1490" s="15">
        <f>IFERROR(J1495/K1495,"")</f>
        <v>1.0232021905173656</v>
      </c>
      <c r="N1490" s="5" t="s">
        <v>91</v>
      </c>
      <c r="O1490" s="5" t="s">
        <v>91</v>
      </c>
      <c r="P1490" s="5" t="str">
        <f t="shared" si="264"/>
        <v>277-2025-06-30</v>
      </c>
      <c r="Q1490" s="5">
        <v>1</v>
      </c>
      <c r="R1490" s="5">
        <v>1</v>
      </c>
    </row>
    <row r="1491" spans="1:18" hidden="1" x14ac:dyDescent="0.3">
      <c r="A1491" s="5">
        <v>263</v>
      </c>
      <c r="B1491" s="5" t="s">
        <v>209</v>
      </c>
      <c r="C1491" s="5" t="s">
        <v>46</v>
      </c>
      <c r="D1491" s="5" t="s">
        <v>60</v>
      </c>
      <c r="E1491" s="5" t="s">
        <v>24</v>
      </c>
      <c r="F1491" s="6">
        <v>45838</v>
      </c>
      <c r="G1491" s="5">
        <f t="shared" si="267"/>
        <v>2025</v>
      </c>
      <c r="H1491" s="5" t="str">
        <f t="shared" si="263"/>
        <v>Junio</v>
      </c>
      <c r="I1491" s="6" t="str">
        <f t="shared" si="269"/>
        <v>2025-1</v>
      </c>
      <c r="J1491" s="5">
        <v>100</v>
      </c>
      <c r="K1491" s="5">
        <v>100</v>
      </c>
      <c r="L1491" s="15">
        <f>IFERROR(IF((K1496/J1496)&gt;1.3,1.3,K1496/J1496),"")</f>
        <v>1.0042268041237112</v>
      </c>
      <c r="M1491" s="15">
        <f>IFERROR(K1496/J1496,"")</f>
        <v>1.0042268041237112</v>
      </c>
      <c r="N1491" s="5" t="s">
        <v>25</v>
      </c>
      <c r="O1491" s="5" t="s">
        <v>25</v>
      </c>
      <c r="P1491" s="5" t="str">
        <f t="shared" si="264"/>
        <v>282-2025-06-30</v>
      </c>
      <c r="Q1491" s="5">
        <v>0</v>
      </c>
      <c r="R1491" s="5">
        <v>0</v>
      </c>
    </row>
    <row r="1492" spans="1:18" hidden="1" x14ac:dyDescent="0.3">
      <c r="A1492" s="5">
        <v>265</v>
      </c>
      <c r="B1492" s="5" t="s">
        <v>213</v>
      </c>
      <c r="C1492" s="5" t="s">
        <v>46</v>
      </c>
      <c r="D1492" s="5" t="s">
        <v>54</v>
      </c>
      <c r="E1492" s="5" t="s">
        <v>24</v>
      </c>
      <c r="F1492" s="6">
        <v>45838</v>
      </c>
      <c r="G1492" s="5">
        <f t="shared" si="267"/>
        <v>2025</v>
      </c>
      <c r="H1492" s="5" t="str">
        <f t="shared" si="263"/>
        <v>Junio</v>
      </c>
      <c r="I1492" s="6" t="str">
        <f t="shared" si="269"/>
        <v>2025-1</v>
      </c>
      <c r="J1492" s="5">
        <v>95</v>
      </c>
      <c r="K1492" s="5">
        <v>100</v>
      </c>
      <c r="L1492" s="15">
        <f>IFERROR(IF((K1497/J1497)&gt;1.3,1.3,K1497/J1497),"")</f>
        <v>1</v>
      </c>
      <c r="M1492" s="15">
        <f>IFERROR(K1497/J1497,"")</f>
        <v>1</v>
      </c>
      <c r="N1492" s="5" t="s">
        <v>25</v>
      </c>
      <c r="O1492" s="5" t="s">
        <v>25</v>
      </c>
      <c r="P1492" s="5" t="str">
        <f t="shared" si="264"/>
        <v>285-2025-06-30</v>
      </c>
      <c r="Q1492" s="5">
        <v>0</v>
      </c>
      <c r="R1492" s="5">
        <v>0</v>
      </c>
    </row>
    <row r="1493" spans="1:18" hidden="1" x14ac:dyDescent="0.3">
      <c r="A1493" s="5">
        <v>266</v>
      </c>
      <c r="B1493" s="5" t="s">
        <v>214</v>
      </c>
      <c r="C1493" s="5" t="s">
        <v>46</v>
      </c>
      <c r="D1493" s="5" t="s">
        <v>54</v>
      </c>
      <c r="E1493" s="5" t="s">
        <v>24</v>
      </c>
      <c r="F1493" s="6">
        <v>45838</v>
      </c>
      <c r="G1493" s="5">
        <f t="shared" si="267"/>
        <v>2025</v>
      </c>
      <c r="H1493" s="5" t="str">
        <f t="shared" si="263"/>
        <v>Junio</v>
      </c>
      <c r="I1493" s="6" t="str">
        <f t="shared" si="269"/>
        <v>2025-1</v>
      </c>
      <c r="J1493" s="5">
        <v>95</v>
      </c>
      <c r="K1493" s="5">
        <v>53.15</v>
      </c>
      <c r="L1493" s="15">
        <f>IFERROR(IF((K1498/J1498)&gt;1.3,1.3,K1498/J1498),"")</f>
        <v>1.2237499999999999</v>
      </c>
      <c r="M1493" s="15">
        <f>IFERROR(K1498/J1498,"")</f>
        <v>1.2237499999999999</v>
      </c>
      <c r="N1493" s="5" t="s">
        <v>25</v>
      </c>
      <c r="O1493" s="5" t="s">
        <v>25</v>
      </c>
      <c r="P1493" s="5" t="str">
        <f t="shared" si="264"/>
        <v>292-2025-06-30</v>
      </c>
      <c r="Q1493" s="5">
        <v>0</v>
      </c>
      <c r="R1493" s="5">
        <v>0</v>
      </c>
    </row>
    <row r="1494" spans="1:18" hidden="1" x14ac:dyDescent="0.3">
      <c r="A1494" s="5">
        <v>274</v>
      </c>
      <c r="B1494" s="5" t="s">
        <v>223</v>
      </c>
      <c r="C1494" s="5" t="s">
        <v>205</v>
      </c>
      <c r="D1494" s="5" t="s">
        <v>54</v>
      </c>
      <c r="E1494" s="5" t="s">
        <v>24</v>
      </c>
      <c r="F1494" s="6">
        <v>45838</v>
      </c>
      <c r="G1494" s="5">
        <f t="shared" si="267"/>
        <v>2025</v>
      </c>
      <c r="H1494" s="5" t="str">
        <f t="shared" si="263"/>
        <v>Junio</v>
      </c>
      <c r="I1494" s="6" t="str">
        <f t="shared" si="269"/>
        <v>2025-1</v>
      </c>
      <c r="J1494" s="83">
        <v>40026</v>
      </c>
      <c r="K1494" s="82">
        <v>42364</v>
      </c>
      <c r="L1494" s="15">
        <f>IFERROR(IF((K1499/J1499)&gt;1.3,1.3,K1499/J1499),"")</f>
        <v>-1.1487499999999999</v>
      </c>
      <c r="M1494" s="15">
        <f>IFERROR(K1499/J1499,"")</f>
        <v>-1.1487499999999999</v>
      </c>
      <c r="N1494" s="5" t="s">
        <v>55</v>
      </c>
      <c r="O1494" s="5" t="s">
        <v>55</v>
      </c>
      <c r="P1494" s="5" t="str">
        <f t="shared" si="264"/>
        <v>294-2025-06-30</v>
      </c>
      <c r="Q1494" s="5">
        <v>0</v>
      </c>
      <c r="R1494" s="5">
        <v>0</v>
      </c>
    </row>
    <row r="1495" spans="1:18" hidden="1" x14ac:dyDescent="0.3">
      <c r="A1495" s="37">
        <v>277</v>
      </c>
      <c r="B1495" s="5" t="s">
        <v>228</v>
      </c>
      <c r="C1495" s="5" t="s">
        <v>227</v>
      </c>
      <c r="D1495" s="5" t="s">
        <v>54</v>
      </c>
      <c r="E1495" s="5" t="s">
        <v>62</v>
      </c>
      <c r="F1495" s="17">
        <v>45838</v>
      </c>
      <c r="G1495" s="5">
        <f t="shared" ref="G1495:G1508" si="271">YEAR(F1501)</f>
        <v>2025</v>
      </c>
      <c r="H1495" s="5" t="str">
        <f t="shared" ref="H1495:H1508" si="272">PROPER(TEXT(F1501,"mmmm"))</f>
        <v>Junio</v>
      </c>
      <c r="I1495" s="6" t="str">
        <f t="shared" ref="I1495:I1508" si="273">IF(OR(H1501="Enero",H1501="Febrero",H1501="Marzo",H1501="Abril",H1501="Mayo",H1501="Junio"),G1501&amp;"-1",IF(OR(H1501="Julio",H1501="Agosto",H1501="Septiembre",H1501="Octubre",H1501="Noviembre",H1501="Diciembre"),G1501&amp;"-2"))</f>
        <v>2025-1</v>
      </c>
      <c r="J1495" s="5">
        <v>71</v>
      </c>
      <c r="K1495" s="5">
        <v>69.39</v>
      </c>
      <c r="L1495" s="8">
        <f>IFERROR(J1501/K1501,"")</f>
        <v>1</v>
      </c>
      <c r="M1495" s="15">
        <f>IFERROR(J1501/K1501,"")</f>
        <v>1</v>
      </c>
      <c r="N1495" s="5"/>
      <c r="O1495" s="5"/>
      <c r="P1495" s="5" t="str">
        <f t="shared" ref="P1495:P1508" si="274">A1501&amp;"-"&amp;YEAR(F1501)&amp;"-"&amp;IF(LEN(MONTH(F1501))=1,"0"&amp;MONTH(F1501),MONTH(F1501))&amp;"-"&amp;DAY(F1501)</f>
        <v>301-2025-06-30</v>
      </c>
      <c r="Q1495" s="5">
        <v>0</v>
      </c>
      <c r="R1495" s="5">
        <v>1</v>
      </c>
    </row>
    <row r="1496" spans="1:18" hidden="1" x14ac:dyDescent="0.3">
      <c r="A1496" s="5">
        <v>282</v>
      </c>
      <c r="B1496" s="5" t="s">
        <v>233</v>
      </c>
      <c r="C1496" s="5" t="s">
        <v>227</v>
      </c>
      <c r="D1496" s="5" t="s">
        <v>54</v>
      </c>
      <c r="E1496" s="5" t="s">
        <v>24</v>
      </c>
      <c r="F1496" s="6">
        <v>45838</v>
      </c>
      <c r="G1496" s="5">
        <f t="shared" si="271"/>
        <v>2025</v>
      </c>
      <c r="H1496" s="5" t="str">
        <f t="shared" si="272"/>
        <v>Junio</v>
      </c>
      <c r="I1496" s="6" t="str">
        <f t="shared" si="273"/>
        <v>2025-1</v>
      </c>
      <c r="J1496" s="5">
        <v>97</v>
      </c>
      <c r="K1496" s="5">
        <v>97.41</v>
      </c>
      <c r="L1496" s="15">
        <f>IFERROR(IF((K1502/J1502)&gt;1.3,1.3,K1502/J1502),"")</f>
        <v>0.94957894736842097</v>
      </c>
      <c r="M1496" s="15">
        <f>IFERROR(K1502/J1502,"")</f>
        <v>0.94957894736842097</v>
      </c>
      <c r="N1496" s="11" t="s">
        <v>25</v>
      </c>
      <c r="O1496" s="11" t="s">
        <v>25</v>
      </c>
      <c r="P1496" s="5" t="str">
        <f t="shared" si="274"/>
        <v>303-2025-06-30</v>
      </c>
      <c r="Q1496" s="5">
        <v>0</v>
      </c>
      <c r="R1496" s="5">
        <v>0</v>
      </c>
    </row>
    <row r="1497" spans="1:18" hidden="1" x14ac:dyDescent="0.3">
      <c r="A1497" s="5">
        <v>285</v>
      </c>
      <c r="B1497" s="5" t="s">
        <v>236</v>
      </c>
      <c r="C1497" s="5" t="s">
        <v>227</v>
      </c>
      <c r="D1497" s="5" t="s">
        <v>54</v>
      </c>
      <c r="E1497" s="5" t="s">
        <v>24</v>
      </c>
      <c r="F1497" s="6">
        <v>45838</v>
      </c>
      <c r="G1497" s="5">
        <f t="shared" si="271"/>
        <v>2025</v>
      </c>
      <c r="H1497" s="5" t="str">
        <f t="shared" si="272"/>
        <v>Junio</v>
      </c>
      <c r="I1497" s="6" t="str">
        <f t="shared" si="273"/>
        <v>2025-1</v>
      </c>
      <c r="J1497" s="5">
        <v>100</v>
      </c>
      <c r="K1497" s="5">
        <v>100</v>
      </c>
      <c r="L1497" s="15">
        <f>IFERROR(IF((K1503/J1503)&gt;1.3,1.3,K1503/J1503),"")</f>
        <v>0.98470588235294121</v>
      </c>
      <c r="M1497" s="15">
        <f>IFERROR(K1503/J1503,"")</f>
        <v>0.98470588235294121</v>
      </c>
      <c r="N1497" s="5" t="s">
        <v>25</v>
      </c>
      <c r="O1497" s="5" t="s">
        <v>25</v>
      </c>
      <c r="P1497" s="5" t="str">
        <f t="shared" si="274"/>
        <v>304-2025-06-30</v>
      </c>
      <c r="Q1497" s="5">
        <v>0</v>
      </c>
      <c r="R1497" s="5">
        <v>0</v>
      </c>
    </row>
    <row r="1498" spans="1:18" hidden="1" x14ac:dyDescent="0.3">
      <c r="A1498" s="5">
        <v>292</v>
      </c>
      <c r="B1498" s="5" t="s">
        <v>243</v>
      </c>
      <c r="C1498" s="5" t="s">
        <v>242</v>
      </c>
      <c r="D1498" s="5" t="s">
        <v>54</v>
      </c>
      <c r="E1498" s="5" t="s">
        <v>24</v>
      </c>
      <c r="F1498" s="6">
        <v>45838</v>
      </c>
      <c r="G1498" s="5">
        <f t="shared" si="271"/>
        <v>2025</v>
      </c>
      <c r="H1498" s="5" t="str">
        <f t="shared" si="272"/>
        <v>Junio</v>
      </c>
      <c r="I1498" s="6" t="str">
        <f t="shared" si="273"/>
        <v>2025-1</v>
      </c>
      <c r="J1498" s="5">
        <v>8</v>
      </c>
      <c r="K1498" s="5">
        <v>9.7899999999999991</v>
      </c>
      <c r="L1498" s="15">
        <f>IFERROR(IF((K1504/J1504)&gt;1.3,1.3,K1504/J1504),"")</f>
        <v>1</v>
      </c>
      <c r="M1498" s="15">
        <f>IFERROR(K1504/J1504,"")</f>
        <v>1</v>
      </c>
      <c r="N1498" s="5" t="s">
        <v>25</v>
      </c>
      <c r="O1498" s="5" t="s">
        <v>25</v>
      </c>
      <c r="P1498" s="5" t="str">
        <f t="shared" si="274"/>
        <v>327-2025-06-30</v>
      </c>
      <c r="Q1498" s="5">
        <v>0</v>
      </c>
      <c r="R1498" s="5">
        <v>0</v>
      </c>
    </row>
    <row r="1499" spans="1:18" hidden="1" x14ac:dyDescent="0.3">
      <c r="A1499" s="5">
        <v>294</v>
      </c>
      <c r="B1499" s="5" t="s">
        <v>246</v>
      </c>
      <c r="C1499" s="5" t="s">
        <v>242</v>
      </c>
      <c r="D1499" s="5" t="s">
        <v>54</v>
      </c>
      <c r="E1499" s="5" t="s">
        <v>24</v>
      </c>
      <c r="F1499" s="6">
        <v>45838</v>
      </c>
      <c r="G1499" s="5">
        <f t="shared" si="271"/>
        <v>2025</v>
      </c>
      <c r="H1499" s="5" t="str">
        <f t="shared" si="272"/>
        <v>Junio</v>
      </c>
      <c r="I1499" s="6" t="str">
        <f t="shared" si="273"/>
        <v>2025-1</v>
      </c>
      <c r="J1499" s="5">
        <v>8</v>
      </c>
      <c r="K1499" s="10">
        <v>-9.19</v>
      </c>
      <c r="L1499" s="15">
        <v>0</v>
      </c>
      <c r="M1499" s="15">
        <v>0</v>
      </c>
      <c r="N1499" s="5" t="s">
        <v>25</v>
      </c>
      <c r="O1499" s="5" t="s">
        <v>25</v>
      </c>
      <c r="P1499" s="5" t="str">
        <f t="shared" si="274"/>
        <v>332-2025-06-30</v>
      </c>
      <c r="Q1499" s="5">
        <v>0</v>
      </c>
      <c r="R1499" s="5">
        <v>0</v>
      </c>
    </row>
    <row r="1500" spans="1:18" hidden="1" x14ac:dyDescent="0.3">
      <c r="A1500" s="5">
        <v>300</v>
      </c>
      <c r="B1500" s="5" t="s">
        <v>252</v>
      </c>
      <c r="C1500" s="5" t="s">
        <v>253</v>
      </c>
      <c r="D1500" s="5" t="s">
        <v>60</v>
      </c>
      <c r="E1500" s="5" t="s">
        <v>24</v>
      </c>
      <c r="F1500" s="6">
        <v>45838</v>
      </c>
      <c r="G1500" s="5">
        <f t="shared" si="271"/>
        <v>2025</v>
      </c>
      <c r="H1500" s="5" t="str">
        <f t="shared" si="272"/>
        <v>Junio</v>
      </c>
      <c r="I1500" s="6" t="str">
        <f t="shared" si="273"/>
        <v>2025-1</v>
      </c>
      <c r="J1500" s="5">
        <v>100</v>
      </c>
      <c r="K1500" s="5">
        <v>100</v>
      </c>
      <c r="L1500" s="15">
        <f>IFERROR(IF((K1506/J1506)&gt;1.3,1.3,K1506/J1506),"")</f>
        <v>1</v>
      </c>
      <c r="M1500" s="15">
        <f>IFERROR(K1506/J1506,"")</f>
        <v>1</v>
      </c>
      <c r="N1500" s="5" t="s">
        <v>25</v>
      </c>
      <c r="O1500" s="5" t="s">
        <v>25</v>
      </c>
      <c r="P1500" s="5" t="str">
        <f t="shared" si="274"/>
        <v>338-2025-06-30</v>
      </c>
      <c r="Q1500" s="5">
        <v>0</v>
      </c>
      <c r="R1500" s="5">
        <v>0</v>
      </c>
    </row>
    <row r="1501" spans="1:18" hidden="1" x14ac:dyDescent="0.3">
      <c r="A1501" s="5">
        <v>301</v>
      </c>
      <c r="B1501" s="5" t="s">
        <v>254</v>
      </c>
      <c r="C1501" s="5" t="s">
        <v>253</v>
      </c>
      <c r="D1501" s="5" t="s">
        <v>60</v>
      </c>
      <c r="E1501" s="5" t="s">
        <v>24</v>
      </c>
      <c r="F1501" s="6">
        <v>45838</v>
      </c>
      <c r="G1501" s="5">
        <f t="shared" si="271"/>
        <v>2025</v>
      </c>
      <c r="H1501" s="5" t="str">
        <f t="shared" si="272"/>
        <v>Junio</v>
      </c>
      <c r="I1501" s="6" t="str">
        <f t="shared" si="273"/>
        <v>2025-1</v>
      </c>
      <c r="J1501" s="5">
        <v>100</v>
      </c>
      <c r="K1501" s="5">
        <v>100</v>
      </c>
      <c r="L1501" s="15">
        <f>IFERROR(IF((K1507/J1507)&gt;1.3,1.3,K1507/J1507),"")</f>
        <v>1.0526315789473684</v>
      </c>
      <c r="M1501" s="15">
        <f>IFERROR(K1507/J1507,"")</f>
        <v>1.0526315789473684</v>
      </c>
      <c r="N1501" s="5" t="s">
        <v>25</v>
      </c>
      <c r="O1501" s="5" t="s">
        <v>25</v>
      </c>
      <c r="P1501" s="5" t="str">
        <f t="shared" si="274"/>
        <v>340-2025-06-30</v>
      </c>
      <c r="Q1501" s="5">
        <v>0</v>
      </c>
      <c r="R1501" s="5">
        <v>0</v>
      </c>
    </row>
    <row r="1502" spans="1:18" hidden="1" x14ac:dyDescent="0.3">
      <c r="A1502" s="5">
        <v>303</v>
      </c>
      <c r="B1502" s="5" t="s">
        <v>256</v>
      </c>
      <c r="C1502" s="5" t="s">
        <v>257</v>
      </c>
      <c r="D1502" s="5" t="s">
        <v>54</v>
      </c>
      <c r="E1502" s="5" t="s">
        <v>24</v>
      </c>
      <c r="F1502" s="6">
        <v>45838</v>
      </c>
      <c r="G1502" s="5">
        <f t="shared" si="271"/>
        <v>2025</v>
      </c>
      <c r="H1502" s="5" t="str">
        <f t="shared" si="272"/>
        <v>Junio</v>
      </c>
      <c r="I1502" s="6" t="str">
        <f t="shared" si="273"/>
        <v>2025-1</v>
      </c>
      <c r="J1502" s="5">
        <v>95</v>
      </c>
      <c r="K1502" s="5">
        <v>90.21</v>
      </c>
      <c r="L1502" s="15">
        <f>IFERROR(IF((K1508/J1508)&gt;1.3,1.3,K1508/J1508),"")</f>
        <v>1.0225168022222222</v>
      </c>
      <c r="M1502" s="15">
        <f>IFERROR(K1508/J1508,"")</f>
        <v>1.0225168022222222</v>
      </c>
      <c r="N1502" s="5" t="s">
        <v>25</v>
      </c>
      <c r="O1502" s="5" t="s">
        <v>25</v>
      </c>
      <c r="P1502" s="5" t="str">
        <f t="shared" si="274"/>
        <v>341-2025-06-30</v>
      </c>
      <c r="Q1502" s="5">
        <v>0</v>
      </c>
      <c r="R1502" s="5">
        <v>0</v>
      </c>
    </row>
    <row r="1503" spans="1:18" hidden="1" x14ac:dyDescent="0.3">
      <c r="A1503" s="5">
        <v>304</v>
      </c>
      <c r="B1503" s="5" t="s">
        <v>258</v>
      </c>
      <c r="C1503" s="5" t="s">
        <v>257</v>
      </c>
      <c r="D1503" s="5" t="s">
        <v>54</v>
      </c>
      <c r="E1503" s="5" t="s">
        <v>24</v>
      </c>
      <c r="F1503" s="6">
        <v>45838</v>
      </c>
      <c r="G1503" s="5">
        <f t="shared" si="271"/>
        <v>2025</v>
      </c>
      <c r="H1503" s="5" t="str">
        <f t="shared" si="272"/>
        <v>Junio</v>
      </c>
      <c r="I1503" s="6" t="str">
        <f t="shared" si="273"/>
        <v>2025-1</v>
      </c>
      <c r="J1503" s="5">
        <v>3400</v>
      </c>
      <c r="K1503" s="5">
        <v>3348</v>
      </c>
      <c r="L1503" s="15">
        <f>IFERROR(IF((K1509/J1509)&gt;1.3,1.3,K1509/J1509),"")</f>
        <v>0.4</v>
      </c>
      <c r="M1503" s="15">
        <f>IFERROR(K1509/J1509,"")</f>
        <v>0.4</v>
      </c>
      <c r="N1503" s="5" t="s">
        <v>55</v>
      </c>
      <c r="O1503" s="5" t="s">
        <v>55</v>
      </c>
      <c r="P1503" s="5" t="str">
        <f t="shared" si="274"/>
        <v>347-2025-06-30</v>
      </c>
      <c r="Q1503" s="5">
        <v>0</v>
      </c>
      <c r="R1503" s="5">
        <v>0</v>
      </c>
    </row>
    <row r="1504" spans="1:18" hidden="1" x14ac:dyDescent="0.3">
      <c r="A1504" s="5">
        <v>327</v>
      </c>
      <c r="B1504" s="5" t="s">
        <v>285</v>
      </c>
      <c r="C1504" s="5" t="s">
        <v>222</v>
      </c>
      <c r="D1504" s="5" t="s">
        <v>54</v>
      </c>
      <c r="E1504" s="5" t="s">
        <v>24</v>
      </c>
      <c r="F1504" s="6">
        <v>45838</v>
      </c>
      <c r="G1504" s="5">
        <f t="shared" si="271"/>
        <v>2025</v>
      </c>
      <c r="H1504" s="5" t="str">
        <f t="shared" si="272"/>
        <v>Junio</v>
      </c>
      <c r="I1504" s="6" t="str">
        <f t="shared" si="273"/>
        <v>2025-1</v>
      </c>
      <c r="J1504" s="5">
        <v>1</v>
      </c>
      <c r="K1504" s="10">
        <v>1</v>
      </c>
      <c r="L1504" s="15"/>
      <c r="M1504" s="15"/>
      <c r="N1504" s="5" t="s">
        <v>55</v>
      </c>
      <c r="O1504" s="5" t="s">
        <v>55</v>
      </c>
      <c r="P1504" s="5" t="str">
        <f t="shared" si="274"/>
        <v>348-2025-06-30</v>
      </c>
      <c r="Q1504" s="5">
        <v>0</v>
      </c>
      <c r="R1504" s="5">
        <v>0</v>
      </c>
    </row>
    <row r="1505" spans="1:18" hidden="1" x14ac:dyDescent="0.3">
      <c r="A1505" s="5">
        <v>332</v>
      </c>
      <c r="B1505" s="5" t="s">
        <v>290</v>
      </c>
      <c r="C1505" s="5" t="s">
        <v>28</v>
      </c>
      <c r="D1505" s="5" t="s">
        <v>54</v>
      </c>
      <c r="E1505" s="5" t="s">
        <v>62</v>
      </c>
      <c r="F1505" s="6">
        <v>45838</v>
      </c>
      <c r="G1505" s="5">
        <f t="shared" si="271"/>
        <v>2025</v>
      </c>
      <c r="H1505" s="5" t="str">
        <f t="shared" si="272"/>
        <v>Junio</v>
      </c>
      <c r="I1505" s="6" t="str">
        <f t="shared" si="273"/>
        <v>2025-1</v>
      </c>
      <c r="J1505" s="5">
        <v>1.18</v>
      </c>
      <c r="K1505" s="5">
        <v>0.85</v>
      </c>
      <c r="L1505" s="15">
        <f>IFERROR(IF((J1511/K1511)&gt;1.3,1.3,J1511/K1511),"")</f>
        <v>1.3</v>
      </c>
      <c r="M1505" s="15">
        <f>IFERROR(J1511/K1511,"")</f>
        <v>8.928571428571427</v>
      </c>
      <c r="N1505" s="5" t="s">
        <v>91</v>
      </c>
      <c r="O1505" s="5" t="s">
        <v>91</v>
      </c>
      <c r="P1505" s="5" t="str">
        <f t="shared" si="274"/>
        <v>351-2025-06-30</v>
      </c>
      <c r="Q1505" s="5">
        <v>2</v>
      </c>
      <c r="R1505" s="5">
        <v>2</v>
      </c>
    </row>
    <row r="1506" spans="1:18" hidden="1" x14ac:dyDescent="0.3">
      <c r="A1506" s="41">
        <v>338</v>
      </c>
      <c r="B1506" s="5" t="s">
        <v>295</v>
      </c>
      <c r="C1506" s="5" t="s">
        <v>222</v>
      </c>
      <c r="D1506" s="5" t="s">
        <v>54</v>
      </c>
      <c r="E1506" s="5" t="s">
        <v>24</v>
      </c>
      <c r="F1506" s="6">
        <v>45838</v>
      </c>
      <c r="G1506" s="5">
        <f t="shared" si="271"/>
        <v>2025</v>
      </c>
      <c r="H1506" s="5" t="str">
        <f t="shared" si="272"/>
        <v>Junio</v>
      </c>
      <c r="I1506" s="6" t="str">
        <f t="shared" si="273"/>
        <v>2025-1</v>
      </c>
      <c r="J1506" s="5">
        <v>1</v>
      </c>
      <c r="K1506" s="5">
        <v>1</v>
      </c>
      <c r="L1506" s="21" t="str">
        <f>IFERROR(K1512/J1512,"")</f>
        <v/>
      </c>
      <c r="M1506" s="15" t="str">
        <f>IFERROR(K1512/J1512,"")</f>
        <v/>
      </c>
      <c r="N1506" s="5" t="s">
        <v>55</v>
      </c>
      <c r="O1506" s="5" t="s">
        <v>55</v>
      </c>
      <c r="P1506" s="5" t="str">
        <f t="shared" si="274"/>
        <v>352-2025-06-30</v>
      </c>
      <c r="Q1506" s="5">
        <v>0</v>
      </c>
      <c r="R1506" s="5">
        <v>0</v>
      </c>
    </row>
    <row r="1507" spans="1:18" hidden="1" x14ac:dyDescent="0.3">
      <c r="A1507" s="5">
        <v>340</v>
      </c>
      <c r="B1507" s="5" t="s">
        <v>299</v>
      </c>
      <c r="C1507" s="5" t="s">
        <v>95</v>
      </c>
      <c r="D1507" s="5" t="s">
        <v>60</v>
      </c>
      <c r="E1507" s="5" t="s">
        <v>24</v>
      </c>
      <c r="F1507" s="6">
        <v>45838</v>
      </c>
      <c r="G1507" s="5">
        <f t="shared" si="271"/>
        <v>2025</v>
      </c>
      <c r="H1507" s="5" t="str">
        <f t="shared" si="272"/>
        <v>Junio</v>
      </c>
      <c r="I1507" s="6" t="str">
        <f t="shared" si="273"/>
        <v>2025-1</v>
      </c>
      <c r="J1507" s="5">
        <v>95</v>
      </c>
      <c r="K1507" s="5">
        <v>100</v>
      </c>
      <c r="L1507" s="15">
        <f>IFERROR(IF((K1513/J1513)&gt;1,1,K1513/J1513),"")</f>
        <v>0.81900000000000006</v>
      </c>
      <c r="M1507" s="15">
        <f>IFERROR(IF((K1513/J1513)&gt;1,1,K1513/J1513),"")</f>
        <v>0.81900000000000006</v>
      </c>
      <c r="N1507" s="5" t="s">
        <v>25</v>
      </c>
      <c r="O1507" s="5" t="s">
        <v>25</v>
      </c>
      <c r="P1507" s="5" t="str">
        <f t="shared" si="274"/>
        <v>356-2025-06-30</v>
      </c>
      <c r="Q1507" s="5">
        <v>0</v>
      </c>
      <c r="R1507" s="5">
        <v>0</v>
      </c>
    </row>
    <row r="1508" spans="1:18" hidden="1" x14ac:dyDescent="0.3">
      <c r="A1508" s="5">
        <v>341</v>
      </c>
      <c r="B1508" s="5" t="s">
        <v>301</v>
      </c>
      <c r="C1508" s="5" t="s">
        <v>58</v>
      </c>
      <c r="D1508" s="5" t="s">
        <v>54</v>
      </c>
      <c r="E1508" s="5" t="s">
        <v>24</v>
      </c>
      <c r="F1508" s="6">
        <v>45838</v>
      </c>
      <c r="G1508" s="5">
        <f t="shared" si="271"/>
        <v>2025</v>
      </c>
      <c r="H1508" s="5" t="str">
        <f t="shared" si="272"/>
        <v>Junio</v>
      </c>
      <c r="I1508" s="6" t="str">
        <f t="shared" si="273"/>
        <v>2025-1</v>
      </c>
      <c r="J1508" s="9">
        <v>900000000</v>
      </c>
      <c r="K1508" s="9">
        <v>920265122</v>
      </c>
      <c r="L1508" s="22" t="str">
        <f>IFERROR(IF(K1514/J1514&gt;1.3,1.3,K1514/J1514),"")</f>
        <v/>
      </c>
      <c r="M1508" s="15" t="str">
        <f>IFERROR(K1514/J1514,"")</f>
        <v/>
      </c>
      <c r="N1508" s="5" t="s">
        <v>103</v>
      </c>
      <c r="O1508" s="5" t="s">
        <v>103</v>
      </c>
      <c r="P1508" s="5" t="str">
        <f t="shared" si="274"/>
        <v>357-2025-06-30</v>
      </c>
      <c r="Q1508" s="5">
        <v>0</v>
      </c>
      <c r="R1508" s="5">
        <v>0</v>
      </c>
    </row>
    <row r="1509" spans="1:18" hidden="1" x14ac:dyDescent="0.3">
      <c r="A1509" s="5">
        <v>347</v>
      </c>
      <c r="B1509" s="5" t="s">
        <v>305</v>
      </c>
      <c r="C1509" s="5" t="s">
        <v>306</v>
      </c>
      <c r="D1509" s="5" t="s">
        <v>60</v>
      </c>
      <c r="E1509" s="5" t="s">
        <v>62</v>
      </c>
      <c r="F1509" s="6">
        <v>45838</v>
      </c>
      <c r="G1509" s="5">
        <f t="shared" ref="G1509:G1544" si="275">YEAR(F1516)</f>
        <v>2025</v>
      </c>
      <c r="H1509" s="5" t="str">
        <f t="shared" ref="H1509:H1544" si="276">PROPER(TEXT(F1516,"mmmm"))</f>
        <v>Junio</v>
      </c>
      <c r="I1509" s="6" t="str">
        <f t="shared" ref="I1509:I1540" si="277">IF(OR(H1516="Enero",H1516="Febrero",H1516="Marzo",H1516="Abril",H1516="Mayo",H1516="Junio"),G1516&amp;"-1",IF(OR(H1516="Julio",H1516="Agosto",H1516="Septiembre",H1516="Octubre",H1516="Noviembre",H1516="Diciembre"),G1516&amp;"-2"))</f>
        <v>2025-1</v>
      </c>
      <c r="J1509" s="5">
        <v>5</v>
      </c>
      <c r="K1509" s="5">
        <v>2</v>
      </c>
      <c r="L1509" s="15">
        <f>IFERROR(IF((K1516&lt;J1516),1,0),"")</f>
        <v>0</v>
      </c>
      <c r="M1509" s="15">
        <f>IFERROR(IF((K1516&lt;J1516),1,0),"")</f>
        <v>0</v>
      </c>
      <c r="N1509" s="5" t="s">
        <v>55</v>
      </c>
      <c r="O1509" s="5" t="s">
        <v>55</v>
      </c>
      <c r="P1509" s="5" t="str">
        <f t="shared" ref="P1509:P1524" si="278">A1516&amp;"-"&amp;YEAR(F1516)&amp;"-"&amp;IF(LEN(MONTH(F1516))=1,"0"&amp;MONTH(F1516),MONTH(F1516))&amp;"-"&amp;DAY(F1516)</f>
        <v>359-2025-06-30</v>
      </c>
      <c r="Q1509" s="5">
        <v>0</v>
      </c>
      <c r="R1509" s="5">
        <v>0</v>
      </c>
    </row>
    <row r="1510" spans="1:18" hidden="1" x14ac:dyDescent="0.3">
      <c r="A1510" s="5">
        <v>348</v>
      </c>
      <c r="B1510" s="5" t="s">
        <v>307</v>
      </c>
      <c r="C1510" s="5" t="s">
        <v>306</v>
      </c>
      <c r="D1510" s="5" t="s">
        <v>60</v>
      </c>
      <c r="E1510" s="5" t="s">
        <v>24</v>
      </c>
      <c r="F1510" s="6">
        <v>45838</v>
      </c>
      <c r="G1510" s="5">
        <f t="shared" si="275"/>
        <v>2025</v>
      </c>
      <c r="H1510" s="5" t="str">
        <f t="shared" si="276"/>
        <v>Junio</v>
      </c>
      <c r="I1510" s="6" t="str">
        <f t="shared" si="277"/>
        <v>2025-1</v>
      </c>
      <c r="J1510" s="5">
        <v>99</v>
      </c>
      <c r="K1510" s="5">
        <v>100</v>
      </c>
      <c r="L1510" s="15">
        <f>IFERROR(IF((K1517/J1517)&gt;1.3,1.3,K1517/J1517),"")</f>
        <v>1.0166326530612244</v>
      </c>
      <c r="M1510" s="15">
        <f>IFERROR(K1517/J1517,"")</f>
        <v>1.0166326530612244</v>
      </c>
      <c r="N1510" s="5" t="s">
        <v>25</v>
      </c>
      <c r="O1510" s="5" t="s">
        <v>25</v>
      </c>
      <c r="P1510" s="5" t="str">
        <f t="shared" si="278"/>
        <v>362-2025-06-30</v>
      </c>
      <c r="Q1510" s="5">
        <v>0</v>
      </c>
      <c r="R1510" s="5">
        <v>0</v>
      </c>
    </row>
    <row r="1511" spans="1:18" hidden="1" x14ac:dyDescent="0.3">
      <c r="A1511" s="5">
        <v>351</v>
      </c>
      <c r="B1511" s="5" t="s">
        <v>308</v>
      </c>
      <c r="C1511" s="5" t="s">
        <v>306</v>
      </c>
      <c r="D1511" s="5" t="s">
        <v>60</v>
      </c>
      <c r="E1511" s="5" t="s">
        <v>62</v>
      </c>
      <c r="F1511" s="6">
        <v>45838</v>
      </c>
      <c r="G1511" s="5">
        <f t="shared" si="275"/>
        <v>2025</v>
      </c>
      <c r="H1511" s="5" t="str">
        <f t="shared" si="276"/>
        <v>Junio</v>
      </c>
      <c r="I1511" s="6" t="str">
        <f t="shared" si="277"/>
        <v>2025-1</v>
      </c>
      <c r="J1511" s="5">
        <v>5</v>
      </c>
      <c r="K1511" s="5">
        <v>0.56000000000000005</v>
      </c>
      <c r="L1511" s="15">
        <f>IFERROR(IF(K1518&lt;J1518,1,0),"")</f>
        <v>0</v>
      </c>
      <c r="M1511" s="8">
        <f>IFERROR(IF(K1518&lt;J1518,1,0),"")</f>
        <v>0</v>
      </c>
      <c r="N1511" s="5" t="s">
        <v>55</v>
      </c>
      <c r="O1511" s="5" t="s">
        <v>55</v>
      </c>
      <c r="P1511" s="5" t="str">
        <f t="shared" si="278"/>
        <v>363-2025-06-30</v>
      </c>
      <c r="Q1511" s="5">
        <v>0</v>
      </c>
      <c r="R1511" s="5">
        <v>1</v>
      </c>
    </row>
    <row r="1512" spans="1:18" hidden="1" x14ac:dyDescent="0.3">
      <c r="A1512" s="5">
        <v>352</v>
      </c>
      <c r="B1512" s="5" t="s">
        <v>309</v>
      </c>
      <c r="C1512" s="5" t="s">
        <v>306</v>
      </c>
      <c r="D1512" s="5" t="s">
        <v>60</v>
      </c>
      <c r="E1512" s="5" t="s">
        <v>62</v>
      </c>
      <c r="F1512" s="6">
        <v>45838</v>
      </c>
      <c r="G1512" s="5">
        <f t="shared" si="275"/>
        <v>2025</v>
      </c>
      <c r="H1512" s="5" t="str">
        <f t="shared" si="276"/>
        <v>Junio</v>
      </c>
      <c r="I1512" s="6" t="str">
        <f t="shared" si="277"/>
        <v>2025-1</v>
      </c>
      <c r="J1512" s="5">
        <v>0</v>
      </c>
      <c r="K1512" s="5">
        <v>5.0000000000000001E-3</v>
      </c>
      <c r="L1512" s="15">
        <f>(100%)-(K1519/100)</f>
        <v>5.0000000000000044E-2</v>
      </c>
      <c r="M1512" s="15">
        <f>(100%)-(K1519/100)</f>
        <v>5.0000000000000044E-2</v>
      </c>
      <c r="N1512" s="5" t="s">
        <v>25</v>
      </c>
      <c r="O1512" s="5" t="s">
        <v>25</v>
      </c>
      <c r="P1512" s="5" t="str">
        <f t="shared" si="278"/>
        <v>368-2025-06-30</v>
      </c>
      <c r="Q1512" s="5">
        <v>0</v>
      </c>
      <c r="R1512" s="5">
        <v>0</v>
      </c>
    </row>
    <row r="1513" spans="1:18" hidden="1" x14ac:dyDescent="0.3">
      <c r="A1513" s="5">
        <v>356</v>
      </c>
      <c r="B1513" s="5" t="s">
        <v>315</v>
      </c>
      <c r="C1513" s="5" t="s">
        <v>314</v>
      </c>
      <c r="D1513" s="5" t="s">
        <v>54</v>
      </c>
      <c r="E1513" s="5" t="s">
        <v>62</v>
      </c>
      <c r="F1513" s="6">
        <v>45838</v>
      </c>
      <c r="G1513" s="5">
        <f t="shared" si="275"/>
        <v>2025</v>
      </c>
      <c r="H1513" s="5" t="str">
        <f t="shared" si="276"/>
        <v>Junio</v>
      </c>
      <c r="I1513" s="6" t="str">
        <f t="shared" si="277"/>
        <v>2025-1</v>
      </c>
      <c r="J1513" s="5">
        <v>60</v>
      </c>
      <c r="K1513" s="5">
        <v>49.14</v>
      </c>
      <c r="L1513" s="15">
        <f>IFERROR(IF((J1520/K1520)&gt;1.3,1.3,J1520/K1520),"")</f>
        <v>1.3</v>
      </c>
      <c r="M1513" s="15">
        <f>IFERROR(J1520/K1520,"")</f>
        <v>1.3570614133365946</v>
      </c>
      <c r="N1513" s="5" t="s">
        <v>25</v>
      </c>
      <c r="O1513" s="5" t="s">
        <v>25</v>
      </c>
      <c r="P1513" s="5" t="str">
        <f t="shared" si="278"/>
        <v>371-2025-06-30</v>
      </c>
      <c r="Q1513" s="5">
        <v>0</v>
      </c>
      <c r="R1513" s="5">
        <v>0</v>
      </c>
    </row>
    <row r="1514" spans="1:18" hidden="1" x14ac:dyDescent="0.3">
      <c r="A1514" s="5">
        <v>357</v>
      </c>
      <c r="B1514" s="5" t="s">
        <v>316</v>
      </c>
      <c r="C1514" s="5" t="s">
        <v>314</v>
      </c>
      <c r="D1514" s="5" t="s">
        <v>54</v>
      </c>
      <c r="E1514" s="5" t="s">
        <v>24</v>
      </c>
      <c r="F1514" s="6">
        <v>45838</v>
      </c>
      <c r="G1514" s="5">
        <f t="shared" si="275"/>
        <v>2025</v>
      </c>
      <c r="H1514" s="5" t="str">
        <f t="shared" si="276"/>
        <v>Junio</v>
      </c>
      <c r="I1514" s="6" t="str">
        <f t="shared" si="277"/>
        <v>2025-1</v>
      </c>
      <c r="J1514" s="5"/>
      <c r="K1514" s="5">
        <v>0.85</v>
      </c>
      <c r="L1514" s="15">
        <f t="shared" ref="L1514:L1522" si="279">IFERROR(IF((K1521/J1521)&gt;1.3,1.3,K1521/J1521),"")</f>
        <v>1.0444444444444445</v>
      </c>
      <c r="M1514" s="15">
        <f t="shared" ref="M1514:M1522" si="280">IFERROR(K1521/J1521,"")</f>
        <v>1.0444444444444445</v>
      </c>
      <c r="N1514" s="5" t="s">
        <v>116</v>
      </c>
      <c r="O1514" s="5"/>
      <c r="P1514" s="5" t="str">
        <f t="shared" si="278"/>
        <v>372-2025-06-30</v>
      </c>
      <c r="Q1514" s="5">
        <v>0</v>
      </c>
      <c r="R1514" s="5">
        <v>2</v>
      </c>
    </row>
    <row r="1515" spans="1:18" hidden="1" x14ac:dyDescent="0.3">
      <c r="A1515" s="5">
        <v>358</v>
      </c>
      <c r="B1515" s="5" t="s">
        <v>317</v>
      </c>
      <c r="C1515" s="5" t="s">
        <v>318</v>
      </c>
      <c r="D1515" s="5" t="s">
        <v>54</v>
      </c>
      <c r="E1515" s="5" t="s">
        <v>24</v>
      </c>
      <c r="F1515" s="6">
        <v>45838</v>
      </c>
      <c r="G1515" s="5">
        <f t="shared" si="275"/>
        <v>2025</v>
      </c>
      <c r="H1515" s="5" t="str">
        <f t="shared" si="276"/>
        <v>Junio</v>
      </c>
      <c r="I1515" s="6" t="str">
        <f t="shared" si="277"/>
        <v>2025-1</v>
      </c>
      <c r="J1515" s="5">
        <v>100</v>
      </c>
      <c r="K1515" s="5">
        <v>100</v>
      </c>
      <c r="L1515" s="15">
        <f t="shared" si="279"/>
        <v>1</v>
      </c>
      <c r="M1515" s="15">
        <f t="shared" si="280"/>
        <v>1</v>
      </c>
      <c r="N1515" s="5" t="s">
        <v>25</v>
      </c>
      <c r="O1515" s="5" t="s">
        <v>25</v>
      </c>
      <c r="P1515" s="5" t="str">
        <f t="shared" si="278"/>
        <v>375-2025-06-30</v>
      </c>
      <c r="Q1515" s="5">
        <v>0</v>
      </c>
      <c r="R1515" s="5">
        <v>0</v>
      </c>
    </row>
    <row r="1516" spans="1:18" hidden="1" x14ac:dyDescent="0.3">
      <c r="A1516" s="5">
        <v>359</v>
      </c>
      <c r="B1516" s="5" t="s">
        <v>319</v>
      </c>
      <c r="C1516" s="5" t="s">
        <v>225</v>
      </c>
      <c r="D1516" s="5" t="s">
        <v>54</v>
      </c>
      <c r="E1516" s="5" t="s">
        <v>24</v>
      </c>
      <c r="F1516" s="6">
        <v>45838</v>
      </c>
      <c r="G1516" s="5">
        <f t="shared" si="275"/>
        <v>2025</v>
      </c>
      <c r="H1516" s="5" t="str">
        <f t="shared" si="276"/>
        <v>Junio</v>
      </c>
      <c r="I1516" s="6" t="str">
        <f t="shared" si="277"/>
        <v>2025-1</v>
      </c>
      <c r="J1516" s="5">
        <v>80</v>
      </c>
      <c r="K1516" s="5">
        <v>90</v>
      </c>
      <c r="L1516" s="15">
        <f t="shared" si="279"/>
        <v>1.1786842165186324</v>
      </c>
      <c r="M1516" s="15">
        <f t="shared" si="280"/>
        <v>1.1786842165186324</v>
      </c>
      <c r="N1516" s="5" t="s">
        <v>25</v>
      </c>
      <c r="O1516" s="5" t="s">
        <v>25</v>
      </c>
      <c r="P1516" s="5" t="str">
        <f t="shared" si="278"/>
        <v>376-2025-06-30</v>
      </c>
      <c r="Q1516" s="5">
        <v>0</v>
      </c>
      <c r="R1516" s="5">
        <v>0</v>
      </c>
    </row>
    <row r="1517" spans="1:18" hidden="1" x14ac:dyDescent="0.3">
      <c r="A1517" s="5">
        <v>362</v>
      </c>
      <c r="B1517" s="5" t="s">
        <v>322</v>
      </c>
      <c r="C1517" s="5" t="s">
        <v>323</v>
      </c>
      <c r="D1517" s="5" t="s">
        <v>54</v>
      </c>
      <c r="E1517" s="5" t="s">
        <v>24</v>
      </c>
      <c r="F1517" s="6">
        <v>45838</v>
      </c>
      <c r="G1517" s="5">
        <f t="shared" si="275"/>
        <v>2025</v>
      </c>
      <c r="H1517" s="5" t="str">
        <f t="shared" si="276"/>
        <v>Junio</v>
      </c>
      <c r="I1517" s="6" t="str">
        <f t="shared" si="277"/>
        <v>2023-2</v>
      </c>
      <c r="J1517" s="5">
        <v>98</v>
      </c>
      <c r="K1517" s="5">
        <v>99.63</v>
      </c>
      <c r="L1517" s="15">
        <f t="shared" si="279"/>
        <v>1.0390917775001838</v>
      </c>
      <c r="M1517" s="15">
        <f t="shared" si="280"/>
        <v>1.0390917775001838</v>
      </c>
      <c r="N1517" s="5" t="s">
        <v>25</v>
      </c>
      <c r="O1517" s="5" t="s">
        <v>25</v>
      </c>
      <c r="P1517" s="5" t="str">
        <f t="shared" si="278"/>
        <v>379-2025-06-30</v>
      </c>
      <c r="Q1517" s="5">
        <v>0</v>
      </c>
      <c r="R1517" s="5">
        <v>0</v>
      </c>
    </row>
    <row r="1518" spans="1:18" hidden="1" x14ac:dyDescent="0.3">
      <c r="A1518" s="5">
        <v>363</v>
      </c>
      <c r="B1518" s="5" t="s">
        <v>324</v>
      </c>
      <c r="C1518" s="5" t="s">
        <v>323</v>
      </c>
      <c r="D1518" s="5" t="s">
        <v>54</v>
      </c>
      <c r="E1518" s="5" t="s">
        <v>24</v>
      </c>
      <c r="F1518" s="6">
        <v>45838</v>
      </c>
      <c r="G1518" s="5">
        <f t="shared" si="275"/>
        <v>2025</v>
      </c>
      <c r="H1518" s="5" t="str">
        <f t="shared" si="276"/>
        <v>Junio</v>
      </c>
      <c r="I1518" s="6" t="str">
        <f t="shared" si="277"/>
        <v>2024-1</v>
      </c>
      <c r="J1518" s="5">
        <v>100</v>
      </c>
      <c r="K1518" s="5">
        <v>100</v>
      </c>
      <c r="L1518" s="15">
        <f t="shared" si="279"/>
        <v>0.98218829516539441</v>
      </c>
      <c r="M1518" s="15">
        <f t="shared" si="280"/>
        <v>0.98218829516539441</v>
      </c>
      <c r="N1518" s="5"/>
      <c r="O1518" s="5"/>
      <c r="P1518" s="5" t="str">
        <f t="shared" si="278"/>
        <v>381-2025-06-30</v>
      </c>
      <c r="Q1518" s="5">
        <v>0</v>
      </c>
      <c r="R1518" s="5">
        <v>0</v>
      </c>
    </row>
    <row r="1519" spans="1:18" hidden="1" x14ac:dyDescent="0.3">
      <c r="A1519" s="5">
        <v>368</v>
      </c>
      <c r="B1519" s="5" t="s">
        <v>330</v>
      </c>
      <c r="C1519" s="5" t="s">
        <v>331</v>
      </c>
      <c r="D1519" s="5" t="s">
        <v>60</v>
      </c>
      <c r="E1519" s="5" t="s">
        <v>24</v>
      </c>
      <c r="F1519" s="6">
        <v>45838</v>
      </c>
      <c r="G1519" s="5">
        <f t="shared" si="275"/>
        <v>2025</v>
      </c>
      <c r="H1519" s="5" t="str">
        <f t="shared" si="276"/>
        <v>Junio</v>
      </c>
      <c r="I1519" s="6" t="str">
        <f t="shared" si="277"/>
        <v>2024-2</v>
      </c>
      <c r="J1519" s="5">
        <v>90</v>
      </c>
      <c r="K1519" s="5">
        <v>95</v>
      </c>
      <c r="L1519" s="15">
        <f t="shared" si="279"/>
        <v>0.99543061488030193</v>
      </c>
      <c r="M1519" s="15">
        <f t="shared" si="280"/>
        <v>0.99543061488030193</v>
      </c>
      <c r="N1519" s="5" t="s">
        <v>25</v>
      </c>
      <c r="O1519" s="5" t="s">
        <v>25</v>
      </c>
      <c r="P1519" s="5" t="str">
        <f t="shared" si="278"/>
        <v>382-2025-06-30</v>
      </c>
      <c r="Q1519" s="5">
        <v>0</v>
      </c>
      <c r="R1519" s="5">
        <v>0</v>
      </c>
    </row>
    <row r="1520" spans="1:18" hidden="1" x14ac:dyDescent="0.3">
      <c r="A1520" s="5">
        <v>371</v>
      </c>
      <c r="B1520" s="5" t="s">
        <v>334</v>
      </c>
      <c r="C1520" s="5" t="s">
        <v>37</v>
      </c>
      <c r="D1520" s="5" t="s">
        <v>54</v>
      </c>
      <c r="E1520" s="5" t="s">
        <v>24</v>
      </c>
      <c r="F1520" s="6">
        <v>45838</v>
      </c>
      <c r="G1520" s="5">
        <f t="shared" si="275"/>
        <v>2025</v>
      </c>
      <c r="H1520" s="5" t="str">
        <f t="shared" si="276"/>
        <v>Junio</v>
      </c>
      <c r="I1520" s="6" t="str">
        <f t="shared" si="277"/>
        <v>2025-1</v>
      </c>
      <c r="J1520" s="32">
        <v>110800000</v>
      </c>
      <c r="K1520" s="10">
        <v>81647005</v>
      </c>
      <c r="L1520" s="15">
        <f t="shared" si="279"/>
        <v>1.0242587601078168</v>
      </c>
      <c r="M1520" s="15">
        <f t="shared" si="280"/>
        <v>1.0242587601078168</v>
      </c>
      <c r="N1520" s="5" t="s">
        <v>103</v>
      </c>
      <c r="O1520" s="5" t="s">
        <v>103</v>
      </c>
      <c r="P1520" s="5" t="str">
        <f t="shared" si="278"/>
        <v>384-2025-06-30</v>
      </c>
      <c r="Q1520" s="5">
        <v>0</v>
      </c>
      <c r="R1520" s="5">
        <v>0</v>
      </c>
    </row>
    <row r="1521" spans="1:18" hidden="1" x14ac:dyDescent="0.3">
      <c r="A1521" s="5">
        <v>372</v>
      </c>
      <c r="B1521" s="5" t="s">
        <v>335</v>
      </c>
      <c r="C1521" s="5" t="s">
        <v>331</v>
      </c>
      <c r="D1521" s="5" t="s">
        <v>60</v>
      </c>
      <c r="E1521" s="5" t="s">
        <v>24</v>
      </c>
      <c r="F1521" s="6">
        <v>45838</v>
      </c>
      <c r="G1521" s="5">
        <f t="shared" si="275"/>
        <v>2025</v>
      </c>
      <c r="H1521" s="5" t="str">
        <f t="shared" si="276"/>
        <v>Junio</v>
      </c>
      <c r="I1521" s="6" t="str">
        <f t="shared" si="277"/>
        <v>2025-1</v>
      </c>
      <c r="J1521" s="5">
        <v>90</v>
      </c>
      <c r="K1521" s="5">
        <v>94</v>
      </c>
      <c r="L1521" s="15">
        <f t="shared" si="279"/>
        <v>1.1891896147362901</v>
      </c>
      <c r="M1521" s="15">
        <f t="shared" si="280"/>
        <v>1.1891896147362901</v>
      </c>
      <c r="N1521" s="5" t="s">
        <v>25</v>
      </c>
      <c r="O1521" s="5" t="s">
        <v>25</v>
      </c>
      <c r="P1521" s="5" t="str">
        <f t="shared" si="278"/>
        <v>386-2025-06-30</v>
      </c>
      <c r="Q1521" s="5">
        <v>0</v>
      </c>
      <c r="R1521" s="5">
        <v>0</v>
      </c>
    </row>
    <row r="1522" spans="1:18" hidden="1" x14ac:dyDescent="0.3">
      <c r="A1522" s="5">
        <v>375</v>
      </c>
      <c r="B1522" s="5" t="s">
        <v>338</v>
      </c>
      <c r="C1522" s="5" t="s">
        <v>323</v>
      </c>
      <c r="D1522" s="5" t="s">
        <v>54</v>
      </c>
      <c r="E1522" s="5" t="s">
        <v>24</v>
      </c>
      <c r="F1522" s="6">
        <v>45838</v>
      </c>
      <c r="G1522" s="5">
        <f t="shared" si="275"/>
        <v>2025</v>
      </c>
      <c r="H1522" s="5" t="str">
        <f t="shared" si="276"/>
        <v>Junio</v>
      </c>
      <c r="I1522" s="6" t="str">
        <f t="shared" si="277"/>
        <v>2025-1</v>
      </c>
      <c r="J1522" s="5">
        <v>100</v>
      </c>
      <c r="K1522" s="5">
        <v>100</v>
      </c>
      <c r="L1522" s="15">
        <f t="shared" si="279"/>
        <v>1.3</v>
      </c>
      <c r="M1522" s="15">
        <f t="shared" si="280"/>
        <v>1.4436363636363636</v>
      </c>
      <c r="N1522" s="5" t="s">
        <v>25</v>
      </c>
      <c r="O1522" s="5" t="s">
        <v>25</v>
      </c>
      <c r="P1522" s="5" t="str">
        <f t="shared" si="278"/>
        <v>394-2025-06-30</v>
      </c>
      <c r="Q1522" s="5">
        <v>0</v>
      </c>
      <c r="R1522" s="5">
        <v>0</v>
      </c>
    </row>
    <row r="1523" spans="1:18" hidden="1" x14ac:dyDescent="0.3">
      <c r="A1523" s="5">
        <v>376</v>
      </c>
      <c r="B1523" s="5" t="s">
        <v>339</v>
      </c>
      <c r="C1523" s="5" t="s">
        <v>94</v>
      </c>
      <c r="D1523" s="5" t="s">
        <v>54</v>
      </c>
      <c r="E1523" s="5" t="s">
        <v>24</v>
      </c>
      <c r="F1523" s="6">
        <v>45838</v>
      </c>
      <c r="G1523" s="5">
        <f t="shared" si="275"/>
        <v>2025</v>
      </c>
      <c r="H1523" s="5" t="str">
        <f t="shared" si="276"/>
        <v>Junio</v>
      </c>
      <c r="I1523" s="6" t="str">
        <f t="shared" si="277"/>
        <v>2025-1</v>
      </c>
      <c r="J1523" s="11">
        <v>18705.796225999999</v>
      </c>
      <c r="K1523" s="11">
        <v>22048.226769000001</v>
      </c>
      <c r="L1523" s="15">
        <v>1.039984424477679</v>
      </c>
      <c r="M1523" s="15">
        <v>1.039984424477679</v>
      </c>
      <c r="N1523" s="5" t="s">
        <v>103</v>
      </c>
      <c r="O1523" s="5" t="s">
        <v>103</v>
      </c>
      <c r="P1523" s="5" t="str">
        <f t="shared" si="278"/>
        <v>395-2025-06-30</v>
      </c>
      <c r="Q1523" s="5">
        <v>0</v>
      </c>
      <c r="R1523" s="5">
        <v>0</v>
      </c>
    </row>
    <row r="1524" spans="1:18" hidden="1" x14ac:dyDescent="0.3">
      <c r="A1524" s="5">
        <v>379</v>
      </c>
      <c r="B1524" s="5" t="s">
        <v>343</v>
      </c>
      <c r="C1524" s="5" t="s">
        <v>344</v>
      </c>
      <c r="D1524" s="5" t="s">
        <v>54</v>
      </c>
      <c r="E1524" s="5" t="s">
        <v>24</v>
      </c>
      <c r="F1524" s="6">
        <v>45838</v>
      </c>
      <c r="G1524" s="5">
        <f t="shared" si="275"/>
        <v>2023</v>
      </c>
      <c r="H1524" s="5" t="str">
        <f t="shared" si="276"/>
        <v>Diciembre</v>
      </c>
      <c r="I1524" s="6" t="str">
        <f t="shared" si="277"/>
        <v>2025-1</v>
      </c>
      <c r="J1524" s="5">
        <v>13609</v>
      </c>
      <c r="K1524" s="5">
        <v>14141</v>
      </c>
      <c r="L1524" s="15">
        <f>IFERROR(IF((K1531/J1531)&gt;1.3,1.3,K1531/J1531),"")</f>
        <v>1.1619999999999999</v>
      </c>
      <c r="M1524" s="15">
        <f>IFERROR(K1531/J1531,"")</f>
        <v>1.1619999999999999</v>
      </c>
      <c r="N1524" s="5" t="s">
        <v>55</v>
      </c>
      <c r="O1524" s="5" t="s">
        <v>55</v>
      </c>
      <c r="P1524" s="5" t="str">
        <f t="shared" si="278"/>
        <v>396-2023-12-31</v>
      </c>
      <c r="Q1524" s="5">
        <v>0</v>
      </c>
      <c r="R1524" s="5">
        <v>0</v>
      </c>
    </row>
    <row r="1525" spans="1:18" hidden="1" x14ac:dyDescent="0.3">
      <c r="A1525" s="37">
        <v>381</v>
      </c>
      <c r="B1525" s="5" t="s">
        <v>346</v>
      </c>
      <c r="C1525" s="5" t="s">
        <v>344</v>
      </c>
      <c r="D1525" s="5" t="s">
        <v>54</v>
      </c>
      <c r="E1525" s="5" t="s">
        <v>24</v>
      </c>
      <c r="F1525" s="6">
        <v>45838</v>
      </c>
      <c r="G1525" s="5">
        <f t="shared" si="275"/>
        <v>2024</v>
      </c>
      <c r="H1525" s="5" t="str">
        <f t="shared" si="276"/>
        <v>Junio</v>
      </c>
      <c r="I1525" s="6" t="str">
        <f t="shared" si="277"/>
        <v>2025-1</v>
      </c>
      <c r="J1525" s="5">
        <v>1572</v>
      </c>
      <c r="K1525" s="5">
        <v>1544</v>
      </c>
      <c r="L1525" s="21">
        <f>IFERROR(K1532/J1532,"")</f>
        <v>1.101</v>
      </c>
      <c r="M1525" s="15">
        <f>IFERROR(K1532/J1532,"")</f>
        <v>1.101</v>
      </c>
      <c r="N1525" s="5" t="s">
        <v>55</v>
      </c>
      <c r="O1525" s="5" t="s">
        <v>55</v>
      </c>
      <c r="P1525" s="5" t="s">
        <v>2670</v>
      </c>
      <c r="Q1525" s="5">
        <v>0</v>
      </c>
      <c r="R1525" s="5">
        <v>0</v>
      </c>
    </row>
    <row r="1526" spans="1:18" hidden="1" x14ac:dyDescent="0.3">
      <c r="A1526" s="37">
        <v>382</v>
      </c>
      <c r="B1526" s="5" t="s">
        <v>347</v>
      </c>
      <c r="C1526" s="5" t="s">
        <v>344</v>
      </c>
      <c r="D1526" s="5" t="s">
        <v>54</v>
      </c>
      <c r="E1526" s="5" t="s">
        <v>24</v>
      </c>
      <c r="F1526" s="6">
        <v>45838</v>
      </c>
      <c r="G1526" s="5">
        <f t="shared" si="275"/>
        <v>2024</v>
      </c>
      <c r="H1526" s="5" t="str">
        <f t="shared" si="276"/>
        <v>Diciembre</v>
      </c>
      <c r="I1526" s="6" t="str">
        <f t="shared" si="277"/>
        <v>2025-1</v>
      </c>
      <c r="J1526" s="5">
        <v>10067</v>
      </c>
      <c r="K1526" s="9">
        <v>10021</v>
      </c>
      <c r="L1526" s="21">
        <f>IFERROR(K1533/J1533,"")</f>
        <v>1.1859999999999999</v>
      </c>
      <c r="M1526" s="15">
        <f>IFERROR(K1533/J1533,"")</f>
        <v>1.1859999999999999</v>
      </c>
      <c r="N1526" s="5" t="s">
        <v>55</v>
      </c>
      <c r="O1526" s="5" t="s">
        <v>55</v>
      </c>
      <c r="P1526" s="5" t="s">
        <v>2671</v>
      </c>
      <c r="Q1526" s="5">
        <v>0</v>
      </c>
      <c r="R1526" s="5">
        <v>0</v>
      </c>
    </row>
    <row r="1527" spans="1:18" hidden="1" x14ac:dyDescent="0.3">
      <c r="A1527" s="37">
        <v>384</v>
      </c>
      <c r="B1527" s="5" t="s">
        <v>349</v>
      </c>
      <c r="C1527" s="5" t="s">
        <v>344</v>
      </c>
      <c r="D1527" s="5" t="s">
        <v>54</v>
      </c>
      <c r="E1527" s="5" t="s">
        <v>24</v>
      </c>
      <c r="F1527" s="6">
        <v>45838</v>
      </c>
      <c r="G1527" s="5">
        <f t="shared" si="275"/>
        <v>2025</v>
      </c>
      <c r="H1527" s="5" t="str">
        <f t="shared" si="276"/>
        <v>Junio</v>
      </c>
      <c r="I1527" s="6" t="str">
        <f t="shared" si="277"/>
        <v>2025-1</v>
      </c>
      <c r="J1527" s="5">
        <v>371</v>
      </c>
      <c r="K1527" s="10">
        <v>380</v>
      </c>
      <c r="L1527" s="15">
        <f>IFERROR(IF((K1534/J1534)&gt;1.3,1.3,K1534/J1534),"")</f>
        <v>1.0584444444444445</v>
      </c>
      <c r="M1527" s="15">
        <f>IFERROR(K1534/J1534,"")</f>
        <v>1.0584444444444445</v>
      </c>
      <c r="N1527" s="5" t="s">
        <v>55</v>
      </c>
      <c r="O1527" s="5" t="s">
        <v>55</v>
      </c>
      <c r="P1527" s="5" t="s">
        <v>2673</v>
      </c>
      <c r="Q1527" s="5">
        <v>0</v>
      </c>
      <c r="R1527" s="5">
        <v>0</v>
      </c>
    </row>
    <row r="1528" spans="1:18" hidden="1" x14ac:dyDescent="0.3">
      <c r="A1528" s="5">
        <v>386</v>
      </c>
      <c r="B1528" s="5" t="s">
        <v>352</v>
      </c>
      <c r="C1528" s="5" t="s">
        <v>351</v>
      </c>
      <c r="D1528" s="5" t="s">
        <v>54</v>
      </c>
      <c r="E1528" s="5" t="s">
        <v>24</v>
      </c>
      <c r="F1528" s="6">
        <v>45838</v>
      </c>
      <c r="G1528" s="5">
        <f t="shared" si="275"/>
        <v>2025</v>
      </c>
      <c r="H1528" s="5" t="str">
        <f t="shared" si="276"/>
        <v>Junio</v>
      </c>
      <c r="I1528" s="6" t="str">
        <f t="shared" si="277"/>
        <v>2025-1</v>
      </c>
      <c r="J1528" s="9">
        <f>6845877311/1000000</f>
        <v>6845.8773110000002</v>
      </c>
      <c r="K1528" s="9">
        <f>8141046202/1000000</f>
        <v>8141.0462020000004</v>
      </c>
      <c r="L1528" s="15">
        <f>IFERROR(IF((K1535/J1535)&gt;1.3,1.3,K1535/J1535),"")</f>
        <v>1.0584444444444445</v>
      </c>
      <c r="M1528" s="15">
        <v>1.1362508178631641</v>
      </c>
      <c r="N1528" s="5" t="s">
        <v>103</v>
      </c>
      <c r="O1528" s="5" t="s">
        <v>103</v>
      </c>
      <c r="P1528" s="5" t="str">
        <f t="shared" ref="P1528:P1553" si="281">A1535&amp;"-"&amp;YEAR(F1535)&amp;"-"&amp;IF(LEN(MONTH(F1535))=1,"0"&amp;MONTH(F1535),MONTH(F1535))&amp;"-"&amp;DAY(F1535)</f>
        <v>397-2025-06-30</v>
      </c>
      <c r="Q1528" s="5">
        <v>0</v>
      </c>
      <c r="R1528" s="5">
        <v>0</v>
      </c>
    </row>
    <row r="1529" spans="1:18" hidden="1" x14ac:dyDescent="0.3">
      <c r="A1529" s="5">
        <v>394</v>
      </c>
      <c r="B1529" s="5" t="s">
        <v>361</v>
      </c>
      <c r="C1529" s="5" t="s">
        <v>362</v>
      </c>
      <c r="D1529" s="5" t="s">
        <v>54</v>
      </c>
      <c r="E1529" s="5" t="s">
        <v>24</v>
      </c>
      <c r="F1529" s="6">
        <v>45838</v>
      </c>
      <c r="G1529" s="5">
        <f t="shared" si="275"/>
        <v>2025</v>
      </c>
      <c r="H1529" s="5" t="str">
        <f t="shared" si="276"/>
        <v>Junio</v>
      </c>
      <c r="I1529" s="6" t="str">
        <f t="shared" si="277"/>
        <v>2025-1</v>
      </c>
      <c r="J1529" s="5">
        <v>550</v>
      </c>
      <c r="K1529" s="10">
        <v>794</v>
      </c>
      <c r="L1529" s="15">
        <f>IFERROR(IF((K1536/J1536)&gt;1.3,1.3,K1536/J1536),"")</f>
        <v>1.3</v>
      </c>
      <c r="M1529" s="15">
        <f t="shared" ref="M1529:M1553" si="282">IFERROR(K1536/J1536,"")</f>
        <v>1.595</v>
      </c>
      <c r="N1529" s="5" t="s">
        <v>55</v>
      </c>
      <c r="O1529" s="5" t="s">
        <v>55</v>
      </c>
      <c r="P1529" s="5" t="str">
        <f t="shared" si="281"/>
        <v>398-2025-06-30</v>
      </c>
      <c r="Q1529" s="5">
        <v>0</v>
      </c>
      <c r="R1529" s="5">
        <v>0</v>
      </c>
    </row>
    <row r="1530" spans="1:18" hidden="1" x14ac:dyDescent="0.3">
      <c r="A1530" s="5">
        <v>395</v>
      </c>
      <c r="B1530" s="5" t="s">
        <v>364</v>
      </c>
      <c r="C1530" s="5" t="s">
        <v>362</v>
      </c>
      <c r="D1530" s="5" t="s">
        <v>54</v>
      </c>
      <c r="E1530" s="5" t="s">
        <v>24</v>
      </c>
      <c r="F1530" s="6">
        <v>45838</v>
      </c>
      <c r="G1530" s="5">
        <f t="shared" si="275"/>
        <v>2025</v>
      </c>
      <c r="H1530" s="5" t="str">
        <f t="shared" si="276"/>
        <v>Junio</v>
      </c>
      <c r="I1530" s="6" t="str">
        <f t="shared" si="277"/>
        <v>2025-1</v>
      </c>
      <c r="J1530" s="5">
        <v>90</v>
      </c>
      <c r="K1530" s="5">
        <v>191</v>
      </c>
      <c r="L1530" s="15">
        <f>IFERROR(IF((K1537/J1537)&gt;1.3,1.3,K1537/J1537),"")</f>
        <v>0.97150259067357514</v>
      </c>
      <c r="M1530" s="15">
        <f t="shared" si="282"/>
        <v>0.97150259067357514</v>
      </c>
      <c r="N1530" s="5" t="s">
        <v>55</v>
      </c>
      <c r="O1530" s="5" t="s">
        <v>55</v>
      </c>
      <c r="P1530" s="5" t="str">
        <f t="shared" si="281"/>
        <v>399-2025-06-30</v>
      </c>
      <c r="Q1530" s="5">
        <v>0</v>
      </c>
      <c r="R1530" s="5">
        <v>0</v>
      </c>
    </row>
    <row r="1531" spans="1:18" hidden="1" x14ac:dyDescent="0.3">
      <c r="A1531" s="37">
        <v>396</v>
      </c>
      <c r="B1531" s="5" t="s">
        <v>365</v>
      </c>
      <c r="C1531" s="5" t="s">
        <v>358</v>
      </c>
      <c r="D1531" s="5" t="s">
        <v>54</v>
      </c>
      <c r="E1531" s="5" t="s">
        <v>24</v>
      </c>
      <c r="F1531" s="6">
        <v>45291</v>
      </c>
      <c r="G1531" s="5">
        <f t="shared" si="275"/>
        <v>2025</v>
      </c>
      <c r="H1531" s="5" t="str">
        <f t="shared" si="276"/>
        <v>Junio</v>
      </c>
      <c r="I1531" s="6" t="str">
        <f t="shared" si="277"/>
        <v>2025-1</v>
      </c>
      <c r="J1531" s="5">
        <v>80</v>
      </c>
      <c r="K1531" s="76">
        <v>92.96</v>
      </c>
      <c r="L1531" s="21">
        <f>IFERROR(K1538/J1538,"")</f>
        <v>1.23</v>
      </c>
      <c r="M1531" s="15">
        <f t="shared" si="282"/>
        <v>1.23</v>
      </c>
      <c r="N1531" s="5" t="s">
        <v>25</v>
      </c>
      <c r="O1531" s="5" t="s">
        <v>25</v>
      </c>
      <c r="P1531" s="5" t="str">
        <f t="shared" si="281"/>
        <v>400-2025-06-30</v>
      </c>
      <c r="Q1531" s="5">
        <v>0</v>
      </c>
      <c r="R1531" s="5">
        <v>1</v>
      </c>
    </row>
    <row r="1532" spans="1:18" hidden="1" x14ac:dyDescent="0.3">
      <c r="A1532" s="37">
        <v>396</v>
      </c>
      <c r="B1532" s="5" t="s">
        <v>365</v>
      </c>
      <c r="C1532" s="5" t="s">
        <v>358</v>
      </c>
      <c r="D1532" s="5" t="s">
        <v>54</v>
      </c>
      <c r="E1532" s="5" t="s">
        <v>24</v>
      </c>
      <c r="F1532" s="6">
        <v>45473</v>
      </c>
      <c r="G1532" s="5">
        <f t="shared" si="275"/>
        <v>2025</v>
      </c>
      <c r="H1532" s="5" t="str">
        <f t="shared" si="276"/>
        <v>Junio</v>
      </c>
      <c r="I1532" s="6" t="str">
        <f t="shared" si="277"/>
        <v>2025-1</v>
      </c>
      <c r="J1532" s="5">
        <v>80</v>
      </c>
      <c r="K1532" s="5">
        <v>88.08</v>
      </c>
      <c r="L1532" s="21">
        <f>IFERROR(K1539/J1539,"")</f>
        <v>1</v>
      </c>
      <c r="M1532" s="15">
        <f t="shared" si="282"/>
        <v>1</v>
      </c>
      <c r="N1532" s="5" t="s">
        <v>25</v>
      </c>
      <c r="O1532" s="5" t="s">
        <v>25</v>
      </c>
      <c r="P1532" s="5" t="str">
        <f t="shared" si="281"/>
        <v>401-2025-06-30</v>
      </c>
      <c r="Q1532" s="5">
        <v>0</v>
      </c>
      <c r="R1532" s="5">
        <v>1</v>
      </c>
    </row>
    <row r="1533" spans="1:18" hidden="1" x14ac:dyDescent="0.3">
      <c r="A1533" s="37">
        <v>396</v>
      </c>
      <c r="B1533" s="5" t="s">
        <v>365</v>
      </c>
      <c r="C1533" s="5" t="s">
        <v>358</v>
      </c>
      <c r="D1533" s="5" t="s">
        <v>54</v>
      </c>
      <c r="E1533" s="5" t="s">
        <v>24</v>
      </c>
      <c r="F1533" s="6">
        <v>45657</v>
      </c>
      <c r="G1533" s="5">
        <f t="shared" si="275"/>
        <v>2025</v>
      </c>
      <c r="H1533" s="5" t="str">
        <f t="shared" si="276"/>
        <v>Junio</v>
      </c>
      <c r="I1533" s="6" t="str">
        <f t="shared" si="277"/>
        <v>2025-1</v>
      </c>
      <c r="J1533" s="5">
        <v>80</v>
      </c>
      <c r="K1533" s="10">
        <v>94.88</v>
      </c>
      <c r="L1533" s="21" t="str">
        <f>IFERROR(K1540/J1540,"")</f>
        <v/>
      </c>
      <c r="M1533" s="15" t="str">
        <f t="shared" si="282"/>
        <v/>
      </c>
      <c r="N1533" s="5" t="s">
        <v>25</v>
      </c>
      <c r="O1533" s="5" t="s">
        <v>25</v>
      </c>
      <c r="P1533" s="5" t="str">
        <f t="shared" si="281"/>
        <v>403-2025-06-30</v>
      </c>
      <c r="Q1533" s="5">
        <v>0</v>
      </c>
      <c r="R1533" s="5">
        <v>1</v>
      </c>
    </row>
    <row r="1534" spans="1:18" hidden="1" x14ac:dyDescent="0.3">
      <c r="A1534" s="37">
        <v>396</v>
      </c>
      <c r="B1534" s="5" t="s">
        <v>365</v>
      </c>
      <c r="C1534" s="5" t="s">
        <v>358</v>
      </c>
      <c r="D1534" s="5" t="s">
        <v>54</v>
      </c>
      <c r="E1534" s="5" t="s">
        <v>24</v>
      </c>
      <c r="F1534" s="6">
        <v>45838</v>
      </c>
      <c r="G1534" s="5">
        <f t="shared" si="275"/>
        <v>2025</v>
      </c>
      <c r="H1534" s="5" t="str">
        <f t="shared" si="276"/>
        <v>Junio</v>
      </c>
      <c r="I1534" s="6" t="str">
        <f t="shared" si="277"/>
        <v>2025-1</v>
      </c>
      <c r="J1534" s="5">
        <v>90</v>
      </c>
      <c r="K1534" s="5">
        <v>95.26</v>
      </c>
      <c r="L1534" s="21">
        <f>IFERROR(K1541/J1541,"")</f>
        <v>1.2841229430388377</v>
      </c>
      <c r="M1534" s="15">
        <f t="shared" si="282"/>
        <v>1.2841229430388377</v>
      </c>
      <c r="N1534" s="5" t="s">
        <v>25</v>
      </c>
      <c r="O1534" s="5" t="s">
        <v>25</v>
      </c>
      <c r="P1534" s="5" t="str">
        <f t="shared" si="281"/>
        <v>385-2025-06-30</v>
      </c>
      <c r="Q1534" s="5">
        <v>0</v>
      </c>
      <c r="R1534" s="5">
        <v>1</v>
      </c>
    </row>
    <row r="1535" spans="1:18" hidden="1" x14ac:dyDescent="0.3">
      <c r="A1535" s="5">
        <v>397</v>
      </c>
      <c r="B1535" t="s">
        <v>1621</v>
      </c>
      <c r="C1535" s="5" t="s">
        <v>366</v>
      </c>
      <c r="D1535" s="5" t="s">
        <v>54</v>
      </c>
      <c r="E1535" s="5" t="s">
        <v>24</v>
      </c>
      <c r="F1535" s="6">
        <v>45838</v>
      </c>
      <c r="G1535" s="5">
        <f t="shared" si="275"/>
        <v>2025</v>
      </c>
      <c r="H1535" s="5" t="str">
        <f t="shared" si="276"/>
        <v>Junio</v>
      </c>
      <c r="I1535" s="6" t="str">
        <f t="shared" si="277"/>
        <v>2025-1</v>
      </c>
      <c r="J1535" s="5">
        <v>90</v>
      </c>
      <c r="K1535" s="5">
        <v>95.26</v>
      </c>
      <c r="L1535" s="15">
        <f t="shared" ref="L1535:L1570" si="283">IFERROR(IF((K1542/J1542)&gt;1.3,1.3,K1542/J1542),"")</f>
        <v>1.1565605950419997</v>
      </c>
      <c r="M1535" s="15">
        <f t="shared" si="282"/>
        <v>1.1565605950419997</v>
      </c>
      <c r="N1535" s="5" t="s">
        <v>25</v>
      </c>
      <c r="O1535" s="5" t="s">
        <v>25</v>
      </c>
      <c r="P1535" s="5" t="str">
        <f t="shared" si="281"/>
        <v>386.1-2025-06-30</v>
      </c>
      <c r="Q1535" s="5">
        <v>0</v>
      </c>
      <c r="R1535" s="5">
        <v>0</v>
      </c>
    </row>
    <row r="1536" spans="1:18" hidden="1" x14ac:dyDescent="0.3">
      <c r="A1536" s="5">
        <v>398</v>
      </c>
      <c r="B1536" s="5" t="s">
        <v>368</v>
      </c>
      <c r="C1536" s="5" t="s">
        <v>369</v>
      </c>
      <c r="D1536" s="5" t="s">
        <v>54</v>
      </c>
      <c r="E1536" s="5" t="s">
        <v>24</v>
      </c>
      <c r="F1536" s="6">
        <v>45838</v>
      </c>
      <c r="G1536" s="5">
        <f t="shared" si="275"/>
        <v>2025</v>
      </c>
      <c r="H1536" s="5" t="str">
        <f t="shared" si="276"/>
        <v>Junio</v>
      </c>
      <c r="I1536" s="6" t="str">
        <f t="shared" si="277"/>
        <v>2025-1</v>
      </c>
      <c r="J1536" s="5">
        <v>1400</v>
      </c>
      <c r="K1536" s="5">
        <v>2233</v>
      </c>
      <c r="L1536" s="15">
        <f t="shared" si="283"/>
        <v>1.2648143452446214</v>
      </c>
      <c r="M1536" s="15">
        <f t="shared" si="282"/>
        <v>1.2648143452446214</v>
      </c>
      <c r="N1536" s="5" t="s">
        <v>55</v>
      </c>
      <c r="O1536" s="5" t="s">
        <v>55</v>
      </c>
      <c r="P1536" s="5" t="str">
        <f t="shared" si="281"/>
        <v>386.2-2025-06-30</v>
      </c>
      <c r="Q1536" s="5">
        <v>0</v>
      </c>
      <c r="R1536" s="5">
        <v>0</v>
      </c>
    </row>
    <row r="1537" spans="1:18" hidden="1" x14ac:dyDescent="0.3">
      <c r="A1537" s="5">
        <v>399</v>
      </c>
      <c r="B1537" s="5" t="s">
        <v>371</v>
      </c>
      <c r="C1537" s="5" t="s">
        <v>369</v>
      </c>
      <c r="D1537" s="5" t="s">
        <v>54</v>
      </c>
      <c r="E1537" s="5" t="s">
        <v>24</v>
      </c>
      <c r="F1537" s="6">
        <v>45838</v>
      </c>
      <c r="G1537" s="5">
        <f t="shared" si="275"/>
        <v>2025</v>
      </c>
      <c r="H1537" s="5" t="str">
        <f t="shared" si="276"/>
        <v>Junio</v>
      </c>
      <c r="I1537" s="6" t="str">
        <f t="shared" si="277"/>
        <v>2025-1</v>
      </c>
      <c r="J1537" s="5">
        <v>772</v>
      </c>
      <c r="K1537" s="5">
        <v>750</v>
      </c>
      <c r="L1537" s="15">
        <f t="shared" si="283"/>
        <v>1.3</v>
      </c>
      <c r="M1537" s="15">
        <f t="shared" si="282"/>
        <v>1.3659466990024263</v>
      </c>
      <c r="N1537" s="5" t="s">
        <v>55</v>
      </c>
      <c r="O1537" s="5" t="s">
        <v>55</v>
      </c>
      <c r="P1537" s="5" t="str">
        <f t="shared" si="281"/>
        <v>386.3-2025-06-30</v>
      </c>
      <c r="Q1537" s="5">
        <v>0</v>
      </c>
      <c r="R1537" s="5">
        <v>0</v>
      </c>
    </row>
    <row r="1538" spans="1:18" hidden="1" x14ac:dyDescent="0.3">
      <c r="A1538" s="5">
        <v>400</v>
      </c>
      <c r="B1538" s="5" t="s">
        <v>372</v>
      </c>
      <c r="C1538" s="5" t="s">
        <v>369</v>
      </c>
      <c r="D1538" s="5" t="s">
        <v>54</v>
      </c>
      <c r="E1538" s="5" t="s">
        <v>24</v>
      </c>
      <c r="F1538" s="6">
        <v>45838</v>
      </c>
      <c r="G1538" s="5">
        <f t="shared" si="275"/>
        <v>2025</v>
      </c>
      <c r="H1538" s="5" t="str">
        <f t="shared" si="276"/>
        <v>Junio</v>
      </c>
      <c r="I1538" s="6" t="str">
        <f t="shared" si="277"/>
        <v>2025-1</v>
      </c>
      <c r="J1538" s="5">
        <v>100</v>
      </c>
      <c r="K1538" s="10">
        <v>123</v>
      </c>
      <c r="L1538" s="15">
        <f t="shared" si="283"/>
        <v>0.6811594202898551</v>
      </c>
      <c r="M1538" s="15">
        <f t="shared" si="282"/>
        <v>0.6811594202898551</v>
      </c>
      <c r="N1538" s="5" t="s">
        <v>55</v>
      </c>
      <c r="O1538" s="5" t="s">
        <v>55</v>
      </c>
      <c r="P1538" s="5" t="str">
        <f t="shared" si="281"/>
        <v>Med 15-2025-06-30</v>
      </c>
      <c r="Q1538" s="5">
        <v>0</v>
      </c>
      <c r="R1538" s="5">
        <v>0</v>
      </c>
    </row>
    <row r="1539" spans="1:18" hidden="1" x14ac:dyDescent="0.3">
      <c r="A1539" s="5">
        <v>401</v>
      </c>
      <c r="B1539" s="5" t="s">
        <v>373</v>
      </c>
      <c r="C1539" s="5" t="s">
        <v>374</v>
      </c>
      <c r="D1539" s="5" t="s">
        <v>54</v>
      </c>
      <c r="E1539" s="5" t="s">
        <v>24</v>
      </c>
      <c r="F1539" s="6">
        <v>45838</v>
      </c>
      <c r="G1539" s="5">
        <f t="shared" si="275"/>
        <v>2025</v>
      </c>
      <c r="H1539" s="5" t="str">
        <f t="shared" si="276"/>
        <v>Junio</v>
      </c>
      <c r="I1539" s="6" t="str">
        <f t="shared" si="277"/>
        <v>2025-1</v>
      </c>
      <c r="J1539" s="5">
        <v>8</v>
      </c>
      <c r="K1539" s="5">
        <v>8</v>
      </c>
      <c r="L1539" s="15">
        <f t="shared" si="283"/>
        <v>1.0324990661187896</v>
      </c>
      <c r="M1539" s="15">
        <f t="shared" si="282"/>
        <v>1.0324990661187896</v>
      </c>
      <c r="N1539" s="5" t="s">
        <v>55</v>
      </c>
      <c r="O1539" s="5" t="s">
        <v>55</v>
      </c>
      <c r="P1539" s="5" t="str">
        <f t="shared" si="281"/>
        <v>Med 1-2025-06-30</v>
      </c>
      <c r="Q1539" s="5">
        <v>0</v>
      </c>
      <c r="R1539" s="5">
        <v>0</v>
      </c>
    </row>
    <row r="1540" spans="1:18" hidden="1" x14ac:dyDescent="0.3">
      <c r="A1540" s="5">
        <v>403</v>
      </c>
      <c r="B1540" s="5" t="s">
        <v>376</v>
      </c>
      <c r="C1540" s="5" t="s">
        <v>374</v>
      </c>
      <c r="D1540" s="5" t="s">
        <v>54</v>
      </c>
      <c r="E1540" s="5" t="s">
        <v>24</v>
      </c>
      <c r="F1540" s="6">
        <v>45838</v>
      </c>
      <c r="G1540" s="5">
        <f t="shared" si="275"/>
        <v>2025</v>
      </c>
      <c r="H1540" s="5" t="str">
        <f t="shared" si="276"/>
        <v>Junio</v>
      </c>
      <c r="I1540" s="6" t="str">
        <f t="shared" si="277"/>
        <v>2025-1</v>
      </c>
      <c r="J1540" s="5"/>
      <c r="K1540" s="5">
        <v>14410</v>
      </c>
      <c r="L1540" s="15">
        <f t="shared" si="283"/>
        <v>0.96563573883161513</v>
      </c>
      <c r="M1540" s="15">
        <f t="shared" si="282"/>
        <v>0.96563573883161513</v>
      </c>
      <c r="N1540" s="5" t="s">
        <v>116</v>
      </c>
      <c r="O1540" s="5"/>
      <c r="P1540" s="5" t="str">
        <f t="shared" si="281"/>
        <v>Med 1.3-2025-06-30</v>
      </c>
      <c r="Q1540" s="5">
        <v>0</v>
      </c>
      <c r="R1540" s="5">
        <v>0</v>
      </c>
    </row>
    <row r="1541" spans="1:18" hidden="1" x14ac:dyDescent="0.3">
      <c r="A1541" s="5">
        <v>385</v>
      </c>
      <c r="B1541" s="5" t="s">
        <v>350</v>
      </c>
      <c r="C1541" s="5" t="s">
        <v>351</v>
      </c>
      <c r="D1541" s="5" t="s">
        <v>54</v>
      </c>
      <c r="E1541" s="5" t="s">
        <v>24</v>
      </c>
      <c r="F1541" s="6">
        <v>45838</v>
      </c>
      <c r="G1541" s="5">
        <f t="shared" si="275"/>
        <v>2025</v>
      </c>
      <c r="H1541" s="5" t="str">
        <f t="shared" si="276"/>
        <v>Junio</v>
      </c>
      <c r="I1541" s="6" t="str">
        <f t="shared" ref="I1541:I1572" si="284">IF(OR(H1548="Enero",H1548="Febrero",H1548="Marzo",H1548="Abril",H1548="Mayo",H1548="Junio"),G1548&amp;"-1",IF(OR(H1548="Julio",H1548="Agosto",H1548="Septiembre",H1548="Octubre",H1548="Noviembre",H1548="Diciembre"),G1548&amp;"-2"))</f>
        <v>2025-1</v>
      </c>
      <c r="J1541" s="5">
        <f>6845877310/1000000</f>
        <v>6845.8773099999999</v>
      </c>
      <c r="K1541" s="5">
        <v>8790.9481190000006</v>
      </c>
      <c r="L1541" s="15">
        <f t="shared" si="283"/>
        <v>1.0531561461794019</v>
      </c>
      <c r="M1541" s="15">
        <f t="shared" si="282"/>
        <v>1.0531561461794019</v>
      </c>
      <c r="N1541" s="5" t="s">
        <v>103</v>
      </c>
      <c r="O1541" s="5" t="s">
        <v>103</v>
      </c>
      <c r="P1541" s="5" t="str">
        <f t="shared" si="281"/>
        <v>Med 1.4-2025-06-30</v>
      </c>
      <c r="Q1541" s="5">
        <v>0</v>
      </c>
      <c r="R1541" s="5">
        <v>0</v>
      </c>
    </row>
    <row r="1542" spans="1:18" hidden="1" x14ac:dyDescent="0.3">
      <c r="A1542" s="25" t="s">
        <v>527</v>
      </c>
      <c r="B1542" s="23" t="s">
        <v>528</v>
      </c>
      <c r="C1542" s="5" t="s">
        <v>351</v>
      </c>
      <c r="D1542" s="5" t="s">
        <v>54</v>
      </c>
      <c r="E1542" s="5" t="s">
        <v>24</v>
      </c>
      <c r="F1542" s="6">
        <v>45838</v>
      </c>
      <c r="G1542" s="5">
        <f t="shared" si="275"/>
        <v>2025</v>
      </c>
      <c r="H1542" s="5" t="str">
        <f t="shared" si="276"/>
        <v>Junio</v>
      </c>
      <c r="I1542" s="6" t="str">
        <f t="shared" si="284"/>
        <v>2025-1</v>
      </c>
      <c r="J1542" s="76">
        <v>1392.56187</v>
      </c>
      <c r="K1542" s="76">
        <v>1610.582185</v>
      </c>
      <c r="L1542" s="15">
        <f t="shared" si="283"/>
        <v>1.0761000000000001</v>
      </c>
      <c r="M1542" s="15">
        <f t="shared" si="282"/>
        <v>1.0761000000000001</v>
      </c>
      <c r="N1542" s="5" t="s">
        <v>103</v>
      </c>
      <c r="O1542" s="5" t="s">
        <v>103</v>
      </c>
      <c r="P1542" s="5" t="str">
        <f t="shared" si="281"/>
        <v>Med 10-2025-06-30</v>
      </c>
      <c r="Q1542" s="5">
        <v>0</v>
      </c>
      <c r="R1542" s="5">
        <v>0</v>
      </c>
    </row>
    <row r="1543" spans="1:18" hidden="1" x14ac:dyDescent="0.3">
      <c r="A1543" s="25" t="s">
        <v>529</v>
      </c>
      <c r="B1543" s="23" t="s">
        <v>530</v>
      </c>
      <c r="C1543" s="5" t="s">
        <v>351</v>
      </c>
      <c r="D1543" s="5" t="s">
        <v>54</v>
      </c>
      <c r="E1543" s="5" t="s">
        <v>24</v>
      </c>
      <c r="F1543" s="6">
        <v>45838</v>
      </c>
      <c r="G1543" s="5">
        <f t="shared" si="275"/>
        <v>2025</v>
      </c>
      <c r="H1543" s="5" t="str">
        <f t="shared" si="276"/>
        <v>Junio</v>
      </c>
      <c r="I1543" s="6" t="str">
        <f t="shared" si="284"/>
        <v>2025-1</v>
      </c>
      <c r="J1543" s="76">
        <v>2655.6515559999998</v>
      </c>
      <c r="K1543" s="76">
        <v>3358.9061839999999</v>
      </c>
      <c r="L1543" s="15">
        <f t="shared" si="283"/>
        <v>1.3</v>
      </c>
      <c r="M1543" s="15">
        <f t="shared" si="282"/>
        <v>1.4303999999999999</v>
      </c>
      <c r="N1543" s="5" t="s">
        <v>103</v>
      </c>
      <c r="O1543" s="5" t="s">
        <v>103</v>
      </c>
      <c r="P1543" s="5" t="str">
        <f t="shared" si="281"/>
        <v>Med 11-2025-06-30</v>
      </c>
      <c r="Q1543" s="5">
        <v>0</v>
      </c>
      <c r="R1543" s="5">
        <v>0</v>
      </c>
    </row>
    <row r="1544" spans="1:18" hidden="1" x14ac:dyDescent="0.3">
      <c r="A1544" s="25" t="s">
        <v>531</v>
      </c>
      <c r="B1544" s="23" t="s">
        <v>532</v>
      </c>
      <c r="C1544" s="5" t="s">
        <v>351</v>
      </c>
      <c r="D1544" s="5" t="s">
        <v>54</v>
      </c>
      <c r="E1544" s="5" t="s">
        <v>24</v>
      </c>
      <c r="F1544" s="6">
        <v>45838</v>
      </c>
      <c r="G1544" s="5">
        <f t="shared" si="275"/>
        <v>2025</v>
      </c>
      <c r="H1544" s="5" t="str">
        <f t="shared" si="276"/>
        <v>Junio</v>
      </c>
      <c r="I1544" s="6" t="str">
        <f t="shared" si="284"/>
        <v>2025-1</v>
      </c>
      <c r="J1544" s="76">
        <v>2797.6638859999998</v>
      </c>
      <c r="K1544" s="76">
        <v>3821.45975</v>
      </c>
      <c r="L1544" s="15">
        <f t="shared" si="283"/>
        <v>1.053509834995805</v>
      </c>
      <c r="M1544" s="15">
        <f t="shared" si="282"/>
        <v>1.053509834995805</v>
      </c>
      <c r="N1544" s="5" t="s">
        <v>103</v>
      </c>
      <c r="O1544" s="5" t="s">
        <v>103</v>
      </c>
      <c r="P1544" s="5" t="str">
        <f t="shared" si="281"/>
        <v>14-2025-06-30</v>
      </c>
      <c r="Q1544" s="5">
        <v>0</v>
      </c>
      <c r="R1544" s="5">
        <v>0</v>
      </c>
    </row>
    <row r="1545" spans="1:18" hidden="1" x14ac:dyDescent="0.3">
      <c r="A1545" s="25" t="s">
        <v>712</v>
      </c>
      <c r="B1545" s="23" t="s">
        <v>713</v>
      </c>
      <c r="C1545" s="5" t="s">
        <v>440</v>
      </c>
      <c r="D1545" s="5" t="s">
        <v>54</v>
      </c>
      <c r="E1545" s="5" t="s">
        <v>24</v>
      </c>
      <c r="F1545" s="6">
        <v>45838</v>
      </c>
      <c r="G1545" s="5">
        <v>2025</v>
      </c>
      <c r="H1545" s="5" t="s">
        <v>742</v>
      </c>
      <c r="I1545" s="6" t="str">
        <f t="shared" si="284"/>
        <v>2025-2</v>
      </c>
      <c r="J1545" s="62">
        <v>69</v>
      </c>
      <c r="K1545" s="62">
        <v>47</v>
      </c>
      <c r="L1545" s="15">
        <f t="shared" si="283"/>
        <v>1.0188499892388263</v>
      </c>
      <c r="M1545" s="15">
        <f t="shared" si="282"/>
        <v>1.0188499892388263</v>
      </c>
      <c r="N1545" s="5" t="s">
        <v>25</v>
      </c>
      <c r="O1545" s="5" t="s">
        <v>25</v>
      </c>
      <c r="P1545" s="5" t="str">
        <f t="shared" si="281"/>
        <v>14-2025-12-31</v>
      </c>
      <c r="Q1545" s="5">
        <v>0</v>
      </c>
      <c r="R1545" s="5">
        <v>0</v>
      </c>
    </row>
    <row r="1546" spans="1:18" hidden="1" x14ac:dyDescent="0.3">
      <c r="A1546" s="25" t="s">
        <v>694</v>
      </c>
      <c r="B1546" s="5" t="s">
        <v>695</v>
      </c>
      <c r="C1546" s="5" t="s">
        <v>440</v>
      </c>
      <c r="D1546" s="5" t="s">
        <v>54</v>
      </c>
      <c r="E1546" s="5" t="s">
        <v>24</v>
      </c>
      <c r="F1546" s="6">
        <v>45838</v>
      </c>
      <c r="G1546" s="16">
        <v>2025</v>
      </c>
      <c r="H1546" s="6" t="s">
        <v>742</v>
      </c>
      <c r="I1546" s="6" t="str">
        <f t="shared" si="284"/>
        <v>2025-1</v>
      </c>
      <c r="J1546" s="5">
        <v>2677</v>
      </c>
      <c r="K1546" s="5">
        <v>2764</v>
      </c>
      <c r="L1546" s="15">
        <f t="shared" si="283"/>
        <v>1.0189105214922771</v>
      </c>
      <c r="M1546" s="15">
        <f t="shared" si="282"/>
        <v>1.0189105214922771</v>
      </c>
      <c r="N1546" s="5" t="s">
        <v>55</v>
      </c>
      <c r="O1546" s="5" t="s">
        <v>55</v>
      </c>
      <c r="P1546" s="5" t="str">
        <f t="shared" si="281"/>
        <v>274-2025-12-31</v>
      </c>
      <c r="Q1546" s="5">
        <v>0</v>
      </c>
      <c r="R1546" s="5">
        <v>0</v>
      </c>
    </row>
    <row r="1547" spans="1:18" hidden="1" x14ac:dyDescent="0.3">
      <c r="A1547" s="25" t="s">
        <v>700</v>
      </c>
      <c r="B1547" s="5" t="s">
        <v>701</v>
      </c>
      <c r="C1547" s="5" t="s">
        <v>440</v>
      </c>
      <c r="D1547" s="5" t="s">
        <v>54</v>
      </c>
      <c r="E1547" s="5" t="s">
        <v>24</v>
      </c>
      <c r="F1547" s="6">
        <v>45838</v>
      </c>
      <c r="G1547" s="16">
        <v>2025</v>
      </c>
      <c r="H1547" s="6" t="s">
        <v>742</v>
      </c>
      <c r="I1547" s="6" t="str">
        <f t="shared" si="284"/>
        <v>2025-2</v>
      </c>
      <c r="J1547" s="5">
        <v>582</v>
      </c>
      <c r="K1547" s="5">
        <v>562</v>
      </c>
      <c r="L1547" s="15">
        <f t="shared" si="283"/>
        <v>1.0321095502301971</v>
      </c>
      <c r="M1547" s="15">
        <f t="shared" si="282"/>
        <v>1.0321095502301971</v>
      </c>
      <c r="N1547" s="5" t="s">
        <v>55</v>
      </c>
      <c r="O1547" s="5" t="s">
        <v>55</v>
      </c>
      <c r="P1547" s="5" t="str">
        <f t="shared" si="281"/>
        <v>14.1-2025-06-30</v>
      </c>
      <c r="Q1547" s="5">
        <v>0</v>
      </c>
      <c r="R1547" s="5">
        <v>0</v>
      </c>
    </row>
    <row r="1548" spans="1:18" hidden="1" x14ac:dyDescent="0.3">
      <c r="A1548" s="25" t="s">
        <v>702</v>
      </c>
      <c r="B1548" s="5" t="s">
        <v>746</v>
      </c>
      <c r="C1548" s="5" t="s">
        <v>440</v>
      </c>
      <c r="D1548" s="5" t="s">
        <v>54</v>
      </c>
      <c r="E1548" s="5" t="s">
        <v>24</v>
      </c>
      <c r="F1548" s="6">
        <v>45838</v>
      </c>
      <c r="G1548" s="16">
        <v>2025</v>
      </c>
      <c r="H1548" s="6" t="s">
        <v>742</v>
      </c>
      <c r="I1548" s="6" t="str">
        <f t="shared" si="284"/>
        <v>2025-2</v>
      </c>
      <c r="J1548" s="9">
        <v>2107</v>
      </c>
      <c r="K1548" s="9">
        <v>2219</v>
      </c>
      <c r="L1548" s="15">
        <f t="shared" si="283"/>
        <v>1.0652439024390243</v>
      </c>
      <c r="M1548" s="15">
        <f t="shared" si="282"/>
        <v>1.0652439024390243</v>
      </c>
      <c r="N1548" s="5" t="s">
        <v>55</v>
      </c>
      <c r="O1548" s="5" t="s">
        <v>55</v>
      </c>
      <c r="P1548" s="5" t="str">
        <f t="shared" si="281"/>
        <v>14.1-2025-12-31</v>
      </c>
      <c r="Q1548" s="5">
        <v>0</v>
      </c>
      <c r="R1548" s="5">
        <v>0</v>
      </c>
    </row>
    <row r="1549" spans="1:18" hidden="1" x14ac:dyDescent="0.3">
      <c r="A1549" s="25" t="s">
        <v>704</v>
      </c>
      <c r="B1549" s="5" t="s">
        <v>705</v>
      </c>
      <c r="C1549" s="5" t="s">
        <v>440</v>
      </c>
      <c r="D1549" s="5" t="s">
        <v>54</v>
      </c>
      <c r="E1549" s="5" t="s">
        <v>24</v>
      </c>
      <c r="F1549" s="6">
        <v>45838</v>
      </c>
      <c r="G1549" s="16">
        <v>2025</v>
      </c>
      <c r="H1549" s="6" t="s">
        <v>742</v>
      </c>
      <c r="I1549" s="6" t="str">
        <f t="shared" si="284"/>
        <v>2025-2</v>
      </c>
      <c r="J1549" s="9">
        <v>100</v>
      </c>
      <c r="K1549" s="12">
        <v>107.61</v>
      </c>
      <c r="L1549" s="15">
        <f t="shared" si="283"/>
        <v>1.0575471071452296</v>
      </c>
      <c r="M1549" s="15">
        <f t="shared" si="282"/>
        <v>1.0575471071452296</v>
      </c>
      <c r="N1549" s="5" t="s">
        <v>25</v>
      </c>
      <c r="O1549" s="5" t="s">
        <v>25</v>
      </c>
      <c r="P1549" s="5" t="str">
        <f t="shared" si="281"/>
        <v>14.2-2025-06-30</v>
      </c>
      <c r="Q1549" s="5">
        <v>0</v>
      </c>
      <c r="R1549" s="5">
        <v>0</v>
      </c>
    </row>
    <row r="1550" spans="1:18" hidden="1" x14ac:dyDescent="0.3">
      <c r="A1550" s="25" t="s">
        <v>706</v>
      </c>
      <c r="B1550" s="5" t="s">
        <v>707</v>
      </c>
      <c r="C1550" s="5" t="s">
        <v>440</v>
      </c>
      <c r="D1550" s="5" t="s">
        <v>54</v>
      </c>
      <c r="E1550" s="5" t="s">
        <v>24</v>
      </c>
      <c r="F1550" s="6">
        <v>45838</v>
      </c>
      <c r="G1550" s="16">
        <v>2025</v>
      </c>
      <c r="H1550" s="6" t="s">
        <v>742</v>
      </c>
      <c r="I1550" s="6" t="str">
        <f t="shared" si="284"/>
        <v>2025-1</v>
      </c>
      <c r="J1550" s="9">
        <v>100</v>
      </c>
      <c r="K1550" s="12">
        <v>143.04</v>
      </c>
      <c r="L1550" s="15">
        <f t="shared" si="283"/>
        <v>1.0721263214237924</v>
      </c>
      <c r="M1550" s="15">
        <f t="shared" si="282"/>
        <v>1.0721263214237924</v>
      </c>
      <c r="N1550" s="5" t="s">
        <v>25</v>
      </c>
      <c r="O1550" s="5" t="s">
        <v>25</v>
      </c>
      <c r="P1550" s="5" t="str">
        <f t="shared" si="281"/>
        <v>14.2-2025-12-31</v>
      </c>
      <c r="Q1550" s="5">
        <v>0</v>
      </c>
      <c r="R1550" s="5">
        <v>0</v>
      </c>
    </row>
    <row r="1551" spans="1:18" hidden="1" x14ac:dyDescent="0.3">
      <c r="A1551" s="5">
        <v>14</v>
      </c>
      <c r="B1551" s="5" t="s">
        <v>52</v>
      </c>
      <c r="C1551" s="5" t="s">
        <v>53</v>
      </c>
      <c r="D1551" s="5" t="s">
        <v>54</v>
      </c>
      <c r="E1551" s="5" t="s">
        <v>24</v>
      </c>
      <c r="F1551" s="6">
        <v>45838</v>
      </c>
      <c r="G1551" s="5">
        <f t="shared" ref="G1551:G1561" si="285">YEAR(F1558)</f>
        <v>2025</v>
      </c>
      <c r="H1551" s="5" t="str">
        <f t="shared" ref="H1551:H1561" si="286">PROPER(TEXT(F1558,"mmmm"))</f>
        <v>Junio</v>
      </c>
      <c r="I1551" s="6" t="str">
        <f t="shared" si="284"/>
        <v>2025-2</v>
      </c>
      <c r="J1551" s="9">
        <v>53635</v>
      </c>
      <c r="K1551" s="9">
        <v>56505</v>
      </c>
      <c r="L1551" s="15">
        <f t="shared" si="283"/>
        <v>1.0494762288477035</v>
      </c>
      <c r="M1551" s="15">
        <f t="shared" si="282"/>
        <v>1.0494762288477035</v>
      </c>
      <c r="N1551" s="5" t="s">
        <v>55</v>
      </c>
      <c r="O1551" s="5" t="s">
        <v>55</v>
      </c>
      <c r="P1551" s="5" t="str">
        <f t="shared" si="281"/>
        <v>14.3-2025-06-30</v>
      </c>
      <c r="Q1551" s="5">
        <v>0</v>
      </c>
      <c r="R1551" s="5">
        <v>0</v>
      </c>
    </row>
    <row r="1552" spans="1:18" hidden="1" x14ac:dyDescent="0.3">
      <c r="A1552" s="5">
        <v>14</v>
      </c>
      <c r="B1552" s="5" t="s">
        <v>52</v>
      </c>
      <c r="C1552" s="5" t="s">
        <v>53</v>
      </c>
      <c r="D1552" s="5" t="s">
        <v>54</v>
      </c>
      <c r="E1552" s="5" t="s">
        <v>24</v>
      </c>
      <c r="F1552" s="6">
        <v>46022</v>
      </c>
      <c r="G1552" s="5">
        <f t="shared" si="285"/>
        <v>2025</v>
      </c>
      <c r="H1552" s="5" t="str">
        <f t="shared" si="286"/>
        <v>Diciembre</v>
      </c>
      <c r="I1552" s="6" t="str">
        <f t="shared" si="284"/>
        <v>2025-1</v>
      </c>
      <c r="J1552" s="83">
        <v>55756</v>
      </c>
      <c r="K1552" s="9">
        <v>56807</v>
      </c>
      <c r="L1552" s="15">
        <f t="shared" si="283"/>
        <v>1.0609850333496014</v>
      </c>
      <c r="M1552" s="15">
        <f t="shared" si="282"/>
        <v>1.0609850333496014</v>
      </c>
      <c r="N1552" s="5" t="s">
        <v>55</v>
      </c>
      <c r="O1552" s="5" t="s">
        <v>55</v>
      </c>
      <c r="P1552" s="5" t="str">
        <f t="shared" si="281"/>
        <v>14.3-2025-12-31</v>
      </c>
      <c r="Q1552" s="5">
        <v>0</v>
      </c>
      <c r="R1552" s="5">
        <v>0</v>
      </c>
    </row>
    <row r="1553" spans="1:18" hidden="1" x14ac:dyDescent="0.3">
      <c r="A1553" s="5">
        <v>274</v>
      </c>
      <c r="B1553" s="5" t="s">
        <v>223</v>
      </c>
      <c r="C1553" s="5" t="s">
        <v>205</v>
      </c>
      <c r="D1553" s="5" t="s">
        <v>54</v>
      </c>
      <c r="E1553" s="5" t="s">
        <v>24</v>
      </c>
      <c r="F1553" s="6">
        <v>46022</v>
      </c>
      <c r="G1553" s="5">
        <f t="shared" si="285"/>
        <v>2025</v>
      </c>
      <c r="H1553" s="5" t="str">
        <f t="shared" si="286"/>
        <v>Junio</v>
      </c>
      <c r="I1553" s="6" t="str">
        <f t="shared" si="284"/>
        <v>2025-2</v>
      </c>
      <c r="J1553" s="75">
        <v>44737</v>
      </c>
      <c r="K1553" s="9">
        <v>45583</v>
      </c>
      <c r="L1553" s="15">
        <f t="shared" si="283"/>
        <v>1.1039058587881823</v>
      </c>
      <c r="M1553" s="15">
        <f t="shared" si="282"/>
        <v>1.1039058587881823</v>
      </c>
      <c r="N1553" s="5" t="s">
        <v>55</v>
      </c>
      <c r="O1553" s="5" t="s">
        <v>55</v>
      </c>
      <c r="P1553" s="5" t="str">
        <f t="shared" si="281"/>
        <v>14.4-2025-06-30</v>
      </c>
      <c r="Q1553" s="5">
        <v>0</v>
      </c>
      <c r="R1553" s="5">
        <v>0</v>
      </c>
    </row>
    <row r="1554" spans="1:18" hidden="1" x14ac:dyDescent="0.3">
      <c r="A1554" s="24" t="s">
        <v>517</v>
      </c>
      <c r="B1554" s="23" t="s">
        <v>518</v>
      </c>
      <c r="C1554" s="5" t="s">
        <v>186</v>
      </c>
      <c r="D1554" s="5" t="s">
        <v>54</v>
      </c>
      <c r="E1554" s="5" t="s">
        <v>24</v>
      </c>
      <c r="F1554" s="6">
        <v>45838</v>
      </c>
      <c r="G1554" s="5">
        <f t="shared" si="285"/>
        <v>2025</v>
      </c>
      <c r="H1554" s="5" t="str">
        <f t="shared" si="286"/>
        <v>Diciembre</v>
      </c>
      <c r="I1554" s="6" t="str">
        <f t="shared" si="284"/>
        <v>2025-2</v>
      </c>
      <c r="J1554" s="5">
        <v>8471</v>
      </c>
      <c r="K1554" s="5">
        <v>8743</v>
      </c>
      <c r="L1554" s="15">
        <f t="shared" si="283"/>
        <v>1.1993785603314344</v>
      </c>
      <c r="M1554" s="15">
        <v>1.031341821743389</v>
      </c>
      <c r="N1554" s="5" t="s">
        <v>55</v>
      </c>
      <c r="O1554" s="5" t="s">
        <v>55</v>
      </c>
      <c r="P1554" s="5" t="s">
        <v>2676</v>
      </c>
      <c r="Q1554" s="5">
        <v>0</v>
      </c>
      <c r="R1554" s="5">
        <v>0</v>
      </c>
    </row>
    <row r="1555" spans="1:18" hidden="1" x14ac:dyDescent="0.3">
      <c r="A1555" s="24" t="s">
        <v>517</v>
      </c>
      <c r="B1555" s="23" t="s">
        <v>518</v>
      </c>
      <c r="C1555" s="5" t="s">
        <v>186</v>
      </c>
      <c r="D1555" s="5" t="s">
        <v>54</v>
      </c>
      <c r="E1555" s="5" t="s">
        <v>24</v>
      </c>
      <c r="F1555" s="6">
        <v>46022</v>
      </c>
      <c r="G1555" s="5">
        <f t="shared" si="285"/>
        <v>2025</v>
      </c>
      <c r="H1555" s="5" t="str">
        <f t="shared" si="286"/>
        <v>Diciembre</v>
      </c>
      <c r="I1555" s="6" t="str">
        <f t="shared" si="284"/>
        <v>2025-2</v>
      </c>
      <c r="J1555" s="5">
        <v>8200</v>
      </c>
      <c r="K1555" s="5">
        <v>8735</v>
      </c>
      <c r="L1555" s="15">
        <f t="shared" si="283"/>
        <v>1.2583333333333333</v>
      </c>
      <c r="M1555" s="15">
        <v>1.031976744186047</v>
      </c>
      <c r="N1555" s="5" t="s">
        <v>55</v>
      </c>
      <c r="O1555" s="5" t="s">
        <v>55</v>
      </c>
      <c r="P1555" s="5" t="s">
        <v>2677</v>
      </c>
      <c r="Q1555" s="5">
        <v>0</v>
      </c>
      <c r="R1555" s="5">
        <v>0</v>
      </c>
    </row>
    <row r="1556" spans="1:18" hidden="1" x14ac:dyDescent="0.3">
      <c r="A1556" s="24" t="s">
        <v>519</v>
      </c>
      <c r="B1556" s="23" t="s">
        <v>520</v>
      </c>
      <c r="C1556" s="5" t="s">
        <v>186</v>
      </c>
      <c r="D1556" s="5" t="s">
        <v>54</v>
      </c>
      <c r="E1556" s="5" t="s">
        <v>24</v>
      </c>
      <c r="F1556" s="6">
        <v>45838</v>
      </c>
      <c r="G1556" s="5">
        <f t="shared" si="285"/>
        <v>2025</v>
      </c>
      <c r="H1556" s="5" t="str">
        <f t="shared" si="286"/>
        <v>Diciembre</v>
      </c>
      <c r="I1556" s="6" t="str">
        <f t="shared" si="284"/>
        <v>2025-2</v>
      </c>
      <c r="J1556" s="5">
        <v>45163</v>
      </c>
      <c r="K1556" s="5">
        <v>47762</v>
      </c>
      <c r="L1556" s="15">
        <f t="shared" si="283"/>
        <v>1.2222222222222223</v>
      </c>
      <c r="M1556" s="15">
        <f t="shared" ref="M1556:M1570" si="287">IFERROR(K1563/J1563,"")</f>
        <v>1.2222222222222223</v>
      </c>
      <c r="N1556" s="5" t="s">
        <v>55</v>
      </c>
      <c r="O1556" s="5" t="s">
        <v>55</v>
      </c>
      <c r="P1556" s="5" t="s">
        <v>2678</v>
      </c>
      <c r="Q1556" s="5">
        <v>0</v>
      </c>
      <c r="R1556" s="5">
        <v>0</v>
      </c>
    </row>
    <row r="1557" spans="1:18" hidden="1" x14ac:dyDescent="0.3">
      <c r="A1557" s="24" t="s">
        <v>519</v>
      </c>
      <c r="B1557" s="23" t="s">
        <v>520</v>
      </c>
      <c r="C1557" s="5" t="s">
        <v>186</v>
      </c>
      <c r="D1557" s="5" t="s">
        <v>54</v>
      </c>
      <c r="E1557" s="5" t="s">
        <v>24</v>
      </c>
      <c r="F1557" s="6">
        <v>46022</v>
      </c>
      <c r="G1557" s="5">
        <f t="shared" si="285"/>
        <v>2025</v>
      </c>
      <c r="H1557" s="5" t="str">
        <f t="shared" si="286"/>
        <v>Junio</v>
      </c>
      <c r="I1557" s="6" t="str">
        <f t="shared" si="284"/>
        <v>2021-2</v>
      </c>
      <c r="J1557" s="5">
        <v>44838</v>
      </c>
      <c r="K1557" s="5">
        <v>48072</v>
      </c>
      <c r="L1557" s="15" t="str">
        <f t="shared" si="283"/>
        <v/>
      </c>
      <c r="M1557" s="15" t="str">
        <f t="shared" si="287"/>
        <v/>
      </c>
      <c r="N1557" s="5" t="s">
        <v>55</v>
      </c>
      <c r="O1557" s="5" t="s">
        <v>55</v>
      </c>
      <c r="P1557" s="5" t="s">
        <v>2679</v>
      </c>
      <c r="Q1557" s="5">
        <v>0</v>
      </c>
      <c r="R1557" s="5">
        <v>0</v>
      </c>
    </row>
    <row r="1558" spans="1:18" hidden="1" x14ac:dyDescent="0.3">
      <c r="A1558" s="24" t="s">
        <v>521</v>
      </c>
      <c r="B1558" s="23" t="s">
        <v>522</v>
      </c>
      <c r="C1558" s="5" t="s">
        <v>186</v>
      </c>
      <c r="D1558" s="5" t="s">
        <v>54</v>
      </c>
      <c r="E1558" s="5" t="s">
        <v>24</v>
      </c>
      <c r="F1558" s="6">
        <v>45838</v>
      </c>
      <c r="G1558" s="5">
        <f t="shared" si="285"/>
        <v>2025</v>
      </c>
      <c r="H1558" s="5" t="str">
        <f t="shared" si="286"/>
        <v>Diciembre</v>
      </c>
      <c r="I1558" s="6" t="str">
        <f t="shared" si="284"/>
        <v>2022-2</v>
      </c>
      <c r="J1558" s="5">
        <v>49640</v>
      </c>
      <c r="K1558" s="5">
        <v>52096</v>
      </c>
      <c r="L1558" s="15" t="str">
        <f t="shared" si="283"/>
        <v/>
      </c>
      <c r="M1558" s="15" t="str">
        <f t="shared" si="287"/>
        <v/>
      </c>
      <c r="N1558" s="5" t="s">
        <v>55</v>
      </c>
      <c r="O1558" s="5" t="s">
        <v>55</v>
      </c>
      <c r="P1558" s="5" t="s">
        <v>2680</v>
      </c>
      <c r="Q1558" s="5">
        <v>0</v>
      </c>
      <c r="R1558" s="5">
        <v>0</v>
      </c>
    </row>
    <row r="1559" spans="1:18" hidden="1" x14ac:dyDescent="0.3">
      <c r="A1559" s="24" t="s">
        <v>521</v>
      </c>
      <c r="B1559" s="23" t="s">
        <v>522</v>
      </c>
      <c r="C1559" s="5" t="s">
        <v>186</v>
      </c>
      <c r="D1559" s="5" t="s">
        <v>54</v>
      </c>
      <c r="E1559" s="5" t="s">
        <v>24</v>
      </c>
      <c r="F1559" s="6">
        <v>46022</v>
      </c>
      <c r="G1559" s="5">
        <f t="shared" si="285"/>
        <v>2025</v>
      </c>
      <c r="H1559" s="5" t="str">
        <f t="shared" si="286"/>
        <v>Junio</v>
      </c>
      <c r="I1559" s="6" t="str">
        <f t="shared" si="284"/>
        <v>2025-2</v>
      </c>
      <c r="J1559" s="5">
        <v>49176</v>
      </c>
      <c r="K1559" s="5">
        <v>52175</v>
      </c>
      <c r="L1559" s="15">
        <f t="shared" si="283"/>
        <v>1</v>
      </c>
      <c r="M1559" s="15">
        <f t="shared" si="287"/>
        <v>1</v>
      </c>
      <c r="N1559" s="5" t="s">
        <v>55</v>
      </c>
      <c r="O1559" s="5" t="s">
        <v>55</v>
      </c>
      <c r="P1559" s="5" t="s">
        <v>2681</v>
      </c>
      <c r="Q1559" s="5">
        <v>0</v>
      </c>
      <c r="R1559" s="5">
        <v>0</v>
      </c>
    </row>
    <row r="1560" spans="1:18" hidden="1" x14ac:dyDescent="0.3">
      <c r="A1560" s="24" t="s">
        <v>523</v>
      </c>
      <c r="B1560" s="23" t="s">
        <v>524</v>
      </c>
      <c r="C1560" s="5" t="s">
        <v>186</v>
      </c>
      <c r="D1560" s="5" t="s">
        <v>54</v>
      </c>
      <c r="E1560" s="5" t="s">
        <v>24</v>
      </c>
      <c r="F1560" s="6">
        <v>45838</v>
      </c>
      <c r="G1560" s="16">
        <f t="shared" si="285"/>
        <v>2025</v>
      </c>
      <c r="H1560" s="6" t="str">
        <f t="shared" si="286"/>
        <v>Diciembre</v>
      </c>
      <c r="I1560" s="6" t="str">
        <f t="shared" si="284"/>
        <v>2021-2</v>
      </c>
      <c r="J1560" s="5">
        <v>3994</v>
      </c>
      <c r="K1560" s="5">
        <v>4409</v>
      </c>
      <c r="L1560" s="15">
        <f t="shared" si="283"/>
        <v>1</v>
      </c>
      <c r="M1560" s="15">
        <f t="shared" si="287"/>
        <v>1</v>
      </c>
      <c r="N1560" s="5" t="s">
        <v>55</v>
      </c>
      <c r="O1560" s="5" t="s">
        <v>55</v>
      </c>
      <c r="P1560" s="5" t="s">
        <v>2682</v>
      </c>
      <c r="Q1560" s="5">
        <v>0</v>
      </c>
      <c r="R1560" s="5">
        <v>0</v>
      </c>
    </row>
    <row r="1561" spans="1:18" hidden="1" x14ac:dyDescent="0.3">
      <c r="A1561" s="24" t="s">
        <v>523</v>
      </c>
      <c r="B1561" s="23" t="s">
        <v>524</v>
      </c>
      <c r="C1561" s="5" t="s">
        <v>186</v>
      </c>
      <c r="D1561" s="5" t="s">
        <v>54</v>
      </c>
      <c r="E1561" s="5" t="s">
        <v>24</v>
      </c>
      <c r="F1561" s="6">
        <v>46022</v>
      </c>
      <c r="G1561" s="16">
        <f t="shared" si="285"/>
        <v>2025</v>
      </c>
      <c r="H1561" s="6" t="str">
        <f t="shared" si="286"/>
        <v>Diciembre</v>
      </c>
      <c r="I1561" s="6" t="str">
        <f t="shared" si="284"/>
        <v>2022-2</v>
      </c>
      <c r="J1561" s="5">
        <v>3862</v>
      </c>
      <c r="K1561" s="5">
        <v>4632</v>
      </c>
      <c r="L1561" s="15">
        <f t="shared" si="283"/>
        <v>1.0011614401858304</v>
      </c>
      <c r="M1561" s="15">
        <f t="shared" si="287"/>
        <v>1.0011614401858304</v>
      </c>
      <c r="N1561" s="5" t="s">
        <v>55</v>
      </c>
      <c r="O1561" s="5" t="s">
        <v>55</v>
      </c>
      <c r="P1561" s="5" t="s">
        <v>2683</v>
      </c>
      <c r="Q1561" s="5">
        <v>0</v>
      </c>
      <c r="R1561" s="5">
        <v>0</v>
      </c>
    </row>
    <row r="1562" spans="1:18" hidden="1" x14ac:dyDescent="0.3">
      <c r="A1562" s="5">
        <v>423</v>
      </c>
      <c r="B1562" s="5" t="s">
        <v>399</v>
      </c>
      <c r="C1562" s="5" t="s">
        <v>87</v>
      </c>
      <c r="D1562" s="5" t="s">
        <v>73</v>
      </c>
      <c r="E1562" s="5" t="s">
        <v>24</v>
      </c>
      <c r="F1562" s="6">
        <v>46022</v>
      </c>
      <c r="G1562" s="5">
        <v>2025</v>
      </c>
      <c r="H1562" s="5" t="s">
        <v>744</v>
      </c>
      <c r="I1562" s="6" t="s">
        <v>751</v>
      </c>
      <c r="J1562" s="5">
        <v>12</v>
      </c>
      <c r="K1562" s="5">
        <v>15.1</v>
      </c>
      <c r="L1562" s="15">
        <f t="shared" si="283"/>
        <v>1.0576470588235294</v>
      </c>
      <c r="M1562" s="15">
        <f t="shared" si="287"/>
        <v>1.0576470588235294</v>
      </c>
      <c r="N1562" s="5" t="s">
        <v>91</v>
      </c>
      <c r="O1562" s="5" t="s">
        <v>91</v>
      </c>
      <c r="P1562" s="5" t="str">
        <f>A1569&amp;"-"&amp;YEAR(F1569)&amp;"-"&amp;IF(LEN(MONTH(F1569))=1,"0"&amp;MONTH(F1569),MONTH(F1569))&amp;"-"&amp;DAY(F1569)</f>
        <v>194-2025-12-31</v>
      </c>
      <c r="Q1562" s="5">
        <v>1</v>
      </c>
      <c r="R1562" s="5">
        <v>1</v>
      </c>
    </row>
    <row r="1563" spans="1:18" hidden="1" x14ac:dyDescent="0.3">
      <c r="A1563" s="5">
        <v>424</v>
      </c>
      <c r="B1563" s="5" t="s">
        <v>400</v>
      </c>
      <c r="C1563" s="5" t="s">
        <v>87</v>
      </c>
      <c r="D1563" s="5" t="s">
        <v>73</v>
      </c>
      <c r="E1563" s="5" t="s">
        <v>24</v>
      </c>
      <c r="F1563" s="6">
        <v>46022</v>
      </c>
      <c r="G1563" s="5">
        <v>2025</v>
      </c>
      <c r="H1563" s="5" t="s">
        <v>744</v>
      </c>
      <c r="I1563" s="6" t="s">
        <v>751</v>
      </c>
      <c r="J1563" s="5">
        <v>9</v>
      </c>
      <c r="K1563" s="5">
        <v>11</v>
      </c>
      <c r="L1563" s="15">
        <f t="shared" si="283"/>
        <v>1.0654545454545454</v>
      </c>
      <c r="M1563" s="15">
        <f t="shared" si="287"/>
        <v>1.0654545454545454</v>
      </c>
      <c r="N1563" s="5" t="s">
        <v>55</v>
      </c>
      <c r="O1563" s="5" t="s">
        <v>55</v>
      </c>
      <c r="P1563" s="5" t="s">
        <v>1754</v>
      </c>
      <c r="Q1563" s="5">
        <v>0</v>
      </c>
      <c r="R1563" s="5">
        <v>0</v>
      </c>
    </row>
    <row r="1564" spans="1:18" hidden="1" x14ac:dyDescent="0.3">
      <c r="A1564" s="5">
        <v>97</v>
      </c>
      <c r="B1564" s="5" t="s">
        <v>86</v>
      </c>
      <c r="C1564" s="5" t="s">
        <v>87</v>
      </c>
      <c r="D1564" s="5" t="s">
        <v>54</v>
      </c>
      <c r="E1564" s="5" t="s">
        <v>24</v>
      </c>
      <c r="F1564" s="17">
        <v>45838</v>
      </c>
      <c r="G1564" s="16">
        <f t="shared" ref="G1564:G1570" si="288">YEAR(F1571)</f>
        <v>2021</v>
      </c>
      <c r="H1564" s="6" t="str">
        <f t="shared" ref="H1564:H1570" si="289">PROPER(TEXT(F1571,"mmmm"))</f>
        <v>Diciembre</v>
      </c>
      <c r="I1564" s="6" t="b">
        <f t="shared" ref="I1564:I1570" si="290">IF(OR(H1571="Enero",H1571="Febrero",H1571="Marzo",H1571="Abril",H1571="Mayo",H1571="Junio"),G1571&amp;"-1",IF(OR(H1571="Julio",H1571="Agosto",H1571="Septiembre",H1571="Octubre",H1571="Noviembre",H1571="Diciembre"),G1571&amp;"-2"))</f>
        <v>0</v>
      </c>
      <c r="J1564" s="5">
        <v>0</v>
      </c>
      <c r="K1564" s="5">
        <v>0</v>
      </c>
      <c r="L1564" s="15" t="str">
        <f t="shared" si="283"/>
        <v/>
      </c>
      <c r="M1564" s="15" t="str">
        <f t="shared" si="287"/>
        <v/>
      </c>
      <c r="N1564" s="5"/>
      <c r="O1564" s="5"/>
      <c r="P1564" s="5" t="str">
        <f t="shared" ref="P1564:P1569" si="291">A1571&amp;"-"&amp;YEAR(F1571)&amp;"-"&amp;IF(LEN(MONTH(F1571))=1,"0"&amp;MONTH(F1571),MONTH(F1571))&amp;"-"&amp;DAY(F1571)</f>
        <v>100-2021-12-31</v>
      </c>
      <c r="Q1564" s="5">
        <v>0</v>
      </c>
      <c r="R1564" s="5">
        <v>0</v>
      </c>
    </row>
    <row r="1565" spans="1:18" hidden="1" x14ac:dyDescent="0.3">
      <c r="A1565" s="5">
        <v>97</v>
      </c>
      <c r="B1565" s="5" t="s">
        <v>86</v>
      </c>
      <c r="C1565" s="5" t="s">
        <v>87</v>
      </c>
      <c r="D1565" s="5" t="s">
        <v>54</v>
      </c>
      <c r="E1565" s="5" t="s">
        <v>24</v>
      </c>
      <c r="F1565" s="17">
        <v>46022</v>
      </c>
      <c r="G1565" s="16">
        <f t="shared" si="288"/>
        <v>2022</v>
      </c>
      <c r="H1565" s="6" t="str">
        <f t="shared" si="289"/>
        <v>Diciembre</v>
      </c>
      <c r="I1565" s="6" t="b">
        <f t="shared" si="290"/>
        <v>0</v>
      </c>
      <c r="J1565" s="5">
        <v>0</v>
      </c>
      <c r="K1565" s="5">
        <v>0</v>
      </c>
      <c r="L1565" s="15" t="str">
        <f t="shared" si="283"/>
        <v/>
      </c>
      <c r="M1565" s="15" t="str">
        <f t="shared" si="287"/>
        <v/>
      </c>
      <c r="N1565" s="5"/>
      <c r="O1565" s="5"/>
      <c r="P1565" s="5" t="str">
        <f t="shared" si="291"/>
        <v>100-2022-12-31</v>
      </c>
      <c r="Q1565" s="5">
        <v>0</v>
      </c>
      <c r="R1565" s="5">
        <v>0</v>
      </c>
    </row>
    <row r="1566" spans="1:18" hidden="1" x14ac:dyDescent="0.3">
      <c r="A1566" s="5">
        <v>98</v>
      </c>
      <c r="B1566" s="5" t="s">
        <v>88</v>
      </c>
      <c r="C1566" s="5" t="s">
        <v>87</v>
      </c>
      <c r="D1566" s="5" t="s">
        <v>54</v>
      </c>
      <c r="E1566" s="5" t="s">
        <v>24</v>
      </c>
      <c r="F1566" s="17">
        <v>45838</v>
      </c>
      <c r="G1566" s="16">
        <f t="shared" si="288"/>
        <v>2025</v>
      </c>
      <c r="H1566" s="6" t="str">
        <f t="shared" si="289"/>
        <v>Diciembre</v>
      </c>
      <c r="I1566" s="6" t="b">
        <f t="shared" si="290"/>
        <v>0</v>
      </c>
      <c r="J1566" s="5">
        <v>10</v>
      </c>
      <c r="K1566" s="5">
        <v>10</v>
      </c>
      <c r="L1566" s="15" t="str">
        <f t="shared" si="283"/>
        <v/>
      </c>
      <c r="M1566" s="15" t="str">
        <f t="shared" si="287"/>
        <v/>
      </c>
      <c r="N1566" s="5" t="s">
        <v>55</v>
      </c>
      <c r="O1566" s="5" t="s">
        <v>55</v>
      </c>
      <c r="P1566" s="5" t="str">
        <f t="shared" si="291"/>
        <v>100-2025-12-31</v>
      </c>
      <c r="Q1566" s="5">
        <v>0</v>
      </c>
      <c r="R1566" s="5">
        <v>0</v>
      </c>
    </row>
    <row r="1567" spans="1:18" hidden="1" x14ac:dyDescent="0.3">
      <c r="A1567" s="5">
        <v>98</v>
      </c>
      <c r="B1567" s="5" t="s">
        <v>88</v>
      </c>
      <c r="C1567" s="5" t="s">
        <v>87</v>
      </c>
      <c r="D1567" s="5" t="s">
        <v>54</v>
      </c>
      <c r="E1567" s="5" t="s">
        <v>24</v>
      </c>
      <c r="F1567" s="17">
        <v>46022</v>
      </c>
      <c r="G1567" s="16">
        <f t="shared" si="288"/>
        <v>2021</v>
      </c>
      <c r="H1567" s="6" t="str">
        <f t="shared" si="289"/>
        <v>Diciembre</v>
      </c>
      <c r="I1567" s="6" t="b">
        <f t="shared" si="290"/>
        <v>0</v>
      </c>
      <c r="J1567" s="5">
        <v>5</v>
      </c>
      <c r="K1567" s="5">
        <v>5</v>
      </c>
      <c r="L1567" s="15" t="str">
        <f t="shared" si="283"/>
        <v/>
      </c>
      <c r="M1567" s="15" t="str">
        <f t="shared" si="287"/>
        <v/>
      </c>
      <c r="N1567" s="5" t="s">
        <v>55</v>
      </c>
      <c r="O1567" s="5" t="s">
        <v>55</v>
      </c>
      <c r="P1567" s="5" t="str">
        <f t="shared" si="291"/>
        <v>104-2021-12-31</v>
      </c>
      <c r="Q1567" s="5">
        <v>0</v>
      </c>
      <c r="R1567" s="5">
        <v>0</v>
      </c>
    </row>
    <row r="1568" spans="1:18" hidden="1" x14ac:dyDescent="0.3">
      <c r="A1568" s="5">
        <v>245</v>
      </c>
      <c r="B1568" s="5" t="s">
        <v>185</v>
      </c>
      <c r="C1568" s="5" t="s">
        <v>186</v>
      </c>
      <c r="D1568" s="5" t="s">
        <v>54</v>
      </c>
      <c r="E1568" s="5" t="s">
        <v>24</v>
      </c>
      <c r="F1568" s="6">
        <v>46022</v>
      </c>
      <c r="G1568" s="5">
        <f t="shared" si="288"/>
        <v>2022</v>
      </c>
      <c r="H1568" s="5" t="str">
        <f t="shared" si="289"/>
        <v>Diciembre</v>
      </c>
      <c r="I1568" s="6" t="b">
        <f t="shared" si="290"/>
        <v>0</v>
      </c>
      <c r="J1568" s="5">
        <v>86.1</v>
      </c>
      <c r="K1568" s="5">
        <v>86.2</v>
      </c>
      <c r="L1568" s="15" t="str">
        <f t="shared" si="283"/>
        <v/>
      </c>
      <c r="M1568" s="15" t="str">
        <f t="shared" si="287"/>
        <v/>
      </c>
      <c r="N1568" s="5" t="s">
        <v>25</v>
      </c>
      <c r="O1568" s="5" t="s">
        <v>25</v>
      </c>
      <c r="P1568" s="5" t="str">
        <f t="shared" si="291"/>
        <v>104-2022-12-31</v>
      </c>
      <c r="Q1568" s="5">
        <v>0</v>
      </c>
      <c r="R1568" s="5">
        <v>0</v>
      </c>
    </row>
    <row r="1569" spans="1:21" hidden="1" x14ac:dyDescent="0.3">
      <c r="A1569" s="5">
        <v>194</v>
      </c>
      <c r="B1569" s="5" t="s">
        <v>136</v>
      </c>
      <c r="C1569" s="5" t="s">
        <v>53</v>
      </c>
      <c r="D1569" s="5" t="s">
        <v>54</v>
      </c>
      <c r="E1569" s="5" t="s">
        <v>24</v>
      </c>
      <c r="F1569" s="6">
        <v>46022</v>
      </c>
      <c r="G1569" s="16">
        <f t="shared" si="288"/>
        <v>2025</v>
      </c>
      <c r="H1569" s="6" t="str">
        <f t="shared" si="289"/>
        <v>Diciembre</v>
      </c>
      <c r="I1569" s="6" t="b">
        <f t="shared" si="290"/>
        <v>0</v>
      </c>
      <c r="J1569" s="5">
        <v>85</v>
      </c>
      <c r="K1569" s="5">
        <v>89.9</v>
      </c>
      <c r="L1569" s="15" t="str">
        <f t="shared" si="283"/>
        <v/>
      </c>
      <c r="M1569" s="15" t="str">
        <f t="shared" si="287"/>
        <v/>
      </c>
      <c r="N1569" s="5" t="s">
        <v>25</v>
      </c>
      <c r="O1569" s="5" t="s">
        <v>25</v>
      </c>
      <c r="P1569" s="5" t="str">
        <f t="shared" si="291"/>
        <v>104-2025-12-31</v>
      </c>
      <c r="Q1569" s="5">
        <v>0</v>
      </c>
      <c r="R1569" s="5">
        <v>0</v>
      </c>
    </row>
    <row r="1570" spans="1:21" hidden="1" x14ac:dyDescent="0.3">
      <c r="A1570" s="5">
        <v>466</v>
      </c>
      <c r="B1570" s="5" t="s">
        <v>437</v>
      </c>
      <c r="C1570" s="5" t="s">
        <v>225</v>
      </c>
      <c r="D1570" s="5" t="s">
        <v>54</v>
      </c>
      <c r="E1570" s="5" t="s">
        <v>24</v>
      </c>
      <c r="F1570" s="6">
        <v>46022</v>
      </c>
      <c r="G1570" s="5">
        <f t="shared" si="288"/>
        <v>2021</v>
      </c>
      <c r="H1570" s="5" t="str">
        <f t="shared" si="289"/>
        <v>Diciembre</v>
      </c>
      <c r="I1570" s="6" t="b">
        <f t="shared" si="290"/>
        <v>0</v>
      </c>
      <c r="J1570" s="5">
        <v>55</v>
      </c>
      <c r="K1570" s="5">
        <v>58.6</v>
      </c>
      <c r="L1570" s="15" t="str">
        <f t="shared" si="283"/>
        <v/>
      </c>
      <c r="M1570" s="15" t="str">
        <f t="shared" si="287"/>
        <v/>
      </c>
      <c r="N1570" s="5"/>
      <c r="O1570" s="5" t="s">
        <v>91</v>
      </c>
      <c r="P1570" s="5" t="s">
        <v>2684</v>
      </c>
      <c r="Q1570" s="5">
        <v>0</v>
      </c>
      <c r="R1570" s="5">
        <v>0</v>
      </c>
    </row>
    <row r="1571" spans="1:21" hidden="1" x14ac:dyDescent="0.3">
      <c r="A1571">
        <v>100</v>
      </c>
      <c r="B1571" t="s">
        <v>89</v>
      </c>
      <c r="C1571" t="s">
        <v>72</v>
      </c>
      <c r="D1571" t="s">
        <v>73</v>
      </c>
      <c r="E1571" t="s">
        <v>24</v>
      </c>
      <c r="F1571" s="107">
        <v>44561</v>
      </c>
      <c r="G1571">
        <v>100</v>
      </c>
      <c r="H1571">
        <v>100</v>
      </c>
      <c r="I1571" s="59">
        <v>1</v>
      </c>
      <c r="J1571" s="59">
        <v>1</v>
      </c>
      <c r="K1571" t="s">
        <v>25</v>
      </c>
      <c r="L1571" t="s">
        <v>25</v>
      </c>
      <c r="M1571">
        <v>2021</v>
      </c>
      <c r="N1571" t="s">
        <v>744</v>
      </c>
      <c r="O1571" t="s">
        <v>747</v>
      </c>
      <c r="P1571">
        <v>0</v>
      </c>
      <c r="Q1571">
        <v>0</v>
      </c>
      <c r="R1571">
        <v>0</v>
      </c>
      <c r="T1571" t="s">
        <v>748</v>
      </c>
      <c r="U1571">
        <v>31</v>
      </c>
    </row>
    <row r="1572" spans="1:21" hidden="1" x14ac:dyDescent="0.3">
      <c r="A1572">
        <v>100</v>
      </c>
      <c r="B1572" t="s">
        <v>89</v>
      </c>
      <c r="C1572" t="s">
        <v>72</v>
      </c>
      <c r="D1572" t="s">
        <v>73</v>
      </c>
      <c r="E1572" t="s">
        <v>24</v>
      </c>
      <c r="F1572" s="107">
        <v>44926</v>
      </c>
      <c r="G1572">
        <v>100</v>
      </c>
      <c r="H1572">
        <v>98.3</v>
      </c>
      <c r="I1572" s="59">
        <v>0.98299999999999998</v>
      </c>
      <c r="J1572" s="59">
        <v>0.98299999999999998</v>
      </c>
      <c r="K1572" t="s">
        <v>25</v>
      </c>
      <c r="L1572" t="s">
        <v>25</v>
      </c>
      <c r="M1572">
        <v>2022</v>
      </c>
      <c r="N1572" t="s">
        <v>744</v>
      </c>
      <c r="O1572" t="s">
        <v>749</v>
      </c>
      <c r="P1572">
        <v>0</v>
      </c>
      <c r="Q1572">
        <v>0</v>
      </c>
      <c r="R1572">
        <v>0</v>
      </c>
      <c r="T1572" t="s">
        <v>750</v>
      </c>
      <c r="U1572">
        <v>31</v>
      </c>
    </row>
    <row r="1573" spans="1:21" hidden="1" x14ac:dyDescent="0.3">
      <c r="A1573">
        <v>100</v>
      </c>
      <c r="B1573" t="s">
        <v>89</v>
      </c>
      <c r="C1573" t="s">
        <v>72</v>
      </c>
      <c r="D1573" t="s">
        <v>73</v>
      </c>
      <c r="E1573" t="s">
        <v>24</v>
      </c>
      <c r="F1573" s="107">
        <v>46022</v>
      </c>
      <c r="G1573">
        <v>100</v>
      </c>
      <c r="H1573">
        <v>100</v>
      </c>
      <c r="I1573" s="59">
        <v>1</v>
      </c>
      <c r="J1573" s="59">
        <v>1</v>
      </c>
      <c r="K1573" t="s">
        <v>25</v>
      </c>
      <c r="L1573" t="s">
        <v>25</v>
      </c>
      <c r="M1573">
        <v>2025</v>
      </c>
      <c r="N1573" t="s">
        <v>744</v>
      </c>
      <c r="O1573" t="s">
        <v>751</v>
      </c>
      <c r="P1573">
        <v>0</v>
      </c>
      <c r="Q1573">
        <v>0</v>
      </c>
      <c r="R1573">
        <v>0</v>
      </c>
      <c r="T1573" t="s">
        <v>752</v>
      </c>
      <c r="U1573">
        <v>31</v>
      </c>
    </row>
    <row r="1574" spans="1:21" hidden="1" x14ac:dyDescent="0.3">
      <c r="A1574">
        <v>104</v>
      </c>
      <c r="B1574" t="s">
        <v>90</v>
      </c>
      <c r="C1574" t="s">
        <v>72</v>
      </c>
      <c r="D1574" t="s">
        <v>73</v>
      </c>
      <c r="E1574" t="s">
        <v>62</v>
      </c>
      <c r="F1574" s="107">
        <v>44561</v>
      </c>
      <c r="G1574">
        <v>2.14</v>
      </c>
      <c r="H1574">
        <v>0.34</v>
      </c>
      <c r="I1574" s="59">
        <v>1.3</v>
      </c>
      <c r="J1574" s="59">
        <v>6.2941176470588234</v>
      </c>
      <c r="K1574" t="s">
        <v>91</v>
      </c>
      <c r="L1574" t="s">
        <v>91</v>
      </c>
      <c r="M1574">
        <v>2021</v>
      </c>
      <c r="N1574" t="s">
        <v>744</v>
      </c>
      <c r="O1574" t="s">
        <v>747</v>
      </c>
      <c r="P1574">
        <v>0</v>
      </c>
      <c r="Q1574">
        <v>0</v>
      </c>
      <c r="R1574">
        <v>0</v>
      </c>
      <c r="T1574" t="s">
        <v>753</v>
      </c>
      <c r="U1574">
        <v>31</v>
      </c>
    </row>
    <row r="1575" spans="1:21" hidden="1" x14ac:dyDescent="0.3">
      <c r="A1575">
        <v>104</v>
      </c>
      <c r="B1575" t="s">
        <v>90</v>
      </c>
      <c r="C1575" t="s">
        <v>72</v>
      </c>
      <c r="D1575" t="s">
        <v>73</v>
      </c>
      <c r="E1575" t="s">
        <v>62</v>
      </c>
      <c r="F1575" s="107">
        <v>44926</v>
      </c>
      <c r="G1575">
        <v>2.14</v>
      </c>
      <c r="H1575">
        <v>0.37174721189590998</v>
      </c>
      <c r="I1575" s="59">
        <v>1.3</v>
      </c>
      <c r="J1575" s="59">
        <v>5.756600000000013</v>
      </c>
      <c r="K1575" t="s">
        <v>91</v>
      </c>
      <c r="L1575" t="s">
        <v>91</v>
      </c>
      <c r="M1575">
        <v>2022</v>
      </c>
      <c r="N1575" t="s">
        <v>744</v>
      </c>
      <c r="O1575" t="s">
        <v>749</v>
      </c>
      <c r="P1575">
        <v>0</v>
      </c>
      <c r="Q1575">
        <v>0</v>
      </c>
      <c r="R1575">
        <v>0</v>
      </c>
      <c r="T1575" t="s">
        <v>754</v>
      </c>
      <c r="U1575">
        <v>31</v>
      </c>
    </row>
    <row r="1576" spans="1:21" hidden="1" x14ac:dyDescent="0.3">
      <c r="A1576">
        <v>104</v>
      </c>
      <c r="B1576" t="s">
        <v>90</v>
      </c>
      <c r="C1576" t="s">
        <v>72</v>
      </c>
      <c r="D1576" t="s">
        <v>73</v>
      </c>
      <c r="E1576" t="s">
        <v>62</v>
      </c>
      <c r="F1576" s="107">
        <v>46022</v>
      </c>
      <c r="G1576">
        <v>2.14</v>
      </c>
      <c r="H1576">
        <v>0.21</v>
      </c>
      <c r="I1576" s="59">
        <v>1.3</v>
      </c>
      <c r="J1576" s="59">
        <v>10.19047619047619</v>
      </c>
      <c r="K1576" t="s">
        <v>91</v>
      </c>
      <c r="L1576" t="s">
        <v>91</v>
      </c>
      <c r="M1576">
        <v>2025</v>
      </c>
      <c r="N1576" t="s">
        <v>744</v>
      </c>
      <c r="O1576" t="s">
        <v>751</v>
      </c>
      <c r="P1576">
        <v>0</v>
      </c>
      <c r="Q1576">
        <v>0</v>
      </c>
      <c r="R1576">
        <v>0</v>
      </c>
      <c r="T1576" t="s">
        <v>755</v>
      </c>
      <c r="U1576">
        <v>31</v>
      </c>
    </row>
    <row r="1577" spans="1:21" x14ac:dyDescent="0.3">
      <c r="A1577">
        <v>106</v>
      </c>
      <c r="B1577" t="s">
        <v>92</v>
      </c>
      <c r="C1577" t="s">
        <v>72</v>
      </c>
      <c r="D1577" t="s">
        <v>73</v>
      </c>
      <c r="E1577" t="s">
        <v>62</v>
      </c>
      <c r="F1577" s="107">
        <v>44561</v>
      </c>
      <c r="G1577">
        <v>0</v>
      </c>
      <c r="H1577">
        <v>0</v>
      </c>
      <c r="K1577" t="s">
        <v>91</v>
      </c>
      <c r="L1577" t="s">
        <v>91</v>
      </c>
      <c r="M1577">
        <v>2021</v>
      </c>
      <c r="N1577" t="s">
        <v>744</v>
      </c>
      <c r="O1577" t="s">
        <v>747</v>
      </c>
      <c r="P1577">
        <v>0</v>
      </c>
      <c r="Q1577">
        <v>0</v>
      </c>
      <c r="R1577">
        <v>0</v>
      </c>
      <c r="T1577" t="s">
        <v>756</v>
      </c>
      <c r="U1577">
        <v>31</v>
      </c>
    </row>
    <row r="1578" spans="1:21" x14ac:dyDescent="0.3">
      <c r="A1578">
        <v>106</v>
      </c>
      <c r="B1578" t="s">
        <v>92</v>
      </c>
      <c r="C1578" t="s">
        <v>72</v>
      </c>
      <c r="D1578" t="s">
        <v>73</v>
      </c>
      <c r="E1578" t="s">
        <v>62</v>
      </c>
      <c r="F1578" s="107">
        <v>44926</v>
      </c>
      <c r="G1578">
        <v>0</v>
      </c>
      <c r="H1578">
        <v>0</v>
      </c>
      <c r="K1578" t="s">
        <v>91</v>
      </c>
      <c r="L1578" t="s">
        <v>91</v>
      </c>
      <c r="M1578">
        <v>2022</v>
      </c>
      <c r="N1578" t="s">
        <v>744</v>
      </c>
      <c r="O1578" t="s">
        <v>749</v>
      </c>
      <c r="P1578">
        <v>0</v>
      </c>
      <c r="Q1578">
        <v>0</v>
      </c>
      <c r="R1578">
        <v>0</v>
      </c>
      <c r="T1578" t="s">
        <v>757</v>
      </c>
      <c r="U1578">
        <v>31</v>
      </c>
    </row>
    <row r="1579" spans="1:21" x14ac:dyDescent="0.3">
      <c r="A1579">
        <v>106</v>
      </c>
      <c r="B1579" t="s">
        <v>92</v>
      </c>
      <c r="C1579" t="s">
        <v>72</v>
      </c>
      <c r="D1579" t="s">
        <v>73</v>
      </c>
      <c r="E1579" t="s">
        <v>62</v>
      </c>
      <c r="F1579" s="107">
        <v>46022</v>
      </c>
      <c r="G1579">
        <v>0</v>
      </c>
      <c r="H1579">
        <v>0</v>
      </c>
      <c r="K1579" t="s">
        <v>91</v>
      </c>
      <c r="L1579" t="s">
        <v>91</v>
      </c>
      <c r="M1579">
        <v>2025</v>
      </c>
      <c r="N1579" t="s">
        <v>744</v>
      </c>
      <c r="O1579" t="s">
        <v>751</v>
      </c>
      <c r="P1579">
        <v>0</v>
      </c>
      <c r="Q1579">
        <v>0</v>
      </c>
      <c r="R1579">
        <v>0</v>
      </c>
      <c r="T1579" t="s">
        <v>758</v>
      </c>
      <c r="U1579">
        <v>31</v>
      </c>
    </row>
    <row r="1580" spans="1:21" x14ac:dyDescent="0.3">
      <c r="A1580">
        <v>111</v>
      </c>
      <c r="B1580" t="s">
        <v>93</v>
      </c>
      <c r="C1580" t="s">
        <v>58</v>
      </c>
      <c r="D1580" t="s">
        <v>60</v>
      </c>
      <c r="E1580" t="s">
        <v>24</v>
      </c>
      <c r="F1580" s="107">
        <v>46022</v>
      </c>
      <c r="G1580">
        <v>80</v>
      </c>
      <c r="H1580">
        <v>96.6</v>
      </c>
      <c r="I1580" s="59">
        <v>1.2075</v>
      </c>
      <c r="J1580" s="59">
        <v>1.2075</v>
      </c>
      <c r="K1580" t="s">
        <v>25</v>
      </c>
      <c r="L1580" t="s">
        <v>25</v>
      </c>
      <c r="M1580">
        <v>2025</v>
      </c>
      <c r="N1580" t="s">
        <v>744</v>
      </c>
      <c r="O1580" t="s">
        <v>751</v>
      </c>
      <c r="P1580">
        <v>0</v>
      </c>
      <c r="Q1580">
        <v>0</v>
      </c>
      <c r="R1580">
        <v>0</v>
      </c>
      <c r="T1580" t="s">
        <v>770</v>
      </c>
      <c r="U1580">
        <v>31</v>
      </c>
    </row>
    <row r="1581" spans="1:21" x14ac:dyDescent="0.3">
      <c r="A1581">
        <v>116</v>
      </c>
      <c r="B1581" t="s">
        <v>93</v>
      </c>
      <c r="C1581" t="s">
        <v>68</v>
      </c>
      <c r="D1581" t="s">
        <v>73</v>
      </c>
      <c r="E1581" t="s">
        <v>24</v>
      </c>
      <c r="F1581" s="107">
        <v>46022</v>
      </c>
      <c r="G1581">
        <v>80</v>
      </c>
      <c r="H1581">
        <v>100</v>
      </c>
      <c r="I1581" s="59">
        <v>1.25</v>
      </c>
      <c r="J1581" s="59">
        <v>1.25</v>
      </c>
      <c r="K1581" t="s">
        <v>25</v>
      </c>
      <c r="L1581" t="s">
        <v>25</v>
      </c>
      <c r="M1581">
        <v>2025</v>
      </c>
      <c r="N1581" t="s">
        <v>744</v>
      </c>
      <c r="O1581" t="s">
        <v>751</v>
      </c>
      <c r="P1581">
        <v>0</v>
      </c>
      <c r="Q1581">
        <v>0</v>
      </c>
      <c r="R1581">
        <v>0</v>
      </c>
      <c r="T1581" t="s">
        <v>791</v>
      </c>
      <c r="U1581">
        <v>31</v>
      </c>
    </row>
    <row r="1582" spans="1:21" x14ac:dyDescent="0.3">
      <c r="A1582">
        <v>121</v>
      </c>
      <c r="B1582" t="s">
        <v>102</v>
      </c>
      <c r="C1582" t="s">
        <v>28</v>
      </c>
      <c r="D1582" t="s">
        <v>23</v>
      </c>
      <c r="E1582" t="s">
        <v>62</v>
      </c>
      <c r="F1582" s="107">
        <v>44377</v>
      </c>
      <c r="G1582">
        <v>44018878</v>
      </c>
      <c r="H1582">
        <v>44176651</v>
      </c>
      <c r="I1582" s="59">
        <v>0.9964285884867099</v>
      </c>
      <c r="J1582" s="59">
        <v>0.9964285884867099</v>
      </c>
      <c r="K1582" t="s">
        <v>103</v>
      </c>
      <c r="L1582" t="s">
        <v>103</v>
      </c>
      <c r="M1582">
        <v>2021</v>
      </c>
      <c r="N1582" t="s">
        <v>742</v>
      </c>
      <c r="O1582" t="s">
        <v>800</v>
      </c>
      <c r="P1582">
        <v>0</v>
      </c>
      <c r="Q1582">
        <v>0</v>
      </c>
      <c r="R1582">
        <v>0</v>
      </c>
      <c r="T1582" t="s">
        <v>808</v>
      </c>
      <c r="U1582">
        <v>30</v>
      </c>
    </row>
    <row r="1583" spans="1:21" x14ac:dyDescent="0.3">
      <c r="A1583">
        <v>121</v>
      </c>
      <c r="B1583" t="s">
        <v>102</v>
      </c>
      <c r="C1583" t="s">
        <v>28</v>
      </c>
      <c r="D1583" t="s">
        <v>23</v>
      </c>
      <c r="E1583" t="s">
        <v>62</v>
      </c>
      <c r="F1583" s="107">
        <v>44561</v>
      </c>
      <c r="G1583">
        <v>90960569</v>
      </c>
      <c r="H1583">
        <v>90981985</v>
      </c>
      <c r="I1583" s="59">
        <v>0.99976461274174222</v>
      </c>
      <c r="J1583" s="59">
        <v>0.99976461274174222</v>
      </c>
      <c r="K1583" t="s">
        <v>103</v>
      </c>
      <c r="L1583" t="s">
        <v>103</v>
      </c>
      <c r="M1583">
        <v>2021</v>
      </c>
      <c r="N1583" t="s">
        <v>744</v>
      </c>
      <c r="O1583" t="s">
        <v>747</v>
      </c>
      <c r="P1583">
        <v>0</v>
      </c>
      <c r="Q1583">
        <v>0</v>
      </c>
      <c r="R1583">
        <v>0</v>
      </c>
      <c r="T1583" t="s">
        <v>817</v>
      </c>
      <c r="U1583">
        <v>31</v>
      </c>
    </row>
    <row r="1584" spans="1:21" x14ac:dyDescent="0.3">
      <c r="A1584">
        <v>121</v>
      </c>
      <c r="B1584" t="s">
        <v>102</v>
      </c>
      <c r="C1584" t="s">
        <v>28</v>
      </c>
      <c r="D1584" t="s">
        <v>23</v>
      </c>
      <c r="E1584" t="s">
        <v>62</v>
      </c>
      <c r="F1584" s="107">
        <v>46022</v>
      </c>
      <c r="G1584">
        <v>121139779</v>
      </c>
      <c r="H1584">
        <v>128479127</v>
      </c>
      <c r="I1584" s="59">
        <v>0.9428751722449048</v>
      </c>
      <c r="J1584" s="59">
        <v>0.9428751722449048</v>
      </c>
      <c r="K1584" t="s">
        <v>103</v>
      </c>
      <c r="L1584" t="s">
        <v>103</v>
      </c>
      <c r="M1584">
        <v>2025</v>
      </c>
      <c r="N1584" t="s">
        <v>744</v>
      </c>
      <c r="O1584" t="s">
        <v>751</v>
      </c>
      <c r="P1584">
        <v>0</v>
      </c>
      <c r="Q1584">
        <v>0</v>
      </c>
      <c r="R1584">
        <v>0</v>
      </c>
      <c r="T1584" t="s">
        <v>822</v>
      </c>
      <c r="U1584">
        <v>31</v>
      </c>
    </row>
    <row r="1585" spans="1:21" x14ac:dyDescent="0.3">
      <c r="A1585">
        <v>122</v>
      </c>
      <c r="B1585" t="s">
        <v>104</v>
      </c>
      <c r="C1585" t="s">
        <v>794</v>
      </c>
      <c r="D1585" t="s">
        <v>23</v>
      </c>
      <c r="E1585" t="s">
        <v>24</v>
      </c>
      <c r="F1585" s="107">
        <v>44742</v>
      </c>
      <c r="G1585">
        <v>80</v>
      </c>
      <c r="H1585">
        <v>47.619047619047997</v>
      </c>
      <c r="I1585" s="59">
        <v>0.59523809523810001</v>
      </c>
      <c r="J1585" s="59">
        <v>0.59523809523810001</v>
      </c>
      <c r="K1585" t="s">
        <v>25</v>
      </c>
      <c r="L1585" t="s">
        <v>25</v>
      </c>
      <c r="M1585">
        <v>2022</v>
      </c>
      <c r="N1585" t="s">
        <v>742</v>
      </c>
      <c r="O1585" t="s">
        <v>824</v>
      </c>
      <c r="P1585">
        <v>0</v>
      </c>
      <c r="Q1585">
        <v>0</v>
      </c>
      <c r="R1585">
        <v>0</v>
      </c>
      <c r="T1585" t="s">
        <v>827</v>
      </c>
      <c r="U1585">
        <v>30</v>
      </c>
    </row>
    <row r="1586" spans="1:21" x14ac:dyDescent="0.3">
      <c r="A1586">
        <v>122</v>
      </c>
      <c r="B1586" t="s">
        <v>104</v>
      </c>
      <c r="C1586" t="s">
        <v>794</v>
      </c>
      <c r="D1586" t="s">
        <v>23</v>
      </c>
      <c r="E1586" t="s">
        <v>24</v>
      </c>
      <c r="F1586" s="107">
        <v>44926</v>
      </c>
      <c r="G1586">
        <v>80</v>
      </c>
      <c r="H1586">
        <v>100</v>
      </c>
      <c r="I1586" s="59">
        <v>1.25</v>
      </c>
      <c r="J1586" s="59">
        <v>1.25</v>
      </c>
      <c r="K1586" t="s">
        <v>25</v>
      </c>
      <c r="L1586" t="s">
        <v>25</v>
      </c>
      <c r="M1586">
        <v>2022</v>
      </c>
      <c r="N1586" t="s">
        <v>744</v>
      </c>
      <c r="O1586" t="s">
        <v>749</v>
      </c>
      <c r="P1586">
        <v>0</v>
      </c>
      <c r="Q1586">
        <v>0</v>
      </c>
      <c r="R1586">
        <v>0</v>
      </c>
      <c r="T1586" t="s">
        <v>833</v>
      </c>
      <c r="U1586">
        <v>31</v>
      </c>
    </row>
    <row r="1587" spans="1:21" x14ac:dyDescent="0.3">
      <c r="A1587">
        <v>122</v>
      </c>
      <c r="B1587" t="s">
        <v>104</v>
      </c>
      <c r="C1587" t="s">
        <v>794</v>
      </c>
      <c r="D1587" t="s">
        <v>23</v>
      </c>
      <c r="E1587" t="s">
        <v>24</v>
      </c>
      <c r="F1587" s="107">
        <v>46022</v>
      </c>
      <c r="G1587">
        <v>90</v>
      </c>
      <c r="H1587">
        <v>100</v>
      </c>
      <c r="I1587" s="59">
        <v>1.1111111111111109</v>
      </c>
      <c r="J1587" s="59">
        <v>1.1111111111111109</v>
      </c>
      <c r="K1587" t="s">
        <v>25</v>
      </c>
      <c r="L1587" t="s">
        <v>25</v>
      </c>
      <c r="M1587">
        <v>2025</v>
      </c>
      <c r="N1587" t="s">
        <v>744</v>
      </c>
      <c r="O1587" t="s">
        <v>751</v>
      </c>
      <c r="P1587">
        <v>0</v>
      </c>
      <c r="Q1587">
        <v>0</v>
      </c>
      <c r="R1587">
        <v>0</v>
      </c>
      <c r="T1587" t="s">
        <v>853</v>
      </c>
      <c r="U1587">
        <v>31</v>
      </c>
    </row>
    <row r="1588" spans="1:21" x14ac:dyDescent="0.3">
      <c r="A1588">
        <v>124</v>
      </c>
      <c r="B1588" t="s">
        <v>105</v>
      </c>
      <c r="C1588" t="s">
        <v>72</v>
      </c>
      <c r="D1588" t="s">
        <v>23</v>
      </c>
      <c r="E1588" t="s">
        <v>62</v>
      </c>
      <c r="F1588" s="107">
        <v>44377</v>
      </c>
      <c r="G1588">
        <v>1.6</v>
      </c>
      <c r="H1588">
        <v>0</v>
      </c>
      <c r="K1588" t="s">
        <v>91</v>
      </c>
      <c r="L1588" t="s">
        <v>91</v>
      </c>
      <c r="M1588">
        <v>2021</v>
      </c>
      <c r="N1588" t="s">
        <v>742</v>
      </c>
      <c r="O1588" t="s">
        <v>800</v>
      </c>
      <c r="P1588">
        <v>0</v>
      </c>
      <c r="Q1588">
        <v>0</v>
      </c>
      <c r="R1588">
        <v>0</v>
      </c>
      <c r="T1588" t="s">
        <v>859</v>
      </c>
      <c r="U1588">
        <v>30</v>
      </c>
    </row>
    <row r="1589" spans="1:21" x14ac:dyDescent="0.3">
      <c r="A1589">
        <v>124</v>
      </c>
      <c r="B1589" t="s">
        <v>105</v>
      </c>
      <c r="C1589" t="s">
        <v>72</v>
      </c>
      <c r="D1589" t="s">
        <v>23</v>
      </c>
      <c r="E1589" t="s">
        <v>62</v>
      </c>
      <c r="F1589" s="107">
        <v>44561</v>
      </c>
      <c r="G1589">
        <v>1.6</v>
      </c>
      <c r="H1589">
        <v>0</v>
      </c>
      <c r="K1589" t="s">
        <v>91</v>
      </c>
      <c r="L1589" t="s">
        <v>91</v>
      </c>
      <c r="M1589">
        <v>2021</v>
      </c>
      <c r="N1589" t="s">
        <v>744</v>
      </c>
      <c r="O1589" t="s">
        <v>747</v>
      </c>
      <c r="P1589">
        <v>0</v>
      </c>
      <c r="Q1589">
        <v>0</v>
      </c>
      <c r="R1589">
        <v>0</v>
      </c>
      <c r="T1589" t="s">
        <v>865</v>
      </c>
      <c r="U1589">
        <v>31</v>
      </c>
    </row>
    <row r="1590" spans="1:21" x14ac:dyDescent="0.3">
      <c r="A1590">
        <v>124</v>
      </c>
      <c r="B1590" t="s">
        <v>105</v>
      </c>
      <c r="C1590" t="s">
        <v>72</v>
      </c>
      <c r="D1590" t="s">
        <v>23</v>
      </c>
      <c r="E1590" t="s">
        <v>62</v>
      </c>
      <c r="F1590" s="107">
        <v>46022</v>
      </c>
      <c r="G1590">
        <v>0.2</v>
      </c>
      <c r="H1590">
        <v>0</v>
      </c>
      <c r="K1590" t="s">
        <v>91</v>
      </c>
      <c r="L1590" t="s">
        <v>91</v>
      </c>
      <c r="M1590">
        <v>2025</v>
      </c>
      <c r="N1590" t="s">
        <v>744</v>
      </c>
      <c r="O1590" t="s">
        <v>751</v>
      </c>
      <c r="P1590">
        <v>0</v>
      </c>
      <c r="Q1590">
        <v>0</v>
      </c>
      <c r="R1590">
        <v>0</v>
      </c>
      <c r="T1590" t="s">
        <v>870</v>
      </c>
      <c r="U1590">
        <v>31</v>
      </c>
    </row>
    <row r="1591" spans="1:21" x14ac:dyDescent="0.3">
      <c r="A1591">
        <v>125</v>
      </c>
      <c r="B1591" t="s">
        <v>106</v>
      </c>
      <c r="C1591" t="s">
        <v>72</v>
      </c>
      <c r="D1591" t="s">
        <v>23</v>
      </c>
      <c r="E1591" t="s">
        <v>62</v>
      </c>
      <c r="F1591" s="107">
        <v>44377</v>
      </c>
      <c r="G1591">
        <v>4.7</v>
      </c>
      <c r="H1591">
        <v>0</v>
      </c>
      <c r="K1591" t="s">
        <v>91</v>
      </c>
      <c r="L1591" t="s">
        <v>91</v>
      </c>
      <c r="M1591">
        <v>2021</v>
      </c>
      <c r="N1591" t="s">
        <v>742</v>
      </c>
      <c r="O1591" t="s">
        <v>800</v>
      </c>
      <c r="P1591">
        <v>0</v>
      </c>
      <c r="Q1591">
        <v>0</v>
      </c>
      <c r="R1591">
        <v>0</v>
      </c>
      <c r="T1591" t="s">
        <v>876</v>
      </c>
      <c r="U1591">
        <v>30</v>
      </c>
    </row>
    <row r="1592" spans="1:21" x14ac:dyDescent="0.3">
      <c r="A1592">
        <v>125</v>
      </c>
      <c r="B1592" t="s">
        <v>106</v>
      </c>
      <c r="C1592" t="s">
        <v>72</v>
      </c>
      <c r="D1592" t="s">
        <v>23</v>
      </c>
      <c r="E1592" t="s">
        <v>62</v>
      </c>
      <c r="F1592" s="107">
        <v>44561</v>
      </c>
      <c r="G1592">
        <v>4.7</v>
      </c>
      <c r="H1592">
        <v>0</v>
      </c>
      <c r="K1592" t="s">
        <v>91</v>
      </c>
      <c r="L1592" t="s">
        <v>91</v>
      </c>
      <c r="M1592">
        <v>2021</v>
      </c>
      <c r="N1592" t="s">
        <v>744</v>
      </c>
      <c r="O1592" t="s">
        <v>747</v>
      </c>
      <c r="P1592">
        <v>0</v>
      </c>
      <c r="Q1592">
        <v>0</v>
      </c>
      <c r="R1592">
        <v>0</v>
      </c>
      <c r="T1592" t="s">
        <v>882</v>
      </c>
      <c r="U1592">
        <v>31</v>
      </c>
    </row>
    <row r="1593" spans="1:21" x14ac:dyDescent="0.3">
      <c r="A1593">
        <v>125</v>
      </c>
      <c r="B1593" t="s">
        <v>106</v>
      </c>
      <c r="C1593" t="s">
        <v>72</v>
      </c>
      <c r="D1593" t="s">
        <v>23</v>
      </c>
      <c r="E1593" t="s">
        <v>62</v>
      </c>
      <c r="F1593" s="107">
        <v>46022</v>
      </c>
      <c r="G1593">
        <v>1.9</v>
      </c>
      <c r="H1593">
        <v>0</v>
      </c>
      <c r="K1593" t="s">
        <v>91</v>
      </c>
      <c r="L1593" t="s">
        <v>91</v>
      </c>
      <c r="M1593">
        <v>2025</v>
      </c>
      <c r="N1593" t="s">
        <v>744</v>
      </c>
      <c r="O1593" t="s">
        <v>751</v>
      </c>
      <c r="P1593">
        <v>0</v>
      </c>
      <c r="Q1593">
        <v>0</v>
      </c>
      <c r="R1593">
        <v>0</v>
      </c>
      <c r="T1593" t="s">
        <v>887</v>
      </c>
      <c r="U1593">
        <v>31</v>
      </c>
    </row>
    <row r="1594" spans="1:21" x14ac:dyDescent="0.3">
      <c r="A1594">
        <v>126</v>
      </c>
      <c r="B1594" t="s">
        <v>107</v>
      </c>
      <c r="C1594" t="s">
        <v>72</v>
      </c>
      <c r="D1594" t="s">
        <v>73</v>
      </c>
      <c r="E1594" t="s">
        <v>62</v>
      </c>
      <c r="F1594" s="107">
        <v>44561</v>
      </c>
      <c r="G1594">
        <v>2</v>
      </c>
      <c r="H1594">
        <v>0.1370801919122687</v>
      </c>
      <c r="I1594" s="59">
        <v>1.3</v>
      </c>
      <c r="J1594" s="59">
        <v>14.59</v>
      </c>
      <c r="K1594" t="s">
        <v>55</v>
      </c>
      <c r="L1594" t="s">
        <v>91</v>
      </c>
      <c r="M1594">
        <v>2021</v>
      </c>
      <c r="N1594" t="s">
        <v>744</v>
      </c>
      <c r="O1594" t="s">
        <v>747</v>
      </c>
      <c r="P1594">
        <v>0</v>
      </c>
      <c r="Q1594">
        <v>0</v>
      </c>
      <c r="R1594">
        <v>0</v>
      </c>
      <c r="T1594" t="s">
        <v>888</v>
      </c>
      <c r="U1594">
        <v>31</v>
      </c>
    </row>
    <row r="1595" spans="1:21" x14ac:dyDescent="0.3">
      <c r="A1595">
        <v>126</v>
      </c>
      <c r="B1595" t="s">
        <v>107</v>
      </c>
      <c r="C1595" t="s">
        <v>72</v>
      </c>
      <c r="D1595" t="s">
        <v>73</v>
      </c>
      <c r="E1595" t="s">
        <v>62</v>
      </c>
      <c r="F1595" s="107">
        <v>46022</v>
      </c>
      <c r="G1595">
        <v>2</v>
      </c>
      <c r="H1595">
        <v>0.16</v>
      </c>
      <c r="I1595" s="59">
        <v>1.3</v>
      </c>
      <c r="J1595" s="59">
        <v>12.5</v>
      </c>
      <c r="K1595" t="s">
        <v>55</v>
      </c>
      <c r="L1595" t="s">
        <v>91</v>
      </c>
      <c r="M1595">
        <v>2025</v>
      </c>
      <c r="N1595" t="s">
        <v>744</v>
      </c>
      <c r="O1595" t="s">
        <v>751</v>
      </c>
      <c r="P1595">
        <v>0</v>
      </c>
      <c r="Q1595">
        <v>0</v>
      </c>
      <c r="R1595">
        <v>0</v>
      </c>
      <c r="T1595" t="s">
        <v>889</v>
      </c>
      <c r="U1595">
        <v>31</v>
      </c>
    </row>
    <row r="1596" spans="1:21" x14ac:dyDescent="0.3">
      <c r="A1596">
        <v>127</v>
      </c>
      <c r="B1596" t="s">
        <v>108</v>
      </c>
      <c r="C1596" t="s">
        <v>72</v>
      </c>
      <c r="D1596" t="s">
        <v>73</v>
      </c>
      <c r="E1596" t="s">
        <v>62</v>
      </c>
      <c r="F1596" s="107">
        <v>44561</v>
      </c>
      <c r="G1596">
        <v>0</v>
      </c>
      <c r="H1596">
        <v>0</v>
      </c>
      <c r="K1596" t="s">
        <v>55</v>
      </c>
      <c r="L1596" t="s">
        <v>91</v>
      </c>
      <c r="M1596">
        <v>2021</v>
      </c>
      <c r="N1596" t="s">
        <v>744</v>
      </c>
      <c r="O1596" t="s">
        <v>747</v>
      </c>
      <c r="P1596">
        <v>0</v>
      </c>
      <c r="Q1596">
        <v>0</v>
      </c>
      <c r="R1596">
        <v>0</v>
      </c>
      <c r="T1596" t="s">
        <v>890</v>
      </c>
      <c r="U1596">
        <v>31</v>
      </c>
    </row>
    <row r="1597" spans="1:21" x14ac:dyDescent="0.3">
      <c r="A1597">
        <v>127</v>
      </c>
      <c r="B1597" t="s">
        <v>108</v>
      </c>
      <c r="C1597" t="s">
        <v>72</v>
      </c>
      <c r="D1597" t="s">
        <v>73</v>
      </c>
      <c r="E1597" t="s">
        <v>62</v>
      </c>
      <c r="F1597" s="107">
        <v>46022</v>
      </c>
      <c r="G1597">
        <v>0</v>
      </c>
      <c r="H1597">
        <v>0</v>
      </c>
      <c r="K1597" t="s">
        <v>55</v>
      </c>
      <c r="L1597" t="s">
        <v>91</v>
      </c>
      <c r="M1597">
        <v>2025</v>
      </c>
      <c r="N1597" t="s">
        <v>744</v>
      </c>
      <c r="O1597" t="s">
        <v>751</v>
      </c>
      <c r="P1597">
        <v>0</v>
      </c>
      <c r="Q1597">
        <v>0</v>
      </c>
      <c r="R1597">
        <v>0</v>
      </c>
      <c r="T1597" t="s">
        <v>891</v>
      </c>
      <c r="U1597">
        <v>31</v>
      </c>
    </row>
    <row r="1598" spans="1:21" x14ac:dyDescent="0.3">
      <c r="A1598">
        <v>128</v>
      </c>
      <c r="B1598" t="s">
        <v>109</v>
      </c>
      <c r="C1598" t="s">
        <v>72</v>
      </c>
      <c r="D1598" t="s">
        <v>23</v>
      </c>
      <c r="E1598" t="s">
        <v>62</v>
      </c>
      <c r="F1598" s="107">
        <v>44377</v>
      </c>
      <c r="G1598">
        <v>1</v>
      </c>
      <c r="H1598">
        <v>0.85006273525720999</v>
      </c>
      <c r="I1598" s="59">
        <v>1.1763837638376451</v>
      </c>
      <c r="J1598" s="59">
        <v>1.1763837638376451</v>
      </c>
      <c r="K1598" t="s">
        <v>55</v>
      </c>
      <c r="L1598" t="s">
        <v>91</v>
      </c>
      <c r="M1598">
        <v>2021</v>
      </c>
      <c r="N1598" t="s">
        <v>742</v>
      </c>
      <c r="O1598" t="s">
        <v>800</v>
      </c>
      <c r="P1598">
        <v>0</v>
      </c>
      <c r="Q1598">
        <v>0</v>
      </c>
      <c r="R1598">
        <v>0</v>
      </c>
      <c r="T1598" t="s">
        <v>897</v>
      </c>
      <c r="U1598">
        <v>30</v>
      </c>
    </row>
    <row r="1599" spans="1:21" x14ac:dyDescent="0.3">
      <c r="A1599">
        <v>128</v>
      </c>
      <c r="B1599" t="s">
        <v>109</v>
      </c>
      <c r="C1599" t="s">
        <v>72</v>
      </c>
      <c r="D1599" t="s">
        <v>23</v>
      </c>
      <c r="E1599" t="s">
        <v>62</v>
      </c>
      <c r="F1599" s="107">
        <v>44561</v>
      </c>
      <c r="G1599">
        <v>1</v>
      </c>
      <c r="H1599">
        <v>0.71713147410358569</v>
      </c>
      <c r="I1599" s="59">
        <v>1.3</v>
      </c>
      <c r="J1599" s="59">
        <v>1.3944444444444439</v>
      </c>
      <c r="K1599" t="s">
        <v>55</v>
      </c>
      <c r="L1599" t="s">
        <v>91</v>
      </c>
      <c r="M1599">
        <v>2021</v>
      </c>
      <c r="N1599" t="s">
        <v>744</v>
      </c>
      <c r="O1599" t="s">
        <v>747</v>
      </c>
      <c r="P1599">
        <v>0</v>
      </c>
      <c r="Q1599">
        <v>0</v>
      </c>
      <c r="R1599">
        <v>0</v>
      </c>
      <c r="T1599" t="s">
        <v>903</v>
      </c>
      <c r="U1599">
        <v>31</v>
      </c>
    </row>
    <row r="1600" spans="1:21" x14ac:dyDescent="0.3">
      <c r="A1600">
        <v>128</v>
      </c>
      <c r="B1600" t="s">
        <v>109</v>
      </c>
      <c r="C1600" t="s">
        <v>72</v>
      </c>
      <c r="D1600" t="s">
        <v>23</v>
      </c>
      <c r="E1600" t="s">
        <v>62</v>
      </c>
      <c r="F1600" s="107">
        <v>46022</v>
      </c>
      <c r="G1600">
        <v>1</v>
      </c>
      <c r="H1600">
        <v>0.97</v>
      </c>
      <c r="I1600" s="59">
        <v>1.0309278350515469</v>
      </c>
      <c r="J1600" s="59">
        <v>1.0309278350515469</v>
      </c>
      <c r="K1600" t="s">
        <v>55</v>
      </c>
      <c r="L1600" t="s">
        <v>91</v>
      </c>
      <c r="M1600">
        <v>2025</v>
      </c>
      <c r="N1600" t="s">
        <v>744</v>
      </c>
      <c r="O1600" t="s">
        <v>751</v>
      </c>
      <c r="P1600">
        <v>0</v>
      </c>
      <c r="Q1600">
        <v>0</v>
      </c>
      <c r="R1600">
        <v>0</v>
      </c>
      <c r="T1600" t="s">
        <v>908</v>
      </c>
      <c r="U1600">
        <v>31</v>
      </c>
    </row>
    <row r="1601" spans="1:22" x14ac:dyDescent="0.3">
      <c r="A1601">
        <v>139</v>
      </c>
      <c r="B1601" t="s">
        <v>114</v>
      </c>
      <c r="C1601" t="s">
        <v>913</v>
      </c>
      <c r="D1601" t="s">
        <v>23</v>
      </c>
      <c r="E1601" t="s">
        <v>62</v>
      </c>
      <c r="F1601" s="107">
        <v>44377</v>
      </c>
      <c r="G1601">
        <v>100</v>
      </c>
      <c r="H1601">
        <v>89.491435987393004</v>
      </c>
      <c r="I1601" s="59">
        <v>1.117425359160483</v>
      </c>
      <c r="J1601" s="59">
        <v>1.117425359160483</v>
      </c>
      <c r="K1601" t="s">
        <v>103</v>
      </c>
      <c r="L1601" t="s">
        <v>103</v>
      </c>
      <c r="M1601">
        <v>2021</v>
      </c>
      <c r="N1601" t="s">
        <v>742</v>
      </c>
      <c r="O1601" t="s">
        <v>800</v>
      </c>
      <c r="P1601">
        <v>0</v>
      </c>
      <c r="Q1601">
        <v>0</v>
      </c>
      <c r="R1601">
        <v>0</v>
      </c>
      <c r="T1601" t="s">
        <v>919</v>
      </c>
      <c r="U1601">
        <v>30</v>
      </c>
    </row>
    <row r="1602" spans="1:22" x14ac:dyDescent="0.3">
      <c r="A1602">
        <v>139</v>
      </c>
      <c r="B1602" t="s">
        <v>114</v>
      </c>
      <c r="C1602" t="s">
        <v>913</v>
      </c>
      <c r="D1602" t="s">
        <v>23</v>
      </c>
      <c r="E1602" t="s">
        <v>62</v>
      </c>
      <c r="F1602" s="107">
        <v>44561</v>
      </c>
      <c r="G1602">
        <v>100</v>
      </c>
      <c r="H1602">
        <v>107.0374146644206</v>
      </c>
      <c r="I1602" s="59">
        <v>0.93425275931332974</v>
      </c>
      <c r="J1602" s="59">
        <v>0.93425275931332974</v>
      </c>
      <c r="K1602" t="s">
        <v>103</v>
      </c>
      <c r="L1602" t="s">
        <v>103</v>
      </c>
      <c r="M1602">
        <v>2021</v>
      </c>
      <c r="N1602" t="s">
        <v>744</v>
      </c>
      <c r="O1602" t="s">
        <v>747</v>
      </c>
      <c r="P1602">
        <v>0</v>
      </c>
      <c r="Q1602">
        <v>0</v>
      </c>
      <c r="R1602">
        <v>0</v>
      </c>
      <c r="T1602" t="s">
        <v>925</v>
      </c>
      <c r="U1602">
        <v>31</v>
      </c>
    </row>
    <row r="1603" spans="1:22" x14ac:dyDescent="0.3">
      <c r="A1603">
        <v>143</v>
      </c>
      <c r="B1603" t="s">
        <v>926</v>
      </c>
      <c r="C1603" t="s">
        <v>125</v>
      </c>
      <c r="D1603" t="s">
        <v>54</v>
      </c>
      <c r="E1603" t="s">
        <v>24</v>
      </c>
      <c r="F1603" s="107">
        <v>44377</v>
      </c>
      <c r="G1603">
        <v>100</v>
      </c>
      <c r="H1603">
        <v>86</v>
      </c>
      <c r="I1603" s="59">
        <v>0.86</v>
      </c>
      <c r="J1603" s="59">
        <v>0.86</v>
      </c>
      <c r="K1603" t="s">
        <v>116</v>
      </c>
      <c r="M1603">
        <v>2021</v>
      </c>
      <c r="N1603" t="s">
        <v>742</v>
      </c>
      <c r="O1603" t="s">
        <v>800</v>
      </c>
      <c r="P1603">
        <v>0</v>
      </c>
      <c r="Q1603">
        <v>0</v>
      </c>
      <c r="R1603">
        <v>0</v>
      </c>
      <c r="T1603" t="s">
        <v>927</v>
      </c>
      <c r="U1603">
        <v>30</v>
      </c>
      <c r="V1603" t="s">
        <v>116</v>
      </c>
    </row>
    <row r="1604" spans="1:22" x14ac:dyDescent="0.3">
      <c r="A1604">
        <v>143</v>
      </c>
      <c r="B1604" t="s">
        <v>926</v>
      </c>
      <c r="C1604" t="s">
        <v>125</v>
      </c>
      <c r="D1604" t="s">
        <v>54</v>
      </c>
      <c r="E1604" t="s">
        <v>24</v>
      </c>
      <c r="F1604" s="107">
        <v>44561</v>
      </c>
      <c r="G1604">
        <v>100</v>
      </c>
      <c r="H1604">
        <v>144</v>
      </c>
      <c r="I1604" s="59">
        <v>1.3</v>
      </c>
      <c r="J1604" s="59">
        <v>1.44</v>
      </c>
      <c r="K1604" t="s">
        <v>116</v>
      </c>
      <c r="M1604">
        <v>2021</v>
      </c>
      <c r="N1604" t="s">
        <v>744</v>
      </c>
      <c r="O1604" t="s">
        <v>747</v>
      </c>
      <c r="P1604">
        <v>0</v>
      </c>
      <c r="Q1604">
        <v>0</v>
      </c>
      <c r="R1604">
        <v>0</v>
      </c>
      <c r="T1604" t="s">
        <v>928</v>
      </c>
      <c r="U1604">
        <v>31</v>
      </c>
      <c r="V1604" t="s">
        <v>116</v>
      </c>
    </row>
    <row r="1605" spans="1:22" x14ac:dyDescent="0.3">
      <c r="A1605">
        <v>143</v>
      </c>
      <c r="B1605" t="s">
        <v>926</v>
      </c>
      <c r="C1605" t="s">
        <v>125</v>
      </c>
      <c r="D1605" t="s">
        <v>54</v>
      </c>
      <c r="E1605" t="s">
        <v>24</v>
      </c>
      <c r="F1605" s="107">
        <v>44742</v>
      </c>
      <c r="G1605">
        <v>100</v>
      </c>
      <c r="H1605">
        <v>147</v>
      </c>
      <c r="I1605" s="59">
        <v>1.3</v>
      </c>
      <c r="J1605" s="59">
        <v>1.47</v>
      </c>
      <c r="K1605" t="s">
        <v>116</v>
      </c>
      <c r="M1605">
        <v>2022</v>
      </c>
      <c r="N1605" t="s">
        <v>742</v>
      </c>
      <c r="O1605" t="s">
        <v>824</v>
      </c>
      <c r="P1605">
        <v>0</v>
      </c>
      <c r="Q1605">
        <v>0</v>
      </c>
      <c r="R1605">
        <v>0</v>
      </c>
      <c r="T1605" t="s">
        <v>929</v>
      </c>
      <c r="U1605">
        <v>30</v>
      </c>
      <c r="V1605" t="s">
        <v>116</v>
      </c>
    </row>
    <row r="1606" spans="1:22" x14ac:dyDescent="0.3">
      <c r="A1606">
        <v>143</v>
      </c>
      <c r="B1606" t="s">
        <v>926</v>
      </c>
      <c r="C1606" t="s">
        <v>125</v>
      </c>
      <c r="D1606" t="s">
        <v>54</v>
      </c>
      <c r="E1606" t="s">
        <v>24</v>
      </c>
      <c r="F1606" s="107">
        <v>44926</v>
      </c>
      <c r="G1606">
        <v>100</v>
      </c>
      <c r="H1606">
        <v>158</v>
      </c>
      <c r="I1606" s="59">
        <v>1.3</v>
      </c>
      <c r="J1606" s="59">
        <v>1.58</v>
      </c>
      <c r="K1606" t="s">
        <v>116</v>
      </c>
      <c r="M1606">
        <v>2022</v>
      </c>
      <c r="N1606" t="s">
        <v>744</v>
      </c>
      <c r="O1606" t="s">
        <v>749</v>
      </c>
      <c r="P1606">
        <v>0</v>
      </c>
      <c r="Q1606">
        <v>0</v>
      </c>
      <c r="R1606">
        <v>0</v>
      </c>
      <c r="T1606" t="s">
        <v>930</v>
      </c>
      <c r="U1606">
        <v>31</v>
      </c>
      <c r="V1606" t="s">
        <v>116</v>
      </c>
    </row>
    <row r="1607" spans="1:22" x14ac:dyDescent="0.3">
      <c r="A1607">
        <v>143</v>
      </c>
      <c r="B1607" t="s">
        <v>926</v>
      </c>
      <c r="C1607" t="s">
        <v>125</v>
      </c>
      <c r="D1607" t="s">
        <v>54</v>
      </c>
      <c r="E1607" t="s">
        <v>24</v>
      </c>
      <c r="F1607" s="107">
        <v>46022</v>
      </c>
      <c r="G1607">
        <v>100</v>
      </c>
      <c r="H1607">
        <v>191</v>
      </c>
      <c r="I1607" s="59">
        <v>1.3</v>
      </c>
      <c r="J1607" s="59">
        <v>1.91</v>
      </c>
      <c r="K1607" t="s">
        <v>116</v>
      </c>
      <c r="M1607">
        <v>2025</v>
      </c>
      <c r="N1607" t="s">
        <v>744</v>
      </c>
      <c r="O1607" t="s">
        <v>751</v>
      </c>
      <c r="P1607">
        <v>0</v>
      </c>
      <c r="Q1607">
        <v>0</v>
      </c>
      <c r="R1607">
        <v>0</v>
      </c>
      <c r="T1607" t="s">
        <v>931</v>
      </c>
      <c r="U1607">
        <v>31</v>
      </c>
      <c r="V1607" t="s">
        <v>116</v>
      </c>
    </row>
    <row r="1608" spans="1:22" x14ac:dyDescent="0.3">
      <c r="A1608">
        <v>144</v>
      </c>
      <c r="B1608" t="s">
        <v>117</v>
      </c>
      <c r="C1608" t="s">
        <v>125</v>
      </c>
      <c r="D1608" t="s">
        <v>73</v>
      </c>
      <c r="E1608" t="s">
        <v>24</v>
      </c>
      <c r="F1608" s="107">
        <v>44561</v>
      </c>
      <c r="G1608">
        <v>3</v>
      </c>
      <c r="H1608">
        <v>2.9444444444444451</v>
      </c>
      <c r="I1608" s="59">
        <v>0.98148148148148173</v>
      </c>
      <c r="J1608" s="59">
        <v>0.98148148148148173</v>
      </c>
      <c r="K1608" t="s">
        <v>55</v>
      </c>
      <c r="L1608" t="s">
        <v>91</v>
      </c>
      <c r="M1608">
        <v>2021</v>
      </c>
      <c r="N1608" t="s">
        <v>744</v>
      </c>
      <c r="O1608" t="s">
        <v>747</v>
      </c>
      <c r="P1608">
        <v>0</v>
      </c>
      <c r="Q1608">
        <v>0</v>
      </c>
      <c r="R1608">
        <v>0</v>
      </c>
      <c r="T1608" t="s">
        <v>932</v>
      </c>
      <c r="U1608">
        <v>31</v>
      </c>
    </row>
    <row r="1609" spans="1:22" x14ac:dyDescent="0.3">
      <c r="A1609">
        <v>144</v>
      </c>
      <c r="B1609" t="s">
        <v>117</v>
      </c>
      <c r="C1609" t="s">
        <v>125</v>
      </c>
      <c r="D1609" t="s">
        <v>73</v>
      </c>
      <c r="E1609" t="s">
        <v>24</v>
      </c>
      <c r="F1609" s="107">
        <v>44742</v>
      </c>
      <c r="G1609">
        <v>3</v>
      </c>
      <c r="H1609">
        <v>3.2169811320755</v>
      </c>
      <c r="I1609" s="59">
        <v>1.0723270440251671</v>
      </c>
      <c r="J1609" s="59">
        <v>1.0723270440251671</v>
      </c>
      <c r="K1609" t="s">
        <v>55</v>
      </c>
      <c r="L1609" t="s">
        <v>91</v>
      </c>
      <c r="M1609">
        <v>2022</v>
      </c>
      <c r="N1609" t="s">
        <v>742</v>
      </c>
      <c r="O1609" t="s">
        <v>824</v>
      </c>
      <c r="P1609">
        <v>0</v>
      </c>
      <c r="Q1609">
        <v>0</v>
      </c>
      <c r="R1609">
        <v>0</v>
      </c>
      <c r="T1609" t="s">
        <v>933</v>
      </c>
      <c r="U1609">
        <v>30</v>
      </c>
    </row>
    <row r="1610" spans="1:22" x14ac:dyDescent="0.3">
      <c r="A1610">
        <v>144</v>
      </c>
      <c r="B1610" t="s">
        <v>117</v>
      </c>
      <c r="C1610" t="s">
        <v>125</v>
      </c>
      <c r="D1610" t="s">
        <v>73</v>
      </c>
      <c r="E1610" t="s">
        <v>24</v>
      </c>
      <c r="F1610" s="107">
        <v>44926</v>
      </c>
      <c r="G1610">
        <v>3</v>
      </c>
      <c r="H1610">
        <v>3.55</v>
      </c>
      <c r="I1610" s="59">
        <v>1.1833333333333329</v>
      </c>
      <c r="J1610" s="59">
        <v>1.1833333333333329</v>
      </c>
      <c r="K1610" t="s">
        <v>55</v>
      </c>
      <c r="L1610" t="s">
        <v>91</v>
      </c>
      <c r="M1610">
        <v>2022</v>
      </c>
      <c r="N1610" t="s">
        <v>744</v>
      </c>
      <c r="O1610" t="s">
        <v>749</v>
      </c>
      <c r="P1610">
        <v>0</v>
      </c>
      <c r="Q1610">
        <v>0</v>
      </c>
      <c r="R1610">
        <v>0</v>
      </c>
      <c r="T1610" t="s">
        <v>934</v>
      </c>
      <c r="U1610">
        <v>31</v>
      </c>
    </row>
    <row r="1611" spans="1:22" x14ac:dyDescent="0.3">
      <c r="A1611">
        <v>144</v>
      </c>
      <c r="B1611" t="s">
        <v>117</v>
      </c>
      <c r="C1611" t="s">
        <v>125</v>
      </c>
      <c r="D1611" t="s">
        <v>73</v>
      </c>
      <c r="E1611" t="s">
        <v>24</v>
      </c>
      <c r="F1611" s="107">
        <v>46022</v>
      </c>
      <c r="G1611">
        <v>4</v>
      </c>
      <c r="H1611">
        <v>1.95</v>
      </c>
      <c r="I1611" s="59">
        <v>0.48749999999999999</v>
      </c>
      <c r="J1611" s="59">
        <v>0.48749999999999999</v>
      </c>
      <c r="K1611" t="s">
        <v>55</v>
      </c>
      <c r="L1611" t="s">
        <v>91</v>
      </c>
      <c r="M1611">
        <v>2025</v>
      </c>
      <c r="N1611" t="s">
        <v>744</v>
      </c>
      <c r="O1611" t="s">
        <v>751</v>
      </c>
      <c r="P1611">
        <v>0</v>
      </c>
      <c r="Q1611">
        <v>0</v>
      </c>
      <c r="R1611">
        <v>0</v>
      </c>
      <c r="T1611" t="s">
        <v>935</v>
      </c>
      <c r="U1611">
        <v>31</v>
      </c>
    </row>
    <row r="1612" spans="1:22" x14ac:dyDescent="0.3">
      <c r="A1612">
        <v>145</v>
      </c>
      <c r="B1612" t="s">
        <v>118</v>
      </c>
      <c r="C1612" t="s">
        <v>125</v>
      </c>
      <c r="D1612" t="s">
        <v>54</v>
      </c>
      <c r="E1612" t="s">
        <v>24</v>
      </c>
      <c r="F1612" s="107">
        <v>44377</v>
      </c>
      <c r="G1612">
        <v>1</v>
      </c>
      <c r="H1612">
        <v>2.096774193548387</v>
      </c>
      <c r="I1612" s="59">
        <v>1.3</v>
      </c>
      <c r="J1612" s="59">
        <v>2.096774193548387</v>
      </c>
      <c r="K1612" t="s">
        <v>55</v>
      </c>
      <c r="L1612" t="s">
        <v>91</v>
      </c>
      <c r="M1612">
        <v>2021</v>
      </c>
      <c r="N1612" t="s">
        <v>742</v>
      </c>
      <c r="O1612" t="s">
        <v>800</v>
      </c>
      <c r="P1612">
        <v>0</v>
      </c>
      <c r="Q1612">
        <v>0</v>
      </c>
      <c r="R1612">
        <v>0</v>
      </c>
      <c r="T1612" t="s">
        <v>936</v>
      </c>
      <c r="U1612">
        <v>30</v>
      </c>
    </row>
    <row r="1613" spans="1:22" x14ac:dyDescent="0.3">
      <c r="A1613">
        <v>145</v>
      </c>
      <c r="B1613" t="s">
        <v>118</v>
      </c>
      <c r="C1613" t="s">
        <v>125</v>
      </c>
      <c r="D1613" t="s">
        <v>54</v>
      </c>
      <c r="E1613" t="s">
        <v>24</v>
      </c>
      <c r="F1613" s="107">
        <v>44561</v>
      </c>
      <c r="G1613">
        <v>1</v>
      </c>
      <c r="H1613">
        <v>2.145161290322581</v>
      </c>
      <c r="I1613" s="59">
        <v>1.3</v>
      </c>
      <c r="J1613" s="59">
        <v>2.145161290322581</v>
      </c>
      <c r="K1613" t="s">
        <v>55</v>
      </c>
      <c r="L1613" t="s">
        <v>91</v>
      </c>
      <c r="M1613">
        <v>2021</v>
      </c>
      <c r="N1613" t="s">
        <v>744</v>
      </c>
      <c r="O1613" t="s">
        <v>747</v>
      </c>
      <c r="P1613">
        <v>0</v>
      </c>
      <c r="Q1613">
        <v>0</v>
      </c>
      <c r="R1613">
        <v>0</v>
      </c>
      <c r="T1613" t="s">
        <v>937</v>
      </c>
      <c r="U1613">
        <v>31</v>
      </c>
    </row>
    <row r="1614" spans="1:22" x14ac:dyDescent="0.3">
      <c r="A1614">
        <v>145</v>
      </c>
      <c r="B1614" t="s">
        <v>118</v>
      </c>
      <c r="C1614" t="s">
        <v>125</v>
      </c>
      <c r="D1614" t="s">
        <v>54</v>
      </c>
      <c r="E1614" t="s">
        <v>24</v>
      </c>
      <c r="F1614" s="107">
        <v>44742</v>
      </c>
      <c r="G1614">
        <v>1</v>
      </c>
      <c r="H1614">
        <v>2.1186440677966001</v>
      </c>
      <c r="I1614" s="59">
        <v>1.3</v>
      </c>
      <c r="J1614" s="59">
        <v>2.1186440677966001</v>
      </c>
      <c r="K1614" t="s">
        <v>55</v>
      </c>
      <c r="L1614" t="s">
        <v>91</v>
      </c>
      <c r="M1614">
        <v>2022</v>
      </c>
      <c r="N1614" t="s">
        <v>742</v>
      </c>
      <c r="O1614" t="s">
        <v>824</v>
      </c>
      <c r="P1614">
        <v>0</v>
      </c>
      <c r="Q1614">
        <v>0</v>
      </c>
      <c r="R1614">
        <v>0</v>
      </c>
      <c r="T1614" t="s">
        <v>938</v>
      </c>
      <c r="U1614">
        <v>30</v>
      </c>
    </row>
    <row r="1615" spans="1:22" x14ac:dyDescent="0.3">
      <c r="A1615">
        <v>145</v>
      </c>
      <c r="B1615" t="s">
        <v>118</v>
      </c>
      <c r="C1615" t="s">
        <v>125</v>
      </c>
      <c r="D1615" t="s">
        <v>54</v>
      </c>
      <c r="E1615" t="s">
        <v>24</v>
      </c>
      <c r="F1615" s="107">
        <v>44926</v>
      </c>
      <c r="G1615">
        <v>1</v>
      </c>
      <c r="H1615">
        <v>2.1186440677966001</v>
      </c>
      <c r="I1615" s="59">
        <v>1.3</v>
      </c>
      <c r="J1615" s="59">
        <v>2.1186440677966001</v>
      </c>
      <c r="K1615" t="s">
        <v>55</v>
      </c>
      <c r="L1615" t="s">
        <v>91</v>
      </c>
      <c r="M1615">
        <v>2022</v>
      </c>
      <c r="N1615" t="s">
        <v>744</v>
      </c>
      <c r="O1615" t="s">
        <v>749</v>
      </c>
      <c r="P1615">
        <v>0</v>
      </c>
      <c r="Q1615">
        <v>0</v>
      </c>
      <c r="R1615">
        <v>0</v>
      </c>
      <c r="T1615" t="s">
        <v>939</v>
      </c>
      <c r="U1615">
        <v>31</v>
      </c>
    </row>
    <row r="1616" spans="1:22" x14ac:dyDescent="0.3">
      <c r="A1616">
        <v>145</v>
      </c>
      <c r="B1616" t="s">
        <v>118</v>
      </c>
      <c r="C1616" t="s">
        <v>125</v>
      </c>
      <c r="D1616" t="s">
        <v>54</v>
      </c>
      <c r="E1616" t="s">
        <v>24</v>
      </c>
      <c r="F1616" s="107">
        <v>46022</v>
      </c>
      <c r="G1616">
        <v>1</v>
      </c>
      <c r="H1616">
        <v>1.62</v>
      </c>
      <c r="I1616" s="59">
        <v>1.3</v>
      </c>
      <c r="J1616" s="59">
        <v>1.62</v>
      </c>
      <c r="K1616" t="s">
        <v>55</v>
      </c>
      <c r="L1616" t="s">
        <v>91</v>
      </c>
      <c r="M1616">
        <v>2025</v>
      </c>
      <c r="N1616" t="s">
        <v>744</v>
      </c>
      <c r="O1616" t="s">
        <v>751</v>
      </c>
      <c r="P1616">
        <v>0</v>
      </c>
      <c r="Q1616">
        <v>0</v>
      </c>
      <c r="R1616">
        <v>0</v>
      </c>
      <c r="T1616" t="s">
        <v>940</v>
      </c>
      <c r="U1616">
        <v>31</v>
      </c>
    </row>
    <row r="1617" spans="1:22" x14ac:dyDescent="0.3">
      <c r="A1617">
        <v>146</v>
      </c>
      <c r="B1617" t="s">
        <v>120</v>
      </c>
      <c r="C1617" t="s">
        <v>125</v>
      </c>
      <c r="D1617" t="s">
        <v>54</v>
      </c>
      <c r="E1617" t="s">
        <v>24</v>
      </c>
      <c r="F1617" s="107">
        <v>44377</v>
      </c>
      <c r="G1617">
        <v>230</v>
      </c>
      <c r="H1617">
        <v>83.48</v>
      </c>
      <c r="I1617" s="59">
        <v>0.36295652173913051</v>
      </c>
      <c r="J1617" s="59">
        <v>0.36295652173913051</v>
      </c>
      <c r="K1617" t="s">
        <v>55</v>
      </c>
      <c r="L1617" t="s">
        <v>55</v>
      </c>
      <c r="M1617">
        <v>2021</v>
      </c>
      <c r="N1617" t="s">
        <v>742</v>
      </c>
      <c r="O1617" t="s">
        <v>800</v>
      </c>
      <c r="P1617">
        <v>0</v>
      </c>
      <c r="Q1617">
        <v>0</v>
      </c>
      <c r="R1617">
        <v>0</v>
      </c>
      <c r="T1617" t="s">
        <v>941</v>
      </c>
      <c r="U1617">
        <v>30</v>
      </c>
    </row>
    <row r="1618" spans="1:22" x14ac:dyDescent="0.3">
      <c r="A1618">
        <v>146</v>
      </c>
      <c r="B1618" t="s">
        <v>120</v>
      </c>
      <c r="C1618" t="s">
        <v>125</v>
      </c>
      <c r="D1618" t="s">
        <v>54</v>
      </c>
      <c r="E1618" t="s">
        <v>24</v>
      </c>
      <c r="F1618" s="107">
        <v>44561</v>
      </c>
      <c r="G1618">
        <v>230</v>
      </c>
      <c r="H1618">
        <v>103.91</v>
      </c>
      <c r="I1618" s="59">
        <v>0.45178260869565218</v>
      </c>
      <c r="J1618" s="59">
        <v>0.45178260869565218</v>
      </c>
      <c r="K1618" t="s">
        <v>55</v>
      </c>
      <c r="L1618" t="s">
        <v>55</v>
      </c>
      <c r="M1618">
        <v>2021</v>
      </c>
      <c r="N1618" t="s">
        <v>744</v>
      </c>
      <c r="O1618" t="s">
        <v>747</v>
      </c>
      <c r="P1618">
        <v>0</v>
      </c>
      <c r="Q1618">
        <v>0</v>
      </c>
      <c r="R1618">
        <v>0</v>
      </c>
      <c r="T1618" t="s">
        <v>942</v>
      </c>
      <c r="U1618">
        <v>31</v>
      </c>
    </row>
    <row r="1619" spans="1:22" x14ac:dyDescent="0.3">
      <c r="A1619">
        <v>146</v>
      </c>
      <c r="B1619" t="s">
        <v>120</v>
      </c>
      <c r="C1619" t="s">
        <v>125</v>
      </c>
      <c r="D1619" t="s">
        <v>54</v>
      </c>
      <c r="E1619" t="s">
        <v>24</v>
      </c>
      <c r="F1619" s="107">
        <v>44742</v>
      </c>
      <c r="G1619">
        <v>230</v>
      </c>
      <c r="H1619">
        <v>100.43</v>
      </c>
      <c r="I1619" s="59">
        <v>0.43665217391304351</v>
      </c>
      <c r="J1619" s="59">
        <v>0.43665217391304351</v>
      </c>
      <c r="K1619" t="s">
        <v>55</v>
      </c>
      <c r="L1619" t="s">
        <v>55</v>
      </c>
      <c r="M1619">
        <v>2022</v>
      </c>
      <c r="N1619" t="s">
        <v>742</v>
      </c>
      <c r="O1619" t="s">
        <v>824</v>
      </c>
      <c r="P1619">
        <v>0</v>
      </c>
      <c r="Q1619">
        <v>0</v>
      </c>
      <c r="R1619">
        <v>0</v>
      </c>
      <c r="T1619" t="s">
        <v>943</v>
      </c>
      <c r="U1619">
        <v>30</v>
      </c>
    </row>
    <row r="1620" spans="1:22" x14ac:dyDescent="0.3">
      <c r="A1620">
        <v>146</v>
      </c>
      <c r="B1620" t="s">
        <v>120</v>
      </c>
      <c r="C1620" t="s">
        <v>125</v>
      </c>
      <c r="D1620" t="s">
        <v>54</v>
      </c>
      <c r="E1620" t="s">
        <v>24</v>
      </c>
      <c r="F1620" s="107">
        <v>44926</v>
      </c>
      <c r="G1620">
        <v>230</v>
      </c>
      <c r="H1620">
        <v>121.74</v>
      </c>
      <c r="I1620" s="59">
        <v>0.52930434782608693</v>
      </c>
      <c r="J1620" s="59">
        <v>0.52930434782608693</v>
      </c>
      <c r="K1620" t="s">
        <v>55</v>
      </c>
      <c r="L1620" t="s">
        <v>55</v>
      </c>
      <c r="M1620">
        <v>2022</v>
      </c>
      <c r="N1620" t="s">
        <v>744</v>
      </c>
      <c r="O1620" t="s">
        <v>749</v>
      </c>
      <c r="P1620">
        <v>0</v>
      </c>
      <c r="Q1620">
        <v>0</v>
      </c>
      <c r="R1620">
        <v>0</v>
      </c>
      <c r="T1620" t="s">
        <v>944</v>
      </c>
      <c r="U1620">
        <v>31</v>
      </c>
    </row>
    <row r="1621" spans="1:22" x14ac:dyDescent="0.3">
      <c r="A1621">
        <v>146</v>
      </c>
      <c r="B1621" t="s">
        <v>120</v>
      </c>
      <c r="C1621" t="s">
        <v>125</v>
      </c>
      <c r="D1621" t="s">
        <v>54</v>
      </c>
      <c r="E1621" t="s">
        <v>24</v>
      </c>
      <c r="F1621" s="107">
        <v>46022</v>
      </c>
      <c r="G1621">
        <v>100</v>
      </c>
      <c r="H1621">
        <v>133</v>
      </c>
      <c r="I1621" s="59">
        <v>1.3</v>
      </c>
      <c r="J1621" s="59">
        <v>1.33</v>
      </c>
      <c r="K1621" t="s">
        <v>55</v>
      </c>
      <c r="L1621" t="s">
        <v>55</v>
      </c>
      <c r="M1621">
        <v>2025</v>
      </c>
      <c r="N1621" t="s">
        <v>744</v>
      </c>
      <c r="O1621" t="s">
        <v>751</v>
      </c>
      <c r="P1621">
        <v>0</v>
      </c>
      <c r="Q1621">
        <v>0</v>
      </c>
      <c r="R1621">
        <v>0</v>
      </c>
      <c r="T1621" t="s">
        <v>945</v>
      </c>
      <c r="U1621">
        <v>31</v>
      </c>
    </row>
    <row r="1622" spans="1:22" x14ac:dyDescent="0.3">
      <c r="A1622">
        <v>147</v>
      </c>
      <c r="B1622" t="s">
        <v>121</v>
      </c>
      <c r="C1622" t="s">
        <v>125</v>
      </c>
      <c r="D1622" t="s">
        <v>73</v>
      </c>
      <c r="E1622" t="s">
        <v>24</v>
      </c>
      <c r="F1622" s="107">
        <v>44926</v>
      </c>
      <c r="G1622">
        <v>18</v>
      </c>
      <c r="H1622">
        <v>11</v>
      </c>
      <c r="I1622" s="59">
        <v>0.61111111111111116</v>
      </c>
      <c r="J1622" s="59">
        <v>0.61111111111111116</v>
      </c>
      <c r="K1622" t="s">
        <v>55</v>
      </c>
      <c r="L1622" t="s">
        <v>55</v>
      </c>
      <c r="M1622">
        <v>2022</v>
      </c>
      <c r="N1622" t="s">
        <v>744</v>
      </c>
      <c r="O1622" t="s">
        <v>749</v>
      </c>
      <c r="P1622">
        <v>0</v>
      </c>
      <c r="Q1622">
        <v>0</v>
      </c>
      <c r="R1622">
        <v>0</v>
      </c>
      <c r="T1622" t="s">
        <v>946</v>
      </c>
      <c r="U1622">
        <v>31</v>
      </c>
    </row>
    <row r="1623" spans="1:22" x14ac:dyDescent="0.3">
      <c r="A1623">
        <v>147</v>
      </c>
      <c r="B1623" t="s">
        <v>121</v>
      </c>
      <c r="C1623" t="s">
        <v>125</v>
      </c>
      <c r="D1623" t="s">
        <v>73</v>
      </c>
      <c r="E1623" t="s">
        <v>24</v>
      </c>
      <c r="F1623" s="107">
        <v>46022</v>
      </c>
      <c r="G1623">
        <v>16</v>
      </c>
      <c r="H1623">
        <v>16</v>
      </c>
      <c r="I1623" s="59">
        <v>1</v>
      </c>
      <c r="J1623" s="59">
        <v>1</v>
      </c>
      <c r="K1623" t="s">
        <v>55</v>
      </c>
      <c r="L1623" t="s">
        <v>55</v>
      </c>
      <c r="M1623">
        <v>2025</v>
      </c>
      <c r="N1623" t="s">
        <v>744</v>
      </c>
      <c r="O1623" t="s">
        <v>751</v>
      </c>
      <c r="P1623">
        <v>0</v>
      </c>
      <c r="Q1623">
        <v>0</v>
      </c>
      <c r="R1623">
        <v>0</v>
      </c>
      <c r="T1623" t="s">
        <v>947</v>
      </c>
      <c r="U1623">
        <v>31</v>
      </c>
    </row>
    <row r="1624" spans="1:22" x14ac:dyDescent="0.3">
      <c r="A1624">
        <v>148</v>
      </c>
      <c r="B1624" t="s">
        <v>123</v>
      </c>
      <c r="C1624" t="s">
        <v>125</v>
      </c>
      <c r="D1624" t="s">
        <v>54</v>
      </c>
      <c r="E1624" t="s">
        <v>24</v>
      </c>
      <c r="F1624" s="107">
        <v>44377</v>
      </c>
      <c r="G1624">
        <v>5</v>
      </c>
      <c r="H1624">
        <v>4.4157526207147777</v>
      </c>
      <c r="I1624" s="59">
        <v>0.88315052414295558</v>
      </c>
      <c r="J1624" s="59">
        <v>0.88315052414295558</v>
      </c>
      <c r="K1624" t="s">
        <v>25</v>
      </c>
      <c r="L1624" t="s">
        <v>25</v>
      </c>
      <c r="M1624">
        <v>2021</v>
      </c>
      <c r="N1624" t="s">
        <v>742</v>
      </c>
      <c r="O1624" t="s">
        <v>800</v>
      </c>
      <c r="P1624">
        <v>0</v>
      </c>
      <c r="Q1624">
        <v>0</v>
      </c>
      <c r="R1624">
        <v>0</v>
      </c>
      <c r="T1624" t="s">
        <v>948</v>
      </c>
      <c r="U1624">
        <v>30</v>
      </c>
    </row>
    <row r="1625" spans="1:22" x14ac:dyDescent="0.3">
      <c r="A1625">
        <v>148</v>
      </c>
      <c r="B1625" t="s">
        <v>123</v>
      </c>
      <c r="C1625" t="s">
        <v>125</v>
      </c>
      <c r="D1625" t="s">
        <v>54</v>
      </c>
      <c r="E1625" t="s">
        <v>24</v>
      </c>
      <c r="F1625" s="107">
        <v>44561</v>
      </c>
      <c r="G1625">
        <v>5</v>
      </c>
      <c r="H1625">
        <v>2.7712890210235721</v>
      </c>
      <c r="I1625" s="59">
        <v>0.55425780420471438</v>
      </c>
      <c r="J1625" s="59">
        <v>0.55425780420471438</v>
      </c>
      <c r="K1625" t="s">
        <v>25</v>
      </c>
      <c r="L1625" t="s">
        <v>25</v>
      </c>
      <c r="M1625">
        <v>2021</v>
      </c>
      <c r="N1625" t="s">
        <v>744</v>
      </c>
      <c r="O1625" t="s">
        <v>747</v>
      </c>
      <c r="P1625">
        <v>0</v>
      </c>
      <c r="Q1625">
        <v>0</v>
      </c>
      <c r="R1625">
        <v>0</v>
      </c>
      <c r="T1625" t="s">
        <v>949</v>
      </c>
      <c r="U1625">
        <v>31</v>
      </c>
    </row>
    <row r="1626" spans="1:22" x14ac:dyDescent="0.3">
      <c r="A1626">
        <v>148</v>
      </c>
      <c r="B1626" t="s">
        <v>123</v>
      </c>
      <c r="C1626" t="s">
        <v>125</v>
      </c>
      <c r="D1626" t="s">
        <v>54</v>
      </c>
      <c r="E1626" t="s">
        <v>24</v>
      </c>
      <c r="F1626" s="107">
        <v>44742</v>
      </c>
      <c r="G1626">
        <v>2</v>
      </c>
      <c r="H1626">
        <v>1.56749025217</v>
      </c>
      <c r="I1626" s="59">
        <v>0.78374512608500002</v>
      </c>
      <c r="J1626" s="59">
        <v>0.78374512608500002</v>
      </c>
      <c r="K1626" t="s">
        <v>25</v>
      </c>
      <c r="L1626" t="s">
        <v>25</v>
      </c>
      <c r="M1626">
        <v>2022</v>
      </c>
      <c r="N1626" t="s">
        <v>742</v>
      </c>
      <c r="O1626" t="s">
        <v>824</v>
      </c>
      <c r="P1626">
        <v>0</v>
      </c>
      <c r="Q1626">
        <v>0</v>
      </c>
      <c r="R1626">
        <v>0</v>
      </c>
      <c r="T1626" t="s">
        <v>950</v>
      </c>
      <c r="U1626">
        <v>30</v>
      </c>
    </row>
    <row r="1627" spans="1:22" x14ac:dyDescent="0.3">
      <c r="A1627">
        <v>148</v>
      </c>
      <c r="B1627" t="s">
        <v>123</v>
      </c>
      <c r="C1627" t="s">
        <v>125</v>
      </c>
      <c r="D1627" t="s">
        <v>54</v>
      </c>
      <c r="E1627" t="s">
        <v>24</v>
      </c>
      <c r="F1627" s="107">
        <v>44926</v>
      </c>
      <c r="G1627">
        <v>2</v>
      </c>
      <c r="H1627">
        <v>3.0897703549061002</v>
      </c>
      <c r="I1627" s="59">
        <v>1.3</v>
      </c>
      <c r="J1627" s="59">
        <v>1.5448851774530501</v>
      </c>
      <c r="K1627" t="s">
        <v>25</v>
      </c>
      <c r="L1627" t="s">
        <v>25</v>
      </c>
      <c r="M1627">
        <v>2022</v>
      </c>
      <c r="N1627" t="s">
        <v>744</v>
      </c>
      <c r="O1627" t="s">
        <v>749</v>
      </c>
      <c r="P1627">
        <v>0</v>
      </c>
      <c r="Q1627">
        <v>0</v>
      </c>
      <c r="R1627">
        <v>0</v>
      </c>
      <c r="T1627" t="s">
        <v>2685</v>
      </c>
      <c r="U1627">
        <v>31</v>
      </c>
    </row>
    <row r="1628" spans="1:22" x14ac:dyDescent="0.3">
      <c r="A1628">
        <v>148</v>
      </c>
      <c r="B1628" t="s">
        <v>123</v>
      </c>
      <c r="C1628" t="s">
        <v>125</v>
      </c>
      <c r="D1628" t="s">
        <v>54</v>
      </c>
      <c r="E1628" t="s">
        <v>24</v>
      </c>
      <c r="F1628" s="107">
        <v>46022</v>
      </c>
      <c r="G1628">
        <v>5</v>
      </c>
      <c r="H1628">
        <v>6.78</v>
      </c>
      <c r="I1628" s="59">
        <v>1.3</v>
      </c>
      <c r="J1628" s="59">
        <v>1.3560000000000001</v>
      </c>
      <c r="K1628" t="s">
        <v>25</v>
      </c>
      <c r="L1628" t="s">
        <v>25</v>
      </c>
      <c r="M1628">
        <v>2025</v>
      </c>
      <c r="N1628" t="s">
        <v>744</v>
      </c>
      <c r="O1628" t="s">
        <v>751</v>
      </c>
      <c r="P1628">
        <v>0</v>
      </c>
      <c r="Q1628">
        <v>0</v>
      </c>
      <c r="R1628">
        <v>0</v>
      </c>
      <c r="T1628" t="s">
        <v>951</v>
      </c>
      <c r="U1628">
        <v>31</v>
      </c>
    </row>
    <row r="1629" spans="1:22" x14ac:dyDescent="0.3">
      <c r="A1629">
        <v>159</v>
      </c>
      <c r="B1629" t="s">
        <v>93</v>
      </c>
      <c r="C1629" t="s">
        <v>913</v>
      </c>
      <c r="D1629" t="s">
        <v>54</v>
      </c>
      <c r="E1629" t="s">
        <v>24</v>
      </c>
      <c r="F1629" s="107">
        <v>44742</v>
      </c>
      <c r="G1629">
        <v>80</v>
      </c>
      <c r="K1629" t="s">
        <v>25</v>
      </c>
      <c r="L1629" t="s">
        <v>128</v>
      </c>
      <c r="M1629">
        <v>2022</v>
      </c>
      <c r="N1629" t="s">
        <v>742</v>
      </c>
      <c r="O1629" t="s">
        <v>824</v>
      </c>
      <c r="P1629">
        <v>0</v>
      </c>
      <c r="Q1629">
        <v>0</v>
      </c>
      <c r="R1629">
        <v>0</v>
      </c>
      <c r="T1629" t="s">
        <v>959</v>
      </c>
      <c r="U1629">
        <v>30</v>
      </c>
      <c r="V1629" t="s">
        <v>128</v>
      </c>
    </row>
    <row r="1630" spans="1:22" x14ac:dyDescent="0.3">
      <c r="A1630">
        <v>159</v>
      </c>
      <c r="B1630" t="s">
        <v>93</v>
      </c>
      <c r="C1630" t="s">
        <v>913</v>
      </c>
      <c r="D1630" t="s">
        <v>54</v>
      </c>
      <c r="E1630" t="s">
        <v>24</v>
      </c>
      <c r="F1630" s="107">
        <v>44926</v>
      </c>
      <c r="G1630">
        <v>80</v>
      </c>
      <c r="H1630">
        <v>70</v>
      </c>
      <c r="I1630" s="59">
        <v>0.875</v>
      </c>
      <c r="J1630" s="59">
        <v>0.875</v>
      </c>
      <c r="K1630" t="s">
        <v>25</v>
      </c>
      <c r="L1630" t="s">
        <v>25</v>
      </c>
      <c r="M1630">
        <v>2022</v>
      </c>
      <c r="N1630" t="s">
        <v>744</v>
      </c>
      <c r="O1630" t="s">
        <v>749</v>
      </c>
      <c r="P1630">
        <v>0</v>
      </c>
      <c r="Q1630">
        <v>0</v>
      </c>
      <c r="R1630">
        <v>0</v>
      </c>
      <c r="T1630" t="s">
        <v>960</v>
      </c>
      <c r="U1630">
        <v>31</v>
      </c>
    </row>
    <row r="1631" spans="1:22" x14ac:dyDescent="0.3">
      <c r="A1631">
        <v>159</v>
      </c>
      <c r="B1631" t="s">
        <v>93</v>
      </c>
      <c r="C1631" t="s">
        <v>913</v>
      </c>
      <c r="D1631" t="s">
        <v>54</v>
      </c>
      <c r="E1631" t="s">
        <v>24</v>
      </c>
      <c r="F1631" s="107">
        <v>46022</v>
      </c>
      <c r="G1631">
        <v>80</v>
      </c>
      <c r="H1631">
        <v>100</v>
      </c>
      <c r="I1631" s="59">
        <v>1.25</v>
      </c>
      <c r="J1631" s="59">
        <v>1.25</v>
      </c>
      <c r="K1631" t="s">
        <v>25</v>
      </c>
      <c r="L1631" t="s">
        <v>25</v>
      </c>
      <c r="M1631">
        <v>2025</v>
      </c>
      <c r="N1631" t="s">
        <v>744</v>
      </c>
      <c r="O1631" t="s">
        <v>751</v>
      </c>
      <c r="P1631">
        <v>0</v>
      </c>
      <c r="Q1631">
        <v>0</v>
      </c>
      <c r="R1631">
        <v>0</v>
      </c>
      <c r="T1631" t="s">
        <v>961</v>
      </c>
      <c r="U1631">
        <v>31</v>
      </c>
    </row>
    <row r="1632" spans="1:22" x14ac:dyDescent="0.3">
      <c r="A1632">
        <v>167</v>
      </c>
      <c r="B1632" t="s">
        <v>129</v>
      </c>
      <c r="C1632" t="s">
        <v>28</v>
      </c>
      <c r="D1632" t="s">
        <v>54</v>
      </c>
      <c r="E1632" t="s">
        <v>24</v>
      </c>
      <c r="F1632" s="107">
        <v>44742</v>
      </c>
      <c r="G1632">
        <v>80</v>
      </c>
      <c r="H1632">
        <v>97.64</v>
      </c>
      <c r="I1632" s="59">
        <v>1.2204999999999999</v>
      </c>
      <c r="J1632" s="59">
        <v>1.2204999999999999</v>
      </c>
      <c r="K1632" t="s">
        <v>25</v>
      </c>
      <c r="L1632" t="s">
        <v>25</v>
      </c>
      <c r="M1632">
        <v>2022</v>
      </c>
      <c r="N1632" t="s">
        <v>742</v>
      </c>
      <c r="O1632" t="s">
        <v>824</v>
      </c>
      <c r="P1632">
        <v>0</v>
      </c>
      <c r="Q1632">
        <v>0</v>
      </c>
      <c r="R1632">
        <v>0</v>
      </c>
      <c r="T1632" t="s">
        <v>963</v>
      </c>
      <c r="U1632">
        <v>30</v>
      </c>
    </row>
    <row r="1633" spans="1:22" x14ac:dyDescent="0.3">
      <c r="A1633">
        <v>167</v>
      </c>
      <c r="B1633" t="s">
        <v>129</v>
      </c>
      <c r="C1633" t="s">
        <v>28</v>
      </c>
      <c r="D1633" t="s">
        <v>54</v>
      </c>
      <c r="E1633" t="s">
        <v>24</v>
      </c>
      <c r="F1633" s="107">
        <v>44926</v>
      </c>
      <c r="G1633">
        <v>80</v>
      </c>
      <c r="H1633">
        <v>96.55</v>
      </c>
      <c r="I1633" s="59">
        <v>1.2068749999999999</v>
      </c>
      <c r="J1633" s="59">
        <v>1.2068749999999999</v>
      </c>
      <c r="K1633" t="s">
        <v>25</v>
      </c>
      <c r="L1633" t="s">
        <v>25</v>
      </c>
      <c r="M1633">
        <v>2022</v>
      </c>
      <c r="N1633" t="s">
        <v>744</v>
      </c>
      <c r="O1633" t="s">
        <v>749</v>
      </c>
      <c r="P1633">
        <v>0</v>
      </c>
      <c r="Q1633">
        <v>0</v>
      </c>
      <c r="R1633">
        <v>0</v>
      </c>
      <c r="T1633" t="s">
        <v>964</v>
      </c>
      <c r="U1633">
        <v>31</v>
      </c>
    </row>
    <row r="1634" spans="1:22" x14ac:dyDescent="0.3">
      <c r="A1634">
        <v>167</v>
      </c>
      <c r="B1634" t="s">
        <v>129</v>
      </c>
      <c r="C1634" t="s">
        <v>28</v>
      </c>
      <c r="D1634" t="s">
        <v>54</v>
      </c>
      <c r="E1634" t="s">
        <v>24</v>
      </c>
      <c r="F1634" s="107">
        <v>46022</v>
      </c>
      <c r="G1634">
        <v>90</v>
      </c>
      <c r="H1634">
        <v>94</v>
      </c>
      <c r="I1634" s="59">
        <v>1.044444444444445</v>
      </c>
      <c r="J1634" s="59">
        <v>1.044444444444445</v>
      </c>
      <c r="K1634" t="s">
        <v>25</v>
      </c>
      <c r="L1634" t="s">
        <v>25</v>
      </c>
      <c r="M1634">
        <v>2025</v>
      </c>
      <c r="N1634" t="s">
        <v>744</v>
      </c>
      <c r="O1634" t="s">
        <v>751</v>
      </c>
      <c r="P1634">
        <v>0</v>
      </c>
      <c r="Q1634">
        <v>0</v>
      </c>
      <c r="R1634">
        <v>0</v>
      </c>
      <c r="T1634" t="s">
        <v>965</v>
      </c>
      <c r="U1634">
        <v>31</v>
      </c>
    </row>
    <row r="1635" spans="1:22" x14ac:dyDescent="0.3">
      <c r="A1635">
        <v>172</v>
      </c>
      <c r="B1635" t="s">
        <v>131</v>
      </c>
      <c r="C1635" t="s">
        <v>794</v>
      </c>
      <c r="D1635" t="s">
        <v>23</v>
      </c>
      <c r="E1635" t="s">
        <v>24</v>
      </c>
      <c r="F1635" s="107">
        <v>46022</v>
      </c>
      <c r="G1635">
        <v>95</v>
      </c>
      <c r="H1635">
        <v>98.44</v>
      </c>
      <c r="I1635" s="59">
        <v>1.036210526315789</v>
      </c>
      <c r="J1635" s="59">
        <v>1.036210526315789</v>
      </c>
      <c r="K1635" t="s">
        <v>25</v>
      </c>
      <c r="L1635" t="s">
        <v>25</v>
      </c>
      <c r="M1635">
        <v>2025</v>
      </c>
      <c r="N1635" t="s">
        <v>744</v>
      </c>
      <c r="O1635" t="s">
        <v>751</v>
      </c>
      <c r="P1635">
        <v>0</v>
      </c>
      <c r="Q1635">
        <v>0</v>
      </c>
      <c r="R1635">
        <v>0</v>
      </c>
      <c r="T1635" t="s">
        <v>979</v>
      </c>
      <c r="U1635">
        <v>31</v>
      </c>
    </row>
    <row r="1636" spans="1:22" x14ac:dyDescent="0.3">
      <c r="A1636">
        <v>193</v>
      </c>
      <c r="B1636" t="s">
        <v>980</v>
      </c>
      <c r="C1636" t="s">
        <v>981</v>
      </c>
      <c r="D1636" t="s">
        <v>54</v>
      </c>
      <c r="E1636" t="s">
        <v>24</v>
      </c>
      <c r="F1636" s="107">
        <v>46022</v>
      </c>
      <c r="G1636">
        <v>94</v>
      </c>
      <c r="H1636">
        <v>95</v>
      </c>
      <c r="I1636" s="59">
        <v>1.0106382978723401</v>
      </c>
      <c r="J1636" s="59">
        <v>1.0106382978723401</v>
      </c>
      <c r="K1636" t="s">
        <v>25</v>
      </c>
      <c r="L1636" t="s">
        <v>25</v>
      </c>
      <c r="M1636">
        <v>2025</v>
      </c>
      <c r="N1636" t="s">
        <v>744</v>
      </c>
      <c r="O1636" t="s">
        <v>751</v>
      </c>
      <c r="P1636">
        <v>0</v>
      </c>
      <c r="Q1636">
        <v>0</v>
      </c>
      <c r="R1636">
        <v>0</v>
      </c>
      <c r="T1636" t="s">
        <v>982</v>
      </c>
      <c r="U1636">
        <v>31</v>
      </c>
    </row>
    <row r="1637" spans="1:22" x14ac:dyDescent="0.3">
      <c r="A1637">
        <v>197</v>
      </c>
      <c r="B1637" t="s">
        <v>139</v>
      </c>
      <c r="C1637" t="s">
        <v>771</v>
      </c>
      <c r="D1637" t="s">
        <v>60</v>
      </c>
      <c r="E1637" t="s">
        <v>24</v>
      </c>
      <c r="F1637" s="107">
        <v>44742</v>
      </c>
      <c r="G1637">
        <v>85</v>
      </c>
      <c r="K1637" t="s">
        <v>25</v>
      </c>
      <c r="L1637" t="s">
        <v>128</v>
      </c>
      <c r="M1637">
        <v>2022</v>
      </c>
      <c r="N1637" t="s">
        <v>742</v>
      </c>
      <c r="O1637" t="s">
        <v>824</v>
      </c>
      <c r="P1637">
        <v>0</v>
      </c>
      <c r="Q1637">
        <v>0</v>
      </c>
      <c r="R1637">
        <v>0</v>
      </c>
      <c r="T1637" t="s">
        <v>984</v>
      </c>
      <c r="U1637">
        <v>30</v>
      </c>
      <c r="V1637" t="s">
        <v>128</v>
      </c>
    </row>
    <row r="1638" spans="1:22" x14ac:dyDescent="0.3">
      <c r="A1638">
        <v>197</v>
      </c>
      <c r="B1638" t="s">
        <v>139</v>
      </c>
      <c r="C1638" t="s">
        <v>771</v>
      </c>
      <c r="D1638" t="s">
        <v>60</v>
      </c>
      <c r="E1638" t="s">
        <v>24</v>
      </c>
      <c r="F1638" s="107">
        <v>44926</v>
      </c>
      <c r="G1638">
        <v>90</v>
      </c>
      <c r="H1638">
        <v>100</v>
      </c>
      <c r="I1638" s="59">
        <v>1.1111111111111109</v>
      </c>
      <c r="J1638" s="59">
        <v>1.1111111111111109</v>
      </c>
      <c r="K1638" t="s">
        <v>25</v>
      </c>
      <c r="L1638" t="s">
        <v>25</v>
      </c>
      <c r="M1638">
        <v>2022</v>
      </c>
      <c r="N1638" t="s">
        <v>744</v>
      </c>
      <c r="O1638" t="s">
        <v>749</v>
      </c>
      <c r="P1638">
        <v>0</v>
      </c>
      <c r="Q1638">
        <v>0</v>
      </c>
      <c r="R1638">
        <v>0</v>
      </c>
      <c r="T1638" t="s">
        <v>986</v>
      </c>
      <c r="U1638">
        <v>31</v>
      </c>
    </row>
    <row r="1639" spans="1:22" x14ac:dyDescent="0.3">
      <c r="A1639">
        <v>197</v>
      </c>
      <c r="B1639" t="s">
        <v>139</v>
      </c>
      <c r="C1639" t="s">
        <v>771</v>
      </c>
      <c r="D1639" t="s">
        <v>60</v>
      </c>
      <c r="E1639" t="s">
        <v>24</v>
      </c>
      <c r="F1639" s="107">
        <v>46022</v>
      </c>
      <c r="G1639">
        <v>97</v>
      </c>
      <c r="H1639">
        <v>100</v>
      </c>
      <c r="I1639" s="59">
        <v>1.0309278350515461</v>
      </c>
      <c r="J1639" s="59">
        <v>1.0309278350515461</v>
      </c>
      <c r="K1639" t="s">
        <v>25</v>
      </c>
      <c r="L1639" t="s">
        <v>25</v>
      </c>
      <c r="M1639">
        <v>2025</v>
      </c>
      <c r="N1639" t="s">
        <v>744</v>
      </c>
      <c r="O1639" t="s">
        <v>751</v>
      </c>
      <c r="P1639">
        <v>0</v>
      </c>
      <c r="Q1639">
        <v>0</v>
      </c>
      <c r="R1639">
        <v>0</v>
      </c>
      <c r="T1639" t="s">
        <v>988</v>
      </c>
      <c r="U1639">
        <v>31</v>
      </c>
    </row>
    <row r="1640" spans="1:22" x14ac:dyDescent="0.3">
      <c r="A1640">
        <v>199</v>
      </c>
      <c r="B1640" t="s">
        <v>140</v>
      </c>
      <c r="C1640" t="s">
        <v>28</v>
      </c>
      <c r="D1640" t="s">
        <v>54</v>
      </c>
      <c r="E1640" t="s">
        <v>24</v>
      </c>
      <c r="F1640" s="107">
        <v>44742</v>
      </c>
      <c r="G1640">
        <v>80</v>
      </c>
      <c r="K1640" t="s">
        <v>25</v>
      </c>
      <c r="L1640" t="s">
        <v>128</v>
      </c>
      <c r="M1640">
        <v>2022</v>
      </c>
      <c r="N1640" t="s">
        <v>742</v>
      </c>
      <c r="O1640" t="s">
        <v>824</v>
      </c>
      <c r="P1640">
        <v>0</v>
      </c>
      <c r="Q1640">
        <v>0</v>
      </c>
      <c r="R1640">
        <v>0</v>
      </c>
      <c r="T1640" t="s">
        <v>990</v>
      </c>
      <c r="U1640">
        <v>30</v>
      </c>
      <c r="V1640" t="s">
        <v>128</v>
      </c>
    </row>
    <row r="1641" spans="1:22" x14ac:dyDescent="0.3">
      <c r="A1641">
        <v>199</v>
      </c>
      <c r="B1641" t="s">
        <v>140</v>
      </c>
      <c r="C1641" t="s">
        <v>28</v>
      </c>
      <c r="D1641" t="s">
        <v>54</v>
      </c>
      <c r="E1641" t="s">
        <v>24</v>
      </c>
      <c r="F1641" s="107">
        <v>44926</v>
      </c>
      <c r="G1641">
        <v>80</v>
      </c>
      <c r="K1641" t="s">
        <v>25</v>
      </c>
      <c r="L1641" t="s">
        <v>128</v>
      </c>
      <c r="M1641">
        <v>2022</v>
      </c>
      <c r="N1641" t="s">
        <v>744</v>
      </c>
      <c r="O1641" t="s">
        <v>749</v>
      </c>
      <c r="P1641">
        <v>0</v>
      </c>
      <c r="Q1641">
        <v>0</v>
      </c>
      <c r="R1641">
        <v>0</v>
      </c>
      <c r="T1641" t="s">
        <v>991</v>
      </c>
      <c r="U1641">
        <v>31</v>
      </c>
      <c r="V1641" t="s">
        <v>128</v>
      </c>
    </row>
    <row r="1642" spans="1:22" x14ac:dyDescent="0.3">
      <c r="A1642">
        <v>199</v>
      </c>
      <c r="B1642" t="s">
        <v>140</v>
      </c>
      <c r="C1642" t="s">
        <v>28</v>
      </c>
      <c r="D1642" t="s">
        <v>54</v>
      </c>
      <c r="E1642" t="s">
        <v>24</v>
      </c>
      <c r="F1642" s="107">
        <v>45838</v>
      </c>
      <c r="G1642">
        <v>80</v>
      </c>
      <c r="H1642">
        <v>92.1</v>
      </c>
      <c r="I1642" s="59">
        <v>1.1512500000000001</v>
      </c>
      <c r="J1642" s="59">
        <v>1.1512500000000001</v>
      </c>
      <c r="K1642" t="s">
        <v>25</v>
      </c>
      <c r="L1642" t="s">
        <v>25</v>
      </c>
      <c r="M1642">
        <v>2025</v>
      </c>
      <c r="N1642" t="s">
        <v>742</v>
      </c>
      <c r="O1642" t="s">
        <v>846</v>
      </c>
      <c r="P1642">
        <v>0</v>
      </c>
      <c r="Q1642">
        <v>0</v>
      </c>
      <c r="R1642">
        <v>0</v>
      </c>
      <c r="T1642" t="s">
        <v>992</v>
      </c>
      <c r="U1642">
        <v>30</v>
      </c>
    </row>
    <row r="1643" spans="1:22" x14ac:dyDescent="0.3">
      <c r="A1643">
        <v>199</v>
      </c>
      <c r="B1643" t="s">
        <v>140</v>
      </c>
      <c r="C1643" t="s">
        <v>28</v>
      </c>
      <c r="D1643" t="s">
        <v>54</v>
      </c>
      <c r="E1643" t="s">
        <v>24</v>
      </c>
      <c r="F1643" s="107">
        <v>46022</v>
      </c>
      <c r="G1643">
        <v>80</v>
      </c>
      <c r="H1643">
        <v>92.89</v>
      </c>
      <c r="I1643" s="59">
        <v>1.161125</v>
      </c>
      <c r="J1643" s="59">
        <v>1.161125</v>
      </c>
      <c r="K1643" t="s">
        <v>25</v>
      </c>
      <c r="L1643" t="s">
        <v>25</v>
      </c>
      <c r="M1643">
        <v>2025</v>
      </c>
      <c r="N1643" t="s">
        <v>744</v>
      </c>
      <c r="O1643" t="s">
        <v>751</v>
      </c>
      <c r="P1643">
        <v>0</v>
      </c>
      <c r="Q1643">
        <v>0</v>
      </c>
      <c r="R1643">
        <v>0</v>
      </c>
      <c r="T1643" t="s">
        <v>993</v>
      </c>
      <c r="U1643">
        <v>31</v>
      </c>
    </row>
    <row r="1644" spans="1:22" x14ac:dyDescent="0.3">
      <c r="A1644">
        <v>200</v>
      </c>
      <c r="B1644" t="s">
        <v>141</v>
      </c>
      <c r="C1644" t="s">
        <v>28</v>
      </c>
      <c r="D1644" t="s">
        <v>73</v>
      </c>
      <c r="E1644" t="s">
        <v>24</v>
      </c>
      <c r="F1644" s="107">
        <v>44926</v>
      </c>
      <c r="G1644">
        <v>70</v>
      </c>
      <c r="K1644" t="s">
        <v>25</v>
      </c>
      <c r="L1644" t="s">
        <v>128</v>
      </c>
      <c r="M1644">
        <v>2022</v>
      </c>
      <c r="N1644" t="s">
        <v>744</v>
      </c>
      <c r="O1644" t="s">
        <v>749</v>
      </c>
      <c r="P1644">
        <v>0</v>
      </c>
      <c r="Q1644">
        <v>0</v>
      </c>
      <c r="R1644">
        <v>0</v>
      </c>
      <c r="T1644" t="s">
        <v>994</v>
      </c>
      <c r="U1644">
        <v>31</v>
      </c>
      <c r="V1644" t="s">
        <v>128</v>
      </c>
    </row>
    <row r="1645" spans="1:22" x14ac:dyDescent="0.3">
      <c r="A1645">
        <v>200</v>
      </c>
      <c r="B1645" t="s">
        <v>141</v>
      </c>
      <c r="C1645" t="s">
        <v>28</v>
      </c>
      <c r="D1645" t="s">
        <v>73</v>
      </c>
      <c r="E1645" t="s">
        <v>24</v>
      </c>
      <c r="F1645" s="107">
        <v>46022</v>
      </c>
      <c r="G1645">
        <v>87</v>
      </c>
      <c r="H1645">
        <v>90.85</v>
      </c>
      <c r="I1645" s="59">
        <v>1.0442528735632179</v>
      </c>
      <c r="J1645" s="59">
        <v>1.0442528735632179</v>
      </c>
      <c r="K1645" t="s">
        <v>25</v>
      </c>
      <c r="L1645" t="s">
        <v>25</v>
      </c>
      <c r="M1645">
        <v>2025</v>
      </c>
      <c r="N1645" t="s">
        <v>744</v>
      </c>
      <c r="O1645" t="s">
        <v>751</v>
      </c>
      <c r="P1645">
        <v>0</v>
      </c>
      <c r="Q1645">
        <v>0</v>
      </c>
      <c r="R1645">
        <v>0</v>
      </c>
      <c r="T1645" t="s">
        <v>995</v>
      </c>
      <c r="U1645">
        <v>31</v>
      </c>
    </row>
    <row r="1646" spans="1:22" x14ac:dyDescent="0.3">
      <c r="A1646">
        <v>202</v>
      </c>
      <c r="B1646" t="s">
        <v>143</v>
      </c>
      <c r="C1646" t="s">
        <v>28</v>
      </c>
      <c r="D1646" t="s">
        <v>73</v>
      </c>
      <c r="E1646" t="s">
        <v>24</v>
      </c>
      <c r="F1646" s="107">
        <v>46022</v>
      </c>
      <c r="G1646">
        <v>68.7</v>
      </c>
      <c r="H1646">
        <v>81</v>
      </c>
      <c r="I1646" s="59">
        <v>1.179039301310044</v>
      </c>
      <c r="J1646" s="59">
        <v>1.179039301310044</v>
      </c>
      <c r="K1646" t="s">
        <v>91</v>
      </c>
      <c r="L1646" t="s">
        <v>91</v>
      </c>
      <c r="M1646">
        <v>2025</v>
      </c>
      <c r="N1646" t="s">
        <v>744</v>
      </c>
      <c r="O1646" t="s">
        <v>751</v>
      </c>
      <c r="P1646">
        <v>0</v>
      </c>
      <c r="Q1646">
        <v>0</v>
      </c>
      <c r="R1646">
        <v>0</v>
      </c>
      <c r="T1646" t="s">
        <v>997</v>
      </c>
      <c r="U1646">
        <v>31</v>
      </c>
    </row>
    <row r="1647" spans="1:22" x14ac:dyDescent="0.3">
      <c r="A1647">
        <v>203</v>
      </c>
      <c r="B1647" t="s">
        <v>144</v>
      </c>
      <c r="C1647" t="s">
        <v>998</v>
      </c>
      <c r="D1647" t="s">
        <v>54</v>
      </c>
      <c r="E1647" t="s">
        <v>24</v>
      </c>
      <c r="F1647" s="107">
        <v>46022</v>
      </c>
      <c r="G1647">
        <v>285</v>
      </c>
      <c r="H1647">
        <v>336.19000244140619</v>
      </c>
      <c r="I1647" s="59">
        <v>1.179614043654057</v>
      </c>
      <c r="J1647" s="59">
        <v>1.179614043654057</v>
      </c>
      <c r="K1647" t="s">
        <v>103</v>
      </c>
      <c r="L1647" t="s">
        <v>103</v>
      </c>
      <c r="M1647">
        <v>2025</v>
      </c>
      <c r="N1647" t="s">
        <v>744</v>
      </c>
      <c r="O1647" t="s">
        <v>751</v>
      </c>
      <c r="P1647">
        <v>0</v>
      </c>
      <c r="Q1647">
        <v>0</v>
      </c>
      <c r="R1647">
        <v>0</v>
      </c>
      <c r="T1647" t="s">
        <v>1002</v>
      </c>
      <c r="U1647">
        <v>31</v>
      </c>
    </row>
    <row r="1648" spans="1:22" x14ac:dyDescent="0.3">
      <c r="A1648">
        <v>204</v>
      </c>
      <c r="B1648" t="s">
        <v>145</v>
      </c>
      <c r="C1648" t="s">
        <v>998</v>
      </c>
      <c r="D1648" t="s">
        <v>54</v>
      </c>
      <c r="E1648" t="s">
        <v>24</v>
      </c>
      <c r="F1648" s="107">
        <v>46022</v>
      </c>
      <c r="G1648">
        <v>128448131182</v>
      </c>
      <c r="H1648">
        <v>195548387375</v>
      </c>
      <c r="I1648" s="59">
        <v>1.3</v>
      </c>
      <c r="J1648" s="59">
        <v>1.522391844673276</v>
      </c>
      <c r="K1648" t="s">
        <v>103</v>
      </c>
      <c r="L1648" t="s">
        <v>103</v>
      </c>
      <c r="M1648">
        <v>2025</v>
      </c>
      <c r="N1648" t="s">
        <v>744</v>
      </c>
      <c r="O1648" t="s">
        <v>751</v>
      </c>
      <c r="P1648">
        <v>0</v>
      </c>
      <c r="Q1648">
        <v>0</v>
      </c>
      <c r="R1648">
        <v>0</v>
      </c>
      <c r="T1648" t="s">
        <v>1003</v>
      </c>
      <c r="U1648">
        <v>31</v>
      </c>
    </row>
    <row r="1649" spans="1:21" x14ac:dyDescent="0.3">
      <c r="A1649">
        <v>205</v>
      </c>
      <c r="B1649" t="s">
        <v>146</v>
      </c>
      <c r="C1649" t="s">
        <v>998</v>
      </c>
      <c r="D1649" t="s">
        <v>54</v>
      </c>
      <c r="E1649" t="s">
        <v>24</v>
      </c>
      <c r="F1649" s="107">
        <v>46022</v>
      </c>
      <c r="G1649">
        <v>4684155397</v>
      </c>
      <c r="H1649">
        <v>5763937304</v>
      </c>
      <c r="I1649" s="59">
        <v>1.2305179515802469</v>
      </c>
      <c r="J1649" s="59">
        <v>1.2305179515802469</v>
      </c>
      <c r="K1649" t="s">
        <v>103</v>
      </c>
      <c r="L1649" t="s">
        <v>103</v>
      </c>
      <c r="M1649">
        <v>2025</v>
      </c>
      <c r="N1649" t="s">
        <v>744</v>
      </c>
      <c r="O1649" t="s">
        <v>751</v>
      </c>
      <c r="P1649">
        <v>0</v>
      </c>
      <c r="Q1649">
        <v>0</v>
      </c>
      <c r="R1649">
        <v>0</v>
      </c>
      <c r="T1649" t="s">
        <v>1004</v>
      </c>
      <c r="U1649">
        <v>31</v>
      </c>
    </row>
    <row r="1650" spans="1:21" x14ac:dyDescent="0.3">
      <c r="A1650">
        <v>206</v>
      </c>
      <c r="B1650" t="s">
        <v>147</v>
      </c>
      <c r="C1650" t="s">
        <v>998</v>
      </c>
      <c r="D1650" t="s">
        <v>73</v>
      </c>
      <c r="E1650" t="s">
        <v>24</v>
      </c>
      <c r="F1650" s="107">
        <v>46022</v>
      </c>
      <c r="G1650">
        <v>5141102865</v>
      </c>
      <c r="H1650">
        <v>11016899103</v>
      </c>
      <c r="I1650" s="59">
        <v>1.3</v>
      </c>
      <c r="J1650" s="59">
        <v>2.142905791284921</v>
      </c>
      <c r="K1650" t="s">
        <v>25</v>
      </c>
      <c r="L1650" t="s">
        <v>25</v>
      </c>
      <c r="M1650">
        <v>2025</v>
      </c>
      <c r="N1650" t="s">
        <v>744</v>
      </c>
      <c r="O1650" t="s">
        <v>751</v>
      </c>
      <c r="P1650">
        <v>0</v>
      </c>
      <c r="Q1650">
        <v>0</v>
      </c>
      <c r="R1650">
        <v>0</v>
      </c>
      <c r="T1650" t="s">
        <v>1005</v>
      </c>
      <c r="U1650">
        <v>31</v>
      </c>
    </row>
    <row r="1651" spans="1:21" x14ac:dyDescent="0.3">
      <c r="A1651">
        <v>207</v>
      </c>
      <c r="B1651" t="s">
        <v>148</v>
      </c>
      <c r="C1651" t="s">
        <v>998</v>
      </c>
      <c r="D1651" t="s">
        <v>54</v>
      </c>
      <c r="E1651" t="s">
        <v>62</v>
      </c>
      <c r="F1651" s="107">
        <v>46022</v>
      </c>
      <c r="G1651">
        <v>277178213544</v>
      </c>
      <c r="H1651">
        <v>306600939456</v>
      </c>
      <c r="I1651" s="59">
        <v>0.90403576073770497</v>
      </c>
      <c r="J1651" s="59">
        <v>0.90403576073770497</v>
      </c>
      <c r="K1651" t="s">
        <v>103</v>
      </c>
      <c r="L1651" t="s">
        <v>103</v>
      </c>
      <c r="M1651">
        <v>2025</v>
      </c>
      <c r="N1651" t="s">
        <v>744</v>
      </c>
      <c r="O1651" t="s">
        <v>751</v>
      </c>
      <c r="P1651">
        <v>0</v>
      </c>
      <c r="Q1651">
        <v>0</v>
      </c>
      <c r="R1651">
        <v>0</v>
      </c>
      <c r="T1651" t="s">
        <v>1006</v>
      </c>
      <c r="U1651">
        <v>31</v>
      </c>
    </row>
    <row r="1652" spans="1:21" x14ac:dyDescent="0.3">
      <c r="A1652">
        <v>208</v>
      </c>
      <c r="B1652" t="s">
        <v>149</v>
      </c>
      <c r="C1652" t="s">
        <v>98</v>
      </c>
      <c r="D1652" t="s">
        <v>23</v>
      </c>
      <c r="E1652" t="s">
        <v>62</v>
      </c>
      <c r="F1652" s="107">
        <v>44377</v>
      </c>
      <c r="G1652">
        <v>1700</v>
      </c>
      <c r="H1652">
        <v>206</v>
      </c>
      <c r="I1652" s="59">
        <v>1.3</v>
      </c>
      <c r="J1652" s="59">
        <v>8.2524271844660202</v>
      </c>
      <c r="K1652" t="s">
        <v>150</v>
      </c>
      <c r="L1652" t="s">
        <v>150</v>
      </c>
      <c r="M1652">
        <v>2021</v>
      </c>
      <c r="N1652" t="s">
        <v>742</v>
      </c>
      <c r="O1652" t="s">
        <v>800</v>
      </c>
      <c r="P1652">
        <v>0</v>
      </c>
      <c r="Q1652">
        <v>0</v>
      </c>
      <c r="R1652">
        <v>0</v>
      </c>
      <c r="T1652" t="s">
        <v>1012</v>
      </c>
      <c r="U1652">
        <v>30</v>
      </c>
    </row>
    <row r="1653" spans="1:21" x14ac:dyDescent="0.3">
      <c r="A1653">
        <v>208</v>
      </c>
      <c r="B1653" t="s">
        <v>149</v>
      </c>
      <c r="C1653" t="s">
        <v>98</v>
      </c>
      <c r="D1653" t="s">
        <v>23</v>
      </c>
      <c r="E1653" t="s">
        <v>62</v>
      </c>
      <c r="F1653" s="107">
        <v>44561</v>
      </c>
      <c r="G1653">
        <v>1700</v>
      </c>
      <c r="H1653">
        <v>0</v>
      </c>
      <c r="K1653" t="s">
        <v>150</v>
      </c>
      <c r="L1653" t="s">
        <v>150</v>
      </c>
      <c r="M1653">
        <v>2021</v>
      </c>
      <c r="N1653" t="s">
        <v>744</v>
      </c>
      <c r="O1653" t="s">
        <v>747</v>
      </c>
      <c r="P1653">
        <v>0</v>
      </c>
      <c r="Q1653">
        <v>0</v>
      </c>
      <c r="R1653">
        <v>0</v>
      </c>
      <c r="T1653" t="s">
        <v>1018</v>
      </c>
      <c r="U1653">
        <v>31</v>
      </c>
    </row>
    <row r="1654" spans="1:21" x14ac:dyDescent="0.3">
      <c r="A1654">
        <v>208</v>
      </c>
      <c r="B1654" t="s">
        <v>149</v>
      </c>
      <c r="C1654" t="s">
        <v>98</v>
      </c>
      <c r="D1654" t="s">
        <v>23</v>
      </c>
      <c r="E1654" t="s">
        <v>62</v>
      </c>
      <c r="F1654" s="107">
        <v>44742</v>
      </c>
      <c r="G1654">
        <v>1700</v>
      </c>
      <c r="H1654">
        <v>0</v>
      </c>
      <c r="K1654" t="s">
        <v>150</v>
      </c>
      <c r="L1654" t="s">
        <v>150</v>
      </c>
      <c r="M1654">
        <v>2022</v>
      </c>
      <c r="N1654" t="s">
        <v>742</v>
      </c>
      <c r="O1654" t="s">
        <v>824</v>
      </c>
      <c r="P1654">
        <v>0</v>
      </c>
      <c r="Q1654">
        <v>0</v>
      </c>
      <c r="R1654">
        <v>0</v>
      </c>
      <c r="T1654" t="s">
        <v>1024</v>
      </c>
      <c r="U1654">
        <v>30</v>
      </c>
    </row>
    <row r="1655" spans="1:21" x14ac:dyDescent="0.3">
      <c r="A1655">
        <v>208</v>
      </c>
      <c r="B1655" t="s">
        <v>149</v>
      </c>
      <c r="C1655" t="s">
        <v>98</v>
      </c>
      <c r="D1655" t="s">
        <v>23</v>
      </c>
      <c r="E1655" t="s">
        <v>62</v>
      </c>
      <c r="F1655" s="107">
        <v>44926</v>
      </c>
      <c r="G1655">
        <v>1700</v>
      </c>
      <c r="H1655">
        <v>0</v>
      </c>
      <c r="K1655" t="s">
        <v>150</v>
      </c>
      <c r="L1655" t="s">
        <v>150</v>
      </c>
      <c r="M1655">
        <v>2022</v>
      </c>
      <c r="N1655" t="s">
        <v>744</v>
      </c>
      <c r="O1655" t="s">
        <v>749</v>
      </c>
      <c r="P1655">
        <v>0</v>
      </c>
      <c r="Q1655">
        <v>0</v>
      </c>
      <c r="R1655">
        <v>0</v>
      </c>
      <c r="T1655" t="s">
        <v>1030</v>
      </c>
      <c r="U1655">
        <v>31</v>
      </c>
    </row>
    <row r="1656" spans="1:21" x14ac:dyDescent="0.3">
      <c r="A1656">
        <v>208</v>
      </c>
      <c r="B1656" t="s">
        <v>149</v>
      </c>
      <c r="C1656" t="s">
        <v>98</v>
      </c>
      <c r="D1656" t="s">
        <v>23</v>
      </c>
      <c r="E1656" t="s">
        <v>62</v>
      </c>
      <c r="F1656" s="107">
        <v>46022</v>
      </c>
      <c r="G1656">
        <v>1550</v>
      </c>
      <c r="H1656">
        <v>1059</v>
      </c>
      <c r="I1656" s="59">
        <v>1.3</v>
      </c>
      <c r="J1656" s="59">
        <v>1.463644948064212</v>
      </c>
      <c r="K1656" t="s">
        <v>150</v>
      </c>
      <c r="L1656" t="s">
        <v>150</v>
      </c>
      <c r="M1656">
        <v>2025</v>
      </c>
      <c r="N1656" t="s">
        <v>744</v>
      </c>
      <c r="O1656" t="s">
        <v>751</v>
      </c>
      <c r="P1656">
        <v>0</v>
      </c>
      <c r="Q1656">
        <v>0</v>
      </c>
      <c r="R1656">
        <v>0</v>
      </c>
      <c r="T1656" t="s">
        <v>1036</v>
      </c>
      <c r="U1656">
        <v>31</v>
      </c>
    </row>
    <row r="1657" spans="1:21" x14ac:dyDescent="0.3">
      <c r="A1657">
        <v>213</v>
      </c>
      <c r="B1657" t="s">
        <v>151</v>
      </c>
      <c r="C1657" t="s">
        <v>98</v>
      </c>
      <c r="D1657" t="s">
        <v>60</v>
      </c>
      <c r="E1657" t="s">
        <v>24</v>
      </c>
      <c r="F1657" s="107">
        <v>44377</v>
      </c>
      <c r="G1657">
        <v>90</v>
      </c>
      <c r="H1657">
        <v>0</v>
      </c>
      <c r="I1657" s="59">
        <v>0</v>
      </c>
      <c r="J1657" s="59">
        <v>0</v>
      </c>
      <c r="K1657" t="s">
        <v>25</v>
      </c>
      <c r="L1657" t="s">
        <v>25</v>
      </c>
      <c r="M1657">
        <v>2021</v>
      </c>
      <c r="N1657" t="s">
        <v>742</v>
      </c>
      <c r="O1657" t="s">
        <v>800</v>
      </c>
      <c r="P1657">
        <v>0</v>
      </c>
      <c r="Q1657">
        <v>0</v>
      </c>
      <c r="R1657">
        <v>0</v>
      </c>
      <c r="T1657" t="s">
        <v>1038</v>
      </c>
      <c r="U1657">
        <v>30</v>
      </c>
    </row>
    <row r="1658" spans="1:21" x14ac:dyDescent="0.3">
      <c r="A1658">
        <v>213</v>
      </c>
      <c r="B1658" t="s">
        <v>151</v>
      </c>
      <c r="C1658" t="s">
        <v>98</v>
      </c>
      <c r="D1658" t="s">
        <v>60</v>
      </c>
      <c r="E1658" t="s">
        <v>24</v>
      </c>
      <c r="F1658" s="107">
        <v>44561</v>
      </c>
      <c r="G1658">
        <v>90</v>
      </c>
      <c r="H1658">
        <v>0</v>
      </c>
      <c r="I1658" s="59">
        <v>0</v>
      </c>
      <c r="J1658" s="59">
        <v>0</v>
      </c>
      <c r="K1658" t="s">
        <v>25</v>
      </c>
      <c r="L1658" t="s">
        <v>25</v>
      </c>
      <c r="M1658">
        <v>2021</v>
      </c>
      <c r="N1658" t="s">
        <v>744</v>
      </c>
      <c r="O1658" t="s">
        <v>747</v>
      </c>
      <c r="P1658">
        <v>0</v>
      </c>
      <c r="Q1658">
        <v>0</v>
      </c>
      <c r="R1658">
        <v>0</v>
      </c>
      <c r="T1658" t="s">
        <v>1040</v>
      </c>
      <c r="U1658">
        <v>31</v>
      </c>
    </row>
    <row r="1659" spans="1:21" x14ac:dyDescent="0.3">
      <c r="A1659">
        <v>213</v>
      </c>
      <c r="B1659" t="s">
        <v>151</v>
      </c>
      <c r="C1659" t="s">
        <v>98</v>
      </c>
      <c r="D1659" t="s">
        <v>60</v>
      </c>
      <c r="E1659" t="s">
        <v>24</v>
      </c>
      <c r="F1659" s="107">
        <v>44742</v>
      </c>
      <c r="G1659">
        <v>90</v>
      </c>
      <c r="H1659">
        <v>0</v>
      </c>
      <c r="I1659" s="59">
        <v>0</v>
      </c>
      <c r="J1659" s="59">
        <v>0</v>
      </c>
      <c r="K1659" t="s">
        <v>25</v>
      </c>
      <c r="L1659" t="s">
        <v>25</v>
      </c>
      <c r="M1659">
        <v>2022</v>
      </c>
      <c r="N1659" t="s">
        <v>742</v>
      </c>
      <c r="O1659" t="s">
        <v>824</v>
      </c>
      <c r="P1659">
        <v>0</v>
      </c>
      <c r="Q1659">
        <v>0</v>
      </c>
      <c r="R1659">
        <v>0</v>
      </c>
      <c r="T1659" t="s">
        <v>1044</v>
      </c>
      <c r="U1659">
        <v>30</v>
      </c>
    </row>
    <row r="1660" spans="1:21" x14ac:dyDescent="0.3">
      <c r="A1660">
        <v>213</v>
      </c>
      <c r="B1660" t="s">
        <v>151</v>
      </c>
      <c r="C1660" t="s">
        <v>98</v>
      </c>
      <c r="D1660" t="s">
        <v>60</v>
      </c>
      <c r="E1660" t="s">
        <v>24</v>
      </c>
      <c r="F1660" s="107">
        <v>44926</v>
      </c>
      <c r="G1660">
        <v>90</v>
      </c>
      <c r="H1660">
        <v>0</v>
      </c>
      <c r="I1660" s="59">
        <v>0</v>
      </c>
      <c r="J1660" s="59">
        <v>0</v>
      </c>
      <c r="K1660" t="s">
        <v>25</v>
      </c>
      <c r="L1660" t="s">
        <v>25</v>
      </c>
      <c r="M1660">
        <v>2022</v>
      </c>
      <c r="N1660" t="s">
        <v>744</v>
      </c>
      <c r="O1660" t="s">
        <v>749</v>
      </c>
      <c r="P1660">
        <v>0</v>
      </c>
      <c r="Q1660">
        <v>0</v>
      </c>
      <c r="R1660">
        <v>0</v>
      </c>
      <c r="T1660" t="s">
        <v>1047</v>
      </c>
      <c r="U1660">
        <v>31</v>
      </c>
    </row>
    <row r="1661" spans="1:21" x14ac:dyDescent="0.3">
      <c r="A1661">
        <v>213</v>
      </c>
      <c r="B1661" t="s">
        <v>151</v>
      </c>
      <c r="C1661" t="s">
        <v>98</v>
      </c>
      <c r="D1661" t="s">
        <v>60</v>
      </c>
      <c r="E1661" t="s">
        <v>24</v>
      </c>
      <c r="F1661" s="107">
        <v>45838</v>
      </c>
      <c r="G1661">
        <v>90</v>
      </c>
      <c r="H1661">
        <v>94.63</v>
      </c>
      <c r="I1661" s="59">
        <v>1.051444444444444</v>
      </c>
      <c r="J1661" s="59">
        <v>1.051444444444444</v>
      </c>
      <c r="K1661" t="s">
        <v>25</v>
      </c>
      <c r="L1661" t="s">
        <v>25</v>
      </c>
      <c r="M1661">
        <v>2025</v>
      </c>
      <c r="N1661" t="s">
        <v>742</v>
      </c>
      <c r="O1661" t="s">
        <v>846</v>
      </c>
      <c r="P1661">
        <v>0</v>
      </c>
      <c r="Q1661">
        <v>0</v>
      </c>
      <c r="R1661">
        <v>0</v>
      </c>
      <c r="T1661" t="s">
        <v>1050</v>
      </c>
      <c r="U1661">
        <v>30</v>
      </c>
    </row>
    <row r="1662" spans="1:21" x14ac:dyDescent="0.3">
      <c r="A1662">
        <v>213</v>
      </c>
      <c r="B1662" t="s">
        <v>151</v>
      </c>
      <c r="C1662" t="s">
        <v>98</v>
      </c>
      <c r="D1662" t="s">
        <v>60</v>
      </c>
      <c r="E1662" t="s">
        <v>24</v>
      </c>
      <c r="F1662" s="107">
        <v>46022</v>
      </c>
      <c r="G1662">
        <v>90</v>
      </c>
      <c r="H1662">
        <v>100</v>
      </c>
      <c r="I1662" s="59">
        <v>1.1111111111111109</v>
      </c>
      <c r="J1662" s="59">
        <v>1.1111111111111109</v>
      </c>
      <c r="K1662" t="s">
        <v>25</v>
      </c>
      <c r="L1662" t="s">
        <v>25</v>
      </c>
      <c r="M1662">
        <v>2025</v>
      </c>
      <c r="N1662" t="s">
        <v>744</v>
      </c>
      <c r="O1662" t="s">
        <v>751</v>
      </c>
      <c r="P1662">
        <v>0</v>
      </c>
      <c r="Q1662">
        <v>0</v>
      </c>
      <c r="R1662">
        <v>0</v>
      </c>
      <c r="T1662" t="s">
        <v>1052</v>
      </c>
      <c r="U1662">
        <v>31</v>
      </c>
    </row>
    <row r="1663" spans="1:21" x14ac:dyDescent="0.3">
      <c r="A1663">
        <v>214</v>
      </c>
      <c r="B1663" t="s">
        <v>152</v>
      </c>
      <c r="C1663" t="s">
        <v>98</v>
      </c>
      <c r="D1663" t="s">
        <v>23</v>
      </c>
      <c r="E1663" t="s">
        <v>62</v>
      </c>
      <c r="F1663" s="107">
        <v>44561</v>
      </c>
      <c r="G1663">
        <v>7500</v>
      </c>
      <c r="H1663">
        <v>0</v>
      </c>
      <c r="K1663" t="s">
        <v>153</v>
      </c>
      <c r="L1663" t="s">
        <v>153</v>
      </c>
      <c r="M1663">
        <v>2021</v>
      </c>
      <c r="N1663" t="s">
        <v>744</v>
      </c>
      <c r="O1663" t="s">
        <v>747</v>
      </c>
      <c r="P1663">
        <v>0</v>
      </c>
      <c r="Q1663">
        <v>0</v>
      </c>
      <c r="R1663">
        <v>0</v>
      </c>
      <c r="T1663" t="s">
        <v>1063</v>
      </c>
      <c r="U1663">
        <v>31</v>
      </c>
    </row>
    <row r="1664" spans="1:21" x14ac:dyDescent="0.3">
      <c r="A1664">
        <v>214</v>
      </c>
      <c r="B1664" t="s">
        <v>152</v>
      </c>
      <c r="C1664" t="s">
        <v>98</v>
      </c>
      <c r="D1664" t="s">
        <v>23</v>
      </c>
      <c r="E1664" t="s">
        <v>62</v>
      </c>
      <c r="F1664" s="107">
        <v>44742</v>
      </c>
      <c r="G1664">
        <v>7500</v>
      </c>
      <c r="H1664">
        <v>0</v>
      </c>
      <c r="K1664" t="s">
        <v>153</v>
      </c>
      <c r="L1664" t="s">
        <v>153</v>
      </c>
      <c r="M1664">
        <v>2022</v>
      </c>
      <c r="N1664" t="s">
        <v>742</v>
      </c>
      <c r="O1664" t="s">
        <v>824</v>
      </c>
      <c r="P1664">
        <v>0</v>
      </c>
      <c r="Q1664">
        <v>0</v>
      </c>
      <c r="R1664">
        <v>0</v>
      </c>
      <c r="T1664" t="s">
        <v>1069</v>
      </c>
      <c r="U1664">
        <v>30</v>
      </c>
    </row>
    <row r="1665" spans="1:22" x14ac:dyDescent="0.3">
      <c r="A1665">
        <v>214</v>
      </c>
      <c r="B1665" t="s">
        <v>152</v>
      </c>
      <c r="C1665" t="s">
        <v>98</v>
      </c>
      <c r="D1665" t="s">
        <v>23</v>
      </c>
      <c r="E1665" t="s">
        <v>62</v>
      </c>
      <c r="F1665" s="107">
        <v>44926</v>
      </c>
      <c r="G1665">
        <v>7500</v>
      </c>
      <c r="H1665">
        <v>0</v>
      </c>
      <c r="K1665" t="s">
        <v>153</v>
      </c>
      <c r="L1665" t="s">
        <v>153</v>
      </c>
      <c r="M1665">
        <v>2022</v>
      </c>
      <c r="N1665" t="s">
        <v>744</v>
      </c>
      <c r="O1665" t="s">
        <v>749</v>
      </c>
      <c r="P1665">
        <v>0</v>
      </c>
      <c r="Q1665">
        <v>0</v>
      </c>
      <c r="R1665">
        <v>0</v>
      </c>
      <c r="T1665" t="s">
        <v>1075</v>
      </c>
      <c r="U1665">
        <v>31</v>
      </c>
    </row>
    <row r="1666" spans="1:22" x14ac:dyDescent="0.3">
      <c r="A1666">
        <v>214</v>
      </c>
      <c r="B1666" t="s">
        <v>152</v>
      </c>
      <c r="C1666" t="s">
        <v>98</v>
      </c>
      <c r="D1666" t="s">
        <v>23</v>
      </c>
      <c r="E1666" t="s">
        <v>62</v>
      </c>
      <c r="F1666" s="107">
        <v>46022</v>
      </c>
      <c r="G1666">
        <v>7500</v>
      </c>
      <c r="H1666">
        <v>2169.54</v>
      </c>
      <c r="I1666" s="59">
        <v>1.3</v>
      </c>
      <c r="J1666" s="59">
        <v>3.4569540086838679</v>
      </c>
      <c r="K1666" t="s">
        <v>153</v>
      </c>
      <c r="L1666" t="s">
        <v>153</v>
      </c>
      <c r="M1666">
        <v>2025</v>
      </c>
      <c r="N1666" t="s">
        <v>744</v>
      </c>
      <c r="O1666" t="s">
        <v>751</v>
      </c>
      <c r="P1666">
        <v>0</v>
      </c>
      <c r="Q1666">
        <v>0</v>
      </c>
      <c r="R1666">
        <v>0</v>
      </c>
      <c r="T1666" t="s">
        <v>1081</v>
      </c>
      <c r="U1666">
        <v>31</v>
      </c>
    </row>
    <row r="1667" spans="1:22" x14ac:dyDescent="0.3">
      <c r="A1667">
        <v>215</v>
      </c>
      <c r="B1667" t="s">
        <v>154</v>
      </c>
      <c r="C1667" t="s">
        <v>98</v>
      </c>
      <c r="D1667" t="s">
        <v>54</v>
      </c>
      <c r="E1667" t="s">
        <v>24</v>
      </c>
      <c r="F1667" s="107">
        <v>44742</v>
      </c>
      <c r="G1667">
        <v>1</v>
      </c>
      <c r="K1667" t="s">
        <v>25</v>
      </c>
      <c r="L1667" t="s">
        <v>128</v>
      </c>
      <c r="M1667">
        <v>2022</v>
      </c>
      <c r="N1667" t="s">
        <v>742</v>
      </c>
      <c r="O1667" t="s">
        <v>824</v>
      </c>
      <c r="P1667">
        <v>0</v>
      </c>
      <c r="Q1667">
        <v>0</v>
      </c>
      <c r="R1667">
        <v>0</v>
      </c>
      <c r="T1667" t="s">
        <v>1084</v>
      </c>
      <c r="U1667">
        <v>30</v>
      </c>
      <c r="V1667" t="s">
        <v>128</v>
      </c>
    </row>
    <row r="1668" spans="1:22" x14ac:dyDescent="0.3">
      <c r="A1668">
        <v>215</v>
      </c>
      <c r="B1668" t="s">
        <v>154</v>
      </c>
      <c r="C1668" t="s">
        <v>98</v>
      </c>
      <c r="D1668" t="s">
        <v>54</v>
      </c>
      <c r="E1668" t="s">
        <v>24</v>
      </c>
      <c r="F1668" s="107">
        <v>44926</v>
      </c>
      <c r="G1668">
        <v>1</v>
      </c>
      <c r="H1668">
        <v>-23.628691983122</v>
      </c>
      <c r="I1668" s="59">
        <v>0</v>
      </c>
      <c r="J1668" s="59">
        <v>0</v>
      </c>
      <c r="K1668" t="s">
        <v>25</v>
      </c>
      <c r="L1668" t="s">
        <v>25</v>
      </c>
      <c r="M1668">
        <v>2022</v>
      </c>
      <c r="N1668" t="s">
        <v>744</v>
      </c>
      <c r="O1668" t="s">
        <v>749</v>
      </c>
      <c r="P1668">
        <v>0</v>
      </c>
      <c r="Q1668">
        <v>0</v>
      </c>
      <c r="R1668">
        <v>0</v>
      </c>
      <c r="T1668" t="s">
        <v>1085</v>
      </c>
      <c r="U1668">
        <v>31</v>
      </c>
    </row>
    <row r="1669" spans="1:22" x14ac:dyDescent="0.3">
      <c r="A1669">
        <v>215</v>
      </c>
      <c r="B1669" t="s">
        <v>154</v>
      </c>
      <c r="C1669" t="s">
        <v>98</v>
      </c>
      <c r="D1669" t="s">
        <v>54</v>
      </c>
      <c r="E1669" t="s">
        <v>24</v>
      </c>
      <c r="F1669" s="107">
        <v>45838</v>
      </c>
      <c r="G1669">
        <v>1</v>
      </c>
      <c r="H1669">
        <v>-114.55</v>
      </c>
      <c r="I1669" s="59">
        <v>0</v>
      </c>
      <c r="J1669" s="59">
        <v>0</v>
      </c>
      <c r="K1669" t="s">
        <v>25</v>
      </c>
      <c r="L1669" t="s">
        <v>25</v>
      </c>
      <c r="M1669">
        <v>2025</v>
      </c>
      <c r="N1669" t="s">
        <v>742</v>
      </c>
      <c r="O1669" t="s">
        <v>846</v>
      </c>
      <c r="P1669">
        <v>0</v>
      </c>
      <c r="Q1669">
        <v>0</v>
      </c>
      <c r="R1669">
        <v>0</v>
      </c>
      <c r="T1669" t="s">
        <v>1087</v>
      </c>
      <c r="U1669">
        <v>30</v>
      </c>
    </row>
    <row r="1670" spans="1:22" x14ac:dyDescent="0.3">
      <c r="A1670">
        <v>215</v>
      </c>
      <c r="B1670" t="s">
        <v>154</v>
      </c>
      <c r="C1670" t="s">
        <v>98</v>
      </c>
      <c r="D1670" t="s">
        <v>54</v>
      </c>
      <c r="E1670" t="s">
        <v>24</v>
      </c>
      <c r="F1670" s="107">
        <v>46022</v>
      </c>
      <c r="G1670">
        <v>1</v>
      </c>
      <c r="H1670">
        <v>-6.43</v>
      </c>
      <c r="I1670" s="59">
        <v>0</v>
      </c>
      <c r="J1670" s="59">
        <v>0</v>
      </c>
      <c r="K1670" t="s">
        <v>25</v>
      </c>
      <c r="L1670" t="s">
        <v>25</v>
      </c>
      <c r="M1670">
        <v>2025</v>
      </c>
      <c r="N1670" t="s">
        <v>744</v>
      </c>
      <c r="O1670" t="s">
        <v>751</v>
      </c>
      <c r="P1670">
        <v>0</v>
      </c>
      <c r="Q1670">
        <v>0</v>
      </c>
      <c r="R1670">
        <v>0</v>
      </c>
      <c r="T1670" t="s">
        <v>1088</v>
      </c>
      <c r="U1670">
        <v>31</v>
      </c>
    </row>
    <row r="1671" spans="1:22" x14ac:dyDescent="0.3">
      <c r="A1671">
        <v>216</v>
      </c>
      <c r="B1671" t="s">
        <v>155</v>
      </c>
      <c r="C1671" t="s">
        <v>98</v>
      </c>
      <c r="D1671" t="s">
        <v>73</v>
      </c>
      <c r="E1671" t="s">
        <v>24</v>
      </c>
      <c r="F1671" s="107">
        <v>44561</v>
      </c>
      <c r="G1671">
        <v>100</v>
      </c>
      <c r="H1671">
        <v>0</v>
      </c>
      <c r="I1671" s="59">
        <v>0</v>
      </c>
      <c r="J1671" s="59">
        <v>0</v>
      </c>
      <c r="K1671" t="s">
        <v>25</v>
      </c>
      <c r="L1671" t="s">
        <v>25</v>
      </c>
      <c r="M1671">
        <v>2021</v>
      </c>
      <c r="N1671" t="s">
        <v>744</v>
      </c>
      <c r="O1671" t="s">
        <v>747</v>
      </c>
      <c r="P1671">
        <v>0</v>
      </c>
      <c r="Q1671">
        <v>0</v>
      </c>
      <c r="R1671">
        <v>0</v>
      </c>
      <c r="T1671" t="s">
        <v>1089</v>
      </c>
      <c r="U1671">
        <v>31</v>
      </c>
    </row>
    <row r="1672" spans="1:22" x14ac:dyDescent="0.3">
      <c r="A1672">
        <v>216</v>
      </c>
      <c r="B1672" t="s">
        <v>155</v>
      </c>
      <c r="C1672" t="s">
        <v>98</v>
      </c>
      <c r="D1672" t="s">
        <v>73</v>
      </c>
      <c r="E1672" t="s">
        <v>24</v>
      </c>
      <c r="F1672" s="107">
        <v>44926</v>
      </c>
      <c r="G1672">
        <v>100</v>
      </c>
      <c r="H1672">
        <v>0</v>
      </c>
      <c r="I1672" s="59">
        <v>0</v>
      </c>
      <c r="J1672" s="59">
        <v>0</v>
      </c>
      <c r="K1672" t="s">
        <v>25</v>
      </c>
      <c r="L1672" t="s">
        <v>25</v>
      </c>
      <c r="M1672">
        <v>2022</v>
      </c>
      <c r="N1672" t="s">
        <v>744</v>
      </c>
      <c r="O1672" t="s">
        <v>749</v>
      </c>
      <c r="P1672">
        <v>0</v>
      </c>
      <c r="Q1672">
        <v>0</v>
      </c>
      <c r="R1672">
        <v>0</v>
      </c>
      <c r="T1672" t="s">
        <v>1090</v>
      </c>
      <c r="U1672">
        <v>31</v>
      </c>
    </row>
    <row r="1673" spans="1:22" x14ac:dyDescent="0.3">
      <c r="A1673">
        <v>216</v>
      </c>
      <c r="B1673" t="s">
        <v>155</v>
      </c>
      <c r="C1673" t="s">
        <v>98</v>
      </c>
      <c r="D1673" t="s">
        <v>73</v>
      </c>
      <c r="E1673" t="s">
        <v>24</v>
      </c>
      <c r="F1673" s="107">
        <v>46022</v>
      </c>
      <c r="G1673">
        <v>100</v>
      </c>
      <c r="H1673">
        <v>100</v>
      </c>
      <c r="I1673" s="59">
        <v>1</v>
      </c>
      <c r="J1673" s="59">
        <v>1</v>
      </c>
      <c r="K1673" t="s">
        <v>25</v>
      </c>
      <c r="L1673" t="s">
        <v>25</v>
      </c>
      <c r="M1673">
        <v>2025</v>
      </c>
      <c r="N1673" t="s">
        <v>744</v>
      </c>
      <c r="O1673" t="s">
        <v>751</v>
      </c>
      <c r="P1673">
        <v>0</v>
      </c>
      <c r="Q1673">
        <v>0</v>
      </c>
      <c r="R1673">
        <v>0</v>
      </c>
      <c r="T1673" t="s">
        <v>1092</v>
      </c>
      <c r="U1673">
        <v>31</v>
      </c>
    </row>
    <row r="1674" spans="1:22" x14ac:dyDescent="0.3">
      <c r="A1674">
        <v>217</v>
      </c>
      <c r="B1674" t="s">
        <v>156</v>
      </c>
      <c r="C1674" t="s">
        <v>98</v>
      </c>
      <c r="D1674" t="s">
        <v>23</v>
      </c>
      <c r="E1674" t="s">
        <v>24</v>
      </c>
      <c r="F1674" s="107">
        <v>44742</v>
      </c>
      <c r="G1674">
        <v>20</v>
      </c>
      <c r="K1674" t="s">
        <v>25</v>
      </c>
      <c r="L1674" t="s">
        <v>128</v>
      </c>
      <c r="M1674">
        <v>2022</v>
      </c>
      <c r="N1674" t="s">
        <v>742</v>
      </c>
      <c r="O1674" t="s">
        <v>824</v>
      </c>
      <c r="P1674">
        <v>0</v>
      </c>
      <c r="Q1674">
        <v>0</v>
      </c>
      <c r="R1674">
        <v>0</v>
      </c>
      <c r="T1674" t="s">
        <v>1097</v>
      </c>
      <c r="U1674">
        <v>30</v>
      </c>
      <c r="V1674" t="s">
        <v>128</v>
      </c>
    </row>
    <row r="1675" spans="1:22" x14ac:dyDescent="0.3">
      <c r="A1675">
        <v>217</v>
      </c>
      <c r="B1675" t="s">
        <v>156</v>
      </c>
      <c r="C1675" t="s">
        <v>98</v>
      </c>
      <c r="D1675" t="s">
        <v>23</v>
      </c>
      <c r="E1675" t="s">
        <v>24</v>
      </c>
      <c r="F1675" s="107">
        <v>44926</v>
      </c>
      <c r="G1675">
        <v>20</v>
      </c>
      <c r="K1675" t="s">
        <v>25</v>
      </c>
      <c r="L1675" t="s">
        <v>128</v>
      </c>
      <c r="M1675">
        <v>2022</v>
      </c>
      <c r="N1675" t="s">
        <v>744</v>
      </c>
      <c r="O1675" t="s">
        <v>749</v>
      </c>
      <c r="P1675">
        <v>0</v>
      </c>
      <c r="Q1675">
        <v>0</v>
      </c>
      <c r="R1675">
        <v>0</v>
      </c>
      <c r="T1675" t="s">
        <v>1103</v>
      </c>
      <c r="U1675">
        <v>31</v>
      </c>
      <c r="V1675" t="s">
        <v>128</v>
      </c>
    </row>
    <row r="1676" spans="1:22" x14ac:dyDescent="0.3">
      <c r="A1676">
        <v>217</v>
      </c>
      <c r="B1676" t="s">
        <v>156</v>
      </c>
      <c r="C1676" t="s">
        <v>98</v>
      </c>
      <c r="D1676" t="s">
        <v>23</v>
      </c>
      <c r="E1676" t="s">
        <v>24</v>
      </c>
      <c r="F1676" s="107">
        <v>46022</v>
      </c>
      <c r="G1676">
        <v>20</v>
      </c>
      <c r="H1676">
        <v>48.34</v>
      </c>
      <c r="I1676" s="59">
        <v>1.3</v>
      </c>
      <c r="J1676" s="59">
        <v>2.4169999999999998</v>
      </c>
      <c r="K1676" t="s">
        <v>25</v>
      </c>
      <c r="L1676" t="s">
        <v>25</v>
      </c>
      <c r="M1676">
        <v>2025</v>
      </c>
      <c r="N1676" t="s">
        <v>744</v>
      </c>
      <c r="O1676" t="s">
        <v>751</v>
      </c>
      <c r="P1676">
        <v>0</v>
      </c>
      <c r="Q1676">
        <v>0</v>
      </c>
      <c r="R1676">
        <v>0</v>
      </c>
      <c r="T1676" t="s">
        <v>1109</v>
      </c>
      <c r="U1676">
        <v>31</v>
      </c>
    </row>
    <row r="1677" spans="1:22" x14ac:dyDescent="0.3">
      <c r="A1677">
        <v>218</v>
      </c>
      <c r="B1677" t="s">
        <v>157</v>
      </c>
      <c r="C1677" t="s">
        <v>98</v>
      </c>
      <c r="D1677" t="s">
        <v>23</v>
      </c>
      <c r="E1677" t="s">
        <v>62</v>
      </c>
      <c r="F1677" s="107">
        <v>44377</v>
      </c>
      <c r="G1677">
        <v>172000</v>
      </c>
      <c r="H1677">
        <v>78502</v>
      </c>
      <c r="I1677" s="59">
        <v>1.3</v>
      </c>
      <c r="J1677" s="59">
        <v>2.1910269802043261</v>
      </c>
      <c r="K1677" t="s">
        <v>158</v>
      </c>
      <c r="L1677" t="s">
        <v>158</v>
      </c>
      <c r="M1677">
        <v>2021</v>
      </c>
      <c r="N1677" t="s">
        <v>742</v>
      </c>
      <c r="O1677" t="s">
        <v>800</v>
      </c>
      <c r="P1677">
        <v>0</v>
      </c>
      <c r="Q1677">
        <v>0</v>
      </c>
      <c r="R1677">
        <v>0</v>
      </c>
      <c r="T1677" t="s">
        <v>1115</v>
      </c>
      <c r="U1677">
        <v>30</v>
      </c>
    </row>
    <row r="1678" spans="1:22" x14ac:dyDescent="0.3">
      <c r="A1678">
        <v>218</v>
      </c>
      <c r="B1678" t="s">
        <v>157</v>
      </c>
      <c r="C1678" t="s">
        <v>98</v>
      </c>
      <c r="D1678" t="s">
        <v>23</v>
      </c>
      <c r="E1678" t="s">
        <v>62</v>
      </c>
      <c r="F1678" s="107">
        <v>44561</v>
      </c>
      <c r="G1678">
        <v>172000</v>
      </c>
      <c r="H1678">
        <v>0</v>
      </c>
      <c r="K1678" t="s">
        <v>158</v>
      </c>
      <c r="L1678" t="s">
        <v>158</v>
      </c>
      <c r="M1678">
        <v>2021</v>
      </c>
      <c r="N1678" t="s">
        <v>744</v>
      </c>
      <c r="O1678" t="s">
        <v>747</v>
      </c>
      <c r="P1678">
        <v>0</v>
      </c>
      <c r="Q1678">
        <v>0</v>
      </c>
      <c r="R1678">
        <v>0</v>
      </c>
      <c r="T1678" t="s">
        <v>1121</v>
      </c>
      <c r="U1678">
        <v>31</v>
      </c>
    </row>
    <row r="1679" spans="1:22" x14ac:dyDescent="0.3">
      <c r="A1679">
        <v>218</v>
      </c>
      <c r="B1679" t="s">
        <v>157</v>
      </c>
      <c r="C1679" t="s">
        <v>98</v>
      </c>
      <c r="D1679" t="s">
        <v>23</v>
      </c>
      <c r="E1679" t="s">
        <v>62</v>
      </c>
      <c r="F1679" s="107">
        <v>44742</v>
      </c>
      <c r="G1679">
        <v>172000</v>
      </c>
      <c r="H1679">
        <v>0</v>
      </c>
      <c r="K1679" t="s">
        <v>158</v>
      </c>
      <c r="L1679" t="s">
        <v>158</v>
      </c>
      <c r="M1679">
        <v>2022</v>
      </c>
      <c r="N1679" t="s">
        <v>742</v>
      </c>
      <c r="O1679" t="s">
        <v>824</v>
      </c>
      <c r="P1679">
        <v>0</v>
      </c>
      <c r="Q1679">
        <v>0</v>
      </c>
      <c r="R1679">
        <v>0</v>
      </c>
      <c r="T1679" t="s">
        <v>1127</v>
      </c>
      <c r="U1679">
        <v>30</v>
      </c>
    </row>
    <row r="1680" spans="1:22" x14ac:dyDescent="0.3">
      <c r="A1680">
        <v>218</v>
      </c>
      <c r="B1680" t="s">
        <v>157</v>
      </c>
      <c r="C1680" t="s">
        <v>98</v>
      </c>
      <c r="D1680" t="s">
        <v>23</v>
      </c>
      <c r="E1680" t="s">
        <v>62</v>
      </c>
      <c r="F1680" s="107">
        <v>44926</v>
      </c>
      <c r="G1680">
        <v>172000</v>
      </c>
      <c r="H1680">
        <v>0</v>
      </c>
      <c r="K1680" t="s">
        <v>158</v>
      </c>
      <c r="L1680" t="s">
        <v>158</v>
      </c>
      <c r="M1680">
        <v>2022</v>
      </c>
      <c r="N1680" t="s">
        <v>744</v>
      </c>
      <c r="O1680" t="s">
        <v>749</v>
      </c>
      <c r="P1680">
        <v>0</v>
      </c>
      <c r="Q1680">
        <v>0</v>
      </c>
      <c r="R1680">
        <v>0</v>
      </c>
      <c r="T1680" t="s">
        <v>1133</v>
      </c>
      <c r="U1680">
        <v>31</v>
      </c>
    </row>
    <row r="1681" spans="1:22" x14ac:dyDescent="0.3">
      <c r="A1681">
        <v>218</v>
      </c>
      <c r="B1681" t="s">
        <v>157</v>
      </c>
      <c r="C1681" t="s">
        <v>98</v>
      </c>
      <c r="D1681" t="s">
        <v>23</v>
      </c>
      <c r="E1681" t="s">
        <v>62</v>
      </c>
      <c r="F1681" s="107">
        <v>46022</v>
      </c>
      <c r="G1681">
        <v>172000</v>
      </c>
      <c r="H1681">
        <v>123820.04</v>
      </c>
      <c r="I1681" s="59">
        <v>1.3</v>
      </c>
      <c r="J1681" s="59">
        <v>1.3891127801283221</v>
      </c>
      <c r="K1681" t="s">
        <v>158</v>
      </c>
      <c r="L1681" t="s">
        <v>158</v>
      </c>
      <c r="M1681">
        <v>2025</v>
      </c>
      <c r="N1681" t="s">
        <v>744</v>
      </c>
      <c r="O1681" t="s">
        <v>751</v>
      </c>
      <c r="P1681">
        <v>0</v>
      </c>
      <c r="Q1681">
        <v>0</v>
      </c>
      <c r="R1681">
        <v>0</v>
      </c>
      <c r="T1681" t="s">
        <v>1141</v>
      </c>
      <c r="U1681">
        <v>31</v>
      </c>
    </row>
    <row r="1682" spans="1:22" x14ac:dyDescent="0.3">
      <c r="A1682">
        <v>219</v>
      </c>
      <c r="B1682" t="s">
        <v>159</v>
      </c>
      <c r="C1682" t="s">
        <v>98</v>
      </c>
      <c r="D1682" t="s">
        <v>54</v>
      </c>
      <c r="E1682" t="s">
        <v>24</v>
      </c>
      <c r="F1682" s="107">
        <v>44742</v>
      </c>
      <c r="G1682">
        <v>1</v>
      </c>
      <c r="H1682">
        <v>16.685183396325002</v>
      </c>
      <c r="I1682" s="59">
        <v>1.3</v>
      </c>
      <c r="J1682" s="59">
        <v>16.685183396325002</v>
      </c>
      <c r="K1682" t="s">
        <v>25</v>
      </c>
      <c r="L1682" t="s">
        <v>25</v>
      </c>
      <c r="M1682">
        <v>2022</v>
      </c>
      <c r="N1682" t="s">
        <v>742</v>
      </c>
      <c r="O1682" t="s">
        <v>824</v>
      </c>
      <c r="P1682">
        <v>0</v>
      </c>
      <c r="Q1682">
        <v>0</v>
      </c>
      <c r="R1682">
        <v>0</v>
      </c>
      <c r="T1682" t="s">
        <v>1142</v>
      </c>
      <c r="U1682">
        <v>30</v>
      </c>
    </row>
    <row r="1683" spans="1:22" x14ac:dyDescent="0.3">
      <c r="A1683">
        <v>219</v>
      </c>
      <c r="B1683" t="s">
        <v>159</v>
      </c>
      <c r="C1683" t="s">
        <v>98</v>
      </c>
      <c r="D1683" t="s">
        <v>54</v>
      </c>
      <c r="E1683" t="s">
        <v>24</v>
      </c>
      <c r="F1683" s="107">
        <v>44926</v>
      </c>
      <c r="G1683">
        <v>1</v>
      </c>
      <c r="H1683">
        <v>-68.789622683372002</v>
      </c>
      <c r="I1683" s="59">
        <v>0</v>
      </c>
      <c r="J1683" s="59">
        <v>0</v>
      </c>
      <c r="K1683" t="s">
        <v>25</v>
      </c>
      <c r="L1683" t="s">
        <v>25</v>
      </c>
      <c r="M1683">
        <v>2022</v>
      </c>
      <c r="N1683" t="s">
        <v>744</v>
      </c>
      <c r="O1683" t="s">
        <v>749</v>
      </c>
      <c r="P1683">
        <v>0</v>
      </c>
      <c r="Q1683">
        <v>0</v>
      </c>
      <c r="R1683">
        <v>0</v>
      </c>
      <c r="T1683" t="s">
        <v>1143</v>
      </c>
      <c r="U1683">
        <v>31</v>
      </c>
    </row>
    <row r="1684" spans="1:22" x14ac:dyDescent="0.3">
      <c r="A1684">
        <v>219</v>
      </c>
      <c r="B1684" t="s">
        <v>159</v>
      </c>
      <c r="C1684" t="s">
        <v>98</v>
      </c>
      <c r="D1684" t="s">
        <v>54</v>
      </c>
      <c r="E1684" t="s">
        <v>24</v>
      </c>
      <c r="F1684" s="107">
        <v>45838</v>
      </c>
      <c r="G1684">
        <v>1</v>
      </c>
      <c r="H1684">
        <v>18.43</v>
      </c>
      <c r="I1684" s="59">
        <v>1.3</v>
      </c>
      <c r="J1684" s="59">
        <v>18.43</v>
      </c>
      <c r="K1684" t="s">
        <v>25</v>
      </c>
      <c r="L1684" t="s">
        <v>25</v>
      </c>
      <c r="M1684">
        <v>2025</v>
      </c>
      <c r="N1684" t="s">
        <v>742</v>
      </c>
      <c r="O1684" t="s">
        <v>846</v>
      </c>
      <c r="P1684">
        <v>0</v>
      </c>
      <c r="Q1684">
        <v>0</v>
      </c>
      <c r="R1684">
        <v>0</v>
      </c>
      <c r="T1684" t="s">
        <v>1144</v>
      </c>
      <c r="U1684">
        <v>30</v>
      </c>
    </row>
    <row r="1685" spans="1:22" x14ac:dyDescent="0.3">
      <c r="A1685">
        <v>219</v>
      </c>
      <c r="B1685" t="s">
        <v>159</v>
      </c>
      <c r="C1685" t="s">
        <v>98</v>
      </c>
      <c r="D1685" t="s">
        <v>54</v>
      </c>
      <c r="E1685" t="s">
        <v>24</v>
      </c>
      <c r="F1685" s="107">
        <v>46022</v>
      </c>
      <c r="G1685">
        <v>1</v>
      </c>
      <c r="H1685">
        <v>-18.28</v>
      </c>
      <c r="I1685" s="59">
        <v>0</v>
      </c>
      <c r="J1685" s="59">
        <v>0</v>
      </c>
      <c r="K1685" t="s">
        <v>25</v>
      </c>
      <c r="L1685" t="s">
        <v>25</v>
      </c>
      <c r="M1685">
        <v>2025</v>
      </c>
      <c r="N1685" t="s">
        <v>744</v>
      </c>
      <c r="O1685" t="s">
        <v>751</v>
      </c>
      <c r="P1685">
        <v>0</v>
      </c>
      <c r="Q1685">
        <v>0</v>
      </c>
      <c r="R1685">
        <v>0</v>
      </c>
      <c r="T1685" t="s">
        <v>1145</v>
      </c>
      <c r="U1685">
        <v>31</v>
      </c>
    </row>
    <row r="1686" spans="1:22" x14ac:dyDescent="0.3">
      <c r="A1686">
        <v>220</v>
      </c>
      <c r="B1686" t="s">
        <v>160</v>
      </c>
      <c r="C1686" t="s">
        <v>98</v>
      </c>
      <c r="D1686" t="s">
        <v>54</v>
      </c>
      <c r="E1686" t="s">
        <v>24</v>
      </c>
      <c r="F1686" s="107">
        <v>44742</v>
      </c>
      <c r="G1686">
        <v>1</v>
      </c>
      <c r="H1686">
        <v>-88.603565901063007</v>
      </c>
      <c r="I1686" s="59">
        <v>0</v>
      </c>
      <c r="J1686" s="59">
        <v>0</v>
      </c>
      <c r="K1686" t="s">
        <v>25</v>
      </c>
      <c r="L1686" t="s">
        <v>25</v>
      </c>
      <c r="M1686">
        <v>2022</v>
      </c>
      <c r="N1686" t="s">
        <v>742</v>
      </c>
      <c r="O1686" t="s">
        <v>824</v>
      </c>
      <c r="P1686">
        <v>0</v>
      </c>
      <c r="Q1686">
        <v>0</v>
      </c>
      <c r="R1686">
        <v>0</v>
      </c>
      <c r="T1686" t="s">
        <v>1146</v>
      </c>
      <c r="U1686">
        <v>30</v>
      </c>
    </row>
    <row r="1687" spans="1:22" x14ac:dyDescent="0.3">
      <c r="A1687">
        <v>220</v>
      </c>
      <c r="B1687" t="s">
        <v>160</v>
      </c>
      <c r="C1687" t="s">
        <v>98</v>
      </c>
      <c r="D1687" t="s">
        <v>54</v>
      </c>
      <c r="E1687" t="s">
        <v>24</v>
      </c>
      <c r="F1687" s="107">
        <v>44926</v>
      </c>
      <c r="G1687">
        <v>1</v>
      </c>
      <c r="H1687">
        <v>-85.889409840455002</v>
      </c>
      <c r="I1687" s="59">
        <v>0</v>
      </c>
      <c r="J1687" s="59">
        <v>0</v>
      </c>
      <c r="K1687" t="s">
        <v>25</v>
      </c>
      <c r="L1687" t="s">
        <v>25</v>
      </c>
      <c r="M1687">
        <v>2022</v>
      </c>
      <c r="N1687" t="s">
        <v>744</v>
      </c>
      <c r="O1687" t="s">
        <v>749</v>
      </c>
      <c r="P1687">
        <v>0</v>
      </c>
      <c r="Q1687">
        <v>0</v>
      </c>
      <c r="R1687">
        <v>0</v>
      </c>
      <c r="T1687" t="s">
        <v>1147</v>
      </c>
      <c r="U1687">
        <v>31</v>
      </c>
    </row>
    <row r="1688" spans="1:22" x14ac:dyDescent="0.3">
      <c r="A1688">
        <v>220</v>
      </c>
      <c r="B1688" t="s">
        <v>160</v>
      </c>
      <c r="C1688" t="s">
        <v>98</v>
      </c>
      <c r="D1688" t="s">
        <v>54</v>
      </c>
      <c r="E1688" t="s">
        <v>24</v>
      </c>
      <c r="F1688" s="107">
        <v>45838</v>
      </c>
      <c r="G1688">
        <v>1</v>
      </c>
      <c r="H1688">
        <v>33.979999999999997</v>
      </c>
      <c r="I1688" s="59">
        <v>1.3</v>
      </c>
      <c r="J1688" s="59">
        <v>33.979999999999997</v>
      </c>
      <c r="K1688" t="s">
        <v>25</v>
      </c>
      <c r="L1688" t="s">
        <v>25</v>
      </c>
      <c r="M1688">
        <v>2025</v>
      </c>
      <c r="N1688" t="s">
        <v>742</v>
      </c>
      <c r="O1688" t="s">
        <v>846</v>
      </c>
      <c r="P1688">
        <v>0</v>
      </c>
      <c r="Q1688">
        <v>0</v>
      </c>
      <c r="R1688">
        <v>0</v>
      </c>
      <c r="T1688" t="s">
        <v>1149</v>
      </c>
      <c r="U1688">
        <v>30</v>
      </c>
    </row>
    <row r="1689" spans="1:22" x14ac:dyDescent="0.3">
      <c r="A1689">
        <v>220</v>
      </c>
      <c r="B1689" t="s">
        <v>160</v>
      </c>
      <c r="C1689" t="s">
        <v>98</v>
      </c>
      <c r="D1689" t="s">
        <v>54</v>
      </c>
      <c r="E1689" t="s">
        <v>24</v>
      </c>
      <c r="F1689" s="107">
        <v>46022</v>
      </c>
      <c r="G1689">
        <v>1</v>
      </c>
      <c r="H1689">
        <v>-10.18</v>
      </c>
      <c r="I1689" s="59">
        <v>0</v>
      </c>
      <c r="J1689" s="59">
        <v>0</v>
      </c>
      <c r="K1689" t="s">
        <v>25</v>
      </c>
      <c r="L1689" t="s">
        <v>25</v>
      </c>
      <c r="M1689">
        <v>2025</v>
      </c>
      <c r="N1689" t="s">
        <v>744</v>
      </c>
      <c r="O1689" t="s">
        <v>751</v>
      </c>
      <c r="P1689">
        <v>0</v>
      </c>
      <c r="Q1689">
        <v>0</v>
      </c>
      <c r="R1689">
        <v>0</v>
      </c>
      <c r="T1689" t="s">
        <v>1150</v>
      </c>
      <c r="U1689">
        <v>31</v>
      </c>
    </row>
    <row r="1690" spans="1:22" x14ac:dyDescent="0.3">
      <c r="A1690">
        <v>221</v>
      </c>
      <c r="B1690" t="s">
        <v>161</v>
      </c>
      <c r="C1690" t="s">
        <v>98</v>
      </c>
      <c r="D1690" t="s">
        <v>73</v>
      </c>
      <c r="E1690" t="s">
        <v>24</v>
      </c>
      <c r="F1690" s="107">
        <v>44561</v>
      </c>
      <c r="G1690">
        <v>100</v>
      </c>
      <c r="H1690">
        <v>0</v>
      </c>
      <c r="I1690" s="59">
        <v>0</v>
      </c>
      <c r="J1690" s="59">
        <v>0</v>
      </c>
      <c r="K1690" t="s">
        <v>25</v>
      </c>
      <c r="L1690" t="s">
        <v>25</v>
      </c>
      <c r="M1690">
        <v>2021</v>
      </c>
      <c r="N1690" t="s">
        <v>744</v>
      </c>
      <c r="O1690" t="s">
        <v>747</v>
      </c>
      <c r="P1690">
        <v>0</v>
      </c>
      <c r="Q1690">
        <v>0</v>
      </c>
      <c r="R1690">
        <v>0</v>
      </c>
      <c r="T1690" t="s">
        <v>1151</v>
      </c>
      <c r="U1690">
        <v>31</v>
      </c>
    </row>
    <row r="1691" spans="1:22" x14ac:dyDescent="0.3">
      <c r="A1691">
        <v>221</v>
      </c>
      <c r="B1691" t="s">
        <v>161</v>
      </c>
      <c r="C1691" t="s">
        <v>98</v>
      </c>
      <c r="D1691" t="s">
        <v>73</v>
      </c>
      <c r="E1691" t="s">
        <v>24</v>
      </c>
      <c r="F1691" s="107">
        <v>44926</v>
      </c>
      <c r="G1691">
        <v>100</v>
      </c>
      <c r="H1691">
        <v>0</v>
      </c>
      <c r="I1691" s="59">
        <v>0</v>
      </c>
      <c r="J1691" s="59">
        <v>0</v>
      </c>
      <c r="K1691" t="s">
        <v>25</v>
      </c>
      <c r="L1691" t="s">
        <v>25</v>
      </c>
      <c r="M1691">
        <v>2022</v>
      </c>
      <c r="N1691" t="s">
        <v>744</v>
      </c>
      <c r="O1691" t="s">
        <v>749</v>
      </c>
      <c r="P1691">
        <v>0</v>
      </c>
      <c r="Q1691">
        <v>0</v>
      </c>
      <c r="R1691">
        <v>0</v>
      </c>
      <c r="T1691" t="s">
        <v>1152</v>
      </c>
      <c r="U1691">
        <v>31</v>
      </c>
    </row>
    <row r="1692" spans="1:22" x14ac:dyDescent="0.3">
      <c r="A1692">
        <v>221</v>
      </c>
      <c r="B1692" t="s">
        <v>161</v>
      </c>
      <c r="C1692" t="s">
        <v>98</v>
      </c>
      <c r="D1692" t="s">
        <v>73</v>
      </c>
      <c r="E1692" t="s">
        <v>24</v>
      </c>
      <c r="F1692" s="107">
        <v>46022</v>
      </c>
      <c r="G1692">
        <v>100</v>
      </c>
      <c r="H1692">
        <v>27.5</v>
      </c>
      <c r="I1692" s="59">
        <v>0.27500000000000002</v>
      </c>
      <c r="J1692" s="59">
        <v>0.27500000000000002</v>
      </c>
      <c r="K1692" t="s">
        <v>25</v>
      </c>
      <c r="L1692" t="s">
        <v>25</v>
      </c>
      <c r="M1692">
        <v>2025</v>
      </c>
      <c r="N1692" t="s">
        <v>744</v>
      </c>
      <c r="O1692" t="s">
        <v>751</v>
      </c>
      <c r="P1692">
        <v>0</v>
      </c>
      <c r="Q1692">
        <v>0</v>
      </c>
      <c r="R1692">
        <v>0</v>
      </c>
      <c r="T1692" t="s">
        <v>1154</v>
      </c>
      <c r="U1692">
        <v>31</v>
      </c>
    </row>
    <row r="1693" spans="1:22" x14ac:dyDescent="0.3">
      <c r="A1693">
        <v>222</v>
      </c>
      <c r="B1693" t="s">
        <v>162</v>
      </c>
      <c r="C1693" t="s">
        <v>98</v>
      </c>
      <c r="D1693" t="s">
        <v>73</v>
      </c>
      <c r="E1693" t="s">
        <v>24</v>
      </c>
      <c r="F1693" s="107">
        <v>44561</v>
      </c>
      <c r="G1693">
        <v>90</v>
      </c>
      <c r="H1693">
        <v>0</v>
      </c>
      <c r="I1693" s="59">
        <v>0</v>
      </c>
      <c r="J1693" s="59">
        <v>0</v>
      </c>
      <c r="K1693" t="s">
        <v>25</v>
      </c>
      <c r="L1693" t="s">
        <v>25</v>
      </c>
      <c r="M1693">
        <v>2021</v>
      </c>
      <c r="N1693" t="s">
        <v>744</v>
      </c>
      <c r="O1693" t="s">
        <v>747</v>
      </c>
      <c r="P1693">
        <v>0</v>
      </c>
      <c r="Q1693">
        <v>0</v>
      </c>
      <c r="R1693">
        <v>0</v>
      </c>
      <c r="T1693" t="s">
        <v>1155</v>
      </c>
      <c r="U1693">
        <v>31</v>
      </c>
    </row>
    <row r="1694" spans="1:22" x14ac:dyDescent="0.3">
      <c r="A1694">
        <v>222</v>
      </c>
      <c r="B1694" t="s">
        <v>162</v>
      </c>
      <c r="C1694" t="s">
        <v>98</v>
      </c>
      <c r="D1694" t="s">
        <v>73</v>
      </c>
      <c r="E1694" t="s">
        <v>24</v>
      </c>
      <c r="F1694" s="107">
        <v>46022</v>
      </c>
      <c r="G1694">
        <v>90</v>
      </c>
      <c r="H1694">
        <v>68.75</v>
      </c>
      <c r="I1694" s="59">
        <v>0.76388888888888884</v>
      </c>
      <c r="J1694" s="59">
        <v>0.76388888888888884</v>
      </c>
      <c r="K1694" t="s">
        <v>25</v>
      </c>
      <c r="L1694" t="s">
        <v>25</v>
      </c>
      <c r="M1694">
        <v>2025</v>
      </c>
      <c r="N1694" t="s">
        <v>744</v>
      </c>
      <c r="O1694" t="s">
        <v>751</v>
      </c>
      <c r="P1694">
        <v>0</v>
      </c>
      <c r="Q1694">
        <v>0</v>
      </c>
      <c r="R1694">
        <v>0</v>
      </c>
      <c r="T1694" t="s">
        <v>1157</v>
      </c>
      <c r="U1694">
        <v>31</v>
      </c>
    </row>
    <row r="1695" spans="1:22" x14ac:dyDescent="0.3">
      <c r="A1695">
        <v>223</v>
      </c>
      <c r="B1695" t="s">
        <v>163</v>
      </c>
      <c r="C1695" t="s">
        <v>98</v>
      </c>
      <c r="D1695" t="s">
        <v>73</v>
      </c>
      <c r="E1695" t="s">
        <v>24</v>
      </c>
      <c r="F1695" s="107">
        <v>44561</v>
      </c>
      <c r="G1695">
        <v>100</v>
      </c>
      <c r="H1695">
        <v>0</v>
      </c>
      <c r="I1695" s="59">
        <v>0</v>
      </c>
      <c r="J1695" s="59">
        <v>0</v>
      </c>
      <c r="K1695" t="s">
        <v>25</v>
      </c>
      <c r="L1695" t="s">
        <v>25</v>
      </c>
      <c r="M1695">
        <v>2021</v>
      </c>
      <c r="N1695" t="s">
        <v>744</v>
      </c>
      <c r="O1695" t="s">
        <v>747</v>
      </c>
      <c r="P1695">
        <v>0</v>
      </c>
      <c r="Q1695">
        <v>0</v>
      </c>
      <c r="R1695">
        <v>0</v>
      </c>
      <c r="T1695" t="s">
        <v>1158</v>
      </c>
      <c r="U1695">
        <v>31</v>
      </c>
    </row>
    <row r="1696" spans="1:22" x14ac:dyDescent="0.3">
      <c r="A1696">
        <v>223</v>
      </c>
      <c r="B1696" t="s">
        <v>163</v>
      </c>
      <c r="C1696" t="s">
        <v>98</v>
      </c>
      <c r="D1696" t="s">
        <v>73</v>
      </c>
      <c r="E1696" t="s">
        <v>24</v>
      </c>
      <c r="F1696" s="107">
        <v>44742</v>
      </c>
      <c r="G1696">
        <v>100</v>
      </c>
      <c r="K1696" t="s">
        <v>25</v>
      </c>
      <c r="L1696" t="s">
        <v>128</v>
      </c>
      <c r="M1696">
        <v>2022</v>
      </c>
      <c r="N1696" t="s">
        <v>742</v>
      </c>
      <c r="O1696" t="s">
        <v>824</v>
      </c>
      <c r="P1696">
        <v>0</v>
      </c>
      <c r="Q1696">
        <v>0</v>
      </c>
      <c r="R1696">
        <v>0</v>
      </c>
      <c r="T1696" t="s">
        <v>1161</v>
      </c>
      <c r="U1696">
        <v>30</v>
      </c>
      <c r="V1696" t="s">
        <v>128</v>
      </c>
    </row>
    <row r="1697" spans="1:22" x14ac:dyDescent="0.3">
      <c r="A1697">
        <v>223</v>
      </c>
      <c r="B1697" t="s">
        <v>163</v>
      </c>
      <c r="C1697" t="s">
        <v>98</v>
      </c>
      <c r="D1697" t="s">
        <v>73</v>
      </c>
      <c r="E1697" t="s">
        <v>24</v>
      </c>
      <c r="F1697" s="107">
        <v>44926</v>
      </c>
      <c r="G1697">
        <v>100</v>
      </c>
      <c r="H1697">
        <v>0</v>
      </c>
      <c r="I1697" s="59">
        <v>0</v>
      </c>
      <c r="J1697" s="59">
        <v>0</v>
      </c>
      <c r="K1697" t="s">
        <v>25</v>
      </c>
      <c r="L1697" t="s">
        <v>25</v>
      </c>
      <c r="M1697">
        <v>2022</v>
      </c>
      <c r="N1697" t="s">
        <v>744</v>
      </c>
      <c r="O1697" t="s">
        <v>749</v>
      </c>
      <c r="P1697">
        <v>0</v>
      </c>
      <c r="Q1697">
        <v>0</v>
      </c>
      <c r="R1697">
        <v>0</v>
      </c>
      <c r="T1697" t="s">
        <v>1163</v>
      </c>
      <c r="U1697">
        <v>31</v>
      </c>
    </row>
    <row r="1698" spans="1:22" x14ac:dyDescent="0.3">
      <c r="A1698">
        <v>223</v>
      </c>
      <c r="B1698" t="s">
        <v>163</v>
      </c>
      <c r="C1698" t="s">
        <v>98</v>
      </c>
      <c r="D1698" t="s">
        <v>73</v>
      </c>
      <c r="E1698" t="s">
        <v>24</v>
      </c>
      <c r="F1698" s="107">
        <v>46022</v>
      </c>
      <c r="G1698">
        <v>100</v>
      </c>
      <c r="H1698">
        <v>91.67</v>
      </c>
      <c r="I1698" s="59">
        <v>0.91670000000000007</v>
      </c>
      <c r="J1698" s="59">
        <v>0.91670000000000007</v>
      </c>
      <c r="K1698" t="s">
        <v>25</v>
      </c>
      <c r="L1698" t="s">
        <v>25</v>
      </c>
      <c r="M1698">
        <v>2025</v>
      </c>
      <c r="N1698" t="s">
        <v>744</v>
      </c>
      <c r="O1698" t="s">
        <v>751</v>
      </c>
      <c r="P1698">
        <v>0</v>
      </c>
      <c r="Q1698">
        <v>0</v>
      </c>
      <c r="R1698">
        <v>0</v>
      </c>
      <c r="T1698" t="s">
        <v>1165</v>
      </c>
      <c r="U1698">
        <v>31</v>
      </c>
    </row>
    <row r="1699" spans="1:22" x14ac:dyDescent="0.3">
      <c r="A1699">
        <v>224</v>
      </c>
      <c r="B1699" t="s">
        <v>164</v>
      </c>
      <c r="C1699" t="s">
        <v>98</v>
      </c>
      <c r="D1699" t="s">
        <v>73</v>
      </c>
      <c r="E1699" t="s">
        <v>24</v>
      </c>
      <c r="F1699" s="107">
        <v>44926</v>
      </c>
      <c r="G1699">
        <v>100</v>
      </c>
      <c r="H1699">
        <v>71.428571428571431</v>
      </c>
      <c r="I1699" s="59">
        <v>0.7142857142857143</v>
      </c>
      <c r="J1699" s="59">
        <v>0.7142857142857143</v>
      </c>
      <c r="K1699" t="s">
        <v>25</v>
      </c>
      <c r="L1699" t="s">
        <v>25</v>
      </c>
      <c r="M1699">
        <v>2022</v>
      </c>
      <c r="N1699" t="s">
        <v>744</v>
      </c>
      <c r="O1699" t="s">
        <v>749</v>
      </c>
      <c r="P1699">
        <v>0</v>
      </c>
      <c r="Q1699">
        <v>0</v>
      </c>
      <c r="R1699">
        <v>0</v>
      </c>
      <c r="T1699" t="s">
        <v>2686</v>
      </c>
      <c r="U1699">
        <v>31</v>
      </c>
    </row>
    <row r="1700" spans="1:22" x14ac:dyDescent="0.3">
      <c r="A1700">
        <v>224</v>
      </c>
      <c r="B1700" t="s">
        <v>164</v>
      </c>
      <c r="C1700" t="s">
        <v>98</v>
      </c>
      <c r="D1700" t="s">
        <v>73</v>
      </c>
      <c r="E1700" t="s">
        <v>24</v>
      </c>
      <c r="F1700" s="107">
        <v>46022</v>
      </c>
      <c r="G1700">
        <v>100</v>
      </c>
      <c r="H1700">
        <v>100</v>
      </c>
      <c r="I1700" s="59">
        <v>1</v>
      </c>
      <c r="J1700" s="59">
        <v>1</v>
      </c>
      <c r="K1700" t="s">
        <v>25</v>
      </c>
      <c r="L1700" t="s">
        <v>25</v>
      </c>
      <c r="M1700">
        <v>2025</v>
      </c>
      <c r="N1700" t="s">
        <v>744</v>
      </c>
      <c r="O1700" t="s">
        <v>751</v>
      </c>
      <c r="P1700">
        <v>0</v>
      </c>
      <c r="Q1700">
        <v>0</v>
      </c>
      <c r="R1700">
        <v>0</v>
      </c>
      <c r="T1700" t="s">
        <v>1167</v>
      </c>
      <c r="U1700">
        <v>31</v>
      </c>
    </row>
    <row r="1701" spans="1:22" x14ac:dyDescent="0.3">
      <c r="A1701">
        <v>225</v>
      </c>
      <c r="B1701" t="s">
        <v>165</v>
      </c>
      <c r="C1701" t="s">
        <v>98</v>
      </c>
      <c r="D1701" t="s">
        <v>23</v>
      </c>
      <c r="E1701" t="s">
        <v>24</v>
      </c>
      <c r="F1701" s="107">
        <v>44377</v>
      </c>
      <c r="G1701">
        <v>1</v>
      </c>
      <c r="H1701">
        <v>0</v>
      </c>
      <c r="I1701" s="59">
        <v>0</v>
      </c>
      <c r="J1701" s="59">
        <v>0</v>
      </c>
      <c r="K1701" t="s">
        <v>25</v>
      </c>
      <c r="L1701" t="s">
        <v>25</v>
      </c>
      <c r="M1701">
        <v>2021</v>
      </c>
      <c r="N1701" t="s">
        <v>742</v>
      </c>
      <c r="O1701" t="s">
        <v>800</v>
      </c>
      <c r="P1701">
        <v>0</v>
      </c>
      <c r="Q1701">
        <v>0</v>
      </c>
      <c r="R1701">
        <v>0</v>
      </c>
      <c r="T1701" t="s">
        <v>1173</v>
      </c>
      <c r="U1701">
        <v>30</v>
      </c>
    </row>
    <row r="1702" spans="1:22" x14ac:dyDescent="0.3">
      <c r="A1702">
        <v>225</v>
      </c>
      <c r="B1702" t="s">
        <v>165</v>
      </c>
      <c r="C1702" t="s">
        <v>98</v>
      </c>
      <c r="D1702" t="s">
        <v>23</v>
      </c>
      <c r="E1702" t="s">
        <v>24</v>
      </c>
      <c r="F1702" s="107">
        <v>44561</v>
      </c>
      <c r="G1702">
        <v>1</v>
      </c>
      <c r="H1702">
        <v>0</v>
      </c>
      <c r="I1702" s="59">
        <v>0</v>
      </c>
      <c r="J1702" s="59">
        <v>0</v>
      </c>
      <c r="K1702" t="s">
        <v>25</v>
      </c>
      <c r="L1702" t="s">
        <v>25</v>
      </c>
      <c r="M1702">
        <v>2021</v>
      </c>
      <c r="N1702" t="s">
        <v>744</v>
      </c>
      <c r="O1702" t="s">
        <v>747</v>
      </c>
      <c r="P1702">
        <v>0</v>
      </c>
      <c r="Q1702">
        <v>0</v>
      </c>
      <c r="R1702">
        <v>0</v>
      </c>
      <c r="T1702" t="s">
        <v>1179</v>
      </c>
      <c r="U1702">
        <v>31</v>
      </c>
    </row>
    <row r="1703" spans="1:22" x14ac:dyDescent="0.3">
      <c r="A1703">
        <v>225</v>
      </c>
      <c r="B1703" t="s">
        <v>165</v>
      </c>
      <c r="C1703" t="s">
        <v>98</v>
      </c>
      <c r="D1703" t="s">
        <v>23</v>
      </c>
      <c r="E1703" t="s">
        <v>24</v>
      </c>
      <c r="F1703" s="107">
        <v>44742</v>
      </c>
      <c r="G1703">
        <v>1</v>
      </c>
      <c r="H1703">
        <v>0</v>
      </c>
      <c r="I1703" s="59">
        <v>0</v>
      </c>
      <c r="J1703" s="59">
        <v>0</v>
      </c>
      <c r="K1703" t="s">
        <v>25</v>
      </c>
      <c r="L1703" t="s">
        <v>25</v>
      </c>
      <c r="M1703">
        <v>2022</v>
      </c>
      <c r="N1703" t="s">
        <v>742</v>
      </c>
      <c r="O1703" t="s">
        <v>824</v>
      </c>
      <c r="P1703">
        <v>0</v>
      </c>
      <c r="Q1703">
        <v>0</v>
      </c>
      <c r="R1703">
        <v>0</v>
      </c>
      <c r="T1703" t="s">
        <v>1185</v>
      </c>
      <c r="U1703">
        <v>30</v>
      </c>
    </row>
    <row r="1704" spans="1:22" x14ac:dyDescent="0.3">
      <c r="A1704">
        <v>225</v>
      </c>
      <c r="B1704" t="s">
        <v>165</v>
      </c>
      <c r="C1704" t="s">
        <v>98</v>
      </c>
      <c r="D1704" t="s">
        <v>23</v>
      </c>
      <c r="E1704" t="s">
        <v>24</v>
      </c>
      <c r="F1704" s="107">
        <v>44926</v>
      </c>
      <c r="G1704">
        <v>1</v>
      </c>
      <c r="H1704">
        <v>0</v>
      </c>
      <c r="I1704" s="59">
        <v>0</v>
      </c>
      <c r="J1704" s="59">
        <v>0</v>
      </c>
      <c r="K1704" t="s">
        <v>25</v>
      </c>
      <c r="L1704" t="s">
        <v>25</v>
      </c>
      <c r="M1704">
        <v>2022</v>
      </c>
      <c r="N1704" t="s">
        <v>744</v>
      </c>
      <c r="O1704" t="s">
        <v>749</v>
      </c>
      <c r="P1704">
        <v>0</v>
      </c>
      <c r="Q1704">
        <v>0</v>
      </c>
      <c r="R1704">
        <v>0</v>
      </c>
      <c r="T1704" t="s">
        <v>1191</v>
      </c>
      <c r="U1704">
        <v>31</v>
      </c>
    </row>
    <row r="1705" spans="1:22" x14ac:dyDescent="0.3">
      <c r="A1705">
        <v>225</v>
      </c>
      <c r="B1705" t="s">
        <v>165</v>
      </c>
      <c r="C1705" t="s">
        <v>98</v>
      </c>
      <c r="D1705" t="s">
        <v>23</v>
      </c>
      <c r="E1705" t="s">
        <v>24</v>
      </c>
      <c r="F1705" s="107">
        <v>46022</v>
      </c>
      <c r="G1705">
        <v>1</v>
      </c>
      <c r="H1705">
        <v>0</v>
      </c>
      <c r="I1705" s="59">
        <v>0</v>
      </c>
      <c r="J1705" s="59">
        <v>0</v>
      </c>
      <c r="K1705" t="s">
        <v>25</v>
      </c>
      <c r="L1705" t="s">
        <v>25</v>
      </c>
      <c r="M1705">
        <v>2025</v>
      </c>
      <c r="N1705" t="s">
        <v>744</v>
      </c>
      <c r="O1705" t="s">
        <v>751</v>
      </c>
      <c r="P1705">
        <v>0</v>
      </c>
      <c r="Q1705">
        <v>0</v>
      </c>
      <c r="R1705">
        <v>0</v>
      </c>
      <c r="T1705" t="s">
        <v>1196</v>
      </c>
      <c r="U1705">
        <v>31</v>
      </c>
    </row>
    <row r="1706" spans="1:22" x14ac:dyDescent="0.3">
      <c r="A1706">
        <v>226</v>
      </c>
      <c r="B1706" t="s">
        <v>166</v>
      </c>
      <c r="C1706" t="s">
        <v>98</v>
      </c>
      <c r="D1706" t="s">
        <v>73</v>
      </c>
      <c r="E1706" t="s">
        <v>24</v>
      </c>
      <c r="F1706" s="107">
        <v>44561</v>
      </c>
      <c r="G1706">
        <v>2</v>
      </c>
      <c r="H1706">
        <v>0</v>
      </c>
      <c r="I1706" s="59">
        <v>0</v>
      </c>
      <c r="J1706" s="59">
        <v>0</v>
      </c>
      <c r="K1706" t="s">
        <v>25</v>
      </c>
      <c r="L1706" t="s">
        <v>25</v>
      </c>
      <c r="M1706">
        <v>2021</v>
      </c>
      <c r="N1706" t="s">
        <v>744</v>
      </c>
      <c r="O1706" t="s">
        <v>747</v>
      </c>
      <c r="P1706">
        <v>0</v>
      </c>
      <c r="Q1706">
        <v>0</v>
      </c>
      <c r="R1706">
        <v>0</v>
      </c>
      <c r="T1706" t="s">
        <v>1197</v>
      </c>
      <c r="U1706">
        <v>31</v>
      </c>
    </row>
    <row r="1707" spans="1:22" x14ac:dyDescent="0.3">
      <c r="A1707">
        <v>226</v>
      </c>
      <c r="B1707" t="s">
        <v>166</v>
      </c>
      <c r="C1707" t="s">
        <v>98</v>
      </c>
      <c r="D1707" t="s">
        <v>73</v>
      </c>
      <c r="E1707" t="s">
        <v>24</v>
      </c>
      <c r="F1707" s="107">
        <v>46022</v>
      </c>
      <c r="G1707">
        <v>2</v>
      </c>
      <c r="K1707" t="s">
        <v>25</v>
      </c>
      <c r="L1707" t="s">
        <v>128</v>
      </c>
      <c r="M1707">
        <v>2025</v>
      </c>
      <c r="N1707" t="s">
        <v>744</v>
      </c>
      <c r="O1707" t="s">
        <v>751</v>
      </c>
      <c r="P1707">
        <v>0</v>
      </c>
      <c r="Q1707">
        <v>0</v>
      </c>
      <c r="R1707">
        <v>0</v>
      </c>
      <c r="T1707" t="s">
        <v>1200</v>
      </c>
      <c r="U1707">
        <v>31</v>
      </c>
      <c r="V1707" t="s">
        <v>128</v>
      </c>
    </row>
    <row r="1708" spans="1:22" x14ac:dyDescent="0.3">
      <c r="A1708">
        <v>227</v>
      </c>
      <c r="B1708" t="s">
        <v>1201</v>
      </c>
      <c r="C1708" t="s">
        <v>98</v>
      </c>
      <c r="D1708" t="s">
        <v>73</v>
      </c>
      <c r="E1708" t="s">
        <v>62</v>
      </c>
      <c r="F1708" s="107">
        <v>44561</v>
      </c>
      <c r="G1708">
        <v>0.3</v>
      </c>
      <c r="H1708">
        <v>0</v>
      </c>
      <c r="K1708" t="s">
        <v>25</v>
      </c>
      <c r="L1708" t="s">
        <v>25</v>
      </c>
      <c r="M1708">
        <v>2021</v>
      </c>
      <c r="N1708" t="s">
        <v>744</v>
      </c>
      <c r="O1708" t="s">
        <v>747</v>
      </c>
      <c r="P1708">
        <v>0</v>
      </c>
      <c r="Q1708">
        <v>0</v>
      </c>
      <c r="R1708">
        <v>0</v>
      </c>
      <c r="T1708" t="s">
        <v>1202</v>
      </c>
      <c r="U1708">
        <v>31</v>
      </c>
    </row>
    <row r="1709" spans="1:22" x14ac:dyDescent="0.3">
      <c r="A1709">
        <v>227</v>
      </c>
      <c r="B1709" t="s">
        <v>1201</v>
      </c>
      <c r="C1709" t="s">
        <v>98</v>
      </c>
      <c r="D1709" t="s">
        <v>73</v>
      </c>
      <c r="E1709" t="s">
        <v>62</v>
      </c>
      <c r="F1709" s="107">
        <v>44926</v>
      </c>
      <c r="G1709">
        <v>0.3</v>
      </c>
      <c r="H1709">
        <v>0.01</v>
      </c>
      <c r="I1709" s="59">
        <v>1.3</v>
      </c>
      <c r="J1709" s="59">
        <v>30</v>
      </c>
      <c r="K1709" t="s">
        <v>25</v>
      </c>
      <c r="L1709" t="s">
        <v>25</v>
      </c>
      <c r="M1709">
        <v>2022</v>
      </c>
      <c r="N1709" t="s">
        <v>744</v>
      </c>
      <c r="O1709" t="s">
        <v>749</v>
      </c>
      <c r="P1709">
        <v>0</v>
      </c>
      <c r="Q1709">
        <v>0</v>
      </c>
      <c r="R1709">
        <v>0</v>
      </c>
      <c r="T1709" t="s">
        <v>2687</v>
      </c>
      <c r="U1709">
        <v>31</v>
      </c>
    </row>
    <row r="1710" spans="1:22" x14ac:dyDescent="0.3">
      <c r="A1710">
        <v>227</v>
      </c>
      <c r="B1710" t="s">
        <v>1201</v>
      </c>
      <c r="C1710" t="s">
        <v>98</v>
      </c>
      <c r="D1710" t="s">
        <v>73</v>
      </c>
      <c r="E1710" t="s">
        <v>62</v>
      </c>
      <c r="F1710" s="107">
        <v>46022</v>
      </c>
      <c r="G1710">
        <v>0.3</v>
      </c>
      <c r="K1710" t="s">
        <v>25</v>
      </c>
      <c r="L1710" t="s">
        <v>128</v>
      </c>
      <c r="M1710">
        <v>2025</v>
      </c>
      <c r="N1710" t="s">
        <v>744</v>
      </c>
      <c r="O1710" t="s">
        <v>751</v>
      </c>
      <c r="P1710">
        <v>0</v>
      </c>
      <c r="Q1710">
        <v>0</v>
      </c>
      <c r="R1710">
        <v>0</v>
      </c>
      <c r="T1710" t="s">
        <v>1204</v>
      </c>
      <c r="U1710">
        <v>31</v>
      </c>
      <c r="V1710" t="s">
        <v>128</v>
      </c>
    </row>
    <row r="1711" spans="1:22" x14ac:dyDescent="0.3">
      <c r="A1711">
        <v>228</v>
      </c>
      <c r="B1711" t="s">
        <v>168</v>
      </c>
      <c r="C1711" t="s">
        <v>98</v>
      </c>
      <c r="D1711" t="s">
        <v>73</v>
      </c>
      <c r="E1711" t="s">
        <v>24</v>
      </c>
      <c r="F1711" s="107">
        <v>44561</v>
      </c>
      <c r="G1711">
        <v>100</v>
      </c>
      <c r="H1711">
        <v>137.43493771565591</v>
      </c>
      <c r="I1711" s="59">
        <v>1.3</v>
      </c>
      <c r="J1711" s="59">
        <v>1.3743493771565589</v>
      </c>
      <c r="K1711" t="s">
        <v>169</v>
      </c>
      <c r="L1711" t="s">
        <v>169</v>
      </c>
      <c r="M1711">
        <v>2021</v>
      </c>
      <c r="N1711" t="s">
        <v>744</v>
      </c>
      <c r="O1711" t="s">
        <v>747</v>
      </c>
      <c r="P1711">
        <v>0</v>
      </c>
      <c r="Q1711">
        <v>0</v>
      </c>
      <c r="R1711">
        <v>0</v>
      </c>
      <c r="T1711" t="s">
        <v>1205</v>
      </c>
      <c r="U1711">
        <v>31</v>
      </c>
    </row>
    <row r="1712" spans="1:22" x14ac:dyDescent="0.3">
      <c r="A1712">
        <v>228</v>
      </c>
      <c r="B1712" t="s">
        <v>168</v>
      </c>
      <c r="C1712" t="s">
        <v>98</v>
      </c>
      <c r="D1712" t="s">
        <v>73</v>
      </c>
      <c r="E1712" t="s">
        <v>24</v>
      </c>
      <c r="F1712" s="107">
        <v>45291</v>
      </c>
      <c r="G1712">
        <v>100</v>
      </c>
      <c r="H1712">
        <v>100</v>
      </c>
      <c r="I1712" s="59">
        <v>1</v>
      </c>
      <c r="J1712" s="59">
        <v>1</v>
      </c>
      <c r="K1712" t="s">
        <v>169</v>
      </c>
      <c r="L1712" t="s">
        <v>169</v>
      </c>
      <c r="M1712">
        <v>2023</v>
      </c>
      <c r="N1712" t="s">
        <v>744</v>
      </c>
      <c r="O1712" t="s">
        <v>745</v>
      </c>
      <c r="P1712">
        <v>0</v>
      </c>
      <c r="Q1712">
        <v>0</v>
      </c>
      <c r="R1712">
        <v>0</v>
      </c>
      <c r="T1712" t="s">
        <v>2688</v>
      </c>
      <c r="U1712">
        <v>31</v>
      </c>
    </row>
    <row r="1713" spans="1:22" x14ac:dyDescent="0.3">
      <c r="A1713">
        <v>230</v>
      </c>
      <c r="B1713" t="s">
        <v>170</v>
      </c>
      <c r="C1713" t="s">
        <v>98</v>
      </c>
      <c r="D1713" t="s">
        <v>54</v>
      </c>
      <c r="E1713" t="s">
        <v>24</v>
      </c>
      <c r="F1713" s="107">
        <v>45838</v>
      </c>
      <c r="G1713">
        <v>90</v>
      </c>
      <c r="H1713">
        <v>96.77</v>
      </c>
      <c r="I1713" s="59">
        <v>1.0752222222222221</v>
      </c>
      <c r="J1713" s="59">
        <v>1.0752222222222221</v>
      </c>
      <c r="K1713" t="s">
        <v>25</v>
      </c>
      <c r="L1713" t="s">
        <v>25</v>
      </c>
      <c r="M1713">
        <v>2025</v>
      </c>
      <c r="N1713" t="s">
        <v>742</v>
      </c>
      <c r="O1713" t="s">
        <v>846</v>
      </c>
      <c r="P1713">
        <v>0</v>
      </c>
      <c r="Q1713">
        <v>0</v>
      </c>
      <c r="R1713">
        <v>0</v>
      </c>
      <c r="T1713" t="s">
        <v>1207</v>
      </c>
      <c r="U1713">
        <v>30</v>
      </c>
    </row>
    <row r="1714" spans="1:22" x14ac:dyDescent="0.3">
      <c r="A1714">
        <v>230</v>
      </c>
      <c r="B1714" t="s">
        <v>170</v>
      </c>
      <c r="C1714" t="s">
        <v>98</v>
      </c>
      <c r="D1714" t="s">
        <v>54</v>
      </c>
      <c r="E1714" t="s">
        <v>24</v>
      </c>
      <c r="F1714" s="107">
        <v>46022</v>
      </c>
      <c r="G1714">
        <v>90</v>
      </c>
      <c r="H1714">
        <v>96.72</v>
      </c>
      <c r="I1714" s="59">
        <v>1.0746666666666671</v>
      </c>
      <c r="J1714" s="59">
        <v>1.0746666666666671</v>
      </c>
      <c r="K1714" t="s">
        <v>25</v>
      </c>
      <c r="L1714" t="s">
        <v>25</v>
      </c>
      <c r="M1714">
        <v>2025</v>
      </c>
      <c r="N1714" t="s">
        <v>744</v>
      </c>
      <c r="O1714" t="s">
        <v>751</v>
      </c>
      <c r="P1714">
        <v>0</v>
      </c>
      <c r="Q1714">
        <v>0</v>
      </c>
      <c r="R1714">
        <v>0</v>
      </c>
      <c r="T1714" t="s">
        <v>1208</v>
      </c>
      <c r="U1714">
        <v>31</v>
      </c>
    </row>
    <row r="1715" spans="1:22" x14ac:dyDescent="0.3">
      <c r="A1715">
        <v>231</v>
      </c>
      <c r="B1715" t="s">
        <v>171</v>
      </c>
      <c r="C1715" t="s">
        <v>98</v>
      </c>
      <c r="D1715" t="s">
        <v>54</v>
      </c>
      <c r="E1715" t="s">
        <v>24</v>
      </c>
      <c r="F1715" s="107">
        <v>45838</v>
      </c>
      <c r="G1715">
        <v>35</v>
      </c>
      <c r="H1715">
        <v>570.89</v>
      </c>
      <c r="I1715" s="59">
        <v>1.3</v>
      </c>
      <c r="J1715" s="59">
        <v>16.311142857142858</v>
      </c>
      <c r="K1715" t="s">
        <v>25</v>
      </c>
      <c r="L1715" t="s">
        <v>25</v>
      </c>
      <c r="M1715">
        <v>2025</v>
      </c>
      <c r="N1715" t="s">
        <v>742</v>
      </c>
      <c r="O1715" t="s">
        <v>846</v>
      </c>
      <c r="P1715">
        <v>0</v>
      </c>
      <c r="Q1715">
        <v>0</v>
      </c>
      <c r="R1715">
        <v>0</v>
      </c>
      <c r="T1715" t="s">
        <v>1210</v>
      </c>
      <c r="U1715">
        <v>30</v>
      </c>
    </row>
    <row r="1716" spans="1:22" x14ac:dyDescent="0.3">
      <c r="A1716">
        <v>231</v>
      </c>
      <c r="B1716" t="s">
        <v>171</v>
      </c>
      <c r="C1716" t="s">
        <v>98</v>
      </c>
      <c r="D1716" t="s">
        <v>54</v>
      </c>
      <c r="E1716" t="s">
        <v>24</v>
      </c>
      <c r="F1716" s="107">
        <v>46022</v>
      </c>
      <c r="G1716">
        <v>35</v>
      </c>
      <c r="H1716">
        <v>7277.98</v>
      </c>
      <c r="I1716" s="59">
        <v>1.3</v>
      </c>
      <c r="J1716" s="59">
        <v>207.9422857142857</v>
      </c>
      <c r="K1716" t="s">
        <v>25</v>
      </c>
      <c r="L1716" t="s">
        <v>25</v>
      </c>
      <c r="M1716">
        <v>2025</v>
      </c>
      <c r="N1716" t="s">
        <v>744</v>
      </c>
      <c r="O1716" t="s">
        <v>751</v>
      </c>
      <c r="P1716">
        <v>0</v>
      </c>
      <c r="Q1716">
        <v>0</v>
      </c>
      <c r="R1716">
        <v>0</v>
      </c>
      <c r="T1716" t="s">
        <v>1211</v>
      </c>
      <c r="U1716">
        <v>31</v>
      </c>
    </row>
    <row r="1717" spans="1:22" x14ac:dyDescent="0.3">
      <c r="A1717">
        <v>232</v>
      </c>
      <c r="B1717" t="s">
        <v>172</v>
      </c>
      <c r="C1717" t="s">
        <v>98</v>
      </c>
      <c r="D1717" t="s">
        <v>54</v>
      </c>
      <c r="E1717" t="s">
        <v>24</v>
      </c>
      <c r="F1717" s="107">
        <v>45838</v>
      </c>
      <c r="G1717">
        <v>90</v>
      </c>
      <c r="H1717">
        <v>85.71</v>
      </c>
      <c r="I1717" s="59">
        <v>0.95233333333333325</v>
      </c>
      <c r="J1717" s="59">
        <v>0.95233333333333325</v>
      </c>
      <c r="K1717" t="s">
        <v>25</v>
      </c>
      <c r="L1717" t="s">
        <v>25</v>
      </c>
      <c r="M1717">
        <v>2025</v>
      </c>
      <c r="N1717" t="s">
        <v>742</v>
      </c>
      <c r="O1717" t="s">
        <v>846</v>
      </c>
      <c r="P1717">
        <v>0</v>
      </c>
      <c r="Q1717">
        <v>0</v>
      </c>
      <c r="R1717">
        <v>0</v>
      </c>
      <c r="T1717" t="s">
        <v>1213</v>
      </c>
      <c r="U1717">
        <v>30</v>
      </c>
    </row>
    <row r="1718" spans="1:22" x14ac:dyDescent="0.3">
      <c r="A1718">
        <v>232</v>
      </c>
      <c r="B1718" t="s">
        <v>172</v>
      </c>
      <c r="C1718" t="s">
        <v>98</v>
      </c>
      <c r="D1718" t="s">
        <v>54</v>
      </c>
      <c r="E1718" t="s">
        <v>24</v>
      </c>
      <c r="F1718" s="107">
        <v>46022</v>
      </c>
      <c r="G1718">
        <v>90</v>
      </c>
      <c r="H1718">
        <v>80.849999999999994</v>
      </c>
      <c r="I1718" s="59">
        <v>0.89833333333333332</v>
      </c>
      <c r="J1718" s="59">
        <v>0.89833333333333332</v>
      </c>
      <c r="K1718" t="s">
        <v>25</v>
      </c>
      <c r="L1718" t="s">
        <v>25</v>
      </c>
      <c r="M1718">
        <v>2025</v>
      </c>
      <c r="N1718" t="s">
        <v>744</v>
      </c>
      <c r="O1718" t="s">
        <v>751</v>
      </c>
      <c r="P1718">
        <v>0</v>
      </c>
      <c r="Q1718">
        <v>0</v>
      </c>
      <c r="R1718">
        <v>0</v>
      </c>
      <c r="T1718" t="s">
        <v>1214</v>
      </c>
      <c r="U1718">
        <v>31</v>
      </c>
    </row>
    <row r="1719" spans="1:22" x14ac:dyDescent="0.3">
      <c r="A1719">
        <v>233</v>
      </c>
      <c r="B1719" t="s">
        <v>173</v>
      </c>
      <c r="C1719" t="s">
        <v>98</v>
      </c>
      <c r="D1719" t="s">
        <v>60</v>
      </c>
      <c r="E1719" t="s">
        <v>24</v>
      </c>
      <c r="F1719" s="107">
        <v>45838</v>
      </c>
      <c r="G1719">
        <v>20</v>
      </c>
      <c r="H1719">
        <v>11.77</v>
      </c>
      <c r="I1719" s="59">
        <v>0.58850000000000002</v>
      </c>
      <c r="J1719" s="59">
        <v>0.58850000000000002</v>
      </c>
      <c r="K1719" t="s">
        <v>25</v>
      </c>
      <c r="L1719" t="s">
        <v>25</v>
      </c>
      <c r="M1719">
        <v>2025</v>
      </c>
      <c r="N1719" t="s">
        <v>742</v>
      </c>
      <c r="O1719" t="s">
        <v>846</v>
      </c>
      <c r="P1719">
        <v>0</v>
      </c>
      <c r="Q1719">
        <v>0</v>
      </c>
      <c r="R1719">
        <v>0</v>
      </c>
      <c r="T1719" t="s">
        <v>1219</v>
      </c>
      <c r="U1719">
        <v>30</v>
      </c>
    </row>
    <row r="1720" spans="1:22" x14ac:dyDescent="0.3">
      <c r="A1720">
        <v>234</v>
      </c>
      <c r="B1720" t="s">
        <v>174</v>
      </c>
      <c r="C1720" t="s">
        <v>98</v>
      </c>
      <c r="D1720" t="s">
        <v>60</v>
      </c>
      <c r="E1720" t="s">
        <v>24</v>
      </c>
      <c r="F1720" s="107">
        <v>45838</v>
      </c>
      <c r="G1720">
        <v>4000</v>
      </c>
      <c r="H1720">
        <v>14042.5</v>
      </c>
      <c r="I1720" s="59">
        <v>1.3</v>
      </c>
      <c r="J1720" s="59">
        <v>3.5106250000000001</v>
      </c>
      <c r="K1720" t="s">
        <v>55</v>
      </c>
      <c r="L1720" t="s">
        <v>55</v>
      </c>
      <c r="M1720">
        <v>2025</v>
      </c>
      <c r="N1720" t="s">
        <v>742</v>
      </c>
      <c r="O1720" t="s">
        <v>846</v>
      </c>
      <c r="P1720">
        <v>0</v>
      </c>
      <c r="Q1720">
        <v>0</v>
      </c>
      <c r="R1720">
        <v>0</v>
      </c>
      <c r="T1720" t="s">
        <v>1225</v>
      </c>
      <c r="U1720">
        <v>30</v>
      </c>
    </row>
    <row r="1721" spans="1:22" x14ac:dyDescent="0.3">
      <c r="A1721">
        <v>236</v>
      </c>
      <c r="B1721" t="s">
        <v>176</v>
      </c>
      <c r="C1721" t="s">
        <v>98</v>
      </c>
      <c r="D1721" t="s">
        <v>73</v>
      </c>
      <c r="E1721" t="s">
        <v>62</v>
      </c>
      <c r="F1721" s="107">
        <v>46022</v>
      </c>
      <c r="G1721">
        <v>0</v>
      </c>
      <c r="H1721">
        <v>0</v>
      </c>
      <c r="K1721" t="s">
        <v>25</v>
      </c>
      <c r="L1721" t="s">
        <v>25</v>
      </c>
      <c r="M1721">
        <v>2025</v>
      </c>
      <c r="N1721" t="s">
        <v>744</v>
      </c>
      <c r="O1721" t="s">
        <v>751</v>
      </c>
      <c r="P1721">
        <v>0</v>
      </c>
      <c r="Q1721">
        <v>0</v>
      </c>
      <c r="R1721">
        <v>0</v>
      </c>
      <c r="T1721" t="s">
        <v>1229</v>
      </c>
      <c r="U1721">
        <v>31</v>
      </c>
    </row>
    <row r="1722" spans="1:22" x14ac:dyDescent="0.3">
      <c r="A1722">
        <v>238</v>
      </c>
      <c r="B1722" t="s">
        <v>177</v>
      </c>
      <c r="C1722" t="s">
        <v>98</v>
      </c>
      <c r="D1722" t="s">
        <v>60</v>
      </c>
      <c r="E1722" t="s">
        <v>24</v>
      </c>
      <c r="F1722" s="107">
        <v>44742</v>
      </c>
      <c r="G1722">
        <v>90</v>
      </c>
      <c r="K1722" t="s">
        <v>178</v>
      </c>
      <c r="L1722" t="s">
        <v>128</v>
      </c>
      <c r="M1722">
        <v>2022</v>
      </c>
      <c r="N1722" t="s">
        <v>742</v>
      </c>
      <c r="O1722" t="s">
        <v>824</v>
      </c>
      <c r="P1722">
        <v>0</v>
      </c>
      <c r="Q1722">
        <v>0</v>
      </c>
      <c r="R1722">
        <v>0</v>
      </c>
      <c r="T1722" t="s">
        <v>1233</v>
      </c>
      <c r="U1722">
        <v>30</v>
      </c>
      <c r="V1722" t="s">
        <v>128</v>
      </c>
    </row>
    <row r="1723" spans="1:22" x14ac:dyDescent="0.3">
      <c r="A1723">
        <v>238</v>
      </c>
      <c r="B1723" t="s">
        <v>177</v>
      </c>
      <c r="C1723" t="s">
        <v>98</v>
      </c>
      <c r="D1723" t="s">
        <v>60</v>
      </c>
      <c r="E1723" t="s">
        <v>24</v>
      </c>
      <c r="F1723" s="107">
        <v>44926</v>
      </c>
      <c r="G1723">
        <v>90</v>
      </c>
      <c r="K1723" t="s">
        <v>178</v>
      </c>
      <c r="L1723" t="s">
        <v>128</v>
      </c>
      <c r="M1723">
        <v>2022</v>
      </c>
      <c r="N1723" t="s">
        <v>744</v>
      </c>
      <c r="O1723" t="s">
        <v>749</v>
      </c>
      <c r="P1723">
        <v>0</v>
      </c>
      <c r="Q1723">
        <v>0</v>
      </c>
      <c r="R1723">
        <v>0</v>
      </c>
      <c r="T1723" t="s">
        <v>1236</v>
      </c>
      <c r="U1723">
        <v>31</v>
      </c>
      <c r="V1723" t="s">
        <v>128</v>
      </c>
    </row>
    <row r="1724" spans="1:22" x14ac:dyDescent="0.3">
      <c r="A1724">
        <v>238</v>
      </c>
      <c r="B1724" t="s">
        <v>177</v>
      </c>
      <c r="C1724" t="s">
        <v>98</v>
      </c>
      <c r="D1724" t="s">
        <v>60</v>
      </c>
      <c r="E1724" t="s">
        <v>24</v>
      </c>
      <c r="F1724" s="107">
        <v>45838</v>
      </c>
      <c r="G1724">
        <v>90</v>
      </c>
      <c r="H1724">
        <v>90.48</v>
      </c>
      <c r="I1724" s="59">
        <v>1.005333333333333</v>
      </c>
      <c r="J1724" s="59">
        <v>1.005333333333333</v>
      </c>
      <c r="K1724" t="s">
        <v>178</v>
      </c>
      <c r="L1724" t="s">
        <v>178</v>
      </c>
      <c r="M1724">
        <v>2025</v>
      </c>
      <c r="N1724" t="s">
        <v>742</v>
      </c>
      <c r="O1724" t="s">
        <v>846</v>
      </c>
      <c r="P1724">
        <v>0</v>
      </c>
      <c r="Q1724">
        <v>0</v>
      </c>
      <c r="R1724">
        <v>0</v>
      </c>
      <c r="T1724" t="s">
        <v>1240</v>
      </c>
      <c r="U1724">
        <v>30</v>
      </c>
    </row>
    <row r="1725" spans="1:22" x14ac:dyDescent="0.3">
      <c r="A1725">
        <v>238</v>
      </c>
      <c r="B1725" t="s">
        <v>177</v>
      </c>
      <c r="C1725" t="s">
        <v>98</v>
      </c>
      <c r="D1725" t="s">
        <v>60</v>
      </c>
      <c r="E1725" t="s">
        <v>24</v>
      </c>
      <c r="F1725" s="107">
        <v>46022</v>
      </c>
      <c r="G1725">
        <v>90</v>
      </c>
      <c r="H1725">
        <v>68</v>
      </c>
      <c r="I1725" s="59">
        <v>0.75555555555555554</v>
      </c>
      <c r="J1725" s="59">
        <v>0.75555555555555554</v>
      </c>
      <c r="K1725" t="s">
        <v>178</v>
      </c>
      <c r="L1725" t="s">
        <v>178</v>
      </c>
      <c r="M1725">
        <v>2025</v>
      </c>
      <c r="N1725" t="s">
        <v>744</v>
      </c>
      <c r="O1725" t="s">
        <v>751</v>
      </c>
      <c r="P1725">
        <v>0</v>
      </c>
      <c r="Q1725">
        <v>0</v>
      </c>
      <c r="R1725">
        <v>0</v>
      </c>
      <c r="T1725" t="s">
        <v>1242</v>
      </c>
      <c r="U1725">
        <v>31</v>
      </c>
    </row>
    <row r="1726" spans="1:22" x14ac:dyDescent="0.3">
      <c r="A1726">
        <v>239</v>
      </c>
      <c r="B1726" t="s">
        <v>1243</v>
      </c>
      <c r="C1726" t="s">
        <v>1244</v>
      </c>
      <c r="D1726" t="s">
        <v>23</v>
      </c>
      <c r="E1726" t="s">
        <v>24</v>
      </c>
      <c r="F1726" s="107">
        <v>44377</v>
      </c>
      <c r="H1726">
        <v>0</v>
      </c>
      <c r="K1726" t="s">
        <v>116</v>
      </c>
      <c r="L1726" t="s">
        <v>55</v>
      </c>
      <c r="M1726">
        <v>2021</v>
      </c>
      <c r="N1726" t="s">
        <v>742</v>
      </c>
      <c r="O1726" t="s">
        <v>800</v>
      </c>
      <c r="P1726">
        <v>0</v>
      </c>
      <c r="Q1726">
        <v>0</v>
      </c>
      <c r="R1726">
        <v>0</v>
      </c>
      <c r="T1726" t="s">
        <v>1250</v>
      </c>
      <c r="U1726">
        <v>30</v>
      </c>
      <c r="V1726" t="s">
        <v>116</v>
      </c>
    </row>
    <row r="1727" spans="1:22" x14ac:dyDescent="0.3">
      <c r="A1727">
        <v>239</v>
      </c>
      <c r="B1727" t="s">
        <v>1243</v>
      </c>
      <c r="C1727" t="s">
        <v>1244</v>
      </c>
      <c r="D1727" t="s">
        <v>23</v>
      </c>
      <c r="E1727" t="s">
        <v>24</v>
      </c>
      <c r="F1727" s="107">
        <v>44561</v>
      </c>
      <c r="H1727">
        <v>0</v>
      </c>
      <c r="K1727" t="s">
        <v>116</v>
      </c>
      <c r="L1727" t="s">
        <v>55</v>
      </c>
      <c r="M1727">
        <v>2021</v>
      </c>
      <c r="N1727" t="s">
        <v>744</v>
      </c>
      <c r="O1727" t="s">
        <v>747</v>
      </c>
      <c r="P1727">
        <v>0</v>
      </c>
      <c r="Q1727">
        <v>0</v>
      </c>
      <c r="R1727">
        <v>0</v>
      </c>
      <c r="T1727" t="s">
        <v>1256</v>
      </c>
      <c r="U1727">
        <v>31</v>
      </c>
      <c r="V1727" t="s">
        <v>116</v>
      </c>
    </row>
    <row r="1728" spans="1:22" x14ac:dyDescent="0.3">
      <c r="A1728">
        <v>239</v>
      </c>
      <c r="B1728" t="s">
        <v>1243</v>
      </c>
      <c r="C1728" t="s">
        <v>1244</v>
      </c>
      <c r="D1728" t="s">
        <v>23</v>
      </c>
      <c r="E1728" t="s">
        <v>24</v>
      </c>
      <c r="F1728" s="107">
        <v>44742</v>
      </c>
      <c r="H1728">
        <v>0</v>
      </c>
      <c r="K1728" t="s">
        <v>116</v>
      </c>
      <c r="L1728" t="s">
        <v>55</v>
      </c>
      <c r="M1728">
        <v>2022</v>
      </c>
      <c r="N1728" t="s">
        <v>742</v>
      </c>
      <c r="O1728" t="s">
        <v>824</v>
      </c>
      <c r="P1728">
        <v>0</v>
      </c>
      <c r="Q1728">
        <v>0</v>
      </c>
      <c r="R1728">
        <v>0</v>
      </c>
      <c r="T1728" t="s">
        <v>1262</v>
      </c>
      <c r="U1728">
        <v>30</v>
      </c>
      <c r="V1728" t="s">
        <v>116</v>
      </c>
    </row>
    <row r="1729" spans="1:22" x14ac:dyDescent="0.3">
      <c r="A1729">
        <v>239</v>
      </c>
      <c r="B1729" t="s">
        <v>1243</v>
      </c>
      <c r="C1729" t="s">
        <v>1244</v>
      </c>
      <c r="D1729" t="s">
        <v>23</v>
      </c>
      <c r="E1729" t="s">
        <v>24</v>
      </c>
      <c r="F1729" s="107">
        <v>44926</v>
      </c>
      <c r="H1729">
        <v>0</v>
      </c>
      <c r="K1729" t="s">
        <v>116</v>
      </c>
      <c r="L1729" t="s">
        <v>55</v>
      </c>
      <c r="M1729">
        <v>2022</v>
      </c>
      <c r="N1729" t="s">
        <v>744</v>
      </c>
      <c r="O1729" t="s">
        <v>749</v>
      </c>
      <c r="P1729">
        <v>0</v>
      </c>
      <c r="Q1729">
        <v>0</v>
      </c>
      <c r="R1729">
        <v>0</v>
      </c>
      <c r="T1729" t="s">
        <v>1268</v>
      </c>
      <c r="U1729">
        <v>31</v>
      </c>
      <c r="V1729" t="s">
        <v>116</v>
      </c>
    </row>
    <row r="1730" spans="1:22" x14ac:dyDescent="0.3">
      <c r="A1730">
        <v>239</v>
      </c>
      <c r="B1730" t="s">
        <v>1243</v>
      </c>
      <c r="C1730" t="s">
        <v>1244</v>
      </c>
      <c r="D1730" t="s">
        <v>23</v>
      </c>
      <c r="E1730" t="s">
        <v>24</v>
      </c>
      <c r="F1730" s="107">
        <v>46022</v>
      </c>
      <c r="H1730">
        <v>44</v>
      </c>
      <c r="K1730" t="s">
        <v>116</v>
      </c>
      <c r="L1730" t="s">
        <v>55</v>
      </c>
      <c r="M1730">
        <v>2025</v>
      </c>
      <c r="N1730" t="s">
        <v>744</v>
      </c>
      <c r="O1730" t="s">
        <v>751</v>
      </c>
      <c r="P1730">
        <v>0</v>
      </c>
      <c r="Q1730">
        <v>0</v>
      </c>
      <c r="R1730">
        <v>0</v>
      </c>
      <c r="T1730" t="s">
        <v>1272</v>
      </c>
      <c r="U1730">
        <v>31</v>
      </c>
      <c r="V1730" t="s">
        <v>116</v>
      </c>
    </row>
    <row r="1731" spans="1:22" x14ac:dyDescent="0.3">
      <c r="A1731">
        <v>240</v>
      </c>
      <c r="B1731" t="s">
        <v>180</v>
      </c>
      <c r="C1731" t="s">
        <v>1244</v>
      </c>
      <c r="D1731" t="s">
        <v>60</v>
      </c>
      <c r="E1731" t="s">
        <v>24</v>
      </c>
      <c r="F1731" s="107">
        <v>46022</v>
      </c>
      <c r="G1731">
        <v>100</v>
      </c>
      <c r="H1731">
        <v>100</v>
      </c>
      <c r="I1731" s="59">
        <v>1</v>
      </c>
      <c r="J1731" s="59">
        <v>1</v>
      </c>
      <c r="K1731" t="s">
        <v>25</v>
      </c>
      <c r="L1731" t="s">
        <v>25</v>
      </c>
      <c r="M1731">
        <v>2025</v>
      </c>
      <c r="N1731" t="s">
        <v>744</v>
      </c>
      <c r="O1731" t="s">
        <v>751</v>
      </c>
      <c r="P1731">
        <v>0</v>
      </c>
      <c r="Q1731">
        <v>0</v>
      </c>
      <c r="R1731">
        <v>0</v>
      </c>
      <c r="T1731" t="s">
        <v>1274</v>
      </c>
      <c r="U1731">
        <v>31</v>
      </c>
    </row>
    <row r="1732" spans="1:22" x14ac:dyDescent="0.3">
      <c r="A1732">
        <v>241</v>
      </c>
      <c r="B1732" t="s">
        <v>181</v>
      </c>
      <c r="C1732" t="s">
        <v>1244</v>
      </c>
      <c r="D1732" t="s">
        <v>23</v>
      </c>
      <c r="E1732" t="s">
        <v>24</v>
      </c>
      <c r="F1732" s="107">
        <v>46022</v>
      </c>
      <c r="G1732">
        <v>80</v>
      </c>
      <c r="H1732">
        <v>91.67</v>
      </c>
      <c r="I1732" s="59">
        <v>1.145875</v>
      </c>
      <c r="J1732" s="59">
        <v>1.145875</v>
      </c>
      <c r="K1732" t="s">
        <v>25</v>
      </c>
      <c r="L1732" t="s">
        <v>25</v>
      </c>
      <c r="M1732">
        <v>2025</v>
      </c>
      <c r="N1732" t="s">
        <v>744</v>
      </c>
      <c r="O1732" t="s">
        <v>751</v>
      </c>
      <c r="P1732">
        <v>0</v>
      </c>
      <c r="Q1732">
        <v>0</v>
      </c>
      <c r="R1732">
        <v>0</v>
      </c>
      <c r="T1732" t="s">
        <v>1282</v>
      </c>
      <c r="U1732">
        <v>31</v>
      </c>
    </row>
    <row r="1733" spans="1:22" x14ac:dyDescent="0.3">
      <c r="A1733">
        <v>244</v>
      </c>
      <c r="B1733" t="s">
        <v>184</v>
      </c>
      <c r="C1733" t="s">
        <v>98</v>
      </c>
      <c r="D1733" t="s">
        <v>73</v>
      </c>
      <c r="E1733" t="s">
        <v>62</v>
      </c>
      <c r="F1733" s="107">
        <v>44561</v>
      </c>
      <c r="H1733">
        <v>20</v>
      </c>
      <c r="K1733" t="s">
        <v>55</v>
      </c>
      <c r="L1733" t="s">
        <v>55</v>
      </c>
      <c r="M1733">
        <v>2021</v>
      </c>
      <c r="N1733" t="s">
        <v>744</v>
      </c>
      <c r="O1733" t="s">
        <v>747</v>
      </c>
      <c r="P1733">
        <v>0</v>
      </c>
      <c r="Q1733">
        <v>0</v>
      </c>
      <c r="R1733">
        <v>0</v>
      </c>
      <c r="T1733" t="s">
        <v>1283</v>
      </c>
      <c r="U1733">
        <v>31</v>
      </c>
    </row>
    <row r="1734" spans="1:22" x14ac:dyDescent="0.3">
      <c r="A1734">
        <v>244</v>
      </c>
      <c r="B1734" t="s">
        <v>184</v>
      </c>
      <c r="C1734" t="s">
        <v>98</v>
      </c>
      <c r="D1734" t="s">
        <v>73</v>
      </c>
      <c r="E1734" t="s">
        <v>62</v>
      </c>
      <c r="F1734" s="107">
        <v>44926</v>
      </c>
      <c r="H1734">
        <v>27</v>
      </c>
      <c r="K1734" t="s">
        <v>55</v>
      </c>
      <c r="L1734" t="s">
        <v>55</v>
      </c>
      <c r="M1734">
        <v>2022</v>
      </c>
      <c r="N1734" t="s">
        <v>744</v>
      </c>
      <c r="O1734" t="s">
        <v>749</v>
      </c>
      <c r="P1734">
        <v>0</v>
      </c>
      <c r="Q1734">
        <v>0</v>
      </c>
      <c r="R1734">
        <v>0</v>
      </c>
      <c r="T1734" t="s">
        <v>1284</v>
      </c>
      <c r="U1734">
        <v>31</v>
      </c>
    </row>
    <row r="1735" spans="1:22" x14ac:dyDescent="0.3">
      <c r="A1735">
        <v>244</v>
      </c>
      <c r="B1735" t="s">
        <v>184</v>
      </c>
      <c r="C1735" t="s">
        <v>98</v>
      </c>
      <c r="D1735" t="s">
        <v>73</v>
      </c>
      <c r="E1735" t="s">
        <v>62</v>
      </c>
      <c r="F1735" s="107">
        <v>46022</v>
      </c>
      <c r="G1735">
        <v>25</v>
      </c>
      <c r="H1735">
        <v>13</v>
      </c>
      <c r="I1735" s="59">
        <v>1.3</v>
      </c>
      <c r="J1735" s="59">
        <v>1.9230769230769229</v>
      </c>
      <c r="K1735" t="s">
        <v>55</v>
      </c>
      <c r="L1735" t="s">
        <v>55</v>
      </c>
      <c r="M1735">
        <v>2025</v>
      </c>
      <c r="N1735" t="s">
        <v>744</v>
      </c>
      <c r="O1735" t="s">
        <v>751</v>
      </c>
      <c r="P1735">
        <v>0</v>
      </c>
      <c r="Q1735">
        <v>0</v>
      </c>
      <c r="R1735">
        <v>0</v>
      </c>
      <c r="T1735" t="s">
        <v>1286</v>
      </c>
      <c r="U1735">
        <v>31</v>
      </c>
    </row>
    <row r="1736" spans="1:22" x14ac:dyDescent="0.3">
      <c r="A1736">
        <v>246</v>
      </c>
      <c r="B1736" t="s">
        <v>189</v>
      </c>
      <c r="C1736" t="s">
        <v>981</v>
      </c>
      <c r="D1736" t="s">
        <v>54</v>
      </c>
      <c r="E1736" t="s">
        <v>24</v>
      </c>
      <c r="F1736" s="107">
        <v>46022</v>
      </c>
      <c r="G1736">
        <v>90</v>
      </c>
      <c r="H1736">
        <v>92.7</v>
      </c>
      <c r="I1736" s="59">
        <v>1.03</v>
      </c>
      <c r="J1736" s="59">
        <v>1.03</v>
      </c>
      <c r="K1736" t="s">
        <v>25</v>
      </c>
      <c r="L1736" t="s">
        <v>25</v>
      </c>
      <c r="M1736">
        <v>2025</v>
      </c>
      <c r="N1736" t="s">
        <v>744</v>
      </c>
      <c r="O1736" t="s">
        <v>751</v>
      </c>
      <c r="P1736">
        <v>0</v>
      </c>
      <c r="Q1736">
        <v>0</v>
      </c>
      <c r="R1736">
        <v>0</v>
      </c>
      <c r="T1736" t="s">
        <v>1289</v>
      </c>
      <c r="U1736">
        <v>31</v>
      </c>
    </row>
    <row r="1737" spans="1:22" x14ac:dyDescent="0.3">
      <c r="A1737">
        <v>251</v>
      </c>
      <c r="B1737" t="s">
        <v>1290</v>
      </c>
      <c r="C1737" t="s">
        <v>1244</v>
      </c>
      <c r="D1737" t="s">
        <v>60</v>
      </c>
      <c r="E1737" t="s">
        <v>24</v>
      </c>
      <c r="F1737" s="107">
        <v>46022</v>
      </c>
      <c r="G1737">
        <v>100</v>
      </c>
      <c r="H1737">
        <v>100</v>
      </c>
      <c r="I1737" s="59">
        <v>1</v>
      </c>
      <c r="J1737" s="59">
        <v>1</v>
      </c>
      <c r="K1737" t="s">
        <v>25</v>
      </c>
      <c r="L1737" t="s">
        <v>25</v>
      </c>
      <c r="M1737">
        <v>2025</v>
      </c>
      <c r="N1737" t="s">
        <v>744</v>
      </c>
      <c r="O1737" t="s">
        <v>751</v>
      </c>
      <c r="P1737">
        <v>0</v>
      </c>
      <c r="Q1737">
        <v>0</v>
      </c>
      <c r="R1737">
        <v>0</v>
      </c>
      <c r="T1737" t="s">
        <v>1294</v>
      </c>
      <c r="U1737">
        <v>31</v>
      </c>
    </row>
    <row r="1738" spans="1:22" x14ac:dyDescent="0.3">
      <c r="A1738">
        <v>252</v>
      </c>
      <c r="B1738" t="s">
        <v>1295</v>
      </c>
      <c r="C1738" t="s">
        <v>981</v>
      </c>
      <c r="D1738" t="s">
        <v>54</v>
      </c>
      <c r="E1738" t="s">
        <v>24</v>
      </c>
      <c r="F1738" s="107">
        <v>46022</v>
      </c>
      <c r="G1738">
        <v>100</v>
      </c>
      <c r="H1738">
        <v>104.31</v>
      </c>
      <c r="I1738" s="59">
        <v>1.0430999999999999</v>
      </c>
      <c r="J1738" s="59">
        <v>1.0430999999999999</v>
      </c>
      <c r="K1738" t="s">
        <v>25</v>
      </c>
      <c r="L1738" t="s">
        <v>25</v>
      </c>
      <c r="M1738">
        <v>2025</v>
      </c>
      <c r="N1738" t="s">
        <v>744</v>
      </c>
      <c r="O1738" t="s">
        <v>751</v>
      </c>
      <c r="P1738">
        <v>0</v>
      </c>
      <c r="Q1738">
        <v>0</v>
      </c>
      <c r="R1738">
        <v>0</v>
      </c>
      <c r="T1738" t="s">
        <v>1296</v>
      </c>
      <c r="U1738">
        <v>31</v>
      </c>
    </row>
    <row r="1739" spans="1:22" x14ac:dyDescent="0.3">
      <c r="A1739">
        <v>254</v>
      </c>
      <c r="B1739" t="s">
        <v>197</v>
      </c>
      <c r="C1739" t="s">
        <v>1244</v>
      </c>
      <c r="D1739" t="s">
        <v>60</v>
      </c>
      <c r="E1739" t="s">
        <v>24</v>
      </c>
      <c r="F1739" s="107">
        <v>46022</v>
      </c>
      <c r="G1739">
        <v>100</v>
      </c>
      <c r="H1739">
        <v>100</v>
      </c>
      <c r="I1739" s="59">
        <v>1</v>
      </c>
      <c r="J1739" s="59">
        <v>1</v>
      </c>
      <c r="K1739" t="s">
        <v>55</v>
      </c>
      <c r="L1739" t="s">
        <v>55</v>
      </c>
      <c r="M1739">
        <v>2025</v>
      </c>
      <c r="N1739" t="s">
        <v>744</v>
      </c>
      <c r="O1739" t="s">
        <v>751</v>
      </c>
      <c r="P1739">
        <v>0</v>
      </c>
      <c r="Q1739">
        <v>0</v>
      </c>
      <c r="R1739">
        <v>0</v>
      </c>
      <c r="T1739" t="s">
        <v>1299</v>
      </c>
      <c r="U1739">
        <v>31</v>
      </c>
    </row>
    <row r="1740" spans="1:22" x14ac:dyDescent="0.3">
      <c r="A1740">
        <v>255</v>
      </c>
      <c r="B1740" t="s">
        <v>1300</v>
      </c>
      <c r="C1740" t="s">
        <v>913</v>
      </c>
      <c r="D1740" t="s">
        <v>73</v>
      </c>
      <c r="E1740" t="s">
        <v>24</v>
      </c>
      <c r="F1740" s="107">
        <v>44926</v>
      </c>
      <c r="K1740" t="s">
        <v>55</v>
      </c>
      <c r="L1740" t="s">
        <v>128</v>
      </c>
      <c r="M1740">
        <v>2022</v>
      </c>
      <c r="N1740" t="s">
        <v>744</v>
      </c>
      <c r="O1740" t="s">
        <v>749</v>
      </c>
      <c r="P1740">
        <v>0</v>
      </c>
      <c r="Q1740">
        <v>0</v>
      </c>
      <c r="R1740">
        <v>0</v>
      </c>
      <c r="T1740" t="s">
        <v>1304</v>
      </c>
      <c r="U1740">
        <v>31</v>
      </c>
      <c r="V1740" t="s">
        <v>128</v>
      </c>
    </row>
    <row r="1741" spans="1:22" x14ac:dyDescent="0.3">
      <c r="A1741">
        <v>255</v>
      </c>
      <c r="B1741" t="s">
        <v>1300</v>
      </c>
      <c r="C1741" t="s">
        <v>913</v>
      </c>
      <c r="D1741" t="s">
        <v>73</v>
      </c>
      <c r="E1741" t="s">
        <v>24</v>
      </c>
      <c r="F1741" s="107">
        <v>46022</v>
      </c>
      <c r="G1741">
        <v>100</v>
      </c>
      <c r="K1741" t="s">
        <v>55</v>
      </c>
      <c r="L1741" t="s">
        <v>128</v>
      </c>
      <c r="M1741">
        <v>2025</v>
      </c>
      <c r="N1741" t="s">
        <v>744</v>
      </c>
      <c r="O1741" t="s">
        <v>751</v>
      </c>
      <c r="P1741">
        <v>0</v>
      </c>
      <c r="Q1741">
        <v>0</v>
      </c>
      <c r="R1741">
        <v>0</v>
      </c>
      <c r="T1741" t="s">
        <v>1305</v>
      </c>
      <c r="U1741">
        <v>31</v>
      </c>
      <c r="V1741" t="s">
        <v>128</v>
      </c>
    </row>
    <row r="1742" spans="1:22" x14ac:dyDescent="0.3">
      <c r="A1742">
        <v>260</v>
      </c>
      <c r="B1742" t="s">
        <v>204</v>
      </c>
      <c r="C1742" t="s">
        <v>981</v>
      </c>
      <c r="D1742" t="s">
        <v>54</v>
      </c>
      <c r="E1742" t="s">
        <v>62</v>
      </c>
      <c r="F1742" s="107">
        <v>46022</v>
      </c>
      <c r="G1742">
        <v>2.1</v>
      </c>
      <c r="H1742">
        <v>1.9</v>
      </c>
      <c r="I1742" s="59">
        <v>1.1052631578947369</v>
      </c>
      <c r="J1742" s="59">
        <v>1.1052631578947369</v>
      </c>
      <c r="K1742" t="s">
        <v>91</v>
      </c>
      <c r="L1742" t="s">
        <v>91</v>
      </c>
      <c r="M1742">
        <v>2025</v>
      </c>
      <c r="N1742" t="s">
        <v>744</v>
      </c>
      <c r="O1742" t="s">
        <v>751</v>
      </c>
      <c r="P1742">
        <v>0</v>
      </c>
      <c r="Q1742">
        <v>0</v>
      </c>
      <c r="R1742">
        <v>0</v>
      </c>
      <c r="T1742" t="s">
        <v>1306</v>
      </c>
      <c r="U1742">
        <v>31</v>
      </c>
    </row>
    <row r="1743" spans="1:22" x14ac:dyDescent="0.3">
      <c r="A1743">
        <v>261</v>
      </c>
      <c r="B1743" t="s">
        <v>206</v>
      </c>
      <c r="C1743" t="s">
        <v>981</v>
      </c>
      <c r="D1743" t="s">
        <v>54</v>
      </c>
      <c r="E1743" t="s">
        <v>62</v>
      </c>
      <c r="F1743" s="107">
        <v>46022</v>
      </c>
      <c r="G1743">
        <v>3</v>
      </c>
      <c r="H1743">
        <v>2.1</v>
      </c>
      <c r="I1743" s="59">
        <v>1.3</v>
      </c>
      <c r="J1743" s="59">
        <v>1.428571428571429</v>
      </c>
      <c r="K1743" t="s">
        <v>55</v>
      </c>
      <c r="L1743" t="s">
        <v>91</v>
      </c>
      <c r="M1743">
        <v>2025</v>
      </c>
      <c r="N1743" t="s">
        <v>744</v>
      </c>
      <c r="O1743" t="s">
        <v>751</v>
      </c>
      <c r="P1743">
        <v>0</v>
      </c>
      <c r="Q1743">
        <v>0</v>
      </c>
      <c r="R1743">
        <v>0</v>
      </c>
      <c r="T1743" t="s">
        <v>1307</v>
      </c>
      <c r="U1743">
        <v>31</v>
      </c>
    </row>
    <row r="1744" spans="1:22" x14ac:dyDescent="0.3">
      <c r="A1744">
        <v>262</v>
      </c>
      <c r="B1744" t="s">
        <v>208</v>
      </c>
      <c r="C1744" t="s">
        <v>46</v>
      </c>
      <c r="D1744" t="s">
        <v>54</v>
      </c>
      <c r="E1744" t="s">
        <v>62</v>
      </c>
      <c r="F1744" s="107">
        <v>46022</v>
      </c>
      <c r="H1744">
        <v>0</v>
      </c>
      <c r="K1744" t="s">
        <v>25</v>
      </c>
      <c r="L1744" t="s">
        <v>25</v>
      </c>
      <c r="M1744">
        <v>2025</v>
      </c>
      <c r="N1744" t="s">
        <v>744</v>
      </c>
      <c r="O1744" t="s">
        <v>751</v>
      </c>
      <c r="P1744">
        <v>0</v>
      </c>
      <c r="Q1744">
        <v>0</v>
      </c>
      <c r="R1744">
        <v>0</v>
      </c>
      <c r="T1744" t="s">
        <v>1308</v>
      </c>
      <c r="U1744">
        <v>31</v>
      </c>
    </row>
    <row r="1745" spans="1:22" x14ac:dyDescent="0.3">
      <c r="A1745">
        <v>263</v>
      </c>
      <c r="B1745" t="s">
        <v>209</v>
      </c>
      <c r="C1745" t="s">
        <v>46</v>
      </c>
      <c r="D1745" t="s">
        <v>60</v>
      </c>
      <c r="E1745" t="s">
        <v>24</v>
      </c>
      <c r="F1745" s="107">
        <v>46022</v>
      </c>
      <c r="G1745">
        <v>100</v>
      </c>
      <c r="H1745">
        <v>100</v>
      </c>
      <c r="I1745" s="59">
        <v>1</v>
      </c>
      <c r="J1745" s="59">
        <v>1</v>
      </c>
      <c r="K1745" t="s">
        <v>25</v>
      </c>
      <c r="L1745" t="s">
        <v>25</v>
      </c>
      <c r="M1745">
        <v>2025</v>
      </c>
      <c r="N1745" t="s">
        <v>744</v>
      </c>
      <c r="O1745" t="s">
        <v>751</v>
      </c>
      <c r="P1745">
        <v>0</v>
      </c>
      <c r="Q1745">
        <v>0</v>
      </c>
      <c r="R1745">
        <v>0</v>
      </c>
      <c r="T1745" t="s">
        <v>1310</v>
      </c>
      <c r="U1745">
        <v>31</v>
      </c>
    </row>
    <row r="1746" spans="1:22" x14ac:dyDescent="0.3">
      <c r="A1746">
        <v>265</v>
      </c>
      <c r="B1746" t="s">
        <v>213</v>
      </c>
      <c r="C1746" t="s">
        <v>46</v>
      </c>
      <c r="D1746" t="s">
        <v>60</v>
      </c>
      <c r="E1746" t="s">
        <v>24</v>
      </c>
      <c r="F1746" s="107">
        <v>46022</v>
      </c>
      <c r="G1746">
        <v>95</v>
      </c>
      <c r="H1746">
        <v>100</v>
      </c>
      <c r="I1746" s="59">
        <v>1.0526315789473679</v>
      </c>
      <c r="J1746" s="59">
        <v>1.0526315789473679</v>
      </c>
      <c r="K1746" t="s">
        <v>25</v>
      </c>
      <c r="L1746" t="s">
        <v>25</v>
      </c>
      <c r="M1746">
        <v>2025</v>
      </c>
      <c r="N1746" t="s">
        <v>744</v>
      </c>
      <c r="O1746" t="s">
        <v>751</v>
      </c>
      <c r="P1746">
        <v>0</v>
      </c>
      <c r="Q1746">
        <v>0</v>
      </c>
      <c r="R1746">
        <v>0</v>
      </c>
      <c r="T1746" t="s">
        <v>1317</v>
      </c>
      <c r="U1746">
        <v>31</v>
      </c>
    </row>
    <row r="1747" spans="1:22" x14ac:dyDescent="0.3">
      <c r="A1747">
        <v>266</v>
      </c>
      <c r="B1747" t="s">
        <v>214</v>
      </c>
      <c r="C1747" t="s">
        <v>46</v>
      </c>
      <c r="D1747" t="s">
        <v>60</v>
      </c>
      <c r="E1747" t="s">
        <v>24</v>
      </c>
      <c r="F1747" s="107">
        <v>46022</v>
      </c>
      <c r="G1747">
        <v>95</v>
      </c>
      <c r="H1747">
        <v>96.2</v>
      </c>
      <c r="I1747" s="59">
        <v>1.012631578947369</v>
      </c>
      <c r="J1747" s="59">
        <v>1.012631578947369</v>
      </c>
      <c r="K1747" t="s">
        <v>25</v>
      </c>
      <c r="L1747" t="s">
        <v>25</v>
      </c>
      <c r="M1747">
        <v>2025</v>
      </c>
      <c r="N1747" t="s">
        <v>744</v>
      </c>
      <c r="O1747" t="s">
        <v>751</v>
      </c>
      <c r="P1747">
        <v>0</v>
      </c>
      <c r="Q1747">
        <v>0</v>
      </c>
      <c r="R1747">
        <v>0</v>
      </c>
      <c r="T1747" t="s">
        <v>1324</v>
      </c>
      <c r="U1747">
        <v>31</v>
      </c>
    </row>
    <row r="1748" spans="1:22" x14ac:dyDescent="0.3">
      <c r="A1748">
        <v>268</v>
      </c>
      <c r="B1748" t="s">
        <v>1325</v>
      </c>
      <c r="C1748" t="s">
        <v>913</v>
      </c>
      <c r="D1748" t="s">
        <v>54</v>
      </c>
      <c r="E1748" t="s">
        <v>24</v>
      </c>
      <c r="F1748" s="107">
        <v>45838</v>
      </c>
      <c r="H1748">
        <v>765</v>
      </c>
      <c r="K1748" t="s">
        <v>25</v>
      </c>
      <c r="L1748" t="s">
        <v>55</v>
      </c>
      <c r="M1748">
        <v>2025</v>
      </c>
      <c r="N1748" t="s">
        <v>742</v>
      </c>
      <c r="O1748" t="s">
        <v>846</v>
      </c>
      <c r="P1748">
        <v>0</v>
      </c>
      <c r="Q1748">
        <v>0</v>
      </c>
      <c r="R1748">
        <v>0</v>
      </c>
      <c r="T1748" t="s">
        <v>1326</v>
      </c>
      <c r="U1748">
        <v>30</v>
      </c>
      <c r="V1748" t="s">
        <v>116</v>
      </c>
    </row>
    <row r="1749" spans="1:22" x14ac:dyDescent="0.3">
      <c r="A1749">
        <v>268</v>
      </c>
      <c r="B1749" t="s">
        <v>1325</v>
      </c>
      <c r="C1749" t="s">
        <v>913</v>
      </c>
      <c r="D1749" t="s">
        <v>54</v>
      </c>
      <c r="E1749" t="s">
        <v>24</v>
      </c>
      <c r="F1749" s="107">
        <v>46022</v>
      </c>
      <c r="H1749">
        <v>877</v>
      </c>
      <c r="K1749" t="s">
        <v>25</v>
      </c>
      <c r="L1749" t="s">
        <v>55</v>
      </c>
      <c r="M1749">
        <v>2025</v>
      </c>
      <c r="N1749" t="s">
        <v>744</v>
      </c>
      <c r="O1749" t="s">
        <v>751</v>
      </c>
      <c r="P1749">
        <v>0</v>
      </c>
      <c r="Q1749">
        <v>0</v>
      </c>
      <c r="R1749">
        <v>0</v>
      </c>
      <c r="T1749" t="s">
        <v>1327</v>
      </c>
      <c r="U1749">
        <v>31</v>
      </c>
      <c r="V1749" t="s">
        <v>116</v>
      </c>
    </row>
    <row r="1750" spans="1:22" x14ac:dyDescent="0.3">
      <c r="A1750">
        <v>269</v>
      </c>
      <c r="B1750" t="s">
        <v>1328</v>
      </c>
      <c r="C1750" t="s">
        <v>913</v>
      </c>
      <c r="D1750" t="s">
        <v>54</v>
      </c>
      <c r="E1750" t="s">
        <v>24</v>
      </c>
      <c r="F1750" s="107">
        <v>45838</v>
      </c>
      <c r="H1750">
        <v>1.83</v>
      </c>
      <c r="K1750" t="s">
        <v>91</v>
      </c>
      <c r="L1750" t="s">
        <v>91</v>
      </c>
      <c r="M1750">
        <v>2025</v>
      </c>
      <c r="N1750" t="s">
        <v>742</v>
      </c>
      <c r="O1750" t="s">
        <v>846</v>
      </c>
      <c r="P1750">
        <v>0</v>
      </c>
      <c r="Q1750">
        <v>0</v>
      </c>
      <c r="R1750">
        <v>0</v>
      </c>
      <c r="T1750" t="s">
        <v>1329</v>
      </c>
      <c r="U1750">
        <v>30</v>
      </c>
      <c r="V1750" t="s">
        <v>116</v>
      </c>
    </row>
    <row r="1751" spans="1:22" x14ac:dyDescent="0.3">
      <c r="A1751">
        <v>269</v>
      </c>
      <c r="B1751" t="s">
        <v>1328</v>
      </c>
      <c r="C1751" t="s">
        <v>913</v>
      </c>
      <c r="D1751" t="s">
        <v>54</v>
      </c>
      <c r="E1751" t="s">
        <v>24</v>
      </c>
      <c r="F1751" s="107">
        <v>46022</v>
      </c>
      <c r="H1751">
        <v>1.65</v>
      </c>
      <c r="K1751" t="s">
        <v>91</v>
      </c>
      <c r="L1751" t="s">
        <v>91</v>
      </c>
      <c r="M1751">
        <v>2025</v>
      </c>
      <c r="N1751" t="s">
        <v>744</v>
      </c>
      <c r="O1751" t="s">
        <v>751</v>
      </c>
      <c r="P1751">
        <v>0</v>
      </c>
      <c r="Q1751">
        <v>0</v>
      </c>
      <c r="R1751">
        <v>0</v>
      </c>
      <c r="T1751" t="s">
        <v>1330</v>
      </c>
      <c r="U1751">
        <v>31</v>
      </c>
      <c r="V1751" t="s">
        <v>116</v>
      </c>
    </row>
    <row r="1752" spans="1:22" x14ac:dyDescent="0.3">
      <c r="A1752">
        <v>270</v>
      </c>
      <c r="B1752" t="s">
        <v>1331</v>
      </c>
      <c r="C1752" t="s">
        <v>913</v>
      </c>
      <c r="D1752" t="s">
        <v>54</v>
      </c>
      <c r="E1752" t="s">
        <v>24</v>
      </c>
      <c r="F1752" s="107">
        <v>45838</v>
      </c>
      <c r="H1752">
        <v>4.17</v>
      </c>
      <c r="K1752" t="s">
        <v>91</v>
      </c>
      <c r="L1752" t="s">
        <v>55</v>
      </c>
      <c r="M1752">
        <v>2025</v>
      </c>
      <c r="N1752" t="s">
        <v>742</v>
      </c>
      <c r="O1752" t="s">
        <v>846</v>
      </c>
      <c r="P1752">
        <v>0</v>
      </c>
      <c r="Q1752">
        <v>0</v>
      </c>
      <c r="R1752">
        <v>0</v>
      </c>
      <c r="T1752" t="s">
        <v>1332</v>
      </c>
      <c r="U1752">
        <v>30</v>
      </c>
      <c r="V1752" t="s">
        <v>116</v>
      </c>
    </row>
    <row r="1753" spans="1:22" x14ac:dyDescent="0.3">
      <c r="A1753">
        <v>270</v>
      </c>
      <c r="B1753" t="s">
        <v>1331</v>
      </c>
      <c r="C1753" t="s">
        <v>913</v>
      </c>
      <c r="D1753" t="s">
        <v>54</v>
      </c>
      <c r="E1753" t="s">
        <v>24</v>
      </c>
      <c r="F1753" s="107">
        <v>46022</v>
      </c>
      <c r="H1753">
        <v>4.3</v>
      </c>
      <c r="K1753" t="s">
        <v>91</v>
      </c>
      <c r="L1753" t="s">
        <v>55</v>
      </c>
      <c r="M1753">
        <v>2025</v>
      </c>
      <c r="N1753" t="s">
        <v>744</v>
      </c>
      <c r="O1753" t="s">
        <v>751</v>
      </c>
      <c r="P1753">
        <v>0</v>
      </c>
      <c r="Q1753">
        <v>0</v>
      </c>
      <c r="R1753">
        <v>0</v>
      </c>
      <c r="T1753" t="s">
        <v>1333</v>
      </c>
      <c r="U1753">
        <v>31</v>
      </c>
      <c r="V1753" t="s">
        <v>116</v>
      </c>
    </row>
    <row r="1754" spans="1:22" x14ac:dyDescent="0.3">
      <c r="A1754">
        <v>271</v>
      </c>
      <c r="B1754" t="s">
        <v>1334</v>
      </c>
      <c r="C1754" t="s">
        <v>913</v>
      </c>
      <c r="D1754" t="s">
        <v>54</v>
      </c>
      <c r="E1754" t="s">
        <v>24</v>
      </c>
      <c r="F1754" s="107">
        <v>45838</v>
      </c>
      <c r="H1754">
        <v>23.85</v>
      </c>
      <c r="K1754">
        <v>0</v>
      </c>
      <c r="L1754" t="s">
        <v>55</v>
      </c>
      <c r="M1754">
        <v>2025</v>
      </c>
      <c r="N1754" t="s">
        <v>742</v>
      </c>
      <c r="O1754" t="s">
        <v>846</v>
      </c>
      <c r="P1754">
        <v>0</v>
      </c>
      <c r="Q1754">
        <v>0</v>
      </c>
      <c r="R1754">
        <v>0</v>
      </c>
      <c r="T1754" t="s">
        <v>1336</v>
      </c>
      <c r="U1754">
        <v>30</v>
      </c>
      <c r="V1754" t="s">
        <v>116</v>
      </c>
    </row>
    <row r="1755" spans="1:22" x14ac:dyDescent="0.3">
      <c r="A1755">
        <v>271</v>
      </c>
      <c r="B1755" t="s">
        <v>1334</v>
      </c>
      <c r="C1755" t="s">
        <v>913</v>
      </c>
      <c r="D1755" t="s">
        <v>54</v>
      </c>
      <c r="E1755" t="s">
        <v>24</v>
      </c>
      <c r="F1755" s="107">
        <v>46022</v>
      </c>
      <c r="H1755">
        <v>19.93</v>
      </c>
      <c r="K1755">
        <v>0</v>
      </c>
      <c r="L1755" t="s">
        <v>55</v>
      </c>
      <c r="M1755">
        <v>2025</v>
      </c>
      <c r="N1755" t="s">
        <v>744</v>
      </c>
      <c r="O1755" t="s">
        <v>751</v>
      </c>
      <c r="P1755">
        <v>0</v>
      </c>
      <c r="Q1755">
        <v>0</v>
      </c>
      <c r="R1755">
        <v>0</v>
      </c>
      <c r="T1755" t="s">
        <v>1337</v>
      </c>
      <c r="U1755">
        <v>31</v>
      </c>
      <c r="V1755" t="s">
        <v>116</v>
      </c>
    </row>
    <row r="1756" spans="1:22" x14ac:dyDescent="0.3">
      <c r="A1756">
        <v>272</v>
      </c>
      <c r="B1756" t="s">
        <v>220</v>
      </c>
      <c r="C1756" t="s">
        <v>72</v>
      </c>
      <c r="D1756" t="s">
        <v>73</v>
      </c>
      <c r="E1756" t="s">
        <v>62</v>
      </c>
      <c r="F1756" s="107">
        <v>44561</v>
      </c>
      <c r="G1756">
        <v>0</v>
      </c>
      <c r="H1756">
        <v>0</v>
      </c>
      <c r="K1756">
        <v>0</v>
      </c>
      <c r="L1756" t="s">
        <v>55</v>
      </c>
      <c r="M1756">
        <v>2021</v>
      </c>
      <c r="N1756" t="s">
        <v>744</v>
      </c>
      <c r="O1756" t="s">
        <v>747</v>
      </c>
      <c r="P1756">
        <v>0</v>
      </c>
      <c r="Q1756">
        <v>0</v>
      </c>
      <c r="R1756">
        <v>0</v>
      </c>
      <c r="T1756" t="s">
        <v>1338</v>
      </c>
      <c r="U1756">
        <v>31</v>
      </c>
    </row>
    <row r="1757" spans="1:22" x14ac:dyDescent="0.3">
      <c r="A1757">
        <v>272</v>
      </c>
      <c r="B1757" t="s">
        <v>220</v>
      </c>
      <c r="C1757" t="s">
        <v>72</v>
      </c>
      <c r="D1757" t="s">
        <v>73</v>
      </c>
      <c r="E1757" t="s">
        <v>62</v>
      </c>
      <c r="F1757" s="107">
        <v>44926</v>
      </c>
      <c r="G1757">
        <v>0</v>
      </c>
      <c r="H1757">
        <v>0</v>
      </c>
      <c r="K1757">
        <v>0</v>
      </c>
      <c r="L1757" t="s">
        <v>55</v>
      </c>
      <c r="M1757">
        <v>2022</v>
      </c>
      <c r="N1757" t="s">
        <v>744</v>
      </c>
      <c r="O1757" t="s">
        <v>749</v>
      </c>
      <c r="P1757">
        <v>0</v>
      </c>
      <c r="Q1757">
        <v>0</v>
      </c>
      <c r="R1757">
        <v>0</v>
      </c>
      <c r="T1757" t="s">
        <v>1339</v>
      </c>
      <c r="U1757">
        <v>31</v>
      </c>
    </row>
    <row r="1758" spans="1:22" x14ac:dyDescent="0.3">
      <c r="A1758">
        <v>272</v>
      </c>
      <c r="B1758" t="s">
        <v>220</v>
      </c>
      <c r="C1758" t="s">
        <v>72</v>
      </c>
      <c r="D1758" t="s">
        <v>73</v>
      </c>
      <c r="E1758" t="s">
        <v>62</v>
      </c>
      <c r="F1758" s="107">
        <v>46022</v>
      </c>
      <c r="G1758">
        <v>0</v>
      </c>
      <c r="H1758">
        <v>0</v>
      </c>
      <c r="K1758">
        <v>0</v>
      </c>
      <c r="L1758" t="s">
        <v>55</v>
      </c>
      <c r="M1758">
        <v>2025</v>
      </c>
      <c r="N1758" t="s">
        <v>744</v>
      </c>
      <c r="O1758" t="s">
        <v>751</v>
      </c>
      <c r="P1758">
        <v>0</v>
      </c>
      <c r="Q1758">
        <v>0</v>
      </c>
      <c r="R1758">
        <v>0</v>
      </c>
      <c r="T1758" t="s">
        <v>1340</v>
      </c>
      <c r="U1758">
        <v>31</v>
      </c>
    </row>
    <row r="1759" spans="1:22" x14ac:dyDescent="0.3">
      <c r="A1759">
        <v>273</v>
      </c>
      <c r="B1759" t="s">
        <v>221</v>
      </c>
      <c r="C1759" t="s">
        <v>1341</v>
      </c>
      <c r="D1759" t="s">
        <v>54</v>
      </c>
      <c r="E1759" t="s">
        <v>24</v>
      </c>
      <c r="F1759" s="107">
        <v>46022</v>
      </c>
      <c r="G1759">
        <v>100</v>
      </c>
      <c r="H1759">
        <v>100</v>
      </c>
      <c r="I1759" s="59">
        <v>1</v>
      </c>
      <c r="J1759" s="59">
        <v>1</v>
      </c>
      <c r="K1759" t="s">
        <v>55</v>
      </c>
      <c r="L1759" t="s">
        <v>55</v>
      </c>
      <c r="M1759">
        <v>2025</v>
      </c>
      <c r="N1759" t="s">
        <v>744</v>
      </c>
      <c r="O1759" t="s">
        <v>751</v>
      </c>
      <c r="P1759">
        <v>0</v>
      </c>
      <c r="Q1759">
        <v>0</v>
      </c>
      <c r="R1759">
        <v>0</v>
      </c>
      <c r="T1759" t="s">
        <v>1342</v>
      </c>
      <c r="U1759">
        <v>31</v>
      </c>
    </row>
    <row r="1760" spans="1:22" x14ac:dyDescent="0.3">
      <c r="A1760">
        <v>275</v>
      </c>
      <c r="B1760" t="s">
        <v>224</v>
      </c>
      <c r="C1760" t="s">
        <v>225</v>
      </c>
      <c r="D1760" t="s">
        <v>54</v>
      </c>
      <c r="E1760" t="s">
        <v>24</v>
      </c>
      <c r="F1760" s="107">
        <v>44561</v>
      </c>
      <c r="G1760">
        <v>80</v>
      </c>
      <c r="H1760">
        <v>0</v>
      </c>
      <c r="I1760" s="59">
        <v>0</v>
      </c>
      <c r="J1760" s="59">
        <v>0</v>
      </c>
      <c r="K1760" t="s">
        <v>25</v>
      </c>
      <c r="L1760" t="s">
        <v>25</v>
      </c>
      <c r="M1760">
        <v>2021</v>
      </c>
      <c r="N1760" t="s">
        <v>744</v>
      </c>
      <c r="O1760" t="s">
        <v>747</v>
      </c>
      <c r="P1760">
        <v>0</v>
      </c>
      <c r="Q1760">
        <v>0</v>
      </c>
      <c r="R1760">
        <v>0</v>
      </c>
      <c r="T1760" t="s">
        <v>1347</v>
      </c>
      <c r="U1760">
        <v>31</v>
      </c>
    </row>
    <row r="1761" spans="1:22" x14ac:dyDescent="0.3">
      <c r="A1761">
        <v>275</v>
      </c>
      <c r="B1761" t="s">
        <v>224</v>
      </c>
      <c r="C1761" t="s">
        <v>225</v>
      </c>
      <c r="D1761" t="s">
        <v>54</v>
      </c>
      <c r="E1761" t="s">
        <v>24</v>
      </c>
      <c r="F1761" s="107">
        <v>44742</v>
      </c>
      <c r="G1761">
        <v>80</v>
      </c>
      <c r="K1761" t="s">
        <v>25</v>
      </c>
      <c r="L1761" t="s">
        <v>128</v>
      </c>
      <c r="M1761">
        <v>2022</v>
      </c>
      <c r="N1761" t="s">
        <v>742</v>
      </c>
      <c r="O1761" t="s">
        <v>824</v>
      </c>
      <c r="P1761">
        <v>0</v>
      </c>
      <c r="Q1761">
        <v>0</v>
      </c>
      <c r="R1761">
        <v>0</v>
      </c>
      <c r="T1761" t="s">
        <v>1350</v>
      </c>
      <c r="U1761">
        <v>30</v>
      </c>
      <c r="V1761" t="s">
        <v>128</v>
      </c>
    </row>
    <row r="1762" spans="1:22" x14ac:dyDescent="0.3">
      <c r="A1762">
        <v>275</v>
      </c>
      <c r="B1762" t="s">
        <v>224</v>
      </c>
      <c r="C1762" t="s">
        <v>225</v>
      </c>
      <c r="D1762" t="s">
        <v>54</v>
      </c>
      <c r="E1762" t="s">
        <v>24</v>
      </c>
      <c r="F1762" s="107">
        <v>44926</v>
      </c>
      <c r="G1762">
        <v>80</v>
      </c>
      <c r="H1762">
        <v>0</v>
      </c>
      <c r="I1762" s="59">
        <v>0</v>
      </c>
      <c r="J1762" s="59">
        <v>0</v>
      </c>
      <c r="K1762" t="s">
        <v>25</v>
      </c>
      <c r="L1762" t="s">
        <v>25</v>
      </c>
      <c r="M1762">
        <v>2022</v>
      </c>
      <c r="N1762" t="s">
        <v>744</v>
      </c>
      <c r="O1762" t="s">
        <v>749</v>
      </c>
      <c r="P1762">
        <v>0</v>
      </c>
      <c r="Q1762">
        <v>0</v>
      </c>
      <c r="R1762">
        <v>0</v>
      </c>
      <c r="T1762" t="s">
        <v>1353</v>
      </c>
      <c r="U1762">
        <v>31</v>
      </c>
    </row>
    <row r="1763" spans="1:22" x14ac:dyDescent="0.3">
      <c r="A1763">
        <v>275</v>
      </c>
      <c r="B1763" t="s">
        <v>224</v>
      </c>
      <c r="C1763" t="s">
        <v>225</v>
      </c>
      <c r="D1763" t="s">
        <v>54</v>
      </c>
      <c r="E1763" t="s">
        <v>24</v>
      </c>
      <c r="F1763" s="107">
        <v>45107</v>
      </c>
      <c r="G1763">
        <v>80</v>
      </c>
      <c r="K1763" t="s">
        <v>25</v>
      </c>
      <c r="L1763" t="s">
        <v>128</v>
      </c>
      <c r="M1763">
        <v>2023</v>
      </c>
      <c r="N1763" t="s">
        <v>742</v>
      </c>
      <c r="O1763" t="s">
        <v>743</v>
      </c>
      <c r="P1763">
        <v>0</v>
      </c>
      <c r="Q1763">
        <v>0</v>
      </c>
      <c r="R1763">
        <v>0</v>
      </c>
      <c r="T1763" t="s">
        <v>1359</v>
      </c>
      <c r="U1763">
        <v>30</v>
      </c>
      <c r="V1763" t="s">
        <v>128</v>
      </c>
    </row>
    <row r="1764" spans="1:22" x14ac:dyDescent="0.3">
      <c r="A1764">
        <v>275</v>
      </c>
      <c r="B1764" t="s">
        <v>224</v>
      </c>
      <c r="C1764" t="s">
        <v>225</v>
      </c>
      <c r="D1764" t="s">
        <v>54</v>
      </c>
      <c r="E1764" t="s">
        <v>24</v>
      </c>
      <c r="F1764" s="107">
        <v>45838</v>
      </c>
      <c r="G1764">
        <v>80</v>
      </c>
      <c r="H1764">
        <v>90</v>
      </c>
      <c r="I1764" s="59">
        <v>1.125</v>
      </c>
      <c r="J1764" s="59">
        <v>1.125</v>
      </c>
      <c r="K1764" t="s">
        <v>25</v>
      </c>
      <c r="L1764" t="s">
        <v>25</v>
      </c>
      <c r="M1764">
        <v>2025</v>
      </c>
      <c r="N1764" t="s">
        <v>742</v>
      </c>
      <c r="O1764" t="s">
        <v>846</v>
      </c>
      <c r="P1764">
        <v>0</v>
      </c>
      <c r="Q1764">
        <v>0</v>
      </c>
      <c r="R1764">
        <v>0</v>
      </c>
      <c r="T1764" t="s">
        <v>2689</v>
      </c>
      <c r="U1764">
        <v>30</v>
      </c>
    </row>
    <row r="1765" spans="1:22" x14ac:dyDescent="0.3">
      <c r="A1765">
        <v>275</v>
      </c>
      <c r="B1765" t="s">
        <v>224</v>
      </c>
      <c r="C1765" t="s">
        <v>225</v>
      </c>
      <c r="D1765" t="s">
        <v>54</v>
      </c>
      <c r="E1765" t="s">
        <v>24</v>
      </c>
      <c r="F1765" s="107">
        <v>46022</v>
      </c>
      <c r="G1765">
        <v>80</v>
      </c>
      <c r="H1765">
        <v>91.67</v>
      </c>
      <c r="I1765" s="59">
        <v>1.145875</v>
      </c>
      <c r="J1765" s="59">
        <v>1.145875</v>
      </c>
      <c r="K1765" t="s">
        <v>25</v>
      </c>
      <c r="L1765" t="s">
        <v>25</v>
      </c>
      <c r="M1765">
        <v>2025</v>
      </c>
      <c r="N1765" t="s">
        <v>744</v>
      </c>
      <c r="O1765" t="s">
        <v>751</v>
      </c>
      <c r="P1765">
        <v>0</v>
      </c>
      <c r="Q1765">
        <v>0</v>
      </c>
      <c r="R1765">
        <v>0</v>
      </c>
      <c r="T1765" t="s">
        <v>1366</v>
      </c>
      <c r="U1765">
        <v>31</v>
      </c>
    </row>
    <row r="1766" spans="1:22" x14ac:dyDescent="0.3">
      <c r="A1766">
        <v>276</v>
      </c>
      <c r="B1766" t="s">
        <v>226</v>
      </c>
      <c r="C1766" t="s">
        <v>1367</v>
      </c>
      <c r="D1766" t="s">
        <v>54</v>
      </c>
      <c r="E1766" t="s">
        <v>62</v>
      </c>
      <c r="F1766" s="107">
        <v>45838</v>
      </c>
      <c r="G1766">
        <v>81</v>
      </c>
      <c r="H1766">
        <v>84.18</v>
      </c>
      <c r="I1766" s="59">
        <v>0.96222380612972191</v>
      </c>
      <c r="J1766" s="59">
        <v>0.96222380612972191</v>
      </c>
      <c r="K1766" t="s">
        <v>55</v>
      </c>
      <c r="L1766" t="s">
        <v>91</v>
      </c>
      <c r="M1766">
        <v>2025</v>
      </c>
      <c r="N1766" t="s">
        <v>742</v>
      </c>
      <c r="O1766" t="s">
        <v>846</v>
      </c>
      <c r="P1766">
        <v>0</v>
      </c>
      <c r="Q1766">
        <v>0</v>
      </c>
      <c r="R1766">
        <v>0</v>
      </c>
      <c r="T1766" t="s">
        <v>2690</v>
      </c>
      <c r="U1766">
        <v>30</v>
      </c>
    </row>
    <row r="1767" spans="1:22" x14ac:dyDescent="0.3">
      <c r="A1767">
        <v>276</v>
      </c>
      <c r="B1767" t="s">
        <v>226</v>
      </c>
      <c r="C1767" t="s">
        <v>1367</v>
      </c>
      <c r="D1767" t="s">
        <v>54</v>
      </c>
      <c r="E1767" t="s">
        <v>62</v>
      </c>
      <c r="F1767" s="107">
        <v>46022</v>
      </c>
      <c r="G1767">
        <v>81</v>
      </c>
      <c r="H1767">
        <v>82.81</v>
      </c>
      <c r="I1767" s="59">
        <v>0.97814273638449456</v>
      </c>
      <c r="J1767" s="59">
        <v>0.97814273638449456</v>
      </c>
      <c r="K1767" t="s">
        <v>55</v>
      </c>
      <c r="L1767" t="s">
        <v>91</v>
      </c>
      <c r="M1767">
        <v>2025</v>
      </c>
      <c r="N1767" t="s">
        <v>744</v>
      </c>
      <c r="O1767" t="s">
        <v>751</v>
      </c>
      <c r="P1767">
        <v>0</v>
      </c>
      <c r="Q1767">
        <v>0</v>
      </c>
      <c r="R1767">
        <v>0</v>
      </c>
      <c r="T1767" t="s">
        <v>1368</v>
      </c>
      <c r="U1767">
        <v>31</v>
      </c>
    </row>
    <row r="1768" spans="1:22" x14ac:dyDescent="0.3">
      <c r="A1768">
        <v>277</v>
      </c>
      <c r="B1768" t="s">
        <v>1369</v>
      </c>
      <c r="C1768" t="s">
        <v>1367</v>
      </c>
      <c r="D1768" t="s">
        <v>54</v>
      </c>
      <c r="E1768" t="s">
        <v>62</v>
      </c>
      <c r="F1768" s="107">
        <v>46022</v>
      </c>
      <c r="G1768">
        <v>71</v>
      </c>
      <c r="H1768">
        <v>68.400000000000006</v>
      </c>
      <c r="I1768" s="59">
        <v>1.0380116959064329</v>
      </c>
      <c r="J1768" s="59">
        <v>1.0380116959064329</v>
      </c>
      <c r="K1768" t="s">
        <v>55</v>
      </c>
      <c r="L1768" t="s">
        <v>91</v>
      </c>
      <c r="M1768">
        <v>2025</v>
      </c>
      <c r="N1768" t="s">
        <v>744</v>
      </c>
      <c r="O1768" t="s">
        <v>751</v>
      </c>
      <c r="P1768">
        <v>0</v>
      </c>
      <c r="Q1768">
        <v>0</v>
      </c>
      <c r="R1768">
        <v>0</v>
      </c>
      <c r="T1768" t="s">
        <v>1370</v>
      </c>
      <c r="U1768">
        <v>31</v>
      </c>
    </row>
    <row r="1769" spans="1:22" x14ac:dyDescent="0.3">
      <c r="A1769">
        <v>278</v>
      </c>
      <c r="B1769" t="s">
        <v>1371</v>
      </c>
      <c r="C1769" t="s">
        <v>1367</v>
      </c>
      <c r="D1769" t="s">
        <v>54</v>
      </c>
      <c r="E1769" t="s">
        <v>24</v>
      </c>
      <c r="F1769" s="107">
        <v>44377</v>
      </c>
      <c r="H1769">
        <v>0</v>
      </c>
      <c r="K1769" t="s">
        <v>116</v>
      </c>
      <c r="L1769" t="s">
        <v>116</v>
      </c>
      <c r="M1769">
        <v>2021</v>
      </c>
      <c r="N1769" t="s">
        <v>742</v>
      </c>
      <c r="O1769" t="s">
        <v>800</v>
      </c>
      <c r="P1769">
        <v>0</v>
      </c>
      <c r="Q1769">
        <v>0</v>
      </c>
      <c r="R1769">
        <v>0</v>
      </c>
      <c r="T1769" t="s">
        <v>1372</v>
      </c>
      <c r="U1769">
        <v>30</v>
      </c>
      <c r="V1769" t="s">
        <v>116</v>
      </c>
    </row>
    <row r="1770" spans="1:22" x14ac:dyDescent="0.3">
      <c r="A1770">
        <v>278</v>
      </c>
      <c r="B1770" t="s">
        <v>1371</v>
      </c>
      <c r="C1770" t="s">
        <v>1367</v>
      </c>
      <c r="D1770" t="s">
        <v>54</v>
      </c>
      <c r="E1770" t="s">
        <v>24</v>
      </c>
      <c r="F1770" s="107">
        <v>44561</v>
      </c>
      <c r="H1770">
        <v>0</v>
      </c>
      <c r="K1770" t="s">
        <v>116</v>
      </c>
      <c r="L1770" t="s">
        <v>116</v>
      </c>
      <c r="M1770">
        <v>2021</v>
      </c>
      <c r="N1770" t="s">
        <v>744</v>
      </c>
      <c r="O1770" t="s">
        <v>747</v>
      </c>
      <c r="P1770">
        <v>0</v>
      </c>
      <c r="Q1770">
        <v>0</v>
      </c>
      <c r="R1770">
        <v>0</v>
      </c>
      <c r="T1770" t="s">
        <v>1373</v>
      </c>
      <c r="U1770">
        <v>31</v>
      </c>
      <c r="V1770" t="s">
        <v>116</v>
      </c>
    </row>
    <row r="1771" spans="1:22" x14ac:dyDescent="0.3">
      <c r="A1771">
        <v>278</v>
      </c>
      <c r="B1771" t="s">
        <v>1371</v>
      </c>
      <c r="C1771" t="s">
        <v>1367</v>
      </c>
      <c r="D1771" t="s">
        <v>54</v>
      </c>
      <c r="E1771" t="s">
        <v>24</v>
      </c>
      <c r="F1771" s="107">
        <v>44742</v>
      </c>
      <c r="H1771">
        <v>0</v>
      </c>
      <c r="K1771" t="s">
        <v>116</v>
      </c>
      <c r="L1771" t="s">
        <v>116</v>
      </c>
      <c r="M1771">
        <v>2022</v>
      </c>
      <c r="N1771" t="s">
        <v>742</v>
      </c>
      <c r="O1771" t="s">
        <v>824</v>
      </c>
      <c r="P1771">
        <v>0</v>
      </c>
      <c r="Q1771">
        <v>0</v>
      </c>
      <c r="R1771">
        <v>0</v>
      </c>
      <c r="T1771" t="s">
        <v>1376</v>
      </c>
      <c r="U1771">
        <v>30</v>
      </c>
      <c r="V1771" t="s">
        <v>116</v>
      </c>
    </row>
    <row r="1772" spans="1:22" x14ac:dyDescent="0.3">
      <c r="A1772">
        <v>278</v>
      </c>
      <c r="B1772" t="s">
        <v>1371</v>
      </c>
      <c r="C1772" t="s">
        <v>1367</v>
      </c>
      <c r="D1772" t="s">
        <v>54</v>
      </c>
      <c r="E1772" t="s">
        <v>24</v>
      </c>
      <c r="F1772" s="107">
        <v>44926</v>
      </c>
      <c r="H1772">
        <v>0</v>
      </c>
      <c r="K1772" t="s">
        <v>116</v>
      </c>
      <c r="L1772" t="s">
        <v>116</v>
      </c>
      <c r="M1772">
        <v>2022</v>
      </c>
      <c r="N1772" t="s">
        <v>744</v>
      </c>
      <c r="O1772" t="s">
        <v>749</v>
      </c>
      <c r="P1772">
        <v>0</v>
      </c>
      <c r="Q1772">
        <v>0</v>
      </c>
      <c r="R1772">
        <v>0</v>
      </c>
      <c r="T1772" t="s">
        <v>1379</v>
      </c>
      <c r="U1772">
        <v>31</v>
      </c>
      <c r="V1772" t="s">
        <v>116</v>
      </c>
    </row>
    <row r="1773" spans="1:22" x14ac:dyDescent="0.3">
      <c r="A1773">
        <v>278</v>
      </c>
      <c r="B1773" t="s">
        <v>1371</v>
      </c>
      <c r="C1773" t="s">
        <v>1367</v>
      </c>
      <c r="D1773" t="s">
        <v>54</v>
      </c>
      <c r="E1773" t="s">
        <v>24</v>
      </c>
      <c r="F1773" s="107">
        <v>45838</v>
      </c>
      <c r="H1773">
        <v>1099</v>
      </c>
      <c r="K1773" t="s">
        <v>116</v>
      </c>
      <c r="L1773" t="s">
        <v>116</v>
      </c>
      <c r="M1773">
        <v>2025</v>
      </c>
      <c r="N1773" t="s">
        <v>742</v>
      </c>
      <c r="O1773" t="s">
        <v>846</v>
      </c>
      <c r="P1773">
        <v>0</v>
      </c>
      <c r="Q1773">
        <v>0</v>
      </c>
      <c r="R1773">
        <v>0</v>
      </c>
      <c r="T1773" t="s">
        <v>1380</v>
      </c>
      <c r="U1773">
        <v>30</v>
      </c>
      <c r="V1773" t="s">
        <v>116</v>
      </c>
    </row>
    <row r="1774" spans="1:22" x14ac:dyDescent="0.3">
      <c r="A1774">
        <v>278</v>
      </c>
      <c r="B1774" t="s">
        <v>1371</v>
      </c>
      <c r="C1774" t="s">
        <v>1367</v>
      </c>
      <c r="D1774" t="s">
        <v>54</v>
      </c>
      <c r="E1774" t="s">
        <v>24</v>
      </c>
      <c r="F1774" s="107">
        <v>46022</v>
      </c>
      <c r="H1774">
        <v>1071</v>
      </c>
      <c r="K1774" t="s">
        <v>116</v>
      </c>
      <c r="L1774" t="s">
        <v>116</v>
      </c>
      <c r="M1774">
        <v>2025</v>
      </c>
      <c r="N1774" t="s">
        <v>744</v>
      </c>
      <c r="O1774" t="s">
        <v>751</v>
      </c>
      <c r="P1774">
        <v>0</v>
      </c>
      <c r="Q1774">
        <v>0</v>
      </c>
      <c r="R1774">
        <v>0</v>
      </c>
      <c r="T1774" t="s">
        <v>1381</v>
      </c>
      <c r="U1774">
        <v>31</v>
      </c>
      <c r="V1774" t="s">
        <v>116</v>
      </c>
    </row>
    <row r="1775" spans="1:22" x14ac:dyDescent="0.3">
      <c r="A1775">
        <v>282</v>
      </c>
      <c r="B1775" t="s">
        <v>233</v>
      </c>
      <c r="C1775" t="s">
        <v>1367</v>
      </c>
      <c r="D1775" t="s">
        <v>54</v>
      </c>
      <c r="E1775" t="s">
        <v>24</v>
      </c>
      <c r="F1775" s="107">
        <v>46022</v>
      </c>
      <c r="G1775">
        <v>97</v>
      </c>
      <c r="H1775">
        <v>97.56</v>
      </c>
      <c r="I1775" s="59">
        <v>1.005773195876289</v>
      </c>
      <c r="J1775" s="59">
        <v>1.005773195876289</v>
      </c>
      <c r="K1775" t="s">
        <v>25</v>
      </c>
      <c r="L1775" t="s">
        <v>25</v>
      </c>
      <c r="M1775">
        <v>2025</v>
      </c>
      <c r="N1775" t="s">
        <v>744</v>
      </c>
      <c r="O1775" t="s">
        <v>751</v>
      </c>
      <c r="P1775">
        <v>0</v>
      </c>
      <c r="Q1775">
        <v>0</v>
      </c>
      <c r="R1775">
        <v>0</v>
      </c>
      <c r="T1775" t="s">
        <v>1382</v>
      </c>
      <c r="U1775">
        <v>31</v>
      </c>
    </row>
    <row r="1776" spans="1:22" x14ac:dyDescent="0.3">
      <c r="A1776">
        <v>283</v>
      </c>
      <c r="B1776" t="s">
        <v>234</v>
      </c>
      <c r="C1776" t="s">
        <v>1367</v>
      </c>
      <c r="D1776" t="s">
        <v>54</v>
      </c>
      <c r="E1776" t="s">
        <v>24</v>
      </c>
      <c r="F1776" s="107">
        <v>46022</v>
      </c>
      <c r="G1776">
        <v>4.5999999999999996</v>
      </c>
      <c r="H1776">
        <v>4.67</v>
      </c>
      <c r="I1776" s="59">
        <v>1.0152173913043481</v>
      </c>
      <c r="J1776" s="59">
        <v>1.0152173913043481</v>
      </c>
      <c r="K1776" t="s">
        <v>91</v>
      </c>
      <c r="L1776" t="s">
        <v>91</v>
      </c>
      <c r="M1776">
        <v>2025</v>
      </c>
      <c r="N1776" t="s">
        <v>744</v>
      </c>
      <c r="O1776" t="s">
        <v>751</v>
      </c>
      <c r="P1776">
        <v>0</v>
      </c>
      <c r="Q1776">
        <v>0</v>
      </c>
      <c r="R1776">
        <v>0</v>
      </c>
      <c r="T1776" t="s">
        <v>1383</v>
      </c>
      <c r="U1776">
        <v>31</v>
      </c>
    </row>
    <row r="1777" spans="1:22" x14ac:dyDescent="0.3">
      <c r="A1777">
        <v>285</v>
      </c>
      <c r="B1777" t="s">
        <v>236</v>
      </c>
      <c r="C1777" t="s">
        <v>1367</v>
      </c>
      <c r="D1777" t="s">
        <v>54</v>
      </c>
      <c r="E1777" t="s">
        <v>24</v>
      </c>
      <c r="F1777" s="107">
        <v>46022</v>
      </c>
      <c r="G1777">
        <v>100</v>
      </c>
      <c r="H1777">
        <v>100</v>
      </c>
      <c r="I1777" s="59">
        <v>1</v>
      </c>
      <c r="J1777" s="59">
        <v>1</v>
      </c>
      <c r="K1777" t="s">
        <v>25</v>
      </c>
      <c r="L1777" t="s">
        <v>25</v>
      </c>
      <c r="M1777">
        <v>2025</v>
      </c>
      <c r="N1777" t="s">
        <v>744</v>
      </c>
      <c r="O1777" t="s">
        <v>751</v>
      </c>
      <c r="P1777">
        <v>0</v>
      </c>
      <c r="Q1777">
        <v>0</v>
      </c>
      <c r="R1777">
        <v>0</v>
      </c>
      <c r="T1777" t="s">
        <v>1384</v>
      </c>
      <c r="U1777">
        <v>31</v>
      </c>
    </row>
    <row r="1778" spans="1:22" x14ac:dyDescent="0.3">
      <c r="A1778">
        <v>286</v>
      </c>
      <c r="B1778" t="s">
        <v>1385</v>
      </c>
      <c r="C1778" t="s">
        <v>1367</v>
      </c>
      <c r="D1778" t="s">
        <v>54</v>
      </c>
      <c r="E1778" t="s">
        <v>24</v>
      </c>
      <c r="F1778" s="107">
        <v>44377</v>
      </c>
      <c r="H1778">
        <v>0</v>
      </c>
      <c r="K1778" t="s">
        <v>116</v>
      </c>
      <c r="L1778" t="s">
        <v>116</v>
      </c>
      <c r="M1778">
        <v>2021</v>
      </c>
      <c r="N1778" t="s">
        <v>742</v>
      </c>
      <c r="O1778" t="s">
        <v>800</v>
      </c>
      <c r="P1778">
        <v>0</v>
      </c>
      <c r="Q1778">
        <v>0</v>
      </c>
      <c r="R1778">
        <v>0</v>
      </c>
      <c r="T1778" t="s">
        <v>1386</v>
      </c>
      <c r="U1778">
        <v>30</v>
      </c>
      <c r="V1778" t="s">
        <v>116</v>
      </c>
    </row>
    <row r="1779" spans="1:22" x14ac:dyDescent="0.3">
      <c r="A1779">
        <v>286</v>
      </c>
      <c r="B1779" t="s">
        <v>1385</v>
      </c>
      <c r="C1779" t="s">
        <v>1367</v>
      </c>
      <c r="D1779" t="s">
        <v>54</v>
      </c>
      <c r="E1779" t="s">
        <v>24</v>
      </c>
      <c r="F1779" s="107">
        <v>44561</v>
      </c>
      <c r="H1779">
        <v>0</v>
      </c>
      <c r="K1779" t="s">
        <v>116</v>
      </c>
      <c r="L1779" t="s">
        <v>116</v>
      </c>
      <c r="M1779">
        <v>2021</v>
      </c>
      <c r="N1779" t="s">
        <v>744</v>
      </c>
      <c r="O1779" t="s">
        <v>747</v>
      </c>
      <c r="P1779">
        <v>0</v>
      </c>
      <c r="Q1779">
        <v>0</v>
      </c>
      <c r="R1779">
        <v>0</v>
      </c>
      <c r="T1779" t="s">
        <v>1387</v>
      </c>
      <c r="U1779">
        <v>31</v>
      </c>
      <c r="V1779" t="s">
        <v>116</v>
      </c>
    </row>
    <row r="1780" spans="1:22" x14ac:dyDescent="0.3">
      <c r="A1780">
        <v>286</v>
      </c>
      <c r="B1780" t="s">
        <v>1385</v>
      </c>
      <c r="C1780" t="s">
        <v>1367</v>
      </c>
      <c r="D1780" t="s">
        <v>54</v>
      </c>
      <c r="E1780" t="s">
        <v>24</v>
      </c>
      <c r="F1780" s="107">
        <v>44742</v>
      </c>
      <c r="H1780">
        <v>0</v>
      </c>
      <c r="K1780" t="s">
        <v>116</v>
      </c>
      <c r="L1780" t="s">
        <v>116</v>
      </c>
      <c r="M1780">
        <v>2022</v>
      </c>
      <c r="N1780" t="s">
        <v>742</v>
      </c>
      <c r="O1780" t="s">
        <v>824</v>
      </c>
      <c r="P1780">
        <v>0</v>
      </c>
      <c r="Q1780">
        <v>0</v>
      </c>
      <c r="R1780">
        <v>0</v>
      </c>
      <c r="T1780" t="s">
        <v>1390</v>
      </c>
      <c r="U1780">
        <v>30</v>
      </c>
      <c r="V1780" t="s">
        <v>116</v>
      </c>
    </row>
    <row r="1781" spans="1:22" x14ac:dyDescent="0.3">
      <c r="A1781">
        <v>286</v>
      </c>
      <c r="B1781" t="s">
        <v>1385</v>
      </c>
      <c r="C1781" t="s">
        <v>1367</v>
      </c>
      <c r="D1781" t="s">
        <v>54</v>
      </c>
      <c r="E1781" t="s">
        <v>24</v>
      </c>
      <c r="F1781" s="107">
        <v>44926</v>
      </c>
      <c r="H1781">
        <v>0</v>
      </c>
      <c r="K1781" t="s">
        <v>116</v>
      </c>
      <c r="L1781" t="s">
        <v>116</v>
      </c>
      <c r="M1781">
        <v>2022</v>
      </c>
      <c r="N1781" t="s">
        <v>744</v>
      </c>
      <c r="O1781" t="s">
        <v>749</v>
      </c>
      <c r="P1781">
        <v>0</v>
      </c>
      <c r="Q1781">
        <v>0</v>
      </c>
      <c r="R1781">
        <v>0</v>
      </c>
      <c r="T1781" t="s">
        <v>1393</v>
      </c>
      <c r="U1781">
        <v>31</v>
      </c>
      <c r="V1781" t="s">
        <v>116</v>
      </c>
    </row>
    <row r="1782" spans="1:22" x14ac:dyDescent="0.3">
      <c r="A1782">
        <v>286</v>
      </c>
      <c r="B1782" t="s">
        <v>1385</v>
      </c>
      <c r="C1782" t="s">
        <v>1367</v>
      </c>
      <c r="D1782" t="s">
        <v>54</v>
      </c>
      <c r="E1782" t="s">
        <v>24</v>
      </c>
      <c r="F1782" s="107">
        <v>45838</v>
      </c>
      <c r="H1782">
        <v>1099</v>
      </c>
      <c r="K1782" t="s">
        <v>116</v>
      </c>
      <c r="L1782" t="s">
        <v>116</v>
      </c>
      <c r="M1782">
        <v>2025</v>
      </c>
      <c r="N1782" t="s">
        <v>742</v>
      </c>
      <c r="O1782" t="s">
        <v>846</v>
      </c>
      <c r="P1782">
        <v>0</v>
      </c>
      <c r="Q1782">
        <v>0</v>
      </c>
      <c r="R1782">
        <v>0</v>
      </c>
      <c r="T1782" t="s">
        <v>1394</v>
      </c>
      <c r="U1782">
        <v>30</v>
      </c>
      <c r="V1782" t="s">
        <v>116</v>
      </c>
    </row>
    <row r="1783" spans="1:22" x14ac:dyDescent="0.3">
      <c r="A1783">
        <v>286</v>
      </c>
      <c r="B1783" t="s">
        <v>1385</v>
      </c>
      <c r="C1783" t="s">
        <v>1367</v>
      </c>
      <c r="D1783" t="s">
        <v>54</v>
      </c>
      <c r="E1783" t="s">
        <v>24</v>
      </c>
      <c r="F1783" s="107">
        <v>46022</v>
      </c>
      <c r="H1783">
        <v>1071</v>
      </c>
      <c r="K1783" t="s">
        <v>116</v>
      </c>
      <c r="L1783" t="s">
        <v>116</v>
      </c>
      <c r="M1783">
        <v>2025</v>
      </c>
      <c r="N1783" t="s">
        <v>744</v>
      </c>
      <c r="O1783" t="s">
        <v>751</v>
      </c>
      <c r="P1783">
        <v>0</v>
      </c>
      <c r="Q1783">
        <v>0</v>
      </c>
      <c r="R1783">
        <v>0</v>
      </c>
      <c r="T1783" t="s">
        <v>1395</v>
      </c>
      <c r="U1783">
        <v>31</v>
      </c>
      <c r="V1783" t="s">
        <v>116</v>
      </c>
    </row>
    <row r="1784" spans="1:22" x14ac:dyDescent="0.3">
      <c r="A1784">
        <v>288</v>
      </c>
      <c r="B1784" t="s">
        <v>238</v>
      </c>
      <c r="C1784" t="s">
        <v>1367</v>
      </c>
      <c r="D1784" t="s">
        <v>73</v>
      </c>
      <c r="E1784" t="s">
        <v>24</v>
      </c>
      <c r="F1784" s="107">
        <v>45838</v>
      </c>
      <c r="G1784">
        <v>100</v>
      </c>
      <c r="H1784">
        <v>100</v>
      </c>
      <c r="I1784" s="59">
        <v>1</v>
      </c>
      <c r="J1784" s="59">
        <v>1</v>
      </c>
      <c r="K1784" t="s">
        <v>55</v>
      </c>
      <c r="L1784" t="s">
        <v>55</v>
      </c>
      <c r="M1784">
        <v>2025</v>
      </c>
      <c r="N1784" t="s">
        <v>742</v>
      </c>
      <c r="O1784" t="s">
        <v>846</v>
      </c>
      <c r="P1784">
        <v>0</v>
      </c>
      <c r="Q1784">
        <v>0</v>
      </c>
      <c r="R1784">
        <v>0</v>
      </c>
      <c r="T1784" t="s">
        <v>1397</v>
      </c>
      <c r="U1784">
        <v>30</v>
      </c>
    </row>
    <row r="1785" spans="1:22" x14ac:dyDescent="0.3">
      <c r="A1785">
        <v>290</v>
      </c>
      <c r="B1785" t="s">
        <v>240</v>
      </c>
      <c r="C1785" t="s">
        <v>794</v>
      </c>
      <c r="D1785" t="s">
        <v>69</v>
      </c>
      <c r="E1785" t="s">
        <v>24</v>
      </c>
      <c r="F1785" s="107">
        <v>44742</v>
      </c>
      <c r="K1785" t="s">
        <v>25</v>
      </c>
      <c r="L1785" t="s">
        <v>128</v>
      </c>
      <c r="M1785">
        <v>2022</v>
      </c>
      <c r="N1785" t="s">
        <v>742</v>
      </c>
      <c r="O1785" t="s">
        <v>824</v>
      </c>
      <c r="P1785">
        <v>0</v>
      </c>
      <c r="Q1785">
        <v>0</v>
      </c>
      <c r="R1785">
        <v>0</v>
      </c>
      <c r="T1785" t="s">
        <v>1401</v>
      </c>
      <c r="U1785">
        <v>30</v>
      </c>
      <c r="V1785" t="s">
        <v>128</v>
      </c>
    </row>
    <row r="1786" spans="1:22" x14ac:dyDescent="0.3">
      <c r="A1786">
        <v>290</v>
      </c>
      <c r="B1786" t="s">
        <v>240</v>
      </c>
      <c r="C1786" t="s">
        <v>794</v>
      </c>
      <c r="D1786" t="s">
        <v>69</v>
      </c>
      <c r="E1786" t="s">
        <v>24</v>
      </c>
      <c r="F1786" s="107">
        <v>44926</v>
      </c>
      <c r="K1786" t="s">
        <v>25</v>
      </c>
      <c r="L1786" t="s">
        <v>128</v>
      </c>
      <c r="M1786">
        <v>2022</v>
      </c>
      <c r="N1786" t="s">
        <v>744</v>
      </c>
      <c r="O1786" t="s">
        <v>749</v>
      </c>
      <c r="P1786">
        <v>0</v>
      </c>
      <c r="Q1786">
        <v>0</v>
      </c>
      <c r="R1786">
        <v>0</v>
      </c>
      <c r="T1786" t="s">
        <v>1404</v>
      </c>
      <c r="U1786">
        <v>31</v>
      </c>
      <c r="V1786" t="s">
        <v>128</v>
      </c>
    </row>
    <row r="1787" spans="1:22" x14ac:dyDescent="0.3">
      <c r="A1787">
        <v>292</v>
      </c>
      <c r="B1787" t="s">
        <v>243</v>
      </c>
      <c r="C1787" t="s">
        <v>1407</v>
      </c>
      <c r="D1787" t="s">
        <v>54</v>
      </c>
      <c r="E1787" t="s">
        <v>24</v>
      </c>
      <c r="F1787" s="107">
        <v>44742</v>
      </c>
      <c r="K1787" t="s">
        <v>25</v>
      </c>
      <c r="L1787" t="s">
        <v>128</v>
      </c>
      <c r="M1787">
        <v>2022</v>
      </c>
      <c r="N1787" t="s">
        <v>742</v>
      </c>
      <c r="O1787" t="s">
        <v>824</v>
      </c>
      <c r="P1787">
        <v>0</v>
      </c>
      <c r="Q1787">
        <v>0</v>
      </c>
      <c r="R1787">
        <v>0</v>
      </c>
      <c r="T1787" t="s">
        <v>1410</v>
      </c>
      <c r="U1787">
        <v>30</v>
      </c>
      <c r="V1787" t="s">
        <v>128</v>
      </c>
    </row>
    <row r="1788" spans="1:22" x14ac:dyDescent="0.3">
      <c r="A1788">
        <v>292</v>
      </c>
      <c r="B1788" t="s">
        <v>243</v>
      </c>
      <c r="C1788" t="s">
        <v>1407</v>
      </c>
      <c r="D1788" t="s">
        <v>54</v>
      </c>
      <c r="E1788" t="s">
        <v>24</v>
      </c>
      <c r="F1788" s="107">
        <v>44926</v>
      </c>
      <c r="K1788" t="s">
        <v>25</v>
      </c>
      <c r="L1788" t="s">
        <v>128</v>
      </c>
      <c r="M1788">
        <v>2022</v>
      </c>
      <c r="N1788" t="s">
        <v>744</v>
      </c>
      <c r="O1788" t="s">
        <v>749</v>
      </c>
      <c r="P1788">
        <v>0</v>
      </c>
      <c r="Q1788">
        <v>0</v>
      </c>
      <c r="R1788">
        <v>0</v>
      </c>
      <c r="T1788" t="s">
        <v>1413</v>
      </c>
      <c r="U1788">
        <v>31</v>
      </c>
      <c r="V1788" t="s">
        <v>128</v>
      </c>
    </row>
    <row r="1789" spans="1:22" x14ac:dyDescent="0.3">
      <c r="A1789">
        <v>292</v>
      </c>
      <c r="B1789" t="s">
        <v>243</v>
      </c>
      <c r="C1789" t="s">
        <v>1407</v>
      </c>
      <c r="D1789" t="s">
        <v>54</v>
      </c>
      <c r="E1789" t="s">
        <v>24</v>
      </c>
      <c r="F1789" s="107">
        <v>46022</v>
      </c>
      <c r="G1789">
        <v>8</v>
      </c>
      <c r="H1789">
        <v>11.21</v>
      </c>
      <c r="I1789" s="59">
        <v>1.3</v>
      </c>
      <c r="J1789" s="59">
        <v>1.4012500000000001</v>
      </c>
      <c r="K1789" t="s">
        <v>25</v>
      </c>
      <c r="L1789" t="s">
        <v>25</v>
      </c>
      <c r="M1789">
        <v>2025</v>
      </c>
      <c r="N1789" t="s">
        <v>744</v>
      </c>
      <c r="O1789" t="s">
        <v>751</v>
      </c>
      <c r="P1789">
        <v>0</v>
      </c>
      <c r="Q1789">
        <v>0</v>
      </c>
      <c r="R1789">
        <v>0</v>
      </c>
      <c r="T1789" t="s">
        <v>1414</v>
      </c>
      <c r="U1789">
        <v>31</v>
      </c>
    </row>
    <row r="1790" spans="1:22" x14ac:dyDescent="0.3">
      <c r="A1790">
        <v>294</v>
      </c>
      <c r="B1790" t="s">
        <v>246</v>
      </c>
      <c r="C1790" t="s">
        <v>1407</v>
      </c>
      <c r="D1790" t="s">
        <v>54</v>
      </c>
      <c r="E1790" t="s">
        <v>24</v>
      </c>
      <c r="F1790" s="107">
        <v>44742</v>
      </c>
      <c r="K1790" t="s">
        <v>25</v>
      </c>
      <c r="L1790" t="s">
        <v>128</v>
      </c>
      <c r="M1790">
        <v>2022</v>
      </c>
      <c r="N1790" t="s">
        <v>742</v>
      </c>
      <c r="O1790" t="s">
        <v>824</v>
      </c>
      <c r="P1790">
        <v>0</v>
      </c>
      <c r="Q1790">
        <v>0</v>
      </c>
      <c r="R1790">
        <v>0</v>
      </c>
      <c r="T1790" t="s">
        <v>1417</v>
      </c>
      <c r="U1790">
        <v>30</v>
      </c>
      <c r="V1790" t="s">
        <v>128</v>
      </c>
    </row>
    <row r="1791" spans="1:22" x14ac:dyDescent="0.3">
      <c r="A1791">
        <v>294</v>
      </c>
      <c r="B1791" t="s">
        <v>246</v>
      </c>
      <c r="C1791" t="s">
        <v>1407</v>
      </c>
      <c r="D1791" t="s">
        <v>54</v>
      </c>
      <c r="E1791" t="s">
        <v>24</v>
      </c>
      <c r="F1791" s="107">
        <v>44926</v>
      </c>
      <c r="K1791" t="s">
        <v>25</v>
      </c>
      <c r="L1791" t="s">
        <v>128</v>
      </c>
      <c r="M1791">
        <v>2022</v>
      </c>
      <c r="N1791" t="s">
        <v>744</v>
      </c>
      <c r="O1791" t="s">
        <v>749</v>
      </c>
      <c r="P1791">
        <v>0</v>
      </c>
      <c r="Q1791">
        <v>0</v>
      </c>
      <c r="R1791">
        <v>0</v>
      </c>
      <c r="T1791" t="s">
        <v>1420</v>
      </c>
      <c r="U1791">
        <v>31</v>
      </c>
      <c r="V1791" t="s">
        <v>128</v>
      </c>
    </row>
    <row r="1792" spans="1:22" x14ac:dyDescent="0.3">
      <c r="A1792">
        <v>294</v>
      </c>
      <c r="B1792" t="s">
        <v>246</v>
      </c>
      <c r="C1792" t="s">
        <v>1407</v>
      </c>
      <c r="D1792" t="s">
        <v>54</v>
      </c>
      <c r="E1792" t="s">
        <v>24</v>
      </c>
      <c r="F1792" s="107">
        <v>46022</v>
      </c>
      <c r="G1792">
        <v>8</v>
      </c>
      <c r="H1792">
        <v>54.02</v>
      </c>
      <c r="I1792" s="59">
        <v>1.3</v>
      </c>
      <c r="J1792" s="59">
        <v>6.7525000000000004</v>
      </c>
      <c r="K1792" t="s">
        <v>25</v>
      </c>
      <c r="L1792" t="s">
        <v>25</v>
      </c>
      <c r="M1792">
        <v>2025</v>
      </c>
      <c r="N1792" t="s">
        <v>744</v>
      </c>
      <c r="O1792" t="s">
        <v>751</v>
      </c>
      <c r="P1792">
        <v>0</v>
      </c>
      <c r="Q1792">
        <v>0</v>
      </c>
      <c r="R1792">
        <v>0</v>
      </c>
      <c r="T1792" t="s">
        <v>1421</v>
      </c>
      <c r="U1792">
        <v>31</v>
      </c>
    </row>
    <row r="1793" spans="1:22" x14ac:dyDescent="0.3">
      <c r="A1793">
        <v>300</v>
      </c>
      <c r="B1793" t="s">
        <v>252</v>
      </c>
      <c r="C1793" t="s">
        <v>771</v>
      </c>
      <c r="D1793" t="s">
        <v>60</v>
      </c>
      <c r="E1793" t="s">
        <v>24</v>
      </c>
      <c r="F1793" s="107">
        <v>46022</v>
      </c>
      <c r="G1793">
        <v>100</v>
      </c>
      <c r="H1793">
        <v>100</v>
      </c>
      <c r="I1793" s="59">
        <v>1</v>
      </c>
      <c r="J1793" s="59">
        <v>1</v>
      </c>
      <c r="K1793" t="s">
        <v>25</v>
      </c>
      <c r="L1793" t="s">
        <v>25</v>
      </c>
      <c r="M1793">
        <v>2025</v>
      </c>
      <c r="N1793" t="s">
        <v>744</v>
      </c>
      <c r="O1793" t="s">
        <v>751</v>
      </c>
      <c r="P1793">
        <v>0</v>
      </c>
      <c r="Q1793">
        <v>0</v>
      </c>
      <c r="R1793">
        <v>0</v>
      </c>
      <c r="T1793" t="s">
        <v>1423</v>
      </c>
      <c r="U1793">
        <v>31</v>
      </c>
    </row>
    <row r="1794" spans="1:22" x14ac:dyDescent="0.3">
      <c r="A1794">
        <v>301</v>
      </c>
      <c r="B1794" t="s">
        <v>254</v>
      </c>
      <c r="C1794" t="s">
        <v>771</v>
      </c>
      <c r="D1794" t="s">
        <v>60</v>
      </c>
      <c r="E1794" t="s">
        <v>24</v>
      </c>
      <c r="F1794" s="107">
        <v>46022</v>
      </c>
      <c r="G1794">
        <v>100</v>
      </c>
      <c r="H1794">
        <v>100</v>
      </c>
      <c r="I1794" s="59">
        <v>1</v>
      </c>
      <c r="J1794" s="59">
        <v>1</v>
      </c>
      <c r="K1794" t="s">
        <v>25</v>
      </c>
      <c r="L1794" t="s">
        <v>25</v>
      </c>
      <c r="M1794">
        <v>2025</v>
      </c>
      <c r="N1794" t="s">
        <v>744</v>
      </c>
      <c r="O1794" t="s">
        <v>751</v>
      </c>
      <c r="P1794">
        <v>0</v>
      </c>
      <c r="Q1794">
        <v>0</v>
      </c>
      <c r="R1794">
        <v>0</v>
      </c>
      <c r="T1794" t="s">
        <v>1425</v>
      </c>
      <c r="U1794">
        <v>31</v>
      </c>
    </row>
    <row r="1795" spans="1:22" x14ac:dyDescent="0.3">
      <c r="A1795">
        <v>302</v>
      </c>
      <c r="B1795" t="s">
        <v>1426</v>
      </c>
      <c r="C1795" t="s">
        <v>913</v>
      </c>
      <c r="D1795" t="s">
        <v>54</v>
      </c>
      <c r="E1795" t="s">
        <v>24</v>
      </c>
      <c r="F1795" s="107">
        <v>44377</v>
      </c>
      <c r="H1795">
        <v>0</v>
      </c>
      <c r="K1795" t="s">
        <v>25</v>
      </c>
      <c r="L1795" t="s">
        <v>55</v>
      </c>
      <c r="M1795">
        <v>2021</v>
      </c>
      <c r="N1795" t="s">
        <v>742</v>
      </c>
      <c r="O1795" t="s">
        <v>800</v>
      </c>
      <c r="P1795">
        <v>0</v>
      </c>
      <c r="Q1795">
        <v>0</v>
      </c>
      <c r="R1795">
        <v>0</v>
      </c>
      <c r="T1795" t="s">
        <v>1427</v>
      </c>
      <c r="U1795">
        <v>30</v>
      </c>
      <c r="V1795" t="s">
        <v>116</v>
      </c>
    </row>
    <row r="1796" spans="1:22" x14ac:dyDescent="0.3">
      <c r="A1796">
        <v>302</v>
      </c>
      <c r="B1796" t="s">
        <v>1426</v>
      </c>
      <c r="C1796" t="s">
        <v>913</v>
      </c>
      <c r="D1796" t="s">
        <v>54</v>
      </c>
      <c r="E1796" t="s">
        <v>24</v>
      </c>
      <c r="F1796" s="107">
        <v>44561</v>
      </c>
      <c r="H1796">
        <v>0</v>
      </c>
      <c r="K1796" t="s">
        <v>25</v>
      </c>
      <c r="L1796" t="s">
        <v>55</v>
      </c>
      <c r="M1796">
        <v>2021</v>
      </c>
      <c r="N1796" t="s">
        <v>744</v>
      </c>
      <c r="O1796" t="s">
        <v>747</v>
      </c>
      <c r="P1796">
        <v>0</v>
      </c>
      <c r="Q1796">
        <v>0</v>
      </c>
      <c r="R1796">
        <v>0</v>
      </c>
      <c r="T1796" t="s">
        <v>1428</v>
      </c>
      <c r="U1796">
        <v>31</v>
      </c>
      <c r="V1796" t="s">
        <v>116</v>
      </c>
    </row>
    <row r="1797" spans="1:22" x14ac:dyDescent="0.3">
      <c r="A1797">
        <v>302</v>
      </c>
      <c r="B1797" t="s">
        <v>1426</v>
      </c>
      <c r="C1797" t="s">
        <v>913</v>
      </c>
      <c r="D1797" t="s">
        <v>54</v>
      </c>
      <c r="E1797" t="s">
        <v>24</v>
      </c>
      <c r="F1797" s="107">
        <v>44742</v>
      </c>
      <c r="H1797">
        <v>0</v>
      </c>
      <c r="K1797" t="s">
        <v>25</v>
      </c>
      <c r="L1797" t="s">
        <v>55</v>
      </c>
      <c r="M1797">
        <v>2022</v>
      </c>
      <c r="N1797" t="s">
        <v>742</v>
      </c>
      <c r="O1797" t="s">
        <v>824</v>
      </c>
      <c r="P1797">
        <v>0</v>
      </c>
      <c r="Q1797">
        <v>0</v>
      </c>
      <c r="R1797">
        <v>0</v>
      </c>
      <c r="T1797" t="s">
        <v>1431</v>
      </c>
      <c r="U1797">
        <v>30</v>
      </c>
      <c r="V1797" t="s">
        <v>116</v>
      </c>
    </row>
    <row r="1798" spans="1:22" x14ac:dyDescent="0.3">
      <c r="A1798">
        <v>302</v>
      </c>
      <c r="B1798" t="s">
        <v>1426</v>
      </c>
      <c r="C1798" t="s">
        <v>913</v>
      </c>
      <c r="D1798" t="s">
        <v>54</v>
      </c>
      <c r="E1798" t="s">
        <v>24</v>
      </c>
      <c r="F1798" s="107">
        <v>44926</v>
      </c>
      <c r="H1798">
        <v>0</v>
      </c>
      <c r="K1798" t="s">
        <v>25</v>
      </c>
      <c r="L1798" t="s">
        <v>55</v>
      </c>
      <c r="M1798">
        <v>2022</v>
      </c>
      <c r="N1798" t="s">
        <v>744</v>
      </c>
      <c r="O1798" t="s">
        <v>749</v>
      </c>
      <c r="P1798">
        <v>0</v>
      </c>
      <c r="Q1798">
        <v>0</v>
      </c>
      <c r="R1798">
        <v>0</v>
      </c>
      <c r="T1798" t="s">
        <v>1434</v>
      </c>
      <c r="U1798">
        <v>31</v>
      </c>
      <c r="V1798" t="s">
        <v>116</v>
      </c>
    </row>
    <row r="1799" spans="1:22" x14ac:dyDescent="0.3">
      <c r="A1799">
        <v>302</v>
      </c>
      <c r="B1799" t="s">
        <v>1426</v>
      </c>
      <c r="C1799" t="s">
        <v>913</v>
      </c>
      <c r="D1799" t="s">
        <v>54</v>
      </c>
      <c r="E1799" t="s">
        <v>24</v>
      </c>
      <c r="F1799" s="107">
        <v>45838</v>
      </c>
      <c r="H1799">
        <v>21712</v>
      </c>
      <c r="K1799" t="s">
        <v>25</v>
      </c>
      <c r="L1799" t="s">
        <v>55</v>
      </c>
      <c r="M1799">
        <v>2025</v>
      </c>
      <c r="N1799" t="s">
        <v>742</v>
      </c>
      <c r="O1799" t="s">
        <v>846</v>
      </c>
      <c r="P1799">
        <v>0</v>
      </c>
      <c r="Q1799">
        <v>0</v>
      </c>
      <c r="R1799">
        <v>0</v>
      </c>
      <c r="T1799" t="s">
        <v>1435</v>
      </c>
      <c r="U1799">
        <v>30</v>
      </c>
      <c r="V1799" t="s">
        <v>116</v>
      </c>
    </row>
    <row r="1800" spans="1:22" x14ac:dyDescent="0.3">
      <c r="A1800">
        <v>302</v>
      </c>
      <c r="B1800" t="s">
        <v>1426</v>
      </c>
      <c r="C1800" t="s">
        <v>913</v>
      </c>
      <c r="D1800" t="s">
        <v>54</v>
      </c>
      <c r="E1800" t="s">
        <v>24</v>
      </c>
      <c r="F1800" s="107">
        <v>46022</v>
      </c>
      <c r="H1800">
        <v>31371</v>
      </c>
      <c r="K1800" t="s">
        <v>25</v>
      </c>
      <c r="L1800" t="s">
        <v>55</v>
      </c>
      <c r="M1800">
        <v>2025</v>
      </c>
      <c r="N1800" t="s">
        <v>744</v>
      </c>
      <c r="O1800" t="s">
        <v>751</v>
      </c>
      <c r="P1800">
        <v>0</v>
      </c>
      <c r="Q1800">
        <v>0</v>
      </c>
      <c r="R1800">
        <v>0</v>
      </c>
      <c r="T1800" t="s">
        <v>1436</v>
      </c>
      <c r="U1800">
        <v>31</v>
      </c>
      <c r="V1800" t="s">
        <v>116</v>
      </c>
    </row>
    <row r="1801" spans="1:22" x14ac:dyDescent="0.3">
      <c r="A1801">
        <v>303</v>
      </c>
      <c r="B1801" t="s">
        <v>256</v>
      </c>
      <c r="C1801" t="s">
        <v>1407</v>
      </c>
      <c r="D1801" t="s">
        <v>54</v>
      </c>
      <c r="E1801" t="s">
        <v>24</v>
      </c>
      <c r="F1801" s="107">
        <v>44742</v>
      </c>
      <c r="G1801">
        <v>100</v>
      </c>
      <c r="K1801" t="s">
        <v>25</v>
      </c>
      <c r="L1801" t="s">
        <v>128</v>
      </c>
      <c r="M1801">
        <v>2022</v>
      </c>
      <c r="N1801" t="s">
        <v>742</v>
      </c>
      <c r="O1801" t="s">
        <v>824</v>
      </c>
      <c r="P1801">
        <v>0</v>
      </c>
      <c r="Q1801">
        <v>0</v>
      </c>
      <c r="R1801">
        <v>0</v>
      </c>
      <c r="T1801" t="s">
        <v>1438</v>
      </c>
      <c r="U1801">
        <v>30</v>
      </c>
      <c r="V1801" t="s">
        <v>128</v>
      </c>
    </row>
    <row r="1802" spans="1:22" x14ac:dyDescent="0.3">
      <c r="A1802">
        <v>303</v>
      </c>
      <c r="B1802" t="s">
        <v>256</v>
      </c>
      <c r="C1802" t="s">
        <v>1407</v>
      </c>
      <c r="D1802" t="s">
        <v>54</v>
      </c>
      <c r="E1802" t="s">
        <v>24</v>
      </c>
      <c r="F1802" s="107">
        <v>44926</v>
      </c>
      <c r="G1802">
        <v>100</v>
      </c>
      <c r="K1802" t="s">
        <v>25</v>
      </c>
      <c r="L1802" t="s">
        <v>128</v>
      </c>
      <c r="M1802">
        <v>2022</v>
      </c>
      <c r="N1802" t="s">
        <v>744</v>
      </c>
      <c r="O1802" t="s">
        <v>749</v>
      </c>
      <c r="P1802">
        <v>0</v>
      </c>
      <c r="Q1802">
        <v>0</v>
      </c>
      <c r="R1802">
        <v>0</v>
      </c>
      <c r="T1802" t="s">
        <v>1441</v>
      </c>
      <c r="U1802">
        <v>31</v>
      </c>
      <c r="V1802" t="s">
        <v>128</v>
      </c>
    </row>
    <row r="1803" spans="1:22" x14ac:dyDescent="0.3">
      <c r="A1803">
        <v>303</v>
      </c>
      <c r="B1803" t="s">
        <v>256</v>
      </c>
      <c r="C1803" t="s">
        <v>1407</v>
      </c>
      <c r="D1803" t="s">
        <v>54</v>
      </c>
      <c r="E1803" t="s">
        <v>24</v>
      </c>
      <c r="F1803" s="107">
        <v>46022</v>
      </c>
      <c r="G1803">
        <v>95</v>
      </c>
      <c r="H1803">
        <v>100</v>
      </c>
      <c r="I1803" s="59">
        <v>1.0526315789473679</v>
      </c>
      <c r="J1803" s="59">
        <v>1.0526315789473679</v>
      </c>
      <c r="K1803" t="s">
        <v>25</v>
      </c>
      <c r="L1803" t="s">
        <v>25</v>
      </c>
      <c r="M1803">
        <v>2025</v>
      </c>
      <c r="N1803" t="s">
        <v>744</v>
      </c>
      <c r="O1803" t="s">
        <v>751</v>
      </c>
      <c r="P1803">
        <v>0</v>
      </c>
      <c r="Q1803">
        <v>0</v>
      </c>
      <c r="R1803">
        <v>0</v>
      </c>
      <c r="T1803" t="s">
        <v>1442</v>
      </c>
      <c r="U1803">
        <v>31</v>
      </c>
    </row>
    <row r="1804" spans="1:22" x14ac:dyDescent="0.3">
      <c r="A1804">
        <v>304</v>
      </c>
      <c r="B1804" t="s">
        <v>258</v>
      </c>
      <c r="C1804" t="s">
        <v>1407</v>
      </c>
      <c r="D1804" t="s">
        <v>54</v>
      </c>
      <c r="E1804" t="s">
        <v>24</v>
      </c>
      <c r="F1804" s="107">
        <v>46022</v>
      </c>
      <c r="G1804">
        <v>3400</v>
      </c>
      <c r="H1804">
        <v>3947</v>
      </c>
      <c r="I1804" s="59">
        <v>1.160882352941176</v>
      </c>
      <c r="J1804" s="59">
        <v>1.160882352941176</v>
      </c>
      <c r="K1804" t="s">
        <v>55</v>
      </c>
      <c r="L1804" t="s">
        <v>55</v>
      </c>
      <c r="M1804">
        <v>2025</v>
      </c>
      <c r="N1804" t="s">
        <v>744</v>
      </c>
      <c r="O1804" t="s">
        <v>751</v>
      </c>
      <c r="P1804">
        <v>0</v>
      </c>
      <c r="Q1804">
        <v>0</v>
      </c>
      <c r="R1804">
        <v>0</v>
      </c>
      <c r="T1804" t="s">
        <v>1443</v>
      </c>
      <c r="U1804">
        <v>31</v>
      </c>
    </row>
    <row r="1805" spans="1:22" x14ac:dyDescent="0.3">
      <c r="A1805">
        <v>306</v>
      </c>
      <c r="B1805" t="s">
        <v>260</v>
      </c>
      <c r="C1805" t="s">
        <v>1244</v>
      </c>
      <c r="D1805" t="s">
        <v>60</v>
      </c>
      <c r="E1805" t="s">
        <v>24</v>
      </c>
      <c r="F1805" s="107">
        <v>44377</v>
      </c>
      <c r="G1805">
        <v>100</v>
      </c>
      <c r="H1805">
        <v>0</v>
      </c>
      <c r="I1805" s="59">
        <v>0</v>
      </c>
      <c r="J1805" s="59">
        <v>0</v>
      </c>
      <c r="K1805" t="s">
        <v>25</v>
      </c>
      <c r="L1805" t="s">
        <v>25</v>
      </c>
      <c r="M1805">
        <v>2021</v>
      </c>
      <c r="N1805" t="s">
        <v>742</v>
      </c>
      <c r="O1805" t="s">
        <v>800</v>
      </c>
      <c r="P1805">
        <v>0</v>
      </c>
      <c r="Q1805">
        <v>0</v>
      </c>
      <c r="R1805">
        <v>0</v>
      </c>
      <c r="T1805" t="s">
        <v>1445</v>
      </c>
      <c r="U1805">
        <v>30</v>
      </c>
    </row>
    <row r="1806" spans="1:22" x14ac:dyDescent="0.3">
      <c r="A1806">
        <v>306</v>
      </c>
      <c r="B1806" t="s">
        <v>260</v>
      </c>
      <c r="C1806" t="s">
        <v>1244</v>
      </c>
      <c r="D1806" t="s">
        <v>60</v>
      </c>
      <c r="E1806" t="s">
        <v>24</v>
      </c>
      <c r="F1806" s="107">
        <v>44561</v>
      </c>
      <c r="G1806">
        <v>100</v>
      </c>
      <c r="H1806">
        <v>0</v>
      </c>
      <c r="I1806" s="59">
        <v>0</v>
      </c>
      <c r="J1806" s="59">
        <v>0</v>
      </c>
      <c r="K1806" t="s">
        <v>25</v>
      </c>
      <c r="L1806" t="s">
        <v>25</v>
      </c>
      <c r="M1806">
        <v>2021</v>
      </c>
      <c r="N1806" t="s">
        <v>744</v>
      </c>
      <c r="O1806" t="s">
        <v>747</v>
      </c>
      <c r="P1806">
        <v>0</v>
      </c>
      <c r="Q1806">
        <v>0</v>
      </c>
      <c r="R1806">
        <v>0</v>
      </c>
      <c r="T1806" t="s">
        <v>1447</v>
      </c>
      <c r="U1806">
        <v>31</v>
      </c>
    </row>
    <row r="1807" spans="1:22" x14ac:dyDescent="0.3">
      <c r="A1807">
        <v>306</v>
      </c>
      <c r="B1807" t="s">
        <v>260</v>
      </c>
      <c r="C1807" t="s">
        <v>1244</v>
      </c>
      <c r="D1807" t="s">
        <v>60</v>
      </c>
      <c r="E1807" t="s">
        <v>24</v>
      </c>
      <c r="F1807" s="107">
        <v>44742</v>
      </c>
      <c r="G1807">
        <v>100</v>
      </c>
      <c r="H1807">
        <v>0</v>
      </c>
      <c r="I1807" s="59">
        <v>0</v>
      </c>
      <c r="J1807" s="59">
        <v>0</v>
      </c>
      <c r="K1807" t="s">
        <v>25</v>
      </c>
      <c r="L1807" t="s">
        <v>25</v>
      </c>
      <c r="M1807">
        <v>2022</v>
      </c>
      <c r="N1807" t="s">
        <v>742</v>
      </c>
      <c r="O1807" t="s">
        <v>824</v>
      </c>
      <c r="P1807">
        <v>0</v>
      </c>
      <c r="Q1807">
        <v>0</v>
      </c>
      <c r="R1807">
        <v>0</v>
      </c>
      <c r="T1807" t="s">
        <v>1451</v>
      </c>
      <c r="U1807">
        <v>30</v>
      </c>
    </row>
    <row r="1808" spans="1:22" x14ac:dyDescent="0.3">
      <c r="A1808">
        <v>306</v>
      </c>
      <c r="B1808" t="s">
        <v>260</v>
      </c>
      <c r="C1808" t="s">
        <v>1244</v>
      </c>
      <c r="D1808" t="s">
        <v>60</v>
      </c>
      <c r="E1808" t="s">
        <v>24</v>
      </c>
      <c r="F1808" s="107">
        <v>44926</v>
      </c>
      <c r="G1808">
        <v>100</v>
      </c>
      <c r="H1808">
        <v>0</v>
      </c>
      <c r="I1808" s="59">
        <v>0</v>
      </c>
      <c r="J1808" s="59">
        <v>0</v>
      </c>
      <c r="K1808" t="s">
        <v>25</v>
      </c>
      <c r="L1808" t="s">
        <v>25</v>
      </c>
      <c r="M1808">
        <v>2022</v>
      </c>
      <c r="N1808" t="s">
        <v>744</v>
      </c>
      <c r="O1808" t="s">
        <v>749</v>
      </c>
      <c r="P1808">
        <v>0</v>
      </c>
      <c r="Q1808">
        <v>0</v>
      </c>
      <c r="R1808">
        <v>0</v>
      </c>
      <c r="T1808" t="s">
        <v>1454</v>
      </c>
      <c r="U1808">
        <v>31</v>
      </c>
    </row>
    <row r="1809" spans="1:22" x14ac:dyDescent="0.3">
      <c r="A1809">
        <v>306</v>
      </c>
      <c r="B1809" t="s">
        <v>260</v>
      </c>
      <c r="C1809" t="s">
        <v>1244</v>
      </c>
      <c r="D1809" t="s">
        <v>60</v>
      </c>
      <c r="E1809" t="s">
        <v>24</v>
      </c>
      <c r="F1809" s="107">
        <v>45838</v>
      </c>
      <c r="G1809">
        <v>100</v>
      </c>
      <c r="H1809">
        <v>108.67</v>
      </c>
      <c r="I1809" s="59">
        <v>1.0867</v>
      </c>
      <c r="J1809" s="59">
        <v>1.0867</v>
      </c>
      <c r="K1809" t="s">
        <v>25</v>
      </c>
      <c r="L1809" t="s">
        <v>25</v>
      </c>
      <c r="M1809">
        <v>2025</v>
      </c>
      <c r="N1809" t="s">
        <v>742</v>
      </c>
      <c r="O1809" t="s">
        <v>846</v>
      </c>
      <c r="P1809">
        <v>0</v>
      </c>
      <c r="Q1809">
        <v>0</v>
      </c>
      <c r="R1809">
        <v>0</v>
      </c>
      <c r="T1809" t="s">
        <v>1457</v>
      </c>
      <c r="U1809">
        <v>30</v>
      </c>
    </row>
    <row r="1810" spans="1:22" x14ac:dyDescent="0.3">
      <c r="A1810">
        <v>306</v>
      </c>
      <c r="B1810" t="s">
        <v>260</v>
      </c>
      <c r="C1810" t="s">
        <v>1244</v>
      </c>
      <c r="D1810" t="s">
        <v>60</v>
      </c>
      <c r="E1810" t="s">
        <v>24</v>
      </c>
      <c r="F1810" s="107">
        <v>46022</v>
      </c>
      <c r="G1810">
        <v>100</v>
      </c>
      <c r="K1810" t="s">
        <v>25</v>
      </c>
      <c r="L1810" t="s">
        <v>128</v>
      </c>
      <c r="M1810">
        <v>2025</v>
      </c>
      <c r="N1810" t="s">
        <v>744</v>
      </c>
      <c r="O1810" t="s">
        <v>751</v>
      </c>
      <c r="P1810">
        <v>0</v>
      </c>
      <c r="Q1810">
        <v>0</v>
      </c>
      <c r="R1810">
        <v>0</v>
      </c>
      <c r="T1810" t="s">
        <v>1459</v>
      </c>
      <c r="U1810">
        <v>31</v>
      </c>
      <c r="V1810" t="s">
        <v>128</v>
      </c>
    </row>
    <row r="1811" spans="1:22" x14ac:dyDescent="0.3">
      <c r="A1811">
        <v>318</v>
      </c>
      <c r="B1811" t="s">
        <v>275</v>
      </c>
      <c r="C1811" t="s">
        <v>110</v>
      </c>
      <c r="D1811" t="s">
        <v>73</v>
      </c>
      <c r="E1811" t="s">
        <v>24</v>
      </c>
      <c r="F1811" s="107">
        <v>46022</v>
      </c>
      <c r="G1811">
        <v>85</v>
      </c>
      <c r="H1811">
        <v>86.16</v>
      </c>
      <c r="I1811" s="59">
        <v>1.0136470588235289</v>
      </c>
      <c r="J1811" s="59">
        <v>1.0136470588235289</v>
      </c>
      <c r="K1811" t="s">
        <v>25</v>
      </c>
      <c r="L1811" t="s">
        <v>25</v>
      </c>
      <c r="M1811">
        <v>2025</v>
      </c>
      <c r="N1811" t="s">
        <v>744</v>
      </c>
      <c r="O1811" t="s">
        <v>751</v>
      </c>
      <c r="P1811">
        <v>0</v>
      </c>
      <c r="Q1811">
        <v>0</v>
      </c>
      <c r="R1811">
        <v>0</v>
      </c>
      <c r="T1811" t="s">
        <v>1460</v>
      </c>
      <c r="U1811">
        <v>31</v>
      </c>
    </row>
    <row r="1812" spans="1:22" x14ac:dyDescent="0.3">
      <c r="A1812">
        <v>323</v>
      </c>
      <c r="B1812" t="s">
        <v>281</v>
      </c>
      <c r="C1812" t="s">
        <v>1461</v>
      </c>
      <c r="D1812" t="s">
        <v>54</v>
      </c>
      <c r="E1812" t="s">
        <v>24</v>
      </c>
      <c r="F1812" s="107">
        <v>46022</v>
      </c>
      <c r="G1812">
        <v>100</v>
      </c>
      <c r="H1812">
        <v>100</v>
      </c>
      <c r="I1812" s="59">
        <v>1</v>
      </c>
      <c r="J1812" s="59">
        <v>1</v>
      </c>
      <c r="K1812" t="s">
        <v>55</v>
      </c>
      <c r="L1812" t="s">
        <v>55</v>
      </c>
      <c r="M1812">
        <v>2025</v>
      </c>
      <c r="N1812" t="s">
        <v>744</v>
      </c>
      <c r="O1812" t="s">
        <v>751</v>
      </c>
      <c r="P1812">
        <v>0</v>
      </c>
      <c r="Q1812">
        <v>0</v>
      </c>
      <c r="R1812">
        <v>0</v>
      </c>
      <c r="T1812" t="s">
        <v>1462</v>
      </c>
      <c r="U1812">
        <v>31</v>
      </c>
    </row>
    <row r="1813" spans="1:22" x14ac:dyDescent="0.3">
      <c r="A1813">
        <v>324</v>
      </c>
      <c r="B1813" t="s">
        <v>282</v>
      </c>
      <c r="C1813" t="s">
        <v>1461</v>
      </c>
      <c r="D1813" t="s">
        <v>54</v>
      </c>
      <c r="E1813" t="s">
        <v>24</v>
      </c>
      <c r="F1813" s="107">
        <v>46022</v>
      </c>
      <c r="G1813">
        <v>100</v>
      </c>
      <c r="H1813">
        <v>200</v>
      </c>
      <c r="I1813" s="59">
        <v>1.3</v>
      </c>
      <c r="J1813" s="59">
        <v>2</v>
      </c>
      <c r="K1813" t="s">
        <v>55</v>
      </c>
      <c r="L1813" t="s">
        <v>55</v>
      </c>
      <c r="M1813">
        <v>2025</v>
      </c>
      <c r="N1813" t="s">
        <v>744</v>
      </c>
      <c r="O1813" t="s">
        <v>751</v>
      </c>
      <c r="P1813">
        <v>0</v>
      </c>
      <c r="Q1813">
        <v>0</v>
      </c>
      <c r="R1813">
        <v>0</v>
      </c>
      <c r="T1813" t="s">
        <v>1463</v>
      </c>
      <c r="U1813">
        <v>31</v>
      </c>
    </row>
    <row r="1814" spans="1:22" x14ac:dyDescent="0.3">
      <c r="A1814">
        <v>325</v>
      </c>
      <c r="B1814" t="s">
        <v>1464</v>
      </c>
      <c r="C1814" t="s">
        <v>1461</v>
      </c>
      <c r="D1814" t="s">
        <v>54</v>
      </c>
      <c r="E1814" t="s">
        <v>24</v>
      </c>
      <c r="F1814" s="107">
        <v>46022</v>
      </c>
      <c r="H1814">
        <v>100</v>
      </c>
      <c r="K1814" t="s">
        <v>55</v>
      </c>
      <c r="L1814" t="s">
        <v>55</v>
      </c>
      <c r="M1814">
        <v>2025</v>
      </c>
      <c r="N1814" t="s">
        <v>744</v>
      </c>
      <c r="O1814" t="s">
        <v>751</v>
      </c>
      <c r="P1814">
        <v>0</v>
      </c>
      <c r="Q1814">
        <v>0</v>
      </c>
      <c r="R1814">
        <v>0</v>
      </c>
      <c r="T1814" t="s">
        <v>1465</v>
      </c>
      <c r="U1814">
        <v>31</v>
      </c>
      <c r="V1814" t="s">
        <v>116</v>
      </c>
    </row>
    <row r="1815" spans="1:22" x14ac:dyDescent="0.3">
      <c r="A1815">
        <v>326</v>
      </c>
      <c r="B1815" t="s">
        <v>1466</v>
      </c>
      <c r="C1815" t="s">
        <v>1341</v>
      </c>
      <c r="D1815" t="s">
        <v>73</v>
      </c>
      <c r="E1815" t="s">
        <v>24</v>
      </c>
      <c r="F1815" s="107">
        <v>46022</v>
      </c>
      <c r="H1815">
        <v>100</v>
      </c>
      <c r="K1815" t="s">
        <v>55</v>
      </c>
      <c r="L1815" t="s">
        <v>55</v>
      </c>
      <c r="M1815">
        <v>2025</v>
      </c>
      <c r="N1815" t="s">
        <v>744</v>
      </c>
      <c r="O1815" t="s">
        <v>751</v>
      </c>
      <c r="P1815">
        <v>0</v>
      </c>
      <c r="Q1815">
        <v>0</v>
      </c>
      <c r="R1815">
        <v>0</v>
      </c>
      <c r="T1815" t="s">
        <v>1468</v>
      </c>
      <c r="U1815">
        <v>31</v>
      </c>
      <c r="V1815" t="s">
        <v>116</v>
      </c>
    </row>
    <row r="1816" spans="1:22" x14ac:dyDescent="0.3">
      <c r="A1816">
        <v>327</v>
      </c>
      <c r="B1816" t="s">
        <v>1469</v>
      </c>
      <c r="C1816" t="s">
        <v>1341</v>
      </c>
      <c r="D1816" t="s">
        <v>54</v>
      </c>
      <c r="E1816" t="s">
        <v>24</v>
      </c>
      <c r="F1816" s="107">
        <v>46022</v>
      </c>
      <c r="G1816">
        <v>100</v>
      </c>
      <c r="H1816">
        <v>100</v>
      </c>
      <c r="I1816" s="59">
        <v>1</v>
      </c>
      <c r="J1816" s="59">
        <v>1</v>
      </c>
      <c r="K1816" t="s">
        <v>55</v>
      </c>
      <c r="L1816" t="s">
        <v>55</v>
      </c>
      <c r="M1816">
        <v>2025</v>
      </c>
      <c r="N1816" t="s">
        <v>744</v>
      </c>
      <c r="O1816" t="s">
        <v>751</v>
      </c>
      <c r="P1816">
        <v>0</v>
      </c>
      <c r="Q1816">
        <v>0</v>
      </c>
      <c r="R1816">
        <v>0</v>
      </c>
      <c r="T1816" t="s">
        <v>1470</v>
      </c>
      <c r="U1816">
        <v>31</v>
      </c>
      <c r="V1816" t="s">
        <v>116</v>
      </c>
    </row>
    <row r="1817" spans="1:22" x14ac:dyDescent="0.3">
      <c r="A1817">
        <v>332</v>
      </c>
      <c r="B1817" t="s">
        <v>290</v>
      </c>
      <c r="C1817" t="s">
        <v>28</v>
      </c>
      <c r="D1817" t="s">
        <v>54</v>
      </c>
      <c r="E1817" t="s">
        <v>62</v>
      </c>
      <c r="F1817" s="107">
        <v>46022</v>
      </c>
      <c r="G1817">
        <v>1.18</v>
      </c>
      <c r="H1817">
        <v>0.93</v>
      </c>
      <c r="I1817" s="59">
        <v>1.268817204301075</v>
      </c>
      <c r="J1817" s="59">
        <v>1.268817204301075</v>
      </c>
      <c r="K1817" t="s">
        <v>91</v>
      </c>
      <c r="L1817" t="s">
        <v>91</v>
      </c>
      <c r="M1817">
        <v>2025</v>
      </c>
      <c r="N1817" t="s">
        <v>744</v>
      </c>
      <c r="O1817" t="s">
        <v>751</v>
      </c>
      <c r="P1817">
        <v>0</v>
      </c>
      <c r="Q1817">
        <v>0</v>
      </c>
      <c r="R1817">
        <v>0</v>
      </c>
      <c r="T1817" t="s">
        <v>1471</v>
      </c>
      <c r="U1817">
        <v>31</v>
      </c>
    </row>
    <row r="1818" spans="1:22" x14ac:dyDescent="0.3">
      <c r="A1818">
        <v>334</v>
      </c>
      <c r="B1818" t="s">
        <v>291</v>
      </c>
      <c r="C1818" t="s">
        <v>28</v>
      </c>
      <c r="D1818" t="s">
        <v>73</v>
      </c>
      <c r="E1818" t="s">
        <v>24</v>
      </c>
      <c r="F1818" s="107">
        <v>44926</v>
      </c>
      <c r="H1818">
        <v>86</v>
      </c>
      <c r="K1818" t="s">
        <v>55</v>
      </c>
      <c r="L1818" t="s">
        <v>91</v>
      </c>
      <c r="M1818">
        <v>2022</v>
      </c>
      <c r="N1818" t="s">
        <v>744</v>
      </c>
      <c r="O1818" t="s">
        <v>749</v>
      </c>
      <c r="P1818">
        <v>0</v>
      </c>
      <c r="Q1818">
        <v>0</v>
      </c>
      <c r="R1818">
        <v>0</v>
      </c>
      <c r="T1818" t="s">
        <v>2691</v>
      </c>
      <c r="U1818">
        <v>31</v>
      </c>
    </row>
    <row r="1819" spans="1:22" x14ac:dyDescent="0.3">
      <c r="A1819">
        <v>334</v>
      </c>
      <c r="B1819" t="s">
        <v>291</v>
      </c>
      <c r="C1819" t="s">
        <v>28</v>
      </c>
      <c r="D1819" t="s">
        <v>73</v>
      </c>
      <c r="E1819" t="s">
        <v>24</v>
      </c>
      <c r="F1819" s="107">
        <v>46022</v>
      </c>
      <c r="G1819">
        <v>89</v>
      </c>
      <c r="H1819">
        <v>90.1</v>
      </c>
      <c r="I1819" s="59">
        <v>1.0123595505617979</v>
      </c>
      <c r="J1819" s="59">
        <v>1.0123595505617979</v>
      </c>
      <c r="K1819" t="s">
        <v>55</v>
      </c>
      <c r="L1819" t="s">
        <v>91</v>
      </c>
      <c r="M1819">
        <v>2025</v>
      </c>
      <c r="N1819" t="s">
        <v>744</v>
      </c>
      <c r="O1819" t="s">
        <v>751</v>
      </c>
      <c r="P1819">
        <v>0</v>
      </c>
      <c r="Q1819">
        <v>0</v>
      </c>
      <c r="R1819">
        <v>0</v>
      </c>
      <c r="T1819" t="s">
        <v>1472</v>
      </c>
      <c r="U1819">
        <v>31</v>
      </c>
    </row>
    <row r="1820" spans="1:22" x14ac:dyDescent="0.3">
      <c r="A1820">
        <v>336</v>
      </c>
      <c r="B1820" t="s">
        <v>293</v>
      </c>
      <c r="C1820" t="s">
        <v>913</v>
      </c>
      <c r="D1820" t="s">
        <v>73</v>
      </c>
      <c r="E1820" t="s">
        <v>62</v>
      </c>
      <c r="F1820" s="107">
        <v>46022</v>
      </c>
      <c r="H1820">
        <v>0.36</v>
      </c>
      <c r="K1820" t="s">
        <v>25</v>
      </c>
      <c r="L1820" t="s">
        <v>25</v>
      </c>
      <c r="M1820">
        <v>2025</v>
      </c>
      <c r="N1820" t="s">
        <v>744</v>
      </c>
      <c r="O1820" t="s">
        <v>751</v>
      </c>
      <c r="P1820">
        <v>0</v>
      </c>
      <c r="Q1820">
        <v>0</v>
      </c>
      <c r="R1820">
        <v>0</v>
      </c>
      <c r="T1820" t="s">
        <v>1474</v>
      </c>
      <c r="U1820">
        <v>31</v>
      </c>
    </row>
    <row r="1821" spans="1:22" x14ac:dyDescent="0.3">
      <c r="A1821">
        <v>337</v>
      </c>
      <c r="B1821" t="s">
        <v>1475</v>
      </c>
      <c r="C1821" t="s">
        <v>1341</v>
      </c>
      <c r="D1821" t="s">
        <v>54</v>
      </c>
      <c r="E1821" t="s">
        <v>24</v>
      </c>
      <c r="F1821" s="107">
        <v>45838</v>
      </c>
      <c r="G1821">
        <v>100</v>
      </c>
      <c r="L1821" t="s">
        <v>128</v>
      </c>
      <c r="M1821">
        <v>2025</v>
      </c>
      <c r="N1821" t="s">
        <v>742</v>
      </c>
      <c r="O1821" t="s">
        <v>846</v>
      </c>
      <c r="P1821">
        <v>0</v>
      </c>
      <c r="Q1821">
        <v>0</v>
      </c>
      <c r="R1821">
        <v>0</v>
      </c>
      <c r="T1821" t="s">
        <v>1478</v>
      </c>
      <c r="U1821">
        <v>30</v>
      </c>
      <c r="V1821" t="s">
        <v>116</v>
      </c>
    </row>
    <row r="1822" spans="1:22" x14ac:dyDescent="0.3">
      <c r="A1822">
        <v>337</v>
      </c>
      <c r="B1822" t="s">
        <v>1475</v>
      </c>
      <c r="C1822" t="s">
        <v>1341</v>
      </c>
      <c r="D1822" t="s">
        <v>54</v>
      </c>
      <c r="E1822" t="s">
        <v>24</v>
      </c>
      <c r="F1822" s="107">
        <v>46022</v>
      </c>
      <c r="G1822">
        <v>100</v>
      </c>
      <c r="L1822" t="s">
        <v>128</v>
      </c>
      <c r="M1822">
        <v>2025</v>
      </c>
      <c r="N1822" t="s">
        <v>744</v>
      </c>
      <c r="O1822" t="s">
        <v>751</v>
      </c>
      <c r="P1822">
        <v>0</v>
      </c>
      <c r="Q1822">
        <v>0</v>
      </c>
      <c r="R1822">
        <v>0</v>
      </c>
      <c r="T1822" t="s">
        <v>1479</v>
      </c>
      <c r="U1822">
        <v>31</v>
      </c>
      <c r="V1822" t="s">
        <v>116</v>
      </c>
    </row>
    <row r="1823" spans="1:22" x14ac:dyDescent="0.3">
      <c r="A1823">
        <v>338</v>
      </c>
      <c r="B1823" t="s">
        <v>1480</v>
      </c>
      <c r="C1823" t="s">
        <v>1341</v>
      </c>
      <c r="D1823" t="s">
        <v>54</v>
      </c>
      <c r="E1823" t="s">
        <v>24</v>
      </c>
      <c r="F1823" s="107">
        <v>46022</v>
      </c>
      <c r="G1823">
        <v>100</v>
      </c>
      <c r="H1823">
        <v>100</v>
      </c>
      <c r="I1823" s="59">
        <v>1</v>
      </c>
      <c r="J1823" s="59">
        <v>1</v>
      </c>
      <c r="K1823" t="s">
        <v>55</v>
      </c>
      <c r="L1823" t="s">
        <v>55</v>
      </c>
      <c r="M1823">
        <v>2025</v>
      </c>
      <c r="N1823" t="s">
        <v>744</v>
      </c>
      <c r="O1823" t="s">
        <v>751</v>
      </c>
      <c r="P1823">
        <v>0</v>
      </c>
      <c r="Q1823">
        <v>0</v>
      </c>
      <c r="R1823">
        <v>0</v>
      </c>
      <c r="T1823" t="s">
        <v>1483</v>
      </c>
      <c r="U1823">
        <v>31</v>
      </c>
      <c r="V1823" t="s">
        <v>116</v>
      </c>
    </row>
    <row r="1824" spans="1:22" x14ac:dyDescent="0.3">
      <c r="A1824">
        <v>339</v>
      </c>
      <c r="B1824" t="s">
        <v>297</v>
      </c>
      <c r="C1824" t="s">
        <v>1341</v>
      </c>
      <c r="D1824" t="s">
        <v>73</v>
      </c>
      <c r="E1824" t="s">
        <v>24</v>
      </c>
      <c r="F1824" s="107">
        <v>46022</v>
      </c>
      <c r="G1824">
        <v>30</v>
      </c>
      <c r="H1824">
        <v>35.29</v>
      </c>
      <c r="I1824" s="59">
        <v>1.176333333333333</v>
      </c>
      <c r="J1824" s="59">
        <v>1.176333333333333</v>
      </c>
      <c r="K1824" t="s">
        <v>25</v>
      </c>
      <c r="L1824" t="s">
        <v>25</v>
      </c>
      <c r="M1824">
        <v>2025</v>
      </c>
      <c r="N1824" t="s">
        <v>744</v>
      </c>
      <c r="O1824" t="s">
        <v>751</v>
      </c>
      <c r="P1824">
        <v>0</v>
      </c>
      <c r="Q1824">
        <v>0</v>
      </c>
      <c r="R1824">
        <v>0</v>
      </c>
      <c r="T1824" t="s">
        <v>1484</v>
      </c>
      <c r="U1824">
        <v>31</v>
      </c>
    </row>
    <row r="1825" spans="1:22" x14ac:dyDescent="0.3">
      <c r="A1825">
        <v>341</v>
      </c>
      <c r="B1825" t="s">
        <v>1485</v>
      </c>
      <c r="C1825" t="s">
        <v>58</v>
      </c>
      <c r="D1825" t="s">
        <v>54</v>
      </c>
      <c r="E1825" t="s">
        <v>24</v>
      </c>
      <c r="F1825" s="107">
        <v>46022</v>
      </c>
      <c r="G1825">
        <v>900000000</v>
      </c>
      <c r="H1825">
        <v>923878000</v>
      </c>
      <c r="I1825" s="59">
        <v>1.0265311111111111</v>
      </c>
      <c r="J1825" s="59">
        <v>1.0265311111111111</v>
      </c>
      <c r="K1825" t="s">
        <v>103</v>
      </c>
      <c r="L1825" t="s">
        <v>103</v>
      </c>
      <c r="M1825">
        <v>2025</v>
      </c>
      <c r="N1825" t="s">
        <v>744</v>
      </c>
      <c r="O1825" t="s">
        <v>751</v>
      </c>
      <c r="P1825">
        <v>0</v>
      </c>
      <c r="Q1825">
        <v>0</v>
      </c>
      <c r="R1825">
        <v>0</v>
      </c>
      <c r="T1825" t="s">
        <v>1486</v>
      </c>
      <c r="U1825">
        <v>31</v>
      </c>
    </row>
    <row r="1826" spans="1:22" x14ac:dyDescent="0.3">
      <c r="A1826">
        <v>344</v>
      </c>
      <c r="B1826" t="s">
        <v>302</v>
      </c>
      <c r="C1826" t="s">
        <v>28</v>
      </c>
      <c r="D1826" t="s">
        <v>54</v>
      </c>
      <c r="E1826" t="s">
        <v>24</v>
      </c>
      <c r="F1826" s="107">
        <v>45838</v>
      </c>
      <c r="G1826">
        <v>93</v>
      </c>
      <c r="H1826">
        <v>99.43</v>
      </c>
      <c r="I1826" s="59">
        <v>1.069139784946237</v>
      </c>
      <c r="J1826" s="59">
        <v>1.069139784946237</v>
      </c>
      <c r="K1826" t="s">
        <v>25</v>
      </c>
      <c r="L1826" t="s">
        <v>25</v>
      </c>
      <c r="M1826">
        <v>2025</v>
      </c>
      <c r="N1826" t="s">
        <v>742</v>
      </c>
      <c r="O1826" t="s">
        <v>846</v>
      </c>
      <c r="P1826">
        <v>0</v>
      </c>
      <c r="Q1826">
        <v>0</v>
      </c>
      <c r="R1826">
        <v>0</v>
      </c>
      <c r="T1826" t="s">
        <v>2692</v>
      </c>
      <c r="U1826">
        <v>30</v>
      </c>
    </row>
    <row r="1827" spans="1:22" x14ac:dyDescent="0.3">
      <c r="A1827">
        <v>344</v>
      </c>
      <c r="B1827" t="s">
        <v>302</v>
      </c>
      <c r="C1827" t="s">
        <v>28</v>
      </c>
      <c r="D1827" t="s">
        <v>54</v>
      </c>
      <c r="E1827" t="s">
        <v>24</v>
      </c>
      <c r="F1827" s="107">
        <v>46022</v>
      </c>
      <c r="G1827">
        <v>93</v>
      </c>
      <c r="H1827">
        <v>100</v>
      </c>
      <c r="I1827" s="59">
        <v>1.075268817204301</v>
      </c>
      <c r="J1827" s="59">
        <v>1.075268817204301</v>
      </c>
      <c r="K1827" t="s">
        <v>25</v>
      </c>
      <c r="L1827" t="s">
        <v>25</v>
      </c>
      <c r="M1827">
        <v>2025</v>
      </c>
      <c r="N1827" t="s">
        <v>744</v>
      </c>
      <c r="O1827" t="s">
        <v>751</v>
      </c>
      <c r="P1827">
        <v>0</v>
      </c>
      <c r="Q1827">
        <v>0</v>
      </c>
      <c r="R1827">
        <v>0</v>
      </c>
      <c r="T1827" t="s">
        <v>1487</v>
      </c>
      <c r="U1827">
        <v>31</v>
      </c>
    </row>
    <row r="1828" spans="1:22" x14ac:dyDescent="0.3">
      <c r="A1828">
        <v>346</v>
      </c>
      <c r="B1828" t="s">
        <v>304</v>
      </c>
      <c r="C1828" t="s">
        <v>28</v>
      </c>
      <c r="D1828" t="s">
        <v>73</v>
      </c>
      <c r="E1828" t="s">
        <v>24</v>
      </c>
      <c r="F1828" s="107">
        <v>46022</v>
      </c>
      <c r="G1828">
        <v>85</v>
      </c>
      <c r="H1828">
        <v>97.28</v>
      </c>
      <c r="I1828" s="59">
        <v>1.1444705882352939</v>
      </c>
      <c r="J1828" s="59">
        <v>1.1444705882352939</v>
      </c>
      <c r="K1828" t="s">
        <v>142</v>
      </c>
      <c r="L1828" t="s">
        <v>25</v>
      </c>
      <c r="M1828">
        <v>2025</v>
      </c>
      <c r="N1828" t="s">
        <v>744</v>
      </c>
      <c r="O1828" t="s">
        <v>751</v>
      </c>
      <c r="P1828">
        <v>0</v>
      </c>
      <c r="Q1828">
        <v>0</v>
      </c>
      <c r="R1828">
        <v>0</v>
      </c>
      <c r="T1828" t="s">
        <v>1488</v>
      </c>
      <c r="U1828">
        <v>31</v>
      </c>
    </row>
    <row r="1829" spans="1:22" x14ac:dyDescent="0.3">
      <c r="A1829">
        <v>347</v>
      </c>
      <c r="B1829" t="s">
        <v>305</v>
      </c>
      <c r="C1829" t="s">
        <v>998</v>
      </c>
      <c r="D1829" t="s">
        <v>60</v>
      </c>
      <c r="E1829" t="s">
        <v>62</v>
      </c>
      <c r="F1829" s="107">
        <v>46022</v>
      </c>
      <c r="G1829">
        <v>5</v>
      </c>
      <c r="H1829">
        <v>1</v>
      </c>
      <c r="I1829" s="59">
        <v>1.3</v>
      </c>
      <c r="J1829" s="59">
        <v>5</v>
      </c>
      <c r="K1829" t="s">
        <v>55</v>
      </c>
      <c r="L1829" t="s">
        <v>55</v>
      </c>
      <c r="M1829">
        <v>2025</v>
      </c>
      <c r="N1829" t="s">
        <v>744</v>
      </c>
      <c r="O1829" t="s">
        <v>751</v>
      </c>
      <c r="P1829">
        <v>0</v>
      </c>
      <c r="Q1829">
        <v>0</v>
      </c>
      <c r="R1829">
        <v>0</v>
      </c>
      <c r="T1829" t="s">
        <v>1490</v>
      </c>
      <c r="U1829">
        <v>31</v>
      </c>
    </row>
    <row r="1830" spans="1:22" x14ac:dyDescent="0.3">
      <c r="A1830">
        <v>348</v>
      </c>
      <c r="B1830" t="s">
        <v>307</v>
      </c>
      <c r="C1830" t="s">
        <v>998</v>
      </c>
      <c r="D1830" t="s">
        <v>60</v>
      </c>
      <c r="E1830" t="s">
        <v>24</v>
      </c>
      <c r="F1830" s="107">
        <v>46022</v>
      </c>
      <c r="G1830">
        <v>99</v>
      </c>
      <c r="H1830">
        <v>100</v>
      </c>
      <c r="I1830" s="59">
        <v>1.0101010101010099</v>
      </c>
      <c r="J1830" s="59">
        <v>1.0101010101010099</v>
      </c>
      <c r="K1830" t="s">
        <v>25</v>
      </c>
      <c r="L1830" t="s">
        <v>25</v>
      </c>
      <c r="M1830">
        <v>2025</v>
      </c>
      <c r="N1830" t="s">
        <v>744</v>
      </c>
      <c r="O1830" t="s">
        <v>751</v>
      </c>
      <c r="P1830">
        <v>0</v>
      </c>
      <c r="Q1830">
        <v>0</v>
      </c>
      <c r="R1830">
        <v>0</v>
      </c>
      <c r="T1830" t="s">
        <v>1492</v>
      </c>
      <c r="U1830">
        <v>31</v>
      </c>
    </row>
    <row r="1831" spans="1:22" x14ac:dyDescent="0.3">
      <c r="A1831">
        <v>355</v>
      </c>
      <c r="B1831" t="s">
        <v>313</v>
      </c>
      <c r="C1831" t="s">
        <v>998</v>
      </c>
      <c r="D1831" t="s">
        <v>73</v>
      </c>
      <c r="E1831" t="s">
        <v>24</v>
      </c>
      <c r="F1831" s="107">
        <v>45107</v>
      </c>
      <c r="G1831">
        <v>1</v>
      </c>
      <c r="H1831">
        <v>0.31754780991781001</v>
      </c>
      <c r="I1831" s="59">
        <v>0.31754780991781001</v>
      </c>
      <c r="J1831" s="59">
        <v>0.31754780991781001</v>
      </c>
      <c r="K1831" t="s">
        <v>55</v>
      </c>
      <c r="L1831" t="s">
        <v>91</v>
      </c>
      <c r="M1831">
        <v>2023</v>
      </c>
      <c r="N1831" t="s">
        <v>742</v>
      </c>
      <c r="O1831" t="s">
        <v>743</v>
      </c>
      <c r="P1831">
        <v>0</v>
      </c>
      <c r="Q1831">
        <v>0</v>
      </c>
      <c r="R1831">
        <v>0</v>
      </c>
      <c r="T1831" t="s">
        <v>1495</v>
      </c>
      <c r="U1831">
        <v>30</v>
      </c>
    </row>
    <row r="1832" spans="1:22" x14ac:dyDescent="0.3">
      <c r="A1832">
        <v>355</v>
      </c>
      <c r="B1832" t="s">
        <v>313</v>
      </c>
      <c r="C1832" t="s">
        <v>998</v>
      </c>
      <c r="D1832" t="s">
        <v>73</v>
      </c>
      <c r="E1832" t="s">
        <v>24</v>
      </c>
      <c r="F1832" s="107">
        <v>46022</v>
      </c>
      <c r="G1832">
        <v>1.4</v>
      </c>
      <c r="H1832">
        <v>1.56</v>
      </c>
      <c r="I1832" s="59">
        <v>1.1142857142857141</v>
      </c>
      <c r="J1832" s="59">
        <v>1.1142857142857141</v>
      </c>
      <c r="K1832" t="s">
        <v>55</v>
      </c>
      <c r="L1832" t="s">
        <v>91</v>
      </c>
      <c r="M1832">
        <v>2025</v>
      </c>
      <c r="N1832" t="s">
        <v>744</v>
      </c>
      <c r="O1832" t="s">
        <v>751</v>
      </c>
      <c r="P1832">
        <v>0</v>
      </c>
      <c r="Q1832">
        <v>0</v>
      </c>
      <c r="R1832">
        <v>0</v>
      </c>
      <c r="T1832" t="s">
        <v>1496</v>
      </c>
      <c r="U1832">
        <v>31</v>
      </c>
    </row>
    <row r="1833" spans="1:22" x14ac:dyDescent="0.3">
      <c r="A1833">
        <v>356</v>
      </c>
      <c r="B1833" t="s">
        <v>315</v>
      </c>
      <c r="C1833" t="s">
        <v>998</v>
      </c>
      <c r="D1833" t="s">
        <v>54</v>
      </c>
      <c r="E1833" t="s">
        <v>62</v>
      </c>
      <c r="F1833" s="107">
        <v>46022</v>
      </c>
      <c r="G1833">
        <v>60</v>
      </c>
      <c r="H1833">
        <v>64.77</v>
      </c>
      <c r="I1833" s="59">
        <v>0.92635479388605846</v>
      </c>
      <c r="J1833" s="59">
        <v>0.92635479388605846</v>
      </c>
      <c r="K1833" t="s">
        <v>25</v>
      </c>
      <c r="L1833" t="s">
        <v>25</v>
      </c>
      <c r="M1833">
        <v>2025</v>
      </c>
      <c r="N1833" t="s">
        <v>744</v>
      </c>
      <c r="O1833" t="s">
        <v>751</v>
      </c>
      <c r="P1833">
        <v>0</v>
      </c>
      <c r="Q1833">
        <v>0</v>
      </c>
      <c r="R1833">
        <v>0</v>
      </c>
      <c r="T1833" t="s">
        <v>1497</v>
      </c>
      <c r="U1833">
        <v>31</v>
      </c>
    </row>
    <row r="1834" spans="1:22" x14ac:dyDescent="0.3">
      <c r="A1834">
        <v>358</v>
      </c>
      <c r="B1834" t="s">
        <v>1498</v>
      </c>
      <c r="C1834" t="s">
        <v>1499</v>
      </c>
      <c r="D1834" t="s">
        <v>54</v>
      </c>
      <c r="E1834" t="s">
        <v>24</v>
      </c>
      <c r="F1834" s="107">
        <v>46022</v>
      </c>
      <c r="G1834">
        <v>100</v>
      </c>
      <c r="H1834">
        <v>100</v>
      </c>
      <c r="I1834" s="59">
        <v>1</v>
      </c>
      <c r="J1834" s="59">
        <v>1</v>
      </c>
      <c r="K1834" t="s">
        <v>25</v>
      </c>
      <c r="L1834" t="s">
        <v>25</v>
      </c>
      <c r="M1834">
        <v>2025</v>
      </c>
      <c r="N1834" t="s">
        <v>744</v>
      </c>
      <c r="O1834" t="s">
        <v>751</v>
      </c>
      <c r="P1834">
        <v>0</v>
      </c>
      <c r="Q1834">
        <v>0</v>
      </c>
      <c r="R1834">
        <v>0</v>
      </c>
      <c r="T1834" t="s">
        <v>2693</v>
      </c>
      <c r="U1834">
        <v>31</v>
      </c>
    </row>
    <row r="1835" spans="1:22" x14ac:dyDescent="0.3">
      <c r="A1835">
        <v>359</v>
      </c>
      <c r="B1835" t="s">
        <v>1501</v>
      </c>
      <c r="C1835" t="s">
        <v>225</v>
      </c>
      <c r="D1835" t="s">
        <v>54</v>
      </c>
      <c r="E1835" t="s">
        <v>24</v>
      </c>
      <c r="F1835" s="107">
        <v>45473</v>
      </c>
      <c r="G1835">
        <v>80</v>
      </c>
      <c r="K1835" t="s">
        <v>25</v>
      </c>
      <c r="L1835" t="s">
        <v>128</v>
      </c>
      <c r="M1835">
        <v>2024</v>
      </c>
      <c r="N1835" t="s">
        <v>742</v>
      </c>
      <c r="O1835" t="s">
        <v>784</v>
      </c>
      <c r="P1835">
        <v>0</v>
      </c>
      <c r="Q1835">
        <v>0</v>
      </c>
      <c r="R1835">
        <v>0</v>
      </c>
      <c r="T1835" t="s">
        <v>1502</v>
      </c>
      <c r="U1835">
        <v>30</v>
      </c>
      <c r="V1835" t="s">
        <v>128</v>
      </c>
    </row>
    <row r="1836" spans="1:22" x14ac:dyDescent="0.3">
      <c r="A1836">
        <v>359</v>
      </c>
      <c r="B1836" t="s">
        <v>1501</v>
      </c>
      <c r="C1836" t="s">
        <v>225</v>
      </c>
      <c r="D1836" t="s">
        <v>54</v>
      </c>
      <c r="E1836" t="s">
        <v>24</v>
      </c>
      <c r="F1836" s="107">
        <v>46022</v>
      </c>
      <c r="G1836">
        <v>85</v>
      </c>
      <c r="H1836">
        <v>89.9</v>
      </c>
      <c r="I1836" s="59">
        <v>1.0576470588235289</v>
      </c>
      <c r="J1836" s="59">
        <v>1.0576470588235289</v>
      </c>
      <c r="K1836" t="s">
        <v>25</v>
      </c>
      <c r="L1836" t="s">
        <v>25</v>
      </c>
      <c r="M1836">
        <v>2025</v>
      </c>
      <c r="N1836" t="s">
        <v>744</v>
      </c>
      <c r="O1836" t="s">
        <v>751</v>
      </c>
      <c r="P1836">
        <v>0</v>
      </c>
      <c r="Q1836">
        <v>0</v>
      </c>
      <c r="R1836">
        <v>0</v>
      </c>
      <c r="T1836" t="s">
        <v>1503</v>
      </c>
      <c r="U1836">
        <v>31</v>
      </c>
    </row>
    <row r="1837" spans="1:22" x14ac:dyDescent="0.3">
      <c r="A1837">
        <v>361</v>
      </c>
      <c r="B1837" t="s">
        <v>1504</v>
      </c>
      <c r="C1837" t="s">
        <v>1499</v>
      </c>
      <c r="D1837" t="s">
        <v>73</v>
      </c>
      <c r="E1837" t="s">
        <v>24</v>
      </c>
      <c r="F1837" s="107">
        <v>46022</v>
      </c>
      <c r="G1837">
        <v>4.5999999999999996</v>
      </c>
      <c r="H1837">
        <v>4.78</v>
      </c>
      <c r="I1837" s="59">
        <v>1.0391304347826089</v>
      </c>
      <c r="J1837" s="59">
        <v>1.0391304347826089</v>
      </c>
      <c r="K1837" t="s">
        <v>91</v>
      </c>
      <c r="L1837" t="s">
        <v>91</v>
      </c>
      <c r="M1837">
        <v>2025</v>
      </c>
      <c r="N1837" t="s">
        <v>744</v>
      </c>
      <c r="O1837" t="s">
        <v>751</v>
      </c>
      <c r="P1837">
        <v>0</v>
      </c>
      <c r="Q1837">
        <v>0</v>
      </c>
      <c r="R1837">
        <v>0</v>
      </c>
      <c r="T1837" t="s">
        <v>1506</v>
      </c>
      <c r="U1837">
        <v>31</v>
      </c>
    </row>
    <row r="1838" spans="1:22" x14ac:dyDescent="0.3">
      <c r="A1838">
        <v>362</v>
      </c>
      <c r="B1838" t="s">
        <v>322</v>
      </c>
      <c r="C1838" t="s">
        <v>1367</v>
      </c>
      <c r="D1838" t="s">
        <v>54</v>
      </c>
      <c r="E1838" t="s">
        <v>24</v>
      </c>
      <c r="F1838" s="107">
        <v>44742</v>
      </c>
      <c r="K1838" t="s">
        <v>25</v>
      </c>
      <c r="L1838" t="s">
        <v>128</v>
      </c>
      <c r="M1838">
        <v>2022</v>
      </c>
      <c r="N1838" t="s">
        <v>742</v>
      </c>
      <c r="O1838" t="s">
        <v>824</v>
      </c>
      <c r="P1838">
        <v>0</v>
      </c>
      <c r="Q1838">
        <v>0</v>
      </c>
      <c r="R1838">
        <v>0</v>
      </c>
      <c r="T1838" t="s">
        <v>1508</v>
      </c>
      <c r="U1838">
        <v>30</v>
      </c>
      <c r="V1838" t="s">
        <v>128</v>
      </c>
    </row>
    <row r="1839" spans="1:22" x14ac:dyDescent="0.3">
      <c r="A1839">
        <v>362</v>
      </c>
      <c r="B1839" t="s">
        <v>322</v>
      </c>
      <c r="C1839" t="s">
        <v>1367</v>
      </c>
      <c r="D1839" t="s">
        <v>54</v>
      </c>
      <c r="E1839" t="s">
        <v>24</v>
      </c>
      <c r="F1839" s="107">
        <v>44926</v>
      </c>
      <c r="K1839" t="s">
        <v>25</v>
      </c>
      <c r="L1839" t="s">
        <v>128</v>
      </c>
      <c r="M1839">
        <v>2022</v>
      </c>
      <c r="N1839" t="s">
        <v>744</v>
      </c>
      <c r="O1839" t="s">
        <v>749</v>
      </c>
      <c r="P1839">
        <v>0</v>
      </c>
      <c r="Q1839">
        <v>0</v>
      </c>
      <c r="R1839">
        <v>0</v>
      </c>
      <c r="T1839" t="s">
        <v>1511</v>
      </c>
      <c r="U1839">
        <v>31</v>
      </c>
      <c r="V1839" t="s">
        <v>128</v>
      </c>
    </row>
    <row r="1840" spans="1:22" x14ac:dyDescent="0.3">
      <c r="A1840">
        <v>362</v>
      </c>
      <c r="B1840" t="s">
        <v>322</v>
      </c>
      <c r="C1840" t="s">
        <v>1367</v>
      </c>
      <c r="D1840" t="s">
        <v>54</v>
      </c>
      <c r="E1840" t="s">
        <v>24</v>
      </c>
      <c r="F1840" s="107">
        <v>45107</v>
      </c>
      <c r="K1840" t="s">
        <v>25</v>
      </c>
      <c r="L1840" t="s">
        <v>128</v>
      </c>
      <c r="M1840">
        <v>2023</v>
      </c>
      <c r="N1840" t="s">
        <v>742</v>
      </c>
      <c r="O1840" t="s">
        <v>743</v>
      </c>
      <c r="P1840">
        <v>0</v>
      </c>
      <c r="Q1840">
        <v>0</v>
      </c>
      <c r="R1840">
        <v>0</v>
      </c>
      <c r="T1840" t="s">
        <v>1515</v>
      </c>
      <c r="U1840">
        <v>30</v>
      </c>
      <c r="V1840" t="s">
        <v>128</v>
      </c>
    </row>
    <row r="1841" spans="1:21" x14ac:dyDescent="0.3">
      <c r="A1841">
        <v>362</v>
      </c>
      <c r="B1841" t="s">
        <v>322</v>
      </c>
      <c r="C1841" t="s">
        <v>1367</v>
      </c>
      <c r="D1841" t="s">
        <v>54</v>
      </c>
      <c r="E1841" t="s">
        <v>24</v>
      </c>
      <c r="F1841" s="107">
        <v>46022</v>
      </c>
      <c r="G1841">
        <v>98</v>
      </c>
      <c r="H1841">
        <v>99.7</v>
      </c>
      <c r="I1841" s="59">
        <v>1.0173469387755101</v>
      </c>
      <c r="J1841" s="59">
        <v>1.0173469387755101</v>
      </c>
      <c r="K1841" t="s">
        <v>25</v>
      </c>
      <c r="L1841" t="s">
        <v>25</v>
      </c>
      <c r="M1841">
        <v>2025</v>
      </c>
      <c r="N1841" t="s">
        <v>744</v>
      </c>
      <c r="O1841" t="s">
        <v>751</v>
      </c>
      <c r="P1841">
        <v>0</v>
      </c>
      <c r="Q1841">
        <v>0</v>
      </c>
      <c r="R1841">
        <v>0</v>
      </c>
      <c r="T1841" t="s">
        <v>1516</v>
      </c>
      <c r="U1841">
        <v>31</v>
      </c>
    </row>
    <row r="1842" spans="1:21" x14ac:dyDescent="0.3">
      <c r="A1842">
        <v>363</v>
      </c>
      <c r="B1842" t="s">
        <v>324</v>
      </c>
      <c r="C1842" t="s">
        <v>1367</v>
      </c>
      <c r="D1842" t="s">
        <v>54</v>
      </c>
      <c r="E1842" t="s">
        <v>24</v>
      </c>
      <c r="F1842" s="107">
        <v>46022</v>
      </c>
      <c r="G1842">
        <v>100</v>
      </c>
      <c r="H1842">
        <v>100</v>
      </c>
      <c r="I1842" s="59">
        <v>1</v>
      </c>
      <c r="J1842" s="59">
        <v>1</v>
      </c>
      <c r="K1842" t="s">
        <v>25</v>
      </c>
      <c r="L1842" t="s">
        <v>25</v>
      </c>
      <c r="M1842">
        <v>2025</v>
      </c>
      <c r="N1842" t="s">
        <v>744</v>
      </c>
      <c r="O1842" t="s">
        <v>751</v>
      </c>
      <c r="P1842">
        <v>0</v>
      </c>
      <c r="Q1842">
        <v>0</v>
      </c>
      <c r="R1842">
        <v>0</v>
      </c>
      <c r="T1842" t="s">
        <v>1518</v>
      </c>
      <c r="U1842">
        <v>31</v>
      </c>
    </row>
    <row r="1843" spans="1:21" x14ac:dyDescent="0.3">
      <c r="A1843">
        <v>364</v>
      </c>
      <c r="B1843" t="s">
        <v>325</v>
      </c>
      <c r="C1843" t="s">
        <v>1499</v>
      </c>
      <c r="D1843" t="s">
        <v>54</v>
      </c>
      <c r="E1843" t="s">
        <v>24</v>
      </c>
      <c r="F1843" s="107">
        <v>45838</v>
      </c>
      <c r="G1843">
        <v>100</v>
      </c>
      <c r="H1843">
        <v>93.89</v>
      </c>
      <c r="I1843" s="59">
        <v>0.93889999999999996</v>
      </c>
      <c r="J1843" s="59">
        <v>0.93889999999999996</v>
      </c>
      <c r="K1843" t="s">
        <v>55</v>
      </c>
      <c r="L1843" t="s">
        <v>55</v>
      </c>
      <c r="M1843">
        <v>2025</v>
      </c>
      <c r="N1843" t="s">
        <v>742</v>
      </c>
      <c r="O1843" t="s">
        <v>846</v>
      </c>
      <c r="P1843">
        <v>0</v>
      </c>
      <c r="Q1843">
        <v>0</v>
      </c>
      <c r="R1843">
        <v>0</v>
      </c>
      <c r="T1843" t="s">
        <v>1519</v>
      </c>
      <c r="U1843">
        <v>30</v>
      </c>
    </row>
    <row r="1844" spans="1:21" x14ac:dyDescent="0.3">
      <c r="A1844">
        <v>364</v>
      </c>
      <c r="B1844" t="s">
        <v>325</v>
      </c>
      <c r="C1844" t="s">
        <v>1499</v>
      </c>
      <c r="D1844" t="s">
        <v>54</v>
      </c>
      <c r="E1844" t="s">
        <v>24</v>
      </c>
      <c r="F1844" s="107">
        <v>46022</v>
      </c>
      <c r="G1844">
        <v>100</v>
      </c>
      <c r="H1844">
        <v>78.11</v>
      </c>
      <c r="I1844" s="59">
        <v>0.78110000000000002</v>
      </c>
      <c r="J1844" s="59">
        <v>0.78110000000000002</v>
      </c>
      <c r="K1844" t="s">
        <v>55</v>
      </c>
      <c r="L1844" t="s">
        <v>55</v>
      </c>
      <c r="M1844">
        <v>2025</v>
      </c>
      <c r="N1844" t="s">
        <v>744</v>
      </c>
      <c r="O1844" t="s">
        <v>751</v>
      </c>
      <c r="P1844">
        <v>0</v>
      </c>
      <c r="Q1844">
        <v>0</v>
      </c>
      <c r="R1844">
        <v>0</v>
      </c>
      <c r="T1844" t="s">
        <v>1520</v>
      </c>
      <c r="U1844">
        <v>31</v>
      </c>
    </row>
    <row r="1845" spans="1:21" x14ac:dyDescent="0.3">
      <c r="A1845">
        <v>366</v>
      </c>
      <c r="B1845" t="s">
        <v>327</v>
      </c>
      <c r="C1845" t="s">
        <v>1367</v>
      </c>
      <c r="D1845" t="s">
        <v>73</v>
      </c>
      <c r="E1845" t="s">
        <v>24</v>
      </c>
      <c r="F1845" s="107">
        <v>46022</v>
      </c>
      <c r="G1845">
        <v>100</v>
      </c>
      <c r="H1845">
        <v>100</v>
      </c>
      <c r="I1845" s="59">
        <v>1</v>
      </c>
      <c r="J1845" s="59">
        <v>1</v>
      </c>
      <c r="K1845" t="s">
        <v>55</v>
      </c>
      <c r="L1845" t="s">
        <v>55</v>
      </c>
      <c r="M1845">
        <v>2025</v>
      </c>
      <c r="N1845" t="s">
        <v>744</v>
      </c>
      <c r="O1845" t="s">
        <v>751</v>
      </c>
      <c r="P1845">
        <v>0</v>
      </c>
      <c r="Q1845">
        <v>0</v>
      </c>
      <c r="R1845">
        <v>0</v>
      </c>
      <c r="T1845" t="s">
        <v>1521</v>
      </c>
      <c r="U1845">
        <v>31</v>
      </c>
    </row>
    <row r="1846" spans="1:21" x14ac:dyDescent="0.3">
      <c r="A1846">
        <v>367</v>
      </c>
      <c r="B1846" t="s">
        <v>328</v>
      </c>
      <c r="C1846" t="s">
        <v>1499</v>
      </c>
      <c r="D1846" t="s">
        <v>73</v>
      </c>
      <c r="E1846" t="s">
        <v>24</v>
      </c>
      <c r="F1846" s="107">
        <v>46022</v>
      </c>
      <c r="G1846">
        <v>5</v>
      </c>
      <c r="H1846">
        <v>3.82</v>
      </c>
      <c r="I1846" s="59">
        <v>0.76400000000000001</v>
      </c>
      <c r="J1846" s="59">
        <v>0.76400000000000001</v>
      </c>
      <c r="K1846" t="s">
        <v>25</v>
      </c>
      <c r="L1846" t="s">
        <v>25</v>
      </c>
      <c r="M1846">
        <v>2025</v>
      </c>
      <c r="N1846" t="s">
        <v>744</v>
      </c>
      <c r="O1846" t="s">
        <v>751</v>
      </c>
      <c r="P1846">
        <v>0</v>
      </c>
      <c r="Q1846">
        <v>0</v>
      </c>
      <c r="R1846">
        <v>0</v>
      </c>
      <c r="T1846" t="s">
        <v>1522</v>
      </c>
      <c r="U1846">
        <v>31</v>
      </c>
    </row>
    <row r="1847" spans="1:21" x14ac:dyDescent="0.3">
      <c r="A1847">
        <v>368</v>
      </c>
      <c r="B1847" t="s">
        <v>330</v>
      </c>
      <c r="C1847" t="s">
        <v>1523</v>
      </c>
      <c r="D1847" t="s">
        <v>60</v>
      </c>
      <c r="E1847" t="s">
        <v>24</v>
      </c>
      <c r="F1847" s="107">
        <v>46022</v>
      </c>
      <c r="G1847">
        <v>93</v>
      </c>
      <c r="H1847">
        <v>95</v>
      </c>
      <c r="I1847" s="59">
        <v>1.021505376344086</v>
      </c>
      <c r="J1847" s="59">
        <v>1.021505376344086</v>
      </c>
      <c r="K1847" t="s">
        <v>25</v>
      </c>
      <c r="L1847" t="s">
        <v>25</v>
      </c>
      <c r="M1847">
        <v>2025</v>
      </c>
      <c r="N1847" t="s">
        <v>744</v>
      </c>
      <c r="O1847" t="s">
        <v>751</v>
      </c>
      <c r="P1847">
        <v>0</v>
      </c>
      <c r="Q1847">
        <v>0</v>
      </c>
      <c r="R1847">
        <v>0</v>
      </c>
      <c r="T1847" t="s">
        <v>1525</v>
      </c>
      <c r="U1847">
        <v>31</v>
      </c>
    </row>
    <row r="1848" spans="1:21" x14ac:dyDescent="0.3">
      <c r="A1848">
        <v>369</v>
      </c>
      <c r="B1848" t="s">
        <v>332</v>
      </c>
      <c r="C1848" t="s">
        <v>1499</v>
      </c>
      <c r="D1848" t="s">
        <v>54</v>
      </c>
      <c r="E1848" t="s">
        <v>24</v>
      </c>
      <c r="F1848" s="107">
        <v>44377</v>
      </c>
      <c r="H1848">
        <v>0</v>
      </c>
      <c r="K1848" t="s">
        <v>55</v>
      </c>
      <c r="L1848" t="s">
        <v>55</v>
      </c>
      <c r="M1848">
        <v>2021</v>
      </c>
      <c r="N1848" t="s">
        <v>742</v>
      </c>
      <c r="O1848" t="s">
        <v>800</v>
      </c>
      <c r="P1848">
        <v>0</v>
      </c>
      <c r="Q1848">
        <v>0</v>
      </c>
      <c r="R1848">
        <v>0</v>
      </c>
      <c r="T1848" t="s">
        <v>1526</v>
      </c>
      <c r="U1848">
        <v>30</v>
      </c>
    </row>
    <row r="1849" spans="1:21" x14ac:dyDescent="0.3">
      <c r="A1849">
        <v>369</v>
      </c>
      <c r="B1849" t="s">
        <v>332</v>
      </c>
      <c r="C1849" t="s">
        <v>1499</v>
      </c>
      <c r="D1849" t="s">
        <v>54</v>
      </c>
      <c r="E1849" t="s">
        <v>24</v>
      </c>
      <c r="F1849" s="107">
        <v>44561</v>
      </c>
      <c r="H1849">
        <v>0</v>
      </c>
      <c r="K1849" t="s">
        <v>55</v>
      </c>
      <c r="L1849" t="s">
        <v>55</v>
      </c>
      <c r="M1849">
        <v>2021</v>
      </c>
      <c r="N1849" t="s">
        <v>744</v>
      </c>
      <c r="O1849" t="s">
        <v>747</v>
      </c>
      <c r="P1849">
        <v>0</v>
      </c>
      <c r="Q1849">
        <v>0</v>
      </c>
      <c r="R1849">
        <v>0</v>
      </c>
      <c r="T1849" t="s">
        <v>1527</v>
      </c>
      <c r="U1849">
        <v>31</v>
      </c>
    </row>
    <row r="1850" spans="1:21" x14ac:dyDescent="0.3">
      <c r="A1850">
        <v>369</v>
      </c>
      <c r="B1850" t="s">
        <v>332</v>
      </c>
      <c r="C1850" t="s">
        <v>1499</v>
      </c>
      <c r="D1850" t="s">
        <v>54</v>
      </c>
      <c r="E1850" t="s">
        <v>24</v>
      </c>
      <c r="F1850" s="107">
        <v>44742</v>
      </c>
      <c r="H1850">
        <v>0</v>
      </c>
      <c r="K1850" t="s">
        <v>55</v>
      </c>
      <c r="L1850" t="s">
        <v>55</v>
      </c>
      <c r="M1850">
        <v>2022</v>
      </c>
      <c r="N1850" t="s">
        <v>742</v>
      </c>
      <c r="O1850" t="s">
        <v>824</v>
      </c>
      <c r="P1850">
        <v>0</v>
      </c>
      <c r="Q1850">
        <v>0</v>
      </c>
      <c r="R1850">
        <v>0</v>
      </c>
      <c r="T1850" t="s">
        <v>1529</v>
      </c>
      <c r="U1850">
        <v>30</v>
      </c>
    </row>
    <row r="1851" spans="1:21" x14ac:dyDescent="0.3">
      <c r="A1851">
        <v>369</v>
      </c>
      <c r="B1851" t="s">
        <v>332</v>
      </c>
      <c r="C1851" t="s">
        <v>1499</v>
      </c>
      <c r="D1851" t="s">
        <v>54</v>
      </c>
      <c r="E1851" t="s">
        <v>24</v>
      </c>
      <c r="F1851" s="107">
        <v>44926</v>
      </c>
      <c r="H1851">
        <v>0</v>
      </c>
      <c r="K1851" t="s">
        <v>55</v>
      </c>
      <c r="L1851" t="s">
        <v>55</v>
      </c>
      <c r="M1851">
        <v>2022</v>
      </c>
      <c r="N1851" t="s">
        <v>744</v>
      </c>
      <c r="O1851" t="s">
        <v>749</v>
      </c>
      <c r="P1851">
        <v>0</v>
      </c>
      <c r="Q1851">
        <v>0</v>
      </c>
      <c r="R1851">
        <v>0</v>
      </c>
      <c r="T1851" t="s">
        <v>1532</v>
      </c>
      <c r="U1851">
        <v>31</v>
      </c>
    </row>
    <row r="1852" spans="1:21" x14ac:dyDescent="0.3">
      <c r="A1852">
        <v>369</v>
      </c>
      <c r="B1852" t="s">
        <v>332</v>
      </c>
      <c r="C1852" t="s">
        <v>1499</v>
      </c>
      <c r="D1852" t="s">
        <v>54</v>
      </c>
      <c r="E1852" t="s">
        <v>24</v>
      </c>
      <c r="F1852" s="107">
        <v>45838</v>
      </c>
      <c r="G1852">
        <v>100</v>
      </c>
      <c r="H1852">
        <v>88.89</v>
      </c>
      <c r="I1852" s="59">
        <v>0.88890000000000002</v>
      </c>
      <c r="J1852" s="59">
        <v>0.88890000000000002</v>
      </c>
      <c r="K1852" t="s">
        <v>55</v>
      </c>
      <c r="L1852" t="s">
        <v>55</v>
      </c>
      <c r="M1852">
        <v>2025</v>
      </c>
      <c r="N1852" t="s">
        <v>742</v>
      </c>
      <c r="O1852" t="s">
        <v>846</v>
      </c>
      <c r="P1852">
        <v>0</v>
      </c>
      <c r="Q1852">
        <v>0</v>
      </c>
      <c r="R1852">
        <v>0</v>
      </c>
      <c r="T1852" t="s">
        <v>1533</v>
      </c>
      <c r="U1852">
        <v>30</v>
      </c>
    </row>
    <row r="1853" spans="1:21" x14ac:dyDescent="0.3">
      <c r="A1853">
        <v>369</v>
      </c>
      <c r="B1853" t="s">
        <v>332</v>
      </c>
      <c r="C1853" t="s">
        <v>1499</v>
      </c>
      <c r="D1853" t="s">
        <v>54</v>
      </c>
      <c r="E1853" t="s">
        <v>24</v>
      </c>
      <c r="F1853" s="107">
        <v>46022</v>
      </c>
      <c r="G1853">
        <v>100</v>
      </c>
      <c r="H1853">
        <v>108.26</v>
      </c>
      <c r="I1853" s="59">
        <v>1.0826</v>
      </c>
      <c r="J1853" s="59">
        <v>1.0826</v>
      </c>
      <c r="K1853" t="s">
        <v>55</v>
      </c>
      <c r="L1853" t="s">
        <v>55</v>
      </c>
      <c r="M1853">
        <v>2025</v>
      </c>
      <c r="N1853" t="s">
        <v>744</v>
      </c>
      <c r="O1853" t="s">
        <v>751</v>
      </c>
      <c r="P1853">
        <v>0</v>
      </c>
      <c r="Q1853">
        <v>0</v>
      </c>
      <c r="R1853">
        <v>0</v>
      </c>
      <c r="T1853" t="s">
        <v>1534</v>
      </c>
      <c r="U1853">
        <v>31</v>
      </c>
    </row>
    <row r="1854" spans="1:21" x14ac:dyDescent="0.3">
      <c r="A1854">
        <v>371</v>
      </c>
      <c r="B1854" t="s">
        <v>334</v>
      </c>
      <c r="C1854" t="s">
        <v>1499</v>
      </c>
      <c r="D1854" t="s">
        <v>54</v>
      </c>
      <c r="E1854" t="s">
        <v>24</v>
      </c>
      <c r="F1854" s="107">
        <v>46022</v>
      </c>
      <c r="G1854">
        <v>189200000</v>
      </c>
      <c r="H1854">
        <v>157833523</v>
      </c>
      <c r="I1854" s="59">
        <v>0.83421523784355178</v>
      </c>
      <c r="J1854" s="59">
        <v>0.83421523784355178</v>
      </c>
      <c r="K1854" t="s">
        <v>103</v>
      </c>
      <c r="L1854" t="s">
        <v>103</v>
      </c>
      <c r="M1854">
        <v>2025</v>
      </c>
      <c r="N1854" t="s">
        <v>744</v>
      </c>
      <c r="O1854" t="s">
        <v>751</v>
      </c>
      <c r="P1854">
        <v>0</v>
      </c>
      <c r="Q1854">
        <v>0</v>
      </c>
      <c r="R1854">
        <v>0</v>
      </c>
      <c r="T1854" t="s">
        <v>1535</v>
      </c>
      <c r="U1854">
        <v>31</v>
      </c>
    </row>
    <row r="1855" spans="1:21" x14ac:dyDescent="0.3">
      <c r="A1855">
        <v>372</v>
      </c>
      <c r="B1855" t="s">
        <v>335</v>
      </c>
      <c r="C1855" t="s">
        <v>1523</v>
      </c>
      <c r="D1855" t="s">
        <v>60</v>
      </c>
      <c r="E1855" t="s">
        <v>24</v>
      </c>
      <c r="F1855" s="107">
        <v>46022</v>
      </c>
      <c r="G1855">
        <v>90</v>
      </c>
      <c r="H1855">
        <v>97</v>
      </c>
      <c r="I1855" s="59">
        <v>1.0777777777777779</v>
      </c>
      <c r="J1855" s="59">
        <v>1.0777777777777779</v>
      </c>
      <c r="K1855" t="s">
        <v>25</v>
      </c>
      <c r="L1855" t="s">
        <v>25</v>
      </c>
      <c r="M1855">
        <v>2025</v>
      </c>
      <c r="N1855" t="s">
        <v>744</v>
      </c>
      <c r="O1855" t="s">
        <v>751</v>
      </c>
      <c r="P1855">
        <v>0</v>
      </c>
      <c r="Q1855">
        <v>0</v>
      </c>
      <c r="R1855">
        <v>0</v>
      </c>
      <c r="T1855" t="s">
        <v>1537</v>
      </c>
      <c r="U1855">
        <v>31</v>
      </c>
    </row>
    <row r="1856" spans="1:21" x14ac:dyDescent="0.3">
      <c r="A1856">
        <v>373</v>
      </c>
      <c r="B1856" t="s">
        <v>336</v>
      </c>
      <c r="C1856" t="s">
        <v>1244</v>
      </c>
      <c r="D1856" t="s">
        <v>60</v>
      </c>
      <c r="E1856" t="s">
        <v>24</v>
      </c>
      <c r="F1856" s="107">
        <v>44377</v>
      </c>
      <c r="H1856">
        <v>0</v>
      </c>
      <c r="K1856" t="s">
        <v>25</v>
      </c>
      <c r="L1856" t="s">
        <v>25</v>
      </c>
      <c r="M1856">
        <v>2021</v>
      </c>
      <c r="N1856" t="s">
        <v>742</v>
      </c>
      <c r="O1856" t="s">
        <v>800</v>
      </c>
      <c r="P1856">
        <v>0</v>
      </c>
      <c r="Q1856">
        <v>0</v>
      </c>
      <c r="R1856">
        <v>0</v>
      </c>
      <c r="T1856" t="s">
        <v>1539</v>
      </c>
      <c r="U1856">
        <v>30</v>
      </c>
    </row>
    <row r="1857" spans="1:21" x14ac:dyDescent="0.3">
      <c r="A1857">
        <v>373</v>
      </c>
      <c r="B1857" t="s">
        <v>336</v>
      </c>
      <c r="C1857" t="s">
        <v>1244</v>
      </c>
      <c r="D1857" t="s">
        <v>60</v>
      </c>
      <c r="E1857" t="s">
        <v>24</v>
      </c>
      <c r="F1857" s="107">
        <v>44561</v>
      </c>
      <c r="H1857">
        <v>0</v>
      </c>
      <c r="K1857" t="s">
        <v>25</v>
      </c>
      <c r="L1857" t="s">
        <v>25</v>
      </c>
      <c r="M1857">
        <v>2021</v>
      </c>
      <c r="N1857" t="s">
        <v>744</v>
      </c>
      <c r="O1857" t="s">
        <v>747</v>
      </c>
      <c r="P1857">
        <v>0</v>
      </c>
      <c r="Q1857">
        <v>0</v>
      </c>
      <c r="R1857">
        <v>0</v>
      </c>
      <c r="T1857" t="s">
        <v>1541</v>
      </c>
      <c r="U1857">
        <v>31</v>
      </c>
    </row>
    <row r="1858" spans="1:21" x14ac:dyDescent="0.3">
      <c r="A1858">
        <v>373</v>
      </c>
      <c r="B1858" t="s">
        <v>336</v>
      </c>
      <c r="C1858" t="s">
        <v>1244</v>
      </c>
      <c r="D1858" t="s">
        <v>60</v>
      </c>
      <c r="E1858" t="s">
        <v>24</v>
      </c>
      <c r="F1858" s="107">
        <v>44742</v>
      </c>
      <c r="H1858">
        <v>0</v>
      </c>
      <c r="K1858" t="s">
        <v>25</v>
      </c>
      <c r="L1858" t="s">
        <v>25</v>
      </c>
      <c r="M1858">
        <v>2022</v>
      </c>
      <c r="N1858" t="s">
        <v>742</v>
      </c>
      <c r="O1858" t="s">
        <v>824</v>
      </c>
      <c r="P1858">
        <v>0</v>
      </c>
      <c r="Q1858">
        <v>0</v>
      </c>
      <c r="R1858">
        <v>0</v>
      </c>
      <c r="T1858" t="s">
        <v>1545</v>
      </c>
      <c r="U1858">
        <v>30</v>
      </c>
    </row>
    <row r="1859" spans="1:21" x14ac:dyDescent="0.3">
      <c r="A1859">
        <v>373</v>
      </c>
      <c r="B1859" t="s">
        <v>336</v>
      </c>
      <c r="C1859" t="s">
        <v>1244</v>
      </c>
      <c r="D1859" t="s">
        <v>60</v>
      </c>
      <c r="E1859" t="s">
        <v>24</v>
      </c>
      <c r="F1859" s="107">
        <v>44926</v>
      </c>
      <c r="H1859">
        <v>0</v>
      </c>
      <c r="K1859" t="s">
        <v>25</v>
      </c>
      <c r="L1859" t="s">
        <v>25</v>
      </c>
      <c r="M1859">
        <v>2022</v>
      </c>
      <c r="N1859" t="s">
        <v>744</v>
      </c>
      <c r="O1859" t="s">
        <v>749</v>
      </c>
      <c r="P1859">
        <v>0</v>
      </c>
      <c r="Q1859">
        <v>0</v>
      </c>
      <c r="R1859">
        <v>0</v>
      </c>
      <c r="T1859" t="s">
        <v>1548</v>
      </c>
      <c r="U1859">
        <v>31</v>
      </c>
    </row>
    <row r="1860" spans="1:21" x14ac:dyDescent="0.3">
      <c r="A1860">
        <v>373</v>
      </c>
      <c r="B1860" t="s">
        <v>336</v>
      </c>
      <c r="C1860" t="s">
        <v>1244</v>
      </c>
      <c r="D1860" t="s">
        <v>60</v>
      </c>
      <c r="E1860" t="s">
        <v>24</v>
      </c>
      <c r="F1860" s="107">
        <v>45838</v>
      </c>
      <c r="G1860">
        <v>100</v>
      </c>
      <c r="H1860">
        <v>101.75</v>
      </c>
      <c r="I1860" s="59">
        <v>1.0175000000000001</v>
      </c>
      <c r="J1860" s="59">
        <v>1.0175000000000001</v>
      </c>
      <c r="K1860" t="s">
        <v>25</v>
      </c>
      <c r="L1860" t="s">
        <v>25</v>
      </c>
      <c r="M1860">
        <v>2025</v>
      </c>
      <c r="N1860" t="s">
        <v>742</v>
      </c>
      <c r="O1860" t="s">
        <v>846</v>
      </c>
      <c r="P1860">
        <v>0</v>
      </c>
      <c r="Q1860">
        <v>0</v>
      </c>
      <c r="R1860">
        <v>0</v>
      </c>
      <c r="T1860" t="s">
        <v>1551</v>
      </c>
      <c r="U1860">
        <v>30</v>
      </c>
    </row>
    <row r="1861" spans="1:21" x14ac:dyDescent="0.3">
      <c r="A1861">
        <v>373</v>
      </c>
      <c r="B1861" t="s">
        <v>336</v>
      </c>
      <c r="C1861" t="s">
        <v>1244</v>
      </c>
      <c r="D1861" t="s">
        <v>60</v>
      </c>
      <c r="E1861" t="s">
        <v>24</v>
      </c>
      <c r="F1861" s="107">
        <v>46022</v>
      </c>
      <c r="G1861">
        <v>100</v>
      </c>
      <c r="H1861">
        <v>99.33</v>
      </c>
      <c r="I1861" s="59">
        <v>0.99329999999999996</v>
      </c>
      <c r="J1861" s="59">
        <v>0.99329999999999996</v>
      </c>
      <c r="K1861" t="s">
        <v>25</v>
      </c>
      <c r="L1861" t="s">
        <v>25</v>
      </c>
      <c r="M1861">
        <v>2025</v>
      </c>
      <c r="N1861" t="s">
        <v>744</v>
      </c>
      <c r="O1861" t="s">
        <v>751</v>
      </c>
      <c r="P1861">
        <v>0</v>
      </c>
      <c r="Q1861">
        <v>0</v>
      </c>
      <c r="R1861">
        <v>0</v>
      </c>
      <c r="T1861" t="s">
        <v>1553</v>
      </c>
      <c r="U1861">
        <v>31</v>
      </c>
    </row>
    <row r="1862" spans="1:21" x14ac:dyDescent="0.3">
      <c r="A1862">
        <v>375</v>
      </c>
      <c r="B1862" t="s">
        <v>338</v>
      </c>
      <c r="C1862" t="s">
        <v>1367</v>
      </c>
      <c r="D1862" t="s">
        <v>54</v>
      </c>
      <c r="E1862" t="s">
        <v>24</v>
      </c>
      <c r="F1862" s="107">
        <v>44377</v>
      </c>
      <c r="G1862">
        <v>100</v>
      </c>
      <c r="H1862">
        <v>0</v>
      </c>
      <c r="I1862" s="59">
        <v>0</v>
      </c>
      <c r="J1862" s="59">
        <v>0</v>
      </c>
      <c r="K1862" t="s">
        <v>25</v>
      </c>
      <c r="L1862" t="s">
        <v>25</v>
      </c>
      <c r="M1862">
        <v>2021</v>
      </c>
      <c r="N1862" t="s">
        <v>742</v>
      </c>
      <c r="O1862" t="s">
        <v>800</v>
      </c>
      <c r="P1862">
        <v>0</v>
      </c>
      <c r="Q1862">
        <v>0</v>
      </c>
      <c r="R1862">
        <v>0</v>
      </c>
      <c r="T1862" t="s">
        <v>1554</v>
      </c>
      <c r="U1862">
        <v>30</v>
      </c>
    </row>
    <row r="1863" spans="1:21" x14ac:dyDescent="0.3">
      <c r="A1863">
        <v>375</v>
      </c>
      <c r="B1863" t="s">
        <v>338</v>
      </c>
      <c r="C1863" t="s">
        <v>1367</v>
      </c>
      <c r="D1863" t="s">
        <v>54</v>
      </c>
      <c r="E1863" t="s">
        <v>24</v>
      </c>
      <c r="F1863" s="107">
        <v>44561</v>
      </c>
      <c r="G1863">
        <v>100</v>
      </c>
      <c r="H1863">
        <v>0</v>
      </c>
      <c r="I1863" s="59">
        <v>0</v>
      </c>
      <c r="J1863" s="59">
        <v>0</v>
      </c>
      <c r="K1863" t="s">
        <v>25</v>
      </c>
      <c r="L1863" t="s">
        <v>25</v>
      </c>
      <c r="M1863">
        <v>2021</v>
      </c>
      <c r="N1863" t="s">
        <v>744</v>
      </c>
      <c r="O1863" t="s">
        <v>747</v>
      </c>
      <c r="P1863">
        <v>0</v>
      </c>
      <c r="Q1863">
        <v>0</v>
      </c>
      <c r="R1863">
        <v>0</v>
      </c>
      <c r="T1863" t="s">
        <v>1555</v>
      </c>
      <c r="U1863">
        <v>31</v>
      </c>
    </row>
    <row r="1864" spans="1:21" x14ac:dyDescent="0.3">
      <c r="A1864">
        <v>375</v>
      </c>
      <c r="B1864" t="s">
        <v>338</v>
      </c>
      <c r="C1864" t="s">
        <v>1367</v>
      </c>
      <c r="D1864" t="s">
        <v>54</v>
      </c>
      <c r="E1864" t="s">
        <v>24</v>
      </c>
      <c r="F1864" s="107">
        <v>44742</v>
      </c>
      <c r="G1864">
        <v>100</v>
      </c>
      <c r="H1864">
        <v>0</v>
      </c>
      <c r="I1864" s="59">
        <v>0</v>
      </c>
      <c r="J1864" s="59">
        <v>0</v>
      </c>
      <c r="K1864" t="s">
        <v>25</v>
      </c>
      <c r="L1864" t="s">
        <v>25</v>
      </c>
      <c r="M1864">
        <v>2022</v>
      </c>
      <c r="N1864" t="s">
        <v>742</v>
      </c>
      <c r="O1864" t="s">
        <v>824</v>
      </c>
      <c r="P1864">
        <v>0</v>
      </c>
      <c r="Q1864">
        <v>0</v>
      </c>
      <c r="R1864">
        <v>0</v>
      </c>
      <c r="T1864" t="s">
        <v>1557</v>
      </c>
      <c r="U1864">
        <v>30</v>
      </c>
    </row>
    <row r="1865" spans="1:21" x14ac:dyDescent="0.3">
      <c r="A1865">
        <v>375</v>
      </c>
      <c r="B1865" t="s">
        <v>338</v>
      </c>
      <c r="C1865" t="s">
        <v>1367</v>
      </c>
      <c r="D1865" t="s">
        <v>54</v>
      </c>
      <c r="E1865" t="s">
        <v>24</v>
      </c>
      <c r="F1865" s="107">
        <v>44926</v>
      </c>
      <c r="G1865">
        <v>100</v>
      </c>
      <c r="H1865">
        <v>0</v>
      </c>
      <c r="I1865" s="59">
        <v>0</v>
      </c>
      <c r="J1865" s="59">
        <v>0</v>
      </c>
      <c r="K1865" t="s">
        <v>25</v>
      </c>
      <c r="L1865" t="s">
        <v>25</v>
      </c>
      <c r="M1865">
        <v>2022</v>
      </c>
      <c r="N1865" t="s">
        <v>744</v>
      </c>
      <c r="O1865" t="s">
        <v>749</v>
      </c>
      <c r="P1865">
        <v>0</v>
      </c>
      <c r="Q1865">
        <v>0</v>
      </c>
      <c r="R1865">
        <v>0</v>
      </c>
      <c r="T1865" t="s">
        <v>1560</v>
      </c>
      <c r="U1865">
        <v>31</v>
      </c>
    </row>
    <row r="1866" spans="1:21" x14ac:dyDescent="0.3">
      <c r="A1866">
        <v>375</v>
      </c>
      <c r="B1866" t="s">
        <v>338</v>
      </c>
      <c r="C1866" t="s">
        <v>1367</v>
      </c>
      <c r="D1866" t="s">
        <v>54</v>
      </c>
      <c r="E1866" t="s">
        <v>24</v>
      </c>
      <c r="F1866" s="107">
        <v>45107</v>
      </c>
      <c r="G1866">
        <v>100</v>
      </c>
      <c r="H1866">
        <v>0</v>
      </c>
      <c r="I1866" s="59">
        <v>0</v>
      </c>
      <c r="J1866" s="59">
        <v>0</v>
      </c>
      <c r="K1866" t="s">
        <v>25</v>
      </c>
      <c r="L1866" t="s">
        <v>25</v>
      </c>
      <c r="M1866">
        <v>2023</v>
      </c>
      <c r="N1866" t="s">
        <v>742</v>
      </c>
      <c r="O1866" t="s">
        <v>743</v>
      </c>
      <c r="P1866">
        <v>0</v>
      </c>
      <c r="Q1866">
        <v>0</v>
      </c>
      <c r="R1866">
        <v>0</v>
      </c>
      <c r="T1866" t="s">
        <v>1565</v>
      </c>
      <c r="U1866">
        <v>30</v>
      </c>
    </row>
    <row r="1867" spans="1:21" x14ac:dyDescent="0.3">
      <c r="A1867">
        <v>375</v>
      </c>
      <c r="B1867" t="s">
        <v>338</v>
      </c>
      <c r="C1867" t="s">
        <v>1367</v>
      </c>
      <c r="D1867" t="s">
        <v>54</v>
      </c>
      <c r="E1867" t="s">
        <v>24</v>
      </c>
      <c r="F1867" s="107">
        <v>46022</v>
      </c>
      <c r="G1867">
        <v>100</v>
      </c>
      <c r="H1867">
        <v>100</v>
      </c>
      <c r="I1867" s="59">
        <v>1</v>
      </c>
      <c r="J1867" s="59">
        <v>1</v>
      </c>
      <c r="K1867" t="s">
        <v>25</v>
      </c>
      <c r="L1867" t="s">
        <v>25</v>
      </c>
      <c r="M1867">
        <v>2025</v>
      </c>
      <c r="N1867" t="s">
        <v>744</v>
      </c>
      <c r="O1867" t="s">
        <v>751</v>
      </c>
      <c r="P1867">
        <v>0</v>
      </c>
      <c r="Q1867">
        <v>0</v>
      </c>
      <c r="R1867">
        <v>0</v>
      </c>
      <c r="T1867" t="s">
        <v>1566</v>
      </c>
      <c r="U1867">
        <v>31</v>
      </c>
    </row>
    <row r="1868" spans="1:21" x14ac:dyDescent="0.3">
      <c r="A1868">
        <v>376</v>
      </c>
      <c r="B1868" t="s">
        <v>340</v>
      </c>
      <c r="C1868" t="s">
        <v>998</v>
      </c>
      <c r="D1868" t="s">
        <v>54</v>
      </c>
      <c r="E1868" t="s">
        <v>24</v>
      </c>
      <c r="F1868" s="107">
        <v>46022</v>
      </c>
      <c r="G1868">
        <v>32126483785</v>
      </c>
      <c r="H1868">
        <v>37751457388</v>
      </c>
      <c r="I1868" s="59">
        <v>1.1750883676110959</v>
      </c>
      <c r="J1868" s="59">
        <v>1.1750883676110959</v>
      </c>
      <c r="K1868" t="s">
        <v>103</v>
      </c>
      <c r="L1868" t="s">
        <v>103</v>
      </c>
      <c r="M1868">
        <v>2025</v>
      </c>
      <c r="N1868" t="s">
        <v>744</v>
      </c>
      <c r="O1868" t="s">
        <v>751</v>
      </c>
      <c r="P1868">
        <v>0</v>
      </c>
      <c r="Q1868">
        <v>0</v>
      </c>
      <c r="R1868">
        <v>0</v>
      </c>
      <c r="T1868" t="s">
        <v>1567</v>
      </c>
      <c r="U1868">
        <v>31</v>
      </c>
    </row>
    <row r="1869" spans="1:21" x14ac:dyDescent="0.3">
      <c r="A1869">
        <v>377</v>
      </c>
      <c r="B1869" t="s">
        <v>341</v>
      </c>
      <c r="C1869" t="s">
        <v>998</v>
      </c>
      <c r="D1869" t="s">
        <v>73</v>
      </c>
      <c r="E1869" t="s">
        <v>24</v>
      </c>
      <c r="F1869" s="107">
        <v>46022</v>
      </c>
      <c r="G1869">
        <v>10285243492.814301</v>
      </c>
      <c r="H1869">
        <v>11016899103</v>
      </c>
      <c r="I1869" s="59">
        <v>1.071136440347461</v>
      </c>
      <c r="J1869" s="59">
        <v>1.071136440347461</v>
      </c>
      <c r="K1869" t="s">
        <v>103</v>
      </c>
      <c r="L1869" t="s">
        <v>103</v>
      </c>
      <c r="M1869">
        <v>2025</v>
      </c>
      <c r="N1869" t="s">
        <v>744</v>
      </c>
      <c r="O1869" t="s">
        <v>751</v>
      </c>
      <c r="P1869">
        <v>0</v>
      </c>
      <c r="Q1869">
        <v>0</v>
      </c>
      <c r="R1869">
        <v>0</v>
      </c>
      <c r="T1869" t="s">
        <v>1568</v>
      </c>
      <c r="U1869">
        <v>31</v>
      </c>
    </row>
    <row r="1870" spans="1:21" x14ac:dyDescent="0.3">
      <c r="A1870">
        <v>379</v>
      </c>
      <c r="B1870" t="s">
        <v>343</v>
      </c>
      <c r="C1870" t="s">
        <v>1569</v>
      </c>
      <c r="D1870" t="s">
        <v>54</v>
      </c>
      <c r="E1870" t="s">
        <v>24</v>
      </c>
      <c r="F1870" s="107">
        <v>46022</v>
      </c>
      <c r="G1870">
        <v>11019</v>
      </c>
      <c r="H1870">
        <v>11285</v>
      </c>
      <c r="I1870" s="59">
        <v>1.0241401216081309</v>
      </c>
      <c r="J1870" s="59">
        <v>1.0241401216081309</v>
      </c>
      <c r="K1870" t="s">
        <v>55</v>
      </c>
      <c r="L1870" t="s">
        <v>55</v>
      </c>
      <c r="M1870">
        <v>2025</v>
      </c>
      <c r="N1870" t="s">
        <v>744</v>
      </c>
      <c r="O1870" t="s">
        <v>751</v>
      </c>
      <c r="P1870">
        <v>0</v>
      </c>
      <c r="Q1870">
        <v>0</v>
      </c>
      <c r="R1870">
        <v>0</v>
      </c>
      <c r="T1870" t="s">
        <v>1570</v>
      </c>
      <c r="U1870">
        <v>31</v>
      </c>
    </row>
    <row r="1871" spans="1:21" x14ac:dyDescent="0.3">
      <c r="A1871">
        <v>381</v>
      </c>
      <c r="B1871" t="s">
        <v>346</v>
      </c>
      <c r="C1871" t="s">
        <v>1569</v>
      </c>
      <c r="D1871" t="s">
        <v>54</v>
      </c>
      <c r="E1871" t="s">
        <v>24</v>
      </c>
      <c r="F1871" s="107">
        <v>46022</v>
      </c>
      <c r="G1871">
        <v>981</v>
      </c>
      <c r="H1871">
        <v>1115</v>
      </c>
      <c r="I1871" s="59">
        <v>1.136595310907238</v>
      </c>
      <c r="J1871" s="59">
        <v>1.136595310907238</v>
      </c>
      <c r="K1871" t="s">
        <v>55</v>
      </c>
      <c r="L1871" t="s">
        <v>55</v>
      </c>
      <c r="M1871">
        <v>2025</v>
      </c>
      <c r="N1871" t="s">
        <v>744</v>
      </c>
      <c r="O1871" t="s">
        <v>751</v>
      </c>
      <c r="P1871">
        <v>0</v>
      </c>
      <c r="Q1871">
        <v>0</v>
      </c>
      <c r="R1871">
        <v>0</v>
      </c>
      <c r="T1871" t="s">
        <v>1571</v>
      </c>
      <c r="U1871">
        <v>31</v>
      </c>
    </row>
    <row r="1872" spans="1:21" x14ac:dyDescent="0.3">
      <c r="A1872">
        <v>382</v>
      </c>
      <c r="B1872" t="s">
        <v>347</v>
      </c>
      <c r="C1872" t="s">
        <v>1569</v>
      </c>
      <c r="D1872" t="s">
        <v>54</v>
      </c>
      <c r="E1872" t="s">
        <v>24</v>
      </c>
      <c r="F1872" s="107">
        <v>46022</v>
      </c>
      <c r="G1872">
        <v>8507</v>
      </c>
      <c r="H1872">
        <v>8270</v>
      </c>
      <c r="I1872" s="59">
        <v>0.97214059010226872</v>
      </c>
      <c r="J1872" s="59">
        <v>0.97214059010226872</v>
      </c>
      <c r="K1872" t="s">
        <v>55</v>
      </c>
      <c r="L1872" t="s">
        <v>55</v>
      </c>
      <c r="M1872">
        <v>2025</v>
      </c>
      <c r="N1872" t="s">
        <v>744</v>
      </c>
      <c r="O1872" t="s">
        <v>751</v>
      </c>
      <c r="P1872">
        <v>0</v>
      </c>
      <c r="Q1872">
        <v>0</v>
      </c>
      <c r="R1872">
        <v>0</v>
      </c>
      <c r="T1872" t="s">
        <v>1572</v>
      </c>
      <c r="U1872">
        <v>31</v>
      </c>
    </row>
    <row r="1873" spans="1:22" x14ac:dyDescent="0.3">
      <c r="A1873">
        <v>383</v>
      </c>
      <c r="B1873" t="s">
        <v>348</v>
      </c>
      <c r="C1873" t="s">
        <v>1569</v>
      </c>
      <c r="D1873" t="s">
        <v>54</v>
      </c>
      <c r="E1873" t="s">
        <v>24</v>
      </c>
      <c r="F1873" s="107">
        <v>45838</v>
      </c>
      <c r="G1873">
        <v>1599</v>
      </c>
      <c r="H1873">
        <v>1599</v>
      </c>
      <c r="I1873" s="59">
        <v>1</v>
      </c>
      <c r="J1873" s="59">
        <v>1</v>
      </c>
      <c r="K1873" t="s">
        <v>55</v>
      </c>
      <c r="L1873" t="s">
        <v>55</v>
      </c>
      <c r="M1873">
        <v>2025</v>
      </c>
      <c r="N1873" t="s">
        <v>742</v>
      </c>
      <c r="O1873" t="s">
        <v>846</v>
      </c>
      <c r="P1873">
        <v>0</v>
      </c>
      <c r="Q1873">
        <v>0</v>
      </c>
      <c r="R1873">
        <v>0</v>
      </c>
      <c r="T1873" t="s">
        <v>2694</v>
      </c>
      <c r="U1873">
        <v>30</v>
      </c>
    </row>
    <row r="1874" spans="1:22" x14ac:dyDescent="0.3">
      <c r="A1874">
        <v>383</v>
      </c>
      <c r="B1874" t="s">
        <v>348</v>
      </c>
      <c r="C1874" t="s">
        <v>1569</v>
      </c>
      <c r="D1874" t="s">
        <v>54</v>
      </c>
      <c r="E1874" t="s">
        <v>24</v>
      </c>
      <c r="F1874" s="107">
        <v>46022</v>
      </c>
      <c r="G1874">
        <v>1317</v>
      </c>
      <c r="H1874">
        <v>1317</v>
      </c>
      <c r="I1874" s="59">
        <v>1</v>
      </c>
      <c r="J1874" s="59">
        <v>1</v>
      </c>
      <c r="K1874" t="s">
        <v>55</v>
      </c>
      <c r="L1874" t="s">
        <v>55</v>
      </c>
      <c r="M1874">
        <v>2025</v>
      </c>
      <c r="N1874" t="s">
        <v>744</v>
      </c>
      <c r="O1874" t="s">
        <v>751</v>
      </c>
      <c r="P1874">
        <v>0</v>
      </c>
      <c r="Q1874">
        <v>0</v>
      </c>
      <c r="R1874">
        <v>0</v>
      </c>
      <c r="T1874" t="s">
        <v>1573</v>
      </c>
      <c r="U1874">
        <v>31</v>
      </c>
    </row>
    <row r="1875" spans="1:22" x14ac:dyDescent="0.3">
      <c r="A1875">
        <v>384</v>
      </c>
      <c r="B1875" t="s">
        <v>349</v>
      </c>
      <c r="C1875" t="s">
        <v>1569</v>
      </c>
      <c r="D1875" t="s">
        <v>54</v>
      </c>
      <c r="E1875" t="s">
        <v>24</v>
      </c>
      <c r="F1875" s="107">
        <v>46022</v>
      </c>
      <c r="G1875">
        <v>100</v>
      </c>
      <c r="H1875">
        <v>100.93</v>
      </c>
      <c r="I1875" s="59">
        <v>1.0093000000000001</v>
      </c>
      <c r="J1875" s="59">
        <v>1.0093000000000001</v>
      </c>
      <c r="K1875" t="s">
        <v>55</v>
      </c>
      <c r="L1875" t="s">
        <v>55</v>
      </c>
      <c r="M1875">
        <v>2025</v>
      </c>
      <c r="N1875" t="s">
        <v>744</v>
      </c>
      <c r="O1875" t="s">
        <v>751</v>
      </c>
      <c r="P1875">
        <v>0</v>
      </c>
      <c r="Q1875">
        <v>0</v>
      </c>
      <c r="R1875">
        <v>0</v>
      </c>
      <c r="T1875" t="s">
        <v>1574</v>
      </c>
      <c r="U1875">
        <v>31</v>
      </c>
    </row>
    <row r="1876" spans="1:22" x14ac:dyDescent="0.3">
      <c r="A1876">
        <v>385</v>
      </c>
      <c r="B1876" t="s">
        <v>350</v>
      </c>
      <c r="C1876" t="s">
        <v>1569</v>
      </c>
      <c r="D1876" t="s">
        <v>54</v>
      </c>
      <c r="E1876" t="s">
        <v>24</v>
      </c>
      <c r="F1876" s="107">
        <v>46022</v>
      </c>
      <c r="G1876">
        <v>17058242411</v>
      </c>
      <c r="H1876">
        <v>18574150197</v>
      </c>
      <c r="I1876" s="59">
        <v>1.088866587159206</v>
      </c>
      <c r="J1876" s="59">
        <v>1.088866587159206</v>
      </c>
      <c r="K1876" t="s">
        <v>103</v>
      </c>
      <c r="L1876" t="s">
        <v>103</v>
      </c>
      <c r="M1876">
        <v>2025</v>
      </c>
      <c r="N1876" t="s">
        <v>744</v>
      </c>
      <c r="O1876" t="s">
        <v>751</v>
      </c>
      <c r="P1876">
        <v>0</v>
      </c>
      <c r="Q1876">
        <v>0</v>
      </c>
      <c r="R1876">
        <v>0</v>
      </c>
      <c r="T1876" t="s">
        <v>1575</v>
      </c>
      <c r="U1876">
        <v>31</v>
      </c>
    </row>
    <row r="1877" spans="1:22" x14ac:dyDescent="0.3">
      <c r="A1877">
        <v>386</v>
      </c>
      <c r="B1877" t="s">
        <v>352</v>
      </c>
      <c r="C1877" t="s">
        <v>1569</v>
      </c>
      <c r="D1877" t="s">
        <v>54</v>
      </c>
      <c r="E1877" t="s">
        <v>24</v>
      </c>
      <c r="F1877" s="107">
        <v>44742</v>
      </c>
      <c r="G1877">
        <v>100</v>
      </c>
      <c r="K1877" t="s">
        <v>25</v>
      </c>
      <c r="L1877" t="s">
        <v>128</v>
      </c>
      <c r="M1877">
        <v>2022</v>
      </c>
      <c r="N1877" t="s">
        <v>742</v>
      </c>
      <c r="O1877" t="s">
        <v>824</v>
      </c>
      <c r="P1877">
        <v>0</v>
      </c>
      <c r="Q1877">
        <v>0</v>
      </c>
      <c r="R1877">
        <v>0</v>
      </c>
      <c r="T1877" t="s">
        <v>1577</v>
      </c>
      <c r="U1877">
        <v>30</v>
      </c>
      <c r="V1877" t="s">
        <v>128</v>
      </c>
    </row>
    <row r="1878" spans="1:22" x14ac:dyDescent="0.3">
      <c r="A1878">
        <v>386</v>
      </c>
      <c r="B1878" t="s">
        <v>352</v>
      </c>
      <c r="C1878" t="s">
        <v>1569</v>
      </c>
      <c r="D1878" t="s">
        <v>54</v>
      </c>
      <c r="E1878" t="s">
        <v>24</v>
      </c>
      <c r="F1878" s="107">
        <v>44926</v>
      </c>
      <c r="G1878">
        <v>100</v>
      </c>
      <c r="K1878" t="s">
        <v>25</v>
      </c>
      <c r="L1878" t="s">
        <v>128</v>
      </c>
      <c r="M1878">
        <v>2022</v>
      </c>
      <c r="N1878" t="s">
        <v>744</v>
      </c>
      <c r="O1878" t="s">
        <v>749</v>
      </c>
      <c r="P1878">
        <v>0</v>
      </c>
      <c r="Q1878">
        <v>0</v>
      </c>
      <c r="R1878">
        <v>0</v>
      </c>
      <c r="T1878" t="s">
        <v>1580</v>
      </c>
      <c r="U1878">
        <v>31</v>
      </c>
      <c r="V1878" t="s">
        <v>128</v>
      </c>
    </row>
    <row r="1879" spans="1:22" x14ac:dyDescent="0.3">
      <c r="A1879">
        <v>386</v>
      </c>
      <c r="B1879" t="s">
        <v>352</v>
      </c>
      <c r="C1879" t="s">
        <v>1569</v>
      </c>
      <c r="D1879" t="s">
        <v>54</v>
      </c>
      <c r="E1879" t="s">
        <v>24</v>
      </c>
      <c r="F1879" s="107">
        <v>46022</v>
      </c>
      <c r="G1879">
        <v>300</v>
      </c>
      <c r="H1879">
        <v>325.15000152587891</v>
      </c>
      <c r="I1879" s="59">
        <v>1.0838333384195959</v>
      </c>
      <c r="J1879" s="59">
        <v>1.0838333384195959</v>
      </c>
      <c r="K1879" t="s">
        <v>25</v>
      </c>
      <c r="L1879" t="s">
        <v>25</v>
      </c>
      <c r="M1879">
        <v>2025</v>
      </c>
      <c r="N1879" t="s">
        <v>744</v>
      </c>
      <c r="O1879" t="s">
        <v>751</v>
      </c>
      <c r="P1879">
        <v>0</v>
      </c>
      <c r="Q1879">
        <v>0</v>
      </c>
      <c r="R1879">
        <v>0</v>
      </c>
      <c r="T1879" t="s">
        <v>1582</v>
      </c>
      <c r="U1879">
        <v>31</v>
      </c>
    </row>
    <row r="1880" spans="1:22" x14ac:dyDescent="0.3">
      <c r="A1880">
        <v>389</v>
      </c>
      <c r="B1880" t="s">
        <v>355</v>
      </c>
      <c r="C1880" t="s">
        <v>1367</v>
      </c>
      <c r="D1880" t="s">
        <v>54</v>
      </c>
      <c r="E1880" t="s">
        <v>24</v>
      </c>
      <c r="F1880" s="107">
        <v>44377</v>
      </c>
      <c r="H1880">
        <v>0</v>
      </c>
      <c r="K1880" t="s">
        <v>25</v>
      </c>
      <c r="L1880" t="s">
        <v>25</v>
      </c>
      <c r="M1880">
        <v>2021</v>
      </c>
      <c r="N1880" t="s">
        <v>742</v>
      </c>
      <c r="O1880" t="s">
        <v>800</v>
      </c>
      <c r="P1880">
        <v>0</v>
      </c>
      <c r="Q1880">
        <v>0</v>
      </c>
      <c r="R1880">
        <v>0</v>
      </c>
      <c r="T1880" t="s">
        <v>1583</v>
      </c>
      <c r="U1880">
        <v>30</v>
      </c>
    </row>
    <row r="1881" spans="1:22" x14ac:dyDescent="0.3">
      <c r="A1881">
        <v>389</v>
      </c>
      <c r="B1881" t="s">
        <v>355</v>
      </c>
      <c r="C1881" t="s">
        <v>1367</v>
      </c>
      <c r="D1881" t="s">
        <v>54</v>
      </c>
      <c r="E1881" t="s">
        <v>24</v>
      </c>
      <c r="F1881" s="107">
        <v>44561</v>
      </c>
      <c r="H1881">
        <v>0</v>
      </c>
      <c r="K1881" t="s">
        <v>25</v>
      </c>
      <c r="L1881" t="s">
        <v>25</v>
      </c>
      <c r="M1881">
        <v>2021</v>
      </c>
      <c r="N1881" t="s">
        <v>744</v>
      </c>
      <c r="O1881" t="s">
        <v>747</v>
      </c>
      <c r="P1881">
        <v>0</v>
      </c>
      <c r="Q1881">
        <v>0</v>
      </c>
      <c r="R1881">
        <v>0</v>
      </c>
      <c r="T1881" t="s">
        <v>1584</v>
      </c>
      <c r="U1881">
        <v>31</v>
      </c>
    </row>
    <row r="1882" spans="1:22" x14ac:dyDescent="0.3">
      <c r="A1882">
        <v>389</v>
      </c>
      <c r="B1882" t="s">
        <v>355</v>
      </c>
      <c r="C1882" t="s">
        <v>1367</v>
      </c>
      <c r="D1882" t="s">
        <v>54</v>
      </c>
      <c r="E1882" t="s">
        <v>24</v>
      </c>
      <c r="F1882" s="107">
        <v>44742</v>
      </c>
      <c r="H1882">
        <v>0</v>
      </c>
      <c r="K1882" t="s">
        <v>25</v>
      </c>
      <c r="L1882" t="s">
        <v>25</v>
      </c>
      <c r="M1882">
        <v>2022</v>
      </c>
      <c r="N1882" t="s">
        <v>742</v>
      </c>
      <c r="O1882" t="s">
        <v>824</v>
      </c>
      <c r="P1882">
        <v>0</v>
      </c>
      <c r="Q1882">
        <v>0</v>
      </c>
      <c r="R1882">
        <v>0</v>
      </c>
      <c r="T1882" t="s">
        <v>1586</v>
      </c>
      <c r="U1882">
        <v>30</v>
      </c>
    </row>
    <row r="1883" spans="1:22" x14ac:dyDescent="0.3">
      <c r="A1883">
        <v>389</v>
      </c>
      <c r="B1883" t="s">
        <v>355</v>
      </c>
      <c r="C1883" t="s">
        <v>1367</v>
      </c>
      <c r="D1883" t="s">
        <v>54</v>
      </c>
      <c r="E1883" t="s">
        <v>24</v>
      </c>
      <c r="F1883" s="107">
        <v>44926</v>
      </c>
      <c r="H1883">
        <v>0</v>
      </c>
      <c r="K1883" t="s">
        <v>25</v>
      </c>
      <c r="L1883" t="s">
        <v>25</v>
      </c>
      <c r="M1883">
        <v>2022</v>
      </c>
      <c r="N1883" t="s">
        <v>744</v>
      </c>
      <c r="O1883" t="s">
        <v>749</v>
      </c>
      <c r="P1883">
        <v>0</v>
      </c>
      <c r="Q1883">
        <v>0</v>
      </c>
      <c r="R1883">
        <v>0</v>
      </c>
      <c r="T1883" t="s">
        <v>1589</v>
      </c>
      <c r="U1883">
        <v>31</v>
      </c>
    </row>
    <row r="1884" spans="1:22" x14ac:dyDescent="0.3">
      <c r="A1884">
        <v>389</v>
      </c>
      <c r="B1884" t="s">
        <v>355</v>
      </c>
      <c r="C1884" t="s">
        <v>1367</v>
      </c>
      <c r="D1884" t="s">
        <v>54</v>
      </c>
      <c r="E1884" t="s">
        <v>24</v>
      </c>
      <c r="F1884" s="107">
        <v>45838</v>
      </c>
      <c r="H1884">
        <v>0</v>
      </c>
      <c r="K1884" t="s">
        <v>25</v>
      </c>
      <c r="L1884" t="s">
        <v>25</v>
      </c>
      <c r="M1884">
        <v>2025</v>
      </c>
      <c r="N1884" t="s">
        <v>742</v>
      </c>
      <c r="O1884" t="s">
        <v>846</v>
      </c>
      <c r="P1884">
        <v>0</v>
      </c>
      <c r="Q1884">
        <v>0</v>
      </c>
      <c r="R1884">
        <v>0</v>
      </c>
      <c r="T1884" t="s">
        <v>1590</v>
      </c>
      <c r="U1884">
        <v>30</v>
      </c>
    </row>
    <row r="1885" spans="1:22" x14ac:dyDescent="0.3">
      <c r="A1885">
        <v>389</v>
      </c>
      <c r="B1885" t="s">
        <v>355</v>
      </c>
      <c r="C1885" t="s">
        <v>1367</v>
      </c>
      <c r="D1885" t="s">
        <v>54</v>
      </c>
      <c r="E1885" t="s">
        <v>24</v>
      </c>
      <c r="F1885" s="107">
        <v>46022</v>
      </c>
      <c r="K1885" t="s">
        <v>25</v>
      </c>
      <c r="L1885" t="s">
        <v>128</v>
      </c>
      <c r="M1885">
        <v>2025</v>
      </c>
      <c r="N1885" t="s">
        <v>744</v>
      </c>
      <c r="O1885" t="s">
        <v>751</v>
      </c>
      <c r="P1885">
        <v>0</v>
      </c>
      <c r="Q1885">
        <v>0</v>
      </c>
      <c r="R1885">
        <v>0</v>
      </c>
      <c r="T1885" t="s">
        <v>1591</v>
      </c>
      <c r="U1885">
        <v>31</v>
      </c>
      <c r="V1885" t="s">
        <v>128</v>
      </c>
    </row>
    <row r="1886" spans="1:22" x14ac:dyDescent="0.3">
      <c r="A1886">
        <v>390</v>
      </c>
      <c r="B1886" t="s">
        <v>356</v>
      </c>
      <c r="C1886" t="s">
        <v>1244</v>
      </c>
      <c r="D1886" t="s">
        <v>60</v>
      </c>
      <c r="E1886" t="s">
        <v>24</v>
      </c>
      <c r="F1886" s="107">
        <v>44377</v>
      </c>
      <c r="H1886">
        <v>0</v>
      </c>
      <c r="K1886" t="s">
        <v>25</v>
      </c>
      <c r="L1886" t="s">
        <v>25</v>
      </c>
      <c r="M1886">
        <v>2021</v>
      </c>
      <c r="N1886" t="s">
        <v>742</v>
      </c>
      <c r="O1886" t="s">
        <v>800</v>
      </c>
      <c r="P1886">
        <v>0</v>
      </c>
      <c r="Q1886">
        <v>0</v>
      </c>
      <c r="R1886">
        <v>0</v>
      </c>
      <c r="T1886" t="s">
        <v>1593</v>
      </c>
      <c r="U1886">
        <v>30</v>
      </c>
    </row>
    <row r="1887" spans="1:22" x14ac:dyDescent="0.3">
      <c r="A1887">
        <v>390</v>
      </c>
      <c r="B1887" t="s">
        <v>356</v>
      </c>
      <c r="C1887" t="s">
        <v>1244</v>
      </c>
      <c r="D1887" t="s">
        <v>60</v>
      </c>
      <c r="E1887" t="s">
        <v>24</v>
      </c>
      <c r="F1887" s="107">
        <v>44561</v>
      </c>
      <c r="H1887">
        <v>0</v>
      </c>
      <c r="K1887" t="s">
        <v>25</v>
      </c>
      <c r="L1887" t="s">
        <v>25</v>
      </c>
      <c r="M1887">
        <v>2021</v>
      </c>
      <c r="N1887" t="s">
        <v>744</v>
      </c>
      <c r="O1887" t="s">
        <v>747</v>
      </c>
      <c r="P1887">
        <v>0</v>
      </c>
      <c r="Q1887">
        <v>0</v>
      </c>
      <c r="R1887">
        <v>0</v>
      </c>
      <c r="T1887" t="s">
        <v>1595</v>
      </c>
      <c r="U1887">
        <v>31</v>
      </c>
    </row>
    <row r="1888" spans="1:22" x14ac:dyDescent="0.3">
      <c r="A1888">
        <v>390</v>
      </c>
      <c r="B1888" t="s">
        <v>356</v>
      </c>
      <c r="C1888" t="s">
        <v>1244</v>
      </c>
      <c r="D1888" t="s">
        <v>60</v>
      </c>
      <c r="E1888" t="s">
        <v>24</v>
      </c>
      <c r="F1888" s="107">
        <v>44742</v>
      </c>
      <c r="H1888">
        <v>0</v>
      </c>
      <c r="K1888" t="s">
        <v>25</v>
      </c>
      <c r="L1888" t="s">
        <v>25</v>
      </c>
      <c r="M1888">
        <v>2022</v>
      </c>
      <c r="N1888" t="s">
        <v>742</v>
      </c>
      <c r="O1888" t="s">
        <v>824</v>
      </c>
      <c r="P1888">
        <v>0</v>
      </c>
      <c r="Q1888">
        <v>0</v>
      </c>
      <c r="R1888">
        <v>0</v>
      </c>
      <c r="T1888" t="s">
        <v>1599</v>
      </c>
      <c r="U1888">
        <v>30</v>
      </c>
    </row>
    <row r="1889" spans="1:22" x14ac:dyDescent="0.3">
      <c r="A1889">
        <v>390</v>
      </c>
      <c r="B1889" t="s">
        <v>356</v>
      </c>
      <c r="C1889" t="s">
        <v>1244</v>
      </c>
      <c r="D1889" t="s">
        <v>60</v>
      </c>
      <c r="E1889" t="s">
        <v>24</v>
      </c>
      <c r="F1889" s="107">
        <v>44926</v>
      </c>
      <c r="H1889">
        <v>0</v>
      </c>
      <c r="K1889" t="s">
        <v>25</v>
      </c>
      <c r="L1889" t="s">
        <v>25</v>
      </c>
      <c r="M1889">
        <v>2022</v>
      </c>
      <c r="N1889" t="s">
        <v>744</v>
      </c>
      <c r="O1889" t="s">
        <v>749</v>
      </c>
      <c r="P1889">
        <v>0</v>
      </c>
      <c r="Q1889">
        <v>0</v>
      </c>
      <c r="R1889">
        <v>0</v>
      </c>
      <c r="T1889" t="s">
        <v>1602</v>
      </c>
      <c r="U1889">
        <v>31</v>
      </c>
    </row>
    <row r="1890" spans="1:22" x14ac:dyDescent="0.3">
      <c r="A1890">
        <v>390</v>
      </c>
      <c r="B1890" t="s">
        <v>356</v>
      </c>
      <c r="C1890" t="s">
        <v>1244</v>
      </c>
      <c r="D1890" t="s">
        <v>60</v>
      </c>
      <c r="E1890" t="s">
        <v>24</v>
      </c>
      <c r="F1890" s="107">
        <v>45838</v>
      </c>
      <c r="G1890">
        <v>100</v>
      </c>
      <c r="H1890">
        <v>103.55</v>
      </c>
      <c r="I1890" s="59">
        <v>1.0355000000000001</v>
      </c>
      <c r="J1890" s="59">
        <v>1.0355000000000001</v>
      </c>
      <c r="K1890" t="s">
        <v>25</v>
      </c>
      <c r="L1890" t="s">
        <v>25</v>
      </c>
      <c r="M1890">
        <v>2025</v>
      </c>
      <c r="N1890" t="s">
        <v>742</v>
      </c>
      <c r="O1890" t="s">
        <v>846</v>
      </c>
      <c r="P1890">
        <v>0</v>
      </c>
      <c r="Q1890">
        <v>0</v>
      </c>
      <c r="R1890">
        <v>0</v>
      </c>
      <c r="T1890" t="s">
        <v>1605</v>
      </c>
      <c r="U1890">
        <v>30</v>
      </c>
    </row>
    <row r="1891" spans="1:22" x14ac:dyDescent="0.3">
      <c r="A1891">
        <v>390</v>
      </c>
      <c r="B1891" t="s">
        <v>356</v>
      </c>
      <c r="C1891" t="s">
        <v>1244</v>
      </c>
      <c r="D1891" t="s">
        <v>60</v>
      </c>
      <c r="E1891" t="s">
        <v>24</v>
      </c>
      <c r="F1891" s="107">
        <v>46022</v>
      </c>
      <c r="G1891">
        <v>100</v>
      </c>
      <c r="H1891">
        <v>99.78</v>
      </c>
      <c r="I1891" s="59">
        <v>0.99780000000000002</v>
      </c>
      <c r="J1891" s="59">
        <v>0.99780000000000002</v>
      </c>
      <c r="K1891" t="s">
        <v>25</v>
      </c>
      <c r="L1891" t="s">
        <v>25</v>
      </c>
      <c r="M1891">
        <v>2025</v>
      </c>
      <c r="N1891" t="s">
        <v>744</v>
      </c>
      <c r="O1891" t="s">
        <v>751</v>
      </c>
      <c r="P1891">
        <v>0</v>
      </c>
      <c r="Q1891">
        <v>0</v>
      </c>
      <c r="R1891">
        <v>0</v>
      </c>
      <c r="T1891" t="s">
        <v>1607</v>
      </c>
      <c r="U1891">
        <v>31</v>
      </c>
    </row>
    <row r="1892" spans="1:22" x14ac:dyDescent="0.3">
      <c r="A1892">
        <v>392</v>
      </c>
      <c r="B1892" t="s">
        <v>359</v>
      </c>
      <c r="C1892" t="s">
        <v>759</v>
      </c>
      <c r="D1892" t="s">
        <v>73</v>
      </c>
      <c r="E1892" t="s">
        <v>24</v>
      </c>
      <c r="F1892" s="107">
        <v>46022</v>
      </c>
      <c r="G1892">
        <v>1224000000</v>
      </c>
      <c r="H1892">
        <v>1233823393</v>
      </c>
      <c r="I1892" s="59">
        <v>1.0080256478758169</v>
      </c>
      <c r="J1892" s="59">
        <v>1.0080256478758169</v>
      </c>
      <c r="K1892" t="s">
        <v>103</v>
      </c>
      <c r="L1892" t="s">
        <v>103</v>
      </c>
      <c r="M1892">
        <v>2025</v>
      </c>
      <c r="N1892" t="s">
        <v>744</v>
      </c>
      <c r="O1892" t="s">
        <v>751</v>
      </c>
      <c r="P1892">
        <v>0</v>
      </c>
      <c r="Q1892">
        <v>0</v>
      </c>
      <c r="R1892">
        <v>0</v>
      </c>
      <c r="T1892" t="s">
        <v>1608</v>
      </c>
      <c r="U1892">
        <v>31</v>
      </c>
    </row>
    <row r="1893" spans="1:22" x14ac:dyDescent="0.3">
      <c r="A1893">
        <v>393</v>
      </c>
      <c r="B1893" t="s">
        <v>360</v>
      </c>
      <c r="C1893" t="s">
        <v>759</v>
      </c>
      <c r="D1893" t="s">
        <v>73</v>
      </c>
      <c r="E1893" t="s">
        <v>62</v>
      </c>
      <c r="F1893" s="107">
        <v>46022</v>
      </c>
      <c r="H1893">
        <v>12</v>
      </c>
      <c r="K1893" t="s">
        <v>55</v>
      </c>
      <c r="L1893" t="s">
        <v>91</v>
      </c>
      <c r="M1893">
        <v>2025</v>
      </c>
      <c r="N1893" t="s">
        <v>744</v>
      </c>
      <c r="O1893" t="s">
        <v>751</v>
      </c>
      <c r="P1893">
        <v>0</v>
      </c>
      <c r="Q1893">
        <v>0</v>
      </c>
      <c r="R1893">
        <v>0</v>
      </c>
      <c r="T1893" t="s">
        <v>1609</v>
      </c>
      <c r="U1893">
        <v>31</v>
      </c>
    </row>
    <row r="1894" spans="1:22" x14ac:dyDescent="0.3">
      <c r="A1894">
        <v>394</v>
      </c>
      <c r="B1894" t="s">
        <v>361</v>
      </c>
      <c r="C1894" t="s">
        <v>759</v>
      </c>
      <c r="D1894" t="s">
        <v>60</v>
      </c>
      <c r="E1894" t="s">
        <v>24</v>
      </c>
      <c r="F1894" s="107">
        <v>46022</v>
      </c>
      <c r="G1894">
        <v>100</v>
      </c>
      <c r="H1894">
        <v>137.5</v>
      </c>
      <c r="I1894" s="59">
        <v>1.3</v>
      </c>
      <c r="J1894" s="59">
        <v>1.375</v>
      </c>
      <c r="K1894" t="s">
        <v>55</v>
      </c>
      <c r="L1894" t="s">
        <v>55</v>
      </c>
      <c r="M1894">
        <v>2025</v>
      </c>
      <c r="N1894" t="s">
        <v>744</v>
      </c>
      <c r="O1894" t="s">
        <v>751</v>
      </c>
      <c r="P1894">
        <v>0</v>
      </c>
      <c r="Q1894">
        <v>0</v>
      </c>
      <c r="R1894">
        <v>0</v>
      </c>
      <c r="T1894" t="s">
        <v>1615</v>
      </c>
      <c r="U1894">
        <v>31</v>
      </c>
    </row>
    <row r="1895" spans="1:22" x14ac:dyDescent="0.3">
      <c r="A1895">
        <v>395</v>
      </c>
      <c r="B1895" t="s">
        <v>364</v>
      </c>
      <c r="C1895" t="s">
        <v>759</v>
      </c>
      <c r="D1895" t="s">
        <v>60</v>
      </c>
      <c r="E1895" t="s">
        <v>24</v>
      </c>
      <c r="F1895" s="107">
        <v>46022</v>
      </c>
      <c r="G1895">
        <v>100</v>
      </c>
      <c r="H1895">
        <v>177.14</v>
      </c>
      <c r="I1895" s="59">
        <v>1.3</v>
      </c>
      <c r="J1895" s="59">
        <v>1.7714000000000001</v>
      </c>
      <c r="K1895" t="s">
        <v>55</v>
      </c>
      <c r="L1895" t="s">
        <v>55</v>
      </c>
      <c r="M1895">
        <v>2025</v>
      </c>
      <c r="N1895" t="s">
        <v>744</v>
      </c>
      <c r="O1895" t="s">
        <v>751</v>
      </c>
      <c r="P1895">
        <v>0</v>
      </c>
      <c r="Q1895">
        <v>0</v>
      </c>
      <c r="R1895">
        <v>0</v>
      </c>
      <c r="T1895" t="s">
        <v>1620</v>
      </c>
      <c r="U1895">
        <v>31</v>
      </c>
    </row>
    <row r="1896" spans="1:22" x14ac:dyDescent="0.3">
      <c r="A1896">
        <v>397</v>
      </c>
      <c r="B1896" t="s">
        <v>1621</v>
      </c>
      <c r="C1896" t="s">
        <v>1461</v>
      </c>
      <c r="D1896" t="s">
        <v>54</v>
      </c>
      <c r="E1896" t="s">
        <v>24</v>
      </c>
      <c r="F1896" s="107">
        <v>46022</v>
      </c>
      <c r="G1896">
        <v>90</v>
      </c>
      <c r="H1896">
        <v>96.14</v>
      </c>
      <c r="I1896" s="59">
        <v>1.068222222222222</v>
      </c>
      <c r="J1896" s="59">
        <v>1.068222222222222</v>
      </c>
      <c r="K1896" t="s">
        <v>25</v>
      </c>
      <c r="L1896" t="s">
        <v>25</v>
      </c>
      <c r="M1896">
        <v>2025</v>
      </c>
      <c r="N1896" t="s">
        <v>744</v>
      </c>
      <c r="O1896" t="s">
        <v>751</v>
      </c>
      <c r="P1896">
        <v>0</v>
      </c>
      <c r="Q1896">
        <v>0</v>
      </c>
      <c r="R1896">
        <v>0</v>
      </c>
      <c r="T1896" t="s">
        <v>1622</v>
      </c>
      <c r="U1896">
        <v>31</v>
      </c>
    </row>
    <row r="1897" spans="1:22" x14ac:dyDescent="0.3">
      <c r="A1897">
        <v>398</v>
      </c>
      <c r="B1897" t="s">
        <v>368</v>
      </c>
      <c r="C1897" t="s">
        <v>1499</v>
      </c>
      <c r="D1897" t="s">
        <v>54</v>
      </c>
      <c r="E1897" t="s">
        <v>24</v>
      </c>
      <c r="F1897" s="107">
        <v>46022</v>
      </c>
      <c r="G1897">
        <v>1400</v>
      </c>
      <c r="H1897">
        <v>2362</v>
      </c>
      <c r="I1897" s="59">
        <v>1.3</v>
      </c>
      <c r="J1897" s="59">
        <v>1.6871428571428571</v>
      </c>
      <c r="K1897" t="s">
        <v>55</v>
      </c>
      <c r="L1897" t="s">
        <v>55</v>
      </c>
      <c r="M1897">
        <v>2025</v>
      </c>
      <c r="N1897" t="s">
        <v>744</v>
      </c>
      <c r="O1897" t="s">
        <v>751</v>
      </c>
      <c r="P1897">
        <v>0</v>
      </c>
      <c r="Q1897">
        <v>0</v>
      </c>
      <c r="R1897">
        <v>0</v>
      </c>
      <c r="T1897" t="s">
        <v>1623</v>
      </c>
      <c r="U1897">
        <v>31</v>
      </c>
    </row>
    <row r="1898" spans="1:22" x14ac:dyDescent="0.3">
      <c r="A1898">
        <v>399</v>
      </c>
      <c r="B1898" t="s">
        <v>371</v>
      </c>
      <c r="C1898" t="s">
        <v>1499</v>
      </c>
      <c r="D1898" t="s">
        <v>54</v>
      </c>
      <c r="E1898" t="s">
        <v>24</v>
      </c>
      <c r="F1898" s="107">
        <v>46022</v>
      </c>
      <c r="G1898">
        <v>100</v>
      </c>
      <c r="H1898">
        <v>106.13</v>
      </c>
      <c r="I1898" s="59">
        <v>1.0612999999999999</v>
      </c>
      <c r="J1898" s="59">
        <v>1.0612999999999999</v>
      </c>
      <c r="K1898" t="s">
        <v>55</v>
      </c>
      <c r="L1898" t="s">
        <v>55</v>
      </c>
      <c r="M1898">
        <v>2025</v>
      </c>
      <c r="N1898" t="s">
        <v>744</v>
      </c>
      <c r="O1898" t="s">
        <v>751</v>
      </c>
      <c r="P1898">
        <v>0</v>
      </c>
      <c r="Q1898">
        <v>0</v>
      </c>
      <c r="R1898">
        <v>0</v>
      </c>
      <c r="T1898" t="s">
        <v>1624</v>
      </c>
      <c r="U1898">
        <v>31</v>
      </c>
    </row>
    <row r="1899" spans="1:22" x14ac:dyDescent="0.3">
      <c r="A1899">
        <v>400</v>
      </c>
      <c r="B1899" t="s">
        <v>372</v>
      </c>
      <c r="C1899" t="s">
        <v>1499</v>
      </c>
      <c r="D1899" t="s">
        <v>54</v>
      </c>
      <c r="E1899" t="s">
        <v>24</v>
      </c>
      <c r="F1899" s="107">
        <v>46022</v>
      </c>
      <c r="G1899">
        <v>100</v>
      </c>
      <c r="H1899">
        <v>127.14</v>
      </c>
      <c r="I1899" s="59">
        <v>1.2714000000000001</v>
      </c>
      <c r="J1899" s="59">
        <v>1.2714000000000001</v>
      </c>
      <c r="K1899" t="s">
        <v>55</v>
      </c>
      <c r="L1899" t="s">
        <v>55</v>
      </c>
      <c r="M1899">
        <v>2025</v>
      </c>
      <c r="N1899" t="s">
        <v>744</v>
      </c>
      <c r="O1899" t="s">
        <v>751</v>
      </c>
      <c r="P1899">
        <v>0</v>
      </c>
      <c r="Q1899">
        <v>0</v>
      </c>
      <c r="R1899">
        <v>0</v>
      </c>
      <c r="T1899" t="s">
        <v>1625</v>
      </c>
      <c r="U1899">
        <v>31</v>
      </c>
    </row>
    <row r="1900" spans="1:22" x14ac:dyDescent="0.3">
      <c r="A1900">
        <v>401</v>
      </c>
      <c r="B1900" t="s">
        <v>373</v>
      </c>
      <c r="C1900" t="s">
        <v>913</v>
      </c>
      <c r="D1900" t="s">
        <v>54</v>
      </c>
      <c r="E1900" t="s">
        <v>24</v>
      </c>
      <c r="F1900" s="107">
        <v>46022</v>
      </c>
      <c r="G1900">
        <v>100</v>
      </c>
      <c r="H1900">
        <v>100</v>
      </c>
      <c r="I1900" s="59">
        <v>1</v>
      </c>
      <c r="J1900" s="59">
        <v>1</v>
      </c>
      <c r="K1900" t="s">
        <v>55</v>
      </c>
      <c r="L1900" t="s">
        <v>55</v>
      </c>
      <c r="M1900">
        <v>2025</v>
      </c>
      <c r="N1900" t="s">
        <v>744</v>
      </c>
      <c r="O1900" t="s">
        <v>751</v>
      </c>
      <c r="P1900">
        <v>0</v>
      </c>
      <c r="Q1900">
        <v>0</v>
      </c>
      <c r="R1900">
        <v>0</v>
      </c>
      <c r="T1900" t="s">
        <v>1626</v>
      </c>
      <c r="U1900">
        <v>31</v>
      </c>
    </row>
    <row r="1901" spans="1:22" x14ac:dyDescent="0.3">
      <c r="A1901">
        <v>402</v>
      </c>
      <c r="B1901" t="s">
        <v>375</v>
      </c>
      <c r="C1901" t="s">
        <v>913</v>
      </c>
      <c r="D1901" t="s">
        <v>73</v>
      </c>
      <c r="E1901" t="s">
        <v>24</v>
      </c>
      <c r="F1901" s="107">
        <v>46022</v>
      </c>
      <c r="H1901">
        <v>22.73</v>
      </c>
      <c r="K1901" t="s">
        <v>55</v>
      </c>
      <c r="L1901" t="s">
        <v>55</v>
      </c>
      <c r="M1901">
        <v>2025</v>
      </c>
      <c r="N1901" t="s">
        <v>744</v>
      </c>
      <c r="O1901" t="s">
        <v>751</v>
      </c>
      <c r="P1901">
        <v>0</v>
      </c>
      <c r="Q1901">
        <v>0</v>
      </c>
      <c r="R1901">
        <v>0</v>
      </c>
      <c r="T1901" t="s">
        <v>1627</v>
      </c>
      <c r="U1901">
        <v>31</v>
      </c>
    </row>
    <row r="1902" spans="1:22" x14ac:dyDescent="0.3">
      <c r="A1902">
        <v>403</v>
      </c>
      <c r="B1902" t="s">
        <v>1628</v>
      </c>
      <c r="C1902" t="s">
        <v>913</v>
      </c>
      <c r="D1902" t="s">
        <v>54</v>
      </c>
      <c r="E1902" t="s">
        <v>24</v>
      </c>
      <c r="F1902" s="107">
        <v>46022</v>
      </c>
      <c r="H1902">
        <v>12510</v>
      </c>
      <c r="K1902" t="s">
        <v>116</v>
      </c>
      <c r="L1902" t="s">
        <v>55</v>
      </c>
      <c r="M1902">
        <v>2025</v>
      </c>
      <c r="N1902" t="s">
        <v>744</v>
      </c>
      <c r="O1902" t="s">
        <v>751</v>
      </c>
      <c r="P1902">
        <v>0</v>
      </c>
      <c r="Q1902">
        <v>0</v>
      </c>
      <c r="R1902">
        <v>0</v>
      </c>
      <c r="T1902" t="s">
        <v>1629</v>
      </c>
      <c r="U1902">
        <v>31</v>
      </c>
      <c r="V1902" t="s">
        <v>116</v>
      </c>
    </row>
    <row r="1903" spans="1:22" x14ac:dyDescent="0.3">
      <c r="A1903">
        <v>408</v>
      </c>
      <c r="B1903" t="s">
        <v>382</v>
      </c>
      <c r="C1903" t="s">
        <v>1461</v>
      </c>
      <c r="D1903" t="s">
        <v>54</v>
      </c>
      <c r="E1903" t="s">
        <v>24</v>
      </c>
      <c r="F1903" s="107">
        <v>44742</v>
      </c>
      <c r="K1903" t="s">
        <v>55</v>
      </c>
      <c r="L1903" t="s">
        <v>128</v>
      </c>
      <c r="M1903">
        <v>2022</v>
      </c>
      <c r="N1903" t="s">
        <v>742</v>
      </c>
      <c r="O1903" t="s">
        <v>824</v>
      </c>
      <c r="P1903">
        <v>0</v>
      </c>
      <c r="Q1903">
        <v>0</v>
      </c>
      <c r="R1903">
        <v>0</v>
      </c>
      <c r="T1903" t="s">
        <v>1631</v>
      </c>
      <c r="U1903">
        <v>30</v>
      </c>
      <c r="V1903" t="s">
        <v>128</v>
      </c>
    </row>
    <row r="1904" spans="1:22" x14ac:dyDescent="0.3">
      <c r="A1904">
        <v>408</v>
      </c>
      <c r="B1904" t="s">
        <v>382</v>
      </c>
      <c r="C1904" t="s">
        <v>1461</v>
      </c>
      <c r="D1904" t="s">
        <v>54</v>
      </c>
      <c r="E1904" t="s">
        <v>24</v>
      </c>
      <c r="F1904" s="107">
        <v>44926</v>
      </c>
      <c r="K1904" t="s">
        <v>55</v>
      </c>
      <c r="L1904" t="s">
        <v>128</v>
      </c>
      <c r="M1904">
        <v>2022</v>
      </c>
      <c r="N1904" t="s">
        <v>744</v>
      </c>
      <c r="O1904" t="s">
        <v>749</v>
      </c>
      <c r="P1904">
        <v>0</v>
      </c>
      <c r="Q1904">
        <v>0</v>
      </c>
      <c r="R1904">
        <v>0</v>
      </c>
      <c r="T1904" t="s">
        <v>1634</v>
      </c>
      <c r="U1904">
        <v>31</v>
      </c>
      <c r="V1904" t="s">
        <v>128</v>
      </c>
    </row>
    <row r="1905" spans="1:22" x14ac:dyDescent="0.3">
      <c r="A1905">
        <v>408</v>
      </c>
      <c r="B1905" t="s">
        <v>382</v>
      </c>
      <c r="C1905" t="s">
        <v>1461</v>
      </c>
      <c r="D1905" t="s">
        <v>54</v>
      </c>
      <c r="E1905" t="s">
        <v>24</v>
      </c>
      <c r="F1905" s="107">
        <v>45107</v>
      </c>
      <c r="G1905">
        <v>1500</v>
      </c>
      <c r="H1905">
        <v>0</v>
      </c>
      <c r="I1905" s="59">
        <v>0</v>
      </c>
      <c r="J1905" s="59">
        <v>0</v>
      </c>
      <c r="K1905" t="s">
        <v>55</v>
      </c>
      <c r="L1905" t="s">
        <v>55</v>
      </c>
      <c r="M1905">
        <v>2023</v>
      </c>
      <c r="N1905" t="s">
        <v>742</v>
      </c>
      <c r="O1905" t="s">
        <v>743</v>
      </c>
      <c r="P1905">
        <v>0</v>
      </c>
      <c r="Q1905">
        <v>0</v>
      </c>
      <c r="R1905">
        <v>0</v>
      </c>
      <c r="T1905" t="s">
        <v>1635</v>
      </c>
      <c r="U1905">
        <v>30</v>
      </c>
    </row>
    <row r="1906" spans="1:22" x14ac:dyDescent="0.3">
      <c r="A1906">
        <v>408</v>
      </c>
      <c r="B1906" t="s">
        <v>382</v>
      </c>
      <c r="C1906" t="s">
        <v>1461</v>
      </c>
      <c r="D1906" t="s">
        <v>54</v>
      </c>
      <c r="E1906" t="s">
        <v>24</v>
      </c>
      <c r="F1906" s="107">
        <v>45838</v>
      </c>
      <c r="G1906">
        <v>100</v>
      </c>
      <c r="H1906">
        <v>100</v>
      </c>
      <c r="I1906" s="59">
        <v>1</v>
      </c>
      <c r="J1906" s="59">
        <v>1</v>
      </c>
      <c r="K1906" t="s">
        <v>55</v>
      </c>
      <c r="L1906" t="s">
        <v>55</v>
      </c>
      <c r="M1906">
        <v>2025</v>
      </c>
      <c r="N1906" t="s">
        <v>742</v>
      </c>
      <c r="O1906" t="s">
        <v>846</v>
      </c>
      <c r="P1906">
        <v>0</v>
      </c>
      <c r="Q1906">
        <v>0</v>
      </c>
      <c r="R1906">
        <v>0</v>
      </c>
      <c r="T1906" t="s">
        <v>1637</v>
      </c>
      <c r="U1906">
        <v>30</v>
      </c>
    </row>
    <row r="1907" spans="1:22" x14ac:dyDescent="0.3">
      <c r="A1907">
        <v>408</v>
      </c>
      <c r="B1907" t="s">
        <v>382</v>
      </c>
      <c r="C1907" t="s">
        <v>1461</v>
      </c>
      <c r="D1907" t="s">
        <v>54</v>
      </c>
      <c r="E1907" t="s">
        <v>24</v>
      </c>
      <c r="F1907" s="107">
        <v>46022</v>
      </c>
      <c r="G1907">
        <v>100</v>
      </c>
      <c r="H1907">
        <v>100</v>
      </c>
      <c r="I1907" s="59">
        <v>1</v>
      </c>
      <c r="J1907" s="59">
        <v>1</v>
      </c>
      <c r="K1907" t="s">
        <v>55</v>
      </c>
      <c r="L1907" t="s">
        <v>55</v>
      </c>
      <c r="M1907">
        <v>2025</v>
      </c>
      <c r="N1907" t="s">
        <v>744</v>
      </c>
      <c r="O1907" t="s">
        <v>751</v>
      </c>
      <c r="P1907">
        <v>0</v>
      </c>
      <c r="Q1907">
        <v>0</v>
      </c>
      <c r="R1907">
        <v>0</v>
      </c>
      <c r="T1907" t="s">
        <v>1638</v>
      </c>
      <c r="U1907">
        <v>31</v>
      </c>
    </row>
    <row r="1908" spans="1:22" x14ac:dyDescent="0.3">
      <c r="A1908">
        <v>409</v>
      </c>
      <c r="B1908" t="s">
        <v>383</v>
      </c>
      <c r="C1908" t="s">
        <v>46</v>
      </c>
      <c r="D1908" t="s">
        <v>60</v>
      </c>
      <c r="E1908" t="s">
        <v>24</v>
      </c>
      <c r="F1908" s="107">
        <v>44742</v>
      </c>
      <c r="K1908" t="s">
        <v>25</v>
      </c>
      <c r="L1908" t="s">
        <v>128</v>
      </c>
      <c r="M1908">
        <v>2022</v>
      </c>
      <c r="N1908" t="s">
        <v>742</v>
      </c>
      <c r="O1908" t="s">
        <v>824</v>
      </c>
      <c r="P1908">
        <v>0</v>
      </c>
      <c r="Q1908">
        <v>0</v>
      </c>
      <c r="R1908">
        <v>0</v>
      </c>
      <c r="T1908" t="s">
        <v>1642</v>
      </c>
      <c r="U1908">
        <v>30</v>
      </c>
      <c r="V1908" t="s">
        <v>128</v>
      </c>
    </row>
    <row r="1909" spans="1:22" x14ac:dyDescent="0.3">
      <c r="A1909">
        <v>409</v>
      </c>
      <c r="B1909" t="s">
        <v>383</v>
      </c>
      <c r="C1909" t="s">
        <v>46</v>
      </c>
      <c r="D1909" t="s">
        <v>60</v>
      </c>
      <c r="E1909" t="s">
        <v>24</v>
      </c>
      <c r="F1909" s="107">
        <v>44926</v>
      </c>
      <c r="K1909" t="s">
        <v>25</v>
      </c>
      <c r="L1909" t="s">
        <v>128</v>
      </c>
      <c r="M1909">
        <v>2022</v>
      </c>
      <c r="N1909" t="s">
        <v>744</v>
      </c>
      <c r="O1909" t="s">
        <v>749</v>
      </c>
      <c r="P1909">
        <v>0</v>
      </c>
      <c r="Q1909">
        <v>0</v>
      </c>
      <c r="R1909">
        <v>0</v>
      </c>
      <c r="T1909" t="s">
        <v>1645</v>
      </c>
      <c r="U1909">
        <v>31</v>
      </c>
      <c r="V1909" t="s">
        <v>128</v>
      </c>
    </row>
    <row r="1910" spans="1:22" x14ac:dyDescent="0.3">
      <c r="A1910">
        <v>409</v>
      </c>
      <c r="B1910" t="s">
        <v>383</v>
      </c>
      <c r="C1910" t="s">
        <v>46</v>
      </c>
      <c r="D1910" t="s">
        <v>60</v>
      </c>
      <c r="E1910" t="s">
        <v>24</v>
      </c>
      <c r="F1910" s="107">
        <v>45838</v>
      </c>
      <c r="G1910">
        <v>95</v>
      </c>
      <c r="K1910" t="s">
        <v>25</v>
      </c>
      <c r="L1910" t="s">
        <v>128</v>
      </c>
      <c r="M1910">
        <v>2025</v>
      </c>
      <c r="N1910" t="s">
        <v>742</v>
      </c>
      <c r="O1910" t="s">
        <v>846</v>
      </c>
      <c r="P1910">
        <v>0</v>
      </c>
      <c r="Q1910">
        <v>0</v>
      </c>
      <c r="R1910">
        <v>0</v>
      </c>
      <c r="T1910" t="s">
        <v>1651</v>
      </c>
      <c r="U1910">
        <v>30</v>
      </c>
      <c r="V1910" t="s">
        <v>128</v>
      </c>
    </row>
    <row r="1911" spans="1:22" x14ac:dyDescent="0.3">
      <c r="A1911">
        <v>413</v>
      </c>
      <c r="B1911" t="s">
        <v>389</v>
      </c>
      <c r="C1911" t="s">
        <v>759</v>
      </c>
      <c r="D1911" t="s">
        <v>73</v>
      </c>
      <c r="E1911" t="s">
        <v>24</v>
      </c>
      <c r="F1911" s="107">
        <v>46022</v>
      </c>
      <c r="G1911">
        <v>100</v>
      </c>
      <c r="H1911">
        <v>100</v>
      </c>
      <c r="I1911" s="59">
        <v>1</v>
      </c>
      <c r="J1911" s="59">
        <v>1</v>
      </c>
      <c r="K1911" t="s">
        <v>142</v>
      </c>
      <c r="L1911" t="s">
        <v>55</v>
      </c>
      <c r="M1911">
        <v>2025</v>
      </c>
      <c r="N1911" t="s">
        <v>744</v>
      </c>
      <c r="O1911" t="s">
        <v>751</v>
      </c>
      <c r="P1911">
        <v>0</v>
      </c>
      <c r="Q1911">
        <v>0</v>
      </c>
      <c r="R1911">
        <v>0</v>
      </c>
      <c r="T1911" t="s">
        <v>1652</v>
      </c>
      <c r="U1911">
        <v>31</v>
      </c>
    </row>
    <row r="1912" spans="1:22" x14ac:dyDescent="0.3">
      <c r="A1912">
        <v>414</v>
      </c>
      <c r="B1912" t="s">
        <v>390</v>
      </c>
      <c r="C1912" t="s">
        <v>1244</v>
      </c>
      <c r="D1912" t="s">
        <v>60</v>
      </c>
      <c r="E1912" t="s">
        <v>24</v>
      </c>
      <c r="F1912" s="107">
        <v>44377</v>
      </c>
      <c r="H1912">
        <v>0</v>
      </c>
      <c r="K1912" t="s">
        <v>25</v>
      </c>
      <c r="L1912" t="s">
        <v>25</v>
      </c>
      <c r="M1912">
        <v>2021</v>
      </c>
      <c r="N1912" t="s">
        <v>742</v>
      </c>
      <c r="O1912" t="s">
        <v>800</v>
      </c>
      <c r="P1912">
        <v>0</v>
      </c>
      <c r="Q1912">
        <v>0</v>
      </c>
      <c r="R1912">
        <v>0</v>
      </c>
      <c r="T1912" t="s">
        <v>1654</v>
      </c>
      <c r="U1912">
        <v>30</v>
      </c>
    </row>
    <row r="1913" spans="1:22" x14ac:dyDescent="0.3">
      <c r="A1913">
        <v>414</v>
      </c>
      <c r="B1913" t="s">
        <v>390</v>
      </c>
      <c r="C1913" t="s">
        <v>1244</v>
      </c>
      <c r="D1913" t="s">
        <v>60</v>
      </c>
      <c r="E1913" t="s">
        <v>24</v>
      </c>
      <c r="F1913" s="107">
        <v>44561</v>
      </c>
      <c r="H1913">
        <v>0</v>
      </c>
      <c r="K1913" t="s">
        <v>25</v>
      </c>
      <c r="L1913" t="s">
        <v>25</v>
      </c>
      <c r="M1913">
        <v>2021</v>
      </c>
      <c r="N1913" t="s">
        <v>744</v>
      </c>
      <c r="O1913" t="s">
        <v>747</v>
      </c>
      <c r="P1913">
        <v>0</v>
      </c>
      <c r="Q1913">
        <v>0</v>
      </c>
      <c r="R1913">
        <v>0</v>
      </c>
      <c r="T1913" t="s">
        <v>1656</v>
      </c>
      <c r="U1913">
        <v>31</v>
      </c>
    </row>
    <row r="1914" spans="1:22" x14ac:dyDescent="0.3">
      <c r="A1914">
        <v>414</v>
      </c>
      <c r="B1914" t="s">
        <v>390</v>
      </c>
      <c r="C1914" t="s">
        <v>1244</v>
      </c>
      <c r="D1914" t="s">
        <v>60</v>
      </c>
      <c r="E1914" t="s">
        <v>24</v>
      </c>
      <c r="F1914" s="107">
        <v>44742</v>
      </c>
      <c r="H1914">
        <v>0</v>
      </c>
      <c r="K1914" t="s">
        <v>25</v>
      </c>
      <c r="L1914" t="s">
        <v>25</v>
      </c>
      <c r="M1914">
        <v>2022</v>
      </c>
      <c r="N1914" t="s">
        <v>742</v>
      </c>
      <c r="O1914" t="s">
        <v>824</v>
      </c>
      <c r="P1914">
        <v>0</v>
      </c>
      <c r="Q1914">
        <v>0</v>
      </c>
      <c r="R1914">
        <v>0</v>
      </c>
      <c r="T1914" t="s">
        <v>1660</v>
      </c>
      <c r="U1914">
        <v>30</v>
      </c>
    </row>
    <row r="1915" spans="1:22" x14ac:dyDescent="0.3">
      <c r="A1915">
        <v>414</v>
      </c>
      <c r="B1915" t="s">
        <v>390</v>
      </c>
      <c r="C1915" t="s">
        <v>1244</v>
      </c>
      <c r="D1915" t="s">
        <v>60</v>
      </c>
      <c r="E1915" t="s">
        <v>24</v>
      </c>
      <c r="F1915" s="107">
        <v>44926</v>
      </c>
      <c r="H1915">
        <v>0</v>
      </c>
      <c r="K1915" t="s">
        <v>25</v>
      </c>
      <c r="L1915" t="s">
        <v>25</v>
      </c>
      <c r="M1915">
        <v>2022</v>
      </c>
      <c r="N1915" t="s">
        <v>744</v>
      </c>
      <c r="O1915" t="s">
        <v>749</v>
      </c>
      <c r="P1915">
        <v>0</v>
      </c>
      <c r="Q1915">
        <v>0</v>
      </c>
      <c r="R1915">
        <v>0</v>
      </c>
      <c r="T1915" t="s">
        <v>1663</v>
      </c>
      <c r="U1915">
        <v>31</v>
      </c>
    </row>
    <row r="1916" spans="1:22" x14ac:dyDescent="0.3">
      <c r="A1916">
        <v>414</v>
      </c>
      <c r="B1916" t="s">
        <v>390</v>
      </c>
      <c r="C1916" t="s">
        <v>1244</v>
      </c>
      <c r="D1916" t="s">
        <v>60</v>
      </c>
      <c r="E1916" t="s">
        <v>24</v>
      </c>
      <c r="F1916" s="107">
        <v>45838</v>
      </c>
      <c r="G1916">
        <v>100</v>
      </c>
      <c r="H1916">
        <v>108.55</v>
      </c>
      <c r="I1916" s="59">
        <v>1.0854999999999999</v>
      </c>
      <c r="J1916" s="59">
        <v>1.0854999999999999</v>
      </c>
      <c r="K1916" t="s">
        <v>25</v>
      </c>
      <c r="L1916" t="s">
        <v>25</v>
      </c>
      <c r="M1916">
        <v>2025</v>
      </c>
      <c r="N1916" t="s">
        <v>742</v>
      </c>
      <c r="O1916" t="s">
        <v>846</v>
      </c>
      <c r="P1916">
        <v>0</v>
      </c>
      <c r="Q1916">
        <v>0</v>
      </c>
      <c r="R1916">
        <v>0</v>
      </c>
      <c r="T1916" t="s">
        <v>1666</v>
      </c>
      <c r="U1916">
        <v>30</v>
      </c>
    </row>
    <row r="1917" spans="1:22" x14ac:dyDescent="0.3">
      <c r="A1917">
        <v>414</v>
      </c>
      <c r="B1917" t="s">
        <v>390</v>
      </c>
      <c r="C1917" t="s">
        <v>1244</v>
      </c>
      <c r="D1917" t="s">
        <v>60</v>
      </c>
      <c r="E1917" t="s">
        <v>24</v>
      </c>
      <c r="F1917" s="107">
        <v>46022</v>
      </c>
      <c r="G1917">
        <v>100</v>
      </c>
      <c r="H1917">
        <v>98.87</v>
      </c>
      <c r="I1917" s="59">
        <v>0.98870000000000002</v>
      </c>
      <c r="J1917" s="59">
        <v>0.98870000000000002</v>
      </c>
      <c r="K1917" t="s">
        <v>25</v>
      </c>
      <c r="L1917" t="s">
        <v>25</v>
      </c>
      <c r="M1917">
        <v>2025</v>
      </c>
      <c r="N1917" t="s">
        <v>744</v>
      </c>
      <c r="O1917" t="s">
        <v>751</v>
      </c>
      <c r="P1917">
        <v>0</v>
      </c>
      <c r="Q1917">
        <v>0</v>
      </c>
      <c r="R1917">
        <v>0</v>
      </c>
      <c r="T1917" t="s">
        <v>1668</v>
      </c>
      <c r="U1917">
        <v>31</v>
      </c>
    </row>
    <row r="1918" spans="1:22" x14ac:dyDescent="0.3">
      <c r="A1918">
        <v>415</v>
      </c>
      <c r="B1918" t="s">
        <v>391</v>
      </c>
      <c r="C1918" t="s">
        <v>1244</v>
      </c>
      <c r="D1918" t="s">
        <v>60</v>
      </c>
      <c r="E1918" t="s">
        <v>24</v>
      </c>
      <c r="F1918" s="107">
        <v>44377</v>
      </c>
      <c r="H1918">
        <v>0</v>
      </c>
      <c r="K1918" t="s">
        <v>25</v>
      </c>
      <c r="L1918" t="s">
        <v>25</v>
      </c>
      <c r="M1918">
        <v>2021</v>
      </c>
      <c r="N1918" t="s">
        <v>742</v>
      </c>
      <c r="O1918" t="s">
        <v>800</v>
      </c>
      <c r="P1918">
        <v>0</v>
      </c>
      <c r="Q1918">
        <v>0</v>
      </c>
      <c r="R1918">
        <v>0</v>
      </c>
      <c r="T1918" t="s">
        <v>1670</v>
      </c>
      <c r="U1918">
        <v>30</v>
      </c>
    </row>
    <row r="1919" spans="1:22" x14ac:dyDescent="0.3">
      <c r="A1919">
        <v>415</v>
      </c>
      <c r="B1919" t="s">
        <v>391</v>
      </c>
      <c r="C1919" t="s">
        <v>1244</v>
      </c>
      <c r="D1919" t="s">
        <v>60</v>
      </c>
      <c r="E1919" t="s">
        <v>24</v>
      </c>
      <c r="F1919" s="107">
        <v>44561</v>
      </c>
      <c r="H1919">
        <v>0</v>
      </c>
      <c r="K1919" t="s">
        <v>25</v>
      </c>
      <c r="L1919" t="s">
        <v>25</v>
      </c>
      <c r="M1919">
        <v>2021</v>
      </c>
      <c r="N1919" t="s">
        <v>744</v>
      </c>
      <c r="O1919" t="s">
        <v>747</v>
      </c>
      <c r="P1919">
        <v>0</v>
      </c>
      <c r="Q1919">
        <v>0</v>
      </c>
      <c r="R1919">
        <v>0</v>
      </c>
      <c r="T1919" t="s">
        <v>1672</v>
      </c>
      <c r="U1919">
        <v>31</v>
      </c>
    </row>
    <row r="1920" spans="1:22" x14ac:dyDescent="0.3">
      <c r="A1920">
        <v>415</v>
      </c>
      <c r="B1920" t="s">
        <v>391</v>
      </c>
      <c r="C1920" t="s">
        <v>1244</v>
      </c>
      <c r="D1920" t="s">
        <v>60</v>
      </c>
      <c r="E1920" t="s">
        <v>24</v>
      </c>
      <c r="F1920" s="107">
        <v>44742</v>
      </c>
      <c r="H1920">
        <v>0</v>
      </c>
      <c r="K1920" t="s">
        <v>25</v>
      </c>
      <c r="L1920" t="s">
        <v>25</v>
      </c>
      <c r="M1920">
        <v>2022</v>
      </c>
      <c r="N1920" t="s">
        <v>742</v>
      </c>
      <c r="O1920" t="s">
        <v>824</v>
      </c>
      <c r="P1920">
        <v>0</v>
      </c>
      <c r="Q1920">
        <v>0</v>
      </c>
      <c r="R1920">
        <v>0</v>
      </c>
      <c r="T1920" t="s">
        <v>1676</v>
      </c>
      <c r="U1920">
        <v>30</v>
      </c>
    </row>
    <row r="1921" spans="1:21" x14ac:dyDescent="0.3">
      <c r="A1921">
        <v>415</v>
      </c>
      <c r="B1921" t="s">
        <v>391</v>
      </c>
      <c r="C1921" t="s">
        <v>1244</v>
      </c>
      <c r="D1921" t="s">
        <v>60</v>
      </c>
      <c r="E1921" t="s">
        <v>24</v>
      </c>
      <c r="F1921" s="107">
        <v>44926</v>
      </c>
      <c r="H1921">
        <v>0</v>
      </c>
      <c r="K1921" t="s">
        <v>25</v>
      </c>
      <c r="L1921" t="s">
        <v>25</v>
      </c>
      <c r="M1921">
        <v>2022</v>
      </c>
      <c r="N1921" t="s">
        <v>744</v>
      </c>
      <c r="O1921" t="s">
        <v>749</v>
      </c>
      <c r="P1921">
        <v>0</v>
      </c>
      <c r="Q1921">
        <v>0</v>
      </c>
      <c r="R1921">
        <v>0</v>
      </c>
      <c r="T1921" t="s">
        <v>1679</v>
      </c>
      <c r="U1921">
        <v>31</v>
      </c>
    </row>
    <row r="1922" spans="1:21" x14ac:dyDescent="0.3">
      <c r="A1922">
        <v>415</v>
      </c>
      <c r="B1922" t="s">
        <v>391</v>
      </c>
      <c r="C1922" t="s">
        <v>1244</v>
      </c>
      <c r="D1922" t="s">
        <v>60</v>
      </c>
      <c r="E1922" t="s">
        <v>24</v>
      </c>
      <c r="F1922" s="107">
        <v>45838</v>
      </c>
      <c r="G1922">
        <v>100</v>
      </c>
      <c r="H1922">
        <v>96.44</v>
      </c>
      <c r="I1922" s="59">
        <v>0.96439999999999992</v>
      </c>
      <c r="J1922" s="59">
        <v>0.96439999999999992</v>
      </c>
      <c r="K1922" t="s">
        <v>25</v>
      </c>
      <c r="L1922" t="s">
        <v>25</v>
      </c>
      <c r="M1922">
        <v>2025</v>
      </c>
      <c r="N1922" t="s">
        <v>742</v>
      </c>
      <c r="O1922" t="s">
        <v>846</v>
      </c>
      <c r="P1922">
        <v>0</v>
      </c>
      <c r="Q1922">
        <v>0</v>
      </c>
      <c r="R1922">
        <v>0</v>
      </c>
      <c r="T1922" t="s">
        <v>1682</v>
      </c>
      <c r="U1922">
        <v>30</v>
      </c>
    </row>
    <row r="1923" spans="1:21" x14ac:dyDescent="0.3">
      <c r="A1923">
        <v>415</v>
      </c>
      <c r="B1923" t="s">
        <v>391</v>
      </c>
      <c r="C1923" t="s">
        <v>1244</v>
      </c>
      <c r="D1923" t="s">
        <v>60</v>
      </c>
      <c r="E1923" t="s">
        <v>24</v>
      </c>
      <c r="F1923" s="107">
        <v>46022</v>
      </c>
      <c r="G1923">
        <v>100</v>
      </c>
      <c r="H1923">
        <v>99.3</v>
      </c>
      <c r="I1923" s="59">
        <v>0.99299999999999999</v>
      </c>
      <c r="J1923" s="59">
        <v>0.99299999999999999</v>
      </c>
      <c r="K1923" t="s">
        <v>25</v>
      </c>
      <c r="L1923" t="s">
        <v>25</v>
      </c>
      <c r="M1923">
        <v>2025</v>
      </c>
      <c r="N1923" t="s">
        <v>744</v>
      </c>
      <c r="O1923" t="s">
        <v>751</v>
      </c>
      <c r="P1923">
        <v>0</v>
      </c>
      <c r="Q1923">
        <v>0</v>
      </c>
      <c r="R1923">
        <v>0</v>
      </c>
      <c r="T1923" t="s">
        <v>1684</v>
      </c>
      <c r="U1923">
        <v>31</v>
      </c>
    </row>
    <row r="1924" spans="1:21" x14ac:dyDescent="0.3">
      <c r="A1924">
        <v>416</v>
      </c>
      <c r="B1924" t="s">
        <v>392</v>
      </c>
      <c r="C1924" t="s">
        <v>1244</v>
      </c>
      <c r="D1924" t="s">
        <v>60</v>
      </c>
      <c r="E1924" t="s">
        <v>24</v>
      </c>
      <c r="F1924" s="107">
        <v>44377</v>
      </c>
      <c r="H1924">
        <v>0</v>
      </c>
      <c r="K1924" t="s">
        <v>25</v>
      </c>
      <c r="L1924" t="s">
        <v>25</v>
      </c>
      <c r="M1924">
        <v>2021</v>
      </c>
      <c r="N1924" t="s">
        <v>742</v>
      </c>
      <c r="O1924" t="s">
        <v>800</v>
      </c>
      <c r="P1924">
        <v>0</v>
      </c>
      <c r="Q1924">
        <v>0</v>
      </c>
      <c r="R1924">
        <v>0</v>
      </c>
      <c r="T1924" t="s">
        <v>1686</v>
      </c>
      <c r="U1924">
        <v>30</v>
      </c>
    </row>
    <row r="1925" spans="1:21" x14ac:dyDescent="0.3">
      <c r="A1925">
        <v>416</v>
      </c>
      <c r="B1925" t="s">
        <v>392</v>
      </c>
      <c r="C1925" t="s">
        <v>1244</v>
      </c>
      <c r="D1925" t="s">
        <v>60</v>
      </c>
      <c r="E1925" t="s">
        <v>24</v>
      </c>
      <c r="F1925" s="107">
        <v>44561</v>
      </c>
      <c r="H1925">
        <v>0</v>
      </c>
      <c r="K1925" t="s">
        <v>25</v>
      </c>
      <c r="L1925" t="s">
        <v>25</v>
      </c>
      <c r="M1925">
        <v>2021</v>
      </c>
      <c r="N1925" t="s">
        <v>744</v>
      </c>
      <c r="O1925" t="s">
        <v>747</v>
      </c>
      <c r="P1925">
        <v>0</v>
      </c>
      <c r="Q1925">
        <v>0</v>
      </c>
      <c r="R1925">
        <v>0</v>
      </c>
      <c r="T1925" t="s">
        <v>1688</v>
      </c>
      <c r="U1925">
        <v>31</v>
      </c>
    </row>
    <row r="1926" spans="1:21" x14ac:dyDescent="0.3">
      <c r="A1926">
        <v>416</v>
      </c>
      <c r="B1926" t="s">
        <v>392</v>
      </c>
      <c r="C1926" t="s">
        <v>1244</v>
      </c>
      <c r="D1926" t="s">
        <v>60</v>
      </c>
      <c r="E1926" t="s">
        <v>24</v>
      </c>
      <c r="F1926" s="107">
        <v>44742</v>
      </c>
      <c r="H1926">
        <v>0</v>
      </c>
      <c r="K1926" t="s">
        <v>25</v>
      </c>
      <c r="L1926" t="s">
        <v>25</v>
      </c>
      <c r="M1926">
        <v>2022</v>
      </c>
      <c r="N1926" t="s">
        <v>742</v>
      </c>
      <c r="O1926" t="s">
        <v>824</v>
      </c>
      <c r="P1926">
        <v>0</v>
      </c>
      <c r="Q1926">
        <v>0</v>
      </c>
      <c r="R1926">
        <v>0</v>
      </c>
      <c r="T1926" t="s">
        <v>1692</v>
      </c>
      <c r="U1926">
        <v>30</v>
      </c>
    </row>
    <row r="1927" spans="1:21" x14ac:dyDescent="0.3">
      <c r="A1927">
        <v>416</v>
      </c>
      <c r="B1927" t="s">
        <v>392</v>
      </c>
      <c r="C1927" t="s">
        <v>1244</v>
      </c>
      <c r="D1927" t="s">
        <v>60</v>
      </c>
      <c r="E1927" t="s">
        <v>24</v>
      </c>
      <c r="F1927" s="107">
        <v>44926</v>
      </c>
      <c r="H1927">
        <v>0</v>
      </c>
      <c r="K1927" t="s">
        <v>25</v>
      </c>
      <c r="L1927" t="s">
        <v>25</v>
      </c>
      <c r="M1927">
        <v>2022</v>
      </c>
      <c r="N1927" t="s">
        <v>744</v>
      </c>
      <c r="O1927" t="s">
        <v>749</v>
      </c>
      <c r="P1927">
        <v>0</v>
      </c>
      <c r="Q1927">
        <v>0</v>
      </c>
      <c r="R1927">
        <v>0</v>
      </c>
      <c r="T1927" t="s">
        <v>1695</v>
      </c>
      <c r="U1927">
        <v>31</v>
      </c>
    </row>
    <row r="1928" spans="1:21" x14ac:dyDescent="0.3">
      <c r="A1928">
        <v>416</v>
      </c>
      <c r="B1928" t="s">
        <v>392</v>
      </c>
      <c r="C1928" t="s">
        <v>1244</v>
      </c>
      <c r="D1928" t="s">
        <v>60</v>
      </c>
      <c r="E1928" t="s">
        <v>24</v>
      </c>
      <c r="F1928" s="107">
        <v>45838</v>
      </c>
      <c r="G1928">
        <v>100</v>
      </c>
      <c r="H1928">
        <v>109.24</v>
      </c>
      <c r="I1928" s="59">
        <v>1.0924</v>
      </c>
      <c r="J1928" s="59">
        <v>1.0924</v>
      </c>
      <c r="K1928" t="s">
        <v>25</v>
      </c>
      <c r="L1928" t="s">
        <v>25</v>
      </c>
      <c r="M1928">
        <v>2025</v>
      </c>
      <c r="N1928" t="s">
        <v>742</v>
      </c>
      <c r="O1928" t="s">
        <v>846</v>
      </c>
      <c r="P1928">
        <v>0</v>
      </c>
      <c r="Q1928">
        <v>0</v>
      </c>
      <c r="R1928">
        <v>0</v>
      </c>
      <c r="T1928" t="s">
        <v>1698</v>
      </c>
      <c r="U1928">
        <v>30</v>
      </c>
    </row>
    <row r="1929" spans="1:21" x14ac:dyDescent="0.3">
      <c r="A1929">
        <v>416</v>
      </c>
      <c r="B1929" t="s">
        <v>392</v>
      </c>
      <c r="C1929" t="s">
        <v>1244</v>
      </c>
      <c r="D1929" t="s">
        <v>60</v>
      </c>
      <c r="E1929" t="s">
        <v>24</v>
      </c>
      <c r="F1929" s="107">
        <v>46022</v>
      </c>
      <c r="G1929">
        <v>100</v>
      </c>
      <c r="H1929">
        <v>100</v>
      </c>
      <c r="I1929" s="59">
        <v>1</v>
      </c>
      <c r="J1929" s="59">
        <v>1</v>
      </c>
      <c r="K1929" t="s">
        <v>25</v>
      </c>
      <c r="L1929" t="s">
        <v>25</v>
      </c>
      <c r="M1929">
        <v>2025</v>
      </c>
      <c r="N1929" t="s">
        <v>744</v>
      </c>
      <c r="O1929" t="s">
        <v>751</v>
      </c>
      <c r="P1929">
        <v>0</v>
      </c>
      <c r="Q1929">
        <v>0</v>
      </c>
      <c r="R1929">
        <v>0</v>
      </c>
      <c r="T1929" t="s">
        <v>1700</v>
      </c>
      <c r="U1929">
        <v>31</v>
      </c>
    </row>
    <row r="1930" spans="1:21" x14ac:dyDescent="0.3">
      <c r="A1930">
        <v>417</v>
      </c>
      <c r="B1930" t="s">
        <v>393</v>
      </c>
      <c r="C1930" t="s">
        <v>1244</v>
      </c>
      <c r="D1930" t="s">
        <v>60</v>
      </c>
      <c r="E1930" t="s">
        <v>24</v>
      </c>
      <c r="F1930" s="107">
        <v>44377</v>
      </c>
      <c r="H1930">
        <v>0</v>
      </c>
      <c r="K1930" t="s">
        <v>25</v>
      </c>
      <c r="L1930" t="s">
        <v>25</v>
      </c>
      <c r="M1930">
        <v>2021</v>
      </c>
      <c r="N1930" t="s">
        <v>742</v>
      </c>
      <c r="O1930" t="s">
        <v>800</v>
      </c>
      <c r="P1930">
        <v>0</v>
      </c>
      <c r="Q1930">
        <v>0</v>
      </c>
      <c r="R1930">
        <v>0</v>
      </c>
      <c r="T1930" t="s">
        <v>1702</v>
      </c>
      <c r="U1930">
        <v>30</v>
      </c>
    </row>
    <row r="1931" spans="1:21" x14ac:dyDescent="0.3">
      <c r="A1931">
        <v>417</v>
      </c>
      <c r="B1931" t="s">
        <v>393</v>
      </c>
      <c r="C1931" t="s">
        <v>1244</v>
      </c>
      <c r="D1931" t="s">
        <v>60</v>
      </c>
      <c r="E1931" t="s">
        <v>24</v>
      </c>
      <c r="F1931" s="107">
        <v>44561</v>
      </c>
      <c r="H1931">
        <v>0</v>
      </c>
      <c r="K1931" t="s">
        <v>25</v>
      </c>
      <c r="L1931" t="s">
        <v>25</v>
      </c>
      <c r="M1931">
        <v>2021</v>
      </c>
      <c r="N1931" t="s">
        <v>744</v>
      </c>
      <c r="O1931" t="s">
        <v>747</v>
      </c>
      <c r="P1931">
        <v>0</v>
      </c>
      <c r="Q1931">
        <v>0</v>
      </c>
      <c r="R1931">
        <v>0</v>
      </c>
      <c r="T1931" t="s">
        <v>1704</v>
      </c>
      <c r="U1931">
        <v>31</v>
      </c>
    </row>
    <row r="1932" spans="1:21" x14ac:dyDescent="0.3">
      <c r="A1932">
        <v>417</v>
      </c>
      <c r="B1932" t="s">
        <v>393</v>
      </c>
      <c r="C1932" t="s">
        <v>1244</v>
      </c>
      <c r="D1932" t="s">
        <v>60</v>
      </c>
      <c r="E1932" t="s">
        <v>24</v>
      </c>
      <c r="F1932" s="107">
        <v>44742</v>
      </c>
      <c r="H1932">
        <v>0</v>
      </c>
      <c r="K1932" t="s">
        <v>25</v>
      </c>
      <c r="L1932" t="s">
        <v>25</v>
      </c>
      <c r="M1932">
        <v>2022</v>
      </c>
      <c r="N1932" t="s">
        <v>742</v>
      </c>
      <c r="O1932" t="s">
        <v>824</v>
      </c>
      <c r="P1932">
        <v>0</v>
      </c>
      <c r="Q1932">
        <v>0</v>
      </c>
      <c r="R1932">
        <v>0</v>
      </c>
      <c r="T1932" t="s">
        <v>1708</v>
      </c>
      <c r="U1932">
        <v>30</v>
      </c>
    </row>
    <row r="1933" spans="1:21" x14ac:dyDescent="0.3">
      <c r="A1933">
        <v>417</v>
      </c>
      <c r="B1933" t="s">
        <v>393</v>
      </c>
      <c r="C1933" t="s">
        <v>1244</v>
      </c>
      <c r="D1933" t="s">
        <v>60</v>
      </c>
      <c r="E1933" t="s">
        <v>24</v>
      </c>
      <c r="F1933" s="107">
        <v>44926</v>
      </c>
      <c r="H1933">
        <v>0</v>
      </c>
      <c r="K1933" t="s">
        <v>25</v>
      </c>
      <c r="L1933" t="s">
        <v>25</v>
      </c>
      <c r="M1933">
        <v>2022</v>
      </c>
      <c r="N1933" t="s">
        <v>744</v>
      </c>
      <c r="O1933" t="s">
        <v>749</v>
      </c>
      <c r="P1933">
        <v>0</v>
      </c>
      <c r="Q1933">
        <v>0</v>
      </c>
      <c r="R1933">
        <v>0</v>
      </c>
      <c r="T1933" t="s">
        <v>1711</v>
      </c>
      <c r="U1933">
        <v>31</v>
      </c>
    </row>
    <row r="1934" spans="1:21" x14ac:dyDescent="0.3">
      <c r="A1934">
        <v>417</v>
      </c>
      <c r="B1934" t="s">
        <v>393</v>
      </c>
      <c r="C1934" t="s">
        <v>1244</v>
      </c>
      <c r="D1934" t="s">
        <v>60</v>
      </c>
      <c r="E1934" t="s">
        <v>24</v>
      </c>
      <c r="F1934" s="107">
        <v>45838</v>
      </c>
      <c r="G1934">
        <v>100</v>
      </c>
      <c r="H1934">
        <v>101.28</v>
      </c>
      <c r="I1934" s="59">
        <v>1.0127999999999999</v>
      </c>
      <c r="J1934" s="59">
        <v>1.0127999999999999</v>
      </c>
      <c r="K1934" t="s">
        <v>25</v>
      </c>
      <c r="L1934" t="s">
        <v>25</v>
      </c>
      <c r="M1934">
        <v>2025</v>
      </c>
      <c r="N1934" t="s">
        <v>742</v>
      </c>
      <c r="O1934" t="s">
        <v>846</v>
      </c>
      <c r="P1934">
        <v>0</v>
      </c>
      <c r="Q1934">
        <v>0</v>
      </c>
      <c r="R1934">
        <v>0</v>
      </c>
      <c r="T1934" t="s">
        <v>1714</v>
      </c>
      <c r="U1934">
        <v>30</v>
      </c>
    </row>
    <row r="1935" spans="1:21" x14ac:dyDescent="0.3">
      <c r="A1935">
        <v>417</v>
      </c>
      <c r="B1935" t="s">
        <v>393</v>
      </c>
      <c r="C1935" t="s">
        <v>1244</v>
      </c>
      <c r="D1935" t="s">
        <v>60</v>
      </c>
      <c r="E1935" t="s">
        <v>24</v>
      </c>
      <c r="F1935" s="107">
        <v>46022</v>
      </c>
      <c r="G1935">
        <v>100</v>
      </c>
      <c r="H1935">
        <v>97.99</v>
      </c>
      <c r="I1935" s="59">
        <v>0.97989999999999999</v>
      </c>
      <c r="J1935" s="59">
        <v>0.97989999999999999</v>
      </c>
      <c r="K1935" t="s">
        <v>25</v>
      </c>
      <c r="L1935" t="s">
        <v>25</v>
      </c>
      <c r="M1935">
        <v>2025</v>
      </c>
      <c r="N1935" t="s">
        <v>744</v>
      </c>
      <c r="O1935" t="s">
        <v>751</v>
      </c>
      <c r="P1935">
        <v>0</v>
      </c>
      <c r="Q1935">
        <v>0</v>
      </c>
      <c r="R1935">
        <v>0</v>
      </c>
      <c r="T1935" t="s">
        <v>1716</v>
      </c>
      <c r="U1935">
        <v>31</v>
      </c>
    </row>
    <row r="1936" spans="1:21" x14ac:dyDescent="0.3">
      <c r="A1936">
        <v>418</v>
      </c>
      <c r="B1936" t="s">
        <v>394</v>
      </c>
      <c r="C1936" t="s">
        <v>1244</v>
      </c>
      <c r="D1936" t="s">
        <v>60</v>
      </c>
      <c r="E1936" t="s">
        <v>24</v>
      </c>
      <c r="F1936" s="107">
        <v>44377</v>
      </c>
      <c r="H1936">
        <v>0</v>
      </c>
      <c r="K1936" t="s">
        <v>25</v>
      </c>
      <c r="L1936" t="s">
        <v>25</v>
      </c>
      <c r="M1936">
        <v>2021</v>
      </c>
      <c r="N1936" t="s">
        <v>742</v>
      </c>
      <c r="O1936" t="s">
        <v>800</v>
      </c>
      <c r="P1936">
        <v>0</v>
      </c>
      <c r="Q1936">
        <v>0</v>
      </c>
      <c r="R1936">
        <v>0</v>
      </c>
      <c r="T1936" t="s">
        <v>1718</v>
      </c>
      <c r="U1936">
        <v>30</v>
      </c>
    </row>
    <row r="1937" spans="1:21" x14ac:dyDescent="0.3">
      <c r="A1937">
        <v>418</v>
      </c>
      <c r="B1937" t="s">
        <v>394</v>
      </c>
      <c r="C1937" t="s">
        <v>1244</v>
      </c>
      <c r="D1937" t="s">
        <v>60</v>
      </c>
      <c r="E1937" t="s">
        <v>24</v>
      </c>
      <c r="F1937" s="107">
        <v>44561</v>
      </c>
      <c r="H1937">
        <v>0</v>
      </c>
      <c r="K1937" t="s">
        <v>25</v>
      </c>
      <c r="L1937" t="s">
        <v>25</v>
      </c>
      <c r="M1937">
        <v>2021</v>
      </c>
      <c r="N1937" t="s">
        <v>744</v>
      </c>
      <c r="O1937" t="s">
        <v>747</v>
      </c>
      <c r="P1937">
        <v>0</v>
      </c>
      <c r="Q1937">
        <v>0</v>
      </c>
      <c r="R1937">
        <v>0</v>
      </c>
      <c r="T1937" t="s">
        <v>1720</v>
      </c>
      <c r="U1937">
        <v>31</v>
      </c>
    </row>
    <row r="1938" spans="1:21" x14ac:dyDescent="0.3">
      <c r="A1938">
        <v>418</v>
      </c>
      <c r="B1938" t="s">
        <v>394</v>
      </c>
      <c r="C1938" t="s">
        <v>1244</v>
      </c>
      <c r="D1938" t="s">
        <v>60</v>
      </c>
      <c r="E1938" t="s">
        <v>24</v>
      </c>
      <c r="F1938" s="107">
        <v>44742</v>
      </c>
      <c r="H1938">
        <v>0</v>
      </c>
      <c r="K1938" t="s">
        <v>25</v>
      </c>
      <c r="L1938" t="s">
        <v>25</v>
      </c>
      <c r="M1938">
        <v>2022</v>
      </c>
      <c r="N1938" t="s">
        <v>742</v>
      </c>
      <c r="O1938" t="s">
        <v>824</v>
      </c>
      <c r="P1938">
        <v>0</v>
      </c>
      <c r="Q1938">
        <v>0</v>
      </c>
      <c r="R1938">
        <v>0</v>
      </c>
      <c r="T1938" t="s">
        <v>1724</v>
      </c>
      <c r="U1938">
        <v>30</v>
      </c>
    </row>
    <row r="1939" spans="1:21" x14ac:dyDescent="0.3">
      <c r="A1939">
        <v>418</v>
      </c>
      <c r="B1939" t="s">
        <v>394</v>
      </c>
      <c r="C1939" t="s">
        <v>1244</v>
      </c>
      <c r="D1939" t="s">
        <v>60</v>
      </c>
      <c r="E1939" t="s">
        <v>24</v>
      </c>
      <c r="F1939" s="107">
        <v>44926</v>
      </c>
      <c r="H1939">
        <v>0</v>
      </c>
      <c r="K1939" t="s">
        <v>25</v>
      </c>
      <c r="L1939" t="s">
        <v>25</v>
      </c>
      <c r="M1939">
        <v>2022</v>
      </c>
      <c r="N1939" t="s">
        <v>744</v>
      </c>
      <c r="O1939" t="s">
        <v>749</v>
      </c>
      <c r="P1939">
        <v>0</v>
      </c>
      <c r="Q1939">
        <v>0</v>
      </c>
      <c r="R1939">
        <v>0</v>
      </c>
      <c r="T1939" t="s">
        <v>1727</v>
      </c>
      <c r="U1939">
        <v>31</v>
      </c>
    </row>
    <row r="1940" spans="1:21" x14ac:dyDescent="0.3">
      <c r="A1940">
        <v>418</v>
      </c>
      <c r="B1940" t="s">
        <v>394</v>
      </c>
      <c r="C1940" t="s">
        <v>1244</v>
      </c>
      <c r="D1940" t="s">
        <v>60</v>
      </c>
      <c r="E1940" t="s">
        <v>24</v>
      </c>
      <c r="F1940" s="107">
        <v>45838</v>
      </c>
      <c r="G1940">
        <v>100</v>
      </c>
      <c r="H1940">
        <v>105.83</v>
      </c>
      <c r="I1940" s="59">
        <v>1.0583</v>
      </c>
      <c r="J1940" s="59">
        <v>1.0583</v>
      </c>
      <c r="K1940" t="s">
        <v>25</v>
      </c>
      <c r="L1940" t="s">
        <v>25</v>
      </c>
      <c r="M1940">
        <v>2025</v>
      </c>
      <c r="N1940" t="s">
        <v>742</v>
      </c>
      <c r="O1940" t="s">
        <v>846</v>
      </c>
      <c r="P1940">
        <v>0</v>
      </c>
      <c r="Q1940">
        <v>0</v>
      </c>
      <c r="R1940">
        <v>0</v>
      </c>
      <c r="T1940" t="s">
        <v>1730</v>
      </c>
      <c r="U1940">
        <v>30</v>
      </c>
    </row>
    <row r="1941" spans="1:21" x14ac:dyDescent="0.3">
      <c r="A1941">
        <v>418</v>
      </c>
      <c r="B1941" t="s">
        <v>394</v>
      </c>
      <c r="C1941" t="s">
        <v>1244</v>
      </c>
      <c r="D1941" t="s">
        <v>60</v>
      </c>
      <c r="E1941" t="s">
        <v>24</v>
      </c>
      <c r="F1941" s="107">
        <v>46022</v>
      </c>
      <c r="G1941">
        <v>100</v>
      </c>
      <c r="H1941">
        <v>99.61</v>
      </c>
      <c r="I1941" s="59">
        <v>0.99609999999999999</v>
      </c>
      <c r="J1941" s="59">
        <v>0.99609999999999999</v>
      </c>
      <c r="K1941" t="s">
        <v>25</v>
      </c>
      <c r="L1941" t="s">
        <v>25</v>
      </c>
      <c r="M1941">
        <v>2025</v>
      </c>
      <c r="N1941" t="s">
        <v>744</v>
      </c>
      <c r="O1941" t="s">
        <v>751</v>
      </c>
      <c r="P1941">
        <v>0</v>
      </c>
      <c r="Q1941">
        <v>0</v>
      </c>
      <c r="R1941">
        <v>0</v>
      </c>
      <c r="T1941" t="s">
        <v>1732</v>
      </c>
      <c r="U1941">
        <v>31</v>
      </c>
    </row>
    <row r="1942" spans="1:21" x14ac:dyDescent="0.3">
      <c r="A1942">
        <v>420</v>
      </c>
      <c r="B1942" t="s">
        <v>396</v>
      </c>
      <c r="C1942" t="s">
        <v>1244</v>
      </c>
      <c r="D1942" t="s">
        <v>60</v>
      </c>
      <c r="E1942" t="s">
        <v>24</v>
      </c>
      <c r="F1942" s="107">
        <v>44377</v>
      </c>
      <c r="H1942">
        <v>0</v>
      </c>
      <c r="K1942" t="s">
        <v>25</v>
      </c>
      <c r="L1942" t="s">
        <v>25</v>
      </c>
      <c r="M1942">
        <v>2021</v>
      </c>
      <c r="N1942" t="s">
        <v>742</v>
      </c>
      <c r="O1942" t="s">
        <v>800</v>
      </c>
      <c r="P1942">
        <v>0</v>
      </c>
      <c r="Q1942">
        <v>0</v>
      </c>
      <c r="R1942">
        <v>0</v>
      </c>
      <c r="T1942" t="s">
        <v>1734</v>
      </c>
      <c r="U1942">
        <v>30</v>
      </c>
    </row>
    <row r="1943" spans="1:21" x14ac:dyDescent="0.3">
      <c r="A1943">
        <v>420</v>
      </c>
      <c r="B1943" t="s">
        <v>396</v>
      </c>
      <c r="C1943" t="s">
        <v>1244</v>
      </c>
      <c r="D1943" t="s">
        <v>60</v>
      </c>
      <c r="E1943" t="s">
        <v>24</v>
      </c>
      <c r="F1943" s="107">
        <v>44561</v>
      </c>
      <c r="H1943">
        <v>0</v>
      </c>
      <c r="K1943" t="s">
        <v>25</v>
      </c>
      <c r="L1943" t="s">
        <v>25</v>
      </c>
      <c r="M1943">
        <v>2021</v>
      </c>
      <c r="N1943" t="s">
        <v>744</v>
      </c>
      <c r="O1943" t="s">
        <v>747</v>
      </c>
      <c r="P1943">
        <v>0</v>
      </c>
      <c r="Q1943">
        <v>0</v>
      </c>
      <c r="R1943">
        <v>0</v>
      </c>
      <c r="T1943" t="s">
        <v>1736</v>
      </c>
      <c r="U1943">
        <v>31</v>
      </c>
    </row>
    <row r="1944" spans="1:21" x14ac:dyDescent="0.3">
      <c r="A1944">
        <v>420</v>
      </c>
      <c r="B1944" t="s">
        <v>396</v>
      </c>
      <c r="C1944" t="s">
        <v>1244</v>
      </c>
      <c r="D1944" t="s">
        <v>60</v>
      </c>
      <c r="E1944" t="s">
        <v>24</v>
      </c>
      <c r="F1944" s="107">
        <v>44742</v>
      </c>
      <c r="H1944">
        <v>0</v>
      </c>
      <c r="K1944" t="s">
        <v>25</v>
      </c>
      <c r="L1944" t="s">
        <v>25</v>
      </c>
      <c r="M1944">
        <v>2022</v>
      </c>
      <c r="N1944" t="s">
        <v>742</v>
      </c>
      <c r="O1944" t="s">
        <v>824</v>
      </c>
      <c r="P1944">
        <v>0</v>
      </c>
      <c r="Q1944">
        <v>0</v>
      </c>
      <c r="R1944">
        <v>0</v>
      </c>
      <c r="T1944" t="s">
        <v>1740</v>
      </c>
      <c r="U1944">
        <v>30</v>
      </c>
    </row>
    <row r="1945" spans="1:21" x14ac:dyDescent="0.3">
      <c r="A1945">
        <v>420</v>
      </c>
      <c r="B1945" t="s">
        <v>396</v>
      </c>
      <c r="C1945" t="s">
        <v>1244</v>
      </c>
      <c r="D1945" t="s">
        <v>60</v>
      </c>
      <c r="E1945" t="s">
        <v>24</v>
      </c>
      <c r="F1945" s="107">
        <v>44926</v>
      </c>
      <c r="H1945">
        <v>0</v>
      </c>
      <c r="K1945" t="s">
        <v>25</v>
      </c>
      <c r="L1945" t="s">
        <v>25</v>
      </c>
      <c r="M1945">
        <v>2022</v>
      </c>
      <c r="N1945" t="s">
        <v>744</v>
      </c>
      <c r="O1945" t="s">
        <v>749</v>
      </c>
      <c r="P1945">
        <v>0</v>
      </c>
      <c r="Q1945">
        <v>0</v>
      </c>
      <c r="R1945">
        <v>0</v>
      </c>
      <c r="T1945" t="s">
        <v>1743</v>
      </c>
      <c r="U1945">
        <v>31</v>
      </c>
    </row>
    <row r="1946" spans="1:21" x14ac:dyDescent="0.3">
      <c r="A1946">
        <v>420</v>
      </c>
      <c r="B1946" t="s">
        <v>396</v>
      </c>
      <c r="C1946" t="s">
        <v>1244</v>
      </c>
      <c r="D1946" t="s">
        <v>60</v>
      </c>
      <c r="E1946" t="s">
        <v>24</v>
      </c>
      <c r="F1946" s="107">
        <v>45838</v>
      </c>
      <c r="G1946">
        <v>100</v>
      </c>
      <c r="H1946">
        <v>108.52</v>
      </c>
      <c r="I1946" s="59">
        <v>1.0851999999999999</v>
      </c>
      <c r="J1946" s="59">
        <v>1.0851999999999999</v>
      </c>
      <c r="K1946" t="s">
        <v>25</v>
      </c>
      <c r="L1946" t="s">
        <v>25</v>
      </c>
      <c r="M1946">
        <v>2025</v>
      </c>
      <c r="N1946" t="s">
        <v>742</v>
      </c>
      <c r="O1946" t="s">
        <v>846</v>
      </c>
      <c r="P1946">
        <v>0</v>
      </c>
      <c r="Q1946">
        <v>0</v>
      </c>
      <c r="R1946">
        <v>0</v>
      </c>
      <c r="T1946" t="s">
        <v>1747</v>
      </c>
      <c r="U1946">
        <v>30</v>
      </c>
    </row>
    <row r="1947" spans="1:21" x14ac:dyDescent="0.3">
      <c r="A1947">
        <v>420</v>
      </c>
      <c r="B1947" t="s">
        <v>396</v>
      </c>
      <c r="C1947" t="s">
        <v>1244</v>
      </c>
      <c r="D1947" t="s">
        <v>60</v>
      </c>
      <c r="E1947" t="s">
        <v>24</v>
      </c>
      <c r="F1947" s="107">
        <v>46022</v>
      </c>
      <c r="G1947">
        <v>100</v>
      </c>
      <c r="H1947">
        <v>100</v>
      </c>
      <c r="I1947" s="59">
        <v>1</v>
      </c>
      <c r="J1947" s="59">
        <v>1</v>
      </c>
      <c r="K1947" t="s">
        <v>25</v>
      </c>
      <c r="L1947" t="s">
        <v>25</v>
      </c>
      <c r="M1947">
        <v>2025</v>
      </c>
      <c r="N1947" t="s">
        <v>744</v>
      </c>
      <c r="O1947" t="s">
        <v>751</v>
      </c>
      <c r="P1947">
        <v>0</v>
      </c>
      <c r="Q1947">
        <v>0</v>
      </c>
      <c r="R1947">
        <v>0</v>
      </c>
      <c r="T1947" t="s">
        <v>1749</v>
      </c>
      <c r="U1947">
        <v>31</v>
      </c>
    </row>
    <row r="1948" spans="1:21" x14ac:dyDescent="0.3">
      <c r="A1948">
        <v>422</v>
      </c>
      <c r="B1948" t="s">
        <v>398</v>
      </c>
      <c r="C1948" t="s">
        <v>1569</v>
      </c>
      <c r="D1948" t="s">
        <v>54</v>
      </c>
      <c r="E1948" t="s">
        <v>24</v>
      </c>
      <c r="F1948" s="107">
        <v>45838</v>
      </c>
      <c r="G1948">
        <v>7.83</v>
      </c>
      <c r="H1948">
        <v>8.1999999999999993</v>
      </c>
      <c r="I1948" s="59">
        <v>1.047254150702426</v>
      </c>
      <c r="J1948" s="59">
        <v>1.047254150702426</v>
      </c>
      <c r="K1948" t="s">
        <v>25</v>
      </c>
      <c r="L1948" t="s">
        <v>25</v>
      </c>
      <c r="M1948">
        <v>2025</v>
      </c>
      <c r="N1948" t="s">
        <v>742</v>
      </c>
      <c r="O1948" t="s">
        <v>846</v>
      </c>
      <c r="P1948">
        <v>0</v>
      </c>
      <c r="Q1948">
        <v>0</v>
      </c>
      <c r="R1948">
        <v>0</v>
      </c>
      <c r="T1948" t="s">
        <v>1750</v>
      </c>
      <c r="U1948">
        <v>30</v>
      </c>
    </row>
    <row r="1949" spans="1:21" x14ac:dyDescent="0.3">
      <c r="A1949">
        <v>422</v>
      </c>
      <c r="B1949" t="s">
        <v>398</v>
      </c>
      <c r="C1949" t="s">
        <v>1569</v>
      </c>
      <c r="D1949" t="s">
        <v>54</v>
      </c>
      <c r="E1949" t="s">
        <v>24</v>
      </c>
      <c r="F1949" s="107">
        <v>46022</v>
      </c>
      <c r="G1949">
        <v>7.68</v>
      </c>
      <c r="H1949">
        <v>7.87</v>
      </c>
      <c r="I1949" s="59">
        <v>1.024739583333333</v>
      </c>
      <c r="J1949" s="59">
        <v>1.024739583333333</v>
      </c>
      <c r="K1949" t="s">
        <v>25</v>
      </c>
      <c r="L1949" t="s">
        <v>25</v>
      </c>
      <c r="M1949">
        <v>2025</v>
      </c>
      <c r="N1949" t="s">
        <v>744</v>
      </c>
      <c r="O1949" t="s">
        <v>751</v>
      </c>
      <c r="P1949">
        <v>0</v>
      </c>
      <c r="Q1949">
        <v>0</v>
      </c>
      <c r="R1949">
        <v>0</v>
      </c>
      <c r="T1949" t="s">
        <v>1751</v>
      </c>
      <c r="U1949">
        <v>31</v>
      </c>
    </row>
    <row r="1950" spans="1:21" x14ac:dyDescent="0.3">
      <c r="A1950">
        <v>427</v>
      </c>
      <c r="B1950" t="s">
        <v>404</v>
      </c>
      <c r="C1950" t="s">
        <v>98</v>
      </c>
      <c r="D1950" t="s">
        <v>54</v>
      </c>
      <c r="E1950" t="s">
        <v>62</v>
      </c>
      <c r="F1950" s="107">
        <v>44377</v>
      </c>
      <c r="G1950">
        <v>0.2</v>
      </c>
      <c r="H1950">
        <v>0</v>
      </c>
      <c r="K1950" t="s">
        <v>91</v>
      </c>
      <c r="L1950" t="s">
        <v>91</v>
      </c>
      <c r="M1950">
        <v>2021</v>
      </c>
      <c r="N1950" t="s">
        <v>742</v>
      </c>
      <c r="O1950" t="s">
        <v>800</v>
      </c>
      <c r="P1950">
        <v>0</v>
      </c>
      <c r="Q1950">
        <v>0</v>
      </c>
      <c r="R1950">
        <v>0</v>
      </c>
      <c r="T1950" t="s">
        <v>1755</v>
      </c>
      <c r="U1950">
        <v>30</v>
      </c>
    </row>
    <row r="1951" spans="1:21" x14ac:dyDescent="0.3">
      <c r="A1951">
        <v>427</v>
      </c>
      <c r="B1951" t="s">
        <v>404</v>
      </c>
      <c r="C1951" t="s">
        <v>98</v>
      </c>
      <c r="D1951" t="s">
        <v>54</v>
      </c>
      <c r="E1951" t="s">
        <v>62</v>
      </c>
      <c r="F1951" s="107">
        <v>44561</v>
      </c>
      <c r="G1951">
        <v>0.2</v>
      </c>
      <c r="H1951">
        <v>0</v>
      </c>
      <c r="K1951" t="s">
        <v>91</v>
      </c>
      <c r="L1951" t="s">
        <v>91</v>
      </c>
      <c r="M1951">
        <v>2021</v>
      </c>
      <c r="N1951" t="s">
        <v>744</v>
      </c>
      <c r="O1951" t="s">
        <v>747</v>
      </c>
      <c r="P1951">
        <v>0</v>
      </c>
      <c r="Q1951">
        <v>0</v>
      </c>
      <c r="R1951">
        <v>0</v>
      </c>
      <c r="T1951" t="s">
        <v>1756</v>
      </c>
      <c r="U1951">
        <v>31</v>
      </c>
    </row>
    <row r="1952" spans="1:21" x14ac:dyDescent="0.3">
      <c r="A1952">
        <v>427</v>
      </c>
      <c r="B1952" t="s">
        <v>404</v>
      </c>
      <c r="C1952" t="s">
        <v>98</v>
      </c>
      <c r="D1952" t="s">
        <v>54</v>
      </c>
      <c r="E1952" t="s">
        <v>62</v>
      </c>
      <c r="F1952" s="107">
        <v>44742</v>
      </c>
      <c r="G1952">
        <v>0.2</v>
      </c>
      <c r="H1952">
        <v>0</v>
      </c>
      <c r="K1952" t="s">
        <v>91</v>
      </c>
      <c r="L1952" t="s">
        <v>91</v>
      </c>
      <c r="M1952">
        <v>2022</v>
      </c>
      <c r="N1952" t="s">
        <v>742</v>
      </c>
      <c r="O1952" t="s">
        <v>824</v>
      </c>
      <c r="P1952">
        <v>0</v>
      </c>
      <c r="Q1952">
        <v>0</v>
      </c>
      <c r="R1952">
        <v>0</v>
      </c>
      <c r="T1952" t="s">
        <v>1757</v>
      </c>
      <c r="U1952">
        <v>30</v>
      </c>
    </row>
    <row r="1953" spans="1:22" x14ac:dyDescent="0.3">
      <c r="A1953">
        <v>427</v>
      </c>
      <c r="B1953" t="s">
        <v>404</v>
      </c>
      <c r="C1953" t="s">
        <v>98</v>
      </c>
      <c r="D1953" t="s">
        <v>54</v>
      </c>
      <c r="E1953" t="s">
        <v>62</v>
      </c>
      <c r="F1953" s="107">
        <v>44926</v>
      </c>
      <c r="G1953">
        <v>0.2</v>
      </c>
      <c r="H1953">
        <v>0</v>
      </c>
      <c r="K1953" t="s">
        <v>91</v>
      </c>
      <c r="L1953" t="s">
        <v>91</v>
      </c>
      <c r="M1953">
        <v>2022</v>
      </c>
      <c r="N1953" t="s">
        <v>744</v>
      </c>
      <c r="O1953" t="s">
        <v>749</v>
      </c>
      <c r="P1953">
        <v>0</v>
      </c>
      <c r="Q1953">
        <v>0</v>
      </c>
      <c r="R1953">
        <v>0</v>
      </c>
      <c r="T1953" t="s">
        <v>1758</v>
      </c>
      <c r="U1953">
        <v>31</v>
      </c>
    </row>
    <row r="1954" spans="1:22" x14ac:dyDescent="0.3">
      <c r="A1954">
        <v>427</v>
      </c>
      <c r="B1954" t="s">
        <v>404</v>
      </c>
      <c r="C1954" t="s">
        <v>98</v>
      </c>
      <c r="D1954" t="s">
        <v>54</v>
      </c>
      <c r="E1954" t="s">
        <v>62</v>
      </c>
      <c r="F1954" s="107">
        <v>45838</v>
      </c>
      <c r="G1954">
        <v>0.2</v>
      </c>
      <c r="H1954">
        <v>0.14000000000000001</v>
      </c>
      <c r="I1954" s="59">
        <v>1.3</v>
      </c>
      <c r="J1954" s="59">
        <v>1.428571428571429</v>
      </c>
      <c r="K1954" t="s">
        <v>91</v>
      </c>
      <c r="L1954" t="s">
        <v>91</v>
      </c>
      <c r="M1954">
        <v>2025</v>
      </c>
      <c r="N1954" t="s">
        <v>742</v>
      </c>
      <c r="O1954" t="s">
        <v>846</v>
      </c>
      <c r="P1954">
        <v>0</v>
      </c>
      <c r="Q1954">
        <v>0</v>
      </c>
      <c r="R1954">
        <v>0</v>
      </c>
      <c r="T1954" t="s">
        <v>2695</v>
      </c>
      <c r="U1954">
        <v>30</v>
      </c>
    </row>
    <row r="1955" spans="1:22" x14ac:dyDescent="0.3">
      <c r="A1955">
        <v>427</v>
      </c>
      <c r="B1955" t="s">
        <v>404</v>
      </c>
      <c r="C1955" t="s">
        <v>98</v>
      </c>
      <c r="D1955" t="s">
        <v>54</v>
      </c>
      <c r="E1955" t="s">
        <v>62</v>
      </c>
      <c r="F1955" s="107">
        <v>46022</v>
      </c>
      <c r="G1955">
        <v>0.2</v>
      </c>
      <c r="H1955">
        <v>0.15</v>
      </c>
      <c r="I1955" s="59">
        <v>1.3</v>
      </c>
      <c r="J1955" s="59">
        <v>1.333333333333333</v>
      </c>
      <c r="K1955" t="s">
        <v>91</v>
      </c>
      <c r="L1955" t="s">
        <v>91</v>
      </c>
      <c r="M1955">
        <v>2025</v>
      </c>
      <c r="N1955" t="s">
        <v>744</v>
      </c>
      <c r="O1955" t="s">
        <v>751</v>
      </c>
      <c r="P1955">
        <v>0</v>
      </c>
      <c r="Q1955">
        <v>0</v>
      </c>
      <c r="R1955">
        <v>0</v>
      </c>
      <c r="T1955" t="s">
        <v>1759</v>
      </c>
      <c r="U1955">
        <v>31</v>
      </c>
    </row>
    <row r="1956" spans="1:22" x14ac:dyDescent="0.3">
      <c r="A1956">
        <v>428</v>
      </c>
      <c r="B1956" t="s">
        <v>405</v>
      </c>
      <c r="C1956" t="s">
        <v>98</v>
      </c>
      <c r="D1956" t="s">
        <v>54</v>
      </c>
      <c r="E1956" t="s">
        <v>62</v>
      </c>
      <c r="F1956" s="107">
        <v>44377</v>
      </c>
      <c r="G1956">
        <v>1</v>
      </c>
      <c r="H1956">
        <v>16.284636924839301</v>
      </c>
      <c r="I1956" s="59">
        <v>6.1407571112296583E-2</v>
      </c>
      <c r="J1956" s="59">
        <v>6.1407571112296583E-2</v>
      </c>
      <c r="K1956" t="s">
        <v>158</v>
      </c>
      <c r="L1956" t="s">
        <v>158</v>
      </c>
      <c r="M1956">
        <v>2021</v>
      </c>
      <c r="N1956" t="s">
        <v>742</v>
      </c>
      <c r="O1956" t="s">
        <v>800</v>
      </c>
      <c r="P1956">
        <v>0</v>
      </c>
      <c r="Q1956">
        <v>0</v>
      </c>
      <c r="R1956">
        <v>0</v>
      </c>
      <c r="T1956" t="s">
        <v>1760</v>
      </c>
      <c r="U1956">
        <v>30</v>
      </c>
    </row>
    <row r="1957" spans="1:22" x14ac:dyDescent="0.3">
      <c r="A1957">
        <v>428</v>
      </c>
      <c r="B1957" t="s">
        <v>405</v>
      </c>
      <c r="C1957" t="s">
        <v>98</v>
      </c>
      <c r="D1957" t="s">
        <v>54</v>
      </c>
      <c r="E1957" t="s">
        <v>62</v>
      </c>
      <c r="F1957" s="107">
        <v>44561</v>
      </c>
      <c r="G1957">
        <v>1</v>
      </c>
      <c r="H1957">
        <v>17.40108659740832</v>
      </c>
      <c r="I1957" s="59">
        <v>5.7467675619115532E-2</v>
      </c>
      <c r="J1957" s="59">
        <v>5.7467675619115532E-2</v>
      </c>
      <c r="K1957" t="s">
        <v>158</v>
      </c>
      <c r="L1957" t="s">
        <v>158</v>
      </c>
      <c r="M1957">
        <v>2021</v>
      </c>
      <c r="N1957" t="s">
        <v>744</v>
      </c>
      <c r="O1957" t="s">
        <v>747</v>
      </c>
      <c r="P1957">
        <v>0</v>
      </c>
      <c r="Q1957">
        <v>0</v>
      </c>
      <c r="R1957">
        <v>0</v>
      </c>
      <c r="T1957" t="s">
        <v>1761</v>
      </c>
      <c r="U1957">
        <v>31</v>
      </c>
    </row>
    <row r="1958" spans="1:22" x14ac:dyDescent="0.3">
      <c r="A1958">
        <v>428</v>
      </c>
      <c r="B1958" t="s">
        <v>405</v>
      </c>
      <c r="C1958" t="s">
        <v>98</v>
      </c>
      <c r="D1958" t="s">
        <v>54</v>
      </c>
      <c r="E1958" t="s">
        <v>62</v>
      </c>
      <c r="F1958" s="107">
        <v>44742</v>
      </c>
      <c r="G1958">
        <v>1</v>
      </c>
      <c r="H1958">
        <v>13.214886008045999</v>
      </c>
      <c r="I1958" s="59">
        <v>7.5672238064796116E-2</v>
      </c>
      <c r="J1958" s="59">
        <v>7.5672238064796116E-2</v>
      </c>
      <c r="K1958" t="s">
        <v>158</v>
      </c>
      <c r="L1958" t="s">
        <v>158</v>
      </c>
      <c r="M1958">
        <v>2022</v>
      </c>
      <c r="N1958" t="s">
        <v>742</v>
      </c>
      <c r="O1958" t="s">
        <v>824</v>
      </c>
      <c r="P1958">
        <v>0</v>
      </c>
      <c r="Q1958">
        <v>0</v>
      </c>
      <c r="R1958">
        <v>0</v>
      </c>
      <c r="T1958" t="s">
        <v>1762</v>
      </c>
      <c r="U1958">
        <v>30</v>
      </c>
    </row>
    <row r="1959" spans="1:22" x14ac:dyDescent="0.3">
      <c r="A1959">
        <v>428</v>
      </c>
      <c r="B1959" t="s">
        <v>405</v>
      </c>
      <c r="C1959" t="s">
        <v>98</v>
      </c>
      <c r="D1959" t="s">
        <v>54</v>
      </c>
      <c r="E1959" t="s">
        <v>62</v>
      </c>
      <c r="F1959" s="107">
        <v>44926</v>
      </c>
      <c r="G1959">
        <v>1</v>
      </c>
      <c r="H1959">
        <v>22.305356231019001</v>
      </c>
      <c r="I1959" s="59">
        <v>4.4832281073787443E-2</v>
      </c>
      <c r="J1959" s="59">
        <v>4.4832281073787443E-2</v>
      </c>
      <c r="K1959" t="s">
        <v>158</v>
      </c>
      <c r="L1959" t="s">
        <v>158</v>
      </c>
      <c r="M1959">
        <v>2022</v>
      </c>
      <c r="N1959" t="s">
        <v>744</v>
      </c>
      <c r="O1959" t="s">
        <v>749</v>
      </c>
      <c r="P1959">
        <v>0</v>
      </c>
      <c r="Q1959">
        <v>0</v>
      </c>
      <c r="R1959">
        <v>0</v>
      </c>
      <c r="T1959" t="s">
        <v>1763</v>
      </c>
      <c r="U1959">
        <v>31</v>
      </c>
    </row>
    <row r="1960" spans="1:22" x14ac:dyDescent="0.3">
      <c r="A1960">
        <v>428</v>
      </c>
      <c r="B1960" t="s">
        <v>405</v>
      </c>
      <c r="C1960" t="s">
        <v>98</v>
      </c>
      <c r="D1960" t="s">
        <v>54</v>
      </c>
      <c r="E1960" t="s">
        <v>62</v>
      </c>
      <c r="F1960" s="107">
        <v>45838</v>
      </c>
      <c r="G1960">
        <v>1</v>
      </c>
      <c r="H1960">
        <v>15.12</v>
      </c>
      <c r="I1960" s="59">
        <v>6.6137566137566148E-2</v>
      </c>
      <c r="J1960" s="59">
        <v>6.6137566137566148E-2</v>
      </c>
      <c r="K1960" t="s">
        <v>158</v>
      </c>
      <c r="L1960" t="s">
        <v>158</v>
      </c>
      <c r="M1960">
        <v>2025</v>
      </c>
      <c r="N1960" t="s">
        <v>742</v>
      </c>
      <c r="O1960" t="s">
        <v>846</v>
      </c>
      <c r="P1960">
        <v>0</v>
      </c>
      <c r="Q1960">
        <v>0</v>
      </c>
      <c r="R1960">
        <v>0</v>
      </c>
      <c r="T1960" t="s">
        <v>2696</v>
      </c>
      <c r="U1960">
        <v>30</v>
      </c>
    </row>
    <row r="1961" spans="1:22" x14ac:dyDescent="0.3">
      <c r="A1961">
        <v>428</v>
      </c>
      <c r="B1961" t="s">
        <v>405</v>
      </c>
      <c r="C1961" t="s">
        <v>98</v>
      </c>
      <c r="D1961" t="s">
        <v>54</v>
      </c>
      <c r="E1961" t="s">
        <v>62</v>
      </c>
      <c r="F1961" s="107">
        <v>46022</v>
      </c>
      <c r="G1961">
        <v>1</v>
      </c>
      <c r="H1961">
        <v>17.88</v>
      </c>
      <c r="I1961" s="59">
        <v>5.5928411633109618E-2</v>
      </c>
      <c r="J1961" s="59">
        <v>5.5928411633109618E-2</v>
      </c>
      <c r="K1961" t="s">
        <v>158</v>
      </c>
      <c r="L1961" t="s">
        <v>158</v>
      </c>
      <c r="M1961">
        <v>2025</v>
      </c>
      <c r="N1961" t="s">
        <v>744</v>
      </c>
      <c r="O1961" t="s">
        <v>751</v>
      </c>
      <c r="P1961">
        <v>0</v>
      </c>
      <c r="Q1961">
        <v>0</v>
      </c>
      <c r="R1961">
        <v>0</v>
      </c>
      <c r="T1961" t="s">
        <v>1764</v>
      </c>
      <c r="U1961">
        <v>31</v>
      </c>
    </row>
    <row r="1962" spans="1:22" x14ac:dyDescent="0.3">
      <c r="A1962">
        <v>429</v>
      </c>
      <c r="B1962" t="s">
        <v>406</v>
      </c>
      <c r="C1962" t="s">
        <v>98</v>
      </c>
      <c r="D1962" t="s">
        <v>54</v>
      </c>
      <c r="E1962" t="s">
        <v>62</v>
      </c>
      <c r="F1962" s="107">
        <v>44742</v>
      </c>
      <c r="G1962">
        <v>0.76</v>
      </c>
      <c r="H1962">
        <v>0.25392715346106998</v>
      </c>
      <c r="I1962" s="59">
        <v>1.3</v>
      </c>
      <c r="J1962" s="59">
        <v>2.9929843643780178</v>
      </c>
      <c r="K1962" t="s">
        <v>91</v>
      </c>
      <c r="L1962" t="s">
        <v>91</v>
      </c>
      <c r="M1962">
        <v>2022</v>
      </c>
      <c r="N1962" t="s">
        <v>742</v>
      </c>
      <c r="O1962" t="s">
        <v>824</v>
      </c>
      <c r="P1962">
        <v>0</v>
      </c>
      <c r="Q1962">
        <v>0</v>
      </c>
      <c r="R1962">
        <v>0</v>
      </c>
      <c r="T1962" t="s">
        <v>1765</v>
      </c>
      <c r="U1962">
        <v>30</v>
      </c>
    </row>
    <row r="1963" spans="1:22" x14ac:dyDescent="0.3">
      <c r="A1963">
        <v>429</v>
      </c>
      <c r="B1963" t="s">
        <v>406</v>
      </c>
      <c r="C1963" t="s">
        <v>98</v>
      </c>
      <c r="D1963" t="s">
        <v>54</v>
      </c>
      <c r="E1963" t="s">
        <v>62</v>
      </c>
      <c r="F1963" s="107">
        <v>44926</v>
      </c>
      <c r="G1963">
        <v>0.76</v>
      </c>
      <c r="H1963">
        <v>0.27551598619033002</v>
      </c>
      <c r="I1963" s="59">
        <v>1.3</v>
      </c>
      <c r="J1963" s="59">
        <v>2.7584606269451899</v>
      </c>
      <c r="K1963" t="s">
        <v>91</v>
      </c>
      <c r="L1963" t="s">
        <v>91</v>
      </c>
      <c r="M1963">
        <v>2022</v>
      </c>
      <c r="N1963" t="s">
        <v>744</v>
      </c>
      <c r="O1963" t="s">
        <v>749</v>
      </c>
      <c r="P1963">
        <v>0</v>
      </c>
      <c r="Q1963">
        <v>0</v>
      </c>
      <c r="R1963">
        <v>0</v>
      </c>
      <c r="T1963" t="s">
        <v>1766</v>
      </c>
      <c r="U1963">
        <v>31</v>
      </c>
    </row>
    <row r="1964" spans="1:22" x14ac:dyDescent="0.3">
      <c r="A1964">
        <v>429</v>
      </c>
      <c r="B1964" t="s">
        <v>406</v>
      </c>
      <c r="C1964" t="s">
        <v>98</v>
      </c>
      <c r="D1964" t="s">
        <v>54</v>
      </c>
      <c r="E1964" t="s">
        <v>62</v>
      </c>
      <c r="F1964" s="107">
        <v>45838</v>
      </c>
      <c r="G1964">
        <v>0.76</v>
      </c>
      <c r="H1964">
        <v>0.59</v>
      </c>
      <c r="I1964" s="59">
        <v>1.2881355932203391</v>
      </c>
      <c r="J1964" s="59">
        <v>1.2881355932203391</v>
      </c>
      <c r="K1964" t="s">
        <v>91</v>
      </c>
      <c r="L1964" t="s">
        <v>91</v>
      </c>
      <c r="M1964">
        <v>2025</v>
      </c>
      <c r="N1964" t="s">
        <v>742</v>
      </c>
      <c r="O1964" t="s">
        <v>846</v>
      </c>
      <c r="P1964">
        <v>0</v>
      </c>
      <c r="Q1964">
        <v>0</v>
      </c>
      <c r="R1964">
        <v>0</v>
      </c>
      <c r="T1964" t="s">
        <v>2697</v>
      </c>
      <c r="U1964">
        <v>30</v>
      </c>
    </row>
    <row r="1965" spans="1:22" x14ac:dyDescent="0.3">
      <c r="A1965">
        <v>429</v>
      </c>
      <c r="B1965" t="s">
        <v>406</v>
      </c>
      <c r="C1965" t="s">
        <v>98</v>
      </c>
      <c r="D1965" t="s">
        <v>54</v>
      </c>
      <c r="E1965" t="s">
        <v>62</v>
      </c>
      <c r="F1965" s="107">
        <v>46022</v>
      </c>
      <c r="G1965">
        <v>0.76</v>
      </c>
      <c r="H1965">
        <v>0.52</v>
      </c>
      <c r="I1965" s="59">
        <v>1.3</v>
      </c>
      <c r="J1965" s="59">
        <v>1.461538461538461</v>
      </c>
      <c r="K1965" t="s">
        <v>91</v>
      </c>
      <c r="L1965" t="s">
        <v>91</v>
      </c>
      <c r="M1965">
        <v>2025</v>
      </c>
      <c r="N1965" t="s">
        <v>744</v>
      </c>
      <c r="O1965" t="s">
        <v>751</v>
      </c>
      <c r="P1965">
        <v>0</v>
      </c>
      <c r="Q1965">
        <v>0</v>
      </c>
      <c r="R1965">
        <v>0</v>
      </c>
      <c r="T1965" t="s">
        <v>1767</v>
      </c>
      <c r="U1965">
        <v>31</v>
      </c>
    </row>
    <row r="1966" spans="1:22" x14ac:dyDescent="0.3">
      <c r="A1966">
        <v>430</v>
      </c>
      <c r="B1966" t="s">
        <v>407</v>
      </c>
      <c r="C1966" t="s">
        <v>998</v>
      </c>
      <c r="D1966" t="s">
        <v>54</v>
      </c>
      <c r="E1966" t="s">
        <v>24</v>
      </c>
      <c r="F1966" s="107">
        <v>44742</v>
      </c>
      <c r="K1966" t="s">
        <v>25</v>
      </c>
      <c r="L1966" t="s">
        <v>128</v>
      </c>
      <c r="M1966">
        <v>2022</v>
      </c>
      <c r="N1966" t="s">
        <v>742</v>
      </c>
      <c r="O1966" t="s">
        <v>824</v>
      </c>
      <c r="P1966">
        <v>0</v>
      </c>
      <c r="Q1966">
        <v>0</v>
      </c>
      <c r="R1966">
        <v>0</v>
      </c>
      <c r="T1966" t="s">
        <v>1769</v>
      </c>
      <c r="U1966">
        <v>30</v>
      </c>
      <c r="V1966" t="s">
        <v>128</v>
      </c>
    </row>
    <row r="1967" spans="1:22" x14ac:dyDescent="0.3">
      <c r="A1967">
        <v>430</v>
      </c>
      <c r="B1967" t="s">
        <v>407</v>
      </c>
      <c r="C1967" t="s">
        <v>998</v>
      </c>
      <c r="D1967" t="s">
        <v>54</v>
      </c>
      <c r="E1967" t="s">
        <v>24</v>
      </c>
      <c r="F1967" s="107">
        <v>45838</v>
      </c>
      <c r="G1967">
        <v>95</v>
      </c>
      <c r="H1967">
        <v>110.79</v>
      </c>
      <c r="I1967" s="59">
        <v>1.16621052631579</v>
      </c>
      <c r="J1967" s="59">
        <v>1.16621052631579</v>
      </c>
      <c r="K1967" t="s">
        <v>25</v>
      </c>
      <c r="L1967" t="s">
        <v>25</v>
      </c>
      <c r="M1967">
        <v>2025</v>
      </c>
      <c r="N1967" t="s">
        <v>742</v>
      </c>
      <c r="O1967" t="s">
        <v>846</v>
      </c>
      <c r="P1967">
        <v>0</v>
      </c>
      <c r="Q1967">
        <v>0</v>
      </c>
      <c r="R1967">
        <v>0</v>
      </c>
      <c r="T1967" t="s">
        <v>2698</v>
      </c>
      <c r="U1967">
        <v>30</v>
      </c>
    </row>
    <row r="1968" spans="1:22" x14ac:dyDescent="0.3">
      <c r="A1968">
        <v>430</v>
      </c>
      <c r="B1968" t="s">
        <v>407</v>
      </c>
      <c r="C1968" t="s">
        <v>998</v>
      </c>
      <c r="D1968" t="s">
        <v>54</v>
      </c>
      <c r="E1968" t="s">
        <v>24</v>
      </c>
      <c r="F1968" s="107">
        <v>46022</v>
      </c>
      <c r="G1968">
        <v>95</v>
      </c>
      <c r="H1968">
        <v>111.76</v>
      </c>
      <c r="I1968" s="59">
        <v>1.176421052631579</v>
      </c>
      <c r="J1968" s="59">
        <v>1.176421052631579</v>
      </c>
      <c r="K1968" t="s">
        <v>25</v>
      </c>
      <c r="L1968" t="s">
        <v>25</v>
      </c>
      <c r="M1968">
        <v>2025</v>
      </c>
      <c r="N1968" t="s">
        <v>744</v>
      </c>
      <c r="O1968" t="s">
        <v>751</v>
      </c>
      <c r="P1968">
        <v>0</v>
      </c>
      <c r="Q1968">
        <v>0</v>
      </c>
      <c r="R1968">
        <v>0</v>
      </c>
      <c r="T1968" t="s">
        <v>1772</v>
      </c>
      <c r="U1968">
        <v>31</v>
      </c>
    </row>
    <row r="1969" spans="1:22" x14ac:dyDescent="0.3">
      <c r="A1969">
        <v>431</v>
      </c>
      <c r="B1969" t="s">
        <v>408</v>
      </c>
      <c r="C1969" t="s">
        <v>72</v>
      </c>
      <c r="D1969" t="s">
        <v>60</v>
      </c>
      <c r="E1969" t="s">
        <v>24</v>
      </c>
      <c r="F1969" s="107">
        <v>46022</v>
      </c>
      <c r="G1969">
        <v>100</v>
      </c>
      <c r="H1969">
        <v>100</v>
      </c>
      <c r="I1969" s="59">
        <v>1</v>
      </c>
      <c r="J1969" s="59">
        <v>1</v>
      </c>
      <c r="K1969" t="s">
        <v>25</v>
      </c>
      <c r="L1969" t="s">
        <v>25</v>
      </c>
      <c r="M1969">
        <v>2025</v>
      </c>
      <c r="N1969" t="s">
        <v>744</v>
      </c>
      <c r="O1969" t="s">
        <v>751</v>
      </c>
      <c r="P1969">
        <v>0</v>
      </c>
      <c r="Q1969">
        <v>0</v>
      </c>
      <c r="R1969">
        <v>0</v>
      </c>
      <c r="T1969" t="s">
        <v>1774</v>
      </c>
      <c r="U1969">
        <v>31</v>
      </c>
    </row>
    <row r="1970" spans="1:22" x14ac:dyDescent="0.3">
      <c r="A1970">
        <v>432</v>
      </c>
      <c r="B1970" t="s">
        <v>409</v>
      </c>
      <c r="C1970" t="s">
        <v>72</v>
      </c>
      <c r="D1970" t="s">
        <v>60</v>
      </c>
      <c r="E1970" t="s">
        <v>24</v>
      </c>
      <c r="F1970" s="107">
        <v>44742</v>
      </c>
      <c r="K1970" t="s">
        <v>25</v>
      </c>
      <c r="L1970" t="s">
        <v>128</v>
      </c>
      <c r="M1970">
        <v>2022</v>
      </c>
      <c r="N1970" t="s">
        <v>742</v>
      </c>
      <c r="O1970" t="s">
        <v>824</v>
      </c>
      <c r="P1970">
        <v>0</v>
      </c>
      <c r="Q1970">
        <v>0</v>
      </c>
      <c r="R1970">
        <v>0</v>
      </c>
      <c r="T1970" t="s">
        <v>1778</v>
      </c>
      <c r="U1970">
        <v>30</v>
      </c>
      <c r="V1970" t="s">
        <v>128</v>
      </c>
    </row>
    <row r="1971" spans="1:22" x14ac:dyDescent="0.3">
      <c r="A1971">
        <v>432</v>
      </c>
      <c r="B1971" t="s">
        <v>409</v>
      </c>
      <c r="C1971" t="s">
        <v>72</v>
      </c>
      <c r="D1971" t="s">
        <v>60</v>
      </c>
      <c r="E1971" t="s">
        <v>24</v>
      </c>
      <c r="F1971" s="107">
        <v>44926</v>
      </c>
      <c r="K1971" t="s">
        <v>25</v>
      </c>
      <c r="L1971" t="s">
        <v>128</v>
      </c>
      <c r="M1971">
        <v>2022</v>
      </c>
      <c r="N1971" t="s">
        <v>744</v>
      </c>
      <c r="O1971" t="s">
        <v>749</v>
      </c>
      <c r="P1971">
        <v>0</v>
      </c>
      <c r="Q1971">
        <v>0</v>
      </c>
      <c r="R1971">
        <v>0</v>
      </c>
      <c r="T1971" t="s">
        <v>1781</v>
      </c>
      <c r="U1971">
        <v>31</v>
      </c>
      <c r="V1971" t="s">
        <v>128</v>
      </c>
    </row>
    <row r="1972" spans="1:22" x14ac:dyDescent="0.3">
      <c r="A1972">
        <v>432</v>
      </c>
      <c r="B1972" t="s">
        <v>409</v>
      </c>
      <c r="C1972" t="s">
        <v>72</v>
      </c>
      <c r="D1972" t="s">
        <v>60</v>
      </c>
      <c r="E1972" t="s">
        <v>24</v>
      </c>
      <c r="F1972" s="107">
        <v>45107</v>
      </c>
      <c r="K1972" t="s">
        <v>25</v>
      </c>
      <c r="L1972" t="s">
        <v>128</v>
      </c>
      <c r="M1972">
        <v>2023</v>
      </c>
      <c r="N1972" t="s">
        <v>742</v>
      </c>
      <c r="O1972" t="s">
        <v>743</v>
      </c>
      <c r="P1972">
        <v>0</v>
      </c>
      <c r="Q1972">
        <v>0</v>
      </c>
      <c r="R1972">
        <v>0</v>
      </c>
      <c r="T1972" t="s">
        <v>1785</v>
      </c>
      <c r="U1972">
        <v>30</v>
      </c>
      <c r="V1972" t="s">
        <v>128</v>
      </c>
    </row>
    <row r="1973" spans="1:22" x14ac:dyDescent="0.3">
      <c r="A1973">
        <v>432</v>
      </c>
      <c r="B1973" t="s">
        <v>409</v>
      </c>
      <c r="C1973" t="s">
        <v>72</v>
      </c>
      <c r="D1973" t="s">
        <v>60</v>
      </c>
      <c r="E1973" t="s">
        <v>24</v>
      </c>
      <c r="F1973" s="107">
        <v>46022</v>
      </c>
      <c r="G1973">
        <v>90</v>
      </c>
      <c r="H1973">
        <v>100</v>
      </c>
      <c r="I1973" s="59">
        <v>1.1111111111111109</v>
      </c>
      <c r="J1973" s="59">
        <v>1.1111111111111109</v>
      </c>
      <c r="K1973" t="s">
        <v>25</v>
      </c>
      <c r="L1973" t="s">
        <v>25</v>
      </c>
      <c r="M1973">
        <v>2025</v>
      </c>
      <c r="N1973" t="s">
        <v>744</v>
      </c>
      <c r="O1973" t="s">
        <v>751</v>
      </c>
      <c r="P1973">
        <v>0</v>
      </c>
      <c r="Q1973">
        <v>0</v>
      </c>
      <c r="R1973">
        <v>0</v>
      </c>
      <c r="T1973" t="s">
        <v>1787</v>
      </c>
      <c r="U1973">
        <v>31</v>
      </c>
    </row>
    <row r="1974" spans="1:22" x14ac:dyDescent="0.3">
      <c r="A1974">
        <v>433</v>
      </c>
      <c r="B1974" t="s">
        <v>410</v>
      </c>
      <c r="C1974" t="s">
        <v>98</v>
      </c>
      <c r="D1974" t="s">
        <v>54</v>
      </c>
      <c r="E1974" t="s">
        <v>62</v>
      </c>
      <c r="F1974" s="107">
        <v>44742</v>
      </c>
      <c r="G1974">
        <v>0.05</v>
      </c>
      <c r="H1974">
        <v>6.1890925346440003E-4</v>
      </c>
      <c r="I1974" s="59">
        <v>1.3</v>
      </c>
      <c r="J1974" s="59">
        <v>80.787287829549356</v>
      </c>
      <c r="K1974" t="s">
        <v>91</v>
      </c>
      <c r="L1974" t="s">
        <v>91</v>
      </c>
      <c r="M1974">
        <v>2022</v>
      </c>
      <c r="N1974" t="s">
        <v>742</v>
      </c>
      <c r="O1974" t="s">
        <v>824</v>
      </c>
      <c r="P1974">
        <v>0</v>
      </c>
      <c r="Q1974">
        <v>0</v>
      </c>
      <c r="R1974">
        <v>0</v>
      </c>
      <c r="T1974" t="s">
        <v>1788</v>
      </c>
      <c r="U1974">
        <v>30</v>
      </c>
    </row>
    <row r="1975" spans="1:22" x14ac:dyDescent="0.3">
      <c r="A1975">
        <v>433</v>
      </c>
      <c r="B1975" t="s">
        <v>410</v>
      </c>
      <c r="C1975" t="s">
        <v>98</v>
      </c>
      <c r="D1975" t="s">
        <v>54</v>
      </c>
      <c r="E1975" t="s">
        <v>62</v>
      </c>
      <c r="F1975" s="107">
        <v>45838</v>
      </c>
      <c r="G1975">
        <v>0.05</v>
      </c>
      <c r="H1975">
        <v>0.02</v>
      </c>
      <c r="I1975" s="59">
        <v>1.3</v>
      </c>
      <c r="J1975" s="59">
        <v>2.5</v>
      </c>
      <c r="K1975" t="s">
        <v>91</v>
      </c>
      <c r="L1975" t="s">
        <v>91</v>
      </c>
      <c r="M1975">
        <v>2025</v>
      </c>
      <c r="N1975" t="s">
        <v>742</v>
      </c>
      <c r="O1975" t="s">
        <v>846</v>
      </c>
      <c r="P1975">
        <v>0</v>
      </c>
      <c r="Q1975">
        <v>0</v>
      </c>
      <c r="R1975">
        <v>0</v>
      </c>
      <c r="T1975" t="s">
        <v>2699</v>
      </c>
      <c r="U1975">
        <v>30</v>
      </c>
    </row>
    <row r="1976" spans="1:22" x14ac:dyDescent="0.3">
      <c r="A1976">
        <v>433</v>
      </c>
      <c r="B1976" t="s">
        <v>410</v>
      </c>
      <c r="C1976" t="s">
        <v>98</v>
      </c>
      <c r="D1976" t="s">
        <v>54</v>
      </c>
      <c r="E1976" t="s">
        <v>62</v>
      </c>
      <c r="F1976" s="107">
        <v>46022</v>
      </c>
      <c r="G1976">
        <v>0.05</v>
      </c>
      <c r="H1976">
        <v>0.17</v>
      </c>
      <c r="I1976" s="59">
        <v>0.29411764705882348</v>
      </c>
      <c r="J1976" s="59">
        <v>0.29411764705882348</v>
      </c>
      <c r="K1976" t="s">
        <v>91</v>
      </c>
      <c r="L1976" t="s">
        <v>91</v>
      </c>
      <c r="M1976">
        <v>2025</v>
      </c>
      <c r="N1976" t="s">
        <v>744</v>
      </c>
      <c r="O1976" t="s">
        <v>751</v>
      </c>
      <c r="P1976">
        <v>0</v>
      </c>
      <c r="Q1976">
        <v>0</v>
      </c>
      <c r="R1976">
        <v>0</v>
      </c>
      <c r="T1976" t="s">
        <v>1789</v>
      </c>
      <c r="U1976">
        <v>31</v>
      </c>
    </row>
    <row r="1977" spans="1:22" x14ac:dyDescent="0.3">
      <c r="A1977">
        <v>434</v>
      </c>
      <c r="B1977" t="s">
        <v>411</v>
      </c>
      <c r="C1977" t="s">
        <v>98</v>
      </c>
      <c r="D1977" t="s">
        <v>23</v>
      </c>
      <c r="E1977" t="s">
        <v>62</v>
      </c>
      <c r="F1977" s="107">
        <v>44561</v>
      </c>
      <c r="G1977">
        <v>200</v>
      </c>
      <c r="H1977">
        <v>0</v>
      </c>
      <c r="K1977" t="s">
        <v>153</v>
      </c>
      <c r="L1977" t="s">
        <v>153</v>
      </c>
      <c r="M1977">
        <v>2021</v>
      </c>
      <c r="N1977" t="s">
        <v>744</v>
      </c>
      <c r="O1977" t="s">
        <v>747</v>
      </c>
      <c r="P1977">
        <v>0</v>
      </c>
      <c r="Q1977">
        <v>0</v>
      </c>
      <c r="R1977">
        <v>0</v>
      </c>
      <c r="T1977" t="s">
        <v>1800</v>
      </c>
      <c r="U1977">
        <v>31</v>
      </c>
    </row>
    <row r="1978" spans="1:22" x14ac:dyDescent="0.3">
      <c r="A1978">
        <v>434</v>
      </c>
      <c r="B1978" t="s">
        <v>411</v>
      </c>
      <c r="C1978" t="s">
        <v>98</v>
      </c>
      <c r="D1978" t="s">
        <v>23</v>
      </c>
      <c r="E1978" t="s">
        <v>62</v>
      </c>
      <c r="F1978" s="107">
        <v>44742</v>
      </c>
      <c r="G1978">
        <v>200</v>
      </c>
      <c r="H1978">
        <v>0</v>
      </c>
      <c r="K1978" t="s">
        <v>153</v>
      </c>
      <c r="L1978" t="s">
        <v>153</v>
      </c>
      <c r="M1978">
        <v>2022</v>
      </c>
      <c r="N1978" t="s">
        <v>742</v>
      </c>
      <c r="O1978" t="s">
        <v>824</v>
      </c>
      <c r="P1978">
        <v>0</v>
      </c>
      <c r="Q1978">
        <v>0</v>
      </c>
      <c r="R1978">
        <v>0</v>
      </c>
      <c r="T1978" t="s">
        <v>1806</v>
      </c>
      <c r="U1978">
        <v>30</v>
      </c>
    </row>
    <row r="1979" spans="1:22" x14ac:dyDescent="0.3">
      <c r="A1979">
        <v>434</v>
      </c>
      <c r="B1979" t="s">
        <v>411</v>
      </c>
      <c r="C1979" t="s">
        <v>98</v>
      </c>
      <c r="D1979" t="s">
        <v>23</v>
      </c>
      <c r="E1979" t="s">
        <v>62</v>
      </c>
      <c r="F1979" s="107">
        <v>44926</v>
      </c>
      <c r="G1979">
        <v>200</v>
      </c>
      <c r="H1979">
        <v>0</v>
      </c>
      <c r="K1979" t="s">
        <v>153</v>
      </c>
      <c r="L1979" t="s">
        <v>153</v>
      </c>
      <c r="M1979">
        <v>2022</v>
      </c>
      <c r="N1979" t="s">
        <v>744</v>
      </c>
      <c r="O1979" t="s">
        <v>749</v>
      </c>
      <c r="P1979">
        <v>0</v>
      </c>
      <c r="Q1979">
        <v>0</v>
      </c>
      <c r="R1979">
        <v>0</v>
      </c>
      <c r="T1979" t="s">
        <v>1812</v>
      </c>
      <c r="U1979">
        <v>31</v>
      </c>
    </row>
    <row r="1980" spans="1:22" x14ac:dyDescent="0.3">
      <c r="A1980">
        <v>434</v>
      </c>
      <c r="B1980" t="s">
        <v>411</v>
      </c>
      <c r="C1980" t="s">
        <v>98</v>
      </c>
      <c r="D1980" t="s">
        <v>23</v>
      </c>
      <c r="E1980" t="s">
        <v>62</v>
      </c>
      <c r="F1980" s="107">
        <v>45107</v>
      </c>
      <c r="G1980">
        <v>200</v>
      </c>
      <c r="H1980">
        <v>5.0999999999999996</v>
      </c>
      <c r="I1980" s="59">
        <v>1.3</v>
      </c>
      <c r="J1980" s="59">
        <v>39.215686274509807</v>
      </c>
      <c r="K1980" t="s">
        <v>153</v>
      </c>
      <c r="L1980" t="s">
        <v>153</v>
      </c>
      <c r="M1980">
        <v>2023</v>
      </c>
      <c r="N1980" t="s">
        <v>742</v>
      </c>
      <c r="O1980" t="s">
        <v>743</v>
      </c>
      <c r="P1980">
        <v>0</v>
      </c>
      <c r="Q1980">
        <v>0</v>
      </c>
      <c r="R1980">
        <v>0</v>
      </c>
      <c r="T1980" t="s">
        <v>1818</v>
      </c>
      <c r="U1980">
        <v>30</v>
      </c>
    </row>
    <row r="1981" spans="1:22" x14ac:dyDescent="0.3">
      <c r="A1981">
        <v>434</v>
      </c>
      <c r="B1981" t="s">
        <v>411</v>
      </c>
      <c r="C1981" t="s">
        <v>98</v>
      </c>
      <c r="D1981" t="s">
        <v>23</v>
      </c>
      <c r="E1981" t="s">
        <v>62</v>
      </c>
      <c r="F1981" s="107">
        <v>45838</v>
      </c>
      <c r="G1981">
        <v>200</v>
      </c>
      <c r="H1981">
        <v>130.58000000000001</v>
      </c>
      <c r="I1981" s="59">
        <v>1.3</v>
      </c>
      <c r="J1981" s="59">
        <v>1.5316281206922959</v>
      </c>
      <c r="K1981" t="s">
        <v>153</v>
      </c>
      <c r="L1981" t="s">
        <v>153</v>
      </c>
      <c r="M1981">
        <v>2025</v>
      </c>
      <c r="N1981" t="s">
        <v>742</v>
      </c>
      <c r="O1981" t="s">
        <v>846</v>
      </c>
      <c r="P1981">
        <v>0</v>
      </c>
      <c r="Q1981">
        <v>0</v>
      </c>
      <c r="R1981">
        <v>0</v>
      </c>
      <c r="T1981" t="s">
        <v>2700</v>
      </c>
      <c r="U1981">
        <v>30</v>
      </c>
    </row>
    <row r="1982" spans="1:22" x14ac:dyDescent="0.3">
      <c r="A1982">
        <v>434</v>
      </c>
      <c r="B1982" t="s">
        <v>411</v>
      </c>
      <c r="C1982" t="s">
        <v>98</v>
      </c>
      <c r="D1982" t="s">
        <v>23</v>
      </c>
      <c r="E1982" t="s">
        <v>62</v>
      </c>
      <c r="F1982" s="107">
        <v>46022</v>
      </c>
      <c r="G1982">
        <v>160</v>
      </c>
      <c r="H1982">
        <v>150.1299935057759</v>
      </c>
      <c r="I1982" s="59">
        <v>1.0657430688148559</v>
      </c>
      <c r="J1982" s="59">
        <v>1.0657430688148559</v>
      </c>
      <c r="K1982" t="s">
        <v>153</v>
      </c>
      <c r="L1982" t="s">
        <v>153</v>
      </c>
      <c r="M1982">
        <v>2025</v>
      </c>
      <c r="N1982" t="s">
        <v>744</v>
      </c>
      <c r="O1982" t="s">
        <v>751</v>
      </c>
      <c r="P1982">
        <v>0</v>
      </c>
      <c r="Q1982">
        <v>0</v>
      </c>
      <c r="R1982">
        <v>0</v>
      </c>
      <c r="T1982" t="s">
        <v>1826</v>
      </c>
      <c r="U1982">
        <v>31</v>
      </c>
    </row>
    <row r="1983" spans="1:22" x14ac:dyDescent="0.3">
      <c r="A1983">
        <v>435</v>
      </c>
      <c r="B1983" t="s">
        <v>412</v>
      </c>
      <c r="C1983" t="s">
        <v>98</v>
      </c>
      <c r="D1983" t="s">
        <v>54</v>
      </c>
      <c r="E1983" t="s">
        <v>24</v>
      </c>
      <c r="F1983" s="107">
        <v>44742</v>
      </c>
      <c r="G1983">
        <v>100</v>
      </c>
      <c r="K1983" t="s">
        <v>25</v>
      </c>
      <c r="L1983" t="s">
        <v>128</v>
      </c>
      <c r="M1983">
        <v>2022</v>
      </c>
      <c r="N1983" t="s">
        <v>742</v>
      </c>
      <c r="O1983" t="s">
        <v>824</v>
      </c>
      <c r="P1983">
        <v>0</v>
      </c>
      <c r="Q1983">
        <v>0</v>
      </c>
      <c r="R1983">
        <v>0</v>
      </c>
      <c r="T1983" t="s">
        <v>1828</v>
      </c>
      <c r="U1983">
        <v>30</v>
      </c>
      <c r="V1983" t="s">
        <v>128</v>
      </c>
    </row>
    <row r="1984" spans="1:22" x14ac:dyDescent="0.3">
      <c r="A1984">
        <v>435</v>
      </c>
      <c r="B1984" t="s">
        <v>412</v>
      </c>
      <c r="C1984" t="s">
        <v>98</v>
      </c>
      <c r="D1984" t="s">
        <v>54</v>
      </c>
      <c r="E1984" t="s">
        <v>24</v>
      </c>
      <c r="F1984" s="107">
        <v>45838</v>
      </c>
      <c r="G1984">
        <v>100</v>
      </c>
      <c r="H1984">
        <v>96.09</v>
      </c>
      <c r="I1984" s="59">
        <v>0.96090000000000009</v>
      </c>
      <c r="J1984" s="59">
        <v>0.96090000000000009</v>
      </c>
      <c r="K1984" t="s">
        <v>25</v>
      </c>
      <c r="L1984" t="s">
        <v>25</v>
      </c>
      <c r="M1984">
        <v>2025</v>
      </c>
      <c r="N1984" t="s">
        <v>742</v>
      </c>
      <c r="O1984" t="s">
        <v>846</v>
      </c>
      <c r="P1984">
        <v>0</v>
      </c>
      <c r="Q1984">
        <v>0</v>
      </c>
      <c r="R1984">
        <v>0</v>
      </c>
      <c r="T1984" t="s">
        <v>2701</v>
      </c>
      <c r="U1984">
        <v>30</v>
      </c>
    </row>
    <row r="1985" spans="1:22" x14ac:dyDescent="0.3">
      <c r="A1985">
        <v>435</v>
      </c>
      <c r="B1985" t="s">
        <v>412</v>
      </c>
      <c r="C1985" t="s">
        <v>98</v>
      </c>
      <c r="D1985" t="s">
        <v>54</v>
      </c>
      <c r="E1985" t="s">
        <v>24</v>
      </c>
      <c r="F1985" s="107">
        <v>46022</v>
      </c>
      <c r="G1985">
        <v>100</v>
      </c>
      <c r="H1985">
        <v>-732.08</v>
      </c>
      <c r="I1985" s="59">
        <v>0</v>
      </c>
      <c r="J1985" s="59">
        <v>0</v>
      </c>
      <c r="K1985" t="s">
        <v>25</v>
      </c>
      <c r="L1985" t="s">
        <v>25</v>
      </c>
      <c r="M1985">
        <v>2025</v>
      </c>
      <c r="N1985" t="s">
        <v>744</v>
      </c>
      <c r="O1985" t="s">
        <v>751</v>
      </c>
      <c r="P1985">
        <v>0</v>
      </c>
      <c r="Q1985">
        <v>0</v>
      </c>
      <c r="R1985">
        <v>0</v>
      </c>
      <c r="T1985" t="s">
        <v>1831</v>
      </c>
      <c r="U1985">
        <v>31</v>
      </c>
    </row>
    <row r="1986" spans="1:22" x14ac:dyDescent="0.3">
      <c r="A1986">
        <v>436</v>
      </c>
      <c r="B1986" t="s">
        <v>130</v>
      </c>
      <c r="C1986" t="s">
        <v>794</v>
      </c>
      <c r="D1986" t="s">
        <v>23</v>
      </c>
      <c r="E1986" t="s">
        <v>62</v>
      </c>
      <c r="F1986" s="107">
        <v>44561</v>
      </c>
      <c r="G1986">
        <v>14</v>
      </c>
      <c r="H1986">
        <v>0</v>
      </c>
      <c r="K1986" t="s">
        <v>63</v>
      </c>
      <c r="L1986" t="s">
        <v>63</v>
      </c>
      <c r="M1986">
        <v>2021</v>
      </c>
      <c r="N1986" t="s">
        <v>744</v>
      </c>
      <c r="O1986" t="s">
        <v>747</v>
      </c>
      <c r="P1986">
        <v>0</v>
      </c>
      <c r="Q1986">
        <v>0</v>
      </c>
      <c r="R1986">
        <v>0</v>
      </c>
      <c r="T1986" t="s">
        <v>1842</v>
      </c>
      <c r="U1986">
        <v>31</v>
      </c>
    </row>
    <row r="1987" spans="1:22" x14ac:dyDescent="0.3">
      <c r="A1987">
        <v>436</v>
      </c>
      <c r="B1987" t="s">
        <v>130</v>
      </c>
      <c r="C1987" t="s">
        <v>794</v>
      </c>
      <c r="D1987" t="s">
        <v>23</v>
      </c>
      <c r="E1987" t="s">
        <v>62</v>
      </c>
      <c r="F1987" s="107">
        <v>44742</v>
      </c>
      <c r="G1987">
        <v>14</v>
      </c>
      <c r="H1987">
        <v>0</v>
      </c>
      <c r="K1987" t="s">
        <v>63</v>
      </c>
      <c r="L1987" t="s">
        <v>63</v>
      </c>
      <c r="M1987">
        <v>2022</v>
      </c>
      <c r="N1987" t="s">
        <v>742</v>
      </c>
      <c r="O1987" t="s">
        <v>824</v>
      </c>
      <c r="P1987">
        <v>0</v>
      </c>
      <c r="Q1987">
        <v>0</v>
      </c>
      <c r="R1987">
        <v>0</v>
      </c>
      <c r="T1987" t="s">
        <v>1848</v>
      </c>
      <c r="U1987">
        <v>30</v>
      </c>
    </row>
    <row r="1988" spans="1:22" x14ac:dyDescent="0.3">
      <c r="A1988">
        <v>436</v>
      </c>
      <c r="B1988" t="s">
        <v>130</v>
      </c>
      <c r="C1988" t="s">
        <v>794</v>
      </c>
      <c r="D1988" t="s">
        <v>23</v>
      </c>
      <c r="E1988" t="s">
        <v>62</v>
      </c>
      <c r="F1988" s="107">
        <v>44926</v>
      </c>
      <c r="G1988">
        <v>14</v>
      </c>
      <c r="H1988">
        <v>0</v>
      </c>
      <c r="K1988" t="s">
        <v>63</v>
      </c>
      <c r="L1988" t="s">
        <v>63</v>
      </c>
      <c r="M1988">
        <v>2022</v>
      </c>
      <c r="N1988" t="s">
        <v>744</v>
      </c>
      <c r="O1988" t="s">
        <v>749</v>
      </c>
      <c r="P1988">
        <v>0</v>
      </c>
      <c r="Q1988">
        <v>0</v>
      </c>
      <c r="R1988">
        <v>0</v>
      </c>
      <c r="T1988" t="s">
        <v>1854</v>
      </c>
      <c r="U1988">
        <v>31</v>
      </c>
    </row>
    <row r="1989" spans="1:22" x14ac:dyDescent="0.3">
      <c r="A1989">
        <v>436</v>
      </c>
      <c r="B1989" t="s">
        <v>130</v>
      </c>
      <c r="C1989" t="s">
        <v>794</v>
      </c>
      <c r="D1989" t="s">
        <v>23</v>
      </c>
      <c r="E1989" t="s">
        <v>62</v>
      </c>
      <c r="F1989" s="107">
        <v>45107</v>
      </c>
      <c r="G1989">
        <v>14</v>
      </c>
      <c r="K1989" t="s">
        <v>63</v>
      </c>
      <c r="L1989" t="s">
        <v>128</v>
      </c>
      <c r="M1989">
        <v>2023</v>
      </c>
      <c r="N1989" t="s">
        <v>742</v>
      </c>
      <c r="O1989" t="s">
        <v>743</v>
      </c>
      <c r="P1989">
        <v>0</v>
      </c>
      <c r="Q1989">
        <v>0</v>
      </c>
      <c r="R1989">
        <v>0</v>
      </c>
      <c r="T1989" t="s">
        <v>1860</v>
      </c>
      <c r="U1989">
        <v>30</v>
      </c>
      <c r="V1989" t="s">
        <v>128</v>
      </c>
    </row>
    <row r="1990" spans="1:22" x14ac:dyDescent="0.3">
      <c r="A1990">
        <v>436</v>
      </c>
      <c r="B1990" t="s">
        <v>130</v>
      </c>
      <c r="C1990" t="s">
        <v>794</v>
      </c>
      <c r="D1990" t="s">
        <v>23</v>
      </c>
      <c r="E1990" t="s">
        <v>62</v>
      </c>
      <c r="F1990" s="107">
        <v>45838</v>
      </c>
      <c r="G1990">
        <v>14</v>
      </c>
      <c r="H1990">
        <v>11.93</v>
      </c>
      <c r="I1990" s="59">
        <v>1.173512154233026</v>
      </c>
      <c r="J1990" s="59">
        <v>1.173512154233026</v>
      </c>
      <c r="K1990" t="s">
        <v>63</v>
      </c>
      <c r="L1990" t="s">
        <v>63</v>
      </c>
      <c r="M1990">
        <v>2025</v>
      </c>
      <c r="N1990" t="s">
        <v>742</v>
      </c>
      <c r="O1990" t="s">
        <v>846</v>
      </c>
      <c r="P1990">
        <v>0</v>
      </c>
      <c r="Q1990">
        <v>0</v>
      </c>
      <c r="R1990">
        <v>0</v>
      </c>
      <c r="T1990" t="s">
        <v>2702</v>
      </c>
      <c r="U1990">
        <v>30</v>
      </c>
    </row>
    <row r="1991" spans="1:22" x14ac:dyDescent="0.3">
      <c r="A1991">
        <v>436</v>
      </c>
      <c r="B1991" t="s">
        <v>130</v>
      </c>
      <c r="C1991" t="s">
        <v>794</v>
      </c>
      <c r="D1991" t="s">
        <v>23</v>
      </c>
      <c r="E1991" t="s">
        <v>62</v>
      </c>
      <c r="F1991" s="107">
        <v>46022</v>
      </c>
      <c r="G1991">
        <v>14</v>
      </c>
      <c r="H1991">
        <v>11.77</v>
      </c>
      <c r="I1991" s="59">
        <v>1.1894647408666099</v>
      </c>
      <c r="J1991" s="59">
        <v>1.1894647408666099</v>
      </c>
      <c r="K1991" t="s">
        <v>63</v>
      </c>
      <c r="L1991" t="s">
        <v>63</v>
      </c>
      <c r="M1991">
        <v>2025</v>
      </c>
      <c r="N1991" t="s">
        <v>744</v>
      </c>
      <c r="O1991" t="s">
        <v>751</v>
      </c>
      <c r="P1991">
        <v>0</v>
      </c>
      <c r="Q1991">
        <v>0</v>
      </c>
      <c r="R1991">
        <v>0</v>
      </c>
      <c r="T1991" t="s">
        <v>1864</v>
      </c>
      <c r="U1991">
        <v>31</v>
      </c>
    </row>
    <row r="1992" spans="1:22" x14ac:dyDescent="0.3">
      <c r="A1992">
        <v>437</v>
      </c>
      <c r="B1992" t="s">
        <v>413</v>
      </c>
      <c r="C1992" t="s">
        <v>249</v>
      </c>
      <c r="D1992" t="s">
        <v>73</v>
      </c>
      <c r="E1992" t="s">
        <v>24</v>
      </c>
      <c r="F1992" s="107">
        <v>46022</v>
      </c>
      <c r="G1992">
        <v>80</v>
      </c>
      <c r="H1992">
        <v>99</v>
      </c>
      <c r="I1992" s="59">
        <v>1.2375</v>
      </c>
      <c r="J1992" s="59">
        <v>1.2375</v>
      </c>
      <c r="K1992" t="s">
        <v>25</v>
      </c>
      <c r="L1992" t="s">
        <v>25</v>
      </c>
      <c r="M1992">
        <v>2025</v>
      </c>
      <c r="N1992" t="s">
        <v>744</v>
      </c>
      <c r="O1992" t="s">
        <v>751</v>
      </c>
      <c r="P1992">
        <v>0</v>
      </c>
      <c r="Q1992">
        <v>0</v>
      </c>
      <c r="R1992">
        <v>0</v>
      </c>
      <c r="T1992" t="s">
        <v>1865</v>
      </c>
      <c r="U1992">
        <v>31</v>
      </c>
    </row>
    <row r="1993" spans="1:22" x14ac:dyDescent="0.3">
      <c r="A1993">
        <v>439</v>
      </c>
      <c r="B1993" t="s">
        <v>415</v>
      </c>
      <c r="C1993" t="s">
        <v>1367</v>
      </c>
      <c r="D1993" t="s">
        <v>54</v>
      </c>
      <c r="E1993" t="s">
        <v>24</v>
      </c>
      <c r="F1993" s="107">
        <v>44377</v>
      </c>
      <c r="H1993">
        <v>0</v>
      </c>
      <c r="K1993" t="s">
        <v>25</v>
      </c>
      <c r="L1993" t="s">
        <v>25</v>
      </c>
      <c r="M1993">
        <v>2021</v>
      </c>
      <c r="N1993" t="s">
        <v>742</v>
      </c>
      <c r="O1993" t="s">
        <v>800</v>
      </c>
      <c r="P1993">
        <v>0</v>
      </c>
      <c r="Q1993">
        <v>0</v>
      </c>
      <c r="R1993">
        <v>0</v>
      </c>
      <c r="T1993" t="s">
        <v>1866</v>
      </c>
      <c r="U1993">
        <v>30</v>
      </c>
    </row>
    <row r="1994" spans="1:22" x14ac:dyDescent="0.3">
      <c r="A1994">
        <v>439</v>
      </c>
      <c r="B1994" t="s">
        <v>415</v>
      </c>
      <c r="C1994" t="s">
        <v>1367</v>
      </c>
      <c r="D1994" t="s">
        <v>54</v>
      </c>
      <c r="E1994" t="s">
        <v>24</v>
      </c>
      <c r="F1994" s="107">
        <v>44561</v>
      </c>
      <c r="H1994">
        <v>0</v>
      </c>
      <c r="K1994" t="s">
        <v>25</v>
      </c>
      <c r="L1994" t="s">
        <v>25</v>
      </c>
      <c r="M1994">
        <v>2021</v>
      </c>
      <c r="N1994" t="s">
        <v>744</v>
      </c>
      <c r="O1994" t="s">
        <v>747</v>
      </c>
      <c r="P1994">
        <v>0</v>
      </c>
      <c r="Q1994">
        <v>0</v>
      </c>
      <c r="R1994">
        <v>0</v>
      </c>
      <c r="T1994" t="s">
        <v>1867</v>
      </c>
      <c r="U1994">
        <v>31</v>
      </c>
    </row>
    <row r="1995" spans="1:22" x14ac:dyDescent="0.3">
      <c r="A1995">
        <v>439</v>
      </c>
      <c r="B1995" t="s">
        <v>415</v>
      </c>
      <c r="C1995" t="s">
        <v>1367</v>
      </c>
      <c r="D1995" t="s">
        <v>54</v>
      </c>
      <c r="E1995" t="s">
        <v>24</v>
      </c>
      <c r="F1995" s="107">
        <v>44742</v>
      </c>
      <c r="H1995">
        <v>0</v>
      </c>
      <c r="K1995" t="s">
        <v>25</v>
      </c>
      <c r="L1995" t="s">
        <v>25</v>
      </c>
      <c r="M1995">
        <v>2022</v>
      </c>
      <c r="N1995" t="s">
        <v>742</v>
      </c>
      <c r="O1995" t="s">
        <v>824</v>
      </c>
      <c r="P1995">
        <v>0</v>
      </c>
      <c r="Q1995">
        <v>0</v>
      </c>
      <c r="R1995">
        <v>0</v>
      </c>
      <c r="T1995" t="s">
        <v>1869</v>
      </c>
      <c r="U1995">
        <v>30</v>
      </c>
    </row>
    <row r="1996" spans="1:22" x14ac:dyDescent="0.3">
      <c r="A1996">
        <v>439</v>
      </c>
      <c r="B1996" t="s">
        <v>415</v>
      </c>
      <c r="C1996" t="s">
        <v>1367</v>
      </c>
      <c r="D1996" t="s">
        <v>54</v>
      </c>
      <c r="E1996" t="s">
        <v>24</v>
      </c>
      <c r="F1996" s="107">
        <v>44926</v>
      </c>
      <c r="H1996">
        <v>0</v>
      </c>
      <c r="K1996" t="s">
        <v>25</v>
      </c>
      <c r="L1996" t="s">
        <v>25</v>
      </c>
      <c r="M1996">
        <v>2022</v>
      </c>
      <c r="N1996" t="s">
        <v>744</v>
      </c>
      <c r="O1996" t="s">
        <v>749</v>
      </c>
      <c r="P1996">
        <v>0</v>
      </c>
      <c r="Q1996">
        <v>0</v>
      </c>
      <c r="R1996">
        <v>0</v>
      </c>
      <c r="T1996" t="s">
        <v>1872</v>
      </c>
      <c r="U1996">
        <v>31</v>
      </c>
    </row>
    <row r="1997" spans="1:22" x14ac:dyDescent="0.3">
      <c r="A1997">
        <v>439</v>
      </c>
      <c r="B1997" t="s">
        <v>415</v>
      </c>
      <c r="C1997" t="s">
        <v>1367</v>
      </c>
      <c r="D1997" t="s">
        <v>54</v>
      </c>
      <c r="E1997" t="s">
        <v>24</v>
      </c>
      <c r="F1997" s="107">
        <v>45107</v>
      </c>
      <c r="K1997" t="s">
        <v>25</v>
      </c>
      <c r="L1997" t="s">
        <v>128</v>
      </c>
      <c r="M1997">
        <v>2023</v>
      </c>
      <c r="N1997" t="s">
        <v>742</v>
      </c>
      <c r="O1997" t="s">
        <v>743</v>
      </c>
      <c r="P1997">
        <v>0</v>
      </c>
      <c r="Q1997">
        <v>0</v>
      </c>
      <c r="R1997">
        <v>0</v>
      </c>
      <c r="T1997" t="s">
        <v>1877</v>
      </c>
      <c r="U1997">
        <v>30</v>
      </c>
      <c r="V1997" t="s">
        <v>128</v>
      </c>
    </row>
    <row r="1998" spans="1:22" x14ac:dyDescent="0.3">
      <c r="A1998">
        <v>439</v>
      </c>
      <c r="B1998" t="s">
        <v>415</v>
      </c>
      <c r="C1998" t="s">
        <v>1367</v>
      </c>
      <c r="D1998" t="s">
        <v>54</v>
      </c>
      <c r="E1998" t="s">
        <v>24</v>
      </c>
      <c r="F1998" s="107">
        <v>45838</v>
      </c>
      <c r="G1998">
        <v>100</v>
      </c>
      <c r="H1998">
        <v>100</v>
      </c>
      <c r="I1998" s="59">
        <v>1</v>
      </c>
      <c r="J1998" s="59">
        <v>1</v>
      </c>
      <c r="K1998" t="s">
        <v>25</v>
      </c>
      <c r="L1998" t="s">
        <v>25</v>
      </c>
      <c r="M1998">
        <v>2025</v>
      </c>
      <c r="N1998" t="s">
        <v>742</v>
      </c>
      <c r="O1998" t="s">
        <v>846</v>
      </c>
      <c r="P1998">
        <v>0</v>
      </c>
      <c r="Q1998">
        <v>0</v>
      </c>
      <c r="R1998">
        <v>0</v>
      </c>
      <c r="T1998" t="s">
        <v>2703</v>
      </c>
      <c r="U1998">
        <v>30</v>
      </c>
    </row>
    <row r="1999" spans="1:22" x14ac:dyDescent="0.3">
      <c r="A1999">
        <v>439</v>
      </c>
      <c r="B1999" t="s">
        <v>415</v>
      </c>
      <c r="C1999" t="s">
        <v>1367</v>
      </c>
      <c r="D1999" t="s">
        <v>54</v>
      </c>
      <c r="E1999" t="s">
        <v>24</v>
      </c>
      <c r="F1999" s="107">
        <v>46022</v>
      </c>
      <c r="G1999">
        <v>100</v>
      </c>
      <c r="H1999">
        <v>100</v>
      </c>
      <c r="I1999" s="59">
        <v>1</v>
      </c>
      <c r="J1999" s="59">
        <v>1</v>
      </c>
      <c r="K1999" t="s">
        <v>25</v>
      </c>
      <c r="L1999" t="s">
        <v>25</v>
      </c>
      <c r="M1999">
        <v>2025</v>
      </c>
      <c r="N1999" t="s">
        <v>744</v>
      </c>
      <c r="O1999" t="s">
        <v>751</v>
      </c>
      <c r="P1999">
        <v>0</v>
      </c>
      <c r="Q1999">
        <v>0</v>
      </c>
      <c r="R1999">
        <v>0</v>
      </c>
      <c r="T1999" t="s">
        <v>1878</v>
      </c>
      <c r="U1999">
        <v>31</v>
      </c>
    </row>
    <row r="2000" spans="1:22" x14ac:dyDescent="0.3">
      <c r="A2000">
        <v>440</v>
      </c>
      <c r="B2000" t="s">
        <v>416</v>
      </c>
      <c r="C2000" t="s">
        <v>1367</v>
      </c>
      <c r="D2000" t="s">
        <v>54</v>
      </c>
      <c r="E2000" t="s">
        <v>24</v>
      </c>
      <c r="F2000" s="107">
        <v>44742</v>
      </c>
      <c r="K2000" t="s">
        <v>25</v>
      </c>
      <c r="L2000" t="s">
        <v>128</v>
      </c>
      <c r="M2000">
        <v>2022</v>
      </c>
      <c r="N2000" t="s">
        <v>742</v>
      </c>
      <c r="O2000" t="s">
        <v>824</v>
      </c>
      <c r="P2000">
        <v>0</v>
      </c>
      <c r="Q2000">
        <v>0</v>
      </c>
      <c r="R2000">
        <v>0</v>
      </c>
      <c r="T2000" t="s">
        <v>1880</v>
      </c>
      <c r="U2000">
        <v>30</v>
      </c>
      <c r="V2000" t="s">
        <v>128</v>
      </c>
    </row>
    <row r="2001" spans="1:22" x14ac:dyDescent="0.3">
      <c r="A2001">
        <v>440</v>
      </c>
      <c r="B2001" t="s">
        <v>416</v>
      </c>
      <c r="C2001" t="s">
        <v>1367</v>
      </c>
      <c r="D2001" t="s">
        <v>54</v>
      </c>
      <c r="E2001" t="s">
        <v>24</v>
      </c>
      <c r="F2001" s="107">
        <v>44926</v>
      </c>
      <c r="K2001" t="s">
        <v>25</v>
      </c>
      <c r="L2001" t="s">
        <v>128</v>
      </c>
      <c r="M2001">
        <v>2022</v>
      </c>
      <c r="N2001" t="s">
        <v>744</v>
      </c>
      <c r="O2001" t="s">
        <v>749</v>
      </c>
      <c r="P2001">
        <v>0</v>
      </c>
      <c r="Q2001">
        <v>0</v>
      </c>
      <c r="R2001">
        <v>0</v>
      </c>
      <c r="T2001" t="s">
        <v>1883</v>
      </c>
      <c r="U2001">
        <v>31</v>
      </c>
      <c r="V2001" t="s">
        <v>128</v>
      </c>
    </row>
    <row r="2002" spans="1:22" x14ac:dyDescent="0.3">
      <c r="A2002">
        <v>440</v>
      </c>
      <c r="B2002" t="s">
        <v>416</v>
      </c>
      <c r="C2002" t="s">
        <v>1367</v>
      </c>
      <c r="D2002" t="s">
        <v>54</v>
      </c>
      <c r="E2002" t="s">
        <v>24</v>
      </c>
      <c r="F2002" s="107">
        <v>45107</v>
      </c>
      <c r="K2002" t="s">
        <v>25</v>
      </c>
      <c r="L2002" t="s">
        <v>128</v>
      </c>
      <c r="M2002">
        <v>2023</v>
      </c>
      <c r="N2002" t="s">
        <v>742</v>
      </c>
      <c r="O2002" t="s">
        <v>743</v>
      </c>
      <c r="P2002">
        <v>0</v>
      </c>
      <c r="Q2002">
        <v>0</v>
      </c>
      <c r="R2002">
        <v>0</v>
      </c>
      <c r="T2002" t="s">
        <v>1888</v>
      </c>
      <c r="U2002">
        <v>30</v>
      </c>
      <c r="V2002" t="s">
        <v>128</v>
      </c>
    </row>
    <row r="2003" spans="1:22" x14ac:dyDescent="0.3">
      <c r="A2003">
        <v>440</v>
      </c>
      <c r="B2003" t="s">
        <v>416</v>
      </c>
      <c r="C2003" t="s">
        <v>1367</v>
      </c>
      <c r="D2003" t="s">
        <v>54</v>
      </c>
      <c r="E2003" t="s">
        <v>24</v>
      </c>
      <c r="F2003" s="107">
        <v>45838</v>
      </c>
      <c r="G2003">
        <v>98</v>
      </c>
      <c r="H2003">
        <v>99.77</v>
      </c>
      <c r="I2003" s="59">
        <v>1.018061224489796</v>
      </c>
      <c r="J2003" s="59">
        <v>1.018061224489796</v>
      </c>
      <c r="K2003" t="s">
        <v>25</v>
      </c>
      <c r="L2003" t="s">
        <v>25</v>
      </c>
      <c r="M2003">
        <v>2025</v>
      </c>
      <c r="N2003" t="s">
        <v>742</v>
      </c>
      <c r="O2003" t="s">
        <v>846</v>
      </c>
      <c r="P2003">
        <v>0</v>
      </c>
      <c r="Q2003">
        <v>0</v>
      </c>
      <c r="R2003">
        <v>0</v>
      </c>
      <c r="T2003" t="s">
        <v>2704</v>
      </c>
      <c r="U2003">
        <v>30</v>
      </c>
    </row>
    <row r="2004" spans="1:22" x14ac:dyDescent="0.3">
      <c r="A2004">
        <v>440</v>
      </c>
      <c r="B2004" t="s">
        <v>416</v>
      </c>
      <c r="C2004" t="s">
        <v>1367</v>
      </c>
      <c r="D2004" t="s">
        <v>54</v>
      </c>
      <c r="E2004" t="s">
        <v>24</v>
      </c>
      <c r="F2004" s="107">
        <v>46022</v>
      </c>
      <c r="G2004">
        <v>98</v>
      </c>
      <c r="H2004">
        <v>99.74</v>
      </c>
      <c r="I2004" s="59">
        <v>1.017755102040816</v>
      </c>
      <c r="J2004" s="59">
        <v>1.017755102040816</v>
      </c>
      <c r="K2004" t="s">
        <v>25</v>
      </c>
      <c r="L2004" t="s">
        <v>25</v>
      </c>
      <c r="M2004">
        <v>2025</v>
      </c>
      <c r="N2004" t="s">
        <v>744</v>
      </c>
      <c r="O2004" t="s">
        <v>751</v>
      </c>
      <c r="P2004">
        <v>0</v>
      </c>
      <c r="Q2004">
        <v>0</v>
      </c>
      <c r="R2004">
        <v>0</v>
      </c>
      <c r="T2004" t="s">
        <v>1889</v>
      </c>
      <c r="U2004">
        <v>31</v>
      </c>
    </row>
    <row r="2005" spans="1:22" x14ac:dyDescent="0.3">
      <c r="A2005">
        <v>444</v>
      </c>
      <c r="B2005" t="s">
        <v>420</v>
      </c>
      <c r="C2005" t="s">
        <v>981</v>
      </c>
      <c r="D2005" t="s">
        <v>54</v>
      </c>
      <c r="E2005" t="s">
        <v>62</v>
      </c>
      <c r="F2005" s="107">
        <v>45838</v>
      </c>
      <c r="G2005">
        <v>3</v>
      </c>
      <c r="H2005">
        <v>1.6</v>
      </c>
      <c r="I2005" s="59">
        <v>1.3</v>
      </c>
      <c r="J2005" s="59">
        <v>1.875</v>
      </c>
      <c r="K2005" t="s">
        <v>55</v>
      </c>
      <c r="L2005" t="s">
        <v>91</v>
      </c>
      <c r="M2005">
        <v>2025</v>
      </c>
      <c r="N2005" t="s">
        <v>742</v>
      </c>
      <c r="O2005" t="s">
        <v>846</v>
      </c>
      <c r="P2005">
        <v>0</v>
      </c>
      <c r="Q2005">
        <v>0</v>
      </c>
      <c r="R2005">
        <v>0</v>
      </c>
      <c r="T2005" t="s">
        <v>2705</v>
      </c>
      <c r="U2005">
        <v>30</v>
      </c>
    </row>
    <row r="2006" spans="1:22" x14ac:dyDescent="0.3">
      <c r="A2006">
        <v>444</v>
      </c>
      <c r="B2006" t="s">
        <v>420</v>
      </c>
      <c r="C2006" t="s">
        <v>981</v>
      </c>
      <c r="D2006" t="s">
        <v>54</v>
      </c>
      <c r="E2006" t="s">
        <v>62</v>
      </c>
      <c r="F2006" s="107">
        <v>46022</v>
      </c>
      <c r="G2006">
        <v>3</v>
      </c>
      <c r="H2006">
        <v>1.7</v>
      </c>
      <c r="I2006" s="59">
        <v>1.3</v>
      </c>
      <c r="J2006" s="59">
        <v>1.7647058823529409</v>
      </c>
      <c r="K2006" t="s">
        <v>55</v>
      </c>
      <c r="L2006" t="s">
        <v>91</v>
      </c>
      <c r="M2006">
        <v>2025</v>
      </c>
      <c r="N2006" t="s">
        <v>744</v>
      </c>
      <c r="O2006" t="s">
        <v>751</v>
      </c>
      <c r="P2006">
        <v>0</v>
      </c>
      <c r="Q2006">
        <v>0</v>
      </c>
      <c r="R2006">
        <v>0</v>
      </c>
      <c r="T2006" t="s">
        <v>1890</v>
      </c>
      <c r="U2006">
        <v>31</v>
      </c>
    </row>
    <row r="2007" spans="1:22" x14ac:dyDescent="0.3">
      <c r="A2007">
        <v>445</v>
      </c>
      <c r="B2007" t="s">
        <v>421</v>
      </c>
      <c r="C2007" t="s">
        <v>981</v>
      </c>
      <c r="D2007" t="s">
        <v>54</v>
      </c>
      <c r="E2007" t="s">
        <v>24</v>
      </c>
      <c r="F2007" s="107">
        <v>45838</v>
      </c>
      <c r="G2007">
        <v>70</v>
      </c>
      <c r="H2007">
        <v>75.7</v>
      </c>
      <c r="I2007" s="59">
        <v>1.081428571428571</v>
      </c>
      <c r="J2007" s="59">
        <v>1.081428571428571</v>
      </c>
      <c r="K2007" t="s">
        <v>25</v>
      </c>
      <c r="L2007" t="s">
        <v>25</v>
      </c>
      <c r="M2007">
        <v>2025</v>
      </c>
      <c r="N2007" t="s">
        <v>742</v>
      </c>
      <c r="O2007" t="s">
        <v>846</v>
      </c>
      <c r="P2007">
        <v>0</v>
      </c>
      <c r="Q2007">
        <v>0</v>
      </c>
      <c r="R2007">
        <v>0</v>
      </c>
      <c r="T2007" t="s">
        <v>1891</v>
      </c>
      <c r="U2007">
        <v>30</v>
      </c>
    </row>
    <row r="2008" spans="1:22" x14ac:dyDescent="0.3">
      <c r="A2008">
        <v>445</v>
      </c>
      <c r="B2008" t="s">
        <v>421</v>
      </c>
      <c r="C2008" t="s">
        <v>981</v>
      </c>
      <c r="D2008" t="s">
        <v>54</v>
      </c>
      <c r="E2008" t="s">
        <v>24</v>
      </c>
      <c r="F2008" s="107">
        <v>46022</v>
      </c>
      <c r="G2008">
        <v>70</v>
      </c>
      <c r="H2008">
        <v>85.3</v>
      </c>
      <c r="I2008" s="59">
        <v>1.2185714285714291</v>
      </c>
      <c r="J2008" s="59">
        <v>1.2185714285714291</v>
      </c>
      <c r="K2008" t="s">
        <v>25</v>
      </c>
      <c r="L2008" t="s">
        <v>25</v>
      </c>
      <c r="M2008">
        <v>2025</v>
      </c>
      <c r="N2008" t="s">
        <v>744</v>
      </c>
      <c r="O2008" t="s">
        <v>751</v>
      </c>
      <c r="P2008">
        <v>0</v>
      </c>
      <c r="Q2008">
        <v>0</v>
      </c>
      <c r="R2008">
        <v>0</v>
      </c>
      <c r="T2008" t="s">
        <v>1892</v>
      </c>
      <c r="U2008">
        <v>31</v>
      </c>
    </row>
    <row r="2009" spans="1:22" x14ac:dyDescent="0.3">
      <c r="A2009">
        <v>447</v>
      </c>
      <c r="B2009" t="s">
        <v>246</v>
      </c>
      <c r="C2009" t="s">
        <v>913</v>
      </c>
      <c r="D2009" t="s">
        <v>54</v>
      </c>
      <c r="E2009" t="s">
        <v>24</v>
      </c>
      <c r="F2009" s="107">
        <v>45838</v>
      </c>
      <c r="G2009">
        <v>15</v>
      </c>
      <c r="H2009">
        <v>16.54</v>
      </c>
      <c r="I2009" s="59">
        <v>1.1026666666666669</v>
      </c>
      <c r="J2009" s="59">
        <v>1.1026666666666669</v>
      </c>
      <c r="K2009" t="s">
        <v>25</v>
      </c>
      <c r="L2009" t="s">
        <v>25</v>
      </c>
      <c r="M2009">
        <v>2025</v>
      </c>
      <c r="N2009" t="s">
        <v>742</v>
      </c>
      <c r="O2009" t="s">
        <v>846</v>
      </c>
      <c r="P2009">
        <v>0</v>
      </c>
      <c r="Q2009">
        <v>0</v>
      </c>
      <c r="R2009">
        <v>0</v>
      </c>
      <c r="T2009" t="s">
        <v>2706</v>
      </c>
      <c r="U2009">
        <v>30</v>
      </c>
    </row>
    <row r="2010" spans="1:22" x14ac:dyDescent="0.3">
      <c r="A2010">
        <v>447</v>
      </c>
      <c r="B2010" t="s">
        <v>246</v>
      </c>
      <c r="C2010" t="s">
        <v>913</v>
      </c>
      <c r="D2010" t="s">
        <v>54</v>
      </c>
      <c r="E2010" t="s">
        <v>24</v>
      </c>
      <c r="F2010" s="107">
        <v>46022</v>
      </c>
      <c r="G2010">
        <v>15</v>
      </c>
      <c r="H2010">
        <v>15.01</v>
      </c>
      <c r="I2010" s="59">
        <v>1.000666666666667</v>
      </c>
      <c r="J2010" s="59">
        <v>1.000666666666667</v>
      </c>
      <c r="K2010" t="s">
        <v>25</v>
      </c>
      <c r="L2010" t="s">
        <v>25</v>
      </c>
      <c r="M2010">
        <v>2025</v>
      </c>
      <c r="N2010" t="s">
        <v>744</v>
      </c>
      <c r="O2010" t="s">
        <v>751</v>
      </c>
      <c r="P2010">
        <v>0</v>
      </c>
      <c r="Q2010">
        <v>0</v>
      </c>
      <c r="R2010">
        <v>0</v>
      </c>
      <c r="T2010" t="s">
        <v>1893</v>
      </c>
      <c r="U2010">
        <v>31</v>
      </c>
    </row>
    <row r="2011" spans="1:22" x14ac:dyDescent="0.3">
      <c r="A2011">
        <v>448</v>
      </c>
      <c r="B2011" t="s">
        <v>422</v>
      </c>
      <c r="C2011" t="s">
        <v>913</v>
      </c>
      <c r="D2011" t="s">
        <v>54</v>
      </c>
      <c r="E2011" t="s">
        <v>24</v>
      </c>
      <c r="F2011" s="107">
        <v>45838</v>
      </c>
      <c r="G2011">
        <v>17</v>
      </c>
      <c r="H2011">
        <v>39.619999999999997</v>
      </c>
      <c r="I2011" s="59">
        <v>1.3</v>
      </c>
      <c r="J2011" s="59">
        <v>2.3305882352941181</v>
      </c>
      <c r="K2011" t="s">
        <v>25</v>
      </c>
      <c r="L2011" t="s">
        <v>25</v>
      </c>
      <c r="M2011">
        <v>2025</v>
      </c>
      <c r="N2011" t="s">
        <v>742</v>
      </c>
      <c r="O2011" t="s">
        <v>846</v>
      </c>
      <c r="P2011">
        <v>0</v>
      </c>
      <c r="Q2011">
        <v>0</v>
      </c>
      <c r="R2011">
        <v>0</v>
      </c>
      <c r="T2011" t="s">
        <v>2707</v>
      </c>
      <c r="U2011">
        <v>30</v>
      </c>
    </row>
    <row r="2012" spans="1:22" x14ac:dyDescent="0.3">
      <c r="A2012">
        <v>448</v>
      </c>
      <c r="B2012" t="s">
        <v>422</v>
      </c>
      <c r="C2012" t="s">
        <v>913</v>
      </c>
      <c r="D2012" t="s">
        <v>54</v>
      </c>
      <c r="E2012" t="s">
        <v>24</v>
      </c>
      <c r="F2012" s="107">
        <v>46022</v>
      </c>
      <c r="G2012">
        <v>17</v>
      </c>
      <c r="H2012">
        <v>59.36</v>
      </c>
      <c r="I2012" s="59">
        <v>1.3</v>
      </c>
      <c r="J2012" s="59">
        <v>3.4917647058823529</v>
      </c>
      <c r="K2012" t="s">
        <v>25</v>
      </c>
      <c r="L2012" t="s">
        <v>25</v>
      </c>
      <c r="M2012">
        <v>2025</v>
      </c>
      <c r="N2012" t="s">
        <v>744</v>
      </c>
      <c r="O2012" t="s">
        <v>751</v>
      </c>
      <c r="P2012">
        <v>0</v>
      </c>
      <c r="Q2012">
        <v>0</v>
      </c>
      <c r="R2012">
        <v>0</v>
      </c>
      <c r="T2012" t="s">
        <v>1894</v>
      </c>
      <c r="U2012">
        <v>31</v>
      </c>
    </row>
    <row r="2013" spans="1:22" x14ac:dyDescent="0.3">
      <c r="A2013">
        <v>451</v>
      </c>
      <c r="B2013" t="s">
        <v>1895</v>
      </c>
      <c r="C2013" t="s">
        <v>759</v>
      </c>
      <c r="D2013" t="s">
        <v>54</v>
      </c>
      <c r="E2013" t="s">
        <v>24</v>
      </c>
      <c r="F2013" s="107">
        <v>45838</v>
      </c>
      <c r="G2013">
        <v>100</v>
      </c>
      <c r="H2013">
        <v>119.5</v>
      </c>
      <c r="I2013" s="59">
        <v>1.1950000000000001</v>
      </c>
      <c r="J2013" s="59">
        <v>1.1950000000000001</v>
      </c>
      <c r="K2013" t="s">
        <v>25</v>
      </c>
      <c r="L2013" t="s">
        <v>25</v>
      </c>
      <c r="M2013">
        <v>2025</v>
      </c>
      <c r="N2013" t="s">
        <v>742</v>
      </c>
      <c r="O2013" t="s">
        <v>846</v>
      </c>
      <c r="P2013">
        <v>0</v>
      </c>
      <c r="Q2013">
        <v>0</v>
      </c>
      <c r="R2013">
        <v>0</v>
      </c>
      <c r="T2013" t="s">
        <v>2708</v>
      </c>
      <c r="U2013">
        <v>30</v>
      </c>
    </row>
    <row r="2014" spans="1:22" x14ac:dyDescent="0.3">
      <c r="A2014">
        <v>451</v>
      </c>
      <c r="B2014" t="s">
        <v>1895</v>
      </c>
      <c r="C2014" t="s">
        <v>759</v>
      </c>
      <c r="D2014" t="s">
        <v>54</v>
      </c>
      <c r="E2014" t="s">
        <v>24</v>
      </c>
      <c r="F2014" s="107">
        <v>46022</v>
      </c>
      <c r="G2014">
        <v>100</v>
      </c>
      <c r="H2014">
        <v>130.80000000000001</v>
      </c>
      <c r="I2014" s="59">
        <v>1.3</v>
      </c>
      <c r="J2014" s="59">
        <v>1.3080000000000001</v>
      </c>
      <c r="K2014" t="s">
        <v>25</v>
      </c>
      <c r="L2014" t="s">
        <v>25</v>
      </c>
      <c r="M2014">
        <v>2025</v>
      </c>
      <c r="N2014" t="s">
        <v>744</v>
      </c>
      <c r="O2014" t="s">
        <v>751</v>
      </c>
      <c r="P2014">
        <v>0</v>
      </c>
      <c r="Q2014">
        <v>0</v>
      </c>
      <c r="R2014">
        <v>0</v>
      </c>
      <c r="T2014" t="s">
        <v>1896</v>
      </c>
      <c r="U2014">
        <v>31</v>
      </c>
    </row>
    <row r="2015" spans="1:22" x14ac:dyDescent="0.3">
      <c r="A2015">
        <v>452</v>
      </c>
      <c r="B2015" t="s">
        <v>425</v>
      </c>
      <c r="C2015" t="s">
        <v>759</v>
      </c>
      <c r="D2015" t="s">
        <v>54</v>
      </c>
      <c r="E2015" t="s">
        <v>24</v>
      </c>
      <c r="F2015" s="107">
        <v>45838</v>
      </c>
      <c r="G2015">
        <v>100</v>
      </c>
      <c r="H2015">
        <v>102.27</v>
      </c>
      <c r="I2015" s="59">
        <v>1.0226999999999999</v>
      </c>
      <c r="J2015" s="59">
        <v>1.0226999999999999</v>
      </c>
      <c r="K2015" t="s">
        <v>25</v>
      </c>
      <c r="L2015" t="s">
        <v>25</v>
      </c>
      <c r="M2015">
        <v>2025</v>
      </c>
      <c r="N2015" t="s">
        <v>742</v>
      </c>
      <c r="O2015" t="s">
        <v>846</v>
      </c>
      <c r="P2015">
        <v>0</v>
      </c>
      <c r="Q2015">
        <v>0</v>
      </c>
      <c r="R2015">
        <v>0</v>
      </c>
      <c r="T2015" t="s">
        <v>1898</v>
      </c>
      <c r="U2015">
        <v>30</v>
      </c>
    </row>
    <row r="2016" spans="1:22" x14ac:dyDescent="0.3">
      <c r="A2016">
        <v>452</v>
      </c>
      <c r="B2016" t="s">
        <v>425</v>
      </c>
      <c r="C2016" t="s">
        <v>759</v>
      </c>
      <c r="D2016" t="s">
        <v>54</v>
      </c>
      <c r="E2016" t="s">
        <v>24</v>
      </c>
      <c r="F2016" s="107">
        <v>46022</v>
      </c>
      <c r="G2016">
        <v>100</v>
      </c>
      <c r="H2016">
        <v>200</v>
      </c>
      <c r="I2016" s="59">
        <v>1.3</v>
      </c>
      <c r="J2016" s="59">
        <v>2</v>
      </c>
      <c r="K2016" t="s">
        <v>25</v>
      </c>
      <c r="L2016" t="s">
        <v>25</v>
      </c>
      <c r="M2016">
        <v>2025</v>
      </c>
      <c r="N2016" t="s">
        <v>744</v>
      </c>
      <c r="O2016" t="s">
        <v>751</v>
      </c>
      <c r="P2016">
        <v>0</v>
      </c>
      <c r="Q2016">
        <v>0</v>
      </c>
      <c r="R2016">
        <v>0</v>
      </c>
      <c r="T2016" t="s">
        <v>1899</v>
      </c>
      <c r="U2016">
        <v>31</v>
      </c>
    </row>
    <row r="2017" spans="1:22" x14ac:dyDescent="0.3">
      <c r="A2017">
        <v>453</v>
      </c>
      <c r="B2017" t="s">
        <v>426</v>
      </c>
      <c r="C2017" t="s">
        <v>1461</v>
      </c>
      <c r="D2017" t="s">
        <v>60</v>
      </c>
      <c r="E2017" t="s">
        <v>24</v>
      </c>
      <c r="F2017" s="107">
        <v>45838</v>
      </c>
      <c r="G2017">
        <v>100</v>
      </c>
      <c r="H2017">
        <v>100</v>
      </c>
      <c r="I2017" s="59">
        <v>1</v>
      </c>
      <c r="J2017" s="59">
        <v>1</v>
      </c>
      <c r="K2017" t="s">
        <v>25</v>
      </c>
      <c r="L2017" t="s">
        <v>25</v>
      </c>
      <c r="M2017">
        <v>2025</v>
      </c>
      <c r="N2017" t="s">
        <v>742</v>
      </c>
      <c r="O2017" t="s">
        <v>846</v>
      </c>
      <c r="P2017">
        <v>0</v>
      </c>
      <c r="Q2017">
        <v>0</v>
      </c>
      <c r="R2017">
        <v>0</v>
      </c>
      <c r="T2017" t="s">
        <v>2709</v>
      </c>
      <c r="U2017">
        <v>30</v>
      </c>
    </row>
    <row r="2018" spans="1:22" x14ac:dyDescent="0.3">
      <c r="A2018">
        <v>453</v>
      </c>
      <c r="B2018" t="s">
        <v>426</v>
      </c>
      <c r="C2018" t="s">
        <v>1461</v>
      </c>
      <c r="D2018" t="s">
        <v>60</v>
      </c>
      <c r="E2018" t="s">
        <v>24</v>
      </c>
      <c r="F2018" s="107">
        <v>46022</v>
      </c>
      <c r="G2018">
        <v>100</v>
      </c>
      <c r="H2018">
        <v>100</v>
      </c>
      <c r="I2018" s="59">
        <v>1</v>
      </c>
      <c r="J2018" s="59">
        <v>1</v>
      </c>
      <c r="K2018" t="s">
        <v>25</v>
      </c>
      <c r="L2018" t="s">
        <v>25</v>
      </c>
      <c r="M2018">
        <v>2025</v>
      </c>
      <c r="N2018" t="s">
        <v>744</v>
      </c>
      <c r="O2018" t="s">
        <v>751</v>
      </c>
      <c r="P2018">
        <v>0</v>
      </c>
      <c r="Q2018">
        <v>0</v>
      </c>
      <c r="R2018">
        <v>0</v>
      </c>
      <c r="T2018" t="s">
        <v>1901</v>
      </c>
      <c r="U2018">
        <v>31</v>
      </c>
    </row>
    <row r="2019" spans="1:22" x14ac:dyDescent="0.3">
      <c r="A2019">
        <v>455</v>
      </c>
      <c r="B2019" t="s">
        <v>428</v>
      </c>
      <c r="C2019" t="s">
        <v>1461</v>
      </c>
      <c r="D2019" t="s">
        <v>60</v>
      </c>
      <c r="E2019" t="s">
        <v>24</v>
      </c>
      <c r="F2019" s="107">
        <v>45838</v>
      </c>
      <c r="G2019">
        <v>100</v>
      </c>
      <c r="H2019">
        <v>100</v>
      </c>
      <c r="I2019" s="59">
        <v>1</v>
      </c>
      <c r="J2019" s="59">
        <v>1</v>
      </c>
      <c r="K2019" t="s">
        <v>25</v>
      </c>
      <c r="L2019" t="s">
        <v>25</v>
      </c>
      <c r="M2019">
        <v>2025</v>
      </c>
      <c r="N2019" t="s">
        <v>742</v>
      </c>
      <c r="O2019" t="s">
        <v>846</v>
      </c>
      <c r="P2019">
        <v>0</v>
      </c>
      <c r="Q2019">
        <v>0</v>
      </c>
      <c r="R2019">
        <v>0</v>
      </c>
      <c r="T2019" t="s">
        <v>2710</v>
      </c>
      <c r="U2019">
        <v>30</v>
      </c>
    </row>
    <row r="2020" spans="1:22" x14ac:dyDescent="0.3">
      <c r="A2020">
        <v>455</v>
      </c>
      <c r="B2020" t="s">
        <v>428</v>
      </c>
      <c r="C2020" t="s">
        <v>1461</v>
      </c>
      <c r="D2020" t="s">
        <v>60</v>
      </c>
      <c r="E2020" t="s">
        <v>24</v>
      </c>
      <c r="F2020" s="107">
        <v>46022</v>
      </c>
      <c r="G2020">
        <v>100</v>
      </c>
      <c r="H2020">
        <v>100</v>
      </c>
      <c r="I2020" s="59">
        <v>1</v>
      </c>
      <c r="J2020" s="59">
        <v>1</v>
      </c>
      <c r="K2020" t="s">
        <v>25</v>
      </c>
      <c r="L2020" t="s">
        <v>25</v>
      </c>
      <c r="M2020">
        <v>2025</v>
      </c>
      <c r="N2020" t="s">
        <v>744</v>
      </c>
      <c r="O2020" t="s">
        <v>751</v>
      </c>
      <c r="P2020">
        <v>0</v>
      </c>
      <c r="Q2020">
        <v>0</v>
      </c>
      <c r="R2020">
        <v>0</v>
      </c>
      <c r="T2020" t="s">
        <v>1904</v>
      </c>
      <c r="U2020">
        <v>31</v>
      </c>
    </row>
    <row r="2021" spans="1:22" x14ac:dyDescent="0.3">
      <c r="A2021">
        <v>456</v>
      </c>
      <c r="B2021" t="s">
        <v>429</v>
      </c>
      <c r="C2021" t="s">
        <v>759</v>
      </c>
      <c r="D2021" t="s">
        <v>60</v>
      </c>
      <c r="E2021" t="s">
        <v>24</v>
      </c>
      <c r="F2021" s="107">
        <v>44742</v>
      </c>
      <c r="K2021" t="s">
        <v>25</v>
      </c>
      <c r="L2021" t="s">
        <v>128</v>
      </c>
      <c r="M2021">
        <v>2022</v>
      </c>
      <c r="N2021" t="s">
        <v>742</v>
      </c>
      <c r="O2021" t="s">
        <v>824</v>
      </c>
      <c r="P2021">
        <v>0</v>
      </c>
      <c r="Q2021">
        <v>0</v>
      </c>
      <c r="R2021">
        <v>0</v>
      </c>
      <c r="T2021" t="s">
        <v>1907</v>
      </c>
      <c r="U2021">
        <v>30</v>
      </c>
      <c r="V2021" t="s">
        <v>128</v>
      </c>
    </row>
    <row r="2022" spans="1:22" x14ac:dyDescent="0.3">
      <c r="A2022">
        <v>456</v>
      </c>
      <c r="B2022" t="s">
        <v>429</v>
      </c>
      <c r="C2022" t="s">
        <v>759</v>
      </c>
      <c r="D2022" t="s">
        <v>60</v>
      </c>
      <c r="E2022" t="s">
        <v>24</v>
      </c>
      <c r="F2022" s="107">
        <v>44926</v>
      </c>
      <c r="K2022" t="s">
        <v>25</v>
      </c>
      <c r="L2022" t="s">
        <v>128</v>
      </c>
      <c r="M2022">
        <v>2022</v>
      </c>
      <c r="N2022" t="s">
        <v>744</v>
      </c>
      <c r="O2022" t="s">
        <v>749</v>
      </c>
      <c r="P2022">
        <v>0</v>
      </c>
      <c r="Q2022">
        <v>0</v>
      </c>
      <c r="R2022">
        <v>0</v>
      </c>
      <c r="T2022" t="s">
        <v>1910</v>
      </c>
      <c r="U2022">
        <v>31</v>
      </c>
      <c r="V2022" t="s">
        <v>128</v>
      </c>
    </row>
    <row r="2023" spans="1:22" x14ac:dyDescent="0.3">
      <c r="A2023">
        <v>456</v>
      </c>
      <c r="B2023" t="s">
        <v>429</v>
      </c>
      <c r="C2023" t="s">
        <v>759</v>
      </c>
      <c r="D2023" t="s">
        <v>60</v>
      </c>
      <c r="E2023" t="s">
        <v>24</v>
      </c>
      <c r="F2023" s="107">
        <v>45107</v>
      </c>
      <c r="K2023" t="s">
        <v>25</v>
      </c>
      <c r="L2023" t="s">
        <v>128</v>
      </c>
      <c r="M2023">
        <v>2023</v>
      </c>
      <c r="N2023" t="s">
        <v>742</v>
      </c>
      <c r="O2023" t="s">
        <v>743</v>
      </c>
      <c r="P2023">
        <v>0</v>
      </c>
      <c r="Q2023">
        <v>0</v>
      </c>
      <c r="R2023">
        <v>0</v>
      </c>
      <c r="T2023" t="s">
        <v>1916</v>
      </c>
      <c r="U2023">
        <v>30</v>
      </c>
      <c r="V2023" t="s">
        <v>128</v>
      </c>
    </row>
    <row r="2024" spans="1:22" x14ac:dyDescent="0.3">
      <c r="A2024">
        <v>456</v>
      </c>
      <c r="B2024" t="s">
        <v>429</v>
      </c>
      <c r="C2024" t="s">
        <v>759</v>
      </c>
      <c r="D2024" t="s">
        <v>60</v>
      </c>
      <c r="E2024" t="s">
        <v>24</v>
      </c>
      <c r="F2024" s="107">
        <v>45291</v>
      </c>
      <c r="K2024" t="s">
        <v>25</v>
      </c>
      <c r="L2024" t="s">
        <v>128</v>
      </c>
      <c r="M2024">
        <v>2023</v>
      </c>
      <c r="N2024" t="s">
        <v>744</v>
      </c>
      <c r="O2024" t="s">
        <v>745</v>
      </c>
      <c r="P2024">
        <v>0</v>
      </c>
      <c r="Q2024">
        <v>0</v>
      </c>
      <c r="R2024">
        <v>0</v>
      </c>
      <c r="T2024" t="s">
        <v>1922</v>
      </c>
      <c r="U2024">
        <v>31</v>
      </c>
      <c r="V2024" t="s">
        <v>128</v>
      </c>
    </row>
    <row r="2025" spans="1:22" x14ac:dyDescent="0.3">
      <c r="A2025">
        <v>456</v>
      </c>
      <c r="B2025" t="s">
        <v>429</v>
      </c>
      <c r="C2025" t="s">
        <v>759</v>
      </c>
      <c r="D2025" t="s">
        <v>60</v>
      </c>
      <c r="E2025" t="s">
        <v>24</v>
      </c>
      <c r="F2025" s="107">
        <v>45838</v>
      </c>
      <c r="G2025">
        <v>100</v>
      </c>
      <c r="H2025">
        <v>104.12</v>
      </c>
      <c r="I2025" s="59">
        <v>1.0411999999999999</v>
      </c>
      <c r="J2025" s="59">
        <v>1.0411999999999999</v>
      </c>
      <c r="K2025" t="s">
        <v>25</v>
      </c>
      <c r="L2025" t="s">
        <v>25</v>
      </c>
      <c r="M2025">
        <v>2025</v>
      </c>
      <c r="N2025" t="s">
        <v>742</v>
      </c>
      <c r="O2025" t="s">
        <v>846</v>
      </c>
      <c r="P2025">
        <v>0</v>
      </c>
      <c r="Q2025">
        <v>0</v>
      </c>
      <c r="R2025">
        <v>0</v>
      </c>
      <c r="T2025" t="s">
        <v>2711</v>
      </c>
      <c r="U2025">
        <v>30</v>
      </c>
    </row>
    <row r="2026" spans="1:22" x14ac:dyDescent="0.3">
      <c r="A2026">
        <v>456</v>
      </c>
      <c r="B2026" t="s">
        <v>429</v>
      </c>
      <c r="C2026" t="s">
        <v>759</v>
      </c>
      <c r="D2026" t="s">
        <v>60</v>
      </c>
      <c r="E2026" t="s">
        <v>24</v>
      </c>
      <c r="F2026" s="107">
        <v>46022</v>
      </c>
      <c r="G2026">
        <v>100</v>
      </c>
      <c r="H2026">
        <v>114.43</v>
      </c>
      <c r="I2026" s="59">
        <v>1.1443000000000001</v>
      </c>
      <c r="J2026" s="59">
        <v>1.1443000000000001</v>
      </c>
      <c r="K2026" t="s">
        <v>25</v>
      </c>
      <c r="L2026" t="s">
        <v>25</v>
      </c>
      <c r="M2026">
        <v>2025</v>
      </c>
      <c r="N2026" t="s">
        <v>744</v>
      </c>
      <c r="O2026" t="s">
        <v>751</v>
      </c>
      <c r="P2026">
        <v>0</v>
      </c>
      <c r="Q2026">
        <v>0</v>
      </c>
      <c r="R2026">
        <v>0</v>
      </c>
      <c r="T2026" t="s">
        <v>1926</v>
      </c>
      <c r="U2026">
        <v>31</v>
      </c>
    </row>
    <row r="2027" spans="1:22" x14ac:dyDescent="0.3">
      <c r="A2027">
        <v>457</v>
      </c>
      <c r="B2027" t="s">
        <v>430</v>
      </c>
      <c r="C2027" t="s">
        <v>759</v>
      </c>
      <c r="D2027" t="s">
        <v>60</v>
      </c>
      <c r="E2027" t="s">
        <v>24</v>
      </c>
      <c r="F2027" s="107">
        <v>44742</v>
      </c>
      <c r="K2027" t="s">
        <v>25</v>
      </c>
      <c r="L2027" t="s">
        <v>128</v>
      </c>
      <c r="M2027">
        <v>2022</v>
      </c>
      <c r="N2027" t="s">
        <v>742</v>
      </c>
      <c r="O2027" t="s">
        <v>824</v>
      </c>
      <c r="P2027">
        <v>0</v>
      </c>
      <c r="Q2027">
        <v>0</v>
      </c>
      <c r="R2027">
        <v>0</v>
      </c>
      <c r="T2027" t="s">
        <v>1929</v>
      </c>
      <c r="U2027">
        <v>30</v>
      </c>
      <c r="V2027" t="s">
        <v>128</v>
      </c>
    </row>
    <row r="2028" spans="1:22" x14ac:dyDescent="0.3">
      <c r="A2028">
        <v>457</v>
      </c>
      <c r="B2028" t="s">
        <v>430</v>
      </c>
      <c r="C2028" t="s">
        <v>759</v>
      </c>
      <c r="D2028" t="s">
        <v>60</v>
      </c>
      <c r="E2028" t="s">
        <v>24</v>
      </c>
      <c r="F2028" s="107">
        <v>44926</v>
      </c>
      <c r="K2028" t="s">
        <v>25</v>
      </c>
      <c r="L2028" t="s">
        <v>128</v>
      </c>
      <c r="M2028">
        <v>2022</v>
      </c>
      <c r="N2028" t="s">
        <v>744</v>
      </c>
      <c r="O2028" t="s">
        <v>749</v>
      </c>
      <c r="P2028">
        <v>0</v>
      </c>
      <c r="Q2028">
        <v>0</v>
      </c>
      <c r="R2028">
        <v>0</v>
      </c>
      <c r="T2028" t="s">
        <v>1932</v>
      </c>
      <c r="U2028">
        <v>31</v>
      </c>
      <c r="V2028" t="s">
        <v>128</v>
      </c>
    </row>
    <row r="2029" spans="1:22" x14ac:dyDescent="0.3">
      <c r="A2029">
        <v>457</v>
      </c>
      <c r="B2029" t="s">
        <v>430</v>
      </c>
      <c r="C2029" t="s">
        <v>759</v>
      </c>
      <c r="D2029" t="s">
        <v>60</v>
      </c>
      <c r="E2029" t="s">
        <v>24</v>
      </c>
      <c r="F2029" s="107">
        <v>45107</v>
      </c>
      <c r="K2029" t="s">
        <v>25</v>
      </c>
      <c r="L2029" t="s">
        <v>128</v>
      </c>
      <c r="M2029">
        <v>2023</v>
      </c>
      <c r="N2029" t="s">
        <v>742</v>
      </c>
      <c r="O2029" t="s">
        <v>743</v>
      </c>
      <c r="P2029">
        <v>0</v>
      </c>
      <c r="Q2029">
        <v>0</v>
      </c>
      <c r="R2029">
        <v>0</v>
      </c>
      <c r="T2029" t="s">
        <v>1938</v>
      </c>
      <c r="U2029">
        <v>30</v>
      </c>
      <c r="V2029" t="s">
        <v>128</v>
      </c>
    </row>
    <row r="2030" spans="1:22" x14ac:dyDescent="0.3">
      <c r="A2030">
        <v>457</v>
      </c>
      <c r="B2030" t="s">
        <v>430</v>
      </c>
      <c r="C2030" t="s">
        <v>759</v>
      </c>
      <c r="D2030" t="s">
        <v>60</v>
      </c>
      <c r="E2030" t="s">
        <v>24</v>
      </c>
      <c r="F2030" s="107">
        <v>45291</v>
      </c>
      <c r="K2030" t="s">
        <v>25</v>
      </c>
      <c r="L2030" t="s">
        <v>128</v>
      </c>
      <c r="M2030">
        <v>2023</v>
      </c>
      <c r="N2030" t="s">
        <v>744</v>
      </c>
      <c r="O2030" t="s">
        <v>745</v>
      </c>
      <c r="P2030">
        <v>0</v>
      </c>
      <c r="Q2030">
        <v>0</v>
      </c>
      <c r="R2030">
        <v>0</v>
      </c>
      <c r="T2030" t="s">
        <v>1944</v>
      </c>
      <c r="U2030">
        <v>31</v>
      </c>
      <c r="V2030" t="s">
        <v>128</v>
      </c>
    </row>
    <row r="2031" spans="1:22" x14ac:dyDescent="0.3">
      <c r="A2031">
        <v>457</v>
      </c>
      <c r="B2031" t="s">
        <v>430</v>
      </c>
      <c r="C2031" t="s">
        <v>759</v>
      </c>
      <c r="D2031" t="s">
        <v>60</v>
      </c>
      <c r="E2031" t="s">
        <v>24</v>
      </c>
      <c r="F2031" s="107">
        <v>45838</v>
      </c>
      <c r="G2031">
        <v>100</v>
      </c>
      <c r="H2031">
        <v>83.33</v>
      </c>
      <c r="I2031" s="59">
        <v>0.83329999999999993</v>
      </c>
      <c r="J2031" s="59">
        <v>0.83329999999999993</v>
      </c>
      <c r="K2031" t="s">
        <v>25</v>
      </c>
      <c r="L2031" t="s">
        <v>25</v>
      </c>
      <c r="M2031">
        <v>2025</v>
      </c>
      <c r="N2031" t="s">
        <v>742</v>
      </c>
      <c r="O2031" t="s">
        <v>846</v>
      </c>
      <c r="P2031">
        <v>0</v>
      </c>
      <c r="Q2031">
        <v>0</v>
      </c>
      <c r="R2031">
        <v>0</v>
      </c>
      <c r="T2031" t="s">
        <v>2712</v>
      </c>
      <c r="U2031">
        <v>30</v>
      </c>
    </row>
    <row r="2032" spans="1:22" x14ac:dyDescent="0.3">
      <c r="A2032">
        <v>457</v>
      </c>
      <c r="B2032" t="s">
        <v>430</v>
      </c>
      <c r="C2032" t="s">
        <v>759</v>
      </c>
      <c r="D2032" t="s">
        <v>60</v>
      </c>
      <c r="E2032" t="s">
        <v>24</v>
      </c>
      <c r="F2032" s="107">
        <v>46022</v>
      </c>
      <c r="G2032">
        <v>100</v>
      </c>
      <c r="H2032">
        <v>83.33</v>
      </c>
      <c r="I2032" s="59">
        <v>0.83329999999999993</v>
      </c>
      <c r="J2032" s="59">
        <v>0.83329999999999993</v>
      </c>
      <c r="K2032" t="s">
        <v>25</v>
      </c>
      <c r="L2032" t="s">
        <v>25</v>
      </c>
      <c r="M2032">
        <v>2025</v>
      </c>
      <c r="N2032" t="s">
        <v>744</v>
      </c>
      <c r="O2032" t="s">
        <v>751</v>
      </c>
      <c r="P2032">
        <v>0</v>
      </c>
      <c r="Q2032">
        <v>0</v>
      </c>
      <c r="R2032">
        <v>0</v>
      </c>
      <c r="T2032" t="s">
        <v>1948</v>
      </c>
      <c r="U2032">
        <v>31</v>
      </c>
    </row>
    <row r="2033" spans="1:22" x14ac:dyDescent="0.3">
      <c r="A2033">
        <v>460</v>
      </c>
      <c r="B2033" t="s">
        <v>433</v>
      </c>
      <c r="C2033" t="s">
        <v>28</v>
      </c>
      <c r="D2033" t="s">
        <v>73</v>
      </c>
      <c r="E2033" t="s">
        <v>24</v>
      </c>
      <c r="F2033" s="107">
        <v>46022</v>
      </c>
      <c r="G2033">
        <v>80</v>
      </c>
      <c r="H2033">
        <v>84.18</v>
      </c>
      <c r="I2033" s="59">
        <v>1.0522499999999999</v>
      </c>
      <c r="J2033" s="59">
        <v>1.0522499999999999</v>
      </c>
      <c r="K2033" t="s">
        <v>25</v>
      </c>
      <c r="L2033" t="s">
        <v>25</v>
      </c>
      <c r="M2033">
        <v>2025</v>
      </c>
      <c r="N2033" t="s">
        <v>744</v>
      </c>
      <c r="O2033" t="s">
        <v>751</v>
      </c>
      <c r="P2033">
        <v>0</v>
      </c>
      <c r="Q2033">
        <v>0</v>
      </c>
      <c r="R2033">
        <v>0</v>
      </c>
      <c r="T2033" t="s">
        <v>1949</v>
      </c>
      <c r="U2033">
        <v>31</v>
      </c>
    </row>
    <row r="2034" spans="1:22" x14ac:dyDescent="0.3">
      <c r="A2034">
        <v>466</v>
      </c>
      <c r="B2034" t="s">
        <v>437</v>
      </c>
      <c r="C2034" t="s">
        <v>225</v>
      </c>
      <c r="D2034" t="s">
        <v>54</v>
      </c>
      <c r="E2034" t="s">
        <v>24</v>
      </c>
      <c r="F2034" s="107">
        <v>45838</v>
      </c>
      <c r="G2034">
        <v>100</v>
      </c>
      <c r="K2034" t="s">
        <v>55</v>
      </c>
      <c r="L2034" t="s">
        <v>128</v>
      </c>
      <c r="M2034">
        <v>2025</v>
      </c>
      <c r="N2034" t="s">
        <v>742</v>
      </c>
      <c r="O2034" t="s">
        <v>846</v>
      </c>
      <c r="P2034">
        <v>0</v>
      </c>
      <c r="Q2034">
        <v>0</v>
      </c>
      <c r="R2034">
        <v>0</v>
      </c>
      <c r="T2034" t="s">
        <v>2713</v>
      </c>
      <c r="U2034">
        <v>30</v>
      </c>
      <c r="V2034" t="s">
        <v>128</v>
      </c>
    </row>
    <row r="2035" spans="1:22" x14ac:dyDescent="0.3">
      <c r="A2035">
        <v>467</v>
      </c>
      <c r="B2035" t="s">
        <v>438</v>
      </c>
      <c r="C2035" t="s">
        <v>225</v>
      </c>
      <c r="D2035" t="s">
        <v>54</v>
      </c>
      <c r="E2035" t="s">
        <v>24</v>
      </c>
      <c r="F2035" s="107">
        <v>45838</v>
      </c>
      <c r="G2035">
        <v>100</v>
      </c>
      <c r="H2035">
        <v>118</v>
      </c>
      <c r="I2035" s="59">
        <v>1.18</v>
      </c>
      <c r="J2035" s="59">
        <v>1.18</v>
      </c>
      <c r="K2035" t="s">
        <v>55</v>
      </c>
      <c r="L2035" t="s">
        <v>91</v>
      </c>
      <c r="M2035">
        <v>2025</v>
      </c>
      <c r="N2035" t="s">
        <v>742</v>
      </c>
      <c r="O2035" t="s">
        <v>846</v>
      </c>
      <c r="P2035">
        <v>0</v>
      </c>
      <c r="Q2035">
        <v>0</v>
      </c>
      <c r="R2035">
        <v>0</v>
      </c>
      <c r="T2035" t="s">
        <v>2714</v>
      </c>
      <c r="U2035">
        <v>30</v>
      </c>
    </row>
    <row r="2036" spans="1:22" x14ac:dyDescent="0.3">
      <c r="A2036">
        <v>467</v>
      </c>
      <c r="B2036" t="s">
        <v>438</v>
      </c>
      <c r="C2036" t="s">
        <v>225</v>
      </c>
      <c r="D2036" t="s">
        <v>54</v>
      </c>
      <c r="E2036" t="s">
        <v>24</v>
      </c>
      <c r="F2036" s="107">
        <v>46022</v>
      </c>
      <c r="G2036">
        <v>100</v>
      </c>
      <c r="H2036">
        <v>99.5</v>
      </c>
      <c r="I2036" s="59">
        <v>0.995</v>
      </c>
      <c r="J2036" s="59">
        <v>0.995</v>
      </c>
      <c r="K2036" t="s">
        <v>55</v>
      </c>
      <c r="L2036" t="s">
        <v>91</v>
      </c>
      <c r="M2036">
        <v>2025</v>
      </c>
      <c r="N2036" t="s">
        <v>744</v>
      </c>
      <c r="O2036" t="s">
        <v>751</v>
      </c>
      <c r="P2036">
        <v>0</v>
      </c>
      <c r="Q2036">
        <v>0</v>
      </c>
      <c r="R2036">
        <v>0</v>
      </c>
      <c r="T2036" t="s">
        <v>1951</v>
      </c>
      <c r="U2036">
        <v>31</v>
      </c>
    </row>
    <row r="2037" spans="1:22" x14ac:dyDescent="0.3">
      <c r="A2037">
        <v>468</v>
      </c>
      <c r="B2037" t="s">
        <v>439</v>
      </c>
      <c r="C2037" t="s">
        <v>225</v>
      </c>
      <c r="D2037" t="s">
        <v>54</v>
      </c>
      <c r="E2037" t="s">
        <v>62</v>
      </c>
      <c r="F2037" s="107">
        <v>45838</v>
      </c>
      <c r="G2037">
        <v>2.5</v>
      </c>
      <c r="H2037">
        <v>2.4</v>
      </c>
      <c r="I2037" s="59">
        <v>1.041666666666667</v>
      </c>
      <c r="J2037" s="59">
        <v>1.041666666666667</v>
      </c>
      <c r="K2037" t="s">
        <v>91</v>
      </c>
      <c r="L2037" t="s">
        <v>91</v>
      </c>
      <c r="M2037">
        <v>2025</v>
      </c>
      <c r="N2037" t="s">
        <v>742</v>
      </c>
      <c r="O2037" t="s">
        <v>846</v>
      </c>
      <c r="P2037">
        <v>0</v>
      </c>
      <c r="Q2037">
        <v>0</v>
      </c>
      <c r="R2037">
        <v>0</v>
      </c>
      <c r="T2037" t="s">
        <v>2715</v>
      </c>
      <c r="U2037">
        <v>30</v>
      </c>
    </row>
    <row r="2038" spans="1:22" x14ac:dyDescent="0.3">
      <c r="A2038">
        <v>468</v>
      </c>
      <c r="B2038" t="s">
        <v>439</v>
      </c>
      <c r="C2038" t="s">
        <v>225</v>
      </c>
      <c r="D2038" t="s">
        <v>54</v>
      </c>
      <c r="E2038" t="s">
        <v>62</v>
      </c>
      <c r="F2038" s="107">
        <v>46022</v>
      </c>
      <c r="G2038">
        <v>2.5</v>
      </c>
      <c r="H2038">
        <v>2.1</v>
      </c>
      <c r="I2038" s="59">
        <v>1.19047619047619</v>
      </c>
      <c r="J2038" s="59">
        <v>1.19047619047619</v>
      </c>
      <c r="K2038" t="s">
        <v>91</v>
      </c>
      <c r="L2038" t="s">
        <v>91</v>
      </c>
      <c r="M2038">
        <v>2025</v>
      </c>
      <c r="N2038" t="s">
        <v>744</v>
      </c>
      <c r="O2038" t="s">
        <v>751</v>
      </c>
      <c r="P2038">
        <v>0</v>
      </c>
      <c r="Q2038">
        <v>0</v>
      </c>
      <c r="R2038">
        <v>0</v>
      </c>
      <c r="T2038" t="s">
        <v>1952</v>
      </c>
      <c r="U2038">
        <v>31</v>
      </c>
    </row>
    <row r="2039" spans="1:22" x14ac:dyDescent="0.3">
      <c r="A2039">
        <v>469</v>
      </c>
      <c r="B2039" t="s">
        <v>395</v>
      </c>
      <c r="C2039" t="s">
        <v>1244</v>
      </c>
      <c r="D2039" t="s">
        <v>60</v>
      </c>
      <c r="E2039" t="s">
        <v>24</v>
      </c>
      <c r="F2039" s="107">
        <v>44742</v>
      </c>
      <c r="K2039" t="s">
        <v>25</v>
      </c>
      <c r="L2039" t="s">
        <v>128</v>
      </c>
      <c r="M2039">
        <v>2022</v>
      </c>
      <c r="N2039" t="s">
        <v>742</v>
      </c>
      <c r="O2039" t="s">
        <v>824</v>
      </c>
      <c r="P2039">
        <v>0</v>
      </c>
      <c r="Q2039">
        <v>0</v>
      </c>
      <c r="R2039">
        <v>0</v>
      </c>
      <c r="T2039" t="s">
        <v>1956</v>
      </c>
      <c r="U2039">
        <v>30</v>
      </c>
      <c r="V2039" t="s">
        <v>128</v>
      </c>
    </row>
    <row r="2040" spans="1:22" x14ac:dyDescent="0.3">
      <c r="A2040">
        <v>469</v>
      </c>
      <c r="B2040" t="s">
        <v>395</v>
      </c>
      <c r="C2040" t="s">
        <v>1244</v>
      </c>
      <c r="D2040" t="s">
        <v>60</v>
      </c>
      <c r="E2040" t="s">
        <v>24</v>
      </c>
      <c r="F2040" s="107">
        <v>44926</v>
      </c>
      <c r="K2040" t="s">
        <v>25</v>
      </c>
      <c r="L2040" t="s">
        <v>128</v>
      </c>
      <c r="M2040">
        <v>2022</v>
      </c>
      <c r="N2040" t="s">
        <v>744</v>
      </c>
      <c r="O2040" t="s">
        <v>749</v>
      </c>
      <c r="P2040">
        <v>0</v>
      </c>
      <c r="Q2040">
        <v>0</v>
      </c>
      <c r="R2040">
        <v>0</v>
      </c>
      <c r="T2040" t="s">
        <v>1959</v>
      </c>
      <c r="U2040">
        <v>31</v>
      </c>
      <c r="V2040" t="s">
        <v>128</v>
      </c>
    </row>
    <row r="2041" spans="1:22" x14ac:dyDescent="0.3">
      <c r="A2041">
        <v>469</v>
      </c>
      <c r="B2041" t="s">
        <v>395</v>
      </c>
      <c r="C2041" t="s">
        <v>1244</v>
      </c>
      <c r="D2041" t="s">
        <v>60</v>
      </c>
      <c r="E2041" t="s">
        <v>24</v>
      </c>
      <c r="F2041" s="107">
        <v>45107</v>
      </c>
      <c r="K2041" t="s">
        <v>25</v>
      </c>
      <c r="L2041" t="s">
        <v>128</v>
      </c>
      <c r="M2041">
        <v>2023</v>
      </c>
      <c r="N2041" t="s">
        <v>742</v>
      </c>
      <c r="O2041" t="s">
        <v>743</v>
      </c>
      <c r="P2041">
        <v>0</v>
      </c>
      <c r="Q2041">
        <v>0</v>
      </c>
      <c r="R2041">
        <v>0</v>
      </c>
      <c r="T2041" t="s">
        <v>2716</v>
      </c>
      <c r="U2041">
        <v>30</v>
      </c>
      <c r="V2041" t="s">
        <v>128</v>
      </c>
    </row>
    <row r="2042" spans="1:22" x14ac:dyDescent="0.3">
      <c r="A2042">
        <v>469</v>
      </c>
      <c r="B2042" t="s">
        <v>395</v>
      </c>
      <c r="C2042" t="s">
        <v>1244</v>
      </c>
      <c r="D2042" t="s">
        <v>60</v>
      </c>
      <c r="E2042" t="s">
        <v>24</v>
      </c>
      <c r="F2042" s="107">
        <v>45291</v>
      </c>
      <c r="K2042" t="s">
        <v>25</v>
      </c>
      <c r="L2042" t="s">
        <v>128</v>
      </c>
      <c r="M2042">
        <v>2023</v>
      </c>
      <c r="N2042" t="s">
        <v>744</v>
      </c>
      <c r="O2042" t="s">
        <v>745</v>
      </c>
      <c r="P2042">
        <v>0</v>
      </c>
      <c r="Q2042">
        <v>0</v>
      </c>
      <c r="R2042">
        <v>0</v>
      </c>
      <c r="T2042" t="s">
        <v>2717</v>
      </c>
      <c r="U2042">
        <v>31</v>
      </c>
      <c r="V2042" t="s">
        <v>128</v>
      </c>
    </row>
    <row r="2043" spans="1:22" x14ac:dyDescent="0.3">
      <c r="A2043">
        <v>469</v>
      </c>
      <c r="B2043" t="s">
        <v>395</v>
      </c>
      <c r="C2043" t="s">
        <v>1244</v>
      </c>
      <c r="D2043" t="s">
        <v>60</v>
      </c>
      <c r="E2043" t="s">
        <v>24</v>
      </c>
      <c r="F2043" s="107">
        <v>45838</v>
      </c>
      <c r="G2043">
        <v>100</v>
      </c>
      <c r="H2043">
        <v>103.52</v>
      </c>
      <c r="I2043" s="59">
        <v>1.0351999999999999</v>
      </c>
      <c r="J2043" s="59">
        <v>1.0351999999999999</v>
      </c>
      <c r="K2043" t="s">
        <v>25</v>
      </c>
      <c r="L2043" t="s">
        <v>25</v>
      </c>
      <c r="M2043">
        <v>2025</v>
      </c>
      <c r="N2043" t="s">
        <v>742</v>
      </c>
      <c r="O2043" t="s">
        <v>846</v>
      </c>
      <c r="P2043">
        <v>0</v>
      </c>
      <c r="Q2043">
        <v>0</v>
      </c>
      <c r="R2043">
        <v>0</v>
      </c>
      <c r="T2043" t="s">
        <v>1967</v>
      </c>
      <c r="U2043">
        <v>30</v>
      </c>
    </row>
    <row r="2044" spans="1:22" x14ac:dyDescent="0.3">
      <c r="A2044">
        <v>469</v>
      </c>
      <c r="B2044" t="s">
        <v>395</v>
      </c>
      <c r="C2044" t="s">
        <v>1244</v>
      </c>
      <c r="D2044" t="s">
        <v>60</v>
      </c>
      <c r="E2044" t="s">
        <v>24</v>
      </c>
      <c r="F2044" s="107">
        <v>46022</v>
      </c>
      <c r="G2044">
        <v>100</v>
      </c>
      <c r="H2044">
        <v>99.13</v>
      </c>
      <c r="I2044" s="59">
        <v>0.99129999999999996</v>
      </c>
      <c r="J2044" s="59">
        <v>0.99129999999999996</v>
      </c>
      <c r="K2044" t="s">
        <v>25</v>
      </c>
      <c r="L2044" t="s">
        <v>25</v>
      </c>
      <c r="M2044">
        <v>2025</v>
      </c>
      <c r="N2044" t="s">
        <v>744</v>
      </c>
      <c r="O2044" t="s">
        <v>751</v>
      </c>
      <c r="P2044">
        <v>0</v>
      </c>
      <c r="Q2044">
        <v>0</v>
      </c>
      <c r="R2044">
        <v>0</v>
      </c>
      <c r="T2044" t="s">
        <v>1969</v>
      </c>
      <c r="U2044">
        <v>31</v>
      </c>
    </row>
    <row r="2045" spans="1:22" x14ac:dyDescent="0.3">
      <c r="A2045">
        <v>470</v>
      </c>
      <c r="B2045" t="s">
        <v>441</v>
      </c>
      <c r="C2045" t="s">
        <v>1244</v>
      </c>
      <c r="D2045" t="s">
        <v>60</v>
      </c>
      <c r="E2045" t="s">
        <v>24</v>
      </c>
      <c r="F2045" s="107">
        <v>44742</v>
      </c>
      <c r="G2045">
        <v>100</v>
      </c>
      <c r="K2045" t="s">
        <v>25</v>
      </c>
      <c r="L2045" t="s">
        <v>128</v>
      </c>
      <c r="M2045">
        <v>2022</v>
      </c>
      <c r="N2045" t="s">
        <v>742</v>
      </c>
      <c r="O2045" t="s">
        <v>824</v>
      </c>
      <c r="P2045">
        <v>0</v>
      </c>
      <c r="Q2045">
        <v>0</v>
      </c>
      <c r="R2045">
        <v>0</v>
      </c>
      <c r="T2045" t="s">
        <v>1973</v>
      </c>
      <c r="U2045">
        <v>30</v>
      </c>
      <c r="V2045" t="s">
        <v>128</v>
      </c>
    </row>
    <row r="2046" spans="1:22" x14ac:dyDescent="0.3">
      <c r="A2046">
        <v>470</v>
      </c>
      <c r="B2046" t="s">
        <v>441</v>
      </c>
      <c r="C2046" t="s">
        <v>1244</v>
      </c>
      <c r="D2046" t="s">
        <v>60</v>
      </c>
      <c r="E2046" t="s">
        <v>24</v>
      </c>
      <c r="F2046" s="107">
        <v>44926</v>
      </c>
      <c r="G2046">
        <v>100</v>
      </c>
      <c r="K2046" t="s">
        <v>25</v>
      </c>
      <c r="L2046" t="s">
        <v>128</v>
      </c>
      <c r="M2046">
        <v>2022</v>
      </c>
      <c r="N2046" t="s">
        <v>744</v>
      </c>
      <c r="O2046" t="s">
        <v>749</v>
      </c>
      <c r="P2046">
        <v>0</v>
      </c>
      <c r="Q2046">
        <v>0</v>
      </c>
      <c r="R2046">
        <v>0</v>
      </c>
      <c r="T2046" t="s">
        <v>1976</v>
      </c>
      <c r="U2046">
        <v>31</v>
      </c>
      <c r="V2046" t="s">
        <v>128</v>
      </c>
    </row>
    <row r="2047" spans="1:22" x14ac:dyDescent="0.3">
      <c r="A2047">
        <v>470</v>
      </c>
      <c r="B2047" t="s">
        <v>441</v>
      </c>
      <c r="C2047" t="s">
        <v>1244</v>
      </c>
      <c r="D2047" t="s">
        <v>60</v>
      </c>
      <c r="E2047" t="s">
        <v>24</v>
      </c>
      <c r="F2047" s="107">
        <v>45291</v>
      </c>
      <c r="G2047">
        <v>100</v>
      </c>
      <c r="K2047" t="s">
        <v>25</v>
      </c>
      <c r="L2047" t="s">
        <v>128</v>
      </c>
      <c r="M2047">
        <v>2023</v>
      </c>
      <c r="N2047" t="s">
        <v>744</v>
      </c>
      <c r="O2047" t="s">
        <v>745</v>
      </c>
      <c r="P2047">
        <v>0</v>
      </c>
      <c r="Q2047">
        <v>0</v>
      </c>
      <c r="R2047">
        <v>0</v>
      </c>
      <c r="T2047" t="s">
        <v>1983</v>
      </c>
      <c r="U2047">
        <v>31</v>
      </c>
      <c r="V2047" t="s">
        <v>128</v>
      </c>
    </row>
    <row r="2048" spans="1:22" x14ac:dyDescent="0.3">
      <c r="A2048">
        <v>470</v>
      </c>
      <c r="B2048" t="s">
        <v>441</v>
      </c>
      <c r="C2048" t="s">
        <v>1244</v>
      </c>
      <c r="D2048" t="s">
        <v>60</v>
      </c>
      <c r="E2048" t="s">
        <v>24</v>
      </c>
      <c r="F2048" s="107">
        <v>45838</v>
      </c>
      <c r="G2048">
        <v>100</v>
      </c>
      <c r="H2048">
        <v>148.38</v>
      </c>
      <c r="I2048" s="59">
        <v>1.3</v>
      </c>
      <c r="J2048" s="59">
        <v>1.4838</v>
      </c>
      <c r="K2048" t="s">
        <v>25</v>
      </c>
      <c r="L2048" t="s">
        <v>25</v>
      </c>
      <c r="M2048">
        <v>2025</v>
      </c>
      <c r="N2048" t="s">
        <v>742</v>
      </c>
      <c r="O2048" t="s">
        <v>846</v>
      </c>
      <c r="P2048">
        <v>0</v>
      </c>
      <c r="Q2048">
        <v>0</v>
      </c>
      <c r="R2048">
        <v>0</v>
      </c>
      <c r="T2048" t="s">
        <v>1985</v>
      </c>
      <c r="U2048">
        <v>30</v>
      </c>
    </row>
    <row r="2049" spans="1:22" x14ac:dyDescent="0.3">
      <c r="A2049">
        <v>470</v>
      </c>
      <c r="B2049" t="s">
        <v>441</v>
      </c>
      <c r="C2049" t="s">
        <v>1244</v>
      </c>
      <c r="D2049" t="s">
        <v>60</v>
      </c>
      <c r="E2049" t="s">
        <v>24</v>
      </c>
      <c r="F2049" s="107">
        <v>46022</v>
      </c>
      <c r="G2049">
        <v>100</v>
      </c>
      <c r="H2049">
        <v>100</v>
      </c>
      <c r="I2049" s="59">
        <v>1</v>
      </c>
      <c r="J2049" s="59">
        <v>1</v>
      </c>
      <c r="K2049" t="s">
        <v>25</v>
      </c>
      <c r="L2049" t="s">
        <v>25</v>
      </c>
      <c r="M2049">
        <v>2025</v>
      </c>
      <c r="N2049" t="s">
        <v>744</v>
      </c>
      <c r="O2049" t="s">
        <v>751</v>
      </c>
      <c r="P2049">
        <v>0</v>
      </c>
      <c r="Q2049">
        <v>0</v>
      </c>
      <c r="R2049">
        <v>0</v>
      </c>
      <c r="T2049" t="s">
        <v>1987</v>
      </c>
      <c r="U2049">
        <v>31</v>
      </c>
    </row>
    <row r="2050" spans="1:22" x14ac:dyDescent="0.3">
      <c r="A2050">
        <v>471</v>
      </c>
      <c r="B2050" t="s">
        <v>442</v>
      </c>
      <c r="C2050" t="s">
        <v>1244</v>
      </c>
      <c r="D2050" t="s">
        <v>60</v>
      </c>
      <c r="E2050" t="s">
        <v>24</v>
      </c>
      <c r="F2050" s="107">
        <v>44742</v>
      </c>
      <c r="K2050" t="s">
        <v>25</v>
      </c>
      <c r="L2050" t="s">
        <v>128</v>
      </c>
      <c r="M2050">
        <v>2022</v>
      </c>
      <c r="N2050" t="s">
        <v>742</v>
      </c>
      <c r="O2050" t="s">
        <v>824</v>
      </c>
      <c r="P2050">
        <v>0</v>
      </c>
      <c r="Q2050">
        <v>0</v>
      </c>
      <c r="R2050">
        <v>0</v>
      </c>
      <c r="T2050" t="s">
        <v>1991</v>
      </c>
      <c r="U2050">
        <v>30</v>
      </c>
      <c r="V2050" t="s">
        <v>128</v>
      </c>
    </row>
    <row r="2051" spans="1:22" x14ac:dyDescent="0.3">
      <c r="A2051">
        <v>471</v>
      </c>
      <c r="B2051" t="s">
        <v>442</v>
      </c>
      <c r="C2051" t="s">
        <v>1244</v>
      </c>
      <c r="D2051" t="s">
        <v>60</v>
      </c>
      <c r="E2051" t="s">
        <v>24</v>
      </c>
      <c r="F2051" s="107">
        <v>44926</v>
      </c>
      <c r="K2051" t="s">
        <v>25</v>
      </c>
      <c r="L2051" t="s">
        <v>128</v>
      </c>
      <c r="M2051">
        <v>2022</v>
      </c>
      <c r="N2051" t="s">
        <v>744</v>
      </c>
      <c r="O2051" t="s">
        <v>749</v>
      </c>
      <c r="P2051">
        <v>0</v>
      </c>
      <c r="Q2051">
        <v>0</v>
      </c>
      <c r="R2051">
        <v>0</v>
      </c>
      <c r="T2051" t="s">
        <v>1994</v>
      </c>
      <c r="U2051">
        <v>31</v>
      </c>
      <c r="V2051" t="s">
        <v>128</v>
      </c>
    </row>
    <row r="2052" spans="1:22" x14ac:dyDescent="0.3">
      <c r="A2052">
        <v>471</v>
      </c>
      <c r="B2052" t="s">
        <v>442</v>
      </c>
      <c r="C2052" t="s">
        <v>1244</v>
      </c>
      <c r="D2052" t="s">
        <v>60</v>
      </c>
      <c r="E2052" t="s">
        <v>24</v>
      </c>
      <c r="F2052" s="107">
        <v>45107</v>
      </c>
      <c r="K2052" t="s">
        <v>25</v>
      </c>
      <c r="L2052" t="s">
        <v>128</v>
      </c>
      <c r="M2052">
        <v>2023</v>
      </c>
      <c r="N2052" t="s">
        <v>742</v>
      </c>
      <c r="O2052" t="s">
        <v>743</v>
      </c>
      <c r="P2052">
        <v>0</v>
      </c>
      <c r="Q2052">
        <v>0</v>
      </c>
      <c r="R2052">
        <v>0</v>
      </c>
      <c r="T2052" t="s">
        <v>1998</v>
      </c>
      <c r="U2052">
        <v>30</v>
      </c>
      <c r="V2052" t="s">
        <v>128</v>
      </c>
    </row>
    <row r="2053" spans="1:22" x14ac:dyDescent="0.3">
      <c r="A2053">
        <v>471</v>
      </c>
      <c r="B2053" t="s">
        <v>442</v>
      </c>
      <c r="C2053" t="s">
        <v>1244</v>
      </c>
      <c r="D2053" t="s">
        <v>60</v>
      </c>
      <c r="E2053" t="s">
        <v>24</v>
      </c>
      <c r="F2053" s="107">
        <v>45291</v>
      </c>
      <c r="K2053" t="s">
        <v>25</v>
      </c>
      <c r="L2053" t="s">
        <v>128</v>
      </c>
      <c r="M2053">
        <v>2023</v>
      </c>
      <c r="N2053" t="s">
        <v>744</v>
      </c>
      <c r="O2053" t="s">
        <v>745</v>
      </c>
      <c r="P2053">
        <v>0</v>
      </c>
      <c r="Q2053">
        <v>0</v>
      </c>
      <c r="R2053">
        <v>0</v>
      </c>
      <c r="T2053" t="s">
        <v>2002</v>
      </c>
      <c r="U2053">
        <v>31</v>
      </c>
      <c r="V2053" t="s">
        <v>128</v>
      </c>
    </row>
    <row r="2054" spans="1:22" x14ac:dyDescent="0.3">
      <c r="A2054">
        <v>471</v>
      </c>
      <c r="B2054" t="s">
        <v>442</v>
      </c>
      <c r="C2054" t="s">
        <v>1244</v>
      </c>
      <c r="D2054" t="s">
        <v>60</v>
      </c>
      <c r="E2054" t="s">
        <v>24</v>
      </c>
      <c r="F2054" s="107">
        <v>45838</v>
      </c>
      <c r="G2054">
        <v>100</v>
      </c>
      <c r="H2054">
        <v>94.02</v>
      </c>
      <c r="I2054" s="59">
        <v>0.94019999999999992</v>
      </c>
      <c r="J2054" s="59">
        <v>0.94019999999999992</v>
      </c>
      <c r="K2054" t="s">
        <v>25</v>
      </c>
      <c r="L2054" t="s">
        <v>25</v>
      </c>
      <c r="M2054">
        <v>2025</v>
      </c>
      <c r="N2054" t="s">
        <v>742</v>
      </c>
      <c r="O2054" t="s">
        <v>846</v>
      </c>
      <c r="P2054">
        <v>0</v>
      </c>
      <c r="Q2054">
        <v>0</v>
      </c>
      <c r="R2054">
        <v>0</v>
      </c>
      <c r="T2054" t="s">
        <v>2004</v>
      </c>
      <c r="U2054">
        <v>30</v>
      </c>
    </row>
    <row r="2055" spans="1:22" x14ac:dyDescent="0.3">
      <c r="A2055">
        <v>471</v>
      </c>
      <c r="B2055" t="s">
        <v>442</v>
      </c>
      <c r="C2055" t="s">
        <v>1244</v>
      </c>
      <c r="D2055" t="s">
        <v>60</v>
      </c>
      <c r="E2055" t="s">
        <v>24</v>
      </c>
      <c r="F2055" s="107">
        <v>46022</v>
      </c>
      <c r="G2055">
        <v>100</v>
      </c>
      <c r="H2055">
        <v>99.86</v>
      </c>
      <c r="I2055" s="59">
        <v>0.99860000000000004</v>
      </c>
      <c r="J2055" s="59">
        <v>0.99860000000000004</v>
      </c>
      <c r="K2055" t="s">
        <v>25</v>
      </c>
      <c r="L2055" t="s">
        <v>25</v>
      </c>
      <c r="M2055">
        <v>2025</v>
      </c>
      <c r="N2055" t="s">
        <v>744</v>
      </c>
      <c r="O2055" t="s">
        <v>751</v>
      </c>
      <c r="P2055">
        <v>0</v>
      </c>
      <c r="Q2055">
        <v>0</v>
      </c>
      <c r="R2055">
        <v>0</v>
      </c>
      <c r="T2055" t="s">
        <v>2006</v>
      </c>
      <c r="U2055">
        <v>31</v>
      </c>
    </row>
    <row r="2056" spans="1:22" x14ac:dyDescent="0.3">
      <c r="A2056">
        <v>473</v>
      </c>
      <c r="B2056" t="s">
        <v>445</v>
      </c>
      <c r="C2056" t="s">
        <v>1461</v>
      </c>
      <c r="D2056" t="s">
        <v>54</v>
      </c>
      <c r="E2056" t="s">
        <v>24</v>
      </c>
      <c r="F2056" s="107">
        <v>44561</v>
      </c>
      <c r="H2056">
        <v>0</v>
      </c>
      <c r="K2056" t="s">
        <v>55</v>
      </c>
      <c r="L2056" t="s">
        <v>55</v>
      </c>
      <c r="M2056">
        <v>2021</v>
      </c>
      <c r="N2056" t="s">
        <v>744</v>
      </c>
      <c r="O2056" t="s">
        <v>747</v>
      </c>
      <c r="P2056">
        <v>0</v>
      </c>
      <c r="Q2056">
        <v>0</v>
      </c>
      <c r="R2056">
        <v>0</v>
      </c>
      <c r="T2056" t="s">
        <v>2007</v>
      </c>
      <c r="U2056">
        <v>31</v>
      </c>
    </row>
    <row r="2057" spans="1:22" x14ac:dyDescent="0.3">
      <c r="A2057">
        <v>473</v>
      </c>
      <c r="B2057" t="s">
        <v>445</v>
      </c>
      <c r="C2057" t="s">
        <v>1461</v>
      </c>
      <c r="D2057" t="s">
        <v>54</v>
      </c>
      <c r="E2057" t="s">
        <v>24</v>
      </c>
      <c r="F2057" s="107">
        <v>44742</v>
      </c>
      <c r="H2057">
        <v>0</v>
      </c>
      <c r="K2057" t="s">
        <v>55</v>
      </c>
      <c r="L2057" t="s">
        <v>55</v>
      </c>
      <c r="M2057">
        <v>2022</v>
      </c>
      <c r="N2057" t="s">
        <v>742</v>
      </c>
      <c r="O2057" t="s">
        <v>824</v>
      </c>
      <c r="P2057">
        <v>0</v>
      </c>
      <c r="Q2057">
        <v>0</v>
      </c>
      <c r="R2057">
        <v>0</v>
      </c>
      <c r="T2057" t="s">
        <v>2009</v>
      </c>
      <c r="U2057">
        <v>30</v>
      </c>
    </row>
    <row r="2058" spans="1:22" x14ac:dyDescent="0.3">
      <c r="A2058">
        <v>473</v>
      </c>
      <c r="B2058" t="s">
        <v>445</v>
      </c>
      <c r="C2058" t="s">
        <v>1461</v>
      </c>
      <c r="D2058" t="s">
        <v>54</v>
      </c>
      <c r="E2058" t="s">
        <v>24</v>
      </c>
      <c r="F2058" s="107">
        <v>44926</v>
      </c>
      <c r="H2058">
        <v>0</v>
      </c>
      <c r="K2058" t="s">
        <v>55</v>
      </c>
      <c r="L2058" t="s">
        <v>55</v>
      </c>
      <c r="M2058">
        <v>2022</v>
      </c>
      <c r="N2058" t="s">
        <v>744</v>
      </c>
      <c r="O2058" t="s">
        <v>749</v>
      </c>
      <c r="P2058">
        <v>0</v>
      </c>
      <c r="Q2058">
        <v>0</v>
      </c>
      <c r="R2058">
        <v>0</v>
      </c>
      <c r="T2058" t="s">
        <v>2012</v>
      </c>
      <c r="U2058">
        <v>31</v>
      </c>
    </row>
    <row r="2059" spans="1:22" x14ac:dyDescent="0.3">
      <c r="A2059">
        <v>473</v>
      </c>
      <c r="B2059" t="s">
        <v>445</v>
      </c>
      <c r="C2059" t="s">
        <v>1461</v>
      </c>
      <c r="D2059" t="s">
        <v>54</v>
      </c>
      <c r="E2059" t="s">
        <v>24</v>
      </c>
      <c r="F2059" s="107">
        <v>45107</v>
      </c>
      <c r="H2059">
        <v>0</v>
      </c>
      <c r="K2059" t="s">
        <v>55</v>
      </c>
      <c r="L2059" t="s">
        <v>55</v>
      </c>
      <c r="M2059">
        <v>2023</v>
      </c>
      <c r="N2059" t="s">
        <v>742</v>
      </c>
      <c r="O2059" t="s">
        <v>743</v>
      </c>
      <c r="P2059">
        <v>0</v>
      </c>
      <c r="Q2059">
        <v>0</v>
      </c>
      <c r="R2059">
        <v>0</v>
      </c>
      <c r="T2059" t="s">
        <v>2017</v>
      </c>
      <c r="U2059">
        <v>30</v>
      </c>
    </row>
    <row r="2060" spans="1:22" x14ac:dyDescent="0.3">
      <c r="A2060">
        <v>473</v>
      </c>
      <c r="B2060" t="s">
        <v>445</v>
      </c>
      <c r="C2060" t="s">
        <v>1461</v>
      </c>
      <c r="D2060" t="s">
        <v>54</v>
      </c>
      <c r="E2060" t="s">
        <v>24</v>
      </c>
      <c r="F2060" s="107">
        <v>45291</v>
      </c>
      <c r="H2060">
        <v>0</v>
      </c>
      <c r="K2060" t="s">
        <v>55</v>
      </c>
      <c r="L2060" t="s">
        <v>55</v>
      </c>
      <c r="M2060">
        <v>2023</v>
      </c>
      <c r="N2060" t="s">
        <v>744</v>
      </c>
      <c r="O2060" t="s">
        <v>745</v>
      </c>
      <c r="P2060">
        <v>0</v>
      </c>
      <c r="Q2060">
        <v>0</v>
      </c>
      <c r="R2060">
        <v>0</v>
      </c>
      <c r="T2060" t="s">
        <v>2023</v>
      </c>
      <c r="U2060">
        <v>31</v>
      </c>
    </row>
    <row r="2061" spans="1:22" x14ac:dyDescent="0.3">
      <c r="A2061">
        <v>473</v>
      </c>
      <c r="B2061" t="s">
        <v>445</v>
      </c>
      <c r="C2061" t="s">
        <v>1461</v>
      </c>
      <c r="D2061" t="s">
        <v>54</v>
      </c>
      <c r="E2061" t="s">
        <v>24</v>
      </c>
      <c r="F2061" s="107">
        <v>46022</v>
      </c>
      <c r="G2061">
        <v>300</v>
      </c>
      <c r="H2061">
        <v>0</v>
      </c>
      <c r="I2061" s="59">
        <v>0</v>
      </c>
      <c r="J2061" s="59">
        <v>0</v>
      </c>
      <c r="K2061" t="s">
        <v>55</v>
      </c>
      <c r="L2061" t="s">
        <v>55</v>
      </c>
      <c r="M2061">
        <v>2025</v>
      </c>
      <c r="N2061" t="s">
        <v>744</v>
      </c>
      <c r="O2061" t="s">
        <v>751</v>
      </c>
      <c r="P2061">
        <v>0</v>
      </c>
      <c r="Q2061">
        <v>0</v>
      </c>
      <c r="R2061">
        <v>0</v>
      </c>
      <c r="T2061" t="s">
        <v>2024</v>
      </c>
      <c r="U2061">
        <v>31</v>
      </c>
    </row>
    <row r="2062" spans="1:22" x14ac:dyDescent="0.3">
      <c r="A2062">
        <v>474</v>
      </c>
      <c r="B2062" t="s">
        <v>448</v>
      </c>
      <c r="C2062" t="s">
        <v>1367</v>
      </c>
      <c r="D2062" t="s">
        <v>54</v>
      </c>
      <c r="E2062" t="s">
        <v>24</v>
      </c>
      <c r="F2062" s="107">
        <v>44742</v>
      </c>
      <c r="K2062" t="s">
        <v>55</v>
      </c>
      <c r="L2062" t="s">
        <v>128</v>
      </c>
      <c r="M2062">
        <v>2022</v>
      </c>
      <c r="N2062" t="s">
        <v>742</v>
      </c>
      <c r="O2062" t="s">
        <v>824</v>
      </c>
      <c r="P2062">
        <v>0</v>
      </c>
      <c r="Q2062">
        <v>0</v>
      </c>
      <c r="R2062">
        <v>0</v>
      </c>
      <c r="T2062" t="s">
        <v>2026</v>
      </c>
      <c r="U2062">
        <v>30</v>
      </c>
      <c r="V2062" t="s">
        <v>128</v>
      </c>
    </row>
    <row r="2063" spans="1:22" x14ac:dyDescent="0.3">
      <c r="A2063">
        <v>474</v>
      </c>
      <c r="B2063" t="s">
        <v>448</v>
      </c>
      <c r="C2063" t="s">
        <v>1367</v>
      </c>
      <c r="D2063" t="s">
        <v>54</v>
      </c>
      <c r="E2063" t="s">
        <v>24</v>
      </c>
      <c r="F2063" s="107">
        <v>44926</v>
      </c>
      <c r="K2063" t="s">
        <v>55</v>
      </c>
      <c r="L2063" t="s">
        <v>128</v>
      </c>
      <c r="M2063">
        <v>2022</v>
      </c>
      <c r="N2063" t="s">
        <v>744</v>
      </c>
      <c r="O2063" t="s">
        <v>749</v>
      </c>
      <c r="P2063">
        <v>0</v>
      </c>
      <c r="Q2063">
        <v>0</v>
      </c>
      <c r="R2063">
        <v>0</v>
      </c>
      <c r="T2063" t="s">
        <v>2029</v>
      </c>
      <c r="U2063">
        <v>31</v>
      </c>
      <c r="V2063" t="s">
        <v>128</v>
      </c>
    </row>
    <row r="2064" spans="1:22" x14ac:dyDescent="0.3">
      <c r="A2064">
        <v>474</v>
      </c>
      <c r="B2064" t="s">
        <v>448</v>
      </c>
      <c r="C2064" t="s">
        <v>1367</v>
      </c>
      <c r="D2064" t="s">
        <v>54</v>
      </c>
      <c r="E2064" t="s">
        <v>24</v>
      </c>
      <c r="F2064" s="107">
        <v>45107</v>
      </c>
      <c r="K2064" t="s">
        <v>55</v>
      </c>
      <c r="L2064" t="s">
        <v>128</v>
      </c>
      <c r="M2064">
        <v>2023</v>
      </c>
      <c r="N2064" t="s">
        <v>742</v>
      </c>
      <c r="O2064" t="s">
        <v>743</v>
      </c>
      <c r="P2064">
        <v>0</v>
      </c>
      <c r="Q2064">
        <v>0</v>
      </c>
      <c r="R2064">
        <v>0</v>
      </c>
      <c r="T2064" t="s">
        <v>2034</v>
      </c>
      <c r="U2064">
        <v>30</v>
      </c>
      <c r="V2064" t="s">
        <v>128</v>
      </c>
    </row>
    <row r="2065" spans="1:22" x14ac:dyDescent="0.3">
      <c r="A2065">
        <v>474</v>
      </c>
      <c r="B2065" t="s">
        <v>448</v>
      </c>
      <c r="C2065" t="s">
        <v>1367</v>
      </c>
      <c r="D2065" t="s">
        <v>54</v>
      </c>
      <c r="E2065" t="s">
        <v>24</v>
      </c>
      <c r="F2065" s="107">
        <v>45291</v>
      </c>
      <c r="K2065" t="s">
        <v>55</v>
      </c>
      <c r="L2065" t="s">
        <v>128</v>
      </c>
      <c r="M2065">
        <v>2023</v>
      </c>
      <c r="N2065" t="s">
        <v>744</v>
      </c>
      <c r="O2065" t="s">
        <v>745</v>
      </c>
      <c r="P2065">
        <v>0</v>
      </c>
      <c r="Q2065">
        <v>0</v>
      </c>
      <c r="R2065">
        <v>0</v>
      </c>
      <c r="T2065" t="s">
        <v>2040</v>
      </c>
      <c r="U2065">
        <v>31</v>
      </c>
      <c r="V2065" t="s">
        <v>128</v>
      </c>
    </row>
    <row r="2066" spans="1:22" x14ac:dyDescent="0.3">
      <c r="A2066">
        <v>474</v>
      </c>
      <c r="B2066" t="s">
        <v>448</v>
      </c>
      <c r="C2066" t="s">
        <v>1367</v>
      </c>
      <c r="D2066" t="s">
        <v>54</v>
      </c>
      <c r="E2066" t="s">
        <v>24</v>
      </c>
      <c r="F2066" s="107">
        <v>45838</v>
      </c>
      <c r="H2066">
        <v>0</v>
      </c>
      <c r="K2066" t="s">
        <v>55</v>
      </c>
      <c r="L2066" t="s">
        <v>55</v>
      </c>
      <c r="M2066">
        <v>2025</v>
      </c>
      <c r="N2066" t="s">
        <v>742</v>
      </c>
      <c r="O2066" t="s">
        <v>846</v>
      </c>
      <c r="P2066">
        <v>0</v>
      </c>
      <c r="Q2066">
        <v>0</v>
      </c>
      <c r="R2066">
        <v>0</v>
      </c>
      <c r="T2066" t="s">
        <v>2041</v>
      </c>
      <c r="U2066">
        <v>30</v>
      </c>
    </row>
    <row r="2067" spans="1:22" x14ac:dyDescent="0.3">
      <c r="A2067">
        <v>474</v>
      </c>
      <c r="B2067" t="s">
        <v>448</v>
      </c>
      <c r="C2067" t="s">
        <v>1367</v>
      </c>
      <c r="D2067" t="s">
        <v>54</v>
      </c>
      <c r="E2067" t="s">
        <v>24</v>
      </c>
      <c r="F2067" s="107">
        <v>46022</v>
      </c>
      <c r="K2067" t="s">
        <v>55</v>
      </c>
      <c r="L2067" t="s">
        <v>128</v>
      </c>
      <c r="M2067">
        <v>2025</v>
      </c>
      <c r="N2067" t="s">
        <v>744</v>
      </c>
      <c r="O2067" t="s">
        <v>751</v>
      </c>
      <c r="P2067">
        <v>0</v>
      </c>
      <c r="Q2067">
        <v>0</v>
      </c>
      <c r="R2067">
        <v>0</v>
      </c>
      <c r="T2067" t="s">
        <v>2042</v>
      </c>
      <c r="U2067">
        <v>31</v>
      </c>
      <c r="V2067" t="s">
        <v>128</v>
      </c>
    </row>
    <row r="2068" spans="1:22" x14ac:dyDescent="0.3">
      <c r="A2068">
        <v>475</v>
      </c>
      <c r="B2068" t="s">
        <v>449</v>
      </c>
      <c r="C2068" t="s">
        <v>1461</v>
      </c>
      <c r="D2068" t="s">
        <v>54</v>
      </c>
      <c r="E2068" t="s">
        <v>24</v>
      </c>
      <c r="F2068" s="107">
        <v>45838</v>
      </c>
      <c r="G2068">
        <v>100</v>
      </c>
      <c r="K2068" t="s">
        <v>55</v>
      </c>
      <c r="L2068" t="s">
        <v>128</v>
      </c>
      <c r="M2068">
        <v>2025</v>
      </c>
      <c r="N2068" t="s">
        <v>742</v>
      </c>
      <c r="O2068" t="s">
        <v>846</v>
      </c>
      <c r="P2068">
        <v>0</v>
      </c>
      <c r="Q2068">
        <v>0</v>
      </c>
      <c r="R2068">
        <v>0</v>
      </c>
      <c r="T2068" t="s">
        <v>2044</v>
      </c>
      <c r="U2068">
        <v>30</v>
      </c>
      <c r="V2068" t="s">
        <v>128</v>
      </c>
    </row>
    <row r="2069" spans="1:22" x14ac:dyDescent="0.3">
      <c r="A2069">
        <v>475</v>
      </c>
      <c r="B2069" t="s">
        <v>449</v>
      </c>
      <c r="C2069" t="s">
        <v>1461</v>
      </c>
      <c r="D2069" t="s">
        <v>54</v>
      </c>
      <c r="E2069" t="s">
        <v>24</v>
      </c>
      <c r="F2069" s="107">
        <v>46022</v>
      </c>
      <c r="G2069">
        <v>100</v>
      </c>
      <c r="H2069">
        <v>100</v>
      </c>
      <c r="I2069" s="59">
        <v>1</v>
      </c>
      <c r="J2069" s="59">
        <v>1</v>
      </c>
      <c r="K2069" t="s">
        <v>55</v>
      </c>
      <c r="L2069" t="s">
        <v>55</v>
      </c>
      <c r="M2069">
        <v>2025</v>
      </c>
      <c r="N2069" t="s">
        <v>744</v>
      </c>
      <c r="O2069" t="s">
        <v>751</v>
      </c>
      <c r="P2069">
        <v>0</v>
      </c>
      <c r="Q2069">
        <v>0</v>
      </c>
      <c r="R2069">
        <v>0</v>
      </c>
      <c r="T2069" t="s">
        <v>2045</v>
      </c>
      <c r="U2069">
        <v>31</v>
      </c>
    </row>
    <row r="2070" spans="1:22" x14ac:dyDescent="0.3">
      <c r="A2070">
        <v>476</v>
      </c>
      <c r="B2070" t="s">
        <v>450</v>
      </c>
      <c r="C2070" t="s">
        <v>1461</v>
      </c>
      <c r="D2070" t="s">
        <v>54</v>
      </c>
      <c r="E2070" t="s">
        <v>24</v>
      </c>
      <c r="F2070" s="107">
        <v>44377</v>
      </c>
      <c r="H2070">
        <v>0</v>
      </c>
      <c r="K2070" t="s">
        <v>55</v>
      </c>
      <c r="L2070" t="s">
        <v>55</v>
      </c>
      <c r="M2070">
        <v>2021</v>
      </c>
      <c r="N2070" t="s">
        <v>742</v>
      </c>
      <c r="O2070" t="s">
        <v>800</v>
      </c>
      <c r="P2070">
        <v>0</v>
      </c>
      <c r="Q2070">
        <v>0</v>
      </c>
      <c r="R2070">
        <v>0</v>
      </c>
      <c r="T2070" t="s">
        <v>2046</v>
      </c>
      <c r="U2070">
        <v>30</v>
      </c>
    </row>
    <row r="2071" spans="1:22" x14ac:dyDescent="0.3">
      <c r="A2071">
        <v>476</v>
      </c>
      <c r="B2071" t="s">
        <v>450</v>
      </c>
      <c r="C2071" t="s">
        <v>1461</v>
      </c>
      <c r="D2071" t="s">
        <v>54</v>
      </c>
      <c r="E2071" t="s">
        <v>24</v>
      </c>
      <c r="F2071" s="107">
        <v>44561</v>
      </c>
      <c r="H2071">
        <v>0</v>
      </c>
      <c r="K2071" t="s">
        <v>55</v>
      </c>
      <c r="L2071" t="s">
        <v>55</v>
      </c>
      <c r="M2071">
        <v>2021</v>
      </c>
      <c r="N2071" t="s">
        <v>744</v>
      </c>
      <c r="O2071" t="s">
        <v>747</v>
      </c>
      <c r="P2071">
        <v>0</v>
      </c>
      <c r="Q2071">
        <v>0</v>
      </c>
      <c r="R2071">
        <v>0</v>
      </c>
      <c r="T2071" t="s">
        <v>2047</v>
      </c>
      <c r="U2071">
        <v>31</v>
      </c>
    </row>
    <row r="2072" spans="1:22" x14ac:dyDescent="0.3">
      <c r="A2072">
        <v>476</v>
      </c>
      <c r="B2072" t="s">
        <v>450</v>
      </c>
      <c r="C2072" t="s">
        <v>1461</v>
      </c>
      <c r="D2072" t="s">
        <v>54</v>
      </c>
      <c r="E2072" t="s">
        <v>24</v>
      </c>
      <c r="F2072" s="107">
        <v>44742</v>
      </c>
      <c r="H2072">
        <v>0</v>
      </c>
      <c r="K2072" t="s">
        <v>55</v>
      </c>
      <c r="L2072" t="s">
        <v>55</v>
      </c>
      <c r="M2072">
        <v>2022</v>
      </c>
      <c r="N2072" t="s">
        <v>742</v>
      </c>
      <c r="O2072" t="s">
        <v>824</v>
      </c>
      <c r="P2072">
        <v>0</v>
      </c>
      <c r="Q2072">
        <v>0</v>
      </c>
      <c r="R2072">
        <v>0</v>
      </c>
      <c r="T2072" t="s">
        <v>2049</v>
      </c>
      <c r="U2072">
        <v>30</v>
      </c>
    </row>
    <row r="2073" spans="1:22" x14ac:dyDescent="0.3">
      <c r="A2073">
        <v>476</v>
      </c>
      <c r="B2073" t="s">
        <v>450</v>
      </c>
      <c r="C2073" t="s">
        <v>1461</v>
      </c>
      <c r="D2073" t="s">
        <v>54</v>
      </c>
      <c r="E2073" t="s">
        <v>24</v>
      </c>
      <c r="F2073" s="107">
        <v>44926</v>
      </c>
      <c r="H2073">
        <v>0</v>
      </c>
      <c r="K2073" t="s">
        <v>55</v>
      </c>
      <c r="L2073" t="s">
        <v>55</v>
      </c>
      <c r="M2073">
        <v>2022</v>
      </c>
      <c r="N2073" t="s">
        <v>744</v>
      </c>
      <c r="O2073" t="s">
        <v>749</v>
      </c>
      <c r="P2073">
        <v>0</v>
      </c>
      <c r="Q2073">
        <v>0</v>
      </c>
      <c r="R2073">
        <v>0</v>
      </c>
      <c r="T2073" t="s">
        <v>2052</v>
      </c>
      <c r="U2073">
        <v>31</v>
      </c>
    </row>
    <row r="2074" spans="1:22" x14ac:dyDescent="0.3">
      <c r="A2074">
        <v>476</v>
      </c>
      <c r="B2074" t="s">
        <v>450</v>
      </c>
      <c r="C2074" t="s">
        <v>1461</v>
      </c>
      <c r="D2074" t="s">
        <v>54</v>
      </c>
      <c r="E2074" t="s">
        <v>24</v>
      </c>
      <c r="F2074" s="107">
        <v>45107</v>
      </c>
      <c r="H2074">
        <v>0</v>
      </c>
      <c r="K2074" t="s">
        <v>55</v>
      </c>
      <c r="L2074" t="s">
        <v>55</v>
      </c>
      <c r="M2074">
        <v>2023</v>
      </c>
      <c r="N2074" t="s">
        <v>742</v>
      </c>
      <c r="O2074" t="s">
        <v>743</v>
      </c>
      <c r="P2074">
        <v>0</v>
      </c>
      <c r="Q2074">
        <v>0</v>
      </c>
      <c r="R2074">
        <v>0</v>
      </c>
      <c r="T2074" t="s">
        <v>2057</v>
      </c>
      <c r="U2074">
        <v>30</v>
      </c>
    </row>
    <row r="2075" spans="1:22" x14ac:dyDescent="0.3">
      <c r="A2075">
        <v>476</v>
      </c>
      <c r="B2075" t="s">
        <v>450</v>
      </c>
      <c r="C2075" t="s">
        <v>1461</v>
      </c>
      <c r="D2075" t="s">
        <v>54</v>
      </c>
      <c r="E2075" t="s">
        <v>24</v>
      </c>
      <c r="F2075" s="107">
        <v>45291</v>
      </c>
      <c r="H2075">
        <v>0</v>
      </c>
      <c r="K2075" t="s">
        <v>55</v>
      </c>
      <c r="L2075" t="s">
        <v>55</v>
      </c>
      <c r="M2075">
        <v>2023</v>
      </c>
      <c r="N2075" t="s">
        <v>744</v>
      </c>
      <c r="O2075" t="s">
        <v>745</v>
      </c>
      <c r="P2075">
        <v>0</v>
      </c>
      <c r="Q2075">
        <v>0</v>
      </c>
      <c r="R2075">
        <v>0</v>
      </c>
      <c r="T2075" t="s">
        <v>2063</v>
      </c>
      <c r="U2075">
        <v>31</v>
      </c>
    </row>
    <row r="2076" spans="1:22" x14ac:dyDescent="0.3">
      <c r="A2076">
        <v>476</v>
      </c>
      <c r="B2076" t="s">
        <v>450</v>
      </c>
      <c r="C2076" t="s">
        <v>1461</v>
      </c>
      <c r="D2076" t="s">
        <v>54</v>
      </c>
      <c r="E2076" t="s">
        <v>24</v>
      </c>
      <c r="F2076" s="107">
        <v>46022</v>
      </c>
      <c r="G2076">
        <v>100</v>
      </c>
      <c r="H2076">
        <v>100</v>
      </c>
      <c r="I2076" s="59">
        <v>1</v>
      </c>
      <c r="J2076" s="59">
        <v>1</v>
      </c>
      <c r="K2076" t="s">
        <v>55</v>
      </c>
      <c r="L2076" t="s">
        <v>55</v>
      </c>
      <c r="M2076">
        <v>2025</v>
      </c>
      <c r="N2076" t="s">
        <v>744</v>
      </c>
      <c r="O2076" t="s">
        <v>751</v>
      </c>
      <c r="P2076">
        <v>0</v>
      </c>
      <c r="Q2076">
        <v>0</v>
      </c>
      <c r="R2076">
        <v>0</v>
      </c>
      <c r="T2076" t="s">
        <v>2064</v>
      </c>
      <c r="U2076">
        <v>31</v>
      </c>
    </row>
    <row r="2077" spans="1:22" x14ac:dyDescent="0.3">
      <c r="A2077">
        <v>477</v>
      </c>
      <c r="B2077" t="s">
        <v>451</v>
      </c>
      <c r="C2077" t="s">
        <v>1367</v>
      </c>
      <c r="D2077" t="s">
        <v>54</v>
      </c>
      <c r="E2077" t="s">
        <v>24</v>
      </c>
      <c r="F2077" s="107">
        <v>44742</v>
      </c>
      <c r="K2077" t="s">
        <v>55</v>
      </c>
      <c r="L2077" t="s">
        <v>128</v>
      </c>
      <c r="M2077">
        <v>2022</v>
      </c>
      <c r="N2077" t="s">
        <v>742</v>
      </c>
      <c r="O2077" t="s">
        <v>824</v>
      </c>
      <c r="P2077">
        <v>0</v>
      </c>
      <c r="Q2077">
        <v>0</v>
      </c>
      <c r="R2077">
        <v>0</v>
      </c>
      <c r="T2077" t="s">
        <v>2065</v>
      </c>
      <c r="U2077">
        <v>30</v>
      </c>
      <c r="V2077" t="s">
        <v>128</v>
      </c>
    </row>
    <row r="2078" spans="1:22" x14ac:dyDescent="0.3">
      <c r="A2078">
        <v>477</v>
      </c>
      <c r="B2078" t="s">
        <v>451</v>
      </c>
      <c r="C2078" t="s">
        <v>1367</v>
      </c>
      <c r="D2078" t="s">
        <v>54</v>
      </c>
      <c r="E2078" t="s">
        <v>24</v>
      </c>
      <c r="F2078" s="107">
        <v>44926</v>
      </c>
      <c r="K2078" t="s">
        <v>55</v>
      </c>
      <c r="L2078" t="s">
        <v>128</v>
      </c>
      <c r="M2078">
        <v>2022</v>
      </c>
      <c r="N2078" t="s">
        <v>744</v>
      </c>
      <c r="O2078" t="s">
        <v>749</v>
      </c>
      <c r="P2078">
        <v>0</v>
      </c>
      <c r="Q2078">
        <v>0</v>
      </c>
      <c r="R2078">
        <v>0</v>
      </c>
      <c r="T2078" t="s">
        <v>2068</v>
      </c>
      <c r="U2078">
        <v>31</v>
      </c>
      <c r="V2078" t="s">
        <v>128</v>
      </c>
    </row>
    <row r="2079" spans="1:22" x14ac:dyDescent="0.3">
      <c r="A2079">
        <v>477</v>
      </c>
      <c r="B2079" t="s">
        <v>451</v>
      </c>
      <c r="C2079" t="s">
        <v>1367</v>
      </c>
      <c r="D2079" t="s">
        <v>54</v>
      </c>
      <c r="E2079" t="s">
        <v>24</v>
      </c>
      <c r="F2079" s="107">
        <v>45107</v>
      </c>
      <c r="K2079" t="s">
        <v>55</v>
      </c>
      <c r="L2079" t="s">
        <v>128</v>
      </c>
      <c r="M2079">
        <v>2023</v>
      </c>
      <c r="N2079" t="s">
        <v>742</v>
      </c>
      <c r="O2079" t="s">
        <v>743</v>
      </c>
      <c r="P2079">
        <v>0</v>
      </c>
      <c r="Q2079">
        <v>0</v>
      </c>
      <c r="R2079">
        <v>0</v>
      </c>
      <c r="T2079" t="s">
        <v>2073</v>
      </c>
      <c r="U2079">
        <v>30</v>
      </c>
      <c r="V2079" t="s">
        <v>128</v>
      </c>
    </row>
    <row r="2080" spans="1:22" x14ac:dyDescent="0.3">
      <c r="A2080">
        <v>477</v>
      </c>
      <c r="B2080" t="s">
        <v>451</v>
      </c>
      <c r="C2080" t="s">
        <v>1367</v>
      </c>
      <c r="D2080" t="s">
        <v>54</v>
      </c>
      <c r="E2080" t="s">
        <v>24</v>
      </c>
      <c r="F2080" s="107">
        <v>45291</v>
      </c>
      <c r="K2080" t="s">
        <v>55</v>
      </c>
      <c r="L2080" t="s">
        <v>128</v>
      </c>
      <c r="M2080">
        <v>2023</v>
      </c>
      <c r="N2080" t="s">
        <v>744</v>
      </c>
      <c r="O2080" t="s">
        <v>745</v>
      </c>
      <c r="P2080">
        <v>0</v>
      </c>
      <c r="Q2080">
        <v>0</v>
      </c>
      <c r="R2080">
        <v>0</v>
      </c>
      <c r="T2080" t="s">
        <v>2079</v>
      </c>
      <c r="U2080">
        <v>31</v>
      </c>
      <c r="V2080" t="s">
        <v>128</v>
      </c>
    </row>
    <row r="2081" spans="1:22" x14ac:dyDescent="0.3">
      <c r="A2081">
        <v>477</v>
      </c>
      <c r="B2081" t="s">
        <v>451</v>
      </c>
      <c r="C2081" t="s">
        <v>1367</v>
      </c>
      <c r="D2081" t="s">
        <v>54</v>
      </c>
      <c r="E2081" t="s">
        <v>24</v>
      </c>
      <c r="F2081" s="107">
        <v>45838</v>
      </c>
      <c r="K2081" t="s">
        <v>55</v>
      </c>
      <c r="L2081" t="s">
        <v>128</v>
      </c>
      <c r="M2081">
        <v>2025</v>
      </c>
      <c r="N2081" t="s">
        <v>742</v>
      </c>
      <c r="O2081" t="s">
        <v>846</v>
      </c>
      <c r="P2081">
        <v>0</v>
      </c>
      <c r="Q2081">
        <v>0</v>
      </c>
      <c r="R2081">
        <v>0</v>
      </c>
      <c r="T2081" t="s">
        <v>2080</v>
      </c>
      <c r="U2081">
        <v>30</v>
      </c>
      <c r="V2081" t="s">
        <v>128</v>
      </c>
    </row>
    <row r="2082" spans="1:22" x14ac:dyDescent="0.3">
      <c r="A2082">
        <v>478</v>
      </c>
      <c r="B2082" t="s">
        <v>452</v>
      </c>
      <c r="C2082" t="s">
        <v>1367</v>
      </c>
      <c r="D2082" t="s">
        <v>54</v>
      </c>
      <c r="E2082" t="s">
        <v>24</v>
      </c>
      <c r="F2082" s="107">
        <v>44377</v>
      </c>
      <c r="H2082">
        <v>0</v>
      </c>
      <c r="K2082" t="s">
        <v>55</v>
      </c>
      <c r="L2082" t="s">
        <v>55</v>
      </c>
      <c r="M2082">
        <v>2021</v>
      </c>
      <c r="N2082" t="s">
        <v>742</v>
      </c>
      <c r="O2082" t="s">
        <v>800</v>
      </c>
      <c r="P2082">
        <v>0</v>
      </c>
      <c r="Q2082">
        <v>0</v>
      </c>
      <c r="R2082">
        <v>0</v>
      </c>
      <c r="T2082" t="s">
        <v>2081</v>
      </c>
      <c r="U2082">
        <v>30</v>
      </c>
    </row>
    <row r="2083" spans="1:22" x14ac:dyDescent="0.3">
      <c r="A2083">
        <v>478</v>
      </c>
      <c r="B2083" t="s">
        <v>452</v>
      </c>
      <c r="C2083" t="s">
        <v>1367</v>
      </c>
      <c r="D2083" t="s">
        <v>54</v>
      </c>
      <c r="E2083" t="s">
        <v>24</v>
      </c>
      <c r="F2083" s="107">
        <v>44561</v>
      </c>
      <c r="H2083">
        <v>0</v>
      </c>
      <c r="K2083" t="s">
        <v>55</v>
      </c>
      <c r="L2083" t="s">
        <v>55</v>
      </c>
      <c r="M2083">
        <v>2021</v>
      </c>
      <c r="N2083" t="s">
        <v>744</v>
      </c>
      <c r="O2083" t="s">
        <v>747</v>
      </c>
      <c r="P2083">
        <v>0</v>
      </c>
      <c r="Q2083">
        <v>0</v>
      </c>
      <c r="R2083">
        <v>0</v>
      </c>
      <c r="T2083" t="s">
        <v>2082</v>
      </c>
      <c r="U2083">
        <v>31</v>
      </c>
    </row>
    <row r="2084" spans="1:22" x14ac:dyDescent="0.3">
      <c r="A2084">
        <v>478</v>
      </c>
      <c r="B2084" t="s">
        <v>452</v>
      </c>
      <c r="C2084" t="s">
        <v>1367</v>
      </c>
      <c r="D2084" t="s">
        <v>54</v>
      </c>
      <c r="E2084" t="s">
        <v>24</v>
      </c>
      <c r="F2084" s="107">
        <v>44742</v>
      </c>
      <c r="H2084">
        <v>0</v>
      </c>
      <c r="K2084" t="s">
        <v>55</v>
      </c>
      <c r="L2084" t="s">
        <v>55</v>
      </c>
      <c r="M2084">
        <v>2022</v>
      </c>
      <c r="N2084" t="s">
        <v>742</v>
      </c>
      <c r="O2084" t="s">
        <v>824</v>
      </c>
      <c r="P2084">
        <v>0</v>
      </c>
      <c r="Q2084">
        <v>0</v>
      </c>
      <c r="R2084">
        <v>0</v>
      </c>
      <c r="T2084" t="s">
        <v>2083</v>
      </c>
      <c r="U2084">
        <v>30</v>
      </c>
    </row>
    <row r="2085" spans="1:22" x14ac:dyDescent="0.3">
      <c r="A2085">
        <v>478</v>
      </c>
      <c r="B2085" t="s">
        <v>452</v>
      </c>
      <c r="C2085" t="s">
        <v>1367</v>
      </c>
      <c r="D2085" t="s">
        <v>54</v>
      </c>
      <c r="E2085" t="s">
        <v>24</v>
      </c>
      <c r="F2085" s="107">
        <v>44926</v>
      </c>
      <c r="H2085">
        <v>0</v>
      </c>
      <c r="K2085" t="s">
        <v>55</v>
      </c>
      <c r="L2085" t="s">
        <v>55</v>
      </c>
      <c r="M2085">
        <v>2022</v>
      </c>
      <c r="N2085" t="s">
        <v>744</v>
      </c>
      <c r="O2085" t="s">
        <v>749</v>
      </c>
      <c r="P2085">
        <v>0</v>
      </c>
      <c r="Q2085">
        <v>0</v>
      </c>
      <c r="R2085">
        <v>0</v>
      </c>
      <c r="T2085" t="s">
        <v>2086</v>
      </c>
      <c r="U2085">
        <v>31</v>
      </c>
    </row>
    <row r="2086" spans="1:22" x14ac:dyDescent="0.3">
      <c r="A2086">
        <v>478</v>
      </c>
      <c r="B2086" t="s">
        <v>452</v>
      </c>
      <c r="C2086" t="s">
        <v>1367</v>
      </c>
      <c r="D2086" t="s">
        <v>54</v>
      </c>
      <c r="E2086" t="s">
        <v>24</v>
      </c>
      <c r="F2086" s="107">
        <v>45107</v>
      </c>
      <c r="H2086">
        <v>0</v>
      </c>
      <c r="K2086" t="s">
        <v>55</v>
      </c>
      <c r="L2086" t="s">
        <v>55</v>
      </c>
      <c r="M2086">
        <v>2023</v>
      </c>
      <c r="N2086" t="s">
        <v>742</v>
      </c>
      <c r="O2086" t="s">
        <v>743</v>
      </c>
      <c r="P2086">
        <v>0</v>
      </c>
      <c r="Q2086">
        <v>0</v>
      </c>
      <c r="R2086">
        <v>0</v>
      </c>
      <c r="T2086" t="s">
        <v>2091</v>
      </c>
      <c r="U2086">
        <v>30</v>
      </c>
    </row>
    <row r="2087" spans="1:22" x14ac:dyDescent="0.3">
      <c r="A2087">
        <v>478</v>
      </c>
      <c r="B2087" t="s">
        <v>452</v>
      </c>
      <c r="C2087" t="s">
        <v>1367</v>
      </c>
      <c r="D2087" t="s">
        <v>54</v>
      </c>
      <c r="E2087" t="s">
        <v>24</v>
      </c>
      <c r="F2087" s="107">
        <v>45291</v>
      </c>
      <c r="H2087">
        <v>0</v>
      </c>
      <c r="K2087" t="s">
        <v>55</v>
      </c>
      <c r="L2087" t="s">
        <v>55</v>
      </c>
      <c r="M2087">
        <v>2023</v>
      </c>
      <c r="N2087" t="s">
        <v>744</v>
      </c>
      <c r="O2087" t="s">
        <v>745</v>
      </c>
      <c r="P2087">
        <v>0</v>
      </c>
      <c r="Q2087">
        <v>0</v>
      </c>
      <c r="R2087">
        <v>0</v>
      </c>
      <c r="T2087" t="s">
        <v>2097</v>
      </c>
      <c r="U2087">
        <v>31</v>
      </c>
    </row>
    <row r="2088" spans="1:22" x14ac:dyDescent="0.3">
      <c r="A2088">
        <v>478</v>
      </c>
      <c r="B2088" t="s">
        <v>452</v>
      </c>
      <c r="C2088" t="s">
        <v>1367</v>
      </c>
      <c r="D2088" t="s">
        <v>54</v>
      </c>
      <c r="E2088" t="s">
        <v>24</v>
      </c>
      <c r="F2088" s="107">
        <v>45838</v>
      </c>
      <c r="H2088">
        <v>0</v>
      </c>
      <c r="K2088" t="s">
        <v>55</v>
      </c>
      <c r="L2088" t="s">
        <v>55</v>
      </c>
      <c r="M2088">
        <v>2025</v>
      </c>
      <c r="N2088" t="s">
        <v>742</v>
      </c>
      <c r="O2088" t="s">
        <v>846</v>
      </c>
      <c r="P2088">
        <v>0</v>
      </c>
      <c r="Q2088">
        <v>0</v>
      </c>
      <c r="R2088">
        <v>0</v>
      </c>
      <c r="T2088" t="s">
        <v>2099</v>
      </c>
      <c r="U2088">
        <v>30</v>
      </c>
    </row>
    <row r="2089" spans="1:22" x14ac:dyDescent="0.3">
      <c r="A2089">
        <v>478</v>
      </c>
      <c r="B2089" t="s">
        <v>452</v>
      </c>
      <c r="C2089" t="s">
        <v>1367</v>
      </c>
      <c r="D2089" t="s">
        <v>54</v>
      </c>
      <c r="E2089" t="s">
        <v>24</v>
      </c>
      <c r="F2089" s="107">
        <v>46022</v>
      </c>
      <c r="K2089" t="s">
        <v>55</v>
      </c>
      <c r="L2089" t="s">
        <v>128</v>
      </c>
      <c r="M2089">
        <v>2025</v>
      </c>
      <c r="N2089" t="s">
        <v>744</v>
      </c>
      <c r="O2089" t="s">
        <v>751</v>
      </c>
      <c r="P2089">
        <v>0</v>
      </c>
      <c r="Q2089">
        <v>0</v>
      </c>
      <c r="R2089">
        <v>0</v>
      </c>
      <c r="T2089" t="s">
        <v>2100</v>
      </c>
      <c r="U2089">
        <v>31</v>
      </c>
      <c r="V2089" t="s">
        <v>128</v>
      </c>
    </row>
    <row r="2090" spans="1:22" x14ac:dyDescent="0.3">
      <c r="A2090">
        <v>479</v>
      </c>
      <c r="B2090" t="s">
        <v>453</v>
      </c>
      <c r="C2090" t="s">
        <v>1367</v>
      </c>
      <c r="D2090" t="s">
        <v>54</v>
      </c>
      <c r="E2090" t="s">
        <v>24</v>
      </c>
      <c r="F2090" s="107">
        <v>44377</v>
      </c>
      <c r="H2090">
        <v>0</v>
      </c>
      <c r="K2090" t="s">
        <v>55</v>
      </c>
      <c r="L2090" t="s">
        <v>55</v>
      </c>
      <c r="M2090">
        <v>2021</v>
      </c>
      <c r="N2090" t="s">
        <v>742</v>
      </c>
      <c r="O2090" t="s">
        <v>800</v>
      </c>
      <c r="P2090">
        <v>0</v>
      </c>
      <c r="Q2090">
        <v>0</v>
      </c>
      <c r="R2090">
        <v>0</v>
      </c>
      <c r="T2090" t="s">
        <v>2101</v>
      </c>
      <c r="U2090">
        <v>30</v>
      </c>
    </row>
    <row r="2091" spans="1:22" x14ac:dyDescent="0.3">
      <c r="A2091">
        <v>479</v>
      </c>
      <c r="B2091" t="s">
        <v>453</v>
      </c>
      <c r="C2091" t="s">
        <v>1367</v>
      </c>
      <c r="D2091" t="s">
        <v>54</v>
      </c>
      <c r="E2091" t="s">
        <v>24</v>
      </c>
      <c r="F2091" s="107">
        <v>44561</v>
      </c>
      <c r="H2091">
        <v>0</v>
      </c>
      <c r="K2091" t="s">
        <v>55</v>
      </c>
      <c r="L2091" t="s">
        <v>55</v>
      </c>
      <c r="M2091">
        <v>2021</v>
      </c>
      <c r="N2091" t="s">
        <v>744</v>
      </c>
      <c r="O2091" t="s">
        <v>747</v>
      </c>
      <c r="P2091">
        <v>0</v>
      </c>
      <c r="Q2091">
        <v>0</v>
      </c>
      <c r="R2091">
        <v>0</v>
      </c>
      <c r="T2091" t="s">
        <v>2102</v>
      </c>
      <c r="U2091">
        <v>31</v>
      </c>
    </row>
    <row r="2092" spans="1:22" x14ac:dyDescent="0.3">
      <c r="A2092">
        <v>479</v>
      </c>
      <c r="B2092" t="s">
        <v>453</v>
      </c>
      <c r="C2092" t="s">
        <v>1367</v>
      </c>
      <c r="D2092" t="s">
        <v>54</v>
      </c>
      <c r="E2092" t="s">
        <v>24</v>
      </c>
      <c r="F2092" s="107">
        <v>44742</v>
      </c>
      <c r="H2092">
        <v>0</v>
      </c>
      <c r="K2092" t="s">
        <v>55</v>
      </c>
      <c r="L2092" t="s">
        <v>55</v>
      </c>
      <c r="M2092">
        <v>2022</v>
      </c>
      <c r="N2092" t="s">
        <v>742</v>
      </c>
      <c r="O2092" t="s">
        <v>824</v>
      </c>
      <c r="P2092">
        <v>0</v>
      </c>
      <c r="Q2092">
        <v>0</v>
      </c>
      <c r="R2092">
        <v>0</v>
      </c>
      <c r="T2092" t="s">
        <v>2103</v>
      </c>
      <c r="U2092">
        <v>30</v>
      </c>
    </row>
    <row r="2093" spans="1:22" x14ac:dyDescent="0.3">
      <c r="A2093">
        <v>479</v>
      </c>
      <c r="B2093" t="s">
        <v>453</v>
      </c>
      <c r="C2093" t="s">
        <v>1367</v>
      </c>
      <c r="D2093" t="s">
        <v>54</v>
      </c>
      <c r="E2093" t="s">
        <v>24</v>
      </c>
      <c r="F2093" s="107">
        <v>44926</v>
      </c>
      <c r="H2093">
        <v>0</v>
      </c>
      <c r="K2093" t="s">
        <v>55</v>
      </c>
      <c r="L2093" t="s">
        <v>55</v>
      </c>
      <c r="M2093">
        <v>2022</v>
      </c>
      <c r="N2093" t="s">
        <v>744</v>
      </c>
      <c r="O2093" t="s">
        <v>749</v>
      </c>
      <c r="P2093">
        <v>0</v>
      </c>
      <c r="Q2093">
        <v>0</v>
      </c>
      <c r="R2093">
        <v>0</v>
      </c>
      <c r="T2093" t="s">
        <v>2106</v>
      </c>
      <c r="U2093">
        <v>31</v>
      </c>
    </row>
    <row r="2094" spans="1:22" x14ac:dyDescent="0.3">
      <c r="A2094">
        <v>479</v>
      </c>
      <c r="B2094" t="s">
        <v>453</v>
      </c>
      <c r="C2094" t="s">
        <v>1367</v>
      </c>
      <c r="D2094" t="s">
        <v>54</v>
      </c>
      <c r="E2094" t="s">
        <v>24</v>
      </c>
      <c r="F2094" s="107">
        <v>45107</v>
      </c>
      <c r="H2094">
        <v>0</v>
      </c>
      <c r="K2094" t="s">
        <v>55</v>
      </c>
      <c r="L2094" t="s">
        <v>55</v>
      </c>
      <c r="M2094">
        <v>2023</v>
      </c>
      <c r="N2094" t="s">
        <v>742</v>
      </c>
      <c r="O2094" t="s">
        <v>743</v>
      </c>
      <c r="P2094">
        <v>0</v>
      </c>
      <c r="Q2094">
        <v>0</v>
      </c>
      <c r="R2094">
        <v>0</v>
      </c>
      <c r="T2094" t="s">
        <v>2111</v>
      </c>
      <c r="U2094">
        <v>30</v>
      </c>
    </row>
    <row r="2095" spans="1:22" x14ac:dyDescent="0.3">
      <c r="A2095">
        <v>479</v>
      </c>
      <c r="B2095" t="s">
        <v>453</v>
      </c>
      <c r="C2095" t="s">
        <v>1367</v>
      </c>
      <c r="D2095" t="s">
        <v>54</v>
      </c>
      <c r="E2095" t="s">
        <v>24</v>
      </c>
      <c r="F2095" s="107">
        <v>45291</v>
      </c>
      <c r="H2095">
        <v>0</v>
      </c>
      <c r="K2095" t="s">
        <v>55</v>
      </c>
      <c r="L2095" t="s">
        <v>55</v>
      </c>
      <c r="M2095">
        <v>2023</v>
      </c>
      <c r="N2095" t="s">
        <v>744</v>
      </c>
      <c r="O2095" t="s">
        <v>745</v>
      </c>
      <c r="P2095">
        <v>0</v>
      </c>
      <c r="Q2095">
        <v>0</v>
      </c>
      <c r="R2095">
        <v>0</v>
      </c>
      <c r="T2095" t="s">
        <v>2117</v>
      </c>
      <c r="U2095">
        <v>31</v>
      </c>
    </row>
    <row r="2096" spans="1:22" x14ac:dyDescent="0.3">
      <c r="A2096">
        <v>479</v>
      </c>
      <c r="B2096" t="s">
        <v>453</v>
      </c>
      <c r="C2096" t="s">
        <v>1367</v>
      </c>
      <c r="D2096" t="s">
        <v>54</v>
      </c>
      <c r="E2096" t="s">
        <v>24</v>
      </c>
      <c r="F2096" s="107">
        <v>45838</v>
      </c>
      <c r="G2096">
        <v>100</v>
      </c>
      <c r="K2096" t="s">
        <v>55</v>
      </c>
      <c r="L2096" t="s">
        <v>128</v>
      </c>
      <c r="M2096">
        <v>2025</v>
      </c>
      <c r="N2096" t="s">
        <v>742</v>
      </c>
      <c r="O2096" t="s">
        <v>846</v>
      </c>
      <c r="P2096">
        <v>0</v>
      </c>
      <c r="Q2096">
        <v>0</v>
      </c>
      <c r="R2096">
        <v>0</v>
      </c>
      <c r="T2096" t="s">
        <v>2118</v>
      </c>
      <c r="U2096">
        <v>30</v>
      </c>
      <c r="V2096" t="s">
        <v>128</v>
      </c>
    </row>
    <row r="2097" spans="1:22" x14ac:dyDescent="0.3">
      <c r="A2097">
        <v>480</v>
      </c>
      <c r="B2097" t="s">
        <v>454</v>
      </c>
      <c r="C2097" t="s">
        <v>1367</v>
      </c>
      <c r="D2097" t="s">
        <v>54</v>
      </c>
      <c r="E2097" t="s">
        <v>24</v>
      </c>
      <c r="F2097" s="107">
        <v>44742</v>
      </c>
      <c r="K2097" t="s">
        <v>55</v>
      </c>
      <c r="L2097" t="s">
        <v>128</v>
      </c>
      <c r="M2097">
        <v>2022</v>
      </c>
      <c r="N2097" t="s">
        <v>742</v>
      </c>
      <c r="O2097" t="s">
        <v>824</v>
      </c>
      <c r="P2097">
        <v>0</v>
      </c>
      <c r="Q2097">
        <v>0</v>
      </c>
      <c r="R2097">
        <v>0</v>
      </c>
      <c r="T2097" t="s">
        <v>2119</v>
      </c>
      <c r="U2097">
        <v>30</v>
      </c>
      <c r="V2097" t="s">
        <v>128</v>
      </c>
    </row>
    <row r="2098" spans="1:22" x14ac:dyDescent="0.3">
      <c r="A2098">
        <v>480</v>
      </c>
      <c r="B2098" t="s">
        <v>454</v>
      </c>
      <c r="C2098" t="s">
        <v>1367</v>
      </c>
      <c r="D2098" t="s">
        <v>54</v>
      </c>
      <c r="E2098" t="s">
        <v>24</v>
      </c>
      <c r="F2098" s="107">
        <v>44926</v>
      </c>
      <c r="K2098" t="s">
        <v>55</v>
      </c>
      <c r="L2098" t="s">
        <v>128</v>
      </c>
      <c r="M2098">
        <v>2022</v>
      </c>
      <c r="N2098" t="s">
        <v>744</v>
      </c>
      <c r="O2098" t="s">
        <v>749</v>
      </c>
      <c r="P2098">
        <v>0</v>
      </c>
      <c r="Q2098">
        <v>0</v>
      </c>
      <c r="R2098">
        <v>0</v>
      </c>
      <c r="T2098" t="s">
        <v>2122</v>
      </c>
      <c r="U2098">
        <v>31</v>
      </c>
      <c r="V2098" t="s">
        <v>128</v>
      </c>
    </row>
    <row r="2099" spans="1:22" x14ac:dyDescent="0.3">
      <c r="A2099">
        <v>480</v>
      </c>
      <c r="B2099" t="s">
        <v>454</v>
      </c>
      <c r="C2099" t="s">
        <v>1367</v>
      </c>
      <c r="D2099" t="s">
        <v>54</v>
      </c>
      <c r="E2099" t="s">
        <v>24</v>
      </c>
      <c r="F2099" s="107">
        <v>45107</v>
      </c>
      <c r="K2099" t="s">
        <v>55</v>
      </c>
      <c r="L2099" t="s">
        <v>128</v>
      </c>
      <c r="M2099">
        <v>2023</v>
      </c>
      <c r="N2099" t="s">
        <v>742</v>
      </c>
      <c r="O2099" t="s">
        <v>743</v>
      </c>
      <c r="P2099">
        <v>0</v>
      </c>
      <c r="Q2099">
        <v>0</v>
      </c>
      <c r="R2099">
        <v>0</v>
      </c>
      <c r="T2099" t="s">
        <v>2127</v>
      </c>
      <c r="U2099">
        <v>30</v>
      </c>
      <c r="V2099" t="s">
        <v>128</v>
      </c>
    </row>
    <row r="2100" spans="1:22" x14ac:dyDescent="0.3">
      <c r="A2100">
        <v>480</v>
      </c>
      <c r="B2100" t="s">
        <v>454</v>
      </c>
      <c r="C2100" t="s">
        <v>1367</v>
      </c>
      <c r="D2100" t="s">
        <v>54</v>
      </c>
      <c r="E2100" t="s">
        <v>24</v>
      </c>
      <c r="F2100" s="107">
        <v>45291</v>
      </c>
      <c r="K2100" t="s">
        <v>55</v>
      </c>
      <c r="L2100" t="s">
        <v>128</v>
      </c>
      <c r="M2100">
        <v>2023</v>
      </c>
      <c r="N2100" t="s">
        <v>744</v>
      </c>
      <c r="O2100" t="s">
        <v>745</v>
      </c>
      <c r="P2100">
        <v>0</v>
      </c>
      <c r="Q2100">
        <v>0</v>
      </c>
      <c r="R2100">
        <v>0</v>
      </c>
      <c r="T2100" t="s">
        <v>2133</v>
      </c>
      <c r="U2100">
        <v>31</v>
      </c>
      <c r="V2100" t="s">
        <v>128</v>
      </c>
    </row>
    <row r="2101" spans="1:22" x14ac:dyDescent="0.3">
      <c r="A2101">
        <v>480</v>
      </c>
      <c r="B2101" t="s">
        <v>454</v>
      </c>
      <c r="C2101" t="s">
        <v>1367</v>
      </c>
      <c r="D2101" t="s">
        <v>54</v>
      </c>
      <c r="E2101" t="s">
        <v>24</v>
      </c>
      <c r="F2101" s="107">
        <v>45838</v>
      </c>
      <c r="G2101">
        <v>100</v>
      </c>
      <c r="K2101" t="s">
        <v>55</v>
      </c>
      <c r="L2101" t="s">
        <v>128</v>
      </c>
      <c r="M2101">
        <v>2025</v>
      </c>
      <c r="N2101" t="s">
        <v>742</v>
      </c>
      <c r="O2101" t="s">
        <v>846</v>
      </c>
      <c r="P2101">
        <v>0</v>
      </c>
      <c r="Q2101">
        <v>0</v>
      </c>
      <c r="R2101">
        <v>0</v>
      </c>
      <c r="T2101" t="s">
        <v>2134</v>
      </c>
      <c r="U2101">
        <v>30</v>
      </c>
      <c r="V2101" t="s">
        <v>128</v>
      </c>
    </row>
    <row r="2102" spans="1:22" x14ac:dyDescent="0.3">
      <c r="A2102">
        <v>481</v>
      </c>
      <c r="B2102" t="s">
        <v>455</v>
      </c>
      <c r="C2102" t="s">
        <v>1461</v>
      </c>
      <c r="D2102" t="s">
        <v>54</v>
      </c>
      <c r="E2102" t="s">
        <v>24</v>
      </c>
      <c r="F2102" s="107">
        <v>45838</v>
      </c>
      <c r="G2102">
        <v>100</v>
      </c>
      <c r="H2102">
        <v>100</v>
      </c>
      <c r="I2102" s="59">
        <v>1</v>
      </c>
      <c r="J2102" s="59">
        <v>1</v>
      </c>
      <c r="K2102" t="s">
        <v>25</v>
      </c>
      <c r="L2102" t="s">
        <v>25</v>
      </c>
      <c r="M2102">
        <v>2025</v>
      </c>
      <c r="N2102" t="s">
        <v>742</v>
      </c>
      <c r="O2102" t="s">
        <v>846</v>
      </c>
      <c r="P2102">
        <v>0</v>
      </c>
      <c r="Q2102">
        <v>0</v>
      </c>
      <c r="R2102">
        <v>0</v>
      </c>
      <c r="T2102" t="s">
        <v>2136</v>
      </c>
      <c r="U2102">
        <v>30</v>
      </c>
    </row>
    <row r="2103" spans="1:22" x14ac:dyDescent="0.3">
      <c r="A2103">
        <v>481</v>
      </c>
      <c r="B2103" t="s">
        <v>455</v>
      </c>
      <c r="C2103" t="s">
        <v>1461</v>
      </c>
      <c r="D2103" t="s">
        <v>54</v>
      </c>
      <c r="E2103" t="s">
        <v>24</v>
      </c>
      <c r="F2103" s="107">
        <v>46022</v>
      </c>
      <c r="G2103">
        <v>100</v>
      </c>
      <c r="K2103" t="s">
        <v>25</v>
      </c>
      <c r="L2103" t="s">
        <v>128</v>
      </c>
      <c r="M2103">
        <v>2025</v>
      </c>
      <c r="N2103" t="s">
        <v>744</v>
      </c>
      <c r="O2103" t="s">
        <v>751</v>
      </c>
      <c r="P2103">
        <v>0</v>
      </c>
      <c r="Q2103">
        <v>0</v>
      </c>
      <c r="R2103">
        <v>0</v>
      </c>
      <c r="T2103" t="s">
        <v>2137</v>
      </c>
      <c r="U2103">
        <v>31</v>
      </c>
      <c r="V2103" t="s">
        <v>128</v>
      </c>
    </row>
    <row r="2104" spans="1:22" x14ac:dyDescent="0.3">
      <c r="A2104">
        <v>484</v>
      </c>
      <c r="B2104" t="s">
        <v>457</v>
      </c>
      <c r="C2104" t="s">
        <v>72</v>
      </c>
      <c r="D2104" t="s">
        <v>60</v>
      </c>
      <c r="E2104" t="s">
        <v>24</v>
      </c>
      <c r="F2104" s="107">
        <v>46022</v>
      </c>
      <c r="G2104">
        <v>90</v>
      </c>
      <c r="H2104">
        <v>100</v>
      </c>
      <c r="I2104" s="59">
        <v>1.1111111111111109</v>
      </c>
      <c r="J2104" s="59">
        <v>1.1111111111111109</v>
      </c>
      <c r="K2104" t="s">
        <v>25</v>
      </c>
      <c r="L2104" t="s">
        <v>25</v>
      </c>
      <c r="M2104">
        <v>2025</v>
      </c>
      <c r="N2104" t="s">
        <v>744</v>
      </c>
      <c r="O2104" t="s">
        <v>751</v>
      </c>
      <c r="P2104">
        <v>0</v>
      </c>
      <c r="Q2104">
        <v>0</v>
      </c>
      <c r="R2104">
        <v>0</v>
      </c>
      <c r="T2104" t="s">
        <v>2139</v>
      </c>
      <c r="U2104">
        <v>31</v>
      </c>
    </row>
    <row r="2105" spans="1:22" x14ac:dyDescent="0.3">
      <c r="A2105">
        <v>485</v>
      </c>
      <c r="B2105" t="s">
        <v>458</v>
      </c>
      <c r="C2105" t="s">
        <v>794</v>
      </c>
      <c r="D2105" t="s">
        <v>23</v>
      </c>
      <c r="E2105" t="s">
        <v>24</v>
      </c>
      <c r="F2105" s="107">
        <v>44742</v>
      </c>
      <c r="K2105" t="s">
        <v>25</v>
      </c>
      <c r="L2105" t="s">
        <v>128</v>
      </c>
      <c r="M2105">
        <v>2022</v>
      </c>
      <c r="N2105" t="s">
        <v>742</v>
      </c>
      <c r="O2105" t="s">
        <v>824</v>
      </c>
      <c r="P2105">
        <v>0</v>
      </c>
      <c r="Q2105">
        <v>0</v>
      </c>
      <c r="R2105">
        <v>0</v>
      </c>
      <c r="T2105" t="s">
        <v>2145</v>
      </c>
      <c r="U2105">
        <v>30</v>
      </c>
      <c r="V2105" t="s">
        <v>128</v>
      </c>
    </row>
    <row r="2106" spans="1:22" x14ac:dyDescent="0.3">
      <c r="A2106">
        <v>485</v>
      </c>
      <c r="B2106" t="s">
        <v>458</v>
      </c>
      <c r="C2106" t="s">
        <v>794</v>
      </c>
      <c r="D2106" t="s">
        <v>23</v>
      </c>
      <c r="E2106" t="s">
        <v>24</v>
      </c>
      <c r="F2106" s="107">
        <v>44926</v>
      </c>
      <c r="K2106" t="s">
        <v>25</v>
      </c>
      <c r="L2106" t="s">
        <v>128</v>
      </c>
      <c r="M2106">
        <v>2022</v>
      </c>
      <c r="N2106" t="s">
        <v>744</v>
      </c>
      <c r="O2106" t="s">
        <v>749</v>
      </c>
      <c r="P2106">
        <v>0</v>
      </c>
      <c r="Q2106">
        <v>0</v>
      </c>
      <c r="R2106">
        <v>0</v>
      </c>
      <c r="T2106" t="s">
        <v>2151</v>
      </c>
      <c r="U2106">
        <v>31</v>
      </c>
      <c r="V2106" t="s">
        <v>128</v>
      </c>
    </row>
    <row r="2107" spans="1:22" x14ac:dyDescent="0.3">
      <c r="A2107">
        <v>485</v>
      </c>
      <c r="B2107" t="s">
        <v>458</v>
      </c>
      <c r="C2107" t="s">
        <v>794</v>
      </c>
      <c r="D2107" t="s">
        <v>23</v>
      </c>
      <c r="E2107" t="s">
        <v>24</v>
      </c>
      <c r="F2107" s="107">
        <v>45107</v>
      </c>
      <c r="K2107" t="s">
        <v>25</v>
      </c>
      <c r="L2107" t="s">
        <v>128</v>
      </c>
      <c r="M2107">
        <v>2023</v>
      </c>
      <c r="N2107" t="s">
        <v>742</v>
      </c>
      <c r="O2107" t="s">
        <v>743</v>
      </c>
      <c r="P2107">
        <v>0</v>
      </c>
      <c r="Q2107">
        <v>0</v>
      </c>
      <c r="R2107">
        <v>0</v>
      </c>
      <c r="T2107" t="s">
        <v>2157</v>
      </c>
      <c r="U2107">
        <v>30</v>
      </c>
      <c r="V2107" t="s">
        <v>128</v>
      </c>
    </row>
    <row r="2108" spans="1:22" x14ac:dyDescent="0.3">
      <c r="A2108">
        <v>485</v>
      </c>
      <c r="B2108" t="s">
        <v>458</v>
      </c>
      <c r="C2108" t="s">
        <v>794</v>
      </c>
      <c r="D2108" t="s">
        <v>23</v>
      </c>
      <c r="E2108" t="s">
        <v>24</v>
      </c>
      <c r="F2108" s="107">
        <v>45291</v>
      </c>
      <c r="K2108" t="s">
        <v>25</v>
      </c>
      <c r="L2108" t="s">
        <v>128</v>
      </c>
      <c r="M2108">
        <v>2023</v>
      </c>
      <c r="N2108" t="s">
        <v>744</v>
      </c>
      <c r="O2108" t="s">
        <v>745</v>
      </c>
      <c r="P2108">
        <v>0</v>
      </c>
      <c r="Q2108">
        <v>0</v>
      </c>
      <c r="R2108">
        <v>0</v>
      </c>
      <c r="T2108" t="s">
        <v>2163</v>
      </c>
      <c r="U2108">
        <v>31</v>
      </c>
      <c r="V2108" t="s">
        <v>128</v>
      </c>
    </row>
    <row r="2109" spans="1:22" x14ac:dyDescent="0.3">
      <c r="A2109">
        <v>485</v>
      </c>
      <c r="B2109" t="s">
        <v>458</v>
      </c>
      <c r="C2109" t="s">
        <v>794</v>
      </c>
      <c r="D2109" t="s">
        <v>23</v>
      </c>
      <c r="E2109" t="s">
        <v>24</v>
      </c>
      <c r="F2109" s="107">
        <v>45838</v>
      </c>
      <c r="G2109">
        <v>80</v>
      </c>
      <c r="H2109">
        <v>66.67</v>
      </c>
      <c r="I2109" s="59">
        <v>0.83337499999999998</v>
      </c>
      <c r="J2109" s="59">
        <v>0.83337499999999998</v>
      </c>
      <c r="K2109" t="s">
        <v>25</v>
      </c>
      <c r="L2109" t="s">
        <v>25</v>
      </c>
      <c r="M2109">
        <v>2025</v>
      </c>
      <c r="N2109" t="s">
        <v>742</v>
      </c>
      <c r="O2109" t="s">
        <v>846</v>
      </c>
      <c r="P2109">
        <v>0</v>
      </c>
      <c r="Q2109">
        <v>0</v>
      </c>
      <c r="R2109">
        <v>0</v>
      </c>
      <c r="T2109" t="s">
        <v>2718</v>
      </c>
      <c r="U2109">
        <v>30</v>
      </c>
    </row>
    <row r="2110" spans="1:22" x14ac:dyDescent="0.3">
      <c r="A2110">
        <v>485</v>
      </c>
      <c r="B2110" t="s">
        <v>458</v>
      </c>
      <c r="C2110" t="s">
        <v>794</v>
      </c>
      <c r="D2110" t="s">
        <v>23</v>
      </c>
      <c r="E2110" t="s">
        <v>24</v>
      </c>
      <c r="F2110" s="107">
        <v>46022</v>
      </c>
      <c r="G2110">
        <v>720</v>
      </c>
      <c r="H2110">
        <v>0</v>
      </c>
      <c r="I2110" s="59">
        <v>0</v>
      </c>
      <c r="J2110" s="59">
        <v>0</v>
      </c>
      <c r="K2110" t="s">
        <v>25</v>
      </c>
      <c r="L2110" t="s">
        <v>25</v>
      </c>
      <c r="M2110">
        <v>2025</v>
      </c>
      <c r="N2110" t="s">
        <v>744</v>
      </c>
      <c r="O2110" t="s">
        <v>751</v>
      </c>
      <c r="P2110">
        <v>0</v>
      </c>
      <c r="Q2110">
        <v>0</v>
      </c>
      <c r="R2110">
        <v>0</v>
      </c>
      <c r="T2110" t="s">
        <v>2175</v>
      </c>
      <c r="U2110">
        <v>31</v>
      </c>
    </row>
    <row r="2111" spans="1:22" x14ac:dyDescent="0.3">
      <c r="A2111">
        <v>486</v>
      </c>
      <c r="B2111" t="s">
        <v>459</v>
      </c>
      <c r="C2111" t="s">
        <v>759</v>
      </c>
      <c r="D2111" t="s">
        <v>54</v>
      </c>
      <c r="E2111" t="s">
        <v>24</v>
      </c>
      <c r="F2111" s="107">
        <v>45838</v>
      </c>
      <c r="H2111">
        <v>2890610</v>
      </c>
      <c r="K2111" t="s">
        <v>25</v>
      </c>
      <c r="L2111" t="s">
        <v>25</v>
      </c>
      <c r="M2111">
        <v>2025</v>
      </c>
      <c r="N2111" t="s">
        <v>742</v>
      </c>
      <c r="O2111" t="s">
        <v>846</v>
      </c>
      <c r="P2111">
        <v>0</v>
      </c>
      <c r="Q2111">
        <v>0</v>
      </c>
      <c r="R2111">
        <v>0</v>
      </c>
      <c r="T2111" t="s">
        <v>2176</v>
      </c>
      <c r="U2111">
        <v>30</v>
      </c>
    </row>
    <row r="2112" spans="1:22" x14ac:dyDescent="0.3">
      <c r="A2112">
        <v>486</v>
      </c>
      <c r="B2112" t="s">
        <v>459</v>
      </c>
      <c r="C2112" t="s">
        <v>759</v>
      </c>
      <c r="D2112" t="s">
        <v>54</v>
      </c>
      <c r="E2112" t="s">
        <v>24</v>
      </c>
      <c r="F2112" s="107">
        <v>46022</v>
      </c>
      <c r="H2112">
        <v>2703941</v>
      </c>
      <c r="K2112" t="s">
        <v>25</v>
      </c>
      <c r="L2112" t="s">
        <v>25</v>
      </c>
      <c r="M2112">
        <v>2025</v>
      </c>
      <c r="N2112" t="s">
        <v>744</v>
      </c>
      <c r="O2112" t="s">
        <v>751</v>
      </c>
      <c r="P2112">
        <v>0</v>
      </c>
      <c r="Q2112">
        <v>0</v>
      </c>
      <c r="R2112">
        <v>0</v>
      </c>
      <c r="T2112" t="s">
        <v>2177</v>
      </c>
      <c r="U2112">
        <v>31</v>
      </c>
    </row>
    <row r="2113" spans="1:22" x14ac:dyDescent="0.3">
      <c r="A2113">
        <v>487</v>
      </c>
      <c r="B2113" t="s">
        <v>2178</v>
      </c>
      <c r="C2113" t="s">
        <v>913</v>
      </c>
      <c r="D2113" t="s">
        <v>73</v>
      </c>
      <c r="E2113" t="s">
        <v>24</v>
      </c>
      <c r="F2113" s="107">
        <v>46022</v>
      </c>
      <c r="G2113">
        <v>20</v>
      </c>
      <c r="H2113">
        <v>58.86</v>
      </c>
      <c r="I2113" s="59">
        <v>1.3</v>
      </c>
      <c r="J2113" s="59">
        <v>2.9430000000000001</v>
      </c>
      <c r="K2113" t="s">
        <v>25</v>
      </c>
      <c r="L2113" t="s">
        <v>25</v>
      </c>
      <c r="M2113">
        <v>2025</v>
      </c>
      <c r="N2113" t="s">
        <v>744</v>
      </c>
      <c r="O2113" t="s">
        <v>751</v>
      </c>
      <c r="P2113">
        <v>0</v>
      </c>
      <c r="Q2113">
        <v>0</v>
      </c>
      <c r="R2113">
        <v>0</v>
      </c>
      <c r="T2113" t="s">
        <v>2179</v>
      </c>
      <c r="U2113">
        <v>31</v>
      </c>
    </row>
    <row r="2114" spans="1:22" x14ac:dyDescent="0.3">
      <c r="A2114">
        <v>488</v>
      </c>
      <c r="B2114" t="s">
        <v>461</v>
      </c>
      <c r="C2114" t="s">
        <v>794</v>
      </c>
      <c r="D2114" t="s">
        <v>23</v>
      </c>
      <c r="E2114" t="s">
        <v>24</v>
      </c>
      <c r="F2114" s="107">
        <v>44742</v>
      </c>
      <c r="K2114" t="s">
        <v>25</v>
      </c>
      <c r="L2114" t="s">
        <v>128</v>
      </c>
      <c r="M2114">
        <v>2022</v>
      </c>
      <c r="N2114" t="s">
        <v>742</v>
      </c>
      <c r="O2114" t="s">
        <v>824</v>
      </c>
      <c r="P2114">
        <v>0</v>
      </c>
      <c r="Q2114">
        <v>0</v>
      </c>
      <c r="R2114">
        <v>0</v>
      </c>
      <c r="T2114" t="s">
        <v>2185</v>
      </c>
      <c r="U2114">
        <v>30</v>
      </c>
      <c r="V2114" t="s">
        <v>128</v>
      </c>
    </row>
    <row r="2115" spans="1:22" x14ac:dyDescent="0.3">
      <c r="A2115">
        <v>488</v>
      </c>
      <c r="B2115" t="s">
        <v>461</v>
      </c>
      <c r="C2115" t="s">
        <v>794</v>
      </c>
      <c r="D2115" t="s">
        <v>23</v>
      </c>
      <c r="E2115" t="s">
        <v>24</v>
      </c>
      <c r="F2115" s="107">
        <v>44926</v>
      </c>
      <c r="K2115" t="s">
        <v>25</v>
      </c>
      <c r="L2115" t="s">
        <v>128</v>
      </c>
      <c r="M2115">
        <v>2022</v>
      </c>
      <c r="N2115" t="s">
        <v>744</v>
      </c>
      <c r="O2115" t="s">
        <v>749</v>
      </c>
      <c r="P2115">
        <v>0</v>
      </c>
      <c r="Q2115">
        <v>0</v>
      </c>
      <c r="R2115">
        <v>0</v>
      </c>
      <c r="T2115" t="s">
        <v>2191</v>
      </c>
      <c r="U2115">
        <v>31</v>
      </c>
      <c r="V2115" t="s">
        <v>128</v>
      </c>
    </row>
    <row r="2116" spans="1:22" x14ac:dyDescent="0.3">
      <c r="A2116">
        <v>488</v>
      </c>
      <c r="B2116" t="s">
        <v>461</v>
      </c>
      <c r="C2116" t="s">
        <v>794</v>
      </c>
      <c r="D2116" t="s">
        <v>23</v>
      </c>
      <c r="E2116" t="s">
        <v>24</v>
      </c>
      <c r="F2116" s="107">
        <v>45107</v>
      </c>
      <c r="K2116" t="s">
        <v>25</v>
      </c>
      <c r="L2116" t="s">
        <v>128</v>
      </c>
      <c r="M2116">
        <v>2023</v>
      </c>
      <c r="N2116" t="s">
        <v>742</v>
      </c>
      <c r="O2116" t="s">
        <v>743</v>
      </c>
      <c r="P2116">
        <v>0</v>
      </c>
      <c r="Q2116">
        <v>0</v>
      </c>
      <c r="R2116">
        <v>0</v>
      </c>
      <c r="T2116" t="s">
        <v>2197</v>
      </c>
      <c r="U2116">
        <v>30</v>
      </c>
      <c r="V2116" t="s">
        <v>128</v>
      </c>
    </row>
    <row r="2117" spans="1:22" x14ac:dyDescent="0.3">
      <c r="A2117">
        <v>488</v>
      </c>
      <c r="B2117" t="s">
        <v>461</v>
      </c>
      <c r="C2117" t="s">
        <v>794</v>
      </c>
      <c r="D2117" t="s">
        <v>23</v>
      </c>
      <c r="E2117" t="s">
        <v>24</v>
      </c>
      <c r="F2117" s="107">
        <v>45291</v>
      </c>
      <c r="K2117" t="s">
        <v>25</v>
      </c>
      <c r="L2117" t="s">
        <v>128</v>
      </c>
      <c r="M2117">
        <v>2023</v>
      </c>
      <c r="N2117" t="s">
        <v>744</v>
      </c>
      <c r="O2117" t="s">
        <v>745</v>
      </c>
      <c r="P2117">
        <v>0</v>
      </c>
      <c r="Q2117">
        <v>0</v>
      </c>
      <c r="R2117">
        <v>0</v>
      </c>
      <c r="T2117" t="s">
        <v>2203</v>
      </c>
      <c r="U2117">
        <v>31</v>
      </c>
      <c r="V2117" t="s">
        <v>128</v>
      </c>
    </row>
    <row r="2118" spans="1:22" x14ac:dyDescent="0.3">
      <c r="A2118">
        <v>488</v>
      </c>
      <c r="B2118" t="s">
        <v>461</v>
      </c>
      <c r="C2118" t="s">
        <v>794</v>
      </c>
      <c r="D2118" t="s">
        <v>23</v>
      </c>
      <c r="E2118" t="s">
        <v>24</v>
      </c>
      <c r="F2118" s="107">
        <v>45838</v>
      </c>
      <c r="G2118">
        <v>85</v>
      </c>
      <c r="H2118">
        <v>72.41</v>
      </c>
      <c r="I2118" s="59">
        <v>0.85188235294117642</v>
      </c>
      <c r="J2118" s="59">
        <v>0.85188235294117642</v>
      </c>
      <c r="K2118" t="s">
        <v>25</v>
      </c>
      <c r="L2118" t="s">
        <v>25</v>
      </c>
      <c r="M2118">
        <v>2025</v>
      </c>
      <c r="N2118" t="s">
        <v>742</v>
      </c>
      <c r="O2118" t="s">
        <v>846</v>
      </c>
      <c r="P2118">
        <v>0</v>
      </c>
      <c r="Q2118">
        <v>0</v>
      </c>
      <c r="R2118">
        <v>0</v>
      </c>
      <c r="T2118" t="s">
        <v>2719</v>
      </c>
      <c r="U2118">
        <v>30</v>
      </c>
    </row>
    <row r="2119" spans="1:22" x14ac:dyDescent="0.3">
      <c r="A2119">
        <v>488</v>
      </c>
      <c r="B2119" t="s">
        <v>461</v>
      </c>
      <c r="C2119" t="s">
        <v>794</v>
      </c>
      <c r="D2119" t="s">
        <v>23</v>
      </c>
      <c r="E2119" t="s">
        <v>24</v>
      </c>
      <c r="F2119" s="107">
        <v>46022</v>
      </c>
      <c r="G2119">
        <v>85</v>
      </c>
      <c r="H2119">
        <v>76.739999999999995</v>
      </c>
      <c r="I2119" s="59">
        <v>0.90282352941176469</v>
      </c>
      <c r="J2119" s="59">
        <v>0.90282352941176469</v>
      </c>
      <c r="K2119" t="s">
        <v>25</v>
      </c>
      <c r="L2119" t="s">
        <v>25</v>
      </c>
      <c r="M2119">
        <v>2025</v>
      </c>
      <c r="N2119" t="s">
        <v>744</v>
      </c>
      <c r="O2119" t="s">
        <v>751</v>
      </c>
      <c r="P2119">
        <v>0</v>
      </c>
      <c r="Q2119">
        <v>0</v>
      </c>
      <c r="R2119">
        <v>0</v>
      </c>
      <c r="T2119" t="s">
        <v>2217</v>
      </c>
      <c r="U2119">
        <v>31</v>
      </c>
    </row>
    <row r="2120" spans="1:22" x14ac:dyDescent="0.3">
      <c r="A2120">
        <v>490</v>
      </c>
      <c r="B2120" t="s">
        <v>463</v>
      </c>
      <c r="C2120" t="s">
        <v>1244</v>
      </c>
      <c r="D2120" t="s">
        <v>73</v>
      </c>
      <c r="E2120" t="s">
        <v>24</v>
      </c>
      <c r="F2120" s="107">
        <v>46022</v>
      </c>
      <c r="G2120">
        <v>80</v>
      </c>
      <c r="H2120">
        <v>100</v>
      </c>
      <c r="I2120" s="59">
        <v>1.25</v>
      </c>
      <c r="J2120" s="59">
        <v>1.25</v>
      </c>
      <c r="K2120" t="s">
        <v>25</v>
      </c>
      <c r="L2120" t="s">
        <v>25</v>
      </c>
      <c r="M2120">
        <v>2025</v>
      </c>
      <c r="N2120" t="s">
        <v>744</v>
      </c>
      <c r="O2120" t="s">
        <v>751</v>
      </c>
      <c r="P2120">
        <v>0</v>
      </c>
      <c r="Q2120">
        <v>0</v>
      </c>
      <c r="R2120">
        <v>0</v>
      </c>
      <c r="T2120" t="s">
        <v>2218</v>
      </c>
      <c r="U2120">
        <v>31</v>
      </c>
    </row>
    <row r="2121" spans="1:22" x14ac:dyDescent="0.3">
      <c r="A2121">
        <v>491</v>
      </c>
      <c r="B2121" t="s">
        <v>464</v>
      </c>
      <c r="C2121" t="s">
        <v>1244</v>
      </c>
      <c r="D2121" t="s">
        <v>73</v>
      </c>
      <c r="E2121" t="s">
        <v>24</v>
      </c>
      <c r="F2121" s="107">
        <v>46022</v>
      </c>
      <c r="G2121">
        <v>80</v>
      </c>
      <c r="H2121">
        <v>100</v>
      </c>
      <c r="I2121" s="59">
        <v>1.25</v>
      </c>
      <c r="J2121" s="59">
        <v>1.25</v>
      </c>
      <c r="K2121" t="s">
        <v>25</v>
      </c>
      <c r="L2121" t="s">
        <v>25</v>
      </c>
      <c r="M2121">
        <v>2025</v>
      </c>
      <c r="N2121" t="s">
        <v>744</v>
      </c>
      <c r="O2121" t="s">
        <v>751</v>
      </c>
      <c r="P2121">
        <v>0</v>
      </c>
      <c r="Q2121">
        <v>0</v>
      </c>
      <c r="R2121">
        <v>0</v>
      </c>
      <c r="T2121" t="s">
        <v>2219</v>
      </c>
      <c r="U2121">
        <v>31</v>
      </c>
    </row>
    <row r="2122" spans="1:22" x14ac:dyDescent="0.3">
      <c r="A2122">
        <v>492</v>
      </c>
      <c r="B2122" t="s">
        <v>465</v>
      </c>
      <c r="C2122" t="s">
        <v>1244</v>
      </c>
      <c r="D2122" t="s">
        <v>73</v>
      </c>
      <c r="E2122" t="s">
        <v>24</v>
      </c>
      <c r="F2122" s="107">
        <v>46022</v>
      </c>
      <c r="G2122">
        <v>80</v>
      </c>
      <c r="H2122">
        <v>95</v>
      </c>
      <c r="I2122" s="59">
        <v>1.1875</v>
      </c>
      <c r="J2122" s="59">
        <v>1.1875</v>
      </c>
      <c r="K2122" t="s">
        <v>25</v>
      </c>
      <c r="L2122" t="s">
        <v>25</v>
      </c>
      <c r="M2122">
        <v>2025</v>
      </c>
      <c r="N2122" t="s">
        <v>744</v>
      </c>
      <c r="O2122" t="s">
        <v>751</v>
      </c>
      <c r="P2122">
        <v>0</v>
      </c>
      <c r="Q2122">
        <v>0</v>
      </c>
      <c r="R2122">
        <v>0</v>
      </c>
      <c r="T2122" t="s">
        <v>2220</v>
      </c>
      <c r="U2122">
        <v>31</v>
      </c>
    </row>
    <row r="2123" spans="1:22" x14ac:dyDescent="0.3">
      <c r="A2123">
        <v>493</v>
      </c>
      <c r="B2123" t="s">
        <v>466</v>
      </c>
      <c r="C2123" t="s">
        <v>46</v>
      </c>
      <c r="D2123" t="s">
        <v>73</v>
      </c>
      <c r="E2123" t="s">
        <v>24</v>
      </c>
      <c r="F2123" s="107">
        <v>46022</v>
      </c>
      <c r="G2123">
        <v>80</v>
      </c>
      <c r="H2123">
        <v>77</v>
      </c>
      <c r="I2123" s="59">
        <v>0.96250000000000002</v>
      </c>
      <c r="J2123" s="59">
        <v>0.96250000000000002</v>
      </c>
      <c r="K2123" t="s">
        <v>25</v>
      </c>
      <c r="L2123" t="s">
        <v>25</v>
      </c>
      <c r="M2123">
        <v>2025</v>
      </c>
      <c r="N2123" t="s">
        <v>744</v>
      </c>
      <c r="O2123" t="s">
        <v>751</v>
      </c>
      <c r="P2123">
        <v>0</v>
      </c>
      <c r="Q2123">
        <v>0</v>
      </c>
      <c r="R2123">
        <v>0</v>
      </c>
      <c r="T2123" t="s">
        <v>2221</v>
      </c>
      <c r="U2123">
        <v>31</v>
      </c>
    </row>
    <row r="2124" spans="1:22" x14ac:dyDescent="0.3">
      <c r="A2124">
        <v>494</v>
      </c>
      <c r="B2124" t="s">
        <v>467</v>
      </c>
      <c r="C2124" t="s">
        <v>771</v>
      </c>
      <c r="D2124" t="s">
        <v>73</v>
      </c>
      <c r="E2124" t="s">
        <v>24</v>
      </c>
      <c r="F2124" s="107">
        <v>46022</v>
      </c>
      <c r="G2124">
        <v>80</v>
      </c>
      <c r="H2124">
        <v>93</v>
      </c>
      <c r="I2124" s="59">
        <v>1.1625000000000001</v>
      </c>
      <c r="J2124" s="59">
        <v>1.1625000000000001</v>
      </c>
      <c r="K2124" t="s">
        <v>25</v>
      </c>
      <c r="L2124" t="s">
        <v>25</v>
      </c>
      <c r="M2124">
        <v>2025</v>
      </c>
      <c r="N2124" t="s">
        <v>744</v>
      </c>
      <c r="O2124" t="s">
        <v>751</v>
      </c>
      <c r="P2124">
        <v>0</v>
      </c>
      <c r="Q2124">
        <v>0</v>
      </c>
      <c r="R2124">
        <v>0</v>
      </c>
      <c r="T2124" t="s">
        <v>2222</v>
      </c>
      <c r="U2124">
        <v>31</v>
      </c>
    </row>
    <row r="2125" spans="1:22" x14ac:dyDescent="0.3">
      <c r="A2125">
        <v>495</v>
      </c>
      <c r="B2125" t="s">
        <v>468</v>
      </c>
      <c r="C2125" t="s">
        <v>998</v>
      </c>
      <c r="D2125" t="s">
        <v>73</v>
      </c>
      <c r="E2125" t="s">
        <v>24</v>
      </c>
      <c r="F2125" s="107">
        <v>46022</v>
      </c>
      <c r="G2125">
        <v>80</v>
      </c>
      <c r="H2125">
        <v>63</v>
      </c>
      <c r="I2125" s="59">
        <v>0.78749999999999998</v>
      </c>
      <c r="J2125" s="59">
        <v>0.78749999999999998</v>
      </c>
      <c r="K2125" t="s">
        <v>25</v>
      </c>
      <c r="L2125" t="s">
        <v>25</v>
      </c>
      <c r="M2125">
        <v>2025</v>
      </c>
      <c r="N2125" t="s">
        <v>744</v>
      </c>
      <c r="O2125" t="s">
        <v>751</v>
      </c>
      <c r="P2125">
        <v>0</v>
      </c>
      <c r="Q2125">
        <v>0</v>
      </c>
      <c r="R2125">
        <v>0</v>
      </c>
      <c r="T2125" t="s">
        <v>2223</v>
      </c>
      <c r="U2125">
        <v>31</v>
      </c>
    </row>
    <row r="2126" spans="1:22" x14ac:dyDescent="0.3">
      <c r="A2126">
        <v>496</v>
      </c>
      <c r="B2126" t="s">
        <v>469</v>
      </c>
      <c r="C2126" t="s">
        <v>998</v>
      </c>
      <c r="D2126" t="s">
        <v>73</v>
      </c>
      <c r="E2126" t="s">
        <v>24</v>
      </c>
      <c r="F2126" s="107">
        <v>46022</v>
      </c>
      <c r="G2126">
        <v>80</v>
      </c>
      <c r="H2126">
        <v>100</v>
      </c>
      <c r="I2126" s="59">
        <v>1.25</v>
      </c>
      <c r="J2126" s="59">
        <v>1.25</v>
      </c>
      <c r="K2126" t="s">
        <v>25</v>
      </c>
      <c r="L2126" t="s">
        <v>25</v>
      </c>
      <c r="M2126">
        <v>2025</v>
      </c>
      <c r="N2126" t="s">
        <v>744</v>
      </c>
      <c r="O2126" t="s">
        <v>751</v>
      </c>
      <c r="P2126">
        <v>0</v>
      </c>
      <c r="Q2126">
        <v>0</v>
      </c>
      <c r="R2126">
        <v>0</v>
      </c>
      <c r="T2126" t="s">
        <v>2224</v>
      </c>
      <c r="U2126">
        <v>31</v>
      </c>
    </row>
    <row r="2127" spans="1:22" x14ac:dyDescent="0.3">
      <c r="A2127">
        <v>498</v>
      </c>
      <c r="B2127" t="s">
        <v>471</v>
      </c>
      <c r="C2127" t="s">
        <v>913</v>
      </c>
      <c r="D2127" t="s">
        <v>73</v>
      </c>
      <c r="E2127" t="s">
        <v>24</v>
      </c>
      <c r="F2127" s="107">
        <v>46022</v>
      </c>
      <c r="G2127">
        <v>80</v>
      </c>
      <c r="H2127">
        <v>95</v>
      </c>
      <c r="I2127" s="59">
        <v>1.1875</v>
      </c>
      <c r="J2127" s="59">
        <v>1.1875</v>
      </c>
      <c r="K2127" t="s">
        <v>25</v>
      </c>
      <c r="L2127" t="s">
        <v>25</v>
      </c>
      <c r="M2127">
        <v>2025</v>
      </c>
      <c r="N2127" t="s">
        <v>744</v>
      </c>
      <c r="O2127" t="s">
        <v>751</v>
      </c>
      <c r="P2127">
        <v>0</v>
      </c>
      <c r="Q2127">
        <v>0</v>
      </c>
      <c r="R2127">
        <v>0</v>
      </c>
      <c r="T2127" t="s">
        <v>2225</v>
      </c>
      <c r="U2127">
        <v>31</v>
      </c>
    </row>
    <row r="2128" spans="1:22" x14ac:dyDescent="0.3">
      <c r="A2128">
        <v>499</v>
      </c>
      <c r="B2128" t="s">
        <v>472</v>
      </c>
      <c r="C2128" t="s">
        <v>311</v>
      </c>
      <c r="D2128" t="s">
        <v>73</v>
      </c>
      <c r="E2128" t="s">
        <v>24</v>
      </c>
      <c r="F2128" s="107">
        <v>46022</v>
      </c>
      <c r="G2128">
        <v>80</v>
      </c>
      <c r="K2128" t="s">
        <v>25</v>
      </c>
      <c r="L2128" t="s">
        <v>128</v>
      </c>
      <c r="M2128">
        <v>2025</v>
      </c>
      <c r="N2128" t="s">
        <v>744</v>
      </c>
      <c r="O2128" t="s">
        <v>751</v>
      </c>
      <c r="P2128">
        <v>0</v>
      </c>
      <c r="Q2128">
        <v>0</v>
      </c>
      <c r="R2128">
        <v>0</v>
      </c>
      <c r="T2128" t="s">
        <v>2226</v>
      </c>
      <c r="U2128">
        <v>31</v>
      </c>
      <c r="V2128" t="s">
        <v>128</v>
      </c>
    </row>
    <row r="2129" spans="1:22" x14ac:dyDescent="0.3">
      <c r="A2129">
        <v>500</v>
      </c>
      <c r="B2129" t="s">
        <v>473</v>
      </c>
      <c r="C2129" t="s">
        <v>1407</v>
      </c>
      <c r="D2129" t="s">
        <v>73</v>
      </c>
      <c r="E2129" t="s">
        <v>24</v>
      </c>
      <c r="F2129" s="107">
        <v>46022</v>
      </c>
      <c r="G2129">
        <v>80</v>
      </c>
      <c r="H2129">
        <v>100</v>
      </c>
      <c r="I2129" s="59">
        <v>1.25</v>
      </c>
      <c r="J2129" s="59">
        <v>1.25</v>
      </c>
      <c r="K2129" t="s">
        <v>25</v>
      </c>
      <c r="L2129" t="s">
        <v>25</v>
      </c>
      <c r="M2129">
        <v>2025</v>
      </c>
      <c r="N2129" t="s">
        <v>744</v>
      </c>
      <c r="O2129" t="s">
        <v>751</v>
      </c>
      <c r="P2129">
        <v>0</v>
      </c>
      <c r="Q2129">
        <v>0</v>
      </c>
      <c r="R2129">
        <v>0</v>
      </c>
      <c r="T2129" t="s">
        <v>2227</v>
      </c>
      <c r="U2129">
        <v>31</v>
      </c>
    </row>
    <row r="2130" spans="1:22" x14ac:dyDescent="0.3">
      <c r="A2130">
        <v>501</v>
      </c>
      <c r="B2130" t="s">
        <v>474</v>
      </c>
      <c r="C2130" t="s">
        <v>1461</v>
      </c>
      <c r="D2130" t="s">
        <v>73</v>
      </c>
      <c r="E2130" t="s">
        <v>24</v>
      </c>
      <c r="F2130" s="107">
        <v>46022</v>
      </c>
      <c r="G2130">
        <v>80</v>
      </c>
      <c r="H2130">
        <v>100</v>
      </c>
      <c r="I2130" s="59">
        <v>1.25</v>
      </c>
      <c r="J2130" s="59">
        <v>1.25</v>
      </c>
      <c r="K2130" t="s">
        <v>25</v>
      </c>
      <c r="L2130" t="s">
        <v>25</v>
      </c>
      <c r="M2130">
        <v>2025</v>
      </c>
      <c r="N2130" t="s">
        <v>744</v>
      </c>
      <c r="O2130" t="s">
        <v>751</v>
      </c>
      <c r="P2130">
        <v>0</v>
      </c>
      <c r="Q2130">
        <v>0</v>
      </c>
      <c r="R2130">
        <v>0</v>
      </c>
      <c r="T2130" t="s">
        <v>2228</v>
      </c>
      <c r="U2130">
        <v>31</v>
      </c>
    </row>
    <row r="2131" spans="1:22" x14ac:dyDescent="0.3">
      <c r="A2131">
        <v>502</v>
      </c>
      <c r="B2131" t="s">
        <v>475</v>
      </c>
      <c r="C2131" t="s">
        <v>125</v>
      </c>
      <c r="D2131" t="s">
        <v>73</v>
      </c>
      <c r="E2131" t="s">
        <v>24</v>
      </c>
      <c r="F2131" s="107">
        <v>46022</v>
      </c>
      <c r="G2131">
        <v>80</v>
      </c>
      <c r="H2131">
        <v>97</v>
      </c>
      <c r="I2131" s="59">
        <v>1.2124999999999999</v>
      </c>
      <c r="J2131" s="59">
        <v>1.2124999999999999</v>
      </c>
      <c r="K2131" t="s">
        <v>25</v>
      </c>
      <c r="L2131" t="s">
        <v>25</v>
      </c>
      <c r="M2131">
        <v>2025</v>
      </c>
      <c r="N2131" t="s">
        <v>744</v>
      </c>
      <c r="O2131" t="s">
        <v>751</v>
      </c>
      <c r="P2131">
        <v>0</v>
      </c>
      <c r="Q2131">
        <v>0</v>
      </c>
      <c r="R2131">
        <v>0</v>
      </c>
      <c r="T2131" t="s">
        <v>2229</v>
      </c>
      <c r="U2131">
        <v>31</v>
      </c>
    </row>
    <row r="2132" spans="1:22" x14ac:dyDescent="0.3">
      <c r="A2132">
        <v>503</v>
      </c>
      <c r="B2132" t="s">
        <v>476</v>
      </c>
      <c r="C2132" t="s">
        <v>1367</v>
      </c>
      <c r="D2132" t="s">
        <v>73</v>
      </c>
      <c r="E2132" t="s">
        <v>24</v>
      </c>
      <c r="F2132" s="107">
        <v>46022</v>
      </c>
      <c r="G2132">
        <v>80</v>
      </c>
      <c r="H2132">
        <v>94</v>
      </c>
      <c r="I2132" s="59">
        <v>1.175</v>
      </c>
      <c r="J2132" s="59">
        <v>1.175</v>
      </c>
      <c r="K2132" t="s">
        <v>25</v>
      </c>
      <c r="L2132" t="s">
        <v>25</v>
      </c>
      <c r="M2132">
        <v>2025</v>
      </c>
      <c r="N2132" t="s">
        <v>744</v>
      </c>
      <c r="O2132" t="s">
        <v>751</v>
      </c>
      <c r="P2132">
        <v>0</v>
      </c>
      <c r="Q2132">
        <v>0</v>
      </c>
      <c r="R2132">
        <v>0</v>
      </c>
      <c r="T2132" t="s">
        <v>2230</v>
      </c>
      <c r="U2132">
        <v>31</v>
      </c>
    </row>
    <row r="2133" spans="1:22" x14ac:dyDescent="0.3">
      <c r="A2133">
        <v>504</v>
      </c>
      <c r="B2133" t="s">
        <v>477</v>
      </c>
      <c r="C2133" t="s">
        <v>913</v>
      </c>
      <c r="D2133" t="s">
        <v>73</v>
      </c>
      <c r="E2133" t="s">
        <v>24</v>
      </c>
      <c r="F2133" s="107">
        <v>46022</v>
      </c>
      <c r="G2133">
        <v>80</v>
      </c>
      <c r="H2133">
        <v>88</v>
      </c>
      <c r="I2133" s="59">
        <v>1.1000000000000001</v>
      </c>
      <c r="J2133" s="59">
        <v>1.1000000000000001</v>
      </c>
      <c r="K2133" t="s">
        <v>25</v>
      </c>
      <c r="L2133" t="s">
        <v>25</v>
      </c>
      <c r="M2133">
        <v>2025</v>
      </c>
      <c r="N2133" t="s">
        <v>744</v>
      </c>
      <c r="O2133" t="s">
        <v>751</v>
      </c>
      <c r="P2133">
        <v>0</v>
      </c>
      <c r="Q2133">
        <v>0</v>
      </c>
      <c r="R2133">
        <v>0</v>
      </c>
      <c r="T2133" t="s">
        <v>2231</v>
      </c>
      <c r="U2133">
        <v>31</v>
      </c>
    </row>
    <row r="2134" spans="1:22" x14ac:dyDescent="0.3">
      <c r="A2134">
        <v>505</v>
      </c>
      <c r="B2134" t="s">
        <v>478</v>
      </c>
      <c r="C2134" t="s">
        <v>1569</v>
      </c>
      <c r="D2134" t="s">
        <v>73</v>
      </c>
      <c r="E2134" t="s">
        <v>24</v>
      </c>
      <c r="F2134" s="107">
        <v>46022</v>
      </c>
      <c r="G2134">
        <v>80</v>
      </c>
      <c r="H2134">
        <v>86</v>
      </c>
      <c r="I2134" s="59">
        <v>1.075</v>
      </c>
      <c r="J2134" s="59">
        <v>1.075</v>
      </c>
      <c r="K2134" t="s">
        <v>25</v>
      </c>
      <c r="L2134" t="s">
        <v>25</v>
      </c>
      <c r="M2134">
        <v>2025</v>
      </c>
      <c r="N2134" t="s">
        <v>744</v>
      </c>
      <c r="O2134" t="s">
        <v>751</v>
      </c>
      <c r="P2134">
        <v>0</v>
      </c>
      <c r="Q2134">
        <v>0</v>
      </c>
      <c r="R2134">
        <v>0</v>
      </c>
      <c r="T2134" t="s">
        <v>2232</v>
      </c>
      <c r="U2134">
        <v>31</v>
      </c>
    </row>
    <row r="2135" spans="1:22" x14ac:dyDescent="0.3">
      <c r="A2135">
        <v>506</v>
      </c>
      <c r="B2135" t="s">
        <v>479</v>
      </c>
      <c r="C2135" t="s">
        <v>1499</v>
      </c>
      <c r="D2135" t="s">
        <v>54</v>
      </c>
      <c r="E2135" t="s">
        <v>24</v>
      </c>
      <c r="F2135" s="107">
        <v>45838</v>
      </c>
      <c r="G2135">
        <v>80</v>
      </c>
      <c r="H2135">
        <v>95</v>
      </c>
      <c r="I2135" s="59">
        <v>1.1875</v>
      </c>
      <c r="J2135" s="59">
        <v>1.1875</v>
      </c>
      <c r="K2135" t="s">
        <v>25</v>
      </c>
      <c r="L2135" t="s">
        <v>25</v>
      </c>
      <c r="M2135">
        <v>2025</v>
      </c>
      <c r="N2135" t="s">
        <v>742</v>
      </c>
      <c r="O2135" t="s">
        <v>846</v>
      </c>
      <c r="P2135">
        <v>0</v>
      </c>
      <c r="Q2135">
        <v>0</v>
      </c>
      <c r="R2135">
        <v>0</v>
      </c>
      <c r="T2135" t="s">
        <v>2233</v>
      </c>
      <c r="U2135">
        <v>30</v>
      </c>
    </row>
    <row r="2136" spans="1:22" x14ac:dyDescent="0.3">
      <c r="A2136">
        <v>506</v>
      </c>
      <c r="B2136" t="s">
        <v>479</v>
      </c>
      <c r="C2136" t="s">
        <v>1499</v>
      </c>
      <c r="D2136" t="s">
        <v>54</v>
      </c>
      <c r="E2136" t="s">
        <v>24</v>
      </c>
      <c r="F2136" s="107">
        <v>46022</v>
      </c>
      <c r="G2136">
        <v>80</v>
      </c>
      <c r="H2136">
        <v>92.5</v>
      </c>
      <c r="I2136" s="59">
        <v>1.15625</v>
      </c>
      <c r="J2136" s="59">
        <v>1.15625</v>
      </c>
      <c r="K2136" t="s">
        <v>25</v>
      </c>
      <c r="L2136" t="s">
        <v>25</v>
      </c>
      <c r="M2136">
        <v>2025</v>
      </c>
      <c r="N2136" t="s">
        <v>744</v>
      </c>
      <c r="O2136" t="s">
        <v>751</v>
      </c>
      <c r="P2136">
        <v>0</v>
      </c>
      <c r="Q2136">
        <v>0</v>
      </c>
      <c r="R2136">
        <v>0</v>
      </c>
      <c r="T2136" t="s">
        <v>2234</v>
      </c>
      <c r="U2136">
        <v>31</v>
      </c>
    </row>
    <row r="2137" spans="1:22" x14ac:dyDescent="0.3">
      <c r="A2137">
        <v>507</v>
      </c>
      <c r="B2137" t="s">
        <v>480</v>
      </c>
      <c r="C2137" t="s">
        <v>1407</v>
      </c>
      <c r="D2137" t="s">
        <v>54</v>
      </c>
      <c r="E2137" t="s">
        <v>24</v>
      </c>
      <c r="F2137" s="107">
        <v>45838</v>
      </c>
      <c r="G2137">
        <v>80</v>
      </c>
      <c r="H2137">
        <v>98.75</v>
      </c>
      <c r="I2137" s="59">
        <v>1.234375</v>
      </c>
      <c r="J2137" s="59">
        <v>1.234375</v>
      </c>
      <c r="K2137" t="s">
        <v>25</v>
      </c>
      <c r="L2137" t="s">
        <v>25</v>
      </c>
      <c r="M2137">
        <v>2025</v>
      </c>
      <c r="N2137" t="s">
        <v>742</v>
      </c>
      <c r="O2137" t="s">
        <v>846</v>
      </c>
      <c r="P2137">
        <v>0</v>
      </c>
      <c r="Q2137">
        <v>0</v>
      </c>
      <c r="R2137">
        <v>0</v>
      </c>
      <c r="T2137" t="s">
        <v>2235</v>
      </c>
      <c r="U2137">
        <v>30</v>
      </c>
    </row>
    <row r="2138" spans="1:22" x14ac:dyDescent="0.3">
      <c r="A2138">
        <v>507</v>
      </c>
      <c r="B2138" t="s">
        <v>480</v>
      </c>
      <c r="C2138" t="s">
        <v>1407</v>
      </c>
      <c r="D2138" t="s">
        <v>54</v>
      </c>
      <c r="E2138" t="s">
        <v>24</v>
      </c>
      <c r="F2138" s="107">
        <v>46022</v>
      </c>
      <c r="G2138">
        <v>80</v>
      </c>
      <c r="H2138">
        <v>99</v>
      </c>
      <c r="I2138" s="59">
        <v>1.2375</v>
      </c>
      <c r="J2138" s="59">
        <v>1.2375</v>
      </c>
      <c r="K2138" t="s">
        <v>25</v>
      </c>
      <c r="L2138" t="s">
        <v>25</v>
      </c>
      <c r="M2138">
        <v>2025</v>
      </c>
      <c r="N2138" t="s">
        <v>744</v>
      </c>
      <c r="O2138" t="s">
        <v>751</v>
      </c>
      <c r="P2138">
        <v>0</v>
      </c>
      <c r="Q2138">
        <v>0</v>
      </c>
      <c r="R2138">
        <v>0</v>
      </c>
      <c r="T2138" t="s">
        <v>2236</v>
      </c>
      <c r="U2138">
        <v>31</v>
      </c>
    </row>
    <row r="2139" spans="1:22" x14ac:dyDescent="0.3">
      <c r="A2139">
        <v>508</v>
      </c>
      <c r="B2139" t="s">
        <v>481</v>
      </c>
      <c r="C2139" t="s">
        <v>1461</v>
      </c>
      <c r="D2139" t="s">
        <v>73</v>
      </c>
      <c r="E2139" t="s">
        <v>24</v>
      </c>
      <c r="F2139" s="107">
        <v>46022</v>
      </c>
      <c r="G2139">
        <v>80</v>
      </c>
      <c r="H2139">
        <v>89</v>
      </c>
      <c r="I2139" s="59">
        <v>1.1125</v>
      </c>
      <c r="J2139" s="59">
        <v>1.1125</v>
      </c>
      <c r="K2139" t="s">
        <v>25</v>
      </c>
      <c r="L2139" t="s">
        <v>25</v>
      </c>
      <c r="M2139">
        <v>2025</v>
      </c>
      <c r="N2139" t="s">
        <v>744</v>
      </c>
      <c r="O2139" t="s">
        <v>751</v>
      </c>
      <c r="P2139">
        <v>0</v>
      </c>
      <c r="Q2139">
        <v>0</v>
      </c>
      <c r="R2139">
        <v>0</v>
      </c>
      <c r="T2139" t="s">
        <v>2237</v>
      </c>
      <c r="U2139">
        <v>31</v>
      </c>
    </row>
    <row r="2140" spans="1:22" x14ac:dyDescent="0.3">
      <c r="A2140">
        <v>509</v>
      </c>
      <c r="B2140" t="s">
        <v>2238</v>
      </c>
      <c r="C2140" t="s">
        <v>1244</v>
      </c>
      <c r="D2140" t="s">
        <v>23</v>
      </c>
      <c r="E2140" t="s">
        <v>24</v>
      </c>
      <c r="F2140" s="107">
        <v>44742</v>
      </c>
      <c r="K2140" t="s">
        <v>25</v>
      </c>
      <c r="L2140" t="s">
        <v>128</v>
      </c>
      <c r="M2140">
        <v>2022</v>
      </c>
      <c r="N2140" t="s">
        <v>742</v>
      </c>
      <c r="O2140" t="s">
        <v>824</v>
      </c>
      <c r="P2140">
        <v>0</v>
      </c>
      <c r="Q2140">
        <v>0</v>
      </c>
      <c r="R2140">
        <v>0</v>
      </c>
      <c r="T2140" t="s">
        <v>2244</v>
      </c>
      <c r="U2140">
        <v>30</v>
      </c>
      <c r="V2140" t="s">
        <v>128</v>
      </c>
    </row>
    <row r="2141" spans="1:22" x14ac:dyDescent="0.3">
      <c r="A2141">
        <v>509</v>
      </c>
      <c r="B2141" t="s">
        <v>2238</v>
      </c>
      <c r="C2141" t="s">
        <v>1244</v>
      </c>
      <c r="D2141" t="s">
        <v>23</v>
      </c>
      <c r="E2141" t="s">
        <v>24</v>
      </c>
      <c r="F2141" s="107">
        <v>44926</v>
      </c>
      <c r="K2141" t="s">
        <v>25</v>
      </c>
      <c r="L2141" t="s">
        <v>128</v>
      </c>
      <c r="M2141">
        <v>2022</v>
      </c>
      <c r="N2141" t="s">
        <v>744</v>
      </c>
      <c r="O2141" t="s">
        <v>749</v>
      </c>
      <c r="P2141">
        <v>0</v>
      </c>
      <c r="Q2141">
        <v>0</v>
      </c>
      <c r="R2141">
        <v>0</v>
      </c>
      <c r="T2141" t="s">
        <v>2250</v>
      </c>
      <c r="U2141">
        <v>31</v>
      </c>
      <c r="V2141" t="s">
        <v>128</v>
      </c>
    </row>
    <row r="2142" spans="1:22" x14ac:dyDescent="0.3">
      <c r="A2142">
        <v>509</v>
      </c>
      <c r="B2142" t="s">
        <v>2238</v>
      </c>
      <c r="C2142" t="s">
        <v>1244</v>
      </c>
      <c r="D2142" t="s">
        <v>23</v>
      </c>
      <c r="E2142" t="s">
        <v>24</v>
      </c>
      <c r="F2142" s="107">
        <v>45107</v>
      </c>
      <c r="K2142" t="s">
        <v>25</v>
      </c>
      <c r="L2142" t="s">
        <v>128</v>
      </c>
      <c r="M2142">
        <v>2023</v>
      </c>
      <c r="N2142" t="s">
        <v>742</v>
      </c>
      <c r="O2142" t="s">
        <v>743</v>
      </c>
      <c r="P2142">
        <v>0</v>
      </c>
      <c r="Q2142">
        <v>0</v>
      </c>
      <c r="R2142">
        <v>0</v>
      </c>
      <c r="T2142" t="s">
        <v>2256</v>
      </c>
      <c r="U2142">
        <v>30</v>
      </c>
      <c r="V2142" t="s">
        <v>128</v>
      </c>
    </row>
    <row r="2143" spans="1:22" x14ac:dyDescent="0.3">
      <c r="A2143">
        <v>509</v>
      </c>
      <c r="B2143" t="s">
        <v>2238</v>
      </c>
      <c r="C2143" t="s">
        <v>1244</v>
      </c>
      <c r="D2143" t="s">
        <v>23</v>
      </c>
      <c r="E2143" t="s">
        <v>24</v>
      </c>
      <c r="F2143" s="107">
        <v>45291</v>
      </c>
      <c r="K2143" t="s">
        <v>25</v>
      </c>
      <c r="L2143" t="s">
        <v>128</v>
      </c>
      <c r="M2143">
        <v>2023</v>
      </c>
      <c r="N2143" t="s">
        <v>744</v>
      </c>
      <c r="O2143" t="s">
        <v>745</v>
      </c>
      <c r="P2143">
        <v>0</v>
      </c>
      <c r="Q2143">
        <v>0</v>
      </c>
      <c r="R2143">
        <v>0</v>
      </c>
      <c r="T2143" t="s">
        <v>2262</v>
      </c>
      <c r="U2143">
        <v>31</v>
      </c>
      <c r="V2143" t="s">
        <v>128</v>
      </c>
    </row>
    <row r="2144" spans="1:22" x14ac:dyDescent="0.3">
      <c r="A2144">
        <v>509</v>
      </c>
      <c r="B2144" t="s">
        <v>2238</v>
      </c>
      <c r="C2144" t="s">
        <v>1244</v>
      </c>
      <c r="D2144" t="s">
        <v>23</v>
      </c>
      <c r="E2144" t="s">
        <v>24</v>
      </c>
      <c r="F2144" s="107">
        <v>45473</v>
      </c>
      <c r="G2144">
        <v>90</v>
      </c>
      <c r="K2144" t="s">
        <v>25</v>
      </c>
      <c r="L2144" t="s">
        <v>128</v>
      </c>
      <c r="M2144">
        <v>2024</v>
      </c>
      <c r="N2144" t="s">
        <v>742</v>
      </c>
      <c r="O2144" t="s">
        <v>784</v>
      </c>
      <c r="P2144">
        <v>0</v>
      </c>
      <c r="Q2144">
        <v>0</v>
      </c>
      <c r="R2144">
        <v>0</v>
      </c>
      <c r="T2144" t="s">
        <v>2268</v>
      </c>
      <c r="U2144">
        <v>30</v>
      </c>
      <c r="V2144" t="s">
        <v>128</v>
      </c>
    </row>
    <row r="2145" spans="1:22" x14ac:dyDescent="0.3">
      <c r="A2145">
        <v>509</v>
      </c>
      <c r="B2145" t="s">
        <v>2238</v>
      </c>
      <c r="C2145" t="s">
        <v>1244</v>
      </c>
      <c r="D2145" t="s">
        <v>23</v>
      </c>
      <c r="E2145" t="s">
        <v>24</v>
      </c>
      <c r="F2145" s="107">
        <v>45657</v>
      </c>
      <c r="G2145">
        <v>90</v>
      </c>
      <c r="K2145" t="s">
        <v>25</v>
      </c>
      <c r="L2145" t="s">
        <v>128</v>
      </c>
      <c r="M2145">
        <v>2024</v>
      </c>
      <c r="N2145" t="s">
        <v>744</v>
      </c>
      <c r="O2145" t="s">
        <v>762</v>
      </c>
      <c r="P2145">
        <v>0</v>
      </c>
      <c r="Q2145">
        <v>0</v>
      </c>
      <c r="R2145">
        <v>0</v>
      </c>
      <c r="T2145" t="s">
        <v>2274</v>
      </c>
      <c r="U2145">
        <v>31</v>
      </c>
      <c r="V2145" t="s">
        <v>128</v>
      </c>
    </row>
    <row r="2146" spans="1:22" x14ac:dyDescent="0.3">
      <c r="A2146">
        <v>509</v>
      </c>
      <c r="B2146" t="s">
        <v>2238</v>
      </c>
      <c r="C2146" t="s">
        <v>1244</v>
      </c>
      <c r="D2146" t="s">
        <v>23</v>
      </c>
      <c r="E2146" t="s">
        <v>24</v>
      </c>
      <c r="F2146" s="107">
        <v>45838</v>
      </c>
      <c r="G2146">
        <v>90</v>
      </c>
      <c r="H2146">
        <v>100.59</v>
      </c>
      <c r="I2146" s="59">
        <v>1.117666666666667</v>
      </c>
      <c r="J2146" s="59">
        <v>1.117666666666667</v>
      </c>
      <c r="K2146" t="s">
        <v>25</v>
      </c>
      <c r="L2146" t="s">
        <v>25</v>
      </c>
      <c r="M2146">
        <v>2025</v>
      </c>
      <c r="N2146" t="s">
        <v>742</v>
      </c>
      <c r="O2146" t="s">
        <v>846</v>
      </c>
      <c r="P2146">
        <v>0</v>
      </c>
      <c r="Q2146">
        <v>0</v>
      </c>
      <c r="R2146">
        <v>0</v>
      </c>
      <c r="T2146" t="s">
        <v>2280</v>
      </c>
      <c r="U2146">
        <v>30</v>
      </c>
    </row>
    <row r="2147" spans="1:22" x14ac:dyDescent="0.3">
      <c r="A2147">
        <v>509</v>
      </c>
      <c r="B2147" t="s">
        <v>2238</v>
      </c>
      <c r="C2147" t="s">
        <v>1244</v>
      </c>
      <c r="D2147" t="s">
        <v>23</v>
      </c>
      <c r="E2147" t="s">
        <v>24</v>
      </c>
      <c r="F2147" s="107">
        <v>46022</v>
      </c>
      <c r="G2147">
        <v>90</v>
      </c>
      <c r="H2147">
        <v>97.33</v>
      </c>
      <c r="I2147" s="59">
        <v>1.081444444444444</v>
      </c>
      <c r="J2147" s="59">
        <v>1.081444444444444</v>
      </c>
      <c r="K2147" t="s">
        <v>25</v>
      </c>
      <c r="L2147" t="s">
        <v>25</v>
      </c>
      <c r="M2147">
        <v>2025</v>
      </c>
      <c r="N2147" t="s">
        <v>744</v>
      </c>
      <c r="O2147" t="s">
        <v>751</v>
      </c>
      <c r="P2147">
        <v>0</v>
      </c>
      <c r="Q2147">
        <v>0</v>
      </c>
      <c r="R2147">
        <v>0</v>
      </c>
      <c r="T2147" t="s">
        <v>2285</v>
      </c>
      <c r="U2147">
        <v>31</v>
      </c>
    </row>
    <row r="2148" spans="1:22" x14ac:dyDescent="0.3">
      <c r="A2148">
        <v>510</v>
      </c>
      <c r="B2148" t="s">
        <v>2286</v>
      </c>
      <c r="C2148" t="s">
        <v>249</v>
      </c>
      <c r="D2148" t="s">
        <v>60</v>
      </c>
      <c r="E2148" t="s">
        <v>24</v>
      </c>
      <c r="F2148" s="107">
        <v>44742</v>
      </c>
      <c r="K2148" t="s">
        <v>142</v>
      </c>
      <c r="L2148" t="s">
        <v>128</v>
      </c>
      <c r="M2148">
        <v>2022</v>
      </c>
      <c r="N2148" t="s">
        <v>742</v>
      </c>
      <c r="O2148" t="s">
        <v>824</v>
      </c>
      <c r="P2148">
        <v>0</v>
      </c>
      <c r="Q2148">
        <v>0</v>
      </c>
      <c r="R2148">
        <v>0</v>
      </c>
      <c r="T2148" t="s">
        <v>2289</v>
      </c>
      <c r="U2148">
        <v>30</v>
      </c>
      <c r="V2148" t="s">
        <v>128</v>
      </c>
    </row>
    <row r="2149" spans="1:22" x14ac:dyDescent="0.3">
      <c r="A2149">
        <v>510</v>
      </c>
      <c r="B2149" t="s">
        <v>2286</v>
      </c>
      <c r="C2149" t="s">
        <v>249</v>
      </c>
      <c r="D2149" t="s">
        <v>60</v>
      </c>
      <c r="E2149" t="s">
        <v>24</v>
      </c>
      <c r="F2149" s="107">
        <v>44926</v>
      </c>
      <c r="K2149" t="s">
        <v>142</v>
      </c>
      <c r="L2149" t="s">
        <v>128</v>
      </c>
      <c r="M2149">
        <v>2022</v>
      </c>
      <c r="N2149" t="s">
        <v>744</v>
      </c>
      <c r="O2149" t="s">
        <v>749</v>
      </c>
      <c r="P2149">
        <v>0</v>
      </c>
      <c r="Q2149">
        <v>0</v>
      </c>
      <c r="R2149">
        <v>0</v>
      </c>
      <c r="T2149" t="s">
        <v>2292</v>
      </c>
      <c r="U2149">
        <v>31</v>
      </c>
      <c r="V2149" t="s">
        <v>128</v>
      </c>
    </row>
    <row r="2150" spans="1:22" x14ac:dyDescent="0.3">
      <c r="A2150">
        <v>510</v>
      </c>
      <c r="B2150" t="s">
        <v>2286</v>
      </c>
      <c r="C2150" t="s">
        <v>249</v>
      </c>
      <c r="D2150" t="s">
        <v>60</v>
      </c>
      <c r="E2150" t="s">
        <v>24</v>
      </c>
      <c r="F2150" s="107">
        <v>45291</v>
      </c>
      <c r="K2150" t="s">
        <v>142</v>
      </c>
      <c r="L2150" t="s">
        <v>128</v>
      </c>
      <c r="M2150">
        <v>2023</v>
      </c>
      <c r="N2150" t="s">
        <v>744</v>
      </c>
      <c r="O2150" t="s">
        <v>745</v>
      </c>
      <c r="P2150">
        <v>0</v>
      </c>
      <c r="Q2150">
        <v>0</v>
      </c>
      <c r="R2150">
        <v>0</v>
      </c>
      <c r="T2150" t="s">
        <v>2298</v>
      </c>
      <c r="U2150">
        <v>31</v>
      </c>
      <c r="V2150" t="s">
        <v>128</v>
      </c>
    </row>
    <row r="2151" spans="1:22" x14ac:dyDescent="0.3">
      <c r="A2151">
        <v>510</v>
      </c>
      <c r="B2151" t="s">
        <v>2286</v>
      </c>
      <c r="C2151" t="s">
        <v>249</v>
      </c>
      <c r="D2151" t="s">
        <v>60</v>
      </c>
      <c r="E2151" t="s">
        <v>24</v>
      </c>
      <c r="F2151" s="107">
        <v>45473</v>
      </c>
      <c r="G2151">
        <v>40</v>
      </c>
      <c r="K2151" t="s">
        <v>142</v>
      </c>
      <c r="L2151" t="s">
        <v>128</v>
      </c>
      <c r="M2151">
        <v>2024</v>
      </c>
      <c r="N2151" t="s">
        <v>742</v>
      </c>
      <c r="O2151" t="s">
        <v>784</v>
      </c>
      <c r="P2151">
        <v>0</v>
      </c>
      <c r="Q2151">
        <v>0</v>
      </c>
      <c r="R2151">
        <v>0</v>
      </c>
      <c r="T2151" t="s">
        <v>2302</v>
      </c>
      <c r="U2151">
        <v>30</v>
      </c>
      <c r="V2151" t="s">
        <v>128</v>
      </c>
    </row>
    <row r="2152" spans="1:22" x14ac:dyDescent="0.3">
      <c r="A2152">
        <v>510</v>
      </c>
      <c r="B2152" t="s">
        <v>2286</v>
      </c>
      <c r="C2152" t="s">
        <v>249</v>
      </c>
      <c r="D2152" t="s">
        <v>60</v>
      </c>
      <c r="E2152" t="s">
        <v>24</v>
      </c>
      <c r="F2152" s="107">
        <v>45657</v>
      </c>
      <c r="G2152">
        <v>100</v>
      </c>
      <c r="K2152" t="s">
        <v>142</v>
      </c>
      <c r="L2152" t="s">
        <v>128</v>
      </c>
      <c r="M2152">
        <v>2024</v>
      </c>
      <c r="N2152" t="s">
        <v>744</v>
      </c>
      <c r="O2152" t="s">
        <v>762</v>
      </c>
      <c r="P2152">
        <v>0</v>
      </c>
      <c r="Q2152">
        <v>0</v>
      </c>
      <c r="R2152">
        <v>0</v>
      </c>
      <c r="T2152" t="s">
        <v>2305</v>
      </c>
      <c r="U2152">
        <v>31</v>
      </c>
      <c r="V2152" t="s">
        <v>128</v>
      </c>
    </row>
    <row r="2153" spans="1:22" x14ac:dyDescent="0.3">
      <c r="A2153">
        <v>510</v>
      </c>
      <c r="B2153" t="s">
        <v>2286</v>
      </c>
      <c r="C2153" t="s">
        <v>249</v>
      </c>
      <c r="D2153" t="s">
        <v>60</v>
      </c>
      <c r="E2153" t="s">
        <v>24</v>
      </c>
      <c r="F2153" s="107">
        <v>45838</v>
      </c>
      <c r="H2153">
        <v>0</v>
      </c>
      <c r="K2153" t="s">
        <v>142</v>
      </c>
      <c r="L2153" t="s">
        <v>25</v>
      </c>
      <c r="M2153">
        <v>2025</v>
      </c>
      <c r="N2153" t="s">
        <v>742</v>
      </c>
      <c r="O2153" t="s">
        <v>846</v>
      </c>
      <c r="P2153">
        <v>0</v>
      </c>
      <c r="Q2153">
        <v>0</v>
      </c>
      <c r="R2153">
        <v>0</v>
      </c>
      <c r="T2153" t="s">
        <v>2307</v>
      </c>
      <c r="U2153">
        <v>30</v>
      </c>
    </row>
    <row r="2154" spans="1:22" x14ac:dyDescent="0.3">
      <c r="A2154">
        <v>510</v>
      </c>
      <c r="B2154" t="s">
        <v>2286</v>
      </c>
      <c r="C2154" t="s">
        <v>249</v>
      </c>
      <c r="D2154" t="s">
        <v>60</v>
      </c>
      <c r="E2154" t="s">
        <v>24</v>
      </c>
      <c r="F2154" s="107">
        <v>46022</v>
      </c>
      <c r="H2154">
        <v>0</v>
      </c>
      <c r="K2154" t="s">
        <v>142</v>
      </c>
      <c r="L2154" t="s">
        <v>25</v>
      </c>
      <c r="M2154">
        <v>2025</v>
      </c>
      <c r="N2154" t="s">
        <v>744</v>
      </c>
      <c r="O2154" t="s">
        <v>751</v>
      </c>
      <c r="P2154">
        <v>0</v>
      </c>
      <c r="Q2154">
        <v>0</v>
      </c>
      <c r="R2154">
        <v>0</v>
      </c>
      <c r="T2154" t="s">
        <v>2309</v>
      </c>
      <c r="U2154">
        <v>31</v>
      </c>
    </row>
    <row r="2155" spans="1:22" x14ac:dyDescent="0.3">
      <c r="A2155">
        <v>511</v>
      </c>
      <c r="B2155" t="s">
        <v>2310</v>
      </c>
      <c r="C2155" t="s">
        <v>249</v>
      </c>
      <c r="D2155" t="s">
        <v>60</v>
      </c>
      <c r="E2155" t="s">
        <v>24</v>
      </c>
      <c r="F2155" s="107">
        <v>44742</v>
      </c>
      <c r="K2155" t="s">
        <v>142</v>
      </c>
      <c r="L2155" t="s">
        <v>128</v>
      </c>
      <c r="M2155">
        <v>2022</v>
      </c>
      <c r="N2155" t="s">
        <v>742</v>
      </c>
      <c r="O2155" t="s">
        <v>824</v>
      </c>
      <c r="P2155">
        <v>0</v>
      </c>
      <c r="Q2155">
        <v>0</v>
      </c>
      <c r="R2155">
        <v>0</v>
      </c>
      <c r="T2155" t="s">
        <v>2313</v>
      </c>
      <c r="U2155">
        <v>30</v>
      </c>
      <c r="V2155" t="s">
        <v>128</v>
      </c>
    </row>
    <row r="2156" spans="1:22" x14ac:dyDescent="0.3">
      <c r="A2156">
        <v>511</v>
      </c>
      <c r="B2156" t="s">
        <v>2310</v>
      </c>
      <c r="C2156" t="s">
        <v>249</v>
      </c>
      <c r="D2156" t="s">
        <v>60</v>
      </c>
      <c r="E2156" t="s">
        <v>24</v>
      </c>
      <c r="F2156" s="107">
        <v>44926</v>
      </c>
      <c r="K2156" t="s">
        <v>142</v>
      </c>
      <c r="L2156" t="s">
        <v>128</v>
      </c>
      <c r="M2156">
        <v>2022</v>
      </c>
      <c r="N2156" t="s">
        <v>744</v>
      </c>
      <c r="O2156" t="s">
        <v>749</v>
      </c>
      <c r="P2156">
        <v>0</v>
      </c>
      <c r="Q2156">
        <v>0</v>
      </c>
      <c r="R2156">
        <v>0</v>
      </c>
      <c r="T2156" t="s">
        <v>2316</v>
      </c>
      <c r="U2156">
        <v>31</v>
      </c>
      <c r="V2156" t="s">
        <v>128</v>
      </c>
    </row>
    <row r="2157" spans="1:22" x14ac:dyDescent="0.3">
      <c r="A2157">
        <v>511</v>
      </c>
      <c r="B2157" t="s">
        <v>2310</v>
      </c>
      <c r="C2157" t="s">
        <v>249</v>
      </c>
      <c r="D2157" t="s">
        <v>60</v>
      </c>
      <c r="E2157" t="s">
        <v>24</v>
      </c>
      <c r="F2157" s="107">
        <v>45291</v>
      </c>
      <c r="K2157" t="s">
        <v>142</v>
      </c>
      <c r="L2157" t="s">
        <v>128</v>
      </c>
      <c r="M2157">
        <v>2023</v>
      </c>
      <c r="N2157" t="s">
        <v>744</v>
      </c>
      <c r="O2157" t="s">
        <v>745</v>
      </c>
      <c r="P2157">
        <v>0</v>
      </c>
      <c r="Q2157">
        <v>0</v>
      </c>
      <c r="R2157">
        <v>0</v>
      </c>
      <c r="T2157" t="s">
        <v>2322</v>
      </c>
      <c r="U2157">
        <v>31</v>
      </c>
      <c r="V2157" t="s">
        <v>128</v>
      </c>
    </row>
    <row r="2158" spans="1:22" x14ac:dyDescent="0.3">
      <c r="A2158">
        <v>511</v>
      </c>
      <c r="B2158" t="s">
        <v>2310</v>
      </c>
      <c r="C2158" t="s">
        <v>249</v>
      </c>
      <c r="D2158" t="s">
        <v>60</v>
      </c>
      <c r="E2158" t="s">
        <v>24</v>
      </c>
      <c r="F2158" s="107">
        <v>45473</v>
      </c>
      <c r="G2158">
        <v>40</v>
      </c>
      <c r="K2158" t="s">
        <v>142</v>
      </c>
      <c r="L2158" t="s">
        <v>128</v>
      </c>
      <c r="M2158">
        <v>2024</v>
      </c>
      <c r="N2158" t="s">
        <v>742</v>
      </c>
      <c r="O2158" t="s">
        <v>784</v>
      </c>
      <c r="P2158">
        <v>0</v>
      </c>
      <c r="Q2158">
        <v>0</v>
      </c>
      <c r="R2158">
        <v>0</v>
      </c>
      <c r="T2158" t="s">
        <v>2326</v>
      </c>
      <c r="U2158">
        <v>30</v>
      </c>
      <c r="V2158" t="s">
        <v>128</v>
      </c>
    </row>
    <row r="2159" spans="1:22" x14ac:dyDescent="0.3">
      <c r="A2159">
        <v>511</v>
      </c>
      <c r="B2159" t="s">
        <v>2310</v>
      </c>
      <c r="C2159" t="s">
        <v>249</v>
      </c>
      <c r="D2159" t="s">
        <v>60</v>
      </c>
      <c r="E2159" t="s">
        <v>24</v>
      </c>
      <c r="F2159" s="107">
        <v>45657</v>
      </c>
      <c r="G2159">
        <v>100</v>
      </c>
      <c r="K2159" t="s">
        <v>142</v>
      </c>
      <c r="L2159" t="s">
        <v>128</v>
      </c>
      <c r="M2159">
        <v>2024</v>
      </c>
      <c r="N2159" t="s">
        <v>744</v>
      </c>
      <c r="O2159" t="s">
        <v>762</v>
      </c>
      <c r="P2159">
        <v>0</v>
      </c>
      <c r="Q2159">
        <v>0</v>
      </c>
      <c r="R2159">
        <v>0</v>
      </c>
      <c r="T2159" t="s">
        <v>2330</v>
      </c>
      <c r="U2159">
        <v>31</v>
      </c>
      <c r="V2159" t="s">
        <v>128</v>
      </c>
    </row>
    <row r="2160" spans="1:22" x14ac:dyDescent="0.3">
      <c r="A2160">
        <v>511</v>
      </c>
      <c r="B2160" t="s">
        <v>2310</v>
      </c>
      <c r="C2160" t="s">
        <v>249</v>
      </c>
      <c r="D2160" t="s">
        <v>60</v>
      </c>
      <c r="E2160" t="s">
        <v>24</v>
      </c>
      <c r="F2160" s="107">
        <v>45838</v>
      </c>
      <c r="H2160">
        <v>86.36</v>
      </c>
      <c r="K2160" t="s">
        <v>142</v>
      </c>
      <c r="L2160" t="s">
        <v>25</v>
      </c>
      <c r="M2160">
        <v>2025</v>
      </c>
      <c r="N2160" t="s">
        <v>742</v>
      </c>
      <c r="O2160" t="s">
        <v>846</v>
      </c>
      <c r="P2160">
        <v>0</v>
      </c>
      <c r="Q2160">
        <v>0</v>
      </c>
      <c r="R2160">
        <v>0</v>
      </c>
      <c r="T2160" t="s">
        <v>2332</v>
      </c>
      <c r="U2160">
        <v>30</v>
      </c>
    </row>
    <row r="2161" spans="1:22" x14ac:dyDescent="0.3">
      <c r="A2161">
        <v>511</v>
      </c>
      <c r="B2161" t="s">
        <v>2310</v>
      </c>
      <c r="C2161" t="s">
        <v>249</v>
      </c>
      <c r="D2161" t="s">
        <v>60</v>
      </c>
      <c r="E2161" t="s">
        <v>24</v>
      </c>
      <c r="F2161" s="107">
        <v>46022</v>
      </c>
      <c r="H2161">
        <v>84.76</v>
      </c>
      <c r="K2161" t="s">
        <v>142</v>
      </c>
      <c r="L2161" t="s">
        <v>25</v>
      </c>
      <c r="M2161">
        <v>2025</v>
      </c>
      <c r="N2161" t="s">
        <v>744</v>
      </c>
      <c r="O2161" t="s">
        <v>751</v>
      </c>
      <c r="P2161">
        <v>0</v>
      </c>
      <c r="Q2161">
        <v>0</v>
      </c>
      <c r="R2161">
        <v>0</v>
      </c>
      <c r="T2161" t="s">
        <v>2334</v>
      </c>
      <c r="U2161">
        <v>31</v>
      </c>
    </row>
    <row r="2162" spans="1:22" x14ac:dyDescent="0.3">
      <c r="A2162">
        <v>513</v>
      </c>
      <c r="B2162" t="s">
        <v>2335</v>
      </c>
      <c r="C2162" t="s">
        <v>249</v>
      </c>
      <c r="D2162" t="s">
        <v>60</v>
      </c>
      <c r="E2162" t="s">
        <v>24</v>
      </c>
      <c r="F2162" s="107">
        <v>45838</v>
      </c>
      <c r="H2162">
        <v>100</v>
      </c>
      <c r="K2162" t="s">
        <v>142</v>
      </c>
      <c r="L2162" t="s">
        <v>25</v>
      </c>
      <c r="M2162">
        <v>2025</v>
      </c>
      <c r="N2162" t="s">
        <v>742</v>
      </c>
      <c r="O2162" t="s">
        <v>846</v>
      </c>
      <c r="P2162">
        <v>0</v>
      </c>
      <c r="Q2162">
        <v>0</v>
      </c>
      <c r="R2162">
        <v>0</v>
      </c>
      <c r="T2162" t="s">
        <v>2337</v>
      </c>
      <c r="U2162">
        <v>30</v>
      </c>
    </row>
    <row r="2163" spans="1:22" x14ac:dyDescent="0.3">
      <c r="A2163">
        <v>513</v>
      </c>
      <c r="B2163" t="s">
        <v>2335</v>
      </c>
      <c r="C2163" t="s">
        <v>249</v>
      </c>
      <c r="D2163" t="s">
        <v>60</v>
      </c>
      <c r="E2163" t="s">
        <v>24</v>
      </c>
      <c r="F2163" s="107">
        <v>46022</v>
      </c>
      <c r="K2163" t="s">
        <v>142</v>
      </c>
      <c r="L2163" t="s">
        <v>128</v>
      </c>
      <c r="M2163">
        <v>2025</v>
      </c>
      <c r="N2163" t="s">
        <v>744</v>
      </c>
      <c r="O2163" t="s">
        <v>751</v>
      </c>
      <c r="P2163">
        <v>0</v>
      </c>
      <c r="Q2163">
        <v>0</v>
      </c>
      <c r="R2163">
        <v>0</v>
      </c>
      <c r="T2163" t="s">
        <v>2339</v>
      </c>
      <c r="U2163">
        <v>31</v>
      </c>
      <c r="V2163" t="s">
        <v>128</v>
      </c>
    </row>
    <row r="2164" spans="1:22" x14ac:dyDescent="0.3">
      <c r="A2164">
        <v>514</v>
      </c>
      <c r="B2164" t="s">
        <v>2340</v>
      </c>
      <c r="C2164" t="s">
        <v>249</v>
      </c>
      <c r="D2164" t="s">
        <v>54</v>
      </c>
      <c r="E2164" t="s">
        <v>24</v>
      </c>
      <c r="F2164" s="107">
        <v>45838</v>
      </c>
      <c r="G2164">
        <v>70</v>
      </c>
      <c r="H2164">
        <v>91.82</v>
      </c>
      <c r="I2164" s="59">
        <v>1.3</v>
      </c>
      <c r="J2164" s="59">
        <v>1.3117142857142861</v>
      </c>
      <c r="K2164" t="s">
        <v>25</v>
      </c>
      <c r="L2164" t="s">
        <v>25</v>
      </c>
      <c r="M2164">
        <v>2025</v>
      </c>
      <c r="N2164" t="s">
        <v>742</v>
      </c>
      <c r="O2164" t="s">
        <v>846</v>
      </c>
      <c r="P2164">
        <v>0</v>
      </c>
      <c r="Q2164">
        <v>0</v>
      </c>
      <c r="R2164">
        <v>0</v>
      </c>
      <c r="T2164" t="s">
        <v>2341</v>
      </c>
      <c r="U2164">
        <v>30</v>
      </c>
    </row>
    <row r="2165" spans="1:22" x14ac:dyDescent="0.3">
      <c r="A2165">
        <v>514</v>
      </c>
      <c r="B2165" t="s">
        <v>2340</v>
      </c>
      <c r="C2165" t="s">
        <v>249</v>
      </c>
      <c r="D2165" t="s">
        <v>54</v>
      </c>
      <c r="E2165" t="s">
        <v>24</v>
      </c>
      <c r="F2165" s="107">
        <v>46022</v>
      </c>
      <c r="G2165">
        <v>70</v>
      </c>
      <c r="H2165">
        <v>45.96</v>
      </c>
      <c r="I2165" s="59">
        <v>0.65657142857142858</v>
      </c>
      <c r="J2165" s="59">
        <v>0.65657142857142858</v>
      </c>
      <c r="K2165" t="s">
        <v>25</v>
      </c>
      <c r="L2165" t="s">
        <v>25</v>
      </c>
      <c r="M2165">
        <v>2025</v>
      </c>
      <c r="N2165" t="s">
        <v>744</v>
      </c>
      <c r="O2165" t="s">
        <v>751</v>
      </c>
      <c r="P2165">
        <v>0</v>
      </c>
      <c r="Q2165">
        <v>0</v>
      </c>
      <c r="R2165">
        <v>0</v>
      </c>
      <c r="T2165" t="s">
        <v>2342</v>
      </c>
      <c r="U2165">
        <v>31</v>
      </c>
    </row>
    <row r="2166" spans="1:22" x14ac:dyDescent="0.3">
      <c r="A2166">
        <v>515</v>
      </c>
      <c r="B2166" t="s">
        <v>2343</v>
      </c>
      <c r="C2166" t="s">
        <v>66</v>
      </c>
      <c r="D2166" t="s">
        <v>54</v>
      </c>
      <c r="E2166" t="s">
        <v>24</v>
      </c>
      <c r="F2166" s="107">
        <v>46022</v>
      </c>
      <c r="G2166">
        <v>97</v>
      </c>
      <c r="H2166">
        <v>66.67</v>
      </c>
      <c r="I2166" s="59">
        <v>0.68731958762886602</v>
      </c>
      <c r="J2166" s="59">
        <v>0.68731958762886602</v>
      </c>
      <c r="K2166" t="s">
        <v>25</v>
      </c>
      <c r="L2166" t="s">
        <v>25</v>
      </c>
      <c r="M2166">
        <v>2025</v>
      </c>
      <c r="N2166" t="s">
        <v>744</v>
      </c>
      <c r="O2166" t="s">
        <v>751</v>
      </c>
      <c r="P2166">
        <v>0</v>
      </c>
      <c r="Q2166">
        <v>0</v>
      </c>
      <c r="R2166">
        <v>0</v>
      </c>
      <c r="T2166" t="s">
        <v>2344</v>
      </c>
      <c r="U2166">
        <v>31</v>
      </c>
    </row>
    <row r="2167" spans="1:22" x14ac:dyDescent="0.3">
      <c r="A2167">
        <v>516</v>
      </c>
      <c r="B2167" t="s">
        <v>2345</v>
      </c>
      <c r="C2167" t="s">
        <v>66</v>
      </c>
      <c r="D2167" t="s">
        <v>54</v>
      </c>
      <c r="E2167" t="s">
        <v>24</v>
      </c>
      <c r="F2167" s="107">
        <v>46022</v>
      </c>
      <c r="G2167">
        <v>97</v>
      </c>
      <c r="H2167">
        <v>315.79000000000002</v>
      </c>
      <c r="I2167" s="59">
        <v>1.3</v>
      </c>
      <c r="J2167" s="59">
        <v>3.255567010309278</v>
      </c>
      <c r="K2167" t="s">
        <v>25</v>
      </c>
      <c r="L2167" t="s">
        <v>25</v>
      </c>
      <c r="M2167">
        <v>2025</v>
      </c>
      <c r="N2167" t="s">
        <v>744</v>
      </c>
      <c r="O2167" t="s">
        <v>751</v>
      </c>
      <c r="P2167">
        <v>0</v>
      </c>
      <c r="Q2167">
        <v>0</v>
      </c>
      <c r="R2167">
        <v>0</v>
      </c>
      <c r="T2167" t="s">
        <v>2346</v>
      </c>
      <c r="U2167">
        <v>31</v>
      </c>
    </row>
    <row r="2168" spans="1:22" x14ac:dyDescent="0.3">
      <c r="A2168">
        <v>518</v>
      </c>
      <c r="B2168" t="s">
        <v>67</v>
      </c>
      <c r="C2168" t="s">
        <v>68</v>
      </c>
      <c r="D2168" t="s">
        <v>60</v>
      </c>
      <c r="E2168" t="s">
        <v>24</v>
      </c>
      <c r="F2168" s="107">
        <v>46022</v>
      </c>
      <c r="G2168">
        <v>100</v>
      </c>
      <c r="H2168">
        <v>137.5</v>
      </c>
      <c r="I2168" s="59">
        <v>1.3</v>
      </c>
      <c r="J2168" s="59">
        <v>1.375</v>
      </c>
      <c r="K2168" t="s">
        <v>25</v>
      </c>
      <c r="L2168" t="s">
        <v>25</v>
      </c>
      <c r="M2168">
        <v>2025</v>
      </c>
      <c r="N2168" t="s">
        <v>744</v>
      </c>
      <c r="O2168" t="s">
        <v>751</v>
      </c>
      <c r="P2168">
        <v>0</v>
      </c>
      <c r="Q2168">
        <v>0</v>
      </c>
      <c r="R2168">
        <v>0</v>
      </c>
      <c r="T2168" t="s">
        <v>2348</v>
      </c>
      <c r="U2168">
        <v>31</v>
      </c>
    </row>
    <row r="2169" spans="1:22" x14ac:dyDescent="0.3">
      <c r="A2169">
        <v>519</v>
      </c>
      <c r="B2169" t="s">
        <v>2349</v>
      </c>
      <c r="C2169" t="s">
        <v>759</v>
      </c>
      <c r="D2169" t="s">
        <v>54</v>
      </c>
      <c r="E2169" t="s">
        <v>24</v>
      </c>
      <c r="F2169" s="107">
        <v>44742</v>
      </c>
      <c r="K2169" t="s">
        <v>25</v>
      </c>
      <c r="L2169" t="s">
        <v>128</v>
      </c>
      <c r="M2169">
        <v>2022</v>
      </c>
      <c r="N2169" t="s">
        <v>742</v>
      </c>
      <c r="O2169" t="s">
        <v>824</v>
      </c>
      <c r="P2169">
        <v>0</v>
      </c>
      <c r="Q2169">
        <v>0</v>
      </c>
      <c r="R2169">
        <v>0</v>
      </c>
      <c r="T2169" t="s">
        <v>2350</v>
      </c>
      <c r="U2169">
        <v>30</v>
      </c>
      <c r="V2169" t="s">
        <v>128</v>
      </c>
    </row>
    <row r="2170" spans="1:22" x14ac:dyDescent="0.3">
      <c r="A2170">
        <v>519</v>
      </c>
      <c r="B2170" t="s">
        <v>2349</v>
      </c>
      <c r="C2170" t="s">
        <v>759</v>
      </c>
      <c r="D2170" t="s">
        <v>54</v>
      </c>
      <c r="E2170" t="s">
        <v>24</v>
      </c>
      <c r="F2170" s="107">
        <v>44926</v>
      </c>
      <c r="K2170" t="s">
        <v>25</v>
      </c>
      <c r="L2170" t="s">
        <v>128</v>
      </c>
      <c r="M2170">
        <v>2022</v>
      </c>
      <c r="N2170" t="s">
        <v>744</v>
      </c>
      <c r="O2170" t="s">
        <v>749</v>
      </c>
      <c r="P2170">
        <v>0</v>
      </c>
      <c r="Q2170">
        <v>0</v>
      </c>
      <c r="R2170">
        <v>0</v>
      </c>
      <c r="T2170" t="s">
        <v>2353</v>
      </c>
      <c r="U2170">
        <v>31</v>
      </c>
      <c r="V2170" t="s">
        <v>128</v>
      </c>
    </row>
    <row r="2171" spans="1:22" x14ac:dyDescent="0.3">
      <c r="A2171">
        <v>519</v>
      </c>
      <c r="B2171" t="s">
        <v>2349</v>
      </c>
      <c r="C2171" t="s">
        <v>759</v>
      </c>
      <c r="D2171" t="s">
        <v>54</v>
      </c>
      <c r="E2171" t="s">
        <v>24</v>
      </c>
      <c r="F2171" s="107">
        <v>45107</v>
      </c>
      <c r="K2171" t="s">
        <v>25</v>
      </c>
      <c r="L2171" t="s">
        <v>128</v>
      </c>
      <c r="M2171">
        <v>2023</v>
      </c>
      <c r="N2171" t="s">
        <v>742</v>
      </c>
      <c r="O2171" t="s">
        <v>743</v>
      </c>
      <c r="P2171">
        <v>0</v>
      </c>
      <c r="Q2171">
        <v>0</v>
      </c>
      <c r="R2171">
        <v>0</v>
      </c>
      <c r="T2171" t="s">
        <v>2354</v>
      </c>
      <c r="U2171">
        <v>30</v>
      </c>
      <c r="V2171" t="s">
        <v>128</v>
      </c>
    </row>
    <row r="2172" spans="1:22" x14ac:dyDescent="0.3">
      <c r="A2172">
        <v>519</v>
      </c>
      <c r="B2172" t="s">
        <v>2349</v>
      </c>
      <c r="C2172" t="s">
        <v>759</v>
      </c>
      <c r="D2172" t="s">
        <v>54</v>
      </c>
      <c r="E2172" t="s">
        <v>24</v>
      </c>
      <c r="F2172" s="107">
        <v>45291</v>
      </c>
      <c r="K2172" t="s">
        <v>25</v>
      </c>
      <c r="L2172" t="s">
        <v>128</v>
      </c>
      <c r="M2172">
        <v>2023</v>
      </c>
      <c r="N2172" t="s">
        <v>744</v>
      </c>
      <c r="O2172" t="s">
        <v>745</v>
      </c>
      <c r="P2172">
        <v>0</v>
      </c>
      <c r="Q2172">
        <v>0</v>
      </c>
      <c r="R2172">
        <v>0</v>
      </c>
      <c r="T2172" t="s">
        <v>2356</v>
      </c>
      <c r="U2172">
        <v>31</v>
      </c>
      <c r="V2172" t="s">
        <v>128</v>
      </c>
    </row>
    <row r="2173" spans="1:22" x14ac:dyDescent="0.3">
      <c r="A2173">
        <v>519</v>
      </c>
      <c r="B2173" t="s">
        <v>2349</v>
      </c>
      <c r="C2173" t="s">
        <v>759</v>
      </c>
      <c r="D2173" t="s">
        <v>54</v>
      </c>
      <c r="E2173" t="s">
        <v>24</v>
      </c>
      <c r="F2173" s="107">
        <v>45473</v>
      </c>
      <c r="K2173" t="s">
        <v>25</v>
      </c>
      <c r="L2173" t="s">
        <v>128</v>
      </c>
      <c r="M2173">
        <v>2024</v>
      </c>
      <c r="N2173" t="s">
        <v>742</v>
      </c>
      <c r="O2173" t="s">
        <v>784</v>
      </c>
      <c r="P2173">
        <v>0</v>
      </c>
      <c r="Q2173">
        <v>0</v>
      </c>
      <c r="R2173">
        <v>0</v>
      </c>
      <c r="T2173" t="s">
        <v>2357</v>
      </c>
      <c r="U2173">
        <v>30</v>
      </c>
      <c r="V2173" t="s">
        <v>128</v>
      </c>
    </row>
    <row r="2174" spans="1:22" x14ac:dyDescent="0.3">
      <c r="A2174">
        <v>519</v>
      </c>
      <c r="B2174" t="s">
        <v>2349</v>
      </c>
      <c r="C2174" t="s">
        <v>759</v>
      </c>
      <c r="D2174" t="s">
        <v>54</v>
      </c>
      <c r="E2174" t="s">
        <v>24</v>
      </c>
      <c r="F2174" s="107">
        <v>45657</v>
      </c>
      <c r="K2174" t="s">
        <v>25</v>
      </c>
      <c r="L2174" t="s">
        <v>128</v>
      </c>
      <c r="M2174">
        <v>2024</v>
      </c>
      <c r="N2174" t="s">
        <v>744</v>
      </c>
      <c r="O2174" t="s">
        <v>762</v>
      </c>
      <c r="P2174">
        <v>0</v>
      </c>
      <c r="Q2174">
        <v>0</v>
      </c>
      <c r="R2174">
        <v>0</v>
      </c>
      <c r="T2174" t="s">
        <v>2359</v>
      </c>
      <c r="U2174">
        <v>31</v>
      </c>
      <c r="V2174" t="s">
        <v>128</v>
      </c>
    </row>
    <row r="2175" spans="1:22" x14ac:dyDescent="0.3">
      <c r="A2175">
        <v>519</v>
      </c>
      <c r="B2175" t="s">
        <v>2349</v>
      </c>
      <c r="C2175" t="s">
        <v>759</v>
      </c>
      <c r="D2175" t="s">
        <v>54</v>
      </c>
      <c r="E2175" t="s">
        <v>24</v>
      </c>
      <c r="F2175" s="107">
        <v>45838</v>
      </c>
      <c r="G2175">
        <v>100</v>
      </c>
      <c r="H2175">
        <v>431.45</v>
      </c>
      <c r="I2175" s="59">
        <v>1.3</v>
      </c>
      <c r="J2175" s="59">
        <v>4.3144999999999998</v>
      </c>
      <c r="K2175" t="s">
        <v>25</v>
      </c>
      <c r="L2175" t="s">
        <v>25</v>
      </c>
      <c r="M2175">
        <v>2025</v>
      </c>
      <c r="N2175" t="s">
        <v>742</v>
      </c>
      <c r="O2175" t="s">
        <v>846</v>
      </c>
      <c r="P2175">
        <v>0</v>
      </c>
      <c r="Q2175">
        <v>0</v>
      </c>
      <c r="R2175">
        <v>0</v>
      </c>
      <c r="T2175" t="s">
        <v>2360</v>
      </c>
      <c r="U2175">
        <v>30</v>
      </c>
    </row>
    <row r="2176" spans="1:22" x14ac:dyDescent="0.3">
      <c r="A2176">
        <v>519</v>
      </c>
      <c r="B2176" t="s">
        <v>2349</v>
      </c>
      <c r="C2176" t="s">
        <v>759</v>
      </c>
      <c r="D2176" t="s">
        <v>54</v>
      </c>
      <c r="E2176" t="s">
        <v>24</v>
      </c>
      <c r="F2176" s="107">
        <v>46022</v>
      </c>
      <c r="G2176">
        <v>100</v>
      </c>
      <c r="H2176">
        <v>131.13</v>
      </c>
      <c r="I2176" s="59">
        <v>1.3</v>
      </c>
      <c r="J2176" s="59">
        <v>1.3112999999999999</v>
      </c>
      <c r="K2176" t="s">
        <v>25</v>
      </c>
      <c r="L2176" t="s">
        <v>25</v>
      </c>
      <c r="M2176">
        <v>2025</v>
      </c>
      <c r="N2176" t="s">
        <v>744</v>
      </c>
      <c r="O2176" t="s">
        <v>751</v>
      </c>
      <c r="P2176">
        <v>0</v>
      </c>
      <c r="Q2176">
        <v>0</v>
      </c>
      <c r="R2176">
        <v>0</v>
      </c>
      <c r="T2176" t="s">
        <v>2361</v>
      </c>
      <c r="U2176">
        <v>31</v>
      </c>
    </row>
    <row r="2177" spans="1:22" x14ac:dyDescent="0.3">
      <c r="A2177">
        <v>522</v>
      </c>
      <c r="B2177" t="s">
        <v>2362</v>
      </c>
      <c r="C2177" t="s">
        <v>1461</v>
      </c>
      <c r="D2177" t="s">
        <v>73</v>
      </c>
      <c r="E2177" t="s">
        <v>24</v>
      </c>
      <c r="F2177" s="107">
        <v>46022</v>
      </c>
      <c r="H2177">
        <v>100</v>
      </c>
      <c r="K2177" t="s">
        <v>25</v>
      </c>
      <c r="L2177" t="s">
        <v>25</v>
      </c>
      <c r="M2177">
        <v>2025</v>
      </c>
      <c r="N2177" t="s">
        <v>744</v>
      </c>
      <c r="O2177" t="s">
        <v>751</v>
      </c>
      <c r="P2177">
        <v>0</v>
      </c>
      <c r="Q2177">
        <v>0</v>
      </c>
      <c r="R2177">
        <v>0</v>
      </c>
      <c r="T2177" t="s">
        <v>2363</v>
      </c>
      <c r="U2177">
        <v>31</v>
      </c>
    </row>
    <row r="2178" spans="1:22" x14ac:dyDescent="0.3">
      <c r="A2178">
        <v>523</v>
      </c>
      <c r="B2178" t="s">
        <v>350</v>
      </c>
      <c r="C2178" t="s">
        <v>998</v>
      </c>
      <c r="D2178" t="s">
        <v>54</v>
      </c>
      <c r="E2178" t="s">
        <v>24</v>
      </c>
      <c r="F2178" s="107">
        <v>44742</v>
      </c>
      <c r="K2178" t="s">
        <v>25</v>
      </c>
      <c r="L2178" t="s">
        <v>128</v>
      </c>
      <c r="M2178">
        <v>2022</v>
      </c>
      <c r="N2178" t="s">
        <v>742</v>
      </c>
      <c r="O2178" t="s">
        <v>824</v>
      </c>
      <c r="P2178">
        <v>0</v>
      </c>
      <c r="Q2178">
        <v>0</v>
      </c>
      <c r="R2178">
        <v>0</v>
      </c>
      <c r="T2178" t="s">
        <v>2364</v>
      </c>
      <c r="U2178">
        <v>30</v>
      </c>
      <c r="V2178" t="s">
        <v>128</v>
      </c>
    </row>
    <row r="2179" spans="1:22" x14ac:dyDescent="0.3">
      <c r="A2179">
        <v>523</v>
      </c>
      <c r="B2179" t="s">
        <v>350</v>
      </c>
      <c r="C2179" t="s">
        <v>998</v>
      </c>
      <c r="D2179" t="s">
        <v>54</v>
      </c>
      <c r="E2179" t="s">
        <v>24</v>
      </c>
      <c r="F2179" s="107">
        <v>44926</v>
      </c>
      <c r="K2179" t="s">
        <v>25</v>
      </c>
      <c r="L2179" t="s">
        <v>128</v>
      </c>
      <c r="M2179">
        <v>2022</v>
      </c>
      <c r="N2179" t="s">
        <v>744</v>
      </c>
      <c r="O2179" t="s">
        <v>749</v>
      </c>
      <c r="P2179">
        <v>0</v>
      </c>
      <c r="Q2179">
        <v>0</v>
      </c>
      <c r="R2179">
        <v>0</v>
      </c>
      <c r="T2179" t="s">
        <v>2367</v>
      </c>
      <c r="U2179">
        <v>31</v>
      </c>
      <c r="V2179" t="s">
        <v>128</v>
      </c>
    </row>
    <row r="2180" spans="1:22" x14ac:dyDescent="0.3">
      <c r="A2180">
        <v>523</v>
      </c>
      <c r="B2180" t="s">
        <v>350</v>
      </c>
      <c r="C2180" t="s">
        <v>998</v>
      </c>
      <c r="D2180" t="s">
        <v>54</v>
      </c>
      <c r="E2180" t="s">
        <v>24</v>
      </c>
      <c r="F2180" s="107">
        <v>45107</v>
      </c>
      <c r="K2180" t="s">
        <v>25</v>
      </c>
      <c r="L2180" t="s">
        <v>128</v>
      </c>
      <c r="M2180">
        <v>2023</v>
      </c>
      <c r="N2180" t="s">
        <v>742</v>
      </c>
      <c r="O2180" t="s">
        <v>743</v>
      </c>
      <c r="P2180">
        <v>0</v>
      </c>
      <c r="Q2180">
        <v>0</v>
      </c>
      <c r="R2180">
        <v>0</v>
      </c>
      <c r="T2180" t="s">
        <v>2368</v>
      </c>
      <c r="U2180">
        <v>30</v>
      </c>
      <c r="V2180" t="s">
        <v>128</v>
      </c>
    </row>
    <row r="2181" spans="1:22" x14ac:dyDescent="0.3">
      <c r="A2181">
        <v>523</v>
      </c>
      <c r="B2181" t="s">
        <v>350</v>
      </c>
      <c r="C2181" t="s">
        <v>998</v>
      </c>
      <c r="D2181" t="s">
        <v>54</v>
      </c>
      <c r="E2181" t="s">
        <v>24</v>
      </c>
      <c r="F2181" s="107">
        <v>45291</v>
      </c>
      <c r="K2181" t="s">
        <v>25</v>
      </c>
      <c r="L2181" t="s">
        <v>128</v>
      </c>
      <c r="M2181">
        <v>2023</v>
      </c>
      <c r="N2181" t="s">
        <v>744</v>
      </c>
      <c r="O2181" t="s">
        <v>745</v>
      </c>
      <c r="P2181">
        <v>0</v>
      </c>
      <c r="Q2181">
        <v>0</v>
      </c>
      <c r="R2181">
        <v>0</v>
      </c>
      <c r="T2181" t="s">
        <v>2370</v>
      </c>
      <c r="U2181">
        <v>31</v>
      </c>
      <c r="V2181" t="s">
        <v>128</v>
      </c>
    </row>
    <row r="2182" spans="1:22" x14ac:dyDescent="0.3">
      <c r="A2182">
        <v>523</v>
      </c>
      <c r="B2182" t="s">
        <v>350</v>
      </c>
      <c r="C2182" t="s">
        <v>998</v>
      </c>
      <c r="D2182" t="s">
        <v>54</v>
      </c>
      <c r="E2182" t="s">
        <v>24</v>
      </c>
      <c r="F2182" s="107">
        <v>45473</v>
      </c>
      <c r="K2182" t="s">
        <v>25</v>
      </c>
      <c r="L2182" t="s">
        <v>128</v>
      </c>
      <c r="M2182">
        <v>2024</v>
      </c>
      <c r="N2182" t="s">
        <v>742</v>
      </c>
      <c r="O2182" t="s">
        <v>784</v>
      </c>
      <c r="P2182">
        <v>0</v>
      </c>
      <c r="Q2182">
        <v>0</v>
      </c>
      <c r="R2182">
        <v>0</v>
      </c>
      <c r="T2182" t="s">
        <v>2371</v>
      </c>
      <c r="U2182">
        <v>30</v>
      </c>
      <c r="V2182" t="s">
        <v>128</v>
      </c>
    </row>
    <row r="2183" spans="1:22" x14ac:dyDescent="0.3">
      <c r="A2183">
        <v>523</v>
      </c>
      <c r="B2183" t="s">
        <v>350</v>
      </c>
      <c r="C2183" t="s">
        <v>998</v>
      </c>
      <c r="D2183" t="s">
        <v>54</v>
      </c>
      <c r="E2183" t="s">
        <v>24</v>
      </c>
      <c r="F2183" s="107">
        <v>45657</v>
      </c>
      <c r="K2183" t="s">
        <v>25</v>
      </c>
      <c r="L2183" t="s">
        <v>128</v>
      </c>
      <c r="M2183">
        <v>2024</v>
      </c>
      <c r="N2183" t="s">
        <v>744</v>
      </c>
      <c r="O2183" t="s">
        <v>762</v>
      </c>
      <c r="P2183">
        <v>0</v>
      </c>
      <c r="Q2183">
        <v>0</v>
      </c>
      <c r="R2183">
        <v>0</v>
      </c>
      <c r="T2183" t="s">
        <v>2373</v>
      </c>
      <c r="U2183">
        <v>31</v>
      </c>
      <c r="V2183" t="s">
        <v>128</v>
      </c>
    </row>
    <row r="2184" spans="1:22" x14ac:dyDescent="0.3">
      <c r="A2184">
        <v>523</v>
      </c>
      <c r="B2184" t="s">
        <v>350</v>
      </c>
      <c r="C2184" t="s">
        <v>998</v>
      </c>
      <c r="D2184" t="s">
        <v>54</v>
      </c>
      <c r="E2184" t="s">
        <v>24</v>
      </c>
      <c r="F2184" s="107">
        <v>45838</v>
      </c>
      <c r="G2184">
        <v>95</v>
      </c>
      <c r="H2184">
        <v>125.74</v>
      </c>
      <c r="I2184" s="59">
        <v>1.3</v>
      </c>
      <c r="J2184" s="59">
        <v>1.323578947368421</v>
      </c>
      <c r="K2184" t="s">
        <v>25</v>
      </c>
      <c r="L2184" t="s">
        <v>25</v>
      </c>
      <c r="M2184">
        <v>2025</v>
      </c>
      <c r="N2184" t="s">
        <v>742</v>
      </c>
      <c r="O2184" t="s">
        <v>846</v>
      </c>
      <c r="P2184">
        <v>0</v>
      </c>
      <c r="Q2184">
        <v>0</v>
      </c>
      <c r="R2184">
        <v>0</v>
      </c>
      <c r="T2184" t="s">
        <v>2374</v>
      </c>
      <c r="U2184">
        <v>30</v>
      </c>
    </row>
    <row r="2185" spans="1:22" x14ac:dyDescent="0.3">
      <c r="A2185">
        <v>523</v>
      </c>
      <c r="B2185" t="s">
        <v>350</v>
      </c>
      <c r="C2185" t="s">
        <v>998</v>
      </c>
      <c r="D2185" t="s">
        <v>54</v>
      </c>
      <c r="E2185" t="s">
        <v>24</v>
      </c>
      <c r="F2185" s="107">
        <v>46022</v>
      </c>
      <c r="G2185">
        <v>95</v>
      </c>
      <c r="H2185">
        <v>95.82</v>
      </c>
      <c r="I2185" s="59">
        <v>1.0086315789473681</v>
      </c>
      <c r="J2185" s="59">
        <v>1.0086315789473681</v>
      </c>
      <c r="K2185" t="s">
        <v>25</v>
      </c>
      <c r="L2185" t="s">
        <v>25</v>
      </c>
      <c r="M2185">
        <v>2025</v>
      </c>
      <c r="N2185" t="s">
        <v>744</v>
      </c>
      <c r="O2185" t="s">
        <v>751</v>
      </c>
      <c r="P2185">
        <v>0</v>
      </c>
      <c r="Q2185">
        <v>0</v>
      </c>
      <c r="R2185">
        <v>0</v>
      </c>
      <c r="T2185" t="s">
        <v>2375</v>
      </c>
      <c r="U2185">
        <v>31</v>
      </c>
    </row>
    <row r="2186" spans="1:22" x14ac:dyDescent="0.3">
      <c r="A2186">
        <v>524</v>
      </c>
      <c r="B2186" t="s">
        <v>397</v>
      </c>
      <c r="C2186" t="s">
        <v>1569</v>
      </c>
      <c r="D2186" t="s">
        <v>54</v>
      </c>
      <c r="E2186" t="s">
        <v>24</v>
      </c>
      <c r="F2186" s="107">
        <v>44742</v>
      </c>
      <c r="G2186">
        <v>100</v>
      </c>
      <c r="K2186" t="s">
        <v>55</v>
      </c>
      <c r="L2186" t="s">
        <v>128</v>
      </c>
      <c r="M2186">
        <v>2022</v>
      </c>
      <c r="N2186" t="s">
        <v>742</v>
      </c>
      <c r="O2186" t="s">
        <v>824</v>
      </c>
      <c r="P2186">
        <v>0</v>
      </c>
      <c r="Q2186">
        <v>0</v>
      </c>
      <c r="R2186">
        <v>0</v>
      </c>
      <c r="T2186" t="s">
        <v>2376</v>
      </c>
      <c r="U2186">
        <v>30</v>
      </c>
      <c r="V2186" t="s">
        <v>128</v>
      </c>
    </row>
    <row r="2187" spans="1:22" x14ac:dyDescent="0.3">
      <c r="A2187">
        <v>524</v>
      </c>
      <c r="B2187" t="s">
        <v>397</v>
      </c>
      <c r="C2187" t="s">
        <v>1569</v>
      </c>
      <c r="D2187" t="s">
        <v>54</v>
      </c>
      <c r="E2187" t="s">
        <v>24</v>
      </c>
      <c r="F2187" s="107">
        <v>44926</v>
      </c>
      <c r="G2187">
        <v>100</v>
      </c>
      <c r="K2187" t="s">
        <v>55</v>
      </c>
      <c r="L2187" t="s">
        <v>128</v>
      </c>
      <c r="M2187">
        <v>2022</v>
      </c>
      <c r="N2187" t="s">
        <v>744</v>
      </c>
      <c r="O2187" t="s">
        <v>749</v>
      </c>
      <c r="P2187">
        <v>0</v>
      </c>
      <c r="Q2187">
        <v>0</v>
      </c>
      <c r="R2187">
        <v>0</v>
      </c>
      <c r="T2187" t="s">
        <v>2379</v>
      </c>
      <c r="U2187">
        <v>31</v>
      </c>
      <c r="V2187" t="s">
        <v>128</v>
      </c>
    </row>
    <row r="2188" spans="1:22" x14ac:dyDescent="0.3">
      <c r="A2188">
        <v>524</v>
      </c>
      <c r="B2188" t="s">
        <v>397</v>
      </c>
      <c r="C2188" t="s">
        <v>1569</v>
      </c>
      <c r="D2188" t="s">
        <v>54</v>
      </c>
      <c r="E2188" t="s">
        <v>24</v>
      </c>
      <c r="F2188" s="107">
        <v>45107</v>
      </c>
      <c r="G2188">
        <v>100</v>
      </c>
      <c r="K2188" t="s">
        <v>55</v>
      </c>
      <c r="L2188" t="s">
        <v>128</v>
      </c>
      <c r="M2188">
        <v>2023</v>
      </c>
      <c r="N2188" t="s">
        <v>742</v>
      </c>
      <c r="O2188" t="s">
        <v>743</v>
      </c>
      <c r="P2188">
        <v>0</v>
      </c>
      <c r="Q2188">
        <v>0</v>
      </c>
      <c r="R2188">
        <v>0</v>
      </c>
      <c r="T2188" t="s">
        <v>2380</v>
      </c>
      <c r="U2188">
        <v>30</v>
      </c>
      <c r="V2188" t="s">
        <v>128</v>
      </c>
    </row>
    <row r="2189" spans="1:22" x14ac:dyDescent="0.3">
      <c r="A2189">
        <v>524</v>
      </c>
      <c r="B2189" t="s">
        <v>397</v>
      </c>
      <c r="C2189" t="s">
        <v>1569</v>
      </c>
      <c r="D2189" t="s">
        <v>54</v>
      </c>
      <c r="E2189" t="s">
        <v>24</v>
      </c>
      <c r="F2189" s="107">
        <v>45291</v>
      </c>
      <c r="G2189">
        <v>100</v>
      </c>
      <c r="K2189" t="s">
        <v>55</v>
      </c>
      <c r="L2189" t="s">
        <v>128</v>
      </c>
      <c r="M2189">
        <v>2023</v>
      </c>
      <c r="N2189" t="s">
        <v>744</v>
      </c>
      <c r="O2189" t="s">
        <v>745</v>
      </c>
      <c r="P2189">
        <v>0</v>
      </c>
      <c r="Q2189">
        <v>0</v>
      </c>
      <c r="R2189">
        <v>0</v>
      </c>
      <c r="T2189" t="s">
        <v>2382</v>
      </c>
      <c r="U2189">
        <v>31</v>
      </c>
      <c r="V2189" t="s">
        <v>128</v>
      </c>
    </row>
    <row r="2190" spans="1:22" x14ac:dyDescent="0.3">
      <c r="A2190">
        <v>524</v>
      </c>
      <c r="B2190" t="s">
        <v>397</v>
      </c>
      <c r="C2190" t="s">
        <v>1569</v>
      </c>
      <c r="D2190" t="s">
        <v>54</v>
      </c>
      <c r="E2190" t="s">
        <v>24</v>
      </c>
      <c r="F2190" s="107">
        <v>45473</v>
      </c>
      <c r="G2190">
        <v>100</v>
      </c>
      <c r="K2190" t="s">
        <v>55</v>
      </c>
      <c r="L2190" t="s">
        <v>128</v>
      </c>
      <c r="M2190">
        <v>2024</v>
      </c>
      <c r="N2190" t="s">
        <v>742</v>
      </c>
      <c r="O2190" t="s">
        <v>784</v>
      </c>
      <c r="P2190">
        <v>0</v>
      </c>
      <c r="Q2190">
        <v>0</v>
      </c>
      <c r="R2190">
        <v>0</v>
      </c>
      <c r="T2190" t="s">
        <v>2383</v>
      </c>
      <c r="U2190">
        <v>30</v>
      </c>
      <c r="V2190" t="s">
        <v>128</v>
      </c>
    </row>
    <row r="2191" spans="1:22" x14ac:dyDescent="0.3">
      <c r="A2191">
        <v>524</v>
      </c>
      <c r="B2191" t="s">
        <v>397</v>
      </c>
      <c r="C2191" t="s">
        <v>1569</v>
      </c>
      <c r="D2191" t="s">
        <v>54</v>
      </c>
      <c r="E2191" t="s">
        <v>24</v>
      </c>
      <c r="F2191" s="107">
        <v>45657</v>
      </c>
      <c r="G2191">
        <v>100</v>
      </c>
      <c r="K2191" t="s">
        <v>55</v>
      </c>
      <c r="L2191" t="s">
        <v>128</v>
      </c>
      <c r="M2191">
        <v>2024</v>
      </c>
      <c r="N2191" t="s">
        <v>744</v>
      </c>
      <c r="O2191" t="s">
        <v>762</v>
      </c>
      <c r="P2191">
        <v>0</v>
      </c>
      <c r="Q2191">
        <v>0</v>
      </c>
      <c r="R2191">
        <v>0</v>
      </c>
      <c r="T2191" t="s">
        <v>2384</v>
      </c>
      <c r="U2191">
        <v>31</v>
      </c>
      <c r="V2191" t="s">
        <v>128</v>
      </c>
    </row>
    <row r="2192" spans="1:22" x14ac:dyDescent="0.3">
      <c r="A2192">
        <v>524</v>
      </c>
      <c r="B2192" t="s">
        <v>397</v>
      </c>
      <c r="C2192" t="s">
        <v>1569</v>
      </c>
      <c r="D2192" t="s">
        <v>54</v>
      </c>
      <c r="E2192" t="s">
        <v>24</v>
      </c>
      <c r="F2192" s="107">
        <v>45838</v>
      </c>
      <c r="G2192">
        <v>100</v>
      </c>
      <c r="H2192">
        <v>99.38</v>
      </c>
      <c r="I2192" s="59">
        <v>0.99379999999999991</v>
      </c>
      <c r="J2192" s="59">
        <v>0.99379999999999991</v>
      </c>
      <c r="K2192" t="s">
        <v>55</v>
      </c>
      <c r="L2192" t="s">
        <v>55</v>
      </c>
      <c r="M2192">
        <v>2025</v>
      </c>
      <c r="N2192" t="s">
        <v>742</v>
      </c>
      <c r="O2192" t="s">
        <v>846</v>
      </c>
      <c r="P2192">
        <v>0</v>
      </c>
      <c r="Q2192">
        <v>0</v>
      </c>
      <c r="R2192">
        <v>0</v>
      </c>
      <c r="T2192" t="s">
        <v>2385</v>
      </c>
      <c r="U2192">
        <v>30</v>
      </c>
    </row>
    <row r="2193" spans="1:22" x14ac:dyDescent="0.3">
      <c r="A2193">
        <v>524</v>
      </c>
      <c r="B2193" t="s">
        <v>397</v>
      </c>
      <c r="C2193" t="s">
        <v>1569</v>
      </c>
      <c r="D2193" t="s">
        <v>54</v>
      </c>
      <c r="E2193" t="s">
        <v>24</v>
      </c>
      <c r="F2193" s="107">
        <v>46022</v>
      </c>
      <c r="G2193">
        <v>143.41200000000001</v>
      </c>
      <c r="H2193">
        <v>106.07</v>
      </c>
      <c r="I2193" s="59">
        <v>0.73961732630463273</v>
      </c>
      <c r="J2193" s="59">
        <v>0.73961732630463273</v>
      </c>
      <c r="K2193" t="s">
        <v>55</v>
      </c>
      <c r="L2193" t="s">
        <v>55</v>
      </c>
      <c r="M2193">
        <v>2025</v>
      </c>
      <c r="N2193" t="s">
        <v>744</v>
      </c>
      <c r="O2193" t="s">
        <v>751</v>
      </c>
      <c r="P2193">
        <v>0</v>
      </c>
      <c r="Q2193">
        <v>0</v>
      </c>
      <c r="R2193">
        <v>0</v>
      </c>
      <c r="T2193" t="s">
        <v>2386</v>
      </c>
      <c r="U2193">
        <v>31</v>
      </c>
    </row>
    <row r="2194" spans="1:22" x14ac:dyDescent="0.3">
      <c r="A2194">
        <v>526</v>
      </c>
      <c r="B2194" t="s">
        <v>2387</v>
      </c>
      <c r="C2194" t="s">
        <v>794</v>
      </c>
      <c r="D2194" t="s">
        <v>60</v>
      </c>
      <c r="E2194" t="s">
        <v>24</v>
      </c>
      <c r="F2194" s="107">
        <v>45838</v>
      </c>
      <c r="G2194">
        <v>95</v>
      </c>
      <c r="K2194" t="s">
        <v>25</v>
      </c>
      <c r="L2194" t="s">
        <v>128</v>
      </c>
      <c r="M2194">
        <v>2025</v>
      </c>
      <c r="N2194" t="s">
        <v>742</v>
      </c>
      <c r="O2194" t="s">
        <v>846</v>
      </c>
      <c r="P2194">
        <v>0</v>
      </c>
      <c r="Q2194">
        <v>0</v>
      </c>
      <c r="R2194">
        <v>0</v>
      </c>
      <c r="T2194" t="s">
        <v>2388</v>
      </c>
      <c r="U2194">
        <v>30</v>
      </c>
      <c r="V2194" t="s">
        <v>128</v>
      </c>
    </row>
    <row r="2195" spans="1:22" x14ac:dyDescent="0.3">
      <c r="A2195">
        <v>527</v>
      </c>
      <c r="B2195" t="s">
        <v>2390</v>
      </c>
      <c r="C2195" t="s">
        <v>1244</v>
      </c>
      <c r="D2195" t="s">
        <v>73</v>
      </c>
      <c r="E2195" t="s">
        <v>24</v>
      </c>
      <c r="F2195" s="107">
        <v>46022</v>
      </c>
      <c r="G2195">
        <v>100</v>
      </c>
      <c r="H2195">
        <v>197.94</v>
      </c>
      <c r="I2195" s="59">
        <v>1.3</v>
      </c>
      <c r="J2195" s="59">
        <v>1.9794</v>
      </c>
      <c r="K2195" t="s">
        <v>25</v>
      </c>
      <c r="L2195" t="s">
        <v>25</v>
      </c>
      <c r="M2195">
        <v>2025</v>
      </c>
      <c r="N2195" t="s">
        <v>744</v>
      </c>
      <c r="O2195" t="s">
        <v>751</v>
      </c>
      <c r="P2195">
        <v>0</v>
      </c>
      <c r="Q2195">
        <v>0</v>
      </c>
      <c r="R2195">
        <v>0</v>
      </c>
      <c r="T2195" t="s">
        <v>2391</v>
      </c>
      <c r="U2195">
        <v>31</v>
      </c>
    </row>
    <row r="2196" spans="1:22" x14ac:dyDescent="0.3">
      <c r="A2196">
        <v>528</v>
      </c>
      <c r="B2196" t="s">
        <v>2392</v>
      </c>
      <c r="C2196" t="s">
        <v>1244</v>
      </c>
      <c r="D2196" t="s">
        <v>73</v>
      </c>
      <c r="E2196" t="s">
        <v>24</v>
      </c>
      <c r="F2196" s="107">
        <v>45838</v>
      </c>
      <c r="G2196">
        <v>100</v>
      </c>
      <c r="H2196">
        <v>173.92055267703</v>
      </c>
      <c r="I2196" s="59">
        <v>1.3</v>
      </c>
      <c r="J2196" s="59">
        <v>1.7392055267702999</v>
      </c>
      <c r="K2196" t="s">
        <v>55</v>
      </c>
      <c r="L2196" t="s">
        <v>55</v>
      </c>
      <c r="M2196">
        <v>2025</v>
      </c>
      <c r="N2196" t="s">
        <v>742</v>
      </c>
      <c r="O2196" t="s">
        <v>846</v>
      </c>
      <c r="P2196">
        <v>0</v>
      </c>
      <c r="Q2196">
        <v>0</v>
      </c>
      <c r="R2196">
        <v>0</v>
      </c>
      <c r="T2196" t="s">
        <v>2393</v>
      </c>
      <c r="U2196">
        <v>30</v>
      </c>
    </row>
    <row r="2197" spans="1:22" x14ac:dyDescent="0.3">
      <c r="A2197">
        <v>529</v>
      </c>
      <c r="B2197" t="s">
        <v>2395</v>
      </c>
      <c r="C2197" t="s">
        <v>771</v>
      </c>
      <c r="D2197" t="s">
        <v>60</v>
      </c>
      <c r="E2197" t="s">
        <v>24</v>
      </c>
      <c r="F2197" s="107">
        <v>44742</v>
      </c>
      <c r="K2197" t="s">
        <v>25</v>
      </c>
      <c r="L2197" t="s">
        <v>128</v>
      </c>
      <c r="M2197">
        <v>2022</v>
      </c>
      <c r="N2197" t="s">
        <v>742</v>
      </c>
      <c r="O2197" t="s">
        <v>824</v>
      </c>
      <c r="P2197">
        <v>0</v>
      </c>
      <c r="Q2197">
        <v>0</v>
      </c>
      <c r="R2197">
        <v>0</v>
      </c>
      <c r="T2197" t="s">
        <v>2397</v>
      </c>
      <c r="U2197">
        <v>30</v>
      </c>
      <c r="V2197" t="s">
        <v>128</v>
      </c>
    </row>
    <row r="2198" spans="1:22" x14ac:dyDescent="0.3">
      <c r="A2198">
        <v>529</v>
      </c>
      <c r="B2198" t="s">
        <v>2395</v>
      </c>
      <c r="C2198" t="s">
        <v>771</v>
      </c>
      <c r="D2198" t="s">
        <v>60</v>
      </c>
      <c r="E2198" t="s">
        <v>24</v>
      </c>
      <c r="F2198" s="107">
        <v>44926</v>
      </c>
      <c r="K2198" t="s">
        <v>25</v>
      </c>
      <c r="L2198" t="s">
        <v>128</v>
      </c>
      <c r="M2198">
        <v>2022</v>
      </c>
      <c r="N2198" t="s">
        <v>744</v>
      </c>
      <c r="O2198" t="s">
        <v>749</v>
      </c>
      <c r="P2198">
        <v>0</v>
      </c>
      <c r="Q2198">
        <v>0</v>
      </c>
      <c r="R2198">
        <v>0</v>
      </c>
      <c r="T2198" t="s">
        <v>2399</v>
      </c>
      <c r="U2198">
        <v>31</v>
      </c>
      <c r="V2198" t="s">
        <v>128</v>
      </c>
    </row>
    <row r="2199" spans="1:22" x14ac:dyDescent="0.3">
      <c r="A2199">
        <v>529</v>
      </c>
      <c r="B2199" t="s">
        <v>2395</v>
      </c>
      <c r="C2199" t="s">
        <v>771</v>
      </c>
      <c r="D2199" t="s">
        <v>60</v>
      </c>
      <c r="E2199" t="s">
        <v>24</v>
      </c>
      <c r="F2199" s="107">
        <v>45291</v>
      </c>
      <c r="K2199" t="s">
        <v>25</v>
      </c>
      <c r="L2199" t="s">
        <v>128</v>
      </c>
      <c r="M2199">
        <v>2023</v>
      </c>
      <c r="N2199" t="s">
        <v>744</v>
      </c>
      <c r="O2199" t="s">
        <v>745</v>
      </c>
      <c r="P2199">
        <v>0</v>
      </c>
      <c r="Q2199">
        <v>0</v>
      </c>
      <c r="R2199">
        <v>0</v>
      </c>
      <c r="T2199" t="s">
        <v>2403</v>
      </c>
      <c r="U2199">
        <v>31</v>
      </c>
      <c r="V2199" t="s">
        <v>128</v>
      </c>
    </row>
    <row r="2200" spans="1:22" x14ac:dyDescent="0.3">
      <c r="A2200">
        <v>529</v>
      </c>
      <c r="B2200" t="s">
        <v>2395</v>
      </c>
      <c r="C2200" t="s">
        <v>771</v>
      </c>
      <c r="D2200" t="s">
        <v>60</v>
      </c>
      <c r="E2200" t="s">
        <v>24</v>
      </c>
      <c r="F2200" s="107">
        <v>45473</v>
      </c>
      <c r="K2200" t="s">
        <v>25</v>
      </c>
      <c r="L2200" t="s">
        <v>128</v>
      </c>
      <c r="M2200">
        <v>2024</v>
      </c>
      <c r="N2200" t="s">
        <v>742</v>
      </c>
      <c r="O2200" t="s">
        <v>784</v>
      </c>
      <c r="P2200">
        <v>0</v>
      </c>
      <c r="Q2200">
        <v>0</v>
      </c>
      <c r="R2200">
        <v>0</v>
      </c>
      <c r="T2200" t="s">
        <v>2407</v>
      </c>
      <c r="U2200">
        <v>30</v>
      </c>
      <c r="V2200" t="s">
        <v>128</v>
      </c>
    </row>
    <row r="2201" spans="1:22" x14ac:dyDescent="0.3">
      <c r="A2201">
        <v>529</v>
      </c>
      <c r="B2201" t="s">
        <v>2395</v>
      </c>
      <c r="C2201" t="s">
        <v>771</v>
      </c>
      <c r="D2201" t="s">
        <v>60</v>
      </c>
      <c r="E2201" t="s">
        <v>24</v>
      </c>
      <c r="F2201" s="107">
        <v>45657</v>
      </c>
      <c r="K2201" t="s">
        <v>25</v>
      </c>
      <c r="L2201" t="s">
        <v>128</v>
      </c>
      <c r="M2201">
        <v>2024</v>
      </c>
      <c r="N2201" t="s">
        <v>744</v>
      </c>
      <c r="O2201" t="s">
        <v>762</v>
      </c>
      <c r="P2201">
        <v>0</v>
      </c>
      <c r="Q2201">
        <v>0</v>
      </c>
      <c r="R2201">
        <v>0</v>
      </c>
      <c r="T2201" t="s">
        <v>2410</v>
      </c>
      <c r="U2201">
        <v>31</v>
      </c>
      <c r="V2201" t="s">
        <v>128</v>
      </c>
    </row>
    <row r="2202" spans="1:22" x14ac:dyDescent="0.3">
      <c r="A2202">
        <v>529</v>
      </c>
      <c r="B2202" t="s">
        <v>2395</v>
      </c>
      <c r="C2202" t="s">
        <v>771</v>
      </c>
      <c r="D2202" t="s">
        <v>60</v>
      </c>
      <c r="E2202" t="s">
        <v>24</v>
      </c>
      <c r="F2202" s="107">
        <v>45838</v>
      </c>
      <c r="K2202" t="s">
        <v>25</v>
      </c>
      <c r="L2202" t="s">
        <v>128</v>
      </c>
      <c r="M2202">
        <v>2025</v>
      </c>
      <c r="N2202" t="s">
        <v>742</v>
      </c>
      <c r="O2202" t="s">
        <v>846</v>
      </c>
      <c r="P2202">
        <v>0</v>
      </c>
      <c r="Q2202">
        <v>0</v>
      </c>
      <c r="R2202">
        <v>0</v>
      </c>
      <c r="T2202" t="s">
        <v>2414</v>
      </c>
      <c r="U2202">
        <v>30</v>
      </c>
      <c r="V2202" t="s">
        <v>128</v>
      </c>
    </row>
    <row r="2203" spans="1:22" x14ac:dyDescent="0.3">
      <c r="A2203">
        <v>529</v>
      </c>
      <c r="B2203" t="s">
        <v>2395</v>
      </c>
      <c r="C2203" t="s">
        <v>771</v>
      </c>
      <c r="D2203" t="s">
        <v>60</v>
      </c>
      <c r="E2203" t="s">
        <v>24</v>
      </c>
      <c r="F2203" s="107">
        <v>46022</v>
      </c>
      <c r="G2203">
        <v>90</v>
      </c>
      <c r="H2203">
        <v>97.97</v>
      </c>
      <c r="I2203" s="59">
        <v>1.0885555555555551</v>
      </c>
      <c r="J2203" s="59">
        <v>1.0885555555555551</v>
      </c>
      <c r="K2203" t="s">
        <v>25</v>
      </c>
      <c r="L2203" t="s">
        <v>25</v>
      </c>
      <c r="M2203">
        <v>2025</v>
      </c>
      <c r="N2203" t="s">
        <v>744</v>
      </c>
      <c r="O2203" t="s">
        <v>751</v>
      </c>
      <c r="P2203">
        <v>0</v>
      </c>
      <c r="Q2203">
        <v>0</v>
      </c>
      <c r="R2203">
        <v>0</v>
      </c>
      <c r="T2203" t="s">
        <v>2416</v>
      </c>
      <c r="U2203">
        <v>31</v>
      </c>
    </row>
    <row r="2204" spans="1:22" x14ac:dyDescent="0.3">
      <c r="A2204">
        <v>530</v>
      </c>
      <c r="B2204" t="s">
        <v>2417</v>
      </c>
      <c r="C2204" t="s">
        <v>66</v>
      </c>
      <c r="D2204" t="s">
        <v>54</v>
      </c>
      <c r="E2204" t="s">
        <v>24</v>
      </c>
      <c r="F2204" s="107">
        <v>46022</v>
      </c>
      <c r="G2204">
        <v>97</v>
      </c>
      <c r="H2204">
        <v>85.56</v>
      </c>
      <c r="I2204" s="59">
        <v>0.88206185567010309</v>
      </c>
      <c r="J2204" s="59">
        <v>0.88206185567010309</v>
      </c>
      <c r="K2204" t="s">
        <v>25</v>
      </c>
      <c r="L2204" t="s">
        <v>25</v>
      </c>
      <c r="M2204">
        <v>2025</v>
      </c>
      <c r="N2204" t="s">
        <v>744</v>
      </c>
      <c r="O2204" t="s">
        <v>751</v>
      </c>
      <c r="P2204">
        <v>0</v>
      </c>
      <c r="Q2204">
        <v>0</v>
      </c>
      <c r="R2204">
        <v>0</v>
      </c>
      <c r="T2204" t="s">
        <v>2418</v>
      </c>
      <c r="U2204">
        <v>31</v>
      </c>
    </row>
    <row r="2205" spans="1:22" x14ac:dyDescent="0.3">
      <c r="A2205">
        <v>531</v>
      </c>
      <c r="B2205" t="s">
        <v>2419</v>
      </c>
      <c r="C2205" t="s">
        <v>66</v>
      </c>
      <c r="D2205" t="s">
        <v>54</v>
      </c>
      <c r="E2205" t="s">
        <v>24</v>
      </c>
      <c r="F2205" s="107">
        <v>46022</v>
      </c>
      <c r="G2205">
        <v>90</v>
      </c>
      <c r="H2205">
        <v>93.94</v>
      </c>
      <c r="I2205" s="59">
        <v>1.0437777777777779</v>
      </c>
      <c r="J2205" s="59">
        <v>1.0437777777777779</v>
      </c>
      <c r="K2205" t="s">
        <v>25</v>
      </c>
      <c r="L2205" t="s">
        <v>25</v>
      </c>
      <c r="M2205">
        <v>2025</v>
      </c>
      <c r="N2205" t="s">
        <v>744</v>
      </c>
      <c r="O2205" t="s">
        <v>751</v>
      </c>
      <c r="P2205">
        <v>0</v>
      </c>
      <c r="Q2205">
        <v>0</v>
      </c>
      <c r="R2205">
        <v>0</v>
      </c>
      <c r="T2205" t="s">
        <v>2420</v>
      </c>
      <c r="U2205">
        <v>31</v>
      </c>
    </row>
    <row r="2206" spans="1:22" x14ac:dyDescent="0.3">
      <c r="A2206">
        <v>532</v>
      </c>
      <c r="B2206" t="s">
        <v>2421</v>
      </c>
      <c r="C2206" t="s">
        <v>110</v>
      </c>
      <c r="D2206" t="s">
        <v>54</v>
      </c>
      <c r="E2206" t="s">
        <v>24</v>
      </c>
      <c r="F2206" s="107">
        <v>44742</v>
      </c>
      <c r="K2206" t="s">
        <v>25</v>
      </c>
      <c r="L2206" t="s">
        <v>128</v>
      </c>
      <c r="M2206">
        <v>2022</v>
      </c>
      <c r="N2206" t="s">
        <v>742</v>
      </c>
      <c r="O2206" t="s">
        <v>824</v>
      </c>
      <c r="P2206">
        <v>0</v>
      </c>
      <c r="Q2206">
        <v>0</v>
      </c>
      <c r="R2206">
        <v>0</v>
      </c>
      <c r="T2206" t="s">
        <v>2422</v>
      </c>
      <c r="U2206">
        <v>30</v>
      </c>
      <c r="V2206" t="s">
        <v>128</v>
      </c>
    </row>
    <row r="2207" spans="1:22" x14ac:dyDescent="0.3">
      <c r="A2207">
        <v>532</v>
      </c>
      <c r="B2207" t="s">
        <v>2421</v>
      </c>
      <c r="C2207" t="s">
        <v>110</v>
      </c>
      <c r="D2207" t="s">
        <v>54</v>
      </c>
      <c r="E2207" t="s">
        <v>24</v>
      </c>
      <c r="F2207" s="107">
        <v>44926</v>
      </c>
      <c r="K2207" t="s">
        <v>25</v>
      </c>
      <c r="L2207" t="s">
        <v>128</v>
      </c>
      <c r="M2207">
        <v>2022</v>
      </c>
      <c r="N2207" t="s">
        <v>744</v>
      </c>
      <c r="O2207" t="s">
        <v>749</v>
      </c>
      <c r="P2207">
        <v>0</v>
      </c>
      <c r="Q2207">
        <v>0</v>
      </c>
      <c r="R2207">
        <v>0</v>
      </c>
      <c r="T2207" t="s">
        <v>2425</v>
      </c>
      <c r="U2207">
        <v>31</v>
      </c>
      <c r="V2207" t="s">
        <v>128</v>
      </c>
    </row>
    <row r="2208" spans="1:22" x14ac:dyDescent="0.3">
      <c r="A2208">
        <v>532</v>
      </c>
      <c r="B2208" t="s">
        <v>2421</v>
      </c>
      <c r="C2208" t="s">
        <v>110</v>
      </c>
      <c r="D2208" t="s">
        <v>54</v>
      </c>
      <c r="E2208" t="s">
        <v>24</v>
      </c>
      <c r="F2208" s="107">
        <v>45107</v>
      </c>
      <c r="G2208">
        <v>100</v>
      </c>
      <c r="K2208" t="s">
        <v>25</v>
      </c>
      <c r="L2208" t="s">
        <v>128</v>
      </c>
      <c r="M2208">
        <v>2023</v>
      </c>
      <c r="N2208" t="s">
        <v>742</v>
      </c>
      <c r="O2208" t="s">
        <v>743</v>
      </c>
      <c r="P2208">
        <v>0</v>
      </c>
      <c r="Q2208">
        <v>0</v>
      </c>
      <c r="R2208">
        <v>0</v>
      </c>
      <c r="T2208" t="s">
        <v>2426</v>
      </c>
      <c r="U2208">
        <v>30</v>
      </c>
      <c r="V2208" t="s">
        <v>128</v>
      </c>
    </row>
    <row r="2209" spans="1:22" x14ac:dyDescent="0.3">
      <c r="A2209">
        <v>532</v>
      </c>
      <c r="B2209" t="s">
        <v>2421</v>
      </c>
      <c r="C2209" t="s">
        <v>110</v>
      </c>
      <c r="D2209" t="s">
        <v>54</v>
      </c>
      <c r="E2209" t="s">
        <v>24</v>
      </c>
      <c r="F2209" s="107">
        <v>45291</v>
      </c>
      <c r="G2209">
        <v>100</v>
      </c>
      <c r="K2209" t="s">
        <v>25</v>
      </c>
      <c r="L2209" t="s">
        <v>128</v>
      </c>
      <c r="M2209">
        <v>2023</v>
      </c>
      <c r="N2209" t="s">
        <v>744</v>
      </c>
      <c r="O2209" t="s">
        <v>745</v>
      </c>
      <c r="P2209">
        <v>0</v>
      </c>
      <c r="Q2209">
        <v>0</v>
      </c>
      <c r="R2209">
        <v>0</v>
      </c>
      <c r="T2209" t="s">
        <v>2427</v>
      </c>
      <c r="U2209">
        <v>31</v>
      </c>
      <c r="V2209" t="s">
        <v>128</v>
      </c>
    </row>
    <row r="2210" spans="1:22" x14ac:dyDescent="0.3">
      <c r="A2210">
        <v>532</v>
      </c>
      <c r="B2210" t="s">
        <v>2421</v>
      </c>
      <c r="C2210" t="s">
        <v>110</v>
      </c>
      <c r="D2210" t="s">
        <v>54</v>
      </c>
      <c r="E2210" t="s">
        <v>24</v>
      </c>
      <c r="F2210" s="107">
        <v>45473</v>
      </c>
      <c r="G2210">
        <v>100</v>
      </c>
      <c r="K2210" t="s">
        <v>25</v>
      </c>
      <c r="L2210" t="s">
        <v>128</v>
      </c>
      <c r="M2210">
        <v>2024</v>
      </c>
      <c r="N2210" t="s">
        <v>742</v>
      </c>
      <c r="O2210" t="s">
        <v>784</v>
      </c>
      <c r="P2210">
        <v>0</v>
      </c>
      <c r="Q2210">
        <v>0</v>
      </c>
      <c r="R2210">
        <v>0</v>
      </c>
      <c r="T2210" t="s">
        <v>2428</v>
      </c>
      <c r="U2210">
        <v>30</v>
      </c>
      <c r="V2210" t="s">
        <v>128</v>
      </c>
    </row>
    <row r="2211" spans="1:22" x14ac:dyDescent="0.3">
      <c r="A2211">
        <v>532</v>
      </c>
      <c r="B2211" t="s">
        <v>2421</v>
      </c>
      <c r="C2211" t="s">
        <v>110</v>
      </c>
      <c r="D2211" t="s">
        <v>54</v>
      </c>
      <c r="E2211" t="s">
        <v>24</v>
      </c>
      <c r="F2211" s="107">
        <v>45657</v>
      </c>
      <c r="G2211">
        <v>100</v>
      </c>
      <c r="K2211" t="s">
        <v>25</v>
      </c>
      <c r="L2211" t="s">
        <v>128</v>
      </c>
      <c r="M2211">
        <v>2024</v>
      </c>
      <c r="N2211" t="s">
        <v>744</v>
      </c>
      <c r="O2211" t="s">
        <v>762</v>
      </c>
      <c r="P2211">
        <v>0</v>
      </c>
      <c r="Q2211">
        <v>0</v>
      </c>
      <c r="R2211">
        <v>0</v>
      </c>
      <c r="T2211" t="s">
        <v>2429</v>
      </c>
      <c r="U2211">
        <v>31</v>
      </c>
      <c r="V2211" t="s">
        <v>128</v>
      </c>
    </row>
    <row r="2212" spans="1:22" x14ac:dyDescent="0.3">
      <c r="A2212">
        <v>532</v>
      </c>
      <c r="B2212" t="s">
        <v>2421</v>
      </c>
      <c r="C2212" t="s">
        <v>110</v>
      </c>
      <c r="D2212" t="s">
        <v>54</v>
      </c>
      <c r="E2212" t="s">
        <v>24</v>
      </c>
      <c r="F2212" s="107">
        <v>45838</v>
      </c>
      <c r="G2212">
        <v>100</v>
      </c>
      <c r="H2212">
        <v>133.15</v>
      </c>
      <c r="I2212" s="59">
        <v>1.3</v>
      </c>
      <c r="J2212" s="59">
        <v>1.3314999999999999</v>
      </c>
      <c r="K2212" t="s">
        <v>25</v>
      </c>
      <c r="L2212" t="s">
        <v>25</v>
      </c>
      <c r="M2212">
        <v>2025</v>
      </c>
      <c r="N2212" t="s">
        <v>742</v>
      </c>
      <c r="O2212" t="s">
        <v>846</v>
      </c>
      <c r="P2212">
        <v>0</v>
      </c>
      <c r="Q2212">
        <v>0</v>
      </c>
      <c r="R2212">
        <v>0</v>
      </c>
      <c r="T2212" t="s">
        <v>2430</v>
      </c>
      <c r="U2212">
        <v>30</v>
      </c>
    </row>
    <row r="2213" spans="1:22" x14ac:dyDescent="0.3">
      <c r="A2213">
        <v>532</v>
      </c>
      <c r="B2213" t="s">
        <v>2421</v>
      </c>
      <c r="C2213" t="s">
        <v>110</v>
      </c>
      <c r="D2213" t="s">
        <v>54</v>
      </c>
      <c r="E2213" t="s">
        <v>24</v>
      </c>
      <c r="F2213" s="107">
        <v>46022</v>
      </c>
      <c r="G2213">
        <v>100</v>
      </c>
      <c r="H2213">
        <v>134.78</v>
      </c>
      <c r="I2213" s="59">
        <v>1.3</v>
      </c>
      <c r="J2213" s="59">
        <v>1.3478000000000001</v>
      </c>
      <c r="K2213" t="s">
        <v>25</v>
      </c>
      <c r="L2213" t="s">
        <v>25</v>
      </c>
      <c r="M2213">
        <v>2025</v>
      </c>
      <c r="N2213" t="s">
        <v>744</v>
      </c>
      <c r="O2213" t="s">
        <v>751</v>
      </c>
      <c r="P2213">
        <v>0</v>
      </c>
      <c r="Q2213">
        <v>0</v>
      </c>
      <c r="R2213">
        <v>0</v>
      </c>
      <c r="T2213" t="s">
        <v>2431</v>
      </c>
      <c r="U2213">
        <v>31</v>
      </c>
    </row>
    <row r="2214" spans="1:22" x14ac:dyDescent="0.3">
      <c r="A2214">
        <v>533</v>
      </c>
      <c r="B2214" t="s">
        <v>2432</v>
      </c>
      <c r="C2214" t="s">
        <v>110</v>
      </c>
      <c r="D2214" t="s">
        <v>54</v>
      </c>
      <c r="E2214" t="s">
        <v>24</v>
      </c>
      <c r="F2214" s="107">
        <v>44742</v>
      </c>
      <c r="K2214" t="s">
        <v>25</v>
      </c>
      <c r="L2214" t="s">
        <v>128</v>
      </c>
      <c r="M2214">
        <v>2022</v>
      </c>
      <c r="N2214" t="s">
        <v>742</v>
      </c>
      <c r="O2214" t="s">
        <v>824</v>
      </c>
      <c r="P2214">
        <v>0</v>
      </c>
      <c r="Q2214">
        <v>0</v>
      </c>
      <c r="R2214">
        <v>0</v>
      </c>
      <c r="T2214" t="s">
        <v>2433</v>
      </c>
      <c r="U2214">
        <v>30</v>
      </c>
      <c r="V2214" t="s">
        <v>128</v>
      </c>
    </row>
    <row r="2215" spans="1:22" x14ac:dyDescent="0.3">
      <c r="A2215">
        <v>533</v>
      </c>
      <c r="B2215" t="s">
        <v>2432</v>
      </c>
      <c r="C2215" t="s">
        <v>110</v>
      </c>
      <c r="D2215" t="s">
        <v>54</v>
      </c>
      <c r="E2215" t="s">
        <v>24</v>
      </c>
      <c r="F2215" s="107">
        <v>44926</v>
      </c>
      <c r="K2215" t="s">
        <v>25</v>
      </c>
      <c r="L2215" t="s">
        <v>128</v>
      </c>
      <c r="M2215">
        <v>2022</v>
      </c>
      <c r="N2215" t="s">
        <v>744</v>
      </c>
      <c r="O2215" t="s">
        <v>749</v>
      </c>
      <c r="P2215">
        <v>0</v>
      </c>
      <c r="Q2215">
        <v>0</v>
      </c>
      <c r="R2215">
        <v>0</v>
      </c>
      <c r="T2215" t="s">
        <v>2436</v>
      </c>
      <c r="U2215">
        <v>31</v>
      </c>
      <c r="V2215" t="s">
        <v>128</v>
      </c>
    </row>
    <row r="2216" spans="1:22" x14ac:dyDescent="0.3">
      <c r="A2216">
        <v>533</v>
      </c>
      <c r="B2216" t="s">
        <v>2432</v>
      </c>
      <c r="C2216" t="s">
        <v>110</v>
      </c>
      <c r="D2216" t="s">
        <v>54</v>
      </c>
      <c r="E2216" t="s">
        <v>24</v>
      </c>
      <c r="F2216" s="107">
        <v>45107</v>
      </c>
      <c r="K2216" t="s">
        <v>25</v>
      </c>
      <c r="L2216" t="s">
        <v>128</v>
      </c>
      <c r="M2216">
        <v>2023</v>
      </c>
      <c r="N2216" t="s">
        <v>742</v>
      </c>
      <c r="O2216" t="s">
        <v>743</v>
      </c>
      <c r="P2216">
        <v>0</v>
      </c>
      <c r="Q2216">
        <v>0</v>
      </c>
      <c r="R2216">
        <v>0</v>
      </c>
      <c r="T2216" t="s">
        <v>2437</v>
      </c>
      <c r="U2216">
        <v>30</v>
      </c>
      <c r="V2216" t="s">
        <v>128</v>
      </c>
    </row>
    <row r="2217" spans="1:22" x14ac:dyDescent="0.3">
      <c r="A2217">
        <v>533</v>
      </c>
      <c r="B2217" t="s">
        <v>2432</v>
      </c>
      <c r="C2217" t="s">
        <v>110</v>
      </c>
      <c r="D2217" t="s">
        <v>54</v>
      </c>
      <c r="E2217" t="s">
        <v>24</v>
      </c>
      <c r="F2217" s="107">
        <v>45291</v>
      </c>
      <c r="K2217" t="s">
        <v>25</v>
      </c>
      <c r="L2217" t="s">
        <v>128</v>
      </c>
      <c r="M2217">
        <v>2023</v>
      </c>
      <c r="N2217" t="s">
        <v>744</v>
      </c>
      <c r="O2217" t="s">
        <v>745</v>
      </c>
      <c r="P2217">
        <v>0</v>
      </c>
      <c r="Q2217">
        <v>0</v>
      </c>
      <c r="R2217">
        <v>0</v>
      </c>
      <c r="T2217" t="s">
        <v>2439</v>
      </c>
      <c r="U2217">
        <v>31</v>
      </c>
      <c r="V2217" t="s">
        <v>128</v>
      </c>
    </row>
    <row r="2218" spans="1:22" x14ac:dyDescent="0.3">
      <c r="A2218">
        <v>533</v>
      </c>
      <c r="B2218" t="s">
        <v>2432</v>
      </c>
      <c r="C2218" t="s">
        <v>110</v>
      </c>
      <c r="D2218" t="s">
        <v>54</v>
      </c>
      <c r="E2218" t="s">
        <v>24</v>
      </c>
      <c r="F2218" s="107">
        <v>45473</v>
      </c>
      <c r="K2218" t="s">
        <v>25</v>
      </c>
      <c r="L2218" t="s">
        <v>128</v>
      </c>
      <c r="M2218">
        <v>2024</v>
      </c>
      <c r="N2218" t="s">
        <v>742</v>
      </c>
      <c r="O2218" t="s">
        <v>784</v>
      </c>
      <c r="P2218">
        <v>0</v>
      </c>
      <c r="Q2218">
        <v>0</v>
      </c>
      <c r="R2218">
        <v>0</v>
      </c>
      <c r="T2218" t="s">
        <v>2440</v>
      </c>
      <c r="U2218">
        <v>30</v>
      </c>
      <c r="V2218" t="s">
        <v>128</v>
      </c>
    </row>
    <row r="2219" spans="1:22" x14ac:dyDescent="0.3">
      <c r="A2219">
        <v>533</v>
      </c>
      <c r="B2219" t="s">
        <v>2432</v>
      </c>
      <c r="C2219" t="s">
        <v>110</v>
      </c>
      <c r="D2219" t="s">
        <v>54</v>
      </c>
      <c r="E2219" t="s">
        <v>24</v>
      </c>
      <c r="F2219" s="107">
        <v>45657</v>
      </c>
      <c r="K2219" t="s">
        <v>25</v>
      </c>
      <c r="L2219" t="s">
        <v>128</v>
      </c>
      <c r="M2219">
        <v>2024</v>
      </c>
      <c r="N2219" t="s">
        <v>744</v>
      </c>
      <c r="O2219" t="s">
        <v>762</v>
      </c>
      <c r="P2219">
        <v>0</v>
      </c>
      <c r="Q2219">
        <v>0</v>
      </c>
      <c r="R2219">
        <v>0</v>
      </c>
      <c r="T2219" t="s">
        <v>2441</v>
      </c>
      <c r="U2219">
        <v>31</v>
      </c>
      <c r="V2219" t="s">
        <v>128</v>
      </c>
    </row>
    <row r="2220" spans="1:22" x14ac:dyDescent="0.3">
      <c r="A2220">
        <v>533</v>
      </c>
      <c r="B2220" t="s">
        <v>2432</v>
      </c>
      <c r="C2220" t="s">
        <v>110</v>
      </c>
      <c r="D2220" t="s">
        <v>54</v>
      </c>
      <c r="E2220" t="s">
        <v>24</v>
      </c>
      <c r="F2220" s="107">
        <v>45838</v>
      </c>
      <c r="G2220">
        <v>100</v>
      </c>
      <c r="H2220">
        <v>124.89</v>
      </c>
      <c r="I2220" s="59">
        <v>1.2488999999999999</v>
      </c>
      <c r="J2220" s="59">
        <v>1.2488999999999999</v>
      </c>
      <c r="K2220" t="s">
        <v>25</v>
      </c>
      <c r="L2220" t="s">
        <v>25</v>
      </c>
      <c r="M2220">
        <v>2025</v>
      </c>
      <c r="N2220" t="s">
        <v>742</v>
      </c>
      <c r="O2220" t="s">
        <v>846</v>
      </c>
      <c r="P2220">
        <v>0</v>
      </c>
      <c r="Q2220">
        <v>0</v>
      </c>
      <c r="R2220">
        <v>0</v>
      </c>
      <c r="T2220" t="s">
        <v>2442</v>
      </c>
      <c r="U2220">
        <v>30</v>
      </c>
    </row>
    <row r="2221" spans="1:22" x14ac:dyDescent="0.3">
      <c r="A2221">
        <v>533</v>
      </c>
      <c r="B2221" t="s">
        <v>2432</v>
      </c>
      <c r="C2221" t="s">
        <v>110</v>
      </c>
      <c r="D2221" t="s">
        <v>54</v>
      </c>
      <c r="E2221" t="s">
        <v>24</v>
      </c>
      <c r="F2221" s="107">
        <v>46022</v>
      </c>
      <c r="G2221">
        <v>100</v>
      </c>
      <c r="H2221">
        <v>177.95</v>
      </c>
      <c r="I2221" s="59">
        <v>1.3</v>
      </c>
      <c r="J2221" s="59">
        <v>1.7795000000000001</v>
      </c>
      <c r="K2221" t="s">
        <v>25</v>
      </c>
      <c r="L2221" t="s">
        <v>25</v>
      </c>
      <c r="M2221">
        <v>2025</v>
      </c>
      <c r="N2221" t="s">
        <v>744</v>
      </c>
      <c r="O2221" t="s">
        <v>751</v>
      </c>
      <c r="P2221">
        <v>0</v>
      </c>
      <c r="Q2221">
        <v>0</v>
      </c>
      <c r="R2221">
        <v>0</v>
      </c>
      <c r="T2221" t="s">
        <v>2443</v>
      </c>
      <c r="U2221">
        <v>31</v>
      </c>
    </row>
    <row r="2222" spans="1:22" x14ac:dyDescent="0.3">
      <c r="A2222">
        <v>534</v>
      </c>
      <c r="B2222" t="s">
        <v>2444</v>
      </c>
      <c r="C2222" t="s">
        <v>110</v>
      </c>
      <c r="D2222" t="s">
        <v>54</v>
      </c>
      <c r="E2222" t="s">
        <v>24</v>
      </c>
      <c r="F2222" s="107">
        <v>44742</v>
      </c>
      <c r="K2222" t="s">
        <v>25</v>
      </c>
      <c r="L2222" t="s">
        <v>128</v>
      </c>
      <c r="M2222">
        <v>2022</v>
      </c>
      <c r="N2222" t="s">
        <v>742</v>
      </c>
      <c r="O2222" t="s">
        <v>824</v>
      </c>
      <c r="P2222">
        <v>0</v>
      </c>
      <c r="Q2222">
        <v>0</v>
      </c>
      <c r="R2222">
        <v>0</v>
      </c>
      <c r="T2222" t="s">
        <v>2445</v>
      </c>
      <c r="U2222">
        <v>30</v>
      </c>
      <c r="V2222" t="s">
        <v>128</v>
      </c>
    </row>
    <row r="2223" spans="1:22" x14ac:dyDescent="0.3">
      <c r="A2223">
        <v>534</v>
      </c>
      <c r="B2223" t="s">
        <v>2444</v>
      </c>
      <c r="C2223" t="s">
        <v>110</v>
      </c>
      <c r="D2223" t="s">
        <v>54</v>
      </c>
      <c r="E2223" t="s">
        <v>24</v>
      </c>
      <c r="F2223" s="107">
        <v>44926</v>
      </c>
      <c r="K2223" t="s">
        <v>25</v>
      </c>
      <c r="L2223" t="s">
        <v>128</v>
      </c>
      <c r="M2223">
        <v>2022</v>
      </c>
      <c r="N2223" t="s">
        <v>744</v>
      </c>
      <c r="O2223" t="s">
        <v>749</v>
      </c>
      <c r="P2223">
        <v>0</v>
      </c>
      <c r="Q2223">
        <v>0</v>
      </c>
      <c r="R2223">
        <v>0</v>
      </c>
      <c r="T2223" t="s">
        <v>2448</v>
      </c>
      <c r="U2223">
        <v>31</v>
      </c>
      <c r="V2223" t="s">
        <v>128</v>
      </c>
    </row>
    <row r="2224" spans="1:22" x14ac:dyDescent="0.3">
      <c r="A2224">
        <v>534</v>
      </c>
      <c r="B2224" t="s">
        <v>2444</v>
      </c>
      <c r="C2224" t="s">
        <v>110</v>
      </c>
      <c r="D2224" t="s">
        <v>54</v>
      </c>
      <c r="E2224" t="s">
        <v>24</v>
      </c>
      <c r="F2224" s="107">
        <v>45107</v>
      </c>
      <c r="K2224" t="s">
        <v>25</v>
      </c>
      <c r="L2224" t="s">
        <v>128</v>
      </c>
      <c r="M2224">
        <v>2023</v>
      </c>
      <c r="N2224" t="s">
        <v>742</v>
      </c>
      <c r="O2224" t="s">
        <v>743</v>
      </c>
      <c r="P2224">
        <v>0</v>
      </c>
      <c r="Q2224">
        <v>0</v>
      </c>
      <c r="R2224">
        <v>0</v>
      </c>
      <c r="T2224" t="s">
        <v>2449</v>
      </c>
      <c r="U2224">
        <v>30</v>
      </c>
      <c r="V2224" t="s">
        <v>128</v>
      </c>
    </row>
    <row r="2225" spans="1:22" x14ac:dyDescent="0.3">
      <c r="A2225">
        <v>534</v>
      </c>
      <c r="B2225" t="s">
        <v>2444</v>
      </c>
      <c r="C2225" t="s">
        <v>110</v>
      </c>
      <c r="D2225" t="s">
        <v>54</v>
      </c>
      <c r="E2225" t="s">
        <v>24</v>
      </c>
      <c r="F2225" s="107">
        <v>45291</v>
      </c>
      <c r="K2225" t="s">
        <v>25</v>
      </c>
      <c r="L2225" t="s">
        <v>128</v>
      </c>
      <c r="M2225">
        <v>2023</v>
      </c>
      <c r="N2225" t="s">
        <v>744</v>
      </c>
      <c r="O2225" t="s">
        <v>745</v>
      </c>
      <c r="P2225">
        <v>0</v>
      </c>
      <c r="Q2225">
        <v>0</v>
      </c>
      <c r="R2225">
        <v>0</v>
      </c>
      <c r="T2225" t="s">
        <v>2451</v>
      </c>
      <c r="U2225">
        <v>31</v>
      </c>
      <c r="V2225" t="s">
        <v>128</v>
      </c>
    </row>
    <row r="2226" spans="1:22" x14ac:dyDescent="0.3">
      <c r="A2226">
        <v>534</v>
      </c>
      <c r="B2226" t="s">
        <v>2444</v>
      </c>
      <c r="C2226" t="s">
        <v>110</v>
      </c>
      <c r="D2226" t="s">
        <v>54</v>
      </c>
      <c r="E2226" t="s">
        <v>24</v>
      </c>
      <c r="F2226" s="107">
        <v>45473</v>
      </c>
      <c r="K2226" t="s">
        <v>25</v>
      </c>
      <c r="L2226" t="s">
        <v>128</v>
      </c>
      <c r="M2226">
        <v>2024</v>
      </c>
      <c r="N2226" t="s">
        <v>742</v>
      </c>
      <c r="O2226" t="s">
        <v>784</v>
      </c>
      <c r="P2226">
        <v>0</v>
      </c>
      <c r="Q2226">
        <v>0</v>
      </c>
      <c r="R2226">
        <v>0</v>
      </c>
      <c r="T2226" t="s">
        <v>2452</v>
      </c>
      <c r="U2226">
        <v>30</v>
      </c>
      <c r="V2226" t="s">
        <v>128</v>
      </c>
    </row>
    <row r="2227" spans="1:22" x14ac:dyDescent="0.3">
      <c r="A2227">
        <v>534</v>
      </c>
      <c r="B2227" t="s">
        <v>2444</v>
      </c>
      <c r="C2227" t="s">
        <v>110</v>
      </c>
      <c r="D2227" t="s">
        <v>54</v>
      </c>
      <c r="E2227" t="s">
        <v>24</v>
      </c>
      <c r="F2227" s="107">
        <v>45657</v>
      </c>
      <c r="K2227" t="s">
        <v>25</v>
      </c>
      <c r="L2227" t="s">
        <v>128</v>
      </c>
      <c r="M2227">
        <v>2024</v>
      </c>
      <c r="N2227" t="s">
        <v>744</v>
      </c>
      <c r="O2227" t="s">
        <v>762</v>
      </c>
      <c r="P2227">
        <v>0</v>
      </c>
      <c r="Q2227">
        <v>0</v>
      </c>
      <c r="R2227">
        <v>0</v>
      </c>
      <c r="T2227" t="s">
        <v>2453</v>
      </c>
      <c r="U2227">
        <v>31</v>
      </c>
      <c r="V2227" t="s">
        <v>128</v>
      </c>
    </row>
    <row r="2228" spans="1:22" x14ac:dyDescent="0.3">
      <c r="A2228">
        <v>534</v>
      </c>
      <c r="B2228" t="s">
        <v>2444</v>
      </c>
      <c r="C2228" t="s">
        <v>110</v>
      </c>
      <c r="D2228" t="s">
        <v>54</v>
      </c>
      <c r="E2228" t="s">
        <v>24</v>
      </c>
      <c r="F2228" s="107">
        <v>45838</v>
      </c>
      <c r="G2228">
        <v>100</v>
      </c>
      <c r="H2228">
        <v>134.09</v>
      </c>
      <c r="I2228" s="59">
        <v>1.3</v>
      </c>
      <c r="J2228" s="59">
        <v>1.3409</v>
      </c>
      <c r="K2228" t="s">
        <v>25</v>
      </c>
      <c r="L2228" t="s">
        <v>25</v>
      </c>
      <c r="M2228">
        <v>2025</v>
      </c>
      <c r="N2228" t="s">
        <v>742</v>
      </c>
      <c r="O2228" t="s">
        <v>846</v>
      </c>
      <c r="P2228">
        <v>0</v>
      </c>
      <c r="Q2228">
        <v>0</v>
      </c>
      <c r="R2228">
        <v>0</v>
      </c>
      <c r="T2228" t="s">
        <v>2454</v>
      </c>
      <c r="U2228">
        <v>30</v>
      </c>
    </row>
    <row r="2229" spans="1:22" x14ac:dyDescent="0.3">
      <c r="A2229">
        <v>534</v>
      </c>
      <c r="B2229" t="s">
        <v>2444</v>
      </c>
      <c r="C2229" t="s">
        <v>110</v>
      </c>
      <c r="D2229" t="s">
        <v>54</v>
      </c>
      <c r="E2229" t="s">
        <v>24</v>
      </c>
      <c r="F2229" s="107">
        <v>46022</v>
      </c>
      <c r="G2229">
        <v>100</v>
      </c>
      <c r="H2229">
        <v>134.53</v>
      </c>
      <c r="I2229" s="59">
        <v>1.3</v>
      </c>
      <c r="J2229" s="59">
        <v>1.3452999999999999</v>
      </c>
      <c r="K2229" t="s">
        <v>25</v>
      </c>
      <c r="L2229" t="s">
        <v>25</v>
      </c>
      <c r="M2229">
        <v>2025</v>
      </c>
      <c r="N2229" t="s">
        <v>744</v>
      </c>
      <c r="O2229" t="s">
        <v>751</v>
      </c>
      <c r="P2229">
        <v>0</v>
      </c>
      <c r="Q2229">
        <v>0</v>
      </c>
      <c r="R2229">
        <v>0</v>
      </c>
      <c r="T2229" t="s">
        <v>2455</v>
      </c>
      <c r="U2229">
        <v>31</v>
      </c>
    </row>
    <row r="2230" spans="1:22" x14ac:dyDescent="0.3">
      <c r="A2230">
        <v>535</v>
      </c>
      <c r="B2230" t="s">
        <v>2456</v>
      </c>
      <c r="C2230" t="s">
        <v>110</v>
      </c>
      <c r="D2230" t="s">
        <v>54</v>
      </c>
      <c r="E2230" t="s">
        <v>24</v>
      </c>
      <c r="F2230" s="107">
        <v>44742</v>
      </c>
      <c r="K2230" t="s">
        <v>25</v>
      </c>
      <c r="L2230" t="s">
        <v>128</v>
      </c>
      <c r="M2230">
        <v>2022</v>
      </c>
      <c r="N2230" t="s">
        <v>742</v>
      </c>
      <c r="O2230" t="s">
        <v>824</v>
      </c>
      <c r="P2230">
        <v>0</v>
      </c>
      <c r="Q2230">
        <v>0</v>
      </c>
      <c r="R2230">
        <v>0</v>
      </c>
      <c r="T2230" t="s">
        <v>2457</v>
      </c>
      <c r="U2230">
        <v>30</v>
      </c>
      <c r="V2230" t="s">
        <v>128</v>
      </c>
    </row>
    <row r="2231" spans="1:22" x14ac:dyDescent="0.3">
      <c r="A2231">
        <v>535</v>
      </c>
      <c r="B2231" t="s">
        <v>2456</v>
      </c>
      <c r="C2231" t="s">
        <v>110</v>
      </c>
      <c r="D2231" t="s">
        <v>54</v>
      </c>
      <c r="E2231" t="s">
        <v>24</v>
      </c>
      <c r="F2231" s="107">
        <v>44926</v>
      </c>
      <c r="K2231" t="s">
        <v>25</v>
      </c>
      <c r="L2231" t="s">
        <v>128</v>
      </c>
      <c r="M2231">
        <v>2022</v>
      </c>
      <c r="N2231" t="s">
        <v>744</v>
      </c>
      <c r="O2231" t="s">
        <v>749</v>
      </c>
      <c r="P2231">
        <v>0</v>
      </c>
      <c r="Q2231">
        <v>0</v>
      </c>
      <c r="R2231">
        <v>0</v>
      </c>
      <c r="T2231" t="s">
        <v>2460</v>
      </c>
      <c r="U2231">
        <v>31</v>
      </c>
      <c r="V2231" t="s">
        <v>128</v>
      </c>
    </row>
    <row r="2232" spans="1:22" x14ac:dyDescent="0.3">
      <c r="A2232">
        <v>535</v>
      </c>
      <c r="B2232" t="s">
        <v>2456</v>
      </c>
      <c r="C2232" t="s">
        <v>110</v>
      </c>
      <c r="D2232" t="s">
        <v>54</v>
      </c>
      <c r="E2232" t="s">
        <v>24</v>
      </c>
      <c r="F2232" s="107">
        <v>45107</v>
      </c>
      <c r="K2232" t="s">
        <v>25</v>
      </c>
      <c r="L2232" t="s">
        <v>128</v>
      </c>
      <c r="M2232">
        <v>2023</v>
      </c>
      <c r="N2232" t="s">
        <v>742</v>
      </c>
      <c r="O2232" t="s">
        <v>743</v>
      </c>
      <c r="P2232">
        <v>0</v>
      </c>
      <c r="Q2232">
        <v>0</v>
      </c>
      <c r="R2232">
        <v>0</v>
      </c>
      <c r="T2232" t="s">
        <v>2461</v>
      </c>
      <c r="U2232">
        <v>30</v>
      </c>
      <c r="V2232" t="s">
        <v>128</v>
      </c>
    </row>
    <row r="2233" spans="1:22" x14ac:dyDescent="0.3">
      <c r="A2233">
        <v>535</v>
      </c>
      <c r="B2233" t="s">
        <v>2456</v>
      </c>
      <c r="C2233" t="s">
        <v>110</v>
      </c>
      <c r="D2233" t="s">
        <v>54</v>
      </c>
      <c r="E2233" t="s">
        <v>24</v>
      </c>
      <c r="F2233" s="107">
        <v>45291</v>
      </c>
      <c r="K2233" t="s">
        <v>25</v>
      </c>
      <c r="L2233" t="s">
        <v>128</v>
      </c>
      <c r="M2233">
        <v>2023</v>
      </c>
      <c r="N2233" t="s">
        <v>744</v>
      </c>
      <c r="O2233" t="s">
        <v>745</v>
      </c>
      <c r="P2233">
        <v>0</v>
      </c>
      <c r="Q2233">
        <v>0</v>
      </c>
      <c r="R2233">
        <v>0</v>
      </c>
      <c r="T2233" t="s">
        <v>2463</v>
      </c>
      <c r="U2233">
        <v>31</v>
      </c>
      <c r="V2233" t="s">
        <v>128</v>
      </c>
    </row>
    <row r="2234" spans="1:22" x14ac:dyDescent="0.3">
      <c r="A2234">
        <v>535</v>
      </c>
      <c r="B2234" t="s">
        <v>2456</v>
      </c>
      <c r="C2234" t="s">
        <v>110</v>
      </c>
      <c r="D2234" t="s">
        <v>54</v>
      </c>
      <c r="E2234" t="s">
        <v>24</v>
      </c>
      <c r="F2234" s="107">
        <v>45473</v>
      </c>
      <c r="K2234" t="s">
        <v>25</v>
      </c>
      <c r="L2234" t="s">
        <v>128</v>
      </c>
      <c r="M2234">
        <v>2024</v>
      </c>
      <c r="N2234" t="s">
        <v>742</v>
      </c>
      <c r="O2234" t="s">
        <v>784</v>
      </c>
      <c r="P2234">
        <v>0</v>
      </c>
      <c r="Q2234">
        <v>0</v>
      </c>
      <c r="R2234">
        <v>0</v>
      </c>
      <c r="T2234" t="s">
        <v>2464</v>
      </c>
      <c r="U2234">
        <v>30</v>
      </c>
      <c r="V2234" t="s">
        <v>128</v>
      </c>
    </row>
    <row r="2235" spans="1:22" x14ac:dyDescent="0.3">
      <c r="A2235">
        <v>535</v>
      </c>
      <c r="B2235" t="s">
        <v>2456</v>
      </c>
      <c r="C2235" t="s">
        <v>110</v>
      </c>
      <c r="D2235" t="s">
        <v>54</v>
      </c>
      <c r="E2235" t="s">
        <v>24</v>
      </c>
      <c r="F2235" s="107">
        <v>45657</v>
      </c>
      <c r="K2235" t="s">
        <v>25</v>
      </c>
      <c r="L2235" t="s">
        <v>128</v>
      </c>
      <c r="M2235">
        <v>2024</v>
      </c>
      <c r="N2235" t="s">
        <v>744</v>
      </c>
      <c r="O2235" t="s">
        <v>762</v>
      </c>
      <c r="P2235">
        <v>0</v>
      </c>
      <c r="Q2235">
        <v>0</v>
      </c>
      <c r="R2235">
        <v>0</v>
      </c>
      <c r="T2235" t="s">
        <v>2465</v>
      </c>
      <c r="U2235">
        <v>31</v>
      </c>
      <c r="V2235" t="s">
        <v>128</v>
      </c>
    </row>
    <row r="2236" spans="1:22" x14ac:dyDescent="0.3">
      <c r="A2236">
        <v>535</v>
      </c>
      <c r="B2236" t="s">
        <v>2456</v>
      </c>
      <c r="C2236" t="s">
        <v>110</v>
      </c>
      <c r="D2236" t="s">
        <v>54</v>
      </c>
      <c r="E2236" t="s">
        <v>24</v>
      </c>
      <c r="F2236" s="107">
        <v>45838</v>
      </c>
      <c r="G2236">
        <v>100</v>
      </c>
      <c r="H2236">
        <v>132.66999999999999</v>
      </c>
      <c r="I2236" s="59">
        <v>1.3</v>
      </c>
      <c r="J2236" s="59">
        <v>1.3267</v>
      </c>
      <c r="K2236" t="s">
        <v>25</v>
      </c>
      <c r="L2236" t="s">
        <v>25</v>
      </c>
      <c r="M2236">
        <v>2025</v>
      </c>
      <c r="N2236" t="s">
        <v>742</v>
      </c>
      <c r="O2236" t="s">
        <v>846</v>
      </c>
      <c r="P2236">
        <v>0</v>
      </c>
      <c r="Q2236">
        <v>0</v>
      </c>
      <c r="R2236">
        <v>0</v>
      </c>
      <c r="T2236" t="s">
        <v>2466</v>
      </c>
      <c r="U2236">
        <v>30</v>
      </c>
    </row>
    <row r="2237" spans="1:22" x14ac:dyDescent="0.3">
      <c r="A2237">
        <v>535</v>
      </c>
      <c r="B2237" t="s">
        <v>2456</v>
      </c>
      <c r="C2237" t="s">
        <v>110</v>
      </c>
      <c r="D2237" t="s">
        <v>54</v>
      </c>
      <c r="E2237" t="s">
        <v>24</v>
      </c>
      <c r="F2237" s="107">
        <v>46022</v>
      </c>
      <c r="G2237">
        <v>100</v>
      </c>
      <c r="H2237">
        <v>209.63</v>
      </c>
      <c r="I2237" s="59">
        <v>1.3</v>
      </c>
      <c r="J2237" s="59">
        <v>2.0962999999999998</v>
      </c>
      <c r="K2237" t="s">
        <v>25</v>
      </c>
      <c r="L2237" t="s">
        <v>25</v>
      </c>
      <c r="M2237">
        <v>2025</v>
      </c>
      <c r="N2237" t="s">
        <v>744</v>
      </c>
      <c r="O2237" t="s">
        <v>751</v>
      </c>
      <c r="P2237">
        <v>0</v>
      </c>
      <c r="Q2237">
        <v>0</v>
      </c>
      <c r="R2237">
        <v>0</v>
      </c>
      <c r="T2237" t="s">
        <v>2467</v>
      </c>
      <c r="U2237">
        <v>31</v>
      </c>
    </row>
    <row r="2238" spans="1:22" x14ac:dyDescent="0.3">
      <c r="A2238">
        <v>536</v>
      </c>
      <c r="B2238" t="s">
        <v>2468</v>
      </c>
      <c r="C2238" t="s">
        <v>110</v>
      </c>
      <c r="D2238" t="s">
        <v>54</v>
      </c>
      <c r="E2238" t="s">
        <v>24</v>
      </c>
      <c r="F2238" s="107">
        <v>44742</v>
      </c>
      <c r="K2238" t="s">
        <v>25</v>
      </c>
      <c r="L2238" t="s">
        <v>128</v>
      </c>
      <c r="M2238">
        <v>2022</v>
      </c>
      <c r="N2238" t="s">
        <v>742</v>
      </c>
      <c r="O2238" t="s">
        <v>824</v>
      </c>
      <c r="P2238">
        <v>0</v>
      </c>
      <c r="Q2238">
        <v>0</v>
      </c>
      <c r="R2238">
        <v>0</v>
      </c>
      <c r="T2238" t="s">
        <v>2469</v>
      </c>
      <c r="U2238">
        <v>30</v>
      </c>
      <c r="V2238" t="s">
        <v>128</v>
      </c>
    </row>
    <row r="2239" spans="1:22" x14ac:dyDescent="0.3">
      <c r="A2239">
        <v>536</v>
      </c>
      <c r="B2239" t="s">
        <v>2468</v>
      </c>
      <c r="C2239" t="s">
        <v>110</v>
      </c>
      <c r="D2239" t="s">
        <v>54</v>
      </c>
      <c r="E2239" t="s">
        <v>24</v>
      </c>
      <c r="F2239" s="107">
        <v>44926</v>
      </c>
      <c r="K2239" t="s">
        <v>25</v>
      </c>
      <c r="L2239" t="s">
        <v>128</v>
      </c>
      <c r="M2239">
        <v>2022</v>
      </c>
      <c r="N2239" t="s">
        <v>744</v>
      </c>
      <c r="O2239" t="s">
        <v>749</v>
      </c>
      <c r="P2239">
        <v>0</v>
      </c>
      <c r="Q2239">
        <v>0</v>
      </c>
      <c r="R2239">
        <v>0</v>
      </c>
      <c r="T2239" t="s">
        <v>2472</v>
      </c>
      <c r="U2239">
        <v>31</v>
      </c>
      <c r="V2239" t="s">
        <v>128</v>
      </c>
    </row>
    <row r="2240" spans="1:22" x14ac:dyDescent="0.3">
      <c r="A2240">
        <v>536</v>
      </c>
      <c r="B2240" t="s">
        <v>2468</v>
      </c>
      <c r="C2240" t="s">
        <v>110</v>
      </c>
      <c r="D2240" t="s">
        <v>54</v>
      </c>
      <c r="E2240" t="s">
        <v>24</v>
      </c>
      <c r="F2240" s="107">
        <v>45107</v>
      </c>
      <c r="K2240" t="s">
        <v>25</v>
      </c>
      <c r="L2240" t="s">
        <v>128</v>
      </c>
      <c r="M2240">
        <v>2023</v>
      </c>
      <c r="N2240" t="s">
        <v>742</v>
      </c>
      <c r="O2240" t="s">
        <v>743</v>
      </c>
      <c r="P2240">
        <v>0</v>
      </c>
      <c r="Q2240">
        <v>0</v>
      </c>
      <c r="R2240">
        <v>0</v>
      </c>
      <c r="T2240" t="s">
        <v>2473</v>
      </c>
      <c r="U2240">
        <v>30</v>
      </c>
      <c r="V2240" t="s">
        <v>128</v>
      </c>
    </row>
    <row r="2241" spans="1:22" x14ac:dyDescent="0.3">
      <c r="A2241">
        <v>536</v>
      </c>
      <c r="B2241" t="s">
        <v>2468</v>
      </c>
      <c r="C2241" t="s">
        <v>110</v>
      </c>
      <c r="D2241" t="s">
        <v>54</v>
      </c>
      <c r="E2241" t="s">
        <v>24</v>
      </c>
      <c r="F2241" s="107">
        <v>45291</v>
      </c>
      <c r="K2241" t="s">
        <v>25</v>
      </c>
      <c r="L2241" t="s">
        <v>128</v>
      </c>
      <c r="M2241">
        <v>2023</v>
      </c>
      <c r="N2241" t="s">
        <v>744</v>
      </c>
      <c r="O2241" t="s">
        <v>745</v>
      </c>
      <c r="P2241">
        <v>0</v>
      </c>
      <c r="Q2241">
        <v>0</v>
      </c>
      <c r="R2241">
        <v>0</v>
      </c>
      <c r="T2241" t="s">
        <v>2475</v>
      </c>
      <c r="U2241">
        <v>31</v>
      </c>
      <c r="V2241" t="s">
        <v>128</v>
      </c>
    </row>
    <row r="2242" spans="1:22" x14ac:dyDescent="0.3">
      <c r="A2242">
        <v>536</v>
      </c>
      <c r="B2242" t="s">
        <v>2468</v>
      </c>
      <c r="C2242" t="s">
        <v>110</v>
      </c>
      <c r="D2242" t="s">
        <v>54</v>
      </c>
      <c r="E2242" t="s">
        <v>24</v>
      </c>
      <c r="F2242" s="107">
        <v>45473</v>
      </c>
      <c r="K2242" t="s">
        <v>25</v>
      </c>
      <c r="L2242" t="s">
        <v>128</v>
      </c>
      <c r="M2242">
        <v>2024</v>
      </c>
      <c r="N2242" t="s">
        <v>742</v>
      </c>
      <c r="O2242" t="s">
        <v>784</v>
      </c>
      <c r="P2242">
        <v>0</v>
      </c>
      <c r="Q2242">
        <v>0</v>
      </c>
      <c r="R2242">
        <v>0</v>
      </c>
      <c r="T2242" t="s">
        <v>2476</v>
      </c>
      <c r="U2242">
        <v>30</v>
      </c>
      <c r="V2242" t="s">
        <v>128</v>
      </c>
    </row>
    <row r="2243" spans="1:22" x14ac:dyDescent="0.3">
      <c r="A2243">
        <v>536</v>
      </c>
      <c r="B2243" t="s">
        <v>2468</v>
      </c>
      <c r="C2243" t="s">
        <v>110</v>
      </c>
      <c r="D2243" t="s">
        <v>54</v>
      </c>
      <c r="E2243" t="s">
        <v>24</v>
      </c>
      <c r="F2243" s="107">
        <v>45657</v>
      </c>
      <c r="K2243" t="s">
        <v>25</v>
      </c>
      <c r="L2243" t="s">
        <v>128</v>
      </c>
      <c r="M2243">
        <v>2024</v>
      </c>
      <c r="N2243" t="s">
        <v>744</v>
      </c>
      <c r="O2243" t="s">
        <v>762</v>
      </c>
      <c r="P2243">
        <v>0</v>
      </c>
      <c r="Q2243">
        <v>0</v>
      </c>
      <c r="R2243">
        <v>0</v>
      </c>
      <c r="T2243" t="s">
        <v>2477</v>
      </c>
      <c r="U2243">
        <v>31</v>
      </c>
      <c r="V2243" t="s">
        <v>128</v>
      </c>
    </row>
    <row r="2244" spans="1:22" x14ac:dyDescent="0.3">
      <c r="A2244">
        <v>536</v>
      </c>
      <c r="B2244" t="s">
        <v>2468</v>
      </c>
      <c r="C2244" t="s">
        <v>110</v>
      </c>
      <c r="D2244" t="s">
        <v>54</v>
      </c>
      <c r="E2244" t="s">
        <v>24</v>
      </c>
      <c r="F2244" s="107">
        <v>45838</v>
      </c>
      <c r="G2244">
        <v>100</v>
      </c>
      <c r="H2244">
        <v>109.33</v>
      </c>
      <c r="I2244" s="59">
        <v>1.0932999999999999</v>
      </c>
      <c r="J2244" s="59">
        <v>1.0932999999999999</v>
      </c>
      <c r="K2244" t="s">
        <v>25</v>
      </c>
      <c r="L2244" t="s">
        <v>25</v>
      </c>
      <c r="M2244">
        <v>2025</v>
      </c>
      <c r="N2244" t="s">
        <v>742</v>
      </c>
      <c r="O2244" t="s">
        <v>846</v>
      </c>
      <c r="P2244">
        <v>0</v>
      </c>
      <c r="Q2244">
        <v>0</v>
      </c>
      <c r="R2244">
        <v>0</v>
      </c>
      <c r="T2244" t="s">
        <v>2478</v>
      </c>
      <c r="U2244">
        <v>30</v>
      </c>
    </row>
    <row r="2245" spans="1:22" x14ac:dyDescent="0.3">
      <c r="A2245">
        <v>536</v>
      </c>
      <c r="B2245" t="s">
        <v>2468</v>
      </c>
      <c r="C2245" t="s">
        <v>110</v>
      </c>
      <c r="D2245" t="s">
        <v>54</v>
      </c>
      <c r="E2245" t="s">
        <v>24</v>
      </c>
      <c r="F2245" s="107">
        <v>46022</v>
      </c>
      <c r="G2245">
        <v>100</v>
      </c>
      <c r="H2245">
        <v>260.75</v>
      </c>
      <c r="I2245" s="59">
        <v>1.3</v>
      </c>
      <c r="J2245" s="59">
        <v>2.6074999999999999</v>
      </c>
      <c r="K2245" t="s">
        <v>25</v>
      </c>
      <c r="L2245" t="s">
        <v>25</v>
      </c>
      <c r="M2245">
        <v>2025</v>
      </c>
      <c r="N2245" t="s">
        <v>744</v>
      </c>
      <c r="O2245" t="s">
        <v>751</v>
      </c>
      <c r="P2245">
        <v>0</v>
      </c>
      <c r="Q2245">
        <v>0</v>
      </c>
      <c r="R2245">
        <v>0</v>
      </c>
      <c r="T2245" t="s">
        <v>2479</v>
      </c>
      <c r="U2245">
        <v>31</v>
      </c>
    </row>
    <row r="2246" spans="1:22" x14ac:dyDescent="0.3">
      <c r="A2246">
        <v>537</v>
      </c>
      <c r="B2246" t="s">
        <v>2480</v>
      </c>
      <c r="C2246" t="s">
        <v>981</v>
      </c>
      <c r="D2246" t="s">
        <v>54</v>
      </c>
      <c r="E2246" t="s">
        <v>24</v>
      </c>
      <c r="F2246" s="107">
        <v>45838</v>
      </c>
      <c r="G2246">
        <v>93</v>
      </c>
      <c r="H2246">
        <v>58.9</v>
      </c>
      <c r="I2246" s="59">
        <v>0.6333333333333333</v>
      </c>
      <c r="J2246" s="59">
        <v>0.6333333333333333</v>
      </c>
      <c r="K2246" t="s">
        <v>55</v>
      </c>
      <c r="L2246" t="s">
        <v>55</v>
      </c>
      <c r="M2246">
        <v>2025</v>
      </c>
      <c r="N2246" t="s">
        <v>742</v>
      </c>
      <c r="O2246" t="s">
        <v>846</v>
      </c>
      <c r="P2246">
        <v>0</v>
      </c>
      <c r="Q2246">
        <v>0</v>
      </c>
      <c r="R2246">
        <v>0</v>
      </c>
      <c r="T2246" t="s">
        <v>2481</v>
      </c>
      <c r="U2246">
        <v>30</v>
      </c>
    </row>
    <row r="2247" spans="1:22" x14ac:dyDescent="0.3">
      <c r="A2247">
        <v>537</v>
      </c>
      <c r="B2247" t="s">
        <v>2480</v>
      </c>
      <c r="C2247" t="s">
        <v>981</v>
      </c>
      <c r="D2247" t="s">
        <v>54</v>
      </c>
      <c r="E2247" t="s">
        <v>24</v>
      </c>
      <c r="F2247" s="107">
        <v>46022</v>
      </c>
      <c r="G2247">
        <v>94</v>
      </c>
      <c r="H2247">
        <v>64.3</v>
      </c>
      <c r="I2247" s="59">
        <v>0.68404255319148932</v>
      </c>
      <c r="J2247" s="59">
        <v>0.68404255319148932</v>
      </c>
      <c r="K2247" t="s">
        <v>55</v>
      </c>
      <c r="L2247" t="s">
        <v>55</v>
      </c>
      <c r="M2247">
        <v>2025</v>
      </c>
      <c r="N2247" t="s">
        <v>744</v>
      </c>
      <c r="O2247" t="s">
        <v>751</v>
      </c>
      <c r="P2247">
        <v>0</v>
      </c>
      <c r="Q2247">
        <v>0</v>
      </c>
      <c r="R2247">
        <v>0</v>
      </c>
      <c r="T2247" t="s">
        <v>2482</v>
      </c>
      <c r="U2247">
        <v>31</v>
      </c>
    </row>
    <row r="2248" spans="1:22" x14ac:dyDescent="0.3">
      <c r="A2248">
        <v>538</v>
      </c>
      <c r="B2248" t="s">
        <v>2483</v>
      </c>
      <c r="C2248" t="s">
        <v>981</v>
      </c>
      <c r="D2248" t="s">
        <v>54</v>
      </c>
      <c r="E2248" t="s">
        <v>24</v>
      </c>
      <c r="F2248" s="107">
        <v>46022</v>
      </c>
      <c r="G2248">
        <v>90</v>
      </c>
      <c r="H2248">
        <v>100</v>
      </c>
      <c r="I2248" s="59">
        <v>1.1111111111111109</v>
      </c>
      <c r="J2248" s="59">
        <v>1.1111111111111109</v>
      </c>
      <c r="K2248" t="s">
        <v>25</v>
      </c>
      <c r="L2248" t="s">
        <v>25</v>
      </c>
      <c r="M2248">
        <v>2025</v>
      </c>
      <c r="N2248" t="s">
        <v>744</v>
      </c>
      <c r="O2248" t="s">
        <v>751</v>
      </c>
      <c r="P2248">
        <v>0</v>
      </c>
      <c r="Q2248">
        <v>0</v>
      </c>
      <c r="R2248">
        <v>0</v>
      </c>
      <c r="T2248" t="s">
        <v>2484</v>
      </c>
      <c r="U2248">
        <v>31</v>
      </c>
    </row>
    <row r="2249" spans="1:22" x14ac:dyDescent="0.3">
      <c r="A2249">
        <v>539</v>
      </c>
      <c r="B2249" t="s">
        <v>2485</v>
      </c>
      <c r="C2249" t="s">
        <v>981</v>
      </c>
      <c r="D2249" t="s">
        <v>54</v>
      </c>
      <c r="E2249" t="s">
        <v>62</v>
      </c>
      <c r="F2249" s="107">
        <v>46022</v>
      </c>
      <c r="G2249">
        <v>2.5</v>
      </c>
      <c r="H2249">
        <v>2.5</v>
      </c>
      <c r="I2249" s="59">
        <v>1</v>
      </c>
      <c r="J2249" s="59">
        <v>1</v>
      </c>
      <c r="K2249" t="s">
        <v>25</v>
      </c>
      <c r="L2249" t="s">
        <v>25</v>
      </c>
      <c r="M2249">
        <v>2025</v>
      </c>
      <c r="N2249" t="s">
        <v>744</v>
      </c>
      <c r="O2249" t="s">
        <v>751</v>
      </c>
      <c r="P2249">
        <v>0</v>
      </c>
      <c r="Q2249">
        <v>0</v>
      </c>
      <c r="R2249">
        <v>0</v>
      </c>
      <c r="T2249" t="s">
        <v>2486</v>
      </c>
      <c r="U2249">
        <v>31</v>
      </c>
    </row>
    <row r="2250" spans="1:22" x14ac:dyDescent="0.3">
      <c r="A2250">
        <v>540</v>
      </c>
      <c r="B2250" t="s">
        <v>2487</v>
      </c>
      <c r="C2250" t="s">
        <v>311</v>
      </c>
      <c r="D2250" t="s">
        <v>54</v>
      </c>
      <c r="E2250" t="s">
        <v>24</v>
      </c>
      <c r="F2250" s="107">
        <v>45838</v>
      </c>
      <c r="G2250">
        <v>97</v>
      </c>
      <c r="H2250">
        <v>97.33</v>
      </c>
      <c r="I2250" s="59">
        <v>1.00340206185567</v>
      </c>
      <c r="J2250" s="59">
        <v>1.00340206185567</v>
      </c>
      <c r="K2250" t="s">
        <v>25</v>
      </c>
      <c r="L2250" t="s">
        <v>25</v>
      </c>
      <c r="M2250">
        <v>2025</v>
      </c>
      <c r="N2250" t="s">
        <v>742</v>
      </c>
      <c r="O2250" t="s">
        <v>846</v>
      </c>
      <c r="P2250">
        <v>0</v>
      </c>
      <c r="Q2250">
        <v>0</v>
      </c>
      <c r="R2250">
        <v>0</v>
      </c>
      <c r="T2250" t="s">
        <v>2488</v>
      </c>
      <c r="U2250">
        <v>30</v>
      </c>
    </row>
    <row r="2251" spans="1:22" x14ac:dyDescent="0.3">
      <c r="A2251">
        <v>540</v>
      </c>
      <c r="B2251" t="s">
        <v>2487</v>
      </c>
      <c r="C2251" t="s">
        <v>311</v>
      </c>
      <c r="D2251" t="s">
        <v>54</v>
      </c>
      <c r="E2251" t="s">
        <v>24</v>
      </c>
      <c r="F2251" s="107">
        <v>46022</v>
      </c>
      <c r="G2251">
        <v>97</v>
      </c>
      <c r="H2251">
        <v>97.9</v>
      </c>
      <c r="I2251" s="59">
        <v>1.0092783505154641</v>
      </c>
      <c r="J2251" s="59">
        <v>1.0092783505154641</v>
      </c>
      <c r="K2251" t="s">
        <v>25</v>
      </c>
      <c r="L2251" t="s">
        <v>25</v>
      </c>
      <c r="M2251">
        <v>2025</v>
      </c>
      <c r="N2251" t="s">
        <v>744</v>
      </c>
      <c r="O2251" t="s">
        <v>751</v>
      </c>
      <c r="P2251">
        <v>0</v>
      </c>
      <c r="Q2251">
        <v>0</v>
      </c>
      <c r="R2251">
        <v>0</v>
      </c>
      <c r="T2251" t="s">
        <v>2489</v>
      </c>
      <c r="U2251">
        <v>31</v>
      </c>
    </row>
    <row r="2252" spans="1:22" x14ac:dyDescent="0.3">
      <c r="A2252">
        <v>541</v>
      </c>
      <c r="B2252" t="s">
        <v>2490</v>
      </c>
      <c r="C2252" t="s">
        <v>1499</v>
      </c>
      <c r="D2252" t="s">
        <v>73</v>
      </c>
      <c r="E2252" t="s">
        <v>24</v>
      </c>
      <c r="F2252" s="107">
        <v>46022</v>
      </c>
      <c r="G2252">
        <v>4</v>
      </c>
      <c r="H2252">
        <v>6.99</v>
      </c>
      <c r="I2252" s="59">
        <v>1.3</v>
      </c>
      <c r="J2252" s="59">
        <v>1.7475000000000001</v>
      </c>
      <c r="K2252" t="s">
        <v>25</v>
      </c>
      <c r="L2252" t="s">
        <v>25</v>
      </c>
      <c r="M2252">
        <v>2025</v>
      </c>
      <c r="N2252" t="s">
        <v>744</v>
      </c>
      <c r="O2252" t="s">
        <v>751</v>
      </c>
      <c r="P2252">
        <v>0</v>
      </c>
      <c r="Q2252">
        <v>0</v>
      </c>
      <c r="R2252">
        <v>0</v>
      </c>
      <c r="T2252" t="s">
        <v>2491</v>
      </c>
      <c r="U2252">
        <v>31</v>
      </c>
    </row>
    <row r="2253" spans="1:22" x14ac:dyDescent="0.3">
      <c r="A2253">
        <v>542</v>
      </c>
      <c r="B2253" t="s">
        <v>2492</v>
      </c>
      <c r="C2253" t="s">
        <v>1499</v>
      </c>
      <c r="D2253" t="s">
        <v>73</v>
      </c>
      <c r="E2253" t="s">
        <v>24</v>
      </c>
      <c r="F2253" s="107">
        <v>44742</v>
      </c>
      <c r="K2253" t="s">
        <v>25</v>
      </c>
      <c r="L2253" t="s">
        <v>128</v>
      </c>
      <c r="M2253">
        <v>2022</v>
      </c>
      <c r="N2253" t="s">
        <v>742</v>
      </c>
      <c r="O2253" t="s">
        <v>824</v>
      </c>
      <c r="P2253">
        <v>0</v>
      </c>
      <c r="Q2253">
        <v>0</v>
      </c>
      <c r="R2253">
        <v>0</v>
      </c>
      <c r="T2253" t="s">
        <v>2496</v>
      </c>
      <c r="U2253">
        <v>30</v>
      </c>
      <c r="V2253" t="s">
        <v>116</v>
      </c>
    </row>
    <row r="2254" spans="1:22" x14ac:dyDescent="0.3">
      <c r="A2254">
        <v>542</v>
      </c>
      <c r="B2254" t="s">
        <v>2492</v>
      </c>
      <c r="C2254" t="s">
        <v>1499</v>
      </c>
      <c r="D2254" t="s">
        <v>73</v>
      </c>
      <c r="E2254" t="s">
        <v>24</v>
      </c>
      <c r="F2254" s="107">
        <v>44926</v>
      </c>
      <c r="K2254" t="s">
        <v>25</v>
      </c>
      <c r="L2254" t="s">
        <v>128</v>
      </c>
      <c r="M2254">
        <v>2022</v>
      </c>
      <c r="N2254" t="s">
        <v>744</v>
      </c>
      <c r="O2254" t="s">
        <v>749</v>
      </c>
      <c r="P2254">
        <v>0</v>
      </c>
      <c r="Q2254">
        <v>0</v>
      </c>
      <c r="R2254">
        <v>0</v>
      </c>
      <c r="T2254" t="s">
        <v>2498</v>
      </c>
      <c r="U2254">
        <v>31</v>
      </c>
      <c r="V2254" t="s">
        <v>116</v>
      </c>
    </row>
    <row r="2255" spans="1:22" x14ac:dyDescent="0.3">
      <c r="A2255">
        <v>542</v>
      </c>
      <c r="B2255" t="s">
        <v>2492</v>
      </c>
      <c r="C2255" t="s">
        <v>1499</v>
      </c>
      <c r="D2255" t="s">
        <v>73</v>
      </c>
      <c r="E2255" t="s">
        <v>24</v>
      </c>
      <c r="F2255" s="107">
        <v>45291</v>
      </c>
      <c r="K2255" t="s">
        <v>25</v>
      </c>
      <c r="L2255" t="s">
        <v>128</v>
      </c>
      <c r="M2255">
        <v>2023</v>
      </c>
      <c r="N2255" t="s">
        <v>744</v>
      </c>
      <c r="O2255" t="s">
        <v>745</v>
      </c>
      <c r="P2255">
        <v>0</v>
      </c>
      <c r="Q2255">
        <v>0</v>
      </c>
      <c r="R2255">
        <v>0</v>
      </c>
      <c r="T2255" t="s">
        <v>2500</v>
      </c>
      <c r="U2255">
        <v>31</v>
      </c>
      <c r="V2255" t="s">
        <v>116</v>
      </c>
    </row>
    <row r="2256" spans="1:22" x14ac:dyDescent="0.3">
      <c r="A2256">
        <v>542</v>
      </c>
      <c r="B2256" t="s">
        <v>2492</v>
      </c>
      <c r="C2256" t="s">
        <v>1499</v>
      </c>
      <c r="D2256" t="s">
        <v>73</v>
      </c>
      <c r="E2256" t="s">
        <v>24</v>
      </c>
      <c r="F2256" s="107">
        <v>45657</v>
      </c>
      <c r="K2256" t="s">
        <v>25</v>
      </c>
      <c r="L2256" t="s">
        <v>128</v>
      </c>
      <c r="M2256">
        <v>2024</v>
      </c>
      <c r="N2256" t="s">
        <v>744</v>
      </c>
      <c r="O2256" t="s">
        <v>762</v>
      </c>
      <c r="P2256">
        <v>0</v>
      </c>
      <c r="Q2256">
        <v>0</v>
      </c>
      <c r="R2256">
        <v>0</v>
      </c>
      <c r="T2256" t="s">
        <v>2501</v>
      </c>
      <c r="U2256">
        <v>31</v>
      </c>
      <c r="V2256" t="s">
        <v>116</v>
      </c>
    </row>
    <row r="2257" spans="1:22" x14ac:dyDescent="0.3">
      <c r="A2257">
        <v>542</v>
      </c>
      <c r="B2257" t="s">
        <v>2492</v>
      </c>
      <c r="C2257" t="s">
        <v>1499</v>
      </c>
      <c r="D2257" t="s">
        <v>73</v>
      </c>
      <c r="E2257" t="s">
        <v>24</v>
      </c>
      <c r="F2257" s="107">
        <v>46022</v>
      </c>
      <c r="H2257">
        <v>81.239999999999995</v>
      </c>
      <c r="K2257" t="s">
        <v>25</v>
      </c>
      <c r="L2257" t="s">
        <v>25</v>
      </c>
      <c r="M2257">
        <v>2025</v>
      </c>
      <c r="N2257" t="s">
        <v>744</v>
      </c>
      <c r="O2257" t="s">
        <v>751</v>
      </c>
      <c r="P2257">
        <v>0</v>
      </c>
      <c r="Q2257">
        <v>0</v>
      </c>
      <c r="R2257">
        <v>0</v>
      </c>
      <c r="T2257" t="s">
        <v>2502</v>
      </c>
      <c r="U2257">
        <v>31</v>
      </c>
      <c r="V2257" t="s">
        <v>116</v>
      </c>
    </row>
    <row r="2258" spans="1:22" x14ac:dyDescent="0.3">
      <c r="A2258">
        <v>543</v>
      </c>
      <c r="B2258" t="s">
        <v>2503</v>
      </c>
      <c r="C2258" t="s">
        <v>913</v>
      </c>
      <c r="D2258" t="s">
        <v>54</v>
      </c>
      <c r="E2258" t="s">
        <v>24</v>
      </c>
      <c r="F2258" s="107">
        <v>44742</v>
      </c>
      <c r="K2258" t="s">
        <v>55</v>
      </c>
      <c r="L2258" t="s">
        <v>128</v>
      </c>
      <c r="M2258">
        <v>2022</v>
      </c>
      <c r="N2258" t="s">
        <v>742</v>
      </c>
      <c r="O2258" t="s">
        <v>824</v>
      </c>
      <c r="P2258">
        <v>0</v>
      </c>
      <c r="Q2258">
        <v>0</v>
      </c>
      <c r="R2258">
        <v>0</v>
      </c>
      <c r="T2258" t="s">
        <v>2504</v>
      </c>
      <c r="U2258">
        <v>30</v>
      </c>
      <c r="V2258" t="s">
        <v>128</v>
      </c>
    </row>
    <row r="2259" spans="1:22" x14ac:dyDescent="0.3">
      <c r="A2259">
        <v>543</v>
      </c>
      <c r="B2259" t="s">
        <v>2503</v>
      </c>
      <c r="C2259" t="s">
        <v>913</v>
      </c>
      <c r="D2259" t="s">
        <v>54</v>
      </c>
      <c r="E2259" t="s">
        <v>24</v>
      </c>
      <c r="F2259" s="107">
        <v>44926</v>
      </c>
      <c r="K2259" t="s">
        <v>55</v>
      </c>
      <c r="L2259" t="s">
        <v>128</v>
      </c>
      <c r="M2259">
        <v>2022</v>
      </c>
      <c r="N2259" t="s">
        <v>744</v>
      </c>
      <c r="O2259" t="s">
        <v>749</v>
      </c>
      <c r="P2259">
        <v>0</v>
      </c>
      <c r="Q2259">
        <v>0</v>
      </c>
      <c r="R2259">
        <v>0</v>
      </c>
      <c r="T2259" t="s">
        <v>2507</v>
      </c>
      <c r="U2259">
        <v>31</v>
      </c>
      <c r="V2259" t="s">
        <v>128</v>
      </c>
    </row>
    <row r="2260" spans="1:22" x14ac:dyDescent="0.3">
      <c r="A2260">
        <v>543</v>
      </c>
      <c r="B2260" t="s">
        <v>2503</v>
      </c>
      <c r="C2260" t="s">
        <v>913</v>
      </c>
      <c r="D2260" t="s">
        <v>54</v>
      </c>
      <c r="E2260" t="s">
        <v>24</v>
      </c>
      <c r="F2260" s="107">
        <v>45107</v>
      </c>
      <c r="K2260" t="s">
        <v>55</v>
      </c>
      <c r="L2260" t="s">
        <v>128</v>
      </c>
      <c r="M2260">
        <v>2023</v>
      </c>
      <c r="N2260" t="s">
        <v>742</v>
      </c>
      <c r="O2260" t="s">
        <v>743</v>
      </c>
      <c r="P2260">
        <v>0</v>
      </c>
      <c r="Q2260">
        <v>0</v>
      </c>
      <c r="R2260">
        <v>0</v>
      </c>
      <c r="T2260" t="s">
        <v>2508</v>
      </c>
      <c r="U2260">
        <v>30</v>
      </c>
      <c r="V2260" t="s">
        <v>128</v>
      </c>
    </row>
    <row r="2261" spans="1:22" x14ac:dyDescent="0.3">
      <c r="A2261">
        <v>543</v>
      </c>
      <c r="B2261" t="s">
        <v>2503</v>
      </c>
      <c r="C2261" t="s">
        <v>913</v>
      </c>
      <c r="D2261" t="s">
        <v>54</v>
      </c>
      <c r="E2261" t="s">
        <v>24</v>
      </c>
      <c r="F2261" s="107">
        <v>45291</v>
      </c>
      <c r="K2261" t="s">
        <v>55</v>
      </c>
      <c r="L2261" t="s">
        <v>128</v>
      </c>
      <c r="M2261">
        <v>2023</v>
      </c>
      <c r="N2261" t="s">
        <v>744</v>
      </c>
      <c r="O2261" t="s">
        <v>745</v>
      </c>
      <c r="P2261">
        <v>0</v>
      </c>
      <c r="Q2261">
        <v>0</v>
      </c>
      <c r="R2261">
        <v>0</v>
      </c>
      <c r="T2261" t="s">
        <v>2510</v>
      </c>
      <c r="U2261">
        <v>31</v>
      </c>
      <c r="V2261" t="s">
        <v>128</v>
      </c>
    </row>
    <row r="2262" spans="1:22" x14ac:dyDescent="0.3">
      <c r="A2262">
        <v>543</v>
      </c>
      <c r="B2262" t="s">
        <v>2503</v>
      </c>
      <c r="C2262" t="s">
        <v>913</v>
      </c>
      <c r="D2262" t="s">
        <v>54</v>
      </c>
      <c r="E2262" t="s">
        <v>24</v>
      </c>
      <c r="F2262" s="107">
        <v>45473</v>
      </c>
      <c r="K2262" t="s">
        <v>55</v>
      </c>
      <c r="L2262" t="s">
        <v>128</v>
      </c>
      <c r="M2262">
        <v>2024</v>
      </c>
      <c r="N2262" t="s">
        <v>742</v>
      </c>
      <c r="O2262" t="s">
        <v>784</v>
      </c>
      <c r="P2262">
        <v>0</v>
      </c>
      <c r="Q2262">
        <v>0</v>
      </c>
      <c r="R2262">
        <v>0</v>
      </c>
      <c r="T2262" t="s">
        <v>2511</v>
      </c>
      <c r="U2262">
        <v>30</v>
      </c>
      <c r="V2262" t="s">
        <v>128</v>
      </c>
    </row>
    <row r="2263" spans="1:22" x14ac:dyDescent="0.3">
      <c r="A2263">
        <v>543</v>
      </c>
      <c r="B2263" t="s">
        <v>2503</v>
      </c>
      <c r="C2263" t="s">
        <v>913</v>
      </c>
      <c r="D2263" t="s">
        <v>54</v>
      </c>
      <c r="E2263" t="s">
        <v>24</v>
      </c>
      <c r="F2263" s="107">
        <v>45657</v>
      </c>
      <c r="K2263" t="s">
        <v>55</v>
      </c>
      <c r="L2263" t="s">
        <v>128</v>
      </c>
      <c r="M2263">
        <v>2024</v>
      </c>
      <c r="N2263" t="s">
        <v>744</v>
      </c>
      <c r="O2263" t="s">
        <v>762</v>
      </c>
      <c r="P2263">
        <v>0</v>
      </c>
      <c r="Q2263">
        <v>0</v>
      </c>
      <c r="R2263">
        <v>0</v>
      </c>
      <c r="T2263" t="s">
        <v>2512</v>
      </c>
      <c r="U2263">
        <v>31</v>
      </c>
      <c r="V2263" t="s">
        <v>128</v>
      </c>
    </row>
    <row r="2264" spans="1:22" x14ac:dyDescent="0.3">
      <c r="A2264">
        <v>543</v>
      </c>
      <c r="B2264" t="s">
        <v>2503</v>
      </c>
      <c r="C2264" t="s">
        <v>913</v>
      </c>
      <c r="D2264" t="s">
        <v>54</v>
      </c>
      <c r="E2264" t="s">
        <v>24</v>
      </c>
      <c r="F2264" s="107">
        <v>45838</v>
      </c>
      <c r="H2264">
        <v>7.29</v>
      </c>
      <c r="K2264" t="s">
        <v>55</v>
      </c>
      <c r="L2264" t="s">
        <v>55</v>
      </c>
      <c r="M2264">
        <v>2025</v>
      </c>
      <c r="N2264" t="s">
        <v>742</v>
      </c>
      <c r="O2264" t="s">
        <v>846</v>
      </c>
      <c r="P2264">
        <v>0</v>
      </c>
      <c r="Q2264">
        <v>0</v>
      </c>
      <c r="R2264">
        <v>0</v>
      </c>
      <c r="T2264" t="s">
        <v>2513</v>
      </c>
      <c r="U2264">
        <v>30</v>
      </c>
    </row>
    <row r="2265" spans="1:22" x14ac:dyDescent="0.3">
      <c r="A2265">
        <v>544</v>
      </c>
      <c r="B2265" t="s">
        <v>2514</v>
      </c>
      <c r="C2265" t="s">
        <v>913</v>
      </c>
      <c r="D2265" t="s">
        <v>54</v>
      </c>
      <c r="E2265" t="s">
        <v>24</v>
      </c>
      <c r="F2265" s="107">
        <v>44742</v>
      </c>
      <c r="K2265" t="s">
        <v>55</v>
      </c>
      <c r="L2265" t="s">
        <v>128</v>
      </c>
      <c r="M2265">
        <v>2022</v>
      </c>
      <c r="N2265" t="s">
        <v>742</v>
      </c>
      <c r="O2265" t="s">
        <v>824</v>
      </c>
      <c r="P2265">
        <v>0</v>
      </c>
      <c r="Q2265">
        <v>0</v>
      </c>
      <c r="R2265">
        <v>0</v>
      </c>
      <c r="T2265" t="s">
        <v>2515</v>
      </c>
      <c r="U2265">
        <v>30</v>
      </c>
      <c r="V2265" t="s">
        <v>128</v>
      </c>
    </row>
    <row r="2266" spans="1:22" x14ac:dyDescent="0.3">
      <c r="A2266">
        <v>544</v>
      </c>
      <c r="B2266" t="s">
        <v>2514</v>
      </c>
      <c r="C2266" t="s">
        <v>913</v>
      </c>
      <c r="D2266" t="s">
        <v>54</v>
      </c>
      <c r="E2266" t="s">
        <v>24</v>
      </c>
      <c r="F2266" s="107">
        <v>44926</v>
      </c>
      <c r="K2266" t="s">
        <v>55</v>
      </c>
      <c r="L2266" t="s">
        <v>128</v>
      </c>
      <c r="M2266">
        <v>2022</v>
      </c>
      <c r="N2266" t="s">
        <v>744</v>
      </c>
      <c r="O2266" t="s">
        <v>749</v>
      </c>
      <c r="P2266">
        <v>0</v>
      </c>
      <c r="Q2266">
        <v>0</v>
      </c>
      <c r="R2266">
        <v>0</v>
      </c>
      <c r="T2266" t="s">
        <v>2518</v>
      </c>
      <c r="U2266">
        <v>31</v>
      </c>
      <c r="V2266" t="s">
        <v>128</v>
      </c>
    </row>
    <row r="2267" spans="1:22" x14ac:dyDescent="0.3">
      <c r="A2267">
        <v>544</v>
      </c>
      <c r="B2267" t="s">
        <v>2514</v>
      </c>
      <c r="C2267" t="s">
        <v>913</v>
      </c>
      <c r="D2267" t="s">
        <v>54</v>
      </c>
      <c r="E2267" t="s">
        <v>24</v>
      </c>
      <c r="F2267" s="107">
        <v>45107</v>
      </c>
      <c r="G2267">
        <v>90</v>
      </c>
      <c r="K2267" t="s">
        <v>55</v>
      </c>
      <c r="L2267" t="s">
        <v>128</v>
      </c>
      <c r="M2267">
        <v>2023</v>
      </c>
      <c r="N2267" t="s">
        <v>742</v>
      </c>
      <c r="O2267" t="s">
        <v>743</v>
      </c>
      <c r="P2267">
        <v>0</v>
      </c>
      <c r="Q2267">
        <v>0</v>
      </c>
      <c r="R2267">
        <v>0</v>
      </c>
      <c r="T2267" t="s">
        <v>2519</v>
      </c>
      <c r="U2267">
        <v>30</v>
      </c>
      <c r="V2267" t="s">
        <v>128</v>
      </c>
    </row>
    <row r="2268" spans="1:22" x14ac:dyDescent="0.3">
      <c r="A2268">
        <v>544</v>
      </c>
      <c r="B2268" t="s">
        <v>2514</v>
      </c>
      <c r="C2268" t="s">
        <v>913</v>
      </c>
      <c r="D2268" t="s">
        <v>54</v>
      </c>
      <c r="E2268" t="s">
        <v>24</v>
      </c>
      <c r="F2268" s="107">
        <v>45291</v>
      </c>
      <c r="G2268">
        <v>90</v>
      </c>
      <c r="K2268" t="s">
        <v>55</v>
      </c>
      <c r="L2268" t="s">
        <v>128</v>
      </c>
      <c r="M2268">
        <v>2023</v>
      </c>
      <c r="N2268" t="s">
        <v>744</v>
      </c>
      <c r="O2268" t="s">
        <v>745</v>
      </c>
      <c r="P2268">
        <v>0</v>
      </c>
      <c r="Q2268">
        <v>0</v>
      </c>
      <c r="R2268">
        <v>0</v>
      </c>
      <c r="T2268" t="s">
        <v>2521</v>
      </c>
      <c r="U2268">
        <v>31</v>
      </c>
      <c r="V2268" t="s">
        <v>128</v>
      </c>
    </row>
    <row r="2269" spans="1:22" x14ac:dyDescent="0.3">
      <c r="A2269">
        <v>544</v>
      </c>
      <c r="B2269" t="s">
        <v>2514</v>
      </c>
      <c r="C2269" t="s">
        <v>913</v>
      </c>
      <c r="D2269" t="s">
        <v>54</v>
      </c>
      <c r="E2269" t="s">
        <v>24</v>
      </c>
      <c r="F2269" s="107">
        <v>45473</v>
      </c>
      <c r="G2269">
        <v>90</v>
      </c>
      <c r="K2269" t="s">
        <v>55</v>
      </c>
      <c r="L2269" t="s">
        <v>128</v>
      </c>
      <c r="M2269">
        <v>2024</v>
      </c>
      <c r="N2269" t="s">
        <v>742</v>
      </c>
      <c r="O2269" t="s">
        <v>784</v>
      </c>
      <c r="P2269">
        <v>0</v>
      </c>
      <c r="Q2269">
        <v>0</v>
      </c>
      <c r="R2269">
        <v>0</v>
      </c>
      <c r="T2269" t="s">
        <v>2522</v>
      </c>
      <c r="U2269">
        <v>30</v>
      </c>
      <c r="V2269" t="s">
        <v>128</v>
      </c>
    </row>
    <row r="2270" spans="1:22" x14ac:dyDescent="0.3">
      <c r="A2270">
        <v>544</v>
      </c>
      <c r="B2270" t="s">
        <v>2514</v>
      </c>
      <c r="C2270" t="s">
        <v>913</v>
      </c>
      <c r="D2270" t="s">
        <v>54</v>
      </c>
      <c r="E2270" t="s">
        <v>24</v>
      </c>
      <c r="F2270" s="107">
        <v>45657</v>
      </c>
      <c r="G2270">
        <v>90</v>
      </c>
      <c r="K2270" t="s">
        <v>55</v>
      </c>
      <c r="L2270" t="s">
        <v>128</v>
      </c>
      <c r="M2270">
        <v>2024</v>
      </c>
      <c r="N2270" t="s">
        <v>744</v>
      </c>
      <c r="O2270" t="s">
        <v>762</v>
      </c>
      <c r="P2270">
        <v>0</v>
      </c>
      <c r="Q2270">
        <v>0</v>
      </c>
      <c r="R2270">
        <v>0</v>
      </c>
      <c r="T2270" t="s">
        <v>2523</v>
      </c>
      <c r="U2270">
        <v>31</v>
      </c>
      <c r="V2270" t="s">
        <v>128</v>
      </c>
    </row>
    <row r="2271" spans="1:22" x14ac:dyDescent="0.3">
      <c r="A2271">
        <v>544</v>
      </c>
      <c r="B2271" t="s">
        <v>2514</v>
      </c>
      <c r="C2271" t="s">
        <v>913</v>
      </c>
      <c r="D2271" t="s">
        <v>54</v>
      </c>
      <c r="E2271" t="s">
        <v>24</v>
      </c>
      <c r="F2271" s="107">
        <v>45838</v>
      </c>
      <c r="G2271">
        <v>100</v>
      </c>
      <c r="H2271">
        <v>250</v>
      </c>
      <c r="I2271" s="59">
        <v>1.3</v>
      </c>
      <c r="J2271" s="59">
        <v>2.5</v>
      </c>
      <c r="K2271" t="s">
        <v>55</v>
      </c>
      <c r="L2271" t="s">
        <v>55</v>
      </c>
      <c r="M2271">
        <v>2025</v>
      </c>
      <c r="N2271" t="s">
        <v>742</v>
      </c>
      <c r="O2271" t="s">
        <v>846</v>
      </c>
      <c r="P2271">
        <v>0</v>
      </c>
      <c r="Q2271">
        <v>0</v>
      </c>
      <c r="R2271">
        <v>0</v>
      </c>
      <c r="T2271" t="s">
        <v>2524</v>
      </c>
      <c r="U2271">
        <v>30</v>
      </c>
    </row>
    <row r="2272" spans="1:22" x14ac:dyDescent="0.3">
      <c r="A2272">
        <v>544</v>
      </c>
      <c r="B2272" t="s">
        <v>2514</v>
      </c>
      <c r="C2272" t="s">
        <v>913</v>
      </c>
      <c r="D2272" t="s">
        <v>54</v>
      </c>
      <c r="E2272" t="s">
        <v>24</v>
      </c>
      <c r="F2272" s="107">
        <v>46022</v>
      </c>
      <c r="G2272">
        <v>100</v>
      </c>
      <c r="H2272">
        <v>162.5</v>
      </c>
      <c r="I2272" s="59">
        <v>1.3</v>
      </c>
      <c r="J2272" s="59">
        <v>1.625</v>
      </c>
      <c r="K2272" t="s">
        <v>55</v>
      </c>
      <c r="L2272" t="s">
        <v>55</v>
      </c>
      <c r="M2272">
        <v>2025</v>
      </c>
      <c r="N2272" t="s">
        <v>744</v>
      </c>
      <c r="O2272" t="s">
        <v>751</v>
      </c>
      <c r="P2272">
        <v>0</v>
      </c>
      <c r="Q2272">
        <v>0</v>
      </c>
      <c r="R2272">
        <v>0</v>
      </c>
      <c r="T2272" t="s">
        <v>2525</v>
      </c>
      <c r="U2272">
        <v>31</v>
      </c>
    </row>
    <row r="2273" spans="1:22" x14ac:dyDescent="0.3">
      <c r="A2273">
        <v>546</v>
      </c>
      <c r="B2273" t="s">
        <v>2526</v>
      </c>
      <c r="C2273" t="s">
        <v>1499</v>
      </c>
      <c r="D2273" t="s">
        <v>73</v>
      </c>
      <c r="E2273" t="s">
        <v>24</v>
      </c>
      <c r="F2273" s="107">
        <v>44742</v>
      </c>
      <c r="K2273" t="s">
        <v>25</v>
      </c>
      <c r="L2273" t="s">
        <v>128</v>
      </c>
      <c r="M2273">
        <v>2022</v>
      </c>
      <c r="N2273" t="s">
        <v>742</v>
      </c>
      <c r="O2273" t="s">
        <v>824</v>
      </c>
      <c r="P2273">
        <v>0</v>
      </c>
      <c r="Q2273">
        <v>0</v>
      </c>
      <c r="R2273">
        <v>0</v>
      </c>
      <c r="T2273" t="s">
        <v>2530</v>
      </c>
      <c r="U2273">
        <v>30</v>
      </c>
      <c r="V2273" t="s">
        <v>128</v>
      </c>
    </row>
    <row r="2274" spans="1:22" x14ac:dyDescent="0.3">
      <c r="A2274">
        <v>546</v>
      </c>
      <c r="B2274" t="s">
        <v>2526</v>
      </c>
      <c r="C2274" t="s">
        <v>1499</v>
      </c>
      <c r="D2274" t="s">
        <v>73</v>
      </c>
      <c r="E2274" t="s">
        <v>24</v>
      </c>
      <c r="F2274" s="107">
        <v>44926</v>
      </c>
      <c r="K2274" t="s">
        <v>25</v>
      </c>
      <c r="L2274" t="s">
        <v>128</v>
      </c>
      <c r="M2274">
        <v>2022</v>
      </c>
      <c r="N2274" t="s">
        <v>744</v>
      </c>
      <c r="O2274" t="s">
        <v>749</v>
      </c>
      <c r="P2274">
        <v>0</v>
      </c>
      <c r="Q2274">
        <v>0</v>
      </c>
      <c r="R2274">
        <v>0</v>
      </c>
      <c r="T2274" t="s">
        <v>2532</v>
      </c>
      <c r="U2274">
        <v>31</v>
      </c>
      <c r="V2274" t="s">
        <v>128</v>
      </c>
    </row>
    <row r="2275" spans="1:22" x14ac:dyDescent="0.3">
      <c r="A2275">
        <v>546</v>
      </c>
      <c r="B2275" t="s">
        <v>2526</v>
      </c>
      <c r="C2275" t="s">
        <v>1499</v>
      </c>
      <c r="D2275" t="s">
        <v>73</v>
      </c>
      <c r="E2275" t="s">
        <v>24</v>
      </c>
      <c r="F2275" s="107">
        <v>45291</v>
      </c>
      <c r="K2275" t="s">
        <v>25</v>
      </c>
      <c r="L2275" t="s">
        <v>128</v>
      </c>
      <c r="M2275">
        <v>2023</v>
      </c>
      <c r="N2275" t="s">
        <v>744</v>
      </c>
      <c r="O2275" t="s">
        <v>745</v>
      </c>
      <c r="P2275">
        <v>0</v>
      </c>
      <c r="Q2275">
        <v>0</v>
      </c>
      <c r="R2275">
        <v>0</v>
      </c>
      <c r="T2275" t="s">
        <v>2536</v>
      </c>
      <c r="U2275">
        <v>31</v>
      </c>
      <c r="V2275" t="s">
        <v>128</v>
      </c>
    </row>
    <row r="2276" spans="1:22" x14ac:dyDescent="0.3">
      <c r="A2276">
        <v>546</v>
      </c>
      <c r="B2276" t="s">
        <v>2526</v>
      </c>
      <c r="C2276" t="s">
        <v>1499</v>
      </c>
      <c r="D2276" t="s">
        <v>73</v>
      </c>
      <c r="E2276" t="s">
        <v>24</v>
      </c>
      <c r="F2276" s="107">
        <v>45657</v>
      </c>
      <c r="K2276" t="s">
        <v>25</v>
      </c>
      <c r="L2276" t="s">
        <v>128</v>
      </c>
      <c r="M2276">
        <v>2024</v>
      </c>
      <c r="N2276" t="s">
        <v>744</v>
      </c>
      <c r="O2276" t="s">
        <v>762</v>
      </c>
      <c r="P2276">
        <v>0</v>
      </c>
      <c r="Q2276">
        <v>0</v>
      </c>
      <c r="R2276">
        <v>0</v>
      </c>
      <c r="T2276" t="s">
        <v>2537</v>
      </c>
      <c r="U2276">
        <v>31</v>
      </c>
      <c r="V2276" t="s">
        <v>128</v>
      </c>
    </row>
    <row r="2277" spans="1:22" x14ac:dyDescent="0.3">
      <c r="A2277">
        <v>546</v>
      </c>
      <c r="B2277" t="s">
        <v>2526</v>
      </c>
      <c r="C2277" t="s">
        <v>1499</v>
      </c>
      <c r="D2277" t="s">
        <v>73</v>
      </c>
      <c r="E2277" t="s">
        <v>24</v>
      </c>
      <c r="F2277" s="107">
        <v>46022</v>
      </c>
      <c r="G2277">
        <v>100</v>
      </c>
      <c r="H2277">
        <v>37.79</v>
      </c>
      <c r="I2277" s="59">
        <v>0.37790000000000001</v>
      </c>
      <c r="J2277" s="59">
        <v>0.37790000000000001</v>
      </c>
      <c r="K2277" t="s">
        <v>25</v>
      </c>
      <c r="L2277" t="s">
        <v>25</v>
      </c>
      <c r="M2277">
        <v>2025</v>
      </c>
      <c r="N2277" t="s">
        <v>744</v>
      </c>
      <c r="O2277" t="s">
        <v>751</v>
      </c>
      <c r="P2277">
        <v>0</v>
      </c>
      <c r="Q2277">
        <v>0</v>
      </c>
      <c r="R2277">
        <v>0</v>
      </c>
      <c r="T2277" t="s">
        <v>2538</v>
      </c>
      <c r="U2277">
        <v>31</v>
      </c>
    </row>
    <row r="2278" spans="1:22" x14ac:dyDescent="0.3">
      <c r="A2278">
        <v>547</v>
      </c>
      <c r="B2278" t="s">
        <v>2539</v>
      </c>
      <c r="C2278" t="s">
        <v>1499</v>
      </c>
      <c r="D2278" t="s">
        <v>73</v>
      </c>
      <c r="E2278" t="s">
        <v>24</v>
      </c>
      <c r="F2278" s="107">
        <v>46022</v>
      </c>
      <c r="H2278">
        <v>92</v>
      </c>
      <c r="K2278" t="s">
        <v>25</v>
      </c>
      <c r="L2278" t="s">
        <v>25</v>
      </c>
      <c r="M2278">
        <v>2025</v>
      </c>
      <c r="N2278" t="s">
        <v>744</v>
      </c>
      <c r="O2278" t="s">
        <v>751</v>
      </c>
      <c r="P2278">
        <v>0</v>
      </c>
      <c r="Q2278">
        <v>0</v>
      </c>
      <c r="R2278">
        <v>0</v>
      </c>
      <c r="T2278" t="s">
        <v>2540</v>
      </c>
      <c r="U2278">
        <v>31</v>
      </c>
    </row>
    <row r="2279" spans="1:22" x14ac:dyDescent="0.3">
      <c r="A2279">
        <v>550</v>
      </c>
      <c r="B2279" t="s">
        <v>2541</v>
      </c>
      <c r="C2279" t="s">
        <v>1499</v>
      </c>
      <c r="D2279" t="s">
        <v>54</v>
      </c>
      <c r="E2279" t="s">
        <v>24</v>
      </c>
      <c r="F2279" s="107">
        <v>45838</v>
      </c>
      <c r="G2279">
        <v>100</v>
      </c>
      <c r="H2279">
        <v>95</v>
      </c>
      <c r="I2279" s="59">
        <v>0.95</v>
      </c>
      <c r="J2279" s="59">
        <v>0.95</v>
      </c>
      <c r="K2279" t="s">
        <v>25</v>
      </c>
      <c r="L2279" t="s">
        <v>25</v>
      </c>
      <c r="M2279">
        <v>2025</v>
      </c>
      <c r="N2279" t="s">
        <v>742</v>
      </c>
      <c r="O2279" t="s">
        <v>846</v>
      </c>
      <c r="P2279">
        <v>0</v>
      </c>
      <c r="Q2279">
        <v>0</v>
      </c>
      <c r="R2279">
        <v>0</v>
      </c>
      <c r="T2279" t="s">
        <v>2542</v>
      </c>
      <c r="U2279">
        <v>30</v>
      </c>
    </row>
    <row r="2280" spans="1:22" x14ac:dyDescent="0.3">
      <c r="A2280">
        <v>550</v>
      </c>
      <c r="B2280" t="s">
        <v>2541</v>
      </c>
      <c r="C2280" t="s">
        <v>1499</v>
      </c>
      <c r="D2280" t="s">
        <v>54</v>
      </c>
      <c r="E2280" t="s">
        <v>24</v>
      </c>
      <c r="F2280" s="107">
        <v>46022</v>
      </c>
      <c r="G2280">
        <v>100</v>
      </c>
      <c r="H2280">
        <v>95.5</v>
      </c>
      <c r="I2280" s="59">
        <v>0.95499999999999996</v>
      </c>
      <c r="J2280" s="59">
        <v>0.95499999999999996</v>
      </c>
      <c r="K2280" t="s">
        <v>25</v>
      </c>
      <c r="L2280" t="s">
        <v>25</v>
      </c>
      <c r="M2280">
        <v>2025</v>
      </c>
      <c r="N2280" t="s">
        <v>744</v>
      </c>
      <c r="O2280" t="s">
        <v>751</v>
      </c>
      <c r="P2280">
        <v>0</v>
      </c>
      <c r="Q2280">
        <v>0</v>
      </c>
      <c r="R2280">
        <v>0</v>
      </c>
      <c r="T2280" t="s">
        <v>2543</v>
      </c>
      <c r="U2280">
        <v>31</v>
      </c>
    </row>
    <row r="2281" spans="1:22" x14ac:dyDescent="0.3">
      <c r="A2281">
        <v>551</v>
      </c>
      <c r="B2281" t="s">
        <v>2544</v>
      </c>
      <c r="C2281" t="s">
        <v>1499</v>
      </c>
      <c r="D2281" t="s">
        <v>54</v>
      </c>
      <c r="E2281" t="s">
        <v>24</v>
      </c>
      <c r="F2281" s="107">
        <v>45657</v>
      </c>
      <c r="K2281" t="s">
        <v>25</v>
      </c>
      <c r="L2281" t="s">
        <v>128</v>
      </c>
      <c r="M2281">
        <v>2024</v>
      </c>
      <c r="N2281" t="s">
        <v>744</v>
      </c>
      <c r="O2281" t="s">
        <v>762</v>
      </c>
      <c r="P2281">
        <v>0</v>
      </c>
      <c r="Q2281">
        <v>0</v>
      </c>
      <c r="R2281">
        <v>0</v>
      </c>
      <c r="T2281" t="s">
        <v>2545</v>
      </c>
      <c r="U2281">
        <v>31</v>
      </c>
      <c r="V2281" t="s">
        <v>128</v>
      </c>
    </row>
    <row r="2282" spans="1:22" x14ac:dyDescent="0.3">
      <c r="A2282">
        <v>551</v>
      </c>
      <c r="B2282" t="s">
        <v>2544</v>
      </c>
      <c r="C2282" t="s">
        <v>1499</v>
      </c>
      <c r="D2282" t="s">
        <v>54</v>
      </c>
      <c r="E2282" t="s">
        <v>24</v>
      </c>
      <c r="F2282" s="107">
        <v>45838</v>
      </c>
      <c r="G2282">
        <v>80</v>
      </c>
      <c r="H2282">
        <v>5</v>
      </c>
      <c r="I2282" s="59">
        <v>6.25E-2</v>
      </c>
      <c r="J2282" s="59">
        <v>6.25E-2</v>
      </c>
      <c r="K2282" t="s">
        <v>25</v>
      </c>
      <c r="L2282" t="s">
        <v>25</v>
      </c>
      <c r="M2282">
        <v>2025</v>
      </c>
      <c r="N2282" t="s">
        <v>742</v>
      </c>
      <c r="O2282" t="s">
        <v>846</v>
      </c>
      <c r="P2282">
        <v>0</v>
      </c>
      <c r="Q2282">
        <v>0</v>
      </c>
      <c r="R2282">
        <v>0</v>
      </c>
      <c r="T2282" t="s">
        <v>2546</v>
      </c>
      <c r="U2282">
        <v>30</v>
      </c>
    </row>
    <row r="2283" spans="1:22" x14ac:dyDescent="0.3">
      <c r="A2283">
        <v>551</v>
      </c>
      <c r="B2283" t="s">
        <v>2544</v>
      </c>
      <c r="C2283" t="s">
        <v>1499</v>
      </c>
      <c r="D2283" t="s">
        <v>54</v>
      </c>
      <c r="E2283" t="s">
        <v>24</v>
      </c>
      <c r="F2283" s="107">
        <v>46022</v>
      </c>
      <c r="G2283">
        <v>80</v>
      </c>
      <c r="H2283">
        <v>5</v>
      </c>
      <c r="I2283" s="59">
        <v>6.25E-2</v>
      </c>
      <c r="J2283" s="59">
        <v>6.25E-2</v>
      </c>
      <c r="K2283" t="s">
        <v>25</v>
      </c>
      <c r="L2283" t="s">
        <v>25</v>
      </c>
      <c r="M2283">
        <v>2025</v>
      </c>
      <c r="N2283" t="s">
        <v>744</v>
      </c>
      <c r="O2283" t="s">
        <v>751</v>
      </c>
      <c r="P2283">
        <v>0</v>
      </c>
      <c r="Q2283">
        <v>0</v>
      </c>
      <c r="R2283">
        <v>0</v>
      </c>
      <c r="T2283" t="s">
        <v>2547</v>
      </c>
      <c r="U2283">
        <v>31</v>
      </c>
    </row>
    <row r="2284" spans="1:22" x14ac:dyDescent="0.3">
      <c r="A2284">
        <v>552</v>
      </c>
      <c r="B2284" t="s">
        <v>2548</v>
      </c>
      <c r="C2284" t="s">
        <v>1499</v>
      </c>
      <c r="D2284" t="s">
        <v>73</v>
      </c>
      <c r="E2284" t="s">
        <v>24</v>
      </c>
      <c r="F2284" s="107">
        <v>45838</v>
      </c>
      <c r="G2284">
        <v>80</v>
      </c>
      <c r="H2284">
        <v>92</v>
      </c>
      <c r="I2284" s="59">
        <v>1.1499999999999999</v>
      </c>
      <c r="J2284" s="59">
        <v>1.1499999999999999</v>
      </c>
      <c r="K2284" t="s">
        <v>25</v>
      </c>
      <c r="L2284" t="s">
        <v>25</v>
      </c>
      <c r="M2284">
        <v>2025</v>
      </c>
      <c r="N2284" t="s">
        <v>742</v>
      </c>
      <c r="O2284" t="s">
        <v>846</v>
      </c>
      <c r="P2284">
        <v>0</v>
      </c>
      <c r="Q2284">
        <v>0</v>
      </c>
      <c r="R2284">
        <v>0</v>
      </c>
      <c r="T2284" t="s">
        <v>2549</v>
      </c>
      <c r="U2284">
        <v>30</v>
      </c>
    </row>
    <row r="2285" spans="1:22" x14ac:dyDescent="0.3">
      <c r="A2285">
        <v>552</v>
      </c>
      <c r="B2285" t="s">
        <v>2548</v>
      </c>
      <c r="C2285" t="s">
        <v>1499</v>
      </c>
      <c r="D2285" t="s">
        <v>73</v>
      </c>
      <c r="E2285" t="s">
        <v>24</v>
      </c>
      <c r="F2285" s="107">
        <v>46022</v>
      </c>
      <c r="G2285">
        <v>80</v>
      </c>
      <c r="H2285">
        <v>92</v>
      </c>
      <c r="I2285" s="59">
        <v>1.1499999999999999</v>
      </c>
      <c r="J2285" s="59">
        <v>1.1499999999999999</v>
      </c>
      <c r="K2285" t="s">
        <v>25</v>
      </c>
      <c r="L2285" t="s">
        <v>25</v>
      </c>
      <c r="M2285">
        <v>2025</v>
      </c>
      <c r="N2285" t="s">
        <v>744</v>
      </c>
      <c r="O2285" t="s">
        <v>751</v>
      </c>
      <c r="P2285">
        <v>0</v>
      </c>
      <c r="Q2285">
        <v>0</v>
      </c>
      <c r="R2285">
        <v>0</v>
      </c>
      <c r="T2285" t="s">
        <v>2550</v>
      </c>
      <c r="U2285">
        <v>31</v>
      </c>
    </row>
    <row r="2286" spans="1:22" x14ac:dyDescent="0.3">
      <c r="A2286">
        <v>553</v>
      </c>
      <c r="B2286" t="s">
        <v>2551</v>
      </c>
      <c r="C2286" t="s">
        <v>1569</v>
      </c>
      <c r="D2286" t="s">
        <v>73</v>
      </c>
      <c r="E2286" t="s">
        <v>24</v>
      </c>
      <c r="F2286" s="107">
        <v>46022</v>
      </c>
      <c r="G2286">
        <v>80</v>
      </c>
      <c r="H2286">
        <v>83</v>
      </c>
      <c r="I2286" s="59">
        <v>1.0375000000000001</v>
      </c>
      <c r="J2286" s="59">
        <v>1.0375000000000001</v>
      </c>
      <c r="K2286" t="s">
        <v>25</v>
      </c>
      <c r="L2286" t="s">
        <v>25</v>
      </c>
      <c r="M2286">
        <v>2025</v>
      </c>
      <c r="N2286" t="s">
        <v>744</v>
      </c>
      <c r="O2286" t="s">
        <v>751</v>
      </c>
      <c r="P2286">
        <v>0</v>
      </c>
      <c r="Q2286">
        <v>0</v>
      </c>
      <c r="R2286">
        <v>0</v>
      </c>
      <c r="T2286" t="s">
        <v>2552</v>
      </c>
      <c r="U2286">
        <v>31</v>
      </c>
    </row>
    <row r="2287" spans="1:22" x14ac:dyDescent="0.3">
      <c r="A2287">
        <v>554</v>
      </c>
      <c r="B2287" t="s">
        <v>2553</v>
      </c>
      <c r="C2287" t="s">
        <v>981</v>
      </c>
      <c r="D2287" t="s">
        <v>54</v>
      </c>
      <c r="E2287" t="s">
        <v>24</v>
      </c>
      <c r="F2287" s="107">
        <v>46022</v>
      </c>
      <c r="G2287">
        <v>80</v>
      </c>
      <c r="H2287">
        <v>95</v>
      </c>
      <c r="I2287" s="59">
        <v>1.1875</v>
      </c>
      <c r="J2287" s="59">
        <v>1.1875</v>
      </c>
      <c r="K2287" t="s">
        <v>25</v>
      </c>
      <c r="L2287" t="s">
        <v>25</v>
      </c>
      <c r="M2287">
        <v>2025</v>
      </c>
      <c r="N2287" t="s">
        <v>744</v>
      </c>
      <c r="O2287" t="s">
        <v>751</v>
      </c>
      <c r="P2287">
        <v>0</v>
      </c>
      <c r="Q2287">
        <v>0</v>
      </c>
      <c r="R2287">
        <v>0</v>
      </c>
      <c r="T2287" t="s">
        <v>2554</v>
      </c>
      <c r="U2287">
        <v>31</v>
      </c>
    </row>
    <row r="2288" spans="1:22" x14ac:dyDescent="0.3">
      <c r="A2288">
        <v>555</v>
      </c>
      <c r="B2288" t="s">
        <v>2555</v>
      </c>
      <c r="C2288" t="s">
        <v>1569</v>
      </c>
      <c r="D2288" t="s">
        <v>54</v>
      </c>
      <c r="E2288" t="s">
        <v>24</v>
      </c>
      <c r="F2288" s="107">
        <v>46022</v>
      </c>
      <c r="G2288">
        <v>80</v>
      </c>
      <c r="H2288">
        <v>100</v>
      </c>
      <c r="I2288" s="59">
        <v>1.25</v>
      </c>
      <c r="J2288" s="59">
        <v>1.25</v>
      </c>
      <c r="K2288" t="s">
        <v>25</v>
      </c>
      <c r="L2288" t="s">
        <v>25</v>
      </c>
      <c r="M2288">
        <v>2025</v>
      </c>
      <c r="N2288" t="s">
        <v>744</v>
      </c>
      <c r="O2288" t="s">
        <v>751</v>
      </c>
      <c r="P2288">
        <v>0</v>
      </c>
      <c r="Q2288">
        <v>0</v>
      </c>
      <c r="R2288">
        <v>0</v>
      </c>
      <c r="T2288" t="s">
        <v>2556</v>
      </c>
      <c r="U2288">
        <v>31</v>
      </c>
    </row>
    <row r="2289" spans="1:21" x14ac:dyDescent="0.3">
      <c r="A2289">
        <v>556</v>
      </c>
      <c r="B2289" t="s">
        <v>2557</v>
      </c>
      <c r="C2289" t="s">
        <v>28</v>
      </c>
      <c r="D2289" t="s">
        <v>73</v>
      </c>
      <c r="E2289" t="s">
        <v>24</v>
      </c>
      <c r="F2289" s="107">
        <v>46022</v>
      </c>
      <c r="G2289">
        <v>70</v>
      </c>
      <c r="H2289">
        <v>113.75</v>
      </c>
      <c r="I2289" s="59">
        <v>1.3</v>
      </c>
      <c r="J2289" s="59">
        <v>1.625</v>
      </c>
      <c r="K2289" t="s">
        <v>25</v>
      </c>
      <c r="L2289" t="s">
        <v>25</v>
      </c>
      <c r="M2289">
        <v>2025</v>
      </c>
      <c r="N2289" t="s">
        <v>744</v>
      </c>
      <c r="O2289" t="s">
        <v>751</v>
      </c>
      <c r="P2289">
        <v>0</v>
      </c>
      <c r="Q2289">
        <v>0</v>
      </c>
      <c r="R2289">
        <v>0</v>
      </c>
      <c r="T2289" t="s">
        <v>2558</v>
      </c>
      <c r="U2289">
        <v>31</v>
      </c>
    </row>
    <row r="2290" spans="1:21" x14ac:dyDescent="0.3">
      <c r="A2290">
        <v>68</v>
      </c>
      <c r="B2290" t="s">
        <v>57</v>
      </c>
      <c r="C2290" t="s">
        <v>58</v>
      </c>
      <c r="D2290" t="s">
        <v>54</v>
      </c>
      <c r="E2290" t="s">
        <v>24</v>
      </c>
      <c r="F2290" s="107">
        <v>44377</v>
      </c>
      <c r="G2290">
        <v>80</v>
      </c>
      <c r="H2290">
        <v>98</v>
      </c>
      <c r="I2290" s="59">
        <v>1.2250000000000001</v>
      </c>
      <c r="J2290" s="59">
        <v>1.2250000000000001</v>
      </c>
      <c r="K2290" t="s">
        <v>25</v>
      </c>
      <c r="L2290" t="s">
        <v>25</v>
      </c>
      <c r="M2290">
        <v>2021</v>
      </c>
      <c r="N2290" t="s">
        <v>742</v>
      </c>
      <c r="O2290" t="s">
        <v>800</v>
      </c>
      <c r="P2290">
        <v>0</v>
      </c>
      <c r="Q2290">
        <v>0</v>
      </c>
      <c r="R2290">
        <v>0</v>
      </c>
      <c r="T2290" t="s">
        <v>2559</v>
      </c>
      <c r="U2290">
        <v>30</v>
      </c>
    </row>
    <row r="2291" spans="1:21" x14ac:dyDescent="0.3">
      <c r="A2291">
        <v>68</v>
      </c>
      <c r="B2291" t="s">
        <v>57</v>
      </c>
      <c r="C2291" t="s">
        <v>58</v>
      </c>
      <c r="D2291" t="s">
        <v>54</v>
      </c>
      <c r="E2291" t="s">
        <v>24</v>
      </c>
      <c r="F2291" s="107">
        <v>44561</v>
      </c>
      <c r="G2291">
        <v>80</v>
      </c>
      <c r="H2291">
        <v>94.8</v>
      </c>
      <c r="I2291" s="59">
        <v>1.1850000000000001</v>
      </c>
      <c r="J2291" s="59">
        <v>1.1850000000000001</v>
      </c>
      <c r="K2291" t="s">
        <v>25</v>
      </c>
      <c r="L2291" t="s">
        <v>25</v>
      </c>
      <c r="M2291">
        <v>2021</v>
      </c>
      <c r="N2291" t="s">
        <v>744</v>
      </c>
      <c r="O2291" t="s">
        <v>747</v>
      </c>
      <c r="P2291">
        <v>0</v>
      </c>
      <c r="Q2291">
        <v>0</v>
      </c>
      <c r="R2291">
        <v>0</v>
      </c>
      <c r="T2291" t="s">
        <v>2560</v>
      </c>
      <c r="U2291">
        <v>31</v>
      </c>
    </row>
    <row r="2292" spans="1:21" x14ac:dyDescent="0.3">
      <c r="A2292">
        <v>68</v>
      </c>
      <c r="B2292" t="s">
        <v>57</v>
      </c>
      <c r="C2292" t="s">
        <v>58</v>
      </c>
      <c r="D2292" t="s">
        <v>54</v>
      </c>
      <c r="E2292" t="s">
        <v>24</v>
      </c>
      <c r="F2292" s="107">
        <v>44742</v>
      </c>
      <c r="G2292">
        <v>80</v>
      </c>
      <c r="H2292">
        <v>89</v>
      </c>
      <c r="I2292" s="59">
        <v>1.1125</v>
      </c>
      <c r="J2292" s="59">
        <v>1.1125</v>
      </c>
      <c r="K2292" t="s">
        <v>25</v>
      </c>
      <c r="L2292" t="s">
        <v>25</v>
      </c>
      <c r="M2292">
        <v>2022</v>
      </c>
      <c r="N2292" t="s">
        <v>742</v>
      </c>
      <c r="O2292" t="s">
        <v>824</v>
      </c>
      <c r="P2292">
        <v>0</v>
      </c>
      <c r="Q2292">
        <v>0</v>
      </c>
      <c r="R2292">
        <v>0</v>
      </c>
      <c r="T2292" t="s">
        <v>2561</v>
      </c>
      <c r="U2292">
        <v>30</v>
      </c>
    </row>
    <row r="2293" spans="1:21" x14ac:dyDescent="0.3">
      <c r="A2293">
        <v>68</v>
      </c>
      <c r="B2293" t="s">
        <v>57</v>
      </c>
      <c r="C2293" t="s">
        <v>58</v>
      </c>
      <c r="D2293" t="s">
        <v>54</v>
      </c>
      <c r="E2293" t="s">
        <v>24</v>
      </c>
      <c r="F2293" s="107">
        <v>44926</v>
      </c>
      <c r="G2293">
        <v>80</v>
      </c>
      <c r="H2293">
        <v>93</v>
      </c>
      <c r="I2293" s="59">
        <v>1.1625000000000001</v>
      </c>
      <c r="J2293" s="59">
        <v>1.1625000000000001</v>
      </c>
      <c r="K2293" t="s">
        <v>25</v>
      </c>
      <c r="L2293" t="s">
        <v>25</v>
      </c>
      <c r="M2293">
        <v>2022</v>
      </c>
      <c r="N2293" t="s">
        <v>744</v>
      </c>
      <c r="O2293" t="s">
        <v>749</v>
      </c>
      <c r="P2293">
        <v>0</v>
      </c>
      <c r="Q2293">
        <v>0</v>
      </c>
      <c r="R2293">
        <v>0</v>
      </c>
      <c r="T2293" t="s">
        <v>2562</v>
      </c>
      <c r="U2293">
        <v>31</v>
      </c>
    </row>
    <row r="2294" spans="1:21" x14ac:dyDescent="0.3">
      <c r="A2294">
        <v>68</v>
      </c>
      <c r="B2294" t="s">
        <v>57</v>
      </c>
      <c r="C2294" t="s">
        <v>58</v>
      </c>
      <c r="D2294" t="s">
        <v>54</v>
      </c>
      <c r="E2294" t="s">
        <v>24</v>
      </c>
      <c r="F2294" s="107">
        <v>45838</v>
      </c>
      <c r="G2294">
        <v>85</v>
      </c>
      <c r="H2294">
        <v>85.3</v>
      </c>
      <c r="I2294" s="59">
        <v>1.003529411764706</v>
      </c>
      <c r="J2294" s="59">
        <v>1.003529411764706</v>
      </c>
      <c r="K2294" t="s">
        <v>25</v>
      </c>
      <c r="L2294" t="s">
        <v>25</v>
      </c>
      <c r="M2294">
        <v>2025</v>
      </c>
      <c r="N2294" t="s">
        <v>742</v>
      </c>
      <c r="O2294" t="s">
        <v>846</v>
      </c>
      <c r="P2294">
        <v>0</v>
      </c>
      <c r="Q2294">
        <v>0</v>
      </c>
      <c r="R2294">
        <v>0</v>
      </c>
      <c r="T2294" t="s">
        <v>2563</v>
      </c>
      <c r="U2294">
        <v>30</v>
      </c>
    </row>
    <row r="2295" spans="1:21" x14ac:dyDescent="0.3">
      <c r="A2295">
        <v>69</v>
      </c>
      <c r="B2295" t="s">
        <v>59</v>
      </c>
      <c r="C2295" t="s">
        <v>58</v>
      </c>
      <c r="D2295" t="s">
        <v>60</v>
      </c>
      <c r="E2295" t="s">
        <v>24</v>
      </c>
      <c r="F2295" s="107">
        <v>44377</v>
      </c>
      <c r="G2295">
        <v>90</v>
      </c>
      <c r="H2295">
        <v>42.148760330578511</v>
      </c>
      <c r="I2295" s="59">
        <v>0.46831955922865021</v>
      </c>
      <c r="J2295" s="59">
        <v>0.46831955922865021</v>
      </c>
      <c r="K2295" t="s">
        <v>25</v>
      </c>
      <c r="L2295" t="s">
        <v>25</v>
      </c>
      <c r="M2295">
        <v>2021</v>
      </c>
      <c r="N2295" t="s">
        <v>742</v>
      </c>
      <c r="O2295" t="s">
        <v>800</v>
      </c>
      <c r="P2295">
        <v>0</v>
      </c>
      <c r="Q2295">
        <v>0</v>
      </c>
      <c r="R2295">
        <v>0</v>
      </c>
      <c r="T2295" t="s">
        <v>2565</v>
      </c>
      <c r="U2295">
        <v>30</v>
      </c>
    </row>
    <row r="2296" spans="1:21" x14ac:dyDescent="0.3">
      <c r="A2296">
        <v>69</v>
      </c>
      <c r="B2296" t="s">
        <v>59</v>
      </c>
      <c r="C2296" t="s">
        <v>58</v>
      </c>
      <c r="D2296" t="s">
        <v>60</v>
      </c>
      <c r="E2296" t="s">
        <v>24</v>
      </c>
      <c r="F2296" s="107">
        <v>44561</v>
      </c>
      <c r="G2296">
        <v>80</v>
      </c>
      <c r="H2296">
        <v>81.508739650413986</v>
      </c>
      <c r="I2296" s="59">
        <v>1.018859245630175</v>
      </c>
      <c r="J2296" s="59">
        <v>1.018859245630175</v>
      </c>
      <c r="K2296" t="s">
        <v>25</v>
      </c>
      <c r="L2296" t="s">
        <v>25</v>
      </c>
      <c r="M2296">
        <v>2021</v>
      </c>
      <c r="N2296" t="s">
        <v>744</v>
      </c>
      <c r="O2296" t="s">
        <v>747</v>
      </c>
      <c r="P2296">
        <v>0</v>
      </c>
      <c r="Q2296">
        <v>0</v>
      </c>
      <c r="R2296">
        <v>0</v>
      </c>
      <c r="T2296" t="s">
        <v>2567</v>
      </c>
      <c r="U2296">
        <v>31</v>
      </c>
    </row>
    <row r="2297" spans="1:21" x14ac:dyDescent="0.3">
      <c r="A2297">
        <v>69</v>
      </c>
      <c r="B2297" t="s">
        <v>59</v>
      </c>
      <c r="C2297" t="s">
        <v>58</v>
      </c>
      <c r="D2297" t="s">
        <v>60</v>
      </c>
      <c r="E2297" t="s">
        <v>24</v>
      </c>
      <c r="F2297" s="107">
        <v>44742</v>
      </c>
      <c r="G2297">
        <v>80</v>
      </c>
      <c r="H2297">
        <v>86.824324324323996</v>
      </c>
      <c r="I2297" s="59">
        <v>1.0853040540540499</v>
      </c>
      <c r="J2297" s="59">
        <v>1.0853040540540499</v>
      </c>
      <c r="K2297" t="s">
        <v>25</v>
      </c>
      <c r="L2297" t="s">
        <v>25</v>
      </c>
      <c r="M2297">
        <v>2022</v>
      </c>
      <c r="N2297" t="s">
        <v>742</v>
      </c>
      <c r="O2297" t="s">
        <v>824</v>
      </c>
      <c r="P2297">
        <v>0</v>
      </c>
      <c r="Q2297">
        <v>0</v>
      </c>
      <c r="R2297">
        <v>0</v>
      </c>
      <c r="T2297" t="s">
        <v>2569</v>
      </c>
      <c r="U2297">
        <v>30</v>
      </c>
    </row>
    <row r="2298" spans="1:21" x14ac:dyDescent="0.3">
      <c r="A2298">
        <v>69</v>
      </c>
      <c r="B2298" t="s">
        <v>59</v>
      </c>
      <c r="C2298" t="s">
        <v>58</v>
      </c>
      <c r="D2298" t="s">
        <v>60</v>
      </c>
      <c r="E2298" t="s">
        <v>24</v>
      </c>
      <c r="F2298" s="107">
        <v>44926</v>
      </c>
      <c r="G2298">
        <v>80</v>
      </c>
      <c r="H2298">
        <v>83.754512635379001</v>
      </c>
      <c r="I2298" s="59">
        <v>1.046931407942238</v>
      </c>
      <c r="J2298" s="59">
        <v>1.046931407942238</v>
      </c>
      <c r="K2298" t="s">
        <v>25</v>
      </c>
      <c r="L2298" t="s">
        <v>25</v>
      </c>
      <c r="M2298">
        <v>2022</v>
      </c>
      <c r="N2298" t="s">
        <v>744</v>
      </c>
      <c r="O2298" t="s">
        <v>749</v>
      </c>
      <c r="P2298">
        <v>0</v>
      </c>
      <c r="Q2298">
        <v>0</v>
      </c>
      <c r="R2298">
        <v>0</v>
      </c>
      <c r="T2298" t="s">
        <v>2571</v>
      </c>
      <c r="U2298">
        <v>31</v>
      </c>
    </row>
    <row r="2299" spans="1:21" x14ac:dyDescent="0.3">
      <c r="A2299">
        <v>69</v>
      </c>
      <c r="B2299" t="s">
        <v>59</v>
      </c>
      <c r="C2299" t="s">
        <v>58</v>
      </c>
      <c r="D2299" t="s">
        <v>60</v>
      </c>
      <c r="E2299" t="s">
        <v>24</v>
      </c>
      <c r="F2299" s="107">
        <v>45838</v>
      </c>
      <c r="G2299">
        <v>90</v>
      </c>
      <c r="H2299">
        <v>90.78</v>
      </c>
      <c r="I2299" s="59">
        <v>1.008666666666667</v>
      </c>
      <c r="J2299" s="59">
        <v>1.008666666666667</v>
      </c>
      <c r="K2299" t="s">
        <v>25</v>
      </c>
      <c r="L2299" t="s">
        <v>25</v>
      </c>
      <c r="M2299">
        <v>2025</v>
      </c>
      <c r="N2299" t="s">
        <v>742</v>
      </c>
      <c r="O2299" t="s">
        <v>846</v>
      </c>
      <c r="P2299">
        <v>0</v>
      </c>
      <c r="Q2299">
        <v>0</v>
      </c>
      <c r="R2299">
        <v>0</v>
      </c>
      <c r="T2299" t="s">
        <v>2573</v>
      </c>
      <c r="U2299">
        <v>30</v>
      </c>
    </row>
    <row r="2300" spans="1:21" x14ac:dyDescent="0.3">
      <c r="A2300">
        <v>69</v>
      </c>
      <c r="B2300" t="s">
        <v>59</v>
      </c>
      <c r="C2300" t="s">
        <v>58</v>
      </c>
      <c r="D2300" t="s">
        <v>60</v>
      </c>
      <c r="E2300" t="s">
        <v>24</v>
      </c>
      <c r="F2300" s="107">
        <v>46022</v>
      </c>
      <c r="G2300">
        <v>90</v>
      </c>
      <c r="H2300">
        <v>91.52</v>
      </c>
      <c r="I2300" s="59">
        <v>1.016888888888889</v>
      </c>
      <c r="J2300" s="59">
        <v>1.016888888888889</v>
      </c>
      <c r="K2300" t="s">
        <v>25</v>
      </c>
      <c r="L2300" t="s">
        <v>25</v>
      </c>
      <c r="M2300">
        <v>2025</v>
      </c>
      <c r="N2300" t="s">
        <v>744</v>
      </c>
      <c r="O2300" t="s">
        <v>751</v>
      </c>
      <c r="P2300">
        <v>0</v>
      </c>
      <c r="Q2300">
        <v>0</v>
      </c>
      <c r="R2300">
        <v>0</v>
      </c>
      <c r="T2300" t="s">
        <v>2575</v>
      </c>
      <c r="U2300">
        <v>31</v>
      </c>
    </row>
    <row r="2301" spans="1:21" x14ac:dyDescent="0.3">
      <c r="A2301">
        <v>73</v>
      </c>
      <c r="B2301" t="s">
        <v>61</v>
      </c>
      <c r="C2301" t="s">
        <v>28</v>
      </c>
      <c r="D2301" t="s">
        <v>54</v>
      </c>
      <c r="E2301" t="s">
        <v>62</v>
      </c>
      <c r="F2301" s="107">
        <v>44377</v>
      </c>
      <c r="G2301">
        <v>20</v>
      </c>
      <c r="H2301">
        <v>12.4</v>
      </c>
      <c r="I2301" s="59">
        <v>1.3</v>
      </c>
      <c r="J2301" s="59">
        <v>1.612903225806452</v>
      </c>
      <c r="K2301" t="s">
        <v>63</v>
      </c>
      <c r="L2301" t="s">
        <v>63</v>
      </c>
      <c r="M2301">
        <v>2021</v>
      </c>
      <c r="N2301" t="s">
        <v>742</v>
      </c>
      <c r="O2301" t="s">
        <v>800</v>
      </c>
      <c r="P2301">
        <v>0</v>
      </c>
      <c r="Q2301">
        <v>0</v>
      </c>
      <c r="R2301">
        <v>0</v>
      </c>
      <c r="T2301" t="s">
        <v>2576</v>
      </c>
      <c r="U2301">
        <v>30</v>
      </c>
    </row>
    <row r="2302" spans="1:21" x14ac:dyDescent="0.3">
      <c r="A2302">
        <v>73</v>
      </c>
      <c r="B2302" t="s">
        <v>61</v>
      </c>
      <c r="C2302" t="s">
        <v>28</v>
      </c>
      <c r="D2302" t="s">
        <v>54</v>
      </c>
      <c r="E2302" t="s">
        <v>62</v>
      </c>
      <c r="F2302" s="107">
        <v>44561</v>
      </c>
      <c r="G2302">
        <v>20</v>
      </c>
      <c r="H2302">
        <v>15.5</v>
      </c>
      <c r="I2302" s="59">
        <v>1.290322580645161</v>
      </c>
      <c r="J2302" s="59">
        <v>1.290322580645161</v>
      </c>
      <c r="K2302" t="s">
        <v>63</v>
      </c>
      <c r="L2302" t="s">
        <v>63</v>
      </c>
      <c r="M2302">
        <v>2021</v>
      </c>
      <c r="N2302" t="s">
        <v>744</v>
      </c>
      <c r="O2302" t="s">
        <v>747</v>
      </c>
      <c r="P2302">
        <v>0</v>
      </c>
      <c r="Q2302">
        <v>0</v>
      </c>
      <c r="R2302">
        <v>0</v>
      </c>
      <c r="T2302" t="s">
        <v>2577</v>
      </c>
      <c r="U2302">
        <v>31</v>
      </c>
    </row>
    <row r="2303" spans="1:21" x14ac:dyDescent="0.3">
      <c r="A2303">
        <v>73</v>
      </c>
      <c r="B2303" t="s">
        <v>61</v>
      </c>
      <c r="C2303" t="s">
        <v>28</v>
      </c>
      <c r="D2303" t="s">
        <v>54</v>
      </c>
      <c r="E2303" t="s">
        <v>62</v>
      </c>
      <c r="F2303" s="107">
        <v>44742</v>
      </c>
      <c r="G2303">
        <v>20</v>
      </c>
      <c r="H2303">
        <v>17.670000000000002</v>
      </c>
      <c r="I2303" s="59">
        <v>1.131861912846633</v>
      </c>
      <c r="J2303" s="59">
        <v>1.131861912846633</v>
      </c>
      <c r="K2303" t="s">
        <v>63</v>
      </c>
      <c r="L2303" t="s">
        <v>63</v>
      </c>
      <c r="M2303">
        <v>2022</v>
      </c>
      <c r="N2303" t="s">
        <v>742</v>
      </c>
      <c r="O2303" t="s">
        <v>824</v>
      </c>
      <c r="P2303">
        <v>0</v>
      </c>
      <c r="Q2303">
        <v>0</v>
      </c>
      <c r="R2303">
        <v>0</v>
      </c>
      <c r="T2303" t="s">
        <v>2578</v>
      </c>
      <c r="U2303">
        <v>30</v>
      </c>
    </row>
    <row r="2304" spans="1:21" x14ac:dyDescent="0.3">
      <c r="A2304">
        <v>73</v>
      </c>
      <c r="B2304" t="s">
        <v>61</v>
      </c>
      <c r="C2304" t="s">
        <v>28</v>
      </c>
      <c r="D2304" t="s">
        <v>54</v>
      </c>
      <c r="E2304" t="s">
        <v>62</v>
      </c>
      <c r="F2304" s="107">
        <v>44926</v>
      </c>
      <c r="G2304">
        <v>20</v>
      </c>
      <c r="H2304">
        <v>20</v>
      </c>
      <c r="I2304" s="59">
        <v>1</v>
      </c>
      <c r="J2304" s="59">
        <v>1</v>
      </c>
      <c r="K2304" t="s">
        <v>63</v>
      </c>
      <c r="L2304" t="s">
        <v>63</v>
      </c>
      <c r="M2304">
        <v>2022</v>
      </c>
      <c r="N2304" t="s">
        <v>744</v>
      </c>
      <c r="O2304" t="s">
        <v>749</v>
      </c>
      <c r="P2304">
        <v>0</v>
      </c>
      <c r="Q2304">
        <v>0</v>
      </c>
      <c r="R2304">
        <v>0</v>
      </c>
      <c r="T2304" t="s">
        <v>2579</v>
      </c>
      <c r="U2304">
        <v>31</v>
      </c>
    </row>
    <row r="2305" spans="1:21" x14ac:dyDescent="0.3">
      <c r="A2305">
        <v>73</v>
      </c>
      <c r="B2305" t="s">
        <v>61</v>
      </c>
      <c r="C2305" t="s">
        <v>28</v>
      </c>
      <c r="D2305" t="s">
        <v>54</v>
      </c>
      <c r="E2305" t="s">
        <v>62</v>
      </c>
      <c r="F2305" s="107">
        <v>45838</v>
      </c>
      <c r="G2305">
        <v>20</v>
      </c>
      <c r="H2305">
        <v>19</v>
      </c>
      <c r="I2305" s="59">
        <v>1.0526315789473679</v>
      </c>
      <c r="J2305" s="59">
        <v>1.0526315789473679</v>
      </c>
      <c r="K2305" t="s">
        <v>63</v>
      </c>
      <c r="L2305" t="s">
        <v>63</v>
      </c>
      <c r="M2305">
        <v>2025</v>
      </c>
      <c r="N2305" t="s">
        <v>742</v>
      </c>
      <c r="O2305" t="s">
        <v>846</v>
      </c>
      <c r="P2305">
        <v>0</v>
      </c>
      <c r="Q2305">
        <v>0</v>
      </c>
      <c r="R2305">
        <v>0</v>
      </c>
      <c r="T2305" t="s">
        <v>2580</v>
      </c>
      <c r="U2305">
        <v>30</v>
      </c>
    </row>
    <row r="2306" spans="1:21" x14ac:dyDescent="0.3">
      <c r="A2306">
        <v>73</v>
      </c>
      <c r="B2306" t="s">
        <v>61</v>
      </c>
      <c r="C2306" t="s">
        <v>28</v>
      </c>
      <c r="D2306" t="s">
        <v>54</v>
      </c>
      <c r="E2306" t="s">
        <v>62</v>
      </c>
      <c r="F2306" s="107">
        <v>46022</v>
      </c>
      <c r="G2306">
        <v>20</v>
      </c>
      <c r="H2306">
        <v>20</v>
      </c>
      <c r="I2306" s="59">
        <v>1</v>
      </c>
      <c r="J2306" s="59">
        <v>1</v>
      </c>
      <c r="K2306" t="s">
        <v>63</v>
      </c>
      <c r="L2306" t="s">
        <v>63</v>
      </c>
      <c r="M2306">
        <v>2025</v>
      </c>
      <c r="N2306" t="s">
        <v>744</v>
      </c>
      <c r="O2306" t="s">
        <v>751</v>
      </c>
      <c r="P2306">
        <v>0</v>
      </c>
      <c r="Q2306">
        <v>0</v>
      </c>
      <c r="R2306">
        <v>0</v>
      </c>
      <c r="T2306" t="s">
        <v>2581</v>
      </c>
      <c r="U2306">
        <v>31</v>
      </c>
    </row>
    <row r="2307" spans="1:21" x14ac:dyDescent="0.3">
      <c r="A2307">
        <v>74</v>
      </c>
      <c r="B2307" t="s">
        <v>64</v>
      </c>
      <c r="C2307" t="s">
        <v>28</v>
      </c>
      <c r="D2307" t="s">
        <v>54</v>
      </c>
      <c r="E2307" t="s">
        <v>24</v>
      </c>
      <c r="F2307" s="107">
        <v>44377</v>
      </c>
      <c r="G2307">
        <v>80</v>
      </c>
      <c r="H2307">
        <v>83.2</v>
      </c>
      <c r="I2307" s="59">
        <v>1.04</v>
      </c>
      <c r="J2307" s="59">
        <v>1.04</v>
      </c>
      <c r="K2307" t="s">
        <v>25</v>
      </c>
      <c r="L2307" t="s">
        <v>25</v>
      </c>
      <c r="M2307">
        <v>2021</v>
      </c>
      <c r="N2307" t="s">
        <v>742</v>
      </c>
      <c r="O2307" t="s">
        <v>800</v>
      </c>
      <c r="P2307">
        <v>0</v>
      </c>
      <c r="Q2307">
        <v>0</v>
      </c>
      <c r="R2307">
        <v>0</v>
      </c>
      <c r="T2307" t="s">
        <v>2582</v>
      </c>
      <c r="U2307">
        <v>30</v>
      </c>
    </row>
    <row r="2308" spans="1:21" x14ac:dyDescent="0.3">
      <c r="A2308">
        <v>74</v>
      </c>
      <c r="B2308" t="s">
        <v>64</v>
      </c>
      <c r="C2308" t="s">
        <v>28</v>
      </c>
      <c r="D2308" t="s">
        <v>54</v>
      </c>
      <c r="E2308" t="s">
        <v>24</v>
      </c>
      <c r="F2308" s="107">
        <v>44561</v>
      </c>
      <c r="G2308">
        <v>80</v>
      </c>
      <c r="H2308">
        <v>91.071428571428555</v>
      </c>
      <c r="I2308" s="59">
        <v>1.138392857142857</v>
      </c>
      <c r="J2308" s="59">
        <v>1.138392857142857</v>
      </c>
      <c r="K2308" t="s">
        <v>25</v>
      </c>
      <c r="L2308" t="s">
        <v>25</v>
      </c>
      <c r="M2308">
        <v>2021</v>
      </c>
      <c r="N2308" t="s">
        <v>744</v>
      </c>
      <c r="O2308" t="s">
        <v>747</v>
      </c>
      <c r="P2308">
        <v>0</v>
      </c>
      <c r="Q2308">
        <v>0</v>
      </c>
      <c r="R2308">
        <v>0</v>
      </c>
      <c r="T2308" t="s">
        <v>2583</v>
      </c>
      <c r="U2308">
        <v>31</v>
      </c>
    </row>
    <row r="2309" spans="1:21" x14ac:dyDescent="0.3">
      <c r="A2309">
        <v>74</v>
      </c>
      <c r="B2309" t="s">
        <v>64</v>
      </c>
      <c r="C2309" t="s">
        <v>28</v>
      </c>
      <c r="D2309" t="s">
        <v>54</v>
      </c>
      <c r="E2309" t="s">
        <v>24</v>
      </c>
      <c r="F2309" s="107">
        <v>44742</v>
      </c>
      <c r="G2309">
        <v>80</v>
      </c>
      <c r="H2309">
        <v>88</v>
      </c>
      <c r="I2309" s="59">
        <v>1.1000000000000001</v>
      </c>
      <c r="J2309" s="59">
        <v>1.1000000000000001</v>
      </c>
      <c r="K2309" t="s">
        <v>25</v>
      </c>
      <c r="L2309" t="s">
        <v>25</v>
      </c>
      <c r="M2309">
        <v>2022</v>
      </c>
      <c r="N2309" t="s">
        <v>742</v>
      </c>
      <c r="O2309" t="s">
        <v>824</v>
      </c>
      <c r="P2309">
        <v>0</v>
      </c>
      <c r="Q2309">
        <v>0</v>
      </c>
      <c r="R2309">
        <v>0</v>
      </c>
      <c r="T2309" t="s">
        <v>2584</v>
      </c>
      <c r="U2309">
        <v>30</v>
      </c>
    </row>
    <row r="2310" spans="1:21" x14ac:dyDescent="0.3">
      <c r="A2310">
        <v>74</v>
      </c>
      <c r="B2310" t="s">
        <v>64</v>
      </c>
      <c r="C2310" t="s">
        <v>28</v>
      </c>
      <c r="D2310" t="s">
        <v>54</v>
      </c>
      <c r="E2310" t="s">
        <v>24</v>
      </c>
      <c r="F2310" s="107">
        <v>44926</v>
      </c>
      <c r="G2310">
        <v>80</v>
      </c>
      <c r="H2310">
        <v>82.894736842105004</v>
      </c>
      <c r="I2310" s="59">
        <v>1.036184210526313</v>
      </c>
      <c r="J2310" s="59">
        <v>1.036184210526313</v>
      </c>
      <c r="K2310" t="s">
        <v>25</v>
      </c>
      <c r="L2310" t="s">
        <v>25</v>
      </c>
      <c r="M2310">
        <v>2022</v>
      </c>
      <c r="N2310" t="s">
        <v>744</v>
      </c>
      <c r="O2310" t="s">
        <v>749</v>
      </c>
      <c r="P2310">
        <v>0</v>
      </c>
      <c r="Q2310">
        <v>0</v>
      </c>
      <c r="R2310">
        <v>0</v>
      </c>
      <c r="T2310" t="s">
        <v>2585</v>
      </c>
      <c r="U2310">
        <v>31</v>
      </c>
    </row>
    <row r="2311" spans="1:21" x14ac:dyDescent="0.3">
      <c r="A2311">
        <v>74</v>
      </c>
      <c r="B2311" t="s">
        <v>64</v>
      </c>
      <c r="C2311" t="s">
        <v>28</v>
      </c>
      <c r="D2311" t="s">
        <v>54</v>
      </c>
      <c r="E2311" t="s">
        <v>24</v>
      </c>
      <c r="F2311" s="107">
        <v>45838</v>
      </c>
      <c r="G2311">
        <v>80</v>
      </c>
      <c r="H2311">
        <v>91.49</v>
      </c>
      <c r="I2311" s="59">
        <v>1.1436249999999999</v>
      </c>
      <c r="J2311" s="59">
        <v>1.1436249999999999</v>
      </c>
      <c r="K2311" t="s">
        <v>25</v>
      </c>
      <c r="L2311" t="s">
        <v>25</v>
      </c>
      <c r="M2311">
        <v>2025</v>
      </c>
      <c r="N2311" t="s">
        <v>742</v>
      </c>
      <c r="O2311" t="s">
        <v>846</v>
      </c>
      <c r="P2311">
        <v>0</v>
      </c>
      <c r="Q2311">
        <v>0</v>
      </c>
      <c r="R2311">
        <v>0</v>
      </c>
      <c r="T2311" t="s">
        <v>2586</v>
      </c>
      <c r="U2311">
        <v>30</v>
      </c>
    </row>
    <row r="2312" spans="1:21" x14ac:dyDescent="0.3">
      <c r="A2312">
        <v>74</v>
      </c>
      <c r="B2312" t="s">
        <v>64</v>
      </c>
      <c r="C2312" t="s">
        <v>28</v>
      </c>
      <c r="D2312" t="s">
        <v>54</v>
      </c>
      <c r="E2312" t="s">
        <v>24</v>
      </c>
      <c r="F2312" s="107">
        <v>46022</v>
      </c>
      <c r="G2312">
        <v>80</v>
      </c>
      <c r="H2312">
        <v>90.32</v>
      </c>
      <c r="I2312" s="59">
        <v>1.129</v>
      </c>
      <c r="J2312" s="59">
        <v>1.129</v>
      </c>
      <c r="K2312" t="s">
        <v>25</v>
      </c>
      <c r="L2312" t="s">
        <v>25</v>
      </c>
      <c r="M2312">
        <v>2025</v>
      </c>
      <c r="N2312" t="s">
        <v>744</v>
      </c>
      <c r="O2312" t="s">
        <v>751</v>
      </c>
      <c r="P2312">
        <v>0</v>
      </c>
      <c r="Q2312">
        <v>0</v>
      </c>
      <c r="R2312">
        <v>0</v>
      </c>
      <c r="T2312" t="s">
        <v>2587</v>
      </c>
      <c r="U2312">
        <v>31</v>
      </c>
    </row>
    <row r="2313" spans="1:21" x14ac:dyDescent="0.3">
      <c r="A2313">
        <v>77</v>
      </c>
      <c r="B2313" t="s">
        <v>65</v>
      </c>
      <c r="C2313" t="s">
        <v>66</v>
      </c>
      <c r="D2313" t="s">
        <v>23</v>
      </c>
      <c r="E2313" t="s">
        <v>24</v>
      </c>
      <c r="F2313" s="107">
        <v>44377</v>
      </c>
      <c r="G2313">
        <v>95</v>
      </c>
      <c r="H2313">
        <v>96.4</v>
      </c>
      <c r="I2313" s="59">
        <v>1.0147368421052629</v>
      </c>
      <c r="J2313" s="59">
        <v>1.0147368421052629</v>
      </c>
      <c r="K2313" t="s">
        <v>25</v>
      </c>
      <c r="L2313" t="s">
        <v>25</v>
      </c>
      <c r="M2313">
        <v>2021</v>
      </c>
      <c r="N2313" t="s">
        <v>742</v>
      </c>
      <c r="O2313" t="s">
        <v>800</v>
      </c>
      <c r="P2313">
        <v>0</v>
      </c>
      <c r="Q2313">
        <v>0</v>
      </c>
      <c r="R2313">
        <v>0</v>
      </c>
      <c r="T2313" t="s">
        <v>2593</v>
      </c>
      <c r="U2313">
        <v>30</v>
      </c>
    </row>
    <row r="2314" spans="1:21" x14ac:dyDescent="0.3">
      <c r="A2314">
        <v>77</v>
      </c>
      <c r="B2314" t="s">
        <v>65</v>
      </c>
      <c r="C2314" t="s">
        <v>66</v>
      </c>
      <c r="D2314" t="s">
        <v>23</v>
      </c>
      <c r="E2314" t="s">
        <v>24</v>
      </c>
      <c r="F2314" s="107">
        <v>44561</v>
      </c>
      <c r="G2314">
        <v>95</v>
      </c>
      <c r="H2314">
        <v>96.1</v>
      </c>
      <c r="I2314" s="59">
        <v>1.0115789473684209</v>
      </c>
      <c r="J2314" s="59">
        <v>1.0115789473684209</v>
      </c>
      <c r="K2314" t="s">
        <v>25</v>
      </c>
      <c r="L2314" t="s">
        <v>25</v>
      </c>
      <c r="M2314">
        <v>2021</v>
      </c>
      <c r="N2314" t="s">
        <v>744</v>
      </c>
      <c r="O2314" t="s">
        <v>747</v>
      </c>
      <c r="P2314">
        <v>0</v>
      </c>
      <c r="Q2314">
        <v>0</v>
      </c>
      <c r="R2314">
        <v>0</v>
      </c>
      <c r="T2314" t="s">
        <v>2599</v>
      </c>
      <c r="U2314">
        <v>31</v>
      </c>
    </row>
    <row r="2315" spans="1:21" x14ac:dyDescent="0.3">
      <c r="A2315">
        <v>77</v>
      </c>
      <c r="B2315" t="s">
        <v>65</v>
      </c>
      <c r="C2315" t="s">
        <v>66</v>
      </c>
      <c r="D2315" t="s">
        <v>23</v>
      </c>
      <c r="E2315" t="s">
        <v>24</v>
      </c>
      <c r="F2315" s="107">
        <v>46022</v>
      </c>
      <c r="G2315">
        <v>97</v>
      </c>
      <c r="H2315">
        <v>95.4</v>
      </c>
      <c r="I2315" s="59">
        <v>0.98350515463917532</v>
      </c>
      <c r="J2315" s="59">
        <v>0.98350515463917532</v>
      </c>
      <c r="K2315" t="s">
        <v>25</v>
      </c>
      <c r="L2315" t="s">
        <v>25</v>
      </c>
      <c r="M2315">
        <v>2025</v>
      </c>
      <c r="N2315" t="s">
        <v>744</v>
      </c>
      <c r="O2315" t="s">
        <v>751</v>
      </c>
      <c r="P2315">
        <v>0</v>
      </c>
      <c r="Q2315">
        <v>0</v>
      </c>
      <c r="R2315">
        <v>0</v>
      </c>
      <c r="T2315" t="s">
        <v>2605</v>
      </c>
      <c r="U2315">
        <v>31</v>
      </c>
    </row>
    <row r="2316" spans="1:21" x14ac:dyDescent="0.3">
      <c r="A2316">
        <v>84</v>
      </c>
      <c r="B2316" t="s">
        <v>71</v>
      </c>
      <c r="C2316" t="s">
        <v>72</v>
      </c>
      <c r="D2316" t="s">
        <v>73</v>
      </c>
      <c r="E2316" t="s">
        <v>24</v>
      </c>
      <c r="F2316" s="107">
        <v>44561</v>
      </c>
      <c r="G2316">
        <v>100</v>
      </c>
      <c r="H2316">
        <v>100</v>
      </c>
      <c r="I2316" s="59">
        <v>1</v>
      </c>
      <c r="J2316" s="59">
        <v>1</v>
      </c>
      <c r="K2316" t="s">
        <v>25</v>
      </c>
      <c r="L2316" t="s">
        <v>25</v>
      </c>
      <c r="M2316">
        <v>2021</v>
      </c>
      <c r="N2316" t="s">
        <v>744</v>
      </c>
      <c r="O2316" t="s">
        <v>747</v>
      </c>
      <c r="P2316">
        <v>0</v>
      </c>
      <c r="Q2316">
        <v>0</v>
      </c>
      <c r="R2316">
        <v>0</v>
      </c>
      <c r="T2316" t="s">
        <v>2606</v>
      </c>
      <c r="U2316">
        <v>31</v>
      </c>
    </row>
    <row r="2317" spans="1:21" x14ac:dyDescent="0.3">
      <c r="A2317">
        <v>84</v>
      </c>
      <c r="B2317" t="s">
        <v>71</v>
      </c>
      <c r="C2317" t="s">
        <v>72</v>
      </c>
      <c r="D2317" t="s">
        <v>73</v>
      </c>
      <c r="E2317" t="s">
        <v>24</v>
      </c>
      <c r="F2317" s="107">
        <v>44926</v>
      </c>
      <c r="G2317">
        <v>100</v>
      </c>
      <c r="H2317">
        <v>100</v>
      </c>
      <c r="I2317" s="59">
        <v>1</v>
      </c>
      <c r="J2317" s="59">
        <v>1</v>
      </c>
      <c r="K2317" t="s">
        <v>25</v>
      </c>
      <c r="L2317" t="s">
        <v>25</v>
      </c>
      <c r="M2317">
        <v>2022</v>
      </c>
      <c r="N2317" t="s">
        <v>744</v>
      </c>
      <c r="O2317" t="s">
        <v>749</v>
      </c>
      <c r="P2317">
        <v>0</v>
      </c>
      <c r="Q2317">
        <v>0</v>
      </c>
      <c r="R2317">
        <v>0</v>
      </c>
      <c r="T2317" t="s">
        <v>2607</v>
      </c>
      <c r="U2317">
        <v>31</v>
      </c>
    </row>
    <row r="2318" spans="1:21" x14ac:dyDescent="0.3">
      <c r="A2318">
        <v>84</v>
      </c>
      <c r="B2318" t="s">
        <v>71</v>
      </c>
      <c r="C2318" t="s">
        <v>72</v>
      </c>
      <c r="D2318" t="s">
        <v>73</v>
      </c>
      <c r="E2318" t="s">
        <v>24</v>
      </c>
      <c r="F2318" s="107">
        <v>46022</v>
      </c>
      <c r="G2318">
        <v>100</v>
      </c>
      <c r="H2318">
        <v>100</v>
      </c>
      <c r="I2318" s="59">
        <v>1</v>
      </c>
      <c r="J2318" s="59">
        <v>1</v>
      </c>
      <c r="K2318" t="s">
        <v>25</v>
      </c>
      <c r="L2318" t="s">
        <v>25</v>
      </c>
      <c r="M2318">
        <v>2025</v>
      </c>
      <c r="N2318" t="s">
        <v>744</v>
      </c>
      <c r="O2318" t="s">
        <v>751</v>
      </c>
      <c r="P2318">
        <v>0</v>
      </c>
      <c r="Q2318">
        <v>0</v>
      </c>
      <c r="R2318">
        <v>0</v>
      </c>
      <c r="T2318" t="s">
        <v>2608</v>
      </c>
      <c r="U2318">
        <v>31</v>
      </c>
    </row>
    <row r="2319" spans="1:21" x14ac:dyDescent="0.3">
      <c r="A2319">
        <v>85</v>
      </c>
      <c r="B2319" t="s">
        <v>74</v>
      </c>
      <c r="C2319" t="s">
        <v>72</v>
      </c>
      <c r="D2319" t="s">
        <v>73</v>
      </c>
      <c r="E2319" t="s">
        <v>24</v>
      </c>
      <c r="F2319" s="107">
        <v>44561</v>
      </c>
      <c r="G2319">
        <v>100</v>
      </c>
      <c r="H2319">
        <v>100</v>
      </c>
      <c r="I2319" s="59">
        <v>1</v>
      </c>
      <c r="J2319" s="59">
        <v>1</v>
      </c>
      <c r="K2319" t="s">
        <v>25</v>
      </c>
      <c r="L2319" t="s">
        <v>25</v>
      </c>
      <c r="M2319">
        <v>2021</v>
      </c>
      <c r="N2319" t="s">
        <v>744</v>
      </c>
      <c r="O2319" t="s">
        <v>747</v>
      </c>
      <c r="P2319">
        <v>0</v>
      </c>
      <c r="Q2319">
        <v>0</v>
      </c>
      <c r="R2319">
        <v>0</v>
      </c>
      <c r="T2319" t="s">
        <v>2609</v>
      </c>
      <c r="U2319">
        <v>31</v>
      </c>
    </row>
    <row r="2320" spans="1:21" x14ac:dyDescent="0.3">
      <c r="A2320">
        <v>85</v>
      </c>
      <c r="B2320" t="s">
        <v>74</v>
      </c>
      <c r="C2320" t="s">
        <v>72</v>
      </c>
      <c r="D2320" t="s">
        <v>73</v>
      </c>
      <c r="E2320" t="s">
        <v>24</v>
      </c>
      <c r="F2320" s="107">
        <v>44926</v>
      </c>
      <c r="G2320">
        <v>100</v>
      </c>
      <c r="H2320">
        <v>100</v>
      </c>
      <c r="I2320" s="59">
        <v>1</v>
      </c>
      <c r="J2320" s="59">
        <v>1</v>
      </c>
      <c r="K2320" t="s">
        <v>25</v>
      </c>
      <c r="L2320" t="s">
        <v>25</v>
      </c>
      <c r="M2320">
        <v>2022</v>
      </c>
      <c r="N2320" t="s">
        <v>744</v>
      </c>
      <c r="O2320" t="s">
        <v>749</v>
      </c>
      <c r="P2320">
        <v>0</v>
      </c>
      <c r="Q2320">
        <v>0</v>
      </c>
      <c r="R2320">
        <v>0</v>
      </c>
      <c r="T2320" t="s">
        <v>2610</v>
      </c>
      <c r="U2320">
        <v>31</v>
      </c>
    </row>
    <row r="2321" spans="1:21" x14ac:dyDescent="0.3">
      <c r="A2321">
        <v>85</v>
      </c>
      <c r="B2321" t="s">
        <v>74</v>
      </c>
      <c r="C2321" t="s">
        <v>72</v>
      </c>
      <c r="D2321" t="s">
        <v>73</v>
      </c>
      <c r="E2321" t="s">
        <v>24</v>
      </c>
      <c r="F2321" s="107">
        <v>46022</v>
      </c>
      <c r="G2321">
        <v>100</v>
      </c>
      <c r="H2321">
        <v>100</v>
      </c>
      <c r="I2321" s="59">
        <v>1</v>
      </c>
      <c r="J2321" s="59">
        <v>1</v>
      </c>
      <c r="K2321" t="s">
        <v>25</v>
      </c>
      <c r="L2321" t="s">
        <v>25</v>
      </c>
      <c r="M2321">
        <v>2025</v>
      </c>
      <c r="N2321" t="s">
        <v>744</v>
      </c>
      <c r="O2321" t="s">
        <v>751</v>
      </c>
      <c r="P2321">
        <v>0</v>
      </c>
      <c r="Q2321">
        <v>0</v>
      </c>
      <c r="R2321">
        <v>0</v>
      </c>
      <c r="T2321" t="s">
        <v>2611</v>
      </c>
      <c r="U2321">
        <v>31</v>
      </c>
    </row>
    <row r="2322" spans="1:21" x14ac:dyDescent="0.3">
      <c r="A2322">
        <v>86</v>
      </c>
      <c r="B2322" t="s">
        <v>75</v>
      </c>
      <c r="C2322" t="s">
        <v>72</v>
      </c>
      <c r="D2322" t="s">
        <v>54</v>
      </c>
      <c r="E2322" t="s">
        <v>24</v>
      </c>
      <c r="F2322" s="107">
        <v>44377</v>
      </c>
      <c r="G2322">
        <v>100</v>
      </c>
      <c r="H2322">
        <v>100</v>
      </c>
      <c r="I2322" s="59">
        <v>1</v>
      </c>
      <c r="J2322" s="59">
        <v>1</v>
      </c>
      <c r="K2322" t="s">
        <v>25</v>
      </c>
      <c r="L2322" t="s">
        <v>25</v>
      </c>
      <c r="M2322">
        <v>2021</v>
      </c>
      <c r="N2322" t="s">
        <v>742</v>
      </c>
      <c r="O2322" t="s">
        <v>800</v>
      </c>
      <c r="P2322">
        <v>0</v>
      </c>
      <c r="Q2322">
        <v>0</v>
      </c>
      <c r="R2322">
        <v>0</v>
      </c>
      <c r="T2322" t="s">
        <v>2612</v>
      </c>
      <c r="U2322">
        <v>30</v>
      </c>
    </row>
    <row r="2323" spans="1:21" x14ac:dyDescent="0.3">
      <c r="A2323">
        <v>86</v>
      </c>
      <c r="B2323" t="s">
        <v>75</v>
      </c>
      <c r="C2323" t="s">
        <v>72</v>
      </c>
      <c r="D2323" t="s">
        <v>54</v>
      </c>
      <c r="E2323" t="s">
        <v>24</v>
      </c>
      <c r="F2323" s="107">
        <v>44561</v>
      </c>
      <c r="G2323">
        <v>100</v>
      </c>
      <c r="H2323">
        <v>100</v>
      </c>
      <c r="I2323" s="59">
        <v>1</v>
      </c>
      <c r="J2323" s="59">
        <v>1</v>
      </c>
      <c r="K2323" t="s">
        <v>25</v>
      </c>
      <c r="L2323" t="s">
        <v>25</v>
      </c>
      <c r="M2323">
        <v>2021</v>
      </c>
      <c r="N2323" t="s">
        <v>744</v>
      </c>
      <c r="O2323" t="s">
        <v>747</v>
      </c>
      <c r="P2323">
        <v>0</v>
      </c>
      <c r="Q2323">
        <v>0</v>
      </c>
      <c r="R2323">
        <v>0</v>
      </c>
      <c r="T2323" t="s">
        <v>2613</v>
      </c>
      <c r="U2323">
        <v>31</v>
      </c>
    </row>
    <row r="2324" spans="1:21" x14ac:dyDescent="0.3">
      <c r="A2324">
        <v>86</v>
      </c>
      <c r="B2324" t="s">
        <v>75</v>
      </c>
      <c r="C2324" t="s">
        <v>72</v>
      </c>
      <c r="D2324" t="s">
        <v>54</v>
      </c>
      <c r="E2324" t="s">
        <v>24</v>
      </c>
      <c r="F2324" s="107">
        <v>44742</v>
      </c>
      <c r="G2324">
        <v>100</v>
      </c>
      <c r="H2324">
        <v>100</v>
      </c>
      <c r="I2324" s="59">
        <v>1</v>
      </c>
      <c r="J2324" s="59">
        <v>1</v>
      </c>
      <c r="K2324" t="s">
        <v>25</v>
      </c>
      <c r="L2324" t="s">
        <v>25</v>
      </c>
      <c r="M2324">
        <v>2022</v>
      </c>
      <c r="N2324" t="s">
        <v>742</v>
      </c>
      <c r="O2324" t="s">
        <v>824</v>
      </c>
      <c r="P2324">
        <v>0</v>
      </c>
      <c r="Q2324">
        <v>0</v>
      </c>
      <c r="R2324">
        <v>0</v>
      </c>
      <c r="T2324" t="s">
        <v>2614</v>
      </c>
      <c r="U2324">
        <v>30</v>
      </c>
    </row>
    <row r="2325" spans="1:21" x14ac:dyDescent="0.3">
      <c r="A2325">
        <v>86</v>
      </c>
      <c r="B2325" t="s">
        <v>75</v>
      </c>
      <c r="C2325" t="s">
        <v>72</v>
      </c>
      <c r="D2325" t="s">
        <v>54</v>
      </c>
      <c r="E2325" t="s">
        <v>24</v>
      </c>
      <c r="F2325" s="107">
        <v>44926</v>
      </c>
      <c r="G2325">
        <v>100</v>
      </c>
      <c r="H2325">
        <v>100</v>
      </c>
      <c r="I2325" s="59">
        <v>1</v>
      </c>
      <c r="J2325" s="59">
        <v>1</v>
      </c>
      <c r="K2325" t="s">
        <v>25</v>
      </c>
      <c r="L2325" t="s">
        <v>25</v>
      </c>
      <c r="M2325">
        <v>2022</v>
      </c>
      <c r="N2325" t="s">
        <v>744</v>
      </c>
      <c r="O2325" t="s">
        <v>749</v>
      </c>
      <c r="P2325">
        <v>0</v>
      </c>
      <c r="Q2325">
        <v>0</v>
      </c>
      <c r="R2325">
        <v>0</v>
      </c>
      <c r="T2325" t="s">
        <v>2615</v>
      </c>
      <c r="U2325">
        <v>31</v>
      </c>
    </row>
    <row r="2326" spans="1:21" x14ac:dyDescent="0.3">
      <c r="A2326">
        <v>86</v>
      </c>
      <c r="B2326" t="s">
        <v>75</v>
      </c>
      <c r="C2326" t="s">
        <v>72</v>
      </c>
      <c r="D2326" t="s">
        <v>54</v>
      </c>
      <c r="E2326" t="s">
        <v>24</v>
      </c>
      <c r="F2326" s="107">
        <v>46022</v>
      </c>
      <c r="G2326">
        <v>100</v>
      </c>
      <c r="H2326">
        <v>100</v>
      </c>
      <c r="I2326" s="59">
        <v>1</v>
      </c>
      <c r="J2326" s="59">
        <v>1</v>
      </c>
      <c r="K2326" t="s">
        <v>25</v>
      </c>
      <c r="L2326" t="s">
        <v>25</v>
      </c>
      <c r="M2326">
        <v>2025</v>
      </c>
      <c r="N2326" t="s">
        <v>744</v>
      </c>
      <c r="O2326" t="s">
        <v>751</v>
      </c>
      <c r="P2326">
        <v>0</v>
      </c>
      <c r="Q2326">
        <v>0</v>
      </c>
      <c r="R2326">
        <v>0</v>
      </c>
      <c r="T2326" t="s">
        <v>2616</v>
      </c>
      <c r="U2326">
        <v>31</v>
      </c>
    </row>
    <row r="2327" spans="1:21" x14ac:dyDescent="0.3">
      <c r="A2327">
        <v>87</v>
      </c>
      <c r="B2327" t="s">
        <v>76</v>
      </c>
      <c r="C2327" t="s">
        <v>72</v>
      </c>
      <c r="D2327" t="s">
        <v>73</v>
      </c>
      <c r="E2327" t="s">
        <v>24</v>
      </c>
      <c r="F2327" s="107">
        <v>44561</v>
      </c>
      <c r="G2327">
        <v>80</v>
      </c>
      <c r="H2327">
        <v>93</v>
      </c>
      <c r="I2327" s="59">
        <v>1.1625000000000001</v>
      </c>
      <c r="J2327" s="59">
        <v>1.1625000000000001</v>
      </c>
      <c r="K2327" t="s">
        <v>25</v>
      </c>
      <c r="L2327" t="s">
        <v>25</v>
      </c>
      <c r="M2327">
        <v>2021</v>
      </c>
      <c r="N2327" t="s">
        <v>744</v>
      </c>
      <c r="O2327" t="s">
        <v>747</v>
      </c>
      <c r="P2327">
        <v>0</v>
      </c>
      <c r="Q2327">
        <v>0</v>
      </c>
      <c r="R2327">
        <v>0</v>
      </c>
      <c r="T2327" t="s">
        <v>2617</v>
      </c>
      <c r="U2327">
        <v>31</v>
      </c>
    </row>
    <row r="2328" spans="1:21" x14ac:dyDescent="0.3">
      <c r="A2328">
        <v>87</v>
      </c>
      <c r="B2328" t="s">
        <v>76</v>
      </c>
      <c r="C2328" t="s">
        <v>72</v>
      </c>
      <c r="D2328" t="s">
        <v>73</v>
      </c>
      <c r="E2328" t="s">
        <v>24</v>
      </c>
      <c r="F2328" s="107">
        <v>44926</v>
      </c>
      <c r="G2328">
        <v>80</v>
      </c>
      <c r="H2328">
        <v>99</v>
      </c>
      <c r="I2328" s="59">
        <v>1.2375</v>
      </c>
      <c r="J2328" s="59">
        <v>1.2375</v>
      </c>
      <c r="K2328" t="s">
        <v>25</v>
      </c>
      <c r="L2328" t="s">
        <v>25</v>
      </c>
      <c r="M2328">
        <v>2022</v>
      </c>
      <c r="N2328" t="s">
        <v>744</v>
      </c>
      <c r="O2328" t="s">
        <v>749</v>
      </c>
      <c r="P2328">
        <v>0</v>
      </c>
      <c r="Q2328">
        <v>0</v>
      </c>
      <c r="R2328">
        <v>0</v>
      </c>
      <c r="T2328" t="s">
        <v>2618</v>
      </c>
      <c r="U2328">
        <v>31</v>
      </c>
    </row>
    <row r="2329" spans="1:21" x14ac:dyDescent="0.3">
      <c r="A2329">
        <v>87</v>
      </c>
      <c r="B2329" t="s">
        <v>76</v>
      </c>
      <c r="C2329" t="s">
        <v>72</v>
      </c>
      <c r="D2329" t="s">
        <v>73</v>
      </c>
      <c r="E2329" t="s">
        <v>24</v>
      </c>
      <c r="F2329" s="107">
        <v>46022</v>
      </c>
      <c r="G2329">
        <v>80</v>
      </c>
      <c r="H2329">
        <v>100</v>
      </c>
      <c r="I2329" s="59">
        <v>1.25</v>
      </c>
      <c r="J2329" s="59">
        <v>1.25</v>
      </c>
      <c r="K2329" t="s">
        <v>25</v>
      </c>
      <c r="L2329" t="s">
        <v>25</v>
      </c>
      <c r="M2329">
        <v>2025</v>
      </c>
      <c r="N2329" t="s">
        <v>744</v>
      </c>
      <c r="O2329" t="s">
        <v>751</v>
      </c>
      <c r="P2329">
        <v>0</v>
      </c>
      <c r="Q2329">
        <v>0</v>
      </c>
      <c r="R2329">
        <v>0</v>
      </c>
      <c r="T2329" t="s">
        <v>2620</v>
      </c>
      <c r="U2329">
        <v>31</v>
      </c>
    </row>
    <row r="2330" spans="1:21" x14ac:dyDescent="0.3">
      <c r="A2330">
        <v>88</v>
      </c>
      <c r="B2330" t="s">
        <v>77</v>
      </c>
      <c r="C2330" t="s">
        <v>72</v>
      </c>
      <c r="D2330" t="s">
        <v>73</v>
      </c>
      <c r="E2330" t="s">
        <v>24</v>
      </c>
      <c r="F2330" s="107">
        <v>44561</v>
      </c>
      <c r="G2330">
        <v>100</v>
      </c>
      <c r="H2330">
        <v>100</v>
      </c>
      <c r="I2330" s="59">
        <v>1</v>
      </c>
      <c r="J2330" s="59">
        <v>1</v>
      </c>
      <c r="K2330" t="s">
        <v>25</v>
      </c>
      <c r="L2330" t="s">
        <v>25</v>
      </c>
      <c r="M2330">
        <v>2021</v>
      </c>
      <c r="N2330" t="s">
        <v>744</v>
      </c>
      <c r="O2330" t="s">
        <v>747</v>
      </c>
      <c r="P2330">
        <v>0</v>
      </c>
      <c r="Q2330">
        <v>0</v>
      </c>
      <c r="R2330">
        <v>0</v>
      </c>
      <c r="T2330" t="s">
        <v>2621</v>
      </c>
      <c r="U2330">
        <v>31</v>
      </c>
    </row>
    <row r="2331" spans="1:21" x14ac:dyDescent="0.3">
      <c r="A2331">
        <v>88</v>
      </c>
      <c r="B2331" t="s">
        <v>77</v>
      </c>
      <c r="C2331" t="s">
        <v>72</v>
      </c>
      <c r="D2331" t="s">
        <v>73</v>
      </c>
      <c r="E2331" t="s">
        <v>24</v>
      </c>
      <c r="F2331" s="107">
        <v>44926</v>
      </c>
      <c r="G2331">
        <v>100</v>
      </c>
      <c r="H2331">
        <v>99.344262295082004</v>
      </c>
      <c r="I2331" s="59">
        <v>0.99344262295082009</v>
      </c>
      <c r="J2331" s="59">
        <v>0.99344262295082009</v>
      </c>
      <c r="K2331" t="s">
        <v>25</v>
      </c>
      <c r="L2331" t="s">
        <v>25</v>
      </c>
      <c r="M2331">
        <v>2022</v>
      </c>
      <c r="N2331" t="s">
        <v>744</v>
      </c>
      <c r="O2331" t="s">
        <v>749</v>
      </c>
      <c r="P2331">
        <v>0</v>
      </c>
      <c r="Q2331">
        <v>0</v>
      </c>
      <c r="R2331">
        <v>0</v>
      </c>
      <c r="T2331" t="s">
        <v>2622</v>
      </c>
      <c r="U2331">
        <v>31</v>
      </c>
    </row>
    <row r="2332" spans="1:21" x14ac:dyDescent="0.3">
      <c r="A2332">
        <v>88</v>
      </c>
      <c r="B2332" t="s">
        <v>77</v>
      </c>
      <c r="C2332" t="s">
        <v>72</v>
      </c>
      <c r="D2332" t="s">
        <v>73</v>
      </c>
      <c r="E2332" t="s">
        <v>24</v>
      </c>
      <c r="F2332" s="107">
        <v>46022</v>
      </c>
      <c r="G2332">
        <v>100</v>
      </c>
      <c r="H2332">
        <v>100</v>
      </c>
      <c r="I2332" s="59">
        <v>1</v>
      </c>
      <c r="J2332" s="59">
        <v>1</v>
      </c>
      <c r="K2332" t="s">
        <v>25</v>
      </c>
      <c r="L2332" t="s">
        <v>25</v>
      </c>
      <c r="M2332">
        <v>2025</v>
      </c>
      <c r="N2332" t="s">
        <v>744</v>
      </c>
      <c r="O2332" t="s">
        <v>751</v>
      </c>
      <c r="P2332">
        <v>0</v>
      </c>
      <c r="Q2332">
        <v>0</v>
      </c>
      <c r="R2332">
        <v>0</v>
      </c>
      <c r="T2332" t="s">
        <v>2623</v>
      </c>
      <c r="U2332">
        <v>31</v>
      </c>
    </row>
    <row r="2333" spans="1:21" x14ac:dyDescent="0.3">
      <c r="A2333">
        <v>89</v>
      </c>
      <c r="B2333" t="s">
        <v>78</v>
      </c>
      <c r="C2333" t="s">
        <v>72</v>
      </c>
      <c r="D2333" t="s">
        <v>73</v>
      </c>
      <c r="E2333" t="s">
        <v>24</v>
      </c>
      <c r="F2333" s="107">
        <v>44561</v>
      </c>
      <c r="G2333">
        <v>100</v>
      </c>
      <c r="H2333">
        <v>100</v>
      </c>
      <c r="I2333" s="59">
        <v>1</v>
      </c>
      <c r="J2333" s="59">
        <v>1</v>
      </c>
      <c r="K2333" t="s">
        <v>25</v>
      </c>
      <c r="L2333" t="s">
        <v>25</v>
      </c>
      <c r="M2333">
        <v>2021</v>
      </c>
      <c r="N2333" t="s">
        <v>744</v>
      </c>
      <c r="O2333" t="s">
        <v>747</v>
      </c>
      <c r="P2333">
        <v>0</v>
      </c>
      <c r="Q2333">
        <v>0</v>
      </c>
      <c r="R2333">
        <v>0</v>
      </c>
      <c r="T2333" t="s">
        <v>2624</v>
      </c>
      <c r="U2333">
        <v>31</v>
      </c>
    </row>
    <row r="2334" spans="1:21" x14ac:dyDescent="0.3">
      <c r="A2334">
        <v>89</v>
      </c>
      <c r="B2334" t="s">
        <v>78</v>
      </c>
      <c r="C2334" t="s">
        <v>72</v>
      </c>
      <c r="D2334" t="s">
        <v>73</v>
      </c>
      <c r="E2334" t="s">
        <v>24</v>
      </c>
      <c r="F2334" s="107">
        <v>44926</v>
      </c>
      <c r="G2334">
        <v>100</v>
      </c>
      <c r="H2334">
        <v>100</v>
      </c>
      <c r="I2334" s="59">
        <v>1</v>
      </c>
      <c r="J2334" s="59">
        <v>1</v>
      </c>
      <c r="K2334" t="s">
        <v>25</v>
      </c>
      <c r="L2334" t="s">
        <v>25</v>
      </c>
      <c r="M2334">
        <v>2022</v>
      </c>
      <c r="N2334" t="s">
        <v>744</v>
      </c>
      <c r="O2334" t="s">
        <v>749</v>
      </c>
      <c r="P2334">
        <v>0</v>
      </c>
      <c r="Q2334">
        <v>0</v>
      </c>
      <c r="R2334">
        <v>0</v>
      </c>
      <c r="T2334" t="s">
        <v>2625</v>
      </c>
      <c r="U2334">
        <v>31</v>
      </c>
    </row>
    <row r="2335" spans="1:21" x14ac:dyDescent="0.3">
      <c r="A2335">
        <v>89</v>
      </c>
      <c r="B2335" t="s">
        <v>78</v>
      </c>
      <c r="C2335" t="s">
        <v>72</v>
      </c>
      <c r="D2335" t="s">
        <v>73</v>
      </c>
      <c r="E2335" t="s">
        <v>24</v>
      </c>
      <c r="F2335" s="107">
        <v>46022</v>
      </c>
      <c r="G2335">
        <v>100</v>
      </c>
      <c r="H2335">
        <v>100</v>
      </c>
      <c r="I2335" s="59">
        <v>1</v>
      </c>
      <c r="J2335" s="59">
        <v>1</v>
      </c>
      <c r="K2335" t="s">
        <v>25</v>
      </c>
      <c r="L2335" t="s">
        <v>25</v>
      </c>
      <c r="M2335">
        <v>2025</v>
      </c>
      <c r="N2335" t="s">
        <v>744</v>
      </c>
      <c r="O2335" t="s">
        <v>751</v>
      </c>
      <c r="P2335">
        <v>0</v>
      </c>
      <c r="Q2335">
        <v>0</v>
      </c>
      <c r="R2335">
        <v>0</v>
      </c>
      <c r="T2335" t="s">
        <v>2626</v>
      </c>
      <c r="U2335">
        <v>31</v>
      </c>
    </row>
    <row r="2336" spans="1:21" x14ac:dyDescent="0.3">
      <c r="A2336">
        <v>90</v>
      </c>
      <c r="B2336" t="s">
        <v>79</v>
      </c>
      <c r="C2336" t="s">
        <v>72</v>
      </c>
      <c r="D2336" t="s">
        <v>73</v>
      </c>
      <c r="E2336" t="s">
        <v>24</v>
      </c>
      <c r="F2336" s="107">
        <v>44561</v>
      </c>
      <c r="G2336">
        <v>100</v>
      </c>
      <c r="H2336">
        <v>100</v>
      </c>
      <c r="I2336" s="59">
        <v>1</v>
      </c>
      <c r="J2336" s="59">
        <v>1</v>
      </c>
      <c r="K2336" t="s">
        <v>25</v>
      </c>
      <c r="L2336" t="s">
        <v>25</v>
      </c>
      <c r="M2336">
        <v>2021</v>
      </c>
      <c r="N2336" t="s">
        <v>744</v>
      </c>
      <c r="O2336" t="s">
        <v>747</v>
      </c>
      <c r="P2336">
        <v>0</v>
      </c>
      <c r="Q2336">
        <v>0</v>
      </c>
      <c r="R2336">
        <v>0</v>
      </c>
      <c r="T2336" t="s">
        <v>2627</v>
      </c>
      <c r="U2336">
        <v>31</v>
      </c>
    </row>
    <row r="2337" spans="1:21" x14ac:dyDescent="0.3">
      <c r="A2337">
        <v>90</v>
      </c>
      <c r="B2337" t="s">
        <v>79</v>
      </c>
      <c r="C2337" t="s">
        <v>72</v>
      </c>
      <c r="D2337" t="s">
        <v>73</v>
      </c>
      <c r="E2337" t="s">
        <v>24</v>
      </c>
      <c r="F2337" s="107">
        <v>44926</v>
      </c>
      <c r="G2337">
        <v>100</v>
      </c>
      <c r="H2337">
        <v>100</v>
      </c>
      <c r="I2337" s="59">
        <v>1</v>
      </c>
      <c r="J2337" s="59">
        <v>1</v>
      </c>
      <c r="K2337" t="s">
        <v>25</v>
      </c>
      <c r="L2337" t="s">
        <v>25</v>
      </c>
      <c r="M2337">
        <v>2022</v>
      </c>
      <c r="N2337" t="s">
        <v>744</v>
      </c>
      <c r="O2337" t="s">
        <v>749</v>
      </c>
      <c r="P2337">
        <v>0</v>
      </c>
      <c r="Q2337">
        <v>0</v>
      </c>
      <c r="R2337">
        <v>0</v>
      </c>
      <c r="T2337" t="s">
        <v>2628</v>
      </c>
      <c r="U2337">
        <v>31</v>
      </c>
    </row>
    <row r="2338" spans="1:21" x14ac:dyDescent="0.3">
      <c r="A2338">
        <v>90</v>
      </c>
      <c r="B2338" t="s">
        <v>79</v>
      </c>
      <c r="C2338" t="s">
        <v>72</v>
      </c>
      <c r="D2338" t="s">
        <v>73</v>
      </c>
      <c r="E2338" t="s">
        <v>24</v>
      </c>
      <c r="F2338" s="107">
        <v>46022</v>
      </c>
      <c r="G2338">
        <v>100</v>
      </c>
      <c r="H2338">
        <v>100</v>
      </c>
      <c r="I2338" s="59">
        <v>1</v>
      </c>
      <c r="J2338" s="59">
        <v>1</v>
      </c>
      <c r="K2338" t="s">
        <v>25</v>
      </c>
      <c r="L2338" t="s">
        <v>25</v>
      </c>
      <c r="M2338">
        <v>2025</v>
      </c>
      <c r="N2338" t="s">
        <v>744</v>
      </c>
      <c r="O2338" t="s">
        <v>751</v>
      </c>
      <c r="P2338">
        <v>0</v>
      </c>
      <c r="Q2338">
        <v>0</v>
      </c>
      <c r="R2338">
        <v>0</v>
      </c>
      <c r="T2338" t="s">
        <v>2629</v>
      </c>
      <c r="U2338">
        <v>31</v>
      </c>
    </row>
    <row r="2339" spans="1:21" x14ac:dyDescent="0.3">
      <c r="A2339">
        <v>91</v>
      </c>
      <c r="B2339" t="s">
        <v>80</v>
      </c>
      <c r="C2339" t="s">
        <v>72</v>
      </c>
      <c r="D2339" t="s">
        <v>73</v>
      </c>
      <c r="E2339" t="s">
        <v>24</v>
      </c>
      <c r="F2339" s="107">
        <v>44561</v>
      </c>
      <c r="G2339">
        <v>100</v>
      </c>
      <c r="H2339">
        <v>100</v>
      </c>
      <c r="I2339" s="59">
        <v>1</v>
      </c>
      <c r="J2339" s="59">
        <v>1</v>
      </c>
      <c r="K2339" t="s">
        <v>25</v>
      </c>
      <c r="L2339" t="s">
        <v>25</v>
      </c>
      <c r="M2339">
        <v>2021</v>
      </c>
      <c r="N2339" t="s">
        <v>744</v>
      </c>
      <c r="O2339" t="s">
        <v>747</v>
      </c>
      <c r="P2339">
        <v>0</v>
      </c>
      <c r="Q2339">
        <v>0</v>
      </c>
      <c r="R2339">
        <v>0</v>
      </c>
      <c r="T2339" t="s">
        <v>2630</v>
      </c>
      <c r="U2339">
        <v>31</v>
      </c>
    </row>
    <row r="2340" spans="1:21" x14ac:dyDescent="0.3">
      <c r="A2340">
        <v>91</v>
      </c>
      <c r="B2340" t="s">
        <v>80</v>
      </c>
      <c r="C2340" t="s">
        <v>72</v>
      </c>
      <c r="D2340" t="s">
        <v>73</v>
      </c>
      <c r="E2340" t="s">
        <v>24</v>
      </c>
      <c r="F2340" s="107">
        <v>44926</v>
      </c>
      <c r="G2340">
        <v>100</v>
      </c>
      <c r="H2340">
        <v>100</v>
      </c>
      <c r="I2340" s="59">
        <v>1</v>
      </c>
      <c r="J2340" s="59">
        <v>1</v>
      </c>
      <c r="K2340" t="s">
        <v>25</v>
      </c>
      <c r="L2340" t="s">
        <v>25</v>
      </c>
      <c r="M2340">
        <v>2022</v>
      </c>
      <c r="N2340" t="s">
        <v>744</v>
      </c>
      <c r="O2340" t="s">
        <v>749</v>
      </c>
      <c r="P2340">
        <v>0</v>
      </c>
      <c r="Q2340">
        <v>0</v>
      </c>
      <c r="R2340">
        <v>0</v>
      </c>
      <c r="T2340" t="s">
        <v>2631</v>
      </c>
      <c r="U2340">
        <v>31</v>
      </c>
    </row>
    <row r="2341" spans="1:21" x14ac:dyDescent="0.3">
      <c r="A2341">
        <v>91</v>
      </c>
      <c r="B2341" t="s">
        <v>80</v>
      </c>
      <c r="C2341" t="s">
        <v>72</v>
      </c>
      <c r="D2341" t="s">
        <v>73</v>
      </c>
      <c r="E2341" t="s">
        <v>24</v>
      </c>
      <c r="F2341" s="107">
        <v>46022</v>
      </c>
      <c r="G2341">
        <v>100</v>
      </c>
      <c r="H2341">
        <v>100</v>
      </c>
      <c r="I2341" s="59">
        <v>1</v>
      </c>
      <c r="J2341" s="59">
        <v>1</v>
      </c>
      <c r="K2341" t="s">
        <v>25</v>
      </c>
      <c r="L2341" t="s">
        <v>25</v>
      </c>
      <c r="M2341">
        <v>2025</v>
      </c>
      <c r="N2341" t="s">
        <v>744</v>
      </c>
      <c r="O2341" t="s">
        <v>751</v>
      </c>
      <c r="P2341">
        <v>0</v>
      </c>
      <c r="Q2341">
        <v>0</v>
      </c>
      <c r="R2341">
        <v>0</v>
      </c>
      <c r="T2341" t="s">
        <v>2632</v>
      </c>
      <c r="U2341">
        <v>31</v>
      </c>
    </row>
    <row r="2342" spans="1:21" x14ac:dyDescent="0.3">
      <c r="A2342">
        <v>92</v>
      </c>
      <c r="B2342" t="s">
        <v>81</v>
      </c>
      <c r="C2342" t="s">
        <v>72</v>
      </c>
      <c r="D2342" t="s">
        <v>73</v>
      </c>
      <c r="E2342" t="s">
        <v>24</v>
      </c>
      <c r="F2342" s="107">
        <v>44561</v>
      </c>
      <c r="G2342">
        <v>100</v>
      </c>
      <c r="H2342">
        <v>100</v>
      </c>
      <c r="I2342" s="59">
        <v>1</v>
      </c>
      <c r="J2342" s="59">
        <v>1</v>
      </c>
      <c r="K2342" t="s">
        <v>25</v>
      </c>
      <c r="L2342" t="s">
        <v>25</v>
      </c>
      <c r="M2342">
        <v>2021</v>
      </c>
      <c r="N2342" t="s">
        <v>744</v>
      </c>
      <c r="O2342" t="s">
        <v>747</v>
      </c>
      <c r="P2342">
        <v>0</v>
      </c>
      <c r="Q2342">
        <v>0</v>
      </c>
      <c r="R2342">
        <v>0</v>
      </c>
      <c r="T2342" t="s">
        <v>2633</v>
      </c>
      <c r="U2342">
        <v>31</v>
      </c>
    </row>
    <row r="2343" spans="1:21" x14ac:dyDescent="0.3">
      <c r="A2343">
        <v>92</v>
      </c>
      <c r="B2343" t="s">
        <v>81</v>
      </c>
      <c r="C2343" t="s">
        <v>72</v>
      </c>
      <c r="D2343" t="s">
        <v>73</v>
      </c>
      <c r="E2343" t="s">
        <v>24</v>
      </c>
      <c r="F2343" s="107">
        <v>44926</v>
      </c>
      <c r="G2343">
        <v>100</v>
      </c>
      <c r="H2343">
        <v>100</v>
      </c>
      <c r="I2343" s="59">
        <v>1</v>
      </c>
      <c r="J2343" s="59">
        <v>1</v>
      </c>
      <c r="K2343" t="s">
        <v>25</v>
      </c>
      <c r="L2343" t="s">
        <v>25</v>
      </c>
      <c r="M2343">
        <v>2022</v>
      </c>
      <c r="N2343" t="s">
        <v>744</v>
      </c>
      <c r="O2343" t="s">
        <v>749</v>
      </c>
      <c r="P2343">
        <v>0</v>
      </c>
      <c r="Q2343">
        <v>0</v>
      </c>
      <c r="R2343">
        <v>0</v>
      </c>
      <c r="T2343" t="s">
        <v>2634</v>
      </c>
      <c r="U2343">
        <v>31</v>
      </c>
    </row>
    <row r="2344" spans="1:21" x14ac:dyDescent="0.3">
      <c r="A2344">
        <v>92</v>
      </c>
      <c r="B2344" t="s">
        <v>81</v>
      </c>
      <c r="C2344" t="s">
        <v>72</v>
      </c>
      <c r="D2344" t="s">
        <v>73</v>
      </c>
      <c r="E2344" t="s">
        <v>24</v>
      </c>
      <c r="F2344" s="107">
        <v>46022</v>
      </c>
      <c r="G2344">
        <v>98</v>
      </c>
      <c r="H2344">
        <v>100</v>
      </c>
      <c r="I2344" s="59">
        <v>1.0204081632653059</v>
      </c>
      <c r="J2344" s="59">
        <v>1.0204081632653059</v>
      </c>
      <c r="K2344" t="s">
        <v>25</v>
      </c>
      <c r="L2344" t="s">
        <v>25</v>
      </c>
      <c r="M2344">
        <v>2025</v>
      </c>
      <c r="N2344" t="s">
        <v>744</v>
      </c>
      <c r="O2344" t="s">
        <v>751</v>
      </c>
      <c r="P2344">
        <v>0</v>
      </c>
      <c r="Q2344">
        <v>0</v>
      </c>
      <c r="R2344">
        <v>0</v>
      </c>
      <c r="T2344" t="s">
        <v>2635</v>
      </c>
      <c r="U2344">
        <v>31</v>
      </c>
    </row>
    <row r="2345" spans="1:21" x14ac:dyDescent="0.3">
      <c r="A2345">
        <v>94</v>
      </c>
      <c r="B2345" t="s">
        <v>82</v>
      </c>
      <c r="C2345" t="s">
        <v>72</v>
      </c>
      <c r="D2345" t="s">
        <v>73</v>
      </c>
      <c r="E2345" t="s">
        <v>24</v>
      </c>
      <c r="F2345" s="107">
        <v>44561</v>
      </c>
      <c r="G2345">
        <v>100</v>
      </c>
      <c r="H2345">
        <v>100</v>
      </c>
      <c r="I2345" s="59">
        <v>1</v>
      </c>
      <c r="J2345" s="59">
        <v>1</v>
      </c>
      <c r="K2345" t="s">
        <v>25</v>
      </c>
      <c r="L2345" t="s">
        <v>25</v>
      </c>
      <c r="M2345">
        <v>2021</v>
      </c>
      <c r="N2345" t="s">
        <v>744</v>
      </c>
      <c r="O2345" t="s">
        <v>747</v>
      </c>
      <c r="P2345">
        <v>0</v>
      </c>
      <c r="Q2345">
        <v>0</v>
      </c>
      <c r="R2345">
        <v>0</v>
      </c>
      <c r="T2345" t="s">
        <v>2636</v>
      </c>
      <c r="U2345">
        <v>31</v>
      </c>
    </row>
    <row r="2346" spans="1:21" x14ac:dyDescent="0.3">
      <c r="A2346">
        <v>94</v>
      </c>
      <c r="B2346" t="s">
        <v>82</v>
      </c>
      <c r="C2346" t="s">
        <v>72</v>
      </c>
      <c r="D2346" t="s">
        <v>73</v>
      </c>
      <c r="E2346" t="s">
        <v>24</v>
      </c>
      <c r="F2346" s="107">
        <v>44926</v>
      </c>
      <c r="G2346">
        <v>100</v>
      </c>
      <c r="H2346">
        <v>100</v>
      </c>
      <c r="I2346" s="59">
        <v>1</v>
      </c>
      <c r="J2346" s="59">
        <v>1</v>
      </c>
      <c r="K2346" t="s">
        <v>25</v>
      </c>
      <c r="L2346" t="s">
        <v>25</v>
      </c>
      <c r="M2346">
        <v>2022</v>
      </c>
      <c r="N2346" t="s">
        <v>744</v>
      </c>
      <c r="O2346" t="s">
        <v>749</v>
      </c>
      <c r="P2346">
        <v>0</v>
      </c>
      <c r="Q2346">
        <v>0</v>
      </c>
      <c r="R2346">
        <v>0</v>
      </c>
      <c r="T2346" t="s">
        <v>2637</v>
      </c>
      <c r="U2346">
        <v>31</v>
      </c>
    </row>
    <row r="2347" spans="1:21" x14ac:dyDescent="0.3">
      <c r="A2347">
        <v>94</v>
      </c>
      <c r="B2347" t="s">
        <v>82</v>
      </c>
      <c r="C2347" t="s">
        <v>72</v>
      </c>
      <c r="D2347" t="s">
        <v>73</v>
      </c>
      <c r="E2347" t="s">
        <v>24</v>
      </c>
      <c r="F2347" s="107">
        <v>46022</v>
      </c>
      <c r="G2347">
        <v>100</v>
      </c>
      <c r="H2347">
        <v>100</v>
      </c>
      <c r="I2347" s="59">
        <v>1</v>
      </c>
      <c r="J2347" s="59">
        <v>1</v>
      </c>
      <c r="K2347" t="s">
        <v>25</v>
      </c>
      <c r="L2347" t="s">
        <v>25</v>
      </c>
      <c r="M2347">
        <v>2025</v>
      </c>
      <c r="N2347" t="s">
        <v>744</v>
      </c>
      <c r="O2347" t="s">
        <v>751</v>
      </c>
      <c r="P2347">
        <v>0</v>
      </c>
      <c r="Q2347">
        <v>0</v>
      </c>
      <c r="R2347">
        <v>0</v>
      </c>
      <c r="T2347" t="s">
        <v>2638</v>
      </c>
      <c r="U2347">
        <v>31</v>
      </c>
    </row>
    <row r="2348" spans="1:21" x14ac:dyDescent="0.3">
      <c r="A2348">
        <v>95</v>
      </c>
      <c r="B2348" t="s">
        <v>83</v>
      </c>
      <c r="C2348" t="s">
        <v>72</v>
      </c>
      <c r="D2348" t="s">
        <v>54</v>
      </c>
      <c r="E2348" t="s">
        <v>24</v>
      </c>
      <c r="F2348" s="107">
        <v>44377</v>
      </c>
      <c r="G2348">
        <v>100</v>
      </c>
      <c r="H2348">
        <v>100</v>
      </c>
      <c r="I2348" s="59">
        <v>1</v>
      </c>
      <c r="J2348" s="59">
        <v>1</v>
      </c>
      <c r="K2348" t="s">
        <v>25</v>
      </c>
      <c r="L2348" t="s">
        <v>25</v>
      </c>
      <c r="M2348">
        <v>2021</v>
      </c>
      <c r="N2348" t="s">
        <v>742</v>
      </c>
      <c r="O2348" t="s">
        <v>800</v>
      </c>
      <c r="P2348">
        <v>0</v>
      </c>
      <c r="Q2348">
        <v>0</v>
      </c>
      <c r="R2348">
        <v>0</v>
      </c>
      <c r="T2348" t="s">
        <v>2639</v>
      </c>
      <c r="U2348">
        <v>30</v>
      </c>
    </row>
    <row r="2349" spans="1:21" x14ac:dyDescent="0.3">
      <c r="A2349">
        <v>95</v>
      </c>
      <c r="B2349" t="s">
        <v>83</v>
      </c>
      <c r="C2349" t="s">
        <v>72</v>
      </c>
      <c r="D2349" t="s">
        <v>54</v>
      </c>
      <c r="E2349" t="s">
        <v>24</v>
      </c>
      <c r="F2349" s="107">
        <v>44561</v>
      </c>
      <c r="G2349">
        <v>100</v>
      </c>
      <c r="H2349">
        <v>100</v>
      </c>
      <c r="I2349" s="59">
        <v>1</v>
      </c>
      <c r="J2349" s="59">
        <v>1</v>
      </c>
      <c r="K2349" t="s">
        <v>25</v>
      </c>
      <c r="L2349" t="s">
        <v>25</v>
      </c>
      <c r="M2349">
        <v>2021</v>
      </c>
      <c r="N2349" t="s">
        <v>744</v>
      </c>
      <c r="O2349" t="s">
        <v>747</v>
      </c>
      <c r="P2349">
        <v>0</v>
      </c>
      <c r="Q2349">
        <v>0</v>
      </c>
      <c r="R2349">
        <v>0</v>
      </c>
      <c r="T2349" t="s">
        <v>2640</v>
      </c>
      <c r="U2349">
        <v>31</v>
      </c>
    </row>
    <row r="2350" spans="1:21" x14ac:dyDescent="0.3">
      <c r="A2350">
        <v>95</v>
      </c>
      <c r="B2350" t="s">
        <v>83</v>
      </c>
      <c r="C2350" t="s">
        <v>72</v>
      </c>
      <c r="D2350" t="s">
        <v>54</v>
      </c>
      <c r="E2350" t="s">
        <v>24</v>
      </c>
      <c r="F2350" s="107">
        <v>44742</v>
      </c>
      <c r="G2350">
        <v>100</v>
      </c>
      <c r="H2350">
        <v>100</v>
      </c>
      <c r="I2350" s="59">
        <v>1</v>
      </c>
      <c r="J2350" s="59">
        <v>1</v>
      </c>
      <c r="K2350" t="s">
        <v>25</v>
      </c>
      <c r="L2350" t="s">
        <v>25</v>
      </c>
      <c r="M2350">
        <v>2022</v>
      </c>
      <c r="N2350" t="s">
        <v>742</v>
      </c>
      <c r="O2350" t="s">
        <v>824</v>
      </c>
      <c r="P2350">
        <v>0</v>
      </c>
      <c r="Q2350">
        <v>0</v>
      </c>
      <c r="R2350">
        <v>0</v>
      </c>
      <c r="T2350" t="s">
        <v>2641</v>
      </c>
      <c r="U2350">
        <v>30</v>
      </c>
    </row>
    <row r="2351" spans="1:21" x14ac:dyDescent="0.3">
      <c r="A2351">
        <v>95</v>
      </c>
      <c r="B2351" t="s">
        <v>83</v>
      </c>
      <c r="C2351" t="s">
        <v>72</v>
      </c>
      <c r="D2351" t="s">
        <v>54</v>
      </c>
      <c r="E2351" t="s">
        <v>24</v>
      </c>
      <c r="F2351" s="107">
        <v>44926</v>
      </c>
      <c r="G2351">
        <v>100</v>
      </c>
      <c r="H2351">
        <v>100</v>
      </c>
      <c r="I2351" s="59">
        <v>1</v>
      </c>
      <c r="J2351" s="59">
        <v>1</v>
      </c>
      <c r="K2351" t="s">
        <v>25</v>
      </c>
      <c r="L2351" t="s">
        <v>25</v>
      </c>
      <c r="M2351">
        <v>2022</v>
      </c>
      <c r="N2351" t="s">
        <v>744</v>
      </c>
      <c r="O2351" t="s">
        <v>749</v>
      </c>
      <c r="P2351">
        <v>0</v>
      </c>
      <c r="Q2351">
        <v>0</v>
      </c>
      <c r="R2351">
        <v>0</v>
      </c>
      <c r="T2351" t="s">
        <v>2642</v>
      </c>
      <c r="U2351">
        <v>31</v>
      </c>
    </row>
    <row r="2352" spans="1:21" x14ac:dyDescent="0.3">
      <c r="A2352">
        <v>95</v>
      </c>
      <c r="B2352" t="s">
        <v>83</v>
      </c>
      <c r="C2352" t="s">
        <v>72</v>
      </c>
      <c r="D2352" t="s">
        <v>54</v>
      </c>
      <c r="E2352" t="s">
        <v>24</v>
      </c>
      <c r="F2352" s="107">
        <v>46022</v>
      </c>
      <c r="G2352">
        <v>100</v>
      </c>
      <c r="H2352">
        <v>100</v>
      </c>
      <c r="I2352" s="59">
        <v>1</v>
      </c>
      <c r="J2352" s="59">
        <v>1</v>
      </c>
      <c r="K2352" t="s">
        <v>25</v>
      </c>
      <c r="L2352" t="s">
        <v>25</v>
      </c>
      <c r="M2352">
        <v>2025</v>
      </c>
      <c r="N2352" t="s">
        <v>744</v>
      </c>
      <c r="O2352" t="s">
        <v>751</v>
      </c>
      <c r="P2352">
        <v>0</v>
      </c>
      <c r="Q2352">
        <v>0</v>
      </c>
      <c r="R2352">
        <v>0</v>
      </c>
      <c r="T2352" t="s">
        <v>2643</v>
      </c>
      <c r="U2352">
        <v>31</v>
      </c>
    </row>
  </sheetData>
  <autoFilter ref="A1:R1576" xr:uid="{00000000-0009-0000-0000-000002000000}">
    <filterColumn colId="1">
      <filters>
        <filter val="NPS Estudiantes"/>
        <filter val="NPS- Net Promotor Score"/>
      </filters>
    </filterColumn>
  </autoFilter>
  <conditionalFormatting sqref="A36:A40">
    <cfRule type="duplicateValues" dxfId="116" priority="27"/>
    <cfRule type="duplicateValues" dxfId="115" priority="28"/>
    <cfRule type="duplicateValues" dxfId="114" priority="29"/>
  </conditionalFormatting>
  <conditionalFormatting sqref="A42:A53">
    <cfRule type="duplicateValues" dxfId="113" priority="10"/>
  </conditionalFormatting>
  <conditionalFormatting sqref="A611">
    <cfRule type="duplicateValues" dxfId="112" priority="4"/>
    <cfRule type="duplicateValues" dxfId="111" priority="5"/>
    <cfRule type="duplicateValues" dxfId="110" priority="6"/>
  </conditionalFormatting>
  <conditionalFormatting sqref="A1552">
    <cfRule type="duplicateValues" dxfId="109" priority="2"/>
    <cfRule type="duplicateValues" dxfId="108" priority="3"/>
  </conditionalFormatting>
  <conditionalFormatting sqref="A1558:A1559">
    <cfRule type="duplicateValues" dxfId="107"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4"/>
  <dimension ref="A1:V2463"/>
  <sheetViews>
    <sheetView zoomScaleNormal="100" workbookViewId="0"/>
  </sheetViews>
  <sheetFormatPr baseColWidth="10" defaultRowHeight="14.4" outlineLevelCol="1" x14ac:dyDescent="0.3"/>
  <cols>
    <col min="2" max="2" width="47.109375" customWidth="1"/>
    <col min="3" max="3" width="10.88671875" customWidth="1" outlineLevel="1"/>
    <col min="4" max="4" width="17.77734375" customWidth="1" outlineLevel="1"/>
    <col min="5" max="6" width="10.88671875" customWidth="1" outlineLevel="1"/>
    <col min="7" max="7" width="11.21875" customWidth="1"/>
    <col min="8" max="10" width="10.88671875" customWidth="1"/>
    <col min="11" max="12" width="18.21875" customWidth="1"/>
    <col min="13" max="13" width="12.88671875" customWidth="1"/>
    <col min="14" max="14" width="12.88671875" style="59" customWidth="1"/>
    <col min="15" max="18" width="11.5546875" customWidth="1"/>
    <col min="19" max="19" width="13.109375" customWidth="1"/>
  </cols>
  <sheetData>
    <row r="1" spans="1:22" x14ac:dyDescent="0.3">
      <c r="A1" s="43" t="s">
        <v>0</v>
      </c>
      <c r="B1" s="36" t="s">
        <v>1</v>
      </c>
      <c r="C1" s="36" t="s">
        <v>2720</v>
      </c>
      <c r="D1" s="36" t="s">
        <v>2</v>
      </c>
      <c r="E1" s="36" t="s">
        <v>3</v>
      </c>
      <c r="F1" s="36" t="s">
        <v>4</v>
      </c>
      <c r="G1" s="36" t="s">
        <v>5</v>
      </c>
      <c r="H1" s="36" t="s">
        <v>12</v>
      </c>
      <c r="I1" s="36" t="s">
        <v>13</v>
      </c>
      <c r="J1" s="36" t="s">
        <v>2649</v>
      </c>
      <c r="K1" s="1" t="s">
        <v>6</v>
      </c>
      <c r="L1" s="1" t="s">
        <v>7</v>
      </c>
      <c r="M1" s="4" t="s">
        <v>8</v>
      </c>
      <c r="N1" s="60" t="s">
        <v>9</v>
      </c>
      <c r="O1" s="1" t="s">
        <v>10</v>
      </c>
      <c r="P1" s="1" t="s">
        <v>11</v>
      </c>
      <c r="Q1" s="1" t="s">
        <v>2721</v>
      </c>
      <c r="R1" s="1" t="s">
        <v>2722</v>
      </c>
      <c r="S1" s="1" t="s">
        <v>2723</v>
      </c>
      <c r="V1" t="s">
        <v>20</v>
      </c>
    </row>
    <row r="2" spans="1:22" x14ac:dyDescent="0.3">
      <c r="A2" s="5">
        <v>110</v>
      </c>
      <c r="B2" s="5" t="s">
        <v>93</v>
      </c>
      <c r="C2" s="5" t="s">
        <v>2724</v>
      </c>
      <c r="D2" s="5" t="s">
        <v>94</v>
      </c>
      <c r="E2" s="5" t="s">
        <v>73</v>
      </c>
      <c r="F2" s="5" t="s">
        <v>24</v>
      </c>
      <c r="G2" s="6">
        <v>44865</v>
      </c>
      <c r="H2" s="5">
        <v>2022</v>
      </c>
      <c r="I2" s="5" t="str">
        <f t="shared" ref="I2:I65" si="0">PROPER(TEXT(G2,"mmmm"))</f>
        <v>Octubre</v>
      </c>
      <c r="J2" s="6" t="str">
        <f t="shared" ref="J2:J65" si="1">IF(OR(I2="Enero",I2="Febrero",I2="Marzo",I2="Abril",I2="Mayo",I2="Junio"),H2&amp;"-1",IF(OR(I2="Julio",I2="Agosto",I2="Septiembre",I2="Octubre",I2="Noviembre",I2="Diciembre"),H2&amp;"-2"))</f>
        <v>2022-2</v>
      </c>
      <c r="K2" s="5">
        <v>80</v>
      </c>
      <c r="L2" s="5">
        <v>73.401915113871596</v>
      </c>
      <c r="M2" s="15">
        <f>IFERROR(IF((L2/K2)&gt;1.3,1.3,L2/K2),"")</f>
        <v>0.9175239389233949</v>
      </c>
      <c r="N2" s="15">
        <f t="shared" ref="N2:N13" si="2">IFERROR(L2/K2,"")</f>
        <v>0.9175239389233949</v>
      </c>
      <c r="O2" s="5" t="s">
        <v>25</v>
      </c>
      <c r="P2" s="5" t="s">
        <v>25</v>
      </c>
      <c r="Q2" s="5" t="str">
        <f t="shared" ref="Q2:Q65" si="3">A2&amp;"-"&amp;YEAR(G2)&amp;"-"&amp;IF(LEN(MONTH(G2))=1,"0"&amp;MONTH(G2),MONTH(G2))&amp;"-"&amp;IF(LEN(DAY(G2))=1,"0"&amp;DAY(G2),DAY(G2))</f>
        <v>110-2022-10-31</v>
      </c>
      <c r="R2" s="5">
        <v>0</v>
      </c>
      <c r="S2" s="5">
        <v>0</v>
      </c>
    </row>
    <row r="3" spans="1:22" x14ac:dyDescent="0.3">
      <c r="A3" s="5">
        <v>112</v>
      </c>
      <c r="B3" s="5" t="s">
        <v>93</v>
      </c>
      <c r="C3" s="5" t="s">
        <v>2724</v>
      </c>
      <c r="D3" s="5" t="s">
        <v>95</v>
      </c>
      <c r="E3" s="5" t="s">
        <v>73</v>
      </c>
      <c r="F3" s="5" t="s">
        <v>24</v>
      </c>
      <c r="G3" s="6">
        <v>44865</v>
      </c>
      <c r="H3" s="5">
        <v>2022</v>
      </c>
      <c r="I3" s="5" t="str">
        <f t="shared" si="0"/>
        <v>Octubre</v>
      </c>
      <c r="J3" s="6" t="str">
        <f t="shared" si="1"/>
        <v>2022-2</v>
      </c>
      <c r="K3" s="5">
        <v>80</v>
      </c>
      <c r="L3" s="5">
        <v>74.166215125198292</v>
      </c>
      <c r="M3" s="15">
        <f>IFERROR(IF((L3/K3)&gt;1,1,L3/K3),"")</f>
        <v>0.92707768906497867</v>
      </c>
      <c r="N3" s="15">
        <f t="shared" si="2"/>
        <v>0.92707768906497867</v>
      </c>
      <c r="O3" s="5" t="s">
        <v>25</v>
      </c>
      <c r="P3" s="5" t="s">
        <v>25</v>
      </c>
      <c r="Q3" s="5" t="str">
        <f t="shared" si="3"/>
        <v>112-2022-10-31</v>
      </c>
      <c r="R3" s="5">
        <v>0</v>
      </c>
      <c r="S3" s="5">
        <v>0</v>
      </c>
    </row>
    <row r="4" spans="1:22" x14ac:dyDescent="0.3">
      <c r="A4" s="5">
        <v>113</v>
      </c>
      <c r="B4" s="5" t="s">
        <v>93</v>
      </c>
      <c r="C4" s="5" t="s">
        <v>2724</v>
      </c>
      <c r="D4" s="5" t="s">
        <v>96</v>
      </c>
      <c r="E4" s="5" t="s">
        <v>73</v>
      </c>
      <c r="F4" s="5" t="s">
        <v>24</v>
      </c>
      <c r="G4" s="6">
        <v>44865</v>
      </c>
      <c r="H4" s="5">
        <v>2022</v>
      </c>
      <c r="I4" s="5" t="str">
        <f t="shared" si="0"/>
        <v>Octubre</v>
      </c>
      <c r="J4" s="6" t="str">
        <f t="shared" si="1"/>
        <v>2022-2</v>
      </c>
      <c r="K4" s="5">
        <v>80</v>
      </c>
      <c r="L4" s="5">
        <v>76.616718813056906</v>
      </c>
      <c r="M4" s="15">
        <f t="shared" ref="M4:M13" si="4">IFERROR(IF((L4/K4)&gt;1.3,1.3,L4/K4),"")</f>
        <v>0.95770898516321135</v>
      </c>
      <c r="N4" s="15">
        <f t="shared" si="2"/>
        <v>0.95770898516321135</v>
      </c>
      <c r="O4" s="5" t="s">
        <v>25</v>
      </c>
      <c r="P4" s="5" t="s">
        <v>25</v>
      </c>
      <c r="Q4" s="5" t="str">
        <f t="shared" si="3"/>
        <v>113-2022-10-31</v>
      </c>
      <c r="R4" s="5">
        <v>0</v>
      </c>
      <c r="S4" s="5">
        <v>0</v>
      </c>
    </row>
    <row r="5" spans="1:22" x14ac:dyDescent="0.3">
      <c r="A5" s="5">
        <v>114</v>
      </c>
      <c r="B5" s="5" t="s">
        <v>93</v>
      </c>
      <c r="C5" s="5" t="s">
        <v>2725</v>
      </c>
      <c r="D5" s="5" t="s">
        <v>39</v>
      </c>
      <c r="E5" s="5" t="s">
        <v>73</v>
      </c>
      <c r="F5" s="5" t="s">
        <v>24</v>
      </c>
      <c r="G5" s="6">
        <v>44865</v>
      </c>
      <c r="H5" s="5">
        <v>2022</v>
      </c>
      <c r="I5" s="5" t="str">
        <f t="shared" si="0"/>
        <v>Octubre</v>
      </c>
      <c r="J5" s="6" t="str">
        <f t="shared" si="1"/>
        <v>2022-2</v>
      </c>
      <c r="K5" s="5">
        <v>80</v>
      </c>
      <c r="L5" s="5">
        <v>79.427055947965997</v>
      </c>
      <c r="M5" s="15">
        <f t="shared" si="4"/>
        <v>0.99283819934957496</v>
      </c>
      <c r="N5" s="15">
        <f t="shared" si="2"/>
        <v>0.99283819934957496</v>
      </c>
      <c r="O5" s="5" t="s">
        <v>25</v>
      </c>
      <c r="P5" s="5" t="s">
        <v>25</v>
      </c>
      <c r="Q5" s="5" t="str">
        <f t="shared" si="3"/>
        <v>114-2022-10-31</v>
      </c>
      <c r="R5" s="5">
        <v>0</v>
      </c>
      <c r="S5" s="5">
        <v>0</v>
      </c>
    </row>
    <row r="6" spans="1:22" x14ac:dyDescent="0.3">
      <c r="A6" s="5">
        <v>117</v>
      </c>
      <c r="B6" s="5" t="s">
        <v>93</v>
      </c>
      <c r="C6" s="5" t="s">
        <v>2724</v>
      </c>
      <c r="D6" s="5" t="s">
        <v>98</v>
      </c>
      <c r="E6" s="5" t="s">
        <v>73</v>
      </c>
      <c r="F6" s="5" t="s">
        <v>24</v>
      </c>
      <c r="G6" s="6">
        <v>44865</v>
      </c>
      <c r="H6" s="5">
        <v>2022</v>
      </c>
      <c r="I6" s="5" t="str">
        <f t="shared" si="0"/>
        <v>Octubre</v>
      </c>
      <c r="J6" s="6" t="str">
        <f t="shared" si="1"/>
        <v>2022-2</v>
      </c>
      <c r="K6" s="5">
        <v>80</v>
      </c>
      <c r="L6" s="5">
        <v>86.602201544730292</v>
      </c>
      <c r="M6" s="15">
        <f t="shared" si="4"/>
        <v>1.0825275193091286</v>
      </c>
      <c r="N6" s="15">
        <f t="shared" si="2"/>
        <v>1.0825275193091286</v>
      </c>
      <c r="O6" s="5" t="s">
        <v>25</v>
      </c>
      <c r="P6" s="5" t="s">
        <v>25</v>
      </c>
      <c r="Q6" s="5" t="str">
        <f t="shared" si="3"/>
        <v>117-2022-10-31</v>
      </c>
      <c r="R6" s="5">
        <v>0</v>
      </c>
      <c r="S6" s="5">
        <v>0</v>
      </c>
    </row>
    <row r="7" spans="1:22" x14ac:dyDescent="0.3">
      <c r="A7" s="5">
        <v>118</v>
      </c>
      <c r="B7" s="5" t="s">
        <v>100</v>
      </c>
      <c r="C7" s="5" t="s">
        <v>2724</v>
      </c>
      <c r="D7" s="5" t="s">
        <v>99</v>
      </c>
      <c r="E7" s="5" t="s">
        <v>73</v>
      </c>
      <c r="F7" s="5" t="s">
        <v>24</v>
      </c>
      <c r="G7" s="6">
        <v>44865</v>
      </c>
      <c r="H7" s="5">
        <v>2022</v>
      </c>
      <c r="I7" s="5" t="str">
        <f t="shared" si="0"/>
        <v>Octubre</v>
      </c>
      <c r="J7" s="6" t="str">
        <f t="shared" si="1"/>
        <v>2022-2</v>
      </c>
      <c r="K7" s="5">
        <v>80</v>
      </c>
      <c r="L7" s="5">
        <v>88.120620620620599</v>
      </c>
      <c r="M7" s="15">
        <f t="shared" si="4"/>
        <v>1.1015077577577574</v>
      </c>
      <c r="N7" s="15">
        <f t="shared" si="2"/>
        <v>1.1015077577577574</v>
      </c>
      <c r="O7" s="5" t="s">
        <v>25</v>
      </c>
      <c r="P7" s="5" t="s">
        <v>25</v>
      </c>
      <c r="Q7" s="5" t="str">
        <f t="shared" si="3"/>
        <v>118-2022-10-31</v>
      </c>
      <c r="R7" s="5">
        <v>0</v>
      </c>
      <c r="S7" s="5">
        <v>0</v>
      </c>
    </row>
    <row r="8" spans="1:22" x14ac:dyDescent="0.3">
      <c r="A8" s="5">
        <v>133</v>
      </c>
      <c r="B8" s="5" t="s">
        <v>93</v>
      </c>
      <c r="C8" s="5" t="s">
        <v>2724</v>
      </c>
      <c r="D8" s="5" t="s">
        <v>110</v>
      </c>
      <c r="E8" s="5" t="s">
        <v>73</v>
      </c>
      <c r="F8" s="5" t="s">
        <v>24</v>
      </c>
      <c r="G8" s="6">
        <v>44865</v>
      </c>
      <c r="H8" s="5">
        <v>2022</v>
      </c>
      <c r="I8" s="5" t="str">
        <f t="shared" si="0"/>
        <v>Octubre</v>
      </c>
      <c r="J8" s="6" t="str">
        <f t="shared" si="1"/>
        <v>2022-2</v>
      </c>
      <c r="K8" s="5">
        <v>80</v>
      </c>
      <c r="L8" s="5">
        <v>84.895356277709197</v>
      </c>
      <c r="M8" s="15">
        <f t="shared" si="4"/>
        <v>1.061191953471365</v>
      </c>
      <c r="N8" s="15">
        <f t="shared" si="2"/>
        <v>1.061191953471365</v>
      </c>
      <c r="O8" s="5" t="s">
        <v>25</v>
      </c>
      <c r="P8" s="5" t="s">
        <v>25</v>
      </c>
      <c r="Q8" s="5" t="str">
        <f t="shared" si="3"/>
        <v>133-2022-10-31</v>
      </c>
      <c r="R8" s="5">
        <v>0</v>
      </c>
      <c r="S8" s="5">
        <v>0</v>
      </c>
    </row>
    <row r="9" spans="1:22" x14ac:dyDescent="0.3">
      <c r="A9" s="5">
        <v>150</v>
      </c>
      <c r="B9" s="5" t="s">
        <v>93</v>
      </c>
      <c r="C9" s="5" t="s">
        <v>2724</v>
      </c>
      <c r="D9" s="5" t="s">
        <v>85</v>
      </c>
      <c r="E9" s="5" t="s">
        <v>73</v>
      </c>
      <c r="F9" s="5" t="s">
        <v>24</v>
      </c>
      <c r="G9" s="6">
        <v>44865</v>
      </c>
      <c r="H9" s="5">
        <v>2022</v>
      </c>
      <c r="I9" s="5" t="str">
        <f t="shared" si="0"/>
        <v>Octubre</v>
      </c>
      <c r="J9" s="6" t="str">
        <f t="shared" si="1"/>
        <v>2022-2</v>
      </c>
      <c r="K9" s="5">
        <v>80</v>
      </c>
      <c r="L9" s="5">
        <v>73.639994105511391</v>
      </c>
      <c r="M9" s="15">
        <f t="shared" si="4"/>
        <v>0.92049992631889244</v>
      </c>
      <c r="N9" s="15">
        <f t="shared" si="2"/>
        <v>0.92049992631889244</v>
      </c>
      <c r="O9" s="5" t="s">
        <v>25</v>
      </c>
      <c r="P9" s="5" t="s">
        <v>25</v>
      </c>
      <c r="Q9" s="5" t="str">
        <f t="shared" si="3"/>
        <v>150-2022-10-31</v>
      </c>
      <c r="R9" s="5">
        <v>0</v>
      </c>
      <c r="S9" s="5">
        <v>0</v>
      </c>
    </row>
    <row r="10" spans="1:22" x14ac:dyDescent="0.3">
      <c r="A10" s="5">
        <v>204</v>
      </c>
      <c r="B10" s="5" t="s">
        <v>145</v>
      </c>
      <c r="C10" s="5" t="s">
        <v>2725</v>
      </c>
      <c r="D10" s="5" t="s">
        <v>94</v>
      </c>
      <c r="E10" s="5" t="s">
        <v>54</v>
      </c>
      <c r="F10" s="5" t="s">
        <v>24</v>
      </c>
      <c r="G10" s="17">
        <v>44925</v>
      </c>
      <c r="H10" s="16">
        <f t="shared" ref="H10:H16" si="5">YEAR(G10)</f>
        <v>2022</v>
      </c>
      <c r="I10" s="6" t="str">
        <f t="shared" si="0"/>
        <v>Diciembre</v>
      </c>
      <c r="J10" s="6" t="str">
        <f t="shared" si="1"/>
        <v>2022-2</v>
      </c>
      <c r="K10" s="11">
        <v>82987</v>
      </c>
      <c r="L10" s="11">
        <v>18386</v>
      </c>
      <c r="M10" s="15">
        <f t="shared" si="4"/>
        <v>0.22155277332594261</v>
      </c>
      <c r="N10" s="15">
        <f t="shared" si="2"/>
        <v>0.22155277332594261</v>
      </c>
      <c r="O10" s="5" t="s">
        <v>103</v>
      </c>
      <c r="P10" s="5" t="s">
        <v>103</v>
      </c>
      <c r="Q10" s="5" t="str">
        <f t="shared" si="3"/>
        <v>204-2022-12-30</v>
      </c>
      <c r="R10" s="5">
        <v>0</v>
      </c>
      <c r="S10" s="5">
        <v>0</v>
      </c>
    </row>
    <row r="11" spans="1:22" x14ac:dyDescent="0.3">
      <c r="A11" s="5">
        <v>376</v>
      </c>
      <c r="B11" s="5" t="s">
        <v>340</v>
      </c>
      <c r="C11" s="5" t="s">
        <v>2725</v>
      </c>
      <c r="D11" s="5" t="s">
        <v>94</v>
      </c>
      <c r="E11" s="5" t="s">
        <v>54</v>
      </c>
      <c r="F11" s="5" t="s">
        <v>24</v>
      </c>
      <c r="G11" s="17">
        <v>44925</v>
      </c>
      <c r="H11" s="16">
        <f t="shared" si="5"/>
        <v>2022</v>
      </c>
      <c r="I11" s="6" t="str">
        <f t="shared" si="0"/>
        <v>Diciembre</v>
      </c>
      <c r="J11" s="6" t="str">
        <f t="shared" si="1"/>
        <v>2022-2</v>
      </c>
      <c r="K11" s="11">
        <v>16064</v>
      </c>
      <c r="L11" s="11">
        <v>24140</v>
      </c>
      <c r="M11" s="15">
        <f t="shared" si="4"/>
        <v>1.3</v>
      </c>
      <c r="N11" s="15">
        <f t="shared" si="2"/>
        <v>1.5027390438247012</v>
      </c>
      <c r="O11" s="5" t="s">
        <v>103</v>
      </c>
      <c r="P11" s="5" t="s">
        <v>103</v>
      </c>
      <c r="Q11" s="5" t="str">
        <f t="shared" si="3"/>
        <v>376-2022-12-30</v>
      </c>
      <c r="R11" s="5">
        <v>0</v>
      </c>
      <c r="S11" s="5">
        <v>0</v>
      </c>
    </row>
    <row r="12" spans="1:22" x14ac:dyDescent="0.3">
      <c r="A12" s="5" t="s">
        <v>492</v>
      </c>
      <c r="B12" s="5" t="s">
        <v>493</v>
      </c>
      <c r="C12" s="5" t="s">
        <v>2725</v>
      </c>
      <c r="D12" s="5" t="s">
        <v>222</v>
      </c>
      <c r="E12" s="5" t="s">
        <v>23</v>
      </c>
      <c r="F12" s="5" t="s">
        <v>24</v>
      </c>
      <c r="G12" s="6">
        <v>44925</v>
      </c>
      <c r="H12" s="16">
        <f t="shared" si="5"/>
        <v>2022</v>
      </c>
      <c r="I12" s="6" t="str">
        <f t="shared" si="0"/>
        <v>Diciembre</v>
      </c>
      <c r="J12" s="6" t="str">
        <f t="shared" si="1"/>
        <v>2022-2</v>
      </c>
      <c r="K12" s="5">
        <v>87</v>
      </c>
      <c r="L12" s="5">
        <v>89</v>
      </c>
      <c r="M12" s="15">
        <f t="shared" si="4"/>
        <v>1.0229885057471264</v>
      </c>
      <c r="N12" s="15">
        <f t="shared" si="2"/>
        <v>1.0229885057471264</v>
      </c>
      <c r="O12" s="5" t="s">
        <v>25</v>
      </c>
      <c r="P12" s="5" t="s">
        <v>25</v>
      </c>
      <c r="Q12" s="5" t="str">
        <f t="shared" si="3"/>
        <v>10.1-2022-12-30</v>
      </c>
      <c r="R12" s="5">
        <v>0</v>
      </c>
      <c r="S12" s="5">
        <v>0</v>
      </c>
    </row>
    <row r="13" spans="1:22" x14ac:dyDescent="0.3">
      <c r="A13" s="24" t="s">
        <v>523</v>
      </c>
      <c r="B13" s="23" t="s">
        <v>524</v>
      </c>
      <c r="C13" s="5" t="s">
        <v>2725</v>
      </c>
      <c r="D13" s="5" t="s">
        <v>186</v>
      </c>
      <c r="E13" s="5" t="s">
        <v>54</v>
      </c>
      <c r="F13" s="5" t="s">
        <v>24</v>
      </c>
      <c r="G13" s="6">
        <v>44925</v>
      </c>
      <c r="H13" s="16">
        <f t="shared" si="5"/>
        <v>2022</v>
      </c>
      <c r="I13" s="6" t="str">
        <f t="shared" si="0"/>
        <v>Diciembre</v>
      </c>
      <c r="J13" s="6" t="str">
        <f t="shared" si="1"/>
        <v>2022-2</v>
      </c>
      <c r="K13" s="9">
        <v>4638</v>
      </c>
      <c r="L13" s="9">
        <v>5008</v>
      </c>
      <c r="M13" s="15">
        <f t="shared" si="4"/>
        <v>1.0797757654161277</v>
      </c>
      <c r="N13" s="15">
        <f t="shared" si="2"/>
        <v>1.0797757654161277</v>
      </c>
      <c r="O13" s="5" t="s">
        <v>55</v>
      </c>
      <c r="P13" s="5" t="s">
        <v>55</v>
      </c>
      <c r="Q13" s="5" t="str">
        <f t="shared" si="3"/>
        <v>14.4-2022-12-30</v>
      </c>
      <c r="R13" s="5">
        <v>0</v>
      </c>
      <c r="S13" s="5">
        <v>0</v>
      </c>
    </row>
    <row r="14" spans="1:22" x14ac:dyDescent="0.3">
      <c r="A14" s="5">
        <v>2</v>
      </c>
      <c r="B14" s="5" t="s">
        <v>27</v>
      </c>
      <c r="C14" s="5" t="s">
        <v>2725</v>
      </c>
      <c r="D14" s="5" t="s">
        <v>33</v>
      </c>
      <c r="E14" s="5" t="s">
        <v>23</v>
      </c>
      <c r="F14" s="5" t="s">
        <v>24</v>
      </c>
      <c r="G14" s="6">
        <v>44926</v>
      </c>
      <c r="H14" s="16">
        <f t="shared" si="5"/>
        <v>2022</v>
      </c>
      <c r="I14" s="6" t="str">
        <f t="shared" si="0"/>
        <v>Diciembre</v>
      </c>
      <c r="J14" s="6" t="str">
        <f t="shared" si="1"/>
        <v>2022-2</v>
      </c>
      <c r="K14" s="5">
        <v>66</v>
      </c>
      <c r="L14" s="5">
        <v>69</v>
      </c>
      <c r="M14" s="15">
        <f>IFERROR(IF((L14/K14)&gt;1,1,L14/K14),"")</f>
        <v>1</v>
      </c>
      <c r="N14" s="15">
        <f>IFERROR(IF((L14/K14)&gt;1,1,L14/K14),"")</f>
        <v>1</v>
      </c>
      <c r="O14" s="5" t="s">
        <v>25</v>
      </c>
      <c r="P14" s="5" t="s">
        <v>25</v>
      </c>
      <c r="Q14" s="5" t="str">
        <f t="shared" si="3"/>
        <v>2-2022-12-31</v>
      </c>
      <c r="R14" s="5">
        <v>0</v>
      </c>
      <c r="S14" s="5">
        <v>0</v>
      </c>
    </row>
    <row r="15" spans="1:22" x14ac:dyDescent="0.3">
      <c r="A15" s="5">
        <v>4</v>
      </c>
      <c r="B15" s="5" t="s">
        <v>32</v>
      </c>
      <c r="C15" s="5" t="s">
        <v>2725</v>
      </c>
      <c r="D15" s="5" t="s">
        <v>33</v>
      </c>
      <c r="E15" s="5" t="s">
        <v>23</v>
      </c>
      <c r="F15" s="5" t="s">
        <v>24</v>
      </c>
      <c r="G15" s="6">
        <v>44926</v>
      </c>
      <c r="H15" s="16">
        <f t="shared" si="5"/>
        <v>2022</v>
      </c>
      <c r="I15" s="6" t="str">
        <f t="shared" si="0"/>
        <v>Diciembre</v>
      </c>
      <c r="J15" s="6" t="str">
        <f t="shared" si="1"/>
        <v>2022-2</v>
      </c>
      <c r="K15" s="5">
        <v>39</v>
      </c>
      <c r="L15" s="5">
        <v>37</v>
      </c>
      <c r="M15" s="15">
        <f>IFERROR(IF((L15/K15)&gt;1,1,L15/K15),"")</f>
        <v>0.94871794871794868</v>
      </c>
      <c r="N15" s="15">
        <f>IFERROR(IF((L15/K15)&gt;1,1,L15/K15),"")</f>
        <v>0.94871794871794868</v>
      </c>
      <c r="O15" s="5" t="s">
        <v>25</v>
      </c>
      <c r="P15" s="5" t="s">
        <v>25</v>
      </c>
      <c r="Q15" s="5" t="str">
        <f t="shared" si="3"/>
        <v>4-2022-12-31</v>
      </c>
      <c r="R15" s="5">
        <v>0</v>
      </c>
      <c r="S15" s="5">
        <v>0</v>
      </c>
    </row>
    <row r="16" spans="1:22" x14ac:dyDescent="0.3">
      <c r="A16" s="5">
        <v>14</v>
      </c>
      <c r="B16" s="5" t="s">
        <v>52</v>
      </c>
      <c r="C16" s="5" t="s">
        <v>2725</v>
      </c>
      <c r="D16" s="5" t="s">
        <v>186</v>
      </c>
      <c r="E16" s="5" t="s">
        <v>54</v>
      </c>
      <c r="F16" s="5" t="s">
        <v>24</v>
      </c>
      <c r="G16" s="17">
        <v>44926</v>
      </c>
      <c r="H16" s="16">
        <f t="shared" si="5"/>
        <v>2022</v>
      </c>
      <c r="I16" s="6" t="str">
        <f t="shared" si="0"/>
        <v>Diciembre</v>
      </c>
      <c r="J16" s="6" t="str">
        <f t="shared" si="1"/>
        <v>2022-2</v>
      </c>
      <c r="K16" s="9">
        <v>50430</v>
      </c>
      <c r="L16" s="9">
        <v>50241</v>
      </c>
      <c r="M16" s="15">
        <f>IFERROR(IF((L16/K16)&gt;1.3,1.3,L16/K16),"")</f>
        <v>0.99625223081499104</v>
      </c>
      <c r="N16" s="15">
        <f>IFERROR(L16/K16,"")</f>
        <v>0.99625223081499104</v>
      </c>
      <c r="O16" s="5" t="s">
        <v>55</v>
      </c>
      <c r="P16" s="5" t="s">
        <v>55</v>
      </c>
      <c r="Q16" s="5" t="str">
        <f t="shared" si="3"/>
        <v>14-2022-12-31</v>
      </c>
      <c r="R16" s="5">
        <v>0</v>
      </c>
      <c r="S16" s="5">
        <v>0</v>
      </c>
    </row>
    <row r="17" spans="1:19" x14ac:dyDescent="0.3">
      <c r="A17" s="5">
        <v>77</v>
      </c>
      <c r="B17" s="5" t="s">
        <v>65</v>
      </c>
      <c r="C17" s="5" t="s">
        <v>2725</v>
      </c>
      <c r="D17" s="5" t="s">
        <v>66</v>
      </c>
      <c r="E17" s="5" t="s">
        <v>23</v>
      </c>
      <c r="F17" s="5" t="s">
        <v>24</v>
      </c>
      <c r="G17" s="6">
        <v>44926</v>
      </c>
      <c r="H17" s="16">
        <v>2022</v>
      </c>
      <c r="I17" s="6" t="str">
        <f t="shared" si="0"/>
        <v>Diciembre</v>
      </c>
      <c r="J17" s="6" t="str">
        <f t="shared" si="1"/>
        <v>2022-2</v>
      </c>
      <c r="K17" s="5">
        <v>97</v>
      </c>
      <c r="L17" s="5">
        <v>97.899999999999991</v>
      </c>
      <c r="M17" s="15">
        <f>IFERROR(IF((L17/K17)&gt;1.3,1.3,L17/K17),"")</f>
        <v>1.0092783505154639</v>
      </c>
      <c r="N17" s="15">
        <f>IFERROR(L17/K17,"")</f>
        <v>1.0092783505154639</v>
      </c>
      <c r="O17" s="5" t="s">
        <v>25</v>
      </c>
      <c r="P17" s="5" t="s">
        <v>25</v>
      </c>
      <c r="Q17" s="5" t="str">
        <f t="shared" si="3"/>
        <v>77-2022-12-31</v>
      </c>
      <c r="R17" s="5">
        <v>0</v>
      </c>
      <c r="S17" s="5">
        <v>1</v>
      </c>
    </row>
    <row r="18" spans="1:19" x14ac:dyDescent="0.3">
      <c r="A18" s="5">
        <v>96</v>
      </c>
      <c r="B18" s="23" t="s">
        <v>84</v>
      </c>
      <c r="C18" s="5" t="s">
        <v>2725</v>
      </c>
      <c r="D18" s="5" t="s">
        <v>85</v>
      </c>
      <c r="E18" s="5" t="s">
        <v>54</v>
      </c>
      <c r="F18" s="5" t="s">
        <v>24</v>
      </c>
      <c r="G18" s="6">
        <v>44926</v>
      </c>
      <c r="H18" s="16">
        <f t="shared" ref="H18:H58" si="6">YEAR(G18)</f>
        <v>2022</v>
      </c>
      <c r="I18" s="6" t="str">
        <f t="shared" si="0"/>
        <v>Diciembre</v>
      </c>
      <c r="J18" s="6" t="str">
        <f t="shared" si="1"/>
        <v>2022-2</v>
      </c>
      <c r="K18" s="5">
        <v>509</v>
      </c>
      <c r="L18" s="5">
        <v>565</v>
      </c>
      <c r="M18" s="15">
        <f>IFERROR(IF((L18/K18)&gt;1,1,L18/K18),"")</f>
        <v>1</v>
      </c>
      <c r="N18" s="15">
        <f>IFERROR(L18/K18,"")</f>
        <v>1.1100196463654224</v>
      </c>
      <c r="O18" s="5" t="s">
        <v>55</v>
      </c>
      <c r="P18" s="5" t="s">
        <v>55</v>
      </c>
      <c r="Q18" s="5" t="str">
        <f t="shared" si="3"/>
        <v>96-2022-12-31</v>
      </c>
      <c r="R18" s="5">
        <v>0</v>
      </c>
      <c r="S18" s="5">
        <v>0</v>
      </c>
    </row>
    <row r="19" spans="1:19" x14ac:dyDescent="0.3">
      <c r="A19" s="5">
        <v>97</v>
      </c>
      <c r="B19" s="5" t="s">
        <v>86</v>
      </c>
      <c r="C19" s="5" t="s">
        <v>2725</v>
      </c>
      <c r="D19" s="5" t="s">
        <v>87</v>
      </c>
      <c r="E19" s="5" t="s">
        <v>54</v>
      </c>
      <c r="F19" s="5" t="s">
        <v>24</v>
      </c>
      <c r="G19" s="17">
        <v>44926</v>
      </c>
      <c r="H19" s="16">
        <f t="shared" si="6"/>
        <v>2022</v>
      </c>
      <c r="I19" s="6" t="str">
        <f t="shared" si="0"/>
        <v>Diciembre</v>
      </c>
      <c r="J19" s="6" t="str">
        <f t="shared" si="1"/>
        <v>2022-2</v>
      </c>
      <c r="K19" s="5">
        <v>2</v>
      </c>
      <c r="L19" s="5">
        <v>2</v>
      </c>
      <c r="M19" s="15">
        <f>IFERROR(IF((L19/K19)&gt;1.3,1.3,L19/K19),"")</f>
        <v>1</v>
      </c>
      <c r="N19" s="15">
        <f>IFERROR(L19/K19,"")</f>
        <v>1</v>
      </c>
      <c r="O19" s="5" t="s">
        <v>55</v>
      </c>
      <c r="P19" s="5" t="s">
        <v>55</v>
      </c>
      <c r="Q19" s="5" t="str">
        <f t="shared" si="3"/>
        <v>97-2022-12-31</v>
      </c>
      <c r="R19" s="5">
        <v>0</v>
      </c>
      <c r="S19" s="5">
        <v>0</v>
      </c>
    </row>
    <row r="20" spans="1:19" x14ac:dyDescent="0.3">
      <c r="A20" s="5">
        <v>98</v>
      </c>
      <c r="B20" s="5" t="s">
        <v>88</v>
      </c>
      <c r="C20" s="5" t="s">
        <v>2725</v>
      </c>
      <c r="D20" s="5" t="s">
        <v>87</v>
      </c>
      <c r="E20" s="5" t="s">
        <v>54</v>
      </c>
      <c r="F20" s="5" t="s">
        <v>24</v>
      </c>
      <c r="G20" s="17">
        <v>44926</v>
      </c>
      <c r="H20" s="16">
        <f t="shared" si="6"/>
        <v>2022</v>
      </c>
      <c r="I20" s="6" t="str">
        <f t="shared" si="0"/>
        <v>Diciembre</v>
      </c>
      <c r="J20" s="6" t="str">
        <f t="shared" si="1"/>
        <v>2022-2</v>
      </c>
      <c r="K20" s="5">
        <v>2</v>
      </c>
      <c r="L20" s="5">
        <v>2</v>
      </c>
      <c r="M20" s="15">
        <f>IFERROR(IF((L20/K20)&gt;1.3,1.3,L20/K20),"")</f>
        <v>1</v>
      </c>
      <c r="N20" s="15">
        <f>IFERROR(L20/K20,"")</f>
        <v>1</v>
      </c>
      <c r="O20" s="5" t="s">
        <v>55</v>
      </c>
      <c r="P20" s="5" t="s">
        <v>55</v>
      </c>
      <c r="Q20" s="5" t="str">
        <f t="shared" si="3"/>
        <v>98-2022-12-31</v>
      </c>
      <c r="R20" s="5">
        <v>0</v>
      </c>
      <c r="S20" s="5">
        <v>0</v>
      </c>
    </row>
    <row r="21" spans="1:19" x14ac:dyDescent="0.3">
      <c r="A21" s="5">
        <v>121</v>
      </c>
      <c r="B21" s="5" t="s">
        <v>102</v>
      </c>
      <c r="C21" s="5" t="s">
        <v>2724</v>
      </c>
      <c r="D21" s="5" t="s">
        <v>28</v>
      </c>
      <c r="E21" s="5" t="s">
        <v>23</v>
      </c>
      <c r="F21" s="5" t="s">
        <v>62</v>
      </c>
      <c r="G21" s="6">
        <v>44926</v>
      </c>
      <c r="H21" s="5">
        <f t="shared" si="6"/>
        <v>2022</v>
      </c>
      <c r="I21" s="5" t="str">
        <f t="shared" si="0"/>
        <v>Diciembre</v>
      </c>
      <c r="J21" s="6" t="str">
        <f t="shared" si="1"/>
        <v>2022-2</v>
      </c>
      <c r="K21" s="9">
        <v>99442439</v>
      </c>
      <c r="L21" s="9">
        <v>99311458</v>
      </c>
      <c r="M21" s="15">
        <f>IFERROR(IF((K21/L21)&gt;1.3,1.3,K21/L21),"")</f>
        <v>1.0013188911192905</v>
      </c>
      <c r="N21" s="15">
        <f>IFERROR(IF((K21/L21)&gt;K21/L21,1.3,K21/L21),"")</f>
        <v>1.0013188911192905</v>
      </c>
      <c r="O21" s="5" t="s">
        <v>103</v>
      </c>
      <c r="P21" s="5" t="s">
        <v>103</v>
      </c>
      <c r="Q21" s="5" t="str">
        <f t="shared" si="3"/>
        <v>121-2022-12-31</v>
      </c>
      <c r="R21" s="5">
        <v>0</v>
      </c>
      <c r="S21" s="5">
        <v>0</v>
      </c>
    </row>
    <row r="22" spans="1:19" x14ac:dyDescent="0.3">
      <c r="A22" s="5">
        <v>124</v>
      </c>
      <c r="B22" s="5" t="s">
        <v>105</v>
      </c>
      <c r="C22" s="5" t="s">
        <v>2724</v>
      </c>
      <c r="D22" s="5" t="s">
        <v>72</v>
      </c>
      <c r="E22" s="5" t="s">
        <v>23</v>
      </c>
      <c r="F22" s="5" t="s">
        <v>62</v>
      </c>
      <c r="G22" s="6">
        <v>44926</v>
      </c>
      <c r="H22" s="5">
        <f t="shared" si="6"/>
        <v>2022</v>
      </c>
      <c r="I22" s="5" t="str">
        <f t="shared" si="0"/>
        <v>Diciembre</v>
      </c>
      <c r="J22" s="6" t="str">
        <f t="shared" si="1"/>
        <v>2022-2</v>
      </c>
      <c r="K22" s="5">
        <v>1.6</v>
      </c>
      <c r="L22" s="5">
        <v>0.03</v>
      </c>
      <c r="M22" s="8">
        <f>IF(L22&lt;=K22,100%,K22/L22)</f>
        <v>1</v>
      </c>
      <c r="N22" s="15">
        <f>IF(L22&lt;=K22,100%,K22/L22)</f>
        <v>1</v>
      </c>
      <c r="O22" s="5" t="s">
        <v>91</v>
      </c>
      <c r="P22" s="5" t="s">
        <v>91</v>
      </c>
      <c r="Q22" s="5" t="str">
        <f t="shared" si="3"/>
        <v>124-2022-12-31</v>
      </c>
      <c r="R22" s="5">
        <v>1</v>
      </c>
      <c r="S22" s="5">
        <v>2</v>
      </c>
    </row>
    <row r="23" spans="1:19" x14ac:dyDescent="0.3">
      <c r="A23" s="5">
        <v>125</v>
      </c>
      <c r="B23" s="5" t="s">
        <v>106</v>
      </c>
      <c r="C23" s="5" t="s">
        <v>2724</v>
      </c>
      <c r="D23" s="5" t="s">
        <v>72</v>
      </c>
      <c r="E23" s="5" t="s">
        <v>23</v>
      </c>
      <c r="F23" s="5" t="s">
        <v>62</v>
      </c>
      <c r="G23" s="6">
        <v>44926</v>
      </c>
      <c r="H23" s="5">
        <f t="shared" si="6"/>
        <v>2022</v>
      </c>
      <c r="I23" s="5" t="str">
        <f t="shared" si="0"/>
        <v>Diciembre</v>
      </c>
      <c r="J23" s="6" t="str">
        <f t="shared" si="1"/>
        <v>2022-2</v>
      </c>
      <c r="K23" s="5">
        <v>4.7</v>
      </c>
      <c r="L23" s="5">
        <v>0.08</v>
      </c>
      <c r="M23" s="8">
        <f>IF(L23&lt;=K23,100%,K23/L23)</f>
        <v>1</v>
      </c>
      <c r="N23" s="15">
        <f>IF(L23&lt;=K23,100%,K23/L23)</f>
        <v>1</v>
      </c>
      <c r="O23" s="5" t="s">
        <v>91</v>
      </c>
      <c r="P23" s="5" t="s">
        <v>91</v>
      </c>
      <c r="Q23" s="5" t="str">
        <f t="shared" si="3"/>
        <v>125-2022-12-31</v>
      </c>
      <c r="R23" s="5">
        <v>1</v>
      </c>
      <c r="S23" s="5">
        <v>2</v>
      </c>
    </row>
    <row r="24" spans="1:19" x14ac:dyDescent="0.3">
      <c r="A24" s="5">
        <v>126</v>
      </c>
      <c r="B24" s="5" t="s">
        <v>107</v>
      </c>
      <c r="C24" s="5" t="s">
        <v>2724</v>
      </c>
      <c r="D24" s="5" t="s">
        <v>72</v>
      </c>
      <c r="E24" s="5" t="s">
        <v>73</v>
      </c>
      <c r="F24" s="5" t="s">
        <v>62</v>
      </c>
      <c r="G24" s="6">
        <v>44926</v>
      </c>
      <c r="H24" s="5">
        <f t="shared" si="6"/>
        <v>2022</v>
      </c>
      <c r="I24" s="5" t="str">
        <f t="shared" si="0"/>
        <v>Diciembre</v>
      </c>
      <c r="J24" s="6" t="str">
        <f t="shared" si="1"/>
        <v>2022-2</v>
      </c>
      <c r="K24" s="5">
        <v>2</v>
      </c>
      <c r="L24" s="5">
        <v>0.12</v>
      </c>
      <c r="M24" s="8">
        <f>IF(L24&lt;=K24,100%,K24/L24)</f>
        <v>1</v>
      </c>
      <c r="N24" s="15">
        <f>IF(L24&lt;=K24,100%,K24/L24)</f>
        <v>1</v>
      </c>
      <c r="O24" s="5" t="s">
        <v>55</v>
      </c>
      <c r="P24" s="5" t="s">
        <v>91</v>
      </c>
      <c r="Q24" s="5" t="str">
        <f t="shared" si="3"/>
        <v>126-2022-12-31</v>
      </c>
      <c r="R24" s="5">
        <v>0</v>
      </c>
      <c r="S24" s="5">
        <v>2</v>
      </c>
    </row>
    <row r="25" spans="1:19" x14ac:dyDescent="0.3">
      <c r="A25" s="5">
        <v>127</v>
      </c>
      <c r="B25" s="5" t="s">
        <v>108</v>
      </c>
      <c r="C25" s="5" t="s">
        <v>2724</v>
      </c>
      <c r="D25" s="5" t="s">
        <v>72</v>
      </c>
      <c r="E25" s="5" t="s">
        <v>73</v>
      </c>
      <c r="F25" s="5" t="s">
        <v>62</v>
      </c>
      <c r="G25" s="6">
        <v>44926</v>
      </c>
      <c r="H25" s="5">
        <f t="shared" si="6"/>
        <v>2022</v>
      </c>
      <c r="I25" s="5" t="str">
        <f t="shared" si="0"/>
        <v>Diciembre</v>
      </c>
      <c r="J25" s="6" t="str">
        <f t="shared" si="1"/>
        <v>2022-2</v>
      </c>
      <c r="K25" s="16">
        <v>9.9999999999999995E-7</v>
      </c>
      <c r="L25" s="16">
        <v>9.9999999999999995E-7</v>
      </c>
      <c r="M25" s="8">
        <f>IF(L25&lt;=K25,100%,K25/L25)</f>
        <v>1</v>
      </c>
      <c r="N25" s="15">
        <f>IF(L25&lt;=K25,100%,K25/L25)</f>
        <v>1</v>
      </c>
      <c r="O25" s="5" t="s">
        <v>55</v>
      </c>
      <c r="P25" s="5" t="s">
        <v>91</v>
      </c>
      <c r="Q25" s="5" t="str">
        <f t="shared" si="3"/>
        <v>127-2022-12-31</v>
      </c>
      <c r="R25" s="5">
        <v>0</v>
      </c>
      <c r="S25" s="5">
        <v>0</v>
      </c>
    </row>
    <row r="26" spans="1:19" x14ac:dyDescent="0.3">
      <c r="A26" s="5">
        <v>128</v>
      </c>
      <c r="B26" s="5" t="s">
        <v>109</v>
      </c>
      <c r="C26" s="5" t="s">
        <v>2724</v>
      </c>
      <c r="D26" s="5" t="s">
        <v>72</v>
      </c>
      <c r="E26" s="5" t="s">
        <v>23</v>
      </c>
      <c r="F26" s="5" t="s">
        <v>62</v>
      </c>
      <c r="G26" s="6">
        <v>44926</v>
      </c>
      <c r="H26" s="5">
        <f t="shared" si="6"/>
        <v>2022</v>
      </c>
      <c r="I26" s="5" t="str">
        <f t="shared" si="0"/>
        <v>Diciembre</v>
      </c>
      <c r="J26" s="6" t="str">
        <f t="shared" si="1"/>
        <v>2022-2</v>
      </c>
      <c r="K26" s="5">
        <v>1</v>
      </c>
      <c r="L26" s="5">
        <v>0.78500000000000003</v>
      </c>
      <c r="M26" s="15">
        <f>IFERROR(IF((K26/L26)&gt;1,1,K26/L26),"")</f>
        <v>1</v>
      </c>
      <c r="N26" s="15">
        <f>IFERROR(IF((K26/L26)&gt;1,1,K26/L26),"")</f>
        <v>1</v>
      </c>
      <c r="O26" s="5" t="s">
        <v>55</v>
      </c>
      <c r="P26" s="5" t="s">
        <v>91</v>
      </c>
      <c r="Q26" s="5" t="str">
        <f t="shared" si="3"/>
        <v>128-2022-12-31</v>
      </c>
      <c r="R26" s="5">
        <v>0</v>
      </c>
      <c r="S26" s="5">
        <v>2</v>
      </c>
    </row>
    <row r="27" spans="1:19" x14ac:dyDescent="0.3">
      <c r="A27" s="5">
        <v>148</v>
      </c>
      <c r="B27" s="5" t="s">
        <v>123</v>
      </c>
      <c r="C27" s="5" t="s">
        <v>2724</v>
      </c>
      <c r="D27" s="5" t="s">
        <v>119</v>
      </c>
      <c r="E27" s="5" t="s">
        <v>54</v>
      </c>
      <c r="F27" s="5" t="s">
        <v>24</v>
      </c>
      <c r="G27" s="6">
        <v>44926</v>
      </c>
      <c r="H27" s="16">
        <f t="shared" si="6"/>
        <v>2022</v>
      </c>
      <c r="I27" s="6" t="str">
        <f t="shared" si="0"/>
        <v>Diciembre</v>
      </c>
      <c r="J27" s="6" t="str">
        <f t="shared" si="1"/>
        <v>2022-2</v>
      </c>
      <c r="K27" s="5">
        <v>5</v>
      </c>
      <c r="L27" s="5">
        <v>4.66</v>
      </c>
      <c r="M27" s="15">
        <f>IFERROR(IF((L27/K27)&gt;1.3,1.3,L27/K27),"")</f>
        <v>0.93200000000000005</v>
      </c>
      <c r="N27" s="15">
        <f t="shared" ref="N27:N32" si="7">IFERROR(L27/K27,"")</f>
        <v>0.93200000000000005</v>
      </c>
      <c r="O27" s="5" t="s">
        <v>25</v>
      </c>
      <c r="P27" s="5" t="s">
        <v>25</v>
      </c>
      <c r="Q27" s="5" t="str">
        <f t="shared" si="3"/>
        <v>148-2022-12-31</v>
      </c>
      <c r="R27" s="5">
        <v>0</v>
      </c>
      <c r="S27" s="5">
        <v>1</v>
      </c>
    </row>
    <row r="28" spans="1:19" x14ac:dyDescent="0.3">
      <c r="A28" s="5">
        <v>172</v>
      </c>
      <c r="B28" s="5" t="s">
        <v>131</v>
      </c>
      <c r="C28" s="5" t="s">
        <v>2724</v>
      </c>
      <c r="D28" s="5" t="s">
        <v>101</v>
      </c>
      <c r="E28" s="5" t="s">
        <v>23</v>
      </c>
      <c r="F28" s="5" t="s">
        <v>24</v>
      </c>
      <c r="G28" s="6">
        <v>44926</v>
      </c>
      <c r="H28" s="5">
        <f t="shared" si="6"/>
        <v>2022</v>
      </c>
      <c r="I28" s="5" t="str">
        <f t="shared" si="0"/>
        <v>Diciembre</v>
      </c>
      <c r="J28" s="6" t="str">
        <f t="shared" si="1"/>
        <v>2022-2</v>
      </c>
      <c r="K28" s="5">
        <v>95</v>
      </c>
      <c r="L28" s="5">
        <v>100</v>
      </c>
      <c r="M28" s="15">
        <f>IFERROR(IF((L28/K28)&gt;1.3,1.3,L28/K28),"")</f>
        <v>1.0526315789473684</v>
      </c>
      <c r="N28" s="15">
        <f t="shared" si="7"/>
        <v>1.0526315789473684</v>
      </c>
      <c r="O28" s="5" t="s">
        <v>25</v>
      </c>
      <c r="P28" s="5" t="s">
        <v>25</v>
      </c>
      <c r="Q28" s="5" t="str">
        <f t="shared" si="3"/>
        <v>172-2022-12-31</v>
      </c>
      <c r="R28" s="5">
        <v>0</v>
      </c>
      <c r="S28" s="5">
        <v>0</v>
      </c>
    </row>
    <row r="29" spans="1:19" x14ac:dyDescent="0.3">
      <c r="A29" s="5">
        <v>193</v>
      </c>
      <c r="B29" s="103" t="s">
        <v>2726</v>
      </c>
      <c r="C29" s="5" t="s">
        <v>2725</v>
      </c>
      <c r="D29" s="5" t="s">
        <v>53</v>
      </c>
      <c r="E29" s="5" t="s">
        <v>54</v>
      </c>
      <c r="F29" s="5" t="s">
        <v>24</v>
      </c>
      <c r="G29" s="17">
        <v>44926</v>
      </c>
      <c r="H29" s="16">
        <f t="shared" si="6"/>
        <v>2022</v>
      </c>
      <c r="I29" s="6" t="str">
        <f t="shared" si="0"/>
        <v>Diciembre</v>
      </c>
      <c r="J29" s="6" t="str">
        <f t="shared" si="1"/>
        <v>2022-2</v>
      </c>
      <c r="K29" s="5">
        <v>76</v>
      </c>
      <c r="L29" s="5">
        <v>92.4</v>
      </c>
      <c r="M29" s="15">
        <f>IFERROR(IF((L29/K29)&gt;1,1,L29/K29),"")</f>
        <v>1</v>
      </c>
      <c r="N29" s="15">
        <f t="shared" si="7"/>
        <v>1.2157894736842105</v>
      </c>
      <c r="O29" s="5" t="s">
        <v>25</v>
      </c>
      <c r="P29" s="5" t="s">
        <v>25</v>
      </c>
      <c r="Q29" s="5" t="str">
        <f t="shared" si="3"/>
        <v>193-2022-12-31</v>
      </c>
      <c r="R29" s="5">
        <v>1</v>
      </c>
      <c r="S29" s="5">
        <v>1</v>
      </c>
    </row>
    <row r="30" spans="1:19" x14ac:dyDescent="0.3">
      <c r="A30" s="5">
        <v>194</v>
      </c>
      <c r="B30" s="5" t="s">
        <v>136</v>
      </c>
      <c r="C30" s="5" t="s">
        <v>2725</v>
      </c>
      <c r="D30" s="5" t="s">
        <v>53</v>
      </c>
      <c r="E30" s="5" t="s">
        <v>54</v>
      </c>
      <c r="F30" s="5" t="s">
        <v>24</v>
      </c>
      <c r="G30" s="17">
        <v>44926</v>
      </c>
      <c r="H30" s="16">
        <f t="shared" si="6"/>
        <v>2022</v>
      </c>
      <c r="I30" s="6" t="str">
        <f t="shared" si="0"/>
        <v>Diciembre</v>
      </c>
      <c r="J30" s="6" t="str">
        <f t="shared" si="1"/>
        <v>2022-2</v>
      </c>
      <c r="K30" s="5">
        <v>73</v>
      </c>
      <c r="L30" s="5">
        <v>83.11</v>
      </c>
      <c r="M30" s="15">
        <f>IFERROR(IF((L30/K30)&gt;1.3,1.3,L30/K30),"")</f>
        <v>1.1384931506849314</v>
      </c>
      <c r="N30" s="15">
        <f t="shared" si="7"/>
        <v>1.1384931506849314</v>
      </c>
      <c r="O30" s="5" t="s">
        <v>25</v>
      </c>
      <c r="P30" s="5" t="s">
        <v>25</v>
      </c>
      <c r="Q30" s="5" t="str">
        <f t="shared" si="3"/>
        <v>194-2022-12-31</v>
      </c>
      <c r="R30" s="5">
        <v>0</v>
      </c>
      <c r="S30" s="5">
        <v>0</v>
      </c>
    </row>
    <row r="31" spans="1:19" x14ac:dyDescent="0.3">
      <c r="A31" s="5">
        <v>203</v>
      </c>
      <c r="B31" s="5" t="s">
        <v>144</v>
      </c>
      <c r="C31" s="5" t="s">
        <v>2725</v>
      </c>
      <c r="D31" s="5" t="s">
        <v>94</v>
      </c>
      <c r="E31" s="5" t="s">
        <v>54</v>
      </c>
      <c r="F31" s="5" t="s">
        <v>24</v>
      </c>
      <c r="G31" s="17">
        <v>44926</v>
      </c>
      <c r="H31" s="16">
        <f t="shared" si="6"/>
        <v>2022</v>
      </c>
      <c r="I31" s="6" t="str">
        <f t="shared" si="0"/>
        <v>Diciembre</v>
      </c>
      <c r="J31" s="6" t="str">
        <f t="shared" si="1"/>
        <v>2022-2</v>
      </c>
      <c r="K31" s="12">
        <v>224440</v>
      </c>
      <c r="L31" s="12">
        <v>241706</v>
      </c>
      <c r="M31" s="15">
        <f>IFERROR(IF((L31/K31)&gt;1.3,1.3,L31/K31),"")</f>
        <v>1.0769292461236857</v>
      </c>
      <c r="N31" s="15">
        <f t="shared" si="7"/>
        <v>1.0769292461236857</v>
      </c>
      <c r="O31" s="5" t="s">
        <v>103</v>
      </c>
      <c r="P31" s="5" t="s">
        <v>103</v>
      </c>
      <c r="Q31" s="5" t="str">
        <f t="shared" si="3"/>
        <v>203-2022-12-31</v>
      </c>
      <c r="R31" s="5">
        <v>0</v>
      </c>
      <c r="S31" s="5">
        <v>0</v>
      </c>
    </row>
    <row r="32" spans="1:19" x14ac:dyDescent="0.3">
      <c r="A32" s="5">
        <v>205</v>
      </c>
      <c r="B32" s="5" t="s">
        <v>146</v>
      </c>
      <c r="C32" s="5" t="s">
        <v>2725</v>
      </c>
      <c r="D32" s="5" t="s">
        <v>94</v>
      </c>
      <c r="E32" s="5" t="s">
        <v>54</v>
      </c>
      <c r="F32" s="5" t="s">
        <v>24</v>
      </c>
      <c r="G32" s="6">
        <v>44926</v>
      </c>
      <c r="H32" s="5">
        <f t="shared" si="6"/>
        <v>2022</v>
      </c>
      <c r="I32" s="5" t="str">
        <f t="shared" si="0"/>
        <v>Diciembre</v>
      </c>
      <c r="J32" s="6" t="str">
        <f t="shared" si="1"/>
        <v>2022-2</v>
      </c>
      <c r="K32" s="9">
        <v>2605</v>
      </c>
      <c r="L32" s="9">
        <v>2605</v>
      </c>
      <c r="M32" s="15">
        <f>IFERROR(IF((L32/K32)&gt;1.3,1.3,L32/K32),"")</f>
        <v>1</v>
      </c>
      <c r="N32" s="15">
        <f t="shared" si="7"/>
        <v>1</v>
      </c>
      <c r="O32" s="5" t="s">
        <v>103</v>
      </c>
      <c r="P32" s="5" t="s">
        <v>103</v>
      </c>
      <c r="Q32" s="5" t="str">
        <f t="shared" si="3"/>
        <v>205-2022-12-31</v>
      </c>
      <c r="R32" s="5">
        <v>0</v>
      </c>
      <c r="S32" s="5">
        <v>0</v>
      </c>
    </row>
    <row r="33" spans="1:19" x14ac:dyDescent="0.3">
      <c r="A33" s="5">
        <v>208</v>
      </c>
      <c r="B33" s="5" t="s">
        <v>149</v>
      </c>
      <c r="C33" s="5" t="s">
        <v>2724</v>
      </c>
      <c r="D33" s="5" t="s">
        <v>98</v>
      </c>
      <c r="E33" s="5" t="s">
        <v>23</v>
      </c>
      <c r="F33" s="5" t="s">
        <v>62</v>
      </c>
      <c r="G33" s="6">
        <v>44926</v>
      </c>
      <c r="H33" s="5">
        <f t="shared" si="6"/>
        <v>2022</v>
      </c>
      <c r="I33" s="5" t="str">
        <f t="shared" si="0"/>
        <v>Diciembre</v>
      </c>
      <c r="J33" s="6" t="str">
        <f t="shared" si="1"/>
        <v>2022-2</v>
      </c>
      <c r="K33" s="5"/>
      <c r="L33" s="5">
        <v>14698</v>
      </c>
      <c r="M33" s="15">
        <f>IFERROR(IF((K33/L33)&gt;1,1,K33/L33),"")</f>
        <v>0</v>
      </c>
      <c r="N33" s="15">
        <f>IFERROR(IF((K33/L33)&gt;1/L33,1,K33/L33),"")</f>
        <v>0</v>
      </c>
      <c r="O33" s="5" t="s">
        <v>142</v>
      </c>
      <c r="P33" s="5" t="s">
        <v>150</v>
      </c>
      <c r="Q33" s="5" t="str">
        <f t="shared" si="3"/>
        <v>208-2022-12-31</v>
      </c>
      <c r="R33" s="5">
        <v>0</v>
      </c>
      <c r="S33" s="5">
        <v>0</v>
      </c>
    </row>
    <row r="34" spans="1:19" x14ac:dyDescent="0.3">
      <c r="A34" s="5">
        <v>222</v>
      </c>
      <c r="B34" s="5" t="s">
        <v>162</v>
      </c>
      <c r="C34" s="5" t="s">
        <v>2724</v>
      </c>
      <c r="D34" s="5" t="s">
        <v>98</v>
      </c>
      <c r="E34" s="5" t="s">
        <v>73</v>
      </c>
      <c r="F34" s="5" t="s">
        <v>24</v>
      </c>
      <c r="G34" s="6">
        <v>44926</v>
      </c>
      <c r="H34" s="5">
        <f t="shared" si="6"/>
        <v>2022</v>
      </c>
      <c r="I34" s="5" t="str">
        <f t="shared" si="0"/>
        <v>Diciembre</v>
      </c>
      <c r="J34" s="6" t="str">
        <f t="shared" si="1"/>
        <v>2022-2</v>
      </c>
      <c r="K34" s="5">
        <v>100</v>
      </c>
      <c r="L34" s="5">
        <v>93.75</v>
      </c>
      <c r="M34" s="15">
        <f>IFERROR(IF((L34/K34)&gt;1.3,1.3,L34/K34),"")</f>
        <v>0.9375</v>
      </c>
      <c r="N34" s="15">
        <f>IFERROR(L34/K34,"")</f>
        <v>0.9375</v>
      </c>
      <c r="O34" s="5" t="s">
        <v>25</v>
      </c>
      <c r="P34" s="5" t="s">
        <v>25</v>
      </c>
      <c r="Q34" s="5" t="str">
        <f t="shared" si="3"/>
        <v>222-2022-12-31</v>
      </c>
      <c r="R34" s="5">
        <v>0</v>
      </c>
      <c r="S34" s="5">
        <v>0</v>
      </c>
    </row>
    <row r="35" spans="1:19" x14ac:dyDescent="0.3">
      <c r="A35" s="5">
        <v>224</v>
      </c>
      <c r="B35" s="5" t="s">
        <v>164</v>
      </c>
      <c r="C35" s="5" t="s">
        <v>2724</v>
      </c>
      <c r="D35" s="5" t="s">
        <v>98</v>
      </c>
      <c r="E35" s="5" t="s">
        <v>73</v>
      </c>
      <c r="F35" s="5" t="s">
        <v>24</v>
      </c>
      <c r="G35" s="6">
        <v>44926</v>
      </c>
      <c r="H35" s="5">
        <f t="shared" si="6"/>
        <v>2022</v>
      </c>
      <c r="I35" s="5" t="str">
        <f t="shared" si="0"/>
        <v>Diciembre</v>
      </c>
      <c r="J35" s="6" t="str">
        <f t="shared" si="1"/>
        <v>2022-2</v>
      </c>
      <c r="K35" s="5">
        <v>100</v>
      </c>
      <c r="L35" s="5">
        <v>71.430000000000007</v>
      </c>
      <c r="M35" s="15">
        <f>IFERROR(IF((L35/K35)&gt;1.3,1.3,L35/K35),"")</f>
        <v>0.71430000000000005</v>
      </c>
      <c r="N35" s="15">
        <f>IFERROR(L35/K35,"")</f>
        <v>0.71430000000000005</v>
      </c>
      <c r="O35" s="5" t="s">
        <v>25</v>
      </c>
      <c r="P35" s="5" t="s">
        <v>25</v>
      </c>
      <c r="Q35" s="5" t="str">
        <f t="shared" si="3"/>
        <v>224-2022-12-31</v>
      </c>
      <c r="R35" s="5">
        <v>0</v>
      </c>
      <c r="S35" s="5">
        <v>0</v>
      </c>
    </row>
    <row r="36" spans="1:19" x14ac:dyDescent="0.3">
      <c r="A36" s="5">
        <v>226</v>
      </c>
      <c r="B36" s="5" t="s">
        <v>166</v>
      </c>
      <c r="C36" s="5" t="s">
        <v>2724</v>
      </c>
      <c r="D36" s="5" t="s">
        <v>98</v>
      </c>
      <c r="E36" s="5" t="s">
        <v>73</v>
      </c>
      <c r="F36" s="5" t="s">
        <v>24</v>
      </c>
      <c r="G36" s="6">
        <v>44926</v>
      </c>
      <c r="H36" s="5">
        <f t="shared" si="6"/>
        <v>2022</v>
      </c>
      <c r="I36" s="5" t="str">
        <f t="shared" si="0"/>
        <v>Diciembre</v>
      </c>
      <c r="J36" s="6" t="str">
        <f t="shared" si="1"/>
        <v>2022-2</v>
      </c>
      <c r="K36" s="5"/>
      <c r="L36" s="5">
        <v>476.49</v>
      </c>
      <c r="M36" s="15" t="str">
        <f>IFERROR(IF((L36/K36)&gt;1,1,L36/K36),"")</f>
        <v/>
      </c>
      <c r="N36" s="15" t="str">
        <f>IFERROR(IF((L36/K36)&gt;1,1,L36/K36),"")</f>
        <v/>
      </c>
      <c r="O36" s="5" t="s">
        <v>25</v>
      </c>
      <c r="P36" s="5" t="s">
        <v>25</v>
      </c>
      <c r="Q36" s="5" t="str">
        <f t="shared" si="3"/>
        <v>226-2022-12-31</v>
      </c>
      <c r="R36" s="5">
        <v>0</v>
      </c>
      <c r="S36" s="5">
        <v>0</v>
      </c>
    </row>
    <row r="37" spans="1:19" x14ac:dyDescent="0.3">
      <c r="A37" s="5">
        <v>227</v>
      </c>
      <c r="B37" s="5" t="s">
        <v>167</v>
      </c>
      <c r="C37" s="5" t="s">
        <v>2724</v>
      </c>
      <c r="D37" s="5" t="s">
        <v>98</v>
      </c>
      <c r="E37" s="5" t="s">
        <v>73</v>
      </c>
      <c r="F37" s="5" t="s">
        <v>62</v>
      </c>
      <c r="G37" s="6">
        <v>44926</v>
      </c>
      <c r="H37" s="5">
        <f t="shared" si="6"/>
        <v>2022</v>
      </c>
      <c r="I37" s="5" t="str">
        <f t="shared" si="0"/>
        <v>Diciembre</v>
      </c>
      <c r="J37" s="6" t="str">
        <f t="shared" si="1"/>
        <v>2022-2</v>
      </c>
      <c r="K37" s="5">
        <v>0.3</v>
      </c>
      <c r="L37" s="5">
        <v>0.1</v>
      </c>
      <c r="M37" s="15">
        <f>IFERROR(IF((K37/L37)&gt;1,1,K37/L37),"")</f>
        <v>1</v>
      </c>
      <c r="N37" s="15">
        <f>IFERROR(IF((K37/L37)&gt;1,1,K37/L37),"")</f>
        <v>1</v>
      </c>
      <c r="O37" s="5" t="s">
        <v>25</v>
      </c>
      <c r="P37" s="5" t="s">
        <v>25</v>
      </c>
      <c r="Q37" s="5" t="str">
        <f t="shared" si="3"/>
        <v>227-2022-12-31</v>
      </c>
      <c r="R37" s="5">
        <v>0</v>
      </c>
      <c r="S37" s="5">
        <v>0</v>
      </c>
    </row>
    <row r="38" spans="1:19" x14ac:dyDescent="0.3">
      <c r="A38" s="5">
        <v>228</v>
      </c>
      <c r="B38" s="5" t="s">
        <v>168</v>
      </c>
      <c r="C38" s="5" t="s">
        <v>2724</v>
      </c>
      <c r="D38" s="5" t="s">
        <v>98</v>
      </c>
      <c r="E38" s="5" t="s">
        <v>73</v>
      </c>
      <c r="F38" s="5" t="s">
        <v>24</v>
      </c>
      <c r="G38" s="6">
        <v>44926</v>
      </c>
      <c r="H38" s="16">
        <f t="shared" si="6"/>
        <v>2022</v>
      </c>
      <c r="I38" s="6" t="str">
        <f t="shared" si="0"/>
        <v>Diciembre</v>
      </c>
      <c r="J38" s="6" t="str">
        <f t="shared" si="1"/>
        <v>2022-2</v>
      </c>
      <c r="K38" s="5">
        <v>170.99</v>
      </c>
      <c r="L38" s="5">
        <v>235</v>
      </c>
      <c r="M38" s="15">
        <f>IFERROR(IF((L38/K38)&gt;1,1,L38/K38),"")</f>
        <v>1</v>
      </c>
      <c r="N38" s="15">
        <f>IFERROR(L38/K38,"")</f>
        <v>1.3743493771565587</v>
      </c>
      <c r="O38" s="5" t="s">
        <v>169</v>
      </c>
      <c r="P38" s="5" t="s">
        <v>169</v>
      </c>
      <c r="Q38" s="5" t="str">
        <f t="shared" si="3"/>
        <v>228-2022-12-31</v>
      </c>
      <c r="R38" s="5">
        <v>1</v>
      </c>
      <c r="S38" s="5">
        <v>0</v>
      </c>
    </row>
    <row r="39" spans="1:19" x14ac:dyDescent="0.3">
      <c r="A39" s="5">
        <v>244</v>
      </c>
      <c r="B39" s="5" t="s">
        <v>184</v>
      </c>
      <c r="C39" s="5" t="s">
        <v>2725</v>
      </c>
      <c r="D39" s="5" t="s">
        <v>98</v>
      </c>
      <c r="E39" s="5" t="s">
        <v>73</v>
      </c>
      <c r="F39" s="5" t="s">
        <v>62</v>
      </c>
      <c r="G39" s="6">
        <v>44926</v>
      </c>
      <c r="H39" s="16">
        <f t="shared" si="6"/>
        <v>2022</v>
      </c>
      <c r="I39" s="6" t="str">
        <f t="shared" si="0"/>
        <v>Diciembre</v>
      </c>
      <c r="J39" s="6" t="str">
        <f t="shared" si="1"/>
        <v>2022-2</v>
      </c>
      <c r="K39" s="5">
        <v>27</v>
      </c>
      <c r="L39" s="5">
        <v>27</v>
      </c>
      <c r="M39" s="15">
        <f>IFERROR(IF((L39/K39)&gt;1.3,1.3,L39/K39),"")</f>
        <v>1</v>
      </c>
      <c r="N39" s="15">
        <f>IFERROR(L39/K39,"")</f>
        <v>1</v>
      </c>
      <c r="O39" s="5" t="s">
        <v>55</v>
      </c>
      <c r="P39" s="5" t="s">
        <v>55</v>
      </c>
      <c r="Q39" s="5" t="str">
        <f t="shared" si="3"/>
        <v>244-2022-12-31</v>
      </c>
      <c r="R39" s="5">
        <v>0</v>
      </c>
      <c r="S39" s="5">
        <v>0</v>
      </c>
    </row>
    <row r="40" spans="1:19" x14ac:dyDescent="0.3">
      <c r="A40" s="5">
        <v>245</v>
      </c>
      <c r="B40" s="5" t="s">
        <v>185</v>
      </c>
      <c r="C40" s="5" t="s">
        <v>2725</v>
      </c>
      <c r="D40" s="5" t="s">
        <v>186</v>
      </c>
      <c r="E40" s="5" t="s">
        <v>54</v>
      </c>
      <c r="F40" s="5" t="s">
        <v>24</v>
      </c>
      <c r="G40" s="17">
        <v>44926</v>
      </c>
      <c r="H40" s="16">
        <f t="shared" si="6"/>
        <v>2022</v>
      </c>
      <c r="I40" s="6" t="str">
        <f t="shared" si="0"/>
        <v>Diciembre</v>
      </c>
      <c r="J40" s="6" t="str">
        <f t="shared" si="1"/>
        <v>2022-2</v>
      </c>
      <c r="K40" s="5">
        <v>88.5</v>
      </c>
      <c r="L40" s="5">
        <v>85.9</v>
      </c>
      <c r="M40" s="15">
        <f>IFERROR(IF((L40/K40)&gt;1.3,1.3,L40/K40),"")</f>
        <v>0.97062146892655377</v>
      </c>
      <c r="N40" s="15">
        <f>IFERROR(L40/K40,"")</f>
        <v>0.97062146892655377</v>
      </c>
      <c r="O40" s="5" t="s">
        <v>25</v>
      </c>
      <c r="P40" s="5" t="s">
        <v>25</v>
      </c>
      <c r="Q40" s="5" t="str">
        <f t="shared" si="3"/>
        <v>245-2022-12-31</v>
      </c>
      <c r="R40" s="5">
        <v>1</v>
      </c>
      <c r="S40" s="5">
        <v>1</v>
      </c>
    </row>
    <row r="41" spans="1:19" x14ac:dyDescent="0.3">
      <c r="A41" s="5">
        <v>274</v>
      </c>
      <c r="B41" s="5" t="s">
        <v>223</v>
      </c>
      <c r="C41" s="5" t="s">
        <v>2725</v>
      </c>
      <c r="D41" s="5" t="s">
        <v>205</v>
      </c>
      <c r="E41" s="5" t="s">
        <v>54</v>
      </c>
      <c r="F41" s="5" t="s">
        <v>24</v>
      </c>
      <c r="G41" s="17">
        <v>44926</v>
      </c>
      <c r="H41" s="16">
        <f t="shared" si="6"/>
        <v>2022</v>
      </c>
      <c r="I41" s="6" t="str">
        <f t="shared" si="0"/>
        <v>Diciembre</v>
      </c>
      <c r="J41" s="6" t="str">
        <f t="shared" si="1"/>
        <v>2022-2</v>
      </c>
      <c r="K41" s="5">
        <v>39817</v>
      </c>
      <c r="L41" s="5">
        <v>40663</v>
      </c>
      <c r="M41" s="15">
        <f>IFERROR(IF((L41/K41)&gt;1.3,1.3,L41/K41),"")</f>
        <v>1.0212472059673003</v>
      </c>
      <c r="N41" s="15">
        <f>IFERROR(L41/K41,"")</f>
        <v>1.0212472059673003</v>
      </c>
      <c r="O41" s="5" t="s">
        <v>55</v>
      </c>
      <c r="P41" s="5" t="s">
        <v>55</v>
      </c>
      <c r="Q41" s="5" t="str">
        <f t="shared" si="3"/>
        <v>274-2022-12-31</v>
      </c>
      <c r="R41" s="5">
        <v>0</v>
      </c>
      <c r="S41" s="5">
        <v>0</v>
      </c>
    </row>
    <row r="42" spans="1:19" x14ac:dyDescent="0.3">
      <c r="A42" s="5">
        <v>276</v>
      </c>
      <c r="B42" s="5" t="s">
        <v>226</v>
      </c>
      <c r="C42" s="5" t="s">
        <v>2725</v>
      </c>
      <c r="D42" s="5" t="s">
        <v>227</v>
      </c>
      <c r="E42" s="5" t="s">
        <v>54</v>
      </c>
      <c r="F42" s="5" t="s">
        <v>62</v>
      </c>
      <c r="G42" s="17">
        <v>44926</v>
      </c>
      <c r="H42" s="16">
        <f t="shared" si="6"/>
        <v>2022</v>
      </c>
      <c r="I42" s="6" t="str">
        <f t="shared" si="0"/>
        <v>Diciembre</v>
      </c>
      <c r="J42" s="6" t="str">
        <f t="shared" si="1"/>
        <v>2022-2</v>
      </c>
      <c r="K42" s="5">
        <v>88</v>
      </c>
      <c r="L42" s="3">
        <v>88</v>
      </c>
      <c r="M42" s="15">
        <f>IFERROR(IF((K42/L42)&gt;1,1,K42/L42),"")</f>
        <v>1</v>
      </c>
      <c r="N42" s="15">
        <f>IFERROR(IF((K42/L42)&gt;K42/L42,1.3,K42/L42),"")</f>
        <v>1</v>
      </c>
      <c r="O42" s="5" t="s">
        <v>55</v>
      </c>
      <c r="P42" s="5" t="s">
        <v>55</v>
      </c>
      <c r="Q42" s="5" t="str">
        <f t="shared" si="3"/>
        <v>276-2022-12-31</v>
      </c>
      <c r="R42" s="5">
        <v>0</v>
      </c>
      <c r="S42" s="5">
        <v>0</v>
      </c>
    </row>
    <row r="43" spans="1:19" x14ac:dyDescent="0.3">
      <c r="A43" s="5">
        <v>323</v>
      </c>
      <c r="B43" s="5" t="s">
        <v>281</v>
      </c>
      <c r="C43" s="5" t="s">
        <v>2725</v>
      </c>
      <c r="D43" s="5" t="s">
        <v>44</v>
      </c>
      <c r="E43" s="5" t="s">
        <v>54</v>
      </c>
      <c r="F43" s="5" t="s">
        <v>24</v>
      </c>
      <c r="G43" s="6">
        <v>44926</v>
      </c>
      <c r="H43" s="5">
        <f t="shared" si="6"/>
        <v>2022</v>
      </c>
      <c r="I43" s="5" t="str">
        <f t="shared" si="0"/>
        <v>Diciembre</v>
      </c>
      <c r="J43" s="6" t="str">
        <f t="shared" si="1"/>
        <v>2022-2</v>
      </c>
      <c r="K43" s="5">
        <v>3</v>
      </c>
      <c r="L43" s="5">
        <v>3</v>
      </c>
      <c r="M43" s="15">
        <f>IFERROR(IF((L43/K43)&gt;1.3,1.3,L43/K43),"")</f>
        <v>1</v>
      </c>
      <c r="N43" s="15">
        <f>IFERROR(L43/K43,"")</f>
        <v>1</v>
      </c>
      <c r="O43" s="5" t="s">
        <v>55</v>
      </c>
      <c r="P43" s="5" t="s">
        <v>55</v>
      </c>
      <c r="Q43" s="5" t="str">
        <f t="shared" si="3"/>
        <v>323-2022-12-31</v>
      </c>
      <c r="R43" s="5">
        <v>0</v>
      </c>
      <c r="S43" s="5">
        <v>0</v>
      </c>
    </row>
    <row r="44" spans="1:19" x14ac:dyDescent="0.3">
      <c r="A44" s="5">
        <v>325</v>
      </c>
      <c r="B44" s="5" t="s">
        <v>283</v>
      </c>
      <c r="C44" s="5" t="s">
        <v>2725</v>
      </c>
      <c r="D44" s="5" t="s">
        <v>44</v>
      </c>
      <c r="E44" s="5" t="s">
        <v>54</v>
      </c>
      <c r="F44" s="5" t="s">
        <v>24</v>
      </c>
      <c r="G44" s="17">
        <v>44926</v>
      </c>
      <c r="H44" s="16">
        <f t="shared" si="6"/>
        <v>2022</v>
      </c>
      <c r="I44" s="6" t="str">
        <f t="shared" si="0"/>
        <v>Diciembre</v>
      </c>
      <c r="J44" s="6" t="str">
        <f t="shared" si="1"/>
        <v>2022-2</v>
      </c>
      <c r="K44" s="5">
        <v>6</v>
      </c>
      <c r="L44" s="5">
        <v>6</v>
      </c>
      <c r="M44" s="15">
        <f>IFERROR(IF((L44/K44)&gt;1.3,1.3,L44/K44),"")</f>
        <v>1</v>
      </c>
      <c r="N44" s="15">
        <f>IFERROR(L44/K44,"")</f>
        <v>1</v>
      </c>
      <c r="O44" s="5" t="s">
        <v>55</v>
      </c>
      <c r="P44" s="5" t="s">
        <v>55</v>
      </c>
      <c r="Q44" s="5" t="str">
        <f t="shared" si="3"/>
        <v>325-2022-12-31</v>
      </c>
      <c r="R44" s="5">
        <v>0</v>
      </c>
      <c r="S44" s="5">
        <v>0</v>
      </c>
    </row>
    <row r="45" spans="1:19" x14ac:dyDescent="0.3">
      <c r="A45" s="5">
        <v>327</v>
      </c>
      <c r="B45" s="5" t="s">
        <v>285</v>
      </c>
      <c r="C45" s="5" t="s">
        <v>2725</v>
      </c>
      <c r="D45" s="5" t="s">
        <v>222</v>
      </c>
      <c r="E45" s="5" t="s">
        <v>54</v>
      </c>
      <c r="F45" s="5" t="s">
        <v>24</v>
      </c>
      <c r="G45" s="6">
        <v>44926</v>
      </c>
      <c r="H45" s="5">
        <f t="shared" si="6"/>
        <v>2022</v>
      </c>
      <c r="I45" s="5" t="str">
        <f t="shared" si="0"/>
        <v>Diciembre</v>
      </c>
      <c r="J45" s="6" t="str">
        <f t="shared" si="1"/>
        <v>2022-2</v>
      </c>
      <c r="K45" s="5">
        <v>0</v>
      </c>
      <c r="L45" s="5">
        <v>0</v>
      </c>
      <c r="M45" s="15" t="str">
        <f>IFERROR(IF((L45/K45)&gt;1.3,1.3,L45/K45),"")</f>
        <v/>
      </c>
      <c r="N45" s="15" t="str">
        <f>IFERROR(L45/K45,"")</f>
        <v/>
      </c>
      <c r="O45" s="5" t="s">
        <v>55</v>
      </c>
      <c r="P45" s="5" t="s">
        <v>55</v>
      </c>
      <c r="Q45" s="5" t="str">
        <f t="shared" si="3"/>
        <v>327-2022-12-31</v>
      </c>
      <c r="R45" s="5">
        <v>0</v>
      </c>
      <c r="S45" s="5">
        <v>0</v>
      </c>
    </row>
    <row r="46" spans="1:19" x14ac:dyDescent="0.3">
      <c r="A46" s="5">
        <v>332</v>
      </c>
      <c r="B46" s="5" t="s">
        <v>290</v>
      </c>
      <c r="C46" s="5" t="s">
        <v>2725</v>
      </c>
      <c r="D46" s="5" t="s">
        <v>28</v>
      </c>
      <c r="E46" s="5" t="s">
        <v>54</v>
      </c>
      <c r="F46" s="5" t="s">
        <v>62</v>
      </c>
      <c r="G46" s="17">
        <v>44926</v>
      </c>
      <c r="H46" s="16">
        <f t="shared" si="6"/>
        <v>2022</v>
      </c>
      <c r="I46" s="6" t="str">
        <f t="shared" si="0"/>
        <v>Diciembre</v>
      </c>
      <c r="J46" s="6" t="str">
        <f t="shared" si="1"/>
        <v>2022-2</v>
      </c>
      <c r="K46" s="5">
        <v>1.6</v>
      </c>
      <c r="L46" s="5">
        <v>1.75</v>
      </c>
      <c r="M46" s="15">
        <f>IFERROR(IF((K46/L46)&gt;1.3,1.3,K46/L46),"")</f>
        <v>0.91428571428571437</v>
      </c>
      <c r="N46" s="15">
        <f>IFERROR(IF((K46/L46)&gt;K46/L46,1.3,K46/L46),"")</f>
        <v>0.91428571428571437</v>
      </c>
      <c r="O46" s="5" t="s">
        <v>91</v>
      </c>
      <c r="P46" s="5" t="s">
        <v>91</v>
      </c>
      <c r="Q46" s="5" t="str">
        <f t="shared" si="3"/>
        <v>332-2022-12-31</v>
      </c>
      <c r="R46" s="5">
        <v>1</v>
      </c>
      <c r="S46" s="5">
        <v>1</v>
      </c>
    </row>
    <row r="47" spans="1:19" x14ac:dyDescent="0.3">
      <c r="A47" s="5">
        <v>334</v>
      </c>
      <c r="B47" s="5" t="s">
        <v>291</v>
      </c>
      <c r="C47" s="5" t="s">
        <v>2724</v>
      </c>
      <c r="D47" s="5" t="s">
        <v>28</v>
      </c>
      <c r="E47" s="5" t="s">
        <v>73</v>
      </c>
      <c r="F47" s="5" t="s">
        <v>24</v>
      </c>
      <c r="G47" s="6">
        <v>44926</v>
      </c>
      <c r="H47" s="5">
        <f t="shared" si="6"/>
        <v>2022</v>
      </c>
      <c r="I47" s="5" t="str">
        <f t="shared" si="0"/>
        <v>Diciembre</v>
      </c>
      <c r="J47" s="6" t="str">
        <f t="shared" si="1"/>
        <v>2022-2</v>
      </c>
      <c r="K47" s="5">
        <v>86</v>
      </c>
      <c r="L47" s="5">
        <v>86</v>
      </c>
      <c r="M47" s="15">
        <f>IFERROR(IF((L47/K47)&gt;1,1,L47/K47),"")</f>
        <v>1</v>
      </c>
      <c r="N47" s="15">
        <f t="shared" ref="N47:N63" si="8">IFERROR(L47/K47,"")</f>
        <v>1</v>
      </c>
      <c r="O47" s="5" t="s">
        <v>55</v>
      </c>
      <c r="P47" s="5" t="s">
        <v>55</v>
      </c>
      <c r="Q47" s="5" t="str">
        <f t="shared" si="3"/>
        <v>334-2022-12-31</v>
      </c>
      <c r="R47" s="5">
        <v>0</v>
      </c>
      <c r="S47" s="5">
        <v>0</v>
      </c>
    </row>
    <row r="48" spans="1:19" x14ac:dyDescent="0.3">
      <c r="A48" s="5">
        <v>367</v>
      </c>
      <c r="B48" s="5" t="s">
        <v>329</v>
      </c>
      <c r="C48" s="5" t="s">
        <v>2725</v>
      </c>
      <c r="D48" s="5" t="s">
        <v>37</v>
      </c>
      <c r="E48" s="5" t="s">
        <v>73</v>
      </c>
      <c r="F48" s="5" t="s">
        <v>24</v>
      </c>
      <c r="G48" s="6">
        <v>44926</v>
      </c>
      <c r="H48" s="5">
        <f t="shared" si="6"/>
        <v>2022</v>
      </c>
      <c r="I48" s="5" t="str">
        <f t="shared" si="0"/>
        <v>Diciembre</v>
      </c>
      <c r="J48" s="6" t="str">
        <f t="shared" si="1"/>
        <v>2022-2</v>
      </c>
      <c r="K48" s="5">
        <v>5.7</v>
      </c>
      <c r="L48" s="5">
        <v>6.7</v>
      </c>
      <c r="M48" s="15">
        <f t="shared" ref="M48:M63" si="9">IFERROR(IF((L48/K48)&gt;1.3,1.3,L48/K48),"")</f>
        <v>1.1754385964912282</v>
      </c>
      <c r="N48" s="15">
        <f t="shared" si="8"/>
        <v>1.1754385964912282</v>
      </c>
      <c r="O48" s="5" t="s">
        <v>25</v>
      </c>
      <c r="P48" s="5" t="s">
        <v>25</v>
      </c>
      <c r="Q48" s="5" t="str">
        <f t="shared" si="3"/>
        <v>367-2022-12-31</v>
      </c>
      <c r="R48" s="5">
        <v>1</v>
      </c>
      <c r="S48" s="5">
        <v>1</v>
      </c>
    </row>
    <row r="49" spans="1:19" x14ac:dyDescent="0.3">
      <c r="A49" s="5">
        <v>379</v>
      </c>
      <c r="B49" s="5" t="s">
        <v>343</v>
      </c>
      <c r="C49" s="5" t="s">
        <v>2725</v>
      </c>
      <c r="D49" s="5" t="s">
        <v>344</v>
      </c>
      <c r="E49" s="5" t="s">
        <v>54</v>
      </c>
      <c r="F49" s="5" t="s">
        <v>24</v>
      </c>
      <c r="G49" s="17">
        <v>44926</v>
      </c>
      <c r="H49" s="16">
        <f t="shared" si="6"/>
        <v>2022</v>
      </c>
      <c r="I49" s="6" t="str">
        <f t="shared" si="0"/>
        <v>Diciembre</v>
      </c>
      <c r="J49" s="6" t="str">
        <f t="shared" si="1"/>
        <v>2022-2</v>
      </c>
      <c r="K49" s="32">
        <v>20000</v>
      </c>
      <c r="L49" s="32">
        <v>20590</v>
      </c>
      <c r="M49" s="15">
        <f t="shared" si="9"/>
        <v>1.0295000000000001</v>
      </c>
      <c r="N49" s="15">
        <f t="shared" si="8"/>
        <v>1.0295000000000001</v>
      </c>
      <c r="O49" s="5" t="s">
        <v>55</v>
      </c>
      <c r="P49" s="5" t="s">
        <v>55</v>
      </c>
      <c r="Q49" s="5" t="str">
        <f t="shared" si="3"/>
        <v>379-2022-12-31</v>
      </c>
      <c r="R49" s="5">
        <v>0</v>
      </c>
      <c r="S49" s="5">
        <v>0</v>
      </c>
    </row>
    <row r="50" spans="1:19" x14ac:dyDescent="0.3">
      <c r="A50" s="5">
        <v>381</v>
      </c>
      <c r="B50" s="5" t="s">
        <v>346</v>
      </c>
      <c r="C50" s="5" t="s">
        <v>2725</v>
      </c>
      <c r="D50" s="5" t="s">
        <v>344</v>
      </c>
      <c r="E50" s="5" t="s">
        <v>54</v>
      </c>
      <c r="F50" s="5" t="s">
        <v>24</v>
      </c>
      <c r="G50" s="6">
        <v>44926</v>
      </c>
      <c r="H50" s="5">
        <f t="shared" si="6"/>
        <v>2022</v>
      </c>
      <c r="I50" s="5" t="str">
        <f t="shared" si="0"/>
        <v>Diciembre</v>
      </c>
      <c r="J50" s="6" t="str">
        <f t="shared" si="1"/>
        <v>2022-2</v>
      </c>
      <c r="K50" s="5">
        <v>2412</v>
      </c>
      <c r="L50" s="5">
        <v>2452</v>
      </c>
      <c r="M50" s="15">
        <f t="shared" si="9"/>
        <v>1.0165837479270314</v>
      </c>
      <c r="N50" s="15">
        <f t="shared" si="8"/>
        <v>1.0165837479270314</v>
      </c>
      <c r="O50" s="5" t="s">
        <v>55</v>
      </c>
      <c r="P50" s="5" t="s">
        <v>55</v>
      </c>
      <c r="Q50" s="5" t="str">
        <f t="shared" si="3"/>
        <v>381-2022-12-31</v>
      </c>
      <c r="R50" s="5">
        <v>0</v>
      </c>
      <c r="S50" s="5">
        <v>0</v>
      </c>
    </row>
    <row r="51" spans="1:19" x14ac:dyDescent="0.3">
      <c r="A51" s="5">
        <v>382</v>
      </c>
      <c r="B51" s="5" t="s">
        <v>347</v>
      </c>
      <c r="C51" s="5" t="s">
        <v>2725</v>
      </c>
      <c r="D51" s="5" t="s">
        <v>344</v>
      </c>
      <c r="E51" s="5" t="s">
        <v>54</v>
      </c>
      <c r="F51" s="5" t="s">
        <v>24</v>
      </c>
      <c r="G51" s="6">
        <v>44926</v>
      </c>
      <c r="H51" s="5">
        <f t="shared" si="6"/>
        <v>2022</v>
      </c>
      <c r="I51" s="5" t="str">
        <f t="shared" si="0"/>
        <v>Diciembre</v>
      </c>
      <c r="J51" s="6" t="str">
        <f t="shared" si="1"/>
        <v>2022-2</v>
      </c>
      <c r="K51" s="5">
        <v>15286</v>
      </c>
      <c r="L51" s="5">
        <v>15467</v>
      </c>
      <c r="M51" s="15">
        <f t="shared" si="9"/>
        <v>1.0118409001700903</v>
      </c>
      <c r="N51" s="15">
        <f t="shared" si="8"/>
        <v>1.0118409001700903</v>
      </c>
      <c r="O51" s="5" t="s">
        <v>55</v>
      </c>
      <c r="P51" s="5" t="s">
        <v>55</v>
      </c>
      <c r="Q51" s="5" t="str">
        <f t="shared" si="3"/>
        <v>382-2022-12-31</v>
      </c>
      <c r="R51" s="5">
        <v>0</v>
      </c>
      <c r="S51" s="5">
        <v>0</v>
      </c>
    </row>
    <row r="52" spans="1:19" x14ac:dyDescent="0.3">
      <c r="A52" s="5">
        <v>383</v>
      </c>
      <c r="B52" s="5" t="s">
        <v>348</v>
      </c>
      <c r="C52" s="5" t="s">
        <v>2724</v>
      </c>
      <c r="D52" s="5" t="s">
        <v>344</v>
      </c>
      <c r="E52" s="5" t="s">
        <v>54</v>
      </c>
      <c r="F52" s="5" t="s">
        <v>24</v>
      </c>
      <c r="G52" s="6">
        <v>44926</v>
      </c>
      <c r="H52" s="5">
        <f t="shared" si="6"/>
        <v>2022</v>
      </c>
      <c r="I52" s="5" t="str">
        <f t="shared" si="0"/>
        <v>Diciembre</v>
      </c>
      <c r="J52" s="6" t="str">
        <f t="shared" si="1"/>
        <v>2022-2</v>
      </c>
      <c r="K52" s="5">
        <v>1768</v>
      </c>
      <c r="L52" s="5">
        <v>2184</v>
      </c>
      <c r="M52" s="15">
        <f t="shared" si="9"/>
        <v>1.2352941176470589</v>
      </c>
      <c r="N52" s="15">
        <f t="shared" si="8"/>
        <v>1.2352941176470589</v>
      </c>
      <c r="O52" s="5" t="s">
        <v>55</v>
      </c>
      <c r="P52" s="5" t="s">
        <v>55</v>
      </c>
      <c r="Q52" s="5" t="str">
        <f t="shared" si="3"/>
        <v>383-2022-12-31</v>
      </c>
      <c r="R52" s="5">
        <v>0</v>
      </c>
      <c r="S52" s="5">
        <v>0</v>
      </c>
    </row>
    <row r="53" spans="1:19" x14ac:dyDescent="0.3">
      <c r="A53" s="5">
        <v>384</v>
      </c>
      <c r="B53" s="5" t="s">
        <v>349</v>
      </c>
      <c r="C53" s="5" t="s">
        <v>2724</v>
      </c>
      <c r="D53" s="5" t="s">
        <v>344</v>
      </c>
      <c r="E53" s="5" t="s">
        <v>54</v>
      </c>
      <c r="F53" s="5" t="s">
        <v>24</v>
      </c>
      <c r="G53" s="6">
        <v>44926</v>
      </c>
      <c r="H53" s="5">
        <f t="shared" si="6"/>
        <v>2022</v>
      </c>
      <c r="I53" s="5" t="str">
        <f t="shared" si="0"/>
        <v>Diciembre</v>
      </c>
      <c r="J53" s="6" t="str">
        <f t="shared" si="1"/>
        <v>2022-2</v>
      </c>
      <c r="K53" s="5">
        <v>534</v>
      </c>
      <c r="L53" s="5">
        <v>487</v>
      </c>
      <c r="M53" s="15">
        <f t="shared" si="9"/>
        <v>0.91198501872659177</v>
      </c>
      <c r="N53" s="15">
        <f t="shared" si="8"/>
        <v>0.91198501872659177</v>
      </c>
      <c r="O53" s="5" t="s">
        <v>55</v>
      </c>
      <c r="P53" s="5" t="s">
        <v>55</v>
      </c>
      <c r="Q53" s="5" t="str">
        <f t="shared" si="3"/>
        <v>384-2022-12-31</v>
      </c>
      <c r="R53" s="5">
        <v>0</v>
      </c>
      <c r="S53" s="5">
        <v>0</v>
      </c>
    </row>
    <row r="54" spans="1:19" x14ac:dyDescent="0.3">
      <c r="A54" s="5">
        <v>385</v>
      </c>
      <c r="B54" s="5" t="s">
        <v>350</v>
      </c>
      <c r="C54" s="5" t="s">
        <v>2725</v>
      </c>
      <c r="D54" s="5" t="s">
        <v>351</v>
      </c>
      <c r="E54" s="5" t="s">
        <v>54</v>
      </c>
      <c r="F54" s="5" t="s">
        <v>24</v>
      </c>
      <c r="G54" s="17">
        <v>44926</v>
      </c>
      <c r="H54" s="16">
        <f t="shared" si="6"/>
        <v>2022</v>
      </c>
      <c r="I54" s="6" t="str">
        <f t="shared" si="0"/>
        <v>Diciembre</v>
      </c>
      <c r="J54" s="6" t="str">
        <f t="shared" si="1"/>
        <v>2022-2</v>
      </c>
      <c r="K54" s="11">
        <v>13361</v>
      </c>
      <c r="L54" s="11">
        <f>10035311891/1000000</f>
        <v>10035.311890999999</v>
      </c>
      <c r="M54" s="15">
        <f t="shared" si="9"/>
        <v>0.75108988032332902</v>
      </c>
      <c r="N54" s="15">
        <f t="shared" si="8"/>
        <v>0.75108988032332902</v>
      </c>
      <c r="O54" s="5" t="s">
        <v>103</v>
      </c>
      <c r="P54" s="5" t="s">
        <v>103</v>
      </c>
      <c r="Q54" s="5" t="str">
        <f t="shared" si="3"/>
        <v>385-2022-12-31</v>
      </c>
      <c r="R54" s="5">
        <v>0</v>
      </c>
      <c r="S54" s="5">
        <v>0</v>
      </c>
    </row>
    <row r="55" spans="1:19" x14ac:dyDescent="0.3">
      <c r="A55" s="5">
        <v>423</v>
      </c>
      <c r="B55" s="5" t="s">
        <v>399</v>
      </c>
      <c r="C55" s="5" t="s">
        <v>2725</v>
      </c>
      <c r="D55" s="5" t="s">
        <v>87</v>
      </c>
      <c r="E55" s="5" t="s">
        <v>73</v>
      </c>
      <c r="F55" s="5" t="s">
        <v>24</v>
      </c>
      <c r="G55" s="17">
        <v>44926</v>
      </c>
      <c r="H55" s="16">
        <f t="shared" si="6"/>
        <v>2022</v>
      </c>
      <c r="I55" s="6" t="str">
        <f t="shared" si="0"/>
        <v>Diciembre</v>
      </c>
      <c r="J55" s="6" t="str">
        <f t="shared" si="1"/>
        <v>2022-2</v>
      </c>
      <c r="K55" s="5">
        <v>8.8000000000000007</v>
      </c>
      <c r="L55" s="5">
        <v>7.8</v>
      </c>
      <c r="M55" s="15">
        <f t="shared" si="9"/>
        <v>0.88636363636363624</v>
      </c>
      <c r="N55" s="15">
        <f t="shared" si="8"/>
        <v>0.88636363636363624</v>
      </c>
      <c r="O55" s="5" t="s">
        <v>91</v>
      </c>
      <c r="P55" s="5" t="s">
        <v>91</v>
      </c>
      <c r="Q55" s="5" t="str">
        <f t="shared" si="3"/>
        <v>423-2022-12-31</v>
      </c>
      <c r="R55" s="5">
        <v>1</v>
      </c>
      <c r="S55" s="5">
        <v>1</v>
      </c>
    </row>
    <row r="56" spans="1:19" x14ac:dyDescent="0.3">
      <c r="A56" s="5">
        <v>424</v>
      </c>
      <c r="B56" s="5" t="s">
        <v>400</v>
      </c>
      <c r="C56" s="5" t="s">
        <v>2725</v>
      </c>
      <c r="D56" s="5" t="s">
        <v>87</v>
      </c>
      <c r="E56" s="5" t="s">
        <v>73</v>
      </c>
      <c r="F56" s="5" t="s">
        <v>24</v>
      </c>
      <c r="G56" s="17">
        <v>44926</v>
      </c>
      <c r="H56" s="16">
        <f t="shared" si="6"/>
        <v>2022</v>
      </c>
      <c r="I56" s="6" t="str">
        <f t="shared" si="0"/>
        <v>Diciembre</v>
      </c>
      <c r="J56" s="6" t="str">
        <f t="shared" si="1"/>
        <v>2022-2</v>
      </c>
      <c r="K56" s="5">
        <v>6.5</v>
      </c>
      <c r="L56" s="5">
        <v>5</v>
      </c>
      <c r="M56" s="15">
        <f t="shared" si="9"/>
        <v>0.76923076923076927</v>
      </c>
      <c r="N56" s="15">
        <f t="shared" si="8"/>
        <v>0.76923076923076927</v>
      </c>
      <c r="O56" s="5" t="s">
        <v>91</v>
      </c>
      <c r="P56" s="5" t="s">
        <v>55</v>
      </c>
      <c r="Q56" s="5" t="str">
        <f t="shared" si="3"/>
        <v>424-2022-12-31</v>
      </c>
      <c r="R56" s="5">
        <v>1</v>
      </c>
      <c r="S56" s="5">
        <v>0</v>
      </c>
    </row>
    <row r="57" spans="1:19" x14ac:dyDescent="0.3">
      <c r="A57" s="5">
        <v>466</v>
      </c>
      <c r="B57" s="5" t="s">
        <v>437</v>
      </c>
      <c r="C57" s="5" t="s">
        <v>2725</v>
      </c>
      <c r="D57" s="5" t="s">
        <v>53</v>
      </c>
      <c r="E57" s="5" t="s">
        <v>54</v>
      </c>
      <c r="F57" s="5" t="s">
        <v>24</v>
      </c>
      <c r="G57" s="17">
        <v>44926</v>
      </c>
      <c r="H57" s="16">
        <f t="shared" si="6"/>
        <v>2022</v>
      </c>
      <c r="I57" s="6" t="str">
        <f t="shared" si="0"/>
        <v>Diciembre</v>
      </c>
      <c r="J57" s="6" t="str">
        <f t="shared" si="1"/>
        <v>2022-2</v>
      </c>
      <c r="K57" s="5">
        <v>25</v>
      </c>
      <c r="L57" s="5">
        <v>43.56</v>
      </c>
      <c r="M57" s="15">
        <f t="shared" si="9"/>
        <v>1.3</v>
      </c>
      <c r="N57" s="15">
        <f t="shared" si="8"/>
        <v>1.7424000000000002</v>
      </c>
      <c r="O57" s="5" t="s">
        <v>55</v>
      </c>
      <c r="P57" s="5" t="s">
        <v>91</v>
      </c>
      <c r="Q57" s="5" t="str">
        <f t="shared" si="3"/>
        <v>466-2022-12-31</v>
      </c>
      <c r="R57" s="5">
        <v>1</v>
      </c>
      <c r="S57" s="5">
        <v>1</v>
      </c>
    </row>
    <row r="58" spans="1:19" x14ac:dyDescent="0.3">
      <c r="A58" s="5" t="s">
        <v>494</v>
      </c>
      <c r="B58" s="5" t="s">
        <v>93</v>
      </c>
      <c r="C58" s="5" t="s">
        <v>2724</v>
      </c>
      <c r="D58" s="5" t="s">
        <v>198</v>
      </c>
      <c r="E58" s="5" t="s">
        <v>73</v>
      </c>
      <c r="F58" s="5" t="s">
        <v>24</v>
      </c>
      <c r="G58" s="6">
        <v>44926</v>
      </c>
      <c r="H58" s="16">
        <f t="shared" si="6"/>
        <v>2022</v>
      </c>
      <c r="I58" s="5" t="str">
        <f t="shared" si="0"/>
        <v>Diciembre</v>
      </c>
      <c r="J58" s="6" t="str">
        <f t="shared" si="1"/>
        <v>2022-2</v>
      </c>
      <c r="K58" s="5">
        <v>80</v>
      </c>
      <c r="L58" s="5">
        <v>80.476190476190496</v>
      </c>
      <c r="M58" s="15">
        <f t="shared" si="9"/>
        <v>1.0059523809523812</v>
      </c>
      <c r="N58" s="15">
        <f t="shared" si="8"/>
        <v>1.0059523809523812</v>
      </c>
      <c r="O58" s="5" t="s">
        <v>25</v>
      </c>
      <c r="P58" s="5" t="s">
        <v>25</v>
      </c>
      <c r="Q58" s="5" t="str">
        <f t="shared" si="3"/>
        <v>108.1-2022-12-31</v>
      </c>
      <c r="R58" s="5">
        <v>0</v>
      </c>
      <c r="S58" s="5">
        <v>0</v>
      </c>
    </row>
    <row r="59" spans="1:19" x14ac:dyDescent="0.3">
      <c r="A59" s="5" t="s">
        <v>507</v>
      </c>
      <c r="B59" s="5" t="s">
        <v>93</v>
      </c>
      <c r="C59" s="5" t="s">
        <v>2724</v>
      </c>
      <c r="D59" s="5" t="s">
        <v>253</v>
      </c>
      <c r="E59" s="5" t="s">
        <v>73</v>
      </c>
      <c r="F59" s="5" t="s">
        <v>24</v>
      </c>
      <c r="G59" s="6">
        <v>44926</v>
      </c>
      <c r="H59" s="5">
        <v>2022</v>
      </c>
      <c r="I59" s="5" t="str">
        <f t="shared" si="0"/>
        <v>Diciembre</v>
      </c>
      <c r="J59" s="6" t="str">
        <f t="shared" si="1"/>
        <v>2022-2</v>
      </c>
      <c r="K59" s="5">
        <v>80</v>
      </c>
      <c r="L59" s="5">
        <v>68</v>
      </c>
      <c r="M59" s="15">
        <f t="shared" si="9"/>
        <v>0.85</v>
      </c>
      <c r="N59" s="15">
        <f t="shared" si="8"/>
        <v>0.85</v>
      </c>
      <c r="O59" s="5" t="s">
        <v>25</v>
      </c>
      <c r="P59" s="5" t="s">
        <v>25</v>
      </c>
      <c r="Q59" s="5" t="str">
        <f t="shared" si="3"/>
        <v>108.5-2022-12-31</v>
      </c>
      <c r="R59" s="5">
        <v>0</v>
      </c>
      <c r="S59" s="5">
        <v>0</v>
      </c>
    </row>
    <row r="60" spans="1:19" x14ac:dyDescent="0.3">
      <c r="A60" s="5" t="s">
        <v>515</v>
      </c>
      <c r="B60" s="5" t="s">
        <v>516</v>
      </c>
      <c r="C60" s="5" t="s">
        <v>2725</v>
      </c>
      <c r="D60" s="5" t="s">
        <v>33</v>
      </c>
      <c r="E60" s="5" t="s">
        <v>23</v>
      </c>
      <c r="F60" s="5" t="s">
        <v>24</v>
      </c>
      <c r="G60" s="6">
        <v>44926</v>
      </c>
      <c r="H60" s="16">
        <f t="shared" ref="H60:H65" si="10">YEAR(G60)</f>
        <v>2022</v>
      </c>
      <c r="I60" s="6" t="str">
        <f t="shared" si="0"/>
        <v>Diciembre</v>
      </c>
      <c r="J60" s="6" t="str">
        <f t="shared" si="1"/>
        <v>2022-2</v>
      </c>
      <c r="K60" s="5">
        <v>57</v>
      </c>
      <c r="L60" s="5">
        <v>71</v>
      </c>
      <c r="M60" s="15">
        <f t="shared" si="9"/>
        <v>1.2456140350877194</v>
      </c>
      <c r="N60" s="15">
        <f t="shared" si="8"/>
        <v>1.2456140350877194</v>
      </c>
      <c r="O60" s="5" t="s">
        <v>25</v>
      </c>
      <c r="P60" s="5" t="s">
        <v>25</v>
      </c>
      <c r="Q60" s="5" t="str">
        <f t="shared" si="3"/>
        <v>13.1-2022-12-31</v>
      </c>
      <c r="R60" s="5">
        <v>0</v>
      </c>
      <c r="S60" s="5">
        <v>0</v>
      </c>
    </row>
    <row r="61" spans="1:19" x14ac:dyDescent="0.3">
      <c r="A61" s="24" t="s">
        <v>517</v>
      </c>
      <c r="B61" s="23" t="s">
        <v>518</v>
      </c>
      <c r="C61" s="5" t="s">
        <v>2725</v>
      </c>
      <c r="D61" s="5" t="s">
        <v>186</v>
      </c>
      <c r="E61" s="5" t="s">
        <v>54</v>
      </c>
      <c r="F61" s="5" t="s">
        <v>24</v>
      </c>
      <c r="G61" s="6">
        <v>44926</v>
      </c>
      <c r="H61" s="16">
        <f t="shared" si="10"/>
        <v>2022</v>
      </c>
      <c r="I61" s="6" t="str">
        <f t="shared" si="0"/>
        <v>Diciembre</v>
      </c>
      <c r="J61" s="6" t="str">
        <f t="shared" si="1"/>
        <v>2022-2</v>
      </c>
      <c r="K61" s="5">
        <v>14271</v>
      </c>
      <c r="L61" s="5">
        <v>15190</v>
      </c>
      <c r="M61" s="15">
        <f t="shared" si="9"/>
        <v>1.0643963282180646</v>
      </c>
      <c r="N61" s="15">
        <f t="shared" si="8"/>
        <v>1.0643963282180646</v>
      </c>
      <c r="O61" s="5" t="s">
        <v>55</v>
      </c>
      <c r="P61" s="5" t="s">
        <v>55</v>
      </c>
      <c r="Q61" s="5" t="str">
        <f t="shared" si="3"/>
        <v>14.1-2022-12-31</v>
      </c>
      <c r="R61" s="5">
        <v>0</v>
      </c>
      <c r="S61" s="5">
        <v>0</v>
      </c>
    </row>
    <row r="62" spans="1:19" x14ac:dyDescent="0.3">
      <c r="A62" s="24" t="s">
        <v>519</v>
      </c>
      <c r="B62" s="23" t="s">
        <v>520</v>
      </c>
      <c r="C62" s="5" t="s">
        <v>2725</v>
      </c>
      <c r="D62" s="5" t="s">
        <v>53</v>
      </c>
      <c r="E62" s="5" t="s">
        <v>54</v>
      </c>
      <c r="F62" s="5" t="s">
        <v>24</v>
      </c>
      <c r="G62" s="6">
        <v>44926</v>
      </c>
      <c r="H62" s="16">
        <f t="shared" si="10"/>
        <v>2022</v>
      </c>
      <c r="I62" s="6" t="str">
        <f t="shared" si="0"/>
        <v>Diciembre</v>
      </c>
      <c r="J62" s="6" t="str">
        <f t="shared" si="1"/>
        <v>2022-2</v>
      </c>
      <c r="K62" s="5">
        <v>85163</v>
      </c>
      <c r="L62" s="5">
        <v>86058</v>
      </c>
      <c r="M62" s="15">
        <f t="shared" si="9"/>
        <v>1.0105092587156395</v>
      </c>
      <c r="N62" s="15">
        <f t="shared" si="8"/>
        <v>1.0105092587156395</v>
      </c>
      <c r="O62" s="5" t="s">
        <v>55</v>
      </c>
      <c r="P62" s="5" t="s">
        <v>55</v>
      </c>
      <c r="Q62" s="5" t="str">
        <f t="shared" si="3"/>
        <v>14.2-2022-12-31</v>
      </c>
      <c r="R62" s="5">
        <v>0</v>
      </c>
      <c r="S62" s="5">
        <v>0</v>
      </c>
    </row>
    <row r="63" spans="1:19" x14ac:dyDescent="0.3">
      <c r="A63" s="24" t="s">
        <v>521</v>
      </c>
      <c r="B63" s="23" t="s">
        <v>522</v>
      </c>
      <c r="C63" s="5" t="s">
        <v>2725</v>
      </c>
      <c r="D63" s="5" t="s">
        <v>186</v>
      </c>
      <c r="E63" s="5" t="s">
        <v>54</v>
      </c>
      <c r="F63" s="5" t="s">
        <v>24</v>
      </c>
      <c r="G63" s="6">
        <v>44926</v>
      </c>
      <c r="H63" s="16">
        <f t="shared" si="10"/>
        <v>2022</v>
      </c>
      <c r="I63" s="6" t="str">
        <f t="shared" si="0"/>
        <v>Diciembre</v>
      </c>
      <c r="J63" s="6" t="str">
        <f t="shared" si="1"/>
        <v>2022-2</v>
      </c>
      <c r="K63" s="5">
        <v>94796</v>
      </c>
      <c r="L63" s="5">
        <v>96240</v>
      </c>
      <c r="M63" s="15">
        <f t="shared" si="9"/>
        <v>1.0152327102409384</v>
      </c>
      <c r="N63" s="15">
        <f t="shared" si="8"/>
        <v>1.0152327102409384</v>
      </c>
      <c r="O63" s="5" t="s">
        <v>55</v>
      </c>
      <c r="P63" s="5" t="s">
        <v>55</v>
      </c>
      <c r="Q63" s="5" t="str">
        <f t="shared" si="3"/>
        <v>14.3-2022-12-31</v>
      </c>
      <c r="R63" s="5">
        <v>0</v>
      </c>
      <c r="S63" s="5">
        <v>0</v>
      </c>
    </row>
    <row r="64" spans="1:19" x14ac:dyDescent="0.3">
      <c r="A64" s="5" t="s">
        <v>525</v>
      </c>
      <c r="B64" s="5" t="s">
        <v>86</v>
      </c>
      <c r="C64" s="5" t="s">
        <v>2725</v>
      </c>
      <c r="D64" s="5" t="s">
        <v>44</v>
      </c>
      <c r="E64" s="5" t="s">
        <v>54</v>
      </c>
      <c r="F64" s="5" t="s">
        <v>24</v>
      </c>
      <c r="G64" s="17">
        <v>44926</v>
      </c>
      <c r="H64" s="16">
        <f t="shared" si="10"/>
        <v>2022</v>
      </c>
      <c r="I64" s="6" t="str">
        <f t="shared" si="0"/>
        <v>Diciembre</v>
      </c>
      <c r="J64" s="6" t="str">
        <f t="shared" si="1"/>
        <v>2022-2</v>
      </c>
      <c r="K64" s="5">
        <v>6</v>
      </c>
      <c r="L64" s="5">
        <v>2</v>
      </c>
      <c r="M64" s="15">
        <f>IFERROR(IF((L64/K64)&gt;1,1,L64/K64),"")</f>
        <v>0.33333333333333331</v>
      </c>
      <c r="N64" s="15">
        <f>IFERROR(IF((L64/K64)&gt;1,1,L64/K64),"")</f>
        <v>0.33333333333333331</v>
      </c>
      <c r="O64" s="5" t="s">
        <v>55</v>
      </c>
      <c r="P64" s="5" t="s">
        <v>55</v>
      </c>
      <c r="Q64" s="5" t="str">
        <f t="shared" si="3"/>
        <v>325.1-2022-12-31</v>
      </c>
      <c r="R64" s="5">
        <v>0</v>
      </c>
      <c r="S64" s="5">
        <v>0</v>
      </c>
    </row>
    <row r="65" spans="1:19" x14ac:dyDescent="0.3">
      <c r="A65" s="5" t="s">
        <v>526</v>
      </c>
      <c r="B65" s="5" t="s">
        <v>88</v>
      </c>
      <c r="C65" s="5" t="s">
        <v>2725</v>
      </c>
      <c r="D65" s="5" t="s">
        <v>44</v>
      </c>
      <c r="E65" s="5" t="s">
        <v>54</v>
      </c>
      <c r="F65" s="5" t="s">
        <v>24</v>
      </c>
      <c r="G65" s="17">
        <v>44926</v>
      </c>
      <c r="H65" s="16">
        <f t="shared" si="10"/>
        <v>2022</v>
      </c>
      <c r="I65" s="6" t="str">
        <f t="shared" si="0"/>
        <v>Diciembre</v>
      </c>
      <c r="J65" s="6" t="str">
        <f t="shared" si="1"/>
        <v>2022-2</v>
      </c>
      <c r="K65" s="5">
        <v>2</v>
      </c>
      <c r="L65" s="5">
        <v>2</v>
      </c>
      <c r="M65" s="15">
        <f>IFERROR(IF((L65/K65)&gt;1,1,L65/K65),"")</f>
        <v>1</v>
      </c>
      <c r="N65" s="15">
        <f>IFERROR(IF((L65/K65)&gt;1,1,L65/K65),"")</f>
        <v>1</v>
      </c>
      <c r="O65" s="5" t="s">
        <v>55</v>
      </c>
      <c r="P65" s="5" t="s">
        <v>55</v>
      </c>
      <c r="Q65" s="5" t="str">
        <f t="shared" si="3"/>
        <v>325.2-2022-12-31</v>
      </c>
      <c r="R65" s="5">
        <v>0</v>
      </c>
      <c r="S65" s="5">
        <v>0</v>
      </c>
    </row>
    <row r="66" spans="1:19" x14ac:dyDescent="0.3">
      <c r="A66" s="5">
        <v>112</v>
      </c>
      <c r="B66" s="5" t="s">
        <v>93</v>
      </c>
      <c r="C66" s="5" t="s">
        <v>2724</v>
      </c>
      <c r="D66" s="5" t="s">
        <v>95</v>
      </c>
      <c r="E66" s="5" t="s">
        <v>73</v>
      </c>
      <c r="F66" s="5" t="s">
        <v>24</v>
      </c>
      <c r="G66" s="6">
        <v>45230</v>
      </c>
      <c r="H66" s="5">
        <v>2023</v>
      </c>
      <c r="I66" s="5" t="str">
        <f t="shared" ref="I66:I129" si="11">PROPER(TEXT(G66,"mmmm"))</f>
        <v>Octubre</v>
      </c>
      <c r="J66" s="6" t="str">
        <f t="shared" ref="J66:J129" si="12">IF(OR(I66="Enero",I66="Febrero",I66="Marzo",I66="Abril",I66="Mayo",I66="Junio"),H66&amp;"-1",IF(OR(I66="Julio",I66="Agosto",I66="Septiembre",I66="Octubre",I66="Noviembre",I66="Diciembre"),H66&amp;"-2"))</f>
        <v>2023-2</v>
      </c>
      <c r="K66" s="5">
        <v>80</v>
      </c>
      <c r="L66" s="5">
        <v>89.603847284377991</v>
      </c>
      <c r="M66" s="15">
        <f>IFERROR(IF((L66/K66)&gt;1,1,L66/K66),"")</f>
        <v>1</v>
      </c>
      <c r="N66" s="15">
        <f>IFERROR(L66/K66,"")</f>
        <v>1.1200480910547248</v>
      </c>
      <c r="O66" s="5" t="s">
        <v>25</v>
      </c>
      <c r="P66" s="5" t="s">
        <v>25</v>
      </c>
      <c r="Q66" s="5" t="str">
        <f t="shared" ref="Q66:Q129" si="13">A66&amp;"-"&amp;YEAR(G66)&amp;"-"&amp;IF(LEN(MONTH(G66))=1,"0"&amp;MONTH(G66),MONTH(G66))&amp;"-"&amp;IF(LEN(DAY(G66))=1,"0"&amp;DAY(G66),DAY(G66))</f>
        <v>112-2023-10-31</v>
      </c>
      <c r="R66" s="5">
        <v>0</v>
      </c>
      <c r="S66" s="5">
        <v>0</v>
      </c>
    </row>
    <row r="67" spans="1:19" x14ac:dyDescent="0.3">
      <c r="A67" s="5">
        <v>113</v>
      </c>
      <c r="B67" s="5" t="s">
        <v>93</v>
      </c>
      <c r="C67" s="5" t="s">
        <v>2724</v>
      </c>
      <c r="D67" s="5" t="s">
        <v>96</v>
      </c>
      <c r="E67" s="5" t="s">
        <v>73</v>
      </c>
      <c r="F67" s="5" t="s">
        <v>24</v>
      </c>
      <c r="G67" s="6">
        <v>45230</v>
      </c>
      <c r="H67" s="5">
        <v>2023</v>
      </c>
      <c r="I67" s="5" t="str">
        <f t="shared" si="11"/>
        <v>Octubre</v>
      </c>
      <c r="J67" s="6" t="str">
        <f t="shared" si="12"/>
        <v>2023-2</v>
      </c>
      <c r="K67" s="5">
        <v>80</v>
      </c>
      <c r="L67" s="5">
        <v>88.101513502306503</v>
      </c>
      <c r="M67" s="15">
        <f>IFERROR(IF((L67/K67)&gt;1.3,1.3,L67/K67),"")</f>
        <v>1.1012689187788314</v>
      </c>
      <c r="N67" s="15">
        <f>IFERROR(L67/K67,"")</f>
        <v>1.1012689187788314</v>
      </c>
      <c r="O67" s="5" t="s">
        <v>25</v>
      </c>
      <c r="P67" s="5" t="s">
        <v>25</v>
      </c>
      <c r="Q67" s="5" t="str">
        <f t="shared" si="13"/>
        <v>113-2023-10-31</v>
      </c>
      <c r="R67" s="5">
        <v>0</v>
      </c>
      <c r="S67" s="5">
        <v>0</v>
      </c>
    </row>
    <row r="68" spans="1:19" x14ac:dyDescent="0.3">
      <c r="A68" s="5">
        <v>114</v>
      </c>
      <c r="B68" s="5" t="s">
        <v>93</v>
      </c>
      <c r="C68" s="5" t="s">
        <v>2725</v>
      </c>
      <c r="D68" s="5" t="s">
        <v>39</v>
      </c>
      <c r="E68" s="5" t="s">
        <v>73</v>
      </c>
      <c r="F68" s="5" t="s">
        <v>24</v>
      </c>
      <c r="G68" s="6">
        <v>45230</v>
      </c>
      <c r="H68" s="5">
        <v>2023</v>
      </c>
      <c r="I68" s="5" t="str">
        <f t="shared" si="11"/>
        <v>Octubre</v>
      </c>
      <c r="J68" s="6" t="str">
        <f t="shared" si="12"/>
        <v>2023-2</v>
      </c>
      <c r="K68" s="5">
        <v>80</v>
      </c>
      <c r="L68" s="5">
        <v>86.20923251499039</v>
      </c>
      <c r="M68" s="15">
        <f>IFERROR(IF((L68/K68)&gt;1.3,1.3,L68/K68),"")</f>
        <v>1.07761540643738</v>
      </c>
      <c r="N68" s="15">
        <f>IFERROR(L68/K68,"")</f>
        <v>1.07761540643738</v>
      </c>
      <c r="O68" s="5" t="s">
        <v>25</v>
      </c>
      <c r="P68" s="5" t="s">
        <v>25</v>
      </c>
      <c r="Q68" s="5" t="str">
        <f t="shared" si="13"/>
        <v>114-2023-10-31</v>
      </c>
      <c r="R68" s="5">
        <v>0</v>
      </c>
      <c r="S68" s="5">
        <v>0</v>
      </c>
    </row>
    <row r="69" spans="1:19" x14ac:dyDescent="0.3">
      <c r="A69" s="5">
        <v>115</v>
      </c>
      <c r="B69" s="5" t="s">
        <v>93</v>
      </c>
      <c r="C69" s="5" t="s">
        <v>2725</v>
      </c>
      <c r="D69" s="5" t="s">
        <v>72</v>
      </c>
      <c r="E69" s="5" t="s">
        <v>73</v>
      </c>
      <c r="F69" s="5" t="s">
        <v>24</v>
      </c>
      <c r="G69" s="6">
        <v>45230</v>
      </c>
      <c r="H69" s="16">
        <f>YEAR(G69)</f>
        <v>2023</v>
      </c>
      <c r="I69" s="6" t="str">
        <f t="shared" si="11"/>
        <v>Octubre</v>
      </c>
      <c r="J69" s="6" t="str">
        <f t="shared" si="12"/>
        <v>2023-2</v>
      </c>
      <c r="K69" s="5">
        <v>80</v>
      </c>
      <c r="L69" s="10">
        <v>90.789405483854196</v>
      </c>
      <c r="M69" s="15">
        <f>IFERROR(IF((L69/K69)&gt;1.3,1.3,L69/K69),"")</f>
        <v>1.1348675685481775</v>
      </c>
      <c r="N69" s="15">
        <f>IFERROR(L69/K69,"")</f>
        <v>1.1348675685481775</v>
      </c>
      <c r="O69" s="5" t="s">
        <v>25</v>
      </c>
      <c r="P69" s="5" t="s">
        <v>25</v>
      </c>
      <c r="Q69" s="5" t="str">
        <f t="shared" si="13"/>
        <v>115-2023-10-31</v>
      </c>
      <c r="R69" s="5">
        <v>0</v>
      </c>
      <c r="S69" s="5">
        <v>0</v>
      </c>
    </row>
    <row r="70" spans="1:19" x14ac:dyDescent="0.3">
      <c r="A70" s="5">
        <v>117</v>
      </c>
      <c r="B70" s="5" t="s">
        <v>93</v>
      </c>
      <c r="C70" s="5" t="s">
        <v>2724</v>
      </c>
      <c r="D70" s="5" t="s">
        <v>98</v>
      </c>
      <c r="E70" s="5" t="s">
        <v>73</v>
      </c>
      <c r="F70" s="5" t="s">
        <v>24</v>
      </c>
      <c r="G70" s="6">
        <v>45230</v>
      </c>
      <c r="H70" s="5">
        <v>2023</v>
      </c>
      <c r="I70" s="5" t="str">
        <f t="shared" si="11"/>
        <v>Octubre</v>
      </c>
      <c r="J70" s="6" t="str">
        <f t="shared" si="12"/>
        <v>2023-2</v>
      </c>
      <c r="K70" s="5">
        <v>80</v>
      </c>
      <c r="L70" s="5">
        <v>90.107415856608498</v>
      </c>
      <c r="M70" s="15">
        <f>IFERROR(IF((L70/K70)&gt;1.3,1.3,L70/K70),"")</f>
        <v>1.1263426982076061</v>
      </c>
      <c r="N70" s="15">
        <f>IFERROR(L70/K70,"")</f>
        <v>1.1263426982076061</v>
      </c>
      <c r="O70" s="5" t="s">
        <v>25</v>
      </c>
      <c r="P70" s="5" t="s">
        <v>25</v>
      </c>
      <c r="Q70" s="5" t="str">
        <f t="shared" si="13"/>
        <v>117-2023-10-31</v>
      </c>
      <c r="R70" s="5">
        <v>0</v>
      </c>
      <c r="S70" s="5">
        <v>0</v>
      </c>
    </row>
    <row r="71" spans="1:19" x14ac:dyDescent="0.3">
      <c r="A71" s="5">
        <v>1</v>
      </c>
      <c r="B71" s="5" t="s">
        <v>21</v>
      </c>
      <c r="C71" s="5" t="s">
        <v>2725</v>
      </c>
      <c r="D71" s="5" t="s">
        <v>22</v>
      </c>
      <c r="E71" s="5" t="s">
        <v>23</v>
      </c>
      <c r="F71" s="5" t="s">
        <v>24</v>
      </c>
      <c r="G71" s="6">
        <v>45291</v>
      </c>
      <c r="H71" s="16">
        <f t="shared" ref="H71:H109" si="14">YEAR(G71)</f>
        <v>2023</v>
      </c>
      <c r="I71" s="6" t="str">
        <f t="shared" si="11"/>
        <v>Diciembre</v>
      </c>
      <c r="J71" s="6" t="str">
        <f t="shared" si="12"/>
        <v>2023-2</v>
      </c>
      <c r="K71" s="13">
        <v>100</v>
      </c>
      <c r="L71" s="13">
        <v>100</v>
      </c>
      <c r="M71" s="15">
        <f t="shared" ref="M71:M83" si="15">IFERROR(IF((L71/K71)&gt;1,1,L71/K71),"")</f>
        <v>1</v>
      </c>
      <c r="N71" s="15">
        <f t="shared" ref="N71:N83" si="16">IFERROR(IF((L71/K71)&gt;1,1,L71/K71),"")</f>
        <v>1</v>
      </c>
      <c r="O71" s="5" t="s">
        <v>25</v>
      </c>
      <c r="P71" s="5" t="s">
        <v>25</v>
      </c>
      <c r="Q71" s="5" t="str">
        <f t="shared" si="13"/>
        <v>1-2023-12-31</v>
      </c>
      <c r="R71" s="5">
        <v>0</v>
      </c>
      <c r="S71" s="5">
        <v>0</v>
      </c>
    </row>
    <row r="72" spans="1:19" x14ac:dyDescent="0.3">
      <c r="A72" s="5">
        <v>2</v>
      </c>
      <c r="B72" s="5" t="s">
        <v>27</v>
      </c>
      <c r="C72" s="5" t="s">
        <v>2725</v>
      </c>
      <c r="D72" s="5" t="s">
        <v>33</v>
      </c>
      <c r="E72" s="5" t="s">
        <v>23</v>
      </c>
      <c r="F72" s="5" t="s">
        <v>24</v>
      </c>
      <c r="G72" s="6">
        <v>45291</v>
      </c>
      <c r="H72" s="16">
        <f t="shared" si="14"/>
        <v>2023</v>
      </c>
      <c r="I72" s="6" t="str">
        <f t="shared" si="11"/>
        <v>Diciembre</v>
      </c>
      <c r="J72" s="6" t="str">
        <f t="shared" si="12"/>
        <v>2023-2</v>
      </c>
      <c r="K72" s="5">
        <v>100</v>
      </c>
      <c r="L72" s="5">
        <v>100</v>
      </c>
      <c r="M72" s="15">
        <f t="shared" si="15"/>
        <v>1</v>
      </c>
      <c r="N72" s="15">
        <f t="shared" si="16"/>
        <v>1</v>
      </c>
      <c r="O72" s="5" t="s">
        <v>25</v>
      </c>
      <c r="P72" s="5" t="s">
        <v>25</v>
      </c>
      <c r="Q72" s="5" t="str">
        <f t="shared" si="13"/>
        <v>2-2023-12-31</v>
      </c>
      <c r="R72" s="5">
        <v>0</v>
      </c>
      <c r="S72" s="5">
        <v>0</v>
      </c>
    </row>
    <row r="73" spans="1:19" x14ac:dyDescent="0.3">
      <c r="A73" s="5">
        <v>3</v>
      </c>
      <c r="B73" s="5" t="s">
        <v>30</v>
      </c>
      <c r="C73" s="5" t="s">
        <v>2725</v>
      </c>
      <c r="D73" s="5" t="s">
        <v>101</v>
      </c>
      <c r="E73" s="5" t="s">
        <v>23</v>
      </c>
      <c r="F73" s="5" t="s">
        <v>24</v>
      </c>
      <c r="G73" s="6">
        <v>45291</v>
      </c>
      <c r="H73" s="16">
        <f t="shared" si="14"/>
        <v>2023</v>
      </c>
      <c r="I73" s="6" t="str">
        <f t="shared" si="11"/>
        <v>Diciembre</v>
      </c>
      <c r="J73" s="6" t="str">
        <f t="shared" si="12"/>
        <v>2023-2</v>
      </c>
      <c r="K73" s="13">
        <v>100</v>
      </c>
      <c r="L73" s="13">
        <v>100</v>
      </c>
      <c r="M73" s="15">
        <f t="shared" si="15"/>
        <v>1</v>
      </c>
      <c r="N73" s="15">
        <f t="shared" si="16"/>
        <v>1</v>
      </c>
      <c r="O73" s="5" t="s">
        <v>25</v>
      </c>
      <c r="P73" s="5" t="s">
        <v>25</v>
      </c>
      <c r="Q73" s="5" t="str">
        <f t="shared" si="13"/>
        <v>3-2023-12-31</v>
      </c>
      <c r="R73" s="5">
        <v>0</v>
      </c>
      <c r="S73" s="5">
        <v>0</v>
      </c>
    </row>
    <row r="74" spans="1:19" x14ac:dyDescent="0.3">
      <c r="A74" s="5">
        <v>4</v>
      </c>
      <c r="B74" s="5" t="s">
        <v>32</v>
      </c>
      <c r="C74" s="5" t="s">
        <v>2725</v>
      </c>
      <c r="D74" s="5" t="s">
        <v>35</v>
      </c>
      <c r="E74" s="5" t="s">
        <v>23</v>
      </c>
      <c r="F74" s="5" t="s">
        <v>24</v>
      </c>
      <c r="G74" s="6">
        <v>45291</v>
      </c>
      <c r="H74" s="16">
        <f t="shared" si="14"/>
        <v>2023</v>
      </c>
      <c r="I74" s="6" t="str">
        <f t="shared" si="11"/>
        <v>Diciembre</v>
      </c>
      <c r="J74" s="6" t="str">
        <f t="shared" si="12"/>
        <v>2023-2</v>
      </c>
      <c r="K74" s="13">
        <v>100</v>
      </c>
      <c r="L74" s="13">
        <v>100</v>
      </c>
      <c r="M74" s="15">
        <f t="shared" si="15"/>
        <v>1</v>
      </c>
      <c r="N74" s="15">
        <f t="shared" si="16"/>
        <v>1</v>
      </c>
      <c r="O74" s="5" t="s">
        <v>25</v>
      </c>
      <c r="P74" s="5" t="s">
        <v>25</v>
      </c>
      <c r="Q74" s="5" t="str">
        <f t="shared" si="13"/>
        <v>4-2023-12-31</v>
      </c>
      <c r="R74" s="5">
        <v>0</v>
      </c>
      <c r="S74" s="5">
        <v>0</v>
      </c>
    </row>
    <row r="75" spans="1:19" x14ac:dyDescent="0.3">
      <c r="A75" s="5">
        <v>5</v>
      </c>
      <c r="B75" s="5" t="s">
        <v>36</v>
      </c>
      <c r="C75" s="5" t="s">
        <v>2725</v>
      </c>
      <c r="D75" s="5" t="s">
        <v>37</v>
      </c>
      <c r="E75" s="5" t="s">
        <v>23</v>
      </c>
      <c r="F75" s="5" t="s">
        <v>24</v>
      </c>
      <c r="G75" s="6">
        <v>45291</v>
      </c>
      <c r="H75" s="16">
        <f t="shared" si="14"/>
        <v>2023</v>
      </c>
      <c r="I75" s="6" t="str">
        <f t="shared" si="11"/>
        <v>Diciembre</v>
      </c>
      <c r="J75" s="6" t="str">
        <f t="shared" si="12"/>
        <v>2023-2</v>
      </c>
      <c r="K75" s="13">
        <v>78</v>
      </c>
      <c r="L75" s="13">
        <v>74</v>
      </c>
      <c r="M75" s="15">
        <f t="shared" si="15"/>
        <v>0.94871794871794868</v>
      </c>
      <c r="N75" s="15">
        <f t="shared" si="16"/>
        <v>0.94871794871794868</v>
      </c>
      <c r="O75" s="5" t="s">
        <v>25</v>
      </c>
      <c r="P75" s="5" t="s">
        <v>25</v>
      </c>
      <c r="Q75" s="5" t="str">
        <f t="shared" si="13"/>
        <v>5-2023-12-31</v>
      </c>
      <c r="R75" s="5">
        <v>0</v>
      </c>
      <c r="S75" s="5">
        <v>0</v>
      </c>
    </row>
    <row r="76" spans="1:19" x14ac:dyDescent="0.3">
      <c r="A76" s="5">
        <v>6</v>
      </c>
      <c r="B76" s="5" t="s">
        <v>38</v>
      </c>
      <c r="C76" s="5" t="s">
        <v>2725</v>
      </c>
      <c r="D76" s="5" t="s">
        <v>39</v>
      </c>
      <c r="E76" s="5" t="s">
        <v>23</v>
      </c>
      <c r="F76" s="5" t="s">
        <v>24</v>
      </c>
      <c r="G76" s="6">
        <v>45291</v>
      </c>
      <c r="H76" s="16">
        <f t="shared" si="14"/>
        <v>2023</v>
      </c>
      <c r="I76" s="6" t="str">
        <f t="shared" si="11"/>
        <v>Diciembre</v>
      </c>
      <c r="J76" s="6" t="str">
        <f t="shared" si="12"/>
        <v>2023-2</v>
      </c>
      <c r="K76" s="13">
        <v>98</v>
      </c>
      <c r="L76" s="13">
        <v>95</v>
      </c>
      <c r="M76" s="15">
        <f t="shared" si="15"/>
        <v>0.96938775510204078</v>
      </c>
      <c r="N76" s="15">
        <f t="shared" si="16"/>
        <v>0.96938775510204078</v>
      </c>
      <c r="O76" s="5" t="s">
        <v>25</v>
      </c>
      <c r="P76" s="5" t="s">
        <v>25</v>
      </c>
      <c r="Q76" s="5" t="str">
        <f t="shared" si="13"/>
        <v>6-2023-12-31</v>
      </c>
      <c r="R76" s="5">
        <v>0</v>
      </c>
      <c r="S76" s="5">
        <v>0</v>
      </c>
    </row>
    <row r="77" spans="1:19" x14ac:dyDescent="0.3">
      <c r="A77" s="5">
        <v>7</v>
      </c>
      <c r="B77" s="5" t="s">
        <v>40</v>
      </c>
      <c r="C77" s="5" t="s">
        <v>2725</v>
      </c>
      <c r="D77" s="5" t="s">
        <v>39</v>
      </c>
      <c r="E77" s="5" t="s">
        <v>23</v>
      </c>
      <c r="F77" s="5" t="s">
        <v>24</v>
      </c>
      <c r="G77" s="6">
        <v>45291</v>
      </c>
      <c r="H77" s="16">
        <f t="shared" si="14"/>
        <v>2023</v>
      </c>
      <c r="I77" s="6" t="str">
        <f t="shared" si="11"/>
        <v>Diciembre</v>
      </c>
      <c r="J77" s="6" t="str">
        <f t="shared" si="12"/>
        <v>2023-2</v>
      </c>
      <c r="K77" s="13">
        <v>98</v>
      </c>
      <c r="L77" s="13">
        <v>84</v>
      </c>
      <c r="M77" s="15">
        <f t="shared" si="15"/>
        <v>0.8571428571428571</v>
      </c>
      <c r="N77" s="15">
        <f t="shared" si="16"/>
        <v>0.8571428571428571</v>
      </c>
      <c r="O77" s="5" t="s">
        <v>25</v>
      </c>
      <c r="P77" s="5" t="s">
        <v>25</v>
      </c>
      <c r="Q77" s="5" t="str">
        <f t="shared" si="13"/>
        <v>7-2023-12-31</v>
      </c>
      <c r="R77" s="5">
        <v>0</v>
      </c>
      <c r="S77" s="5">
        <v>0</v>
      </c>
    </row>
    <row r="78" spans="1:19" x14ac:dyDescent="0.3">
      <c r="A78" s="5">
        <v>8</v>
      </c>
      <c r="B78" s="5" t="s">
        <v>41</v>
      </c>
      <c r="C78" s="5" t="s">
        <v>2725</v>
      </c>
      <c r="D78" s="5" t="s">
        <v>22</v>
      </c>
      <c r="E78" s="5" t="s">
        <v>23</v>
      </c>
      <c r="F78" s="5" t="s">
        <v>24</v>
      </c>
      <c r="G78" s="6">
        <v>45291</v>
      </c>
      <c r="H78" s="16">
        <f t="shared" si="14"/>
        <v>2023</v>
      </c>
      <c r="I78" s="6" t="str">
        <f t="shared" si="11"/>
        <v>Diciembre</v>
      </c>
      <c r="J78" s="6" t="str">
        <f t="shared" si="12"/>
        <v>2023-2</v>
      </c>
      <c r="K78" s="13">
        <v>100</v>
      </c>
      <c r="L78" s="13">
        <v>100</v>
      </c>
      <c r="M78" s="15">
        <f t="shared" si="15"/>
        <v>1</v>
      </c>
      <c r="N78" s="15">
        <f t="shared" si="16"/>
        <v>1</v>
      </c>
      <c r="O78" s="5" t="s">
        <v>25</v>
      </c>
      <c r="P78" s="5" t="s">
        <v>25</v>
      </c>
      <c r="Q78" s="5" t="str">
        <f t="shared" si="13"/>
        <v>8-2023-12-31</v>
      </c>
      <c r="R78" s="5">
        <v>0</v>
      </c>
      <c r="S78" s="5">
        <v>0</v>
      </c>
    </row>
    <row r="79" spans="1:19" x14ac:dyDescent="0.3">
      <c r="A79" s="5">
        <v>9</v>
      </c>
      <c r="B79" s="5" t="s">
        <v>2727</v>
      </c>
      <c r="C79" s="5" t="s">
        <v>2725</v>
      </c>
      <c r="D79" s="5" t="s">
        <v>39</v>
      </c>
      <c r="E79" s="5" t="s">
        <v>23</v>
      </c>
      <c r="F79" s="5" t="s">
        <v>24</v>
      </c>
      <c r="G79" s="6">
        <v>45291</v>
      </c>
      <c r="H79" s="16">
        <f t="shared" si="14"/>
        <v>2023</v>
      </c>
      <c r="I79" s="6" t="str">
        <f t="shared" si="11"/>
        <v>Diciembre</v>
      </c>
      <c r="J79" s="6" t="str">
        <f t="shared" si="12"/>
        <v>2023-2</v>
      </c>
      <c r="K79" s="13">
        <v>98</v>
      </c>
      <c r="L79" s="13">
        <v>95</v>
      </c>
      <c r="M79" s="15">
        <f t="shared" si="15"/>
        <v>0.96938775510204078</v>
      </c>
      <c r="N79" s="15">
        <f t="shared" si="16"/>
        <v>0.96938775510204078</v>
      </c>
      <c r="O79" s="5" t="s">
        <v>25</v>
      </c>
      <c r="P79" s="5" t="s">
        <v>25</v>
      </c>
      <c r="Q79" s="5" t="str">
        <f t="shared" si="13"/>
        <v>9-2023-12-31</v>
      </c>
      <c r="R79" s="5">
        <v>0</v>
      </c>
      <c r="S79" s="5">
        <v>0</v>
      </c>
    </row>
    <row r="80" spans="1:19" x14ac:dyDescent="0.3">
      <c r="A80" s="5">
        <v>10</v>
      </c>
      <c r="B80" s="5" t="s">
        <v>2650</v>
      </c>
      <c r="C80" s="5" t="s">
        <v>2725</v>
      </c>
      <c r="D80" s="5" t="s">
        <v>44</v>
      </c>
      <c r="E80" s="5" t="s">
        <v>23</v>
      </c>
      <c r="F80" s="5" t="s">
        <v>24</v>
      </c>
      <c r="G80" s="6">
        <v>45291</v>
      </c>
      <c r="H80" s="16">
        <f t="shared" si="14"/>
        <v>2023</v>
      </c>
      <c r="I80" s="6" t="str">
        <f t="shared" si="11"/>
        <v>Diciembre</v>
      </c>
      <c r="J80" s="6" t="str">
        <f t="shared" si="12"/>
        <v>2023-2</v>
      </c>
      <c r="K80" s="13">
        <v>47</v>
      </c>
      <c r="L80" s="13">
        <v>47</v>
      </c>
      <c r="M80" s="15">
        <f t="shared" si="15"/>
        <v>1</v>
      </c>
      <c r="N80" s="15">
        <f t="shared" si="16"/>
        <v>1</v>
      </c>
      <c r="O80" s="5" t="s">
        <v>25</v>
      </c>
      <c r="P80" s="5" t="s">
        <v>25</v>
      </c>
      <c r="Q80" s="5" t="str">
        <f t="shared" si="13"/>
        <v>10-2023-12-31</v>
      </c>
      <c r="R80" s="5">
        <v>0</v>
      </c>
      <c r="S80" s="5">
        <v>0</v>
      </c>
    </row>
    <row r="81" spans="1:19" x14ac:dyDescent="0.3">
      <c r="A81" s="5">
        <v>11</v>
      </c>
      <c r="B81" s="23" t="s">
        <v>2728</v>
      </c>
      <c r="C81" s="5" t="s">
        <v>2725</v>
      </c>
      <c r="D81" s="5" t="s">
        <v>46</v>
      </c>
      <c r="E81" s="5" t="s">
        <v>23</v>
      </c>
      <c r="F81" s="5" t="s">
        <v>24</v>
      </c>
      <c r="G81" s="6">
        <v>45291</v>
      </c>
      <c r="H81" s="16">
        <f t="shared" si="14"/>
        <v>2023</v>
      </c>
      <c r="I81" s="6" t="str">
        <f t="shared" si="11"/>
        <v>Diciembre</v>
      </c>
      <c r="J81" s="6" t="str">
        <f t="shared" si="12"/>
        <v>2023-2</v>
      </c>
      <c r="K81" s="13">
        <v>81</v>
      </c>
      <c r="L81" s="13">
        <v>67</v>
      </c>
      <c r="M81" s="15">
        <f t="shared" si="15"/>
        <v>0.8271604938271605</v>
      </c>
      <c r="N81" s="15">
        <f t="shared" si="16"/>
        <v>0.8271604938271605</v>
      </c>
      <c r="O81" s="5" t="s">
        <v>25</v>
      </c>
      <c r="P81" s="5" t="s">
        <v>25</v>
      </c>
      <c r="Q81" s="5" t="str">
        <f t="shared" si="13"/>
        <v>11-2023-12-31</v>
      </c>
      <c r="R81" s="5">
        <v>0</v>
      </c>
      <c r="S81" s="5">
        <v>0</v>
      </c>
    </row>
    <row r="82" spans="1:19" x14ac:dyDescent="0.3">
      <c r="A82" s="5">
        <v>12</v>
      </c>
      <c r="B82" s="23" t="s">
        <v>2729</v>
      </c>
      <c r="C82" s="5" t="s">
        <v>2725</v>
      </c>
      <c r="D82" s="5" t="s">
        <v>46</v>
      </c>
      <c r="E82" s="5" t="s">
        <v>23</v>
      </c>
      <c r="F82" s="5" t="s">
        <v>24</v>
      </c>
      <c r="G82" s="6">
        <v>45291</v>
      </c>
      <c r="H82" s="16">
        <f t="shared" si="14"/>
        <v>2023</v>
      </c>
      <c r="I82" s="6" t="str">
        <f t="shared" si="11"/>
        <v>Diciembre</v>
      </c>
      <c r="J82" s="6" t="str">
        <f t="shared" si="12"/>
        <v>2023-2</v>
      </c>
      <c r="K82" s="5">
        <v>65</v>
      </c>
      <c r="L82" s="5">
        <v>51</v>
      </c>
      <c r="M82" s="15">
        <f t="shared" si="15"/>
        <v>0.7846153846153846</v>
      </c>
      <c r="N82" s="15">
        <f t="shared" si="16"/>
        <v>0.7846153846153846</v>
      </c>
      <c r="O82" s="5" t="s">
        <v>25</v>
      </c>
      <c r="P82" s="5" t="s">
        <v>25</v>
      </c>
      <c r="Q82" s="5" t="str">
        <f t="shared" si="13"/>
        <v>12-2023-12-31</v>
      </c>
      <c r="R82" s="5">
        <v>0</v>
      </c>
      <c r="S82" s="5">
        <v>0</v>
      </c>
    </row>
    <row r="83" spans="1:19" x14ac:dyDescent="0.3">
      <c r="A83" s="5">
        <v>13</v>
      </c>
      <c r="B83" s="5" t="s">
        <v>49</v>
      </c>
      <c r="C83" s="5" t="s">
        <v>2725</v>
      </c>
      <c r="D83" s="5" t="s">
        <v>50</v>
      </c>
      <c r="E83" s="5" t="s">
        <v>23</v>
      </c>
      <c r="F83" s="5" t="s">
        <v>24</v>
      </c>
      <c r="G83" s="6">
        <v>45291</v>
      </c>
      <c r="H83" s="16">
        <f t="shared" si="14"/>
        <v>2023</v>
      </c>
      <c r="I83" s="6" t="str">
        <f t="shared" si="11"/>
        <v>Diciembre</v>
      </c>
      <c r="J83" s="6" t="str">
        <f t="shared" si="12"/>
        <v>2023-2</v>
      </c>
      <c r="K83" s="5">
        <v>100</v>
      </c>
      <c r="L83" s="5">
        <v>99</v>
      </c>
      <c r="M83" s="15">
        <f t="shared" si="15"/>
        <v>0.99</v>
      </c>
      <c r="N83" s="15">
        <f t="shared" si="16"/>
        <v>0.99</v>
      </c>
      <c r="O83" s="5" t="s">
        <v>25</v>
      </c>
      <c r="P83" s="5" t="s">
        <v>25</v>
      </c>
      <c r="Q83" s="5" t="str">
        <f t="shared" si="13"/>
        <v>13-2023-12-31</v>
      </c>
      <c r="R83" s="5">
        <v>0</v>
      </c>
      <c r="S83" s="5">
        <v>0</v>
      </c>
    </row>
    <row r="84" spans="1:19" x14ac:dyDescent="0.3">
      <c r="A84" s="5">
        <v>14</v>
      </c>
      <c r="B84" s="5" t="s">
        <v>52</v>
      </c>
      <c r="C84" s="5" t="s">
        <v>2725</v>
      </c>
      <c r="D84" s="5" t="s">
        <v>186</v>
      </c>
      <c r="E84" s="5" t="s">
        <v>54</v>
      </c>
      <c r="F84" s="5" t="s">
        <v>24</v>
      </c>
      <c r="G84" s="6">
        <v>45291</v>
      </c>
      <c r="H84" s="16">
        <f t="shared" si="14"/>
        <v>2023</v>
      </c>
      <c r="I84" s="6" t="str">
        <f t="shared" si="11"/>
        <v>Diciembre</v>
      </c>
      <c r="J84" s="6" t="str">
        <f t="shared" si="12"/>
        <v>2023-2</v>
      </c>
      <c r="K84" s="9">
        <v>51687</v>
      </c>
      <c r="L84" s="9">
        <v>51375</v>
      </c>
      <c r="M84" s="15">
        <f>IFERROR(IF((L84/K84)&gt;1.3,1.3,L84/K84),"")</f>
        <v>0.99396366591212493</v>
      </c>
      <c r="N84" s="15">
        <f>IFERROR(L84/K84,"")</f>
        <v>0.99396366591212493</v>
      </c>
      <c r="O84" s="5" t="s">
        <v>55</v>
      </c>
      <c r="P84" s="5" t="s">
        <v>55</v>
      </c>
      <c r="Q84" s="5" t="str">
        <f t="shared" si="13"/>
        <v>14-2023-12-31</v>
      </c>
      <c r="R84" s="5">
        <v>0</v>
      </c>
      <c r="S84" s="5">
        <v>0</v>
      </c>
    </row>
    <row r="85" spans="1:19" x14ac:dyDescent="0.3">
      <c r="A85" s="5">
        <v>68</v>
      </c>
      <c r="B85" s="5" t="s">
        <v>57</v>
      </c>
      <c r="C85" s="5" t="s">
        <v>2724</v>
      </c>
      <c r="D85" s="5" t="s">
        <v>58</v>
      </c>
      <c r="E85" s="5" t="s">
        <v>54</v>
      </c>
      <c r="F85" s="5" t="s">
        <v>24</v>
      </c>
      <c r="G85" s="6">
        <v>45291</v>
      </c>
      <c r="H85" s="5">
        <f t="shared" si="14"/>
        <v>2023</v>
      </c>
      <c r="I85" s="5" t="str">
        <f t="shared" si="11"/>
        <v>Diciembre</v>
      </c>
      <c r="J85" s="6" t="str">
        <f t="shared" si="12"/>
        <v>2023-2</v>
      </c>
      <c r="K85" s="5">
        <v>80</v>
      </c>
      <c r="L85" s="5">
        <v>88.25</v>
      </c>
      <c r="M85" s="15">
        <f>IFERROR(IF((L85/K85)&gt;1.3,1.3,L85/K85),"")</f>
        <v>1.1031249999999999</v>
      </c>
      <c r="N85" s="15">
        <f>IFERROR(L85/K85,"")</f>
        <v>1.1031249999999999</v>
      </c>
      <c r="O85" s="5" t="s">
        <v>25</v>
      </c>
      <c r="P85" s="5" t="s">
        <v>25</v>
      </c>
      <c r="Q85" s="5" t="str">
        <f t="shared" si="13"/>
        <v>68-2023-12-31</v>
      </c>
      <c r="R85" s="5">
        <v>0</v>
      </c>
      <c r="S85" s="5">
        <v>1</v>
      </c>
    </row>
    <row r="86" spans="1:19" x14ac:dyDescent="0.3">
      <c r="A86" s="5">
        <v>69</v>
      </c>
      <c r="B86" s="5" t="s">
        <v>59</v>
      </c>
      <c r="C86" s="5" t="s">
        <v>2724</v>
      </c>
      <c r="D86" s="5" t="s">
        <v>58</v>
      </c>
      <c r="E86" s="5" t="s">
        <v>60</v>
      </c>
      <c r="F86" s="5" t="s">
        <v>24</v>
      </c>
      <c r="G86" s="6">
        <v>45291</v>
      </c>
      <c r="H86" s="5">
        <f t="shared" si="14"/>
        <v>2023</v>
      </c>
      <c r="I86" s="5" t="str">
        <f t="shared" si="11"/>
        <v>Diciembre</v>
      </c>
      <c r="J86" s="6" t="str">
        <f t="shared" si="12"/>
        <v>2023-2</v>
      </c>
      <c r="K86" s="5">
        <v>90</v>
      </c>
      <c r="L86" s="5">
        <v>91.654863403455252</v>
      </c>
      <c r="M86" s="15">
        <f>IFERROR(IF((L86/K86)&gt;1.3,1.3,L86/K86),"")</f>
        <v>1.0183873711495028</v>
      </c>
      <c r="N86" s="15">
        <f>IFERROR(L86/K86,"")</f>
        <v>1.0183873711495028</v>
      </c>
      <c r="O86" s="5" t="s">
        <v>25</v>
      </c>
      <c r="P86" s="5" t="s">
        <v>25</v>
      </c>
      <c r="Q86" s="5" t="str">
        <f t="shared" si="13"/>
        <v>69-2023-12-31</v>
      </c>
      <c r="R86" s="5">
        <v>0</v>
      </c>
      <c r="S86" s="5">
        <v>1</v>
      </c>
    </row>
    <row r="87" spans="1:19" x14ac:dyDescent="0.3">
      <c r="A87" s="5">
        <v>73</v>
      </c>
      <c r="B87" s="5" t="s">
        <v>61</v>
      </c>
      <c r="C87" s="5" t="s">
        <v>2724</v>
      </c>
      <c r="D87" s="5" t="s">
        <v>28</v>
      </c>
      <c r="E87" s="5" t="s">
        <v>54</v>
      </c>
      <c r="F87" s="5" t="s">
        <v>62</v>
      </c>
      <c r="G87" s="6">
        <v>45291</v>
      </c>
      <c r="H87" s="5">
        <f t="shared" si="14"/>
        <v>2023</v>
      </c>
      <c r="I87" s="5" t="str">
        <f t="shared" si="11"/>
        <v>Diciembre</v>
      </c>
      <c r="J87" s="6" t="str">
        <f t="shared" si="12"/>
        <v>2023-2</v>
      </c>
      <c r="K87" s="5">
        <v>20</v>
      </c>
      <c r="L87" s="5">
        <v>18</v>
      </c>
      <c r="M87" s="15">
        <f>IFERROR(IF((K87/L87)&gt;1.3,1.3,K87/L87),"")</f>
        <v>1.1111111111111112</v>
      </c>
      <c r="N87" s="15">
        <f>IFERROR(IF((K87/L87)&gt;K87/L87,1.3,K87/L87),"")</f>
        <v>1.1111111111111112</v>
      </c>
      <c r="O87" s="5" t="s">
        <v>63</v>
      </c>
      <c r="P87" s="5" t="s">
        <v>63</v>
      </c>
      <c r="Q87" s="5" t="str">
        <f t="shared" si="13"/>
        <v>73-2023-12-31</v>
      </c>
      <c r="R87" s="5">
        <v>0</v>
      </c>
      <c r="S87" s="5">
        <v>0</v>
      </c>
    </row>
    <row r="88" spans="1:19" x14ac:dyDescent="0.3">
      <c r="A88" s="5">
        <v>74</v>
      </c>
      <c r="B88" s="5" t="s">
        <v>64</v>
      </c>
      <c r="C88" s="5" t="s">
        <v>2724</v>
      </c>
      <c r="D88" s="5" t="s">
        <v>28</v>
      </c>
      <c r="E88" s="5" t="s">
        <v>54</v>
      </c>
      <c r="F88" s="5" t="s">
        <v>24</v>
      </c>
      <c r="G88" s="6">
        <v>45291</v>
      </c>
      <c r="H88" s="5">
        <f t="shared" si="14"/>
        <v>2023</v>
      </c>
      <c r="I88" s="5" t="str">
        <f t="shared" si="11"/>
        <v>Diciembre</v>
      </c>
      <c r="J88" s="6" t="str">
        <f t="shared" si="12"/>
        <v>2023-2</v>
      </c>
      <c r="K88" s="5">
        <v>80</v>
      </c>
      <c r="L88" s="5">
        <v>90.91</v>
      </c>
      <c r="M88" s="15">
        <f>IFERROR(IF((L88/K88)&gt;1.3,1.3,L88/K88),"")</f>
        <v>1.1363749999999999</v>
      </c>
      <c r="N88" s="15">
        <f t="shared" ref="N88:N106" si="17">IFERROR(L88/K88,"")</f>
        <v>1.1363749999999999</v>
      </c>
      <c r="O88" s="5" t="s">
        <v>25</v>
      </c>
      <c r="P88" s="5" t="s">
        <v>25</v>
      </c>
      <c r="Q88" s="5" t="str">
        <f t="shared" si="13"/>
        <v>74-2023-12-31</v>
      </c>
      <c r="R88" s="5">
        <v>0</v>
      </c>
      <c r="S88" s="5">
        <v>0</v>
      </c>
    </row>
    <row r="89" spans="1:19" x14ac:dyDescent="0.3">
      <c r="A89" s="5">
        <v>77</v>
      </c>
      <c r="B89" s="5" t="s">
        <v>65</v>
      </c>
      <c r="C89" s="5" t="s">
        <v>2725</v>
      </c>
      <c r="D89" s="5" t="s">
        <v>66</v>
      </c>
      <c r="E89" s="5" t="s">
        <v>23</v>
      </c>
      <c r="F89" s="5" t="s">
        <v>24</v>
      </c>
      <c r="G89" s="6">
        <v>45291</v>
      </c>
      <c r="H89" s="16">
        <f t="shared" si="14"/>
        <v>2023</v>
      </c>
      <c r="I89" s="6" t="str">
        <f t="shared" si="11"/>
        <v>Diciembre</v>
      </c>
      <c r="J89" s="6" t="str">
        <f t="shared" si="12"/>
        <v>2023-2</v>
      </c>
      <c r="K89" s="5">
        <v>97</v>
      </c>
      <c r="L89" s="5">
        <v>97.633333333333326</v>
      </c>
      <c r="M89" s="15">
        <f>IFERROR(IF((L89/K89)&gt;1.3,1.3,L89/K89),"")</f>
        <v>1.0065292096219931</v>
      </c>
      <c r="N89" s="15">
        <f t="shared" si="17"/>
        <v>1.0065292096219931</v>
      </c>
      <c r="O89" s="5" t="s">
        <v>25</v>
      </c>
      <c r="P89" s="5" t="s">
        <v>25</v>
      </c>
      <c r="Q89" s="5" t="str">
        <f t="shared" si="13"/>
        <v>77-2023-12-31</v>
      </c>
      <c r="R89" s="5">
        <v>0</v>
      </c>
      <c r="S89" s="5">
        <v>1</v>
      </c>
    </row>
    <row r="90" spans="1:19" x14ac:dyDescent="0.3">
      <c r="A90" s="5">
        <v>78</v>
      </c>
      <c r="B90" s="5" t="s">
        <v>67</v>
      </c>
      <c r="C90" s="5" t="s">
        <v>2725</v>
      </c>
      <c r="D90" s="5" t="s">
        <v>68</v>
      </c>
      <c r="E90" s="5" t="s">
        <v>69</v>
      </c>
      <c r="F90" s="5" t="s">
        <v>24</v>
      </c>
      <c r="G90" s="6">
        <v>45291</v>
      </c>
      <c r="H90" s="5">
        <f t="shared" si="14"/>
        <v>2023</v>
      </c>
      <c r="I90" s="5" t="str">
        <f t="shared" si="11"/>
        <v>Diciembre</v>
      </c>
      <c r="J90" s="6" t="str">
        <f t="shared" si="12"/>
        <v>2023-2</v>
      </c>
      <c r="K90" s="5">
        <v>100</v>
      </c>
      <c r="L90" s="5">
        <v>122</v>
      </c>
      <c r="M90" s="15">
        <f>IFERROR(IF((L90/K90)&gt;1,1,L90/K90),"")</f>
        <v>1</v>
      </c>
      <c r="N90" s="15">
        <f t="shared" si="17"/>
        <v>1.22</v>
      </c>
      <c r="O90" s="5" t="s">
        <v>25</v>
      </c>
      <c r="P90" s="5" t="s">
        <v>25</v>
      </c>
      <c r="Q90" s="5" t="str">
        <f t="shared" si="13"/>
        <v>78-2023-12-31</v>
      </c>
      <c r="R90" s="5">
        <v>0</v>
      </c>
      <c r="S90" s="5">
        <v>0</v>
      </c>
    </row>
    <row r="91" spans="1:19" x14ac:dyDescent="0.3">
      <c r="A91" s="5">
        <v>79</v>
      </c>
      <c r="B91" s="5" t="s">
        <v>70</v>
      </c>
      <c r="C91" s="5" t="s">
        <v>2724</v>
      </c>
      <c r="D91" s="5" t="s">
        <v>68</v>
      </c>
      <c r="E91" s="5" t="s">
        <v>69</v>
      </c>
      <c r="F91" s="5" t="s">
        <v>24</v>
      </c>
      <c r="G91" s="6">
        <v>45291</v>
      </c>
      <c r="H91" s="5">
        <f t="shared" si="14"/>
        <v>2023</v>
      </c>
      <c r="I91" s="5" t="str">
        <f t="shared" si="11"/>
        <v>Diciembre</v>
      </c>
      <c r="J91" s="6" t="str">
        <f t="shared" si="12"/>
        <v>2023-2</v>
      </c>
      <c r="K91" s="5">
        <v>85</v>
      </c>
      <c r="L91" s="5">
        <v>98.862499999999997</v>
      </c>
      <c r="M91" s="15">
        <f t="shared" ref="M91:M102" si="18">IFERROR(IF((L91/K91)&gt;1.3,1.3,L91/K91),"")</f>
        <v>1.1630882352941176</v>
      </c>
      <c r="N91" s="15">
        <f t="shared" si="17"/>
        <v>1.1630882352941176</v>
      </c>
      <c r="O91" s="5" t="s">
        <v>25</v>
      </c>
      <c r="P91" s="5" t="s">
        <v>25</v>
      </c>
      <c r="Q91" s="5" t="str">
        <f t="shared" si="13"/>
        <v>79-2023-12-31</v>
      </c>
      <c r="R91" s="5">
        <v>0</v>
      </c>
      <c r="S91" s="5">
        <v>0</v>
      </c>
    </row>
    <row r="92" spans="1:19" x14ac:dyDescent="0.3">
      <c r="A92" s="5">
        <v>84</v>
      </c>
      <c r="B92" s="5" t="s">
        <v>71</v>
      </c>
      <c r="C92" s="5" t="s">
        <v>2725</v>
      </c>
      <c r="D92" s="5" t="s">
        <v>72</v>
      </c>
      <c r="E92" s="5" t="s">
        <v>73</v>
      </c>
      <c r="F92" s="5" t="s">
        <v>24</v>
      </c>
      <c r="G92" s="6">
        <v>45291</v>
      </c>
      <c r="H92" s="5">
        <f t="shared" si="14"/>
        <v>2023</v>
      </c>
      <c r="I92" s="5" t="str">
        <f t="shared" si="11"/>
        <v>Diciembre</v>
      </c>
      <c r="J92" s="6" t="str">
        <f t="shared" si="12"/>
        <v>2023-2</v>
      </c>
      <c r="K92" s="5">
        <v>100</v>
      </c>
      <c r="L92" s="5">
        <v>100</v>
      </c>
      <c r="M92" s="15">
        <f t="shared" si="18"/>
        <v>1</v>
      </c>
      <c r="N92" s="15">
        <f t="shared" si="17"/>
        <v>1</v>
      </c>
      <c r="O92" s="5" t="s">
        <v>25</v>
      </c>
      <c r="P92" s="5" t="s">
        <v>25</v>
      </c>
      <c r="Q92" s="5" t="str">
        <f t="shared" si="13"/>
        <v>84-2023-12-31</v>
      </c>
      <c r="R92" s="5">
        <v>0</v>
      </c>
      <c r="S92" s="5">
        <v>0</v>
      </c>
    </row>
    <row r="93" spans="1:19" x14ac:dyDescent="0.3">
      <c r="A93" s="5">
        <v>85</v>
      </c>
      <c r="B93" s="5" t="s">
        <v>74</v>
      </c>
      <c r="C93" s="5" t="s">
        <v>2724</v>
      </c>
      <c r="D93" s="5" t="s">
        <v>72</v>
      </c>
      <c r="E93" s="5" t="s">
        <v>73</v>
      </c>
      <c r="F93" s="5" t="s">
        <v>24</v>
      </c>
      <c r="G93" s="6">
        <v>45291</v>
      </c>
      <c r="H93" s="5">
        <f t="shared" si="14"/>
        <v>2023</v>
      </c>
      <c r="I93" s="5" t="str">
        <f t="shared" si="11"/>
        <v>Diciembre</v>
      </c>
      <c r="J93" s="6" t="str">
        <f t="shared" si="12"/>
        <v>2023-2</v>
      </c>
      <c r="K93" s="5">
        <v>100</v>
      </c>
      <c r="L93" s="5">
        <v>100</v>
      </c>
      <c r="M93" s="15">
        <f t="shared" si="18"/>
        <v>1</v>
      </c>
      <c r="N93" s="15">
        <f t="shared" si="17"/>
        <v>1</v>
      </c>
      <c r="O93" s="5" t="s">
        <v>25</v>
      </c>
      <c r="P93" s="5" t="s">
        <v>25</v>
      </c>
      <c r="Q93" s="5" t="str">
        <f t="shared" si="13"/>
        <v>85-2023-12-31</v>
      </c>
      <c r="R93" s="5">
        <v>0</v>
      </c>
      <c r="S93" s="5">
        <v>0</v>
      </c>
    </row>
    <row r="94" spans="1:19" x14ac:dyDescent="0.3">
      <c r="A94" s="5">
        <v>86</v>
      </c>
      <c r="B94" s="5" t="s">
        <v>75</v>
      </c>
      <c r="C94" s="5" t="s">
        <v>2725</v>
      </c>
      <c r="D94" s="5" t="s">
        <v>72</v>
      </c>
      <c r="E94" s="5" t="s">
        <v>54</v>
      </c>
      <c r="F94" s="5" t="s">
        <v>24</v>
      </c>
      <c r="G94" s="6">
        <v>45291</v>
      </c>
      <c r="H94" s="5">
        <f t="shared" si="14"/>
        <v>2023</v>
      </c>
      <c r="I94" s="5" t="str">
        <f t="shared" si="11"/>
        <v>Diciembre</v>
      </c>
      <c r="J94" s="6" t="str">
        <f t="shared" si="12"/>
        <v>2023-2</v>
      </c>
      <c r="K94" s="5">
        <v>100</v>
      </c>
      <c r="L94" s="5">
        <v>100</v>
      </c>
      <c r="M94" s="15">
        <f t="shared" si="18"/>
        <v>1</v>
      </c>
      <c r="N94" s="15">
        <f t="shared" si="17"/>
        <v>1</v>
      </c>
      <c r="O94" s="5" t="s">
        <v>25</v>
      </c>
      <c r="P94" s="5" t="s">
        <v>25</v>
      </c>
      <c r="Q94" s="5" t="str">
        <f t="shared" si="13"/>
        <v>86-2023-12-31</v>
      </c>
      <c r="R94" s="5">
        <v>0</v>
      </c>
      <c r="S94" s="5">
        <v>0</v>
      </c>
    </row>
    <row r="95" spans="1:19" x14ac:dyDescent="0.3">
      <c r="A95" s="5">
        <v>87</v>
      </c>
      <c r="B95" s="5" t="s">
        <v>76</v>
      </c>
      <c r="C95" s="5" t="s">
        <v>2724</v>
      </c>
      <c r="D95" s="5" t="s">
        <v>72</v>
      </c>
      <c r="E95" s="5" t="s">
        <v>73</v>
      </c>
      <c r="F95" s="5" t="s">
        <v>24</v>
      </c>
      <c r="G95" s="6">
        <v>45291</v>
      </c>
      <c r="H95" s="5">
        <f t="shared" si="14"/>
        <v>2023</v>
      </c>
      <c r="I95" s="5" t="str">
        <f t="shared" si="11"/>
        <v>Diciembre</v>
      </c>
      <c r="J95" s="6" t="str">
        <f t="shared" si="12"/>
        <v>2023-2</v>
      </c>
      <c r="K95" s="5">
        <v>90</v>
      </c>
      <c r="L95" s="5">
        <v>100</v>
      </c>
      <c r="M95" s="15">
        <f t="shared" si="18"/>
        <v>1.1111111111111112</v>
      </c>
      <c r="N95" s="15">
        <f t="shared" si="17"/>
        <v>1.1111111111111112</v>
      </c>
      <c r="O95" s="5" t="s">
        <v>25</v>
      </c>
      <c r="P95" s="5" t="s">
        <v>25</v>
      </c>
      <c r="Q95" s="5" t="str">
        <f t="shared" si="13"/>
        <v>87-2023-12-31</v>
      </c>
      <c r="R95" s="5">
        <v>0</v>
      </c>
      <c r="S95" s="5">
        <v>0</v>
      </c>
    </row>
    <row r="96" spans="1:19" x14ac:dyDescent="0.3">
      <c r="A96" s="5">
        <v>88</v>
      </c>
      <c r="B96" s="5" t="s">
        <v>77</v>
      </c>
      <c r="C96" s="5" t="s">
        <v>2724</v>
      </c>
      <c r="D96" s="5" t="s">
        <v>72</v>
      </c>
      <c r="E96" s="5" t="s">
        <v>73</v>
      </c>
      <c r="F96" s="5" t="s">
        <v>24</v>
      </c>
      <c r="G96" s="6">
        <v>45291</v>
      </c>
      <c r="H96" s="5">
        <f t="shared" si="14"/>
        <v>2023</v>
      </c>
      <c r="I96" s="5" t="str">
        <f t="shared" si="11"/>
        <v>Diciembre</v>
      </c>
      <c r="J96" s="6" t="str">
        <f t="shared" si="12"/>
        <v>2023-2</v>
      </c>
      <c r="K96" s="5">
        <v>100</v>
      </c>
      <c r="L96" s="5">
        <v>100</v>
      </c>
      <c r="M96" s="15">
        <f t="shared" si="18"/>
        <v>1</v>
      </c>
      <c r="N96" s="15">
        <f t="shared" si="17"/>
        <v>1</v>
      </c>
      <c r="O96" s="5" t="s">
        <v>25</v>
      </c>
      <c r="P96" s="5" t="s">
        <v>25</v>
      </c>
      <c r="Q96" s="5" t="str">
        <f t="shared" si="13"/>
        <v>88-2023-12-31</v>
      </c>
      <c r="R96" s="5">
        <v>0</v>
      </c>
      <c r="S96" s="5">
        <v>0</v>
      </c>
    </row>
    <row r="97" spans="1:19" x14ac:dyDescent="0.3">
      <c r="A97" s="5">
        <v>89</v>
      </c>
      <c r="B97" s="5" t="s">
        <v>78</v>
      </c>
      <c r="C97" s="5" t="s">
        <v>2724</v>
      </c>
      <c r="D97" s="5" t="s">
        <v>72</v>
      </c>
      <c r="E97" s="5" t="s">
        <v>73</v>
      </c>
      <c r="F97" s="5" t="s">
        <v>24</v>
      </c>
      <c r="G97" s="6">
        <v>45291</v>
      </c>
      <c r="H97" s="5">
        <f t="shared" si="14"/>
        <v>2023</v>
      </c>
      <c r="I97" s="5" t="str">
        <f t="shared" si="11"/>
        <v>Diciembre</v>
      </c>
      <c r="J97" s="6" t="str">
        <f t="shared" si="12"/>
        <v>2023-2</v>
      </c>
      <c r="K97" s="5">
        <v>100</v>
      </c>
      <c r="L97" s="5">
        <v>100</v>
      </c>
      <c r="M97" s="15">
        <f t="shared" si="18"/>
        <v>1</v>
      </c>
      <c r="N97" s="15">
        <f t="shared" si="17"/>
        <v>1</v>
      </c>
      <c r="O97" s="5" t="s">
        <v>25</v>
      </c>
      <c r="P97" s="5" t="s">
        <v>25</v>
      </c>
      <c r="Q97" s="5" t="str">
        <f t="shared" si="13"/>
        <v>89-2023-12-31</v>
      </c>
      <c r="R97" s="5">
        <v>0</v>
      </c>
      <c r="S97" s="5">
        <v>0</v>
      </c>
    </row>
    <row r="98" spans="1:19" x14ac:dyDescent="0.3">
      <c r="A98" s="5">
        <v>90</v>
      </c>
      <c r="B98" s="5" t="s">
        <v>79</v>
      </c>
      <c r="C98" s="5" t="s">
        <v>2724</v>
      </c>
      <c r="D98" s="5" t="s">
        <v>72</v>
      </c>
      <c r="E98" s="5" t="s">
        <v>73</v>
      </c>
      <c r="F98" s="5" t="s">
        <v>24</v>
      </c>
      <c r="G98" s="6">
        <v>45291</v>
      </c>
      <c r="H98" s="5">
        <f t="shared" si="14"/>
        <v>2023</v>
      </c>
      <c r="I98" s="5" t="str">
        <f t="shared" si="11"/>
        <v>Diciembre</v>
      </c>
      <c r="J98" s="6" t="str">
        <f t="shared" si="12"/>
        <v>2023-2</v>
      </c>
      <c r="K98" s="5">
        <v>100</v>
      </c>
      <c r="L98" s="5">
        <v>100</v>
      </c>
      <c r="M98" s="15">
        <f t="shared" si="18"/>
        <v>1</v>
      </c>
      <c r="N98" s="15">
        <f t="shared" si="17"/>
        <v>1</v>
      </c>
      <c r="O98" s="5" t="s">
        <v>25</v>
      </c>
      <c r="P98" s="5" t="s">
        <v>25</v>
      </c>
      <c r="Q98" s="5" t="str">
        <f t="shared" si="13"/>
        <v>90-2023-12-31</v>
      </c>
      <c r="R98" s="5">
        <v>0</v>
      </c>
      <c r="S98" s="5">
        <v>0</v>
      </c>
    </row>
    <row r="99" spans="1:19" x14ac:dyDescent="0.3">
      <c r="A99" s="5">
        <v>91</v>
      </c>
      <c r="B99" s="5" t="s">
        <v>80</v>
      </c>
      <c r="C99" s="5" t="s">
        <v>2724</v>
      </c>
      <c r="D99" s="5" t="s">
        <v>72</v>
      </c>
      <c r="E99" s="5" t="s">
        <v>73</v>
      </c>
      <c r="F99" s="5" t="s">
        <v>24</v>
      </c>
      <c r="G99" s="6">
        <v>45291</v>
      </c>
      <c r="H99" s="5">
        <f t="shared" si="14"/>
        <v>2023</v>
      </c>
      <c r="I99" s="5" t="str">
        <f t="shared" si="11"/>
        <v>Diciembre</v>
      </c>
      <c r="J99" s="6" t="str">
        <f t="shared" si="12"/>
        <v>2023-2</v>
      </c>
      <c r="K99" s="5">
        <v>100</v>
      </c>
      <c r="L99" s="5">
        <v>100</v>
      </c>
      <c r="M99" s="15">
        <f t="shared" si="18"/>
        <v>1</v>
      </c>
      <c r="N99" s="15">
        <f t="shared" si="17"/>
        <v>1</v>
      </c>
      <c r="O99" s="5" t="s">
        <v>25</v>
      </c>
      <c r="P99" s="5" t="s">
        <v>25</v>
      </c>
      <c r="Q99" s="5" t="str">
        <f t="shared" si="13"/>
        <v>91-2023-12-31</v>
      </c>
      <c r="R99" s="5">
        <v>0</v>
      </c>
      <c r="S99" s="5">
        <v>0</v>
      </c>
    </row>
    <row r="100" spans="1:19" x14ac:dyDescent="0.3">
      <c r="A100" s="5">
        <v>92</v>
      </c>
      <c r="B100" s="5" t="s">
        <v>81</v>
      </c>
      <c r="C100" s="5" t="s">
        <v>2724</v>
      </c>
      <c r="D100" s="5" t="s">
        <v>72</v>
      </c>
      <c r="E100" s="5" t="s">
        <v>73</v>
      </c>
      <c r="F100" s="5" t="s">
        <v>24</v>
      </c>
      <c r="G100" s="6">
        <v>45291</v>
      </c>
      <c r="H100" s="5">
        <f t="shared" si="14"/>
        <v>2023</v>
      </c>
      <c r="I100" s="5" t="str">
        <f t="shared" si="11"/>
        <v>Diciembre</v>
      </c>
      <c r="J100" s="6" t="str">
        <f t="shared" si="12"/>
        <v>2023-2</v>
      </c>
      <c r="K100" s="5">
        <v>100</v>
      </c>
      <c r="L100" s="5">
        <v>100</v>
      </c>
      <c r="M100" s="15">
        <f t="shared" si="18"/>
        <v>1</v>
      </c>
      <c r="N100" s="15">
        <f t="shared" si="17"/>
        <v>1</v>
      </c>
      <c r="O100" s="5" t="s">
        <v>25</v>
      </c>
      <c r="P100" s="5" t="s">
        <v>25</v>
      </c>
      <c r="Q100" s="5" t="str">
        <f t="shared" si="13"/>
        <v>92-2023-12-31</v>
      </c>
      <c r="R100" s="5">
        <v>0</v>
      </c>
      <c r="S100" s="5">
        <v>0</v>
      </c>
    </row>
    <row r="101" spans="1:19" x14ac:dyDescent="0.3">
      <c r="A101" s="5">
        <v>94</v>
      </c>
      <c r="B101" s="5" t="s">
        <v>82</v>
      </c>
      <c r="C101" s="5" t="s">
        <v>2724</v>
      </c>
      <c r="D101" s="5" t="s">
        <v>72</v>
      </c>
      <c r="E101" s="5" t="s">
        <v>73</v>
      </c>
      <c r="F101" s="5" t="s">
        <v>24</v>
      </c>
      <c r="G101" s="6">
        <v>45291</v>
      </c>
      <c r="H101" s="5">
        <f t="shared" si="14"/>
        <v>2023</v>
      </c>
      <c r="I101" s="5" t="str">
        <f t="shared" si="11"/>
        <v>Diciembre</v>
      </c>
      <c r="J101" s="6" t="str">
        <f t="shared" si="12"/>
        <v>2023-2</v>
      </c>
      <c r="K101" s="5">
        <v>100</v>
      </c>
      <c r="L101" s="5">
        <v>100</v>
      </c>
      <c r="M101" s="15">
        <f t="shared" si="18"/>
        <v>1</v>
      </c>
      <c r="N101" s="15">
        <f t="shared" si="17"/>
        <v>1</v>
      </c>
      <c r="O101" s="5" t="s">
        <v>25</v>
      </c>
      <c r="P101" s="5" t="s">
        <v>25</v>
      </c>
      <c r="Q101" s="5" t="str">
        <f t="shared" si="13"/>
        <v>94-2023-12-31</v>
      </c>
      <c r="R101" s="5">
        <v>0</v>
      </c>
      <c r="S101" s="5">
        <v>0</v>
      </c>
    </row>
    <row r="102" spans="1:19" x14ac:dyDescent="0.3">
      <c r="A102" s="5">
        <v>95</v>
      </c>
      <c r="B102" s="5" t="s">
        <v>83</v>
      </c>
      <c r="C102" s="5" t="s">
        <v>2724</v>
      </c>
      <c r="D102" s="5" t="s">
        <v>72</v>
      </c>
      <c r="E102" s="5" t="s">
        <v>54</v>
      </c>
      <c r="F102" s="5" t="s">
        <v>24</v>
      </c>
      <c r="G102" s="6">
        <v>45291</v>
      </c>
      <c r="H102" s="5">
        <f t="shared" si="14"/>
        <v>2023</v>
      </c>
      <c r="I102" s="5" t="str">
        <f t="shared" si="11"/>
        <v>Diciembre</v>
      </c>
      <c r="J102" s="6" t="str">
        <f t="shared" si="12"/>
        <v>2023-2</v>
      </c>
      <c r="K102" s="5">
        <v>100</v>
      </c>
      <c r="L102" s="5">
        <v>100</v>
      </c>
      <c r="M102" s="15">
        <f t="shared" si="18"/>
        <v>1</v>
      </c>
      <c r="N102" s="15">
        <f t="shared" si="17"/>
        <v>1</v>
      </c>
      <c r="O102" s="5" t="s">
        <v>25</v>
      </c>
      <c r="P102" s="5" t="s">
        <v>25</v>
      </c>
      <c r="Q102" s="5" t="str">
        <f t="shared" si="13"/>
        <v>95-2023-12-31</v>
      </c>
      <c r="R102" s="5">
        <v>0</v>
      </c>
      <c r="S102" s="5">
        <v>0</v>
      </c>
    </row>
    <row r="103" spans="1:19" x14ac:dyDescent="0.3">
      <c r="A103" s="5">
        <v>96</v>
      </c>
      <c r="B103" s="23" t="s">
        <v>84</v>
      </c>
      <c r="C103" s="5" t="s">
        <v>2725</v>
      </c>
      <c r="D103" s="5" t="s">
        <v>85</v>
      </c>
      <c r="E103" s="5" t="s">
        <v>54</v>
      </c>
      <c r="F103" s="5" t="s">
        <v>24</v>
      </c>
      <c r="G103" s="6">
        <v>45291</v>
      </c>
      <c r="H103" s="16">
        <f t="shared" si="14"/>
        <v>2023</v>
      </c>
      <c r="I103" s="6" t="str">
        <f t="shared" si="11"/>
        <v>Diciembre</v>
      </c>
      <c r="J103" s="6" t="str">
        <f t="shared" si="12"/>
        <v>2023-2</v>
      </c>
      <c r="K103" s="5">
        <v>611</v>
      </c>
      <c r="L103" s="5">
        <v>705</v>
      </c>
      <c r="M103" s="15">
        <f>IFERROR(IF((L103/K103)&gt;1,1,L103/K103),"")</f>
        <v>1</v>
      </c>
      <c r="N103" s="15">
        <f t="shared" si="17"/>
        <v>1.1538461538461537</v>
      </c>
      <c r="O103" s="5" t="s">
        <v>55</v>
      </c>
      <c r="P103" s="5" t="s">
        <v>55</v>
      </c>
      <c r="Q103" s="5" t="str">
        <f t="shared" si="13"/>
        <v>96-2023-12-31</v>
      </c>
      <c r="R103" s="5">
        <v>0</v>
      </c>
      <c r="S103" s="5">
        <v>0</v>
      </c>
    </row>
    <row r="104" spans="1:19" x14ac:dyDescent="0.3">
      <c r="A104" s="5">
        <v>97</v>
      </c>
      <c r="B104" s="5" t="s">
        <v>86</v>
      </c>
      <c r="C104" s="5" t="s">
        <v>2725</v>
      </c>
      <c r="D104" s="5" t="s">
        <v>87</v>
      </c>
      <c r="E104" s="5" t="s">
        <v>54</v>
      </c>
      <c r="F104" s="5" t="s">
        <v>24</v>
      </c>
      <c r="G104" s="17">
        <v>45291</v>
      </c>
      <c r="H104" s="16">
        <f t="shared" si="14"/>
        <v>2023</v>
      </c>
      <c r="I104" s="6" t="str">
        <f t="shared" si="11"/>
        <v>Diciembre</v>
      </c>
      <c r="J104" s="6" t="str">
        <f t="shared" si="12"/>
        <v>2023-2</v>
      </c>
      <c r="K104" s="5">
        <v>0</v>
      </c>
      <c r="L104" s="5">
        <v>0</v>
      </c>
      <c r="M104" s="15" t="str">
        <f>IFERROR(IF((L104/K104)&gt;1.3,1.3,L104/K104),"")</f>
        <v/>
      </c>
      <c r="N104" s="15" t="str">
        <f t="shared" si="17"/>
        <v/>
      </c>
      <c r="O104" s="5" t="s">
        <v>55</v>
      </c>
      <c r="P104" s="5" t="s">
        <v>55</v>
      </c>
      <c r="Q104" s="5" t="str">
        <f t="shared" si="13"/>
        <v>97-2023-12-31</v>
      </c>
      <c r="R104" s="5">
        <v>0</v>
      </c>
      <c r="S104" s="5">
        <v>0</v>
      </c>
    </row>
    <row r="105" spans="1:19" x14ac:dyDescent="0.3">
      <c r="A105" s="5">
        <v>98</v>
      </c>
      <c r="B105" s="5" t="s">
        <v>88</v>
      </c>
      <c r="C105" s="5" t="s">
        <v>2725</v>
      </c>
      <c r="D105" s="5" t="s">
        <v>87</v>
      </c>
      <c r="E105" s="5" t="s">
        <v>54</v>
      </c>
      <c r="F105" s="5" t="s">
        <v>24</v>
      </c>
      <c r="G105" s="17">
        <v>45291</v>
      </c>
      <c r="H105" s="16">
        <f t="shared" si="14"/>
        <v>2023</v>
      </c>
      <c r="I105" s="6" t="str">
        <f t="shared" si="11"/>
        <v>Diciembre</v>
      </c>
      <c r="J105" s="6" t="str">
        <f t="shared" si="12"/>
        <v>2023-2</v>
      </c>
      <c r="K105" s="5">
        <v>1</v>
      </c>
      <c r="L105" s="5">
        <v>1</v>
      </c>
      <c r="M105" s="15">
        <f>IFERROR(IF((L105/K105)&gt;1.3,1.3,L105/K105),"")</f>
        <v>1</v>
      </c>
      <c r="N105" s="15">
        <f t="shared" si="17"/>
        <v>1</v>
      </c>
      <c r="O105" s="5" t="s">
        <v>55</v>
      </c>
      <c r="P105" s="5" t="s">
        <v>55</v>
      </c>
      <c r="Q105" s="5" t="str">
        <f t="shared" si="13"/>
        <v>98-2023-12-31</v>
      </c>
      <c r="R105" s="5">
        <v>0</v>
      </c>
      <c r="S105" s="5">
        <v>0</v>
      </c>
    </row>
    <row r="106" spans="1:19" x14ac:dyDescent="0.3">
      <c r="A106" s="5">
        <v>100</v>
      </c>
      <c r="B106" s="5" t="s">
        <v>89</v>
      </c>
      <c r="C106" s="5" t="s">
        <v>2724</v>
      </c>
      <c r="D106" s="5" t="s">
        <v>72</v>
      </c>
      <c r="E106" s="5" t="s">
        <v>73</v>
      </c>
      <c r="F106" s="5" t="s">
        <v>24</v>
      </c>
      <c r="G106" s="6">
        <v>45291</v>
      </c>
      <c r="H106" s="5">
        <f t="shared" si="14"/>
        <v>2023</v>
      </c>
      <c r="I106" s="5" t="str">
        <f t="shared" si="11"/>
        <v>Diciembre</v>
      </c>
      <c r="J106" s="6" t="str">
        <f t="shared" si="12"/>
        <v>2023-2</v>
      </c>
      <c r="K106" s="5">
        <v>100</v>
      </c>
      <c r="L106" s="5">
        <v>99</v>
      </c>
      <c r="M106" s="15">
        <f>IFERROR(IF((L106/K106)&gt;1.3,1.3,L106/K106),"")</f>
        <v>0.99</v>
      </c>
      <c r="N106" s="15">
        <f t="shared" si="17"/>
        <v>0.99</v>
      </c>
      <c r="O106" s="5" t="s">
        <v>25</v>
      </c>
      <c r="P106" s="5" t="s">
        <v>25</v>
      </c>
      <c r="Q106" s="5" t="str">
        <f t="shared" si="13"/>
        <v>100-2023-12-31</v>
      </c>
      <c r="R106" s="5">
        <v>0</v>
      </c>
      <c r="S106" s="5">
        <v>0</v>
      </c>
    </row>
    <row r="107" spans="1:19" x14ac:dyDescent="0.3">
      <c r="A107" s="5">
        <v>104</v>
      </c>
      <c r="B107" s="5" t="s">
        <v>90</v>
      </c>
      <c r="C107" s="5" t="s">
        <v>2724</v>
      </c>
      <c r="D107" s="5" t="s">
        <v>72</v>
      </c>
      <c r="E107" s="5" t="s">
        <v>73</v>
      </c>
      <c r="F107" s="5" t="s">
        <v>62</v>
      </c>
      <c r="G107" s="6">
        <v>45291</v>
      </c>
      <c r="H107" s="5">
        <f t="shared" si="14"/>
        <v>2023</v>
      </c>
      <c r="I107" s="5" t="str">
        <f t="shared" si="11"/>
        <v>Diciembre</v>
      </c>
      <c r="J107" s="6" t="str">
        <f t="shared" si="12"/>
        <v>2023-2</v>
      </c>
      <c r="K107" s="5">
        <v>2.14</v>
      </c>
      <c r="L107" s="5">
        <v>0.47</v>
      </c>
      <c r="M107" s="8">
        <v>1</v>
      </c>
      <c r="N107" s="15">
        <v>1</v>
      </c>
      <c r="O107" s="5" t="s">
        <v>91</v>
      </c>
      <c r="P107" s="5" t="s">
        <v>91</v>
      </c>
      <c r="Q107" s="5" t="str">
        <f t="shared" si="13"/>
        <v>104-2023-12-31</v>
      </c>
      <c r="R107" s="5">
        <v>2</v>
      </c>
      <c r="S107" s="5">
        <v>2</v>
      </c>
    </row>
    <row r="108" spans="1:19" x14ac:dyDescent="0.3">
      <c r="A108" s="5">
        <v>106</v>
      </c>
      <c r="B108" s="5" t="s">
        <v>92</v>
      </c>
      <c r="C108" s="5" t="s">
        <v>2724</v>
      </c>
      <c r="D108" s="5" t="s">
        <v>72</v>
      </c>
      <c r="E108" s="5" t="s">
        <v>73</v>
      </c>
      <c r="F108" s="5" t="s">
        <v>62</v>
      </c>
      <c r="G108" s="6">
        <v>45291</v>
      </c>
      <c r="H108" s="5">
        <f t="shared" si="14"/>
        <v>2023</v>
      </c>
      <c r="I108" s="5" t="str">
        <f t="shared" si="11"/>
        <v>Diciembre</v>
      </c>
      <c r="J108" s="6" t="str">
        <f t="shared" si="12"/>
        <v>2023-2</v>
      </c>
      <c r="K108" s="9">
        <v>1.0000000000000001E-5</v>
      </c>
      <c r="L108" s="9">
        <v>1.0000000000000001E-5</v>
      </c>
      <c r="M108" s="15">
        <v>1</v>
      </c>
      <c r="N108" s="15">
        <v>1</v>
      </c>
      <c r="O108" s="5" t="s">
        <v>91</v>
      </c>
      <c r="P108" s="5" t="s">
        <v>91</v>
      </c>
      <c r="Q108" s="5" t="str">
        <f t="shared" si="13"/>
        <v>106-2023-12-31</v>
      </c>
      <c r="R108" s="5">
        <v>0</v>
      </c>
      <c r="S108" s="5">
        <v>0</v>
      </c>
    </row>
    <row r="109" spans="1:19" x14ac:dyDescent="0.3">
      <c r="A109" s="5">
        <v>109</v>
      </c>
      <c r="B109" s="5" t="s">
        <v>2730</v>
      </c>
      <c r="C109" s="5" t="s">
        <v>2724</v>
      </c>
      <c r="D109" s="5" t="s">
        <v>403</v>
      </c>
      <c r="E109" s="5" t="s">
        <v>73</v>
      </c>
      <c r="F109" s="5" t="s">
        <v>24</v>
      </c>
      <c r="G109" s="6">
        <v>45291</v>
      </c>
      <c r="H109" s="16">
        <f t="shared" si="14"/>
        <v>2023</v>
      </c>
      <c r="I109" s="6" t="str">
        <f t="shared" si="11"/>
        <v>Diciembre</v>
      </c>
      <c r="J109" s="6" t="str">
        <f t="shared" si="12"/>
        <v>2023-2</v>
      </c>
      <c r="K109" s="5">
        <v>80</v>
      </c>
      <c r="L109" s="5">
        <v>87.392767703668298</v>
      </c>
      <c r="M109" s="15">
        <f>IFERROR(IF((L109/K109)&gt;1.3,1.3,L109/K109),"")</f>
        <v>1.0924095962958538</v>
      </c>
      <c r="N109" s="15">
        <f>IFERROR(L109/K109,"")</f>
        <v>1.0924095962958538</v>
      </c>
      <c r="O109" s="5" t="s">
        <v>25</v>
      </c>
      <c r="P109" s="5" t="s">
        <v>25</v>
      </c>
      <c r="Q109" s="5" t="str">
        <f t="shared" si="13"/>
        <v>109-2023-12-31</v>
      </c>
      <c r="R109" s="5">
        <v>0</v>
      </c>
      <c r="S109" s="5">
        <v>0</v>
      </c>
    </row>
    <row r="110" spans="1:19" x14ac:dyDescent="0.3">
      <c r="A110" s="5">
        <v>110</v>
      </c>
      <c r="B110" s="5" t="s">
        <v>93</v>
      </c>
      <c r="C110" s="5" t="s">
        <v>2724</v>
      </c>
      <c r="D110" s="5" t="s">
        <v>94</v>
      </c>
      <c r="E110" s="5" t="s">
        <v>73</v>
      </c>
      <c r="F110" s="5" t="s">
        <v>24</v>
      </c>
      <c r="G110" s="6">
        <v>45291</v>
      </c>
      <c r="H110" s="5">
        <v>2023</v>
      </c>
      <c r="I110" s="5" t="str">
        <f t="shared" si="11"/>
        <v>Diciembre</v>
      </c>
      <c r="J110" s="6" t="str">
        <f t="shared" si="12"/>
        <v>2023-2</v>
      </c>
      <c r="K110" s="5">
        <v>80</v>
      </c>
      <c r="L110" s="5">
        <v>78</v>
      </c>
      <c r="M110" s="15">
        <f>IFERROR(IF((L110/K110)&gt;1.3,1.3,L110/K110),"")</f>
        <v>0.97499999999999998</v>
      </c>
      <c r="N110" s="15">
        <f>IFERROR(L110/K110,"")</f>
        <v>0.97499999999999998</v>
      </c>
      <c r="O110" s="5" t="s">
        <v>25</v>
      </c>
      <c r="P110" s="5" t="s">
        <v>25</v>
      </c>
      <c r="Q110" s="5" t="str">
        <f t="shared" si="13"/>
        <v>110-2023-12-31</v>
      </c>
      <c r="R110" s="5">
        <v>0</v>
      </c>
      <c r="S110" s="5">
        <v>0</v>
      </c>
    </row>
    <row r="111" spans="1:19" x14ac:dyDescent="0.3">
      <c r="A111" s="5">
        <v>111</v>
      </c>
      <c r="B111" s="5" t="s">
        <v>93</v>
      </c>
      <c r="C111" s="5" t="s">
        <v>2724</v>
      </c>
      <c r="D111" s="5" t="s">
        <v>58</v>
      </c>
      <c r="E111" s="5" t="s">
        <v>60</v>
      </c>
      <c r="F111" s="5" t="s">
        <v>24</v>
      </c>
      <c r="G111" s="6">
        <v>45291</v>
      </c>
      <c r="H111" s="5">
        <f>YEAR(G111)</f>
        <v>2023</v>
      </c>
      <c r="I111" s="5" t="str">
        <f t="shared" si="11"/>
        <v>Diciembre</v>
      </c>
      <c r="J111" s="6" t="str">
        <f t="shared" si="12"/>
        <v>2023-2</v>
      </c>
      <c r="K111" s="5">
        <v>80</v>
      </c>
      <c r="L111" s="10">
        <v>91.5</v>
      </c>
      <c r="M111" s="15">
        <f>IFERROR(IF((L111/K111)&gt;1,1,L111/K111),"")</f>
        <v>1</v>
      </c>
      <c r="N111" s="15">
        <f>IFERROR(L111/K111,"")</f>
        <v>1.14375</v>
      </c>
      <c r="O111" s="5" t="s">
        <v>25</v>
      </c>
      <c r="P111" s="5" t="s">
        <v>25</v>
      </c>
      <c r="Q111" s="5" t="str">
        <f t="shared" si="13"/>
        <v>111-2023-12-31</v>
      </c>
      <c r="R111" s="5">
        <v>0</v>
      </c>
      <c r="S111" s="5">
        <v>0</v>
      </c>
    </row>
    <row r="112" spans="1:19" x14ac:dyDescent="0.3">
      <c r="A112" s="5">
        <v>116</v>
      </c>
      <c r="B112" s="5" t="s">
        <v>93</v>
      </c>
      <c r="C112" s="5" t="s">
        <v>2725</v>
      </c>
      <c r="D112" s="5" t="s">
        <v>68</v>
      </c>
      <c r="E112" s="5" t="s">
        <v>69</v>
      </c>
      <c r="F112" s="5" t="s">
        <v>24</v>
      </c>
      <c r="G112" s="6">
        <v>45291</v>
      </c>
      <c r="H112" s="5">
        <f>YEAR(G112)</f>
        <v>2023</v>
      </c>
      <c r="I112" s="5" t="str">
        <f t="shared" si="11"/>
        <v>Diciembre</v>
      </c>
      <c r="J112" s="6" t="str">
        <f t="shared" si="12"/>
        <v>2023-2</v>
      </c>
      <c r="K112" s="5">
        <v>80</v>
      </c>
      <c r="L112" s="5">
        <v>85.4</v>
      </c>
      <c r="M112" s="15">
        <f>IFERROR(IF((L112/K112)&gt;1.3,1.3,L112/K112),"")</f>
        <v>1.0675000000000001</v>
      </c>
      <c r="N112" s="15">
        <f>IFERROR(L112/K112,"")</f>
        <v>1.0675000000000001</v>
      </c>
      <c r="O112" s="5" t="s">
        <v>25</v>
      </c>
      <c r="P112" s="5" t="s">
        <v>25</v>
      </c>
      <c r="Q112" s="5" t="str">
        <f t="shared" si="13"/>
        <v>116-2023-12-31</v>
      </c>
      <c r="R112" s="5">
        <v>0</v>
      </c>
      <c r="S112" s="5">
        <v>0</v>
      </c>
    </row>
    <row r="113" spans="1:19" x14ac:dyDescent="0.3">
      <c r="A113" s="5">
        <v>118</v>
      </c>
      <c r="B113" s="5" t="s">
        <v>100</v>
      </c>
      <c r="C113" s="5" t="s">
        <v>2724</v>
      </c>
      <c r="D113" s="5" t="s">
        <v>99</v>
      </c>
      <c r="E113" s="5" t="s">
        <v>73</v>
      </c>
      <c r="F113" s="5" t="s">
        <v>24</v>
      </c>
      <c r="G113" s="6">
        <v>45291</v>
      </c>
      <c r="H113" s="5">
        <v>2023</v>
      </c>
      <c r="I113" s="5" t="str">
        <f t="shared" si="11"/>
        <v>Diciembre</v>
      </c>
      <c r="J113" s="6" t="str">
        <f t="shared" si="12"/>
        <v>2023-2</v>
      </c>
      <c r="K113" s="5">
        <v>80</v>
      </c>
      <c r="L113" s="5">
        <v>94.138576779026195</v>
      </c>
      <c r="M113" s="15">
        <f>IFERROR(IF((L113/K113)&gt;1.3,1.3,L113/K113),"")</f>
        <v>1.1767322097378274</v>
      </c>
      <c r="N113" s="15">
        <f>IFERROR(L113/K113,"")</f>
        <v>1.1767322097378274</v>
      </c>
      <c r="O113" s="5" t="s">
        <v>25</v>
      </c>
      <c r="P113" s="5" t="s">
        <v>25</v>
      </c>
      <c r="Q113" s="5" t="str">
        <f t="shared" si="13"/>
        <v>118-2023-12-31</v>
      </c>
      <c r="R113" s="5">
        <v>0</v>
      </c>
      <c r="S113" s="5">
        <v>0</v>
      </c>
    </row>
    <row r="114" spans="1:19" x14ac:dyDescent="0.3">
      <c r="A114" s="5">
        <v>121</v>
      </c>
      <c r="B114" s="5" t="s">
        <v>102</v>
      </c>
      <c r="C114" s="5" t="s">
        <v>2724</v>
      </c>
      <c r="D114" s="5" t="s">
        <v>28</v>
      </c>
      <c r="E114" s="5" t="s">
        <v>23</v>
      </c>
      <c r="F114" s="5" t="s">
        <v>62</v>
      </c>
      <c r="G114" s="6">
        <v>45291</v>
      </c>
      <c r="H114" s="5">
        <f t="shared" ref="H114:H120" si="19">YEAR(G114)</f>
        <v>2023</v>
      </c>
      <c r="I114" s="5" t="str">
        <f t="shared" si="11"/>
        <v>Diciembre</v>
      </c>
      <c r="J114" s="6" t="str">
        <f t="shared" si="12"/>
        <v>2023-2</v>
      </c>
      <c r="K114" s="9">
        <v>110049104</v>
      </c>
      <c r="L114" s="9">
        <v>122487832</v>
      </c>
      <c r="M114" s="15">
        <f>IFERROR(IF((K114/L114)&gt;1.3,1.3,K114/L114),"")</f>
        <v>0.89844927616973413</v>
      </c>
      <c r="N114" s="15">
        <f>IFERROR(IF((K114/L114)&gt;K114/L114,1.3,K114/L114),"")</f>
        <v>0.89844927616973413</v>
      </c>
      <c r="O114" s="5" t="s">
        <v>103</v>
      </c>
      <c r="P114" s="5" t="s">
        <v>103</v>
      </c>
      <c r="Q114" s="5" t="str">
        <f t="shared" si="13"/>
        <v>121-2023-12-31</v>
      </c>
      <c r="R114" s="5">
        <v>0</v>
      </c>
      <c r="S114" s="5">
        <v>0</v>
      </c>
    </row>
    <row r="115" spans="1:19" x14ac:dyDescent="0.3">
      <c r="A115" s="5">
        <v>122</v>
      </c>
      <c r="B115" s="5" t="s">
        <v>104</v>
      </c>
      <c r="C115" s="5" t="s">
        <v>2724</v>
      </c>
      <c r="D115" s="5" t="s">
        <v>101</v>
      </c>
      <c r="E115" s="5" t="s">
        <v>69</v>
      </c>
      <c r="F115" s="5" t="s">
        <v>24</v>
      </c>
      <c r="G115" s="6">
        <v>45291</v>
      </c>
      <c r="H115" s="5">
        <f t="shared" si="19"/>
        <v>2023</v>
      </c>
      <c r="I115" s="5" t="str">
        <f t="shared" si="11"/>
        <v>Diciembre</v>
      </c>
      <c r="J115" s="6" t="str">
        <f t="shared" si="12"/>
        <v>2023-2</v>
      </c>
      <c r="K115" s="5">
        <v>80</v>
      </c>
      <c r="L115" s="5">
        <v>90.99</v>
      </c>
      <c r="M115" s="15">
        <f>IFERROR(IF((L115/K115)&gt;1.3,1.3,L115/K115),"")</f>
        <v>1.137375</v>
      </c>
      <c r="N115" s="15">
        <f>IFERROR(L115/K115,"")</f>
        <v>1.137375</v>
      </c>
      <c r="O115" s="5" t="s">
        <v>25</v>
      </c>
      <c r="P115" s="5" t="s">
        <v>25</v>
      </c>
      <c r="Q115" s="5" t="str">
        <f t="shared" si="13"/>
        <v>122-2023-12-31</v>
      </c>
      <c r="R115" s="5">
        <v>0</v>
      </c>
      <c r="S115" s="5">
        <v>0</v>
      </c>
    </row>
    <row r="116" spans="1:19" x14ac:dyDescent="0.3">
      <c r="A116" s="5">
        <v>124</v>
      </c>
      <c r="B116" s="5" t="s">
        <v>105</v>
      </c>
      <c r="C116" s="5" t="s">
        <v>2724</v>
      </c>
      <c r="D116" s="5" t="s">
        <v>72</v>
      </c>
      <c r="E116" s="5" t="s">
        <v>23</v>
      </c>
      <c r="F116" s="5" t="s">
        <v>62</v>
      </c>
      <c r="G116" s="6">
        <v>45291</v>
      </c>
      <c r="H116" s="5">
        <f t="shared" si="19"/>
        <v>2023</v>
      </c>
      <c r="I116" s="5" t="str">
        <f t="shared" si="11"/>
        <v>Diciembre</v>
      </c>
      <c r="J116" s="6" t="str">
        <f t="shared" si="12"/>
        <v>2023-2</v>
      </c>
      <c r="K116" s="5">
        <v>1.6</v>
      </c>
      <c r="L116" s="5">
        <v>2.8000000000000001E-2</v>
      </c>
      <c r="M116" s="8">
        <f>IF(L116&lt;=K116,100%,K116/L116)</f>
        <v>1</v>
      </c>
      <c r="N116" s="15">
        <f>IF(L116&lt;=K116,100%,K116/L116)</f>
        <v>1</v>
      </c>
      <c r="O116" s="5" t="s">
        <v>91</v>
      </c>
      <c r="P116" s="5" t="s">
        <v>91</v>
      </c>
      <c r="Q116" s="5" t="str">
        <f t="shared" si="13"/>
        <v>124-2023-12-31</v>
      </c>
      <c r="R116" s="5">
        <v>1</v>
      </c>
      <c r="S116" s="5">
        <v>2</v>
      </c>
    </row>
    <row r="117" spans="1:19" x14ac:dyDescent="0.3">
      <c r="A117" s="5">
        <v>125</v>
      </c>
      <c r="B117" s="5" t="s">
        <v>106</v>
      </c>
      <c r="C117" s="5" t="s">
        <v>2724</v>
      </c>
      <c r="D117" s="5" t="s">
        <v>72</v>
      </c>
      <c r="E117" s="5" t="s">
        <v>23</v>
      </c>
      <c r="F117" s="5" t="s">
        <v>62</v>
      </c>
      <c r="G117" s="6">
        <v>45291</v>
      </c>
      <c r="H117" s="5">
        <f t="shared" si="19"/>
        <v>2023</v>
      </c>
      <c r="I117" s="5" t="str">
        <f t="shared" si="11"/>
        <v>Diciembre</v>
      </c>
      <c r="J117" s="6" t="str">
        <f t="shared" si="12"/>
        <v>2023-2</v>
      </c>
      <c r="K117" s="5">
        <v>4.7</v>
      </c>
      <c r="L117" s="5">
        <v>0.18</v>
      </c>
      <c r="M117" s="8">
        <f>IF(L117&lt;=K117,100%,K117/L117)</f>
        <v>1</v>
      </c>
      <c r="N117" s="15">
        <f>IF(L117&lt;=K117,100%,K117/L117)</f>
        <v>1</v>
      </c>
      <c r="O117" s="5" t="s">
        <v>91</v>
      </c>
      <c r="P117" s="5" t="s">
        <v>91</v>
      </c>
      <c r="Q117" s="5" t="str">
        <f t="shared" si="13"/>
        <v>125-2023-12-31</v>
      </c>
      <c r="R117" s="5">
        <v>1</v>
      </c>
      <c r="S117" s="5">
        <v>2</v>
      </c>
    </row>
    <row r="118" spans="1:19" x14ac:dyDescent="0.3">
      <c r="A118" s="5">
        <v>126</v>
      </c>
      <c r="B118" s="5" t="s">
        <v>107</v>
      </c>
      <c r="C118" s="5" t="s">
        <v>2724</v>
      </c>
      <c r="D118" s="5" t="s">
        <v>72</v>
      </c>
      <c r="E118" s="5" t="s">
        <v>73</v>
      </c>
      <c r="F118" s="5" t="s">
        <v>62</v>
      </c>
      <c r="G118" s="6">
        <v>45291</v>
      </c>
      <c r="H118" s="5">
        <f t="shared" si="19"/>
        <v>2023</v>
      </c>
      <c r="I118" s="5" t="str">
        <f t="shared" si="11"/>
        <v>Diciembre</v>
      </c>
      <c r="J118" s="6" t="str">
        <f t="shared" si="12"/>
        <v>2023-2</v>
      </c>
      <c r="K118" s="5">
        <v>2</v>
      </c>
      <c r="L118" s="5">
        <v>0.12</v>
      </c>
      <c r="M118" s="8">
        <f>IF(L118&lt;=K118,100%,K118/L118)</f>
        <v>1</v>
      </c>
      <c r="N118" s="15">
        <f>IF(L118&lt;=K118,100%,K118/L118)</f>
        <v>1</v>
      </c>
      <c r="O118" s="5" t="s">
        <v>55</v>
      </c>
      <c r="P118" s="5" t="s">
        <v>91</v>
      </c>
      <c r="Q118" s="5" t="str">
        <f t="shared" si="13"/>
        <v>126-2023-12-31</v>
      </c>
      <c r="R118" s="5">
        <v>0</v>
      </c>
      <c r="S118" s="5">
        <v>2</v>
      </c>
    </row>
    <row r="119" spans="1:19" x14ac:dyDescent="0.3">
      <c r="A119" s="5">
        <v>127</v>
      </c>
      <c r="B119" s="5" t="s">
        <v>108</v>
      </c>
      <c r="C119" s="5" t="s">
        <v>2724</v>
      </c>
      <c r="D119" s="5" t="s">
        <v>72</v>
      </c>
      <c r="E119" s="5" t="s">
        <v>73</v>
      </c>
      <c r="F119" s="5" t="s">
        <v>62</v>
      </c>
      <c r="G119" s="6">
        <v>45291</v>
      </c>
      <c r="H119" s="5">
        <f t="shared" si="19"/>
        <v>2023</v>
      </c>
      <c r="I119" s="5" t="str">
        <f t="shared" si="11"/>
        <v>Diciembre</v>
      </c>
      <c r="J119" s="6" t="str">
        <f t="shared" si="12"/>
        <v>2023-2</v>
      </c>
      <c r="K119" s="16">
        <v>9.9999999999999995E-7</v>
      </c>
      <c r="L119" s="16">
        <v>9.9999999999999995E-7</v>
      </c>
      <c r="M119" s="8">
        <f>IF(L119&lt;=K119,100%,K119/L119)</f>
        <v>1</v>
      </c>
      <c r="N119" s="15">
        <f>IF(L119&lt;=K119,100%,K119/L119)</f>
        <v>1</v>
      </c>
      <c r="O119" s="5" t="s">
        <v>55</v>
      </c>
      <c r="P119" s="5" t="s">
        <v>91</v>
      </c>
      <c r="Q119" s="5" t="str">
        <f t="shared" si="13"/>
        <v>127-2023-12-31</v>
      </c>
      <c r="R119" s="5">
        <v>0</v>
      </c>
      <c r="S119" s="5">
        <v>0</v>
      </c>
    </row>
    <row r="120" spans="1:19" x14ac:dyDescent="0.3">
      <c r="A120" s="5">
        <v>128</v>
      </c>
      <c r="B120" s="5" t="s">
        <v>109</v>
      </c>
      <c r="C120" s="5" t="s">
        <v>2724</v>
      </c>
      <c r="D120" s="5" t="s">
        <v>72</v>
      </c>
      <c r="E120" s="5" t="s">
        <v>23</v>
      </c>
      <c r="F120" s="5" t="s">
        <v>62</v>
      </c>
      <c r="G120" s="6">
        <v>45291</v>
      </c>
      <c r="H120" s="5">
        <f t="shared" si="19"/>
        <v>2023</v>
      </c>
      <c r="I120" s="5" t="str">
        <f t="shared" si="11"/>
        <v>Diciembre</v>
      </c>
      <c r="J120" s="6" t="str">
        <f t="shared" si="12"/>
        <v>2023-2</v>
      </c>
      <c r="K120" s="5">
        <v>1</v>
      </c>
      <c r="L120" s="5">
        <v>0.85</v>
      </c>
      <c r="M120" s="15">
        <f>IFERROR(IF((K120/L120)&gt;1,1,K120/L120),"")</f>
        <v>1</v>
      </c>
      <c r="N120" s="15">
        <f>IFERROR(IF((K120/L120)&gt;1,1,K120/L120),"")</f>
        <v>1</v>
      </c>
      <c r="O120" s="5" t="s">
        <v>55</v>
      </c>
      <c r="P120" s="5" t="s">
        <v>91</v>
      </c>
      <c r="Q120" s="5" t="str">
        <f t="shared" si="13"/>
        <v>128-2023-12-31</v>
      </c>
      <c r="R120" s="5">
        <v>0</v>
      </c>
      <c r="S120" s="5">
        <v>2</v>
      </c>
    </row>
    <row r="121" spans="1:19" x14ac:dyDescent="0.3">
      <c r="A121" s="5">
        <v>133</v>
      </c>
      <c r="B121" s="5" t="s">
        <v>93</v>
      </c>
      <c r="C121" s="5" t="s">
        <v>2724</v>
      </c>
      <c r="D121" s="5" t="s">
        <v>110</v>
      </c>
      <c r="E121" s="5" t="s">
        <v>73</v>
      </c>
      <c r="F121" s="5" t="s">
        <v>24</v>
      </c>
      <c r="G121" s="6">
        <v>45291</v>
      </c>
      <c r="H121" s="5">
        <v>2023</v>
      </c>
      <c r="I121" s="5" t="str">
        <f t="shared" si="11"/>
        <v>Diciembre</v>
      </c>
      <c r="J121" s="6" t="str">
        <f t="shared" si="12"/>
        <v>2023-2</v>
      </c>
      <c r="K121" s="5">
        <v>80</v>
      </c>
      <c r="L121" s="5">
        <v>92.789115646258509</v>
      </c>
      <c r="M121" s="15">
        <f>IFERROR(IF((L121/K121)&gt;1.3,1.3,L121/K121),"")</f>
        <v>1.1598639455782314</v>
      </c>
      <c r="N121" s="15">
        <f>IFERROR(L121/K121,"")</f>
        <v>1.1598639455782314</v>
      </c>
      <c r="O121" s="5" t="s">
        <v>25</v>
      </c>
      <c r="P121" s="5" t="s">
        <v>25</v>
      </c>
      <c r="Q121" s="5" t="str">
        <f t="shared" si="13"/>
        <v>133-2023-12-31</v>
      </c>
      <c r="R121" s="5">
        <v>0</v>
      </c>
      <c r="S121" s="5">
        <v>0</v>
      </c>
    </row>
    <row r="122" spans="1:19" x14ac:dyDescent="0.3">
      <c r="A122" s="5">
        <v>136</v>
      </c>
      <c r="B122" s="5" t="s">
        <v>111</v>
      </c>
      <c r="C122" s="5" t="s">
        <v>2724</v>
      </c>
      <c r="D122" s="5" t="s">
        <v>112</v>
      </c>
      <c r="E122" s="5" t="s">
        <v>54</v>
      </c>
      <c r="F122" s="5" t="s">
        <v>24</v>
      </c>
      <c r="G122" s="6">
        <v>45291</v>
      </c>
      <c r="H122" s="5">
        <f t="shared" ref="H122:H130" si="20">YEAR(G122)</f>
        <v>2023</v>
      </c>
      <c r="I122" s="5" t="str">
        <f t="shared" si="11"/>
        <v>Diciembre</v>
      </c>
      <c r="J122" s="6" t="str">
        <f t="shared" si="12"/>
        <v>2023-2</v>
      </c>
      <c r="K122" s="5">
        <v>90</v>
      </c>
      <c r="L122" s="5">
        <v>100</v>
      </c>
      <c r="M122" s="15">
        <f>IFERROR(IF((L122/K122)&gt;1.3,1.3,L122/K122),"")</f>
        <v>1.1111111111111112</v>
      </c>
      <c r="N122" s="15">
        <f>IFERROR(L122/K122,"")</f>
        <v>1.1111111111111112</v>
      </c>
      <c r="O122" s="5" t="s">
        <v>25</v>
      </c>
      <c r="P122" s="5" t="s">
        <v>25</v>
      </c>
      <c r="Q122" s="5" t="str">
        <f t="shared" si="13"/>
        <v>136-2023-12-31</v>
      </c>
      <c r="R122" s="5">
        <v>0</v>
      </c>
      <c r="S122" s="5">
        <v>0</v>
      </c>
    </row>
    <row r="123" spans="1:19" x14ac:dyDescent="0.3">
      <c r="A123" s="5">
        <v>137</v>
      </c>
      <c r="B123" s="5" t="s">
        <v>113</v>
      </c>
      <c r="C123" s="5" t="s">
        <v>2724</v>
      </c>
      <c r="D123" s="5" t="s">
        <v>112</v>
      </c>
      <c r="E123" s="5" t="s">
        <v>60</v>
      </c>
      <c r="F123" s="5" t="s">
        <v>24</v>
      </c>
      <c r="G123" s="6">
        <v>45291</v>
      </c>
      <c r="H123" s="5">
        <f t="shared" si="20"/>
        <v>2023</v>
      </c>
      <c r="I123" s="5" t="str">
        <f t="shared" si="11"/>
        <v>Diciembre</v>
      </c>
      <c r="J123" s="6" t="str">
        <f t="shared" si="12"/>
        <v>2023-2</v>
      </c>
      <c r="K123" s="5">
        <v>447</v>
      </c>
      <c r="L123" s="5">
        <v>448</v>
      </c>
      <c r="M123" s="15">
        <f>IFERROR(IF((L123/K123)&gt;1.3,1.3,L123/K123),"")</f>
        <v>1.0022371364653244</v>
      </c>
      <c r="N123" s="15">
        <f>IFERROR(L123/K123,"")</f>
        <v>1.0022371364653244</v>
      </c>
      <c r="O123" s="5" t="s">
        <v>55</v>
      </c>
      <c r="P123" s="5" t="s">
        <v>55</v>
      </c>
      <c r="Q123" s="5" t="str">
        <f t="shared" si="13"/>
        <v>137-2023-12-31</v>
      </c>
      <c r="R123" s="5">
        <v>0</v>
      </c>
      <c r="S123" s="5">
        <v>0</v>
      </c>
    </row>
    <row r="124" spans="1:19" x14ac:dyDescent="0.3">
      <c r="A124" s="5">
        <v>139</v>
      </c>
      <c r="B124" s="5" t="s">
        <v>114</v>
      </c>
      <c r="C124" s="5" t="s">
        <v>2724</v>
      </c>
      <c r="D124" s="5" t="s">
        <v>112</v>
      </c>
      <c r="E124" s="5" t="s">
        <v>23</v>
      </c>
      <c r="F124" s="5" t="s">
        <v>62</v>
      </c>
      <c r="G124" s="6">
        <v>45291</v>
      </c>
      <c r="H124" s="5">
        <f t="shared" si="20"/>
        <v>2023</v>
      </c>
      <c r="I124" s="5" t="str">
        <f t="shared" si="11"/>
        <v>Diciembre</v>
      </c>
      <c r="J124" s="6" t="str">
        <f t="shared" si="12"/>
        <v>2023-2</v>
      </c>
      <c r="K124" s="12">
        <v>981.98199999999997</v>
      </c>
      <c r="L124" s="12">
        <v>964.28399999999999</v>
      </c>
      <c r="M124" s="15">
        <f>IFERROR(IF((K124/L124)&gt;1.3,1.3,K124/L124),"")</f>
        <v>1.0183535141099509</v>
      </c>
      <c r="N124" s="15">
        <f>IFERROR(K124/L124,"")</f>
        <v>1.0183535141099509</v>
      </c>
      <c r="O124" s="5" t="s">
        <v>103</v>
      </c>
      <c r="P124" s="5" t="s">
        <v>103</v>
      </c>
      <c r="Q124" s="5" t="str">
        <f t="shared" si="13"/>
        <v>139-2023-12-31</v>
      </c>
      <c r="R124" s="5">
        <v>0</v>
      </c>
      <c r="S124" s="5">
        <v>0</v>
      </c>
    </row>
    <row r="125" spans="1:19" x14ac:dyDescent="0.3">
      <c r="A125" s="5">
        <v>143</v>
      </c>
      <c r="B125" s="5" t="s">
        <v>926</v>
      </c>
      <c r="C125" s="5" t="s">
        <v>2724</v>
      </c>
      <c r="D125" s="5" t="s">
        <v>85</v>
      </c>
      <c r="E125" s="5" t="s">
        <v>54</v>
      </c>
      <c r="F125" s="5" t="s">
        <v>24</v>
      </c>
      <c r="G125" s="6">
        <v>45291</v>
      </c>
      <c r="H125" s="5">
        <f t="shared" si="20"/>
        <v>2023</v>
      </c>
      <c r="I125" s="5" t="str">
        <f t="shared" si="11"/>
        <v>Diciembre</v>
      </c>
      <c r="J125" s="6" t="str">
        <f t="shared" si="12"/>
        <v>2023-2</v>
      </c>
      <c r="K125" s="5"/>
      <c r="L125" s="5">
        <v>146</v>
      </c>
      <c r="M125" s="15" t="str">
        <f t="shared" ref="M125:M138" si="21">IFERROR(IF((L125/K125)&gt;1.3,1.3,L125/K125),"")</f>
        <v/>
      </c>
      <c r="N125" s="15" t="str">
        <f t="shared" ref="N125:N140" si="22">IFERROR(L125/K125,"")</f>
        <v/>
      </c>
      <c r="O125" s="5" t="s">
        <v>116</v>
      </c>
      <c r="P125" s="5"/>
      <c r="Q125" s="5" t="str">
        <f t="shared" si="13"/>
        <v>143-2023-12-31</v>
      </c>
      <c r="R125" s="5">
        <v>0</v>
      </c>
      <c r="S125" s="5">
        <v>0</v>
      </c>
    </row>
    <row r="126" spans="1:19" x14ac:dyDescent="0.3">
      <c r="A126" s="5">
        <v>144</v>
      </c>
      <c r="B126" s="5" t="s">
        <v>117</v>
      </c>
      <c r="C126" s="5" t="s">
        <v>2724</v>
      </c>
      <c r="D126" s="5" t="s">
        <v>85</v>
      </c>
      <c r="E126" s="5" t="s">
        <v>73</v>
      </c>
      <c r="F126" s="5" t="s">
        <v>24</v>
      </c>
      <c r="G126" s="6">
        <v>45291</v>
      </c>
      <c r="H126" s="5">
        <f t="shared" si="20"/>
        <v>2023</v>
      </c>
      <c r="I126" s="5" t="str">
        <f t="shared" si="11"/>
        <v>Diciembre</v>
      </c>
      <c r="J126" s="6" t="str">
        <f t="shared" si="12"/>
        <v>2023-2</v>
      </c>
      <c r="K126" s="5">
        <v>3</v>
      </c>
      <c r="L126" s="5">
        <v>4.83</v>
      </c>
      <c r="M126" s="15">
        <f t="shared" si="21"/>
        <v>1.3</v>
      </c>
      <c r="N126" s="15">
        <f t="shared" si="22"/>
        <v>1.61</v>
      </c>
      <c r="O126" s="5" t="s">
        <v>55</v>
      </c>
      <c r="P126" s="5" t="s">
        <v>91</v>
      </c>
      <c r="Q126" s="5" t="str">
        <f t="shared" si="13"/>
        <v>144-2023-12-31</v>
      </c>
      <c r="R126" s="5">
        <v>2</v>
      </c>
      <c r="S126" s="5">
        <v>2</v>
      </c>
    </row>
    <row r="127" spans="1:19" x14ac:dyDescent="0.3">
      <c r="A127" s="5">
        <v>145</v>
      </c>
      <c r="B127" s="5" t="s">
        <v>118</v>
      </c>
      <c r="C127" s="5" t="s">
        <v>2724</v>
      </c>
      <c r="D127" s="5" t="s">
        <v>119</v>
      </c>
      <c r="E127" s="5" t="s">
        <v>54</v>
      </c>
      <c r="F127" s="5" t="s">
        <v>24</v>
      </c>
      <c r="G127" s="6">
        <v>45291</v>
      </c>
      <c r="H127" s="5">
        <f t="shared" si="20"/>
        <v>2023</v>
      </c>
      <c r="I127" s="5" t="str">
        <f t="shared" si="11"/>
        <v>Diciembre</v>
      </c>
      <c r="J127" s="6" t="str">
        <f t="shared" si="12"/>
        <v>2023-2</v>
      </c>
      <c r="K127" s="5">
        <v>1</v>
      </c>
      <c r="L127" s="5">
        <v>2</v>
      </c>
      <c r="M127" s="15">
        <f t="shared" si="21"/>
        <v>1.3</v>
      </c>
      <c r="N127" s="15">
        <f t="shared" si="22"/>
        <v>2</v>
      </c>
      <c r="O127" s="5" t="s">
        <v>55</v>
      </c>
      <c r="P127" s="5" t="s">
        <v>55</v>
      </c>
      <c r="Q127" s="5" t="str">
        <f t="shared" si="13"/>
        <v>145-2023-12-31</v>
      </c>
      <c r="R127" s="5">
        <v>0</v>
      </c>
      <c r="S127" s="5">
        <v>0</v>
      </c>
    </row>
    <row r="128" spans="1:19" x14ac:dyDescent="0.3">
      <c r="A128" s="5">
        <v>146</v>
      </c>
      <c r="B128" s="5" t="s">
        <v>120</v>
      </c>
      <c r="C128" s="5" t="s">
        <v>2724</v>
      </c>
      <c r="D128" s="5" t="s">
        <v>85</v>
      </c>
      <c r="E128" s="5" t="s">
        <v>54</v>
      </c>
      <c r="F128" s="5" t="s">
        <v>24</v>
      </c>
      <c r="G128" s="6">
        <v>45291</v>
      </c>
      <c r="H128" s="5">
        <f t="shared" si="20"/>
        <v>2023</v>
      </c>
      <c r="I128" s="5" t="str">
        <f t="shared" si="11"/>
        <v>Diciembre</v>
      </c>
      <c r="J128" s="6" t="str">
        <f t="shared" si="12"/>
        <v>2023-2</v>
      </c>
      <c r="K128" s="5">
        <v>230</v>
      </c>
      <c r="L128" s="5">
        <v>342</v>
      </c>
      <c r="M128" s="15">
        <f t="shared" si="21"/>
        <v>1.3</v>
      </c>
      <c r="N128" s="15">
        <f t="shared" si="22"/>
        <v>1.4869565217391305</v>
      </c>
      <c r="O128" s="5" t="s">
        <v>55</v>
      </c>
      <c r="P128" s="5" t="s">
        <v>55</v>
      </c>
      <c r="Q128" s="5" t="str">
        <f t="shared" si="13"/>
        <v>146-2023-12-31</v>
      </c>
      <c r="R128" s="5">
        <v>0</v>
      </c>
      <c r="S128" s="5">
        <v>0</v>
      </c>
    </row>
    <row r="129" spans="1:19" x14ac:dyDescent="0.3">
      <c r="A129" s="5">
        <v>147</v>
      </c>
      <c r="B129" s="5" t="s">
        <v>121</v>
      </c>
      <c r="C129" s="5" t="s">
        <v>2724</v>
      </c>
      <c r="D129" s="5" t="s">
        <v>85</v>
      </c>
      <c r="E129" s="5" t="s">
        <v>73</v>
      </c>
      <c r="F129" s="5" t="s">
        <v>24</v>
      </c>
      <c r="G129" s="6">
        <v>45291</v>
      </c>
      <c r="H129" s="5">
        <f t="shared" si="20"/>
        <v>2023</v>
      </c>
      <c r="I129" s="5" t="str">
        <f t="shared" si="11"/>
        <v>Diciembre</v>
      </c>
      <c r="J129" s="6" t="str">
        <f t="shared" si="12"/>
        <v>2023-2</v>
      </c>
      <c r="K129" s="5">
        <v>13</v>
      </c>
      <c r="L129" s="5">
        <v>11</v>
      </c>
      <c r="M129" s="15">
        <f t="shared" si="21"/>
        <v>0.84615384615384615</v>
      </c>
      <c r="N129" s="15">
        <f t="shared" si="22"/>
        <v>0.84615384615384615</v>
      </c>
      <c r="O129" s="5" t="s">
        <v>55</v>
      </c>
      <c r="P129" s="5" t="s">
        <v>55</v>
      </c>
      <c r="Q129" s="5" t="str">
        <f t="shared" si="13"/>
        <v>147-2023-12-31</v>
      </c>
      <c r="R129" s="5">
        <v>0</v>
      </c>
      <c r="S129" s="5">
        <v>0</v>
      </c>
    </row>
    <row r="130" spans="1:19" x14ac:dyDescent="0.3">
      <c r="A130" s="5">
        <v>148</v>
      </c>
      <c r="B130" s="5" t="s">
        <v>123</v>
      </c>
      <c r="C130" s="5" t="s">
        <v>2724</v>
      </c>
      <c r="D130" s="5" t="s">
        <v>119</v>
      </c>
      <c r="E130" s="5" t="s">
        <v>54</v>
      </c>
      <c r="F130" s="5" t="s">
        <v>24</v>
      </c>
      <c r="G130" s="6">
        <v>45291</v>
      </c>
      <c r="H130" s="16">
        <f t="shared" si="20"/>
        <v>2023</v>
      </c>
      <c r="I130" s="6" t="str">
        <f t="shared" ref="I130:I193" si="23">PROPER(TEXT(G130,"mmmm"))</f>
        <v>Diciembre</v>
      </c>
      <c r="J130" s="6" t="str">
        <f t="shared" ref="J130:J193" si="24">IF(OR(I130="Enero",I130="Febrero",I130="Marzo",I130="Abril",I130="Mayo",I130="Junio"),H130&amp;"-1",IF(OR(I130="Julio",I130="Agosto",I130="Septiembre",I130="Octubre",I130="Noviembre",I130="Diciembre"),H130&amp;"-2"))</f>
        <v>2023-2</v>
      </c>
      <c r="K130" s="5">
        <v>5</v>
      </c>
      <c r="L130" s="5">
        <v>5.71</v>
      </c>
      <c r="M130" s="15">
        <f t="shared" si="21"/>
        <v>1.1419999999999999</v>
      </c>
      <c r="N130" s="15">
        <f t="shared" si="22"/>
        <v>1.1419999999999999</v>
      </c>
      <c r="O130" s="5" t="s">
        <v>25</v>
      </c>
      <c r="P130" s="5" t="s">
        <v>25</v>
      </c>
      <c r="Q130" s="5" t="str">
        <f t="shared" ref="Q130:Q193" si="25">A130&amp;"-"&amp;YEAR(G130)&amp;"-"&amp;IF(LEN(MONTH(G130))=1,"0"&amp;MONTH(G130),MONTH(G130))&amp;"-"&amp;IF(LEN(DAY(G130))=1,"0"&amp;DAY(G130),DAY(G130))</f>
        <v>148-2023-12-31</v>
      </c>
      <c r="R130" s="5">
        <v>0</v>
      </c>
      <c r="S130" s="5">
        <v>1</v>
      </c>
    </row>
    <row r="131" spans="1:19" x14ac:dyDescent="0.3">
      <c r="A131" s="5">
        <v>150</v>
      </c>
      <c r="B131" s="5" t="s">
        <v>93</v>
      </c>
      <c r="C131" s="5" t="s">
        <v>2724</v>
      </c>
      <c r="D131" s="5" t="s">
        <v>85</v>
      </c>
      <c r="E131" s="5" t="s">
        <v>73</v>
      </c>
      <c r="F131" s="5" t="s">
        <v>24</v>
      </c>
      <c r="G131" s="6">
        <v>45291</v>
      </c>
      <c r="H131" s="5">
        <v>2023</v>
      </c>
      <c r="I131" s="5" t="str">
        <f t="shared" si="23"/>
        <v>Diciembre</v>
      </c>
      <c r="J131" s="6" t="str">
        <f t="shared" si="24"/>
        <v>2023-2</v>
      </c>
      <c r="K131" s="5">
        <v>80</v>
      </c>
      <c r="L131" s="5">
        <v>84.343500708111094</v>
      </c>
      <c r="M131" s="15">
        <f t="shared" si="21"/>
        <v>1.0542937588513888</v>
      </c>
      <c r="N131" s="15">
        <f t="shared" si="22"/>
        <v>1.0542937588513888</v>
      </c>
      <c r="O131" s="5" t="s">
        <v>25</v>
      </c>
      <c r="P131" s="5" t="s">
        <v>25</v>
      </c>
      <c r="Q131" s="5" t="str">
        <f t="shared" si="25"/>
        <v>150-2023-12-31</v>
      </c>
      <c r="R131" s="5">
        <v>0</v>
      </c>
      <c r="S131" s="5">
        <v>0</v>
      </c>
    </row>
    <row r="132" spans="1:19" x14ac:dyDescent="0.3">
      <c r="A132" s="5">
        <v>151</v>
      </c>
      <c r="B132" s="5" t="s">
        <v>93</v>
      </c>
      <c r="C132" s="5" t="s">
        <v>2725</v>
      </c>
      <c r="D132" s="5" t="s">
        <v>112</v>
      </c>
      <c r="E132" s="5" t="s">
        <v>73</v>
      </c>
      <c r="F132" s="5" t="s">
        <v>24</v>
      </c>
      <c r="G132" s="6">
        <v>45291</v>
      </c>
      <c r="H132" s="5">
        <f t="shared" ref="H132:H195" si="26">YEAR(G132)</f>
        <v>2023</v>
      </c>
      <c r="I132" s="5" t="str">
        <f t="shared" si="23"/>
        <v>Diciembre</v>
      </c>
      <c r="J132" s="6" t="str">
        <f t="shared" si="24"/>
        <v>2023-2</v>
      </c>
      <c r="K132" s="5"/>
      <c r="L132" s="5"/>
      <c r="M132" s="15" t="str">
        <f t="shared" si="21"/>
        <v/>
      </c>
      <c r="N132" s="15" t="str">
        <f t="shared" si="22"/>
        <v/>
      </c>
      <c r="O132" s="5" t="s">
        <v>128</v>
      </c>
      <c r="P132" s="5" t="s">
        <v>128</v>
      </c>
      <c r="Q132" s="5" t="str">
        <f t="shared" si="25"/>
        <v>151-2023-12-31</v>
      </c>
      <c r="R132" s="5">
        <v>0</v>
      </c>
      <c r="S132" s="5">
        <v>0</v>
      </c>
    </row>
    <row r="133" spans="1:19" x14ac:dyDescent="0.3">
      <c r="A133" s="5">
        <v>157</v>
      </c>
      <c r="B133" s="5" t="s">
        <v>126</v>
      </c>
      <c r="C133" s="5" t="s">
        <v>2725</v>
      </c>
      <c r="D133" s="5" t="s">
        <v>127</v>
      </c>
      <c r="E133" s="5" t="s">
        <v>73</v>
      </c>
      <c r="F133" s="5" t="s">
        <v>24</v>
      </c>
      <c r="G133" s="6">
        <v>45291</v>
      </c>
      <c r="H133" s="5">
        <f t="shared" si="26"/>
        <v>2023</v>
      </c>
      <c r="I133" s="5" t="str">
        <f t="shared" si="23"/>
        <v>Diciembre</v>
      </c>
      <c r="J133" s="6" t="str">
        <f t="shared" si="24"/>
        <v>2023-2</v>
      </c>
      <c r="K133" s="5">
        <v>3</v>
      </c>
      <c r="L133" s="5">
        <v>7</v>
      </c>
      <c r="M133" s="15">
        <f t="shared" si="21"/>
        <v>1.3</v>
      </c>
      <c r="N133" s="15">
        <f t="shared" si="22"/>
        <v>2.3333333333333335</v>
      </c>
      <c r="O133" s="5" t="s">
        <v>55</v>
      </c>
      <c r="P133" s="5" t="s">
        <v>55</v>
      </c>
      <c r="Q133" s="5" t="str">
        <f t="shared" si="25"/>
        <v>157-2023-12-31</v>
      </c>
      <c r="R133" s="5">
        <v>0</v>
      </c>
      <c r="S133" s="5">
        <v>0</v>
      </c>
    </row>
    <row r="134" spans="1:19" x14ac:dyDescent="0.3">
      <c r="A134" s="5">
        <v>159</v>
      </c>
      <c r="B134" s="5" t="s">
        <v>93</v>
      </c>
      <c r="C134" s="5" t="s">
        <v>2725</v>
      </c>
      <c r="D134" s="5" t="s">
        <v>127</v>
      </c>
      <c r="E134" s="5" t="s">
        <v>54</v>
      </c>
      <c r="F134" s="5" t="s">
        <v>24</v>
      </c>
      <c r="G134" s="6">
        <v>45291</v>
      </c>
      <c r="H134" s="5">
        <f t="shared" si="26"/>
        <v>2023</v>
      </c>
      <c r="I134" s="5" t="str">
        <f t="shared" si="23"/>
        <v>Diciembre</v>
      </c>
      <c r="J134" s="6" t="str">
        <f t="shared" si="24"/>
        <v>2023-2</v>
      </c>
      <c r="K134" s="5">
        <v>80</v>
      </c>
      <c r="L134" s="5">
        <v>98</v>
      </c>
      <c r="M134" s="15">
        <f t="shared" si="21"/>
        <v>1.2250000000000001</v>
      </c>
      <c r="N134" s="15">
        <f t="shared" si="22"/>
        <v>1.2250000000000001</v>
      </c>
      <c r="O134" s="5" t="s">
        <v>25</v>
      </c>
      <c r="P134" s="5" t="s">
        <v>25</v>
      </c>
      <c r="Q134" s="5" t="str">
        <f t="shared" si="25"/>
        <v>159-2023-12-31</v>
      </c>
      <c r="R134" s="5">
        <v>0</v>
      </c>
      <c r="S134" s="5">
        <v>0</v>
      </c>
    </row>
    <row r="135" spans="1:19" x14ac:dyDescent="0.3">
      <c r="A135" s="5">
        <v>167</v>
      </c>
      <c r="B135" s="5" t="s">
        <v>129</v>
      </c>
      <c r="C135" s="5" t="s">
        <v>2724</v>
      </c>
      <c r="D135" s="5" t="s">
        <v>28</v>
      </c>
      <c r="E135" s="5" t="s">
        <v>54</v>
      </c>
      <c r="F135" s="5" t="s">
        <v>24</v>
      </c>
      <c r="G135" s="6">
        <v>45291</v>
      </c>
      <c r="H135" s="5">
        <f t="shared" si="26"/>
        <v>2023</v>
      </c>
      <c r="I135" s="5" t="str">
        <f t="shared" si="23"/>
        <v>Diciembre</v>
      </c>
      <c r="J135" s="6" t="str">
        <f t="shared" si="24"/>
        <v>2023-2</v>
      </c>
      <c r="K135" s="5">
        <v>80</v>
      </c>
      <c r="L135" s="5">
        <v>96.924999999999997</v>
      </c>
      <c r="M135" s="15">
        <f t="shared" si="21"/>
        <v>1.2115624999999999</v>
      </c>
      <c r="N135" s="15">
        <f t="shared" si="22"/>
        <v>1.2115624999999999</v>
      </c>
      <c r="O135" s="5" t="s">
        <v>25</v>
      </c>
      <c r="P135" s="5" t="s">
        <v>25</v>
      </c>
      <c r="Q135" s="5" t="str">
        <f t="shared" si="25"/>
        <v>167-2023-12-31</v>
      </c>
      <c r="R135" s="5">
        <v>0</v>
      </c>
      <c r="S135" s="5">
        <v>1</v>
      </c>
    </row>
    <row r="136" spans="1:19" x14ac:dyDescent="0.3">
      <c r="A136" s="5">
        <v>172</v>
      </c>
      <c r="B136" s="5" t="s">
        <v>131</v>
      </c>
      <c r="C136" s="5" t="s">
        <v>2724</v>
      </c>
      <c r="D136" s="5" t="s">
        <v>101</v>
      </c>
      <c r="E136" s="5" t="s">
        <v>23</v>
      </c>
      <c r="F136" s="5" t="s">
        <v>24</v>
      </c>
      <c r="G136" s="6">
        <v>45291</v>
      </c>
      <c r="H136" s="5">
        <f t="shared" si="26"/>
        <v>2023</v>
      </c>
      <c r="I136" s="5" t="str">
        <f t="shared" si="23"/>
        <v>Diciembre</v>
      </c>
      <c r="J136" s="6" t="str">
        <f t="shared" si="24"/>
        <v>2023-2</v>
      </c>
      <c r="K136" s="5">
        <v>95</v>
      </c>
      <c r="L136" s="5">
        <v>100</v>
      </c>
      <c r="M136" s="15">
        <f t="shared" si="21"/>
        <v>1.0526315789473684</v>
      </c>
      <c r="N136" s="15">
        <f t="shared" si="22"/>
        <v>1.0526315789473684</v>
      </c>
      <c r="O136" s="5" t="s">
        <v>25</v>
      </c>
      <c r="P136" s="5" t="s">
        <v>25</v>
      </c>
      <c r="Q136" s="5" t="str">
        <f t="shared" si="25"/>
        <v>172-2023-12-31</v>
      </c>
      <c r="R136" s="5">
        <v>0</v>
      </c>
      <c r="S136" s="5">
        <v>0</v>
      </c>
    </row>
    <row r="137" spans="1:19" x14ac:dyDescent="0.3">
      <c r="A137" s="5">
        <v>174</v>
      </c>
      <c r="B137" s="5" t="s">
        <v>132</v>
      </c>
      <c r="C137" s="5" t="s">
        <v>2724</v>
      </c>
      <c r="D137" s="5" t="s">
        <v>101</v>
      </c>
      <c r="E137" s="5" t="s">
        <v>54</v>
      </c>
      <c r="F137" s="5" t="s">
        <v>24</v>
      </c>
      <c r="G137" s="6">
        <v>45291</v>
      </c>
      <c r="H137" s="5">
        <f t="shared" si="26"/>
        <v>2023</v>
      </c>
      <c r="I137" s="5" t="str">
        <f t="shared" si="23"/>
        <v>Diciembre</v>
      </c>
      <c r="J137" s="6" t="str">
        <f t="shared" si="24"/>
        <v>2023-2</v>
      </c>
      <c r="K137" s="5">
        <v>95</v>
      </c>
      <c r="L137" s="5">
        <v>100</v>
      </c>
      <c r="M137" s="15">
        <f t="shared" si="21"/>
        <v>1.0526315789473684</v>
      </c>
      <c r="N137" s="15">
        <f t="shared" si="22"/>
        <v>1.0526315789473684</v>
      </c>
      <c r="O137" s="5" t="s">
        <v>25</v>
      </c>
      <c r="P137" s="5" t="s">
        <v>25</v>
      </c>
      <c r="Q137" s="5" t="str">
        <f t="shared" si="25"/>
        <v>174-2023-12-31</v>
      </c>
      <c r="R137" s="5">
        <v>0</v>
      </c>
      <c r="S137" s="5">
        <v>0</v>
      </c>
    </row>
    <row r="138" spans="1:19" x14ac:dyDescent="0.3">
      <c r="A138" s="5">
        <v>176</v>
      </c>
      <c r="B138" s="5" t="s">
        <v>133</v>
      </c>
      <c r="C138" s="5" t="s">
        <v>2724</v>
      </c>
      <c r="D138" s="5" t="s">
        <v>101</v>
      </c>
      <c r="E138" s="5" t="s">
        <v>23</v>
      </c>
      <c r="F138" s="5" t="s">
        <v>24</v>
      </c>
      <c r="G138" s="6">
        <v>45291</v>
      </c>
      <c r="H138" s="5">
        <f t="shared" si="26"/>
        <v>2023</v>
      </c>
      <c r="I138" s="5" t="str">
        <f t="shared" si="23"/>
        <v>Diciembre</v>
      </c>
      <c r="J138" s="6" t="str">
        <f t="shared" si="24"/>
        <v>2023-2</v>
      </c>
      <c r="K138" s="5">
        <v>80</v>
      </c>
      <c r="L138" s="5">
        <v>81.37</v>
      </c>
      <c r="M138" s="15">
        <f t="shared" si="21"/>
        <v>1.0171250000000001</v>
      </c>
      <c r="N138" s="15">
        <f t="shared" si="22"/>
        <v>1.0171250000000001</v>
      </c>
      <c r="O138" s="5" t="s">
        <v>25</v>
      </c>
      <c r="P138" s="5" t="s">
        <v>25</v>
      </c>
      <c r="Q138" s="5" t="str">
        <f t="shared" si="25"/>
        <v>176-2023-12-31</v>
      </c>
      <c r="R138" s="5">
        <v>0</v>
      </c>
      <c r="S138" s="5">
        <v>0</v>
      </c>
    </row>
    <row r="139" spans="1:19" x14ac:dyDescent="0.3">
      <c r="A139" s="5">
        <v>193</v>
      </c>
      <c r="B139" s="103" t="s">
        <v>2726</v>
      </c>
      <c r="C139" s="5" t="s">
        <v>2725</v>
      </c>
      <c r="D139" s="5" t="s">
        <v>53</v>
      </c>
      <c r="E139" s="5" t="s">
        <v>54</v>
      </c>
      <c r="F139" s="5" t="s">
        <v>24</v>
      </c>
      <c r="G139" s="6">
        <v>45291</v>
      </c>
      <c r="H139" s="5">
        <f t="shared" si="26"/>
        <v>2023</v>
      </c>
      <c r="I139" s="5" t="str">
        <f t="shared" si="23"/>
        <v>Diciembre</v>
      </c>
      <c r="J139" s="6" t="str">
        <f t="shared" si="24"/>
        <v>2023-2</v>
      </c>
      <c r="K139" s="5">
        <v>92</v>
      </c>
      <c r="L139" s="5">
        <v>91.3</v>
      </c>
      <c r="M139" s="15">
        <f>IFERROR(IF((L139/K139)&gt;1,1,L139/K139),"")</f>
        <v>0.99239130434782608</v>
      </c>
      <c r="N139" s="15">
        <f t="shared" si="22"/>
        <v>0.99239130434782608</v>
      </c>
      <c r="O139" s="5" t="s">
        <v>25</v>
      </c>
      <c r="P139" s="5" t="s">
        <v>25</v>
      </c>
      <c r="Q139" s="5" t="str">
        <f t="shared" si="25"/>
        <v>193-2023-12-31</v>
      </c>
      <c r="R139" s="5">
        <v>1</v>
      </c>
      <c r="S139" s="5">
        <v>1</v>
      </c>
    </row>
    <row r="140" spans="1:19" x14ac:dyDescent="0.3">
      <c r="A140" s="5">
        <v>194</v>
      </c>
      <c r="B140" s="5" t="s">
        <v>136</v>
      </c>
      <c r="C140" s="5" t="s">
        <v>2725</v>
      </c>
      <c r="D140" s="5" t="s">
        <v>53</v>
      </c>
      <c r="E140" s="5" t="s">
        <v>54</v>
      </c>
      <c r="F140" s="5" t="s">
        <v>24</v>
      </c>
      <c r="G140" s="6">
        <v>45291</v>
      </c>
      <c r="H140" s="5">
        <f t="shared" si="26"/>
        <v>2023</v>
      </c>
      <c r="I140" s="5" t="str">
        <f t="shared" si="23"/>
        <v>Diciembre</v>
      </c>
      <c r="J140" s="6" t="str">
        <f t="shared" si="24"/>
        <v>2023-2</v>
      </c>
      <c r="K140" s="5">
        <v>80</v>
      </c>
      <c r="L140" s="5">
        <v>81.91</v>
      </c>
      <c r="M140" s="15">
        <f>IFERROR(IF((L140/K140)&gt;1.3,1.3,L140/K140),"")</f>
        <v>1.0238749999999999</v>
      </c>
      <c r="N140" s="15">
        <f t="shared" si="22"/>
        <v>1.0238749999999999</v>
      </c>
      <c r="O140" s="5" t="s">
        <v>25</v>
      </c>
      <c r="P140" s="5" t="s">
        <v>25</v>
      </c>
      <c r="Q140" s="5" t="str">
        <f t="shared" si="25"/>
        <v>194-2023-12-31</v>
      </c>
      <c r="R140" s="5">
        <v>0</v>
      </c>
      <c r="S140" s="5">
        <v>0</v>
      </c>
    </row>
    <row r="141" spans="1:19" x14ac:dyDescent="0.3">
      <c r="A141" s="5">
        <v>196</v>
      </c>
      <c r="B141" s="5" t="s">
        <v>138</v>
      </c>
      <c r="C141" s="5" t="s">
        <v>2725</v>
      </c>
      <c r="D141" s="5" t="s">
        <v>53</v>
      </c>
      <c r="E141" s="5" t="s">
        <v>54</v>
      </c>
      <c r="F141" s="5" t="s">
        <v>62</v>
      </c>
      <c r="G141" s="6">
        <v>45291</v>
      </c>
      <c r="H141" s="5">
        <f t="shared" si="26"/>
        <v>2023</v>
      </c>
      <c r="I141" s="5" t="str">
        <f t="shared" si="23"/>
        <v>Diciembre</v>
      </c>
      <c r="J141" s="6" t="str">
        <f t="shared" si="24"/>
        <v>2023-2</v>
      </c>
      <c r="K141" s="5">
        <v>37</v>
      </c>
      <c r="L141" s="5">
        <v>26.62</v>
      </c>
      <c r="M141" s="15">
        <f>IFERROR(IF((K141/L141)&gt;1.3,1.3,K141/L141),"")</f>
        <v>1.3</v>
      </c>
      <c r="N141" s="15">
        <f>IFERROR(IF((K141/L141)&gt;K141/L141,1.3,K141/L141),"")</f>
        <v>1.3899323816679188</v>
      </c>
      <c r="O141" s="5" t="s">
        <v>25</v>
      </c>
      <c r="P141" s="5" t="s">
        <v>25</v>
      </c>
      <c r="Q141" s="5" t="str">
        <f t="shared" si="25"/>
        <v>196-2023-12-31</v>
      </c>
      <c r="R141" s="5">
        <v>0</v>
      </c>
      <c r="S141" s="5">
        <v>0</v>
      </c>
    </row>
    <row r="142" spans="1:19" x14ac:dyDescent="0.3">
      <c r="A142" s="5">
        <v>197</v>
      </c>
      <c r="B142" s="5" t="s">
        <v>139</v>
      </c>
      <c r="C142" s="5" t="s">
        <v>2725</v>
      </c>
      <c r="D142" s="5" t="s">
        <v>95</v>
      </c>
      <c r="E142" s="5" t="s">
        <v>60</v>
      </c>
      <c r="F142" s="5" t="s">
        <v>24</v>
      </c>
      <c r="G142" s="6">
        <v>45291</v>
      </c>
      <c r="H142" s="5">
        <f t="shared" si="26"/>
        <v>2023</v>
      </c>
      <c r="I142" s="5" t="str">
        <f t="shared" si="23"/>
        <v>Diciembre</v>
      </c>
      <c r="J142" s="6" t="str">
        <f t="shared" si="24"/>
        <v>2023-2</v>
      </c>
      <c r="K142" s="5">
        <v>90</v>
      </c>
      <c r="L142" s="5">
        <v>100</v>
      </c>
      <c r="M142" s="15">
        <f>IFERROR(IF(L142/K142&gt;1,1,L142/K142),"")</f>
        <v>1</v>
      </c>
      <c r="N142" s="15">
        <v>1</v>
      </c>
      <c r="O142" s="5" t="s">
        <v>25</v>
      </c>
      <c r="P142" s="5" t="s">
        <v>25</v>
      </c>
      <c r="Q142" s="5" t="str">
        <f t="shared" si="25"/>
        <v>197-2023-12-31</v>
      </c>
      <c r="R142" s="5">
        <v>0</v>
      </c>
      <c r="S142" s="5">
        <v>0</v>
      </c>
    </row>
    <row r="143" spans="1:19" x14ac:dyDescent="0.3">
      <c r="A143" s="5">
        <v>199</v>
      </c>
      <c r="B143" s="5" t="s">
        <v>140</v>
      </c>
      <c r="C143" s="5" t="s">
        <v>2724</v>
      </c>
      <c r="D143" s="5" t="s">
        <v>28</v>
      </c>
      <c r="E143" s="5" t="s">
        <v>54</v>
      </c>
      <c r="F143" s="5" t="s">
        <v>24</v>
      </c>
      <c r="G143" s="6">
        <v>45291</v>
      </c>
      <c r="H143" s="5">
        <f t="shared" si="26"/>
        <v>2023</v>
      </c>
      <c r="I143" s="5" t="str">
        <f t="shared" si="23"/>
        <v>Diciembre</v>
      </c>
      <c r="J143" s="6" t="str">
        <f t="shared" si="24"/>
        <v>2023-2</v>
      </c>
      <c r="K143" s="5">
        <v>70</v>
      </c>
      <c r="L143" s="5">
        <v>87.67</v>
      </c>
      <c r="M143" s="15">
        <f t="shared" ref="M143:M149" si="27">IFERROR(IF((L143/K143)&gt;1.3,1.3,L143/K143),"")</f>
        <v>1.2524285714285714</v>
      </c>
      <c r="N143" s="15">
        <f t="shared" ref="N143:N149" si="28">IFERROR(L143/K143,"")</f>
        <v>1.2524285714285714</v>
      </c>
      <c r="O143" s="5" t="s">
        <v>25</v>
      </c>
      <c r="P143" s="5" t="s">
        <v>25</v>
      </c>
      <c r="Q143" s="5" t="str">
        <f t="shared" si="25"/>
        <v>199-2023-12-31</v>
      </c>
      <c r="R143" s="5">
        <v>0</v>
      </c>
      <c r="S143" s="5">
        <v>0</v>
      </c>
    </row>
    <row r="144" spans="1:19" x14ac:dyDescent="0.3">
      <c r="A144" s="5">
        <v>200</v>
      </c>
      <c r="B144" s="5" t="s">
        <v>141</v>
      </c>
      <c r="C144" s="5" t="s">
        <v>2725</v>
      </c>
      <c r="D144" s="5" t="s">
        <v>28</v>
      </c>
      <c r="E144" s="5" t="s">
        <v>73</v>
      </c>
      <c r="F144" s="5" t="s">
        <v>24</v>
      </c>
      <c r="G144" s="6">
        <v>45291</v>
      </c>
      <c r="H144" s="5">
        <f t="shared" si="26"/>
        <v>2023</v>
      </c>
      <c r="I144" s="5" t="str">
        <f t="shared" si="23"/>
        <v>Diciembre</v>
      </c>
      <c r="J144" s="6" t="str">
        <f t="shared" si="24"/>
        <v>2023-2</v>
      </c>
      <c r="K144" s="5"/>
      <c r="L144" s="5">
        <v>90</v>
      </c>
      <c r="M144" s="15" t="str">
        <f t="shared" si="27"/>
        <v/>
      </c>
      <c r="N144" s="15" t="str">
        <f t="shared" si="28"/>
        <v/>
      </c>
      <c r="O144" s="5" t="s">
        <v>142</v>
      </c>
      <c r="P144" s="5" t="s">
        <v>25</v>
      </c>
      <c r="Q144" s="5" t="str">
        <f t="shared" si="25"/>
        <v>200-2023-12-31</v>
      </c>
      <c r="R144" s="5">
        <v>0</v>
      </c>
      <c r="S144" s="5">
        <v>0</v>
      </c>
    </row>
    <row r="145" spans="1:19" x14ac:dyDescent="0.3">
      <c r="A145" s="5">
        <v>202</v>
      </c>
      <c r="B145" s="5" t="s">
        <v>143</v>
      </c>
      <c r="C145" s="5" t="s">
        <v>2725</v>
      </c>
      <c r="D145" s="5" t="s">
        <v>28</v>
      </c>
      <c r="E145" s="5" t="s">
        <v>73</v>
      </c>
      <c r="F145" s="5" t="s">
        <v>24</v>
      </c>
      <c r="G145" s="6">
        <v>45291</v>
      </c>
      <c r="H145" s="16">
        <f t="shared" si="26"/>
        <v>2023</v>
      </c>
      <c r="I145" s="6" t="str">
        <f t="shared" si="23"/>
        <v>Diciembre</v>
      </c>
      <c r="J145" s="6" t="str">
        <f t="shared" si="24"/>
        <v>2023-2</v>
      </c>
      <c r="K145" s="5">
        <v>66</v>
      </c>
      <c r="L145" s="5">
        <v>64.7</v>
      </c>
      <c r="M145" s="15">
        <f t="shared" si="27"/>
        <v>0.98030303030303034</v>
      </c>
      <c r="N145" s="15">
        <f t="shared" si="28"/>
        <v>0.98030303030303034</v>
      </c>
      <c r="O145" s="5" t="s">
        <v>55</v>
      </c>
      <c r="P145" s="5" t="s">
        <v>91</v>
      </c>
      <c r="Q145" s="5" t="str">
        <f t="shared" si="25"/>
        <v>202-2023-12-31</v>
      </c>
      <c r="R145" s="5">
        <v>0</v>
      </c>
      <c r="S145" s="5">
        <v>1</v>
      </c>
    </row>
    <row r="146" spans="1:19" x14ac:dyDescent="0.3">
      <c r="A146" s="5">
        <v>203</v>
      </c>
      <c r="B146" s="5" t="s">
        <v>144</v>
      </c>
      <c r="C146" s="5" t="s">
        <v>2725</v>
      </c>
      <c r="D146" s="5" t="s">
        <v>94</v>
      </c>
      <c r="E146" s="5" t="s">
        <v>54</v>
      </c>
      <c r="F146" s="5" t="s">
        <v>24</v>
      </c>
      <c r="G146" s="6">
        <v>45291</v>
      </c>
      <c r="H146" s="5">
        <f t="shared" si="26"/>
        <v>2023</v>
      </c>
      <c r="I146" s="5" t="str">
        <f t="shared" si="23"/>
        <v>Diciembre</v>
      </c>
      <c r="J146" s="6" t="str">
        <f t="shared" si="24"/>
        <v>2023-2</v>
      </c>
      <c r="K146" s="12">
        <v>264844.43927600002</v>
      </c>
      <c r="L146" s="12">
        <v>273867.05092800001</v>
      </c>
      <c r="M146" s="15">
        <f t="shared" si="27"/>
        <v>1.0340675895505487</v>
      </c>
      <c r="N146" s="15">
        <f t="shared" si="28"/>
        <v>1.0340675895505487</v>
      </c>
      <c r="O146" s="5" t="s">
        <v>103</v>
      </c>
      <c r="P146" s="5" t="s">
        <v>103</v>
      </c>
      <c r="Q146" s="5" t="str">
        <f t="shared" si="25"/>
        <v>203-2023-12-31</v>
      </c>
      <c r="R146" s="5">
        <v>0</v>
      </c>
      <c r="S146" s="5">
        <v>0</v>
      </c>
    </row>
    <row r="147" spans="1:19" x14ac:dyDescent="0.3">
      <c r="A147" s="5">
        <v>204</v>
      </c>
      <c r="B147" s="5" t="s">
        <v>145</v>
      </c>
      <c r="C147" s="5" t="s">
        <v>2725</v>
      </c>
      <c r="D147" s="5" t="s">
        <v>94</v>
      </c>
      <c r="E147" s="5" t="s">
        <v>54</v>
      </c>
      <c r="F147" s="5" t="s">
        <v>24</v>
      </c>
      <c r="G147" s="6">
        <v>45291</v>
      </c>
      <c r="H147" s="5">
        <f t="shared" si="26"/>
        <v>2023</v>
      </c>
      <c r="I147" s="5" t="str">
        <f t="shared" si="23"/>
        <v>Diciembre</v>
      </c>
      <c r="J147" s="6" t="str">
        <f t="shared" si="24"/>
        <v>2023-2</v>
      </c>
      <c r="K147" s="9">
        <v>86846.60702431656</v>
      </c>
      <c r="L147" s="9">
        <v>141016.76289899999</v>
      </c>
      <c r="M147" s="15">
        <f t="shared" si="27"/>
        <v>1.3</v>
      </c>
      <c r="N147" s="15">
        <f t="shared" si="28"/>
        <v>1.6237452185036554</v>
      </c>
      <c r="O147" s="5" t="s">
        <v>103</v>
      </c>
      <c r="P147" s="5" t="s">
        <v>103</v>
      </c>
      <c r="Q147" s="5" t="str">
        <f t="shared" si="25"/>
        <v>204-2023-12-31</v>
      </c>
      <c r="R147" s="5">
        <v>0</v>
      </c>
      <c r="S147" s="5">
        <v>0</v>
      </c>
    </row>
    <row r="148" spans="1:19" x14ac:dyDescent="0.3">
      <c r="A148" s="5">
        <v>205</v>
      </c>
      <c r="B148" s="5" t="s">
        <v>146</v>
      </c>
      <c r="C148" s="5" t="s">
        <v>2725</v>
      </c>
      <c r="D148" s="5" t="s">
        <v>94</v>
      </c>
      <c r="E148" s="5" t="s">
        <v>54</v>
      </c>
      <c r="F148" s="5" t="s">
        <v>24</v>
      </c>
      <c r="G148" s="6">
        <v>45291</v>
      </c>
      <c r="H148" s="5">
        <f t="shared" si="26"/>
        <v>2023</v>
      </c>
      <c r="I148" s="5" t="str">
        <f t="shared" si="23"/>
        <v>Diciembre</v>
      </c>
      <c r="J148" s="6" t="str">
        <f t="shared" si="24"/>
        <v>2023-2</v>
      </c>
      <c r="K148" s="9">
        <v>2041.7866710000001</v>
      </c>
      <c r="L148" s="9">
        <v>8708.3762700000007</v>
      </c>
      <c r="M148" s="15">
        <f t="shared" si="27"/>
        <v>1.3</v>
      </c>
      <c r="N148" s="15">
        <f t="shared" si="28"/>
        <v>4.2650764615555667</v>
      </c>
      <c r="O148" s="5" t="s">
        <v>103</v>
      </c>
      <c r="P148" s="5" t="s">
        <v>103</v>
      </c>
      <c r="Q148" s="5" t="str">
        <f t="shared" si="25"/>
        <v>205-2023-12-31</v>
      </c>
      <c r="R148" s="5">
        <v>0</v>
      </c>
      <c r="S148" s="5">
        <v>0</v>
      </c>
    </row>
    <row r="149" spans="1:19" x14ac:dyDescent="0.3">
      <c r="A149" s="5">
        <v>206</v>
      </c>
      <c r="B149" s="5" t="s">
        <v>2731</v>
      </c>
      <c r="C149" s="5" t="s">
        <v>2725</v>
      </c>
      <c r="D149" s="5" t="s">
        <v>94</v>
      </c>
      <c r="E149" s="5" t="s">
        <v>54</v>
      </c>
      <c r="F149" s="5" t="s">
        <v>24</v>
      </c>
      <c r="G149" s="6">
        <v>45291</v>
      </c>
      <c r="H149" s="5">
        <f t="shared" si="26"/>
        <v>2023</v>
      </c>
      <c r="I149" s="5" t="str">
        <f t="shared" si="23"/>
        <v>Diciembre</v>
      </c>
      <c r="J149" s="6" t="str">
        <f t="shared" si="24"/>
        <v>2023-2</v>
      </c>
      <c r="K149" s="9">
        <v>1</v>
      </c>
      <c r="L149" s="9">
        <v>2.69</v>
      </c>
      <c r="M149" s="15">
        <f t="shared" si="27"/>
        <v>1.3</v>
      </c>
      <c r="N149" s="15">
        <f t="shared" si="28"/>
        <v>2.69</v>
      </c>
      <c r="O149" s="5" t="s">
        <v>25</v>
      </c>
      <c r="P149" s="5" t="s">
        <v>25</v>
      </c>
      <c r="Q149" s="5" t="str">
        <f t="shared" si="25"/>
        <v>206-2023-12-31</v>
      </c>
      <c r="R149" s="5">
        <v>0</v>
      </c>
      <c r="S149" s="5">
        <v>2</v>
      </c>
    </row>
    <row r="150" spans="1:19" x14ac:dyDescent="0.3">
      <c r="A150" s="5">
        <v>207</v>
      </c>
      <c r="B150" s="5" t="s">
        <v>148</v>
      </c>
      <c r="C150" s="5" t="s">
        <v>2725</v>
      </c>
      <c r="D150" s="5" t="s">
        <v>94</v>
      </c>
      <c r="E150" s="5" t="s">
        <v>54</v>
      </c>
      <c r="F150" s="5" t="s">
        <v>62</v>
      </c>
      <c r="G150" s="6">
        <v>45291</v>
      </c>
      <c r="H150" s="5">
        <f t="shared" si="26"/>
        <v>2023</v>
      </c>
      <c r="I150" s="5" t="str">
        <f t="shared" si="23"/>
        <v>Diciembre</v>
      </c>
      <c r="J150" s="6" t="str">
        <f t="shared" si="24"/>
        <v>2023-2</v>
      </c>
      <c r="K150" s="9">
        <v>238770.96657245801</v>
      </c>
      <c r="L150" s="9">
        <v>247359.73307500011</v>
      </c>
      <c r="M150" s="15">
        <f>IFERROR(IF((K150/L150)&gt;K150/L150,1.3,K150/L150),"")</f>
        <v>0.96527823507984634</v>
      </c>
      <c r="N150" s="15">
        <f>IFERROR(IF((K150/L150)&gt;K150/L150,1.3,K150/L150),"")</f>
        <v>0.96527823507984634</v>
      </c>
      <c r="O150" s="5" t="s">
        <v>103</v>
      </c>
      <c r="P150" s="5" t="s">
        <v>103</v>
      </c>
      <c r="Q150" s="5" t="str">
        <f t="shared" si="25"/>
        <v>207-2023-12-31</v>
      </c>
      <c r="R150" s="5">
        <v>0</v>
      </c>
      <c r="S150" s="5">
        <v>0</v>
      </c>
    </row>
    <row r="151" spans="1:19" x14ac:dyDescent="0.3">
      <c r="A151" s="5">
        <v>208</v>
      </c>
      <c r="B151" s="5" t="s">
        <v>149</v>
      </c>
      <c r="C151" s="5" t="s">
        <v>2724</v>
      </c>
      <c r="D151" s="5" t="s">
        <v>98</v>
      </c>
      <c r="E151" s="5" t="s">
        <v>23</v>
      </c>
      <c r="F151" s="5" t="s">
        <v>62</v>
      </c>
      <c r="G151" s="6">
        <v>45291</v>
      </c>
      <c r="H151" s="5">
        <f t="shared" si="26"/>
        <v>2023</v>
      </c>
      <c r="I151" s="5" t="str">
        <f t="shared" si="23"/>
        <v>Diciembre</v>
      </c>
      <c r="J151" s="6" t="str">
        <f t="shared" si="24"/>
        <v>2023-2</v>
      </c>
      <c r="K151" s="5"/>
      <c r="L151" s="5">
        <v>14739.5</v>
      </c>
      <c r="M151" s="15">
        <f>IFERROR(IF((K151/L151)&gt;1,1,K151/L151),"")</f>
        <v>0</v>
      </c>
      <c r="N151" s="15">
        <f>IFERROR(IF((K151/L151)&gt;1/L151,1,K151/L151),"")</f>
        <v>0</v>
      </c>
      <c r="O151" s="5" t="s">
        <v>142</v>
      </c>
      <c r="P151" s="5" t="s">
        <v>150</v>
      </c>
      <c r="Q151" s="5" t="str">
        <f t="shared" si="25"/>
        <v>208-2023-12-31</v>
      </c>
      <c r="R151" s="5">
        <v>0</v>
      </c>
      <c r="S151" s="5">
        <v>0</v>
      </c>
    </row>
    <row r="152" spans="1:19" x14ac:dyDescent="0.3">
      <c r="A152" s="5">
        <v>210</v>
      </c>
      <c r="B152" s="5" t="s">
        <v>2660</v>
      </c>
      <c r="C152" s="5" t="s">
        <v>2725</v>
      </c>
      <c r="D152" s="5" t="s">
        <v>98</v>
      </c>
      <c r="E152" s="5" t="s">
        <v>73</v>
      </c>
      <c r="F152" s="5" t="s">
        <v>24</v>
      </c>
      <c r="G152" s="6">
        <v>45291</v>
      </c>
      <c r="H152" s="5">
        <f t="shared" si="26"/>
        <v>2023</v>
      </c>
      <c r="I152" s="5" t="str">
        <f t="shared" si="23"/>
        <v>Diciembre</v>
      </c>
      <c r="J152" s="6" t="str">
        <f t="shared" si="24"/>
        <v>2023-2</v>
      </c>
      <c r="K152" s="5"/>
      <c r="L152" s="5"/>
      <c r="M152" s="15" t="str">
        <f>IFERROR(IF((L152/K152)&gt;1.3,1.3,L152/K152),"")</f>
        <v/>
      </c>
      <c r="N152" s="15" t="str">
        <f>IFERROR(L152/K152,"")</f>
        <v/>
      </c>
      <c r="O152" s="5" t="s">
        <v>178</v>
      </c>
      <c r="P152" s="5" t="s">
        <v>178</v>
      </c>
      <c r="Q152" s="5" t="str">
        <f t="shared" si="25"/>
        <v>210-2023-12-31</v>
      </c>
      <c r="R152" s="5">
        <v>0</v>
      </c>
      <c r="S152" s="5">
        <v>0</v>
      </c>
    </row>
    <row r="153" spans="1:19" x14ac:dyDescent="0.3">
      <c r="A153" s="5">
        <v>213</v>
      </c>
      <c r="B153" s="5" t="s">
        <v>151</v>
      </c>
      <c r="C153" s="5" t="s">
        <v>2725</v>
      </c>
      <c r="D153" s="5" t="s">
        <v>98</v>
      </c>
      <c r="E153" s="5" t="s">
        <v>60</v>
      </c>
      <c r="F153" s="5" t="s">
        <v>24</v>
      </c>
      <c r="G153" s="6">
        <v>45291</v>
      </c>
      <c r="H153" s="5">
        <f t="shared" si="26"/>
        <v>2023</v>
      </c>
      <c r="I153" s="5" t="str">
        <f t="shared" si="23"/>
        <v>Diciembre</v>
      </c>
      <c r="J153" s="6" t="str">
        <f t="shared" si="24"/>
        <v>2023-2</v>
      </c>
      <c r="K153" s="5">
        <v>100</v>
      </c>
      <c r="L153" s="5">
        <v>100</v>
      </c>
      <c r="M153" s="15">
        <f>IFERROR(IF((L153/K153)&gt;1,1,L153/K153),"")</f>
        <v>1</v>
      </c>
      <c r="N153" s="15">
        <f>IFERROR(L153/K153,"")</f>
        <v>1</v>
      </c>
      <c r="O153" s="5" t="s">
        <v>25</v>
      </c>
      <c r="P153" s="5" t="s">
        <v>25</v>
      </c>
      <c r="Q153" s="5" t="str">
        <f t="shared" si="25"/>
        <v>213-2023-12-31</v>
      </c>
      <c r="R153" s="5">
        <v>0</v>
      </c>
      <c r="S153" s="5">
        <v>0</v>
      </c>
    </row>
    <row r="154" spans="1:19" x14ac:dyDescent="0.3">
      <c r="A154" s="5">
        <v>214</v>
      </c>
      <c r="B154" s="5" t="s">
        <v>152</v>
      </c>
      <c r="C154" s="5" t="s">
        <v>2724</v>
      </c>
      <c r="D154" s="5" t="s">
        <v>98</v>
      </c>
      <c r="E154" s="5" t="s">
        <v>23</v>
      </c>
      <c r="F154" s="5" t="s">
        <v>62</v>
      </c>
      <c r="G154" s="6">
        <v>45291</v>
      </c>
      <c r="H154" s="5">
        <f t="shared" si="26"/>
        <v>2023</v>
      </c>
      <c r="I154" s="5" t="str">
        <f t="shared" si="23"/>
        <v>Diciembre</v>
      </c>
      <c r="J154" s="6" t="str">
        <f t="shared" si="24"/>
        <v>2023-2</v>
      </c>
      <c r="K154" s="5">
        <v>90000</v>
      </c>
      <c r="L154" s="5">
        <v>44656</v>
      </c>
      <c r="M154" s="15">
        <f>IFERROR(IF((K154/L154)&gt;1,1,K154/L154),"")</f>
        <v>1</v>
      </c>
      <c r="N154" s="15">
        <f>IFERROR(IF((K154/L154)&gt;1,1,K154/L154),"")</f>
        <v>1</v>
      </c>
      <c r="O154" s="5" t="s">
        <v>153</v>
      </c>
      <c r="P154" s="5" t="s">
        <v>153</v>
      </c>
      <c r="Q154" s="5" t="str">
        <f t="shared" si="25"/>
        <v>214-2023-12-31</v>
      </c>
      <c r="R154" s="5">
        <v>0</v>
      </c>
      <c r="S154" s="5">
        <v>0</v>
      </c>
    </row>
    <row r="155" spans="1:19" x14ac:dyDescent="0.3">
      <c r="A155" s="5">
        <v>215</v>
      </c>
      <c r="B155" s="5" t="s">
        <v>154</v>
      </c>
      <c r="C155" s="5" t="s">
        <v>2724</v>
      </c>
      <c r="D155" s="5" t="s">
        <v>98</v>
      </c>
      <c r="E155" s="5" t="s">
        <v>54</v>
      </c>
      <c r="F155" s="5" t="s">
        <v>24</v>
      </c>
      <c r="G155" s="6">
        <v>45291</v>
      </c>
      <c r="H155" s="5">
        <f t="shared" si="26"/>
        <v>2023</v>
      </c>
      <c r="I155" s="5" t="str">
        <f t="shared" si="23"/>
        <v>Diciembre</v>
      </c>
      <c r="J155" s="6" t="str">
        <f t="shared" si="24"/>
        <v>2023-2</v>
      </c>
      <c r="K155" s="5">
        <v>1</v>
      </c>
      <c r="L155" s="5">
        <v>-185.88</v>
      </c>
      <c r="M155" s="15">
        <v>0</v>
      </c>
      <c r="N155" s="15">
        <v>0</v>
      </c>
      <c r="O155" s="5" t="s">
        <v>25</v>
      </c>
      <c r="P155" s="5" t="s">
        <v>25</v>
      </c>
      <c r="Q155" s="5" t="str">
        <f t="shared" si="25"/>
        <v>215-2023-12-31</v>
      </c>
      <c r="R155" s="5">
        <v>2</v>
      </c>
      <c r="S155" s="5">
        <v>2</v>
      </c>
    </row>
    <row r="156" spans="1:19" x14ac:dyDescent="0.3">
      <c r="A156" s="5">
        <v>216</v>
      </c>
      <c r="B156" s="5" t="s">
        <v>155</v>
      </c>
      <c r="C156" s="5" t="s">
        <v>2725</v>
      </c>
      <c r="D156" s="5" t="s">
        <v>98</v>
      </c>
      <c r="E156" s="5" t="s">
        <v>73</v>
      </c>
      <c r="F156" s="5" t="s">
        <v>24</v>
      </c>
      <c r="G156" s="6">
        <v>45291</v>
      </c>
      <c r="H156" s="5">
        <f t="shared" si="26"/>
        <v>2023</v>
      </c>
      <c r="I156" s="5" t="str">
        <f t="shared" si="23"/>
        <v>Diciembre</v>
      </c>
      <c r="J156" s="6" t="str">
        <f t="shared" si="24"/>
        <v>2023-2</v>
      </c>
      <c r="K156" s="5">
        <v>100</v>
      </c>
      <c r="L156" s="5">
        <v>100</v>
      </c>
      <c r="M156" s="15">
        <f>L156/K156</f>
        <v>1</v>
      </c>
      <c r="N156" s="15">
        <f>L156/K156</f>
        <v>1</v>
      </c>
      <c r="O156" s="5" t="s">
        <v>25</v>
      </c>
      <c r="P156" s="5" t="s">
        <v>25</v>
      </c>
      <c r="Q156" s="5" t="str">
        <f t="shared" si="25"/>
        <v>216-2023-12-31</v>
      </c>
      <c r="R156" s="5">
        <v>0</v>
      </c>
      <c r="S156" s="5">
        <v>0</v>
      </c>
    </row>
    <row r="157" spans="1:19" x14ac:dyDescent="0.3">
      <c r="A157" s="5">
        <v>217</v>
      </c>
      <c r="B157" s="5" t="s">
        <v>156</v>
      </c>
      <c r="C157" s="5" t="s">
        <v>2725</v>
      </c>
      <c r="D157" s="5" t="s">
        <v>98</v>
      </c>
      <c r="E157" s="5" t="s">
        <v>23</v>
      </c>
      <c r="F157" s="5" t="s">
        <v>24</v>
      </c>
      <c r="G157" s="6">
        <v>45291</v>
      </c>
      <c r="H157" s="5">
        <f t="shared" si="26"/>
        <v>2023</v>
      </c>
      <c r="I157" s="5" t="str">
        <f t="shared" si="23"/>
        <v>Diciembre</v>
      </c>
      <c r="J157" s="6" t="str">
        <f t="shared" si="24"/>
        <v>2023-2</v>
      </c>
      <c r="K157" s="3">
        <v>20</v>
      </c>
      <c r="L157" s="3">
        <v>23.28</v>
      </c>
      <c r="M157" s="15">
        <f>IFERROR(IF((L157/K157)&gt;1,1,L157/K157),"")</f>
        <v>1</v>
      </c>
      <c r="N157" s="15">
        <f>IFERROR(L157/K157,"")</f>
        <v>1.1640000000000001</v>
      </c>
      <c r="O157" s="5" t="s">
        <v>25</v>
      </c>
      <c r="P157" s="5" t="s">
        <v>25</v>
      </c>
      <c r="Q157" s="5" t="str">
        <f t="shared" si="25"/>
        <v>217-2023-12-31</v>
      </c>
      <c r="R157" s="5">
        <v>0</v>
      </c>
      <c r="S157" s="5">
        <v>0</v>
      </c>
    </row>
    <row r="158" spans="1:19" x14ac:dyDescent="0.3">
      <c r="A158" s="5">
        <v>218</v>
      </c>
      <c r="B158" s="5" t="s">
        <v>157</v>
      </c>
      <c r="C158" s="5" t="s">
        <v>2724</v>
      </c>
      <c r="D158" s="5" t="s">
        <v>98</v>
      </c>
      <c r="E158" s="5" t="s">
        <v>23</v>
      </c>
      <c r="F158" s="5" t="s">
        <v>62</v>
      </c>
      <c r="G158" s="6">
        <v>45291</v>
      </c>
      <c r="H158" s="5">
        <f t="shared" si="26"/>
        <v>2023</v>
      </c>
      <c r="I158" s="5" t="str">
        <f t="shared" si="23"/>
        <v>Diciembre</v>
      </c>
      <c r="J158" s="6" t="str">
        <f t="shared" si="24"/>
        <v>2023-2</v>
      </c>
      <c r="K158" s="9">
        <v>2064000</v>
      </c>
      <c r="L158" s="9">
        <v>1604699.23</v>
      </c>
      <c r="M158" s="15">
        <f>IFERROR(IF((K158/L158)&gt;1,1,K158/L158),"")</f>
        <v>1</v>
      </c>
      <c r="N158" s="15">
        <f>IFERROR(IF((K158/L158)&gt;K158/L158,1.3,K158/L158),"")</f>
        <v>1.2862223408682012</v>
      </c>
      <c r="O158" s="5" t="s">
        <v>158</v>
      </c>
      <c r="P158" s="5" t="s">
        <v>158</v>
      </c>
      <c r="Q158" s="5" t="str">
        <f t="shared" si="25"/>
        <v>218-2023-12-31</v>
      </c>
      <c r="R158" s="5">
        <v>0</v>
      </c>
      <c r="S158" s="5">
        <v>0</v>
      </c>
    </row>
    <row r="159" spans="1:19" x14ac:dyDescent="0.3">
      <c r="A159" s="5">
        <v>219</v>
      </c>
      <c r="B159" s="5" t="s">
        <v>159</v>
      </c>
      <c r="C159" s="5" t="s">
        <v>2724</v>
      </c>
      <c r="D159" s="5" t="s">
        <v>98</v>
      </c>
      <c r="E159" s="5" t="s">
        <v>54</v>
      </c>
      <c r="F159" s="5" t="s">
        <v>24</v>
      </c>
      <c r="G159" s="6">
        <v>45291</v>
      </c>
      <c r="H159" s="5">
        <f t="shared" si="26"/>
        <v>2023</v>
      </c>
      <c r="I159" s="5" t="str">
        <f t="shared" si="23"/>
        <v>Diciembre</v>
      </c>
      <c r="J159" s="6" t="str">
        <f t="shared" si="24"/>
        <v>2023-2</v>
      </c>
      <c r="K159" s="5">
        <v>1</v>
      </c>
      <c r="L159" s="5">
        <v>15.26</v>
      </c>
      <c r="M159" s="15">
        <f>IFERROR(IF((L159/K159)&gt;1,1,L159/K159),"")</f>
        <v>1</v>
      </c>
      <c r="N159" s="15">
        <f>IFERROR(IF((L159/K159)&gt;1,1,L159/K159),"")</f>
        <v>1</v>
      </c>
      <c r="O159" s="5" t="s">
        <v>25</v>
      </c>
      <c r="P159" s="5" t="s">
        <v>25</v>
      </c>
      <c r="Q159" s="5" t="str">
        <f t="shared" si="25"/>
        <v>219-2023-12-31</v>
      </c>
      <c r="R159" s="5">
        <v>0</v>
      </c>
      <c r="S159" s="5">
        <v>0</v>
      </c>
    </row>
    <row r="160" spans="1:19" x14ac:dyDescent="0.3">
      <c r="A160" s="5">
        <v>220</v>
      </c>
      <c r="B160" s="5" t="s">
        <v>160</v>
      </c>
      <c r="C160" s="5" t="s">
        <v>2724</v>
      </c>
      <c r="D160" s="5" t="s">
        <v>98</v>
      </c>
      <c r="E160" s="5" t="s">
        <v>54</v>
      </c>
      <c r="F160" s="5" t="s">
        <v>24</v>
      </c>
      <c r="G160" s="6">
        <v>45291</v>
      </c>
      <c r="H160" s="5">
        <f t="shared" si="26"/>
        <v>2023</v>
      </c>
      <c r="I160" s="5" t="str">
        <f t="shared" si="23"/>
        <v>Diciembre</v>
      </c>
      <c r="J160" s="6" t="str">
        <f t="shared" si="24"/>
        <v>2023-2</v>
      </c>
      <c r="K160" s="5">
        <v>1</v>
      </c>
      <c r="L160" s="5">
        <f>40.68+(-38.58)</f>
        <v>2.1000000000000014</v>
      </c>
      <c r="M160" s="15">
        <f>IFERROR(IF((L160/K160)&gt;1,1,L160/K160),"")</f>
        <v>1</v>
      </c>
      <c r="N160" s="15">
        <f>IFERROR(IF((L160/K160)&gt;1,1,L160/K160),"")</f>
        <v>1</v>
      </c>
      <c r="O160" s="5" t="s">
        <v>25</v>
      </c>
      <c r="P160" s="5" t="s">
        <v>25</v>
      </c>
      <c r="Q160" s="5" t="str">
        <f t="shared" si="25"/>
        <v>220-2023-12-31</v>
      </c>
      <c r="R160" s="5">
        <v>0</v>
      </c>
      <c r="S160" s="5">
        <v>0</v>
      </c>
    </row>
    <row r="161" spans="1:19" x14ac:dyDescent="0.3">
      <c r="A161" s="5">
        <v>221</v>
      </c>
      <c r="B161" s="5" t="s">
        <v>161</v>
      </c>
      <c r="C161" s="5" t="s">
        <v>2724</v>
      </c>
      <c r="D161" s="5" t="s">
        <v>98</v>
      </c>
      <c r="E161" s="5" t="s">
        <v>73</v>
      </c>
      <c r="F161" s="5" t="s">
        <v>24</v>
      </c>
      <c r="G161" s="6">
        <v>45291</v>
      </c>
      <c r="H161" s="5">
        <f t="shared" si="26"/>
        <v>2023</v>
      </c>
      <c r="I161" s="5" t="str">
        <f t="shared" si="23"/>
        <v>Diciembre</v>
      </c>
      <c r="J161" s="6" t="str">
        <f t="shared" si="24"/>
        <v>2023-2</v>
      </c>
      <c r="K161" s="5">
        <v>100</v>
      </c>
      <c r="L161" s="5">
        <v>100</v>
      </c>
      <c r="M161" s="15">
        <f>IFERROR(IF((L161/K161)&gt;1.3,1.3,L161/K161),"")</f>
        <v>1</v>
      </c>
      <c r="N161" s="15">
        <f>IFERROR(L161/K161,"")</f>
        <v>1</v>
      </c>
      <c r="O161" s="5" t="s">
        <v>25</v>
      </c>
      <c r="P161" s="5" t="s">
        <v>25</v>
      </c>
      <c r="Q161" s="5" t="str">
        <f t="shared" si="25"/>
        <v>221-2023-12-31</v>
      </c>
      <c r="R161" s="5">
        <v>0</v>
      </c>
      <c r="S161" s="5">
        <v>0</v>
      </c>
    </row>
    <row r="162" spans="1:19" x14ac:dyDescent="0.3">
      <c r="A162" s="5">
        <v>222</v>
      </c>
      <c r="B162" s="5" t="s">
        <v>162</v>
      </c>
      <c r="C162" s="5" t="s">
        <v>2724</v>
      </c>
      <c r="D162" s="5" t="s">
        <v>98</v>
      </c>
      <c r="E162" s="5" t="s">
        <v>73</v>
      </c>
      <c r="F162" s="5" t="s">
        <v>24</v>
      </c>
      <c r="G162" s="6">
        <v>45291</v>
      </c>
      <c r="H162" s="5">
        <f t="shared" si="26"/>
        <v>2023</v>
      </c>
      <c r="I162" s="5" t="str">
        <f t="shared" si="23"/>
        <v>Diciembre</v>
      </c>
      <c r="J162" s="6" t="str">
        <f t="shared" si="24"/>
        <v>2023-2</v>
      </c>
      <c r="K162" s="5">
        <v>100</v>
      </c>
      <c r="L162" s="5">
        <v>68.75</v>
      </c>
      <c r="M162" s="15">
        <f>IFERROR(IF((L162/K162)&gt;1.3,1.3,L162/K162),"")</f>
        <v>0.6875</v>
      </c>
      <c r="N162" s="15">
        <f>IFERROR(L162/K162,"")</f>
        <v>0.6875</v>
      </c>
      <c r="O162" s="5" t="s">
        <v>25</v>
      </c>
      <c r="P162" s="5" t="s">
        <v>25</v>
      </c>
      <c r="Q162" s="5" t="str">
        <f t="shared" si="25"/>
        <v>222-2023-12-31</v>
      </c>
      <c r="R162" s="5">
        <v>0</v>
      </c>
      <c r="S162" s="5">
        <v>0</v>
      </c>
    </row>
    <row r="163" spans="1:19" x14ac:dyDescent="0.3">
      <c r="A163" s="5">
        <v>223</v>
      </c>
      <c r="B163" s="5" t="s">
        <v>163</v>
      </c>
      <c r="C163" s="5" t="s">
        <v>2724</v>
      </c>
      <c r="D163" s="5" t="s">
        <v>98</v>
      </c>
      <c r="E163" s="5" t="s">
        <v>73</v>
      </c>
      <c r="F163" s="5" t="s">
        <v>24</v>
      </c>
      <c r="G163" s="6">
        <v>45291</v>
      </c>
      <c r="H163" s="5">
        <f t="shared" si="26"/>
        <v>2023</v>
      </c>
      <c r="I163" s="5" t="str">
        <f t="shared" si="23"/>
        <v>Diciembre</v>
      </c>
      <c r="J163" s="6" t="str">
        <f t="shared" si="24"/>
        <v>2023-2</v>
      </c>
      <c r="K163" s="5">
        <v>100</v>
      </c>
      <c r="L163" s="5">
        <v>100</v>
      </c>
      <c r="M163" s="15">
        <f>IFERROR(IF((L163/K163)&gt;1.3,1.3,L163/K163),"")</f>
        <v>1</v>
      </c>
      <c r="N163" s="15">
        <f>IFERROR(L163/K163,"")</f>
        <v>1</v>
      </c>
      <c r="O163" s="5" t="s">
        <v>25</v>
      </c>
      <c r="P163" s="5" t="s">
        <v>25</v>
      </c>
      <c r="Q163" s="5" t="str">
        <f t="shared" si="25"/>
        <v>223-2023-12-31</v>
      </c>
      <c r="R163" s="5">
        <v>0</v>
      </c>
      <c r="S163" s="5">
        <v>0</v>
      </c>
    </row>
    <row r="164" spans="1:19" x14ac:dyDescent="0.3">
      <c r="A164" s="5">
        <v>224</v>
      </c>
      <c r="B164" s="5" t="s">
        <v>164</v>
      </c>
      <c r="C164" s="5" t="s">
        <v>2724</v>
      </c>
      <c r="D164" s="5" t="s">
        <v>98</v>
      </c>
      <c r="E164" s="5" t="s">
        <v>73</v>
      </c>
      <c r="F164" s="5" t="s">
        <v>24</v>
      </c>
      <c r="G164" s="6">
        <v>45291</v>
      </c>
      <c r="H164" s="5">
        <f t="shared" si="26"/>
        <v>2023</v>
      </c>
      <c r="I164" s="5" t="str">
        <f t="shared" si="23"/>
        <v>Diciembre</v>
      </c>
      <c r="J164" s="6" t="str">
        <f t="shared" si="24"/>
        <v>2023-2</v>
      </c>
      <c r="K164" s="5">
        <v>100</v>
      </c>
      <c r="L164" s="5">
        <v>40</v>
      </c>
      <c r="M164" s="15">
        <f>IFERROR(IF((L164/K164)&gt;1.3,1.3,L164/K164),"")</f>
        <v>0.4</v>
      </c>
      <c r="N164" s="15">
        <f>IFERROR(L164/K164,"")</f>
        <v>0.4</v>
      </c>
      <c r="O164" s="5" t="s">
        <v>25</v>
      </c>
      <c r="P164" s="5" t="s">
        <v>25</v>
      </c>
      <c r="Q164" s="5" t="str">
        <f t="shared" si="25"/>
        <v>224-2023-12-31</v>
      </c>
      <c r="R164" s="5">
        <v>0</v>
      </c>
      <c r="S164" s="5">
        <v>0</v>
      </c>
    </row>
    <row r="165" spans="1:19" x14ac:dyDescent="0.3">
      <c r="A165" s="5">
        <v>225</v>
      </c>
      <c r="B165" s="5" t="s">
        <v>165</v>
      </c>
      <c r="C165" s="5" t="s">
        <v>2724</v>
      </c>
      <c r="D165" s="5" t="s">
        <v>98</v>
      </c>
      <c r="E165" s="5" t="s">
        <v>23</v>
      </c>
      <c r="F165" s="5" t="s">
        <v>24</v>
      </c>
      <c r="G165" s="6">
        <v>45291</v>
      </c>
      <c r="H165" s="5">
        <f t="shared" si="26"/>
        <v>2023</v>
      </c>
      <c r="I165" s="5" t="str">
        <f t="shared" si="23"/>
        <v>Diciembre</v>
      </c>
      <c r="J165" s="6" t="str">
        <f t="shared" si="24"/>
        <v>2023-2</v>
      </c>
      <c r="K165" s="5">
        <v>100</v>
      </c>
      <c r="L165" s="5">
        <v>100</v>
      </c>
      <c r="M165" s="15">
        <f>IFERROR(IF((L165/K165)&gt;1.3,1.3,L165/K165),"")</f>
        <v>1</v>
      </c>
      <c r="N165" s="15">
        <f>IFERROR(L165/K165,"")</f>
        <v>1</v>
      </c>
      <c r="O165" s="5" t="s">
        <v>25</v>
      </c>
      <c r="P165" s="5" t="s">
        <v>25</v>
      </c>
      <c r="Q165" s="5" t="str">
        <f t="shared" si="25"/>
        <v>225-2023-12-31</v>
      </c>
      <c r="R165" s="5">
        <v>0</v>
      </c>
      <c r="S165" s="5">
        <v>0</v>
      </c>
    </row>
    <row r="166" spans="1:19" x14ac:dyDescent="0.3">
      <c r="A166" s="5">
        <v>226</v>
      </c>
      <c r="B166" s="5" t="s">
        <v>166</v>
      </c>
      <c r="C166" s="5" t="s">
        <v>2724</v>
      </c>
      <c r="D166" s="5" t="s">
        <v>98</v>
      </c>
      <c r="E166" s="5" t="s">
        <v>73</v>
      </c>
      <c r="F166" s="5" t="s">
        <v>24</v>
      </c>
      <c r="G166" s="6">
        <v>45291</v>
      </c>
      <c r="H166" s="5">
        <f t="shared" si="26"/>
        <v>2023</v>
      </c>
      <c r="I166" s="5" t="str">
        <f t="shared" si="23"/>
        <v>Diciembre</v>
      </c>
      <c r="J166" s="6" t="str">
        <f t="shared" si="24"/>
        <v>2023-2</v>
      </c>
      <c r="K166" s="5">
        <v>2</v>
      </c>
      <c r="L166" s="5">
        <v>622.69000000000005</v>
      </c>
      <c r="M166" s="15">
        <f>IFERROR(IF((L166/K166)&gt;1,1,L166/K166),"")</f>
        <v>1</v>
      </c>
      <c r="N166" s="15">
        <f>IFERROR(IF((L166/K166)&gt;1,1,L166/K166),"")</f>
        <v>1</v>
      </c>
      <c r="O166" s="5" t="s">
        <v>169</v>
      </c>
      <c r="P166" s="5" t="s">
        <v>169</v>
      </c>
      <c r="Q166" s="5" t="str">
        <f t="shared" si="25"/>
        <v>226-2023-12-31</v>
      </c>
      <c r="R166" s="5">
        <v>0</v>
      </c>
      <c r="S166" s="5">
        <v>0</v>
      </c>
    </row>
    <row r="167" spans="1:19" x14ac:dyDescent="0.3">
      <c r="A167" s="5">
        <v>227</v>
      </c>
      <c r="B167" s="5" t="s">
        <v>167</v>
      </c>
      <c r="C167" s="5" t="s">
        <v>2724</v>
      </c>
      <c r="D167" s="5" t="s">
        <v>98</v>
      </c>
      <c r="E167" s="5" t="s">
        <v>73</v>
      </c>
      <c r="F167" s="5" t="s">
        <v>62</v>
      </c>
      <c r="G167" s="6">
        <v>45291</v>
      </c>
      <c r="H167" s="5">
        <f t="shared" si="26"/>
        <v>2023</v>
      </c>
      <c r="I167" s="5" t="str">
        <f t="shared" si="23"/>
        <v>Diciembre</v>
      </c>
      <c r="J167" s="6" t="str">
        <f t="shared" si="24"/>
        <v>2023-2</v>
      </c>
      <c r="K167" s="5">
        <v>0.3</v>
      </c>
      <c r="L167" s="5">
        <v>0.1</v>
      </c>
      <c r="M167" s="15">
        <f>IFERROR(IF((K167/L167)&gt;1,1,K167/L167),"")</f>
        <v>1</v>
      </c>
      <c r="N167" s="15">
        <f>IFERROR(IF((K167/L167)&gt;1,1,K167/L167),"")</f>
        <v>1</v>
      </c>
      <c r="O167" s="5" t="s">
        <v>25</v>
      </c>
      <c r="P167" s="5" t="s">
        <v>25</v>
      </c>
      <c r="Q167" s="5" t="str">
        <f t="shared" si="25"/>
        <v>227-2023-12-31</v>
      </c>
      <c r="R167" s="5">
        <v>0</v>
      </c>
      <c r="S167" s="5">
        <v>0</v>
      </c>
    </row>
    <row r="168" spans="1:19" x14ac:dyDescent="0.3">
      <c r="A168" s="5">
        <v>228</v>
      </c>
      <c r="B168" s="5" t="s">
        <v>168</v>
      </c>
      <c r="C168" s="5" t="s">
        <v>2724</v>
      </c>
      <c r="D168" s="5" t="s">
        <v>98</v>
      </c>
      <c r="E168" s="5" t="s">
        <v>73</v>
      </c>
      <c r="F168" s="5" t="s">
        <v>24</v>
      </c>
      <c r="G168" s="6">
        <v>45291</v>
      </c>
      <c r="H168" s="5">
        <f t="shared" si="26"/>
        <v>2023</v>
      </c>
      <c r="I168" s="5" t="str">
        <f t="shared" si="23"/>
        <v>Diciembre</v>
      </c>
      <c r="J168" s="6" t="str">
        <f t="shared" si="24"/>
        <v>2023-2</v>
      </c>
      <c r="K168" s="5">
        <v>476.48</v>
      </c>
      <c r="L168" s="5">
        <v>477</v>
      </c>
      <c r="M168" s="15">
        <f t="shared" ref="M168:M173" si="29">IFERROR(IF((L168/K168)&gt;1,1,L168/K168),"")</f>
        <v>1</v>
      </c>
      <c r="N168" s="15">
        <f>IFERROR(L168/K168,"")</f>
        <v>1.0010913364674279</v>
      </c>
      <c r="O168" s="5" t="s">
        <v>169</v>
      </c>
      <c r="P168" s="5" t="s">
        <v>169</v>
      </c>
      <c r="Q168" s="5" t="str">
        <f t="shared" si="25"/>
        <v>228-2023-12-31</v>
      </c>
      <c r="R168" s="5">
        <v>1</v>
      </c>
      <c r="S168" s="5">
        <v>1</v>
      </c>
    </row>
    <row r="169" spans="1:19" x14ac:dyDescent="0.3">
      <c r="A169" s="5">
        <v>230</v>
      </c>
      <c r="B169" s="5" t="s">
        <v>170</v>
      </c>
      <c r="C169" s="5" t="s">
        <v>2724</v>
      </c>
      <c r="D169" s="5" t="s">
        <v>98</v>
      </c>
      <c r="E169" s="5" t="s">
        <v>54</v>
      </c>
      <c r="F169" s="5" t="s">
        <v>24</v>
      </c>
      <c r="G169" s="6">
        <v>45291</v>
      </c>
      <c r="H169" s="5">
        <f t="shared" si="26"/>
        <v>2023</v>
      </c>
      <c r="I169" s="5" t="str">
        <f t="shared" si="23"/>
        <v>Diciembre</v>
      </c>
      <c r="J169" s="6" t="str">
        <f t="shared" si="24"/>
        <v>2023-2</v>
      </c>
      <c r="K169" s="5">
        <v>90</v>
      </c>
      <c r="L169" s="5">
        <v>100</v>
      </c>
      <c r="M169" s="15">
        <f t="shared" si="29"/>
        <v>1</v>
      </c>
      <c r="N169" s="15">
        <f>IFERROR(L169/K169,"")</f>
        <v>1.1111111111111112</v>
      </c>
      <c r="O169" s="5" t="s">
        <v>25</v>
      </c>
      <c r="P169" s="5" t="s">
        <v>25</v>
      </c>
      <c r="Q169" s="5" t="str">
        <f t="shared" si="25"/>
        <v>230-2023-12-31</v>
      </c>
      <c r="R169" s="5">
        <v>0</v>
      </c>
      <c r="S169" s="5">
        <v>0</v>
      </c>
    </row>
    <row r="170" spans="1:19" x14ac:dyDescent="0.3">
      <c r="A170" s="5">
        <v>231</v>
      </c>
      <c r="B170" s="5" t="s">
        <v>171</v>
      </c>
      <c r="C170" s="5" t="s">
        <v>2724</v>
      </c>
      <c r="D170" s="5" t="s">
        <v>98</v>
      </c>
      <c r="E170" s="5" t="s">
        <v>54</v>
      </c>
      <c r="F170" s="5" t="s">
        <v>24</v>
      </c>
      <c r="G170" s="6">
        <v>45291</v>
      </c>
      <c r="H170" s="5">
        <f t="shared" si="26"/>
        <v>2023</v>
      </c>
      <c r="I170" s="5" t="str">
        <f t="shared" si="23"/>
        <v>Diciembre</v>
      </c>
      <c r="J170" s="6" t="str">
        <f t="shared" si="24"/>
        <v>2023-2</v>
      </c>
      <c r="K170" s="5">
        <v>35</v>
      </c>
      <c r="L170" s="5">
        <v>49.06</v>
      </c>
      <c r="M170" s="15">
        <f t="shared" si="29"/>
        <v>1</v>
      </c>
      <c r="N170" s="15">
        <f>IFERROR(IF((L170/K170)&gt;1,1,L170/K170),"")</f>
        <v>1</v>
      </c>
      <c r="O170" s="5" t="s">
        <v>25</v>
      </c>
      <c r="P170" s="5" t="s">
        <v>25</v>
      </c>
      <c r="Q170" s="5" t="str">
        <f t="shared" si="25"/>
        <v>231-2023-12-31</v>
      </c>
      <c r="R170" s="5">
        <v>0</v>
      </c>
      <c r="S170" s="5">
        <v>0</v>
      </c>
    </row>
    <row r="171" spans="1:19" x14ac:dyDescent="0.3">
      <c r="A171" s="5">
        <v>232</v>
      </c>
      <c r="B171" s="5" t="s">
        <v>172</v>
      </c>
      <c r="C171" s="5" t="s">
        <v>2724</v>
      </c>
      <c r="D171" s="5" t="s">
        <v>98</v>
      </c>
      <c r="E171" s="5" t="s">
        <v>54</v>
      </c>
      <c r="F171" s="5" t="s">
        <v>24</v>
      </c>
      <c r="G171" s="6">
        <v>45291</v>
      </c>
      <c r="H171" s="5">
        <f t="shared" si="26"/>
        <v>2023</v>
      </c>
      <c r="I171" s="5" t="str">
        <f t="shared" si="23"/>
        <v>Diciembre</v>
      </c>
      <c r="J171" s="6" t="str">
        <f t="shared" si="24"/>
        <v>2023-2</v>
      </c>
      <c r="K171" s="5">
        <v>90</v>
      </c>
      <c r="L171" s="5">
        <f>(100+91.3)/2</f>
        <v>95.65</v>
      </c>
      <c r="M171" s="15">
        <f t="shared" si="29"/>
        <v>1</v>
      </c>
      <c r="N171" s="15">
        <f>IFERROR(IF((L171/K171)&gt;1,1,L171/K171),"")</f>
        <v>1</v>
      </c>
      <c r="O171" s="5" t="s">
        <v>25</v>
      </c>
      <c r="P171" s="5" t="s">
        <v>25</v>
      </c>
      <c r="Q171" s="5" t="str">
        <f t="shared" si="25"/>
        <v>232-2023-12-31</v>
      </c>
      <c r="R171" s="5">
        <v>0</v>
      </c>
      <c r="S171" s="5">
        <v>0</v>
      </c>
    </row>
    <row r="172" spans="1:19" x14ac:dyDescent="0.3">
      <c r="A172" s="5">
        <v>233</v>
      </c>
      <c r="B172" s="5" t="s">
        <v>173</v>
      </c>
      <c r="C172" s="5" t="s">
        <v>2724</v>
      </c>
      <c r="D172" s="5" t="s">
        <v>98</v>
      </c>
      <c r="E172" s="5" t="s">
        <v>60</v>
      </c>
      <c r="F172" s="5" t="s">
        <v>24</v>
      </c>
      <c r="G172" s="6">
        <v>45291</v>
      </c>
      <c r="H172" s="5">
        <f t="shared" si="26"/>
        <v>2023</v>
      </c>
      <c r="I172" s="5" t="str">
        <f t="shared" si="23"/>
        <v>Diciembre</v>
      </c>
      <c r="J172" s="6" t="str">
        <f t="shared" si="24"/>
        <v>2023-2</v>
      </c>
      <c r="K172" s="5">
        <v>20</v>
      </c>
      <c r="L172" s="5">
        <v>27.31</v>
      </c>
      <c r="M172" s="15">
        <f t="shared" si="29"/>
        <v>1</v>
      </c>
      <c r="N172" s="15">
        <f>IFERROR(IF((L172/K172)&gt;1,1,L172/K172),"")</f>
        <v>1</v>
      </c>
      <c r="O172" s="5" t="s">
        <v>25</v>
      </c>
      <c r="P172" s="5" t="s">
        <v>25</v>
      </c>
      <c r="Q172" s="5" t="str">
        <f t="shared" si="25"/>
        <v>233-2023-12-31</v>
      </c>
      <c r="R172" s="5">
        <v>0</v>
      </c>
      <c r="S172" s="5">
        <v>0</v>
      </c>
    </row>
    <row r="173" spans="1:19" x14ac:dyDescent="0.3">
      <c r="A173" s="5">
        <v>234</v>
      </c>
      <c r="B173" s="5" t="s">
        <v>174</v>
      </c>
      <c r="C173" s="5" t="s">
        <v>2724</v>
      </c>
      <c r="D173" s="5" t="s">
        <v>98</v>
      </c>
      <c r="E173" s="5" t="s">
        <v>60</v>
      </c>
      <c r="F173" s="5" t="s">
        <v>24</v>
      </c>
      <c r="G173" s="6">
        <v>45291</v>
      </c>
      <c r="H173" s="5">
        <f t="shared" si="26"/>
        <v>2023</v>
      </c>
      <c r="I173" s="5" t="str">
        <f t="shared" si="23"/>
        <v>Diciembre</v>
      </c>
      <c r="J173" s="6" t="str">
        <f t="shared" si="24"/>
        <v>2023-2</v>
      </c>
      <c r="K173" s="5">
        <v>4000</v>
      </c>
      <c r="L173" s="5">
        <v>6904.5</v>
      </c>
      <c r="M173" s="77">
        <f t="shared" si="29"/>
        <v>1</v>
      </c>
      <c r="N173" s="15">
        <f>IFERROR(L173/K173,"")</f>
        <v>1.7261249999999999</v>
      </c>
      <c r="O173" s="5" t="s">
        <v>55</v>
      </c>
      <c r="P173" s="5" t="s">
        <v>55</v>
      </c>
      <c r="Q173" s="5" t="str">
        <f t="shared" si="25"/>
        <v>234-2023-12-31</v>
      </c>
      <c r="R173" s="5">
        <v>0</v>
      </c>
      <c r="S173" s="5">
        <v>0</v>
      </c>
    </row>
    <row r="174" spans="1:19" x14ac:dyDescent="0.3">
      <c r="A174" s="5">
        <v>235</v>
      </c>
      <c r="B174" s="5" t="s">
        <v>175</v>
      </c>
      <c r="C174" s="5" t="s">
        <v>2724</v>
      </c>
      <c r="D174" s="5" t="s">
        <v>98</v>
      </c>
      <c r="E174" s="5" t="s">
        <v>73</v>
      </c>
      <c r="F174" s="5" t="s">
        <v>24</v>
      </c>
      <c r="G174" s="6">
        <v>45291</v>
      </c>
      <c r="H174" s="5">
        <f t="shared" si="26"/>
        <v>2023</v>
      </c>
      <c r="I174" s="5" t="str">
        <f t="shared" si="23"/>
        <v>Diciembre</v>
      </c>
      <c r="J174" s="6" t="str">
        <f t="shared" si="24"/>
        <v>2023-2</v>
      </c>
      <c r="K174" s="5">
        <v>100</v>
      </c>
      <c r="L174" s="5">
        <v>81.650000000000006</v>
      </c>
      <c r="M174" s="15">
        <f>IFERROR(IF((L174/K174)&gt;1.3,1.3,L174/K174),"")</f>
        <v>0.8165</v>
      </c>
      <c r="N174" s="15">
        <f>IFERROR(L174/K174,"")</f>
        <v>0.8165</v>
      </c>
      <c r="O174" s="5" t="s">
        <v>25</v>
      </c>
      <c r="P174" s="5" t="s">
        <v>25</v>
      </c>
      <c r="Q174" s="5" t="str">
        <f t="shared" si="25"/>
        <v>235-2023-12-31</v>
      </c>
      <c r="R174" s="5">
        <v>0</v>
      </c>
      <c r="S174" s="5">
        <v>0</v>
      </c>
    </row>
    <row r="175" spans="1:19" x14ac:dyDescent="0.3">
      <c r="A175" s="5">
        <v>236</v>
      </c>
      <c r="B175" s="5" t="s">
        <v>176</v>
      </c>
      <c r="C175" s="5" t="s">
        <v>2724</v>
      </c>
      <c r="D175" s="5" t="s">
        <v>98</v>
      </c>
      <c r="E175" s="5" t="s">
        <v>73</v>
      </c>
      <c r="F175" s="5" t="s">
        <v>62</v>
      </c>
      <c r="G175" s="6">
        <v>45291</v>
      </c>
      <c r="H175" s="5">
        <f t="shared" si="26"/>
        <v>2023</v>
      </c>
      <c r="I175" s="5" t="str">
        <f t="shared" si="23"/>
        <v>Diciembre</v>
      </c>
      <c r="J175" s="6" t="str">
        <f t="shared" si="24"/>
        <v>2023-2</v>
      </c>
      <c r="K175" s="5">
        <v>0</v>
      </c>
      <c r="L175" s="5">
        <v>0</v>
      </c>
      <c r="M175" s="15">
        <v>1</v>
      </c>
      <c r="N175" s="15">
        <v>1</v>
      </c>
      <c r="O175" s="5" t="s">
        <v>25</v>
      </c>
      <c r="P175" s="5" t="s">
        <v>25</v>
      </c>
      <c r="Q175" s="5" t="str">
        <f t="shared" si="25"/>
        <v>236-2023-12-31</v>
      </c>
      <c r="R175" s="5">
        <v>0</v>
      </c>
      <c r="S175" s="5">
        <v>0</v>
      </c>
    </row>
    <row r="176" spans="1:19" x14ac:dyDescent="0.3">
      <c r="A176" s="5">
        <v>238</v>
      </c>
      <c r="B176" s="5" t="s">
        <v>177</v>
      </c>
      <c r="C176" s="5" t="s">
        <v>2725</v>
      </c>
      <c r="D176" s="5" t="s">
        <v>98</v>
      </c>
      <c r="E176" s="5" t="s">
        <v>60</v>
      </c>
      <c r="F176" s="5" t="s">
        <v>24</v>
      </c>
      <c r="G176" s="6">
        <v>45291</v>
      </c>
      <c r="H176" s="5">
        <f t="shared" si="26"/>
        <v>2023</v>
      </c>
      <c r="I176" s="5" t="str">
        <f t="shared" si="23"/>
        <v>Diciembre</v>
      </c>
      <c r="J176" s="6" t="str">
        <f t="shared" si="24"/>
        <v>2023-2</v>
      </c>
      <c r="K176" s="5">
        <v>90</v>
      </c>
      <c r="L176" s="5">
        <v>75</v>
      </c>
      <c r="M176" s="15">
        <f>IFERROR(IF((L176/K176)&gt;1.3,1.3,L176/K176),"")</f>
        <v>0.83333333333333337</v>
      </c>
      <c r="N176" s="15">
        <f>IFERROR(L176/K176,"")</f>
        <v>0.83333333333333337</v>
      </c>
      <c r="O176" s="5" t="s">
        <v>25</v>
      </c>
      <c r="P176" s="5" t="s">
        <v>25</v>
      </c>
      <c r="Q176" s="5" t="str">
        <f t="shared" si="25"/>
        <v>238-2023-12-31</v>
      </c>
      <c r="R176" s="5">
        <v>0</v>
      </c>
      <c r="S176" s="5">
        <v>0</v>
      </c>
    </row>
    <row r="177" spans="1:19" x14ac:dyDescent="0.3">
      <c r="A177" s="5">
        <v>239</v>
      </c>
      <c r="B177" s="5" t="s">
        <v>179</v>
      </c>
      <c r="C177" s="5" t="s">
        <v>2724</v>
      </c>
      <c r="D177" s="5" t="s">
        <v>33</v>
      </c>
      <c r="E177" s="5" t="s">
        <v>23</v>
      </c>
      <c r="F177" s="5" t="s">
        <v>24</v>
      </c>
      <c r="G177" s="6">
        <v>45291</v>
      </c>
      <c r="H177" s="5">
        <f t="shared" si="26"/>
        <v>2023</v>
      </c>
      <c r="I177" s="5" t="str">
        <f t="shared" si="23"/>
        <v>Diciembre</v>
      </c>
      <c r="J177" s="6" t="str">
        <f t="shared" si="24"/>
        <v>2023-2</v>
      </c>
      <c r="K177" s="5"/>
      <c r="L177" s="5">
        <v>27</v>
      </c>
      <c r="M177" s="15" t="str">
        <f>IFERROR(IF((L177/K177)&gt;1.3,1.3,L177/K177),"")</f>
        <v/>
      </c>
      <c r="N177" s="15" t="str">
        <f>IFERROR(L177/K177,"")</f>
        <v/>
      </c>
      <c r="O177" s="5" t="s">
        <v>116</v>
      </c>
      <c r="P177" s="5" t="s">
        <v>55</v>
      </c>
      <c r="Q177" s="5" t="str">
        <f t="shared" si="25"/>
        <v>239-2023-12-31</v>
      </c>
      <c r="R177" s="5">
        <v>0</v>
      </c>
      <c r="S177" s="5">
        <v>0</v>
      </c>
    </row>
    <row r="178" spans="1:19" x14ac:dyDescent="0.3">
      <c r="A178" s="5">
        <v>240</v>
      </c>
      <c r="B178" s="5" t="s">
        <v>180</v>
      </c>
      <c r="C178" s="5" t="s">
        <v>2724</v>
      </c>
      <c r="D178" s="5" t="s">
        <v>33</v>
      </c>
      <c r="E178" s="5" t="s">
        <v>60</v>
      </c>
      <c r="F178" s="5" t="s">
        <v>24</v>
      </c>
      <c r="G178" s="6">
        <v>45291</v>
      </c>
      <c r="H178" s="5">
        <f t="shared" si="26"/>
        <v>2023</v>
      </c>
      <c r="I178" s="5" t="str">
        <f t="shared" si="23"/>
        <v>Diciembre</v>
      </c>
      <c r="J178" s="6" t="str">
        <f t="shared" si="24"/>
        <v>2023-2</v>
      </c>
      <c r="K178" s="5">
        <v>100</v>
      </c>
      <c r="L178" s="5">
        <v>80</v>
      </c>
      <c r="M178" s="15">
        <f>IFERROR(IF((L178/K178)&gt;1.3,1.3,L178/K178),"")</f>
        <v>0.8</v>
      </c>
      <c r="N178" s="15">
        <f>IFERROR(L178/K178,"")</f>
        <v>0.8</v>
      </c>
      <c r="O178" s="5" t="s">
        <v>25</v>
      </c>
      <c r="P178" s="5" t="s">
        <v>25</v>
      </c>
      <c r="Q178" s="5" t="str">
        <f t="shared" si="25"/>
        <v>240-2023-12-31</v>
      </c>
      <c r="R178" s="5">
        <v>0</v>
      </c>
      <c r="S178" s="5">
        <v>0</v>
      </c>
    </row>
    <row r="179" spans="1:19" x14ac:dyDescent="0.3">
      <c r="A179" s="5">
        <v>241</v>
      </c>
      <c r="B179" s="5" t="s">
        <v>181</v>
      </c>
      <c r="C179" s="5" t="s">
        <v>2724</v>
      </c>
      <c r="D179" s="5" t="s">
        <v>33</v>
      </c>
      <c r="E179" s="5" t="s">
        <v>23</v>
      </c>
      <c r="F179" s="5" t="s">
        <v>24</v>
      </c>
      <c r="G179" s="6">
        <v>45291</v>
      </c>
      <c r="H179" s="5">
        <f t="shared" si="26"/>
        <v>2023</v>
      </c>
      <c r="I179" s="5" t="str">
        <f t="shared" si="23"/>
        <v>Diciembre</v>
      </c>
      <c r="J179" s="6" t="str">
        <f t="shared" si="24"/>
        <v>2023-2</v>
      </c>
      <c r="K179" s="5">
        <v>80</v>
      </c>
      <c r="L179" s="5">
        <v>92.54</v>
      </c>
      <c r="M179" s="15">
        <f>IFERROR(IF((L179/K179)&gt;1.3,1.3,L179/K179),"")</f>
        <v>1.1567500000000002</v>
      </c>
      <c r="N179" s="15">
        <f>IFERROR(L179/K179,"")</f>
        <v>1.1567500000000002</v>
      </c>
      <c r="O179" s="5" t="s">
        <v>25</v>
      </c>
      <c r="P179" s="5" t="s">
        <v>25</v>
      </c>
      <c r="Q179" s="5" t="str">
        <f t="shared" si="25"/>
        <v>241-2023-12-31</v>
      </c>
      <c r="R179" s="5">
        <v>0</v>
      </c>
      <c r="S179" s="5">
        <v>0</v>
      </c>
    </row>
    <row r="180" spans="1:19" x14ac:dyDescent="0.3">
      <c r="A180" s="5">
        <v>242</v>
      </c>
      <c r="B180" s="5" t="s">
        <v>2661</v>
      </c>
      <c r="C180" s="5" t="s">
        <v>2725</v>
      </c>
      <c r="D180" s="5" t="s">
        <v>33</v>
      </c>
      <c r="E180" s="5" t="s">
        <v>23</v>
      </c>
      <c r="F180" s="5" t="s">
        <v>24</v>
      </c>
      <c r="G180" s="6">
        <v>45291</v>
      </c>
      <c r="H180" s="5">
        <f t="shared" si="26"/>
        <v>2023</v>
      </c>
      <c r="I180" s="5" t="str">
        <f t="shared" si="23"/>
        <v>Diciembre</v>
      </c>
      <c r="J180" s="6" t="str">
        <f t="shared" si="24"/>
        <v>2023-2</v>
      </c>
      <c r="K180" s="5">
        <v>90</v>
      </c>
      <c r="L180" s="5">
        <v>96.08</v>
      </c>
      <c r="M180" s="15">
        <f>IFERROR(IF((L180/K180)&gt;1.3,1.3,L180/K180),"")</f>
        <v>1.0675555555555556</v>
      </c>
      <c r="N180" s="15">
        <f>IFERROR(L180/K180,"")</f>
        <v>1.0675555555555556</v>
      </c>
      <c r="O180" s="5" t="s">
        <v>25</v>
      </c>
      <c r="P180" s="5" t="s">
        <v>25</v>
      </c>
      <c r="Q180" s="5" t="str">
        <f t="shared" si="25"/>
        <v>242-2023-12-31</v>
      </c>
      <c r="R180" s="5">
        <v>0</v>
      </c>
      <c r="S180" s="5">
        <v>0</v>
      </c>
    </row>
    <row r="181" spans="1:19" x14ac:dyDescent="0.3">
      <c r="A181" s="5">
        <v>243</v>
      </c>
      <c r="B181" s="5" t="s">
        <v>183</v>
      </c>
      <c r="C181" s="5" t="s">
        <v>2724</v>
      </c>
      <c r="D181" s="5" t="s">
        <v>33</v>
      </c>
      <c r="E181" s="5" t="s">
        <v>23</v>
      </c>
      <c r="F181" s="5" t="s">
        <v>62</v>
      </c>
      <c r="G181" s="6">
        <v>45291</v>
      </c>
      <c r="H181" s="5">
        <f t="shared" si="26"/>
        <v>2023</v>
      </c>
      <c r="I181" s="5" t="str">
        <f t="shared" si="23"/>
        <v>Diciembre</v>
      </c>
      <c r="J181" s="6" t="str">
        <f t="shared" si="24"/>
        <v>2023-2</v>
      </c>
      <c r="K181" s="5"/>
      <c r="L181" s="5">
        <v>4.96</v>
      </c>
      <c r="M181" s="15"/>
      <c r="N181" s="15"/>
      <c r="O181" s="5" t="s">
        <v>25</v>
      </c>
      <c r="P181" s="5" t="s">
        <v>25</v>
      </c>
      <c r="Q181" s="5" t="str">
        <f t="shared" si="25"/>
        <v>243-2023-12-31</v>
      </c>
      <c r="R181" s="5">
        <v>0</v>
      </c>
      <c r="S181" s="5">
        <v>0</v>
      </c>
    </row>
    <row r="182" spans="1:19" x14ac:dyDescent="0.3">
      <c r="A182" s="5">
        <v>244</v>
      </c>
      <c r="B182" s="5" t="s">
        <v>184</v>
      </c>
      <c r="C182" s="5" t="s">
        <v>2725</v>
      </c>
      <c r="D182" s="5" t="s">
        <v>98</v>
      </c>
      <c r="E182" s="5" t="s">
        <v>73</v>
      </c>
      <c r="F182" s="5" t="s">
        <v>62</v>
      </c>
      <c r="G182" s="6">
        <v>45291</v>
      </c>
      <c r="H182" s="5">
        <f t="shared" si="26"/>
        <v>2023</v>
      </c>
      <c r="I182" s="5" t="str">
        <f t="shared" si="23"/>
        <v>Diciembre</v>
      </c>
      <c r="J182" s="6" t="str">
        <f t="shared" si="24"/>
        <v>2023-2</v>
      </c>
      <c r="K182" s="5">
        <v>25</v>
      </c>
      <c r="L182" s="5">
        <v>24</v>
      </c>
      <c r="M182" s="15">
        <f>IFERROR(IF((K182/L182)&gt;1.3,1.3,K182/L182),"")</f>
        <v>1.0416666666666667</v>
      </c>
      <c r="N182" s="15">
        <f>IFERROR(IF((K182/L182)&gt;K182/L182,1.3,K182/L182),"")</f>
        <v>1.0416666666666667</v>
      </c>
      <c r="O182" s="5" t="s">
        <v>55</v>
      </c>
      <c r="P182" s="5" t="s">
        <v>55</v>
      </c>
      <c r="Q182" s="5" t="str">
        <f t="shared" si="25"/>
        <v>244-2023-12-31</v>
      </c>
      <c r="R182" s="5">
        <v>0</v>
      </c>
      <c r="S182" s="5">
        <v>0</v>
      </c>
    </row>
    <row r="183" spans="1:19" x14ac:dyDescent="0.3">
      <c r="A183" s="5">
        <v>245</v>
      </c>
      <c r="B183" s="5" t="s">
        <v>185</v>
      </c>
      <c r="C183" s="5" t="s">
        <v>2725</v>
      </c>
      <c r="D183" s="5" t="s">
        <v>186</v>
      </c>
      <c r="E183" s="5" t="s">
        <v>54</v>
      </c>
      <c r="F183" s="5" t="s">
        <v>24</v>
      </c>
      <c r="G183" s="6">
        <v>45291</v>
      </c>
      <c r="H183" s="5">
        <f t="shared" si="26"/>
        <v>2023</v>
      </c>
      <c r="I183" s="5" t="str">
        <f t="shared" si="23"/>
        <v>Diciembre</v>
      </c>
      <c r="J183" s="6" t="str">
        <f t="shared" si="24"/>
        <v>2023-2</v>
      </c>
      <c r="K183" s="5">
        <v>87</v>
      </c>
      <c r="L183" s="5">
        <v>85.38</v>
      </c>
      <c r="M183" s="15">
        <f t="shared" ref="M183:M189" si="30">IFERROR(IF((L183/K183)&gt;1.3,1.3,L183/K183),"")</f>
        <v>0.9813793103448275</v>
      </c>
      <c r="N183" s="15">
        <f t="shared" ref="N183:N189" si="31">IFERROR(L183/K183,"")</f>
        <v>0.9813793103448275</v>
      </c>
      <c r="O183" s="5" t="s">
        <v>25</v>
      </c>
      <c r="P183" s="5" t="s">
        <v>25</v>
      </c>
      <c r="Q183" s="5" t="str">
        <f t="shared" si="25"/>
        <v>245-2023-12-31</v>
      </c>
      <c r="R183" s="5">
        <v>0</v>
      </c>
      <c r="S183" s="5">
        <v>1</v>
      </c>
    </row>
    <row r="184" spans="1:19" x14ac:dyDescent="0.3">
      <c r="A184" s="5">
        <v>246</v>
      </c>
      <c r="B184" s="5" t="s">
        <v>187</v>
      </c>
      <c r="C184" s="5" t="s">
        <v>2725</v>
      </c>
      <c r="D184" s="5" t="s">
        <v>188</v>
      </c>
      <c r="E184" s="5" t="s">
        <v>54</v>
      </c>
      <c r="F184" s="5" t="s">
        <v>24</v>
      </c>
      <c r="G184" s="6">
        <v>45291</v>
      </c>
      <c r="H184" s="5">
        <f t="shared" si="26"/>
        <v>2023</v>
      </c>
      <c r="I184" s="5" t="str">
        <f t="shared" si="23"/>
        <v>Diciembre</v>
      </c>
      <c r="J184" s="6" t="str">
        <f t="shared" si="24"/>
        <v>2023-2</v>
      </c>
      <c r="K184" s="5">
        <v>85</v>
      </c>
      <c r="L184" s="5">
        <v>61.4</v>
      </c>
      <c r="M184" s="15">
        <f t="shared" si="30"/>
        <v>0.72235294117647053</v>
      </c>
      <c r="N184" s="15">
        <f t="shared" si="31"/>
        <v>0.72235294117647053</v>
      </c>
      <c r="O184" s="5" t="s">
        <v>25</v>
      </c>
      <c r="P184" s="5" t="s">
        <v>25</v>
      </c>
      <c r="Q184" s="5" t="str">
        <f t="shared" si="25"/>
        <v>246-2023-12-31</v>
      </c>
      <c r="R184" s="5">
        <v>0</v>
      </c>
      <c r="S184" s="5">
        <v>0</v>
      </c>
    </row>
    <row r="185" spans="1:19" x14ac:dyDescent="0.3">
      <c r="A185" s="5">
        <v>247</v>
      </c>
      <c r="B185" s="5" t="s">
        <v>190</v>
      </c>
      <c r="C185" s="5" t="s">
        <v>2724</v>
      </c>
      <c r="D185" s="5" t="s">
        <v>188</v>
      </c>
      <c r="E185" s="5" t="s">
        <v>23</v>
      </c>
      <c r="F185" s="5" t="s">
        <v>24</v>
      </c>
      <c r="G185" s="6">
        <v>45291</v>
      </c>
      <c r="H185" s="5">
        <f t="shared" si="26"/>
        <v>2023</v>
      </c>
      <c r="I185" s="5" t="str">
        <f t="shared" si="23"/>
        <v>Diciembre</v>
      </c>
      <c r="J185" s="6" t="str">
        <f t="shared" si="24"/>
        <v>2023-2</v>
      </c>
      <c r="K185" s="5"/>
      <c r="L185" s="5">
        <v>69.8</v>
      </c>
      <c r="M185" s="15" t="str">
        <f t="shared" si="30"/>
        <v/>
      </c>
      <c r="N185" s="15" t="str">
        <f t="shared" si="31"/>
        <v/>
      </c>
      <c r="O185" s="5" t="s">
        <v>25</v>
      </c>
      <c r="P185" s="5" t="s">
        <v>91</v>
      </c>
      <c r="Q185" s="5" t="str">
        <f t="shared" si="25"/>
        <v>247-2023-12-31</v>
      </c>
      <c r="R185" s="5">
        <v>1</v>
      </c>
      <c r="S185" s="5">
        <v>1</v>
      </c>
    </row>
    <row r="186" spans="1:19" x14ac:dyDescent="0.3">
      <c r="A186" s="5">
        <v>248</v>
      </c>
      <c r="B186" s="5" t="s">
        <v>191</v>
      </c>
      <c r="C186" s="5" t="s">
        <v>2725</v>
      </c>
      <c r="D186" s="5" t="s">
        <v>22</v>
      </c>
      <c r="E186" s="5" t="s">
        <v>54</v>
      </c>
      <c r="F186" s="5" t="s">
        <v>24</v>
      </c>
      <c r="G186" s="6">
        <v>45291</v>
      </c>
      <c r="H186" s="5">
        <f t="shared" si="26"/>
        <v>2023</v>
      </c>
      <c r="I186" s="5" t="str">
        <f t="shared" si="23"/>
        <v>Diciembre</v>
      </c>
      <c r="J186" s="6" t="str">
        <f t="shared" si="24"/>
        <v>2023-2</v>
      </c>
      <c r="K186" s="5">
        <v>44</v>
      </c>
      <c r="L186" s="5">
        <v>44</v>
      </c>
      <c r="M186" s="15">
        <f t="shared" si="30"/>
        <v>1</v>
      </c>
      <c r="N186" s="15">
        <f t="shared" si="31"/>
        <v>1</v>
      </c>
      <c r="O186" s="5" t="s">
        <v>55</v>
      </c>
      <c r="P186" s="5" t="s">
        <v>55</v>
      </c>
      <c r="Q186" s="5" t="str">
        <f t="shared" si="25"/>
        <v>248-2023-12-31</v>
      </c>
      <c r="R186" s="5">
        <v>0</v>
      </c>
      <c r="S186" s="5">
        <v>0</v>
      </c>
    </row>
    <row r="187" spans="1:19" x14ac:dyDescent="0.3">
      <c r="A187" s="5">
        <v>249</v>
      </c>
      <c r="B187" s="5" t="s">
        <v>192</v>
      </c>
      <c r="C187" s="5" t="s">
        <v>2725</v>
      </c>
      <c r="D187" s="5" t="s">
        <v>22</v>
      </c>
      <c r="E187" s="5" t="s">
        <v>54</v>
      </c>
      <c r="F187" s="5" t="s">
        <v>24</v>
      </c>
      <c r="G187" s="6">
        <v>45291</v>
      </c>
      <c r="H187" s="5">
        <f t="shared" si="26"/>
        <v>2023</v>
      </c>
      <c r="I187" s="5" t="str">
        <f t="shared" si="23"/>
        <v>Diciembre</v>
      </c>
      <c r="J187" s="6" t="str">
        <f t="shared" si="24"/>
        <v>2023-2</v>
      </c>
      <c r="K187" s="5">
        <v>98</v>
      </c>
      <c r="L187" s="5">
        <v>98</v>
      </c>
      <c r="M187" s="15">
        <f t="shared" si="30"/>
        <v>1</v>
      </c>
      <c r="N187" s="15">
        <f t="shared" si="31"/>
        <v>1</v>
      </c>
      <c r="O187" s="5" t="s">
        <v>55</v>
      </c>
      <c r="P187" s="5" t="s">
        <v>55</v>
      </c>
      <c r="Q187" s="5" t="str">
        <f t="shared" si="25"/>
        <v>249-2023-12-31</v>
      </c>
      <c r="R187" s="5">
        <v>0</v>
      </c>
      <c r="S187" s="5">
        <v>0</v>
      </c>
    </row>
    <row r="188" spans="1:19" x14ac:dyDescent="0.3">
      <c r="A188" s="5">
        <v>251</v>
      </c>
      <c r="B188" s="5" t="s">
        <v>193</v>
      </c>
      <c r="C188" s="5" t="s">
        <v>2725</v>
      </c>
      <c r="D188" s="5" t="s">
        <v>194</v>
      </c>
      <c r="E188" s="5" t="s">
        <v>60</v>
      </c>
      <c r="F188" s="5" t="s">
        <v>24</v>
      </c>
      <c r="G188" s="6">
        <v>45291</v>
      </c>
      <c r="H188" s="5">
        <f t="shared" si="26"/>
        <v>2023</v>
      </c>
      <c r="I188" s="5" t="str">
        <f t="shared" si="23"/>
        <v>Diciembre</v>
      </c>
      <c r="J188" s="6" t="str">
        <f t="shared" si="24"/>
        <v>2023-2</v>
      </c>
      <c r="K188" s="5">
        <v>100</v>
      </c>
      <c r="L188" s="5">
        <v>100</v>
      </c>
      <c r="M188" s="15">
        <f t="shared" si="30"/>
        <v>1</v>
      </c>
      <c r="N188" s="15">
        <f t="shared" si="31"/>
        <v>1</v>
      </c>
      <c r="O188" s="5" t="s">
        <v>25</v>
      </c>
      <c r="P188" s="5" t="s">
        <v>25</v>
      </c>
      <c r="Q188" s="5" t="str">
        <f t="shared" si="25"/>
        <v>251-2023-12-31</v>
      </c>
      <c r="R188" s="5">
        <v>0</v>
      </c>
      <c r="S188" s="5">
        <v>0</v>
      </c>
    </row>
    <row r="189" spans="1:19" x14ac:dyDescent="0.3">
      <c r="A189" s="5">
        <v>252</v>
      </c>
      <c r="B189" s="5" t="s">
        <v>195</v>
      </c>
      <c r="C189" s="5" t="s">
        <v>2725</v>
      </c>
      <c r="D189" s="5" t="s">
        <v>186</v>
      </c>
      <c r="E189" s="5" t="s">
        <v>54</v>
      </c>
      <c r="F189" s="5" t="s">
        <v>24</v>
      </c>
      <c r="G189" s="6">
        <v>45291</v>
      </c>
      <c r="H189" s="5">
        <f t="shared" si="26"/>
        <v>2023</v>
      </c>
      <c r="I189" s="5" t="str">
        <f t="shared" si="23"/>
        <v>Diciembre</v>
      </c>
      <c r="J189" s="6" t="str">
        <f t="shared" si="24"/>
        <v>2023-2</v>
      </c>
      <c r="K189" s="5">
        <v>68</v>
      </c>
      <c r="L189" s="5">
        <v>74.739999999999995</v>
      </c>
      <c r="M189" s="15">
        <f t="shared" si="30"/>
        <v>1.0991176470588235</v>
      </c>
      <c r="N189" s="15">
        <f t="shared" si="31"/>
        <v>1.0991176470588235</v>
      </c>
      <c r="O189" s="5" t="s">
        <v>25</v>
      </c>
      <c r="P189" s="5" t="s">
        <v>25</v>
      </c>
      <c r="Q189" s="5" t="str">
        <f t="shared" si="25"/>
        <v>252-2023-12-31</v>
      </c>
      <c r="R189" s="5">
        <v>0</v>
      </c>
      <c r="S189" s="5">
        <v>1</v>
      </c>
    </row>
    <row r="190" spans="1:19" x14ac:dyDescent="0.3">
      <c r="A190" s="5">
        <v>253</v>
      </c>
      <c r="B190" s="5" t="s">
        <v>196</v>
      </c>
      <c r="C190" s="5" t="s">
        <v>2725</v>
      </c>
      <c r="D190" s="5" t="s">
        <v>68</v>
      </c>
      <c r="E190" s="5" t="s">
        <v>69</v>
      </c>
      <c r="F190" s="5" t="s">
        <v>62</v>
      </c>
      <c r="G190" s="6">
        <v>45291</v>
      </c>
      <c r="H190" s="5">
        <f t="shared" si="26"/>
        <v>2023</v>
      </c>
      <c r="I190" s="5" t="str">
        <f t="shared" si="23"/>
        <v>Diciembre</v>
      </c>
      <c r="J190" s="6" t="str">
        <f t="shared" si="24"/>
        <v>2023-2</v>
      </c>
      <c r="K190" s="5">
        <v>8</v>
      </c>
      <c r="L190" s="5">
        <v>5.56</v>
      </c>
      <c r="M190" s="15">
        <f>IFERROR(IF((K190/L190)&gt;1.3,1.3,K190/L190),"")</f>
        <v>1.3</v>
      </c>
      <c r="N190" s="15">
        <f>IFERROR(IF((K190/L190)&gt;K190/L190,1.3,K190/L190),"")</f>
        <v>1.4388489208633095</v>
      </c>
      <c r="O190" s="5" t="s">
        <v>63</v>
      </c>
      <c r="P190" s="5" t="s">
        <v>63</v>
      </c>
      <c r="Q190" s="5" t="str">
        <f t="shared" si="25"/>
        <v>253-2023-12-31</v>
      </c>
      <c r="R190" s="5">
        <v>0</v>
      </c>
      <c r="S190" s="5">
        <v>0</v>
      </c>
    </row>
    <row r="191" spans="1:19" x14ac:dyDescent="0.3">
      <c r="A191" s="5">
        <v>254</v>
      </c>
      <c r="B191" s="5" t="s">
        <v>197</v>
      </c>
      <c r="C191" s="5" t="s">
        <v>2725</v>
      </c>
      <c r="D191" s="5" t="s">
        <v>198</v>
      </c>
      <c r="E191" s="5" t="s">
        <v>60</v>
      </c>
      <c r="F191" s="5" t="s">
        <v>24</v>
      </c>
      <c r="G191" s="6">
        <v>45291</v>
      </c>
      <c r="H191" s="5">
        <f t="shared" si="26"/>
        <v>2023</v>
      </c>
      <c r="I191" s="5" t="str">
        <f t="shared" si="23"/>
        <v>Diciembre</v>
      </c>
      <c r="J191" s="6" t="str">
        <f t="shared" si="24"/>
        <v>2023-2</v>
      </c>
      <c r="K191" s="5">
        <v>55</v>
      </c>
      <c r="L191" s="5">
        <v>55</v>
      </c>
      <c r="M191" s="15">
        <f>IFERROR(IF((L191/K191)&gt;1.3,1.3,L191/K191),"")</f>
        <v>1</v>
      </c>
      <c r="N191" s="15">
        <f>IFERROR(L191/K191,"")</f>
        <v>1</v>
      </c>
      <c r="O191" s="5" t="s">
        <v>55</v>
      </c>
      <c r="P191" s="5" t="s">
        <v>55</v>
      </c>
      <c r="Q191" s="5" t="str">
        <f t="shared" si="25"/>
        <v>254-2023-12-31</v>
      </c>
      <c r="R191" s="5">
        <v>0</v>
      </c>
      <c r="S191" s="5">
        <v>0</v>
      </c>
    </row>
    <row r="192" spans="1:19" x14ac:dyDescent="0.3">
      <c r="A192" s="5">
        <v>255</v>
      </c>
      <c r="B192" s="5" t="s">
        <v>200</v>
      </c>
      <c r="C192" s="5" t="s">
        <v>2725</v>
      </c>
      <c r="D192" s="5" t="s">
        <v>127</v>
      </c>
      <c r="E192" s="5" t="s">
        <v>73</v>
      </c>
      <c r="F192" s="5" t="s">
        <v>24</v>
      </c>
      <c r="G192" s="6">
        <v>45291</v>
      </c>
      <c r="H192" s="5">
        <f t="shared" si="26"/>
        <v>2023</v>
      </c>
      <c r="I192" s="5" t="str">
        <f t="shared" si="23"/>
        <v>Diciembre</v>
      </c>
      <c r="J192" s="6" t="str">
        <f t="shared" si="24"/>
        <v>2023-2</v>
      </c>
      <c r="K192" s="5">
        <v>16</v>
      </c>
      <c r="L192" s="5">
        <v>18</v>
      </c>
      <c r="M192" s="15">
        <f>IFERROR(IF((L192/K192)&gt;1.3,1.3,L192/K192),"")</f>
        <v>1.125</v>
      </c>
      <c r="N192" s="15">
        <f>IFERROR(L192/K192,"")</f>
        <v>1.125</v>
      </c>
      <c r="O192" s="5" t="s">
        <v>55</v>
      </c>
      <c r="P192" s="5" t="s">
        <v>55</v>
      </c>
      <c r="Q192" s="5" t="str">
        <f t="shared" si="25"/>
        <v>255-2023-12-31</v>
      </c>
      <c r="R192" s="5">
        <v>0</v>
      </c>
      <c r="S192" s="5">
        <v>0</v>
      </c>
    </row>
    <row r="193" spans="1:19" x14ac:dyDescent="0.3">
      <c r="A193" s="5">
        <v>256</v>
      </c>
      <c r="B193" s="5" t="s">
        <v>201</v>
      </c>
      <c r="C193" s="5" t="s">
        <v>2725</v>
      </c>
      <c r="D193" s="5" t="s">
        <v>127</v>
      </c>
      <c r="E193" s="5" t="s">
        <v>54</v>
      </c>
      <c r="F193" s="5" t="s">
        <v>24</v>
      </c>
      <c r="G193" s="6">
        <v>45291</v>
      </c>
      <c r="H193" s="5">
        <f t="shared" si="26"/>
        <v>2023</v>
      </c>
      <c r="I193" s="5" t="str">
        <f t="shared" si="23"/>
        <v>Diciembre</v>
      </c>
      <c r="J193" s="6" t="str">
        <f t="shared" si="24"/>
        <v>2023-2</v>
      </c>
      <c r="K193" s="5">
        <v>34</v>
      </c>
      <c r="L193" s="5">
        <v>42</v>
      </c>
      <c r="M193" s="15">
        <f>IFERROR(IF((L193/K193)&gt;1.3,1.3,L193/K193),"")</f>
        <v>1.2352941176470589</v>
      </c>
      <c r="N193" s="15">
        <f>IFERROR(L193/K193,"")</f>
        <v>1.2352941176470589</v>
      </c>
      <c r="O193" s="5" t="s">
        <v>55</v>
      </c>
      <c r="P193" s="5" t="s">
        <v>55</v>
      </c>
      <c r="Q193" s="5" t="str">
        <f t="shared" si="25"/>
        <v>256-2023-12-31</v>
      </c>
      <c r="R193" s="5">
        <v>0</v>
      </c>
      <c r="S193" s="5">
        <v>0</v>
      </c>
    </row>
    <row r="194" spans="1:19" x14ac:dyDescent="0.3">
      <c r="A194" s="5">
        <v>257</v>
      </c>
      <c r="B194" s="5" t="s">
        <v>202</v>
      </c>
      <c r="C194" s="5" t="s">
        <v>2725</v>
      </c>
      <c r="D194" s="5" t="s">
        <v>127</v>
      </c>
      <c r="E194" s="5" t="s">
        <v>54</v>
      </c>
      <c r="F194" s="5" t="s">
        <v>24</v>
      </c>
      <c r="G194" s="6">
        <v>45291</v>
      </c>
      <c r="H194" s="5">
        <f t="shared" si="26"/>
        <v>2023</v>
      </c>
      <c r="I194" s="5" t="str">
        <f t="shared" ref="I194:I257" si="32">PROPER(TEXT(G194,"mmmm"))</f>
        <v>Diciembre</v>
      </c>
      <c r="J194" s="6" t="str">
        <f t="shared" ref="J194:J257" si="33">IF(OR(I194="Enero",I194="Febrero",I194="Marzo",I194="Abril",I194="Mayo",I194="Junio"),H194&amp;"-1",IF(OR(I194="Julio",I194="Agosto",I194="Septiembre",I194="Octubre",I194="Noviembre",I194="Diciembre"),H194&amp;"-2"))</f>
        <v>2023-2</v>
      </c>
      <c r="K194" s="5">
        <v>42</v>
      </c>
      <c r="L194" s="5">
        <v>39</v>
      </c>
      <c r="M194" s="15">
        <f>IFERROR(IF((L194/K194)&gt;1.3,1.3,L194/K194),"")</f>
        <v>0.9285714285714286</v>
      </c>
      <c r="N194" s="15">
        <f>IFERROR(L194/K194,"")</f>
        <v>0.9285714285714286</v>
      </c>
      <c r="O194" s="5" t="s">
        <v>55</v>
      </c>
      <c r="P194" s="5" t="s">
        <v>55</v>
      </c>
      <c r="Q194" s="5" t="str">
        <f t="shared" ref="Q194:Q257" si="34">A194&amp;"-"&amp;YEAR(G194)&amp;"-"&amp;IF(LEN(MONTH(G194))=1,"0"&amp;MONTH(G194),MONTH(G194))&amp;"-"&amp;IF(LEN(DAY(G194))=1,"0"&amp;DAY(G194),DAY(G194))</f>
        <v>257-2023-12-31</v>
      </c>
      <c r="R194" s="5">
        <v>0</v>
      </c>
      <c r="S194" s="5">
        <v>0</v>
      </c>
    </row>
    <row r="195" spans="1:19" x14ac:dyDescent="0.3">
      <c r="A195" s="5">
        <v>259</v>
      </c>
      <c r="B195" s="5" t="s">
        <v>203</v>
      </c>
      <c r="C195" s="5" t="s">
        <v>2724</v>
      </c>
      <c r="D195" s="5" t="s">
        <v>194</v>
      </c>
      <c r="E195" s="5" t="s">
        <v>60</v>
      </c>
      <c r="F195" s="5" t="s">
        <v>24</v>
      </c>
      <c r="G195" s="6">
        <v>45291</v>
      </c>
      <c r="H195" s="5">
        <f t="shared" si="26"/>
        <v>2023</v>
      </c>
      <c r="I195" s="5" t="str">
        <f t="shared" si="32"/>
        <v>Diciembre</v>
      </c>
      <c r="J195" s="6" t="str">
        <f t="shared" si="33"/>
        <v>2023-2</v>
      </c>
      <c r="K195" s="5">
        <v>100</v>
      </c>
      <c r="L195" s="5">
        <v>70</v>
      </c>
      <c r="M195" s="15">
        <f>IFERROR(IF((L195/K195)&gt;1.3,1.3,L195/K195),"")</f>
        <v>0.7</v>
      </c>
      <c r="N195" s="15">
        <f>IFERROR(L195/K195,"")</f>
        <v>0.7</v>
      </c>
      <c r="O195" s="5" t="s">
        <v>25</v>
      </c>
      <c r="P195" s="5" t="s">
        <v>25</v>
      </c>
      <c r="Q195" s="5" t="str">
        <f t="shared" si="34"/>
        <v>259-2023-12-31</v>
      </c>
      <c r="R195" s="5">
        <v>0</v>
      </c>
      <c r="S195" s="5">
        <v>0</v>
      </c>
    </row>
    <row r="196" spans="1:19" x14ac:dyDescent="0.3">
      <c r="A196" s="5">
        <v>260</v>
      </c>
      <c r="B196" s="5" t="s">
        <v>204</v>
      </c>
      <c r="C196" s="5" t="s">
        <v>2725</v>
      </c>
      <c r="D196" s="5" t="s">
        <v>205</v>
      </c>
      <c r="E196" s="5" t="s">
        <v>54</v>
      </c>
      <c r="F196" s="5" t="s">
        <v>62</v>
      </c>
      <c r="G196" s="6">
        <v>45291</v>
      </c>
      <c r="H196" s="5">
        <f t="shared" ref="H196:H259" si="35">YEAR(G196)</f>
        <v>2023</v>
      </c>
      <c r="I196" s="5" t="str">
        <f t="shared" si="32"/>
        <v>Diciembre</v>
      </c>
      <c r="J196" s="6" t="str">
        <f t="shared" si="33"/>
        <v>2023-2</v>
      </c>
      <c r="K196" s="5">
        <v>3</v>
      </c>
      <c r="L196" s="5">
        <v>2.85</v>
      </c>
      <c r="M196" s="15">
        <f>IFERROR(IF((K196/L196)&gt;1.3,1.3,K196/L196),"")</f>
        <v>1.0526315789473684</v>
      </c>
      <c r="N196" s="15">
        <f>IFERROR(IF((K196/L196)&gt;K196/L196,1.3,K196/L196),"")</f>
        <v>1.0526315789473684</v>
      </c>
      <c r="O196" s="5" t="s">
        <v>91</v>
      </c>
      <c r="P196" s="5" t="s">
        <v>91</v>
      </c>
      <c r="Q196" s="5" t="str">
        <f t="shared" si="34"/>
        <v>260-2023-12-31</v>
      </c>
      <c r="R196" s="5">
        <v>1</v>
      </c>
      <c r="S196" s="5">
        <v>1</v>
      </c>
    </row>
    <row r="197" spans="1:19" x14ac:dyDescent="0.3">
      <c r="A197" s="5">
        <v>261</v>
      </c>
      <c r="B197" s="5" t="s">
        <v>206</v>
      </c>
      <c r="C197" s="5" t="s">
        <v>2725</v>
      </c>
      <c r="D197" s="5" t="s">
        <v>53</v>
      </c>
      <c r="E197" s="5" t="s">
        <v>54</v>
      </c>
      <c r="F197" s="5" t="s">
        <v>62</v>
      </c>
      <c r="G197" s="6">
        <v>45291</v>
      </c>
      <c r="H197" s="5">
        <f t="shared" si="35"/>
        <v>2023</v>
      </c>
      <c r="I197" s="5" t="str">
        <f t="shared" si="32"/>
        <v>Diciembre</v>
      </c>
      <c r="J197" s="6" t="str">
        <f t="shared" si="33"/>
        <v>2023-2</v>
      </c>
      <c r="K197" s="5">
        <v>3</v>
      </c>
      <c r="L197" s="5">
        <v>2.02</v>
      </c>
      <c r="M197" s="15">
        <f>IFERROR(IF((K197/L197)&gt;1.3,1.3,K197/L197),"")</f>
        <v>1.3</v>
      </c>
      <c r="N197" s="15">
        <f>IFERROR(IF((K197/L197)&gt;K197/L197,1.3,K197/L197),"")</f>
        <v>1.4851485148514851</v>
      </c>
      <c r="O197" s="5" t="s">
        <v>55</v>
      </c>
      <c r="P197" s="5" t="s">
        <v>91</v>
      </c>
      <c r="Q197" s="5" t="str">
        <f t="shared" si="34"/>
        <v>261-2023-12-31</v>
      </c>
      <c r="R197" s="5">
        <v>2</v>
      </c>
      <c r="S197" s="5">
        <v>2</v>
      </c>
    </row>
    <row r="198" spans="1:19" x14ac:dyDescent="0.3">
      <c r="A198" s="5">
        <v>262</v>
      </c>
      <c r="B198" s="5" t="s">
        <v>208</v>
      </c>
      <c r="C198" s="5" t="s">
        <v>2725</v>
      </c>
      <c r="D198" s="5" t="s">
        <v>46</v>
      </c>
      <c r="E198" s="5" t="s">
        <v>54</v>
      </c>
      <c r="F198" s="5" t="s">
        <v>62</v>
      </c>
      <c r="G198" s="6">
        <v>45291</v>
      </c>
      <c r="H198" s="5">
        <f t="shared" si="35"/>
        <v>2023</v>
      </c>
      <c r="I198" s="5" t="str">
        <f t="shared" si="32"/>
        <v>Diciembre</v>
      </c>
      <c r="J198" s="6" t="str">
        <f t="shared" si="33"/>
        <v>2023-2</v>
      </c>
      <c r="K198" s="5">
        <v>20</v>
      </c>
      <c r="L198" s="5">
        <v>11</v>
      </c>
      <c r="M198" s="8">
        <v>1</v>
      </c>
      <c r="N198" s="15">
        <v>1</v>
      </c>
      <c r="O198" s="5" t="s">
        <v>25</v>
      </c>
      <c r="P198" s="5" t="s">
        <v>25</v>
      </c>
      <c r="Q198" s="5" t="str">
        <f t="shared" si="34"/>
        <v>262-2023-12-31</v>
      </c>
      <c r="R198" s="5">
        <v>0</v>
      </c>
      <c r="S198" s="5">
        <v>0</v>
      </c>
    </row>
    <row r="199" spans="1:19" x14ac:dyDescent="0.3">
      <c r="A199" s="5">
        <v>263</v>
      </c>
      <c r="B199" s="5" t="s">
        <v>209</v>
      </c>
      <c r="C199" s="5" t="s">
        <v>2725</v>
      </c>
      <c r="D199" s="5" t="s">
        <v>46</v>
      </c>
      <c r="E199" s="5" t="s">
        <v>60</v>
      </c>
      <c r="F199" s="5" t="s">
        <v>24</v>
      </c>
      <c r="G199" s="6">
        <v>45291</v>
      </c>
      <c r="H199" s="5">
        <f t="shared" si="35"/>
        <v>2023</v>
      </c>
      <c r="I199" s="5" t="str">
        <f t="shared" si="32"/>
        <v>Diciembre</v>
      </c>
      <c r="J199" s="6" t="str">
        <f t="shared" si="33"/>
        <v>2023-2</v>
      </c>
      <c r="K199" s="5">
        <v>100</v>
      </c>
      <c r="L199" s="5">
        <v>100</v>
      </c>
      <c r="M199" s="21">
        <f>IFERROR(L199/K199,"")</f>
        <v>1</v>
      </c>
      <c r="N199" s="15">
        <f t="shared" ref="N199:N207" si="36">IFERROR(L199/K199,"")</f>
        <v>1</v>
      </c>
      <c r="O199" s="5" t="s">
        <v>25</v>
      </c>
      <c r="P199" s="5" t="s">
        <v>25</v>
      </c>
      <c r="Q199" s="5" t="str">
        <f t="shared" si="34"/>
        <v>263-2023-12-31</v>
      </c>
      <c r="R199" s="5">
        <v>0</v>
      </c>
      <c r="S199" s="5">
        <v>0</v>
      </c>
    </row>
    <row r="200" spans="1:19" x14ac:dyDescent="0.3">
      <c r="A200" s="5">
        <v>264</v>
      </c>
      <c r="B200" s="5" t="s">
        <v>210</v>
      </c>
      <c r="C200" s="5" t="s">
        <v>2725</v>
      </c>
      <c r="D200" s="5" t="s">
        <v>46</v>
      </c>
      <c r="E200" s="5" t="s">
        <v>54</v>
      </c>
      <c r="F200" s="5" t="s">
        <v>24</v>
      </c>
      <c r="G200" s="6">
        <v>45291</v>
      </c>
      <c r="H200" s="5">
        <f t="shared" si="35"/>
        <v>2023</v>
      </c>
      <c r="I200" s="5" t="str">
        <f t="shared" si="32"/>
        <v>Diciembre</v>
      </c>
      <c r="J200" s="6" t="str">
        <f t="shared" si="33"/>
        <v>2023-2</v>
      </c>
      <c r="K200" s="5">
        <v>100</v>
      </c>
      <c r="L200" s="5">
        <v>100</v>
      </c>
      <c r="M200" s="21">
        <f>IFERROR(L200/K200,"")</f>
        <v>1</v>
      </c>
      <c r="N200" s="15">
        <f t="shared" si="36"/>
        <v>1</v>
      </c>
      <c r="O200" s="5" t="s">
        <v>25</v>
      </c>
      <c r="P200" s="5" t="s">
        <v>25</v>
      </c>
      <c r="Q200" s="5" t="str">
        <f t="shared" si="34"/>
        <v>264-2023-12-31</v>
      </c>
      <c r="R200" s="5">
        <v>0</v>
      </c>
      <c r="S200" s="5">
        <v>0</v>
      </c>
    </row>
    <row r="201" spans="1:19" x14ac:dyDescent="0.3">
      <c r="A201" s="5">
        <v>265</v>
      </c>
      <c r="B201" s="5" t="s">
        <v>212</v>
      </c>
      <c r="C201" s="5" t="s">
        <v>2725</v>
      </c>
      <c r="D201" s="5" t="s">
        <v>46</v>
      </c>
      <c r="E201" s="5" t="s">
        <v>54</v>
      </c>
      <c r="F201" s="5" t="s">
        <v>24</v>
      </c>
      <c r="G201" s="6">
        <v>45291</v>
      </c>
      <c r="H201" s="5">
        <f t="shared" si="35"/>
        <v>2023</v>
      </c>
      <c r="I201" s="5" t="str">
        <f t="shared" si="32"/>
        <v>Diciembre</v>
      </c>
      <c r="J201" s="6" t="str">
        <f t="shared" si="33"/>
        <v>2023-2</v>
      </c>
      <c r="K201" s="5">
        <v>100</v>
      </c>
      <c r="L201" s="5">
        <v>97.13</v>
      </c>
      <c r="M201" s="21">
        <f>IFERROR(L201/K201,"")</f>
        <v>0.97129999999999994</v>
      </c>
      <c r="N201" s="15">
        <f t="shared" si="36"/>
        <v>0.97129999999999994</v>
      </c>
      <c r="O201" s="5" t="s">
        <v>25</v>
      </c>
      <c r="P201" s="5" t="s">
        <v>25</v>
      </c>
      <c r="Q201" s="5" t="str">
        <f t="shared" si="34"/>
        <v>265-2023-12-31</v>
      </c>
      <c r="R201" s="5">
        <v>0</v>
      </c>
      <c r="S201" s="5">
        <v>0</v>
      </c>
    </row>
    <row r="202" spans="1:19" x14ac:dyDescent="0.3">
      <c r="A202" s="5">
        <v>266</v>
      </c>
      <c r="B202" s="5" t="s">
        <v>214</v>
      </c>
      <c r="C202" s="5" t="s">
        <v>2725</v>
      </c>
      <c r="D202" s="5" t="s">
        <v>46</v>
      </c>
      <c r="E202" s="5" t="s">
        <v>54</v>
      </c>
      <c r="F202" s="5" t="s">
        <v>24</v>
      </c>
      <c r="G202" s="6">
        <v>45291</v>
      </c>
      <c r="H202" s="5">
        <f t="shared" si="35"/>
        <v>2023</v>
      </c>
      <c r="I202" s="5" t="str">
        <f t="shared" si="32"/>
        <v>Diciembre</v>
      </c>
      <c r="J202" s="6" t="str">
        <f t="shared" si="33"/>
        <v>2023-2</v>
      </c>
      <c r="K202" s="5">
        <v>95</v>
      </c>
      <c r="L202" s="5">
        <v>97.07</v>
      </c>
      <c r="M202" s="15">
        <f t="shared" ref="M202:M207" si="37">IFERROR(IF((L202/K202)&gt;1.3,1.3,L202/K202),"")</f>
        <v>1.0217894736842104</v>
      </c>
      <c r="N202" s="15">
        <f t="shared" si="36"/>
        <v>1.0217894736842104</v>
      </c>
      <c r="O202" s="5" t="s">
        <v>25</v>
      </c>
      <c r="P202" s="5" t="s">
        <v>25</v>
      </c>
      <c r="Q202" s="5" t="str">
        <f t="shared" si="34"/>
        <v>266-2023-12-31</v>
      </c>
      <c r="R202" s="5">
        <v>0</v>
      </c>
      <c r="S202" s="5">
        <v>0</v>
      </c>
    </row>
    <row r="203" spans="1:19" x14ac:dyDescent="0.3">
      <c r="A203" s="5">
        <v>267</v>
      </c>
      <c r="B203" s="5" t="s">
        <v>2662</v>
      </c>
      <c r="C203" s="5" t="s">
        <v>2725</v>
      </c>
      <c r="D203" s="5" t="s">
        <v>188</v>
      </c>
      <c r="E203" s="5" t="s">
        <v>73</v>
      </c>
      <c r="F203" s="5" t="s">
        <v>24</v>
      </c>
      <c r="G203" s="6">
        <v>45291</v>
      </c>
      <c r="H203" s="5">
        <f t="shared" si="35"/>
        <v>2023</v>
      </c>
      <c r="I203" s="5" t="str">
        <f t="shared" si="32"/>
        <v>Diciembre</v>
      </c>
      <c r="J203" s="6" t="str">
        <f t="shared" si="33"/>
        <v>2023-2</v>
      </c>
      <c r="K203" s="5"/>
      <c r="L203" s="5"/>
      <c r="M203" s="15" t="str">
        <f t="shared" si="37"/>
        <v/>
      </c>
      <c r="N203" s="15" t="str">
        <f t="shared" si="36"/>
        <v/>
      </c>
      <c r="O203" s="5" t="s">
        <v>25</v>
      </c>
      <c r="P203" s="5" t="s">
        <v>25</v>
      </c>
      <c r="Q203" s="5" t="str">
        <f t="shared" si="34"/>
        <v>267-2023-12-31</v>
      </c>
      <c r="R203" s="5">
        <v>0</v>
      </c>
      <c r="S203" s="5">
        <v>0</v>
      </c>
    </row>
    <row r="204" spans="1:19" x14ac:dyDescent="0.3">
      <c r="A204" s="5">
        <v>268</v>
      </c>
      <c r="B204" s="5" t="s">
        <v>215</v>
      </c>
      <c r="C204" s="5" t="s">
        <v>2725</v>
      </c>
      <c r="D204" s="5" t="s">
        <v>216</v>
      </c>
      <c r="E204" s="5" t="s">
        <v>54</v>
      </c>
      <c r="F204" s="5" t="s">
        <v>24</v>
      </c>
      <c r="G204" s="6">
        <v>45291</v>
      </c>
      <c r="H204" s="5">
        <f t="shared" si="35"/>
        <v>2023</v>
      </c>
      <c r="I204" s="5" t="str">
        <f t="shared" si="32"/>
        <v>Diciembre</v>
      </c>
      <c r="J204" s="6" t="str">
        <f t="shared" si="33"/>
        <v>2023-2</v>
      </c>
      <c r="K204" s="5"/>
      <c r="L204" s="5">
        <v>2204</v>
      </c>
      <c r="M204" s="15" t="str">
        <f t="shared" si="37"/>
        <v/>
      </c>
      <c r="N204" s="15" t="str">
        <f t="shared" si="36"/>
        <v/>
      </c>
      <c r="O204" s="5" t="s">
        <v>25</v>
      </c>
      <c r="P204" s="5" t="s">
        <v>55</v>
      </c>
      <c r="Q204" s="5" t="str">
        <f t="shared" si="34"/>
        <v>268-2023-12-31</v>
      </c>
      <c r="R204" s="5">
        <v>0</v>
      </c>
      <c r="S204" s="5">
        <v>0</v>
      </c>
    </row>
    <row r="205" spans="1:19" x14ac:dyDescent="0.3">
      <c r="A205" s="5">
        <v>269</v>
      </c>
      <c r="B205" s="5" t="s">
        <v>217</v>
      </c>
      <c r="C205" s="5" t="s">
        <v>2724</v>
      </c>
      <c r="D205" s="5" t="s">
        <v>216</v>
      </c>
      <c r="E205" s="5" t="s">
        <v>54</v>
      </c>
      <c r="F205" s="5" t="s">
        <v>24</v>
      </c>
      <c r="G205" s="6">
        <v>45291</v>
      </c>
      <c r="H205" s="5">
        <f t="shared" si="35"/>
        <v>2023</v>
      </c>
      <c r="I205" s="5" t="str">
        <f t="shared" si="32"/>
        <v>Diciembre</v>
      </c>
      <c r="J205" s="6" t="str">
        <f t="shared" si="33"/>
        <v>2023-2</v>
      </c>
      <c r="K205" s="5">
        <v>0</v>
      </c>
      <c r="L205" s="5">
        <v>1.28</v>
      </c>
      <c r="M205" s="15" t="str">
        <f t="shared" si="37"/>
        <v/>
      </c>
      <c r="N205" s="15" t="str">
        <f t="shared" si="36"/>
        <v/>
      </c>
      <c r="O205" s="5" t="s">
        <v>91</v>
      </c>
      <c r="P205" s="5" t="s">
        <v>91</v>
      </c>
      <c r="Q205" s="5" t="str">
        <f t="shared" si="34"/>
        <v>269-2023-12-31</v>
      </c>
      <c r="R205" s="5">
        <v>2</v>
      </c>
      <c r="S205" s="5">
        <v>2</v>
      </c>
    </row>
    <row r="206" spans="1:19" x14ac:dyDescent="0.3">
      <c r="A206" s="5">
        <v>270</v>
      </c>
      <c r="B206" s="5" t="s">
        <v>218</v>
      </c>
      <c r="C206" s="5" t="s">
        <v>2724</v>
      </c>
      <c r="D206" s="5" t="s">
        <v>216</v>
      </c>
      <c r="E206" s="5" t="s">
        <v>54</v>
      </c>
      <c r="F206" s="5" t="s">
        <v>24</v>
      </c>
      <c r="G206" s="6">
        <v>45291</v>
      </c>
      <c r="H206" s="5">
        <f t="shared" si="35"/>
        <v>2023</v>
      </c>
      <c r="I206" s="5" t="str">
        <f t="shared" si="32"/>
        <v>Diciembre</v>
      </c>
      <c r="J206" s="6" t="str">
        <f t="shared" si="33"/>
        <v>2023-2</v>
      </c>
      <c r="K206" s="5"/>
      <c r="L206" s="5">
        <v>5.19</v>
      </c>
      <c r="M206" s="15" t="str">
        <f t="shared" si="37"/>
        <v/>
      </c>
      <c r="N206" s="15" t="str">
        <f t="shared" si="36"/>
        <v/>
      </c>
      <c r="O206" s="5" t="s">
        <v>91</v>
      </c>
      <c r="P206" s="5" t="s">
        <v>55</v>
      </c>
      <c r="Q206" s="5" t="str">
        <f t="shared" si="34"/>
        <v>270-2023-12-31</v>
      </c>
      <c r="R206" s="5">
        <v>1</v>
      </c>
      <c r="S206" s="5">
        <v>1</v>
      </c>
    </row>
    <row r="207" spans="1:19" x14ac:dyDescent="0.3">
      <c r="A207" s="5">
        <v>271</v>
      </c>
      <c r="B207" s="5" t="s">
        <v>219</v>
      </c>
      <c r="C207" s="5" t="s">
        <v>2724</v>
      </c>
      <c r="D207" s="5" t="s">
        <v>216</v>
      </c>
      <c r="E207" s="5" t="s">
        <v>54</v>
      </c>
      <c r="F207" s="5" t="s">
        <v>24</v>
      </c>
      <c r="G207" s="6">
        <v>45291</v>
      </c>
      <c r="H207" s="5">
        <f t="shared" si="35"/>
        <v>2023</v>
      </c>
      <c r="I207" s="5" t="str">
        <f t="shared" si="32"/>
        <v>Diciembre</v>
      </c>
      <c r="J207" s="6" t="str">
        <f t="shared" si="33"/>
        <v>2023-2</v>
      </c>
      <c r="K207" s="5"/>
      <c r="L207" s="5">
        <v>39.729999999999997</v>
      </c>
      <c r="M207" s="15" t="str">
        <f t="shared" si="37"/>
        <v/>
      </c>
      <c r="N207" s="15" t="str">
        <f t="shared" si="36"/>
        <v/>
      </c>
      <c r="O207" s="5">
        <v>0</v>
      </c>
      <c r="P207" s="5" t="s">
        <v>55</v>
      </c>
      <c r="Q207" s="5" t="str">
        <f t="shared" si="34"/>
        <v>271-2023-12-31</v>
      </c>
      <c r="R207" s="5">
        <v>1</v>
      </c>
      <c r="S207" s="5">
        <v>1</v>
      </c>
    </row>
    <row r="208" spans="1:19" x14ac:dyDescent="0.3">
      <c r="A208" s="5">
        <v>272</v>
      </c>
      <c r="B208" s="5" t="s">
        <v>220</v>
      </c>
      <c r="C208" s="5" t="s">
        <v>2725</v>
      </c>
      <c r="D208" s="5" t="s">
        <v>72</v>
      </c>
      <c r="E208" s="5" t="s">
        <v>73</v>
      </c>
      <c r="F208" s="5" t="s">
        <v>62</v>
      </c>
      <c r="G208" s="6">
        <v>45291</v>
      </c>
      <c r="H208" s="5">
        <f t="shared" si="35"/>
        <v>2023</v>
      </c>
      <c r="I208" s="5" t="str">
        <f t="shared" si="32"/>
        <v>Diciembre</v>
      </c>
      <c r="J208" s="6" t="str">
        <f t="shared" si="33"/>
        <v>2023-2</v>
      </c>
      <c r="K208" s="16">
        <v>9.9999999999999995E-7</v>
      </c>
      <c r="L208" s="16">
        <v>9.9999999999999995E-7</v>
      </c>
      <c r="M208" s="8">
        <f>IF(L208&lt;=K208,100%,K208/L208)</f>
        <v>1</v>
      </c>
      <c r="N208" s="15">
        <f>IF(L208&lt;=K208,100%,K208/L208)</f>
        <v>1</v>
      </c>
      <c r="O208" s="5">
        <v>0</v>
      </c>
      <c r="P208" s="5" t="s">
        <v>55</v>
      </c>
      <c r="Q208" s="5" t="str">
        <f t="shared" si="34"/>
        <v>272-2023-12-31</v>
      </c>
      <c r="R208" s="5">
        <v>0</v>
      </c>
      <c r="S208" s="5">
        <v>0</v>
      </c>
    </row>
    <row r="209" spans="1:19" x14ac:dyDescent="0.3">
      <c r="A209" s="5">
        <v>273</v>
      </c>
      <c r="B209" s="5" t="s">
        <v>221</v>
      </c>
      <c r="C209" s="5" t="s">
        <v>2725</v>
      </c>
      <c r="D209" s="5" t="s">
        <v>222</v>
      </c>
      <c r="E209" s="5" t="s">
        <v>54</v>
      </c>
      <c r="F209" s="5" t="s">
        <v>24</v>
      </c>
      <c r="G209" s="6">
        <v>45291</v>
      </c>
      <c r="H209" s="5">
        <f t="shared" si="35"/>
        <v>2023</v>
      </c>
      <c r="I209" s="5" t="str">
        <f t="shared" si="32"/>
        <v>Diciembre</v>
      </c>
      <c r="J209" s="6" t="str">
        <f t="shared" si="33"/>
        <v>2023-2</v>
      </c>
      <c r="K209" s="5">
        <v>5</v>
      </c>
      <c r="L209" s="5">
        <v>5</v>
      </c>
      <c r="M209" s="15">
        <f>IFERROR(IF((L209/K209)&gt;1.3,1.3,L209/K209),"")</f>
        <v>1</v>
      </c>
      <c r="N209" s="15">
        <f>IFERROR(L209/K209,"")</f>
        <v>1</v>
      </c>
      <c r="O209" s="5" t="s">
        <v>55</v>
      </c>
      <c r="P209" s="5" t="s">
        <v>55</v>
      </c>
      <c r="Q209" s="5" t="str">
        <f t="shared" si="34"/>
        <v>273-2023-12-31</v>
      </c>
      <c r="R209" s="5">
        <v>0</v>
      </c>
      <c r="S209" s="5">
        <v>0</v>
      </c>
    </row>
    <row r="210" spans="1:19" x14ac:dyDescent="0.3">
      <c r="A210" s="5">
        <v>274</v>
      </c>
      <c r="B210" s="5" t="s">
        <v>223</v>
      </c>
      <c r="C210" s="5" t="s">
        <v>2725</v>
      </c>
      <c r="D210" s="5" t="s">
        <v>205</v>
      </c>
      <c r="E210" s="5" t="s">
        <v>54</v>
      </c>
      <c r="F210" s="5" t="s">
        <v>24</v>
      </c>
      <c r="G210" s="6">
        <v>45291</v>
      </c>
      <c r="H210" s="5">
        <f t="shared" si="35"/>
        <v>2023</v>
      </c>
      <c r="I210" s="5" t="str">
        <f t="shared" si="32"/>
        <v>Diciembre</v>
      </c>
      <c r="J210" s="6" t="str">
        <f t="shared" si="33"/>
        <v>2023-2</v>
      </c>
      <c r="K210" s="9">
        <v>41811</v>
      </c>
      <c r="L210" s="9">
        <v>40771</v>
      </c>
      <c r="M210" s="15">
        <f>IFERROR(IF((L210/K210)&gt;1.3,1.3,L210/K210),"")</f>
        <v>0.97512616297146681</v>
      </c>
      <c r="N210" s="15">
        <f>IFERROR(L210/K210,"")</f>
        <v>0.97512616297146681</v>
      </c>
      <c r="O210" s="5" t="s">
        <v>55</v>
      </c>
      <c r="P210" s="5" t="s">
        <v>55</v>
      </c>
      <c r="Q210" s="5" t="str">
        <f t="shared" si="34"/>
        <v>274-2023-12-31</v>
      </c>
      <c r="R210" s="5">
        <v>0</v>
      </c>
      <c r="S210" s="5">
        <v>0</v>
      </c>
    </row>
    <row r="211" spans="1:19" x14ac:dyDescent="0.3">
      <c r="A211" s="5">
        <v>276</v>
      </c>
      <c r="B211" s="5" t="s">
        <v>226</v>
      </c>
      <c r="C211" s="5" t="s">
        <v>2725</v>
      </c>
      <c r="D211" s="5" t="s">
        <v>227</v>
      </c>
      <c r="E211" s="5" t="s">
        <v>54</v>
      </c>
      <c r="F211" s="5" t="s">
        <v>62</v>
      </c>
      <c r="G211" s="6">
        <v>45291</v>
      </c>
      <c r="H211" s="5">
        <f t="shared" si="35"/>
        <v>2023</v>
      </c>
      <c r="I211" s="5" t="str">
        <f t="shared" si="32"/>
        <v>Diciembre</v>
      </c>
      <c r="J211" s="6" t="str">
        <f t="shared" si="33"/>
        <v>2023-2</v>
      </c>
      <c r="K211" s="5">
        <v>85</v>
      </c>
      <c r="L211" s="5">
        <v>84.5</v>
      </c>
      <c r="M211" s="15">
        <f>IFERROR(IF((K211/L211)&gt;1,1,K211/L211),"")</f>
        <v>1</v>
      </c>
      <c r="N211" s="15">
        <f>IFERROR(IF((K211/L211)&gt;K211/L211,1.3,K211/L211),"")</f>
        <v>1.0059171597633136</v>
      </c>
      <c r="O211" s="5" t="s">
        <v>55</v>
      </c>
      <c r="P211" s="5" t="s">
        <v>91</v>
      </c>
      <c r="Q211" s="5" t="str">
        <f t="shared" si="34"/>
        <v>276-2023-12-31</v>
      </c>
      <c r="R211" s="5">
        <v>0</v>
      </c>
      <c r="S211" s="5">
        <v>1</v>
      </c>
    </row>
    <row r="212" spans="1:19" x14ac:dyDescent="0.3">
      <c r="A212" s="5">
        <v>277</v>
      </c>
      <c r="B212" s="5" t="s">
        <v>228</v>
      </c>
      <c r="C212" s="5" t="s">
        <v>2725</v>
      </c>
      <c r="D212" s="5" t="s">
        <v>227</v>
      </c>
      <c r="E212" s="5" t="s">
        <v>54</v>
      </c>
      <c r="F212" s="5" t="s">
        <v>62</v>
      </c>
      <c r="G212" s="6">
        <v>45291</v>
      </c>
      <c r="H212" s="5">
        <f t="shared" si="35"/>
        <v>2023</v>
      </c>
      <c r="I212" s="5" t="str">
        <f t="shared" si="32"/>
        <v>Diciembre</v>
      </c>
      <c r="J212" s="6" t="str">
        <f t="shared" si="33"/>
        <v>2023-2</v>
      </c>
      <c r="K212" s="5">
        <v>85</v>
      </c>
      <c r="L212" s="3">
        <v>73.290000000000006</v>
      </c>
      <c r="M212" s="15">
        <f>IFERROR(IF((K212/L212)&gt;1.3,1.3,K212/L212),"")</f>
        <v>1.1597762314094691</v>
      </c>
      <c r="N212" s="15">
        <f>IFERROR(IF((K212/L212)&gt;K212/L212,1.3,K212/L212),"")</f>
        <v>1.1597762314094691</v>
      </c>
      <c r="O212" s="5" t="s">
        <v>55</v>
      </c>
      <c r="P212" s="5" t="s">
        <v>91</v>
      </c>
      <c r="Q212" s="5" t="str">
        <f t="shared" si="34"/>
        <v>277-2023-12-31</v>
      </c>
      <c r="R212" s="5">
        <v>1</v>
      </c>
      <c r="S212" s="5">
        <v>1</v>
      </c>
    </row>
    <row r="213" spans="1:19" x14ac:dyDescent="0.3">
      <c r="A213" s="5">
        <v>278</v>
      </c>
      <c r="B213" s="5" t="s">
        <v>229</v>
      </c>
      <c r="C213" s="5" t="s">
        <v>2724</v>
      </c>
      <c r="D213" s="5" t="s">
        <v>227</v>
      </c>
      <c r="E213" s="5" t="s">
        <v>54</v>
      </c>
      <c r="F213" s="5" t="s">
        <v>24</v>
      </c>
      <c r="G213" s="6">
        <v>45291</v>
      </c>
      <c r="H213" s="5">
        <f t="shared" si="35"/>
        <v>2023</v>
      </c>
      <c r="I213" s="5" t="str">
        <f t="shared" si="32"/>
        <v>Diciembre</v>
      </c>
      <c r="J213" s="6" t="str">
        <f t="shared" si="33"/>
        <v>2023-2</v>
      </c>
      <c r="K213" s="5"/>
      <c r="L213" s="5">
        <v>1017</v>
      </c>
      <c r="M213" s="15" t="str">
        <f>IFERROR(IF((L213/K213)&gt;1.3,1.3,L213/K213),"")</f>
        <v/>
      </c>
      <c r="N213" s="15" t="str">
        <f t="shared" ref="N213:N230" si="38">IFERROR(L213/K213,"")</f>
        <v/>
      </c>
      <c r="O213" s="5" t="s">
        <v>55</v>
      </c>
      <c r="P213" s="5" t="s">
        <v>55</v>
      </c>
      <c r="Q213" s="5" t="str">
        <f t="shared" si="34"/>
        <v>278-2023-12-31</v>
      </c>
      <c r="R213" s="5">
        <v>0</v>
      </c>
      <c r="S213" s="5">
        <v>0</v>
      </c>
    </row>
    <row r="214" spans="1:19" x14ac:dyDescent="0.3">
      <c r="A214" s="5">
        <v>279</v>
      </c>
      <c r="B214" s="5" t="s">
        <v>230</v>
      </c>
      <c r="C214" s="5" t="s">
        <v>2724</v>
      </c>
      <c r="D214" s="5" t="s">
        <v>227</v>
      </c>
      <c r="E214" s="5" t="s">
        <v>54</v>
      </c>
      <c r="F214" s="5" t="s">
        <v>24</v>
      </c>
      <c r="G214" s="6">
        <v>45291</v>
      </c>
      <c r="H214" s="5">
        <f t="shared" si="35"/>
        <v>2023</v>
      </c>
      <c r="I214" s="5" t="str">
        <f t="shared" si="32"/>
        <v>Diciembre</v>
      </c>
      <c r="J214" s="6" t="str">
        <f t="shared" si="33"/>
        <v>2023-2</v>
      </c>
      <c r="K214" s="5"/>
      <c r="L214" s="5">
        <v>608</v>
      </c>
      <c r="M214" s="15" t="str">
        <f>IFERROR(IF((L214/K214)&gt;1.3,1.3,L214/K214),"")</f>
        <v/>
      </c>
      <c r="N214" s="15" t="str">
        <f t="shared" si="38"/>
        <v/>
      </c>
      <c r="O214" s="5">
        <v>0</v>
      </c>
      <c r="P214" s="5" t="s">
        <v>55</v>
      </c>
      <c r="Q214" s="5" t="str">
        <f t="shared" si="34"/>
        <v>279-2023-12-31</v>
      </c>
      <c r="R214" s="5">
        <v>0</v>
      </c>
      <c r="S214" s="5">
        <v>0</v>
      </c>
    </row>
    <row r="215" spans="1:19" x14ac:dyDescent="0.3">
      <c r="A215" s="5">
        <v>280</v>
      </c>
      <c r="B215" s="5" t="s">
        <v>231</v>
      </c>
      <c r="C215" s="5" t="s">
        <v>2724</v>
      </c>
      <c r="D215" s="5" t="s">
        <v>227</v>
      </c>
      <c r="E215" s="5" t="s">
        <v>54</v>
      </c>
      <c r="F215" s="5" t="s">
        <v>24</v>
      </c>
      <c r="G215" s="6">
        <v>45291</v>
      </c>
      <c r="H215" s="5">
        <f t="shared" si="35"/>
        <v>2023</v>
      </c>
      <c r="I215" s="5" t="str">
        <f t="shared" si="32"/>
        <v>Diciembre</v>
      </c>
      <c r="J215" s="6" t="str">
        <f t="shared" si="33"/>
        <v>2023-2</v>
      </c>
      <c r="K215" s="5"/>
      <c r="L215" s="5">
        <v>186</v>
      </c>
      <c r="M215" s="15" t="str">
        <f>IFERROR(IF((L215/K215)&gt;1.3,1.3,L215/K215),"")</f>
        <v/>
      </c>
      <c r="N215" s="15" t="str">
        <f t="shared" si="38"/>
        <v/>
      </c>
      <c r="O215" s="5">
        <v>0</v>
      </c>
      <c r="P215" s="5" t="s">
        <v>55</v>
      </c>
      <c r="Q215" s="5" t="str">
        <f t="shared" si="34"/>
        <v>280-2023-12-31</v>
      </c>
      <c r="R215" s="5">
        <v>0</v>
      </c>
      <c r="S215" s="5">
        <v>0</v>
      </c>
    </row>
    <row r="216" spans="1:19" x14ac:dyDescent="0.3">
      <c r="A216" s="5">
        <v>281</v>
      </c>
      <c r="B216" s="5" t="s">
        <v>232</v>
      </c>
      <c r="C216" s="5" t="s">
        <v>2724</v>
      </c>
      <c r="D216" s="5" t="s">
        <v>227</v>
      </c>
      <c r="E216" s="5" t="s">
        <v>54</v>
      </c>
      <c r="F216" s="5" t="s">
        <v>24</v>
      </c>
      <c r="G216" s="6">
        <v>45291</v>
      </c>
      <c r="H216" s="5">
        <f t="shared" si="35"/>
        <v>2023</v>
      </c>
      <c r="I216" s="5" t="str">
        <f t="shared" si="32"/>
        <v>Diciembre</v>
      </c>
      <c r="J216" s="6" t="str">
        <f t="shared" si="33"/>
        <v>2023-2</v>
      </c>
      <c r="K216" s="5"/>
      <c r="L216" s="5">
        <v>223</v>
      </c>
      <c r="M216" s="15" t="str">
        <f>IFERROR(IF((L216/K216)&gt;1.3,1.3,L216/K216),"")</f>
        <v/>
      </c>
      <c r="N216" s="15" t="str">
        <f t="shared" si="38"/>
        <v/>
      </c>
      <c r="O216" s="5">
        <v>0</v>
      </c>
      <c r="P216" s="5" t="s">
        <v>55</v>
      </c>
      <c r="Q216" s="5" t="str">
        <f t="shared" si="34"/>
        <v>281-2023-12-31</v>
      </c>
      <c r="R216" s="5">
        <v>0</v>
      </c>
      <c r="S216" s="5">
        <v>0</v>
      </c>
    </row>
    <row r="217" spans="1:19" x14ac:dyDescent="0.3">
      <c r="A217" s="5">
        <v>282</v>
      </c>
      <c r="B217" s="5" t="s">
        <v>233</v>
      </c>
      <c r="C217" s="5" t="s">
        <v>2724</v>
      </c>
      <c r="D217" s="5" t="s">
        <v>227</v>
      </c>
      <c r="E217" s="5" t="s">
        <v>54</v>
      </c>
      <c r="F217" s="5" t="s">
        <v>24</v>
      </c>
      <c r="G217" s="6">
        <v>45291</v>
      </c>
      <c r="H217" s="5">
        <f t="shared" si="35"/>
        <v>2023</v>
      </c>
      <c r="I217" s="5" t="str">
        <f t="shared" si="32"/>
        <v>Diciembre</v>
      </c>
      <c r="J217" s="6" t="str">
        <f t="shared" si="33"/>
        <v>2023-2</v>
      </c>
      <c r="K217" s="11">
        <v>96</v>
      </c>
      <c r="L217" s="5">
        <v>96.56</v>
      </c>
      <c r="M217" s="15">
        <f>IFERROR(IF((L217/K217)&gt;1.3,1.3,L217/K217),"")</f>
        <v>1.0058333333333334</v>
      </c>
      <c r="N217" s="15">
        <f t="shared" si="38"/>
        <v>1.0058333333333334</v>
      </c>
      <c r="O217" s="11" t="s">
        <v>25</v>
      </c>
      <c r="P217" s="11" t="s">
        <v>25</v>
      </c>
      <c r="Q217" s="5" t="str">
        <f t="shared" si="34"/>
        <v>282-2023-12-31</v>
      </c>
      <c r="R217" s="5">
        <v>0</v>
      </c>
      <c r="S217" s="5">
        <v>0</v>
      </c>
    </row>
    <row r="218" spans="1:19" x14ac:dyDescent="0.3">
      <c r="A218" s="5">
        <v>283</v>
      </c>
      <c r="B218" s="5" t="s">
        <v>234</v>
      </c>
      <c r="C218" s="5" t="s">
        <v>2724</v>
      </c>
      <c r="D218" s="5" t="s">
        <v>227</v>
      </c>
      <c r="E218" s="5" t="s">
        <v>54</v>
      </c>
      <c r="F218" s="5" t="s">
        <v>24</v>
      </c>
      <c r="G218" s="6">
        <v>45291</v>
      </c>
      <c r="H218" s="5">
        <f t="shared" si="35"/>
        <v>2023</v>
      </c>
      <c r="I218" s="5" t="str">
        <f t="shared" si="32"/>
        <v>Diciembre</v>
      </c>
      <c r="J218" s="6" t="str">
        <f t="shared" si="33"/>
        <v>2023-2</v>
      </c>
      <c r="K218" s="5">
        <v>4.5</v>
      </c>
      <c r="L218" s="5">
        <v>4.5599999999999996</v>
      </c>
      <c r="M218" s="15">
        <f>IFERROR(IF((L218/K218)&gt;1,1,L218/K218),"")</f>
        <v>1</v>
      </c>
      <c r="N218" s="15">
        <f t="shared" si="38"/>
        <v>1.0133333333333332</v>
      </c>
      <c r="O218" s="5" t="s">
        <v>91</v>
      </c>
      <c r="P218" s="5" t="s">
        <v>91</v>
      </c>
      <c r="Q218" s="5" t="str">
        <f t="shared" si="34"/>
        <v>283-2023-12-31</v>
      </c>
      <c r="R218" s="5">
        <v>2</v>
      </c>
      <c r="S218" s="5">
        <v>2</v>
      </c>
    </row>
    <row r="219" spans="1:19" x14ac:dyDescent="0.3">
      <c r="A219" s="5">
        <v>284</v>
      </c>
      <c r="B219" s="5" t="s">
        <v>235</v>
      </c>
      <c r="C219" s="5" t="s">
        <v>2724</v>
      </c>
      <c r="D219" s="5" t="s">
        <v>227</v>
      </c>
      <c r="E219" s="5" t="s">
        <v>54</v>
      </c>
      <c r="F219" s="5" t="s">
        <v>24</v>
      </c>
      <c r="G219" s="6">
        <v>45291</v>
      </c>
      <c r="H219" s="5">
        <f t="shared" si="35"/>
        <v>2023</v>
      </c>
      <c r="I219" s="5" t="str">
        <f t="shared" si="32"/>
        <v>Diciembre</v>
      </c>
      <c r="J219" s="6" t="str">
        <f t="shared" si="33"/>
        <v>2023-2</v>
      </c>
      <c r="K219" s="5"/>
      <c r="L219" s="5">
        <v>16281</v>
      </c>
      <c r="M219" s="15" t="str">
        <f t="shared" ref="M219:M230" si="39">IFERROR(IF((L219/K219)&gt;1.3,1.3,L219/K219),"")</f>
        <v/>
      </c>
      <c r="N219" s="15" t="str">
        <f t="shared" si="38"/>
        <v/>
      </c>
      <c r="O219" s="5" t="s">
        <v>91</v>
      </c>
      <c r="P219" s="5" t="s">
        <v>55</v>
      </c>
      <c r="Q219" s="5" t="str">
        <f t="shared" si="34"/>
        <v>284-2023-12-31</v>
      </c>
      <c r="R219" s="5">
        <v>0</v>
      </c>
      <c r="S219" s="5">
        <v>0</v>
      </c>
    </row>
    <row r="220" spans="1:19" x14ac:dyDescent="0.3">
      <c r="A220" s="5">
        <v>285</v>
      </c>
      <c r="B220" s="5" t="s">
        <v>236</v>
      </c>
      <c r="C220" s="5" t="s">
        <v>2724</v>
      </c>
      <c r="D220" s="5" t="s">
        <v>227</v>
      </c>
      <c r="E220" s="5" t="s">
        <v>54</v>
      </c>
      <c r="F220" s="5" t="s">
        <v>24</v>
      </c>
      <c r="G220" s="6">
        <v>45291</v>
      </c>
      <c r="H220" s="5">
        <f t="shared" si="35"/>
        <v>2023</v>
      </c>
      <c r="I220" s="5" t="str">
        <f t="shared" si="32"/>
        <v>Diciembre</v>
      </c>
      <c r="J220" s="6" t="str">
        <f t="shared" si="33"/>
        <v>2023-2</v>
      </c>
      <c r="K220" s="5">
        <v>100</v>
      </c>
      <c r="L220" s="5">
        <v>100</v>
      </c>
      <c r="M220" s="15">
        <f t="shared" si="39"/>
        <v>1</v>
      </c>
      <c r="N220" s="15">
        <f t="shared" si="38"/>
        <v>1</v>
      </c>
      <c r="O220" s="5" t="s">
        <v>25</v>
      </c>
      <c r="P220" s="5" t="s">
        <v>25</v>
      </c>
      <c r="Q220" s="5" t="str">
        <f t="shared" si="34"/>
        <v>285-2023-12-31</v>
      </c>
      <c r="R220" s="5">
        <v>0</v>
      </c>
      <c r="S220" s="5">
        <v>0</v>
      </c>
    </row>
    <row r="221" spans="1:19" x14ac:dyDescent="0.3">
      <c r="A221" s="5">
        <v>286</v>
      </c>
      <c r="B221" s="5" t="s">
        <v>237</v>
      </c>
      <c r="C221" s="5" t="s">
        <v>2724</v>
      </c>
      <c r="D221" s="5" t="s">
        <v>227</v>
      </c>
      <c r="E221" s="5" t="s">
        <v>54</v>
      </c>
      <c r="F221" s="5" t="s">
        <v>24</v>
      </c>
      <c r="G221" s="6">
        <v>45291</v>
      </c>
      <c r="H221" s="5">
        <f t="shared" si="35"/>
        <v>2023</v>
      </c>
      <c r="I221" s="5" t="str">
        <f t="shared" si="32"/>
        <v>Diciembre</v>
      </c>
      <c r="J221" s="6" t="str">
        <f t="shared" si="33"/>
        <v>2023-2</v>
      </c>
      <c r="K221" s="5"/>
      <c r="L221" s="5">
        <v>1017</v>
      </c>
      <c r="M221" s="15" t="str">
        <f t="shared" si="39"/>
        <v/>
      </c>
      <c r="N221" s="15" t="str">
        <f t="shared" si="38"/>
        <v/>
      </c>
      <c r="O221" s="5" t="s">
        <v>25</v>
      </c>
      <c r="P221" s="5" t="s">
        <v>55</v>
      </c>
      <c r="Q221" s="5" t="str">
        <f t="shared" si="34"/>
        <v>286-2023-12-31</v>
      </c>
      <c r="R221" s="5">
        <v>0</v>
      </c>
      <c r="S221" s="5">
        <v>0</v>
      </c>
    </row>
    <row r="222" spans="1:19" x14ac:dyDescent="0.3">
      <c r="A222" s="5">
        <v>288</v>
      </c>
      <c r="B222" s="5" t="s">
        <v>238</v>
      </c>
      <c r="C222" s="5" t="s">
        <v>2724</v>
      </c>
      <c r="D222" s="5" t="s">
        <v>227</v>
      </c>
      <c r="E222" s="5" t="s">
        <v>54</v>
      </c>
      <c r="F222" s="5" t="s">
        <v>24</v>
      </c>
      <c r="G222" s="6">
        <v>45291</v>
      </c>
      <c r="H222" s="5">
        <f t="shared" si="35"/>
        <v>2023</v>
      </c>
      <c r="I222" s="5" t="str">
        <f t="shared" si="32"/>
        <v>Diciembre</v>
      </c>
      <c r="J222" s="6" t="str">
        <f t="shared" si="33"/>
        <v>2023-2</v>
      </c>
      <c r="K222" s="5">
        <v>16</v>
      </c>
      <c r="L222" s="5">
        <v>18</v>
      </c>
      <c r="M222" s="15">
        <f t="shared" si="39"/>
        <v>1.125</v>
      </c>
      <c r="N222" s="15">
        <f t="shared" si="38"/>
        <v>1.125</v>
      </c>
      <c r="O222" s="5" t="s">
        <v>55</v>
      </c>
      <c r="P222" s="5" t="s">
        <v>55</v>
      </c>
      <c r="Q222" s="5" t="str">
        <f t="shared" si="34"/>
        <v>288-2023-12-31</v>
      </c>
      <c r="R222" s="5">
        <v>0</v>
      </c>
      <c r="S222" s="5">
        <v>0</v>
      </c>
    </row>
    <row r="223" spans="1:19" x14ac:dyDescent="0.3">
      <c r="A223" s="5">
        <v>289</v>
      </c>
      <c r="B223" s="5" t="s">
        <v>239</v>
      </c>
      <c r="C223" s="5" t="s">
        <v>2724</v>
      </c>
      <c r="D223" s="5" t="s">
        <v>101</v>
      </c>
      <c r="E223" s="5" t="s">
        <v>60</v>
      </c>
      <c r="F223" s="5" t="s">
        <v>24</v>
      </c>
      <c r="G223" s="6">
        <v>45291</v>
      </c>
      <c r="H223" s="5">
        <f t="shared" si="35"/>
        <v>2023</v>
      </c>
      <c r="I223" s="5" t="str">
        <f t="shared" si="32"/>
        <v>Diciembre</v>
      </c>
      <c r="J223" s="6" t="str">
        <f t="shared" si="33"/>
        <v>2023-2</v>
      </c>
      <c r="K223" s="5">
        <v>95</v>
      </c>
      <c r="L223" s="5">
        <v>87.5</v>
      </c>
      <c r="M223" s="15">
        <f t="shared" si="39"/>
        <v>0.92105263157894735</v>
      </c>
      <c r="N223" s="15">
        <f t="shared" si="38"/>
        <v>0.92105263157894735</v>
      </c>
      <c r="O223" s="5" t="s">
        <v>25</v>
      </c>
      <c r="P223" s="5" t="s">
        <v>25</v>
      </c>
      <c r="Q223" s="5" t="str">
        <f t="shared" si="34"/>
        <v>289-2023-12-31</v>
      </c>
      <c r="R223" s="5">
        <v>0</v>
      </c>
      <c r="S223" s="5">
        <v>0</v>
      </c>
    </row>
    <row r="224" spans="1:19" x14ac:dyDescent="0.3">
      <c r="A224" s="5">
        <v>290</v>
      </c>
      <c r="B224" s="5" t="s">
        <v>240</v>
      </c>
      <c r="C224" s="5" t="s">
        <v>2725</v>
      </c>
      <c r="D224" s="5" t="s">
        <v>31</v>
      </c>
      <c r="E224" s="5" t="s">
        <v>69</v>
      </c>
      <c r="F224" s="5" t="s">
        <v>24</v>
      </c>
      <c r="G224" s="6">
        <v>45291</v>
      </c>
      <c r="H224" s="5">
        <f t="shared" si="35"/>
        <v>2023</v>
      </c>
      <c r="I224" s="5" t="str">
        <f t="shared" si="32"/>
        <v>Diciembre</v>
      </c>
      <c r="J224" s="6" t="str">
        <f t="shared" si="33"/>
        <v>2023-2</v>
      </c>
      <c r="K224" s="5">
        <v>90</v>
      </c>
      <c r="L224" s="5">
        <v>89.36</v>
      </c>
      <c r="M224" s="15">
        <f t="shared" si="39"/>
        <v>0.99288888888888893</v>
      </c>
      <c r="N224" s="15">
        <f t="shared" si="38"/>
        <v>0.99288888888888893</v>
      </c>
      <c r="O224" s="5" t="s">
        <v>25</v>
      </c>
      <c r="P224" s="5" t="s">
        <v>25</v>
      </c>
      <c r="Q224" s="5" t="str">
        <f t="shared" si="34"/>
        <v>290-2023-12-31</v>
      </c>
      <c r="R224" s="5">
        <v>0</v>
      </c>
      <c r="S224" s="5">
        <v>0</v>
      </c>
    </row>
    <row r="225" spans="1:19" x14ac:dyDescent="0.3">
      <c r="A225" s="5">
        <v>291</v>
      </c>
      <c r="B225" s="5" t="s">
        <v>241</v>
      </c>
      <c r="C225" s="5" t="s">
        <v>2724</v>
      </c>
      <c r="D225" s="5" t="s">
        <v>242</v>
      </c>
      <c r="E225" s="5" t="s">
        <v>54</v>
      </c>
      <c r="F225" s="5" t="s">
        <v>24</v>
      </c>
      <c r="G225" s="6">
        <v>45291</v>
      </c>
      <c r="H225" s="5">
        <f t="shared" si="35"/>
        <v>2023</v>
      </c>
      <c r="I225" s="5" t="str">
        <f t="shared" si="32"/>
        <v>Diciembre</v>
      </c>
      <c r="J225" s="6" t="str">
        <f t="shared" si="33"/>
        <v>2023-2</v>
      </c>
      <c r="K225" s="5">
        <v>100</v>
      </c>
      <c r="L225" s="5">
        <v>100</v>
      </c>
      <c r="M225" s="15">
        <f t="shared" si="39"/>
        <v>1</v>
      </c>
      <c r="N225" s="15">
        <f t="shared" si="38"/>
        <v>1</v>
      </c>
      <c r="O225" s="5" t="s">
        <v>25</v>
      </c>
      <c r="P225" s="5" t="s">
        <v>25</v>
      </c>
      <c r="Q225" s="5" t="str">
        <f t="shared" si="34"/>
        <v>291-2023-12-31</v>
      </c>
      <c r="R225" s="5">
        <v>0</v>
      </c>
      <c r="S225" s="5">
        <v>0</v>
      </c>
    </row>
    <row r="226" spans="1:19" x14ac:dyDescent="0.3">
      <c r="A226" s="5">
        <v>292</v>
      </c>
      <c r="B226" s="5" t="s">
        <v>2663</v>
      </c>
      <c r="C226" s="5" t="s">
        <v>2724</v>
      </c>
      <c r="D226" s="5" t="s">
        <v>242</v>
      </c>
      <c r="E226" s="5" t="s">
        <v>54</v>
      </c>
      <c r="F226" s="5" t="s">
        <v>24</v>
      </c>
      <c r="G226" s="6">
        <v>45291</v>
      </c>
      <c r="H226" s="5">
        <f t="shared" si="35"/>
        <v>2023</v>
      </c>
      <c r="I226" s="5" t="str">
        <f t="shared" si="32"/>
        <v>Diciembre</v>
      </c>
      <c r="J226" s="6" t="str">
        <f t="shared" si="33"/>
        <v>2023-2</v>
      </c>
      <c r="K226" s="5">
        <v>3</v>
      </c>
      <c r="L226" s="5">
        <v>19.32</v>
      </c>
      <c r="M226" s="15">
        <f t="shared" si="39"/>
        <v>1.3</v>
      </c>
      <c r="N226" s="15">
        <f t="shared" si="38"/>
        <v>6.44</v>
      </c>
      <c r="O226" s="5" t="s">
        <v>25</v>
      </c>
      <c r="P226" s="5" t="s">
        <v>25</v>
      </c>
      <c r="Q226" s="5" t="str">
        <f t="shared" si="34"/>
        <v>292-2023-12-31</v>
      </c>
      <c r="R226" s="5">
        <v>0</v>
      </c>
      <c r="S226" s="5">
        <v>0</v>
      </c>
    </row>
    <row r="227" spans="1:19" x14ac:dyDescent="0.3">
      <c r="A227" s="5">
        <v>293</v>
      </c>
      <c r="B227" s="5" t="s">
        <v>244</v>
      </c>
      <c r="C227" s="5" t="s">
        <v>2724</v>
      </c>
      <c r="D227" s="5" t="s">
        <v>242</v>
      </c>
      <c r="E227" s="5" t="s">
        <v>54</v>
      </c>
      <c r="F227" s="5" t="s">
        <v>24</v>
      </c>
      <c r="G227" s="6">
        <v>45291</v>
      </c>
      <c r="H227" s="5">
        <f t="shared" si="35"/>
        <v>2023</v>
      </c>
      <c r="I227" s="5" t="str">
        <f t="shared" si="32"/>
        <v>Diciembre</v>
      </c>
      <c r="J227" s="6" t="str">
        <f t="shared" si="33"/>
        <v>2023-2</v>
      </c>
      <c r="K227" s="5">
        <v>100</v>
      </c>
      <c r="L227" s="5">
        <v>100</v>
      </c>
      <c r="M227" s="15">
        <f t="shared" si="39"/>
        <v>1</v>
      </c>
      <c r="N227" s="15">
        <f t="shared" si="38"/>
        <v>1</v>
      </c>
      <c r="O227" s="5" t="s">
        <v>25</v>
      </c>
      <c r="P227" s="5" t="s">
        <v>25</v>
      </c>
      <c r="Q227" s="5" t="str">
        <f t="shared" si="34"/>
        <v>293-2023-12-31</v>
      </c>
      <c r="R227" s="5">
        <v>0</v>
      </c>
      <c r="S227" s="5">
        <v>0</v>
      </c>
    </row>
    <row r="228" spans="1:19" x14ac:dyDescent="0.3">
      <c r="A228" s="5">
        <v>294</v>
      </c>
      <c r="B228" s="5" t="s">
        <v>245</v>
      </c>
      <c r="C228" s="5" t="s">
        <v>2724</v>
      </c>
      <c r="D228" s="5" t="s">
        <v>242</v>
      </c>
      <c r="E228" s="5" t="s">
        <v>54</v>
      </c>
      <c r="F228" s="5" t="s">
        <v>24</v>
      </c>
      <c r="G228" s="6">
        <v>45291</v>
      </c>
      <c r="H228" s="5">
        <f t="shared" si="35"/>
        <v>2023</v>
      </c>
      <c r="I228" s="5" t="str">
        <f t="shared" si="32"/>
        <v>Diciembre</v>
      </c>
      <c r="J228" s="6" t="str">
        <f t="shared" si="33"/>
        <v>2023-2</v>
      </c>
      <c r="K228" s="5">
        <v>3</v>
      </c>
      <c r="L228" s="5">
        <v>36.700000000000003</v>
      </c>
      <c r="M228" s="15">
        <f t="shared" si="39"/>
        <v>1.3</v>
      </c>
      <c r="N228" s="15">
        <f t="shared" si="38"/>
        <v>12.233333333333334</v>
      </c>
      <c r="O228" s="5" t="s">
        <v>25</v>
      </c>
      <c r="P228" s="5" t="s">
        <v>25</v>
      </c>
      <c r="Q228" s="5" t="str">
        <f t="shared" si="34"/>
        <v>294-2023-12-31</v>
      </c>
      <c r="R228" s="5">
        <v>0</v>
      </c>
      <c r="S228" s="5">
        <v>0</v>
      </c>
    </row>
    <row r="229" spans="1:19" x14ac:dyDescent="0.3">
      <c r="A229" s="5">
        <v>295</v>
      </c>
      <c r="B229" s="5" t="s">
        <v>247</v>
      </c>
      <c r="C229" s="5" t="s">
        <v>2724</v>
      </c>
      <c r="D229" s="5" t="s">
        <v>68</v>
      </c>
      <c r="E229" s="5" t="s">
        <v>54</v>
      </c>
      <c r="F229" s="5" t="s">
        <v>24</v>
      </c>
      <c r="G229" s="6">
        <v>45291</v>
      </c>
      <c r="H229" s="5">
        <f t="shared" si="35"/>
        <v>2023</v>
      </c>
      <c r="I229" s="5" t="str">
        <f t="shared" si="32"/>
        <v>Diciembre</v>
      </c>
      <c r="J229" s="6" t="str">
        <f t="shared" si="33"/>
        <v>2023-2</v>
      </c>
      <c r="K229" s="5">
        <v>32</v>
      </c>
      <c r="L229" s="5">
        <v>14</v>
      </c>
      <c r="M229" s="15">
        <f t="shared" si="39"/>
        <v>0.4375</v>
      </c>
      <c r="N229" s="15">
        <f t="shared" si="38"/>
        <v>0.4375</v>
      </c>
      <c r="O229" s="5" t="s">
        <v>55</v>
      </c>
      <c r="P229" s="5" t="s">
        <v>55</v>
      </c>
      <c r="Q229" s="5" t="str">
        <f t="shared" si="34"/>
        <v>295-2023-12-31</v>
      </c>
      <c r="R229" s="5">
        <v>0</v>
      </c>
      <c r="S229" s="5">
        <v>0</v>
      </c>
    </row>
    <row r="230" spans="1:19" x14ac:dyDescent="0.3">
      <c r="A230" s="5">
        <v>296</v>
      </c>
      <c r="B230" s="5" t="s">
        <v>248</v>
      </c>
      <c r="C230" s="5" t="s">
        <v>2724</v>
      </c>
      <c r="D230" s="5" t="s">
        <v>249</v>
      </c>
      <c r="E230" s="5" t="s">
        <v>69</v>
      </c>
      <c r="F230" s="5" t="s">
        <v>24</v>
      </c>
      <c r="G230" s="6">
        <v>45291</v>
      </c>
      <c r="H230" s="5">
        <f t="shared" si="35"/>
        <v>2023</v>
      </c>
      <c r="I230" s="5" t="str">
        <f t="shared" si="32"/>
        <v>Diciembre</v>
      </c>
      <c r="J230" s="6" t="str">
        <f t="shared" si="33"/>
        <v>2023-2</v>
      </c>
      <c r="K230" s="5">
        <v>100</v>
      </c>
      <c r="L230" s="5">
        <v>85.45</v>
      </c>
      <c r="M230" s="15">
        <f t="shared" si="39"/>
        <v>0.85450000000000004</v>
      </c>
      <c r="N230" s="15">
        <f t="shared" si="38"/>
        <v>0.85450000000000004</v>
      </c>
      <c r="O230" s="5" t="s">
        <v>55</v>
      </c>
      <c r="P230" s="5" t="s">
        <v>91</v>
      </c>
      <c r="Q230" s="5" t="str">
        <f t="shared" si="34"/>
        <v>296-2023-12-31</v>
      </c>
      <c r="R230" s="5">
        <v>1</v>
      </c>
      <c r="S230" s="5">
        <v>1</v>
      </c>
    </row>
    <row r="231" spans="1:19" x14ac:dyDescent="0.3">
      <c r="A231" s="5">
        <v>297</v>
      </c>
      <c r="B231" s="5" t="s">
        <v>250</v>
      </c>
      <c r="C231" s="5" t="s">
        <v>2724</v>
      </c>
      <c r="D231" s="5" t="s">
        <v>249</v>
      </c>
      <c r="E231" s="5" t="s">
        <v>69</v>
      </c>
      <c r="F231" s="5" t="s">
        <v>62</v>
      </c>
      <c r="G231" s="6">
        <v>45291</v>
      </c>
      <c r="H231" s="5">
        <f t="shared" si="35"/>
        <v>2023</v>
      </c>
      <c r="I231" s="5" t="str">
        <f t="shared" si="32"/>
        <v>Diciembre</v>
      </c>
      <c r="J231" s="6" t="str">
        <f t="shared" si="33"/>
        <v>2023-2</v>
      </c>
      <c r="K231" s="5">
        <v>20</v>
      </c>
      <c r="L231" s="5">
        <v>0.93</v>
      </c>
      <c r="M231" s="15">
        <f>IFERROR(IF((K231/L231)&gt;1.3,1.3,K231/L231),"")</f>
        <v>1.3</v>
      </c>
      <c r="N231" s="15">
        <f>IFERROR(IF((K231/L231)&gt;K231/L231,1.3,K231/L231),"")</f>
        <v>21.50537634408602</v>
      </c>
      <c r="O231" s="5" t="s">
        <v>55</v>
      </c>
      <c r="P231" s="5" t="s">
        <v>91</v>
      </c>
      <c r="Q231" s="5" t="str">
        <f t="shared" si="34"/>
        <v>297-2023-12-31</v>
      </c>
      <c r="R231" s="5">
        <v>1</v>
      </c>
      <c r="S231" s="5">
        <v>1</v>
      </c>
    </row>
    <row r="232" spans="1:19" x14ac:dyDescent="0.3">
      <c r="A232" s="5">
        <v>298</v>
      </c>
      <c r="B232" s="5" t="s">
        <v>251</v>
      </c>
      <c r="C232" s="5" t="s">
        <v>2724</v>
      </c>
      <c r="D232" s="5" t="s">
        <v>249</v>
      </c>
      <c r="E232" s="5" t="s">
        <v>54</v>
      </c>
      <c r="F232" s="5" t="s">
        <v>62</v>
      </c>
      <c r="G232" s="6">
        <v>45291</v>
      </c>
      <c r="H232" s="5">
        <f t="shared" si="35"/>
        <v>2023</v>
      </c>
      <c r="I232" s="5" t="str">
        <f t="shared" si="32"/>
        <v>Diciembre</v>
      </c>
      <c r="J232" s="6" t="str">
        <f t="shared" si="33"/>
        <v>2023-2</v>
      </c>
      <c r="K232" s="5"/>
      <c r="L232" s="5">
        <v>1</v>
      </c>
      <c r="M232" s="15">
        <f>IFERROR(IF((K232/L232)&gt;1.3,1.3,K232/L232),"")</f>
        <v>0</v>
      </c>
      <c r="N232" s="15">
        <f>IFERROR(IF((K232/L232)&gt;K232/L232,1.3,K232/L232),"")</f>
        <v>0</v>
      </c>
      <c r="O232" s="5" t="s">
        <v>142</v>
      </c>
      <c r="P232" s="5" t="s">
        <v>55</v>
      </c>
      <c r="Q232" s="5" t="str">
        <f t="shared" si="34"/>
        <v>298-2023-12-31</v>
      </c>
      <c r="R232" s="5">
        <v>0</v>
      </c>
      <c r="S232" s="5">
        <v>0</v>
      </c>
    </row>
    <row r="233" spans="1:19" x14ac:dyDescent="0.3">
      <c r="A233" s="5">
        <v>300</v>
      </c>
      <c r="B233" s="5" t="s">
        <v>252</v>
      </c>
      <c r="C233" s="5" t="s">
        <v>2724</v>
      </c>
      <c r="D233" s="5" t="s">
        <v>253</v>
      </c>
      <c r="E233" s="5" t="s">
        <v>60</v>
      </c>
      <c r="F233" s="5" t="s">
        <v>24</v>
      </c>
      <c r="G233" s="6">
        <v>45291</v>
      </c>
      <c r="H233" s="5">
        <f t="shared" si="35"/>
        <v>2023</v>
      </c>
      <c r="I233" s="5" t="str">
        <f t="shared" si="32"/>
        <v>Diciembre</v>
      </c>
      <c r="J233" s="6" t="str">
        <f t="shared" si="33"/>
        <v>2023-2</v>
      </c>
      <c r="K233" s="5">
        <v>100</v>
      </c>
      <c r="L233" s="5">
        <v>100</v>
      </c>
      <c r="M233" s="15">
        <f t="shared" ref="M233:M262" si="40">IFERROR(IF((L233/K233)&gt;1.3,1.3,L233/K233),"")</f>
        <v>1</v>
      </c>
      <c r="N233" s="15">
        <f t="shared" ref="N233:N262" si="41">IFERROR(L233/K233,"")</f>
        <v>1</v>
      </c>
      <c r="O233" s="5" t="s">
        <v>25</v>
      </c>
      <c r="P233" s="5" t="s">
        <v>25</v>
      </c>
      <c r="Q233" s="5" t="str">
        <f t="shared" si="34"/>
        <v>300-2023-12-31</v>
      </c>
      <c r="R233" s="5">
        <v>0</v>
      </c>
      <c r="S233" s="5">
        <v>0</v>
      </c>
    </row>
    <row r="234" spans="1:19" x14ac:dyDescent="0.3">
      <c r="A234" s="5">
        <v>301</v>
      </c>
      <c r="B234" s="5" t="s">
        <v>254</v>
      </c>
      <c r="C234" s="5" t="s">
        <v>2724</v>
      </c>
      <c r="D234" s="5" t="s">
        <v>253</v>
      </c>
      <c r="E234" s="5" t="s">
        <v>60</v>
      </c>
      <c r="F234" s="5" t="s">
        <v>24</v>
      </c>
      <c r="G234" s="6">
        <v>45291</v>
      </c>
      <c r="H234" s="5">
        <f t="shared" si="35"/>
        <v>2023</v>
      </c>
      <c r="I234" s="5" t="str">
        <f t="shared" si="32"/>
        <v>Diciembre</v>
      </c>
      <c r="J234" s="6" t="str">
        <f t="shared" si="33"/>
        <v>2023-2</v>
      </c>
      <c r="K234" s="5">
        <v>100</v>
      </c>
      <c r="L234" s="5">
        <v>100</v>
      </c>
      <c r="M234" s="15">
        <f t="shared" si="40"/>
        <v>1</v>
      </c>
      <c r="N234" s="15">
        <f t="shared" si="41"/>
        <v>1</v>
      </c>
      <c r="O234" s="5" t="s">
        <v>25</v>
      </c>
      <c r="P234" s="5" t="s">
        <v>25</v>
      </c>
      <c r="Q234" s="5" t="str">
        <f t="shared" si="34"/>
        <v>301-2023-12-31</v>
      </c>
      <c r="R234" s="5">
        <v>0</v>
      </c>
      <c r="S234" s="5">
        <v>0</v>
      </c>
    </row>
    <row r="235" spans="1:19" x14ac:dyDescent="0.3">
      <c r="A235" s="5">
        <v>302</v>
      </c>
      <c r="B235" s="5" t="s">
        <v>255</v>
      </c>
      <c r="C235" s="5" t="s">
        <v>2724</v>
      </c>
      <c r="D235" s="5" t="s">
        <v>216</v>
      </c>
      <c r="E235" s="5" t="s">
        <v>54</v>
      </c>
      <c r="F235" s="5" t="s">
        <v>24</v>
      </c>
      <c r="G235" s="6">
        <v>45291</v>
      </c>
      <c r="H235" s="5">
        <f t="shared" si="35"/>
        <v>2023</v>
      </c>
      <c r="I235" s="5" t="str">
        <f t="shared" si="32"/>
        <v>Diciembre</v>
      </c>
      <c r="J235" s="6" t="str">
        <f t="shared" si="33"/>
        <v>2023-2</v>
      </c>
      <c r="K235" s="5"/>
      <c r="L235" s="5">
        <v>37846</v>
      </c>
      <c r="M235" s="15" t="str">
        <f t="shared" si="40"/>
        <v/>
      </c>
      <c r="N235" s="15" t="str">
        <f t="shared" si="41"/>
        <v/>
      </c>
      <c r="O235" s="5" t="s">
        <v>25</v>
      </c>
      <c r="P235" s="5" t="s">
        <v>55</v>
      </c>
      <c r="Q235" s="5" t="str">
        <f t="shared" si="34"/>
        <v>302-2023-12-31</v>
      </c>
      <c r="R235" s="5">
        <v>0</v>
      </c>
      <c r="S235" s="5">
        <v>0</v>
      </c>
    </row>
    <row r="236" spans="1:19" x14ac:dyDescent="0.3">
      <c r="A236" s="5">
        <v>303</v>
      </c>
      <c r="B236" s="5" t="s">
        <v>256</v>
      </c>
      <c r="C236" s="5" t="s">
        <v>2724</v>
      </c>
      <c r="D236" s="5" t="s">
        <v>257</v>
      </c>
      <c r="E236" s="5" t="s">
        <v>54</v>
      </c>
      <c r="F236" s="5" t="s">
        <v>24</v>
      </c>
      <c r="G236" s="6">
        <v>45291</v>
      </c>
      <c r="H236" s="5">
        <f t="shared" si="35"/>
        <v>2023</v>
      </c>
      <c r="I236" s="5" t="str">
        <f t="shared" si="32"/>
        <v>Diciembre</v>
      </c>
      <c r="J236" s="6" t="str">
        <f t="shared" si="33"/>
        <v>2023-2</v>
      </c>
      <c r="K236" s="5">
        <v>100</v>
      </c>
      <c r="L236" s="5">
        <v>79.55</v>
      </c>
      <c r="M236" s="15">
        <f t="shared" si="40"/>
        <v>0.79549999999999998</v>
      </c>
      <c r="N236" s="15">
        <f t="shared" si="41"/>
        <v>0.79549999999999998</v>
      </c>
      <c r="O236" s="5" t="s">
        <v>25</v>
      </c>
      <c r="P236" s="5" t="s">
        <v>25</v>
      </c>
      <c r="Q236" s="5" t="str">
        <f t="shared" si="34"/>
        <v>303-2023-12-31</v>
      </c>
      <c r="R236" s="5">
        <v>0</v>
      </c>
      <c r="S236" s="5">
        <v>0</v>
      </c>
    </row>
    <row r="237" spans="1:19" x14ac:dyDescent="0.3">
      <c r="A237" s="5">
        <v>304</v>
      </c>
      <c r="B237" s="5" t="s">
        <v>258</v>
      </c>
      <c r="C237" s="5" t="s">
        <v>2724</v>
      </c>
      <c r="D237" s="5" t="s">
        <v>257</v>
      </c>
      <c r="E237" s="5" t="s">
        <v>54</v>
      </c>
      <c r="F237" s="5" t="s">
        <v>24</v>
      </c>
      <c r="G237" s="6">
        <v>45291</v>
      </c>
      <c r="H237" s="5">
        <f t="shared" si="35"/>
        <v>2023</v>
      </c>
      <c r="I237" s="5" t="str">
        <f t="shared" si="32"/>
        <v>Diciembre</v>
      </c>
      <c r="J237" s="6" t="str">
        <f t="shared" si="33"/>
        <v>2023-2</v>
      </c>
      <c r="K237" s="5">
        <v>3726</v>
      </c>
      <c r="L237" s="5">
        <v>6822</v>
      </c>
      <c r="M237" s="15">
        <f t="shared" si="40"/>
        <v>1.3</v>
      </c>
      <c r="N237" s="15">
        <f t="shared" si="41"/>
        <v>1.8309178743961352</v>
      </c>
      <c r="O237" s="5" t="s">
        <v>55</v>
      </c>
      <c r="P237" s="5" t="s">
        <v>55</v>
      </c>
      <c r="Q237" s="5" t="str">
        <f t="shared" si="34"/>
        <v>304-2023-12-31</v>
      </c>
      <c r="R237" s="5">
        <v>0</v>
      </c>
      <c r="S237" s="5">
        <v>0</v>
      </c>
    </row>
    <row r="238" spans="1:19" x14ac:dyDescent="0.3">
      <c r="A238" s="5">
        <v>305</v>
      </c>
      <c r="B238" s="5" t="s">
        <v>259</v>
      </c>
      <c r="C238" s="5" t="s">
        <v>2724</v>
      </c>
      <c r="D238" s="5" t="s">
        <v>257</v>
      </c>
      <c r="E238" s="5" t="s">
        <v>73</v>
      </c>
      <c r="F238" s="5" t="s">
        <v>24</v>
      </c>
      <c r="G238" s="6">
        <v>45291</v>
      </c>
      <c r="H238" s="5">
        <f t="shared" si="35"/>
        <v>2023</v>
      </c>
      <c r="I238" s="5" t="str">
        <f t="shared" si="32"/>
        <v>Diciembre</v>
      </c>
      <c r="J238" s="6" t="str">
        <f t="shared" si="33"/>
        <v>2023-2</v>
      </c>
      <c r="K238" s="5">
        <v>100</v>
      </c>
      <c r="L238" s="5">
        <v>100</v>
      </c>
      <c r="M238" s="15">
        <f t="shared" si="40"/>
        <v>1</v>
      </c>
      <c r="N238" s="15">
        <f t="shared" si="41"/>
        <v>1</v>
      </c>
      <c r="O238" s="5" t="s">
        <v>25</v>
      </c>
      <c r="P238" s="5" t="s">
        <v>25</v>
      </c>
      <c r="Q238" s="5" t="str">
        <f t="shared" si="34"/>
        <v>305-2023-12-31</v>
      </c>
      <c r="R238" s="5">
        <v>0</v>
      </c>
      <c r="S238" s="5">
        <v>0</v>
      </c>
    </row>
    <row r="239" spans="1:19" x14ac:dyDescent="0.3">
      <c r="A239" s="5">
        <v>306</v>
      </c>
      <c r="B239" s="5" t="s">
        <v>260</v>
      </c>
      <c r="C239" s="5" t="s">
        <v>2725</v>
      </c>
      <c r="D239" s="5" t="s">
        <v>194</v>
      </c>
      <c r="E239" s="5" t="s">
        <v>60</v>
      </c>
      <c r="F239" s="5" t="s">
        <v>24</v>
      </c>
      <c r="G239" s="6">
        <v>45291</v>
      </c>
      <c r="H239" s="5">
        <f t="shared" si="35"/>
        <v>2023</v>
      </c>
      <c r="I239" s="5" t="str">
        <f t="shared" si="32"/>
        <v>Diciembre</v>
      </c>
      <c r="J239" s="6" t="str">
        <f t="shared" si="33"/>
        <v>2023-2</v>
      </c>
      <c r="K239" s="5">
        <v>100</v>
      </c>
      <c r="L239" s="5">
        <v>104.5</v>
      </c>
      <c r="M239" s="15">
        <f t="shared" si="40"/>
        <v>1.0449999999999999</v>
      </c>
      <c r="N239" s="15">
        <f t="shared" si="41"/>
        <v>1.0449999999999999</v>
      </c>
      <c r="O239" s="5" t="s">
        <v>25</v>
      </c>
      <c r="P239" s="5" t="s">
        <v>25</v>
      </c>
      <c r="Q239" s="5" t="str">
        <f t="shared" si="34"/>
        <v>306-2023-12-31</v>
      </c>
      <c r="R239" s="5">
        <v>0</v>
      </c>
      <c r="S239" s="5">
        <v>0</v>
      </c>
    </row>
    <row r="240" spans="1:19" x14ac:dyDescent="0.3">
      <c r="A240" s="5">
        <v>307</v>
      </c>
      <c r="B240" s="5" t="s">
        <v>262</v>
      </c>
      <c r="C240" s="5" t="s">
        <v>2725</v>
      </c>
      <c r="D240" s="5" t="s">
        <v>110</v>
      </c>
      <c r="E240" s="5" t="s">
        <v>54</v>
      </c>
      <c r="F240" s="5" t="s">
        <v>24</v>
      </c>
      <c r="G240" s="6">
        <v>45291</v>
      </c>
      <c r="H240" s="5">
        <f t="shared" si="35"/>
        <v>2023</v>
      </c>
      <c r="I240" s="5" t="str">
        <f t="shared" si="32"/>
        <v>Diciembre</v>
      </c>
      <c r="J240" s="6" t="str">
        <f t="shared" si="33"/>
        <v>2023-2</v>
      </c>
      <c r="K240" s="5">
        <v>46</v>
      </c>
      <c r="L240" s="5">
        <v>107</v>
      </c>
      <c r="M240" s="15">
        <f t="shared" si="40"/>
        <v>1.3</v>
      </c>
      <c r="N240" s="15">
        <f t="shared" si="41"/>
        <v>2.3260869565217392</v>
      </c>
      <c r="O240" s="5" t="s">
        <v>55</v>
      </c>
      <c r="P240" s="5" t="s">
        <v>55</v>
      </c>
      <c r="Q240" s="5" t="str">
        <f t="shared" si="34"/>
        <v>307-2023-12-31</v>
      </c>
      <c r="R240" s="5">
        <v>0</v>
      </c>
      <c r="S240" s="5">
        <v>0</v>
      </c>
    </row>
    <row r="241" spans="1:19" x14ac:dyDescent="0.3">
      <c r="A241" s="5">
        <v>308</v>
      </c>
      <c r="B241" s="5" t="s">
        <v>263</v>
      </c>
      <c r="C241" s="5" t="s">
        <v>2725</v>
      </c>
      <c r="D241" s="5" t="s">
        <v>110</v>
      </c>
      <c r="E241" s="5" t="s">
        <v>54</v>
      </c>
      <c r="F241" s="5" t="s">
        <v>24</v>
      </c>
      <c r="G241" s="6">
        <v>45291</v>
      </c>
      <c r="H241" s="5">
        <f t="shared" si="35"/>
        <v>2023</v>
      </c>
      <c r="I241" s="5" t="str">
        <f t="shared" si="32"/>
        <v>Diciembre</v>
      </c>
      <c r="J241" s="6" t="str">
        <f t="shared" si="33"/>
        <v>2023-2</v>
      </c>
      <c r="K241" s="5">
        <v>32</v>
      </c>
      <c r="L241" s="5">
        <v>81</v>
      </c>
      <c r="M241" s="15">
        <f t="shared" si="40"/>
        <v>1.3</v>
      </c>
      <c r="N241" s="15">
        <f t="shared" si="41"/>
        <v>2.53125</v>
      </c>
      <c r="O241" s="5" t="s">
        <v>55</v>
      </c>
      <c r="P241" s="5" t="s">
        <v>55</v>
      </c>
      <c r="Q241" s="5" t="str">
        <f t="shared" si="34"/>
        <v>308-2023-12-31</v>
      </c>
      <c r="R241" s="5">
        <v>0</v>
      </c>
      <c r="S241" s="5">
        <v>0</v>
      </c>
    </row>
    <row r="242" spans="1:19" x14ac:dyDescent="0.3">
      <c r="A242" s="5">
        <v>309</v>
      </c>
      <c r="B242" s="5" t="s">
        <v>264</v>
      </c>
      <c r="C242" s="5" t="s">
        <v>2725</v>
      </c>
      <c r="D242" s="5" t="s">
        <v>110</v>
      </c>
      <c r="E242" s="5" t="s">
        <v>54</v>
      </c>
      <c r="F242" s="5" t="s">
        <v>24</v>
      </c>
      <c r="G242" s="6">
        <v>45291</v>
      </c>
      <c r="H242" s="5">
        <f t="shared" si="35"/>
        <v>2023</v>
      </c>
      <c r="I242" s="5" t="str">
        <f t="shared" si="32"/>
        <v>Diciembre</v>
      </c>
      <c r="J242" s="6" t="str">
        <f t="shared" si="33"/>
        <v>2023-2</v>
      </c>
      <c r="K242" s="5">
        <v>64</v>
      </c>
      <c r="L242" s="5">
        <v>103</v>
      </c>
      <c r="M242" s="15">
        <f t="shared" si="40"/>
        <v>1.3</v>
      </c>
      <c r="N242" s="15">
        <f t="shared" si="41"/>
        <v>1.609375</v>
      </c>
      <c r="O242" s="5" t="s">
        <v>55</v>
      </c>
      <c r="P242" s="5" t="s">
        <v>55</v>
      </c>
      <c r="Q242" s="5" t="str">
        <f t="shared" si="34"/>
        <v>309-2023-12-31</v>
      </c>
      <c r="R242" s="5">
        <v>0</v>
      </c>
      <c r="S242" s="5">
        <v>0</v>
      </c>
    </row>
    <row r="243" spans="1:19" x14ac:dyDescent="0.3">
      <c r="A243" s="5">
        <v>310</v>
      </c>
      <c r="B243" s="5" t="s">
        <v>266</v>
      </c>
      <c r="C243" s="5" t="s">
        <v>2725</v>
      </c>
      <c r="D243" s="5" t="s">
        <v>110</v>
      </c>
      <c r="E243" s="5" t="s">
        <v>54</v>
      </c>
      <c r="F243" s="5" t="s">
        <v>24</v>
      </c>
      <c r="G243" s="6">
        <v>45291</v>
      </c>
      <c r="H243" s="5">
        <f t="shared" si="35"/>
        <v>2023</v>
      </c>
      <c r="I243" s="5" t="str">
        <f t="shared" si="32"/>
        <v>Diciembre</v>
      </c>
      <c r="J243" s="6" t="str">
        <f t="shared" si="33"/>
        <v>2023-2</v>
      </c>
      <c r="K243" s="5">
        <v>84</v>
      </c>
      <c r="L243" s="5">
        <v>166</v>
      </c>
      <c r="M243" s="15">
        <f t="shared" si="40"/>
        <v>1.3</v>
      </c>
      <c r="N243" s="15">
        <f t="shared" si="41"/>
        <v>1.9761904761904763</v>
      </c>
      <c r="O243" s="5" t="s">
        <v>55</v>
      </c>
      <c r="P243" s="5" t="s">
        <v>55</v>
      </c>
      <c r="Q243" s="5" t="str">
        <f t="shared" si="34"/>
        <v>310-2023-12-31</v>
      </c>
      <c r="R243" s="5">
        <v>0</v>
      </c>
      <c r="S243" s="5">
        <v>0</v>
      </c>
    </row>
    <row r="244" spans="1:19" x14ac:dyDescent="0.3">
      <c r="A244" s="5">
        <v>311</v>
      </c>
      <c r="B244" s="5" t="s">
        <v>267</v>
      </c>
      <c r="C244" s="5" t="s">
        <v>2725</v>
      </c>
      <c r="D244" s="5" t="s">
        <v>110</v>
      </c>
      <c r="E244" s="5" t="s">
        <v>54</v>
      </c>
      <c r="F244" s="5" t="s">
        <v>24</v>
      </c>
      <c r="G244" s="6">
        <v>45291</v>
      </c>
      <c r="H244" s="5">
        <f t="shared" si="35"/>
        <v>2023</v>
      </c>
      <c r="I244" s="5" t="str">
        <f t="shared" si="32"/>
        <v>Diciembre</v>
      </c>
      <c r="J244" s="6" t="str">
        <f t="shared" si="33"/>
        <v>2023-2</v>
      </c>
      <c r="K244" s="5">
        <v>267</v>
      </c>
      <c r="L244" s="5">
        <v>332</v>
      </c>
      <c r="M244" s="15">
        <f t="shared" si="40"/>
        <v>1.2434456928838951</v>
      </c>
      <c r="N244" s="15">
        <f t="shared" si="41"/>
        <v>1.2434456928838951</v>
      </c>
      <c r="O244" s="5" t="s">
        <v>55</v>
      </c>
      <c r="P244" s="5" t="s">
        <v>55</v>
      </c>
      <c r="Q244" s="5" t="str">
        <f t="shared" si="34"/>
        <v>311-2023-12-31</v>
      </c>
      <c r="R244" s="5">
        <v>0</v>
      </c>
      <c r="S244" s="5">
        <v>0</v>
      </c>
    </row>
    <row r="245" spans="1:19" x14ac:dyDescent="0.3">
      <c r="A245" s="5">
        <v>312</v>
      </c>
      <c r="B245" s="5" t="s">
        <v>268</v>
      </c>
      <c r="C245" s="5" t="s">
        <v>2725</v>
      </c>
      <c r="D245" s="5" t="s">
        <v>110</v>
      </c>
      <c r="E245" s="5" t="s">
        <v>54</v>
      </c>
      <c r="F245" s="5" t="s">
        <v>24</v>
      </c>
      <c r="G245" s="6">
        <v>45291</v>
      </c>
      <c r="H245" s="5">
        <f t="shared" si="35"/>
        <v>2023</v>
      </c>
      <c r="I245" s="5" t="str">
        <f t="shared" si="32"/>
        <v>Diciembre</v>
      </c>
      <c r="J245" s="6" t="str">
        <f t="shared" si="33"/>
        <v>2023-2</v>
      </c>
      <c r="K245" s="5">
        <v>221</v>
      </c>
      <c r="L245" s="5">
        <v>243</v>
      </c>
      <c r="M245" s="15">
        <f t="shared" si="40"/>
        <v>1.0995475113122173</v>
      </c>
      <c r="N245" s="15">
        <f t="shared" si="41"/>
        <v>1.0995475113122173</v>
      </c>
      <c r="O245" s="5" t="s">
        <v>55</v>
      </c>
      <c r="P245" s="5" t="s">
        <v>55</v>
      </c>
      <c r="Q245" s="5" t="str">
        <f t="shared" si="34"/>
        <v>312-2023-12-31</v>
      </c>
      <c r="R245" s="5">
        <v>0</v>
      </c>
      <c r="S245" s="5">
        <v>0</v>
      </c>
    </row>
    <row r="246" spans="1:19" x14ac:dyDescent="0.3">
      <c r="A246" s="5">
        <v>313</v>
      </c>
      <c r="B246" s="5" t="s">
        <v>269</v>
      </c>
      <c r="C246" s="5" t="s">
        <v>2725</v>
      </c>
      <c r="D246" s="5" t="s">
        <v>110</v>
      </c>
      <c r="E246" s="5" t="s">
        <v>54</v>
      </c>
      <c r="F246" s="5" t="s">
        <v>24</v>
      </c>
      <c r="G246" s="6">
        <v>45291</v>
      </c>
      <c r="H246" s="5">
        <f t="shared" si="35"/>
        <v>2023</v>
      </c>
      <c r="I246" s="5" t="str">
        <f t="shared" si="32"/>
        <v>Diciembre</v>
      </c>
      <c r="J246" s="6" t="str">
        <f t="shared" si="33"/>
        <v>2023-2</v>
      </c>
      <c r="K246" s="5">
        <v>28</v>
      </c>
      <c r="L246" s="5">
        <v>25</v>
      </c>
      <c r="M246" s="15">
        <f t="shared" si="40"/>
        <v>0.8928571428571429</v>
      </c>
      <c r="N246" s="15">
        <f t="shared" si="41"/>
        <v>0.8928571428571429</v>
      </c>
      <c r="O246" s="5" t="s">
        <v>55</v>
      </c>
      <c r="P246" s="5" t="s">
        <v>55</v>
      </c>
      <c r="Q246" s="5" t="str">
        <f t="shared" si="34"/>
        <v>313-2023-12-31</v>
      </c>
      <c r="R246" s="5">
        <v>0</v>
      </c>
      <c r="S246" s="5">
        <v>0</v>
      </c>
    </row>
    <row r="247" spans="1:19" x14ac:dyDescent="0.3">
      <c r="A247" s="5">
        <v>314</v>
      </c>
      <c r="B247" s="5" t="s">
        <v>270</v>
      </c>
      <c r="C247" s="5" t="s">
        <v>2725</v>
      </c>
      <c r="D247" s="5" t="s">
        <v>110</v>
      </c>
      <c r="E247" s="5" t="s">
        <v>54</v>
      </c>
      <c r="F247" s="5" t="s">
        <v>24</v>
      </c>
      <c r="G247" s="6">
        <v>45291</v>
      </c>
      <c r="H247" s="5">
        <f t="shared" si="35"/>
        <v>2023</v>
      </c>
      <c r="I247" s="5" t="str">
        <f t="shared" si="32"/>
        <v>Diciembre</v>
      </c>
      <c r="J247" s="6" t="str">
        <f t="shared" si="33"/>
        <v>2023-2</v>
      </c>
      <c r="K247" s="5">
        <v>23</v>
      </c>
      <c r="L247" s="5">
        <v>29</v>
      </c>
      <c r="M247" s="15">
        <f t="shared" si="40"/>
        <v>1.2608695652173914</v>
      </c>
      <c r="N247" s="15">
        <f t="shared" si="41"/>
        <v>1.2608695652173914</v>
      </c>
      <c r="O247" s="5" t="s">
        <v>55</v>
      </c>
      <c r="P247" s="5" t="s">
        <v>55</v>
      </c>
      <c r="Q247" s="5" t="str">
        <f t="shared" si="34"/>
        <v>314-2023-12-31</v>
      </c>
      <c r="R247" s="5">
        <v>0</v>
      </c>
      <c r="S247" s="5">
        <v>0</v>
      </c>
    </row>
    <row r="248" spans="1:19" x14ac:dyDescent="0.3">
      <c r="A248" s="5">
        <v>315</v>
      </c>
      <c r="B248" s="5" t="s">
        <v>271</v>
      </c>
      <c r="C248" s="5" t="s">
        <v>2725</v>
      </c>
      <c r="D248" s="5" t="s">
        <v>110</v>
      </c>
      <c r="E248" s="5" t="s">
        <v>54</v>
      </c>
      <c r="F248" s="5" t="s">
        <v>24</v>
      </c>
      <c r="G248" s="6">
        <v>45291</v>
      </c>
      <c r="H248" s="5">
        <f t="shared" si="35"/>
        <v>2023</v>
      </c>
      <c r="I248" s="5" t="str">
        <f t="shared" si="32"/>
        <v>Diciembre</v>
      </c>
      <c r="J248" s="6" t="str">
        <f t="shared" si="33"/>
        <v>2023-2</v>
      </c>
      <c r="K248" s="5">
        <v>5</v>
      </c>
      <c r="L248" s="5">
        <v>7</v>
      </c>
      <c r="M248" s="15">
        <f t="shared" si="40"/>
        <v>1.3</v>
      </c>
      <c r="N248" s="15">
        <f t="shared" si="41"/>
        <v>1.4</v>
      </c>
      <c r="O248" s="5" t="s">
        <v>55</v>
      </c>
      <c r="P248" s="5" t="s">
        <v>55</v>
      </c>
      <c r="Q248" s="5" t="str">
        <f t="shared" si="34"/>
        <v>315-2023-12-31</v>
      </c>
      <c r="R248" s="5">
        <v>0</v>
      </c>
      <c r="S248" s="5">
        <v>0</v>
      </c>
    </row>
    <row r="249" spans="1:19" x14ac:dyDescent="0.3">
      <c r="A249" s="5">
        <v>316</v>
      </c>
      <c r="B249" s="5" t="s">
        <v>272</v>
      </c>
      <c r="C249" s="5" t="s">
        <v>2725</v>
      </c>
      <c r="D249" s="5" t="s">
        <v>110</v>
      </c>
      <c r="E249" s="5" t="s">
        <v>54</v>
      </c>
      <c r="F249" s="5" t="s">
        <v>24</v>
      </c>
      <c r="G249" s="6">
        <v>45291</v>
      </c>
      <c r="H249" s="5">
        <f t="shared" si="35"/>
        <v>2023</v>
      </c>
      <c r="I249" s="5" t="str">
        <f t="shared" si="32"/>
        <v>Diciembre</v>
      </c>
      <c r="J249" s="6" t="str">
        <f t="shared" si="33"/>
        <v>2023-2</v>
      </c>
      <c r="K249" s="5">
        <v>21</v>
      </c>
      <c r="L249" s="5">
        <v>22</v>
      </c>
      <c r="M249" s="15">
        <f t="shared" si="40"/>
        <v>1.0476190476190477</v>
      </c>
      <c r="N249" s="15">
        <f t="shared" si="41"/>
        <v>1.0476190476190477</v>
      </c>
      <c r="O249" s="5" t="s">
        <v>55</v>
      </c>
      <c r="P249" s="5" t="s">
        <v>55</v>
      </c>
      <c r="Q249" s="5" t="str">
        <f t="shared" si="34"/>
        <v>316-2023-12-31</v>
      </c>
      <c r="R249" s="5">
        <v>0</v>
      </c>
      <c r="S249" s="5">
        <v>0</v>
      </c>
    </row>
    <row r="250" spans="1:19" x14ac:dyDescent="0.3">
      <c r="A250" s="5">
        <v>317</v>
      </c>
      <c r="B250" s="5" t="s">
        <v>273</v>
      </c>
      <c r="C250" s="5" t="s">
        <v>2724</v>
      </c>
      <c r="D250" s="5" t="s">
        <v>110</v>
      </c>
      <c r="E250" s="5" t="s">
        <v>73</v>
      </c>
      <c r="F250" s="5" t="s">
        <v>24</v>
      </c>
      <c r="G250" s="6">
        <v>45291</v>
      </c>
      <c r="H250" s="5">
        <f t="shared" si="35"/>
        <v>2023</v>
      </c>
      <c r="I250" s="5" t="str">
        <f t="shared" si="32"/>
        <v>Diciembre</v>
      </c>
      <c r="J250" s="6" t="str">
        <f t="shared" si="33"/>
        <v>2023-2</v>
      </c>
      <c r="K250" s="5">
        <v>12</v>
      </c>
      <c r="L250" s="5">
        <v>12</v>
      </c>
      <c r="M250" s="15">
        <f t="shared" si="40"/>
        <v>1</v>
      </c>
      <c r="N250" s="15">
        <f t="shared" si="41"/>
        <v>1</v>
      </c>
      <c r="O250" s="5" t="s">
        <v>55</v>
      </c>
      <c r="P250" s="5" t="s">
        <v>55</v>
      </c>
      <c r="Q250" s="5" t="str">
        <f t="shared" si="34"/>
        <v>317-2023-12-31</v>
      </c>
      <c r="R250" s="5">
        <v>0</v>
      </c>
      <c r="S250" s="5">
        <v>0</v>
      </c>
    </row>
    <row r="251" spans="1:19" x14ac:dyDescent="0.3">
      <c r="A251" s="5">
        <v>318</v>
      </c>
      <c r="B251" s="5" t="s">
        <v>274</v>
      </c>
      <c r="C251" s="5" t="s">
        <v>2724</v>
      </c>
      <c r="D251" s="5" t="s">
        <v>110</v>
      </c>
      <c r="E251" s="5" t="s">
        <v>54</v>
      </c>
      <c r="F251" s="5" t="s">
        <v>24</v>
      </c>
      <c r="G251" s="6">
        <v>45291</v>
      </c>
      <c r="H251" s="5">
        <f t="shared" si="35"/>
        <v>2023</v>
      </c>
      <c r="I251" s="5" t="str">
        <f t="shared" si="32"/>
        <v>Diciembre</v>
      </c>
      <c r="J251" s="6" t="str">
        <f t="shared" si="33"/>
        <v>2023-2</v>
      </c>
      <c r="K251" s="5">
        <v>80</v>
      </c>
      <c r="L251" s="5">
        <v>90.91</v>
      </c>
      <c r="M251" s="15">
        <f t="shared" si="40"/>
        <v>1.1363749999999999</v>
      </c>
      <c r="N251" s="15">
        <f t="shared" si="41"/>
        <v>1.1363749999999999</v>
      </c>
      <c r="O251" s="5" t="s">
        <v>25</v>
      </c>
      <c r="P251" s="5" t="s">
        <v>25</v>
      </c>
      <c r="Q251" s="5" t="str">
        <f t="shared" si="34"/>
        <v>318-2023-12-31</v>
      </c>
      <c r="R251" s="5">
        <v>0</v>
      </c>
      <c r="S251" s="5">
        <v>0</v>
      </c>
    </row>
    <row r="252" spans="1:19" x14ac:dyDescent="0.3">
      <c r="A252" s="5">
        <v>319</v>
      </c>
      <c r="B252" s="5" t="s">
        <v>276</v>
      </c>
      <c r="C252" s="5" t="s">
        <v>2724</v>
      </c>
      <c r="D252" s="5" t="s">
        <v>110</v>
      </c>
      <c r="E252" s="5" t="s">
        <v>54</v>
      </c>
      <c r="F252" s="5" t="s">
        <v>24</v>
      </c>
      <c r="G252" s="6">
        <v>45291</v>
      </c>
      <c r="H252" s="5">
        <f t="shared" si="35"/>
        <v>2023</v>
      </c>
      <c r="I252" s="5" t="str">
        <f t="shared" si="32"/>
        <v>Diciembre</v>
      </c>
      <c r="J252" s="6" t="str">
        <f t="shared" si="33"/>
        <v>2023-2</v>
      </c>
      <c r="K252" s="5">
        <v>100</v>
      </c>
      <c r="L252" s="5">
        <v>100</v>
      </c>
      <c r="M252" s="15">
        <f t="shared" si="40"/>
        <v>1</v>
      </c>
      <c r="N252" s="15">
        <f t="shared" si="41"/>
        <v>1</v>
      </c>
      <c r="O252" s="5" t="s">
        <v>25</v>
      </c>
      <c r="P252" s="5" t="s">
        <v>25</v>
      </c>
      <c r="Q252" s="5" t="str">
        <f t="shared" si="34"/>
        <v>319-2023-12-31</v>
      </c>
      <c r="R252" s="5">
        <v>0</v>
      </c>
      <c r="S252" s="5">
        <v>0</v>
      </c>
    </row>
    <row r="253" spans="1:19" x14ac:dyDescent="0.3">
      <c r="A253" s="5">
        <v>320</v>
      </c>
      <c r="B253" s="5" t="s">
        <v>277</v>
      </c>
      <c r="C253" s="5" t="s">
        <v>2725</v>
      </c>
      <c r="D253" s="5" t="s">
        <v>110</v>
      </c>
      <c r="E253" s="5" t="s">
        <v>54</v>
      </c>
      <c r="F253" s="5" t="s">
        <v>24</v>
      </c>
      <c r="G253" s="6">
        <v>45291</v>
      </c>
      <c r="H253" s="5">
        <f t="shared" si="35"/>
        <v>2023</v>
      </c>
      <c r="I253" s="5" t="str">
        <f t="shared" si="32"/>
        <v>Diciembre</v>
      </c>
      <c r="J253" s="6" t="str">
        <f t="shared" si="33"/>
        <v>2023-2</v>
      </c>
      <c r="K253" s="5">
        <v>41</v>
      </c>
      <c r="L253" s="5">
        <v>29</v>
      </c>
      <c r="M253" s="15">
        <f t="shared" si="40"/>
        <v>0.70731707317073167</v>
      </c>
      <c r="N253" s="15">
        <f t="shared" si="41"/>
        <v>0.70731707317073167</v>
      </c>
      <c r="O253" s="5" t="s">
        <v>55</v>
      </c>
      <c r="P253" s="5" t="s">
        <v>55</v>
      </c>
      <c r="Q253" s="5" t="str">
        <f t="shared" si="34"/>
        <v>320-2023-12-31</v>
      </c>
      <c r="R253" s="5">
        <v>0</v>
      </c>
      <c r="S253" s="5">
        <v>0</v>
      </c>
    </row>
    <row r="254" spans="1:19" x14ac:dyDescent="0.3">
      <c r="A254" s="5">
        <v>321</v>
      </c>
      <c r="B254" s="5" t="s">
        <v>279</v>
      </c>
      <c r="C254" s="5" t="s">
        <v>2725</v>
      </c>
      <c r="D254" s="5" t="s">
        <v>110</v>
      </c>
      <c r="E254" s="5" t="s">
        <v>54</v>
      </c>
      <c r="F254" s="5" t="s">
        <v>24</v>
      </c>
      <c r="G254" s="6">
        <v>45291</v>
      </c>
      <c r="H254" s="5">
        <f t="shared" si="35"/>
        <v>2023</v>
      </c>
      <c r="I254" s="5" t="str">
        <f t="shared" si="32"/>
        <v>Diciembre</v>
      </c>
      <c r="J254" s="6" t="str">
        <f t="shared" si="33"/>
        <v>2023-2</v>
      </c>
      <c r="K254" s="5">
        <v>360</v>
      </c>
      <c r="L254" s="5">
        <v>467</v>
      </c>
      <c r="M254" s="15">
        <f t="shared" si="40"/>
        <v>1.2972222222222223</v>
      </c>
      <c r="N254" s="15">
        <f t="shared" si="41"/>
        <v>1.2972222222222223</v>
      </c>
      <c r="O254" s="5" t="s">
        <v>55</v>
      </c>
      <c r="P254" s="5" t="s">
        <v>55</v>
      </c>
      <c r="Q254" s="5" t="str">
        <f t="shared" si="34"/>
        <v>321-2023-12-31</v>
      </c>
      <c r="R254" s="5">
        <v>0</v>
      </c>
      <c r="S254" s="5">
        <v>0</v>
      </c>
    </row>
    <row r="255" spans="1:19" x14ac:dyDescent="0.3">
      <c r="A255" s="5">
        <v>323</v>
      </c>
      <c r="B255" s="5" t="s">
        <v>281</v>
      </c>
      <c r="C255" s="5" t="s">
        <v>2725</v>
      </c>
      <c r="D255" s="5" t="s">
        <v>44</v>
      </c>
      <c r="E255" s="5" t="s">
        <v>54</v>
      </c>
      <c r="F255" s="5" t="s">
        <v>24</v>
      </c>
      <c r="G255" s="6">
        <v>45291</v>
      </c>
      <c r="H255" s="5">
        <f t="shared" si="35"/>
        <v>2023</v>
      </c>
      <c r="I255" s="5" t="str">
        <f t="shared" si="32"/>
        <v>Diciembre</v>
      </c>
      <c r="J255" s="6" t="str">
        <f t="shared" si="33"/>
        <v>2023-2</v>
      </c>
      <c r="K255" s="5">
        <v>8</v>
      </c>
      <c r="L255" s="5">
        <v>8</v>
      </c>
      <c r="M255" s="15">
        <f t="shared" si="40"/>
        <v>1</v>
      </c>
      <c r="N255" s="15">
        <f t="shared" si="41"/>
        <v>1</v>
      </c>
      <c r="O255" s="5" t="s">
        <v>55</v>
      </c>
      <c r="P255" s="5" t="s">
        <v>55</v>
      </c>
      <c r="Q255" s="5" t="str">
        <f t="shared" si="34"/>
        <v>323-2023-12-31</v>
      </c>
      <c r="R255" s="5">
        <v>0</v>
      </c>
      <c r="S255" s="5">
        <v>0</v>
      </c>
    </row>
    <row r="256" spans="1:19" x14ac:dyDescent="0.3">
      <c r="A256" s="5">
        <v>324</v>
      </c>
      <c r="B256" s="5" t="s">
        <v>282</v>
      </c>
      <c r="C256" s="5" t="s">
        <v>2725</v>
      </c>
      <c r="D256" s="5" t="s">
        <v>44</v>
      </c>
      <c r="E256" s="5" t="s">
        <v>54</v>
      </c>
      <c r="F256" s="5" t="s">
        <v>24</v>
      </c>
      <c r="G256" s="6">
        <v>45291</v>
      </c>
      <c r="H256" s="5">
        <f t="shared" si="35"/>
        <v>2023</v>
      </c>
      <c r="I256" s="5" t="str">
        <f t="shared" si="32"/>
        <v>Diciembre</v>
      </c>
      <c r="J256" s="6" t="str">
        <f t="shared" si="33"/>
        <v>2023-2</v>
      </c>
      <c r="K256" s="5">
        <v>12</v>
      </c>
      <c r="L256" s="5">
        <v>12</v>
      </c>
      <c r="M256" s="15">
        <f t="shared" si="40"/>
        <v>1</v>
      </c>
      <c r="N256" s="15">
        <f t="shared" si="41"/>
        <v>1</v>
      </c>
      <c r="O256" s="5" t="s">
        <v>55</v>
      </c>
      <c r="P256" s="5" t="s">
        <v>55</v>
      </c>
      <c r="Q256" s="5" t="str">
        <f t="shared" si="34"/>
        <v>324-2023-12-31</v>
      </c>
      <c r="R256" s="5">
        <v>0</v>
      </c>
      <c r="S256" s="5">
        <v>0</v>
      </c>
    </row>
    <row r="257" spans="1:19" x14ac:dyDescent="0.3">
      <c r="A257" s="5">
        <v>325</v>
      </c>
      <c r="B257" s="5" t="s">
        <v>283</v>
      </c>
      <c r="C257" s="5" t="s">
        <v>2725</v>
      </c>
      <c r="D257" s="5" t="s">
        <v>44</v>
      </c>
      <c r="E257" s="5" t="s">
        <v>54</v>
      </c>
      <c r="F257" s="5" t="s">
        <v>24</v>
      </c>
      <c r="G257" s="6">
        <v>45291</v>
      </c>
      <c r="H257" s="5">
        <f t="shared" si="35"/>
        <v>2023</v>
      </c>
      <c r="I257" s="5" t="str">
        <f t="shared" si="32"/>
        <v>Diciembre</v>
      </c>
      <c r="J257" s="6" t="str">
        <f t="shared" si="33"/>
        <v>2023-2</v>
      </c>
      <c r="K257" s="5">
        <v>1</v>
      </c>
      <c r="L257" s="5">
        <v>1</v>
      </c>
      <c r="M257" s="15">
        <f t="shared" si="40"/>
        <v>1</v>
      </c>
      <c r="N257" s="15">
        <f t="shared" si="41"/>
        <v>1</v>
      </c>
      <c r="O257" s="5" t="s">
        <v>55</v>
      </c>
      <c r="P257" s="5" t="s">
        <v>55</v>
      </c>
      <c r="Q257" s="5" t="str">
        <f t="shared" si="34"/>
        <v>325-2023-12-31</v>
      </c>
      <c r="R257" s="5">
        <v>0</v>
      </c>
      <c r="S257" s="5">
        <v>0</v>
      </c>
    </row>
    <row r="258" spans="1:19" x14ac:dyDescent="0.3">
      <c r="A258" s="5">
        <v>326</v>
      </c>
      <c r="B258" s="5" t="s">
        <v>284</v>
      </c>
      <c r="C258" s="5" t="s">
        <v>2724</v>
      </c>
      <c r="D258" s="5" t="s">
        <v>222</v>
      </c>
      <c r="E258" s="5" t="s">
        <v>73</v>
      </c>
      <c r="F258" s="5" t="s">
        <v>24</v>
      </c>
      <c r="G258" s="6">
        <v>45291</v>
      </c>
      <c r="H258" s="5">
        <f t="shared" si="35"/>
        <v>2023</v>
      </c>
      <c r="I258" s="5" t="str">
        <f t="shared" ref="I258:I321" si="42">PROPER(TEXT(G258,"mmmm"))</f>
        <v>Diciembre</v>
      </c>
      <c r="J258" s="6" t="str">
        <f t="shared" ref="J258:J321" si="43">IF(OR(I258="Enero",I258="Febrero",I258="Marzo",I258="Abril",I258="Mayo",I258="Junio"),H258&amp;"-1",IF(OR(I258="Julio",I258="Agosto",I258="Septiembre",I258="Octubre",I258="Noviembre",I258="Diciembre"),H258&amp;"-2"))</f>
        <v>2023-2</v>
      </c>
      <c r="K258" s="5">
        <v>5</v>
      </c>
      <c r="L258" s="5">
        <v>5</v>
      </c>
      <c r="M258" s="15">
        <f t="shared" si="40"/>
        <v>1</v>
      </c>
      <c r="N258" s="15">
        <f t="shared" si="41"/>
        <v>1</v>
      </c>
      <c r="O258" s="5" t="s">
        <v>55</v>
      </c>
      <c r="P258" s="5" t="s">
        <v>55</v>
      </c>
      <c r="Q258" s="5" t="str">
        <f t="shared" ref="Q258:Q321" si="44">A258&amp;"-"&amp;YEAR(G258)&amp;"-"&amp;IF(LEN(MONTH(G258))=1,"0"&amp;MONTH(G258),MONTH(G258))&amp;"-"&amp;IF(LEN(DAY(G258))=1,"0"&amp;DAY(G258),DAY(G258))</f>
        <v>326-2023-12-31</v>
      </c>
      <c r="R258" s="5">
        <v>0</v>
      </c>
      <c r="S258" s="5">
        <v>0</v>
      </c>
    </row>
    <row r="259" spans="1:19" x14ac:dyDescent="0.3">
      <c r="A259" s="5">
        <v>327</v>
      </c>
      <c r="B259" s="5" t="s">
        <v>285</v>
      </c>
      <c r="C259" s="5" t="s">
        <v>2725</v>
      </c>
      <c r="D259" s="5" t="s">
        <v>222</v>
      </c>
      <c r="E259" s="5" t="s">
        <v>54</v>
      </c>
      <c r="F259" s="5" t="s">
        <v>24</v>
      </c>
      <c r="G259" s="6">
        <v>45291</v>
      </c>
      <c r="H259" s="5">
        <f t="shared" si="35"/>
        <v>2023</v>
      </c>
      <c r="I259" s="5" t="str">
        <f t="shared" si="42"/>
        <v>Diciembre</v>
      </c>
      <c r="J259" s="6" t="str">
        <f t="shared" si="43"/>
        <v>2023-2</v>
      </c>
      <c r="K259" s="5">
        <v>2</v>
      </c>
      <c r="L259" s="5">
        <v>2</v>
      </c>
      <c r="M259" s="15">
        <f t="shared" si="40"/>
        <v>1</v>
      </c>
      <c r="N259" s="15">
        <f t="shared" si="41"/>
        <v>1</v>
      </c>
      <c r="O259" s="5" t="s">
        <v>55</v>
      </c>
      <c r="P259" s="5" t="s">
        <v>55</v>
      </c>
      <c r="Q259" s="5" t="str">
        <f t="shared" si="44"/>
        <v>327-2023-12-31</v>
      </c>
      <c r="R259" s="5">
        <v>0</v>
      </c>
      <c r="S259" s="5">
        <v>0</v>
      </c>
    </row>
    <row r="260" spans="1:19" x14ac:dyDescent="0.3">
      <c r="A260" s="5">
        <v>328</v>
      </c>
      <c r="B260" s="5" t="s">
        <v>286</v>
      </c>
      <c r="C260" s="5" t="s">
        <v>2725</v>
      </c>
      <c r="D260" s="5" t="s">
        <v>287</v>
      </c>
      <c r="E260" s="5" t="s">
        <v>73</v>
      </c>
      <c r="F260" s="5" t="s">
        <v>24</v>
      </c>
      <c r="G260" s="6">
        <v>45291</v>
      </c>
      <c r="H260" s="5">
        <f t="shared" ref="H260:H323" si="45">YEAR(G260)</f>
        <v>2023</v>
      </c>
      <c r="I260" s="5" t="str">
        <f t="shared" si="42"/>
        <v>Diciembre</v>
      </c>
      <c r="J260" s="6" t="str">
        <f t="shared" si="43"/>
        <v>2023-2</v>
      </c>
      <c r="K260" s="5">
        <v>800</v>
      </c>
      <c r="L260" s="5">
        <v>1035</v>
      </c>
      <c r="M260" s="15">
        <f t="shared" si="40"/>
        <v>1.29375</v>
      </c>
      <c r="N260" s="15">
        <f t="shared" si="41"/>
        <v>1.29375</v>
      </c>
      <c r="O260" s="5" t="s">
        <v>55</v>
      </c>
      <c r="P260" s="5" t="s">
        <v>55</v>
      </c>
      <c r="Q260" s="5" t="str">
        <f t="shared" si="44"/>
        <v>328-2023-12-31</v>
      </c>
      <c r="R260" s="5">
        <v>0</v>
      </c>
      <c r="S260" s="5">
        <v>0</v>
      </c>
    </row>
    <row r="261" spans="1:19" x14ac:dyDescent="0.3">
      <c r="A261" s="5">
        <v>329</v>
      </c>
      <c r="B261" s="5" t="s">
        <v>288</v>
      </c>
      <c r="C261" s="5" t="s">
        <v>2724</v>
      </c>
      <c r="D261" s="5" t="s">
        <v>287</v>
      </c>
      <c r="E261" s="5" t="s">
        <v>73</v>
      </c>
      <c r="F261" s="5" t="s">
        <v>24</v>
      </c>
      <c r="G261" s="6">
        <v>45291</v>
      </c>
      <c r="H261" s="5">
        <f t="shared" si="45"/>
        <v>2023</v>
      </c>
      <c r="I261" s="5" t="str">
        <f t="shared" si="42"/>
        <v>Diciembre</v>
      </c>
      <c r="J261" s="6" t="str">
        <f t="shared" si="43"/>
        <v>2023-2</v>
      </c>
      <c r="K261" s="5">
        <v>3000</v>
      </c>
      <c r="L261" s="5">
        <v>3315</v>
      </c>
      <c r="M261" s="15">
        <f t="shared" si="40"/>
        <v>1.105</v>
      </c>
      <c r="N261" s="15">
        <f t="shared" si="41"/>
        <v>1.105</v>
      </c>
      <c r="O261" s="5" t="s">
        <v>55</v>
      </c>
      <c r="P261" s="5" t="s">
        <v>55</v>
      </c>
      <c r="Q261" s="5" t="str">
        <f t="shared" si="44"/>
        <v>329-2023-12-31</v>
      </c>
      <c r="R261" s="5">
        <v>0</v>
      </c>
      <c r="S261" s="5">
        <v>0</v>
      </c>
    </row>
    <row r="262" spans="1:19" x14ac:dyDescent="0.3">
      <c r="A262" s="5">
        <v>331</v>
      </c>
      <c r="B262" s="5" t="s">
        <v>289</v>
      </c>
      <c r="C262" s="5" t="s">
        <v>2724</v>
      </c>
      <c r="D262" s="5" t="s">
        <v>287</v>
      </c>
      <c r="E262" s="5" t="s">
        <v>73</v>
      </c>
      <c r="F262" s="5" t="s">
        <v>24</v>
      </c>
      <c r="G262" s="6">
        <v>45291</v>
      </c>
      <c r="H262" s="5">
        <f t="shared" si="45"/>
        <v>2023</v>
      </c>
      <c r="I262" s="5" t="str">
        <f t="shared" si="42"/>
        <v>Diciembre</v>
      </c>
      <c r="J262" s="6" t="str">
        <f t="shared" si="43"/>
        <v>2023-2</v>
      </c>
      <c r="K262" s="5"/>
      <c r="L262" s="5">
        <v>81</v>
      </c>
      <c r="M262" s="15" t="str">
        <f t="shared" si="40"/>
        <v/>
      </c>
      <c r="N262" s="15" t="str">
        <f t="shared" si="41"/>
        <v/>
      </c>
      <c r="O262" s="5" t="s">
        <v>128</v>
      </c>
      <c r="P262" s="5" t="s">
        <v>25</v>
      </c>
      <c r="Q262" s="5" t="str">
        <f t="shared" si="44"/>
        <v>331-2023-12-31</v>
      </c>
      <c r="R262" s="5">
        <v>0</v>
      </c>
      <c r="S262" s="5">
        <v>0</v>
      </c>
    </row>
    <row r="263" spans="1:19" x14ac:dyDescent="0.3">
      <c r="A263" s="5">
        <v>332</v>
      </c>
      <c r="B263" s="5" t="s">
        <v>290</v>
      </c>
      <c r="C263" s="5" t="s">
        <v>2725</v>
      </c>
      <c r="D263" s="5" t="s">
        <v>28</v>
      </c>
      <c r="E263" s="5" t="s">
        <v>54</v>
      </c>
      <c r="F263" s="5" t="s">
        <v>62</v>
      </c>
      <c r="G263" s="6">
        <v>45291</v>
      </c>
      <c r="H263" s="5">
        <f t="shared" si="45"/>
        <v>2023</v>
      </c>
      <c r="I263" s="5" t="str">
        <f t="shared" si="42"/>
        <v>Diciembre</v>
      </c>
      <c r="J263" s="6" t="str">
        <f t="shared" si="43"/>
        <v>2023-2</v>
      </c>
      <c r="K263" s="5">
        <v>1.8</v>
      </c>
      <c r="L263" s="5">
        <v>1.4</v>
      </c>
      <c r="M263" s="15">
        <f>IFERROR(IF((K263/L263)&gt;1.3,1.3,K263/L263),"")</f>
        <v>1.2857142857142858</v>
      </c>
      <c r="N263" s="15">
        <f>IFERROR(IF((K263/L263)&gt;K263/L263,1.3,K263/L263),"")</f>
        <v>1.2857142857142858</v>
      </c>
      <c r="O263" s="5" t="s">
        <v>91</v>
      </c>
      <c r="P263" s="5" t="s">
        <v>91</v>
      </c>
      <c r="Q263" s="5" t="str">
        <f t="shared" si="44"/>
        <v>332-2023-12-31</v>
      </c>
      <c r="R263" s="5">
        <v>1</v>
      </c>
      <c r="S263" s="5">
        <v>1</v>
      </c>
    </row>
    <row r="264" spans="1:19" x14ac:dyDescent="0.3">
      <c r="A264" s="5">
        <v>334</v>
      </c>
      <c r="B264" s="5" t="s">
        <v>291</v>
      </c>
      <c r="C264" s="5" t="s">
        <v>2724</v>
      </c>
      <c r="D264" s="5" t="s">
        <v>28</v>
      </c>
      <c r="E264" s="5" t="s">
        <v>73</v>
      </c>
      <c r="F264" s="5" t="s">
        <v>24</v>
      </c>
      <c r="G264" s="6">
        <v>45291</v>
      </c>
      <c r="H264" s="5">
        <f t="shared" si="45"/>
        <v>2023</v>
      </c>
      <c r="I264" s="5" t="str">
        <f t="shared" si="42"/>
        <v>Diciembre</v>
      </c>
      <c r="J264" s="6" t="str">
        <f t="shared" si="43"/>
        <v>2023-2</v>
      </c>
      <c r="K264" s="5">
        <v>88</v>
      </c>
      <c r="L264" s="5">
        <v>88.39</v>
      </c>
      <c r="M264" s="78">
        <f>L264/K264</f>
        <v>1.0044318181818181</v>
      </c>
      <c r="N264" s="15">
        <f>IFERROR(L264/K264,"")</f>
        <v>1.0044318181818181</v>
      </c>
      <c r="O264" s="5" t="s">
        <v>55</v>
      </c>
      <c r="P264" s="5" t="s">
        <v>91</v>
      </c>
      <c r="Q264" s="5" t="str">
        <f t="shared" si="44"/>
        <v>334-2023-12-31</v>
      </c>
      <c r="R264" s="5">
        <v>0</v>
      </c>
      <c r="S264" s="5">
        <v>1</v>
      </c>
    </row>
    <row r="265" spans="1:19" x14ac:dyDescent="0.3">
      <c r="A265" s="5">
        <v>335</v>
      </c>
      <c r="B265" s="5" t="s">
        <v>292</v>
      </c>
      <c r="C265" s="5" t="s">
        <v>2724</v>
      </c>
      <c r="D265" s="5" t="s">
        <v>28</v>
      </c>
      <c r="E265" s="5" t="s">
        <v>73</v>
      </c>
      <c r="F265" s="5" t="s">
        <v>24</v>
      </c>
      <c r="G265" s="6">
        <v>45291</v>
      </c>
      <c r="H265" s="5">
        <f t="shared" si="45"/>
        <v>2023</v>
      </c>
      <c r="I265" s="5" t="str">
        <f t="shared" si="42"/>
        <v>Diciembre</v>
      </c>
      <c r="J265" s="6" t="str">
        <f t="shared" si="43"/>
        <v>2023-2</v>
      </c>
      <c r="K265" s="5">
        <v>80</v>
      </c>
      <c r="L265" s="5">
        <v>93.85</v>
      </c>
      <c r="M265" s="15">
        <f>IFERROR(IF((L265/K265)&gt;1.3,1.3,L265/K265),"")</f>
        <v>1.173125</v>
      </c>
      <c r="N265" s="15">
        <f>IFERROR(L265/K265,"")</f>
        <v>1.173125</v>
      </c>
      <c r="O265" s="5" t="s">
        <v>25</v>
      </c>
      <c r="P265" s="5" t="s">
        <v>25</v>
      </c>
      <c r="Q265" s="5" t="str">
        <f t="shared" si="44"/>
        <v>335-2023-12-31</v>
      </c>
      <c r="R265" s="5">
        <v>0</v>
      </c>
      <c r="S265" s="5">
        <v>0</v>
      </c>
    </row>
    <row r="266" spans="1:19" x14ac:dyDescent="0.3">
      <c r="A266" s="5">
        <v>336</v>
      </c>
      <c r="B266" s="5" t="s">
        <v>293</v>
      </c>
      <c r="C266" s="5" t="s">
        <v>2724</v>
      </c>
      <c r="D266" s="5" t="s">
        <v>112</v>
      </c>
      <c r="E266" s="5" t="s">
        <v>73</v>
      </c>
      <c r="F266" s="5" t="s">
        <v>62</v>
      </c>
      <c r="G266" s="6">
        <v>45291</v>
      </c>
      <c r="H266" s="5">
        <f t="shared" si="45"/>
        <v>2023</v>
      </c>
      <c r="I266" s="5" t="str">
        <f t="shared" si="42"/>
        <v>Diciembre</v>
      </c>
      <c r="J266" s="6" t="str">
        <f t="shared" si="43"/>
        <v>2023-2</v>
      </c>
      <c r="K266" s="5"/>
      <c r="L266" s="5"/>
      <c r="M266" s="15" t="str">
        <f>IFERROR(IF((K266/L266)&gt;1.3,1.3,K266/L266),"")</f>
        <v/>
      </c>
      <c r="N266" s="15" t="str">
        <f>IFERROR(IF((K266/L266)&gt;K266/L266,1.3,K266/L266),"")</f>
        <v/>
      </c>
      <c r="O266" s="5" t="s">
        <v>25</v>
      </c>
      <c r="P266" s="5" t="s">
        <v>25</v>
      </c>
      <c r="Q266" s="5" t="str">
        <f t="shared" si="44"/>
        <v>336-2023-12-31</v>
      </c>
      <c r="R266" s="5">
        <v>0</v>
      </c>
      <c r="S266" s="5">
        <v>0</v>
      </c>
    </row>
    <row r="267" spans="1:19" x14ac:dyDescent="0.3">
      <c r="A267" s="5">
        <v>337</v>
      </c>
      <c r="B267" s="5" t="s">
        <v>294</v>
      </c>
      <c r="C267" s="5" t="s">
        <v>2725</v>
      </c>
      <c r="D267" s="5" t="s">
        <v>222</v>
      </c>
      <c r="E267" s="5" t="s">
        <v>54</v>
      </c>
      <c r="F267" s="5" t="s">
        <v>24</v>
      </c>
      <c r="G267" s="6">
        <v>45291</v>
      </c>
      <c r="H267" s="5">
        <f t="shared" si="45"/>
        <v>2023</v>
      </c>
      <c r="I267" s="5" t="str">
        <f t="shared" si="42"/>
        <v>Diciembre</v>
      </c>
      <c r="J267" s="6" t="str">
        <f t="shared" si="43"/>
        <v>2023-2</v>
      </c>
      <c r="K267" s="5">
        <v>3</v>
      </c>
      <c r="L267" s="5">
        <v>3</v>
      </c>
      <c r="M267" s="15">
        <f>IFERROR(IF((L267/K267)&gt;1.3,1.3,L267/K267),"")</f>
        <v>1</v>
      </c>
      <c r="N267" s="15">
        <f>IFERROR(L267/K267,"")</f>
        <v>1</v>
      </c>
      <c r="O267" s="5" t="s">
        <v>55</v>
      </c>
      <c r="P267" s="5" t="s">
        <v>55</v>
      </c>
      <c r="Q267" s="5" t="str">
        <f t="shared" si="44"/>
        <v>337-2023-12-31</v>
      </c>
      <c r="R267" s="5">
        <v>0</v>
      </c>
      <c r="S267" s="5">
        <v>0</v>
      </c>
    </row>
    <row r="268" spans="1:19" x14ac:dyDescent="0.3">
      <c r="A268" s="5">
        <v>338</v>
      </c>
      <c r="B268" s="5" t="s">
        <v>296</v>
      </c>
      <c r="C268" s="5" t="s">
        <v>2725</v>
      </c>
      <c r="D268" s="5" t="s">
        <v>222</v>
      </c>
      <c r="E268" s="5" t="s">
        <v>54</v>
      </c>
      <c r="F268" s="5" t="s">
        <v>24</v>
      </c>
      <c r="G268" s="6">
        <v>45291</v>
      </c>
      <c r="H268" s="5">
        <f t="shared" si="45"/>
        <v>2023</v>
      </c>
      <c r="I268" s="5" t="str">
        <f t="shared" si="42"/>
        <v>Diciembre</v>
      </c>
      <c r="J268" s="6" t="str">
        <f t="shared" si="43"/>
        <v>2023-2</v>
      </c>
      <c r="K268" s="5">
        <v>5</v>
      </c>
      <c r="L268" s="5">
        <v>5</v>
      </c>
      <c r="M268" s="15">
        <f>IFERROR(IF((L268/K268)&gt;1.3,1.3,L268/K268),"")</f>
        <v>1</v>
      </c>
      <c r="N268" s="15">
        <f>IFERROR(L268/K268,"")</f>
        <v>1</v>
      </c>
      <c r="O268" s="5" t="s">
        <v>55</v>
      </c>
      <c r="P268" s="5" t="s">
        <v>55</v>
      </c>
      <c r="Q268" s="5" t="str">
        <f t="shared" si="44"/>
        <v>338-2023-12-31</v>
      </c>
      <c r="R268" s="5">
        <v>0</v>
      </c>
      <c r="S268" s="5">
        <v>0</v>
      </c>
    </row>
    <row r="269" spans="1:19" x14ac:dyDescent="0.3">
      <c r="A269" s="5">
        <v>339</v>
      </c>
      <c r="B269" s="5" t="s">
        <v>2732</v>
      </c>
      <c r="C269" s="5" t="s">
        <v>2725</v>
      </c>
      <c r="D269" s="5" t="s">
        <v>298</v>
      </c>
      <c r="E269" s="5" t="s">
        <v>73</v>
      </c>
      <c r="F269" s="5" t="s">
        <v>24</v>
      </c>
      <c r="G269" s="6">
        <v>45291</v>
      </c>
      <c r="H269" s="5">
        <f t="shared" si="45"/>
        <v>2023</v>
      </c>
      <c r="I269" s="5" t="str">
        <f t="shared" si="42"/>
        <v>Diciembre</v>
      </c>
      <c r="J269" s="6" t="str">
        <f t="shared" si="43"/>
        <v>2023-2</v>
      </c>
      <c r="K269" s="5">
        <v>30</v>
      </c>
      <c r="L269" s="5">
        <v>28.57</v>
      </c>
      <c r="M269" s="15">
        <f>IFERROR(IF((L269/K269)&gt;1.3,1.3,L269/K269),"")</f>
        <v>0.95233333333333337</v>
      </c>
      <c r="N269" s="15">
        <f>IFERROR(L269/K269,"")</f>
        <v>0.95233333333333337</v>
      </c>
      <c r="O269" s="5" t="s">
        <v>25</v>
      </c>
      <c r="P269" s="5" t="s">
        <v>25</v>
      </c>
      <c r="Q269" s="5" t="str">
        <f t="shared" si="44"/>
        <v>339-2023-12-31</v>
      </c>
      <c r="R269" s="5">
        <v>0</v>
      </c>
      <c r="S269" s="5">
        <v>1</v>
      </c>
    </row>
    <row r="270" spans="1:19" x14ac:dyDescent="0.3">
      <c r="A270" s="5">
        <v>340</v>
      </c>
      <c r="B270" s="5" t="s">
        <v>299</v>
      </c>
      <c r="C270" s="5" t="s">
        <v>2724</v>
      </c>
      <c r="D270" s="5" t="s">
        <v>95</v>
      </c>
      <c r="E270" s="5" t="s">
        <v>60</v>
      </c>
      <c r="F270" s="5" t="s">
        <v>24</v>
      </c>
      <c r="G270" s="6">
        <v>45291</v>
      </c>
      <c r="H270" s="5">
        <f t="shared" si="45"/>
        <v>2023</v>
      </c>
      <c r="I270" s="5" t="str">
        <f t="shared" si="42"/>
        <v>Diciembre</v>
      </c>
      <c r="J270" s="6" t="str">
        <f t="shared" si="43"/>
        <v>2023-2</v>
      </c>
      <c r="K270" s="5">
        <v>90</v>
      </c>
      <c r="L270" s="5">
        <v>100</v>
      </c>
      <c r="M270" s="8">
        <v>1</v>
      </c>
      <c r="N270" s="15">
        <v>1</v>
      </c>
      <c r="O270" s="5" t="s">
        <v>25</v>
      </c>
      <c r="P270" s="5" t="s">
        <v>25</v>
      </c>
      <c r="Q270" s="5" t="str">
        <f t="shared" si="44"/>
        <v>340-2023-12-31</v>
      </c>
      <c r="R270" s="5">
        <v>0</v>
      </c>
      <c r="S270" s="5">
        <v>0</v>
      </c>
    </row>
    <row r="271" spans="1:19" x14ac:dyDescent="0.3">
      <c r="A271" s="5">
        <v>341</v>
      </c>
      <c r="B271" s="5" t="s">
        <v>300</v>
      </c>
      <c r="C271" s="5" t="s">
        <v>2725</v>
      </c>
      <c r="D271" s="5" t="s">
        <v>58</v>
      </c>
      <c r="E271" s="5" t="s">
        <v>54</v>
      </c>
      <c r="F271" s="5" t="s">
        <v>24</v>
      </c>
      <c r="G271" s="6">
        <v>45291</v>
      </c>
      <c r="H271" s="5">
        <f t="shared" si="45"/>
        <v>2023</v>
      </c>
      <c r="I271" s="5" t="str">
        <f t="shared" si="42"/>
        <v>Diciembre</v>
      </c>
      <c r="J271" s="6" t="str">
        <f t="shared" si="43"/>
        <v>2023-2</v>
      </c>
      <c r="K271" s="9">
        <v>1500000000</v>
      </c>
      <c r="L271" s="9">
        <v>1918390000</v>
      </c>
      <c r="M271" s="15">
        <f>IFERROR(IF((L271/K271)&gt;1.3,1.3,L271/K271),"")</f>
        <v>1.2789266666666668</v>
      </c>
      <c r="N271" s="15">
        <f>IFERROR(L271/K271,"")</f>
        <v>1.2789266666666668</v>
      </c>
      <c r="O271" s="5" t="s">
        <v>103</v>
      </c>
      <c r="P271" s="5" t="s">
        <v>103</v>
      </c>
      <c r="Q271" s="5" t="str">
        <f t="shared" si="44"/>
        <v>341-2023-12-31</v>
      </c>
      <c r="R271" s="5">
        <v>0</v>
      </c>
      <c r="S271" s="5">
        <v>0</v>
      </c>
    </row>
    <row r="272" spans="1:19" x14ac:dyDescent="0.3">
      <c r="A272" s="5">
        <v>344</v>
      </c>
      <c r="B272" s="5" t="s">
        <v>302</v>
      </c>
      <c r="C272" s="5" t="s">
        <v>2725</v>
      </c>
      <c r="D272" s="5" t="s">
        <v>28</v>
      </c>
      <c r="E272" s="5" t="s">
        <v>54</v>
      </c>
      <c r="F272" s="5" t="s">
        <v>24</v>
      </c>
      <c r="G272" s="6">
        <v>45291</v>
      </c>
      <c r="H272" s="5">
        <f t="shared" si="45"/>
        <v>2023</v>
      </c>
      <c r="I272" s="5" t="str">
        <f t="shared" si="42"/>
        <v>Diciembre</v>
      </c>
      <c r="J272" s="6" t="str">
        <f t="shared" si="43"/>
        <v>2023-2</v>
      </c>
      <c r="K272" s="5">
        <v>90</v>
      </c>
      <c r="L272" s="5">
        <v>97.75</v>
      </c>
      <c r="M272" s="15">
        <f>IFERROR(IF((L272/K272)&gt;1.3,1.3,L272/K272),"")</f>
        <v>1.086111111111111</v>
      </c>
      <c r="N272" s="15">
        <f>IFERROR(L272/K272,"")</f>
        <v>1.086111111111111</v>
      </c>
      <c r="O272" s="5" t="s">
        <v>25</v>
      </c>
      <c r="P272" s="5" t="s">
        <v>25</v>
      </c>
      <c r="Q272" s="5" t="str">
        <f t="shared" si="44"/>
        <v>344-2023-12-31</v>
      </c>
      <c r="R272" s="5">
        <v>0</v>
      </c>
      <c r="S272" s="5">
        <v>0</v>
      </c>
    </row>
    <row r="273" spans="1:19" x14ac:dyDescent="0.3">
      <c r="A273" s="5">
        <v>345</v>
      </c>
      <c r="B273" s="5" t="s">
        <v>303</v>
      </c>
      <c r="C273" s="5" t="s">
        <v>2724</v>
      </c>
      <c r="D273" s="5" t="s">
        <v>28</v>
      </c>
      <c r="E273" s="5" t="s">
        <v>73</v>
      </c>
      <c r="F273" s="5" t="s">
        <v>24</v>
      </c>
      <c r="G273" s="6">
        <v>45291</v>
      </c>
      <c r="H273" s="5">
        <f t="shared" si="45"/>
        <v>2023</v>
      </c>
      <c r="I273" s="5" t="str">
        <f t="shared" si="42"/>
        <v>Diciembre</v>
      </c>
      <c r="J273" s="6" t="str">
        <f t="shared" si="43"/>
        <v>2023-2</v>
      </c>
      <c r="K273" s="5"/>
      <c r="L273" s="5">
        <v>94.85</v>
      </c>
      <c r="M273" s="15" t="str">
        <f>IFERROR(IF((L273/K273)&gt;1.3,1.3,L273/K273),"")</f>
        <v/>
      </c>
      <c r="N273" s="15" t="str">
        <f>IFERROR(L273/K273,"")</f>
        <v/>
      </c>
      <c r="O273" s="5" t="s">
        <v>142</v>
      </c>
      <c r="P273" s="56" t="s">
        <v>25</v>
      </c>
      <c r="Q273" s="5" t="str">
        <f t="shared" si="44"/>
        <v>345-2023-12-31</v>
      </c>
      <c r="R273" s="5">
        <v>0</v>
      </c>
      <c r="S273" s="5">
        <v>0</v>
      </c>
    </row>
    <row r="274" spans="1:19" x14ac:dyDescent="0.3">
      <c r="A274" s="5">
        <v>346</v>
      </c>
      <c r="B274" s="5" t="s">
        <v>304</v>
      </c>
      <c r="C274" s="5" t="s">
        <v>2724</v>
      </c>
      <c r="D274" s="5" t="s">
        <v>28</v>
      </c>
      <c r="E274" s="5" t="s">
        <v>73</v>
      </c>
      <c r="F274" s="5" t="s">
        <v>24</v>
      </c>
      <c r="G274" s="6">
        <v>45291</v>
      </c>
      <c r="H274" s="5">
        <f t="shared" si="45"/>
        <v>2023</v>
      </c>
      <c r="I274" s="5" t="str">
        <f t="shared" si="42"/>
        <v>Diciembre</v>
      </c>
      <c r="J274" s="6" t="str">
        <f t="shared" si="43"/>
        <v>2023-2</v>
      </c>
      <c r="K274" s="5"/>
      <c r="L274" s="5">
        <v>88.24</v>
      </c>
      <c r="M274" s="15" t="str">
        <f>IFERROR(IF((L274/K274)&gt;1.3,1.3,L274/K274),"")</f>
        <v/>
      </c>
      <c r="N274" s="15" t="str">
        <f>IFERROR(L274/K274,"")</f>
        <v/>
      </c>
      <c r="O274" s="5" t="s">
        <v>142</v>
      </c>
      <c r="P274" s="5" t="s">
        <v>25</v>
      </c>
      <c r="Q274" s="5" t="str">
        <f t="shared" si="44"/>
        <v>346-2023-12-31</v>
      </c>
      <c r="R274" s="5">
        <v>0</v>
      </c>
      <c r="S274" s="5">
        <v>0</v>
      </c>
    </row>
    <row r="275" spans="1:19" x14ac:dyDescent="0.3">
      <c r="A275" s="5">
        <v>347</v>
      </c>
      <c r="B275" s="5" t="s">
        <v>305</v>
      </c>
      <c r="C275" s="5" t="s">
        <v>2724</v>
      </c>
      <c r="D275" s="5" t="s">
        <v>306</v>
      </c>
      <c r="E275" s="5" t="s">
        <v>60</v>
      </c>
      <c r="F275" s="5" t="s">
        <v>62</v>
      </c>
      <c r="G275" s="6">
        <v>45291</v>
      </c>
      <c r="H275" s="5">
        <f t="shared" si="45"/>
        <v>2023</v>
      </c>
      <c r="I275" s="5" t="str">
        <f t="shared" si="42"/>
        <v>Diciembre</v>
      </c>
      <c r="J275" s="6" t="str">
        <f t="shared" si="43"/>
        <v>2023-2</v>
      </c>
      <c r="K275" s="5">
        <v>0</v>
      </c>
      <c r="L275" s="5">
        <v>27</v>
      </c>
      <c r="M275" s="15">
        <v>0.86499999999999999</v>
      </c>
      <c r="N275" s="15">
        <v>0.86499999999999999</v>
      </c>
      <c r="O275" s="5" t="s">
        <v>55</v>
      </c>
      <c r="P275" s="5" t="s">
        <v>55</v>
      </c>
      <c r="Q275" s="5" t="str">
        <f t="shared" si="44"/>
        <v>347-2023-12-31</v>
      </c>
      <c r="R275" s="5">
        <v>0</v>
      </c>
      <c r="S275" s="5">
        <v>0</v>
      </c>
    </row>
    <row r="276" spans="1:19" x14ac:dyDescent="0.3">
      <c r="A276" s="5">
        <v>348</v>
      </c>
      <c r="B276" s="5" t="s">
        <v>307</v>
      </c>
      <c r="C276" s="5" t="s">
        <v>2725</v>
      </c>
      <c r="D276" s="5" t="s">
        <v>306</v>
      </c>
      <c r="E276" s="5" t="s">
        <v>60</v>
      </c>
      <c r="F276" s="5" t="s">
        <v>24</v>
      </c>
      <c r="G276" s="6">
        <v>45291</v>
      </c>
      <c r="H276" s="5">
        <f t="shared" si="45"/>
        <v>2023</v>
      </c>
      <c r="I276" s="5" t="str">
        <f t="shared" si="42"/>
        <v>Diciembre</v>
      </c>
      <c r="J276" s="6" t="str">
        <f t="shared" si="43"/>
        <v>2023-2</v>
      </c>
      <c r="K276" s="5">
        <v>99</v>
      </c>
      <c r="L276" s="5">
        <v>99.91</v>
      </c>
      <c r="M276" s="15">
        <f>IFERROR(IF((L276/K276)&gt;1.3,1.3,L276/K276),"")</f>
        <v>1.0091919191919192</v>
      </c>
      <c r="N276" s="15">
        <f>IFERROR(L276/K276,"")</f>
        <v>1.0091919191919192</v>
      </c>
      <c r="O276" s="5" t="s">
        <v>25</v>
      </c>
      <c r="P276" s="5" t="s">
        <v>25</v>
      </c>
      <c r="Q276" s="5" t="str">
        <f t="shared" si="44"/>
        <v>348-2023-12-31</v>
      </c>
      <c r="R276" s="5">
        <v>1</v>
      </c>
      <c r="S276" s="5">
        <v>0</v>
      </c>
    </row>
    <row r="277" spans="1:19" x14ac:dyDescent="0.3">
      <c r="A277" s="5">
        <v>349</v>
      </c>
      <c r="B277" s="5" t="s">
        <v>2665</v>
      </c>
      <c r="C277" s="5" t="s">
        <v>2724</v>
      </c>
      <c r="D277" s="5" t="s">
        <v>85</v>
      </c>
      <c r="E277" s="5" t="s">
        <v>73</v>
      </c>
      <c r="F277" s="5" t="s">
        <v>24</v>
      </c>
      <c r="G277" s="6">
        <v>45291</v>
      </c>
      <c r="H277" s="5">
        <f t="shared" si="45"/>
        <v>2023</v>
      </c>
      <c r="I277" s="5" t="str">
        <f t="shared" si="42"/>
        <v>Diciembre</v>
      </c>
      <c r="J277" s="6" t="str">
        <f t="shared" si="43"/>
        <v>2023-2</v>
      </c>
      <c r="K277" s="5"/>
      <c r="L277" s="5"/>
      <c r="M277" s="15" t="str">
        <f>IFERROR(IF((L277/K277)&gt;1.3,1.3,L277/K277),"")</f>
        <v/>
      </c>
      <c r="N277" s="15" t="str">
        <f>IFERROR(L277/K277,"")</f>
        <v/>
      </c>
      <c r="O277" s="5" t="s">
        <v>55</v>
      </c>
      <c r="P277" s="5" t="s">
        <v>91</v>
      </c>
      <c r="Q277" s="5" t="str">
        <f t="shared" si="44"/>
        <v>349-2023-12-31</v>
      </c>
      <c r="R277" s="5">
        <v>0</v>
      </c>
      <c r="S277" s="5">
        <v>0</v>
      </c>
    </row>
    <row r="278" spans="1:19" x14ac:dyDescent="0.3">
      <c r="A278" s="5">
        <v>350</v>
      </c>
      <c r="B278" s="5" t="s">
        <v>2666</v>
      </c>
      <c r="C278" s="5" t="s">
        <v>2724</v>
      </c>
      <c r="D278" s="5" t="s">
        <v>85</v>
      </c>
      <c r="E278" s="5" t="s">
        <v>73</v>
      </c>
      <c r="F278" s="5" t="s">
        <v>24</v>
      </c>
      <c r="G278" s="6">
        <v>45291</v>
      </c>
      <c r="H278" s="5">
        <f t="shared" si="45"/>
        <v>2023</v>
      </c>
      <c r="I278" s="5" t="str">
        <f t="shared" si="42"/>
        <v>Diciembre</v>
      </c>
      <c r="J278" s="6" t="str">
        <f t="shared" si="43"/>
        <v>2023-2</v>
      </c>
      <c r="K278" s="5"/>
      <c r="L278" s="5"/>
      <c r="M278" s="15" t="str">
        <f>IFERROR(IF((L278/K278)&gt;1.3,1.3,L278/K278),"")</f>
        <v/>
      </c>
      <c r="N278" s="15" t="str">
        <f>IFERROR(L278/K278,"")</f>
        <v/>
      </c>
      <c r="O278" s="5" t="s">
        <v>55</v>
      </c>
      <c r="P278" s="5" t="s">
        <v>91</v>
      </c>
      <c r="Q278" s="5" t="str">
        <f t="shared" si="44"/>
        <v>350-2023-12-31</v>
      </c>
      <c r="R278" s="5">
        <v>0</v>
      </c>
      <c r="S278" s="5">
        <v>0</v>
      </c>
    </row>
    <row r="279" spans="1:19" x14ac:dyDescent="0.3">
      <c r="A279" s="5">
        <v>351</v>
      </c>
      <c r="B279" s="5" t="s">
        <v>308</v>
      </c>
      <c r="C279" s="5" t="s">
        <v>2724</v>
      </c>
      <c r="D279" s="5" t="s">
        <v>306</v>
      </c>
      <c r="E279" s="5" t="s">
        <v>60</v>
      </c>
      <c r="F279" s="5" t="s">
        <v>62</v>
      </c>
      <c r="G279" s="6">
        <v>45291</v>
      </c>
      <c r="H279" s="5">
        <f t="shared" si="45"/>
        <v>2023</v>
      </c>
      <c r="I279" s="5" t="str">
        <f t="shared" si="42"/>
        <v>Diciembre</v>
      </c>
      <c r="J279" s="6" t="str">
        <f t="shared" si="43"/>
        <v>2023-2</v>
      </c>
      <c r="K279" s="5">
        <v>5</v>
      </c>
      <c r="L279" s="5">
        <v>8.4</v>
      </c>
      <c r="M279" s="8">
        <v>0.94</v>
      </c>
      <c r="N279" s="8">
        <v>0.94</v>
      </c>
      <c r="O279" s="5" t="s">
        <v>55</v>
      </c>
      <c r="P279" s="5" t="s">
        <v>91</v>
      </c>
      <c r="Q279" s="5" t="str">
        <f t="shared" si="44"/>
        <v>351-2023-12-31</v>
      </c>
      <c r="R279" s="5">
        <v>0</v>
      </c>
      <c r="S279" s="5">
        <v>1</v>
      </c>
    </row>
    <row r="280" spans="1:19" x14ac:dyDescent="0.3">
      <c r="A280" s="5">
        <v>352</v>
      </c>
      <c r="B280" s="5" t="s">
        <v>309</v>
      </c>
      <c r="C280" s="5" t="s">
        <v>2725</v>
      </c>
      <c r="D280" s="5" t="s">
        <v>306</v>
      </c>
      <c r="E280" s="5" t="s">
        <v>60</v>
      </c>
      <c r="F280" s="5" t="s">
        <v>62</v>
      </c>
      <c r="G280" s="6">
        <v>45291</v>
      </c>
      <c r="H280" s="5">
        <f t="shared" si="45"/>
        <v>2023</v>
      </c>
      <c r="I280" s="5" t="str">
        <f t="shared" si="42"/>
        <v>Diciembre</v>
      </c>
      <c r="J280" s="6" t="str">
        <f t="shared" si="43"/>
        <v>2023-2</v>
      </c>
      <c r="K280" s="12">
        <v>0</v>
      </c>
      <c r="L280" s="5">
        <v>0.09</v>
      </c>
      <c r="M280" s="15">
        <f>(100%)-(L280/100)</f>
        <v>0.99909999999999999</v>
      </c>
      <c r="N280" s="15">
        <f>(100%)-(L280/100)</f>
        <v>0.99909999999999999</v>
      </c>
      <c r="O280" s="5" t="s">
        <v>25</v>
      </c>
      <c r="P280" s="5" t="s">
        <v>25</v>
      </c>
      <c r="Q280" s="5" t="str">
        <f t="shared" si="44"/>
        <v>352-2023-12-31</v>
      </c>
      <c r="R280" s="5">
        <v>0</v>
      </c>
      <c r="S280" s="5">
        <v>2</v>
      </c>
    </row>
    <row r="281" spans="1:19" x14ac:dyDescent="0.3">
      <c r="A281" s="5">
        <v>353</v>
      </c>
      <c r="B281" s="5" t="s">
        <v>310</v>
      </c>
      <c r="C281" s="5" t="s">
        <v>2725</v>
      </c>
      <c r="D281" s="5" t="s">
        <v>311</v>
      </c>
      <c r="E281" s="5" t="s">
        <v>54</v>
      </c>
      <c r="F281" s="5" t="s">
        <v>24</v>
      </c>
      <c r="G281" s="6">
        <v>45291</v>
      </c>
      <c r="H281" s="5">
        <f t="shared" si="45"/>
        <v>2023</v>
      </c>
      <c r="I281" s="5" t="str">
        <f t="shared" si="42"/>
        <v>Diciembre</v>
      </c>
      <c r="J281" s="6" t="str">
        <f t="shared" si="43"/>
        <v>2023-2</v>
      </c>
      <c r="K281" s="5">
        <v>35</v>
      </c>
      <c r="L281" s="5">
        <v>40.384615384615401</v>
      </c>
      <c r="M281" s="15">
        <f>IFERROR(IF((L281/K281)&gt;1.3,1.3,L281/K281),"")</f>
        <v>1.1538461538461544</v>
      </c>
      <c r="N281" s="15">
        <f>IFERROR(L281/K281,"")</f>
        <v>1.1538461538461544</v>
      </c>
      <c r="O281" s="5" t="s">
        <v>55</v>
      </c>
      <c r="P281" s="5" t="s">
        <v>55</v>
      </c>
      <c r="Q281" s="5" t="str">
        <f t="shared" si="44"/>
        <v>353-2023-12-31</v>
      </c>
      <c r="R281" s="5">
        <v>1</v>
      </c>
      <c r="S281" s="5">
        <v>1</v>
      </c>
    </row>
    <row r="282" spans="1:19" x14ac:dyDescent="0.3">
      <c r="A282" s="5">
        <v>354</v>
      </c>
      <c r="B282" s="5" t="s">
        <v>312</v>
      </c>
      <c r="C282" s="5" t="s">
        <v>2724</v>
      </c>
      <c r="D282" s="5" t="s">
        <v>311</v>
      </c>
      <c r="E282" s="5" t="s">
        <v>54</v>
      </c>
      <c r="F282" s="5" t="s">
        <v>24</v>
      </c>
      <c r="G282" s="6">
        <v>45291</v>
      </c>
      <c r="H282" s="5">
        <f t="shared" si="45"/>
        <v>2023</v>
      </c>
      <c r="I282" s="5" t="str">
        <f t="shared" si="42"/>
        <v>Diciembre</v>
      </c>
      <c r="J282" s="6" t="str">
        <f t="shared" si="43"/>
        <v>2023-2</v>
      </c>
      <c r="K282" s="5">
        <v>10</v>
      </c>
      <c r="L282" s="5">
        <v>31.77</v>
      </c>
      <c r="M282" s="15">
        <f>IFERROR(IF((L282/K282)&gt;1.3,1.3,L282/K282),"")</f>
        <v>1.3</v>
      </c>
      <c r="N282" s="15">
        <f>IFERROR(L282/K282,"")</f>
        <v>3.177</v>
      </c>
      <c r="O282" s="5" t="s">
        <v>55</v>
      </c>
      <c r="P282" s="5" t="s">
        <v>91</v>
      </c>
      <c r="Q282" s="5" t="str">
        <f t="shared" si="44"/>
        <v>354-2023-12-31</v>
      </c>
      <c r="R282" s="5">
        <v>1</v>
      </c>
      <c r="S282" s="5">
        <v>1</v>
      </c>
    </row>
    <row r="283" spans="1:19" x14ac:dyDescent="0.3">
      <c r="A283" s="5">
        <v>355</v>
      </c>
      <c r="B283" s="5" t="s">
        <v>313</v>
      </c>
      <c r="C283" s="5" t="s">
        <v>2725</v>
      </c>
      <c r="D283" s="5" t="s">
        <v>314</v>
      </c>
      <c r="E283" s="5" t="s">
        <v>73</v>
      </c>
      <c r="F283" s="5" t="s">
        <v>24</v>
      </c>
      <c r="G283" s="6">
        <v>45291</v>
      </c>
      <c r="H283" s="5">
        <f t="shared" si="45"/>
        <v>2023</v>
      </c>
      <c r="I283" s="5" t="str">
        <f t="shared" si="42"/>
        <v>Diciembre</v>
      </c>
      <c r="J283" s="6" t="str">
        <f t="shared" si="43"/>
        <v>2023-2</v>
      </c>
      <c r="K283" s="5">
        <v>1</v>
      </c>
      <c r="L283" s="5">
        <v>1.65</v>
      </c>
      <c r="M283" s="15">
        <f>IFERROR(IF((L283/K283)&gt;1.3,1.3,L283/K283),"")</f>
        <v>1.3</v>
      </c>
      <c r="N283" s="15">
        <f>IFERROR(L283/K283,"")</f>
        <v>1.65</v>
      </c>
      <c r="O283" s="5" t="s">
        <v>55</v>
      </c>
      <c r="P283" s="5" t="s">
        <v>91</v>
      </c>
      <c r="Q283" s="5" t="str">
        <f t="shared" si="44"/>
        <v>355-2023-12-31</v>
      </c>
      <c r="R283" s="5">
        <v>1</v>
      </c>
      <c r="S283" s="5">
        <v>1</v>
      </c>
    </row>
    <row r="284" spans="1:19" x14ac:dyDescent="0.3">
      <c r="A284" s="5">
        <v>356</v>
      </c>
      <c r="B284" s="5" t="s">
        <v>315</v>
      </c>
      <c r="C284" s="5" t="s">
        <v>2725</v>
      </c>
      <c r="D284" s="5" t="s">
        <v>314</v>
      </c>
      <c r="E284" s="5" t="s">
        <v>54</v>
      </c>
      <c r="F284" s="5" t="s">
        <v>62</v>
      </c>
      <c r="G284" s="6">
        <v>45291</v>
      </c>
      <c r="H284" s="5">
        <f t="shared" si="45"/>
        <v>2023</v>
      </c>
      <c r="I284" s="5" t="str">
        <f t="shared" si="42"/>
        <v>Diciembre</v>
      </c>
      <c r="J284" s="6" t="str">
        <f t="shared" si="43"/>
        <v>2023-2</v>
      </c>
      <c r="K284" s="5">
        <v>60</v>
      </c>
      <c r="L284" s="5">
        <v>61.54</v>
      </c>
      <c r="M284" s="15">
        <f>K284/L284</f>
        <v>0.9749756256093598</v>
      </c>
      <c r="N284" s="15">
        <f>IFERROR(IF((K284/L284)&gt;K284/L284,1.3,K284/L284),"")</f>
        <v>0.9749756256093598</v>
      </c>
      <c r="O284" s="5" t="s">
        <v>25</v>
      </c>
      <c r="P284" s="5" t="s">
        <v>25</v>
      </c>
      <c r="Q284" s="5" t="str">
        <f t="shared" si="44"/>
        <v>356-2023-12-31</v>
      </c>
      <c r="R284" s="5">
        <v>0</v>
      </c>
      <c r="S284" s="5">
        <v>1</v>
      </c>
    </row>
    <row r="285" spans="1:19" x14ac:dyDescent="0.3">
      <c r="A285" s="5">
        <v>357</v>
      </c>
      <c r="B285" s="5" t="s">
        <v>316</v>
      </c>
      <c r="C285" s="5" t="s">
        <v>2725</v>
      </c>
      <c r="D285" s="5" t="s">
        <v>314</v>
      </c>
      <c r="E285" s="5" t="s">
        <v>54</v>
      </c>
      <c r="F285" s="5" t="s">
        <v>24</v>
      </c>
      <c r="G285" s="6">
        <v>45291</v>
      </c>
      <c r="H285" s="5">
        <f t="shared" si="45"/>
        <v>2023</v>
      </c>
      <c r="I285" s="5" t="str">
        <f t="shared" si="42"/>
        <v>Diciembre</v>
      </c>
      <c r="J285" s="6" t="str">
        <f t="shared" si="43"/>
        <v>2023-2</v>
      </c>
      <c r="K285" s="5"/>
      <c r="L285" s="5">
        <v>4.45</v>
      </c>
      <c r="M285" s="15" t="str">
        <f>IFERROR(IF((L285/K285)&gt;1.3,1.3,L285/K285),"")</f>
        <v/>
      </c>
      <c r="N285" s="15" t="str">
        <f>IFERROR(L285/K285,"")</f>
        <v/>
      </c>
      <c r="O285" s="5" t="s">
        <v>116</v>
      </c>
      <c r="P285" s="5"/>
      <c r="Q285" s="5" t="str">
        <f t="shared" si="44"/>
        <v>357-2023-12-31</v>
      </c>
      <c r="R285" s="5">
        <v>0</v>
      </c>
      <c r="S285" s="5">
        <v>2</v>
      </c>
    </row>
    <row r="286" spans="1:19" x14ac:dyDescent="0.3">
      <c r="A286" s="5">
        <v>358</v>
      </c>
      <c r="B286" s="5" t="s">
        <v>317</v>
      </c>
      <c r="C286" s="5" t="s">
        <v>2724</v>
      </c>
      <c r="D286" s="5" t="s">
        <v>318</v>
      </c>
      <c r="E286" s="5" t="s">
        <v>54</v>
      </c>
      <c r="F286" s="5" t="s">
        <v>24</v>
      </c>
      <c r="G286" s="6">
        <v>45291</v>
      </c>
      <c r="H286" s="5">
        <f t="shared" si="45"/>
        <v>2023</v>
      </c>
      <c r="I286" s="5" t="str">
        <f t="shared" si="42"/>
        <v>Diciembre</v>
      </c>
      <c r="J286" s="6" t="str">
        <f t="shared" si="43"/>
        <v>2023-2</v>
      </c>
      <c r="K286" s="5">
        <v>87</v>
      </c>
      <c r="L286" s="5">
        <v>95</v>
      </c>
      <c r="M286" s="15">
        <f>IFERROR(IF((L286/K286)&gt;1.3,1.3,L286/K286),"")</f>
        <v>1.0919540229885059</v>
      </c>
      <c r="N286" s="15">
        <f>IFERROR(L286/K286,"")</f>
        <v>1.0919540229885059</v>
      </c>
      <c r="O286" s="5" t="s">
        <v>25</v>
      </c>
      <c r="P286" s="5" t="s">
        <v>25</v>
      </c>
      <c r="Q286" s="5" t="str">
        <f t="shared" si="44"/>
        <v>358-2023-12-31</v>
      </c>
      <c r="R286" s="5">
        <v>0</v>
      </c>
      <c r="S286" s="5">
        <v>0</v>
      </c>
    </row>
    <row r="287" spans="1:19" x14ac:dyDescent="0.3">
      <c r="A287" s="5">
        <v>361</v>
      </c>
      <c r="B287" s="5" t="s">
        <v>1504</v>
      </c>
      <c r="C287" s="5" t="s">
        <v>2725</v>
      </c>
      <c r="D287" s="5" t="s">
        <v>37</v>
      </c>
      <c r="E287" s="5" t="s">
        <v>73</v>
      </c>
      <c r="F287" s="5" t="s">
        <v>24</v>
      </c>
      <c r="G287" s="6">
        <v>45291</v>
      </c>
      <c r="H287" s="5">
        <f t="shared" si="45"/>
        <v>2023</v>
      </c>
      <c r="I287" s="5" t="str">
        <f t="shared" si="42"/>
        <v>Diciembre</v>
      </c>
      <c r="J287" s="6" t="str">
        <f t="shared" si="43"/>
        <v>2023-2</v>
      </c>
      <c r="K287" s="5">
        <v>4.5</v>
      </c>
      <c r="L287" s="5">
        <v>4.5599999999999996</v>
      </c>
      <c r="M287" s="15">
        <f>IFERROR(IF((L287/K287)&gt;1.3,1.3,L287/K287),"")</f>
        <v>1.0133333333333332</v>
      </c>
      <c r="N287" s="15">
        <f>IFERROR(L287/K287,"")</f>
        <v>1.0133333333333332</v>
      </c>
      <c r="O287" s="5" t="s">
        <v>91</v>
      </c>
      <c r="P287" s="5" t="s">
        <v>91</v>
      </c>
      <c r="Q287" s="5" t="str">
        <f t="shared" si="44"/>
        <v>361-2023-12-31</v>
      </c>
      <c r="R287" s="5">
        <v>1</v>
      </c>
      <c r="S287" s="5">
        <v>2</v>
      </c>
    </row>
    <row r="288" spans="1:19" x14ac:dyDescent="0.3">
      <c r="A288" s="5">
        <v>362</v>
      </c>
      <c r="B288" s="5" t="s">
        <v>322</v>
      </c>
      <c r="C288" s="5" t="s">
        <v>2724</v>
      </c>
      <c r="D288" s="5" t="s">
        <v>323</v>
      </c>
      <c r="E288" s="5" t="s">
        <v>54</v>
      </c>
      <c r="F288" s="5" t="s">
        <v>24</v>
      </c>
      <c r="G288" s="6">
        <v>45291</v>
      </c>
      <c r="H288" s="5">
        <f t="shared" si="45"/>
        <v>2023</v>
      </c>
      <c r="I288" s="5" t="str">
        <f t="shared" si="42"/>
        <v>Diciembre</v>
      </c>
      <c r="J288" s="6" t="str">
        <f t="shared" si="43"/>
        <v>2023-2</v>
      </c>
      <c r="K288" s="5">
        <v>100</v>
      </c>
      <c r="L288" s="5">
        <v>99.16</v>
      </c>
      <c r="M288" s="15">
        <f>IFERROR(IF((L288/K288)&gt;1.3,1.3,L288/K288),"")</f>
        <v>0.99159999999999993</v>
      </c>
      <c r="N288" s="15">
        <f>IFERROR(L288/K288,"")</f>
        <v>0.99159999999999993</v>
      </c>
      <c r="O288" s="5" t="s">
        <v>25</v>
      </c>
      <c r="P288" s="5" t="s">
        <v>25</v>
      </c>
      <c r="Q288" s="5" t="str">
        <f t="shared" si="44"/>
        <v>362-2023-12-31</v>
      </c>
      <c r="R288" s="5">
        <v>0</v>
      </c>
      <c r="S288" s="5">
        <v>0</v>
      </c>
    </row>
    <row r="289" spans="1:19" x14ac:dyDescent="0.3">
      <c r="A289" s="5">
        <v>363</v>
      </c>
      <c r="B289" s="5" t="s">
        <v>324</v>
      </c>
      <c r="C289" s="5" t="s">
        <v>2724</v>
      </c>
      <c r="D289" s="5" t="s">
        <v>323</v>
      </c>
      <c r="E289" s="5" t="s">
        <v>54</v>
      </c>
      <c r="F289" s="5" t="s">
        <v>24</v>
      </c>
      <c r="G289" s="6">
        <v>45291</v>
      </c>
      <c r="H289" s="5">
        <f t="shared" si="45"/>
        <v>2023</v>
      </c>
      <c r="I289" s="5" t="str">
        <f t="shared" si="42"/>
        <v>Diciembre</v>
      </c>
      <c r="J289" s="6" t="str">
        <f t="shared" si="43"/>
        <v>2023-2</v>
      </c>
      <c r="K289" s="5">
        <v>100</v>
      </c>
      <c r="L289" s="5">
        <v>100</v>
      </c>
      <c r="M289" s="15">
        <f>IFERROR(IF((L289/K289)&gt;1.3,1.3,L289/K289),"")</f>
        <v>1</v>
      </c>
      <c r="N289" s="15">
        <f>IFERROR(L289/K289,"")</f>
        <v>1</v>
      </c>
      <c r="O289" s="5" t="s">
        <v>25</v>
      </c>
      <c r="P289" s="5" t="s">
        <v>25</v>
      </c>
      <c r="Q289" s="5" t="str">
        <f t="shared" si="44"/>
        <v>363-2023-12-31</v>
      </c>
      <c r="R289" s="5">
        <v>0</v>
      </c>
      <c r="S289" s="5">
        <v>0</v>
      </c>
    </row>
    <row r="290" spans="1:19" x14ac:dyDescent="0.3">
      <c r="A290" s="5">
        <v>364</v>
      </c>
      <c r="B290" s="5" t="s">
        <v>325</v>
      </c>
      <c r="C290" s="5" t="s">
        <v>2724</v>
      </c>
      <c r="D290" s="5" t="s">
        <v>37</v>
      </c>
      <c r="E290" s="5" t="s">
        <v>54</v>
      </c>
      <c r="F290" s="5" t="s">
        <v>24</v>
      </c>
      <c r="G290" s="6">
        <v>45291</v>
      </c>
      <c r="H290" s="5">
        <f t="shared" si="45"/>
        <v>2023</v>
      </c>
      <c r="I290" s="5" t="str">
        <f t="shared" si="42"/>
        <v>Diciembre</v>
      </c>
      <c r="J290" s="6" t="str">
        <f t="shared" si="43"/>
        <v>2023-2</v>
      </c>
      <c r="K290" s="5"/>
      <c r="L290" s="5">
        <v>78450</v>
      </c>
      <c r="M290" s="15"/>
      <c r="N290" s="15"/>
      <c r="O290" s="5" t="s">
        <v>142</v>
      </c>
      <c r="P290" s="5" t="s">
        <v>55</v>
      </c>
      <c r="Q290" s="5" t="str">
        <f t="shared" si="44"/>
        <v>364-2023-12-31</v>
      </c>
      <c r="R290" s="5">
        <v>0</v>
      </c>
      <c r="S290" s="5">
        <v>0</v>
      </c>
    </row>
    <row r="291" spans="1:19" x14ac:dyDescent="0.3">
      <c r="A291" s="5">
        <v>365</v>
      </c>
      <c r="B291" s="5" t="s">
        <v>326</v>
      </c>
      <c r="C291" s="5" t="s">
        <v>2725</v>
      </c>
      <c r="D291" s="5" t="s">
        <v>323</v>
      </c>
      <c r="E291" s="5" t="s">
        <v>54</v>
      </c>
      <c r="F291" s="5" t="s">
        <v>24</v>
      </c>
      <c r="G291" s="6">
        <v>45291</v>
      </c>
      <c r="H291" s="5">
        <f t="shared" si="45"/>
        <v>2023</v>
      </c>
      <c r="I291" s="5" t="str">
        <f t="shared" si="42"/>
        <v>Diciembre</v>
      </c>
      <c r="J291" s="6" t="str">
        <f t="shared" si="43"/>
        <v>2023-2</v>
      </c>
      <c r="K291" s="5">
        <v>100</v>
      </c>
      <c r="L291" s="5">
        <v>100</v>
      </c>
      <c r="M291" s="15">
        <f t="shared" ref="M291:M298" si="46">IFERROR(IF((L291/K291)&gt;1.3,1.3,L291/K291),"")</f>
        <v>1</v>
      </c>
      <c r="N291" s="15">
        <f t="shared" ref="N291:N298" si="47">IFERROR(L291/K291,"")</f>
        <v>1</v>
      </c>
      <c r="O291" s="5" t="s">
        <v>25</v>
      </c>
      <c r="P291" s="5" t="s">
        <v>25</v>
      </c>
      <c r="Q291" s="5" t="str">
        <f t="shared" si="44"/>
        <v>365-2023-12-31</v>
      </c>
      <c r="R291" s="5">
        <v>0</v>
      </c>
      <c r="S291" s="5">
        <v>0</v>
      </c>
    </row>
    <row r="292" spans="1:19" x14ac:dyDescent="0.3">
      <c r="A292" s="5">
        <v>366</v>
      </c>
      <c r="B292" s="5" t="s">
        <v>327</v>
      </c>
      <c r="C292" s="5" t="s">
        <v>2724</v>
      </c>
      <c r="D292" s="5" t="s">
        <v>323</v>
      </c>
      <c r="E292" s="5" t="s">
        <v>73</v>
      </c>
      <c r="F292" s="5" t="s">
        <v>24</v>
      </c>
      <c r="G292" s="6">
        <v>45291</v>
      </c>
      <c r="H292" s="5">
        <f t="shared" si="45"/>
        <v>2023</v>
      </c>
      <c r="I292" s="5" t="str">
        <f t="shared" si="42"/>
        <v>Diciembre</v>
      </c>
      <c r="J292" s="6" t="str">
        <f t="shared" si="43"/>
        <v>2023-2</v>
      </c>
      <c r="K292" s="5">
        <v>100</v>
      </c>
      <c r="L292" s="5">
        <v>100</v>
      </c>
      <c r="M292" s="15">
        <f t="shared" si="46"/>
        <v>1</v>
      </c>
      <c r="N292" s="15">
        <f t="shared" si="47"/>
        <v>1</v>
      </c>
      <c r="O292" s="5" t="s">
        <v>55</v>
      </c>
      <c r="P292" s="5" t="s">
        <v>55</v>
      </c>
      <c r="Q292" s="5" t="str">
        <f t="shared" si="44"/>
        <v>366-2023-12-31</v>
      </c>
      <c r="R292" s="5">
        <v>0</v>
      </c>
      <c r="S292" s="5">
        <v>0</v>
      </c>
    </row>
    <row r="293" spans="1:19" x14ac:dyDescent="0.3">
      <c r="A293" s="5">
        <v>367</v>
      </c>
      <c r="B293" s="5" t="s">
        <v>329</v>
      </c>
      <c r="C293" s="5" t="s">
        <v>2725</v>
      </c>
      <c r="D293" s="5" t="s">
        <v>37</v>
      </c>
      <c r="E293" s="5" t="s">
        <v>73</v>
      </c>
      <c r="F293" s="5" t="s">
        <v>24</v>
      </c>
      <c r="G293" s="6">
        <v>45291</v>
      </c>
      <c r="H293" s="5">
        <f t="shared" si="45"/>
        <v>2023</v>
      </c>
      <c r="I293" s="5" t="str">
        <f t="shared" si="42"/>
        <v>Diciembre</v>
      </c>
      <c r="J293" s="6" t="str">
        <f t="shared" si="43"/>
        <v>2023-2</v>
      </c>
      <c r="K293" s="5">
        <v>5</v>
      </c>
      <c r="L293" s="5">
        <v>6.25</v>
      </c>
      <c r="M293" s="15">
        <f t="shared" si="46"/>
        <v>1.25</v>
      </c>
      <c r="N293" s="15">
        <f t="shared" si="47"/>
        <v>1.25</v>
      </c>
      <c r="O293" s="5" t="s">
        <v>25</v>
      </c>
      <c r="P293" s="5" t="s">
        <v>25</v>
      </c>
      <c r="Q293" s="5" t="str">
        <f t="shared" si="44"/>
        <v>367-2023-12-31</v>
      </c>
      <c r="R293" s="5">
        <v>0</v>
      </c>
      <c r="S293" s="5">
        <v>2</v>
      </c>
    </row>
    <row r="294" spans="1:19" x14ac:dyDescent="0.3">
      <c r="A294" s="5">
        <v>368</v>
      </c>
      <c r="B294" s="5" t="s">
        <v>330</v>
      </c>
      <c r="C294" s="5" t="s">
        <v>2724</v>
      </c>
      <c r="D294" s="5" t="s">
        <v>331</v>
      </c>
      <c r="E294" s="5" t="s">
        <v>60</v>
      </c>
      <c r="F294" s="5" t="s">
        <v>24</v>
      </c>
      <c r="G294" s="6">
        <v>45291</v>
      </c>
      <c r="H294" s="5">
        <f t="shared" si="45"/>
        <v>2023</v>
      </c>
      <c r="I294" s="5" t="str">
        <f t="shared" si="42"/>
        <v>Diciembre</v>
      </c>
      <c r="J294" s="6" t="str">
        <f t="shared" si="43"/>
        <v>2023-2</v>
      </c>
      <c r="K294" s="5">
        <v>90</v>
      </c>
      <c r="L294" s="5">
        <v>94.5</v>
      </c>
      <c r="M294" s="15">
        <f t="shared" si="46"/>
        <v>1.05</v>
      </c>
      <c r="N294" s="15">
        <f t="shared" si="47"/>
        <v>1.05</v>
      </c>
      <c r="O294" s="5" t="s">
        <v>25</v>
      </c>
      <c r="P294" s="5" t="s">
        <v>25</v>
      </c>
      <c r="Q294" s="5" t="str">
        <f t="shared" si="44"/>
        <v>368-2023-12-31</v>
      </c>
      <c r="R294" s="5">
        <v>0</v>
      </c>
      <c r="S294" s="5">
        <v>0</v>
      </c>
    </row>
    <row r="295" spans="1:19" x14ac:dyDescent="0.3">
      <c r="A295" s="5">
        <v>369</v>
      </c>
      <c r="B295" s="5" t="s">
        <v>332</v>
      </c>
      <c r="C295" s="5" t="s">
        <v>2725</v>
      </c>
      <c r="D295" s="5" t="s">
        <v>37</v>
      </c>
      <c r="E295" s="5" t="s">
        <v>54</v>
      </c>
      <c r="F295" s="5" t="s">
        <v>24</v>
      </c>
      <c r="G295" s="6">
        <v>45291</v>
      </c>
      <c r="H295" s="5">
        <f t="shared" si="45"/>
        <v>2023</v>
      </c>
      <c r="I295" s="5" t="str">
        <f t="shared" si="42"/>
        <v>Diciembre</v>
      </c>
      <c r="J295" s="6" t="str">
        <f t="shared" si="43"/>
        <v>2023-2</v>
      </c>
      <c r="K295" s="5"/>
      <c r="L295" s="5">
        <v>174</v>
      </c>
      <c r="M295" s="15" t="str">
        <f t="shared" si="46"/>
        <v/>
      </c>
      <c r="N295" s="15" t="str">
        <f t="shared" si="47"/>
        <v/>
      </c>
      <c r="O295" s="5" t="s">
        <v>142</v>
      </c>
      <c r="P295" s="5" t="s">
        <v>55</v>
      </c>
      <c r="Q295" s="5" t="str">
        <f t="shared" si="44"/>
        <v>369-2023-12-31</v>
      </c>
      <c r="R295" s="5">
        <v>0</v>
      </c>
      <c r="S295" s="5">
        <v>0</v>
      </c>
    </row>
    <row r="296" spans="1:19" x14ac:dyDescent="0.3">
      <c r="A296" s="5">
        <v>370</v>
      </c>
      <c r="B296" s="5" t="s">
        <v>333</v>
      </c>
      <c r="C296" s="5" t="s">
        <v>2724</v>
      </c>
      <c r="D296" s="5" t="s">
        <v>37</v>
      </c>
      <c r="E296" s="5" t="s">
        <v>54</v>
      </c>
      <c r="F296" s="5" t="s">
        <v>24</v>
      </c>
      <c r="G296" s="6">
        <v>45291</v>
      </c>
      <c r="H296" s="5">
        <f t="shared" si="45"/>
        <v>2023</v>
      </c>
      <c r="I296" s="5" t="str">
        <f t="shared" si="42"/>
        <v>Diciembre</v>
      </c>
      <c r="J296" s="6" t="str">
        <f t="shared" si="43"/>
        <v>2023-2</v>
      </c>
      <c r="K296" s="5"/>
      <c r="L296" s="5"/>
      <c r="M296" s="15" t="str">
        <f t="shared" si="46"/>
        <v/>
      </c>
      <c r="N296" s="15" t="str">
        <f t="shared" si="47"/>
        <v/>
      </c>
      <c r="O296" s="5" t="s">
        <v>55</v>
      </c>
      <c r="P296" s="5" t="s">
        <v>55</v>
      </c>
      <c r="Q296" s="5" t="str">
        <f t="shared" si="44"/>
        <v>370-2023-12-31</v>
      </c>
      <c r="R296" s="5">
        <v>0</v>
      </c>
      <c r="S296" s="5">
        <v>0</v>
      </c>
    </row>
    <row r="297" spans="1:19" x14ac:dyDescent="0.3">
      <c r="A297" s="5">
        <v>371</v>
      </c>
      <c r="B297" s="5" t="s">
        <v>334</v>
      </c>
      <c r="C297" s="5" t="s">
        <v>2725</v>
      </c>
      <c r="D297" s="5" t="s">
        <v>37</v>
      </c>
      <c r="E297" s="5" t="s">
        <v>54</v>
      </c>
      <c r="F297" s="5" t="s">
        <v>24</v>
      </c>
      <c r="G297" s="6">
        <v>45291</v>
      </c>
      <c r="H297" s="5">
        <f t="shared" si="45"/>
        <v>2023</v>
      </c>
      <c r="I297" s="5" t="str">
        <f t="shared" si="42"/>
        <v>Diciembre</v>
      </c>
      <c r="J297" s="6" t="str">
        <f t="shared" si="43"/>
        <v>2023-2</v>
      </c>
      <c r="K297" s="12">
        <v>5500000000</v>
      </c>
      <c r="L297" s="12">
        <v>9518852142</v>
      </c>
      <c r="M297" s="15">
        <f t="shared" si="46"/>
        <v>1.3</v>
      </c>
      <c r="N297" s="15">
        <f t="shared" si="47"/>
        <v>1.7307003894545454</v>
      </c>
      <c r="O297" s="5" t="s">
        <v>103</v>
      </c>
      <c r="P297" s="5" t="s">
        <v>103</v>
      </c>
      <c r="Q297" s="5" t="str">
        <f t="shared" si="44"/>
        <v>371-2023-12-31</v>
      </c>
      <c r="R297" s="5">
        <v>0</v>
      </c>
      <c r="S297" s="5">
        <v>0</v>
      </c>
    </row>
    <row r="298" spans="1:19" x14ac:dyDescent="0.3">
      <c r="A298" s="5">
        <v>372</v>
      </c>
      <c r="B298" s="5" t="s">
        <v>335</v>
      </c>
      <c r="C298" s="5" t="s">
        <v>2724</v>
      </c>
      <c r="D298" s="5" t="s">
        <v>331</v>
      </c>
      <c r="E298" s="5" t="s">
        <v>60</v>
      </c>
      <c r="F298" s="5" t="s">
        <v>24</v>
      </c>
      <c r="G298" s="6">
        <v>45291</v>
      </c>
      <c r="H298" s="5">
        <f t="shared" si="45"/>
        <v>2023</v>
      </c>
      <c r="I298" s="5" t="str">
        <f t="shared" si="42"/>
        <v>Diciembre</v>
      </c>
      <c r="J298" s="6" t="str">
        <f t="shared" si="43"/>
        <v>2023-2</v>
      </c>
      <c r="K298" s="5">
        <v>87</v>
      </c>
      <c r="L298" s="5">
        <v>95.5</v>
      </c>
      <c r="M298" s="15">
        <f t="shared" si="46"/>
        <v>1.0977011494252873</v>
      </c>
      <c r="N298" s="15">
        <f t="shared" si="47"/>
        <v>1.0977011494252873</v>
      </c>
      <c r="O298" s="5" t="s">
        <v>25</v>
      </c>
      <c r="P298" s="5" t="s">
        <v>25</v>
      </c>
      <c r="Q298" s="5" t="str">
        <f t="shared" si="44"/>
        <v>372-2023-12-31</v>
      </c>
      <c r="R298" s="5">
        <v>0</v>
      </c>
      <c r="S298" s="5">
        <v>0</v>
      </c>
    </row>
    <row r="299" spans="1:19" x14ac:dyDescent="0.3">
      <c r="A299" s="5">
        <v>373</v>
      </c>
      <c r="B299" s="5" t="s">
        <v>336</v>
      </c>
      <c r="C299" s="5" t="s">
        <v>2725</v>
      </c>
      <c r="D299" s="5" t="s">
        <v>198</v>
      </c>
      <c r="E299" s="5" t="s">
        <v>60</v>
      </c>
      <c r="F299" s="5" t="s">
        <v>24</v>
      </c>
      <c r="G299" s="6">
        <v>45291</v>
      </c>
      <c r="H299" s="5">
        <f t="shared" si="45"/>
        <v>2023</v>
      </c>
      <c r="I299" s="5" t="str">
        <f t="shared" si="42"/>
        <v>Diciembre</v>
      </c>
      <c r="J299" s="6" t="str">
        <f t="shared" si="43"/>
        <v>2023-2</v>
      </c>
      <c r="K299" s="5">
        <v>100</v>
      </c>
      <c r="L299" s="5">
        <v>97.17</v>
      </c>
      <c r="M299" s="15">
        <f>IFERROR(IF((L299/K299)&gt;1,1,L299/K299),"")</f>
        <v>0.97170000000000001</v>
      </c>
      <c r="N299" s="15">
        <f>IFERROR(IF((L299/K299)&gt;1,1,L299/K299),"")</f>
        <v>0.97170000000000001</v>
      </c>
      <c r="O299" s="5" t="s">
        <v>25</v>
      </c>
      <c r="P299" s="5" t="s">
        <v>25</v>
      </c>
      <c r="Q299" s="5" t="str">
        <f t="shared" si="44"/>
        <v>373-2023-12-31</v>
      </c>
      <c r="R299" s="5">
        <v>0</v>
      </c>
      <c r="S299" s="5">
        <v>0</v>
      </c>
    </row>
    <row r="300" spans="1:19" x14ac:dyDescent="0.3">
      <c r="A300" s="5">
        <v>374</v>
      </c>
      <c r="B300" s="5" t="s">
        <v>337</v>
      </c>
      <c r="C300" s="5" t="s">
        <v>2724</v>
      </c>
      <c r="D300" s="5" t="s">
        <v>323</v>
      </c>
      <c r="E300" s="5" t="s">
        <v>54</v>
      </c>
      <c r="F300" s="5" t="s">
        <v>24</v>
      </c>
      <c r="G300" s="6">
        <v>45291</v>
      </c>
      <c r="H300" s="5">
        <f t="shared" si="45"/>
        <v>2023</v>
      </c>
      <c r="I300" s="5" t="str">
        <f t="shared" si="42"/>
        <v>Diciembre</v>
      </c>
      <c r="J300" s="6" t="str">
        <f t="shared" si="43"/>
        <v>2023-2</v>
      </c>
      <c r="K300" s="5">
        <v>100</v>
      </c>
      <c r="L300" s="5">
        <v>100</v>
      </c>
      <c r="M300" s="15">
        <f>IFERROR(IF((L300/K300)&gt;1.3,1.3,L300/K300),"")</f>
        <v>1</v>
      </c>
      <c r="N300" s="15">
        <f>IFERROR(L300/K300,"")</f>
        <v>1</v>
      </c>
      <c r="O300" s="5" t="s">
        <v>55</v>
      </c>
      <c r="P300" s="5" t="s">
        <v>55</v>
      </c>
      <c r="Q300" s="5" t="str">
        <f t="shared" si="44"/>
        <v>374-2023-12-31</v>
      </c>
      <c r="R300" s="5">
        <v>0</v>
      </c>
      <c r="S300" s="5">
        <v>0</v>
      </c>
    </row>
    <row r="301" spans="1:19" x14ac:dyDescent="0.3">
      <c r="A301" s="5">
        <v>375</v>
      </c>
      <c r="B301" s="5" t="s">
        <v>338</v>
      </c>
      <c r="C301" s="5" t="s">
        <v>2724</v>
      </c>
      <c r="D301" s="5" t="s">
        <v>323</v>
      </c>
      <c r="E301" s="5" t="s">
        <v>54</v>
      </c>
      <c r="F301" s="5" t="s">
        <v>24</v>
      </c>
      <c r="G301" s="6">
        <v>45291</v>
      </c>
      <c r="H301" s="5">
        <f t="shared" si="45"/>
        <v>2023</v>
      </c>
      <c r="I301" s="5" t="str">
        <f t="shared" si="42"/>
        <v>Diciembre</v>
      </c>
      <c r="J301" s="6" t="str">
        <f t="shared" si="43"/>
        <v>2023-2</v>
      </c>
      <c r="K301" s="5">
        <v>100</v>
      </c>
      <c r="L301" s="5">
        <v>100</v>
      </c>
      <c r="M301" s="15">
        <f>IFERROR(IF((L301/K301)&gt;1.3,1.3,L301/K301),"")</f>
        <v>1</v>
      </c>
      <c r="N301" s="15">
        <f>IFERROR(L301/K301,"")</f>
        <v>1</v>
      </c>
      <c r="O301" s="5" t="s">
        <v>25</v>
      </c>
      <c r="P301" s="5" t="s">
        <v>25</v>
      </c>
      <c r="Q301" s="5" t="str">
        <f t="shared" si="44"/>
        <v>375-2023-12-31</v>
      </c>
      <c r="R301" s="5">
        <v>0</v>
      </c>
      <c r="S301" s="5">
        <v>0</v>
      </c>
    </row>
    <row r="302" spans="1:19" x14ac:dyDescent="0.3">
      <c r="A302" s="5">
        <v>376</v>
      </c>
      <c r="B302" s="5" t="s">
        <v>340</v>
      </c>
      <c r="C302" s="5" t="s">
        <v>2725</v>
      </c>
      <c r="D302" s="5" t="s">
        <v>94</v>
      </c>
      <c r="E302" s="5" t="s">
        <v>54</v>
      </c>
      <c r="F302" s="5" t="s">
        <v>24</v>
      </c>
      <c r="G302" s="6">
        <v>45291</v>
      </c>
      <c r="H302" s="5">
        <f t="shared" si="45"/>
        <v>2023</v>
      </c>
      <c r="I302" s="5" t="str">
        <f t="shared" si="42"/>
        <v>Diciembre</v>
      </c>
      <c r="J302" s="6" t="str">
        <f t="shared" si="43"/>
        <v>2023-2</v>
      </c>
      <c r="K302" s="11">
        <v>26073.47270271854</v>
      </c>
      <c r="L302" s="11">
        <v>26403.087925999949</v>
      </c>
      <c r="M302" s="15">
        <f>IFERROR(IF((L302/K302)&gt;1.3,1.3,L302/K302),"")</f>
        <v>1.0126417845079394</v>
      </c>
      <c r="N302" s="15">
        <f>IFERROR(L302/K302,"")</f>
        <v>1.0126417845079394</v>
      </c>
      <c r="O302" s="5" t="s">
        <v>103</v>
      </c>
      <c r="P302" s="5" t="s">
        <v>103</v>
      </c>
      <c r="Q302" s="5" t="str">
        <f t="shared" si="44"/>
        <v>376-2023-12-31</v>
      </c>
      <c r="R302" s="5">
        <v>0</v>
      </c>
      <c r="S302" s="5">
        <v>0</v>
      </c>
    </row>
    <row r="303" spans="1:19" x14ac:dyDescent="0.3">
      <c r="A303" s="5">
        <v>377</v>
      </c>
      <c r="B303" s="5" t="s">
        <v>341</v>
      </c>
      <c r="C303" s="5" t="s">
        <v>2725</v>
      </c>
      <c r="D303" s="5" t="s">
        <v>94</v>
      </c>
      <c r="E303" s="5" t="s">
        <v>54</v>
      </c>
      <c r="F303" s="5" t="s">
        <v>62</v>
      </c>
      <c r="G303" s="6">
        <v>45291</v>
      </c>
      <c r="H303" s="5">
        <f t="shared" si="45"/>
        <v>2023</v>
      </c>
      <c r="I303" s="5" t="str">
        <f t="shared" si="42"/>
        <v>Diciembre</v>
      </c>
      <c r="J303" s="6" t="str">
        <f t="shared" si="43"/>
        <v>2023-2</v>
      </c>
      <c r="K303" s="9">
        <v>12518.005306706251</v>
      </c>
      <c r="L303" s="68">
        <v>7607.138418999999</v>
      </c>
      <c r="M303" s="15">
        <f>IFERROR(IF((K303/L303)&gt;1.3,1.3,K303/L303),"")</f>
        <v>1.3</v>
      </c>
      <c r="N303" s="15">
        <f>IFERROR(K303/L303,"")</f>
        <v>1.6455603430904591</v>
      </c>
      <c r="O303" s="5" t="s">
        <v>103</v>
      </c>
      <c r="P303" s="5" t="s">
        <v>103</v>
      </c>
      <c r="Q303" s="5" t="str">
        <f t="shared" si="44"/>
        <v>377-2023-12-31</v>
      </c>
      <c r="R303" s="5">
        <v>0</v>
      </c>
      <c r="S303" s="5">
        <v>0</v>
      </c>
    </row>
    <row r="304" spans="1:19" x14ac:dyDescent="0.3">
      <c r="A304" s="5">
        <v>378</v>
      </c>
      <c r="B304" s="5" t="s">
        <v>342</v>
      </c>
      <c r="C304" s="5" t="s">
        <v>2725</v>
      </c>
      <c r="D304" s="5" t="s">
        <v>66</v>
      </c>
      <c r="E304" s="5" t="s">
        <v>23</v>
      </c>
      <c r="F304" s="5" t="s">
        <v>24</v>
      </c>
      <c r="G304" s="6">
        <v>45291</v>
      </c>
      <c r="H304" s="5">
        <f t="shared" si="45"/>
        <v>2023</v>
      </c>
      <c r="I304" s="5" t="str">
        <f t="shared" si="42"/>
        <v>Diciembre</v>
      </c>
      <c r="J304" s="6" t="str">
        <f t="shared" si="43"/>
        <v>2023-2</v>
      </c>
      <c r="K304" s="5">
        <v>92</v>
      </c>
      <c r="L304" s="5">
        <v>95.58</v>
      </c>
      <c r="M304" s="15">
        <f t="shared" ref="M304:M318" si="48">IFERROR(IF((L304/K304)&gt;1.3,1.3,L304/K304),"")</f>
        <v>1.0389130434782607</v>
      </c>
      <c r="N304" s="15">
        <f t="shared" ref="N304:N318" si="49">IFERROR(L304/K304,"")</f>
        <v>1.0389130434782607</v>
      </c>
      <c r="O304" s="5" t="s">
        <v>25</v>
      </c>
      <c r="P304" s="5" t="s">
        <v>25</v>
      </c>
      <c r="Q304" s="5" t="str">
        <f t="shared" si="44"/>
        <v>378-2023-12-31</v>
      </c>
      <c r="R304" s="5">
        <v>0</v>
      </c>
      <c r="S304" s="5">
        <v>0</v>
      </c>
    </row>
    <row r="305" spans="1:19" x14ac:dyDescent="0.3">
      <c r="A305" s="5">
        <v>379</v>
      </c>
      <c r="B305" s="5" t="s">
        <v>343</v>
      </c>
      <c r="C305" s="5" t="s">
        <v>2725</v>
      </c>
      <c r="D305" s="5" t="s">
        <v>344</v>
      </c>
      <c r="E305" s="5" t="s">
        <v>54</v>
      </c>
      <c r="F305" s="5" t="s">
        <v>24</v>
      </c>
      <c r="G305" s="6">
        <v>45291</v>
      </c>
      <c r="H305" s="5">
        <f t="shared" si="45"/>
        <v>2023</v>
      </c>
      <c r="I305" s="5" t="str">
        <f t="shared" si="42"/>
        <v>Diciembre</v>
      </c>
      <c r="J305" s="6" t="str">
        <f t="shared" si="43"/>
        <v>2023-2</v>
      </c>
      <c r="K305" s="9">
        <v>22006</v>
      </c>
      <c r="L305" s="9">
        <v>22987</v>
      </c>
      <c r="M305" s="22">
        <f t="shared" si="48"/>
        <v>1.0445787512496592</v>
      </c>
      <c r="N305" s="15">
        <f t="shared" si="49"/>
        <v>1.0445787512496592</v>
      </c>
      <c r="O305" s="5" t="s">
        <v>55</v>
      </c>
      <c r="P305" s="5" t="s">
        <v>55</v>
      </c>
      <c r="Q305" s="5" t="str">
        <f t="shared" si="44"/>
        <v>379-2023-12-31</v>
      </c>
      <c r="R305" s="5">
        <v>0</v>
      </c>
      <c r="S305" s="5">
        <v>0</v>
      </c>
    </row>
    <row r="306" spans="1:19" x14ac:dyDescent="0.3">
      <c r="A306" s="5">
        <v>380</v>
      </c>
      <c r="B306" s="5" t="s">
        <v>345</v>
      </c>
      <c r="C306" s="5" t="s">
        <v>2725</v>
      </c>
      <c r="D306" s="5" t="s">
        <v>344</v>
      </c>
      <c r="E306" s="5" t="s">
        <v>54</v>
      </c>
      <c r="F306" s="5" t="s">
        <v>24</v>
      </c>
      <c r="G306" s="6">
        <v>45291</v>
      </c>
      <c r="H306" s="5">
        <f t="shared" si="45"/>
        <v>2023</v>
      </c>
      <c r="I306" s="5" t="str">
        <f t="shared" si="42"/>
        <v>Diciembre</v>
      </c>
      <c r="J306" s="6" t="str">
        <f t="shared" si="43"/>
        <v>2023-2</v>
      </c>
      <c r="K306" s="9">
        <v>49384.117102999997</v>
      </c>
      <c r="L306" s="9">
        <v>51094.632052000001</v>
      </c>
      <c r="M306" s="15">
        <f t="shared" si="48"/>
        <v>1.0346369450208535</v>
      </c>
      <c r="N306" s="15">
        <f t="shared" si="49"/>
        <v>1.0346369450208535</v>
      </c>
      <c r="O306" s="5" t="s">
        <v>103</v>
      </c>
      <c r="P306" s="5" t="s">
        <v>103</v>
      </c>
      <c r="Q306" s="5" t="str">
        <f t="shared" si="44"/>
        <v>380-2023-12-31</v>
      </c>
      <c r="R306" s="5">
        <v>0</v>
      </c>
      <c r="S306" s="5">
        <v>0</v>
      </c>
    </row>
    <row r="307" spans="1:19" x14ac:dyDescent="0.3">
      <c r="A307" s="5">
        <v>381</v>
      </c>
      <c r="B307" s="5" t="s">
        <v>346</v>
      </c>
      <c r="C307" s="5" t="s">
        <v>2725</v>
      </c>
      <c r="D307" s="5" t="s">
        <v>344</v>
      </c>
      <c r="E307" s="5" t="s">
        <v>54</v>
      </c>
      <c r="F307" s="5" t="s">
        <v>24</v>
      </c>
      <c r="G307" s="6">
        <v>45291</v>
      </c>
      <c r="H307" s="5">
        <f t="shared" si="45"/>
        <v>2023</v>
      </c>
      <c r="I307" s="5" t="str">
        <f t="shared" si="42"/>
        <v>Diciembre</v>
      </c>
      <c r="J307" s="6" t="str">
        <f t="shared" si="43"/>
        <v>2023-2</v>
      </c>
      <c r="K307" s="5">
        <v>2596</v>
      </c>
      <c r="L307" s="5">
        <v>2839</v>
      </c>
      <c r="M307" s="15">
        <f t="shared" si="48"/>
        <v>1.0936055469953776</v>
      </c>
      <c r="N307" s="15">
        <f t="shared" si="49"/>
        <v>1.0936055469953776</v>
      </c>
      <c r="O307" s="5" t="s">
        <v>55</v>
      </c>
      <c r="P307" s="5" t="s">
        <v>55</v>
      </c>
      <c r="Q307" s="5" t="str">
        <f t="shared" si="44"/>
        <v>381-2023-12-31</v>
      </c>
      <c r="R307" s="5">
        <v>0</v>
      </c>
      <c r="S307" s="5">
        <v>0</v>
      </c>
    </row>
    <row r="308" spans="1:19" x14ac:dyDescent="0.3">
      <c r="A308" s="5">
        <v>382</v>
      </c>
      <c r="B308" s="5" t="s">
        <v>347</v>
      </c>
      <c r="C308" s="5" t="s">
        <v>2725</v>
      </c>
      <c r="D308" s="5" t="s">
        <v>344</v>
      </c>
      <c r="E308" s="5" t="s">
        <v>54</v>
      </c>
      <c r="F308" s="5" t="s">
        <v>24</v>
      </c>
      <c r="G308" s="6">
        <v>45291</v>
      </c>
      <c r="H308" s="5">
        <f t="shared" si="45"/>
        <v>2023</v>
      </c>
      <c r="I308" s="5" t="str">
        <f t="shared" si="42"/>
        <v>Diciembre</v>
      </c>
      <c r="J308" s="6" t="str">
        <f t="shared" si="43"/>
        <v>2023-2</v>
      </c>
      <c r="K308" s="5">
        <v>16733</v>
      </c>
      <c r="L308" s="5">
        <v>16909</v>
      </c>
      <c r="M308" s="15">
        <f t="shared" si="48"/>
        <v>1.0105181378115102</v>
      </c>
      <c r="N308" s="15">
        <f t="shared" si="49"/>
        <v>1.0105181378115102</v>
      </c>
      <c r="O308" s="5" t="s">
        <v>55</v>
      </c>
      <c r="P308" s="5" t="s">
        <v>55</v>
      </c>
      <c r="Q308" s="5" t="str">
        <f t="shared" si="44"/>
        <v>382-2023-12-31</v>
      </c>
      <c r="R308" s="5">
        <v>0</v>
      </c>
      <c r="S308" s="5">
        <v>0</v>
      </c>
    </row>
    <row r="309" spans="1:19" x14ac:dyDescent="0.3">
      <c r="A309" s="5">
        <v>383</v>
      </c>
      <c r="B309" s="5" t="s">
        <v>348</v>
      </c>
      <c r="C309" s="5" t="s">
        <v>2724</v>
      </c>
      <c r="D309" s="5" t="s">
        <v>344</v>
      </c>
      <c r="E309" s="5" t="s">
        <v>54</v>
      </c>
      <c r="F309" s="5" t="s">
        <v>24</v>
      </c>
      <c r="G309" s="6">
        <v>45291</v>
      </c>
      <c r="H309" s="5">
        <f t="shared" si="45"/>
        <v>2023</v>
      </c>
      <c r="I309" s="5" t="str">
        <f t="shared" si="42"/>
        <v>Diciembre</v>
      </c>
      <c r="J309" s="6" t="str">
        <f t="shared" si="43"/>
        <v>2023-2</v>
      </c>
      <c r="K309" s="5">
        <v>2175</v>
      </c>
      <c r="L309" s="5">
        <v>2681</v>
      </c>
      <c r="M309" s="15">
        <f t="shared" si="48"/>
        <v>1.2326436781609196</v>
      </c>
      <c r="N309" s="15">
        <f t="shared" si="49"/>
        <v>1.2326436781609196</v>
      </c>
      <c r="O309" s="5" t="s">
        <v>55</v>
      </c>
      <c r="P309" s="5" t="s">
        <v>55</v>
      </c>
      <c r="Q309" s="5" t="str">
        <f t="shared" si="44"/>
        <v>383-2023-12-31</v>
      </c>
      <c r="R309" s="5">
        <v>0</v>
      </c>
      <c r="S309" s="5">
        <v>0</v>
      </c>
    </row>
    <row r="310" spans="1:19" x14ac:dyDescent="0.3">
      <c r="A310" s="5">
        <v>384</v>
      </c>
      <c r="B310" s="5" t="s">
        <v>349</v>
      </c>
      <c r="C310" s="5" t="s">
        <v>2724</v>
      </c>
      <c r="D310" s="5" t="s">
        <v>344</v>
      </c>
      <c r="E310" s="5" t="s">
        <v>54</v>
      </c>
      <c r="F310" s="5" t="s">
        <v>24</v>
      </c>
      <c r="G310" s="6">
        <v>45291</v>
      </c>
      <c r="H310" s="5">
        <f t="shared" si="45"/>
        <v>2023</v>
      </c>
      <c r="I310" s="5" t="str">
        <f t="shared" si="42"/>
        <v>Diciembre</v>
      </c>
      <c r="J310" s="6" t="str">
        <f t="shared" si="43"/>
        <v>2023-2</v>
      </c>
      <c r="K310" s="5">
        <v>501</v>
      </c>
      <c r="L310" s="5">
        <v>556</v>
      </c>
      <c r="M310" s="15">
        <f t="shared" si="48"/>
        <v>1.1097804391217565</v>
      </c>
      <c r="N310" s="15">
        <f t="shared" si="49"/>
        <v>1.1097804391217565</v>
      </c>
      <c r="O310" s="5" t="s">
        <v>55</v>
      </c>
      <c r="P310" s="5" t="s">
        <v>55</v>
      </c>
      <c r="Q310" s="5" t="str">
        <f t="shared" si="44"/>
        <v>384-2023-12-31</v>
      </c>
      <c r="R310" s="5">
        <v>0</v>
      </c>
      <c r="S310" s="5">
        <v>0</v>
      </c>
    </row>
    <row r="311" spans="1:19" x14ac:dyDescent="0.3">
      <c r="A311" s="5">
        <v>385</v>
      </c>
      <c r="B311" s="5" t="s">
        <v>350</v>
      </c>
      <c r="C311" s="5" t="s">
        <v>2725</v>
      </c>
      <c r="D311" s="5" t="s">
        <v>351</v>
      </c>
      <c r="E311" s="5" t="s">
        <v>54</v>
      </c>
      <c r="F311" s="5" t="s">
        <v>24</v>
      </c>
      <c r="G311" s="6">
        <v>45291</v>
      </c>
      <c r="H311" s="5">
        <f t="shared" si="45"/>
        <v>2023</v>
      </c>
      <c r="I311" s="5" t="str">
        <f t="shared" si="42"/>
        <v>Diciembre</v>
      </c>
      <c r="J311" s="6" t="str">
        <f t="shared" si="43"/>
        <v>2023-2</v>
      </c>
      <c r="K311" s="11">
        <v>14097.721</v>
      </c>
      <c r="L311" s="5">
        <f>17697080527/1000000</f>
        <v>17697.080526999998</v>
      </c>
      <c r="M311" s="15">
        <f t="shared" si="48"/>
        <v>1.2553149921891629</v>
      </c>
      <c r="N311" s="15">
        <f t="shared" si="49"/>
        <v>1.2553149921891629</v>
      </c>
      <c r="O311" s="5" t="s">
        <v>103</v>
      </c>
      <c r="P311" s="5" t="s">
        <v>103</v>
      </c>
      <c r="Q311" s="5" t="str">
        <f t="shared" si="44"/>
        <v>385-2023-12-31</v>
      </c>
      <c r="R311" s="5">
        <v>0</v>
      </c>
      <c r="S311" s="5">
        <v>0</v>
      </c>
    </row>
    <row r="312" spans="1:19" x14ac:dyDescent="0.3">
      <c r="A312" s="5">
        <v>386</v>
      </c>
      <c r="B312" s="5" t="s">
        <v>352</v>
      </c>
      <c r="C312" s="5" t="s">
        <v>2725</v>
      </c>
      <c r="D312" s="5" t="s">
        <v>351</v>
      </c>
      <c r="E312" s="5" t="s">
        <v>54</v>
      </c>
      <c r="F312" s="5" t="s">
        <v>24</v>
      </c>
      <c r="G312" s="6">
        <v>45291</v>
      </c>
      <c r="H312" s="5">
        <f t="shared" si="45"/>
        <v>2023</v>
      </c>
      <c r="I312" s="5" t="str">
        <f t="shared" si="42"/>
        <v>Diciembre</v>
      </c>
      <c r="J312" s="6" t="str">
        <f t="shared" si="43"/>
        <v>2023-2</v>
      </c>
      <c r="K312" s="32">
        <v>14097.721</v>
      </c>
      <c r="L312" s="87">
        <v>17612.977930000001</v>
      </c>
      <c r="M312" s="15">
        <f t="shared" si="48"/>
        <v>1.2493493047564215</v>
      </c>
      <c r="N312" s="15">
        <f t="shared" si="49"/>
        <v>1.2493493047564215</v>
      </c>
      <c r="O312" s="5" t="s">
        <v>25</v>
      </c>
      <c r="P312" s="5" t="s">
        <v>25</v>
      </c>
      <c r="Q312" s="5" t="str">
        <f t="shared" si="44"/>
        <v>386-2023-12-31</v>
      </c>
      <c r="R312" s="5">
        <v>0</v>
      </c>
      <c r="S312" s="5">
        <v>0</v>
      </c>
    </row>
    <row r="313" spans="1:19" x14ac:dyDescent="0.3">
      <c r="A313" s="5">
        <v>387</v>
      </c>
      <c r="B313" s="5" t="s">
        <v>353</v>
      </c>
      <c r="C313" s="5" t="s">
        <v>2725</v>
      </c>
      <c r="D313" s="5" t="s">
        <v>22</v>
      </c>
      <c r="E313" s="5" t="s">
        <v>54</v>
      </c>
      <c r="F313" s="5" t="s">
        <v>24</v>
      </c>
      <c r="G313" s="6">
        <v>45291</v>
      </c>
      <c r="H313" s="5">
        <f t="shared" si="45"/>
        <v>2023</v>
      </c>
      <c r="I313" s="5" t="str">
        <f t="shared" si="42"/>
        <v>Diciembre</v>
      </c>
      <c r="J313" s="6" t="str">
        <f t="shared" si="43"/>
        <v>2023-2</v>
      </c>
      <c r="K313" s="5">
        <v>38</v>
      </c>
      <c r="L313" s="5">
        <v>38</v>
      </c>
      <c r="M313" s="15">
        <f t="shared" si="48"/>
        <v>1</v>
      </c>
      <c r="N313" s="15">
        <f t="shared" si="49"/>
        <v>1</v>
      </c>
      <c r="O313" s="5" t="s">
        <v>55</v>
      </c>
      <c r="P313" s="5" t="s">
        <v>55</v>
      </c>
      <c r="Q313" s="5" t="str">
        <f t="shared" si="44"/>
        <v>387-2023-12-31</v>
      </c>
      <c r="R313" s="5">
        <v>0</v>
      </c>
      <c r="S313" s="5">
        <v>0</v>
      </c>
    </row>
    <row r="314" spans="1:19" x14ac:dyDescent="0.3">
      <c r="A314" s="5">
        <v>388</v>
      </c>
      <c r="B314" s="5" t="s">
        <v>354</v>
      </c>
      <c r="C314" s="5" t="s">
        <v>2725</v>
      </c>
      <c r="D314" s="5" t="s">
        <v>22</v>
      </c>
      <c r="E314" s="5" t="s">
        <v>54</v>
      </c>
      <c r="F314" s="5" t="s">
        <v>24</v>
      </c>
      <c r="G314" s="6">
        <v>45291</v>
      </c>
      <c r="H314" s="5">
        <f t="shared" si="45"/>
        <v>2023</v>
      </c>
      <c r="I314" s="5" t="str">
        <f t="shared" si="42"/>
        <v>Diciembre</v>
      </c>
      <c r="J314" s="6" t="str">
        <f t="shared" si="43"/>
        <v>2023-2</v>
      </c>
      <c r="K314" s="5">
        <v>93</v>
      </c>
      <c r="L314" s="5">
        <v>93</v>
      </c>
      <c r="M314" s="15">
        <f t="shared" si="48"/>
        <v>1</v>
      </c>
      <c r="N314" s="15">
        <f t="shared" si="49"/>
        <v>1</v>
      </c>
      <c r="O314" s="5" t="s">
        <v>55</v>
      </c>
      <c r="P314" s="5" t="s">
        <v>55</v>
      </c>
      <c r="Q314" s="5" t="str">
        <f t="shared" si="44"/>
        <v>388-2023-12-31</v>
      </c>
      <c r="R314" s="5">
        <v>0</v>
      </c>
      <c r="S314" s="5">
        <v>0</v>
      </c>
    </row>
    <row r="315" spans="1:19" x14ac:dyDescent="0.3">
      <c r="A315" s="5">
        <v>389</v>
      </c>
      <c r="B315" s="5" t="s">
        <v>355</v>
      </c>
      <c r="C315" s="5" t="s">
        <v>2725</v>
      </c>
      <c r="D315" s="5" t="s">
        <v>186</v>
      </c>
      <c r="E315" s="5" t="s">
        <v>54</v>
      </c>
      <c r="F315" s="5" t="s">
        <v>24</v>
      </c>
      <c r="G315" s="6">
        <v>45291</v>
      </c>
      <c r="H315" s="5">
        <f t="shared" si="45"/>
        <v>2023</v>
      </c>
      <c r="I315" s="5" t="str">
        <f t="shared" si="42"/>
        <v>Diciembre</v>
      </c>
      <c r="J315" s="6" t="str">
        <f t="shared" si="43"/>
        <v>2023-2</v>
      </c>
      <c r="K315" s="5">
        <v>91</v>
      </c>
      <c r="L315" s="5">
        <v>85.42</v>
      </c>
      <c r="M315" s="15">
        <f t="shared" si="48"/>
        <v>0.93868131868131865</v>
      </c>
      <c r="N315" s="15">
        <f t="shared" si="49"/>
        <v>0.93868131868131865</v>
      </c>
      <c r="O315" s="5" t="s">
        <v>25</v>
      </c>
      <c r="P315" s="5" t="s">
        <v>25</v>
      </c>
      <c r="Q315" s="5" t="str">
        <f t="shared" si="44"/>
        <v>389-2023-12-31</v>
      </c>
      <c r="R315" s="5">
        <v>0</v>
      </c>
      <c r="S315" s="5">
        <v>0</v>
      </c>
    </row>
    <row r="316" spans="1:19" x14ac:dyDescent="0.3">
      <c r="A316" s="5">
        <v>390</v>
      </c>
      <c r="B316" s="5" t="s">
        <v>356</v>
      </c>
      <c r="C316" s="5" t="s">
        <v>2725</v>
      </c>
      <c r="D316" s="5" t="s">
        <v>447</v>
      </c>
      <c r="E316" s="5" t="s">
        <v>60</v>
      </c>
      <c r="F316" s="5" t="s">
        <v>24</v>
      </c>
      <c r="G316" s="6">
        <v>45291</v>
      </c>
      <c r="H316" s="5">
        <f t="shared" si="45"/>
        <v>2023</v>
      </c>
      <c r="I316" s="5" t="str">
        <f t="shared" si="42"/>
        <v>Diciembre</v>
      </c>
      <c r="J316" s="6" t="str">
        <f t="shared" si="43"/>
        <v>2023-2</v>
      </c>
      <c r="K316" s="5">
        <v>100</v>
      </c>
      <c r="L316" s="5">
        <v>99.25</v>
      </c>
      <c r="M316" s="15">
        <f t="shared" si="48"/>
        <v>0.99250000000000005</v>
      </c>
      <c r="N316" s="15">
        <f t="shared" si="49"/>
        <v>0.99250000000000005</v>
      </c>
      <c r="O316" s="5" t="s">
        <v>25</v>
      </c>
      <c r="P316" s="5" t="s">
        <v>25</v>
      </c>
      <c r="Q316" s="5" t="str">
        <f t="shared" si="44"/>
        <v>390-2023-12-31</v>
      </c>
      <c r="R316" s="5">
        <v>0</v>
      </c>
      <c r="S316" s="5">
        <v>0</v>
      </c>
    </row>
    <row r="317" spans="1:19" x14ac:dyDescent="0.3">
      <c r="A317" s="5">
        <v>391</v>
      </c>
      <c r="B317" s="5" t="s">
        <v>357</v>
      </c>
      <c r="C317" s="5" t="s">
        <v>2725</v>
      </c>
      <c r="D317" s="5" t="s">
        <v>358</v>
      </c>
      <c r="E317" s="5" t="s">
        <v>54</v>
      </c>
      <c r="F317" s="5" t="s">
        <v>24</v>
      </c>
      <c r="G317" s="6">
        <v>45291</v>
      </c>
      <c r="H317" s="5">
        <f t="shared" si="45"/>
        <v>2023</v>
      </c>
      <c r="I317" s="5" t="str">
        <f t="shared" si="42"/>
        <v>Diciembre</v>
      </c>
      <c r="J317" s="6" t="str">
        <f t="shared" si="43"/>
        <v>2023-2</v>
      </c>
      <c r="K317" s="5">
        <v>93</v>
      </c>
      <c r="L317" s="5">
        <v>100</v>
      </c>
      <c r="M317" s="15">
        <f t="shared" si="48"/>
        <v>1.075268817204301</v>
      </c>
      <c r="N317" s="15">
        <f t="shared" si="49"/>
        <v>1.075268817204301</v>
      </c>
      <c r="O317" s="5" t="s">
        <v>25</v>
      </c>
      <c r="P317" s="5" t="s">
        <v>25</v>
      </c>
      <c r="Q317" s="5" t="str">
        <f t="shared" si="44"/>
        <v>391-2023-12-31</v>
      </c>
      <c r="R317" s="5">
        <v>0</v>
      </c>
      <c r="S317" s="5">
        <v>0</v>
      </c>
    </row>
    <row r="318" spans="1:19" x14ac:dyDescent="0.3">
      <c r="A318" s="5">
        <v>392</v>
      </c>
      <c r="B318" s="5" t="s">
        <v>359</v>
      </c>
      <c r="C318" s="5" t="s">
        <v>2725</v>
      </c>
      <c r="D318" s="5" t="s">
        <v>358</v>
      </c>
      <c r="E318" s="5" t="s">
        <v>54</v>
      </c>
      <c r="F318" s="5" t="s">
        <v>24</v>
      </c>
      <c r="G318" s="6">
        <v>45291</v>
      </c>
      <c r="H318" s="5">
        <f t="shared" si="45"/>
        <v>2023</v>
      </c>
      <c r="I318" s="5" t="str">
        <f t="shared" si="42"/>
        <v>Diciembre</v>
      </c>
      <c r="J318" s="6" t="str">
        <f t="shared" si="43"/>
        <v>2023-2</v>
      </c>
      <c r="K318" s="9">
        <v>730000000</v>
      </c>
      <c r="L318" s="9">
        <v>1417148237</v>
      </c>
      <c r="M318" s="15">
        <f t="shared" si="48"/>
        <v>1.3</v>
      </c>
      <c r="N318" s="15">
        <f t="shared" si="49"/>
        <v>1.9412989547945205</v>
      </c>
      <c r="O318" s="5" t="s">
        <v>103</v>
      </c>
      <c r="P318" s="5" t="s">
        <v>103</v>
      </c>
      <c r="Q318" s="5" t="str">
        <f t="shared" si="44"/>
        <v>392-2023-12-31</v>
      </c>
      <c r="R318" s="5">
        <v>0</v>
      </c>
      <c r="S318" s="5">
        <v>0</v>
      </c>
    </row>
    <row r="319" spans="1:19" x14ac:dyDescent="0.3">
      <c r="A319" s="5">
        <v>393</v>
      </c>
      <c r="B319" s="5" t="s">
        <v>360</v>
      </c>
      <c r="C319" s="5" t="s">
        <v>2724</v>
      </c>
      <c r="D319" s="5" t="s">
        <v>358</v>
      </c>
      <c r="E319" s="5" t="s">
        <v>73</v>
      </c>
      <c r="F319" s="5" t="s">
        <v>24</v>
      </c>
      <c r="G319" s="6">
        <v>45291</v>
      </c>
      <c r="H319" s="5">
        <f t="shared" si="45"/>
        <v>2023</v>
      </c>
      <c r="I319" s="5" t="str">
        <f t="shared" si="42"/>
        <v>Diciembre</v>
      </c>
      <c r="J319" s="6" t="str">
        <f t="shared" si="43"/>
        <v>2023-2</v>
      </c>
      <c r="K319" s="5">
        <v>15</v>
      </c>
      <c r="L319" s="5">
        <v>15.45</v>
      </c>
      <c r="M319" s="15">
        <f>IFERROR(IF((K319/L319)&gt;1.3,1.3,K319/L319),"")</f>
        <v>0.970873786407767</v>
      </c>
      <c r="N319" s="15">
        <f>IFERROR(K319/L319,"")</f>
        <v>0.970873786407767</v>
      </c>
      <c r="O319" s="5" t="s">
        <v>55</v>
      </c>
      <c r="P319" s="5" t="s">
        <v>91</v>
      </c>
      <c r="Q319" s="5" t="str">
        <f t="shared" si="44"/>
        <v>393-2023-12-31</v>
      </c>
      <c r="R319" s="5">
        <v>1</v>
      </c>
      <c r="S319" s="5">
        <v>1</v>
      </c>
    </row>
    <row r="320" spans="1:19" x14ac:dyDescent="0.3">
      <c r="A320" s="5">
        <v>394</v>
      </c>
      <c r="B320" s="5" t="s">
        <v>361</v>
      </c>
      <c r="C320" s="5" t="s">
        <v>2725</v>
      </c>
      <c r="D320" s="5" t="s">
        <v>362</v>
      </c>
      <c r="E320" s="5" t="s">
        <v>54</v>
      </c>
      <c r="F320" s="5" t="s">
        <v>24</v>
      </c>
      <c r="G320" s="6">
        <v>45291</v>
      </c>
      <c r="H320" s="5">
        <f t="shared" si="45"/>
        <v>2023</v>
      </c>
      <c r="I320" s="5" t="str">
        <f t="shared" si="42"/>
        <v>Diciembre</v>
      </c>
      <c r="J320" s="6" t="str">
        <f t="shared" si="43"/>
        <v>2023-2</v>
      </c>
      <c r="K320" s="5">
        <v>350</v>
      </c>
      <c r="L320" s="5">
        <v>1094</v>
      </c>
      <c r="M320" s="15">
        <f t="shared" ref="M320:M329" si="50">IFERROR(IF((L320/K320)&gt;1.3,1.3,L320/K320),"")</f>
        <v>1.3</v>
      </c>
      <c r="N320" s="15">
        <f t="shared" ref="N320:N329" si="51">IFERROR(L320/K320,"")</f>
        <v>3.1257142857142859</v>
      </c>
      <c r="O320" s="5" t="s">
        <v>55</v>
      </c>
      <c r="P320" s="5" t="s">
        <v>55</v>
      </c>
      <c r="Q320" s="5" t="str">
        <f t="shared" si="44"/>
        <v>394-2023-12-31</v>
      </c>
      <c r="R320" s="5">
        <v>0</v>
      </c>
      <c r="S320" s="5">
        <v>0</v>
      </c>
    </row>
    <row r="321" spans="1:19" x14ac:dyDescent="0.3">
      <c r="A321" s="5">
        <v>395</v>
      </c>
      <c r="B321" s="5" t="s">
        <v>363</v>
      </c>
      <c r="C321" s="5" t="s">
        <v>2724</v>
      </c>
      <c r="D321" s="5" t="s">
        <v>362</v>
      </c>
      <c r="E321" s="5" t="s">
        <v>54</v>
      </c>
      <c r="F321" s="5" t="s">
        <v>24</v>
      </c>
      <c r="G321" s="6">
        <v>45291</v>
      </c>
      <c r="H321" s="5">
        <f t="shared" si="45"/>
        <v>2023</v>
      </c>
      <c r="I321" s="5" t="str">
        <f t="shared" si="42"/>
        <v>Diciembre</v>
      </c>
      <c r="J321" s="6" t="str">
        <f t="shared" si="43"/>
        <v>2023-2</v>
      </c>
      <c r="K321" s="5">
        <v>35</v>
      </c>
      <c r="L321" s="5">
        <v>98</v>
      </c>
      <c r="M321" s="15">
        <f t="shared" si="50"/>
        <v>1.3</v>
      </c>
      <c r="N321" s="15">
        <f t="shared" si="51"/>
        <v>2.8</v>
      </c>
      <c r="O321" s="5" t="s">
        <v>55</v>
      </c>
      <c r="P321" s="5" t="s">
        <v>55</v>
      </c>
      <c r="Q321" s="5" t="str">
        <f t="shared" si="44"/>
        <v>395-2023-12-31</v>
      </c>
      <c r="R321" s="5">
        <v>0</v>
      </c>
      <c r="S321" s="5">
        <v>0</v>
      </c>
    </row>
    <row r="322" spans="1:19" x14ac:dyDescent="0.3">
      <c r="A322" s="5">
        <v>396</v>
      </c>
      <c r="B322" s="5" t="s">
        <v>365</v>
      </c>
      <c r="C322" s="5" t="s">
        <v>2724</v>
      </c>
      <c r="D322" s="5" t="s">
        <v>358</v>
      </c>
      <c r="E322" s="5" t="s">
        <v>54</v>
      </c>
      <c r="F322" s="5" t="s">
        <v>24</v>
      </c>
      <c r="G322" s="6">
        <v>45291</v>
      </c>
      <c r="H322" s="5">
        <f t="shared" si="45"/>
        <v>2023</v>
      </c>
      <c r="I322" s="5" t="str">
        <f t="shared" ref="I322:I385" si="52">PROPER(TEXT(G322,"mmmm"))</f>
        <v>Diciembre</v>
      </c>
      <c r="J322" s="6" t="str">
        <f t="shared" ref="J322:J385" si="53">IF(OR(I322="Enero",I322="Febrero",I322="Marzo",I322="Abril",I322="Mayo",I322="Junio"),H322&amp;"-1",IF(OR(I322="Julio",I322="Agosto",I322="Septiembre",I322="Octubre",I322="Noviembre",I322="Diciembre"),H322&amp;"-2"))</f>
        <v>2023-2</v>
      </c>
      <c r="K322" s="5">
        <v>80</v>
      </c>
      <c r="L322" s="5">
        <v>88.89</v>
      </c>
      <c r="M322" s="15">
        <f t="shared" si="50"/>
        <v>1.1111249999999999</v>
      </c>
      <c r="N322" s="15">
        <f t="shared" si="51"/>
        <v>1.1111249999999999</v>
      </c>
      <c r="O322" s="5" t="s">
        <v>55</v>
      </c>
      <c r="P322" s="5" t="s">
        <v>91</v>
      </c>
      <c r="Q322" s="5" t="str">
        <f t="shared" ref="Q322:Q385" si="54">A322&amp;"-"&amp;YEAR(G322)&amp;"-"&amp;IF(LEN(MONTH(G322))=1,"0"&amp;MONTH(G322),MONTH(G322))&amp;"-"&amp;IF(LEN(DAY(G322))=1,"0"&amp;DAY(G322),DAY(G322))</f>
        <v>396-2023-12-31</v>
      </c>
      <c r="R322" s="5">
        <v>1</v>
      </c>
      <c r="S322" s="5">
        <v>1</v>
      </c>
    </row>
    <row r="323" spans="1:19" x14ac:dyDescent="0.3">
      <c r="A323" s="5">
        <v>397</v>
      </c>
      <c r="B323" s="5" t="s">
        <v>367</v>
      </c>
      <c r="C323" s="5" t="s">
        <v>2724</v>
      </c>
      <c r="D323" s="5" t="s">
        <v>358</v>
      </c>
      <c r="E323" s="5" t="s">
        <v>54</v>
      </c>
      <c r="F323" s="5" t="s">
        <v>24</v>
      </c>
      <c r="G323" s="6">
        <v>45291</v>
      </c>
      <c r="H323" s="5">
        <f t="shared" si="45"/>
        <v>2023</v>
      </c>
      <c r="I323" s="5" t="str">
        <f t="shared" si="52"/>
        <v>Diciembre</v>
      </c>
      <c r="J323" s="6" t="str">
        <f t="shared" si="53"/>
        <v>2023-2</v>
      </c>
      <c r="K323" s="5">
        <v>80</v>
      </c>
      <c r="L323" s="5">
        <v>92.014999999999986</v>
      </c>
      <c r="M323" s="15">
        <f t="shared" si="50"/>
        <v>1.1501874999999999</v>
      </c>
      <c r="N323" s="15">
        <f t="shared" si="51"/>
        <v>1.1501874999999999</v>
      </c>
      <c r="O323" s="5" t="s">
        <v>25</v>
      </c>
      <c r="P323" s="5" t="s">
        <v>25</v>
      </c>
      <c r="Q323" s="5" t="str">
        <f t="shared" si="54"/>
        <v>397-2023-12-31</v>
      </c>
      <c r="R323" s="5">
        <v>0</v>
      </c>
      <c r="S323" s="5">
        <v>1</v>
      </c>
    </row>
    <row r="324" spans="1:19" x14ac:dyDescent="0.3">
      <c r="A324" s="5">
        <v>398</v>
      </c>
      <c r="B324" s="5" t="s">
        <v>368</v>
      </c>
      <c r="C324" s="5" t="s">
        <v>2724</v>
      </c>
      <c r="D324" s="5" t="s">
        <v>369</v>
      </c>
      <c r="E324" s="5" t="s">
        <v>54</v>
      </c>
      <c r="F324" s="5" t="s">
        <v>24</v>
      </c>
      <c r="G324" s="6">
        <v>45291</v>
      </c>
      <c r="H324" s="5">
        <f t="shared" ref="H324:H387" si="55">YEAR(G324)</f>
        <v>2023</v>
      </c>
      <c r="I324" s="5" t="str">
        <f t="shared" si="52"/>
        <v>Diciembre</v>
      </c>
      <c r="J324" s="6" t="str">
        <f t="shared" si="53"/>
        <v>2023-2</v>
      </c>
      <c r="K324" s="5">
        <v>2000</v>
      </c>
      <c r="L324" s="5">
        <v>4912</v>
      </c>
      <c r="M324" s="15">
        <f t="shared" si="50"/>
        <v>1.3</v>
      </c>
      <c r="N324" s="15">
        <f t="shared" si="51"/>
        <v>2.456</v>
      </c>
      <c r="O324" s="5" t="s">
        <v>55</v>
      </c>
      <c r="P324" s="5" t="s">
        <v>55</v>
      </c>
      <c r="Q324" s="5" t="str">
        <f t="shared" si="54"/>
        <v>398-2023-12-31</v>
      </c>
      <c r="R324" s="5">
        <v>0</v>
      </c>
      <c r="S324" s="5">
        <v>0</v>
      </c>
    </row>
    <row r="325" spans="1:19" x14ac:dyDescent="0.3">
      <c r="A325" s="5">
        <v>399</v>
      </c>
      <c r="B325" s="5" t="s">
        <v>371</v>
      </c>
      <c r="C325" s="5" t="s">
        <v>2724</v>
      </c>
      <c r="D325" s="5" t="s">
        <v>369</v>
      </c>
      <c r="E325" s="5" t="s">
        <v>54</v>
      </c>
      <c r="F325" s="5" t="s">
        <v>24</v>
      </c>
      <c r="G325" s="6">
        <v>45291</v>
      </c>
      <c r="H325" s="5">
        <f t="shared" si="55"/>
        <v>2023</v>
      </c>
      <c r="I325" s="5" t="str">
        <f t="shared" si="52"/>
        <v>Diciembre</v>
      </c>
      <c r="J325" s="6" t="str">
        <f t="shared" si="53"/>
        <v>2023-2</v>
      </c>
      <c r="K325" s="5">
        <v>1000</v>
      </c>
      <c r="L325" s="5">
        <v>1334</v>
      </c>
      <c r="M325" s="15">
        <f t="shared" si="50"/>
        <v>1.3</v>
      </c>
      <c r="N325" s="15">
        <f t="shared" si="51"/>
        <v>1.3340000000000001</v>
      </c>
      <c r="O325" s="5" t="s">
        <v>55</v>
      </c>
      <c r="P325" s="5" t="s">
        <v>55</v>
      </c>
      <c r="Q325" s="5" t="str">
        <f t="shared" si="54"/>
        <v>399-2023-12-31</v>
      </c>
      <c r="R325" s="5">
        <v>0</v>
      </c>
      <c r="S325" s="5">
        <v>0</v>
      </c>
    </row>
    <row r="326" spans="1:19" x14ac:dyDescent="0.3">
      <c r="A326" s="5">
        <v>400</v>
      </c>
      <c r="B326" s="5" t="s">
        <v>372</v>
      </c>
      <c r="C326" s="5" t="s">
        <v>2724</v>
      </c>
      <c r="D326" s="5" t="s">
        <v>369</v>
      </c>
      <c r="E326" s="5" t="s">
        <v>54</v>
      </c>
      <c r="F326" s="5" t="s">
        <v>24</v>
      </c>
      <c r="G326" s="6">
        <v>45291</v>
      </c>
      <c r="H326" s="5">
        <f t="shared" si="55"/>
        <v>2023</v>
      </c>
      <c r="I326" s="5" t="str">
        <f t="shared" si="52"/>
        <v>Diciembre</v>
      </c>
      <c r="J326" s="6" t="str">
        <f t="shared" si="53"/>
        <v>2023-2</v>
      </c>
      <c r="K326" s="5">
        <v>70</v>
      </c>
      <c r="L326" s="5">
        <v>176</v>
      </c>
      <c r="M326" s="15">
        <f t="shared" si="50"/>
        <v>1.3</v>
      </c>
      <c r="N326" s="15">
        <f t="shared" si="51"/>
        <v>2.5142857142857142</v>
      </c>
      <c r="O326" s="5" t="s">
        <v>55</v>
      </c>
      <c r="P326" s="5" t="s">
        <v>55</v>
      </c>
      <c r="Q326" s="5" t="str">
        <f t="shared" si="54"/>
        <v>400-2023-12-31</v>
      </c>
      <c r="R326" s="5">
        <v>0</v>
      </c>
      <c r="S326" s="5">
        <v>0</v>
      </c>
    </row>
    <row r="327" spans="1:19" x14ac:dyDescent="0.3">
      <c r="A327" s="5">
        <v>401</v>
      </c>
      <c r="B327" s="5" t="s">
        <v>373</v>
      </c>
      <c r="C327" s="5" t="s">
        <v>2724</v>
      </c>
      <c r="D327" s="5" t="s">
        <v>374</v>
      </c>
      <c r="E327" s="5" t="s">
        <v>54</v>
      </c>
      <c r="F327" s="5" t="s">
        <v>24</v>
      </c>
      <c r="G327" s="6">
        <v>45291</v>
      </c>
      <c r="H327" s="5">
        <f t="shared" si="55"/>
        <v>2023</v>
      </c>
      <c r="I327" s="5" t="str">
        <f t="shared" si="52"/>
        <v>Diciembre</v>
      </c>
      <c r="J327" s="6" t="str">
        <f t="shared" si="53"/>
        <v>2023-2</v>
      </c>
      <c r="K327" s="5">
        <v>16</v>
      </c>
      <c r="L327" s="5">
        <v>17</v>
      </c>
      <c r="M327" s="15">
        <f t="shared" si="50"/>
        <v>1.0625</v>
      </c>
      <c r="N327" s="15">
        <f t="shared" si="51"/>
        <v>1.0625</v>
      </c>
      <c r="O327" s="5" t="s">
        <v>55</v>
      </c>
      <c r="P327" s="5" t="s">
        <v>55</v>
      </c>
      <c r="Q327" s="5" t="str">
        <f t="shared" si="54"/>
        <v>401-2023-12-31</v>
      </c>
      <c r="R327" s="5">
        <v>0</v>
      </c>
      <c r="S327" s="5">
        <v>0</v>
      </c>
    </row>
    <row r="328" spans="1:19" x14ac:dyDescent="0.3">
      <c r="A328" s="5">
        <v>402</v>
      </c>
      <c r="B328" s="5" t="s">
        <v>375</v>
      </c>
      <c r="C328" s="5" t="s">
        <v>2725</v>
      </c>
      <c r="D328" s="5" t="s">
        <v>374</v>
      </c>
      <c r="E328" s="5" t="s">
        <v>73</v>
      </c>
      <c r="F328" s="5" t="s">
        <v>24</v>
      </c>
      <c r="G328" s="6">
        <v>45291</v>
      </c>
      <c r="H328" s="5">
        <f t="shared" si="55"/>
        <v>2023</v>
      </c>
      <c r="I328" s="5" t="str">
        <f t="shared" si="52"/>
        <v>Diciembre</v>
      </c>
      <c r="J328" s="6" t="str">
        <f t="shared" si="53"/>
        <v>2023-2</v>
      </c>
      <c r="K328" s="5"/>
      <c r="L328" s="5">
        <v>21000</v>
      </c>
      <c r="M328" s="15" t="str">
        <f t="shared" si="50"/>
        <v/>
      </c>
      <c r="N328" s="15" t="str">
        <f t="shared" si="51"/>
        <v/>
      </c>
      <c r="O328" s="5" t="s">
        <v>55</v>
      </c>
      <c r="P328" s="5" t="s">
        <v>55</v>
      </c>
      <c r="Q328" s="5" t="str">
        <f t="shared" si="54"/>
        <v>402-2023-12-31</v>
      </c>
      <c r="R328" s="5">
        <v>0</v>
      </c>
      <c r="S328" s="5">
        <v>0</v>
      </c>
    </row>
    <row r="329" spans="1:19" x14ac:dyDescent="0.3">
      <c r="A329" s="5">
        <v>403</v>
      </c>
      <c r="B329" s="5" t="s">
        <v>376</v>
      </c>
      <c r="C329" s="5" t="s">
        <v>2725</v>
      </c>
      <c r="D329" s="5" t="s">
        <v>374</v>
      </c>
      <c r="E329" s="5" t="s">
        <v>54</v>
      </c>
      <c r="F329" s="5" t="s">
        <v>24</v>
      </c>
      <c r="G329" s="6">
        <v>45291</v>
      </c>
      <c r="H329" s="5">
        <f t="shared" si="55"/>
        <v>2023</v>
      </c>
      <c r="I329" s="5" t="str">
        <f t="shared" si="52"/>
        <v>Diciembre</v>
      </c>
      <c r="J329" s="6" t="str">
        <f t="shared" si="53"/>
        <v>2023-2</v>
      </c>
      <c r="K329" s="5"/>
      <c r="L329" s="5">
        <v>28590</v>
      </c>
      <c r="M329" s="15" t="str">
        <f t="shared" si="50"/>
        <v/>
      </c>
      <c r="N329" s="15" t="str">
        <f t="shared" si="51"/>
        <v/>
      </c>
      <c r="O329" s="5" t="s">
        <v>116</v>
      </c>
      <c r="P329" s="5" t="s">
        <v>55</v>
      </c>
      <c r="Q329" s="5" t="str">
        <f t="shared" si="54"/>
        <v>403-2023-12-31</v>
      </c>
      <c r="R329" s="5">
        <v>0</v>
      </c>
      <c r="S329" s="5">
        <v>0</v>
      </c>
    </row>
    <row r="330" spans="1:19" x14ac:dyDescent="0.3">
      <c r="A330" s="5">
        <v>404</v>
      </c>
      <c r="B330" s="5" t="s">
        <v>377</v>
      </c>
      <c r="C330" s="5" t="s">
        <v>2725</v>
      </c>
      <c r="D330" s="5" t="s">
        <v>374</v>
      </c>
      <c r="E330" s="5" t="s">
        <v>54</v>
      </c>
      <c r="F330" s="5" t="s">
        <v>62</v>
      </c>
      <c r="G330" s="6">
        <v>45291</v>
      </c>
      <c r="H330" s="5">
        <f t="shared" si="55"/>
        <v>2023</v>
      </c>
      <c r="I330" s="5" t="str">
        <f t="shared" si="52"/>
        <v>Diciembre</v>
      </c>
      <c r="J330" s="6" t="str">
        <f t="shared" si="53"/>
        <v>2023-2</v>
      </c>
      <c r="K330" s="5">
        <v>20</v>
      </c>
      <c r="L330" s="5">
        <v>1.7</v>
      </c>
      <c r="M330" s="15">
        <f>IFERROR(IF((K330/L330)&gt;1,1,L330/K330),"")</f>
        <v>1</v>
      </c>
      <c r="N330" s="15">
        <f>IFERROR(IF((K330/L330)&gt;1,1,L330/K330),"")</f>
        <v>1</v>
      </c>
      <c r="O330" s="5" t="s">
        <v>25</v>
      </c>
      <c r="P330" s="5" t="s">
        <v>25</v>
      </c>
      <c r="Q330" s="5" t="str">
        <f t="shared" si="54"/>
        <v>404-2023-12-31</v>
      </c>
      <c r="R330" s="5">
        <v>0</v>
      </c>
      <c r="S330" s="5">
        <v>0</v>
      </c>
    </row>
    <row r="331" spans="1:19" x14ac:dyDescent="0.3">
      <c r="A331" s="5">
        <v>405</v>
      </c>
      <c r="B331" s="5" t="s">
        <v>379</v>
      </c>
      <c r="C331" s="5" t="s">
        <v>2725</v>
      </c>
      <c r="D331" s="5" t="s">
        <v>374</v>
      </c>
      <c r="E331" s="5" t="s">
        <v>54</v>
      </c>
      <c r="F331" s="5" t="s">
        <v>24</v>
      </c>
      <c r="G331" s="6">
        <v>45291</v>
      </c>
      <c r="H331" s="5">
        <f t="shared" si="55"/>
        <v>2023</v>
      </c>
      <c r="I331" s="5" t="str">
        <f t="shared" si="52"/>
        <v>Diciembre</v>
      </c>
      <c r="J331" s="6" t="str">
        <f t="shared" si="53"/>
        <v>2023-2</v>
      </c>
      <c r="K331" s="5">
        <v>50</v>
      </c>
      <c r="L331" s="5">
        <v>62</v>
      </c>
      <c r="M331" s="15">
        <f>IFERROR(IF((L331/K331)&gt;1.3,1.3,L331/K331),"")</f>
        <v>1.24</v>
      </c>
      <c r="N331" s="15">
        <f t="shared" ref="N331:N352" si="56">IFERROR(L331/K331,"")</f>
        <v>1.24</v>
      </c>
      <c r="O331" s="5" t="s">
        <v>25</v>
      </c>
      <c r="P331" s="5" t="s">
        <v>25</v>
      </c>
      <c r="Q331" s="5" t="str">
        <f t="shared" si="54"/>
        <v>405-2023-12-31</v>
      </c>
      <c r="R331" s="5">
        <v>0</v>
      </c>
      <c r="S331" s="5">
        <v>0</v>
      </c>
    </row>
    <row r="332" spans="1:19" x14ac:dyDescent="0.3">
      <c r="A332" s="5">
        <v>406</v>
      </c>
      <c r="B332" s="5" t="s">
        <v>380</v>
      </c>
      <c r="C332" s="5" t="s">
        <v>2725</v>
      </c>
      <c r="D332" s="5" t="s">
        <v>44</v>
      </c>
      <c r="E332" s="5" t="s">
        <v>54</v>
      </c>
      <c r="F332" s="5" t="s">
        <v>24</v>
      </c>
      <c r="G332" s="6">
        <v>45291</v>
      </c>
      <c r="H332" s="5">
        <f t="shared" si="55"/>
        <v>2023</v>
      </c>
      <c r="I332" s="5" t="str">
        <f t="shared" si="52"/>
        <v>Diciembre</v>
      </c>
      <c r="J332" s="6" t="str">
        <f t="shared" si="53"/>
        <v>2023-2</v>
      </c>
      <c r="K332" s="5">
        <v>5</v>
      </c>
      <c r="L332" s="5">
        <v>5</v>
      </c>
      <c r="M332" s="15">
        <f>IFERROR(IF((L332/K332)&gt;1.3,1.3,L332/K332),"")</f>
        <v>1</v>
      </c>
      <c r="N332" s="15">
        <f t="shared" si="56"/>
        <v>1</v>
      </c>
      <c r="O332" s="5" t="s">
        <v>55</v>
      </c>
      <c r="P332" s="5" t="s">
        <v>55</v>
      </c>
      <c r="Q332" s="5" t="str">
        <f t="shared" si="54"/>
        <v>406-2023-12-31</v>
      </c>
      <c r="R332" s="5">
        <v>0</v>
      </c>
      <c r="S332" s="5">
        <v>0</v>
      </c>
    </row>
    <row r="333" spans="1:19" x14ac:dyDescent="0.3">
      <c r="A333" s="5">
        <v>407</v>
      </c>
      <c r="B333" s="5" t="s">
        <v>381</v>
      </c>
      <c r="C333" s="5" t="s">
        <v>2725</v>
      </c>
      <c r="D333" s="5" t="s">
        <v>44</v>
      </c>
      <c r="E333" s="5" t="s">
        <v>54</v>
      </c>
      <c r="F333" s="5" t="s">
        <v>24</v>
      </c>
      <c r="G333" s="6">
        <v>45291</v>
      </c>
      <c r="H333" s="5">
        <f t="shared" si="55"/>
        <v>2023</v>
      </c>
      <c r="I333" s="5" t="str">
        <f t="shared" si="52"/>
        <v>Diciembre</v>
      </c>
      <c r="J333" s="6" t="str">
        <f t="shared" si="53"/>
        <v>2023-2</v>
      </c>
      <c r="K333" s="5">
        <v>3</v>
      </c>
      <c r="L333" s="5">
        <v>3</v>
      </c>
      <c r="M333" s="15">
        <f>IFERROR(IF((L333/K333)&gt;1.3,1.3,L333/K333),"")</f>
        <v>1</v>
      </c>
      <c r="N333" s="15">
        <f t="shared" si="56"/>
        <v>1</v>
      </c>
      <c r="O333" s="5" t="s">
        <v>55</v>
      </c>
      <c r="P333" s="5" t="s">
        <v>55</v>
      </c>
      <c r="Q333" s="5" t="str">
        <f t="shared" si="54"/>
        <v>407-2023-12-31</v>
      </c>
      <c r="R333" s="5">
        <v>0</v>
      </c>
      <c r="S333" s="5">
        <v>0</v>
      </c>
    </row>
    <row r="334" spans="1:19" x14ac:dyDescent="0.3">
      <c r="A334" s="5">
        <v>408</v>
      </c>
      <c r="B334" s="5" t="s">
        <v>382</v>
      </c>
      <c r="C334" s="5" t="s">
        <v>2725</v>
      </c>
      <c r="D334" s="5" t="s">
        <v>44</v>
      </c>
      <c r="E334" s="5" t="s">
        <v>54</v>
      </c>
      <c r="F334" s="5" t="s">
        <v>24</v>
      </c>
      <c r="G334" s="6">
        <v>45291</v>
      </c>
      <c r="H334" s="5">
        <f t="shared" si="55"/>
        <v>2023</v>
      </c>
      <c r="I334" s="5" t="str">
        <f t="shared" si="52"/>
        <v>Diciembre</v>
      </c>
      <c r="J334" s="6" t="str">
        <f t="shared" si="53"/>
        <v>2023-2</v>
      </c>
      <c r="K334" s="5">
        <v>12</v>
      </c>
      <c r="L334" s="5">
        <v>12</v>
      </c>
      <c r="M334" s="15">
        <f>IFERROR(IF((L334/K334)&gt;1.3,1.3,L334/K334),"")</f>
        <v>1</v>
      </c>
      <c r="N334" s="15">
        <f t="shared" si="56"/>
        <v>1</v>
      </c>
      <c r="O334" s="5" t="s">
        <v>55</v>
      </c>
      <c r="P334" s="5" t="s">
        <v>55</v>
      </c>
      <c r="Q334" s="5" t="str">
        <f t="shared" si="54"/>
        <v>408-2023-12-31</v>
      </c>
      <c r="R334" s="5">
        <v>0</v>
      </c>
      <c r="S334" s="5">
        <v>0</v>
      </c>
    </row>
    <row r="335" spans="1:19" x14ac:dyDescent="0.3">
      <c r="A335" s="5">
        <v>409</v>
      </c>
      <c r="B335" s="5" t="s">
        <v>383</v>
      </c>
      <c r="C335" s="5" t="s">
        <v>2724</v>
      </c>
      <c r="D335" s="5" t="s">
        <v>46</v>
      </c>
      <c r="E335" s="5" t="s">
        <v>60</v>
      </c>
      <c r="F335" s="5" t="s">
        <v>24</v>
      </c>
      <c r="G335" s="6">
        <v>45291</v>
      </c>
      <c r="H335" s="5">
        <f t="shared" si="55"/>
        <v>2023</v>
      </c>
      <c r="I335" s="5" t="str">
        <f t="shared" si="52"/>
        <v>Diciembre</v>
      </c>
      <c r="J335" s="6" t="str">
        <f t="shared" si="53"/>
        <v>2023-2</v>
      </c>
      <c r="K335" s="5">
        <v>80</v>
      </c>
      <c r="L335" s="5">
        <v>100</v>
      </c>
      <c r="M335" s="21">
        <f>IFERROR(L335/K335,"")</f>
        <v>1.25</v>
      </c>
      <c r="N335" s="15">
        <f t="shared" si="56"/>
        <v>1.25</v>
      </c>
      <c r="O335" s="5" t="s">
        <v>25</v>
      </c>
      <c r="P335" s="5" t="s">
        <v>25</v>
      </c>
      <c r="Q335" s="5" t="str">
        <f t="shared" si="54"/>
        <v>409-2023-12-31</v>
      </c>
      <c r="R335" s="5">
        <v>0</v>
      </c>
      <c r="S335" s="5">
        <v>0</v>
      </c>
    </row>
    <row r="336" spans="1:19" x14ac:dyDescent="0.3">
      <c r="A336" s="5">
        <v>410</v>
      </c>
      <c r="B336" s="5" t="s">
        <v>384</v>
      </c>
      <c r="C336" s="5" t="s">
        <v>2724</v>
      </c>
      <c r="D336" s="5" t="s">
        <v>46</v>
      </c>
      <c r="E336" s="5" t="s">
        <v>60</v>
      </c>
      <c r="F336" s="5" t="s">
        <v>24</v>
      </c>
      <c r="G336" s="6">
        <v>45291</v>
      </c>
      <c r="H336" s="5">
        <f t="shared" si="55"/>
        <v>2023</v>
      </c>
      <c r="I336" s="5" t="str">
        <f t="shared" si="52"/>
        <v>Diciembre</v>
      </c>
      <c r="J336" s="6" t="str">
        <f t="shared" si="53"/>
        <v>2023-2</v>
      </c>
      <c r="K336" s="5">
        <v>90</v>
      </c>
      <c r="L336" s="5">
        <v>100</v>
      </c>
      <c r="M336" s="15">
        <f t="shared" ref="M336:M352" si="57">IFERROR(IF((L336/K336)&gt;1.3,1.3,L336/K336),"")</f>
        <v>1.1111111111111112</v>
      </c>
      <c r="N336" s="15">
        <f t="shared" si="56"/>
        <v>1.1111111111111112</v>
      </c>
      <c r="O336" s="5" t="s">
        <v>25</v>
      </c>
      <c r="P336" s="5" t="s">
        <v>25</v>
      </c>
      <c r="Q336" s="5" t="str">
        <f t="shared" si="54"/>
        <v>410-2023-12-31</v>
      </c>
      <c r="R336" s="5">
        <v>0</v>
      </c>
      <c r="S336" s="5">
        <v>0</v>
      </c>
    </row>
    <row r="337" spans="1:19" x14ac:dyDescent="0.3">
      <c r="A337" s="5">
        <v>411</v>
      </c>
      <c r="B337" s="5" t="s">
        <v>385</v>
      </c>
      <c r="C337" s="5" t="s">
        <v>2724</v>
      </c>
      <c r="D337" s="5" t="s">
        <v>362</v>
      </c>
      <c r="E337" s="5" t="s">
        <v>54</v>
      </c>
      <c r="F337" s="5" t="s">
        <v>24</v>
      </c>
      <c r="G337" s="6">
        <v>45291</v>
      </c>
      <c r="H337" s="5">
        <f t="shared" si="55"/>
        <v>2023</v>
      </c>
      <c r="I337" s="5" t="str">
        <f t="shared" si="52"/>
        <v>Diciembre</v>
      </c>
      <c r="J337" s="6" t="str">
        <f t="shared" si="53"/>
        <v>2023-2</v>
      </c>
      <c r="K337" s="5">
        <v>100</v>
      </c>
      <c r="L337" s="5">
        <v>100</v>
      </c>
      <c r="M337" s="15">
        <f t="shared" si="57"/>
        <v>1</v>
      </c>
      <c r="N337" s="15">
        <f t="shared" si="56"/>
        <v>1</v>
      </c>
      <c r="O337" s="5" t="s">
        <v>25</v>
      </c>
      <c r="P337" s="5" t="s">
        <v>25</v>
      </c>
      <c r="Q337" s="5" t="str">
        <f t="shared" si="54"/>
        <v>411-2023-12-31</v>
      </c>
      <c r="R337" s="5">
        <v>0</v>
      </c>
      <c r="S337" s="5">
        <v>0</v>
      </c>
    </row>
    <row r="338" spans="1:19" x14ac:dyDescent="0.3">
      <c r="A338" s="5">
        <v>412</v>
      </c>
      <c r="B338" s="5" t="s">
        <v>386</v>
      </c>
      <c r="C338" s="5" t="s">
        <v>2724</v>
      </c>
      <c r="D338" s="5" t="s">
        <v>362</v>
      </c>
      <c r="E338" s="5" t="s">
        <v>73</v>
      </c>
      <c r="F338" s="5" t="s">
        <v>24</v>
      </c>
      <c r="G338" s="6">
        <v>45291</v>
      </c>
      <c r="H338" s="5">
        <f t="shared" si="55"/>
        <v>2023</v>
      </c>
      <c r="I338" s="5" t="str">
        <f t="shared" si="52"/>
        <v>Diciembre</v>
      </c>
      <c r="J338" s="6" t="str">
        <f t="shared" si="53"/>
        <v>2023-2</v>
      </c>
      <c r="K338" s="5">
        <v>100</v>
      </c>
      <c r="L338" s="5">
        <v>100</v>
      </c>
      <c r="M338" s="15">
        <f t="shared" si="57"/>
        <v>1</v>
      </c>
      <c r="N338" s="15">
        <f t="shared" si="56"/>
        <v>1</v>
      </c>
      <c r="O338" s="5" t="s">
        <v>25</v>
      </c>
      <c r="P338" s="5" t="s">
        <v>25</v>
      </c>
      <c r="Q338" s="5" t="str">
        <f t="shared" si="54"/>
        <v>412-2023-12-31</v>
      </c>
      <c r="R338" s="5">
        <v>0</v>
      </c>
      <c r="S338" s="5">
        <v>0</v>
      </c>
    </row>
    <row r="339" spans="1:19" x14ac:dyDescent="0.3">
      <c r="A339" s="5">
        <v>413</v>
      </c>
      <c r="B339" s="5" t="s">
        <v>388</v>
      </c>
      <c r="C339" s="5" t="s">
        <v>2724</v>
      </c>
      <c r="D339" s="5" t="s">
        <v>362</v>
      </c>
      <c r="E339" s="5" t="s">
        <v>73</v>
      </c>
      <c r="F339" s="5" t="s">
        <v>24</v>
      </c>
      <c r="G339" s="6">
        <v>45291</v>
      </c>
      <c r="H339" s="5">
        <f t="shared" si="55"/>
        <v>2023</v>
      </c>
      <c r="I339" s="5" t="str">
        <f t="shared" si="52"/>
        <v>Diciembre</v>
      </c>
      <c r="J339" s="6" t="str">
        <f t="shared" si="53"/>
        <v>2023-2</v>
      </c>
      <c r="K339" s="5"/>
      <c r="L339" s="5">
        <v>2</v>
      </c>
      <c r="M339" s="15" t="str">
        <f t="shared" si="57"/>
        <v/>
      </c>
      <c r="N339" s="15" t="str">
        <f t="shared" si="56"/>
        <v/>
      </c>
      <c r="O339" s="5" t="s">
        <v>142</v>
      </c>
      <c r="P339" s="5" t="s">
        <v>55</v>
      </c>
      <c r="Q339" s="5" t="str">
        <f t="shared" si="54"/>
        <v>413-2023-12-31</v>
      </c>
      <c r="R339" s="5">
        <v>0</v>
      </c>
      <c r="S339" s="5">
        <v>0</v>
      </c>
    </row>
    <row r="340" spans="1:19" x14ac:dyDescent="0.3">
      <c r="A340" s="5">
        <v>414</v>
      </c>
      <c r="B340" s="5" t="s">
        <v>390</v>
      </c>
      <c r="C340" s="5" t="s">
        <v>2725</v>
      </c>
      <c r="D340" s="5" t="s">
        <v>198</v>
      </c>
      <c r="E340" s="5" t="s">
        <v>60</v>
      </c>
      <c r="F340" s="5" t="s">
        <v>24</v>
      </c>
      <c r="G340" s="6">
        <v>45291</v>
      </c>
      <c r="H340" s="5">
        <f t="shared" si="55"/>
        <v>2023</v>
      </c>
      <c r="I340" s="5" t="str">
        <f t="shared" si="52"/>
        <v>Diciembre</v>
      </c>
      <c r="J340" s="6" t="str">
        <f t="shared" si="53"/>
        <v>2023-2</v>
      </c>
      <c r="K340" s="5">
        <v>100</v>
      </c>
      <c r="L340" s="5">
        <v>96.28</v>
      </c>
      <c r="M340" s="15">
        <f t="shared" si="57"/>
        <v>0.96279999999999999</v>
      </c>
      <c r="N340" s="15">
        <f t="shared" si="56"/>
        <v>0.96279999999999999</v>
      </c>
      <c r="O340" s="5" t="s">
        <v>142</v>
      </c>
      <c r="P340" s="5" t="s">
        <v>55</v>
      </c>
      <c r="Q340" s="5" t="str">
        <f t="shared" si="54"/>
        <v>414-2023-12-31</v>
      </c>
      <c r="R340" s="5">
        <v>0</v>
      </c>
      <c r="S340" s="5">
        <v>0</v>
      </c>
    </row>
    <row r="341" spans="1:19" x14ac:dyDescent="0.3">
      <c r="A341" s="5">
        <v>415</v>
      </c>
      <c r="B341" s="5" t="s">
        <v>391</v>
      </c>
      <c r="C341" s="5" t="s">
        <v>2725</v>
      </c>
      <c r="D341" s="5" t="s">
        <v>198</v>
      </c>
      <c r="E341" s="5" t="s">
        <v>60</v>
      </c>
      <c r="F341" s="5" t="s">
        <v>24</v>
      </c>
      <c r="G341" s="6">
        <v>45291</v>
      </c>
      <c r="H341" s="5">
        <f t="shared" si="55"/>
        <v>2023</v>
      </c>
      <c r="I341" s="5" t="str">
        <f t="shared" si="52"/>
        <v>Diciembre</v>
      </c>
      <c r="J341" s="6" t="str">
        <f t="shared" si="53"/>
        <v>2023-2</v>
      </c>
      <c r="K341" s="5">
        <v>100</v>
      </c>
      <c r="L341" s="5">
        <v>96</v>
      </c>
      <c r="M341" s="15">
        <f t="shared" si="57"/>
        <v>0.96</v>
      </c>
      <c r="N341" s="15">
        <f t="shared" si="56"/>
        <v>0.96</v>
      </c>
      <c r="O341" s="5" t="s">
        <v>25</v>
      </c>
      <c r="P341" s="5" t="s">
        <v>25</v>
      </c>
      <c r="Q341" s="5" t="str">
        <f t="shared" si="54"/>
        <v>415-2023-12-31</v>
      </c>
      <c r="R341" s="5">
        <v>0</v>
      </c>
      <c r="S341" s="5">
        <v>0</v>
      </c>
    </row>
    <row r="342" spans="1:19" x14ac:dyDescent="0.3">
      <c r="A342" s="5">
        <v>416</v>
      </c>
      <c r="B342" s="5" t="s">
        <v>392</v>
      </c>
      <c r="C342" s="5" t="s">
        <v>2725</v>
      </c>
      <c r="D342" s="5" t="s">
        <v>198</v>
      </c>
      <c r="E342" s="5" t="s">
        <v>60</v>
      </c>
      <c r="F342" s="5" t="s">
        <v>24</v>
      </c>
      <c r="G342" s="6">
        <v>45291</v>
      </c>
      <c r="H342" s="5">
        <f t="shared" si="55"/>
        <v>2023</v>
      </c>
      <c r="I342" s="5" t="str">
        <f t="shared" si="52"/>
        <v>Diciembre</v>
      </c>
      <c r="J342" s="6" t="str">
        <f t="shared" si="53"/>
        <v>2023-2</v>
      </c>
      <c r="K342" s="5">
        <v>100</v>
      </c>
      <c r="L342" s="5">
        <v>98</v>
      </c>
      <c r="M342" s="15">
        <f t="shared" si="57"/>
        <v>0.98</v>
      </c>
      <c r="N342" s="15">
        <f t="shared" si="56"/>
        <v>0.98</v>
      </c>
      <c r="O342" s="5" t="s">
        <v>25</v>
      </c>
      <c r="P342" s="5" t="s">
        <v>25</v>
      </c>
      <c r="Q342" s="5" t="str">
        <f t="shared" si="54"/>
        <v>416-2023-12-31</v>
      </c>
      <c r="R342" s="5">
        <v>0</v>
      </c>
      <c r="S342" s="5">
        <v>0</v>
      </c>
    </row>
    <row r="343" spans="1:19" x14ac:dyDescent="0.3">
      <c r="A343" s="5">
        <v>417</v>
      </c>
      <c r="B343" s="5" t="s">
        <v>393</v>
      </c>
      <c r="C343" s="5" t="s">
        <v>2725</v>
      </c>
      <c r="D343" s="5" t="s">
        <v>198</v>
      </c>
      <c r="E343" s="5" t="s">
        <v>60</v>
      </c>
      <c r="F343" s="5" t="s">
        <v>24</v>
      </c>
      <c r="G343" s="6">
        <v>45291</v>
      </c>
      <c r="H343" s="5">
        <f t="shared" si="55"/>
        <v>2023</v>
      </c>
      <c r="I343" s="5" t="str">
        <f t="shared" si="52"/>
        <v>Diciembre</v>
      </c>
      <c r="J343" s="6" t="str">
        <f t="shared" si="53"/>
        <v>2023-2</v>
      </c>
      <c r="K343" s="5">
        <v>100</v>
      </c>
      <c r="L343" s="5">
        <v>94.39</v>
      </c>
      <c r="M343" s="15">
        <f t="shared" si="57"/>
        <v>0.94389999999999996</v>
      </c>
      <c r="N343" s="15">
        <f t="shared" si="56"/>
        <v>0.94389999999999996</v>
      </c>
      <c r="O343" s="5" t="s">
        <v>25</v>
      </c>
      <c r="P343" s="5" t="s">
        <v>25</v>
      </c>
      <c r="Q343" s="5" t="str">
        <f t="shared" si="54"/>
        <v>417-2023-12-31</v>
      </c>
      <c r="R343" s="5">
        <v>0</v>
      </c>
      <c r="S343" s="5">
        <v>0</v>
      </c>
    </row>
    <row r="344" spans="1:19" x14ac:dyDescent="0.3">
      <c r="A344" s="5">
        <v>418</v>
      </c>
      <c r="B344" s="5" t="s">
        <v>394</v>
      </c>
      <c r="C344" s="5" t="s">
        <v>2725</v>
      </c>
      <c r="D344" s="5" t="s">
        <v>198</v>
      </c>
      <c r="E344" s="5" t="s">
        <v>60</v>
      </c>
      <c r="F344" s="5" t="s">
        <v>24</v>
      </c>
      <c r="G344" s="6">
        <v>45291</v>
      </c>
      <c r="H344" s="5">
        <f t="shared" si="55"/>
        <v>2023</v>
      </c>
      <c r="I344" s="5" t="str">
        <f t="shared" si="52"/>
        <v>Diciembre</v>
      </c>
      <c r="J344" s="6" t="str">
        <f t="shared" si="53"/>
        <v>2023-2</v>
      </c>
      <c r="K344" s="5">
        <v>100</v>
      </c>
      <c r="L344" s="5">
        <v>95.8</v>
      </c>
      <c r="M344" s="15">
        <f t="shared" si="57"/>
        <v>0.95799999999999996</v>
      </c>
      <c r="N344" s="15">
        <f t="shared" si="56"/>
        <v>0.95799999999999996</v>
      </c>
      <c r="O344" s="5" t="s">
        <v>25</v>
      </c>
      <c r="P344" s="5" t="s">
        <v>25</v>
      </c>
      <c r="Q344" s="5" t="str">
        <f t="shared" si="54"/>
        <v>418-2023-12-31</v>
      </c>
      <c r="R344" s="5">
        <v>0</v>
      </c>
      <c r="S344" s="5">
        <v>0</v>
      </c>
    </row>
    <row r="345" spans="1:19" x14ac:dyDescent="0.3">
      <c r="A345" s="5">
        <v>419</v>
      </c>
      <c r="B345" s="5" t="s">
        <v>395</v>
      </c>
      <c r="C345" s="5" t="s">
        <v>2725</v>
      </c>
      <c r="D345" s="5" t="s">
        <v>198</v>
      </c>
      <c r="E345" s="5" t="s">
        <v>60</v>
      </c>
      <c r="F345" s="5" t="s">
        <v>24</v>
      </c>
      <c r="G345" s="6">
        <v>45291</v>
      </c>
      <c r="H345" s="5">
        <f t="shared" si="55"/>
        <v>2023</v>
      </c>
      <c r="I345" s="5" t="str">
        <f t="shared" si="52"/>
        <v>Diciembre</v>
      </c>
      <c r="J345" s="6" t="str">
        <f t="shared" si="53"/>
        <v>2023-2</v>
      </c>
      <c r="K345" s="5">
        <v>100</v>
      </c>
      <c r="L345" s="5">
        <v>93.56</v>
      </c>
      <c r="M345" s="15">
        <f t="shared" si="57"/>
        <v>0.93559999999999999</v>
      </c>
      <c r="N345" s="15">
        <f t="shared" si="56"/>
        <v>0.93559999999999999</v>
      </c>
      <c r="O345" s="5" t="s">
        <v>25</v>
      </c>
      <c r="P345" s="5" t="s">
        <v>25</v>
      </c>
      <c r="Q345" s="5" t="str">
        <f t="shared" si="54"/>
        <v>419-2023-12-31</v>
      </c>
      <c r="R345" s="5">
        <v>0</v>
      </c>
      <c r="S345" s="5">
        <v>0</v>
      </c>
    </row>
    <row r="346" spans="1:19" x14ac:dyDescent="0.3">
      <c r="A346" s="5">
        <v>420</v>
      </c>
      <c r="B346" s="5" t="s">
        <v>396</v>
      </c>
      <c r="C346" s="5" t="s">
        <v>2725</v>
      </c>
      <c r="D346" s="5" t="s">
        <v>198</v>
      </c>
      <c r="E346" s="5" t="s">
        <v>60</v>
      </c>
      <c r="F346" s="5" t="s">
        <v>24</v>
      </c>
      <c r="G346" s="6">
        <v>45291</v>
      </c>
      <c r="H346" s="5">
        <f t="shared" si="55"/>
        <v>2023</v>
      </c>
      <c r="I346" s="5" t="str">
        <f t="shared" si="52"/>
        <v>Diciembre</v>
      </c>
      <c r="J346" s="6" t="str">
        <f t="shared" si="53"/>
        <v>2023-2</v>
      </c>
      <c r="K346" s="5">
        <v>100</v>
      </c>
      <c r="L346" s="5">
        <v>100</v>
      </c>
      <c r="M346" s="15">
        <f t="shared" si="57"/>
        <v>1</v>
      </c>
      <c r="N346" s="15">
        <f t="shared" si="56"/>
        <v>1</v>
      </c>
      <c r="O346" s="5" t="s">
        <v>25</v>
      </c>
      <c r="P346" s="5" t="s">
        <v>25</v>
      </c>
      <c r="Q346" s="5" t="str">
        <f t="shared" si="54"/>
        <v>420-2023-12-31</v>
      </c>
      <c r="R346" s="5">
        <v>0</v>
      </c>
      <c r="S346" s="5">
        <v>0</v>
      </c>
    </row>
    <row r="347" spans="1:19" x14ac:dyDescent="0.3">
      <c r="A347" s="5">
        <v>421</v>
      </c>
      <c r="B347" s="5" t="s">
        <v>397</v>
      </c>
      <c r="C347" s="5" t="s">
        <v>2724</v>
      </c>
      <c r="D347" s="5" t="s">
        <v>87</v>
      </c>
      <c r="E347" s="5" t="s">
        <v>54</v>
      </c>
      <c r="F347" s="5" t="s">
        <v>24</v>
      </c>
      <c r="G347" s="6">
        <v>45291</v>
      </c>
      <c r="H347" s="5">
        <f t="shared" si="55"/>
        <v>2023</v>
      </c>
      <c r="I347" s="5" t="str">
        <f t="shared" si="52"/>
        <v>Diciembre</v>
      </c>
      <c r="J347" s="6" t="str">
        <f t="shared" si="53"/>
        <v>2023-2</v>
      </c>
      <c r="K347" s="5">
        <v>201272</v>
      </c>
      <c r="L347" s="5">
        <v>276201</v>
      </c>
      <c r="M347" s="15">
        <f t="shared" si="57"/>
        <v>1.3</v>
      </c>
      <c r="N347" s="15">
        <f t="shared" si="56"/>
        <v>1.3722773162685322</v>
      </c>
      <c r="O347" s="5" t="s">
        <v>55</v>
      </c>
      <c r="P347" s="5" t="s">
        <v>55</v>
      </c>
      <c r="Q347" s="5" t="str">
        <f t="shared" si="54"/>
        <v>421-2023-12-31</v>
      </c>
      <c r="R347" s="5">
        <v>0</v>
      </c>
      <c r="S347" s="5">
        <v>0</v>
      </c>
    </row>
    <row r="348" spans="1:19" x14ac:dyDescent="0.3">
      <c r="A348" s="5">
        <v>422</v>
      </c>
      <c r="B348" s="5" t="s">
        <v>398</v>
      </c>
      <c r="C348" s="5" t="s">
        <v>2725</v>
      </c>
      <c r="D348" s="5" t="s">
        <v>87</v>
      </c>
      <c r="E348" s="5" t="s">
        <v>54</v>
      </c>
      <c r="F348" s="5" t="s">
        <v>24</v>
      </c>
      <c r="G348" s="6">
        <v>45291</v>
      </c>
      <c r="H348" s="5">
        <f t="shared" si="55"/>
        <v>2023</v>
      </c>
      <c r="I348" s="5" t="str">
        <f t="shared" si="52"/>
        <v>Diciembre</v>
      </c>
      <c r="J348" s="6" t="str">
        <f t="shared" si="53"/>
        <v>2023-2</v>
      </c>
      <c r="K348" s="5">
        <v>10.5</v>
      </c>
      <c r="L348" s="5">
        <v>11.04</v>
      </c>
      <c r="M348" s="15">
        <f t="shared" si="57"/>
        <v>1.0514285714285714</v>
      </c>
      <c r="N348" s="15">
        <f t="shared" si="56"/>
        <v>1.0514285714285714</v>
      </c>
      <c r="O348" s="5" t="s">
        <v>25</v>
      </c>
      <c r="P348" s="5" t="s">
        <v>25</v>
      </c>
      <c r="Q348" s="5" t="str">
        <f t="shared" si="54"/>
        <v>422-2023-12-31</v>
      </c>
      <c r="R348" s="5">
        <v>2</v>
      </c>
      <c r="S348" s="5">
        <v>2</v>
      </c>
    </row>
    <row r="349" spans="1:19" x14ac:dyDescent="0.3">
      <c r="A349" s="5">
        <v>423</v>
      </c>
      <c r="B349" s="5" t="s">
        <v>399</v>
      </c>
      <c r="C349" s="5" t="s">
        <v>2725</v>
      </c>
      <c r="D349" s="5" t="s">
        <v>87</v>
      </c>
      <c r="E349" s="5" t="s">
        <v>73</v>
      </c>
      <c r="F349" s="5" t="s">
        <v>24</v>
      </c>
      <c r="G349" s="6">
        <v>45291</v>
      </c>
      <c r="H349" s="5">
        <f t="shared" si="55"/>
        <v>2023</v>
      </c>
      <c r="I349" s="5" t="str">
        <f t="shared" si="52"/>
        <v>Diciembre</v>
      </c>
      <c r="J349" s="6" t="str">
        <f t="shared" si="53"/>
        <v>2023-2</v>
      </c>
      <c r="K349" s="5">
        <v>8.4</v>
      </c>
      <c r="L349" s="5">
        <v>7.9</v>
      </c>
      <c r="M349" s="15">
        <f t="shared" si="57"/>
        <v>0.94047619047619047</v>
      </c>
      <c r="N349" s="15">
        <f t="shared" si="56"/>
        <v>0.94047619047619047</v>
      </c>
      <c r="O349" s="5" t="s">
        <v>91</v>
      </c>
      <c r="P349" s="5" t="s">
        <v>91</v>
      </c>
      <c r="Q349" s="5" t="str">
        <f t="shared" si="54"/>
        <v>423-2023-12-31</v>
      </c>
      <c r="R349" s="5">
        <v>1</v>
      </c>
      <c r="S349" s="5">
        <v>1</v>
      </c>
    </row>
    <row r="350" spans="1:19" x14ac:dyDescent="0.3">
      <c r="A350" s="5">
        <v>424</v>
      </c>
      <c r="B350" s="5" t="s">
        <v>400</v>
      </c>
      <c r="C350" s="5" t="s">
        <v>2725</v>
      </c>
      <c r="D350" s="5" t="s">
        <v>87</v>
      </c>
      <c r="E350" s="5" t="s">
        <v>73</v>
      </c>
      <c r="F350" s="5" t="s">
        <v>24</v>
      </c>
      <c r="G350" s="6">
        <v>45291</v>
      </c>
      <c r="H350" s="5">
        <f t="shared" si="55"/>
        <v>2023</v>
      </c>
      <c r="I350" s="5" t="str">
        <f t="shared" si="52"/>
        <v>Diciembre</v>
      </c>
      <c r="J350" s="6" t="str">
        <f t="shared" si="53"/>
        <v>2023-2</v>
      </c>
      <c r="K350" s="5">
        <v>6</v>
      </c>
      <c r="L350" s="5">
        <v>6</v>
      </c>
      <c r="M350" s="15">
        <f t="shared" si="57"/>
        <v>1</v>
      </c>
      <c r="N350" s="15">
        <f t="shared" si="56"/>
        <v>1</v>
      </c>
      <c r="O350" s="5" t="s">
        <v>55</v>
      </c>
      <c r="P350" s="5" t="s">
        <v>55</v>
      </c>
      <c r="Q350" s="5" t="str">
        <f t="shared" si="54"/>
        <v>424-2023-12-31</v>
      </c>
      <c r="R350" s="5">
        <v>0</v>
      </c>
      <c r="S350" s="5">
        <v>0</v>
      </c>
    </row>
    <row r="351" spans="1:19" x14ac:dyDescent="0.3">
      <c r="A351" s="5">
        <v>425</v>
      </c>
      <c r="B351" s="5" t="s">
        <v>401</v>
      </c>
      <c r="C351" s="5" t="s">
        <v>2724</v>
      </c>
      <c r="D351" s="5" t="s">
        <v>351</v>
      </c>
      <c r="E351" s="5" t="s">
        <v>73</v>
      </c>
      <c r="F351" s="5" t="s">
        <v>24</v>
      </c>
      <c r="G351" s="6">
        <v>45291</v>
      </c>
      <c r="H351" s="5">
        <f t="shared" si="55"/>
        <v>2023</v>
      </c>
      <c r="I351" s="5" t="str">
        <f t="shared" si="52"/>
        <v>Diciembre</v>
      </c>
      <c r="J351" s="6" t="str">
        <f t="shared" si="53"/>
        <v>2023-2</v>
      </c>
      <c r="K351" s="5">
        <v>5500</v>
      </c>
      <c r="L351" s="5">
        <v>5785</v>
      </c>
      <c r="M351" s="15">
        <f t="shared" si="57"/>
        <v>1.0518181818181818</v>
      </c>
      <c r="N351" s="15">
        <f t="shared" si="56"/>
        <v>1.0518181818181818</v>
      </c>
      <c r="O351" s="5" t="s">
        <v>55</v>
      </c>
      <c r="P351" s="5" t="s">
        <v>55</v>
      </c>
      <c r="Q351" s="5" t="str">
        <f t="shared" si="54"/>
        <v>425-2023-12-31</v>
      </c>
      <c r="R351" s="5">
        <v>0</v>
      </c>
      <c r="S351" s="5">
        <v>0</v>
      </c>
    </row>
    <row r="352" spans="1:19" x14ac:dyDescent="0.3">
      <c r="A352" s="5">
        <v>426</v>
      </c>
      <c r="B352" s="5" t="s">
        <v>402</v>
      </c>
      <c r="C352" s="5" t="s">
        <v>2724</v>
      </c>
      <c r="D352" s="5" t="s">
        <v>403</v>
      </c>
      <c r="E352" s="5" t="s">
        <v>54</v>
      </c>
      <c r="F352" s="5" t="s">
        <v>24</v>
      </c>
      <c r="G352" s="6">
        <v>45291</v>
      </c>
      <c r="H352" s="5">
        <f t="shared" si="55"/>
        <v>2023</v>
      </c>
      <c r="I352" s="5" t="str">
        <f t="shared" si="52"/>
        <v>Diciembre</v>
      </c>
      <c r="J352" s="6" t="str">
        <f t="shared" si="53"/>
        <v>2023-2</v>
      </c>
      <c r="K352" s="5"/>
      <c r="L352" s="5">
        <v>89.64500000000001</v>
      </c>
      <c r="M352" s="15" t="str">
        <f t="shared" si="57"/>
        <v/>
      </c>
      <c r="N352" s="15" t="str">
        <f t="shared" si="56"/>
        <v/>
      </c>
      <c r="O352" s="5" t="s">
        <v>142</v>
      </c>
      <c r="P352" s="5" t="s">
        <v>25</v>
      </c>
      <c r="Q352" s="5" t="str">
        <f t="shared" si="54"/>
        <v>426-2023-12-31</v>
      </c>
      <c r="R352" s="5">
        <v>0</v>
      </c>
      <c r="S352" s="5">
        <v>1</v>
      </c>
    </row>
    <row r="353" spans="1:19" x14ac:dyDescent="0.3">
      <c r="A353" s="5">
        <v>427</v>
      </c>
      <c r="B353" s="5" t="s">
        <v>404</v>
      </c>
      <c r="C353" s="5" t="s">
        <v>2724</v>
      </c>
      <c r="D353" s="5" t="s">
        <v>98</v>
      </c>
      <c r="E353" s="5" t="s">
        <v>54</v>
      </c>
      <c r="F353" s="5" t="s">
        <v>62</v>
      </c>
      <c r="G353" s="6">
        <v>45291</v>
      </c>
      <c r="H353" s="5">
        <f t="shared" si="55"/>
        <v>2023</v>
      </c>
      <c r="I353" s="5" t="str">
        <f t="shared" si="52"/>
        <v>Diciembre</v>
      </c>
      <c r="J353" s="6" t="str">
        <f t="shared" si="53"/>
        <v>2023-2</v>
      </c>
      <c r="K353" s="5">
        <v>0.2</v>
      </c>
      <c r="L353" s="5">
        <v>0.17</v>
      </c>
      <c r="M353" s="15">
        <f>IFERROR(IF((K353/L353)&gt;1,1,K353/L353),"")</f>
        <v>1</v>
      </c>
      <c r="N353" s="15">
        <f>IFERROR(IF((K353/L353)&gt;1,1,K353/L353),"")</f>
        <v>1</v>
      </c>
      <c r="O353" s="5" t="s">
        <v>91</v>
      </c>
      <c r="P353" s="5" t="s">
        <v>91</v>
      </c>
      <c r="Q353" s="5" t="str">
        <f t="shared" si="54"/>
        <v>427-2023-12-31</v>
      </c>
      <c r="R353" s="5">
        <v>1</v>
      </c>
      <c r="S353" s="5">
        <v>2</v>
      </c>
    </row>
    <row r="354" spans="1:19" x14ac:dyDescent="0.3">
      <c r="A354" s="5">
        <v>428</v>
      </c>
      <c r="B354" s="5" t="s">
        <v>405</v>
      </c>
      <c r="C354" s="5" t="s">
        <v>2724</v>
      </c>
      <c r="D354" s="5" t="s">
        <v>98</v>
      </c>
      <c r="E354" s="5" t="s">
        <v>54</v>
      </c>
      <c r="F354" s="5" t="s">
        <v>62</v>
      </c>
      <c r="G354" s="6">
        <v>45291</v>
      </c>
      <c r="H354" s="5">
        <f t="shared" si="55"/>
        <v>2023</v>
      </c>
      <c r="I354" s="5" t="str">
        <f t="shared" si="52"/>
        <v>Diciembre</v>
      </c>
      <c r="J354" s="6" t="str">
        <f t="shared" si="53"/>
        <v>2023-2</v>
      </c>
      <c r="K354" s="5">
        <v>20</v>
      </c>
      <c r="L354" s="5">
        <v>18.350000000000001</v>
      </c>
      <c r="M354" s="15">
        <f>IFERROR(IF((K354/L354)&gt;1,1,K354/L354),"")</f>
        <v>1</v>
      </c>
      <c r="N354" s="15">
        <f>IFERROR(IF((K354/L354)&gt;1,1,K354/L354),"")</f>
        <v>1</v>
      </c>
      <c r="O354" s="5" t="s">
        <v>158</v>
      </c>
      <c r="P354" s="5" t="s">
        <v>158</v>
      </c>
      <c r="Q354" s="5" t="str">
        <f t="shared" si="54"/>
        <v>428-2023-12-31</v>
      </c>
      <c r="R354" s="5">
        <v>0</v>
      </c>
      <c r="S354" s="5">
        <v>1</v>
      </c>
    </row>
    <row r="355" spans="1:19" x14ac:dyDescent="0.3">
      <c r="A355" s="5">
        <v>429</v>
      </c>
      <c r="B355" s="5" t="s">
        <v>406</v>
      </c>
      <c r="C355" s="5" t="s">
        <v>2724</v>
      </c>
      <c r="D355" s="5" t="s">
        <v>98</v>
      </c>
      <c r="E355" s="5" t="s">
        <v>54</v>
      </c>
      <c r="F355" s="5" t="s">
        <v>62</v>
      </c>
      <c r="G355" s="6">
        <v>45291</v>
      </c>
      <c r="H355" s="5">
        <f t="shared" si="55"/>
        <v>2023</v>
      </c>
      <c r="I355" s="5" t="str">
        <f t="shared" si="52"/>
        <v>Diciembre</v>
      </c>
      <c r="J355" s="6" t="str">
        <f t="shared" si="53"/>
        <v>2023-2</v>
      </c>
      <c r="K355" s="5">
        <v>0.76</v>
      </c>
      <c r="L355" s="5">
        <v>0.48</v>
      </c>
      <c r="M355" s="15">
        <f>IFERROR(IF((K355/L355)&gt;1,1,K355/L355),"")</f>
        <v>1</v>
      </c>
      <c r="N355" s="15">
        <f>IFERROR(IF((K355/L355)&gt;1,1,K355/L355),"")</f>
        <v>1</v>
      </c>
      <c r="O355" s="5" t="s">
        <v>91</v>
      </c>
      <c r="P355" s="5" t="s">
        <v>91</v>
      </c>
      <c r="Q355" s="5" t="str">
        <f t="shared" si="54"/>
        <v>429-2023-12-31</v>
      </c>
      <c r="R355" s="5">
        <v>2</v>
      </c>
      <c r="S355" s="5">
        <v>2</v>
      </c>
    </row>
    <row r="356" spans="1:19" x14ac:dyDescent="0.3">
      <c r="A356" s="5">
        <v>430</v>
      </c>
      <c r="B356" s="5" t="s">
        <v>407</v>
      </c>
      <c r="C356" s="5" t="s">
        <v>2725</v>
      </c>
      <c r="D356" s="5" t="s">
        <v>94</v>
      </c>
      <c r="E356" s="5" t="s">
        <v>54</v>
      </c>
      <c r="F356" s="5" t="s">
        <v>24</v>
      </c>
      <c r="G356" s="6">
        <v>45291</v>
      </c>
      <c r="H356" s="5">
        <f t="shared" si="55"/>
        <v>2023</v>
      </c>
      <c r="I356" s="5" t="str">
        <f t="shared" si="52"/>
        <v>Diciembre</v>
      </c>
      <c r="J356" s="6" t="str">
        <f t="shared" si="53"/>
        <v>2023-2</v>
      </c>
      <c r="K356" s="12">
        <v>95</v>
      </c>
      <c r="L356" s="12">
        <v>101.4</v>
      </c>
      <c r="M356" s="15">
        <f>IFERROR(IF((L356/K356)&gt;1.3,1.3,L356/K356),"")</f>
        <v>1.0673684210526317</v>
      </c>
      <c r="N356" s="15">
        <f>IFERROR(L356/K356,"")</f>
        <v>1.0673684210526317</v>
      </c>
      <c r="O356" s="5" t="s">
        <v>25</v>
      </c>
      <c r="P356" s="5" t="s">
        <v>25</v>
      </c>
      <c r="Q356" s="5" t="str">
        <f t="shared" si="54"/>
        <v>430-2023-12-31</v>
      </c>
      <c r="R356" s="5">
        <v>0</v>
      </c>
      <c r="S356" s="5">
        <v>0</v>
      </c>
    </row>
    <row r="357" spans="1:19" x14ac:dyDescent="0.3">
      <c r="A357" s="5">
        <v>431</v>
      </c>
      <c r="B357" s="5" t="s">
        <v>408</v>
      </c>
      <c r="C357" s="5" t="s">
        <v>2724</v>
      </c>
      <c r="D357" s="5" t="s">
        <v>72</v>
      </c>
      <c r="E357" s="5" t="s">
        <v>60</v>
      </c>
      <c r="F357" s="5" t="s">
        <v>24</v>
      </c>
      <c r="G357" s="6">
        <v>45291</v>
      </c>
      <c r="H357" s="5">
        <f t="shared" si="55"/>
        <v>2023</v>
      </c>
      <c r="I357" s="5" t="str">
        <f t="shared" si="52"/>
        <v>Diciembre</v>
      </c>
      <c r="J357" s="6" t="str">
        <f t="shared" si="53"/>
        <v>2023-2</v>
      </c>
      <c r="K357" s="5">
        <v>100</v>
      </c>
      <c r="L357" s="5">
        <v>100</v>
      </c>
      <c r="M357" s="15">
        <f>IFERROR(IF((L357/K357)&gt;1.3,1.3,L357/K357),"")</f>
        <v>1</v>
      </c>
      <c r="N357" s="15">
        <f>IFERROR(L357/K357,"")</f>
        <v>1</v>
      </c>
      <c r="O357" s="5" t="s">
        <v>25</v>
      </c>
      <c r="P357" s="5" t="s">
        <v>25</v>
      </c>
      <c r="Q357" s="5" t="str">
        <f t="shared" si="54"/>
        <v>431-2023-12-31</v>
      </c>
      <c r="R357" s="5">
        <v>0</v>
      </c>
      <c r="S357" s="5">
        <v>0</v>
      </c>
    </row>
    <row r="358" spans="1:19" x14ac:dyDescent="0.3">
      <c r="A358" s="5">
        <v>432</v>
      </c>
      <c r="B358" s="5" t="s">
        <v>409</v>
      </c>
      <c r="C358" s="5" t="s">
        <v>2724</v>
      </c>
      <c r="D358" s="5" t="s">
        <v>72</v>
      </c>
      <c r="E358" s="5" t="s">
        <v>60</v>
      </c>
      <c r="F358" s="5" t="s">
        <v>24</v>
      </c>
      <c r="G358" s="6">
        <v>45291</v>
      </c>
      <c r="H358" s="5">
        <f t="shared" si="55"/>
        <v>2023</v>
      </c>
      <c r="I358" s="5" t="str">
        <f t="shared" si="52"/>
        <v>Diciembre</v>
      </c>
      <c r="J358" s="6" t="str">
        <f t="shared" si="53"/>
        <v>2023-2</v>
      </c>
      <c r="K358" s="5">
        <v>90</v>
      </c>
      <c r="L358" s="5">
        <v>98.77</v>
      </c>
      <c r="M358" s="15">
        <f>IFERROR(IF((L358/K358)&gt;1.3,1.3,L358/K358),"")</f>
        <v>1.0974444444444444</v>
      </c>
      <c r="N358" s="15">
        <f>IFERROR(L358/K358,"")</f>
        <v>1.0974444444444444</v>
      </c>
      <c r="O358" s="5" t="s">
        <v>25</v>
      </c>
      <c r="P358" s="5" t="s">
        <v>25</v>
      </c>
      <c r="Q358" s="5" t="str">
        <f t="shared" si="54"/>
        <v>432-2023-12-31</v>
      </c>
      <c r="R358" s="5">
        <v>0</v>
      </c>
      <c r="S358" s="5">
        <v>1</v>
      </c>
    </row>
    <row r="359" spans="1:19" s="46" customFormat="1" x14ac:dyDescent="0.3">
      <c r="A359" s="5">
        <v>433</v>
      </c>
      <c r="B359" s="5" t="s">
        <v>410</v>
      </c>
      <c r="C359" s="5" t="s">
        <v>2724</v>
      </c>
      <c r="D359" s="5" t="s">
        <v>98</v>
      </c>
      <c r="E359" s="5" t="s">
        <v>54</v>
      </c>
      <c r="F359" s="5" t="s">
        <v>62</v>
      </c>
      <c r="G359" s="6">
        <v>45291</v>
      </c>
      <c r="H359" s="5">
        <f t="shared" si="55"/>
        <v>2023</v>
      </c>
      <c r="I359" s="5" t="str">
        <f t="shared" si="52"/>
        <v>Diciembre</v>
      </c>
      <c r="J359" s="6" t="str">
        <f t="shared" si="53"/>
        <v>2023-2</v>
      </c>
      <c r="K359" s="5">
        <v>0.05</v>
      </c>
      <c r="L359" s="5">
        <v>0.04</v>
      </c>
      <c r="M359" s="15">
        <f>IFERROR(IF((L359/K359)&gt;1.3,1.3,L359/K359),"")</f>
        <v>0.79999999999999993</v>
      </c>
      <c r="N359" s="15">
        <f>IF(L359&lt;K359,1,IF(L359&gt;K359,0,L359&lt;K67148))</f>
        <v>1</v>
      </c>
      <c r="O359" s="5" t="s">
        <v>91</v>
      </c>
      <c r="P359" s="5" t="s">
        <v>91</v>
      </c>
      <c r="Q359" s="5" t="str">
        <f t="shared" si="54"/>
        <v>433-2023-12-31</v>
      </c>
      <c r="R359" s="5">
        <v>2</v>
      </c>
      <c r="S359" s="5">
        <v>2</v>
      </c>
    </row>
    <row r="360" spans="1:19" x14ac:dyDescent="0.3">
      <c r="A360" s="5">
        <v>434</v>
      </c>
      <c r="B360" s="5" t="s">
        <v>2674</v>
      </c>
      <c r="C360" s="5" t="s">
        <v>2724</v>
      </c>
      <c r="D360" s="5" t="s">
        <v>98</v>
      </c>
      <c r="E360" s="5" t="s">
        <v>23</v>
      </c>
      <c r="F360" s="5" t="s">
        <v>62</v>
      </c>
      <c r="G360" s="6">
        <v>45291</v>
      </c>
      <c r="H360" s="5">
        <f t="shared" si="55"/>
        <v>2023</v>
      </c>
      <c r="I360" s="5" t="str">
        <f t="shared" si="52"/>
        <v>Diciembre</v>
      </c>
      <c r="J360" s="6" t="str">
        <f t="shared" si="53"/>
        <v>2023-2</v>
      </c>
      <c r="K360" s="5"/>
      <c r="L360" s="5">
        <v>2256.73</v>
      </c>
      <c r="M360" s="15"/>
      <c r="N360" s="15"/>
      <c r="O360" s="5" t="s">
        <v>142</v>
      </c>
      <c r="P360" s="5" t="s">
        <v>153</v>
      </c>
      <c r="Q360" s="5" t="str">
        <f t="shared" si="54"/>
        <v>434-2023-12-31</v>
      </c>
      <c r="R360" s="5">
        <v>0</v>
      </c>
      <c r="S360" s="5">
        <v>0</v>
      </c>
    </row>
    <row r="361" spans="1:19" x14ac:dyDescent="0.3">
      <c r="A361" s="5">
        <v>435</v>
      </c>
      <c r="B361" s="5" t="s">
        <v>412</v>
      </c>
      <c r="C361" s="5" t="s">
        <v>2724</v>
      </c>
      <c r="D361" s="5" t="s">
        <v>98</v>
      </c>
      <c r="E361" s="5" t="s">
        <v>54</v>
      </c>
      <c r="F361" s="5" t="s">
        <v>24</v>
      </c>
      <c r="G361" s="6">
        <v>45291</v>
      </c>
      <c r="H361" s="5">
        <f t="shared" si="55"/>
        <v>2023</v>
      </c>
      <c r="I361" s="5" t="str">
        <f t="shared" si="52"/>
        <v>Diciembre</v>
      </c>
      <c r="J361" s="6" t="str">
        <f t="shared" si="53"/>
        <v>2023-2</v>
      </c>
      <c r="K361" s="5"/>
      <c r="L361" s="5">
        <v>-52.9</v>
      </c>
      <c r="M361" s="15">
        <v>0</v>
      </c>
      <c r="N361" s="79">
        <v>0</v>
      </c>
      <c r="O361" s="5" t="s">
        <v>25</v>
      </c>
      <c r="P361" s="5" t="s">
        <v>25</v>
      </c>
      <c r="Q361" s="5" t="str">
        <f t="shared" si="54"/>
        <v>435-2023-12-31</v>
      </c>
      <c r="R361" s="5">
        <v>2</v>
      </c>
      <c r="S361" s="5">
        <v>2</v>
      </c>
    </row>
    <row r="362" spans="1:19" x14ac:dyDescent="0.3">
      <c r="A362" s="5">
        <v>436</v>
      </c>
      <c r="B362" s="5" t="s">
        <v>130</v>
      </c>
      <c r="C362" s="5" t="s">
        <v>2724</v>
      </c>
      <c r="D362" s="5" t="s">
        <v>101</v>
      </c>
      <c r="E362" s="5" t="s">
        <v>23</v>
      </c>
      <c r="F362" s="5" t="s">
        <v>62</v>
      </c>
      <c r="G362" s="6">
        <v>45291</v>
      </c>
      <c r="H362" s="5">
        <f t="shared" si="55"/>
        <v>2023</v>
      </c>
      <c r="I362" s="5" t="str">
        <f t="shared" si="52"/>
        <v>Diciembre</v>
      </c>
      <c r="J362" s="6" t="str">
        <f t="shared" si="53"/>
        <v>2023-2</v>
      </c>
      <c r="K362" s="5">
        <v>21</v>
      </c>
      <c r="L362" s="5">
        <v>11.07</v>
      </c>
      <c r="M362" s="15">
        <f>IFERROR(IF((K362/L362)&gt;1.3,1.3,K362/L362),"")</f>
        <v>1.3</v>
      </c>
      <c r="N362" s="15">
        <f>IFERROR(IF((K362/L362)&gt;K362/L362,1.3,K362/L362),"")</f>
        <v>1.8970189701897018</v>
      </c>
      <c r="O362" s="5" t="s">
        <v>63</v>
      </c>
      <c r="P362" s="5" t="s">
        <v>63</v>
      </c>
      <c r="Q362" s="5" t="str">
        <f t="shared" si="54"/>
        <v>436-2023-12-31</v>
      </c>
      <c r="R362" s="5">
        <v>0</v>
      </c>
      <c r="S362" s="5">
        <v>1</v>
      </c>
    </row>
    <row r="363" spans="1:19" x14ac:dyDescent="0.3">
      <c r="A363" s="5">
        <v>437</v>
      </c>
      <c r="B363" s="5" t="s">
        <v>413</v>
      </c>
      <c r="C363" s="5" t="s">
        <v>2725</v>
      </c>
      <c r="D363" s="5" t="s">
        <v>249</v>
      </c>
      <c r="E363" s="5" t="s">
        <v>73</v>
      </c>
      <c r="F363" s="5" t="s">
        <v>24</v>
      </c>
      <c r="G363" s="6">
        <v>45291</v>
      </c>
      <c r="H363" s="5">
        <f t="shared" si="55"/>
        <v>2023</v>
      </c>
      <c r="I363" s="5" t="str">
        <f t="shared" si="52"/>
        <v>Diciembre</v>
      </c>
      <c r="J363" s="6" t="str">
        <f t="shared" si="53"/>
        <v>2023-2</v>
      </c>
      <c r="K363" s="5">
        <v>80</v>
      </c>
      <c r="L363" s="5">
        <v>96.239806704922998</v>
      </c>
      <c r="M363" s="15">
        <f t="shared" ref="M363:M371" si="58">IFERROR(IF((L363/K363)&gt;1.3,1.3,L363/K363),"")</f>
        <v>1.2029975838115374</v>
      </c>
      <c r="N363" s="15">
        <f t="shared" ref="N363:N371" si="59">IFERROR(L363/K363,"")</f>
        <v>1.2029975838115374</v>
      </c>
      <c r="O363" s="5" t="s">
        <v>25</v>
      </c>
      <c r="P363" s="5" t="s">
        <v>25</v>
      </c>
      <c r="Q363" s="5" t="str">
        <f t="shared" si="54"/>
        <v>437-2023-12-31</v>
      </c>
      <c r="R363" s="5">
        <v>0</v>
      </c>
      <c r="S363" s="5">
        <v>0</v>
      </c>
    </row>
    <row r="364" spans="1:19" x14ac:dyDescent="0.3">
      <c r="A364" s="5">
        <v>438</v>
      </c>
      <c r="B364" s="5" t="s">
        <v>414</v>
      </c>
      <c r="C364" s="5" t="s">
        <v>2725</v>
      </c>
      <c r="D364" s="5" t="s">
        <v>323</v>
      </c>
      <c r="E364" s="5" t="s">
        <v>54</v>
      </c>
      <c r="F364" s="5" t="s">
        <v>24</v>
      </c>
      <c r="G364" s="6">
        <v>45291</v>
      </c>
      <c r="H364" s="5">
        <f t="shared" si="55"/>
        <v>2023</v>
      </c>
      <c r="I364" s="5" t="str">
        <f t="shared" si="52"/>
        <v>Diciembre</v>
      </c>
      <c r="J364" s="6" t="str">
        <f t="shared" si="53"/>
        <v>2023-2</v>
      </c>
      <c r="K364" s="5">
        <v>100</v>
      </c>
      <c r="L364" s="5">
        <v>100</v>
      </c>
      <c r="M364" s="15">
        <f t="shared" si="58"/>
        <v>1</v>
      </c>
      <c r="N364" s="15">
        <f t="shared" si="59"/>
        <v>1</v>
      </c>
      <c r="O364" s="5" t="s">
        <v>55</v>
      </c>
      <c r="P364" s="5" t="s">
        <v>55</v>
      </c>
      <c r="Q364" s="5" t="str">
        <f t="shared" si="54"/>
        <v>438-2023-12-31</v>
      </c>
      <c r="R364" s="5">
        <v>0</v>
      </c>
      <c r="S364" s="5">
        <v>0</v>
      </c>
    </row>
    <row r="365" spans="1:19" x14ac:dyDescent="0.3">
      <c r="A365" s="5">
        <v>439</v>
      </c>
      <c r="B365" s="5" t="s">
        <v>415</v>
      </c>
      <c r="C365" s="5" t="s">
        <v>2724</v>
      </c>
      <c r="D365" s="5" t="s">
        <v>323</v>
      </c>
      <c r="E365" s="5" t="s">
        <v>54</v>
      </c>
      <c r="F365" s="5" t="s">
        <v>24</v>
      </c>
      <c r="G365" s="6">
        <v>45291</v>
      </c>
      <c r="H365" s="5">
        <f t="shared" si="55"/>
        <v>2023</v>
      </c>
      <c r="I365" s="5" t="str">
        <f t="shared" si="52"/>
        <v>Diciembre</v>
      </c>
      <c r="J365" s="6" t="str">
        <f t="shared" si="53"/>
        <v>2023-2</v>
      </c>
      <c r="K365" s="5">
        <v>100</v>
      </c>
      <c r="L365" s="5">
        <v>100</v>
      </c>
      <c r="M365" s="15">
        <f t="shared" si="58"/>
        <v>1</v>
      </c>
      <c r="N365" s="15">
        <f t="shared" si="59"/>
        <v>1</v>
      </c>
      <c r="O365" s="5" t="s">
        <v>25</v>
      </c>
      <c r="P365" s="5" t="s">
        <v>25</v>
      </c>
      <c r="Q365" s="5" t="str">
        <f t="shared" si="54"/>
        <v>439-2023-12-31</v>
      </c>
      <c r="R365" s="5">
        <v>0</v>
      </c>
      <c r="S365" s="5">
        <v>0</v>
      </c>
    </row>
    <row r="366" spans="1:19" x14ac:dyDescent="0.3">
      <c r="A366" s="5">
        <v>440</v>
      </c>
      <c r="B366" s="5" t="s">
        <v>416</v>
      </c>
      <c r="C366" s="5" t="s">
        <v>2724</v>
      </c>
      <c r="D366" s="5" t="s">
        <v>323</v>
      </c>
      <c r="E366" s="5" t="s">
        <v>54</v>
      </c>
      <c r="F366" s="5" t="s">
        <v>24</v>
      </c>
      <c r="G366" s="6">
        <v>45291</v>
      </c>
      <c r="H366" s="5">
        <f t="shared" si="55"/>
        <v>2023</v>
      </c>
      <c r="I366" s="5" t="str">
        <f t="shared" si="52"/>
        <v>Diciembre</v>
      </c>
      <c r="J366" s="6" t="str">
        <f t="shared" si="53"/>
        <v>2023-2</v>
      </c>
      <c r="K366" s="5">
        <v>98</v>
      </c>
      <c r="L366" s="5">
        <v>97.75</v>
      </c>
      <c r="M366" s="15">
        <f t="shared" si="58"/>
        <v>0.99744897959183676</v>
      </c>
      <c r="N366" s="15">
        <f t="shared" si="59"/>
        <v>0.99744897959183676</v>
      </c>
      <c r="O366" s="5" t="s">
        <v>25</v>
      </c>
      <c r="P366" s="5" t="s">
        <v>25</v>
      </c>
      <c r="Q366" s="5" t="str">
        <f t="shared" si="54"/>
        <v>440-2023-12-31</v>
      </c>
      <c r="R366" s="5">
        <v>0</v>
      </c>
      <c r="S366" s="5">
        <v>1</v>
      </c>
    </row>
    <row r="367" spans="1:19" x14ac:dyDescent="0.3">
      <c r="A367" s="5">
        <v>460</v>
      </c>
      <c r="B367" s="5" t="s">
        <v>303</v>
      </c>
      <c r="C367" s="5" t="s">
        <v>2724</v>
      </c>
      <c r="D367" s="5" t="s">
        <v>28</v>
      </c>
      <c r="E367" s="5" t="s">
        <v>73</v>
      </c>
      <c r="F367" s="5" t="s">
        <v>24</v>
      </c>
      <c r="G367" s="6">
        <v>45291</v>
      </c>
      <c r="H367" s="16">
        <f t="shared" si="55"/>
        <v>2023</v>
      </c>
      <c r="I367" s="6" t="str">
        <f t="shared" si="52"/>
        <v>Diciembre</v>
      </c>
      <c r="J367" s="6" t="str">
        <f t="shared" si="53"/>
        <v>2023-2</v>
      </c>
      <c r="K367" s="5"/>
      <c r="L367" s="5">
        <v>94.85</v>
      </c>
      <c r="M367" s="15" t="str">
        <f t="shared" si="58"/>
        <v/>
      </c>
      <c r="N367" s="15" t="str">
        <f t="shared" si="59"/>
        <v/>
      </c>
      <c r="O367" s="5" t="s">
        <v>142</v>
      </c>
      <c r="P367" s="56" t="s">
        <v>25</v>
      </c>
      <c r="Q367" s="5" t="str">
        <f t="shared" si="54"/>
        <v>460-2023-12-31</v>
      </c>
      <c r="R367" s="5">
        <v>0</v>
      </c>
      <c r="S367" s="5">
        <v>0</v>
      </c>
    </row>
    <row r="368" spans="1:19" x14ac:dyDescent="0.3">
      <c r="A368" s="5">
        <v>466</v>
      </c>
      <c r="B368" s="5" t="s">
        <v>437</v>
      </c>
      <c r="C368" s="5" t="s">
        <v>2725</v>
      </c>
      <c r="D368" s="5" t="s">
        <v>53</v>
      </c>
      <c r="E368" s="5" t="s">
        <v>54</v>
      </c>
      <c r="F368" s="5" t="s">
        <v>24</v>
      </c>
      <c r="G368" s="6">
        <v>45291</v>
      </c>
      <c r="H368" s="5">
        <f t="shared" si="55"/>
        <v>2023</v>
      </c>
      <c r="I368" s="5" t="str">
        <f t="shared" si="52"/>
        <v>Diciembre</v>
      </c>
      <c r="J368" s="6" t="str">
        <f t="shared" si="53"/>
        <v>2023-2</v>
      </c>
      <c r="K368" s="5">
        <v>42</v>
      </c>
      <c r="L368" s="5">
        <v>53.34</v>
      </c>
      <c r="M368" s="15">
        <f t="shared" si="58"/>
        <v>1.27</v>
      </c>
      <c r="N368" s="15">
        <f t="shared" si="59"/>
        <v>1.27</v>
      </c>
      <c r="O368" s="5" t="s">
        <v>55</v>
      </c>
      <c r="P368" s="5" t="s">
        <v>91</v>
      </c>
      <c r="Q368" s="5" t="str">
        <f t="shared" si="54"/>
        <v>466-2023-12-31</v>
      </c>
      <c r="R368" s="5">
        <v>1</v>
      </c>
      <c r="S368" s="5">
        <v>1</v>
      </c>
    </row>
    <row r="369" spans="1:19" x14ac:dyDescent="0.3">
      <c r="A369" s="5">
        <v>476</v>
      </c>
      <c r="B369" s="5" t="s">
        <v>450</v>
      </c>
      <c r="C369" s="5" t="s">
        <v>2725</v>
      </c>
      <c r="D369" s="5" t="s">
        <v>22</v>
      </c>
      <c r="E369" s="5" t="s">
        <v>54</v>
      </c>
      <c r="F369" s="5" t="s">
        <v>24</v>
      </c>
      <c r="G369" s="6">
        <v>45291</v>
      </c>
      <c r="H369" s="16">
        <f t="shared" si="55"/>
        <v>2023</v>
      </c>
      <c r="I369" s="6" t="str">
        <f t="shared" si="52"/>
        <v>Diciembre</v>
      </c>
      <c r="J369" s="6" t="str">
        <f t="shared" si="53"/>
        <v>2023-2</v>
      </c>
      <c r="K369" s="5">
        <v>98</v>
      </c>
      <c r="L369" s="5">
        <v>98</v>
      </c>
      <c r="M369" s="15">
        <f t="shared" si="58"/>
        <v>1</v>
      </c>
      <c r="N369" s="15">
        <f t="shared" si="59"/>
        <v>1</v>
      </c>
      <c r="O369" s="5" t="s">
        <v>55</v>
      </c>
      <c r="P369" s="5" t="s">
        <v>55</v>
      </c>
      <c r="Q369" s="5" t="str">
        <f t="shared" si="54"/>
        <v>476-2023-12-31</v>
      </c>
      <c r="R369" s="5">
        <v>0</v>
      </c>
      <c r="S369" s="5">
        <v>0</v>
      </c>
    </row>
    <row r="370" spans="1:19" x14ac:dyDescent="0.3">
      <c r="A370" s="5">
        <v>518</v>
      </c>
      <c r="B370" s="5" t="s">
        <v>67</v>
      </c>
      <c r="C370" s="5" t="s">
        <v>2725</v>
      </c>
      <c r="D370" s="5" t="s">
        <v>68</v>
      </c>
      <c r="E370" s="5" t="s">
        <v>69</v>
      </c>
      <c r="F370" s="5" t="s">
        <v>24</v>
      </c>
      <c r="G370" s="6">
        <v>45291</v>
      </c>
      <c r="H370" s="16">
        <f t="shared" si="55"/>
        <v>2023</v>
      </c>
      <c r="I370" s="6" t="str">
        <f t="shared" si="52"/>
        <v>Diciembre</v>
      </c>
      <c r="J370" s="6" t="str">
        <f t="shared" si="53"/>
        <v>2023-2</v>
      </c>
      <c r="K370" s="5">
        <v>100</v>
      </c>
      <c r="L370" s="5">
        <v>122</v>
      </c>
      <c r="M370" s="15">
        <f t="shared" si="58"/>
        <v>1.22</v>
      </c>
      <c r="N370" s="15">
        <f t="shared" si="59"/>
        <v>1.22</v>
      </c>
      <c r="O370" s="5" t="s">
        <v>25</v>
      </c>
      <c r="P370" s="5" t="s">
        <v>25</v>
      </c>
      <c r="Q370" s="5" t="str">
        <f t="shared" si="54"/>
        <v>518-2023-12-31</v>
      </c>
      <c r="R370" s="5">
        <v>0</v>
      </c>
      <c r="S370" s="5">
        <v>0</v>
      </c>
    </row>
    <row r="371" spans="1:19" x14ac:dyDescent="0.3">
      <c r="A371" s="5">
        <v>921</v>
      </c>
      <c r="B371" s="5" t="s">
        <v>2733</v>
      </c>
      <c r="C371" s="5" t="s">
        <v>2725</v>
      </c>
      <c r="D371" s="5" t="s">
        <v>39</v>
      </c>
      <c r="E371" s="5" t="s">
        <v>23</v>
      </c>
      <c r="F371" s="5" t="s">
        <v>24</v>
      </c>
      <c r="G371" s="6">
        <v>45291</v>
      </c>
      <c r="H371" s="16">
        <f t="shared" si="55"/>
        <v>2023</v>
      </c>
      <c r="I371" s="6" t="str">
        <f t="shared" si="52"/>
        <v>Diciembre</v>
      </c>
      <c r="J371" s="6" t="str">
        <f t="shared" si="53"/>
        <v>2023-2</v>
      </c>
      <c r="K371" s="5">
        <v>100</v>
      </c>
      <c r="L371" s="5">
        <v>100</v>
      </c>
      <c r="M371" s="15">
        <f t="shared" si="58"/>
        <v>1</v>
      </c>
      <c r="N371" s="15">
        <f t="shared" si="59"/>
        <v>1</v>
      </c>
      <c r="O371" s="5" t="s">
        <v>25</v>
      </c>
      <c r="P371" s="5" t="s">
        <v>25</v>
      </c>
      <c r="Q371" s="5" t="str">
        <f t="shared" si="54"/>
        <v>921-2023-12-31</v>
      </c>
      <c r="R371" s="5">
        <v>0</v>
      </c>
      <c r="S371" s="5">
        <v>0</v>
      </c>
    </row>
    <row r="372" spans="1:19" x14ac:dyDescent="0.3">
      <c r="A372" s="5">
        <v>925</v>
      </c>
      <c r="B372" s="5" t="s">
        <v>2734</v>
      </c>
      <c r="C372" s="5" t="s">
        <v>2725</v>
      </c>
      <c r="D372" s="5" t="s">
        <v>94</v>
      </c>
      <c r="E372" s="5" t="s">
        <v>23</v>
      </c>
      <c r="F372" s="5" t="s">
        <v>24</v>
      </c>
      <c r="G372" s="6">
        <v>45291</v>
      </c>
      <c r="H372" s="16">
        <f t="shared" si="55"/>
        <v>2023</v>
      </c>
      <c r="I372" s="6" t="str">
        <f t="shared" si="52"/>
        <v>Diciembre</v>
      </c>
      <c r="J372" s="6" t="str">
        <f t="shared" si="53"/>
        <v>2023-2</v>
      </c>
      <c r="K372" s="32">
        <v>100</v>
      </c>
      <c r="L372" s="32">
        <v>100</v>
      </c>
      <c r="M372" s="15">
        <f>IFERROR(IF((L372/K372)&gt;1,1,L372/K372),"")</f>
        <v>1</v>
      </c>
      <c r="N372" s="15">
        <f>IFERROR(IF((L372/K372)&gt;1,1,L372/K372),"")</f>
        <v>1</v>
      </c>
      <c r="O372" s="5" t="s">
        <v>25</v>
      </c>
      <c r="P372" s="5" t="s">
        <v>25</v>
      </c>
      <c r="Q372" s="5" t="str">
        <f t="shared" si="54"/>
        <v>925-2023-12-31</v>
      </c>
      <c r="R372" s="5">
        <v>0</v>
      </c>
      <c r="S372" s="5">
        <v>0</v>
      </c>
    </row>
    <row r="373" spans="1:19" x14ac:dyDescent="0.3">
      <c r="A373" s="5" t="s">
        <v>492</v>
      </c>
      <c r="B373" s="5" t="s">
        <v>493</v>
      </c>
      <c r="C373" s="5" t="s">
        <v>2725</v>
      </c>
      <c r="D373" s="5" t="s">
        <v>222</v>
      </c>
      <c r="E373" s="5" t="s">
        <v>23</v>
      </c>
      <c r="F373" s="5" t="s">
        <v>24</v>
      </c>
      <c r="G373" s="6">
        <v>45291</v>
      </c>
      <c r="H373" s="16">
        <f t="shared" si="55"/>
        <v>2023</v>
      </c>
      <c r="I373" s="6" t="str">
        <f t="shared" si="52"/>
        <v>Diciembre</v>
      </c>
      <c r="J373" s="6" t="str">
        <f t="shared" si="53"/>
        <v>2023-2</v>
      </c>
      <c r="K373" s="5">
        <v>100</v>
      </c>
      <c r="L373" s="5">
        <v>100</v>
      </c>
      <c r="M373" s="15">
        <f t="shared" ref="M373:M392" si="60">IFERROR(IF((L373/K373)&gt;1.3,1.3,L373/K373),"")</f>
        <v>1</v>
      </c>
      <c r="N373" s="15">
        <f t="shared" ref="N373:N392" si="61">IFERROR(L373/K373,"")</f>
        <v>1</v>
      </c>
      <c r="O373" s="5" t="s">
        <v>25</v>
      </c>
      <c r="P373" s="5" t="s">
        <v>25</v>
      </c>
      <c r="Q373" s="5" t="str">
        <f t="shared" si="54"/>
        <v>10.1-2023-12-31</v>
      </c>
      <c r="R373" s="5">
        <v>0</v>
      </c>
      <c r="S373" s="5">
        <v>0</v>
      </c>
    </row>
    <row r="374" spans="1:19" x14ac:dyDescent="0.3">
      <c r="A374" s="5" t="s">
        <v>494</v>
      </c>
      <c r="B374" s="5" t="s">
        <v>93</v>
      </c>
      <c r="C374" s="5" t="s">
        <v>2724</v>
      </c>
      <c r="D374" s="5" t="s">
        <v>198</v>
      </c>
      <c r="E374" s="5" t="s">
        <v>73</v>
      </c>
      <c r="F374" s="5" t="s">
        <v>24</v>
      </c>
      <c r="G374" s="6">
        <v>45291</v>
      </c>
      <c r="H374" s="5">
        <v>2023</v>
      </c>
      <c r="I374" s="5" t="str">
        <f t="shared" si="52"/>
        <v>Diciembre</v>
      </c>
      <c r="J374" s="6" t="str">
        <f t="shared" si="53"/>
        <v>2023-2</v>
      </c>
      <c r="K374" s="5">
        <v>80</v>
      </c>
      <c r="L374" s="5">
        <v>92.953627628463991</v>
      </c>
      <c r="M374" s="15">
        <f t="shared" si="60"/>
        <v>1.1619203453557998</v>
      </c>
      <c r="N374" s="15">
        <f t="shared" si="61"/>
        <v>1.1619203453557998</v>
      </c>
      <c r="O374" s="5" t="s">
        <v>25</v>
      </c>
      <c r="P374" s="5" t="s">
        <v>25</v>
      </c>
      <c r="Q374" s="5" t="str">
        <f t="shared" si="54"/>
        <v>108.1-2023-12-31</v>
      </c>
      <c r="R374" s="5">
        <v>0</v>
      </c>
      <c r="S374" s="5">
        <v>0</v>
      </c>
    </row>
    <row r="375" spans="1:19" x14ac:dyDescent="0.3">
      <c r="A375" s="5" t="s">
        <v>495</v>
      </c>
      <c r="B375" s="5" t="s">
        <v>93</v>
      </c>
      <c r="C375" s="5" t="s">
        <v>2724</v>
      </c>
      <c r="D375" s="5" t="s">
        <v>216</v>
      </c>
      <c r="E375" s="5" t="s">
        <v>73</v>
      </c>
      <c r="F375" s="5" t="s">
        <v>24</v>
      </c>
      <c r="G375" s="6">
        <v>45291</v>
      </c>
      <c r="H375" s="5">
        <v>2023</v>
      </c>
      <c r="I375" s="5" t="str">
        <f t="shared" si="52"/>
        <v>Diciembre</v>
      </c>
      <c r="J375" s="6" t="str">
        <f t="shared" si="53"/>
        <v>2023-2</v>
      </c>
      <c r="K375" s="5">
        <v>80</v>
      </c>
      <c r="L375" s="5">
        <v>89.440265168623696</v>
      </c>
      <c r="M375" s="15">
        <f t="shared" si="60"/>
        <v>1.1180033146077961</v>
      </c>
      <c r="N375" s="15">
        <f t="shared" si="61"/>
        <v>1.1180033146077961</v>
      </c>
      <c r="O375" s="5" t="s">
        <v>25</v>
      </c>
      <c r="P375" s="5" t="s">
        <v>25</v>
      </c>
      <c r="Q375" s="5" t="str">
        <f t="shared" si="54"/>
        <v>108.10-2023-12-31</v>
      </c>
      <c r="R375" s="5">
        <v>0</v>
      </c>
      <c r="S375" s="5">
        <v>0</v>
      </c>
    </row>
    <row r="376" spans="1:19" x14ac:dyDescent="0.3">
      <c r="A376" s="5" t="s">
        <v>496</v>
      </c>
      <c r="B376" s="5" t="s">
        <v>93</v>
      </c>
      <c r="C376" s="5" t="s">
        <v>2724</v>
      </c>
      <c r="D376" s="5" t="s">
        <v>194</v>
      </c>
      <c r="E376" s="5" t="s">
        <v>73</v>
      </c>
      <c r="F376" s="5" t="s">
        <v>24</v>
      </c>
      <c r="G376" s="6">
        <v>45291</v>
      </c>
      <c r="H376" s="5">
        <v>2023</v>
      </c>
      <c r="I376" s="5" t="str">
        <f t="shared" si="52"/>
        <v>Diciembre</v>
      </c>
      <c r="J376" s="6" t="str">
        <f t="shared" si="53"/>
        <v>2023-2</v>
      </c>
      <c r="K376" s="5">
        <v>80</v>
      </c>
      <c r="L376" s="5">
        <v>96.689723320158109</v>
      </c>
      <c r="M376" s="15">
        <f t="shared" si="60"/>
        <v>1.2086215415019763</v>
      </c>
      <c r="N376" s="15">
        <f t="shared" si="61"/>
        <v>1.2086215415019763</v>
      </c>
      <c r="O376" s="5" t="s">
        <v>25</v>
      </c>
      <c r="P376" s="5" t="s">
        <v>25</v>
      </c>
      <c r="Q376" s="5" t="str">
        <f t="shared" si="54"/>
        <v>108.11-2023-12-31</v>
      </c>
      <c r="R376" s="5">
        <v>0</v>
      </c>
      <c r="S376" s="5">
        <v>0</v>
      </c>
    </row>
    <row r="377" spans="1:19" x14ac:dyDescent="0.3">
      <c r="A377" s="5" t="s">
        <v>497</v>
      </c>
      <c r="B377" s="5" t="s">
        <v>93</v>
      </c>
      <c r="C377" s="5" t="s">
        <v>2724</v>
      </c>
      <c r="D377" s="5" t="s">
        <v>498</v>
      </c>
      <c r="E377" s="5" t="s">
        <v>73</v>
      </c>
      <c r="F377" s="5" t="s">
        <v>24</v>
      </c>
      <c r="G377" s="6">
        <v>45291</v>
      </c>
      <c r="H377" s="5">
        <v>2023</v>
      </c>
      <c r="I377" s="5" t="str">
        <f t="shared" si="52"/>
        <v>Diciembre</v>
      </c>
      <c r="J377" s="6" t="str">
        <f t="shared" si="53"/>
        <v>2023-2</v>
      </c>
      <c r="K377" s="5">
        <v>80</v>
      </c>
      <c r="L377" s="5">
        <v>84.559884559884608</v>
      </c>
      <c r="M377" s="15">
        <f t="shared" si="60"/>
        <v>1.0569985569985576</v>
      </c>
      <c r="N377" s="15">
        <f t="shared" si="61"/>
        <v>1.0569985569985576</v>
      </c>
      <c r="O377" s="5" t="s">
        <v>25</v>
      </c>
      <c r="P377" s="5" t="s">
        <v>25</v>
      </c>
      <c r="Q377" s="5" t="str">
        <f t="shared" si="54"/>
        <v>108.12-2023-12-31</v>
      </c>
      <c r="R377" s="5">
        <v>0</v>
      </c>
      <c r="S377" s="5">
        <v>0</v>
      </c>
    </row>
    <row r="378" spans="1:19" x14ac:dyDescent="0.3">
      <c r="A378" s="5" t="s">
        <v>499</v>
      </c>
      <c r="B378" s="5" t="s">
        <v>93</v>
      </c>
      <c r="C378" s="5" t="s">
        <v>2724</v>
      </c>
      <c r="D378" s="5" t="s">
        <v>119</v>
      </c>
      <c r="E378" s="5" t="s">
        <v>73</v>
      </c>
      <c r="F378" s="5" t="s">
        <v>24</v>
      </c>
      <c r="G378" s="6">
        <v>45291</v>
      </c>
      <c r="H378" s="5">
        <v>2023</v>
      </c>
      <c r="I378" s="5" t="str">
        <f t="shared" si="52"/>
        <v>Diciembre</v>
      </c>
      <c r="J378" s="6" t="str">
        <f t="shared" si="53"/>
        <v>2023-2</v>
      </c>
      <c r="K378" s="5">
        <v>80</v>
      </c>
      <c r="L378" s="5">
        <v>86</v>
      </c>
      <c r="M378" s="15">
        <f t="shared" si="60"/>
        <v>1.075</v>
      </c>
      <c r="N378" s="15">
        <f t="shared" si="61"/>
        <v>1.075</v>
      </c>
      <c r="O378" s="5" t="s">
        <v>25</v>
      </c>
      <c r="P378" s="5" t="s">
        <v>25</v>
      </c>
      <c r="Q378" s="5" t="str">
        <f t="shared" si="54"/>
        <v>108.13-2023-12-31</v>
      </c>
      <c r="R378" s="5">
        <v>0</v>
      </c>
      <c r="S378" s="5">
        <v>0</v>
      </c>
    </row>
    <row r="379" spans="1:19" x14ac:dyDescent="0.3">
      <c r="A379" s="5" t="s">
        <v>500</v>
      </c>
      <c r="B379" s="5" t="s">
        <v>93</v>
      </c>
      <c r="C379" s="5" t="s">
        <v>2724</v>
      </c>
      <c r="D379" s="5" t="s">
        <v>188</v>
      </c>
      <c r="E379" s="5" t="s">
        <v>73</v>
      </c>
      <c r="F379" s="5" t="s">
        <v>24</v>
      </c>
      <c r="G379" s="6">
        <v>45291</v>
      </c>
      <c r="H379" s="5">
        <v>2023</v>
      </c>
      <c r="I379" s="5" t="str">
        <f t="shared" si="52"/>
        <v>Diciembre</v>
      </c>
      <c r="J379" s="6" t="str">
        <f t="shared" si="53"/>
        <v>2023-2</v>
      </c>
      <c r="K379" s="5">
        <v>80</v>
      </c>
      <c r="L379" s="5">
        <v>76.418533802500093</v>
      </c>
      <c r="M379" s="15">
        <f t="shared" si="60"/>
        <v>0.95523167253125119</v>
      </c>
      <c r="N379" s="15">
        <f t="shared" si="61"/>
        <v>0.95523167253125119</v>
      </c>
      <c r="O379" s="5" t="s">
        <v>25</v>
      </c>
      <c r="P379" s="5" t="s">
        <v>25</v>
      </c>
      <c r="Q379" s="5" t="str">
        <f t="shared" si="54"/>
        <v>108.14-2023-12-31</v>
      </c>
      <c r="R379" s="5">
        <v>0</v>
      </c>
      <c r="S379" s="5">
        <v>0</v>
      </c>
    </row>
    <row r="380" spans="1:19" x14ac:dyDescent="0.3">
      <c r="A380" s="5" t="s">
        <v>501</v>
      </c>
      <c r="B380" s="5" t="s">
        <v>93</v>
      </c>
      <c r="C380" s="5" t="s">
        <v>2724</v>
      </c>
      <c r="D380" s="5" t="s">
        <v>502</v>
      </c>
      <c r="E380" s="5" t="s">
        <v>73</v>
      </c>
      <c r="F380" s="5" t="s">
        <v>24</v>
      </c>
      <c r="G380" s="6">
        <v>45291</v>
      </c>
      <c r="H380" s="5">
        <v>2023</v>
      </c>
      <c r="I380" s="5" t="str">
        <f t="shared" si="52"/>
        <v>Diciembre</v>
      </c>
      <c r="J380" s="6" t="str">
        <f t="shared" si="53"/>
        <v>2023-2</v>
      </c>
      <c r="K380" s="5">
        <v>80</v>
      </c>
      <c r="L380" s="5">
        <v>82.904040404040401</v>
      </c>
      <c r="M380" s="15">
        <f t="shared" si="60"/>
        <v>1.036300505050505</v>
      </c>
      <c r="N380" s="15">
        <f t="shared" si="61"/>
        <v>1.036300505050505</v>
      </c>
      <c r="O380" s="5" t="s">
        <v>25</v>
      </c>
      <c r="P380" s="5" t="s">
        <v>25</v>
      </c>
      <c r="Q380" s="5" t="str">
        <f t="shared" si="54"/>
        <v>108.15-2023-12-31</v>
      </c>
      <c r="R380" s="5">
        <v>0</v>
      </c>
      <c r="S380" s="5">
        <v>0</v>
      </c>
    </row>
    <row r="381" spans="1:19" x14ac:dyDescent="0.3">
      <c r="A381" s="5" t="s">
        <v>503</v>
      </c>
      <c r="B381" s="5" t="s">
        <v>93</v>
      </c>
      <c r="C381" s="5" t="s">
        <v>2724</v>
      </c>
      <c r="D381" s="5" t="s">
        <v>72</v>
      </c>
      <c r="E381" s="5" t="s">
        <v>73</v>
      </c>
      <c r="F381" s="5" t="s">
        <v>24</v>
      </c>
      <c r="G381" s="6">
        <v>45291</v>
      </c>
      <c r="H381" s="5">
        <v>2023</v>
      </c>
      <c r="I381" s="5" t="str">
        <f t="shared" si="52"/>
        <v>Diciembre</v>
      </c>
      <c r="J381" s="6" t="str">
        <f t="shared" si="53"/>
        <v>2023-2</v>
      </c>
      <c r="K381" s="5">
        <v>80</v>
      </c>
      <c r="L381" s="5">
        <v>88.508473249579296</v>
      </c>
      <c r="M381" s="15">
        <f t="shared" si="60"/>
        <v>1.1063559156197411</v>
      </c>
      <c r="N381" s="15">
        <f t="shared" si="61"/>
        <v>1.1063559156197411</v>
      </c>
      <c r="O381" s="5" t="s">
        <v>55</v>
      </c>
      <c r="P381" s="5" t="s">
        <v>91</v>
      </c>
      <c r="Q381" s="5" t="str">
        <f t="shared" si="54"/>
        <v>108.2-2023-12-31</v>
      </c>
      <c r="R381" s="5">
        <v>1</v>
      </c>
      <c r="S381" s="5">
        <v>1</v>
      </c>
    </row>
    <row r="382" spans="1:19" x14ac:dyDescent="0.3">
      <c r="A382" s="5" t="s">
        <v>505</v>
      </c>
      <c r="B382" s="5" t="s">
        <v>93</v>
      </c>
      <c r="C382" s="5" t="s">
        <v>2724</v>
      </c>
      <c r="D382" s="5" t="s">
        <v>257</v>
      </c>
      <c r="E382" s="5" t="s">
        <v>73</v>
      </c>
      <c r="F382" s="5" t="s">
        <v>24</v>
      </c>
      <c r="G382" s="6">
        <v>45291</v>
      </c>
      <c r="H382" s="5">
        <v>2023</v>
      </c>
      <c r="I382" s="5" t="str">
        <f t="shared" si="52"/>
        <v>Diciembre</v>
      </c>
      <c r="J382" s="6" t="str">
        <f t="shared" si="53"/>
        <v>2023-2</v>
      </c>
      <c r="K382" s="5">
        <v>80</v>
      </c>
      <c r="L382" s="5">
        <v>94.811073336571098</v>
      </c>
      <c r="M382" s="15">
        <f t="shared" si="60"/>
        <v>1.1851384167071388</v>
      </c>
      <c r="N382" s="15">
        <f t="shared" si="61"/>
        <v>1.1851384167071388</v>
      </c>
      <c r="O382" s="5" t="s">
        <v>25</v>
      </c>
      <c r="P382" s="5" t="s">
        <v>25</v>
      </c>
      <c r="Q382" s="5" t="str">
        <f t="shared" si="54"/>
        <v>108.3-2023-12-31</v>
      </c>
      <c r="R382" s="5">
        <v>0</v>
      </c>
      <c r="S382" s="5">
        <v>0</v>
      </c>
    </row>
    <row r="383" spans="1:19" x14ac:dyDescent="0.3">
      <c r="A383" s="5" t="s">
        <v>506</v>
      </c>
      <c r="B383" s="5" t="s">
        <v>93</v>
      </c>
      <c r="C383" s="5" t="s">
        <v>2724</v>
      </c>
      <c r="D383" s="5" t="s">
        <v>403</v>
      </c>
      <c r="E383" s="5" t="s">
        <v>73</v>
      </c>
      <c r="F383" s="5" t="s">
        <v>24</v>
      </c>
      <c r="G383" s="6">
        <v>45291</v>
      </c>
      <c r="H383" s="5">
        <v>2023</v>
      </c>
      <c r="I383" s="5" t="str">
        <f t="shared" si="52"/>
        <v>Diciembre</v>
      </c>
      <c r="J383" s="6" t="str">
        <f t="shared" si="53"/>
        <v>2023-2</v>
      </c>
      <c r="K383" s="5">
        <v>80</v>
      </c>
      <c r="L383" s="5">
        <v>87.392767703668298</v>
      </c>
      <c r="M383" s="15">
        <f t="shared" si="60"/>
        <v>1.0924095962958538</v>
      </c>
      <c r="N383" s="15">
        <f t="shared" si="61"/>
        <v>1.0924095962958538</v>
      </c>
      <c r="O383" s="5" t="s">
        <v>25</v>
      </c>
      <c r="P383" s="5" t="s">
        <v>25</v>
      </c>
      <c r="Q383" s="5" t="str">
        <f t="shared" si="54"/>
        <v>108.4-2023-12-31</v>
      </c>
      <c r="R383" s="5">
        <v>0</v>
      </c>
      <c r="S383" s="5">
        <v>0</v>
      </c>
    </row>
    <row r="384" spans="1:19" x14ac:dyDescent="0.3">
      <c r="A384" s="5" t="s">
        <v>507</v>
      </c>
      <c r="B384" s="5" t="s">
        <v>93</v>
      </c>
      <c r="C384" s="5" t="s">
        <v>2724</v>
      </c>
      <c r="D384" s="5" t="s">
        <v>253</v>
      </c>
      <c r="E384" s="5" t="s">
        <v>73</v>
      </c>
      <c r="F384" s="5" t="s">
        <v>24</v>
      </c>
      <c r="G384" s="6">
        <v>45291</v>
      </c>
      <c r="H384" s="5">
        <v>2023</v>
      </c>
      <c r="I384" s="5" t="str">
        <f t="shared" si="52"/>
        <v>Diciembre</v>
      </c>
      <c r="J384" s="6" t="str">
        <f t="shared" si="53"/>
        <v>2023-2</v>
      </c>
      <c r="K384" s="5">
        <v>80</v>
      </c>
      <c r="L384" s="5">
        <v>90.977702771558697</v>
      </c>
      <c r="M384" s="15">
        <f t="shared" si="60"/>
        <v>1.1372212846444838</v>
      </c>
      <c r="N384" s="15">
        <f t="shared" si="61"/>
        <v>1.1372212846444838</v>
      </c>
      <c r="O384" s="5" t="s">
        <v>25</v>
      </c>
      <c r="P384" s="5" t="s">
        <v>25</v>
      </c>
      <c r="Q384" s="5" t="str">
        <f t="shared" si="54"/>
        <v>108.5-2023-12-31</v>
      </c>
      <c r="R384" s="5">
        <v>0</v>
      </c>
      <c r="S384" s="5">
        <v>0</v>
      </c>
    </row>
    <row r="385" spans="1:19" x14ac:dyDescent="0.3">
      <c r="A385" s="5" t="s">
        <v>508</v>
      </c>
      <c r="B385" s="5" t="s">
        <v>93</v>
      </c>
      <c r="C385" s="5" t="s">
        <v>2724</v>
      </c>
      <c r="D385" s="5" t="s">
        <v>306</v>
      </c>
      <c r="E385" s="5" t="s">
        <v>73</v>
      </c>
      <c r="F385" s="5" t="s">
        <v>24</v>
      </c>
      <c r="G385" s="6">
        <v>45291</v>
      </c>
      <c r="H385" s="5">
        <v>2023</v>
      </c>
      <c r="I385" s="5" t="str">
        <f t="shared" si="52"/>
        <v>Diciembre</v>
      </c>
      <c r="J385" s="6" t="str">
        <f t="shared" si="53"/>
        <v>2023-2</v>
      </c>
      <c r="K385" s="5">
        <v>80</v>
      </c>
      <c r="L385" s="5">
        <v>81.991406812802296</v>
      </c>
      <c r="M385" s="15">
        <f t="shared" si="60"/>
        <v>1.0248925851600288</v>
      </c>
      <c r="N385" s="15">
        <f t="shared" si="61"/>
        <v>1.0248925851600288</v>
      </c>
      <c r="O385" s="5" t="s">
        <v>25</v>
      </c>
      <c r="P385" s="5" t="s">
        <v>25</v>
      </c>
      <c r="Q385" s="5" t="str">
        <f t="shared" si="54"/>
        <v>108.6-2023-12-31</v>
      </c>
      <c r="R385" s="5">
        <v>0</v>
      </c>
      <c r="S385" s="5">
        <v>0</v>
      </c>
    </row>
    <row r="386" spans="1:19" x14ac:dyDescent="0.3">
      <c r="A386" s="5" t="s">
        <v>509</v>
      </c>
      <c r="B386" s="5" t="s">
        <v>93</v>
      </c>
      <c r="C386" s="5" t="s">
        <v>2724</v>
      </c>
      <c r="D386" s="5" t="s">
        <v>314</v>
      </c>
      <c r="E386" s="5" t="s">
        <v>73</v>
      </c>
      <c r="F386" s="5" t="s">
        <v>24</v>
      </c>
      <c r="G386" s="6">
        <v>45291</v>
      </c>
      <c r="H386" s="5">
        <v>2023</v>
      </c>
      <c r="I386" s="5" t="str">
        <f t="shared" ref="I386:I449" si="62">PROPER(TEXT(G386,"mmmm"))</f>
        <v>Diciembre</v>
      </c>
      <c r="J386" s="6" t="str">
        <f t="shared" ref="J386:J449" si="63">IF(OR(I386="Enero",I386="Febrero",I386="Marzo",I386="Abril",I386="Mayo",I386="Junio"),H386&amp;"-1",IF(OR(I386="Julio",I386="Agosto",I386="Septiembre",I386="Octubre",I386="Noviembre",I386="Diciembre"),H386&amp;"-2"))</f>
        <v>2023-2</v>
      </c>
      <c r="K386" s="5">
        <v>80</v>
      </c>
      <c r="L386" s="5">
        <v>81.322057504242295</v>
      </c>
      <c r="M386" s="15">
        <f t="shared" si="60"/>
        <v>1.0165257188030288</v>
      </c>
      <c r="N386" s="15">
        <f t="shared" si="61"/>
        <v>1.0165257188030288</v>
      </c>
      <c r="O386" s="5" t="s">
        <v>25</v>
      </c>
      <c r="P386" s="5" t="s">
        <v>25</v>
      </c>
      <c r="Q386" s="5" t="str">
        <f t="shared" ref="Q386:Q449" si="64">A386&amp;"-"&amp;YEAR(G386)&amp;"-"&amp;IF(LEN(MONTH(G386))=1,"0"&amp;MONTH(G386),MONTH(G386))&amp;"-"&amp;IF(LEN(DAY(G386))=1,"0"&amp;DAY(G386),DAY(G386))</f>
        <v>108.7-2023-12-31</v>
      </c>
      <c r="R386" s="5">
        <v>0</v>
      </c>
      <c r="S386" s="5">
        <v>0</v>
      </c>
    </row>
    <row r="387" spans="1:19" x14ac:dyDescent="0.3">
      <c r="A387" s="5" t="s">
        <v>510</v>
      </c>
      <c r="B387" s="5" t="s">
        <v>93</v>
      </c>
      <c r="C387" s="5" t="s">
        <v>2724</v>
      </c>
      <c r="D387" s="5" t="s">
        <v>46</v>
      </c>
      <c r="E387" s="5" t="s">
        <v>73</v>
      </c>
      <c r="F387" s="5" t="s">
        <v>24</v>
      </c>
      <c r="G387" s="6">
        <v>45291</v>
      </c>
      <c r="H387" s="5">
        <v>2023</v>
      </c>
      <c r="I387" s="5" t="str">
        <f t="shared" si="62"/>
        <v>Diciembre</v>
      </c>
      <c r="J387" s="6" t="str">
        <f t="shared" si="63"/>
        <v>2023-2</v>
      </c>
      <c r="K387" s="5">
        <v>80</v>
      </c>
      <c r="L387" s="5">
        <v>77.756756756756801</v>
      </c>
      <c r="M387" s="15">
        <f t="shared" si="60"/>
        <v>0.97195945945946005</v>
      </c>
      <c r="N387" s="15">
        <f t="shared" si="61"/>
        <v>0.97195945945946005</v>
      </c>
      <c r="O387" s="5" t="s">
        <v>25</v>
      </c>
      <c r="P387" s="5" t="s">
        <v>25</v>
      </c>
      <c r="Q387" s="5" t="str">
        <f t="shared" si="64"/>
        <v>108.8-2023-12-31</v>
      </c>
      <c r="R387" s="5">
        <v>0</v>
      </c>
      <c r="S387" s="5">
        <v>0</v>
      </c>
    </row>
    <row r="388" spans="1:19" x14ac:dyDescent="0.3">
      <c r="A388" s="5" t="s">
        <v>512</v>
      </c>
      <c r="B388" s="5" t="s">
        <v>93</v>
      </c>
      <c r="C388" s="5" t="s">
        <v>2724</v>
      </c>
      <c r="D388" s="5" t="s">
        <v>33</v>
      </c>
      <c r="E388" s="5" t="s">
        <v>73</v>
      </c>
      <c r="F388" s="5" t="s">
        <v>24</v>
      </c>
      <c r="G388" s="6">
        <v>45291</v>
      </c>
      <c r="H388" s="5">
        <v>2023</v>
      </c>
      <c r="I388" s="5" t="str">
        <f t="shared" si="62"/>
        <v>Diciembre</v>
      </c>
      <c r="J388" s="6" t="str">
        <f t="shared" si="63"/>
        <v>2023-2</v>
      </c>
      <c r="K388" s="5">
        <v>80</v>
      </c>
      <c r="L388" s="5">
        <v>94.9579831932773</v>
      </c>
      <c r="M388" s="15">
        <f t="shared" si="60"/>
        <v>1.1869747899159662</v>
      </c>
      <c r="N388" s="15">
        <f t="shared" si="61"/>
        <v>1.1869747899159662</v>
      </c>
      <c r="O388" s="5" t="s">
        <v>25</v>
      </c>
      <c r="P388" s="5" t="s">
        <v>25</v>
      </c>
      <c r="Q388" s="5" t="str">
        <f t="shared" si="64"/>
        <v>108.9-2023-12-31</v>
      </c>
      <c r="R388" s="5">
        <v>0</v>
      </c>
      <c r="S388" s="5">
        <v>0</v>
      </c>
    </row>
    <row r="389" spans="1:19" x14ac:dyDescent="0.3">
      <c r="A389" s="24" t="s">
        <v>517</v>
      </c>
      <c r="B389" s="23" t="s">
        <v>518</v>
      </c>
      <c r="C389" s="5" t="s">
        <v>2725</v>
      </c>
      <c r="D389" s="5" t="s">
        <v>186</v>
      </c>
      <c r="E389" s="5" t="s">
        <v>54</v>
      </c>
      <c r="F389" s="5" t="s">
        <v>24</v>
      </c>
      <c r="G389" s="6">
        <v>45291</v>
      </c>
      <c r="H389" s="16">
        <f t="shared" ref="H389:H452" si="65">YEAR(G389)</f>
        <v>2023</v>
      </c>
      <c r="I389" s="6" t="str">
        <f t="shared" si="62"/>
        <v>Diciembre</v>
      </c>
      <c r="J389" s="6" t="str">
        <f t="shared" si="63"/>
        <v>2023-2</v>
      </c>
      <c r="K389" s="5">
        <v>15442</v>
      </c>
      <c r="L389" s="5">
        <v>15978</v>
      </c>
      <c r="M389" s="15">
        <f t="shared" si="60"/>
        <v>1.034710529724129</v>
      </c>
      <c r="N389" s="15">
        <f t="shared" si="61"/>
        <v>1.034710529724129</v>
      </c>
      <c r="O389" s="5" t="s">
        <v>55</v>
      </c>
      <c r="P389" s="5" t="s">
        <v>55</v>
      </c>
      <c r="Q389" s="5" t="str">
        <f t="shared" si="64"/>
        <v>14.1-2023-12-31</v>
      </c>
      <c r="R389" s="5">
        <v>0</v>
      </c>
      <c r="S389" s="5">
        <v>0</v>
      </c>
    </row>
    <row r="390" spans="1:19" x14ac:dyDescent="0.3">
      <c r="A390" s="24" t="s">
        <v>519</v>
      </c>
      <c r="B390" s="23" t="s">
        <v>520</v>
      </c>
      <c r="C390" s="5" t="s">
        <v>2725</v>
      </c>
      <c r="D390" s="5" t="s">
        <v>186</v>
      </c>
      <c r="E390" s="5" t="s">
        <v>54</v>
      </c>
      <c r="F390" s="5" t="s">
        <v>24</v>
      </c>
      <c r="G390" s="6">
        <v>45291</v>
      </c>
      <c r="H390" s="16">
        <f t="shared" si="65"/>
        <v>2023</v>
      </c>
      <c r="I390" s="6" t="str">
        <f t="shared" si="62"/>
        <v>Diciembre</v>
      </c>
      <c r="J390" s="6" t="str">
        <f t="shared" si="63"/>
        <v>2023-2</v>
      </c>
      <c r="K390" s="5">
        <v>88422</v>
      </c>
      <c r="L390" s="5">
        <v>86869</v>
      </c>
      <c r="M390" s="15">
        <f t="shared" si="60"/>
        <v>0.98243649770419128</v>
      </c>
      <c r="N390" s="15">
        <f t="shared" si="61"/>
        <v>0.98243649770419128</v>
      </c>
      <c r="O390" s="5" t="s">
        <v>55</v>
      </c>
      <c r="P390" s="5" t="s">
        <v>55</v>
      </c>
      <c r="Q390" s="5" t="str">
        <f t="shared" si="64"/>
        <v>14.2-2023-12-31</v>
      </c>
      <c r="R390" s="5">
        <v>0</v>
      </c>
      <c r="S390" s="5">
        <v>0</v>
      </c>
    </row>
    <row r="391" spans="1:19" x14ac:dyDescent="0.3">
      <c r="A391" s="24" t="s">
        <v>521</v>
      </c>
      <c r="B391" s="23" t="s">
        <v>522</v>
      </c>
      <c r="C391" s="5" t="s">
        <v>2725</v>
      </c>
      <c r="D391" s="5" t="s">
        <v>186</v>
      </c>
      <c r="E391" s="5" t="s">
        <v>54</v>
      </c>
      <c r="F391" s="5" t="s">
        <v>24</v>
      </c>
      <c r="G391" s="6">
        <v>45291</v>
      </c>
      <c r="H391" s="16">
        <f t="shared" si="65"/>
        <v>2023</v>
      </c>
      <c r="I391" s="6" t="str">
        <f t="shared" si="62"/>
        <v>Diciembre</v>
      </c>
      <c r="J391" s="6" t="str">
        <f t="shared" si="63"/>
        <v>2023-2</v>
      </c>
      <c r="K391" s="5">
        <v>98342</v>
      </c>
      <c r="L391" s="5">
        <v>96530</v>
      </c>
      <c r="M391" s="15">
        <f t="shared" si="60"/>
        <v>0.98157450529783818</v>
      </c>
      <c r="N391" s="15">
        <f t="shared" si="61"/>
        <v>0.98157450529783818</v>
      </c>
      <c r="O391" s="5" t="s">
        <v>55</v>
      </c>
      <c r="P391" s="5" t="s">
        <v>55</v>
      </c>
      <c r="Q391" s="5" t="str">
        <f t="shared" si="64"/>
        <v>14.3-2023-12-31</v>
      </c>
      <c r="R391" s="5">
        <v>0</v>
      </c>
      <c r="S391" s="5">
        <v>0</v>
      </c>
    </row>
    <row r="392" spans="1:19" x14ac:dyDescent="0.3">
      <c r="A392" s="24" t="s">
        <v>523</v>
      </c>
      <c r="B392" s="23" t="s">
        <v>524</v>
      </c>
      <c r="C392" s="5" t="s">
        <v>2725</v>
      </c>
      <c r="D392" s="5" t="s">
        <v>186</v>
      </c>
      <c r="E392" s="5" t="s">
        <v>54</v>
      </c>
      <c r="F392" s="5" t="s">
        <v>24</v>
      </c>
      <c r="G392" s="6">
        <v>45291</v>
      </c>
      <c r="H392" s="16">
        <f t="shared" si="65"/>
        <v>2023</v>
      </c>
      <c r="I392" s="6" t="str">
        <f t="shared" si="62"/>
        <v>Diciembre</v>
      </c>
      <c r="J392" s="6" t="str">
        <f t="shared" si="63"/>
        <v>2023-2</v>
      </c>
      <c r="K392" s="9">
        <v>5522</v>
      </c>
      <c r="L392" s="9">
        <v>6318</v>
      </c>
      <c r="M392" s="15">
        <f t="shared" si="60"/>
        <v>1.1441506700470845</v>
      </c>
      <c r="N392" s="15">
        <f t="shared" si="61"/>
        <v>1.1441506700470845</v>
      </c>
      <c r="O392" s="5" t="s">
        <v>55</v>
      </c>
      <c r="P392" s="5" t="s">
        <v>55</v>
      </c>
      <c r="Q392" s="5" t="str">
        <f t="shared" si="64"/>
        <v>14.4-2023-12-31</v>
      </c>
      <c r="R392" s="5">
        <v>0</v>
      </c>
      <c r="S392" s="5">
        <v>0</v>
      </c>
    </row>
    <row r="393" spans="1:19" x14ac:dyDescent="0.3">
      <c r="A393" s="5" t="s">
        <v>525</v>
      </c>
      <c r="B393" s="5" t="s">
        <v>86</v>
      </c>
      <c r="C393" s="5" t="s">
        <v>2725</v>
      </c>
      <c r="D393" s="5" t="s">
        <v>44</v>
      </c>
      <c r="E393" s="5" t="s">
        <v>54</v>
      </c>
      <c r="F393" s="5" t="s">
        <v>24</v>
      </c>
      <c r="G393" s="6">
        <v>45291</v>
      </c>
      <c r="H393" s="16">
        <f t="shared" si="65"/>
        <v>2023</v>
      </c>
      <c r="I393" s="6" t="str">
        <f t="shared" si="62"/>
        <v>Diciembre</v>
      </c>
      <c r="J393" s="6" t="str">
        <f t="shared" si="63"/>
        <v>2023-2</v>
      </c>
      <c r="K393" s="5">
        <v>1</v>
      </c>
      <c r="L393" s="5">
        <v>1</v>
      </c>
      <c r="M393" s="15">
        <f>IFERROR(IF((L393/K393)&gt;1,1,L393/K393),"")</f>
        <v>1</v>
      </c>
      <c r="N393" s="15">
        <f>IFERROR(IF((L393/K393)&gt;1,1,L393/K393),"")</f>
        <v>1</v>
      </c>
      <c r="O393" s="5" t="s">
        <v>55</v>
      </c>
      <c r="P393" s="5" t="s">
        <v>55</v>
      </c>
      <c r="Q393" s="5" t="str">
        <f t="shared" si="64"/>
        <v>325.1-2023-12-31</v>
      </c>
      <c r="R393" s="5">
        <v>0</v>
      </c>
      <c r="S393" s="5">
        <v>0</v>
      </c>
    </row>
    <row r="394" spans="1:19" x14ac:dyDescent="0.3">
      <c r="A394" s="5" t="s">
        <v>526</v>
      </c>
      <c r="B394" s="5" t="s">
        <v>88</v>
      </c>
      <c r="C394" s="5" t="s">
        <v>2725</v>
      </c>
      <c r="D394" s="5" t="s">
        <v>44</v>
      </c>
      <c r="E394" s="5" t="s">
        <v>54</v>
      </c>
      <c r="F394" s="5" t="s">
        <v>24</v>
      </c>
      <c r="G394" s="17">
        <v>45291</v>
      </c>
      <c r="H394" s="16">
        <f t="shared" si="65"/>
        <v>2023</v>
      </c>
      <c r="I394" s="6" t="str">
        <f t="shared" si="62"/>
        <v>Diciembre</v>
      </c>
      <c r="J394" s="6" t="str">
        <f t="shared" si="63"/>
        <v>2023-2</v>
      </c>
      <c r="K394" s="5">
        <v>1</v>
      </c>
      <c r="L394" s="5">
        <v>1</v>
      </c>
      <c r="M394" s="15">
        <f>IFERROR(IF((L394/K394)&gt;1,1,L394/K394),"")</f>
        <v>1</v>
      </c>
      <c r="N394" s="15">
        <f>IFERROR(IF((L394/K394)&gt;1,1,L394/K394),"")</f>
        <v>1</v>
      </c>
      <c r="O394" s="5" t="s">
        <v>55</v>
      </c>
      <c r="P394" s="5" t="s">
        <v>55</v>
      </c>
      <c r="Q394" s="5" t="str">
        <f t="shared" si="64"/>
        <v>325.2-2023-12-31</v>
      </c>
      <c r="R394" s="5">
        <v>0</v>
      </c>
      <c r="S394" s="5">
        <v>0</v>
      </c>
    </row>
    <row r="395" spans="1:19" x14ac:dyDescent="0.3">
      <c r="A395" s="25" t="s">
        <v>527</v>
      </c>
      <c r="B395" s="23" t="s">
        <v>528</v>
      </c>
      <c r="C395" s="5" t="s">
        <v>2725</v>
      </c>
      <c r="D395" s="5" t="s">
        <v>351</v>
      </c>
      <c r="E395" s="5" t="s">
        <v>54</v>
      </c>
      <c r="F395" s="5" t="s">
        <v>24</v>
      </c>
      <c r="G395" s="6">
        <v>45291</v>
      </c>
      <c r="H395" s="16">
        <f t="shared" si="65"/>
        <v>2023</v>
      </c>
      <c r="I395" s="6" t="str">
        <f t="shared" si="62"/>
        <v>Diciembre</v>
      </c>
      <c r="J395" s="6" t="str">
        <f t="shared" si="63"/>
        <v>2023-2</v>
      </c>
      <c r="K395" s="80">
        <v>1357.778</v>
      </c>
      <c r="L395" s="81">
        <f>3779928348/1000000</f>
        <v>3779.9283479999999</v>
      </c>
      <c r="M395" s="15">
        <f>IFERROR(IF((L395/K395)&gt;1.3,1.3,L395/K395),"")</f>
        <v>1.3</v>
      </c>
      <c r="N395" s="15">
        <f>IFERROR(IF((L395/K395)&gt;1,L395/K395,L395/K395),"")</f>
        <v>2.7839074929774967</v>
      </c>
      <c r="O395" s="5" t="s">
        <v>103</v>
      </c>
      <c r="P395" s="5" t="s">
        <v>103</v>
      </c>
      <c r="Q395" s="5" t="str">
        <f t="shared" si="64"/>
        <v>386.1-2023-12-31</v>
      </c>
      <c r="R395" s="5">
        <v>0</v>
      </c>
      <c r="S395" s="5">
        <v>0</v>
      </c>
    </row>
    <row r="396" spans="1:19" x14ac:dyDescent="0.3">
      <c r="A396" s="25" t="s">
        <v>529</v>
      </c>
      <c r="B396" s="5" t="s">
        <v>2735</v>
      </c>
      <c r="C396" s="5" t="s">
        <v>2725</v>
      </c>
      <c r="D396" s="5" t="s">
        <v>351</v>
      </c>
      <c r="E396" s="5" t="s">
        <v>54</v>
      </c>
      <c r="F396" s="5" t="s">
        <v>24</v>
      </c>
      <c r="G396" s="6">
        <v>45291</v>
      </c>
      <c r="H396" s="16">
        <f t="shared" si="65"/>
        <v>2023</v>
      </c>
      <c r="I396" s="6" t="str">
        <f t="shared" si="62"/>
        <v>Diciembre</v>
      </c>
      <c r="J396" s="6" t="str">
        <f t="shared" si="63"/>
        <v>2023-2</v>
      </c>
      <c r="K396" s="12">
        <v>7082.0029999999988</v>
      </c>
      <c r="L396" s="11">
        <f>9868418317/1000000</f>
        <v>9868.4183169999997</v>
      </c>
      <c r="M396" s="15">
        <f>IFERROR(IF((L396/K396)&gt;1.3,1.3,L396/K396),"")</f>
        <v>1.3</v>
      </c>
      <c r="N396" s="15">
        <f>IFERROR(IF((L396/K396)&gt;1,L396/K396,L396/K396),"")</f>
        <v>1.393450174618678</v>
      </c>
      <c r="O396" s="5" t="s">
        <v>103</v>
      </c>
      <c r="P396" s="5" t="s">
        <v>103</v>
      </c>
      <c r="Q396" s="5" t="str">
        <f t="shared" si="64"/>
        <v>386.2-2023-12-31</v>
      </c>
      <c r="R396" s="5">
        <v>0</v>
      </c>
      <c r="S396" s="5">
        <v>0</v>
      </c>
    </row>
    <row r="397" spans="1:19" x14ac:dyDescent="0.3">
      <c r="A397" s="25" t="s">
        <v>531</v>
      </c>
      <c r="B397" s="23" t="s">
        <v>532</v>
      </c>
      <c r="C397" s="5" t="s">
        <v>2725</v>
      </c>
      <c r="D397" s="5" t="s">
        <v>351</v>
      </c>
      <c r="E397" s="5" t="s">
        <v>54</v>
      </c>
      <c r="F397" s="5" t="s">
        <v>24</v>
      </c>
      <c r="G397" s="6">
        <v>45291</v>
      </c>
      <c r="H397" s="16">
        <f t="shared" si="65"/>
        <v>2023</v>
      </c>
      <c r="I397" s="6" t="str">
        <f t="shared" si="62"/>
        <v>Diciembre</v>
      </c>
      <c r="J397" s="6" t="str">
        <f t="shared" si="63"/>
        <v>2023-2</v>
      </c>
      <c r="K397" s="12">
        <v>5657.94</v>
      </c>
      <c r="L397" s="11">
        <f>4048733862/1000000</f>
        <v>4048.733862</v>
      </c>
      <c r="M397" s="15">
        <f>IFERROR(IF((L397/K397)&gt;1.3,1.3,L397/K397),"")</f>
        <v>0.71558444628256934</v>
      </c>
      <c r="N397" s="15">
        <f>IFERROR(IF((L397/K397)&gt;1,L397/K397,L397/K397),"")</f>
        <v>0.71558444628256934</v>
      </c>
      <c r="O397" s="5" t="s">
        <v>103</v>
      </c>
      <c r="P397" s="5" t="s">
        <v>103</v>
      </c>
      <c r="Q397" s="5" t="str">
        <f t="shared" si="64"/>
        <v>386.3-2023-12-31</v>
      </c>
      <c r="R397" s="5">
        <v>0</v>
      </c>
      <c r="S397" s="5">
        <v>0</v>
      </c>
    </row>
    <row r="398" spans="1:19" x14ac:dyDescent="0.3">
      <c r="A398" s="25" t="s">
        <v>533</v>
      </c>
      <c r="B398" s="23" t="s">
        <v>534</v>
      </c>
      <c r="C398" s="5" t="s">
        <v>2725</v>
      </c>
      <c r="D398" s="5" t="s">
        <v>484</v>
      </c>
      <c r="E398" s="5" t="s">
        <v>60</v>
      </c>
      <c r="F398" s="5" t="s">
        <v>24</v>
      </c>
      <c r="G398" s="6">
        <v>45291</v>
      </c>
      <c r="H398" s="50">
        <f t="shared" si="65"/>
        <v>2023</v>
      </c>
      <c r="I398" s="49" t="str">
        <f t="shared" si="62"/>
        <v>Diciembre</v>
      </c>
      <c r="J398" s="6" t="str">
        <f t="shared" si="63"/>
        <v>2023-2</v>
      </c>
      <c r="K398" s="48">
        <v>100</v>
      </c>
      <c r="L398" s="48">
        <v>100</v>
      </c>
      <c r="M398" s="15">
        <f t="shared" ref="M398:M429" si="66">IFERROR(IF((L398/K398)&gt;1,1,L398/K398),"")</f>
        <v>1</v>
      </c>
      <c r="N398" s="15">
        <f t="shared" ref="N398:N429" si="67">IFERROR(IF((L398/K398)&gt;1,1,L398/K398),"")</f>
        <v>1</v>
      </c>
      <c r="O398" s="5" t="s">
        <v>25</v>
      </c>
      <c r="P398" s="5" t="s">
        <v>25</v>
      </c>
      <c r="Q398" s="5" t="str">
        <f t="shared" si="64"/>
        <v>390.1-2023-12-31</v>
      </c>
      <c r="R398" s="5">
        <v>0</v>
      </c>
      <c r="S398" s="5">
        <v>0</v>
      </c>
    </row>
    <row r="399" spans="1:19" x14ac:dyDescent="0.3">
      <c r="A399" s="25" t="s">
        <v>535</v>
      </c>
      <c r="B399" s="23" t="s">
        <v>536</v>
      </c>
      <c r="C399" s="5" t="s">
        <v>2725</v>
      </c>
      <c r="D399" s="5" t="s">
        <v>484</v>
      </c>
      <c r="E399" s="5" t="s">
        <v>60</v>
      </c>
      <c r="F399" s="5" t="s">
        <v>24</v>
      </c>
      <c r="G399" s="6">
        <v>45291</v>
      </c>
      <c r="H399" s="16">
        <f t="shared" si="65"/>
        <v>2023</v>
      </c>
      <c r="I399" s="6" t="str">
        <f t="shared" si="62"/>
        <v>Diciembre</v>
      </c>
      <c r="J399" s="6" t="str">
        <f t="shared" si="63"/>
        <v>2023-2</v>
      </c>
      <c r="K399" s="5">
        <v>100</v>
      </c>
      <c r="L399" s="5">
        <v>100</v>
      </c>
      <c r="M399" s="15">
        <f t="shared" si="66"/>
        <v>1</v>
      </c>
      <c r="N399" s="15">
        <f t="shared" si="67"/>
        <v>1</v>
      </c>
      <c r="O399" s="5" t="s">
        <v>25</v>
      </c>
      <c r="P399" s="5" t="s">
        <v>25</v>
      </c>
      <c r="Q399" s="5" t="str">
        <f t="shared" si="64"/>
        <v>390.10-2023-12-31</v>
      </c>
      <c r="R399" s="5">
        <v>0</v>
      </c>
      <c r="S399" s="5">
        <v>0</v>
      </c>
    </row>
    <row r="400" spans="1:19" x14ac:dyDescent="0.3">
      <c r="A400" s="25" t="s">
        <v>537</v>
      </c>
      <c r="B400" s="23" t="s">
        <v>538</v>
      </c>
      <c r="C400" s="5" t="s">
        <v>2725</v>
      </c>
      <c r="D400" s="5" t="s">
        <v>484</v>
      </c>
      <c r="E400" s="5" t="s">
        <v>60</v>
      </c>
      <c r="F400" s="5" t="s">
        <v>24</v>
      </c>
      <c r="G400" s="6">
        <v>45291</v>
      </c>
      <c r="H400" s="16">
        <f t="shared" si="65"/>
        <v>2023</v>
      </c>
      <c r="I400" s="6" t="str">
        <f t="shared" si="62"/>
        <v>Diciembre</v>
      </c>
      <c r="J400" s="6" t="str">
        <f t="shared" si="63"/>
        <v>2023-2</v>
      </c>
      <c r="K400" s="5">
        <v>100</v>
      </c>
      <c r="L400" s="5">
        <v>100</v>
      </c>
      <c r="M400" s="15">
        <f t="shared" si="66"/>
        <v>1</v>
      </c>
      <c r="N400" s="15">
        <f t="shared" si="67"/>
        <v>1</v>
      </c>
      <c r="O400" s="5" t="s">
        <v>25</v>
      </c>
      <c r="P400" s="5" t="s">
        <v>25</v>
      </c>
      <c r="Q400" s="5" t="str">
        <f t="shared" si="64"/>
        <v>390.11-2023-12-31</v>
      </c>
      <c r="R400" s="5">
        <v>0</v>
      </c>
      <c r="S400" s="5">
        <v>0</v>
      </c>
    </row>
    <row r="401" spans="1:19" x14ac:dyDescent="0.3">
      <c r="A401" s="25" t="s">
        <v>539</v>
      </c>
      <c r="B401" s="23" t="s">
        <v>540</v>
      </c>
      <c r="C401" s="5" t="s">
        <v>2725</v>
      </c>
      <c r="D401" s="5" t="s">
        <v>484</v>
      </c>
      <c r="E401" s="5" t="s">
        <v>60</v>
      </c>
      <c r="F401" s="5" t="s">
        <v>24</v>
      </c>
      <c r="G401" s="6">
        <v>45291</v>
      </c>
      <c r="H401" s="16">
        <f t="shared" si="65"/>
        <v>2023</v>
      </c>
      <c r="I401" s="6" t="str">
        <f t="shared" si="62"/>
        <v>Diciembre</v>
      </c>
      <c r="J401" s="6" t="str">
        <f t="shared" si="63"/>
        <v>2023-2</v>
      </c>
      <c r="K401" s="5">
        <v>100</v>
      </c>
      <c r="L401" s="5">
        <v>100</v>
      </c>
      <c r="M401" s="15">
        <f t="shared" si="66"/>
        <v>1</v>
      </c>
      <c r="N401" s="15">
        <f t="shared" si="67"/>
        <v>1</v>
      </c>
      <c r="O401" s="5" t="s">
        <v>25</v>
      </c>
      <c r="P401" s="5" t="s">
        <v>25</v>
      </c>
      <c r="Q401" s="5" t="str">
        <f t="shared" si="64"/>
        <v>390.12-2023-12-31</v>
      </c>
      <c r="R401" s="5">
        <v>0</v>
      </c>
      <c r="S401" s="5">
        <v>0</v>
      </c>
    </row>
    <row r="402" spans="1:19" x14ac:dyDescent="0.3">
      <c r="A402" s="25" t="s">
        <v>541</v>
      </c>
      <c r="B402" s="23" t="s">
        <v>542</v>
      </c>
      <c r="C402" s="5" t="s">
        <v>2725</v>
      </c>
      <c r="D402" s="5" t="s">
        <v>484</v>
      </c>
      <c r="E402" s="5" t="s">
        <v>60</v>
      </c>
      <c r="F402" s="5" t="s">
        <v>24</v>
      </c>
      <c r="G402" s="6">
        <v>45291</v>
      </c>
      <c r="H402" s="16">
        <f t="shared" si="65"/>
        <v>2023</v>
      </c>
      <c r="I402" s="6" t="str">
        <f t="shared" si="62"/>
        <v>Diciembre</v>
      </c>
      <c r="J402" s="6" t="str">
        <f t="shared" si="63"/>
        <v>2023-2</v>
      </c>
      <c r="K402" s="5">
        <v>100</v>
      </c>
      <c r="L402" s="5">
        <v>99.5</v>
      </c>
      <c r="M402" s="15">
        <f t="shared" si="66"/>
        <v>0.995</v>
      </c>
      <c r="N402" s="15">
        <f t="shared" si="67"/>
        <v>0.995</v>
      </c>
      <c r="O402" s="5" t="s">
        <v>25</v>
      </c>
      <c r="P402" s="5" t="s">
        <v>25</v>
      </c>
      <c r="Q402" s="5" t="str">
        <f t="shared" si="64"/>
        <v>390.2-2023-12-31</v>
      </c>
      <c r="R402" s="5">
        <v>0</v>
      </c>
      <c r="S402" s="5">
        <v>0</v>
      </c>
    </row>
    <row r="403" spans="1:19" x14ac:dyDescent="0.3">
      <c r="A403" s="25" t="s">
        <v>543</v>
      </c>
      <c r="B403" s="23" t="s">
        <v>544</v>
      </c>
      <c r="C403" s="5" t="s">
        <v>2725</v>
      </c>
      <c r="D403" s="5" t="s">
        <v>484</v>
      </c>
      <c r="E403" s="5" t="s">
        <v>60</v>
      </c>
      <c r="F403" s="5" t="s">
        <v>24</v>
      </c>
      <c r="G403" s="6">
        <v>45291</v>
      </c>
      <c r="H403" s="16">
        <f t="shared" si="65"/>
        <v>2023</v>
      </c>
      <c r="I403" s="6" t="str">
        <f t="shared" si="62"/>
        <v>Diciembre</v>
      </c>
      <c r="J403" s="6" t="str">
        <f t="shared" si="63"/>
        <v>2023-2</v>
      </c>
      <c r="K403" s="5">
        <v>100</v>
      </c>
      <c r="L403" s="5">
        <v>99.69</v>
      </c>
      <c r="M403" s="15">
        <f t="shared" si="66"/>
        <v>0.99690000000000001</v>
      </c>
      <c r="N403" s="15">
        <f t="shared" si="67"/>
        <v>0.99690000000000001</v>
      </c>
      <c r="O403" s="5" t="s">
        <v>25</v>
      </c>
      <c r="P403" s="5" t="s">
        <v>25</v>
      </c>
      <c r="Q403" s="5" t="str">
        <f t="shared" si="64"/>
        <v>390.3-2023-12-31</v>
      </c>
      <c r="R403" s="5">
        <v>1</v>
      </c>
      <c r="S403" s="5">
        <v>1</v>
      </c>
    </row>
    <row r="404" spans="1:19" x14ac:dyDescent="0.3">
      <c r="A404" s="25" t="s">
        <v>545</v>
      </c>
      <c r="B404" s="23" t="s">
        <v>546</v>
      </c>
      <c r="C404" s="5" t="s">
        <v>2725</v>
      </c>
      <c r="D404" s="5" t="s">
        <v>484</v>
      </c>
      <c r="E404" s="5" t="s">
        <v>60</v>
      </c>
      <c r="F404" s="5" t="s">
        <v>24</v>
      </c>
      <c r="G404" s="6">
        <v>45291</v>
      </c>
      <c r="H404" s="16">
        <f t="shared" si="65"/>
        <v>2023</v>
      </c>
      <c r="I404" s="6" t="str">
        <f t="shared" si="62"/>
        <v>Diciembre</v>
      </c>
      <c r="J404" s="6" t="str">
        <f t="shared" si="63"/>
        <v>2023-2</v>
      </c>
      <c r="K404" s="5">
        <v>100</v>
      </c>
      <c r="L404" s="5">
        <v>99.44</v>
      </c>
      <c r="M404" s="15">
        <f t="shared" si="66"/>
        <v>0.99439999999999995</v>
      </c>
      <c r="N404" s="15">
        <f t="shared" si="67"/>
        <v>0.99439999999999995</v>
      </c>
      <c r="O404" s="5" t="s">
        <v>25</v>
      </c>
      <c r="P404" s="5" t="s">
        <v>25</v>
      </c>
      <c r="Q404" s="5" t="str">
        <f t="shared" si="64"/>
        <v>390.4-2023-12-31</v>
      </c>
      <c r="R404" s="5">
        <v>0</v>
      </c>
      <c r="S404" s="5">
        <v>0</v>
      </c>
    </row>
    <row r="405" spans="1:19" x14ac:dyDescent="0.3">
      <c r="A405" s="25" t="s">
        <v>547</v>
      </c>
      <c r="B405" s="23" t="s">
        <v>548</v>
      </c>
      <c r="C405" s="5" t="s">
        <v>2725</v>
      </c>
      <c r="D405" s="5" t="s">
        <v>484</v>
      </c>
      <c r="E405" s="5" t="s">
        <v>60</v>
      </c>
      <c r="F405" s="5" t="s">
        <v>24</v>
      </c>
      <c r="G405" s="6">
        <v>45291</v>
      </c>
      <c r="H405" s="16">
        <f t="shared" si="65"/>
        <v>2023</v>
      </c>
      <c r="I405" s="6" t="str">
        <f t="shared" si="62"/>
        <v>Diciembre</v>
      </c>
      <c r="J405" s="6" t="str">
        <f t="shared" si="63"/>
        <v>2023-2</v>
      </c>
      <c r="K405" s="5">
        <v>100</v>
      </c>
      <c r="L405" s="5">
        <v>78.900000000000006</v>
      </c>
      <c r="M405" s="15">
        <f t="shared" si="66"/>
        <v>0.78900000000000003</v>
      </c>
      <c r="N405" s="15">
        <f t="shared" si="67"/>
        <v>0.78900000000000003</v>
      </c>
      <c r="O405" s="5" t="s">
        <v>25</v>
      </c>
      <c r="P405" s="5" t="s">
        <v>25</v>
      </c>
      <c r="Q405" s="5" t="str">
        <f t="shared" si="64"/>
        <v>390.5-2023-12-31</v>
      </c>
      <c r="R405" s="5">
        <v>0</v>
      </c>
      <c r="S405" s="5">
        <v>0</v>
      </c>
    </row>
    <row r="406" spans="1:19" x14ac:dyDescent="0.3">
      <c r="A406" s="25" t="s">
        <v>549</v>
      </c>
      <c r="B406" s="23" t="s">
        <v>550</v>
      </c>
      <c r="C406" s="5" t="s">
        <v>2725</v>
      </c>
      <c r="D406" s="5" t="s">
        <v>484</v>
      </c>
      <c r="E406" s="5" t="s">
        <v>60</v>
      </c>
      <c r="F406" s="5" t="s">
        <v>24</v>
      </c>
      <c r="G406" s="6">
        <v>45291</v>
      </c>
      <c r="H406" s="16">
        <f t="shared" si="65"/>
        <v>2023</v>
      </c>
      <c r="I406" s="6" t="str">
        <f t="shared" si="62"/>
        <v>Diciembre</v>
      </c>
      <c r="J406" s="6" t="str">
        <f t="shared" si="63"/>
        <v>2023-2</v>
      </c>
      <c r="K406" s="5">
        <v>100</v>
      </c>
      <c r="L406" s="5">
        <v>100</v>
      </c>
      <c r="M406" s="15">
        <f t="shared" si="66"/>
        <v>1</v>
      </c>
      <c r="N406" s="15">
        <f t="shared" si="67"/>
        <v>1</v>
      </c>
      <c r="O406" s="5" t="s">
        <v>25</v>
      </c>
      <c r="P406" s="5" t="s">
        <v>25</v>
      </c>
      <c r="Q406" s="5" t="str">
        <f t="shared" si="64"/>
        <v>390.6-2023-12-31</v>
      </c>
      <c r="R406" s="5">
        <v>0</v>
      </c>
      <c r="S406" s="5">
        <v>0</v>
      </c>
    </row>
    <row r="407" spans="1:19" x14ac:dyDescent="0.3">
      <c r="A407" s="25" t="s">
        <v>551</v>
      </c>
      <c r="B407" s="23" t="s">
        <v>552</v>
      </c>
      <c r="C407" s="5" t="s">
        <v>2725</v>
      </c>
      <c r="D407" s="5" t="s">
        <v>484</v>
      </c>
      <c r="E407" s="5" t="s">
        <v>60</v>
      </c>
      <c r="F407" s="5" t="s">
        <v>24</v>
      </c>
      <c r="G407" s="6">
        <v>45291</v>
      </c>
      <c r="H407" s="16">
        <f t="shared" si="65"/>
        <v>2023</v>
      </c>
      <c r="I407" s="6" t="str">
        <f t="shared" si="62"/>
        <v>Diciembre</v>
      </c>
      <c r="J407" s="6" t="str">
        <f t="shared" si="63"/>
        <v>2023-2</v>
      </c>
      <c r="K407" s="5">
        <v>100</v>
      </c>
      <c r="L407" s="5">
        <v>100</v>
      </c>
      <c r="M407" s="15">
        <f t="shared" si="66"/>
        <v>1</v>
      </c>
      <c r="N407" s="15">
        <f t="shared" si="67"/>
        <v>1</v>
      </c>
      <c r="O407" s="5" t="s">
        <v>25</v>
      </c>
      <c r="P407" s="5" t="s">
        <v>25</v>
      </c>
      <c r="Q407" s="5" t="str">
        <f t="shared" si="64"/>
        <v>390.7-2023-12-31</v>
      </c>
      <c r="R407" s="5">
        <v>0</v>
      </c>
      <c r="S407" s="5">
        <v>0</v>
      </c>
    </row>
    <row r="408" spans="1:19" x14ac:dyDescent="0.3">
      <c r="A408" s="25" t="s">
        <v>553</v>
      </c>
      <c r="B408" s="23" t="s">
        <v>554</v>
      </c>
      <c r="C408" s="5" t="s">
        <v>2725</v>
      </c>
      <c r="D408" s="5" t="s">
        <v>484</v>
      </c>
      <c r="E408" s="5" t="s">
        <v>60</v>
      </c>
      <c r="F408" s="5" t="s">
        <v>24</v>
      </c>
      <c r="G408" s="6">
        <v>45291</v>
      </c>
      <c r="H408" s="16">
        <f t="shared" si="65"/>
        <v>2023</v>
      </c>
      <c r="I408" s="6" t="str">
        <f t="shared" si="62"/>
        <v>Diciembre</v>
      </c>
      <c r="J408" s="6" t="str">
        <f t="shared" si="63"/>
        <v>2023-2</v>
      </c>
      <c r="K408" s="5">
        <v>100</v>
      </c>
      <c r="L408" s="5">
        <v>100</v>
      </c>
      <c r="M408" s="15">
        <f t="shared" si="66"/>
        <v>1</v>
      </c>
      <c r="N408" s="15">
        <f t="shared" si="67"/>
        <v>1</v>
      </c>
      <c r="O408" s="5" t="s">
        <v>25</v>
      </c>
      <c r="P408" s="5" t="s">
        <v>25</v>
      </c>
      <c r="Q408" s="5" t="str">
        <f t="shared" si="64"/>
        <v>390.8-2023-12-31</v>
      </c>
      <c r="R408" s="5">
        <v>0</v>
      </c>
      <c r="S408" s="5">
        <v>0</v>
      </c>
    </row>
    <row r="409" spans="1:19" x14ac:dyDescent="0.3">
      <c r="A409" s="25" t="s">
        <v>555</v>
      </c>
      <c r="B409" s="23" t="s">
        <v>556</v>
      </c>
      <c r="C409" s="5" t="s">
        <v>2725</v>
      </c>
      <c r="D409" s="5" t="s">
        <v>484</v>
      </c>
      <c r="E409" s="5" t="s">
        <v>60</v>
      </c>
      <c r="F409" s="5" t="s">
        <v>24</v>
      </c>
      <c r="G409" s="6">
        <v>45291</v>
      </c>
      <c r="H409" s="16">
        <f t="shared" si="65"/>
        <v>2023</v>
      </c>
      <c r="I409" s="6" t="str">
        <f t="shared" si="62"/>
        <v>Diciembre</v>
      </c>
      <c r="J409" s="6" t="str">
        <f t="shared" si="63"/>
        <v>2023-2</v>
      </c>
      <c r="K409" s="5">
        <v>100</v>
      </c>
      <c r="L409" s="5">
        <v>100</v>
      </c>
      <c r="M409" s="15">
        <f t="shared" si="66"/>
        <v>1</v>
      </c>
      <c r="N409" s="15">
        <f t="shared" si="67"/>
        <v>1</v>
      </c>
      <c r="O409" s="5" t="s">
        <v>25</v>
      </c>
      <c r="P409" s="5" t="s">
        <v>25</v>
      </c>
      <c r="Q409" s="5" t="str">
        <f t="shared" si="64"/>
        <v>390.9-2023-12-31</v>
      </c>
      <c r="R409" s="5">
        <v>0</v>
      </c>
      <c r="S409" s="5">
        <v>0</v>
      </c>
    </row>
    <row r="410" spans="1:19" x14ac:dyDescent="0.3">
      <c r="A410" s="25" t="s">
        <v>557</v>
      </c>
      <c r="B410" s="23" t="s">
        <v>558</v>
      </c>
      <c r="C410" s="5" t="s">
        <v>2725</v>
      </c>
      <c r="D410" s="5" t="s">
        <v>484</v>
      </c>
      <c r="E410" s="5" t="s">
        <v>60</v>
      </c>
      <c r="F410" s="5" t="s">
        <v>24</v>
      </c>
      <c r="G410" s="6">
        <v>45291</v>
      </c>
      <c r="H410" s="16">
        <f t="shared" si="65"/>
        <v>2023</v>
      </c>
      <c r="I410" s="6" t="str">
        <f t="shared" si="62"/>
        <v>Diciembre</v>
      </c>
      <c r="J410" s="6" t="str">
        <f t="shared" si="63"/>
        <v>2023-2</v>
      </c>
      <c r="K410" s="5">
        <v>100</v>
      </c>
      <c r="L410" s="5">
        <v>99.75</v>
      </c>
      <c r="M410" s="15">
        <f t="shared" si="66"/>
        <v>0.99750000000000005</v>
      </c>
      <c r="N410" s="15">
        <f t="shared" si="67"/>
        <v>0.99750000000000005</v>
      </c>
      <c r="O410" s="5" t="s">
        <v>25</v>
      </c>
      <c r="P410" s="5" t="s">
        <v>25</v>
      </c>
      <c r="Q410" s="5" t="str">
        <f t="shared" si="64"/>
        <v>414.1-2023-12-31</v>
      </c>
      <c r="R410" s="5">
        <v>0</v>
      </c>
      <c r="S410" s="5">
        <v>0</v>
      </c>
    </row>
    <row r="411" spans="1:19" x14ac:dyDescent="0.3">
      <c r="A411" s="25" t="s">
        <v>559</v>
      </c>
      <c r="B411" s="23" t="s">
        <v>560</v>
      </c>
      <c r="C411" s="5" t="s">
        <v>2725</v>
      </c>
      <c r="D411" s="5" t="s">
        <v>484</v>
      </c>
      <c r="E411" s="5" t="s">
        <v>60</v>
      </c>
      <c r="F411" s="5" t="s">
        <v>24</v>
      </c>
      <c r="G411" s="6">
        <v>45291</v>
      </c>
      <c r="H411" s="16">
        <f t="shared" si="65"/>
        <v>2023</v>
      </c>
      <c r="I411" s="6" t="str">
        <f t="shared" si="62"/>
        <v>Diciembre</v>
      </c>
      <c r="J411" s="6" t="str">
        <f t="shared" si="63"/>
        <v>2023-2</v>
      </c>
      <c r="K411" s="5">
        <v>100</v>
      </c>
      <c r="L411" s="5">
        <v>97.4</v>
      </c>
      <c r="M411" s="15">
        <f t="shared" si="66"/>
        <v>0.97400000000000009</v>
      </c>
      <c r="N411" s="15">
        <f t="shared" si="67"/>
        <v>0.97400000000000009</v>
      </c>
      <c r="O411" s="5" t="s">
        <v>25</v>
      </c>
      <c r="P411" s="5" t="s">
        <v>25</v>
      </c>
      <c r="Q411" s="5" t="str">
        <f t="shared" si="64"/>
        <v>414.2-2023-12-31</v>
      </c>
      <c r="R411" s="5">
        <v>0</v>
      </c>
      <c r="S411" s="5">
        <v>0</v>
      </c>
    </row>
    <row r="412" spans="1:19" x14ac:dyDescent="0.3">
      <c r="A412" s="25" t="s">
        <v>561</v>
      </c>
      <c r="B412" s="23" t="s">
        <v>562</v>
      </c>
      <c r="C412" s="5" t="s">
        <v>2725</v>
      </c>
      <c r="D412" s="5" t="s">
        <v>484</v>
      </c>
      <c r="E412" s="5" t="s">
        <v>60</v>
      </c>
      <c r="F412" s="5" t="s">
        <v>24</v>
      </c>
      <c r="G412" s="6">
        <v>45291</v>
      </c>
      <c r="H412" s="16">
        <f t="shared" si="65"/>
        <v>2023</v>
      </c>
      <c r="I412" s="6" t="str">
        <f t="shared" si="62"/>
        <v>Diciembre</v>
      </c>
      <c r="J412" s="6" t="str">
        <f t="shared" si="63"/>
        <v>2023-2</v>
      </c>
      <c r="K412" s="5">
        <v>100</v>
      </c>
      <c r="L412" s="5">
        <v>98.83</v>
      </c>
      <c r="M412" s="15">
        <f t="shared" si="66"/>
        <v>0.98829999999999996</v>
      </c>
      <c r="N412" s="15">
        <f t="shared" si="67"/>
        <v>0.98829999999999996</v>
      </c>
      <c r="O412" s="5" t="s">
        <v>25</v>
      </c>
      <c r="P412" s="5" t="s">
        <v>25</v>
      </c>
      <c r="Q412" s="5" t="str">
        <f t="shared" si="64"/>
        <v>414.3-2023-12-31</v>
      </c>
      <c r="R412" s="5">
        <v>0</v>
      </c>
      <c r="S412" s="5">
        <v>0</v>
      </c>
    </row>
    <row r="413" spans="1:19" x14ac:dyDescent="0.3">
      <c r="A413" s="25" t="s">
        <v>563</v>
      </c>
      <c r="B413" s="23" t="s">
        <v>564</v>
      </c>
      <c r="C413" s="5" t="s">
        <v>2725</v>
      </c>
      <c r="D413" s="5" t="s">
        <v>484</v>
      </c>
      <c r="E413" s="5" t="s">
        <v>60</v>
      </c>
      <c r="F413" s="5" t="s">
        <v>24</v>
      </c>
      <c r="G413" s="6">
        <v>45291</v>
      </c>
      <c r="H413" s="16">
        <f t="shared" si="65"/>
        <v>2023</v>
      </c>
      <c r="I413" s="6" t="str">
        <f t="shared" si="62"/>
        <v>Diciembre</v>
      </c>
      <c r="J413" s="6" t="str">
        <f t="shared" si="63"/>
        <v>2023-2</v>
      </c>
      <c r="K413" s="5">
        <v>100</v>
      </c>
      <c r="L413" s="5">
        <v>98.75</v>
      </c>
      <c r="M413" s="15">
        <f t="shared" si="66"/>
        <v>0.98750000000000004</v>
      </c>
      <c r="N413" s="15">
        <f t="shared" si="67"/>
        <v>0.98750000000000004</v>
      </c>
      <c r="O413" s="5" t="s">
        <v>25</v>
      </c>
      <c r="P413" s="5" t="s">
        <v>25</v>
      </c>
      <c r="Q413" s="5" t="str">
        <f t="shared" si="64"/>
        <v>414.4-2023-12-31</v>
      </c>
      <c r="R413" s="5">
        <v>0</v>
      </c>
      <c r="S413" s="5">
        <v>0</v>
      </c>
    </row>
    <row r="414" spans="1:19" x14ac:dyDescent="0.3">
      <c r="A414" s="25" t="s">
        <v>565</v>
      </c>
      <c r="B414" s="23" t="s">
        <v>566</v>
      </c>
      <c r="C414" s="5" t="s">
        <v>2725</v>
      </c>
      <c r="D414" s="5"/>
      <c r="E414" s="5" t="s">
        <v>60</v>
      </c>
      <c r="F414" s="5" t="s">
        <v>24</v>
      </c>
      <c r="G414" s="6">
        <v>45291</v>
      </c>
      <c r="H414" s="16">
        <f t="shared" si="65"/>
        <v>2023</v>
      </c>
      <c r="I414" s="6" t="str">
        <f t="shared" si="62"/>
        <v>Diciembre</v>
      </c>
      <c r="J414" s="6" t="str">
        <f t="shared" si="63"/>
        <v>2023-2</v>
      </c>
      <c r="K414" s="5">
        <v>100</v>
      </c>
      <c r="L414" s="5">
        <v>100</v>
      </c>
      <c r="M414" s="15">
        <f t="shared" si="66"/>
        <v>1</v>
      </c>
      <c r="N414" s="15">
        <f t="shared" si="67"/>
        <v>1</v>
      </c>
      <c r="O414" s="5" t="s">
        <v>25</v>
      </c>
      <c r="P414" s="5" t="s">
        <v>25</v>
      </c>
      <c r="Q414" s="5" t="str">
        <f t="shared" si="64"/>
        <v>414.5-2023-12-31</v>
      </c>
      <c r="R414" s="5">
        <v>0</v>
      </c>
      <c r="S414" s="5">
        <v>0</v>
      </c>
    </row>
    <row r="415" spans="1:19" x14ac:dyDescent="0.3">
      <c r="A415" s="25" t="s">
        <v>567</v>
      </c>
      <c r="B415" s="23" t="s">
        <v>568</v>
      </c>
      <c r="C415" s="5" t="s">
        <v>2725</v>
      </c>
      <c r="D415" s="5" t="s">
        <v>28</v>
      </c>
      <c r="E415" s="5" t="s">
        <v>60</v>
      </c>
      <c r="F415" s="5" t="s">
        <v>24</v>
      </c>
      <c r="G415" s="6">
        <v>45291</v>
      </c>
      <c r="H415" s="16">
        <f t="shared" si="65"/>
        <v>2023</v>
      </c>
      <c r="I415" s="6" t="str">
        <f t="shared" si="62"/>
        <v>Diciembre</v>
      </c>
      <c r="J415" s="6" t="str">
        <f t="shared" si="63"/>
        <v>2023-2</v>
      </c>
      <c r="K415" s="5">
        <v>100</v>
      </c>
      <c r="L415" s="5">
        <v>94.51</v>
      </c>
      <c r="M415" s="15">
        <f t="shared" si="66"/>
        <v>0.94510000000000005</v>
      </c>
      <c r="N415" s="15">
        <f t="shared" si="67"/>
        <v>0.94510000000000005</v>
      </c>
      <c r="O415" s="5" t="s">
        <v>25</v>
      </c>
      <c r="P415" s="5" t="s">
        <v>25</v>
      </c>
      <c r="Q415" s="5" t="str">
        <f t="shared" si="64"/>
        <v>414.6-2023-12-31</v>
      </c>
      <c r="R415" s="5">
        <v>0</v>
      </c>
      <c r="S415" s="5">
        <v>0</v>
      </c>
    </row>
    <row r="416" spans="1:19" x14ac:dyDescent="0.3">
      <c r="A416" s="25" t="s">
        <v>569</v>
      </c>
      <c r="B416" s="23" t="s">
        <v>570</v>
      </c>
      <c r="C416" s="5" t="s">
        <v>2725</v>
      </c>
      <c r="D416" s="5" t="s">
        <v>440</v>
      </c>
      <c r="E416" s="5" t="s">
        <v>60</v>
      </c>
      <c r="F416" s="5" t="s">
        <v>24</v>
      </c>
      <c r="G416" s="6">
        <v>45291</v>
      </c>
      <c r="H416" s="16">
        <f t="shared" si="65"/>
        <v>2023</v>
      </c>
      <c r="I416" s="6" t="str">
        <f t="shared" si="62"/>
        <v>Diciembre</v>
      </c>
      <c r="J416" s="6" t="str">
        <f t="shared" si="63"/>
        <v>2023-2</v>
      </c>
      <c r="K416" s="5">
        <v>100</v>
      </c>
      <c r="L416" s="5">
        <v>86.53</v>
      </c>
      <c r="M416" s="15">
        <f t="shared" si="66"/>
        <v>0.86529999999999996</v>
      </c>
      <c r="N416" s="15">
        <f t="shared" si="67"/>
        <v>0.86529999999999996</v>
      </c>
      <c r="O416" s="5" t="s">
        <v>25</v>
      </c>
      <c r="P416" s="5" t="s">
        <v>25</v>
      </c>
      <c r="Q416" s="5" t="str">
        <f t="shared" si="64"/>
        <v>414.7-2023-12-31</v>
      </c>
      <c r="R416" s="5">
        <v>0</v>
      </c>
      <c r="S416" s="5">
        <v>0</v>
      </c>
    </row>
    <row r="417" spans="1:19" x14ac:dyDescent="0.3">
      <c r="A417" s="25" t="s">
        <v>571</v>
      </c>
      <c r="B417" s="51" t="s">
        <v>572</v>
      </c>
      <c r="C417" s="3" t="s">
        <v>2725</v>
      </c>
      <c r="D417" s="3" t="s">
        <v>46</v>
      </c>
      <c r="E417" s="5" t="s">
        <v>60</v>
      </c>
      <c r="F417" s="5" t="s">
        <v>24</v>
      </c>
      <c r="G417" s="6">
        <v>45291</v>
      </c>
      <c r="H417" s="16">
        <f t="shared" si="65"/>
        <v>2023</v>
      </c>
      <c r="I417" s="6" t="str">
        <f t="shared" si="62"/>
        <v>Diciembre</v>
      </c>
      <c r="J417" s="6" t="str">
        <f t="shared" si="63"/>
        <v>2023-2</v>
      </c>
      <c r="K417" s="3">
        <v>100</v>
      </c>
      <c r="L417" s="3">
        <v>94.6</v>
      </c>
      <c r="M417" s="15">
        <f t="shared" si="66"/>
        <v>0.94599999999999995</v>
      </c>
      <c r="N417" s="15">
        <f t="shared" si="67"/>
        <v>0.94599999999999995</v>
      </c>
      <c r="O417" s="5" t="s">
        <v>25</v>
      </c>
      <c r="P417" s="5" t="s">
        <v>25</v>
      </c>
      <c r="Q417" s="5" t="str">
        <f t="shared" si="64"/>
        <v>414.8-2023-12-31</v>
      </c>
      <c r="R417" s="5">
        <v>0</v>
      </c>
      <c r="S417" s="5">
        <v>0</v>
      </c>
    </row>
    <row r="418" spans="1:19" x14ac:dyDescent="0.3">
      <c r="A418" s="25" t="s">
        <v>575</v>
      </c>
      <c r="B418" s="23" t="s">
        <v>576</v>
      </c>
      <c r="C418" s="5" t="s">
        <v>2725</v>
      </c>
      <c r="D418" s="5" t="s">
        <v>323</v>
      </c>
      <c r="E418" s="5" t="s">
        <v>60</v>
      </c>
      <c r="F418" s="5" t="s">
        <v>24</v>
      </c>
      <c r="G418" s="6">
        <v>45291</v>
      </c>
      <c r="H418" s="16">
        <f t="shared" si="65"/>
        <v>2023</v>
      </c>
      <c r="I418" s="6" t="str">
        <f t="shared" si="62"/>
        <v>Diciembre</v>
      </c>
      <c r="J418" s="6" t="str">
        <f t="shared" si="63"/>
        <v>2023-2</v>
      </c>
      <c r="K418" s="5">
        <v>100</v>
      </c>
      <c r="L418" s="5">
        <v>99.86</v>
      </c>
      <c r="M418" s="15">
        <f t="shared" si="66"/>
        <v>0.99860000000000004</v>
      </c>
      <c r="N418" s="15">
        <f t="shared" si="67"/>
        <v>0.99860000000000004</v>
      </c>
      <c r="O418" s="5" t="s">
        <v>25</v>
      </c>
      <c r="P418" s="5" t="s">
        <v>25</v>
      </c>
      <c r="Q418" s="5" t="str">
        <f t="shared" si="64"/>
        <v>415.1-2023-12-31</v>
      </c>
      <c r="R418" s="5">
        <v>0</v>
      </c>
      <c r="S418" s="5">
        <v>0</v>
      </c>
    </row>
    <row r="419" spans="1:19" x14ac:dyDescent="0.3">
      <c r="A419" s="25" t="s">
        <v>577</v>
      </c>
      <c r="B419" s="23" t="s">
        <v>578</v>
      </c>
      <c r="C419" s="5" t="s">
        <v>2725</v>
      </c>
      <c r="D419" s="5" t="s">
        <v>39</v>
      </c>
      <c r="E419" s="5" t="s">
        <v>60</v>
      </c>
      <c r="F419" s="5" t="s">
        <v>24</v>
      </c>
      <c r="G419" s="6">
        <v>45291</v>
      </c>
      <c r="H419" s="16">
        <f t="shared" si="65"/>
        <v>2023</v>
      </c>
      <c r="I419" s="6" t="str">
        <f t="shared" si="62"/>
        <v>Diciembre</v>
      </c>
      <c r="J419" s="6" t="str">
        <f t="shared" si="63"/>
        <v>2023-2</v>
      </c>
      <c r="K419" s="5">
        <v>100</v>
      </c>
      <c r="L419" s="5">
        <v>84.33</v>
      </c>
      <c r="M419" s="15">
        <f t="shared" si="66"/>
        <v>0.84329999999999994</v>
      </c>
      <c r="N419" s="15">
        <f t="shared" si="67"/>
        <v>0.84329999999999994</v>
      </c>
      <c r="O419" s="5" t="s">
        <v>25</v>
      </c>
      <c r="P419" s="5" t="s">
        <v>25</v>
      </c>
      <c r="Q419" s="5" t="str">
        <f t="shared" si="64"/>
        <v>415.10-2023-12-31</v>
      </c>
      <c r="R419" s="5">
        <v>0</v>
      </c>
      <c r="S419" s="5">
        <v>0</v>
      </c>
    </row>
    <row r="420" spans="1:19" x14ac:dyDescent="0.3">
      <c r="A420" s="25" t="s">
        <v>587</v>
      </c>
      <c r="B420" s="23" t="s">
        <v>588</v>
      </c>
      <c r="C420" s="5" t="s">
        <v>2725</v>
      </c>
      <c r="D420" s="5" t="s">
        <v>53</v>
      </c>
      <c r="E420" s="5" t="s">
        <v>60</v>
      </c>
      <c r="F420" s="5" t="s">
        <v>24</v>
      </c>
      <c r="G420" s="6">
        <v>45291</v>
      </c>
      <c r="H420" s="16">
        <f t="shared" si="65"/>
        <v>2023</v>
      </c>
      <c r="I420" s="6" t="str">
        <f t="shared" si="62"/>
        <v>Diciembre</v>
      </c>
      <c r="J420" s="6" t="str">
        <f t="shared" si="63"/>
        <v>2023-2</v>
      </c>
      <c r="K420" s="5">
        <v>100</v>
      </c>
      <c r="L420" s="5">
        <v>100</v>
      </c>
      <c r="M420" s="15">
        <f t="shared" si="66"/>
        <v>1</v>
      </c>
      <c r="N420" s="15">
        <f t="shared" si="67"/>
        <v>1</v>
      </c>
      <c r="O420" s="5" t="s">
        <v>25</v>
      </c>
      <c r="P420" s="5" t="s">
        <v>25</v>
      </c>
      <c r="Q420" s="5" t="str">
        <f t="shared" si="64"/>
        <v>415.2-2023-12-31</v>
      </c>
      <c r="R420" s="5">
        <v>0</v>
      </c>
      <c r="S420" s="5">
        <v>0</v>
      </c>
    </row>
    <row r="421" spans="1:19" x14ac:dyDescent="0.3">
      <c r="A421" s="25" t="s">
        <v>589</v>
      </c>
      <c r="B421" s="23" t="s">
        <v>590</v>
      </c>
      <c r="C421" s="5" t="s">
        <v>2725</v>
      </c>
      <c r="D421" s="5" t="s">
        <v>311</v>
      </c>
      <c r="E421" s="5" t="s">
        <v>60</v>
      </c>
      <c r="F421" s="5" t="s">
        <v>24</v>
      </c>
      <c r="G421" s="6">
        <v>45291</v>
      </c>
      <c r="H421" s="16">
        <f t="shared" si="65"/>
        <v>2023</v>
      </c>
      <c r="I421" s="6" t="str">
        <f t="shared" si="62"/>
        <v>Diciembre</v>
      </c>
      <c r="J421" s="6" t="str">
        <f t="shared" si="63"/>
        <v>2023-2</v>
      </c>
      <c r="K421" s="5">
        <v>100</v>
      </c>
      <c r="L421" s="5">
        <v>98</v>
      </c>
      <c r="M421" s="15">
        <f t="shared" si="66"/>
        <v>0.98</v>
      </c>
      <c r="N421" s="15">
        <f t="shared" si="67"/>
        <v>0.98</v>
      </c>
      <c r="O421" s="5" t="s">
        <v>25</v>
      </c>
      <c r="P421" s="5" t="s">
        <v>25</v>
      </c>
      <c r="Q421" s="5" t="str">
        <f t="shared" si="64"/>
        <v>415.3-2023-12-31</v>
      </c>
      <c r="R421" s="5">
        <v>0</v>
      </c>
      <c r="S421" s="5">
        <v>0</v>
      </c>
    </row>
    <row r="422" spans="1:19" x14ac:dyDescent="0.3">
      <c r="A422" s="25" t="s">
        <v>591</v>
      </c>
      <c r="B422" s="23" t="s">
        <v>592</v>
      </c>
      <c r="C422" s="5" t="s">
        <v>2725</v>
      </c>
      <c r="D422" s="5" t="s">
        <v>188</v>
      </c>
      <c r="E422" s="5" t="s">
        <v>60</v>
      </c>
      <c r="F422" s="5" t="s">
        <v>24</v>
      </c>
      <c r="G422" s="6">
        <v>45291</v>
      </c>
      <c r="H422" s="16">
        <f t="shared" si="65"/>
        <v>2023</v>
      </c>
      <c r="I422" s="6" t="str">
        <f t="shared" si="62"/>
        <v>Diciembre</v>
      </c>
      <c r="J422" s="6" t="str">
        <f t="shared" si="63"/>
        <v>2023-2</v>
      </c>
      <c r="K422" s="5">
        <v>100</v>
      </c>
      <c r="L422" s="5">
        <v>100</v>
      </c>
      <c r="M422" s="15">
        <f t="shared" si="66"/>
        <v>1</v>
      </c>
      <c r="N422" s="15">
        <f t="shared" si="67"/>
        <v>1</v>
      </c>
      <c r="O422" s="5" t="s">
        <v>25</v>
      </c>
      <c r="P422" s="5" t="s">
        <v>25</v>
      </c>
      <c r="Q422" s="5" t="str">
        <f t="shared" si="64"/>
        <v>415.4-2023-12-31</v>
      </c>
      <c r="R422" s="5">
        <v>0</v>
      </c>
      <c r="S422" s="5">
        <v>0</v>
      </c>
    </row>
    <row r="423" spans="1:19" x14ac:dyDescent="0.3">
      <c r="A423" s="25" t="s">
        <v>593</v>
      </c>
      <c r="B423" s="23" t="s">
        <v>594</v>
      </c>
      <c r="C423" s="5" t="s">
        <v>2725</v>
      </c>
      <c r="D423" s="5" t="s">
        <v>50</v>
      </c>
      <c r="E423" s="5" t="s">
        <v>60</v>
      </c>
      <c r="F423" s="5" t="s">
        <v>24</v>
      </c>
      <c r="G423" s="6">
        <v>45291</v>
      </c>
      <c r="H423" s="16">
        <f t="shared" si="65"/>
        <v>2023</v>
      </c>
      <c r="I423" s="6" t="str">
        <f t="shared" si="62"/>
        <v>Diciembre</v>
      </c>
      <c r="J423" s="6" t="str">
        <f t="shared" si="63"/>
        <v>2023-2</v>
      </c>
      <c r="K423" s="5">
        <v>100</v>
      </c>
      <c r="L423" s="5">
        <v>90</v>
      </c>
      <c r="M423" s="15">
        <f t="shared" si="66"/>
        <v>0.9</v>
      </c>
      <c r="N423" s="15">
        <f t="shared" si="67"/>
        <v>0.9</v>
      </c>
      <c r="O423" s="5" t="s">
        <v>25</v>
      </c>
      <c r="P423" s="5" t="s">
        <v>25</v>
      </c>
      <c r="Q423" s="5" t="str">
        <f t="shared" si="64"/>
        <v>415.5-2023-12-31</v>
      </c>
      <c r="R423" s="5">
        <v>0</v>
      </c>
      <c r="S423" s="5">
        <v>0</v>
      </c>
    </row>
    <row r="424" spans="1:19" x14ac:dyDescent="0.3">
      <c r="A424" s="25" t="s">
        <v>595</v>
      </c>
      <c r="B424" s="23" t="s">
        <v>596</v>
      </c>
      <c r="C424" s="5" t="s">
        <v>2725</v>
      </c>
      <c r="D424" s="5" t="s">
        <v>37</v>
      </c>
      <c r="E424" s="5" t="s">
        <v>60</v>
      </c>
      <c r="F424" s="5" t="s">
        <v>24</v>
      </c>
      <c r="G424" s="6">
        <v>45291</v>
      </c>
      <c r="H424" s="16">
        <f t="shared" si="65"/>
        <v>2023</v>
      </c>
      <c r="I424" s="6" t="str">
        <f t="shared" si="62"/>
        <v>Diciembre</v>
      </c>
      <c r="J424" s="6" t="str">
        <f t="shared" si="63"/>
        <v>2023-2</v>
      </c>
      <c r="K424" s="5">
        <v>100</v>
      </c>
      <c r="L424" s="5">
        <v>100</v>
      </c>
      <c r="M424" s="15">
        <f t="shared" si="66"/>
        <v>1</v>
      </c>
      <c r="N424" s="15">
        <f t="shared" si="67"/>
        <v>1</v>
      </c>
      <c r="O424" s="5" t="s">
        <v>25</v>
      </c>
      <c r="P424" s="5" t="s">
        <v>25</v>
      </c>
      <c r="Q424" s="5" t="str">
        <f t="shared" si="64"/>
        <v>415.6-2023-12-31</v>
      </c>
      <c r="R424" s="5">
        <v>0</v>
      </c>
      <c r="S424" s="5">
        <v>0</v>
      </c>
    </row>
    <row r="425" spans="1:19" x14ac:dyDescent="0.3">
      <c r="A425" s="25" t="s">
        <v>603</v>
      </c>
      <c r="B425" s="23" t="s">
        <v>604</v>
      </c>
      <c r="C425" s="5" t="s">
        <v>2725</v>
      </c>
      <c r="D425" s="5" t="s">
        <v>344</v>
      </c>
      <c r="E425" s="5" t="s">
        <v>60</v>
      </c>
      <c r="F425" s="5" t="s">
        <v>24</v>
      </c>
      <c r="G425" s="6">
        <v>45291</v>
      </c>
      <c r="H425" s="16">
        <f t="shared" si="65"/>
        <v>2023</v>
      </c>
      <c r="I425" s="6" t="str">
        <f t="shared" si="62"/>
        <v>Diciembre</v>
      </c>
      <c r="J425" s="6" t="str">
        <f t="shared" si="63"/>
        <v>2023-2</v>
      </c>
      <c r="K425" s="5">
        <v>100</v>
      </c>
      <c r="L425" s="5">
        <v>100</v>
      </c>
      <c r="M425" s="15">
        <f t="shared" si="66"/>
        <v>1</v>
      </c>
      <c r="N425" s="15">
        <f t="shared" si="67"/>
        <v>1</v>
      </c>
      <c r="O425" s="5" t="s">
        <v>25</v>
      </c>
      <c r="P425" s="5" t="s">
        <v>25</v>
      </c>
      <c r="Q425" s="5" t="str">
        <f t="shared" si="64"/>
        <v>416.1-2023-12-31</v>
      </c>
      <c r="R425" s="5">
        <v>0</v>
      </c>
      <c r="S425" s="5">
        <v>0</v>
      </c>
    </row>
    <row r="426" spans="1:19" x14ac:dyDescent="0.3">
      <c r="A426" s="25" t="s">
        <v>605</v>
      </c>
      <c r="B426" s="23" t="s">
        <v>606</v>
      </c>
      <c r="C426" s="5" t="s">
        <v>2725</v>
      </c>
      <c r="D426" s="5" t="s">
        <v>87</v>
      </c>
      <c r="E426" s="5" t="s">
        <v>60</v>
      </c>
      <c r="F426" s="5" t="s">
        <v>24</v>
      </c>
      <c r="G426" s="6">
        <v>45291</v>
      </c>
      <c r="H426" s="16">
        <f t="shared" si="65"/>
        <v>2023</v>
      </c>
      <c r="I426" s="6" t="str">
        <f t="shared" si="62"/>
        <v>Diciembre</v>
      </c>
      <c r="J426" s="6" t="str">
        <f t="shared" si="63"/>
        <v>2023-2</v>
      </c>
      <c r="K426" s="5">
        <v>100</v>
      </c>
      <c r="L426" s="5">
        <v>96</v>
      </c>
      <c r="M426" s="15">
        <f t="shared" si="66"/>
        <v>0.96</v>
      </c>
      <c r="N426" s="15">
        <f t="shared" si="67"/>
        <v>0.96</v>
      </c>
      <c r="O426" s="5" t="s">
        <v>25</v>
      </c>
      <c r="P426" s="5" t="s">
        <v>25</v>
      </c>
      <c r="Q426" s="5" t="str">
        <f t="shared" si="64"/>
        <v>416.2-2023-12-31</v>
      </c>
      <c r="R426" s="5">
        <v>0</v>
      </c>
      <c r="S426" s="5">
        <v>0</v>
      </c>
    </row>
    <row r="427" spans="1:19" x14ac:dyDescent="0.3">
      <c r="A427" s="25" t="s">
        <v>615</v>
      </c>
      <c r="B427" s="23" t="s">
        <v>616</v>
      </c>
      <c r="C427" s="5" t="s">
        <v>2725</v>
      </c>
      <c r="D427" s="5" t="s">
        <v>351</v>
      </c>
      <c r="E427" s="5" t="s">
        <v>60</v>
      </c>
      <c r="F427" s="5" t="s">
        <v>24</v>
      </c>
      <c r="G427" s="6">
        <v>45291</v>
      </c>
      <c r="H427" s="16">
        <f t="shared" si="65"/>
        <v>2023</v>
      </c>
      <c r="I427" s="6" t="str">
        <f t="shared" si="62"/>
        <v>Diciembre</v>
      </c>
      <c r="J427" s="6" t="str">
        <f t="shared" si="63"/>
        <v>2023-2</v>
      </c>
      <c r="K427" s="5">
        <v>100</v>
      </c>
      <c r="L427" s="5">
        <v>92.5</v>
      </c>
      <c r="M427" s="15">
        <f t="shared" si="66"/>
        <v>0.92500000000000004</v>
      </c>
      <c r="N427" s="15">
        <f t="shared" si="67"/>
        <v>0.92500000000000004</v>
      </c>
      <c r="O427" s="5" t="s">
        <v>25</v>
      </c>
      <c r="P427" s="5" t="s">
        <v>25</v>
      </c>
      <c r="Q427" s="5" t="str">
        <f t="shared" si="64"/>
        <v>416.7-2023-12-31</v>
      </c>
      <c r="R427" s="5">
        <v>0</v>
      </c>
      <c r="S427" s="5">
        <v>0</v>
      </c>
    </row>
    <row r="428" spans="1:19" x14ac:dyDescent="0.3">
      <c r="A428" s="25" t="s">
        <v>617</v>
      </c>
      <c r="B428" s="23" t="s">
        <v>618</v>
      </c>
      <c r="C428" s="5" t="s">
        <v>2725</v>
      </c>
      <c r="D428" s="5" t="s">
        <v>440</v>
      </c>
      <c r="E428" s="5" t="s">
        <v>60</v>
      </c>
      <c r="F428" s="5" t="s">
        <v>24</v>
      </c>
      <c r="G428" s="6">
        <v>45291</v>
      </c>
      <c r="H428" s="16">
        <f t="shared" si="65"/>
        <v>2023</v>
      </c>
      <c r="I428" s="6" t="str">
        <f t="shared" si="62"/>
        <v>Diciembre</v>
      </c>
      <c r="J428" s="6" t="str">
        <f t="shared" si="63"/>
        <v>2023-2</v>
      </c>
      <c r="K428" s="5">
        <v>100</v>
      </c>
      <c r="L428" s="5">
        <v>99.88</v>
      </c>
      <c r="M428" s="15">
        <f t="shared" si="66"/>
        <v>0.99879999999999991</v>
      </c>
      <c r="N428" s="15">
        <f t="shared" si="67"/>
        <v>0.99879999999999991</v>
      </c>
      <c r="O428" s="5" t="s">
        <v>25</v>
      </c>
      <c r="P428" s="5" t="s">
        <v>25</v>
      </c>
      <c r="Q428" s="5" t="str">
        <f t="shared" si="64"/>
        <v>416.8-2023-12-31</v>
      </c>
      <c r="R428" s="5">
        <v>0</v>
      </c>
      <c r="S428" s="5">
        <v>0</v>
      </c>
    </row>
    <row r="429" spans="1:19" x14ac:dyDescent="0.3">
      <c r="A429" s="25" t="s">
        <v>619</v>
      </c>
      <c r="B429" s="23" t="s">
        <v>620</v>
      </c>
      <c r="C429" s="5" t="s">
        <v>2725</v>
      </c>
      <c r="D429" s="5" t="s">
        <v>306</v>
      </c>
      <c r="E429" s="5" t="s">
        <v>60</v>
      </c>
      <c r="F429" s="5" t="s">
        <v>24</v>
      </c>
      <c r="G429" s="6">
        <v>45291</v>
      </c>
      <c r="H429" s="16">
        <f t="shared" si="65"/>
        <v>2023</v>
      </c>
      <c r="I429" s="6" t="str">
        <f t="shared" si="62"/>
        <v>Diciembre</v>
      </c>
      <c r="J429" s="6" t="str">
        <f t="shared" si="63"/>
        <v>2023-2</v>
      </c>
      <c r="K429" s="5">
        <v>100</v>
      </c>
      <c r="L429" s="5">
        <v>94</v>
      </c>
      <c r="M429" s="15">
        <f t="shared" si="66"/>
        <v>0.94</v>
      </c>
      <c r="N429" s="15">
        <f t="shared" si="67"/>
        <v>0.94</v>
      </c>
      <c r="O429" s="5" t="s">
        <v>25</v>
      </c>
      <c r="P429" s="5" t="s">
        <v>25</v>
      </c>
      <c r="Q429" s="5" t="str">
        <f t="shared" si="64"/>
        <v>417.1-2023-12-31</v>
      </c>
      <c r="R429" s="5">
        <v>0</v>
      </c>
      <c r="S429" s="5">
        <v>0</v>
      </c>
    </row>
    <row r="430" spans="1:19" x14ac:dyDescent="0.3">
      <c r="A430" s="25" t="s">
        <v>621</v>
      </c>
      <c r="B430" s="23" t="s">
        <v>622</v>
      </c>
      <c r="C430" s="5" t="s">
        <v>2725</v>
      </c>
      <c r="D430" s="5" t="s">
        <v>95</v>
      </c>
      <c r="E430" s="5" t="s">
        <v>60</v>
      </c>
      <c r="F430" s="5" t="s">
        <v>24</v>
      </c>
      <c r="G430" s="6">
        <v>45291</v>
      </c>
      <c r="H430" s="16">
        <f t="shared" si="65"/>
        <v>2023</v>
      </c>
      <c r="I430" s="6" t="str">
        <f t="shared" si="62"/>
        <v>Diciembre</v>
      </c>
      <c r="J430" s="6" t="str">
        <f t="shared" si="63"/>
        <v>2023-2</v>
      </c>
      <c r="K430" s="5">
        <v>100</v>
      </c>
      <c r="L430" s="5">
        <v>86.67</v>
      </c>
      <c r="M430" s="15">
        <f t="shared" ref="M430:M461" si="68">IFERROR(IF((L430/K430)&gt;1,1,L430/K430),"")</f>
        <v>0.86670000000000003</v>
      </c>
      <c r="N430" s="15">
        <f t="shared" ref="N430:N457" si="69">IFERROR(IF((L430/K430)&gt;1,1,L430/K430),"")</f>
        <v>0.86670000000000003</v>
      </c>
      <c r="O430" s="5" t="s">
        <v>25</v>
      </c>
      <c r="P430" s="5" t="s">
        <v>25</v>
      </c>
      <c r="Q430" s="5" t="str">
        <f t="shared" si="64"/>
        <v>417.2-2023-12-31</v>
      </c>
      <c r="R430" s="5">
        <v>0</v>
      </c>
      <c r="S430" s="5">
        <v>0</v>
      </c>
    </row>
    <row r="431" spans="1:19" x14ac:dyDescent="0.3">
      <c r="A431" s="25" t="s">
        <v>623</v>
      </c>
      <c r="B431" s="23" t="s">
        <v>624</v>
      </c>
      <c r="C431" s="5" t="s">
        <v>2725</v>
      </c>
      <c r="D431" s="5" t="s">
        <v>94</v>
      </c>
      <c r="E431" s="5" t="s">
        <v>60</v>
      </c>
      <c r="F431" s="5" t="s">
        <v>24</v>
      </c>
      <c r="G431" s="6">
        <v>45291</v>
      </c>
      <c r="H431" s="16">
        <f t="shared" si="65"/>
        <v>2023</v>
      </c>
      <c r="I431" s="6" t="str">
        <f t="shared" si="62"/>
        <v>Diciembre</v>
      </c>
      <c r="J431" s="6" t="str">
        <f t="shared" si="63"/>
        <v>2023-2</v>
      </c>
      <c r="K431" s="5">
        <v>100</v>
      </c>
      <c r="L431" s="5">
        <v>93.75</v>
      </c>
      <c r="M431" s="15">
        <f t="shared" si="68"/>
        <v>0.9375</v>
      </c>
      <c r="N431" s="15">
        <f t="shared" si="69"/>
        <v>0.9375</v>
      </c>
      <c r="O431" s="5" t="s">
        <v>25</v>
      </c>
      <c r="P431" s="5" t="s">
        <v>25</v>
      </c>
      <c r="Q431" s="5" t="str">
        <f t="shared" si="64"/>
        <v>417.3-2023-12-31</v>
      </c>
      <c r="R431" s="5">
        <v>0</v>
      </c>
      <c r="S431" s="5">
        <v>0</v>
      </c>
    </row>
    <row r="432" spans="1:19" x14ac:dyDescent="0.3">
      <c r="A432" s="25" t="s">
        <v>625</v>
      </c>
      <c r="B432" s="23" t="s">
        <v>626</v>
      </c>
      <c r="C432" s="5" t="s">
        <v>2725</v>
      </c>
      <c r="D432" s="5" t="s">
        <v>253</v>
      </c>
      <c r="E432" s="5" t="s">
        <v>60</v>
      </c>
      <c r="F432" s="5" t="s">
        <v>24</v>
      </c>
      <c r="G432" s="6">
        <v>45291</v>
      </c>
      <c r="H432" s="16">
        <f t="shared" si="65"/>
        <v>2023</v>
      </c>
      <c r="I432" s="6" t="str">
        <f t="shared" si="62"/>
        <v>Diciembre</v>
      </c>
      <c r="J432" s="6" t="str">
        <f t="shared" si="63"/>
        <v>2023-2</v>
      </c>
      <c r="K432" s="5">
        <v>100</v>
      </c>
      <c r="L432" s="5">
        <v>94.17</v>
      </c>
      <c r="M432" s="15">
        <f t="shared" si="68"/>
        <v>0.94169999999999998</v>
      </c>
      <c r="N432" s="15">
        <f t="shared" si="69"/>
        <v>0.94169999999999998</v>
      </c>
      <c r="O432" s="5" t="s">
        <v>25</v>
      </c>
      <c r="P432" s="5" t="s">
        <v>25</v>
      </c>
      <c r="Q432" s="5" t="str">
        <f t="shared" si="64"/>
        <v>417.4-2023-12-31</v>
      </c>
      <c r="R432" s="5">
        <v>0</v>
      </c>
      <c r="S432" s="5">
        <v>0</v>
      </c>
    </row>
    <row r="433" spans="1:19" x14ac:dyDescent="0.3">
      <c r="A433" s="25" t="s">
        <v>627</v>
      </c>
      <c r="B433" s="23" t="s">
        <v>628</v>
      </c>
      <c r="C433" s="5" t="s">
        <v>2725</v>
      </c>
      <c r="D433" s="5" t="s">
        <v>58</v>
      </c>
      <c r="E433" s="5" t="s">
        <v>60</v>
      </c>
      <c r="F433" s="5" t="s">
        <v>24</v>
      </c>
      <c r="G433" s="6">
        <v>45291</v>
      </c>
      <c r="H433" s="16">
        <f t="shared" si="65"/>
        <v>2023</v>
      </c>
      <c r="I433" s="6" t="str">
        <f t="shared" si="62"/>
        <v>Diciembre</v>
      </c>
      <c r="J433" s="6" t="str">
        <f t="shared" si="63"/>
        <v>2023-2</v>
      </c>
      <c r="K433" s="5">
        <v>100</v>
      </c>
      <c r="L433" s="5">
        <v>99</v>
      </c>
      <c r="M433" s="15">
        <f t="shared" si="68"/>
        <v>0.99</v>
      </c>
      <c r="N433" s="15">
        <f t="shared" si="69"/>
        <v>0.99</v>
      </c>
      <c r="O433" s="5" t="s">
        <v>25</v>
      </c>
      <c r="P433" s="5" t="s">
        <v>25</v>
      </c>
      <c r="Q433" s="5" t="str">
        <f t="shared" si="64"/>
        <v>417.5-2023-12-31</v>
      </c>
      <c r="R433" s="5">
        <v>0</v>
      </c>
      <c r="S433" s="5">
        <v>0</v>
      </c>
    </row>
    <row r="434" spans="1:19" x14ac:dyDescent="0.3">
      <c r="A434" s="25" t="s">
        <v>629</v>
      </c>
      <c r="B434" s="23" t="s">
        <v>630</v>
      </c>
      <c r="C434" s="5" t="s">
        <v>2725</v>
      </c>
      <c r="D434" s="5"/>
      <c r="E434" s="5" t="s">
        <v>60</v>
      </c>
      <c r="F434" s="5" t="s">
        <v>24</v>
      </c>
      <c r="G434" s="6">
        <v>45291</v>
      </c>
      <c r="H434" s="16">
        <f t="shared" si="65"/>
        <v>2023</v>
      </c>
      <c r="I434" s="6" t="str">
        <f t="shared" si="62"/>
        <v>Diciembre</v>
      </c>
      <c r="J434" s="6" t="str">
        <f t="shared" si="63"/>
        <v>2023-2</v>
      </c>
      <c r="K434" s="5">
        <v>100</v>
      </c>
      <c r="L434" s="5">
        <v>98.75</v>
      </c>
      <c r="M434" s="15">
        <f t="shared" si="68"/>
        <v>0.98750000000000004</v>
      </c>
      <c r="N434" s="15">
        <f t="shared" si="69"/>
        <v>0.98750000000000004</v>
      </c>
      <c r="O434" s="5" t="s">
        <v>25</v>
      </c>
      <c r="P434" s="5" t="s">
        <v>25</v>
      </c>
      <c r="Q434" s="5" t="str">
        <f t="shared" si="64"/>
        <v>417.6-2023-12-31</v>
      </c>
      <c r="R434" s="5">
        <v>0</v>
      </c>
      <c r="S434" s="5">
        <v>0</v>
      </c>
    </row>
    <row r="435" spans="1:19" x14ac:dyDescent="0.3">
      <c r="A435" s="25" t="s">
        <v>631</v>
      </c>
      <c r="B435" s="23" t="s">
        <v>632</v>
      </c>
      <c r="C435" s="5" t="s">
        <v>2725</v>
      </c>
      <c r="D435" s="5" t="s">
        <v>44</v>
      </c>
      <c r="E435" s="5" t="s">
        <v>60</v>
      </c>
      <c r="F435" s="5" t="s">
        <v>24</v>
      </c>
      <c r="G435" s="6">
        <v>45291</v>
      </c>
      <c r="H435" s="16">
        <f t="shared" si="65"/>
        <v>2023</v>
      </c>
      <c r="I435" s="6" t="str">
        <f t="shared" si="62"/>
        <v>Diciembre</v>
      </c>
      <c r="J435" s="6" t="str">
        <f t="shared" si="63"/>
        <v>2023-2</v>
      </c>
      <c r="K435" s="5">
        <v>100</v>
      </c>
      <c r="L435" s="5">
        <v>87.5</v>
      </c>
      <c r="M435" s="15">
        <f t="shared" si="68"/>
        <v>0.875</v>
      </c>
      <c r="N435" s="15">
        <f t="shared" si="69"/>
        <v>0.875</v>
      </c>
      <c r="O435" s="5" t="s">
        <v>25</v>
      </c>
      <c r="P435" s="5" t="s">
        <v>25</v>
      </c>
      <c r="Q435" s="5" t="str">
        <f t="shared" si="64"/>
        <v>418.1-2023-12-31</v>
      </c>
      <c r="R435" s="5">
        <v>0</v>
      </c>
      <c r="S435" s="5">
        <v>0</v>
      </c>
    </row>
    <row r="436" spans="1:19" x14ac:dyDescent="0.3">
      <c r="A436" s="25" t="s">
        <v>633</v>
      </c>
      <c r="B436" s="23" t="s">
        <v>634</v>
      </c>
      <c r="C436" s="5" t="s">
        <v>2725</v>
      </c>
      <c r="D436" s="5" t="s">
        <v>85</v>
      </c>
      <c r="E436" s="5" t="s">
        <v>60</v>
      </c>
      <c r="F436" s="5" t="s">
        <v>24</v>
      </c>
      <c r="G436" s="6">
        <v>45291</v>
      </c>
      <c r="H436" s="16">
        <f t="shared" si="65"/>
        <v>2023</v>
      </c>
      <c r="I436" s="6" t="str">
        <f t="shared" si="62"/>
        <v>Diciembre</v>
      </c>
      <c r="J436" s="6" t="str">
        <f t="shared" si="63"/>
        <v>2023-2</v>
      </c>
      <c r="K436" s="5">
        <v>100</v>
      </c>
      <c r="L436" s="5">
        <v>86.25</v>
      </c>
      <c r="M436" s="15">
        <f t="shared" si="68"/>
        <v>0.86250000000000004</v>
      </c>
      <c r="N436" s="15">
        <f t="shared" si="69"/>
        <v>0.86250000000000004</v>
      </c>
      <c r="O436" s="5" t="s">
        <v>25</v>
      </c>
      <c r="P436" s="5" t="s">
        <v>25</v>
      </c>
      <c r="Q436" s="5" t="str">
        <f t="shared" si="64"/>
        <v>418.2-2023-12-31</v>
      </c>
      <c r="R436" s="5">
        <v>0</v>
      </c>
      <c r="S436" s="5">
        <v>0</v>
      </c>
    </row>
    <row r="437" spans="1:19" x14ac:dyDescent="0.3">
      <c r="A437" s="25" t="s">
        <v>635</v>
      </c>
      <c r="B437" s="23" t="s">
        <v>636</v>
      </c>
      <c r="C437" s="5" t="s">
        <v>2725</v>
      </c>
      <c r="D437" s="5" t="s">
        <v>110</v>
      </c>
      <c r="E437" s="5" t="s">
        <v>60</v>
      </c>
      <c r="F437" s="5" t="s">
        <v>24</v>
      </c>
      <c r="G437" s="6">
        <v>45291</v>
      </c>
      <c r="H437" s="16">
        <f t="shared" si="65"/>
        <v>2023</v>
      </c>
      <c r="I437" s="6" t="str">
        <f t="shared" si="62"/>
        <v>Diciembre</v>
      </c>
      <c r="J437" s="6" t="str">
        <f t="shared" si="63"/>
        <v>2023-2</v>
      </c>
      <c r="K437" s="5">
        <v>100</v>
      </c>
      <c r="L437" s="5">
        <v>90.95</v>
      </c>
      <c r="M437" s="15">
        <f t="shared" si="68"/>
        <v>0.90949999999999998</v>
      </c>
      <c r="N437" s="15">
        <f t="shared" si="69"/>
        <v>0.90949999999999998</v>
      </c>
      <c r="O437" s="5" t="s">
        <v>25</v>
      </c>
      <c r="P437" s="5" t="s">
        <v>25</v>
      </c>
      <c r="Q437" s="5" t="str">
        <f t="shared" si="64"/>
        <v>418.3-2023-12-31</v>
      </c>
      <c r="R437" s="5">
        <v>0</v>
      </c>
      <c r="S437" s="5">
        <v>0</v>
      </c>
    </row>
    <row r="438" spans="1:19" x14ac:dyDescent="0.3">
      <c r="A438" s="25" t="s">
        <v>637</v>
      </c>
      <c r="B438" s="23" t="s">
        <v>638</v>
      </c>
      <c r="C438" s="5" t="s">
        <v>2725</v>
      </c>
      <c r="D438" s="5" t="s">
        <v>127</v>
      </c>
      <c r="E438" s="5" t="s">
        <v>60</v>
      </c>
      <c r="F438" s="5" t="s">
        <v>24</v>
      </c>
      <c r="G438" s="6">
        <v>45291</v>
      </c>
      <c r="H438" s="16">
        <f t="shared" si="65"/>
        <v>2023</v>
      </c>
      <c r="I438" s="6" t="str">
        <f t="shared" si="62"/>
        <v>Diciembre</v>
      </c>
      <c r="J438" s="6" t="str">
        <f t="shared" si="63"/>
        <v>2023-2</v>
      </c>
      <c r="K438" s="5">
        <v>100</v>
      </c>
      <c r="L438" s="5">
        <v>99.78</v>
      </c>
      <c r="M438" s="15">
        <f t="shared" si="68"/>
        <v>0.99780000000000002</v>
      </c>
      <c r="N438" s="15">
        <f t="shared" si="69"/>
        <v>0.99780000000000002</v>
      </c>
      <c r="O438" s="5" t="s">
        <v>25</v>
      </c>
      <c r="P438" s="5" t="s">
        <v>25</v>
      </c>
      <c r="Q438" s="5" t="str">
        <f t="shared" si="64"/>
        <v>418.4-2023-12-31</v>
      </c>
      <c r="R438" s="5">
        <v>0</v>
      </c>
      <c r="S438" s="5">
        <v>0</v>
      </c>
    </row>
    <row r="439" spans="1:19" x14ac:dyDescent="0.3">
      <c r="A439" s="25" t="s">
        <v>639</v>
      </c>
      <c r="B439" s="23" t="s">
        <v>640</v>
      </c>
      <c r="C439" s="5" t="s">
        <v>2725</v>
      </c>
      <c r="D439" s="5" t="s">
        <v>227</v>
      </c>
      <c r="E439" s="5" t="s">
        <v>60</v>
      </c>
      <c r="F439" s="5" t="s">
        <v>24</v>
      </c>
      <c r="G439" s="6">
        <v>45291</v>
      </c>
      <c r="H439" s="16">
        <f t="shared" si="65"/>
        <v>2023</v>
      </c>
      <c r="I439" s="6" t="str">
        <f t="shared" si="62"/>
        <v>Diciembre</v>
      </c>
      <c r="J439" s="6" t="str">
        <f t="shared" si="63"/>
        <v>2023-2</v>
      </c>
      <c r="K439" s="5">
        <v>100</v>
      </c>
      <c r="L439" s="5">
        <v>100</v>
      </c>
      <c r="M439" s="15">
        <f t="shared" si="68"/>
        <v>1</v>
      </c>
      <c r="N439" s="15">
        <f t="shared" si="69"/>
        <v>1</v>
      </c>
      <c r="O439" s="5" t="s">
        <v>25</v>
      </c>
      <c r="P439" s="5" t="s">
        <v>25</v>
      </c>
      <c r="Q439" s="5" t="str">
        <f t="shared" si="64"/>
        <v>418.5-2023-12-31</v>
      </c>
      <c r="R439" s="5">
        <v>0</v>
      </c>
      <c r="S439" s="5">
        <v>0</v>
      </c>
    </row>
    <row r="440" spans="1:19" x14ac:dyDescent="0.3">
      <c r="A440" s="25" t="s">
        <v>641</v>
      </c>
      <c r="B440" s="23" t="s">
        <v>642</v>
      </c>
      <c r="C440" s="5" t="s">
        <v>2725</v>
      </c>
      <c r="D440" s="5" t="s">
        <v>22</v>
      </c>
      <c r="E440" s="5" t="s">
        <v>60</v>
      </c>
      <c r="F440" s="5" t="s">
        <v>24</v>
      </c>
      <c r="G440" s="6">
        <v>45291</v>
      </c>
      <c r="H440" s="16">
        <f t="shared" si="65"/>
        <v>2023</v>
      </c>
      <c r="I440" s="6" t="str">
        <f t="shared" si="62"/>
        <v>Diciembre</v>
      </c>
      <c r="J440" s="6" t="str">
        <f t="shared" si="63"/>
        <v>2023-2</v>
      </c>
      <c r="K440" s="5">
        <v>100</v>
      </c>
      <c r="L440" s="5">
        <v>100</v>
      </c>
      <c r="M440" s="15">
        <f t="shared" si="68"/>
        <v>1</v>
      </c>
      <c r="N440" s="15">
        <f t="shared" si="69"/>
        <v>1</v>
      </c>
      <c r="O440" s="5" t="s">
        <v>25</v>
      </c>
      <c r="P440" s="5" t="s">
        <v>25</v>
      </c>
      <c r="Q440" s="5" t="str">
        <f t="shared" si="64"/>
        <v>418.6-2023-12-31</v>
      </c>
      <c r="R440" s="5">
        <v>0</v>
      </c>
      <c r="S440" s="5">
        <v>0</v>
      </c>
    </row>
    <row r="441" spans="1:19" x14ac:dyDescent="0.3">
      <c r="A441" s="25" t="s">
        <v>643</v>
      </c>
      <c r="B441" s="23" t="s">
        <v>644</v>
      </c>
      <c r="C441" s="5" t="s">
        <v>2725</v>
      </c>
      <c r="D441" s="5" t="s">
        <v>484</v>
      </c>
      <c r="E441" s="5" t="s">
        <v>60</v>
      </c>
      <c r="F441" s="5" t="s">
        <v>24</v>
      </c>
      <c r="G441" s="6">
        <v>45291</v>
      </c>
      <c r="H441" s="16">
        <f t="shared" si="65"/>
        <v>2023</v>
      </c>
      <c r="I441" s="6" t="str">
        <f t="shared" si="62"/>
        <v>Diciembre</v>
      </c>
      <c r="J441" s="6" t="str">
        <f t="shared" si="63"/>
        <v>2023-2</v>
      </c>
      <c r="K441" s="5">
        <v>100</v>
      </c>
      <c r="L441" s="5">
        <v>100</v>
      </c>
      <c r="M441" s="15">
        <f t="shared" si="68"/>
        <v>1</v>
      </c>
      <c r="N441" s="15">
        <f t="shared" si="69"/>
        <v>1</v>
      </c>
      <c r="O441" s="5" t="s">
        <v>25</v>
      </c>
      <c r="P441" s="5" t="s">
        <v>25</v>
      </c>
      <c r="Q441" s="5" t="str">
        <f t="shared" si="64"/>
        <v>418.7-2023-12-31</v>
      </c>
      <c r="R441" s="5">
        <v>0</v>
      </c>
      <c r="S441" s="5">
        <v>0</v>
      </c>
    </row>
    <row r="442" spans="1:19" x14ac:dyDescent="0.3">
      <c r="A442" s="25" t="s">
        <v>645</v>
      </c>
      <c r="B442" s="23" t="s">
        <v>646</v>
      </c>
      <c r="C442" s="5" t="s">
        <v>2725</v>
      </c>
      <c r="D442" s="5" t="s">
        <v>484</v>
      </c>
      <c r="E442" s="5" t="s">
        <v>60</v>
      </c>
      <c r="F442" s="5" t="s">
        <v>24</v>
      </c>
      <c r="G442" s="6">
        <v>45291</v>
      </c>
      <c r="H442" s="16">
        <f t="shared" si="65"/>
        <v>2023</v>
      </c>
      <c r="I442" s="6" t="str">
        <f t="shared" si="62"/>
        <v>Diciembre</v>
      </c>
      <c r="J442" s="6" t="str">
        <f t="shared" si="63"/>
        <v>2023-2</v>
      </c>
      <c r="K442" s="5">
        <v>100</v>
      </c>
      <c r="L442" s="5">
        <v>97.74</v>
      </c>
      <c r="M442" s="15">
        <f t="shared" si="68"/>
        <v>0.97739999999999994</v>
      </c>
      <c r="N442" s="15">
        <f t="shared" si="69"/>
        <v>0.97739999999999994</v>
      </c>
      <c r="O442" s="5" t="s">
        <v>25</v>
      </c>
      <c r="P442" s="5" t="s">
        <v>25</v>
      </c>
      <c r="Q442" s="5" t="str">
        <f t="shared" si="64"/>
        <v>418.8-2023-12-31</v>
      </c>
      <c r="R442" s="5">
        <v>0</v>
      </c>
      <c r="S442" s="5">
        <v>0</v>
      </c>
    </row>
    <row r="443" spans="1:19" x14ac:dyDescent="0.3">
      <c r="A443" s="25" t="s">
        <v>647</v>
      </c>
      <c r="B443" s="23" t="s">
        <v>648</v>
      </c>
      <c r="C443" s="5" t="s">
        <v>2725</v>
      </c>
      <c r="D443" s="5" t="s">
        <v>484</v>
      </c>
      <c r="E443" s="5" t="s">
        <v>60</v>
      </c>
      <c r="F443" s="5" t="s">
        <v>24</v>
      </c>
      <c r="G443" s="6">
        <v>45291</v>
      </c>
      <c r="H443" s="16">
        <f t="shared" si="65"/>
        <v>2023</v>
      </c>
      <c r="I443" s="6" t="str">
        <f t="shared" si="62"/>
        <v>Diciembre</v>
      </c>
      <c r="J443" s="6" t="str">
        <f t="shared" si="63"/>
        <v>2023-2</v>
      </c>
      <c r="K443" s="5">
        <v>100</v>
      </c>
      <c r="L443" s="5">
        <v>100</v>
      </c>
      <c r="M443" s="15">
        <f t="shared" si="68"/>
        <v>1</v>
      </c>
      <c r="N443" s="15">
        <f t="shared" si="69"/>
        <v>1</v>
      </c>
      <c r="O443" s="5" t="s">
        <v>25</v>
      </c>
      <c r="P443" s="5" t="s">
        <v>25</v>
      </c>
      <c r="Q443" s="5" t="str">
        <f t="shared" si="64"/>
        <v>418.9-2023-12-31</v>
      </c>
      <c r="R443" s="5">
        <v>0</v>
      </c>
      <c r="S443" s="5">
        <v>0</v>
      </c>
    </row>
    <row r="444" spans="1:19" x14ac:dyDescent="0.3">
      <c r="A444" s="25" t="s">
        <v>649</v>
      </c>
      <c r="B444" s="23" t="s">
        <v>650</v>
      </c>
      <c r="C444" s="5" t="s">
        <v>2725</v>
      </c>
      <c r="D444" s="5" t="s">
        <v>101</v>
      </c>
      <c r="E444" s="5" t="s">
        <v>60</v>
      </c>
      <c r="F444" s="5" t="s">
        <v>24</v>
      </c>
      <c r="G444" s="6">
        <v>45291</v>
      </c>
      <c r="H444" s="16">
        <f t="shared" si="65"/>
        <v>2023</v>
      </c>
      <c r="I444" s="6" t="str">
        <f t="shared" si="62"/>
        <v>Diciembre</v>
      </c>
      <c r="J444" s="6" t="str">
        <f t="shared" si="63"/>
        <v>2023-2</v>
      </c>
      <c r="K444" s="5">
        <v>100</v>
      </c>
      <c r="L444" s="5">
        <v>100</v>
      </c>
      <c r="M444" s="15">
        <f t="shared" si="68"/>
        <v>1</v>
      </c>
      <c r="N444" s="15">
        <f t="shared" si="69"/>
        <v>1</v>
      </c>
      <c r="O444" s="5" t="s">
        <v>25</v>
      </c>
      <c r="P444" s="5" t="s">
        <v>25</v>
      </c>
      <c r="Q444" s="5" t="str">
        <f t="shared" si="64"/>
        <v>420.1-2023-12-31</v>
      </c>
      <c r="R444" s="5">
        <v>0</v>
      </c>
      <c r="S444" s="5">
        <v>0</v>
      </c>
    </row>
    <row r="445" spans="1:19" x14ac:dyDescent="0.3">
      <c r="A445" s="25" t="s">
        <v>651</v>
      </c>
      <c r="B445" s="23" t="s">
        <v>652</v>
      </c>
      <c r="C445" s="5" t="s">
        <v>2725</v>
      </c>
      <c r="D445" s="5" t="s">
        <v>98</v>
      </c>
      <c r="E445" s="5" t="s">
        <v>60</v>
      </c>
      <c r="F445" s="5" t="s">
        <v>24</v>
      </c>
      <c r="G445" s="6">
        <v>45291</v>
      </c>
      <c r="H445" s="16">
        <f t="shared" si="65"/>
        <v>2023</v>
      </c>
      <c r="I445" s="6" t="str">
        <f t="shared" si="62"/>
        <v>Diciembre</v>
      </c>
      <c r="J445" s="6" t="str">
        <f t="shared" si="63"/>
        <v>2023-2</v>
      </c>
      <c r="K445" s="5">
        <v>100</v>
      </c>
      <c r="L445" s="27">
        <v>100</v>
      </c>
      <c r="M445" s="15">
        <f t="shared" si="68"/>
        <v>1</v>
      </c>
      <c r="N445" s="15">
        <f t="shared" si="69"/>
        <v>1</v>
      </c>
      <c r="O445" s="5" t="s">
        <v>25</v>
      </c>
      <c r="P445" s="5" t="s">
        <v>25</v>
      </c>
      <c r="Q445" s="5" t="str">
        <f t="shared" si="64"/>
        <v>420.2-2023-12-31</v>
      </c>
      <c r="R445" s="5">
        <v>0</v>
      </c>
      <c r="S445" s="5">
        <v>0</v>
      </c>
    </row>
    <row r="446" spans="1:19" x14ac:dyDescent="0.3">
      <c r="A446" s="25" t="s">
        <v>653</v>
      </c>
      <c r="B446" s="23" t="s">
        <v>654</v>
      </c>
      <c r="C446" s="5" t="s">
        <v>2725</v>
      </c>
      <c r="D446" s="5" t="s">
        <v>249</v>
      </c>
      <c r="E446" s="5" t="s">
        <v>60</v>
      </c>
      <c r="F446" s="5" t="s">
        <v>24</v>
      </c>
      <c r="G446" s="6">
        <v>45291</v>
      </c>
      <c r="H446" s="16">
        <f t="shared" si="65"/>
        <v>2023</v>
      </c>
      <c r="I446" s="6" t="str">
        <f t="shared" si="62"/>
        <v>Diciembre</v>
      </c>
      <c r="J446" s="6" t="str">
        <f t="shared" si="63"/>
        <v>2023-2</v>
      </c>
      <c r="K446" s="5">
        <v>100</v>
      </c>
      <c r="L446" s="5">
        <v>100</v>
      </c>
      <c r="M446" s="15">
        <f t="shared" si="68"/>
        <v>1</v>
      </c>
      <c r="N446" s="15">
        <f t="shared" si="69"/>
        <v>1</v>
      </c>
      <c r="O446" s="5" t="s">
        <v>25</v>
      </c>
      <c r="P446" s="5" t="s">
        <v>25</v>
      </c>
      <c r="Q446" s="5" t="str">
        <f t="shared" si="64"/>
        <v>420.3-2023-12-31</v>
      </c>
      <c r="R446" s="5">
        <v>0</v>
      </c>
      <c r="S446" s="5">
        <v>0</v>
      </c>
    </row>
    <row r="447" spans="1:19" x14ac:dyDescent="0.3">
      <c r="A447" s="25" t="s">
        <v>655</v>
      </c>
      <c r="B447" s="23" t="s">
        <v>656</v>
      </c>
      <c r="C447" s="5" t="s">
        <v>2725</v>
      </c>
      <c r="D447" s="5" t="s">
        <v>68</v>
      </c>
      <c r="E447" s="5" t="s">
        <v>60</v>
      </c>
      <c r="F447" s="5" t="s">
        <v>24</v>
      </c>
      <c r="G447" s="6">
        <v>45291</v>
      </c>
      <c r="H447" s="16">
        <f t="shared" si="65"/>
        <v>2023</v>
      </c>
      <c r="I447" s="6" t="str">
        <f t="shared" si="62"/>
        <v>Diciembre</v>
      </c>
      <c r="J447" s="6" t="str">
        <f t="shared" si="63"/>
        <v>2023-2</v>
      </c>
      <c r="K447" s="5">
        <v>100</v>
      </c>
      <c r="L447" s="5">
        <v>100</v>
      </c>
      <c r="M447" s="15">
        <f t="shared" si="68"/>
        <v>1</v>
      </c>
      <c r="N447" s="15">
        <f t="shared" si="69"/>
        <v>1</v>
      </c>
      <c r="O447" s="5" t="s">
        <v>25</v>
      </c>
      <c r="P447" s="5" t="s">
        <v>25</v>
      </c>
      <c r="Q447" s="5" t="str">
        <f t="shared" si="64"/>
        <v>420.4-2023-12-31</v>
      </c>
      <c r="R447" s="5">
        <v>0</v>
      </c>
      <c r="S447" s="5">
        <v>0</v>
      </c>
    </row>
    <row r="448" spans="1:19" x14ac:dyDescent="0.3">
      <c r="A448" s="25" t="s">
        <v>657</v>
      </c>
      <c r="B448" s="23" t="s">
        <v>658</v>
      </c>
      <c r="C448" s="5" t="s">
        <v>2725</v>
      </c>
      <c r="D448" s="5" t="s">
        <v>198</v>
      </c>
      <c r="E448" s="5" t="s">
        <v>60</v>
      </c>
      <c r="F448" s="5" t="s">
        <v>24</v>
      </c>
      <c r="G448" s="6">
        <v>45291</v>
      </c>
      <c r="H448" s="16">
        <f t="shared" si="65"/>
        <v>2023</v>
      </c>
      <c r="I448" s="6" t="str">
        <f t="shared" si="62"/>
        <v>Diciembre</v>
      </c>
      <c r="J448" s="6" t="str">
        <f t="shared" si="63"/>
        <v>2023-2</v>
      </c>
      <c r="K448" s="5">
        <v>100</v>
      </c>
      <c r="L448" s="5">
        <v>100</v>
      </c>
      <c r="M448" s="15">
        <f t="shared" si="68"/>
        <v>1</v>
      </c>
      <c r="N448" s="15">
        <f t="shared" si="69"/>
        <v>1</v>
      </c>
      <c r="O448" s="5" t="s">
        <v>25</v>
      </c>
      <c r="P448" s="5" t="s">
        <v>25</v>
      </c>
      <c r="Q448" s="5" t="str">
        <f t="shared" si="64"/>
        <v>420.5-2023-12-31</v>
      </c>
      <c r="R448" s="5">
        <v>0</v>
      </c>
      <c r="S448" s="5">
        <v>0</v>
      </c>
    </row>
    <row r="449" spans="1:19" x14ac:dyDescent="0.3">
      <c r="A449" s="25" t="s">
        <v>662</v>
      </c>
      <c r="B449" s="23" t="s">
        <v>663</v>
      </c>
      <c r="C449" s="5" t="s">
        <v>2725</v>
      </c>
      <c r="D449" s="5" t="s">
        <v>484</v>
      </c>
      <c r="E449" s="5" t="s">
        <v>60</v>
      </c>
      <c r="F449" s="5" t="s">
        <v>24</v>
      </c>
      <c r="G449" s="6">
        <v>45291</v>
      </c>
      <c r="H449" s="16">
        <f t="shared" si="65"/>
        <v>2023</v>
      </c>
      <c r="I449" s="6" t="str">
        <f t="shared" si="62"/>
        <v>Diciembre</v>
      </c>
      <c r="J449" s="6" t="str">
        <f t="shared" si="63"/>
        <v>2023-2</v>
      </c>
      <c r="K449" s="5">
        <v>100</v>
      </c>
      <c r="L449" s="5">
        <v>55</v>
      </c>
      <c r="M449" s="15">
        <f t="shared" si="68"/>
        <v>0.55000000000000004</v>
      </c>
      <c r="N449" s="15">
        <f t="shared" si="69"/>
        <v>0.55000000000000004</v>
      </c>
      <c r="O449" s="5" t="s">
        <v>25</v>
      </c>
      <c r="P449" s="5" t="s">
        <v>25</v>
      </c>
      <c r="Q449" s="5" t="str">
        <f t="shared" si="64"/>
        <v>469.0-2023-12-31</v>
      </c>
      <c r="R449" s="5">
        <v>0</v>
      </c>
      <c r="S449" s="5">
        <v>0</v>
      </c>
    </row>
    <row r="450" spans="1:19" x14ac:dyDescent="0.3">
      <c r="A450" s="25" t="s">
        <v>664</v>
      </c>
      <c r="B450" s="23" t="s">
        <v>665</v>
      </c>
      <c r="C450" s="5" t="s">
        <v>2725</v>
      </c>
      <c r="D450" s="5" t="s">
        <v>440</v>
      </c>
      <c r="E450" s="5" t="s">
        <v>60</v>
      </c>
      <c r="F450" s="5" t="s">
        <v>24</v>
      </c>
      <c r="G450" s="6">
        <v>45291</v>
      </c>
      <c r="H450" s="16">
        <f t="shared" si="65"/>
        <v>2023</v>
      </c>
      <c r="I450" s="6" t="str">
        <f t="shared" ref="I450:I513" si="70">PROPER(TEXT(G450,"mmmm"))</f>
        <v>Diciembre</v>
      </c>
      <c r="J450" s="6" t="str">
        <f t="shared" ref="J450:J513" si="71">IF(OR(I450="Enero",I450="Febrero",I450="Marzo",I450="Abril",I450="Mayo",I450="Junio"),H450&amp;"-1",IF(OR(I450="Julio",I450="Agosto",I450="Septiembre",I450="Octubre",I450="Noviembre",I450="Diciembre"),H450&amp;"-2"))</f>
        <v>2023-2</v>
      </c>
      <c r="K450" s="5">
        <v>100</v>
      </c>
      <c r="L450" s="5">
        <v>100</v>
      </c>
      <c r="M450" s="15">
        <f t="shared" si="68"/>
        <v>1</v>
      </c>
      <c r="N450" s="15">
        <f t="shared" si="69"/>
        <v>1</v>
      </c>
      <c r="O450" s="5" t="s">
        <v>25</v>
      </c>
      <c r="P450" s="5" t="s">
        <v>25</v>
      </c>
      <c r="Q450" s="5" t="str">
        <f t="shared" ref="Q450:Q513" si="72">A450&amp;"-"&amp;YEAR(G450)&amp;"-"&amp;IF(LEN(MONTH(G450))=1,"0"&amp;MONTH(G450),MONTH(G450))&amp;"-"&amp;IF(LEN(DAY(G450))=1,"0"&amp;DAY(G450),DAY(G450))</f>
        <v>469.1-2023-12-31</v>
      </c>
      <c r="R450" s="5">
        <v>0</v>
      </c>
      <c r="S450" s="5">
        <v>0</v>
      </c>
    </row>
    <row r="451" spans="1:19" x14ac:dyDescent="0.3">
      <c r="A451" s="25" t="s">
        <v>668</v>
      </c>
      <c r="B451" s="23" t="s">
        <v>669</v>
      </c>
      <c r="C451" s="5" t="s">
        <v>2725</v>
      </c>
      <c r="D451" s="5" t="s">
        <v>484</v>
      </c>
      <c r="E451" s="5" t="s">
        <v>60</v>
      </c>
      <c r="F451" s="5" t="s">
        <v>24</v>
      </c>
      <c r="G451" s="6">
        <v>45291</v>
      </c>
      <c r="H451" s="16">
        <f t="shared" si="65"/>
        <v>2023</v>
      </c>
      <c r="I451" s="6" t="str">
        <f t="shared" si="70"/>
        <v>Diciembre</v>
      </c>
      <c r="J451" s="6" t="str">
        <f t="shared" si="71"/>
        <v>2023-2</v>
      </c>
      <c r="K451" s="5">
        <v>100</v>
      </c>
      <c r="L451" s="5">
        <v>83.33</v>
      </c>
      <c r="M451" s="15">
        <f t="shared" si="68"/>
        <v>0.83329999999999993</v>
      </c>
      <c r="N451" s="15">
        <f t="shared" si="69"/>
        <v>0.83329999999999993</v>
      </c>
      <c r="O451" s="5" t="s">
        <v>25</v>
      </c>
      <c r="P451" s="5" t="s">
        <v>25</v>
      </c>
      <c r="Q451" s="5" t="str">
        <f t="shared" si="72"/>
        <v>469.2-2023-12-31</v>
      </c>
      <c r="R451" s="5">
        <v>0</v>
      </c>
      <c r="S451" s="5">
        <v>0</v>
      </c>
    </row>
    <row r="452" spans="1:19" x14ac:dyDescent="0.3">
      <c r="A452" s="25" t="s">
        <v>670</v>
      </c>
      <c r="B452" s="23" t="s">
        <v>671</v>
      </c>
      <c r="C452" s="5" t="s">
        <v>2725</v>
      </c>
      <c r="D452" s="5" t="s">
        <v>484</v>
      </c>
      <c r="E452" s="5" t="s">
        <v>60</v>
      </c>
      <c r="F452" s="5" t="s">
        <v>24</v>
      </c>
      <c r="G452" s="6">
        <v>45291</v>
      </c>
      <c r="H452" s="16">
        <f t="shared" si="65"/>
        <v>2023</v>
      </c>
      <c r="I452" s="6" t="str">
        <f t="shared" si="70"/>
        <v>Diciembre</v>
      </c>
      <c r="J452" s="6" t="str">
        <f t="shared" si="71"/>
        <v>2023-2</v>
      </c>
      <c r="K452" s="5">
        <v>100</v>
      </c>
      <c r="L452" s="5">
        <v>100</v>
      </c>
      <c r="M452" s="15">
        <f t="shared" si="68"/>
        <v>1</v>
      </c>
      <c r="N452" s="15">
        <f t="shared" si="69"/>
        <v>1</v>
      </c>
      <c r="O452" s="5" t="s">
        <v>25</v>
      </c>
      <c r="P452" s="5" t="s">
        <v>25</v>
      </c>
      <c r="Q452" s="5" t="str">
        <f t="shared" si="72"/>
        <v>469.3-2023-12-31</v>
      </c>
      <c r="R452" s="5">
        <v>0</v>
      </c>
      <c r="S452" s="5">
        <v>0</v>
      </c>
    </row>
    <row r="453" spans="1:19" x14ac:dyDescent="0.3">
      <c r="A453" s="25" t="s">
        <v>672</v>
      </c>
      <c r="B453" s="23" t="s">
        <v>673</v>
      </c>
      <c r="C453" s="5" t="s">
        <v>2725</v>
      </c>
      <c r="D453" s="5" t="s">
        <v>484</v>
      </c>
      <c r="E453" s="5" t="s">
        <v>60</v>
      </c>
      <c r="F453" s="5" t="s">
        <v>24</v>
      </c>
      <c r="G453" s="6">
        <v>45291</v>
      </c>
      <c r="H453" s="16">
        <f t="shared" ref="H453:H516" si="73">YEAR(G453)</f>
        <v>2023</v>
      </c>
      <c r="I453" s="6" t="str">
        <f t="shared" si="70"/>
        <v>Diciembre</v>
      </c>
      <c r="J453" s="6" t="str">
        <f t="shared" si="71"/>
        <v>2023-2</v>
      </c>
      <c r="K453" s="5">
        <v>100</v>
      </c>
      <c r="L453" s="5">
        <v>100</v>
      </c>
      <c r="M453" s="15">
        <f t="shared" si="68"/>
        <v>1</v>
      </c>
      <c r="N453" s="15">
        <f t="shared" si="69"/>
        <v>1</v>
      </c>
      <c r="O453" s="5" t="s">
        <v>25</v>
      </c>
      <c r="P453" s="5" t="s">
        <v>25</v>
      </c>
      <c r="Q453" s="5" t="str">
        <f t="shared" si="72"/>
        <v>469.4-2023-12-31</v>
      </c>
      <c r="R453" s="5">
        <v>0</v>
      </c>
      <c r="S453" s="5">
        <v>0</v>
      </c>
    </row>
    <row r="454" spans="1:19" x14ac:dyDescent="0.3">
      <c r="A454" s="25" t="s">
        <v>674</v>
      </c>
      <c r="B454" s="23" t="s">
        <v>675</v>
      </c>
      <c r="C454" s="5" t="s">
        <v>2725</v>
      </c>
      <c r="D454" s="5" t="s">
        <v>484</v>
      </c>
      <c r="E454" s="5" t="s">
        <v>60</v>
      </c>
      <c r="F454" s="5" t="s">
        <v>24</v>
      </c>
      <c r="G454" s="6">
        <v>45291</v>
      </c>
      <c r="H454" s="16">
        <f t="shared" si="73"/>
        <v>2023</v>
      </c>
      <c r="I454" s="6" t="str">
        <f t="shared" si="70"/>
        <v>Diciembre</v>
      </c>
      <c r="J454" s="6" t="str">
        <f t="shared" si="71"/>
        <v>2023-2</v>
      </c>
      <c r="K454" s="5">
        <v>100</v>
      </c>
      <c r="L454" s="5">
        <v>100</v>
      </c>
      <c r="M454" s="15">
        <f t="shared" si="68"/>
        <v>1</v>
      </c>
      <c r="N454" s="15">
        <f t="shared" si="69"/>
        <v>1</v>
      </c>
      <c r="O454" s="5" t="s">
        <v>25</v>
      </c>
      <c r="P454" s="5" t="s">
        <v>25</v>
      </c>
      <c r="Q454" s="5" t="str">
        <f t="shared" si="72"/>
        <v>469.5-2023-12-31</v>
      </c>
      <c r="R454" s="5">
        <v>0</v>
      </c>
      <c r="S454" s="5">
        <v>0</v>
      </c>
    </row>
    <row r="455" spans="1:19" x14ac:dyDescent="0.3">
      <c r="A455" s="25" t="s">
        <v>676</v>
      </c>
      <c r="B455" s="23" t="s">
        <v>677</v>
      </c>
      <c r="C455" s="5" t="s">
        <v>2725</v>
      </c>
      <c r="D455" s="5" t="s">
        <v>484</v>
      </c>
      <c r="E455" s="5" t="s">
        <v>60</v>
      </c>
      <c r="F455" s="5" t="s">
        <v>24</v>
      </c>
      <c r="G455" s="6">
        <v>45291</v>
      </c>
      <c r="H455" s="16">
        <f t="shared" si="73"/>
        <v>2023</v>
      </c>
      <c r="I455" s="6" t="str">
        <f t="shared" si="70"/>
        <v>Diciembre</v>
      </c>
      <c r="J455" s="6" t="str">
        <f t="shared" si="71"/>
        <v>2023-2</v>
      </c>
      <c r="K455" s="5">
        <v>100</v>
      </c>
      <c r="L455" s="5">
        <v>100</v>
      </c>
      <c r="M455" s="15">
        <f t="shared" si="68"/>
        <v>1</v>
      </c>
      <c r="N455" s="15">
        <f t="shared" si="69"/>
        <v>1</v>
      </c>
      <c r="O455" s="5" t="s">
        <v>25</v>
      </c>
      <c r="P455" s="5" t="s">
        <v>25</v>
      </c>
      <c r="Q455" s="5" t="str">
        <f t="shared" si="72"/>
        <v>469.6-2023-12-31</v>
      </c>
      <c r="R455" s="5">
        <v>0</v>
      </c>
      <c r="S455" s="5">
        <v>0</v>
      </c>
    </row>
    <row r="456" spans="1:19" x14ac:dyDescent="0.3">
      <c r="A456" s="25" t="s">
        <v>678</v>
      </c>
      <c r="B456" s="23" t="s">
        <v>679</v>
      </c>
      <c r="C456" s="5" t="s">
        <v>2725</v>
      </c>
      <c r="D456" s="5" t="s">
        <v>484</v>
      </c>
      <c r="E456" s="5" t="s">
        <v>60</v>
      </c>
      <c r="F456" s="5" t="s">
        <v>24</v>
      </c>
      <c r="G456" s="6">
        <v>45291</v>
      </c>
      <c r="H456" s="16">
        <f t="shared" si="73"/>
        <v>2023</v>
      </c>
      <c r="I456" s="6" t="str">
        <f t="shared" si="70"/>
        <v>Diciembre</v>
      </c>
      <c r="J456" s="6" t="str">
        <f t="shared" si="71"/>
        <v>2023-2</v>
      </c>
      <c r="K456" s="5">
        <v>100</v>
      </c>
      <c r="L456" s="5">
        <v>100</v>
      </c>
      <c r="M456" s="15">
        <f t="shared" si="68"/>
        <v>1</v>
      </c>
      <c r="N456" s="15">
        <f t="shared" si="69"/>
        <v>1</v>
      </c>
      <c r="O456" s="5" t="s">
        <v>25</v>
      </c>
      <c r="P456" s="5" t="s">
        <v>25</v>
      </c>
      <c r="Q456" s="5" t="str">
        <f t="shared" si="72"/>
        <v>469.7-2023-12-31</v>
      </c>
      <c r="R456" s="5">
        <v>0</v>
      </c>
      <c r="S456" s="5">
        <v>0</v>
      </c>
    </row>
    <row r="457" spans="1:19" x14ac:dyDescent="0.3">
      <c r="A457" s="25" t="s">
        <v>682</v>
      </c>
      <c r="B457" s="23" t="s">
        <v>683</v>
      </c>
      <c r="C457" s="5" t="s">
        <v>2725</v>
      </c>
      <c r="D457" s="5" t="s">
        <v>484</v>
      </c>
      <c r="E457" s="5" t="s">
        <v>60</v>
      </c>
      <c r="F457" s="5" t="s">
        <v>24</v>
      </c>
      <c r="G457" s="6">
        <v>45291</v>
      </c>
      <c r="H457" s="16">
        <f t="shared" si="73"/>
        <v>2023</v>
      </c>
      <c r="I457" s="6" t="str">
        <f t="shared" si="70"/>
        <v>Diciembre</v>
      </c>
      <c r="J457" s="6" t="str">
        <f t="shared" si="71"/>
        <v>2023-2</v>
      </c>
      <c r="K457" s="5">
        <v>100</v>
      </c>
      <c r="L457" s="5">
        <v>98.4</v>
      </c>
      <c r="M457" s="15">
        <f t="shared" si="68"/>
        <v>0.9840000000000001</v>
      </c>
      <c r="N457" s="15">
        <f t="shared" si="69"/>
        <v>0.9840000000000001</v>
      </c>
      <c r="O457" s="5" t="s">
        <v>25</v>
      </c>
      <c r="P457" s="5" t="s">
        <v>25</v>
      </c>
      <c r="Q457" s="5" t="str">
        <f t="shared" si="72"/>
        <v>469.9-2023-12-31</v>
      </c>
      <c r="R457" s="5">
        <v>0</v>
      </c>
      <c r="S457" s="5">
        <v>0</v>
      </c>
    </row>
    <row r="458" spans="1:19" x14ac:dyDescent="0.3">
      <c r="A458" s="25" t="s">
        <v>694</v>
      </c>
      <c r="B458" s="5" t="s">
        <v>695</v>
      </c>
      <c r="C458" s="5" t="s">
        <v>2725</v>
      </c>
      <c r="D458" s="5" t="s">
        <v>440</v>
      </c>
      <c r="E458" s="5" t="s">
        <v>54</v>
      </c>
      <c r="F458" s="5" t="s">
        <v>24</v>
      </c>
      <c r="G458" s="6">
        <v>45291</v>
      </c>
      <c r="H458" s="16">
        <f t="shared" si="73"/>
        <v>2023</v>
      </c>
      <c r="I458" s="6" t="str">
        <f t="shared" si="70"/>
        <v>Diciembre</v>
      </c>
      <c r="J458" s="6" t="str">
        <f t="shared" si="71"/>
        <v>2023-2</v>
      </c>
      <c r="K458" s="5">
        <v>5099</v>
      </c>
      <c r="L458" s="5">
        <v>4977</v>
      </c>
      <c r="M458" s="15">
        <f t="shared" ref="M458:M481" si="74">IFERROR(IF((L458/K458)&gt;1.3,1.3,L458/K458),"")</f>
        <v>0.97607373994900959</v>
      </c>
      <c r="N458" s="15">
        <f t="shared" ref="N458:N481" si="75">IFERROR(L458/K458,"")</f>
        <v>0.97607373994900959</v>
      </c>
      <c r="O458" s="5" t="s">
        <v>55</v>
      </c>
      <c r="P458" s="5" t="s">
        <v>55</v>
      </c>
      <c r="Q458" s="5" t="str">
        <f t="shared" si="72"/>
        <v>Med 1-2023-12-31</v>
      </c>
      <c r="R458" s="5">
        <v>0</v>
      </c>
      <c r="S458" s="5">
        <v>0</v>
      </c>
    </row>
    <row r="459" spans="1:19" x14ac:dyDescent="0.3">
      <c r="A459" s="25" t="s">
        <v>696</v>
      </c>
      <c r="B459" s="5" t="s">
        <v>697</v>
      </c>
      <c r="C459" s="5" t="s">
        <v>2725</v>
      </c>
      <c r="D459" s="5" t="s">
        <v>440</v>
      </c>
      <c r="E459" s="5" t="s">
        <v>54</v>
      </c>
      <c r="F459" s="5" t="s">
        <v>24</v>
      </c>
      <c r="G459" s="6">
        <v>45291</v>
      </c>
      <c r="H459" s="16">
        <f t="shared" si="73"/>
        <v>2023</v>
      </c>
      <c r="I459" s="6" t="str">
        <f t="shared" si="70"/>
        <v>Diciembre</v>
      </c>
      <c r="J459" s="6" t="str">
        <f t="shared" si="71"/>
        <v>2023-2</v>
      </c>
      <c r="K459" s="5">
        <v>1013</v>
      </c>
      <c r="L459" s="5">
        <v>1000</v>
      </c>
      <c r="M459" s="15">
        <f t="shared" si="74"/>
        <v>0.98716683119447191</v>
      </c>
      <c r="N459" s="15">
        <f t="shared" si="75"/>
        <v>0.98716683119447191</v>
      </c>
      <c r="O459" s="5" t="s">
        <v>55</v>
      </c>
      <c r="P459" s="5" t="s">
        <v>55</v>
      </c>
      <c r="Q459" s="5" t="str">
        <f t="shared" si="72"/>
        <v>Med 1.1-2023-12-31</v>
      </c>
      <c r="R459" s="5">
        <v>0</v>
      </c>
      <c r="S459" s="5">
        <v>0</v>
      </c>
    </row>
    <row r="460" spans="1:19" x14ac:dyDescent="0.3">
      <c r="A460" s="25" t="s">
        <v>698</v>
      </c>
      <c r="B460" s="5" t="s">
        <v>699</v>
      </c>
      <c r="C460" s="5" t="s">
        <v>2725</v>
      </c>
      <c r="D460" s="5" t="s">
        <v>440</v>
      </c>
      <c r="E460" s="5" t="s">
        <v>54</v>
      </c>
      <c r="F460" s="5" t="s">
        <v>24</v>
      </c>
      <c r="G460" s="6">
        <v>45291</v>
      </c>
      <c r="H460" s="16">
        <f t="shared" si="73"/>
        <v>2023</v>
      </c>
      <c r="I460" s="6" t="str">
        <f t="shared" si="70"/>
        <v>Diciembre</v>
      </c>
      <c r="J460" s="6" t="str">
        <f t="shared" si="71"/>
        <v>2023-2</v>
      </c>
      <c r="K460" s="5">
        <v>30</v>
      </c>
      <c r="L460" s="5">
        <v>20</v>
      </c>
      <c r="M460" s="15">
        <f t="shared" si="74"/>
        <v>0.66666666666666663</v>
      </c>
      <c r="N460" s="15">
        <f t="shared" si="75"/>
        <v>0.66666666666666663</v>
      </c>
      <c r="O460" s="5" t="s">
        <v>55</v>
      </c>
      <c r="P460" s="5" t="s">
        <v>55</v>
      </c>
      <c r="Q460" s="5" t="str">
        <f t="shared" si="72"/>
        <v>Med 1.2-2023-12-31</v>
      </c>
      <c r="R460" s="5">
        <v>0</v>
      </c>
      <c r="S460" s="5">
        <v>0</v>
      </c>
    </row>
    <row r="461" spans="1:19" x14ac:dyDescent="0.3">
      <c r="A461" s="25" t="s">
        <v>700</v>
      </c>
      <c r="B461" s="5" t="s">
        <v>701</v>
      </c>
      <c r="C461" s="5" t="s">
        <v>2725</v>
      </c>
      <c r="D461" s="5" t="s">
        <v>440</v>
      </c>
      <c r="E461" s="5" t="s">
        <v>54</v>
      </c>
      <c r="F461" s="5" t="s">
        <v>24</v>
      </c>
      <c r="G461" s="6">
        <v>45291</v>
      </c>
      <c r="H461" s="16">
        <f t="shared" si="73"/>
        <v>2023</v>
      </c>
      <c r="I461" s="6" t="str">
        <f t="shared" si="70"/>
        <v>Diciembre</v>
      </c>
      <c r="J461" s="6" t="str">
        <f t="shared" si="71"/>
        <v>2023-2</v>
      </c>
      <c r="K461" s="5">
        <v>1043</v>
      </c>
      <c r="L461" s="5">
        <v>1020</v>
      </c>
      <c r="M461" s="15">
        <f t="shared" si="74"/>
        <v>0.97794822627037392</v>
      </c>
      <c r="N461" s="15">
        <f t="shared" si="75"/>
        <v>0.97794822627037392</v>
      </c>
      <c r="O461" s="5" t="s">
        <v>55</v>
      </c>
      <c r="P461" s="5" t="s">
        <v>55</v>
      </c>
      <c r="Q461" s="5" t="str">
        <f t="shared" si="72"/>
        <v>Med 1.3-2023-12-31</v>
      </c>
      <c r="R461" s="5">
        <v>0</v>
      </c>
      <c r="S461" s="5">
        <v>0</v>
      </c>
    </row>
    <row r="462" spans="1:19" x14ac:dyDescent="0.3">
      <c r="A462" s="25" t="s">
        <v>702</v>
      </c>
      <c r="B462" s="5" t="s">
        <v>703</v>
      </c>
      <c r="C462" s="5" t="s">
        <v>2725</v>
      </c>
      <c r="D462" s="5" t="s">
        <v>440</v>
      </c>
      <c r="E462" s="5" t="s">
        <v>54</v>
      </c>
      <c r="F462" s="5" t="s">
        <v>24</v>
      </c>
      <c r="G462" s="6">
        <v>45291</v>
      </c>
      <c r="H462" s="16">
        <f t="shared" si="73"/>
        <v>2023</v>
      </c>
      <c r="I462" s="6" t="str">
        <f t="shared" si="70"/>
        <v>Diciembre</v>
      </c>
      <c r="J462" s="6" t="str">
        <f t="shared" si="71"/>
        <v>2023-2</v>
      </c>
      <c r="K462" s="5">
        <v>4056</v>
      </c>
      <c r="L462" s="5">
        <v>3957</v>
      </c>
      <c r="M462" s="15">
        <f t="shared" si="74"/>
        <v>0.97559171597633132</v>
      </c>
      <c r="N462" s="15">
        <f t="shared" si="75"/>
        <v>0.97559171597633132</v>
      </c>
      <c r="O462" s="5" t="s">
        <v>55</v>
      </c>
      <c r="P462" s="5" t="s">
        <v>55</v>
      </c>
      <c r="Q462" s="5" t="str">
        <f t="shared" si="72"/>
        <v>Med 1.4-2023-12-31</v>
      </c>
      <c r="R462" s="5">
        <v>0</v>
      </c>
      <c r="S462" s="5">
        <v>0</v>
      </c>
    </row>
    <row r="463" spans="1:19" x14ac:dyDescent="0.3">
      <c r="A463" s="25" t="s">
        <v>704</v>
      </c>
      <c r="B463" s="5" t="s">
        <v>705</v>
      </c>
      <c r="C463" s="5" t="s">
        <v>2725</v>
      </c>
      <c r="D463" s="5" t="s">
        <v>440</v>
      </c>
      <c r="E463" s="5" t="s">
        <v>54</v>
      </c>
      <c r="F463" s="5" t="s">
        <v>24</v>
      </c>
      <c r="G463" s="6">
        <v>45291</v>
      </c>
      <c r="H463" s="16">
        <f t="shared" si="73"/>
        <v>2023</v>
      </c>
      <c r="I463" s="6" t="str">
        <f t="shared" si="70"/>
        <v>Diciembre</v>
      </c>
      <c r="J463" s="6" t="str">
        <f t="shared" si="71"/>
        <v>2023-2</v>
      </c>
      <c r="K463" s="12">
        <v>100</v>
      </c>
      <c r="L463" s="12">
        <v>103.18</v>
      </c>
      <c r="M463" s="15">
        <f t="shared" si="74"/>
        <v>1.0318000000000001</v>
      </c>
      <c r="N463" s="15">
        <f t="shared" si="75"/>
        <v>1.0318000000000001</v>
      </c>
      <c r="O463" s="5" t="s">
        <v>25</v>
      </c>
      <c r="P463" s="5" t="s">
        <v>25</v>
      </c>
      <c r="Q463" s="5" t="str">
        <f t="shared" si="72"/>
        <v>Med 10-2023-12-31</v>
      </c>
      <c r="R463" s="5">
        <v>0</v>
      </c>
      <c r="S463" s="5">
        <v>0</v>
      </c>
    </row>
    <row r="464" spans="1:19" x14ac:dyDescent="0.3">
      <c r="A464" s="25" t="s">
        <v>706</v>
      </c>
      <c r="B464" s="5" t="s">
        <v>707</v>
      </c>
      <c r="C464" s="5" t="s">
        <v>2725</v>
      </c>
      <c r="D464" s="5" t="s">
        <v>440</v>
      </c>
      <c r="E464" s="5" t="s">
        <v>54</v>
      </c>
      <c r="F464" s="5" t="s">
        <v>24</v>
      </c>
      <c r="G464" s="6">
        <v>45291</v>
      </c>
      <c r="H464" s="16">
        <f t="shared" si="73"/>
        <v>2023</v>
      </c>
      <c r="I464" s="6" t="str">
        <f t="shared" si="70"/>
        <v>Diciembre</v>
      </c>
      <c r="J464" s="6" t="str">
        <f t="shared" si="71"/>
        <v>2023-2</v>
      </c>
      <c r="K464" s="12">
        <v>100</v>
      </c>
      <c r="L464" s="12">
        <v>40.369999999999997</v>
      </c>
      <c r="M464" s="15">
        <f t="shared" si="74"/>
        <v>0.40369999999999995</v>
      </c>
      <c r="N464" s="15">
        <f t="shared" si="75"/>
        <v>0.40369999999999995</v>
      </c>
      <c r="O464" s="5" t="s">
        <v>25</v>
      </c>
      <c r="P464" s="5" t="s">
        <v>25</v>
      </c>
      <c r="Q464" s="5" t="str">
        <f t="shared" si="72"/>
        <v>Med 11-2023-12-31</v>
      </c>
      <c r="R464" s="5">
        <v>0</v>
      </c>
      <c r="S464" s="5">
        <v>0</v>
      </c>
    </row>
    <row r="465" spans="1:19" x14ac:dyDescent="0.3">
      <c r="A465" s="25" t="s">
        <v>710</v>
      </c>
      <c r="B465" s="5" t="s">
        <v>711</v>
      </c>
      <c r="C465" s="5" t="s">
        <v>2724</v>
      </c>
      <c r="D465" s="5" t="s">
        <v>440</v>
      </c>
      <c r="E465" s="5" t="s">
        <v>54</v>
      </c>
      <c r="F465" s="5" t="s">
        <v>24</v>
      </c>
      <c r="G465" s="6">
        <v>45291</v>
      </c>
      <c r="H465" s="16">
        <f t="shared" si="73"/>
        <v>2023</v>
      </c>
      <c r="I465" s="6" t="str">
        <f t="shared" si="70"/>
        <v>Diciembre</v>
      </c>
      <c r="J465" s="6" t="str">
        <f t="shared" si="71"/>
        <v>2023-2</v>
      </c>
      <c r="K465" s="5">
        <v>100</v>
      </c>
      <c r="L465" s="5">
        <v>100</v>
      </c>
      <c r="M465" s="15">
        <f t="shared" si="74"/>
        <v>1</v>
      </c>
      <c r="N465" s="15">
        <f t="shared" si="75"/>
        <v>1</v>
      </c>
      <c r="O465" s="5" t="s">
        <v>25</v>
      </c>
      <c r="P465" s="5" t="s">
        <v>25</v>
      </c>
      <c r="Q465" s="5" t="str">
        <f t="shared" si="72"/>
        <v>Med 14-2023-12-31</v>
      </c>
      <c r="R465" s="5">
        <v>0</v>
      </c>
      <c r="S465" s="5">
        <v>0</v>
      </c>
    </row>
    <row r="466" spans="1:19" x14ac:dyDescent="0.3">
      <c r="A466" s="25" t="s">
        <v>712</v>
      </c>
      <c r="B466" s="5" t="s">
        <v>713</v>
      </c>
      <c r="C466" s="5" t="s">
        <v>2725</v>
      </c>
      <c r="D466" s="5" t="s">
        <v>440</v>
      </c>
      <c r="E466" s="5" t="s">
        <v>54</v>
      </c>
      <c r="F466" s="5" t="s">
        <v>24</v>
      </c>
      <c r="G466" s="6">
        <v>45291</v>
      </c>
      <c r="H466" s="16">
        <f t="shared" si="73"/>
        <v>2023</v>
      </c>
      <c r="I466" s="6" t="str">
        <f t="shared" si="70"/>
        <v>Diciembre</v>
      </c>
      <c r="J466" s="6" t="str">
        <f t="shared" si="71"/>
        <v>2023-2</v>
      </c>
      <c r="K466" s="5">
        <v>100</v>
      </c>
      <c r="L466" s="5">
        <v>86</v>
      </c>
      <c r="M466" s="15">
        <f t="shared" si="74"/>
        <v>0.86</v>
      </c>
      <c r="N466" s="15">
        <f t="shared" si="75"/>
        <v>0.86</v>
      </c>
      <c r="O466" s="5" t="s">
        <v>25</v>
      </c>
      <c r="P466" s="5" t="s">
        <v>25</v>
      </c>
      <c r="Q466" s="5" t="str">
        <f t="shared" si="72"/>
        <v>Med 15-2023-12-31</v>
      </c>
      <c r="R466" s="5">
        <v>0</v>
      </c>
      <c r="S466" s="5">
        <v>0</v>
      </c>
    </row>
    <row r="467" spans="1:19" x14ac:dyDescent="0.3">
      <c r="A467" s="25" t="s">
        <v>714</v>
      </c>
      <c r="B467" s="5" t="s">
        <v>715</v>
      </c>
      <c r="C467" s="5" t="s">
        <v>2724</v>
      </c>
      <c r="D467" s="5" t="s">
        <v>440</v>
      </c>
      <c r="E467" s="5" t="s">
        <v>54</v>
      </c>
      <c r="F467" s="5" t="s">
        <v>24</v>
      </c>
      <c r="G467" s="6">
        <v>45291</v>
      </c>
      <c r="H467" s="16">
        <f t="shared" si="73"/>
        <v>2023</v>
      </c>
      <c r="I467" s="6" t="str">
        <f t="shared" si="70"/>
        <v>Diciembre</v>
      </c>
      <c r="J467" s="6" t="str">
        <f t="shared" si="71"/>
        <v>2023-2</v>
      </c>
      <c r="K467" s="5">
        <v>2</v>
      </c>
      <c r="L467" s="5">
        <v>2</v>
      </c>
      <c r="M467" s="15">
        <f t="shared" si="74"/>
        <v>1</v>
      </c>
      <c r="N467" s="15">
        <f t="shared" si="75"/>
        <v>1</v>
      </c>
      <c r="O467" s="5" t="s">
        <v>55</v>
      </c>
      <c r="P467" s="5" t="s">
        <v>55</v>
      </c>
      <c r="Q467" s="5" t="str">
        <f t="shared" si="72"/>
        <v>Med 16-2023-12-31</v>
      </c>
      <c r="R467" s="5">
        <v>0</v>
      </c>
      <c r="S467" s="5">
        <v>0</v>
      </c>
    </row>
    <row r="468" spans="1:19" x14ac:dyDescent="0.3">
      <c r="A468" s="25" t="s">
        <v>716</v>
      </c>
      <c r="B468" s="5" t="s">
        <v>717</v>
      </c>
      <c r="C468" s="5" t="s">
        <v>2724</v>
      </c>
      <c r="D468" s="5" t="s">
        <v>440</v>
      </c>
      <c r="E468" s="5" t="s">
        <v>54</v>
      </c>
      <c r="F468" s="5" t="s">
        <v>24</v>
      </c>
      <c r="G468" s="6">
        <v>45291</v>
      </c>
      <c r="H468" s="16">
        <f t="shared" si="73"/>
        <v>2023</v>
      </c>
      <c r="I468" s="6" t="str">
        <f t="shared" si="70"/>
        <v>Diciembre</v>
      </c>
      <c r="J468" s="6" t="str">
        <f t="shared" si="71"/>
        <v>2023-2</v>
      </c>
      <c r="K468" s="5">
        <v>67</v>
      </c>
      <c r="L468" s="5">
        <v>63</v>
      </c>
      <c r="M468" s="15">
        <f t="shared" si="74"/>
        <v>0.94029850746268662</v>
      </c>
      <c r="N468" s="15">
        <f t="shared" si="75"/>
        <v>0.94029850746268662</v>
      </c>
      <c r="O468" s="5" t="s">
        <v>55</v>
      </c>
      <c r="P468" s="5" t="s">
        <v>55</v>
      </c>
      <c r="Q468" s="5" t="str">
        <f t="shared" si="72"/>
        <v>Med 17-2023-12-31</v>
      </c>
      <c r="R468" s="5">
        <v>1</v>
      </c>
      <c r="S468" s="5">
        <v>1</v>
      </c>
    </row>
    <row r="469" spans="1:19" x14ac:dyDescent="0.3">
      <c r="A469" s="25" t="s">
        <v>718</v>
      </c>
      <c r="B469" s="5" t="s">
        <v>719</v>
      </c>
      <c r="C469" s="5" t="s">
        <v>2725</v>
      </c>
      <c r="D469" s="5" t="s">
        <v>440</v>
      </c>
      <c r="E469" s="5" t="s">
        <v>54</v>
      </c>
      <c r="F469" s="5" t="s">
        <v>24</v>
      </c>
      <c r="G469" s="6">
        <v>45291</v>
      </c>
      <c r="H469" s="16">
        <f t="shared" si="73"/>
        <v>2023</v>
      </c>
      <c r="I469" s="6" t="str">
        <f t="shared" si="70"/>
        <v>Diciembre</v>
      </c>
      <c r="J469" s="6" t="str">
        <f t="shared" si="71"/>
        <v>2023-2</v>
      </c>
      <c r="K469" s="5">
        <v>5039</v>
      </c>
      <c r="L469" s="5">
        <v>4921</v>
      </c>
      <c r="M469" s="15">
        <f t="shared" si="74"/>
        <v>0.97658265528874777</v>
      </c>
      <c r="N469" s="15">
        <f t="shared" si="75"/>
        <v>0.97658265528874777</v>
      </c>
      <c r="O469" s="5" t="s">
        <v>55</v>
      </c>
      <c r="P469" s="5" t="s">
        <v>55</v>
      </c>
      <c r="Q469" s="5" t="str">
        <f t="shared" si="72"/>
        <v>Med 2-2023-12-31</v>
      </c>
      <c r="R469" s="5">
        <v>0</v>
      </c>
      <c r="S469" s="5">
        <v>0</v>
      </c>
    </row>
    <row r="470" spans="1:19" x14ac:dyDescent="0.3">
      <c r="A470" s="25" t="s">
        <v>720</v>
      </c>
      <c r="B470" s="5" t="s">
        <v>721</v>
      </c>
      <c r="C470" s="5" t="s">
        <v>2725</v>
      </c>
      <c r="D470" s="5" t="s">
        <v>440</v>
      </c>
      <c r="E470" s="5" t="s">
        <v>54</v>
      </c>
      <c r="F470" s="5" t="s">
        <v>24</v>
      </c>
      <c r="G470" s="6">
        <v>45291</v>
      </c>
      <c r="H470" s="16">
        <f t="shared" si="73"/>
        <v>2023</v>
      </c>
      <c r="I470" s="6" t="str">
        <f t="shared" si="70"/>
        <v>Diciembre</v>
      </c>
      <c r="J470" s="6" t="str">
        <f t="shared" si="71"/>
        <v>2023-2</v>
      </c>
      <c r="K470" s="5">
        <v>3052</v>
      </c>
      <c r="L470" s="5">
        <v>3218</v>
      </c>
      <c r="M470" s="15">
        <f t="shared" si="74"/>
        <v>1.0543905635648756</v>
      </c>
      <c r="N470" s="15">
        <f t="shared" si="75"/>
        <v>1.0543905635648756</v>
      </c>
      <c r="O470" s="5" t="s">
        <v>55</v>
      </c>
      <c r="P470" s="5" t="s">
        <v>55</v>
      </c>
      <c r="Q470" s="5" t="str">
        <f t="shared" si="72"/>
        <v>Med 2.1-2023-12-31</v>
      </c>
      <c r="R470" s="5">
        <v>0</v>
      </c>
      <c r="S470" s="5">
        <v>0</v>
      </c>
    </row>
    <row r="471" spans="1:19" x14ac:dyDescent="0.3">
      <c r="A471" s="25" t="s">
        <v>722</v>
      </c>
      <c r="B471" s="5" t="s">
        <v>723</v>
      </c>
      <c r="C471" s="5" t="s">
        <v>2725</v>
      </c>
      <c r="D471" s="5" t="s">
        <v>440</v>
      </c>
      <c r="E471" s="5" t="s">
        <v>54</v>
      </c>
      <c r="F471" s="5" t="s">
        <v>24</v>
      </c>
      <c r="G471" s="6">
        <v>45291</v>
      </c>
      <c r="H471" s="16">
        <f t="shared" si="73"/>
        <v>2023</v>
      </c>
      <c r="I471" s="6" t="str">
        <f t="shared" si="70"/>
        <v>Diciembre</v>
      </c>
      <c r="J471" s="6" t="str">
        <f t="shared" si="71"/>
        <v>2023-2</v>
      </c>
      <c r="K471" s="5">
        <v>10723</v>
      </c>
      <c r="L471" s="5">
        <v>10070</v>
      </c>
      <c r="M471" s="15">
        <f t="shared" si="74"/>
        <v>0.93910286300475609</v>
      </c>
      <c r="N471" s="15">
        <f t="shared" si="75"/>
        <v>0.93910286300475609</v>
      </c>
      <c r="O471" s="5" t="s">
        <v>55</v>
      </c>
      <c r="P471" s="5" t="s">
        <v>55</v>
      </c>
      <c r="Q471" s="5" t="str">
        <f t="shared" si="72"/>
        <v>Med 2.2-2023-12-31</v>
      </c>
      <c r="R471" s="5">
        <v>0</v>
      </c>
      <c r="S471" s="5">
        <v>0</v>
      </c>
    </row>
    <row r="472" spans="1:19" x14ac:dyDescent="0.3">
      <c r="A472" s="25" t="s">
        <v>724</v>
      </c>
      <c r="B472" s="5" t="s">
        <v>725</v>
      </c>
      <c r="C472" s="5" t="s">
        <v>2725</v>
      </c>
      <c r="D472" s="5" t="s">
        <v>440</v>
      </c>
      <c r="E472" s="5" t="s">
        <v>54</v>
      </c>
      <c r="F472" s="5" t="s">
        <v>24</v>
      </c>
      <c r="G472" s="6">
        <v>45291</v>
      </c>
      <c r="H472" s="16">
        <f t="shared" si="73"/>
        <v>2023</v>
      </c>
      <c r="I472" s="6" t="str">
        <f t="shared" si="70"/>
        <v>Diciembre</v>
      </c>
      <c r="J472" s="6" t="str">
        <f t="shared" si="71"/>
        <v>2023-2</v>
      </c>
      <c r="K472" s="5">
        <v>432</v>
      </c>
      <c r="L472" s="5">
        <v>292</v>
      </c>
      <c r="M472" s="15">
        <f t="shared" si="74"/>
        <v>0.67592592592592593</v>
      </c>
      <c r="N472" s="15">
        <f t="shared" si="75"/>
        <v>0.67592592592592593</v>
      </c>
      <c r="O472" s="5" t="s">
        <v>55</v>
      </c>
      <c r="P472" s="5" t="s">
        <v>55</v>
      </c>
      <c r="Q472" s="5" t="str">
        <f t="shared" si="72"/>
        <v>Med 3-2023-12-31</v>
      </c>
      <c r="R472" s="5">
        <v>0</v>
      </c>
      <c r="S472" s="5">
        <v>0</v>
      </c>
    </row>
    <row r="473" spans="1:19" x14ac:dyDescent="0.3">
      <c r="A473" s="25" t="s">
        <v>726</v>
      </c>
      <c r="B473" s="5" t="s">
        <v>727</v>
      </c>
      <c r="C473" s="5" t="s">
        <v>2725</v>
      </c>
      <c r="D473" s="5" t="s">
        <v>440</v>
      </c>
      <c r="E473" s="5" t="s">
        <v>54</v>
      </c>
      <c r="F473" s="5" t="s">
        <v>24</v>
      </c>
      <c r="G473" s="6">
        <v>45291</v>
      </c>
      <c r="H473" s="16">
        <f t="shared" si="73"/>
        <v>2023</v>
      </c>
      <c r="I473" s="6" t="str">
        <f t="shared" si="70"/>
        <v>Diciembre</v>
      </c>
      <c r="J473" s="6" t="str">
        <f t="shared" si="71"/>
        <v>2023-2</v>
      </c>
      <c r="K473" s="5">
        <v>60</v>
      </c>
      <c r="L473" s="5">
        <v>56</v>
      </c>
      <c r="M473" s="15">
        <f t="shared" si="74"/>
        <v>0.93333333333333335</v>
      </c>
      <c r="N473" s="15">
        <f t="shared" si="75"/>
        <v>0.93333333333333335</v>
      </c>
      <c r="O473" s="5" t="s">
        <v>55</v>
      </c>
      <c r="P473" s="5" t="s">
        <v>55</v>
      </c>
      <c r="Q473" s="5" t="str">
        <f t="shared" si="72"/>
        <v>Med 4-2023-12-31</v>
      </c>
      <c r="R473" s="5">
        <v>0</v>
      </c>
      <c r="S473" s="5">
        <v>0</v>
      </c>
    </row>
    <row r="474" spans="1:19" x14ac:dyDescent="0.3">
      <c r="A474" s="25" t="s">
        <v>728</v>
      </c>
      <c r="B474" s="5" t="s">
        <v>729</v>
      </c>
      <c r="C474" s="5" t="s">
        <v>2725</v>
      </c>
      <c r="D474" s="5" t="s">
        <v>440</v>
      </c>
      <c r="E474" s="5" t="s">
        <v>54</v>
      </c>
      <c r="F474" s="5" t="s">
        <v>24</v>
      </c>
      <c r="G474" s="6">
        <v>45291</v>
      </c>
      <c r="H474" s="16">
        <f t="shared" si="73"/>
        <v>2023</v>
      </c>
      <c r="I474" s="6" t="str">
        <f t="shared" si="70"/>
        <v>Diciembre</v>
      </c>
      <c r="J474" s="6" t="str">
        <f t="shared" si="71"/>
        <v>2023-2</v>
      </c>
      <c r="K474" s="5">
        <v>3052</v>
      </c>
      <c r="L474" s="5">
        <v>3218</v>
      </c>
      <c r="M474" s="15">
        <f t="shared" si="74"/>
        <v>1.0543905635648756</v>
      </c>
      <c r="N474" s="15">
        <f t="shared" si="75"/>
        <v>1.0543905635648756</v>
      </c>
      <c r="O474" s="5" t="s">
        <v>55</v>
      </c>
      <c r="P474" s="5" t="s">
        <v>55</v>
      </c>
      <c r="Q474" s="5" t="str">
        <f t="shared" si="72"/>
        <v>Med 4.1-2023-12-31</v>
      </c>
      <c r="R474" s="5">
        <v>0</v>
      </c>
      <c r="S474" s="5">
        <v>0</v>
      </c>
    </row>
    <row r="475" spans="1:19" x14ac:dyDescent="0.3">
      <c r="A475" s="25" t="s">
        <v>730</v>
      </c>
      <c r="B475" s="5" t="s">
        <v>731</v>
      </c>
      <c r="C475" s="5" t="s">
        <v>2725</v>
      </c>
      <c r="D475" s="5" t="s">
        <v>440</v>
      </c>
      <c r="E475" s="5" t="s">
        <v>54</v>
      </c>
      <c r="F475" s="5" t="s">
        <v>24</v>
      </c>
      <c r="G475" s="6">
        <v>45291</v>
      </c>
      <c r="H475" s="16">
        <f t="shared" si="73"/>
        <v>2023</v>
      </c>
      <c r="I475" s="6" t="str">
        <f t="shared" si="70"/>
        <v>Diciembre</v>
      </c>
      <c r="J475" s="6" t="str">
        <f t="shared" si="71"/>
        <v>2023-2</v>
      </c>
      <c r="K475" s="5">
        <v>432</v>
      </c>
      <c r="L475" s="5">
        <v>292</v>
      </c>
      <c r="M475" s="15">
        <f t="shared" si="74"/>
        <v>0.67592592592592593</v>
      </c>
      <c r="N475" s="15">
        <f t="shared" si="75"/>
        <v>0.67592592592592593</v>
      </c>
      <c r="O475" s="5" t="s">
        <v>55</v>
      </c>
      <c r="P475" s="5" t="s">
        <v>55</v>
      </c>
      <c r="Q475" s="5" t="str">
        <f t="shared" si="72"/>
        <v>Med 4.2-2023-12-31</v>
      </c>
      <c r="R475" s="5">
        <v>0</v>
      </c>
      <c r="S475" s="5">
        <v>0</v>
      </c>
    </row>
    <row r="476" spans="1:19" x14ac:dyDescent="0.3">
      <c r="A476" s="25" t="s">
        <v>732</v>
      </c>
      <c r="B476" s="5" t="s">
        <v>733</v>
      </c>
      <c r="C476" s="5" t="s">
        <v>2725</v>
      </c>
      <c r="D476" s="5" t="s">
        <v>440</v>
      </c>
      <c r="E476" s="5" t="s">
        <v>54</v>
      </c>
      <c r="F476" s="5" t="s">
        <v>24</v>
      </c>
      <c r="G476" s="6">
        <v>45291</v>
      </c>
      <c r="H476" s="16">
        <f t="shared" si="73"/>
        <v>2023</v>
      </c>
      <c r="I476" s="6" t="str">
        <f t="shared" si="70"/>
        <v>Diciembre</v>
      </c>
      <c r="J476" s="6" t="str">
        <f t="shared" si="71"/>
        <v>2023-2</v>
      </c>
      <c r="K476" s="5">
        <v>11155</v>
      </c>
      <c r="L476" s="5">
        <v>10362</v>
      </c>
      <c r="M476" s="15">
        <f t="shared" si="74"/>
        <v>0.92891080233079337</v>
      </c>
      <c r="N476" s="15">
        <f t="shared" si="75"/>
        <v>0.92891080233079337</v>
      </c>
      <c r="O476" s="5" t="s">
        <v>55</v>
      </c>
      <c r="P476" s="5" t="s">
        <v>55</v>
      </c>
      <c r="Q476" s="5" t="str">
        <f t="shared" si="72"/>
        <v>Med 5-2023-12-31</v>
      </c>
      <c r="R476" s="5">
        <v>0</v>
      </c>
      <c r="S476" s="5">
        <v>0</v>
      </c>
    </row>
    <row r="477" spans="1:19" x14ac:dyDescent="0.3">
      <c r="A477" s="25" t="s">
        <v>734</v>
      </c>
      <c r="B477" s="5" t="s">
        <v>735</v>
      </c>
      <c r="C477" s="5" t="s">
        <v>2725</v>
      </c>
      <c r="D477" s="5" t="s">
        <v>440</v>
      </c>
      <c r="E477" s="5" t="s">
        <v>54</v>
      </c>
      <c r="F477" s="5" t="s">
        <v>24</v>
      </c>
      <c r="G477" s="6">
        <v>45291</v>
      </c>
      <c r="H477" s="16">
        <f t="shared" si="73"/>
        <v>2023</v>
      </c>
      <c r="I477" s="6" t="str">
        <f t="shared" si="70"/>
        <v>Diciembre</v>
      </c>
      <c r="J477" s="6" t="str">
        <f t="shared" si="71"/>
        <v>2023-2</v>
      </c>
      <c r="K477" s="12">
        <v>100</v>
      </c>
      <c r="L477" s="12">
        <v>93.67</v>
      </c>
      <c r="M477" s="15">
        <f t="shared" si="74"/>
        <v>0.93669999999999998</v>
      </c>
      <c r="N477" s="15">
        <f t="shared" si="75"/>
        <v>0.93669999999999998</v>
      </c>
      <c r="O477" s="5" t="s">
        <v>25</v>
      </c>
      <c r="P477" s="5" t="s">
        <v>25</v>
      </c>
      <c r="Q477" s="5" t="str">
        <f t="shared" si="72"/>
        <v>Med 6-2023-12-31</v>
      </c>
      <c r="R477" s="5">
        <v>0</v>
      </c>
      <c r="S477" s="5">
        <v>0</v>
      </c>
    </row>
    <row r="478" spans="1:19" x14ac:dyDescent="0.3">
      <c r="A478" s="25" t="s">
        <v>736</v>
      </c>
      <c r="B478" s="5" t="s">
        <v>737</v>
      </c>
      <c r="C478" s="5" t="s">
        <v>2725</v>
      </c>
      <c r="D478" s="5" t="s">
        <v>440</v>
      </c>
      <c r="E478" s="5" t="s">
        <v>54</v>
      </c>
      <c r="F478" s="5" t="s">
        <v>24</v>
      </c>
      <c r="G478" s="6">
        <v>45291</v>
      </c>
      <c r="H478" s="16">
        <f t="shared" si="73"/>
        <v>2023</v>
      </c>
      <c r="I478" s="6" t="str">
        <f t="shared" si="70"/>
        <v>Diciembre</v>
      </c>
      <c r="J478" s="6" t="str">
        <f t="shared" si="71"/>
        <v>2023-2</v>
      </c>
      <c r="K478" s="5">
        <v>42</v>
      </c>
      <c r="L478" s="5">
        <v>53</v>
      </c>
      <c r="M478" s="15">
        <f t="shared" si="74"/>
        <v>1.2619047619047619</v>
      </c>
      <c r="N478" s="15">
        <f t="shared" si="75"/>
        <v>1.2619047619047619</v>
      </c>
      <c r="O478" s="5" t="s">
        <v>25</v>
      </c>
      <c r="P478" s="5" t="s">
        <v>25</v>
      </c>
      <c r="Q478" s="5" t="str">
        <f t="shared" si="72"/>
        <v>Med 7-2023-12-31</v>
      </c>
      <c r="R478" s="5">
        <v>0</v>
      </c>
      <c r="S478" s="5">
        <v>0</v>
      </c>
    </row>
    <row r="479" spans="1:19" x14ac:dyDescent="0.3">
      <c r="A479" s="25" t="s">
        <v>738</v>
      </c>
      <c r="B479" s="5" t="s">
        <v>739</v>
      </c>
      <c r="C479" s="5" t="s">
        <v>2725</v>
      </c>
      <c r="D479" s="5" t="s">
        <v>440</v>
      </c>
      <c r="E479" s="5" t="s">
        <v>54</v>
      </c>
      <c r="F479" s="5" t="s">
        <v>24</v>
      </c>
      <c r="G479" s="6">
        <v>45291</v>
      </c>
      <c r="H479" s="16">
        <f t="shared" si="73"/>
        <v>2023</v>
      </c>
      <c r="I479" s="6" t="str">
        <f t="shared" si="70"/>
        <v>Diciembre</v>
      </c>
      <c r="J479" s="6" t="str">
        <f t="shared" si="71"/>
        <v>2023-2</v>
      </c>
      <c r="K479" s="5">
        <v>87.3</v>
      </c>
      <c r="L479" s="5">
        <v>89.6</v>
      </c>
      <c r="M479" s="15">
        <f t="shared" si="74"/>
        <v>1.0263459335624283</v>
      </c>
      <c r="N479" s="15">
        <f t="shared" si="75"/>
        <v>1.0263459335624283</v>
      </c>
      <c r="O479" s="5" t="s">
        <v>25</v>
      </c>
      <c r="P479" s="5" t="s">
        <v>25</v>
      </c>
      <c r="Q479" s="5" t="str">
        <f t="shared" si="72"/>
        <v>Med 8-2023-12-31</v>
      </c>
      <c r="R479" s="5">
        <v>1</v>
      </c>
      <c r="S479" s="5">
        <v>1</v>
      </c>
    </row>
    <row r="480" spans="1:19" x14ac:dyDescent="0.3">
      <c r="A480" s="25" t="s">
        <v>740</v>
      </c>
      <c r="B480" s="5" t="s">
        <v>741</v>
      </c>
      <c r="C480" s="5" t="s">
        <v>2725</v>
      </c>
      <c r="D480" s="5" t="s">
        <v>440</v>
      </c>
      <c r="E480" s="5" t="s">
        <v>54</v>
      </c>
      <c r="F480" s="5" t="s">
        <v>24</v>
      </c>
      <c r="G480" s="6">
        <v>45291</v>
      </c>
      <c r="H480" s="16">
        <f t="shared" si="73"/>
        <v>2023</v>
      </c>
      <c r="I480" s="6" t="str">
        <f t="shared" si="70"/>
        <v>Diciembre</v>
      </c>
      <c r="J480" s="6" t="str">
        <f t="shared" si="71"/>
        <v>2023-2</v>
      </c>
      <c r="K480" s="5">
        <v>97.13</v>
      </c>
      <c r="L480" s="5">
        <v>79.180000000000007</v>
      </c>
      <c r="M480" s="15">
        <f t="shared" si="74"/>
        <v>0.81519612889941329</v>
      </c>
      <c r="N480" s="15">
        <f t="shared" si="75"/>
        <v>0.81519612889941329</v>
      </c>
      <c r="O480" s="5" t="s">
        <v>25</v>
      </c>
      <c r="P480" s="5" t="s">
        <v>25</v>
      </c>
      <c r="Q480" s="5" t="str">
        <f t="shared" si="72"/>
        <v>Med 9-2023-12-31</v>
      </c>
      <c r="R480" s="5">
        <v>0</v>
      </c>
      <c r="S480" s="5">
        <v>0</v>
      </c>
    </row>
    <row r="481" spans="1:19" x14ac:dyDescent="0.3">
      <c r="A481" s="5">
        <v>243</v>
      </c>
      <c r="B481" s="5" t="s">
        <v>183</v>
      </c>
      <c r="C481" s="5" t="s">
        <v>2724</v>
      </c>
      <c r="D481" s="5" t="s">
        <v>33</v>
      </c>
      <c r="E481" s="5" t="s">
        <v>23</v>
      </c>
      <c r="F481" s="5" t="s">
        <v>62</v>
      </c>
      <c r="G481" s="6">
        <v>45503</v>
      </c>
      <c r="H481" s="5">
        <f t="shared" si="73"/>
        <v>2024</v>
      </c>
      <c r="I481" s="5" t="str">
        <f t="shared" si="70"/>
        <v>Julio</v>
      </c>
      <c r="J481" s="6" t="str">
        <f t="shared" si="71"/>
        <v>2024-2</v>
      </c>
      <c r="K481" s="5">
        <v>20</v>
      </c>
      <c r="L481" s="5">
        <v>7.28</v>
      </c>
      <c r="M481" s="15">
        <f t="shared" si="74"/>
        <v>0.36399999999999999</v>
      </c>
      <c r="N481" s="15">
        <f t="shared" si="75"/>
        <v>0.36399999999999999</v>
      </c>
      <c r="O481" s="5" t="s">
        <v>25</v>
      </c>
      <c r="P481" s="5" t="s">
        <v>25</v>
      </c>
      <c r="Q481" s="5" t="str">
        <f t="shared" si="72"/>
        <v>243-2024-07-30</v>
      </c>
      <c r="R481" s="5">
        <v>0</v>
      </c>
      <c r="S481" s="5">
        <v>0</v>
      </c>
    </row>
    <row r="482" spans="1:19" x14ac:dyDescent="0.3">
      <c r="A482" s="5">
        <v>139</v>
      </c>
      <c r="B482" s="5" t="s">
        <v>114</v>
      </c>
      <c r="C482" s="5" t="s">
        <v>2724</v>
      </c>
      <c r="D482" s="5" t="s">
        <v>112</v>
      </c>
      <c r="E482" s="5" t="s">
        <v>23</v>
      </c>
      <c r="F482" s="5" t="s">
        <v>62</v>
      </c>
      <c r="G482" s="6">
        <v>45504</v>
      </c>
      <c r="H482" s="5">
        <f t="shared" si="73"/>
        <v>2024</v>
      </c>
      <c r="I482" s="5" t="str">
        <f t="shared" si="70"/>
        <v>Julio</v>
      </c>
      <c r="J482" s="6" t="str">
        <f t="shared" si="71"/>
        <v>2024-2</v>
      </c>
      <c r="K482" s="9">
        <v>1338.6143959999999</v>
      </c>
      <c r="L482" s="9">
        <v>1214.7518809999999</v>
      </c>
      <c r="M482" s="15">
        <f>IFERROR(IF((K482/L482)&gt;1.3,1.3,K482/L482),"")</f>
        <v>1.1019652794429384</v>
      </c>
      <c r="N482" s="15">
        <f>IFERROR(K482/L482,"")</f>
        <v>1.1019652794429384</v>
      </c>
      <c r="O482" s="5" t="s">
        <v>103</v>
      </c>
      <c r="P482" s="5" t="s">
        <v>103</v>
      </c>
      <c r="Q482" s="5" t="str">
        <f t="shared" si="72"/>
        <v>139-2024-07-31</v>
      </c>
      <c r="R482" s="5">
        <v>0</v>
      </c>
      <c r="S482" s="5">
        <v>0</v>
      </c>
    </row>
    <row r="483" spans="1:19" x14ac:dyDescent="0.3">
      <c r="A483" s="5">
        <v>441</v>
      </c>
      <c r="B483" s="5" t="s">
        <v>417</v>
      </c>
      <c r="C483" s="5" t="s">
        <v>2725</v>
      </c>
      <c r="D483" s="5" t="s">
        <v>33</v>
      </c>
      <c r="E483" s="5" t="s">
        <v>23</v>
      </c>
      <c r="F483" s="5" t="s">
        <v>24</v>
      </c>
      <c r="G483" s="6">
        <v>45504</v>
      </c>
      <c r="H483" s="5">
        <f t="shared" si="73"/>
        <v>2024</v>
      </c>
      <c r="I483" s="5" t="str">
        <f t="shared" si="70"/>
        <v>Julio</v>
      </c>
      <c r="J483" s="6" t="str">
        <f t="shared" si="71"/>
        <v>2024-2</v>
      </c>
      <c r="K483" s="5">
        <v>90</v>
      </c>
      <c r="L483" s="5">
        <v>96.98</v>
      </c>
      <c r="M483" s="15">
        <f>IFERROR(IF((L483/K483)&gt;1.3,1.3,L483/K483),"")</f>
        <v>1.0775555555555556</v>
      </c>
      <c r="N483" s="15">
        <f t="shared" ref="N483:N489" si="76">IFERROR(L483/K483,"")</f>
        <v>1.0775555555555556</v>
      </c>
      <c r="O483" s="5"/>
      <c r="P483" s="5"/>
      <c r="Q483" s="5" t="str">
        <f t="shared" si="72"/>
        <v>441-2024-07-31</v>
      </c>
      <c r="R483" s="5">
        <v>0</v>
      </c>
      <c r="S483" s="5">
        <v>0</v>
      </c>
    </row>
    <row r="484" spans="1:19" x14ac:dyDescent="0.3">
      <c r="A484" s="5">
        <v>290</v>
      </c>
      <c r="B484" s="5" t="s">
        <v>240</v>
      </c>
      <c r="C484" s="5" t="s">
        <v>2725</v>
      </c>
      <c r="D484" s="5" t="s">
        <v>31</v>
      </c>
      <c r="E484" s="5" t="s">
        <v>69</v>
      </c>
      <c r="F484" s="5" t="s">
        <v>24</v>
      </c>
      <c r="G484" s="6">
        <v>45535</v>
      </c>
      <c r="H484" s="5">
        <f t="shared" si="73"/>
        <v>2024</v>
      </c>
      <c r="I484" s="5" t="str">
        <f t="shared" si="70"/>
        <v>Agosto</v>
      </c>
      <c r="J484" s="6" t="str">
        <f t="shared" si="71"/>
        <v>2024-2</v>
      </c>
      <c r="K484" s="5">
        <v>90</v>
      </c>
      <c r="L484" s="5">
        <v>100</v>
      </c>
      <c r="M484" s="15">
        <f>IFERROR(IF((L484/K484)&gt;1,1,L484/K484),"")</f>
        <v>1</v>
      </c>
      <c r="N484" s="15">
        <f t="shared" si="76"/>
        <v>1.1111111111111112</v>
      </c>
      <c r="O484" s="5" t="s">
        <v>25</v>
      </c>
      <c r="P484" s="5" t="s">
        <v>25</v>
      </c>
      <c r="Q484" s="5" t="str">
        <f t="shared" si="72"/>
        <v>290-2024-08-31</v>
      </c>
      <c r="R484" s="5">
        <v>0</v>
      </c>
      <c r="S484" s="5">
        <v>0</v>
      </c>
    </row>
    <row r="485" spans="1:19" x14ac:dyDescent="0.3">
      <c r="A485" s="5">
        <v>112</v>
      </c>
      <c r="B485" s="5" t="s">
        <v>93</v>
      </c>
      <c r="C485" s="5" t="s">
        <v>2725</v>
      </c>
      <c r="D485" s="5" t="s">
        <v>95</v>
      </c>
      <c r="E485" s="5" t="s">
        <v>73</v>
      </c>
      <c r="F485" s="5" t="s">
        <v>24</v>
      </c>
      <c r="G485" s="6">
        <v>45596</v>
      </c>
      <c r="H485" s="5">
        <f t="shared" si="73"/>
        <v>2024</v>
      </c>
      <c r="I485" s="5" t="str">
        <f t="shared" si="70"/>
        <v>Octubre</v>
      </c>
      <c r="J485" s="6" t="str">
        <f t="shared" si="71"/>
        <v>2024-2</v>
      </c>
      <c r="K485" s="5">
        <v>80</v>
      </c>
      <c r="L485" s="5">
        <v>90</v>
      </c>
      <c r="M485" s="15">
        <f>IFERROR(IF((L485/K485)&gt;1.3,1.3,L485/K485),"")</f>
        <v>1.125</v>
      </c>
      <c r="N485" s="15">
        <f t="shared" si="76"/>
        <v>1.125</v>
      </c>
      <c r="O485" s="5" t="s">
        <v>25</v>
      </c>
      <c r="P485" s="5" t="s">
        <v>25</v>
      </c>
      <c r="Q485" s="5" t="str">
        <f t="shared" si="72"/>
        <v>112-2024-10-31</v>
      </c>
      <c r="R485" s="5">
        <v>0</v>
      </c>
      <c r="S485" s="5">
        <v>0</v>
      </c>
    </row>
    <row r="486" spans="1:19" x14ac:dyDescent="0.3">
      <c r="A486" s="5">
        <v>113</v>
      </c>
      <c r="B486" s="5" t="s">
        <v>93</v>
      </c>
      <c r="C486" s="5" t="s">
        <v>2724</v>
      </c>
      <c r="D486" s="5" t="s">
        <v>96</v>
      </c>
      <c r="E486" s="5" t="s">
        <v>73</v>
      </c>
      <c r="F486" s="5" t="s">
        <v>24</v>
      </c>
      <c r="G486" s="6">
        <v>45596</v>
      </c>
      <c r="H486" s="5">
        <f t="shared" si="73"/>
        <v>2024</v>
      </c>
      <c r="I486" s="5" t="str">
        <f t="shared" si="70"/>
        <v>Octubre</v>
      </c>
      <c r="J486" s="6" t="str">
        <f t="shared" si="71"/>
        <v>2024-2</v>
      </c>
      <c r="K486" s="5">
        <v>80</v>
      </c>
      <c r="L486" s="5">
        <v>88</v>
      </c>
      <c r="M486" s="15">
        <f>IFERROR(IF((L486/K486)&gt;1.3,1.3,L486/K486),"")</f>
        <v>1.1000000000000001</v>
      </c>
      <c r="N486" s="15">
        <f t="shared" si="76"/>
        <v>1.1000000000000001</v>
      </c>
      <c r="O486" s="5" t="s">
        <v>25</v>
      </c>
      <c r="P486" s="5" t="s">
        <v>25</v>
      </c>
      <c r="Q486" s="5" t="str">
        <f t="shared" si="72"/>
        <v>113-2024-10-31</v>
      </c>
      <c r="R486" s="5">
        <v>0</v>
      </c>
      <c r="S486" s="5">
        <v>0</v>
      </c>
    </row>
    <row r="487" spans="1:19" x14ac:dyDescent="0.3">
      <c r="A487" s="5">
        <v>114</v>
      </c>
      <c r="B487" s="5" t="s">
        <v>93</v>
      </c>
      <c r="C487" s="5" t="s">
        <v>2725</v>
      </c>
      <c r="D487" s="5" t="s">
        <v>66</v>
      </c>
      <c r="E487" s="5" t="s">
        <v>73</v>
      </c>
      <c r="F487" s="5" t="s">
        <v>24</v>
      </c>
      <c r="G487" s="6">
        <v>45596</v>
      </c>
      <c r="H487" s="5">
        <f t="shared" si="73"/>
        <v>2024</v>
      </c>
      <c r="I487" s="5" t="str">
        <f t="shared" si="70"/>
        <v>Octubre</v>
      </c>
      <c r="J487" s="6" t="str">
        <f t="shared" si="71"/>
        <v>2024-2</v>
      </c>
      <c r="K487" s="5">
        <v>80</v>
      </c>
      <c r="L487" s="5">
        <v>81</v>
      </c>
      <c r="M487" s="15">
        <f>IFERROR(IF((L487/K487)&gt;1.3,1.3,L487/K487),"")</f>
        <v>1.0125</v>
      </c>
      <c r="N487" s="15">
        <f t="shared" si="76"/>
        <v>1.0125</v>
      </c>
      <c r="O487" s="5" t="s">
        <v>25</v>
      </c>
      <c r="P487" s="5" t="s">
        <v>25</v>
      </c>
      <c r="Q487" s="5" t="str">
        <f t="shared" si="72"/>
        <v>114-2024-10-31</v>
      </c>
      <c r="R487" s="5">
        <v>0</v>
      </c>
      <c r="S487" s="5">
        <v>0</v>
      </c>
    </row>
    <row r="488" spans="1:19" x14ac:dyDescent="0.3">
      <c r="A488" s="5">
        <v>115</v>
      </c>
      <c r="B488" s="5" t="s">
        <v>93</v>
      </c>
      <c r="C488" s="5" t="s">
        <v>2725</v>
      </c>
      <c r="D488" s="5" t="s">
        <v>72</v>
      </c>
      <c r="E488" s="5" t="s">
        <v>73</v>
      </c>
      <c r="F488" s="5" t="s">
        <v>24</v>
      </c>
      <c r="G488" s="6">
        <v>45596</v>
      </c>
      <c r="H488" s="16">
        <f t="shared" si="73"/>
        <v>2024</v>
      </c>
      <c r="I488" s="6" t="str">
        <f t="shared" si="70"/>
        <v>Octubre</v>
      </c>
      <c r="J488" s="6" t="str">
        <f t="shared" si="71"/>
        <v>2024-2</v>
      </c>
      <c r="K488" s="5">
        <v>80</v>
      </c>
      <c r="L488" s="10">
        <v>90</v>
      </c>
      <c r="M488" s="15">
        <f>IFERROR(IF((L488/K488)&gt;1.3,1.3,L488/K488),"")</f>
        <v>1.125</v>
      </c>
      <c r="N488" s="15">
        <f t="shared" si="76"/>
        <v>1.125</v>
      </c>
      <c r="O488" s="5" t="s">
        <v>25</v>
      </c>
      <c r="P488" s="5" t="s">
        <v>25</v>
      </c>
      <c r="Q488" s="5" t="str">
        <f t="shared" si="72"/>
        <v>115-2024-10-31</v>
      </c>
      <c r="R488" s="5">
        <v>0</v>
      </c>
      <c r="S488" s="5">
        <v>0</v>
      </c>
    </row>
    <row r="489" spans="1:19" x14ac:dyDescent="0.3">
      <c r="A489" s="5">
        <v>117</v>
      </c>
      <c r="B489" s="5" t="s">
        <v>93</v>
      </c>
      <c r="C489" s="5" t="s">
        <v>2725</v>
      </c>
      <c r="D489" s="5" t="s">
        <v>98</v>
      </c>
      <c r="E489" s="5" t="s">
        <v>73</v>
      </c>
      <c r="F489" s="5" t="s">
        <v>24</v>
      </c>
      <c r="G489" s="6">
        <v>45596</v>
      </c>
      <c r="H489" s="5">
        <f t="shared" si="73"/>
        <v>2024</v>
      </c>
      <c r="I489" s="5" t="str">
        <f t="shared" si="70"/>
        <v>Octubre</v>
      </c>
      <c r="J489" s="6" t="str">
        <f t="shared" si="71"/>
        <v>2024-2</v>
      </c>
      <c r="K489" s="5">
        <v>80</v>
      </c>
      <c r="L489" s="5">
        <v>89</v>
      </c>
      <c r="M489" s="15">
        <f>IFERROR(IF((L489/K489)&gt;1.3,1.3,L489/K489),"")</f>
        <v>1.1125</v>
      </c>
      <c r="N489" s="15">
        <f t="shared" si="76"/>
        <v>1.1125</v>
      </c>
      <c r="O489" s="5" t="s">
        <v>25</v>
      </c>
      <c r="P489" s="5" t="s">
        <v>25</v>
      </c>
      <c r="Q489" s="5" t="str">
        <f t="shared" si="72"/>
        <v>117-2024-10-31</v>
      </c>
      <c r="R489" s="5">
        <v>0</v>
      </c>
      <c r="S489" s="5">
        <v>0</v>
      </c>
    </row>
    <row r="490" spans="1:19" x14ac:dyDescent="0.3">
      <c r="A490" s="5">
        <v>5</v>
      </c>
      <c r="B490" s="5" t="s">
        <v>36</v>
      </c>
      <c r="C490" s="5" t="s">
        <v>2725</v>
      </c>
      <c r="D490" s="5" t="s">
        <v>37</v>
      </c>
      <c r="E490" s="5" t="s">
        <v>23</v>
      </c>
      <c r="F490" s="5" t="s">
        <v>24</v>
      </c>
      <c r="G490" s="6">
        <v>45657</v>
      </c>
      <c r="H490" s="16">
        <f t="shared" si="73"/>
        <v>2024</v>
      </c>
      <c r="I490" s="6" t="str">
        <f t="shared" si="70"/>
        <v>Diciembre</v>
      </c>
      <c r="J490" s="6" t="str">
        <f t="shared" si="71"/>
        <v>2024-2</v>
      </c>
      <c r="K490" s="13">
        <v>100</v>
      </c>
      <c r="L490" s="13">
        <v>100</v>
      </c>
      <c r="M490" s="15">
        <f t="shared" ref="M490:M496" si="77">IFERROR(IF((L490/K490)&gt;1,1,L490/K490),"")</f>
        <v>1</v>
      </c>
      <c r="N490" s="15">
        <f t="shared" ref="N490:N496" si="78">IFERROR(IF((L490/K490)&gt;1,1,L490/K490),"")</f>
        <v>1</v>
      </c>
      <c r="O490" s="5" t="s">
        <v>25</v>
      </c>
      <c r="P490" s="5" t="s">
        <v>25</v>
      </c>
      <c r="Q490" s="5" t="str">
        <f t="shared" si="72"/>
        <v>5-2024-12-31</v>
      </c>
      <c r="R490" s="5">
        <v>0</v>
      </c>
      <c r="S490" s="5">
        <v>0</v>
      </c>
    </row>
    <row r="491" spans="1:19" x14ac:dyDescent="0.3">
      <c r="A491" s="5">
        <v>6</v>
      </c>
      <c r="B491" s="5" t="s">
        <v>38</v>
      </c>
      <c r="C491" s="5" t="s">
        <v>2725</v>
      </c>
      <c r="D491" s="5" t="s">
        <v>39</v>
      </c>
      <c r="E491" s="5" t="s">
        <v>23</v>
      </c>
      <c r="F491" s="5" t="s">
        <v>24</v>
      </c>
      <c r="G491" s="6">
        <v>45657</v>
      </c>
      <c r="H491" s="16">
        <f t="shared" si="73"/>
        <v>2024</v>
      </c>
      <c r="I491" s="6" t="str">
        <f t="shared" si="70"/>
        <v>Diciembre</v>
      </c>
      <c r="J491" s="6" t="str">
        <f t="shared" si="71"/>
        <v>2024-2</v>
      </c>
      <c r="K491" s="13">
        <v>100</v>
      </c>
      <c r="L491" s="13">
        <v>100</v>
      </c>
      <c r="M491" s="15">
        <f t="shared" si="77"/>
        <v>1</v>
      </c>
      <c r="N491" s="15">
        <f t="shared" si="78"/>
        <v>1</v>
      </c>
      <c r="O491" s="5" t="s">
        <v>25</v>
      </c>
      <c r="P491" s="5" t="s">
        <v>25</v>
      </c>
      <c r="Q491" s="5" t="str">
        <f t="shared" si="72"/>
        <v>6-2024-12-31</v>
      </c>
      <c r="R491" s="5">
        <v>0</v>
      </c>
      <c r="S491" s="5">
        <v>0</v>
      </c>
    </row>
    <row r="492" spans="1:19" x14ac:dyDescent="0.3">
      <c r="A492" s="5">
        <v>7</v>
      </c>
      <c r="B492" s="5" t="s">
        <v>40</v>
      </c>
      <c r="C492" s="5" t="s">
        <v>2725</v>
      </c>
      <c r="D492" s="5" t="s">
        <v>39</v>
      </c>
      <c r="E492" s="5" t="s">
        <v>23</v>
      </c>
      <c r="F492" s="5" t="s">
        <v>24</v>
      </c>
      <c r="G492" s="6">
        <v>45657</v>
      </c>
      <c r="H492" s="16">
        <f t="shared" si="73"/>
        <v>2024</v>
      </c>
      <c r="I492" s="6" t="str">
        <f t="shared" si="70"/>
        <v>Diciembre</v>
      </c>
      <c r="J492" s="6" t="str">
        <f t="shared" si="71"/>
        <v>2024-2</v>
      </c>
      <c r="K492" s="13">
        <v>100</v>
      </c>
      <c r="L492" s="13">
        <v>100</v>
      </c>
      <c r="M492" s="15">
        <f t="shared" si="77"/>
        <v>1</v>
      </c>
      <c r="N492" s="15">
        <f t="shared" si="78"/>
        <v>1</v>
      </c>
      <c r="O492" s="5" t="s">
        <v>25</v>
      </c>
      <c r="P492" s="5" t="s">
        <v>25</v>
      </c>
      <c r="Q492" s="5" t="str">
        <f t="shared" si="72"/>
        <v>7-2024-12-31</v>
      </c>
      <c r="R492" s="5">
        <v>0</v>
      </c>
      <c r="S492" s="5">
        <v>0</v>
      </c>
    </row>
    <row r="493" spans="1:19" x14ac:dyDescent="0.3">
      <c r="A493" s="5">
        <v>10</v>
      </c>
      <c r="B493" s="5" t="s">
        <v>2650</v>
      </c>
      <c r="C493" s="5" t="s">
        <v>2725</v>
      </c>
      <c r="D493" s="5" t="s">
        <v>44</v>
      </c>
      <c r="E493" s="5" t="s">
        <v>23</v>
      </c>
      <c r="F493" s="5" t="s">
        <v>24</v>
      </c>
      <c r="G493" s="6">
        <v>45657</v>
      </c>
      <c r="H493" s="16">
        <f t="shared" si="73"/>
        <v>2024</v>
      </c>
      <c r="I493" s="6" t="str">
        <f t="shared" si="70"/>
        <v>Diciembre</v>
      </c>
      <c r="J493" s="6" t="str">
        <f t="shared" si="71"/>
        <v>2024-2</v>
      </c>
      <c r="K493" s="13">
        <v>100</v>
      </c>
      <c r="L493" s="13">
        <v>100</v>
      </c>
      <c r="M493" s="15">
        <f t="shared" si="77"/>
        <v>1</v>
      </c>
      <c r="N493" s="15">
        <f t="shared" si="78"/>
        <v>1</v>
      </c>
      <c r="O493" s="5" t="s">
        <v>25</v>
      </c>
      <c r="P493" s="5" t="s">
        <v>25</v>
      </c>
      <c r="Q493" s="5" t="str">
        <f t="shared" si="72"/>
        <v>10-2024-12-31</v>
      </c>
      <c r="R493" s="5">
        <v>0</v>
      </c>
      <c r="S493" s="5">
        <v>0</v>
      </c>
    </row>
    <row r="494" spans="1:19" x14ac:dyDescent="0.3">
      <c r="A494" s="5">
        <v>11</v>
      </c>
      <c r="B494" s="23" t="s">
        <v>2728</v>
      </c>
      <c r="C494" s="5" t="s">
        <v>2725</v>
      </c>
      <c r="D494" s="5" t="s">
        <v>46</v>
      </c>
      <c r="E494" s="5" t="s">
        <v>23</v>
      </c>
      <c r="F494" s="5" t="s">
        <v>24</v>
      </c>
      <c r="G494" s="6">
        <v>45657</v>
      </c>
      <c r="H494" s="16">
        <f t="shared" si="73"/>
        <v>2024</v>
      </c>
      <c r="I494" s="6" t="str">
        <f t="shared" si="70"/>
        <v>Diciembre</v>
      </c>
      <c r="J494" s="6" t="str">
        <f t="shared" si="71"/>
        <v>2024-2</v>
      </c>
      <c r="K494" s="13">
        <v>56</v>
      </c>
      <c r="L494" s="13">
        <v>56</v>
      </c>
      <c r="M494" s="15">
        <f t="shared" si="77"/>
        <v>1</v>
      </c>
      <c r="N494" s="15">
        <f t="shared" si="78"/>
        <v>1</v>
      </c>
      <c r="O494" s="5" t="s">
        <v>25</v>
      </c>
      <c r="P494" s="5" t="s">
        <v>25</v>
      </c>
      <c r="Q494" s="5" t="str">
        <f t="shared" si="72"/>
        <v>11-2024-12-31</v>
      </c>
      <c r="R494" s="5">
        <v>0</v>
      </c>
      <c r="S494" s="5">
        <v>0</v>
      </c>
    </row>
    <row r="495" spans="1:19" x14ac:dyDescent="0.3">
      <c r="A495" s="5">
        <v>12</v>
      </c>
      <c r="B495" s="23" t="s">
        <v>2729</v>
      </c>
      <c r="C495" s="5" t="s">
        <v>2725</v>
      </c>
      <c r="D495" s="5" t="s">
        <v>46</v>
      </c>
      <c r="E495" s="5" t="s">
        <v>23</v>
      </c>
      <c r="F495" s="5" t="s">
        <v>24</v>
      </c>
      <c r="G495" s="6">
        <v>45657</v>
      </c>
      <c r="H495" s="16">
        <f t="shared" si="73"/>
        <v>2024</v>
      </c>
      <c r="I495" s="6" t="str">
        <f t="shared" si="70"/>
        <v>Diciembre</v>
      </c>
      <c r="J495" s="6" t="str">
        <f t="shared" si="71"/>
        <v>2024-2</v>
      </c>
      <c r="K495" s="13">
        <v>76</v>
      </c>
      <c r="L495" s="13">
        <v>56</v>
      </c>
      <c r="M495" s="15">
        <f t="shared" si="77"/>
        <v>0.73684210526315785</v>
      </c>
      <c r="N495" s="15">
        <f t="shared" si="78"/>
        <v>0.73684210526315785</v>
      </c>
      <c r="O495" s="5" t="s">
        <v>25</v>
      </c>
      <c r="P495" s="5" t="s">
        <v>25</v>
      </c>
      <c r="Q495" s="5" t="str">
        <f t="shared" si="72"/>
        <v>12-2024-12-31</v>
      </c>
      <c r="R495" s="5">
        <v>0</v>
      </c>
      <c r="S495" s="5">
        <v>0</v>
      </c>
    </row>
    <row r="496" spans="1:19" x14ac:dyDescent="0.3">
      <c r="A496" s="5">
        <v>13</v>
      </c>
      <c r="B496" s="5" t="s">
        <v>49</v>
      </c>
      <c r="C496" s="5" t="s">
        <v>2725</v>
      </c>
      <c r="D496" s="5" t="s">
        <v>50</v>
      </c>
      <c r="E496" s="5" t="s">
        <v>23</v>
      </c>
      <c r="F496" s="5" t="s">
        <v>24</v>
      </c>
      <c r="G496" s="6">
        <v>45657</v>
      </c>
      <c r="H496" s="16">
        <f t="shared" si="73"/>
        <v>2024</v>
      </c>
      <c r="I496" s="6" t="str">
        <f t="shared" si="70"/>
        <v>Diciembre</v>
      </c>
      <c r="J496" s="6" t="str">
        <f t="shared" si="71"/>
        <v>2024-2</v>
      </c>
      <c r="K496" s="5">
        <v>100</v>
      </c>
      <c r="L496" s="5">
        <v>100</v>
      </c>
      <c r="M496" s="15">
        <f t="shared" si="77"/>
        <v>1</v>
      </c>
      <c r="N496" s="15">
        <f t="shared" si="78"/>
        <v>1</v>
      </c>
      <c r="O496" s="5" t="s">
        <v>25</v>
      </c>
      <c r="P496" s="5" t="s">
        <v>25</v>
      </c>
      <c r="Q496" s="5" t="str">
        <f t="shared" si="72"/>
        <v>13-2024-12-31</v>
      </c>
      <c r="R496" s="5">
        <v>0</v>
      </c>
      <c r="S496" s="5">
        <v>0</v>
      </c>
    </row>
    <row r="497" spans="1:19" x14ac:dyDescent="0.3">
      <c r="A497" s="5">
        <v>14</v>
      </c>
      <c r="B497" s="5" t="s">
        <v>52</v>
      </c>
      <c r="C497" s="5" t="s">
        <v>2725</v>
      </c>
      <c r="D497" s="5" t="s">
        <v>186</v>
      </c>
      <c r="E497" s="5" t="s">
        <v>54</v>
      </c>
      <c r="F497" s="5" t="s">
        <v>24</v>
      </c>
      <c r="G497" s="6">
        <v>45657</v>
      </c>
      <c r="H497" s="16">
        <f t="shared" si="73"/>
        <v>2024</v>
      </c>
      <c r="I497" s="6" t="str">
        <f t="shared" si="70"/>
        <v>Diciembre</v>
      </c>
      <c r="J497" s="6" t="str">
        <f t="shared" si="71"/>
        <v>2024-2</v>
      </c>
      <c r="K497" s="83">
        <v>51116.334115206948</v>
      </c>
      <c r="L497" s="9">
        <v>52005</v>
      </c>
      <c r="M497" s="15">
        <f>IFERROR(IF((L497/K497)&gt;1.3,1.3,L497/K497),"")</f>
        <v>1.0173851646479608</v>
      </c>
      <c r="N497" s="15">
        <f>IFERROR(L497/K497,"")</f>
        <v>1.0173851646479608</v>
      </c>
      <c r="O497" s="5" t="s">
        <v>55</v>
      </c>
      <c r="P497" s="5" t="s">
        <v>55</v>
      </c>
      <c r="Q497" s="5" t="str">
        <f t="shared" si="72"/>
        <v>14-2024-12-31</v>
      </c>
      <c r="R497" s="5">
        <v>0</v>
      </c>
      <c r="S497" s="5">
        <v>0</v>
      </c>
    </row>
    <row r="498" spans="1:19" x14ac:dyDescent="0.3">
      <c r="A498" s="5">
        <v>68</v>
      </c>
      <c r="B498" s="5" t="s">
        <v>57</v>
      </c>
      <c r="C498" s="5" t="s">
        <v>2724</v>
      </c>
      <c r="D498" s="5" t="s">
        <v>58</v>
      </c>
      <c r="E498" s="5" t="s">
        <v>54</v>
      </c>
      <c r="F498" s="5" t="s">
        <v>24</v>
      </c>
      <c r="G498" s="6">
        <v>45657</v>
      </c>
      <c r="H498" s="5">
        <f t="shared" si="73"/>
        <v>2024</v>
      </c>
      <c r="I498" s="5" t="str">
        <f t="shared" si="70"/>
        <v>Diciembre</v>
      </c>
      <c r="J498" s="6" t="str">
        <f t="shared" si="71"/>
        <v>2024-2</v>
      </c>
      <c r="K498" s="5">
        <v>80</v>
      </c>
      <c r="L498" s="5">
        <v>86.75</v>
      </c>
      <c r="M498" s="15">
        <f>IFERROR(IF((L498/K498)&gt;1.3,1.3,L498/K498),"")</f>
        <v>1.0843750000000001</v>
      </c>
      <c r="N498" s="15">
        <f>IFERROR(L498/K498,"")</f>
        <v>1.0843750000000001</v>
      </c>
      <c r="O498" s="5" t="s">
        <v>25</v>
      </c>
      <c r="P498" s="5" t="s">
        <v>25</v>
      </c>
      <c r="Q498" s="5" t="str">
        <f t="shared" si="72"/>
        <v>68-2024-12-31</v>
      </c>
      <c r="R498" s="5">
        <v>0</v>
      </c>
      <c r="S498" s="5">
        <v>1</v>
      </c>
    </row>
    <row r="499" spans="1:19" x14ac:dyDescent="0.3">
      <c r="A499" s="5">
        <v>69</v>
      </c>
      <c r="B499" s="5" t="s">
        <v>59</v>
      </c>
      <c r="C499" s="5" t="s">
        <v>2724</v>
      </c>
      <c r="D499" s="5" t="s">
        <v>58</v>
      </c>
      <c r="E499" s="5" t="s">
        <v>60</v>
      </c>
      <c r="F499" s="5" t="s">
        <v>24</v>
      </c>
      <c r="G499" s="6">
        <v>45657</v>
      </c>
      <c r="H499" s="5">
        <f t="shared" si="73"/>
        <v>2024</v>
      </c>
      <c r="I499" s="5" t="str">
        <f t="shared" si="70"/>
        <v>Diciembre</v>
      </c>
      <c r="J499" s="6" t="str">
        <f t="shared" si="71"/>
        <v>2024-2</v>
      </c>
      <c r="K499" s="5">
        <v>90</v>
      </c>
      <c r="L499" s="5">
        <v>91.204999999999998</v>
      </c>
      <c r="M499" s="15">
        <f>IFERROR(IF((L499/K499)&gt;1.3,1.3,L499/K499),"")</f>
        <v>1.0133888888888889</v>
      </c>
      <c r="N499" s="15">
        <f>IFERROR(L499/K499,"")</f>
        <v>1.0133888888888889</v>
      </c>
      <c r="O499" s="5" t="s">
        <v>25</v>
      </c>
      <c r="P499" s="5" t="s">
        <v>25</v>
      </c>
      <c r="Q499" s="5" t="str">
        <f t="shared" si="72"/>
        <v>69-2024-12-31</v>
      </c>
      <c r="R499" s="5">
        <v>0</v>
      </c>
      <c r="S499" s="5">
        <v>1</v>
      </c>
    </row>
    <row r="500" spans="1:19" x14ac:dyDescent="0.3">
      <c r="A500" s="5">
        <v>73</v>
      </c>
      <c r="B500" s="5" t="s">
        <v>61</v>
      </c>
      <c r="C500" s="5" t="s">
        <v>2724</v>
      </c>
      <c r="D500" s="5" t="s">
        <v>28</v>
      </c>
      <c r="E500" s="5" t="s">
        <v>54</v>
      </c>
      <c r="F500" s="5" t="s">
        <v>62</v>
      </c>
      <c r="G500" s="6">
        <v>45657</v>
      </c>
      <c r="H500" s="5">
        <f t="shared" si="73"/>
        <v>2024</v>
      </c>
      <c r="I500" s="5" t="str">
        <f t="shared" si="70"/>
        <v>Diciembre</v>
      </c>
      <c r="J500" s="6" t="str">
        <f t="shared" si="71"/>
        <v>2024-2</v>
      </c>
      <c r="K500" s="5">
        <v>20</v>
      </c>
      <c r="L500" s="5">
        <v>18.5</v>
      </c>
      <c r="M500" s="15">
        <f>IFERROR(IF((K500/L500)&gt;1.3,1.3,K500/L500),"")</f>
        <v>1.0810810810810811</v>
      </c>
      <c r="N500" s="15">
        <f>IFERROR(IF((K500/L500)&gt;K500/L500,1.3,K500/L500),"")</f>
        <v>1.0810810810810811</v>
      </c>
      <c r="O500" s="5" t="s">
        <v>63</v>
      </c>
      <c r="P500" s="5" t="s">
        <v>63</v>
      </c>
      <c r="Q500" s="5" t="str">
        <f t="shared" si="72"/>
        <v>73-2024-12-31</v>
      </c>
      <c r="R500" s="5">
        <v>0</v>
      </c>
      <c r="S500" s="5">
        <v>0</v>
      </c>
    </row>
    <row r="501" spans="1:19" x14ac:dyDescent="0.3">
      <c r="A501" s="5">
        <v>74</v>
      </c>
      <c r="B501" s="5" t="s">
        <v>64</v>
      </c>
      <c r="C501" s="5" t="s">
        <v>2724</v>
      </c>
      <c r="D501" s="5" t="s">
        <v>28</v>
      </c>
      <c r="E501" s="5" t="s">
        <v>54</v>
      </c>
      <c r="F501" s="5" t="s">
        <v>24</v>
      </c>
      <c r="G501" s="6">
        <v>45657</v>
      </c>
      <c r="H501" s="5">
        <f t="shared" si="73"/>
        <v>2024</v>
      </c>
      <c r="I501" s="5" t="str">
        <f t="shared" si="70"/>
        <v>Diciembre</v>
      </c>
      <c r="J501" s="6" t="str">
        <f t="shared" si="71"/>
        <v>2024-2</v>
      </c>
      <c r="K501" s="5">
        <v>80</v>
      </c>
      <c r="L501" s="5">
        <v>93.490000000000009</v>
      </c>
      <c r="M501" s="15">
        <f t="shared" ref="M501:M514" si="79">IFERROR(IF((L501/K501)&gt;1.3,1.3,L501/K501),"")</f>
        <v>1.168625</v>
      </c>
      <c r="N501" s="15">
        <f t="shared" ref="N501:N518" si="80">IFERROR(L501/K501,"")</f>
        <v>1.168625</v>
      </c>
      <c r="O501" s="5" t="s">
        <v>25</v>
      </c>
      <c r="P501" s="5" t="s">
        <v>25</v>
      </c>
      <c r="Q501" s="5" t="str">
        <f t="shared" si="72"/>
        <v>74-2024-12-31</v>
      </c>
      <c r="R501" s="5">
        <v>0</v>
      </c>
      <c r="S501" s="5">
        <v>0</v>
      </c>
    </row>
    <row r="502" spans="1:19" x14ac:dyDescent="0.3">
      <c r="A502" s="5">
        <v>77</v>
      </c>
      <c r="B502" s="5" t="s">
        <v>65</v>
      </c>
      <c r="C502" s="5" t="s">
        <v>2725</v>
      </c>
      <c r="D502" s="5" t="s">
        <v>66</v>
      </c>
      <c r="E502" s="5" t="s">
        <v>23</v>
      </c>
      <c r="F502" s="5" t="s">
        <v>24</v>
      </c>
      <c r="G502" s="6">
        <v>45657</v>
      </c>
      <c r="H502" s="5">
        <f t="shared" si="73"/>
        <v>2024</v>
      </c>
      <c r="I502" s="5" t="str">
        <f t="shared" si="70"/>
        <v>Diciembre</v>
      </c>
      <c r="J502" s="6" t="str">
        <f t="shared" si="71"/>
        <v>2024-2</v>
      </c>
      <c r="K502" s="5">
        <v>97</v>
      </c>
      <c r="L502" s="5">
        <v>97.432500000000005</v>
      </c>
      <c r="M502" s="15">
        <f t="shared" si="79"/>
        <v>1.004458762886598</v>
      </c>
      <c r="N502" s="15">
        <f t="shared" si="80"/>
        <v>1.004458762886598</v>
      </c>
      <c r="O502" s="5" t="s">
        <v>25</v>
      </c>
      <c r="P502" s="5" t="s">
        <v>25</v>
      </c>
      <c r="Q502" s="5" t="str">
        <f t="shared" si="72"/>
        <v>77-2024-12-31</v>
      </c>
      <c r="R502" s="5">
        <v>0</v>
      </c>
      <c r="S502" s="5">
        <v>1</v>
      </c>
    </row>
    <row r="503" spans="1:19" x14ac:dyDescent="0.3">
      <c r="A503" s="5">
        <v>78</v>
      </c>
      <c r="B503" s="5" t="s">
        <v>67</v>
      </c>
      <c r="C503" s="5" t="s">
        <v>2725</v>
      </c>
      <c r="D503" s="5" t="s">
        <v>68</v>
      </c>
      <c r="E503" s="5" t="s">
        <v>69</v>
      </c>
      <c r="F503" s="5" t="s">
        <v>24</v>
      </c>
      <c r="G503" s="6">
        <v>45657</v>
      </c>
      <c r="H503" s="5">
        <f t="shared" si="73"/>
        <v>2024</v>
      </c>
      <c r="I503" s="5" t="str">
        <f t="shared" si="70"/>
        <v>Diciembre</v>
      </c>
      <c r="J503" s="6" t="str">
        <f t="shared" si="71"/>
        <v>2024-2</v>
      </c>
      <c r="K503" s="5">
        <v>100</v>
      </c>
      <c r="L503" s="10">
        <v>112.5</v>
      </c>
      <c r="M503" s="15">
        <f t="shared" si="79"/>
        <v>1.125</v>
      </c>
      <c r="N503" s="15">
        <f t="shared" si="80"/>
        <v>1.125</v>
      </c>
      <c r="O503" s="5" t="s">
        <v>25</v>
      </c>
      <c r="P503" s="5" t="s">
        <v>25</v>
      </c>
      <c r="Q503" s="5" t="str">
        <f t="shared" si="72"/>
        <v>78-2024-12-31</v>
      </c>
      <c r="R503" s="5">
        <v>0</v>
      </c>
      <c r="S503" s="5">
        <v>0</v>
      </c>
    </row>
    <row r="504" spans="1:19" x14ac:dyDescent="0.3">
      <c r="A504" s="5">
        <v>84</v>
      </c>
      <c r="B504" s="5" t="s">
        <v>71</v>
      </c>
      <c r="C504" s="5" t="s">
        <v>2725</v>
      </c>
      <c r="D504" s="5" t="s">
        <v>72</v>
      </c>
      <c r="E504" s="5" t="s">
        <v>73</v>
      </c>
      <c r="F504" s="5" t="s">
        <v>24</v>
      </c>
      <c r="G504" s="6">
        <v>45657</v>
      </c>
      <c r="H504" s="5">
        <f t="shared" si="73"/>
        <v>2024</v>
      </c>
      <c r="I504" s="5" t="str">
        <f t="shared" si="70"/>
        <v>Diciembre</v>
      </c>
      <c r="J504" s="6" t="str">
        <f t="shared" si="71"/>
        <v>2024-2</v>
      </c>
      <c r="K504" s="5">
        <v>100</v>
      </c>
      <c r="L504" s="5">
        <v>100</v>
      </c>
      <c r="M504" s="15">
        <f t="shared" si="79"/>
        <v>1</v>
      </c>
      <c r="N504" s="15">
        <f t="shared" si="80"/>
        <v>1</v>
      </c>
      <c r="O504" s="5" t="s">
        <v>25</v>
      </c>
      <c r="P504" s="5" t="s">
        <v>25</v>
      </c>
      <c r="Q504" s="5" t="str">
        <f t="shared" si="72"/>
        <v>84-2024-12-31</v>
      </c>
      <c r="R504" s="5">
        <v>0</v>
      </c>
      <c r="S504" s="5">
        <v>0</v>
      </c>
    </row>
    <row r="505" spans="1:19" x14ac:dyDescent="0.3">
      <c r="A505" s="5">
        <v>85</v>
      </c>
      <c r="B505" s="5" t="s">
        <v>74</v>
      </c>
      <c r="C505" s="5" t="s">
        <v>2724</v>
      </c>
      <c r="D505" s="5" t="s">
        <v>72</v>
      </c>
      <c r="E505" s="5" t="s">
        <v>73</v>
      </c>
      <c r="F505" s="5" t="s">
        <v>24</v>
      </c>
      <c r="G505" s="6">
        <v>45657</v>
      </c>
      <c r="H505" s="5">
        <f t="shared" si="73"/>
        <v>2024</v>
      </c>
      <c r="I505" s="5" t="str">
        <f t="shared" si="70"/>
        <v>Diciembre</v>
      </c>
      <c r="J505" s="6" t="str">
        <f t="shared" si="71"/>
        <v>2024-2</v>
      </c>
      <c r="K505" s="5">
        <v>100</v>
      </c>
      <c r="L505" s="5">
        <v>100</v>
      </c>
      <c r="M505" s="15">
        <f t="shared" si="79"/>
        <v>1</v>
      </c>
      <c r="N505" s="15">
        <f t="shared" si="80"/>
        <v>1</v>
      </c>
      <c r="O505" s="5" t="s">
        <v>25</v>
      </c>
      <c r="P505" s="5" t="s">
        <v>25</v>
      </c>
      <c r="Q505" s="5" t="str">
        <f t="shared" si="72"/>
        <v>85-2024-12-31</v>
      </c>
      <c r="R505" s="5">
        <v>0</v>
      </c>
      <c r="S505" s="5">
        <v>0</v>
      </c>
    </row>
    <row r="506" spans="1:19" x14ac:dyDescent="0.3">
      <c r="A506" s="5">
        <v>86</v>
      </c>
      <c r="B506" s="5" t="s">
        <v>75</v>
      </c>
      <c r="C506" s="5" t="s">
        <v>2725</v>
      </c>
      <c r="D506" s="5" t="s">
        <v>72</v>
      </c>
      <c r="E506" s="5" t="s">
        <v>54</v>
      </c>
      <c r="F506" s="5" t="s">
        <v>24</v>
      </c>
      <c r="G506" s="6">
        <v>45657</v>
      </c>
      <c r="H506" s="5">
        <f t="shared" si="73"/>
        <v>2024</v>
      </c>
      <c r="I506" s="5" t="str">
        <f t="shared" si="70"/>
        <v>Diciembre</v>
      </c>
      <c r="J506" s="6" t="str">
        <f t="shared" si="71"/>
        <v>2024-2</v>
      </c>
      <c r="K506" s="5">
        <v>100</v>
      </c>
      <c r="L506" s="5">
        <v>100</v>
      </c>
      <c r="M506" s="15">
        <f t="shared" si="79"/>
        <v>1</v>
      </c>
      <c r="N506" s="15">
        <f t="shared" si="80"/>
        <v>1</v>
      </c>
      <c r="O506" s="5" t="s">
        <v>25</v>
      </c>
      <c r="P506" s="5" t="s">
        <v>25</v>
      </c>
      <c r="Q506" s="5" t="str">
        <f t="shared" si="72"/>
        <v>86-2024-12-31</v>
      </c>
      <c r="R506" s="5">
        <v>0</v>
      </c>
      <c r="S506" s="5">
        <v>0</v>
      </c>
    </row>
    <row r="507" spans="1:19" x14ac:dyDescent="0.3">
      <c r="A507" s="5">
        <v>87</v>
      </c>
      <c r="B507" s="5" t="s">
        <v>76</v>
      </c>
      <c r="C507" s="5" t="s">
        <v>2724</v>
      </c>
      <c r="D507" s="5" t="s">
        <v>72</v>
      </c>
      <c r="E507" s="5" t="s">
        <v>73</v>
      </c>
      <c r="F507" s="5" t="s">
        <v>24</v>
      </c>
      <c r="G507" s="6">
        <v>45657</v>
      </c>
      <c r="H507" s="5">
        <f t="shared" si="73"/>
        <v>2024</v>
      </c>
      <c r="I507" s="5" t="str">
        <f t="shared" si="70"/>
        <v>Diciembre</v>
      </c>
      <c r="J507" s="6" t="str">
        <f t="shared" si="71"/>
        <v>2024-2</v>
      </c>
      <c r="K507" s="5"/>
      <c r="L507" s="5"/>
      <c r="M507" s="15" t="str">
        <f t="shared" si="79"/>
        <v/>
      </c>
      <c r="N507" s="15" t="str">
        <f t="shared" si="80"/>
        <v/>
      </c>
      <c r="O507" s="5" t="s">
        <v>25</v>
      </c>
      <c r="P507" s="5" t="s">
        <v>25</v>
      </c>
      <c r="Q507" s="5" t="str">
        <f t="shared" si="72"/>
        <v>87-2024-12-31</v>
      </c>
      <c r="R507" s="5">
        <v>0</v>
      </c>
      <c r="S507" s="5">
        <v>0</v>
      </c>
    </row>
    <row r="508" spans="1:19" x14ac:dyDescent="0.3">
      <c r="A508" s="5">
        <v>88</v>
      </c>
      <c r="B508" s="5" t="s">
        <v>77</v>
      </c>
      <c r="C508" s="5" t="s">
        <v>2724</v>
      </c>
      <c r="D508" s="5" t="s">
        <v>72</v>
      </c>
      <c r="E508" s="5" t="s">
        <v>73</v>
      </c>
      <c r="F508" s="5" t="s">
        <v>24</v>
      </c>
      <c r="G508" s="6">
        <v>45657</v>
      </c>
      <c r="H508" s="5">
        <f t="shared" si="73"/>
        <v>2024</v>
      </c>
      <c r="I508" s="5" t="str">
        <f t="shared" si="70"/>
        <v>Diciembre</v>
      </c>
      <c r="J508" s="6" t="str">
        <f t="shared" si="71"/>
        <v>2024-2</v>
      </c>
      <c r="K508" s="5">
        <v>100</v>
      </c>
      <c r="L508" s="5">
        <v>100</v>
      </c>
      <c r="M508" s="15">
        <f t="shared" si="79"/>
        <v>1</v>
      </c>
      <c r="N508" s="15">
        <f t="shared" si="80"/>
        <v>1</v>
      </c>
      <c r="O508" s="5" t="s">
        <v>25</v>
      </c>
      <c r="P508" s="5" t="s">
        <v>25</v>
      </c>
      <c r="Q508" s="5" t="str">
        <f t="shared" si="72"/>
        <v>88-2024-12-31</v>
      </c>
      <c r="R508" s="5">
        <v>0</v>
      </c>
      <c r="S508" s="5">
        <v>0</v>
      </c>
    </row>
    <row r="509" spans="1:19" x14ac:dyDescent="0.3">
      <c r="A509" s="5">
        <v>89</v>
      </c>
      <c r="B509" s="5" t="s">
        <v>78</v>
      </c>
      <c r="C509" s="5" t="s">
        <v>2724</v>
      </c>
      <c r="D509" s="5" t="s">
        <v>72</v>
      </c>
      <c r="E509" s="5" t="s">
        <v>73</v>
      </c>
      <c r="F509" s="5" t="s">
        <v>24</v>
      </c>
      <c r="G509" s="6">
        <v>45657</v>
      </c>
      <c r="H509" s="5">
        <f t="shared" si="73"/>
        <v>2024</v>
      </c>
      <c r="I509" s="5" t="str">
        <f t="shared" si="70"/>
        <v>Diciembre</v>
      </c>
      <c r="J509" s="6" t="str">
        <f t="shared" si="71"/>
        <v>2024-2</v>
      </c>
      <c r="K509" s="5">
        <v>100</v>
      </c>
      <c r="L509" s="5">
        <v>100</v>
      </c>
      <c r="M509" s="15">
        <f t="shared" si="79"/>
        <v>1</v>
      </c>
      <c r="N509" s="15">
        <f t="shared" si="80"/>
        <v>1</v>
      </c>
      <c r="O509" s="5" t="s">
        <v>25</v>
      </c>
      <c r="P509" s="5" t="s">
        <v>25</v>
      </c>
      <c r="Q509" s="5" t="str">
        <f t="shared" si="72"/>
        <v>89-2024-12-31</v>
      </c>
      <c r="R509" s="5">
        <v>0</v>
      </c>
      <c r="S509" s="5">
        <v>0</v>
      </c>
    </row>
    <row r="510" spans="1:19" x14ac:dyDescent="0.3">
      <c r="A510" s="5">
        <v>90</v>
      </c>
      <c r="B510" s="5" t="s">
        <v>79</v>
      </c>
      <c r="C510" s="5" t="s">
        <v>2724</v>
      </c>
      <c r="D510" s="5" t="s">
        <v>72</v>
      </c>
      <c r="E510" s="5" t="s">
        <v>73</v>
      </c>
      <c r="F510" s="5" t="s">
        <v>24</v>
      </c>
      <c r="G510" s="6">
        <v>45657</v>
      </c>
      <c r="H510" s="5">
        <f t="shared" si="73"/>
        <v>2024</v>
      </c>
      <c r="I510" s="5" t="str">
        <f t="shared" si="70"/>
        <v>Diciembre</v>
      </c>
      <c r="J510" s="6" t="str">
        <f t="shared" si="71"/>
        <v>2024-2</v>
      </c>
      <c r="K510" s="5">
        <v>100</v>
      </c>
      <c r="L510" s="5">
        <v>100</v>
      </c>
      <c r="M510" s="15">
        <f t="shared" si="79"/>
        <v>1</v>
      </c>
      <c r="N510" s="15">
        <f t="shared" si="80"/>
        <v>1</v>
      </c>
      <c r="O510" s="5" t="s">
        <v>25</v>
      </c>
      <c r="P510" s="5" t="s">
        <v>25</v>
      </c>
      <c r="Q510" s="5" t="str">
        <f t="shared" si="72"/>
        <v>90-2024-12-31</v>
      </c>
      <c r="R510" s="5">
        <v>0</v>
      </c>
      <c r="S510" s="5">
        <v>0</v>
      </c>
    </row>
    <row r="511" spans="1:19" x14ac:dyDescent="0.3">
      <c r="A511" s="5">
        <v>91</v>
      </c>
      <c r="B511" s="5" t="s">
        <v>80</v>
      </c>
      <c r="C511" s="5" t="s">
        <v>2724</v>
      </c>
      <c r="D511" s="5" t="s">
        <v>72</v>
      </c>
      <c r="E511" s="5" t="s">
        <v>73</v>
      </c>
      <c r="F511" s="5" t="s">
        <v>24</v>
      </c>
      <c r="G511" s="6">
        <v>45657</v>
      </c>
      <c r="H511" s="5">
        <f t="shared" si="73"/>
        <v>2024</v>
      </c>
      <c r="I511" s="5" t="str">
        <f t="shared" si="70"/>
        <v>Diciembre</v>
      </c>
      <c r="J511" s="6" t="str">
        <f t="shared" si="71"/>
        <v>2024-2</v>
      </c>
      <c r="K511" s="5">
        <v>100</v>
      </c>
      <c r="L511" s="5">
        <v>100</v>
      </c>
      <c r="M511" s="15">
        <f t="shared" si="79"/>
        <v>1</v>
      </c>
      <c r="N511" s="15">
        <f t="shared" si="80"/>
        <v>1</v>
      </c>
      <c r="O511" s="5" t="s">
        <v>25</v>
      </c>
      <c r="P511" s="5" t="s">
        <v>25</v>
      </c>
      <c r="Q511" s="5" t="str">
        <f t="shared" si="72"/>
        <v>91-2024-12-31</v>
      </c>
      <c r="R511" s="5">
        <v>0</v>
      </c>
      <c r="S511" s="5">
        <v>0</v>
      </c>
    </row>
    <row r="512" spans="1:19" x14ac:dyDescent="0.3">
      <c r="A512" s="5">
        <v>92</v>
      </c>
      <c r="B512" s="5" t="s">
        <v>81</v>
      </c>
      <c r="C512" s="5" t="s">
        <v>2724</v>
      </c>
      <c r="D512" s="5" t="s">
        <v>72</v>
      </c>
      <c r="E512" s="5" t="s">
        <v>73</v>
      </c>
      <c r="F512" s="5" t="s">
        <v>24</v>
      </c>
      <c r="G512" s="6">
        <v>45657</v>
      </c>
      <c r="H512" s="5">
        <f t="shared" si="73"/>
        <v>2024</v>
      </c>
      <c r="I512" s="5" t="str">
        <f t="shared" si="70"/>
        <v>Diciembre</v>
      </c>
      <c r="J512" s="6" t="str">
        <f t="shared" si="71"/>
        <v>2024-2</v>
      </c>
      <c r="K512" s="5">
        <v>98</v>
      </c>
      <c r="L512" s="5">
        <v>100</v>
      </c>
      <c r="M512" s="15">
        <f t="shared" si="79"/>
        <v>1.0204081632653061</v>
      </c>
      <c r="N512" s="15">
        <f t="shared" si="80"/>
        <v>1.0204081632653061</v>
      </c>
      <c r="O512" s="5" t="s">
        <v>25</v>
      </c>
      <c r="P512" s="5" t="s">
        <v>25</v>
      </c>
      <c r="Q512" s="5" t="str">
        <f t="shared" si="72"/>
        <v>92-2024-12-31</v>
      </c>
      <c r="R512" s="5">
        <v>0</v>
      </c>
      <c r="S512" s="5">
        <v>0</v>
      </c>
    </row>
    <row r="513" spans="1:19" x14ac:dyDescent="0.3">
      <c r="A513" s="5">
        <v>94</v>
      </c>
      <c r="B513" s="5" t="s">
        <v>82</v>
      </c>
      <c r="C513" s="5" t="s">
        <v>2724</v>
      </c>
      <c r="D513" s="5" t="s">
        <v>72</v>
      </c>
      <c r="E513" s="5" t="s">
        <v>73</v>
      </c>
      <c r="F513" s="5" t="s">
        <v>24</v>
      </c>
      <c r="G513" s="6">
        <v>45657</v>
      </c>
      <c r="H513" s="5">
        <f t="shared" si="73"/>
        <v>2024</v>
      </c>
      <c r="I513" s="5" t="str">
        <f t="shared" si="70"/>
        <v>Diciembre</v>
      </c>
      <c r="J513" s="6" t="str">
        <f t="shared" si="71"/>
        <v>2024-2</v>
      </c>
      <c r="K513" s="5">
        <v>100</v>
      </c>
      <c r="L513" s="5">
        <v>100</v>
      </c>
      <c r="M513" s="15">
        <f t="shared" si="79"/>
        <v>1</v>
      </c>
      <c r="N513" s="15">
        <f t="shared" si="80"/>
        <v>1</v>
      </c>
      <c r="O513" s="5" t="s">
        <v>25</v>
      </c>
      <c r="P513" s="5" t="s">
        <v>25</v>
      </c>
      <c r="Q513" s="5" t="str">
        <f t="shared" si="72"/>
        <v>94-2024-12-31</v>
      </c>
      <c r="R513" s="5">
        <v>0</v>
      </c>
      <c r="S513" s="5">
        <v>0</v>
      </c>
    </row>
    <row r="514" spans="1:19" x14ac:dyDescent="0.3">
      <c r="A514" s="5">
        <v>95</v>
      </c>
      <c r="B514" s="5" t="s">
        <v>83</v>
      </c>
      <c r="C514" s="5" t="s">
        <v>2724</v>
      </c>
      <c r="D514" s="5" t="s">
        <v>72</v>
      </c>
      <c r="E514" s="5" t="s">
        <v>54</v>
      </c>
      <c r="F514" s="5" t="s">
        <v>24</v>
      </c>
      <c r="G514" s="6">
        <v>45657</v>
      </c>
      <c r="H514" s="5">
        <f t="shared" si="73"/>
        <v>2024</v>
      </c>
      <c r="I514" s="5" t="str">
        <f t="shared" ref="I514:I577" si="81">PROPER(TEXT(G514,"mmmm"))</f>
        <v>Diciembre</v>
      </c>
      <c r="J514" s="6" t="str">
        <f t="shared" ref="J514:J577" si="82">IF(OR(I514="Enero",I514="Febrero",I514="Marzo",I514="Abril",I514="Mayo",I514="Junio"),H514&amp;"-1",IF(OR(I514="Julio",I514="Agosto",I514="Septiembre",I514="Octubre",I514="Noviembre",I514="Diciembre"),H514&amp;"-2"))</f>
        <v>2024-2</v>
      </c>
      <c r="K514" s="5">
        <v>100</v>
      </c>
      <c r="L514" s="5">
        <v>100</v>
      </c>
      <c r="M514" s="15">
        <f t="shared" si="79"/>
        <v>1</v>
      </c>
      <c r="N514" s="15">
        <f t="shared" si="80"/>
        <v>1</v>
      </c>
      <c r="O514" s="5" t="s">
        <v>25</v>
      </c>
      <c r="P514" s="5" t="s">
        <v>25</v>
      </c>
      <c r="Q514" s="5" t="str">
        <f t="shared" ref="Q514:Q577" si="83">A514&amp;"-"&amp;YEAR(G514)&amp;"-"&amp;IF(LEN(MONTH(G514))=1,"0"&amp;MONTH(G514),MONTH(G514))&amp;"-"&amp;IF(LEN(DAY(G514))=1,"0"&amp;DAY(G514),DAY(G514))</f>
        <v>95-2024-12-31</v>
      </c>
      <c r="R514" s="5">
        <v>0</v>
      </c>
      <c r="S514" s="5">
        <v>0</v>
      </c>
    </row>
    <row r="515" spans="1:19" x14ac:dyDescent="0.3">
      <c r="A515" s="5">
        <v>96</v>
      </c>
      <c r="B515" s="23" t="s">
        <v>2736</v>
      </c>
      <c r="C515" s="5" t="s">
        <v>2725</v>
      </c>
      <c r="D515" s="5" t="s">
        <v>85</v>
      </c>
      <c r="E515" s="5" t="s">
        <v>54</v>
      </c>
      <c r="F515" s="5" t="s">
        <v>24</v>
      </c>
      <c r="G515" s="6">
        <v>45657</v>
      </c>
      <c r="H515" s="16">
        <f t="shared" si="73"/>
        <v>2024</v>
      </c>
      <c r="I515" s="6" t="str">
        <f t="shared" si="81"/>
        <v>Diciembre</v>
      </c>
      <c r="J515" s="6" t="str">
        <f t="shared" si="82"/>
        <v>2024-2</v>
      </c>
      <c r="K515" s="5">
        <v>672</v>
      </c>
      <c r="L515" s="5">
        <v>740</v>
      </c>
      <c r="M515" s="15">
        <f>IFERROR(IF((L515/K515)&gt;1,1,L515/K515),"")</f>
        <v>1</v>
      </c>
      <c r="N515" s="15">
        <f t="shared" si="80"/>
        <v>1.1011904761904763</v>
      </c>
      <c r="O515" s="5" t="s">
        <v>55</v>
      </c>
      <c r="P515" s="5" t="s">
        <v>55</v>
      </c>
      <c r="Q515" s="5" t="str">
        <f t="shared" si="83"/>
        <v>96-2024-12-31</v>
      </c>
      <c r="R515" s="5">
        <v>0</v>
      </c>
      <c r="S515" s="5">
        <v>0</v>
      </c>
    </row>
    <row r="516" spans="1:19" x14ac:dyDescent="0.3">
      <c r="A516" s="5">
        <v>97</v>
      </c>
      <c r="B516" s="5" t="s">
        <v>86</v>
      </c>
      <c r="C516" s="5" t="s">
        <v>2725</v>
      </c>
      <c r="D516" s="5" t="s">
        <v>87</v>
      </c>
      <c r="E516" s="5" t="s">
        <v>54</v>
      </c>
      <c r="F516" s="5" t="s">
        <v>24</v>
      </c>
      <c r="G516" s="17">
        <v>45657</v>
      </c>
      <c r="H516" s="16">
        <f t="shared" si="73"/>
        <v>2024</v>
      </c>
      <c r="I516" s="6" t="str">
        <f t="shared" si="81"/>
        <v>Diciembre</v>
      </c>
      <c r="J516" s="6" t="str">
        <f t="shared" si="82"/>
        <v>2024-2</v>
      </c>
      <c r="K516" s="5">
        <v>0</v>
      </c>
      <c r="L516" s="5">
        <v>0</v>
      </c>
      <c r="M516" s="15" t="str">
        <f>IFERROR(IF((L516/K516)&gt;1.3,1.3,L516/K516),"")</f>
        <v/>
      </c>
      <c r="N516" s="15" t="str">
        <f t="shared" si="80"/>
        <v/>
      </c>
      <c r="O516" s="5" t="s">
        <v>55</v>
      </c>
      <c r="P516" s="5" t="s">
        <v>55</v>
      </c>
      <c r="Q516" s="5" t="str">
        <f t="shared" si="83"/>
        <v>97-2024-12-31</v>
      </c>
      <c r="R516" s="5">
        <v>0</v>
      </c>
      <c r="S516" s="5">
        <v>0</v>
      </c>
    </row>
    <row r="517" spans="1:19" x14ac:dyDescent="0.3">
      <c r="A517" s="5">
        <v>98</v>
      </c>
      <c r="B517" s="5" t="s">
        <v>88</v>
      </c>
      <c r="C517" s="5" t="s">
        <v>2725</v>
      </c>
      <c r="D517" s="5" t="s">
        <v>87</v>
      </c>
      <c r="E517" s="5" t="s">
        <v>54</v>
      </c>
      <c r="F517" s="5" t="s">
        <v>24</v>
      </c>
      <c r="G517" s="17">
        <v>45657</v>
      </c>
      <c r="H517" s="16">
        <f t="shared" ref="H517:H580" si="84">YEAR(G517)</f>
        <v>2024</v>
      </c>
      <c r="I517" s="6" t="str">
        <f t="shared" si="81"/>
        <v>Diciembre</v>
      </c>
      <c r="J517" s="6" t="str">
        <f t="shared" si="82"/>
        <v>2024-2</v>
      </c>
      <c r="K517" s="5">
        <v>5</v>
      </c>
      <c r="L517" s="5">
        <v>5</v>
      </c>
      <c r="M517" s="15">
        <f>IFERROR(IF((L517/K517)&gt;1.3,1.3,L517/K517),"")</f>
        <v>1</v>
      </c>
      <c r="N517" s="15">
        <f t="shared" si="80"/>
        <v>1</v>
      </c>
      <c r="O517" s="5" t="s">
        <v>55</v>
      </c>
      <c r="P517" s="5" t="s">
        <v>55</v>
      </c>
      <c r="Q517" s="5" t="str">
        <f t="shared" si="83"/>
        <v>98-2024-12-31</v>
      </c>
      <c r="R517" s="5">
        <v>0</v>
      </c>
      <c r="S517" s="5">
        <v>0</v>
      </c>
    </row>
    <row r="518" spans="1:19" x14ac:dyDescent="0.3">
      <c r="A518" s="5">
        <v>100</v>
      </c>
      <c r="B518" s="5" t="s">
        <v>89</v>
      </c>
      <c r="C518" s="5" t="s">
        <v>2724</v>
      </c>
      <c r="D518" s="5" t="s">
        <v>72</v>
      </c>
      <c r="E518" s="5" t="s">
        <v>73</v>
      </c>
      <c r="F518" s="5" t="s">
        <v>24</v>
      </c>
      <c r="G518" s="6">
        <v>45657</v>
      </c>
      <c r="H518" s="5">
        <f t="shared" si="84"/>
        <v>2024</v>
      </c>
      <c r="I518" s="5" t="str">
        <f t="shared" si="81"/>
        <v>Diciembre</v>
      </c>
      <c r="J518" s="6" t="str">
        <f t="shared" si="82"/>
        <v>2024-2</v>
      </c>
      <c r="K518" s="5">
        <v>100</v>
      </c>
      <c r="L518" s="5">
        <v>99</v>
      </c>
      <c r="M518" s="15">
        <f>IFERROR(IF((L518/K518)&gt;1.3,1.3,L518/K518),"")</f>
        <v>0.99</v>
      </c>
      <c r="N518" s="15">
        <f t="shared" si="80"/>
        <v>0.99</v>
      </c>
      <c r="O518" s="5" t="s">
        <v>25</v>
      </c>
      <c r="P518" s="5" t="s">
        <v>25</v>
      </c>
      <c r="Q518" s="5" t="str">
        <f t="shared" si="83"/>
        <v>100-2024-12-31</v>
      </c>
      <c r="R518" s="5">
        <v>0</v>
      </c>
      <c r="S518" s="5">
        <v>0</v>
      </c>
    </row>
    <row r="519" spans="1:19" x14ac:dyDescent="0.3">
      <c r="A519" s="5">
        <v>104</v>
      </c>
      <c r="B519" s="5" t="s">
        <v>90</v>
      </c>
      <c r="C519" s="5" t="s">
        <v>2724</v>
      </c>
      <c r="D519" s="5" t="s">
        <v>72</v>
      </c>
      <c r="E519" s="5" t="s">
        <v>73</v>
      </c>
      <c r="F519" s="5" t="s">
        <v>62</v>
      </c>
      <c r="G519" s="6">
        <v>45657</v>
      </c>
      <c r="H519" s="5">
        <f t="shared" si="84"/>
        <v>2024</v>
      </c>
      <c r="I519" s="5" t="str">
        <f t="shared" si="81"/>
        <v>Diciembre</v>
      </c>
      <c r="J519" s="6" t="str">
        <f t="shared" si="82"/>
        <v>2024-2</v>
      </c>
      <c r="K519" s="5">
        <v>1.2</v>
      </c>
      <c r="L519" s="5">
        <v>0.11</v>
      </c>
      <c r="M519" s="8">
        <v>1</v>
      </c>
      <c r="N519" s="15">
        <v>1</v>
      </c>
      <c r="O519" s="5" t="s">
        <v>91</v>
      </c>
      <c r="P519" s="5" t="s">
        <v>91</v>
      </c>
      <c r="Q519" s="5" t="str">
        <f t="shared" si="83"/>
        <v>104-2024-12-31</v>
      </c>
      <c r="R519" s="5">
        <v>1</v>
      </c>
      <c r="S519" s="5">
        <v>2</v>
      </c>
    </row>
    <row r="520" spans="1:19" x14ac:dyDescent="0.3">
      <c r="A520" s="5">
        <v>106</v>
      </c>
      <c r="B520" s="5" t="s">
        <v>92</v>
      </c>
      <c r="C520" s="5" t="s">
        <v>2724</v>
      </c>
      <c r="D520" s="5" t="s">
        <v>72</v>
      </c>
      <c r="E520" s="5" t="s">
        <v>73</v>
      </c>
      <c r="F520" s="5" t="s">
        <v>62</v>
      </c>
      <c r="G520" s="6">
        <v>45657</v>
      </c>
      <c r="H520" s="5">
        <f t="shared" si="84"/>
        <v>2024</v>
      </c>
      <c r="I520" s="5" t="str">
        <f t="shared" si="81"/>
        <v>Diciembre</v>
      </c>
      <c r="J520" s="6" t="str">
        <f t="shared" si="82"/>
        <v>2024-2</v>
      </c>
      <c r="K520" s="9">
        <v>1.0000000000000001E-5</v>
      </c>
      <c r="L520" s="9">
        <v>1.0000000000000001E-5</v>
      </c>
      <c r="M520" s="15">
        <f t="shared" ref="M520:M526" si="85">IFERROR(IF((L520/K520)&gt;1.3,1.3,L520/K520),"")</f>
        <v>1</v>
      </c>
      <c r="N520" s="15">
        <f t="shared" ref="N520:N526" si="86">IFERROR(L520/K520,"")</f>
        <v>1</v>
      </c>
      <c r="O520" s="5" t="s">
        <v>91</v>
      </c>
      <c r="P520" s="5" t="s">
        <v>91</v>
      </c>
      <c r="Q520" s="5" t="str">
        <f t="shared" si="83"/>
        <v>106-2024-12-31</v>
      </c>
      <c r="R520" s="5">
        <v>0</v>
      </c>
      <c r="S520" s="5">
        <v>0</v>
      </c>
    </row>
    <row r="521" spans="1:19" x14ac:dyDescent="0.3">
      <c r="A521" s="5">
        <v>108</v>
      </c>
      <c r="B521" s="5" t="s">
        <v>93</v>
      </c>
      <c r="C521" s="5" t="s">
        <v>2725</v>
      </c>
      <c r="D521" s="5" t="s">
        <v>1244</v>
      </c>
      <c r="E521" s="5" t="s">
        <v>73</v>
      </c>
      <c r="F521" s="5" t="s">
        <v>24</v>
      </c>
      <c r="G521" s="6">
        <v>45657</v>
      </c>
      <c r="H521" s="5">
        <f t="shared" si="84"/>
        <v>2024</v>
      </c>
      <c r="I521" s="5" t="str">
        <f t="shared" si="81"/>
        <v>Diciembre</v>
      </c>
      <c r="J521" s="6" t="str">
        <f t="shared" si="82"/>
        <v>2024-2</v>
      </c>
      <c r="K521" s="5"/>
      <c r="L521" s="5"/>
      <c r="M521" s="15" t="str">
        <f t="shared" si="85"/>
        <v/>
      </c>
      <c r="N521" s="15" t="str">
        <f t="shared" si="86"/>
        <v/>
      </c>
      <c r="O521" s="5" t="s">
        <v>25</v>
      </c>
      <c r="P521" s="5" t="s">
        <v>25</v>
      </c>
      <c r="Q521" s="5" t="str">
        <f t="shared" si="83"/>
        <v>108-2024-12-31</v>
      </c>
      <c r="R521" s="5">
        <v>0</v>
      </c>
      <c r="S521" s="5">
        <v>0</v>
      </c>
    </row>
    <row r="522" spans="1:19" x14ac:dyDescent="0.3">
      <c r="A522" s="5">
        <v>109</v>
      </c>
      <c r="B522" s="5" t="s">
        <v>2730</v>
      </c>
      <c r="C522" s="5" t="s">
        <v>2725</v>
      </c>
      <c r="D522" s="5" t="s">
        <v>403</v>
      </c>
      <c r="E522" s="5" t="s">
        <v>73</v>
      </c>
      <c r="F522" s="5" t="s">
        <v>24</v>
      </c>
      <c r="G522" s="6">
        <v>45657</v>
      </c>
      <c r="H522" s="5">
        <f t="shared" si="84"/>
        <v>2024</v>
      </c>
      <c r="I522" s="5" t="str">
        <f t="shared" si="81"/>
        <v>Diciembre</v>
      </c>
      <c r="J522" s="6" t="str">
        <f t="shared" si="82"/>
        <v>2024-2</v>
      </c>
      <c r="K522" s="5">
        <v>80</v>
      </c>
      <c r="L522" s="5">
        <v>85</v>
      </c>
      <c r="M522" s="15">
        <f t="shared" si="85"/>
        <v>1.0625</v>
      </c>
      <c r="N522" s="15">
        <f t="shared" si="86"/>
        <v>1.0625</v>
      </c>
      <c r="O522" s="5" t="s">
        <v>25</v>
      </c>
      <c r="P522" s="5" t="s">
        <v>25</v>
      </c>
      <c r="Q522" s="5" t="str">
        <f t="shared" si="83"/>
        <v>109-2024-12-31</v>
      </c>
      <c r="R522" s="5">
        <v>0</v>
      </c>
      <c r="S522" s="5">
        <v>0</v>
      </c>
    </row>
    <row r="523" spans="1:19" x14ac:dyDescent="0.3">
      <c r="A523" s="5">
        <v>111</v>
      </c>
      <c r="B523" s="5" t="s">
        <v>93</v>
      </c>
      <c r="C523" s="5" t="s">
        <v>2724</v>
      </c>
      <c r="D523" s="5" t="s">
        <v>58</v>
      </c>
      <c r="E523" s="5" t="s">
        <v>60</v>
      </c>
      <c r="F523" s="5" t="s">
        <v>24</v>
      </c>
      <c r="G523" s="6">
        <v>45657</v>
      </c>
      <c r="H523" s="5">
        <f t="shared" si="84"/>
        <v>2024</v>
      </c>
      <c r="I523" s="5" t="str">
        <f t="shared" si="81"/>
        <v>Diciembre</v>
      </c>
      <c r="J523" s="6" t="str">
        <f t="shared" si="82"/>
        <v>2024-2</v>
      </c>
      <c r="K523" s="5">
        <v>80</v>
      </c>
      <c r="L523" s="10">
        <v>92.674999999999997</v>
      </c>
      <c r="M523" s="15">
        <f t="shared" si="85"/>
        <v>1.1584375</v>
      </c>
      <c r="N523" s="15">
        <f t="shared" si="86"/>
        <v>1.1584375</v>
      </c>
      <c r="O523" s="5" t="s">
        <v>25</v>
      </c>
      <c r="P523" s="5" t="s">
        <v>25</v>
      </c>
      <c r="Q523" s="5" t="str">
        <f t="shared" si="83"/>
        <v>111-2024-12-31</v>
      </c>
      <c r="R523" s="5">
        <v>0</v>
      </c>
      <c r="S523" s="5">
        <v>0</v>
      </c>
    </row>
    <row r="524" spans="1:19" x14ac:dyDescent="0.3">
      <c r="A524" s="5">
        <v>115</v>
      </c>
      <c r="B524" s="5" t="s">
        <v>93</v>
      </c>
      <c r="C524" s="5" t="s">
        <v>2725</v>
      </c>
      <c r="D524" s="5" t="s">
        <v>72</v>
      </c>
      <c r="E524" s="5" t="s">
        <v>73</v>
      </c>
      <c r="F524" s="5" t="s">
        <v>24</v>
      </c>
      <c r="G524" s="6">
        <v>45657</v>
      </c>
      <c r="H524" s="5">
        <f t="shared" si="84"/>
        <v>2024</v>
      </c>
      <c r="I524" s="5" t="str">
        <f t="shared" si="81"/>
        <v>Diciembre</v>
      </c>
      <c r="J524" s="6" t="str">
        <f t="shared" si="82"/>
        <v>2024-2</v>
      </c>
      <c r="K524" s="5"/>
      <c r="L524" s="5"/>
      <c r="M524" s="15" t="str">
        <f t="shared" si="85"/>
        <v/>
      </c>
      <c r="N524" s="15" t="str">
        <f t="shared" si="86"/>
        <v/>
      </c>
      <c r="O524" s="5" t="s">
        <v>25</v>
      </c>
      <c r="P524" s="5" t="s">
        <v>25</v>
      </c>
      <c r="Q524" s="5" t="str">
        <f t="shared" si="83"/>
        <v>115-2024-12-31</v>
      </c>
      <c r="R524" s="5">
        <v>0</v>
      </c>
      <c r="S524" s="5">
        <v>0</v>
      </c>
    </row>
    <row r="525" spans="1:19" x14ac:dyDescent="0.3">
      <c r="A525" s="5">
        <v>116</v>
      </c>
      <c r="B525" s="5" t="s">
        <v>93</v>
      </c>
      <c r="C525" s="5" t="s">
        <v>2725</v>
      </c>
      <c r="D525" s="5" t="s">
        <v>68</v>
      </c>
      <c r="E525" s="5" t="s">
        <v>69</v>
      </c>
      <c r="F525" s="5" t="s">
        <v>24</v>
      </c>
      <c r="G525" s="6">
        <v>45657</v>
      </c>
      <c r="H525" s="5">
        <f t="shared" si="84"/>
        <v>2024</v>
      </c>
      <c r="I525" s="5" t="str">
        <f t="shared" si="81"/>
        <v>Diciembre</v>
      </c>
      <c r="J525" s="6" t="str">
        <f t="shared" si="82"/>
        <v>2024-2</v>
      </c>
      <c r="K525" s="5">
        <v>80</v>
      </c>
      <c r="L525" s="5">
        <v>88</v>
      </c>
      <c r="M525" s="15">
        <f t="shared" si="85"/>
        <v>1.1000000000000001</v>
      </c>
      <c r="N525" s="15">
        <f t="shared" si="86"/>
        <v>1.1000000000000001</v>
      </c>
      <c r="O525" s="5" t="s">
        <v>25</v>
      </c>
      <c r="P525" s="5" t="s">
        <v>25</v>
      </c>
      <c r="Q525" s="5" t="str">
        <f t="shared" si="83"/>
        <v>116-2024-12-31</v>
      </c>
      <c r="R525" s="5">
        <v>0</v>
      </c>
      <c r="S525" s="5">
        <v>0</v>
      </c>
    </row>
    <row r="526" spans="1:19" x14ac:dyDescent="0.3">
      <c r="A526" s="5">
        <v>118</v>
      </c>
      <c r="B526" s="5" t="s">
        <v>100</v>
      </c>
      <c r="C526" s="5" t="s">
        <v>2725</v>
      </c>
      <c r="D526" s="5" t="s">
        <v>101</v>
      </c>
      <c r="E526" s="5" t="s">
        <v>73</v>
      </c>
      <c r="F526" s="5" t="s">
        <v>24</v>
      </c>
      <c r="G526" s="6">
        <v>45657</v>
      </c>
      <c r="H526" s="5">
        <f t="shared" si="84"/>
        <v>2024</v>
      </c>
      <c r="I526" s="5" t="str">
        <f t="shared" si="81"/>
        <v>Diciembre</v>
      </c>
      <c r="J526" s="6" t="str">
        <f t="shared" si="82"/>
        <v>2024-2</v>
      </c>
      <c r="K526" s="5">
        <v>80</v>
      </c>
      <c r="L526" s="5">
        <v>86</v>
      </c>
      <c r="M526" s="15">
        <f t="shared" si="85"/>
        <v>1.075</v>
      </c>
      <c r="N526" s="15">
        <f t="shared" si="86"/>
        <v>1.075</v>
      </c>
      <c r="O526" s="5" t="s">
        <v>25</v>
      </c>
      <c r="P526" s="5" t="s">
        <v>25</v>
      </c>
      <c r="Q526" s="5" t="str">
        <f t="shared" si="83"/>
        <v>118-2024-12-31</v>
      </c>
      <c r="R526" s="5">
        <v>0</v>
      </c>
      <c r="S526" s="5">
        <v>0</v>
      </c>
    </row>
    <row r="527" spans="1:19" x14ac:dyDescent="0.3">
      <c r="A527" s="5">
        <v>121</v>
      </c>
      <c r="B527" s="5" t="s">
        <v>102</v>
      </c>
      <c r="C527" s="5" t="s">
        <v>2724</v>
      </c>
      <c r="D527" s="5" t="s">
        <v>28</v>
      </c>
      <c r="E527" s="5" t="s">
        <v>23</v>
      </c>
      <c r="F527" s="5" t="s">
        <v>62</v>
      </c>
      <c r="G527" s="6">
        <v>45657</v>
      </c>
      <c r="H527" s="5">
        <f t="shared" si="84"/>
        <v>2024</v>
      </c>
      <c r="I527" s="5" t="str">
        <f t="shared" si="81"/>
        <v>Diciembre</v>
      </c>
      <c r="J527" s="6" t="str">
        <f t="shared" si="82"/>
        <v>2024-2</v>
      </c>
      <c r="K527" s="9">
        <v>122326052</v>
      </c>
      <c r="L527" s="9">
        <v>122528282</v>
      </c>
      <c r="M527" s="15">
        <f>IFERROR(IF((K527/L527)&gt;1.3,1.3,K527/L527),"")</f>
        <v>0.99834952390828424</v>
      </c>
      <c r="N527" s="15">
        <f>IFERROR(IF((K527/L527)&gt;K527/L527,1.3,K527/L527),"")</f>
        <v>0.99834952390828424</v>
      </c>
      <c r="O527" s="5" t="s">
        <v>103</v>
      </c>
      <c r="P527" s="5" t="s">
        <v>103</v>
      </c>
      <c r="Q527" s="5" t="str">
        <f t="shared" si="83"/>
        <v>121-2024-12-31</v>
      </c>
      <c r="R527" s="5">
        <v>0</v>
      </c>
      <c r="S527" s="5">
        <v>0</v>
      </c>
    </row>
    <row r="528" spans="1:19" x14ac:dyDescent="0.3">
      <c r="A528" s="5">
        <v>122</v>
      </c>
      <c r="B528" s="5" t="s">
        <v>104</v>
      </c>
      <c r="C528" s="5" t="s">
        <v>2724</v>
      </c>
      <c r="D528" s="5" t="s">
        <v>101</v>
      </c>
      <c r="E528" s="5" t="s">
        <v>69</v>
      </c>
      <c r="F528" s="5" t="s">
        <v>24</v>
      </c>
      <c r="G528" s="6">
        <v>45657</v>
      </c>
      <c r="H528" s="5">
        <f t="shared" si="84"/>
        <v>2024</v>
      </c>
      <c r="I528" s="5" t="str">
        <f t="shared" si="81"/>
        <v>Diciembre</v>
      </c>
      <c r="J528" s="6" t="str">
        <f t="shared" si="82"/>
        <v>2024-2</v>
      </c>
      <c r="K528" s="5">
        <v>80</v>
      </c>
      <c r="L528" s="5">
        <v>94.32</v>
      </c>
      <c r="M528" s="15">
        <f>IFERROR(IF((L528/K528)&gt;1.3,1.3,L528/K528),"")</f>
        <v>1.1789999999999998</v>
      </c>
      <c r="N528" s="15">
        <f>IFERROR(L528/K528,"")</f>
        <v>1.1789999999999998</v>
      </c>
      <c r="O528" s="5" t="s">
        <v>25</v>
      </c>
      <c r="P528" s="5" t="s">
        <v>25</v>
      </c>
      <c r="Q528" s="5" t="str">
        <f t="shared" si="83"/>
        <v>122-2024-12-31</v>
      </c>
      <c r="R528" s="5">
        <v>0</v>
      </c>
      <c r="S528" s="5">
        <v>0</v>
      </c>
    </row>
    <row r="529" spans="1:19" x14ac:dyDescent="0.3">
      <c r="A529" s="5">
        <v>124</v>
      </c>
      <c r="B529" s="5" t="s">
        <v>105</v>
      </c>
      <c r="C529" s="5" t="s">
        <v>2724</v>
      </c>
      <c r="D529" s="5" t="s">
        <v>72</v>
      </c>
      <c r="E529" s="5" t="s">
        <v>23</v>
      </c>
      <c r="F529" s="5" t="s">
        <v>62</v>
      </c>
      <c r="G529" s="6">
        <v>45657</v>
      </c>
      <c r="H529" s="5">
        <f t="shared" si="84"/>
        <v>2024</v>
      </c>
      <c r="I529" s="5" t="str">
        <f t="shared" si="81"/>
        <v>Diciembre</v>
      </c>
      <c r="J529" s="6" t="str">
        <f t="shared" si="82"/>
        <v>2024-2</v>
      </c>
      <c r="K529" s="5">
        <v>0.2</v>
      </c>
      <c r="L529" s="5">
        <v>1.2500000000000001E-2</v>
      </c>
      <c r="M529" s="8">
        <f>IF(L529&lt;=K529,100%,K529/L529)</f>
        <v>1</v>
      </c>
      <c r="N529" s="15">
        <f>IF(L529&lt;=K529,100%,K529/L529)</f>
        <v>1</v>
      </c>
      <c r="O529" s="5" t="s">
        <v>91</v>
      </c>
      <c r="P529" s="5" t="s">
        <v>91</v>
      </c>
      <c r="Q529" s="5" t="str">
        <f t="shared" si="83"/>
        <v>124-2024-12-31</v>
      </c>
      <c r="R529" s="5">
        <v>1</v>
      </c>
      <c r="S529" s="5">
        <v>2</v>
      </c>
    </row>
    <row r="530" spans="1:19" x14ac:dyDescent="0.3">
      <c r="A530" s="5">
        <v>125</v>
      </c>
      <c r="B530" s="5" t="s">
        <v>106</v>
      </c>
      <c r="C530" s="5" t="s">
        <v>2724</v>
      </c>
      <c r="D530" s="5" t="s">
        <v>72</v>
      </c>
      <c r="E530" s="5" t="s">
        <v>23</v>
      </c>
      <c r="F530" s="5" t="s">
        <v>62</v>
      </c>
      <c r="G530" s="6">
        <v>45657</v>
      </c>
      <c r="H530" s="5">
        <f t="shared" si="84"/>
        <v>2024</v>
      </c>
      <c r="I530" s="5" t="str">
        <f t="shared" si="81"/>
        <v>Diciembre</v>
      </c>
      <c r="J530" s="6" t="str">
        <f t="shared" si="82"/>
        <v>2024-2</v>
      </c>
      <c r="K530" s="5">
        <v>1.9</v>
      </c>
      <c r="L530" s="5">
        <v>0.09</v>
      </c>
      <c r="M530" s="8">
        <f>IF(L530&lt;=K530,100%,K530/L530)</f>
        <v>1</v>
      </c>
      <c r="N530" s="15">
        <f>IF(L530&lt;=K530,100%,K530/L530)</f>
        <v>1</v>
      </c>
      <c r="O530" s="5" t="s">
        <v>91</v>
      </c>
      <c r="P530" s="5" t="s">
        <v>91</v>
      </c>
      <c r="Q530" s="5" t="str">
        <f t="shared" si="83"/>
        <v>125-2024-12-31</v>
      </c>
      <c r="R530" s="5">
        <v>1</v>
      </c>
      <c r="S530" s="5">
        <v>2</v>
      </c>
    </row>
    <row r="531" spans="1:19" x14ac:dyDescent="0.3">
      <c r="A531" s="5">
        <v>126</v>
      </c>
      <c r="B531" s="5" t="s">
        <v>107</v>
      </c>
      <c r="C531" s="5" t="s">
        <v>2724</v>
      </c>
      <c r="D531" s="5" t="s">
        <v>72</v>
      </c>
      <c r="E531" s="5" t="s">
        <v>73</v>
      </c>
      <c r="F531" s="5" t="s">
        <v>62</v>
      </c>
      <c r="G531" s="6">
        <v>45657</v>
      </c>
      <c r="H531" s="5">
        <f t="shared" si="84"/>
        <v>2024</v>
      </c>
      <c r="I531" s="5" t="str">
        <f t="shared" si="81"/>
        <v>Diciembre</v>
      </c>
      <c r="J531" s="6" t="str">
        <f t="shared" si="82"/>
        <v>2024-2</v>
      </c>
      <c r="K531" s="5">
        <v>2</v>
      </c>
      <c r="L531" s="5">
        <v>0.1</v>
      </c>
      <c r="M531" s="8">
        <f>IF(L531&lt;=K531,100%,K531/L531)</f>
        <v>1</v>
      </c>
      <c r="N531" s="15">
        <f>IF(L531&lt;=K531,100%,K531/L531)</f>
        <v>1</v>
      </c>
      <c r="O531" s="5" t="s">
        <v>55</v>
      </c>
      <c r="P531" s="5" t="s">
        <v>91</v>
      </c>
      <c r="Q531" s="5" t="str">
        <f t="shared" si="83"/>
        <v>126-2024-12-31</v>
      </c>
      <c r="R531" s="5">
        <v>0</v>
      </c>
      <c r="S531" s="5">
        <v>1</v>
      </c>
    </row>
    <row r="532" spans="1:19" x14ac:dyDescent="0.3">
      <c r="A532" s="5">
        <v>127</v>
      </c>
      <c r="B532" s="5" t="s">
        <v>108</v>
      </c>
      <c r="C532" s="5" t="s">
        <v>2724</v>
      </c>
      <c r="D532" s="5" t="s">
        <v>72</v>
      </c>
      <c r="E532" s="5" t="s">
        <v>73</v>
      </c>
      <c r="F532" s="5" t="s">
        <v>62</v>
      </c>
      <c r="G532" s="6">
        <v>45657</v>
      </c>
      <c r="H532" s="5">
        <f t="shared" si="84"/>
        <v>2024</v>
      </c>
      <c r="I532" s="5" t="str">
        <f t="shared" si="81"/>
        <v>Diciembre</v>
      </c>
      <c r="J532" s="6" t="str">
        <f t="shared" si="82"/>
        <v>2024-2</v>
      </c>
      <c r="K532" s="5">
        <v>0</v>
      </c>
      <c r="L532" s="5">
        <v>0</v>
      </c>
      <c r="M532" s="8">
        <f>IF(L532&lt;=K532,100%,K532/L532)</f>
        <v>1</v>
      </c>
      <c r="N532" s="15">
        <f>IF(L532&lt;=K532,100%,K532/L532)</f>
        <v>1</v>
      </c>
      <c r="O532" s="5" t="s">
        <v>55</v>
      </c>
      <c r="P532" s="5" t="s">
        <v>91</v>
      </c>
      <c r="Q532" s="5" t="str">
        <f t="shared" si="83"/>
        <v>127-2024-12-31</v>
      </c>
      <c r="R532" s="5">
        <v>0</v>
      </c>
      <c r="S532" s="5">
        <v>0</v>
      </c>
    </row>
    <row r="533" spans="1:19" x14ac:dyDescent="0.3">
      <c r="A533" s="5">
        <v>128</v>
      </c>
      <c r="B533" s="5" t="s">
        <v>109</v>
      </c>
      <c r="C533" s="5" t="s">
        <v>2724</v>
      </c>
      <c r="D533" s="5" t="s">
        <v>72</v>
      </c>
      <c r="E533" s="5" t="s">
        <v>23</v>
      </c>
      <c r="F533" s="5" t="s">
        <v>62</v>
      </c>
      <c r="G533" s="6">
        <v>45657</v>
      </c>
      <c r="H533" s="5">
        <f t="shared" si="84"/>
        <v>2024</v>
      </c>
      <c r="I533" s="5" t="str">
        <f t="shared" si="81"/>
        <v>Diciembre</v>
      </c>
      <c r="J533" s="6" t="str">
        <f t="shared" si="82"/>
        <v>2024-2</v>
      </c>
      <c r="K533" s="5">
        <v>1</v>
      </c>
      <c r="L533" s="5">
        <v>0.68</v>
      </c>
      <c r="M533" s="15">
        <f>IFERROR(IF((K533/L533)&gt;1,1,K533/L533),"")</f>
        <v>1</v>
      </c>
      <c r="N533" s="15">
        <f>IFERROR(IF((K533/L533)&gt;1,1,K533/L533),"")</f>
        <v>1</v>
      </c>
      <c r="O533" s="5" t="s">
        <v>55</v>
      </c>
      <c r="P533" s="5" t="s">
        <v>91</v>
      </c>
      <c r="Q533" s="5" t="str">
        <f t="shared" si="83"/>
        <v>128-2024-12-31</v>
      </c>
      <c r="R533" s="5">
        <v>0</v>
      </c>
      <c r="S533" s="5">
        <v>2</v>
      </c>
    </row>
    <row r="534" spans="1:19" x14ac:dyDescent="0.3">
      <c r="A534" s="5">
        <v>133</v>
      </c>
      <c r="B534" s="5" t="s">
        <v>93</v>
      </c>
      <c r="C534" s="5" t="s">
        <v>2725</v>
      </c>
      <c r="D534" s="5" t="s">
        <v>110</v>
      </c>
      <c r="E534" s="5" t="s">
        <v>73</v>
      </c>
      <c r="F534" s="5" t="s">
        <v>24</v>
      </c>
      <c r="G534" s="6">
        <v>45657</v>
      </c>
      <c r="H534" s="5">
        <f t="shared" si="84"/>
        <v>2024</v>
      </c>
      <c r="I534" s="5" t="str">
        <f t="shared" si="81"/>
        <v>Diciembre</v>
      </c>
      <c r="J534" s="6" t="str">
        <f t="shared" si="82"/>
        <v>2024-2</v>
      </c>
      <c r="K534" s="5">
        <v>80</v>
      </c>
      <c r="L534" s="5">
        <v>91</v>
      </c>
      <c r="M534" s="15">
        <f t="shared" ref="M534:M548" si="87">IFERROR(IF((L534/K534)&gt;1.3,1.3,L534/K534),"")</f>
        <v>1.1375</v>
      </c>
      <c r="N534" s="15">
        <f t="shared" ref="N534:N561" si="88">IFERROR(L534/K534,"")</f>
        <v>1.1375</v>
      </c>
      <c r="O534" s="5" t="s">
        <v>25</v>
      </c>
      <c r="P534" s="5" t="s">
        <v>25</v>
      </c>
      <c r="Q534" s="5" t="str">
        <f t="shared" si="83"/>
        <v>133-2024-12-31</v>
      </c>
      <c r="R534" s="5">
        <v>0</v>
      </c>
      <c r="S534" s="5">
        <v>0</v>
      </c>
    </row>
    <row r="535" spans="1:19" x14ac:dyDescent="0.3">
      <c r="A535" s="5">
        <v>143</v>
      </c>
      <c r="B535" s="5" t="s">
        <v>926</v>
      </c>
      <c r="C535" s="5" t="s">
        <v>2724</v>
      </c>
      <c r="D535" s="5" t="s">
        <v>85</v>
      </c>
      <c r="E535" s="5" t="s">
        <v>54</v>
      </c>
      <c r="F535" s="5" t="s">
        <v>24</v>
      </c>
      <c r="G535" s="6">
        <v>45657</v>
      </c>
      <c r="H535" s="5">
        <f t="shared" si="84"/>
        <v>2024</v>
      </c>
      <c r="I535" s="5" t="str">
        <f t="shared" si="81"/>
        <v>Diciembre</v>
      </c>
      <c r="J535" s="6" t="str">
        <f t="shared" si="82"/>
        <v>2024-2</v>
      </c>
      <c r="K535" s="5"/>
      <c r="L535" s="5">
        <v>135</v>
      </c>
      <c r="M535" s="15" t="str">
        <f t="shared" si="87"/>
        <v/>
      </c>
      <c r="N535" s="15" t="str">
        <f t="shared" si="88"/>
        <v/>
      </c>
      <c r="O535" s="5" t="s">
        <v>116</v>
      </c>
      <c r="P535" s="5"/>
      <c r="Q535" s="5" t="str">
        <f t="shared" si="83"/>
        <v>143-2024-12-31</v>
      </c>
      <c r="R535" s="5">
        <v>0</v>
      </c>
      <c r="S535" s="5">
        <v>0</v>
      </c>
    </row>
    <row r="536" spans="1:19" x14ac:dyDescent="0.3">
      <c r="A536" s="5">
        <v>144</v>
      </c>
      <c r="B536" s="5" t="s">
        <v>117</v>
      </c>
      <c r="C536" s="5" t="s">
        <v>2724</v>
      </c>
      <c r="D536" s="5" t="s">
        <v>85</v>
      </c>
      <c r="E536" s="5" t="s">
        <v>73</v>
      </c>
      <c r="F536" s="5" t="s">
        <v>24</v>
      </c>
      <c r="G536" s="6">
        <v>45657</v>
      </c>
      <c r="H536" s="5">
        <f t="shared" si="84"/>
        <v>2024</v>
      </c>
      <c r="I536" s="5" t="str">
        <f t="shared" si="81"/>
        <v>Diciembre</v>
      </c>
      <c r="J536" s="6" t="str">
        <f t="shared" si="82"/>
        <v>2024-2</v>
      </c>
      <c r="K536" s="5">
        <v>3</v>
      </c>
      <c r="L536" s="5">
        <v>3.07</v>
      </c>
      <c r="M536" s="15">
        <f t="shared" si="87"/>
        <v>1.0233333333333332</v>
      </c>
      <c r="N536" s="15">
        <f t="shared" si="88"/>
        <v>1.0233333333333332</v>
      </c>
      <c r="O536" s="5" t="s">
        <v>55</v>
      </c>
      <c r="P536" s="5" t="s">
        <v>91</v>
      </c>
      <c r="Q536" s="5" t="str">
        <f t="shared" si="83"/>
        <v>144-2024-12-31</v>
      </c>
      <c r="R536" s="5">
        <v>2</v>
      </c>
      <c r="S536" s="5">
        <v>2</v>
      </c>
    </row>
    <row r="537" spans="1:19" x14ac:dyDescent="0.3">
      <c r="A537" s="5">
        <v>145</v>
      </c>
      <c r="B537" s="5" t="s">
        <v>118</v>
      </c>
      <c r="C537" s="5" t="s">
        <v>2724</v>
      </c>
      <c r="D537" s="5" t="s">
        <v>119</v>
      </c>
      <c r="E537" s="5" t="s">
        <v>54</v>
      </c>
      <c r="F537" s="5" t="s">
        <v>24</v>
      </c>
      <c r="G537" s="6">
        <v>45657</v>
      </c>
      <c r="H537" s="5">
        <f t="shared" si="84"/>
        <v>2024</v>
      </c>
      <c r="I537" s="5" t="str">
        <f t="shared" si="81"/>
        <v>Diciembre</v>
      </c>
      <c r="J537" s="6" t="str">
        <f t="shared" si="82"/>
        <v>2024-2</v>
      </c>
      <c r="K537" s="5">
        <v>1</v>
      </c>
      <c r="L537" s="5">
        <v>1.94</v>
      </c>
      <c r="M537" s="15">
        <f t="shared" si="87"/>
        <v>1.3</v>
      </c>
      <c r="N537" s="15">
        <f t="shared" si="88"/>
        <v>1.94</v>
      </c>
      <c r="O537" s="5" t="s">
        <v>55</v>
      </c>
      <c r="P537" s="5" t="s">
        <v>91</v>
      </c>
      <c r="Q537" s="5" t="str">
        <f t="shared" si="83"/>
        <v>145-2024-12-31</v>
      </c>
      <c r="R537" s="5">
        <v>0</v>
      </c>
      <c r="S537" s="5">
        <v>2</v>
      </c>
    </row>
    <row r="538" spans="1:19" x14ac:dyDescent="0.3">
      <c r="A538" s="5">
        <v>146</v>
      </c>
      <c r="B538" s="5" t="s">
        <v>120</v>
      </c>
      <c r="C538" s="5" t="s">
        <v>2724</v>
      </c>
      <c r="D538" s="5" t="s">
        <v>85</v>
      </c>
      <c r="E538" s="5" t="s">
        <v>54</v>
      </c>
      <c r="F538" s="5" t="s">
        <v>24</v>
      </c>
      <c r="G538" s="6">
        <v>45657</v>
      </c>
      <c r="H538" s="5">
        <f t="shared" si="84"/>
        <v>2024</v>
      </c>
      <c r="I538" s="5" t="str">
        <f t="shared" si="81"/>
        <v>Diciembre</v>
      </c>
      <c r="J538" s="6" t="str">
        <f t="shared" si="82"/>
        <v>2024-2</v>
      </c>
      <c r="K538" s="5">
        <v>294</v>
      </c>
      <c r="L538" s="5">
        <v>343</v>
      </c>
      <c r="M538" s="15">
        <f t="shared" si="87"/>
        <v>1.1666666666666667</v>
      </c>
      <c r="N538" s="15">
        <f t="shared" si="88"/>
        <v>1.1666666666666667</v>
      </c>
      <c r="O538" s="5" t="s">
        <v>55</v>
      </c>
      <c r="P538" s="5" t="s">
        <v>55</v>
      </c>
      <c r="Q538" s="5" t="str">
        <f t="shared" si="83"/>
        <v>146-2024-12-31</v>
      </c>
      <c r="R538" s="5">
        <v>0</v>
      </c>
      <c r="S538" s="5">
        <v>0</v>
      </c>
    </row>
    <row r="539" spans="1:19" x14ac:dyDescent="0.3">
      <c r="A539" s="5">
        <v>147</v>
      </c>
      <c r="B539" s="5" t="s">
        <v>121</v>
      </c>
      <c r="C539" s="5" t="s">
        <v>2724</v>
      </c>
      <c r="D539" s="5" t="s">
        <v>85</v>
      </c>
      <c r="E539" s="5" t="s">
        <v>73</v>
      </c>
      <c r="F539" s="5" t="s">
        <v>24</v>
      </c>
      <c r="G539" s="6">
        <v>45657</v>
      </c>
      <c r="H539" s="5">
        <f t="shared" si="84"/>
        <v>2024</v>
      </c>
      <c r="I539" s="5" t="str">
        <f t="shared" si="81"/>
        <v>Diciembre</v>
      </c>
      <c r="J539" s="6" t="str">
        <f t="shared" si="82"/>
        <v>2024-2</v>
      </c>
      <c r="K539" s="5">
        <v>16</v>
      </c>
      <c r="L539" s="5">
        <v>12</v>
      </c>
      <c r="M539" s="15">
        <f t="shared" si="87"/>
        <v>0.75</v>
      </c>
      <c r="N539" s="15">
        <f t="shared" si="88"/>
        <v>0.75</v>
      </c>
      <c r="O539" s="5" t="s">
        <v>55</v>
      </c>
      <c r="P539" s="5" t="s">
        <v>55</v>
      </c>
      <c r="Q539" s="5" t="str">
        <f t="shared" si="83"/>
        <v>147-2024-12-31</v>
      </c>
      <c r="R539" s="5">
        <v>0</v>
      </c>
      <c r="S539" s="5">
        <v>0</v>
      </c>
    </row>
    <row r="540" spans="1:19" x14ac:dyDescent="0.3">
      <c r="A540" s="5">
        <v>148</v>
      </c>
      <c r="B540" s="5" t="s">
        <v>123</v>
      </c>
      <c r="C540" s="5" t="s">
        <v>2724</v>
      </c>
      <c r="D540" s="5" t="s">
        <v>119</v>
      </c>
      <c r="E540" s="5" t="s">
        <v>54</v>
      </c>
      <c r="F540" s="5" t="s">
        <v>24</v>
      </c>
      <c r="G540" s="6">
        <v>45657</v>
      </c>
      <c r="H540" s="5">
        <f t="shared" si="84"/>
        <v>2024</v>
      </c>
      <c r="I540" s="5" t="str">
        <f t="shared" si="81"/>
        <v>Diciembre</v>
      </c>
      <c r="J540" s="6" t="str">
        <f t="shared" si="82"/>
        <v>2024-2</v>
      </c>
      <c r="K540" s="5">
        <v>5</v>
      </c>
      <c r="L540" s="5">
        <v>6.3</v>
      </c>
      <c r="M540" s="15">
        <f t="shared" si="87"/>
        <v>1.26</v>
      </c>
      <c r="N540" s="15">
        <f t="shared" si="88"/>
        <v>1.26</v>
      </c>
      <c r="O540" s="5" t="s">
        <v>25</v>
      </c>
      <c r="P540" s="5" t="s">
        <v>25</v>
      </c>
      <c r="Q540" s="5" t="str">
        <f t="shared" si="83"/>
        <v>148-2024-12-31</v>
      </c>
      <c r="R540" s="5">
        <v>0</v>
      </c>
      <c r="S540" s="5">
        <v>1</v>
      </c>
    </row>
    <row r="541" spans="1:19" x14ac:dyDescent="0.3">
      <c r="A541" s="5">
        <v>150</v>
      </c>
      <c r="B541" s="5" t="s">
        <v>93</v>
      </c>
      <c r="C541" s="5" t="s">
        <v>2725</v>
      </c>
      <c r="D541" s="5" t="s">
        <v>85</v>
      </c>
      <c r="E541" s="5" t="s">
        <v>73</v>
      </c>
      <c r="F541" s="5" t="s">
        <v>24</v>
      </c>
      <c r="G541" s="6">
        <v>45657</v>
      </c>
      <c r="H541" s="5">
        <f t="shared" si="84"/>
        <v>2024</v>
      </c>
      <c r="I541" s="5" t="str">
        <f t="shared" si="81"/>
        <v>Diciembre</v>
      </c>
      <c r="J541" s="6" t="str">
        <f t="shared" si="82"/>
        <v>2024-2</v>
      </c>
      <c r="K541" s="5">
        <v>80</v>
      </c>
      <c r="L541" s="5">
        <v>89</v>
      </c>
      <c r="M541" s="15">
        <f t="shared" si="87"/>
        <v>1.1125</v>
      </c>
      <c r="N541" s="15">
        <f t="shared" si="88"/>
        <v>1.1125</v>
      </c>
      <c r="O541" s="5" t="s">
        <v>25</v>
      </c>
      <c r="P541" s="5" t="s">
        <v>25</v>
      </c>
      <c r="Q541" s="5" t="str">
        <f t="shared" si="83"/>
        <v>150-2024-12-31</v>
      </c>
      <c r="R541" s="5">
        <v>0</v>
      </c>
      <c r="S541" s="5">
        <v>0</v>
      </c>
    </row>
    <row r="542" spans="1:19" x14ac:dyDescent="0.3">
      <c r="A542" s="5">
        <v>151</v>
      </c>
      <c r="B542" s="5" t="s">
        <v>93</v>
      </c>
      <c r="C542" s="5" t="s">
        <v>2725</v>
      </c>
      <c r="D542" s="5" t="s">
        <v>112</v>
      </c>
      <c r="E542" s="5" t="s">
        <v>73</v>
      </c>
      <c r="F542" s="5" t="s">
        <v>24</v>
      </c>
      <c r="G542" s="6">
        <v>45657</v>
      </c>
      <c r="H542" s="5">
        <f t="shared" si="84"/>
        <v>2024</v>
      </c>
      <c r="I542" s="5" t="str">
        <f t="shared" si="81"/>
        <v>Diciembre</v>
      </c>
      <c r="J542" s="6" t="str">
        <f t="shared" si="82"/>
        <v>2024-2</v>
      </c>
      <c r="K542" s="5"/>
      <c r="L542" s="5"/>
      <c r="M542" s="15" t="str">
        <f t="shared" si="87"/>
        <v/>
      </c>
      <c r="N542" s="15" t="str">
        <f t="shared" si="88"/>
        <v/>
      </c>
      <c r="O542" s="5" t="s">
        <v>25</v>
      </c>
      <c r="P542" s="5" t="s">
        <v>25</v>
      </c>
      <c r="Q542" s="5" t="str">
        <f t="shared" si="83"/>
        <v>151-2024-12-31</v>
      </c>
      <c r="R542" s="5">
        <v>0</v>
      </c>
      <c r="S542" s="5">
        <v>0</v>
      </c>
    </row>
    <row r="543" spans="1:19" x14ac:dyDescent="0.3">
      <c r="A543" s="5">
        <v>157</v>
      </c>
      <c r="B543" s="5" t="s">
        <v>126</v>
      </c>
      <c r="C543" s="5" t="s">
        <v>2725</v>
      </c>
      <c r="D543" s="5" t="s">
        <v>127</v>
      </c>
      <c r="E543" s="5" t="s">
        <v>73</v>
      </c>
      <c r="F543" s="5" t="s">
        <v>24</v>
      </c>
      <c r="G543" s="6">
        <v>45657</v>
      </c>
      <c r="H543" s="5">
        <f t="shared" si="84"/>
        <v>2024</v>
      </c>
      <c r="I543" s="5" t="str">
        <f t="shared" si="81"/>
        <v>Diciembre</v>
      </c>
      <c r="J543" s="6" t="str">
        <f t="shared" si="82"/>
        <v>2024-2</v>
      </c>
      <c r="K543" s="5">
        <v>100</v>
      </c>
      <c r="L543" s="5">
        <v>125</v>
      </c>
      <c r="M543" s="15">
        <f t="shared" si="87"/>
        <v>1.25</v>
      </c>
      <c r="N543" s="15">
        <f t="shared" si="88"/>
        <v>1.25</v>
      </c>
      <c r="O543" s="5" t="s">
        <v>55</v>
      </c>
      <c r="P543" s="5" t="s">
        <v>55</v>
      </c>
      <c r="Q543" s="5" t="str">
        <f t="shared" si="83"/>
        <v>157-2024-12-31</v>
      </c>
      <c r="R543" s="5">
        <v>0</v>
      </c>
      <c r="S543" s="5">
        <v>0</v>
      </c>
    </row>
    <row r="544" spans="1:19" x14ac:dyDescent="0.3">
      <c r="A544" s="5">
        <v>159</v>
      </c>
      <c r="B544" s="5" t="s">
        <v>93</v>
      </c>
      <c r="C544" s="5" t="s">
        <v>2725</v>
      </c>
      <c r="D544" s="5" t="s">
        <v>127</v>
      </c>
      <c r="E544" s="5" t="s">
        <v>54</v>
      </c>
      <c r="F544" s="5" t="s">
        <v>24</v>
      </c>
      <c r="G544" s="6">
        <v>45657</v>
      </c>
      <c r="H544" s="5">
        <f t="shared" si="84"/>
        <v>2024</v>
      </c>
      <c r="I544" s="5" t="str">
        <f t="shared" si="81"/>
        <v>Diciembre</v>
      </c>
      <c r="J544" s="6" t="str">
        <f t="shared" si="82"/>
        <v>2024-2</v>
      </c>
      <c r="K544" s="5">
        <v>80</v>
      </c>
      <c r="L544" s="5">
        <v>96.4</v>
      </c>
      <c r="M544" s="15">
        <f t="shared" si="87"/>
        <v>1.2050000000000001</v>
      </c>
      <c r="N544" s="15">
        <f t="shared" si="88"/>
        <v>1.2050000000000001</v>
      </c>
      <c r="O544" s="5" t="s">
        <v>25</v>
      </c>
      <c r="P544" s="5" t="s">
        <v>25</v>
      </c>
      <c r="Q544" s="5" t="str">
        <f t="shared" si="83"/>
        <v>159-2024-12-31</v>
      </c>
      <c r="R544" s="5">
        <v>0</v>
      </c>
      <c r="S544" s="5">
        <v>0</v>
      </c>
    </row>
    <row r="545" spans="1:19" x14ac:dyDescent="0.3">
      <c r="A545" s="5">
        <v>167</v>
      </c>
      <c r="B545" s="5" t="s">
        <v>129</v>
      </c>
      <c r="C545" s="5" t="s">
        <v>2724</v>
      </c>
      <c r="D545" s="5" t="s">
        <v>28</v>
      </c>
      <c r="E545" s="5" t="s">
        <v>54</v>
      </c>
      <c r="F545" s="5" t="s">
        <v>24</v>
      </c>
      <c r="G545" s="6">
        <v>45657</v>
      </c>
      <c r="H545" s="5">
        <f t="shared" si="84"/>
        <v>2024</v>
      </c>
      <c r="I545" s="5" t="str">
        <f t="shared" si="81"/>
        <v>Diciembre</v>
      </c>
      <c r="J545" s="6" t="str">
        <f t="shared" si="82"/>
        <v>2024-2</v>
      </c>
      <c r="K545" s="5">
        <v>85</v>
      </c>
      <c r="L545" s="5">
        <v>96.83</v>
      </c>
      <c r="M545" s="15">
        <f t="shared" si="87"/>
        <v>1.1391764705882352</v>
      </c>
      <c r="N545" s="15">
        <f t="shared" si="88"/>
        <v>1.1391764705882352</v>
      </c>
      <c r="O545" s="5" t="s">
        <v>25</v>
      </c>
      <c r="P545" s="5" t="s">
        <v>25</v>
      </c>
      <c r="Q545" s="5" t="str">
        <f t="shared" si="83"/>
        <v>167-2024-12-31</v>
      </c>
      <c r="R545" s="5">
        <v>0</v>
      </c>
      <c r="S545" s="5">
        <v>1</v>
      </c>
    </row>
    <row r="546" spans="1:19" x14ac:dyDescent="0.3">
      <c r="A546" s="5">
        <v>172</v>
      </c>
      <c r="B546" s="5" t="s">
        <v>131</v>
      </c>
      <c r="C546" s="5" t="s">
        <v>2724</v>
      </c>
      <c r="D546" s="5" t="s">
        <v>101</v>
      </c>
      <c r="E546" s="5" t="s">
        <v>23</v>
      </c>
      <c r="F546" s="5" t="s">
        <v>24</v>
      </c>
      <c r="G546" s="6">
        <v>45657</v>
      </c>
      <c r="H546" s="5">
        <f t="shared" si="84"/>
        <v>2024</v>
      </c>
      <c r="I546" s="5" t="str">
        <f t="shared" si="81"/>
        <v>Diciembre</v>
      </c>
      <c r="J546" s="6" t="str">
        <f t="shared" si="82"/>
        <v>2024-2</v>
      </c>
      <c r="K546" s="5">
        <v>95</v>
      </c>
      <c r="L546" s="5">
        <v>97.37</v>
      </c>
      <c r="M546" s="15">
        <f t="shared" si="87"/>
        <v>1.0249473684210526</v>
      </c>
      <c r="N546" s="15">
        <f t="shared" si="88"/>
        <v>1.0249473684210526</v>
      </c>
      <c r="O546" s="5" t="s">
        <v>25</v>
      </c>
      <c r="P546" s="5" t="s">
        <v>25</v>
      </c>
      <c r="Q546" s="5" t="str">
        <f t="shared" si="83"/>
        <v>172-2024-12-31</v>
      </c>
      <c r="R546" s="5">
        <v>0</v>
      </c>
      <c r="S546" s="5">
        <v>0</v>
      </c>
    </row>
    <row r="547" spans="1:19" x14ac:dyDescent="0.3">
      <c r="A547" s="5">
        <v>174</v>
      </c>
      <c r="B547" s="5" t="s">
        <v>132</v>
      </c>
      <c r="C547" s="5" t="s">
        <v>2724</v>
      </c>
      <c r="D547" s="5" t="s">
        <v>101</v>
      </c>
      <c r="E547" s="5" t="s">
        <v>54</v>
      </c>
      <c r="F547" s="5" t="s">
        <v>24</v>
      </c>
      <c r="G547" s="6">
        <v>45657</v>
      </c>
      <c r="H547" s="5">
        <f t="shared" si="84"/>
        <v>2024</v>
      </c>
      <c r="I547" s="5" t="str">
        <f t="shared" si="81"/>
        <v>Diciembre</v>
      </c>
      <c r="J547" s="6" t="str">
        <f t="shared" si="82"/>
        <v>2024-2</v>
      </c>
      <c r="K547" s="5">
        <v>95</v>
      </c>
      <c r="L547" s="5"/>
      <c r="M547" s="15">
        <f t="shared" si="87"/>
        <v>0</v>
      </c>
      <c r="N547" s="15">
        <f t="shared" si="88"/>
        <v>0</v>
      </c>
      <c r="O547" s="5" t="s">
        <v>25</v>
      </c>
      <c r="P547" s="5" t="s">
        <v>25</v>
      </c>
      <c r="Q547" s="5" t="str">
        <f t="shared" si="83"/>
        <v>174-2024-12-31</v>
      </c>
      <c r="R547" s="5">
        <v>0</v>
      </c>
      <c r="S547" s="5">
        <v>0</v>
      </c>
    </row>
    <row r="548" spans="1:19" x14ac:dyDescent="0.3">
      <c r="A548" s="5">
        <v>176</v>
      </c>
      <c r="B548" s="5" t="s">
        <v>133</v>
      </c>
      <c r="C548" s="5" t="s">
        <v>2724</v>
      </c>
      <c r="D548" s="5" t="s">
        <v>101</v>
      </c>
      <c r="E548" s="5" t="s">
        <v>23</v>
      </c>
      <c r="F548" s="5" t="s">
        <v>24</v>
      </c>
      <c r="G548" s="6">
        <v>45657</v>
      </c>
      <c r="H548" s="5">
        <f t="shared" si="84"/>
        <v>2024</v>
      </c>
      <c r="I548" s="5" t="str">
        <f t="shared" si="81"/>
        <v>Diciembre</v>
      </c>
      <c r="J548" s="6" t="str">
        <f t="shared" si="82"/>
        <v>2024-2</v>
      </c>
      <c r="K548" s="5">
        <v>85</v>
      </c>
      <c r="L548" s="5">
        <v>89.08</v>
      </c>
      <c r="M548" s="15">
        <f t="shared" si="87"/>
        <v>1.048</v>
      </c>
      <c r="N548" s="15">
        <f t="shared" si="88"/>
        <v>1.048</v>
      </c>
      <c r="O548" s="5" t="s">
        <v>25</v>
      </c>
      <c r="P548" s="5" t="s">
        <v>25</v>
      </c>
      <c r="Q548" s="5" t="str">
        <f t="shared" si="83"/>
        <v>176-2024-12-31</v>
      </c>
      <c r="R548" s="5">
        <v>0</v>
      </c>
      <c r="S548" s="5">
        <v>0</v>
      </c>
    </row>
    <row r="549" spans="1:19" x14ac:dyDescent="0.3">
      <c r="A549" s="5">
        <v>193</v>
      </c>
      <c r="B549" s="103" t="s">
        <v>2726</v>
      </c>
      <c r="C549" s="5" t="s">
        <v>2725</v>
      </c>
      <c r="D549" s="5" t="s">
        <v>53</v>
      </c>
      <c r="E549" s="5" t="s">
        <v>54</v>
      </c>
      <c r="F549" s="5" t="s">
        <v>24</v>
      </c>
      <c r="G549" s="6">
        <v>45657</v>
      </c>
      <c r="H549" s="5">
        <f t="shared" si="84"/>
        <v>2024</v>
      </c>
      <c r="I549" s="5" t="str">
        <f t="shared" si="81"/>
        <v>Diciembre</v>
      </c>
      <c r="J549" s="6" t="str">
        <f t="shared" si="82"/>
        <v>2024-2</v>
      </c>
      <c r="K549" s="5">
        <v>90</v>
      </c>
      <c r="L549" s="5">
        <v>93.5</v>
      </c>
      <c r="M549" s="15">
        <f>IFERROR(IF((L549/K549)&gt;1,1,L549/K549),"")</f>
        <v>1</v>
      </c>
      <c r="N549" s="15">
        <f t="shared" si="88"/>
        <v>1.038888888888889</v>
      </c>
      <c r="O549" s="5" t="s">
        <v>25</v>
      </c>
      <c r="P549" s="5" t="s">
        <v>25</v>
      </c>
      <c r="Q549" s="5" t="str">
        <f t="shared" si="83"/>
        <v>193-2024-12-31</v>
      </c>
      <c r="R549" s="5">
        <v>1</v>
      </c>
      <c r="S549" s="5">
        <v>1</v>
      </c>
    </row>
    <row r="550" spans="1:19" x14ac:dyDescent="0.3">
      <c r="A550" s="5">
        <v>194</v>
      </c>
      <c r="B550" s="5" t="s">
        <v>136</v>
      </c>
      <c r="C550" s="5" t="s">
        <v>2725</v>
      </c>
      <c r="D550" s="5" t="s">
        <v>53</v>
      </c>
      <c r="E550" s="5" t="s">
        <v>54</v>
      </c>
      <c r="F550" s="5" t="s">
        <v>24</v>
      </c>
      <c r="G550" s="6">
        <v>45657</v>
      </c>
      <c r="H550" s="16">
        <f t="shared" si="84"/>
        <v>2024</v>
      </c>
      <c r="I550" s="6" t="str">
        <f t="shared" si="81"/>
        <v>Diciembre</v>
      </c>
      <c r="J550" s="6" t="str">
        <f t="shared" si="82"/>
        <v>2024-2</v>
      </c>
      <c r="K550" s="5">
        <v>81</v>
      </c>
      <c r="L550" s="5">
        <v>89</v>
      </c>
      <c r="M550" s="15">
        <f>IFERROR(IF((L550/K550)&gt;1.3,1.3,L550/K550),"")</f>
        <v>1.0987654320987654</v>
      </c>
      <c r="N550" s="15">
        <f t="shared" si="88"/>
        <v>1.0987654320987654</v>
      </c>
      <c r="O550" s="5" t="s">
        <v>25</v>
      </c>
      <c r="P550" s="5" t="s">
        <v>25</v>
      </c>
      <c r="Q550" s="5" t="str">
        <f t="shared" si="83"/>
        <v>194-2024-12-31</v>
      </c>
      <c r="R550" s="5">
        <v>0</v>
      </c>
      <c r="S550" s="5">
        <v>0</v>
      </c>
    </row>
    <row r="551" spans="1:19" x14ac:dyDescent="0.3">
      <c r="A551" s="5">
        <v>197</v>
      </c>
      <c r="B551" s="5" t="s">
        <v>139</v>
      </c>
      <c r="C551" s="5" t="s">
        <v>2725</v>
      </c>
      <c r="D551" s="5" t="s">
        <v>95</v>
      </c>
      <c r="E551" s="5" t="s">
        <v>60</v>
      </c>
      <c r="F551" s="5" t="s">
        <v>24</v>
      </c>
      <c r="G551" s="6">
        <v>45657</v>
      </c>
      <c r="H551" s="5">
        <f t="shared" si="84"/>
        <v>2024</v>
      </c>
      <c r="I551" s="5" t="str">
        <f t="shared" si="81"/>
        <v>Diciembre</v>
      </c>
      <c r="J551" s="6" t="str">
        <f t="shared" si="82"/>
        <v>2024-2</v>
      </c>
      <c r="K551" s="5">
        <v>95</v>
      </c>
      <c r="L551" s="5">
        <v>100</v>
      </c>
      <c r="M551" s="15">
        <f>IFERROR(IF(L551/K551&gt;1,1,L551/K551),"")</f>
        <v>1</v>
      </c>
      <c r="N551" s="15">
        <f t="shared" si="88"/>
        <v>1.0526315789473684</v>
      </c>
      <c r="O551" s="5" t="s">
        <v>25</v>
      </c>
      <c r="P551" s="5" t="s">
        <v>25</v>
      </c>
      <c r="Q551" s="5" t="str">
        <f t="shared" si="83"/>
        <v>197-2024-12-31</v>
      </c>
      <c r="R551" s="5">
        <v>0</v>
      </c>
      <c r="S551" s="5">
        <v>0</v>
      </c>
    </row>
    <row r="552" spans="1:19" x14ac:dyDescent="0.3">
      <c r="A552" s="5">
        <v>199</v>
      </c>
      <c r="B552" s="5" t="s">
        <v>140</v>
      </c>
      <c r="C552" s="5" t="s">
        <v>2724</v>
      </c>
      <c r="D552" s="5" t="s">
        <v>28</v>
      </c>
      <c r="E552" s="5" t="s">
        <v>54</v>
      </c>
      <c r="F552" s="5" t="s">
        <v>24</v>
      </c>
      <c r="G552" s="6">
        <v>45657</v>
      </c>
      <c r="H552" s="5">
        <f t="shared" si="84"/>
        <v>2024</v>
      </c>
      <c r="I552" s="5" t="str">
        <f t="shared" si="81"/>
        <v>Diciembre</v>
      </c>
      <c r="J552" s="6" t="str">
        <f t="shared" si="82"/>
        <v>2024-2</v>
      </c>
      <c r="K552" s="5">
        <v>70</v>
      </c>
      <c r="L552" s="5">
        <v>92.5</v>
      </c>
      <c r="M552" s="15">
        <f t="shared" ref="M552:M560" si="89">IFERROR(IF((L552/K552)&gt;1.3,1.3,L552/K552),"")</f>
        <v>1.3</v>
      </c>
      <c r="N552" s="15">
        <f t="shared" si="88"/>
        <v>1.3214285714285714</v>
      </c>
      <c r="O552" s="5" t="s">
        <v>25</v>
      </c>
      <c r="P552" s="5" t="s">
        <v>25</v>
      </c>
      <c r="Q552" s="5" t="str">
        <f t="shared" si="83"/>
        <v>199-2024-12-31</v>
      </c>
      <c r="R552" s="5">
        <v>0</v>
      </c>
      <c r="S552" s="5">
        <v>0</v>
      </c>
    </row>
    <row r="553" spans="1:19" x14ac:dyDescent="0.3">
      <c r="A553" s="5">
        <v>200</v>
      </c>
      <c r="B553" s="5" t="s">
        <v>141</v>
      </c>
      <c r="C553" s="5" t="s">
        <v>2725</v>
      </c>
      <c r="D553" s="5" t="s">
        <v>28</v>
      </c>
      <c r="E553" s="5" t="s">
        <v>73</v>
      </c>
      <c r="F553" s="5" t="s">
        <v>24</v>
      </c>
      <c r="G553" s="6">
        <v>45657</v>
      </c>
      <c r="H553" s="5">
        <f t="shared" si="84"/>
        <v>2024</v>
      </c>
      <c r="I553" s="5" t="str">
        <f t="shared" si="81"/>
        <v>Diciembre</v>
      </c>
      <c r="J553" s="6" t="str">
        <f t="shared" si="82"/>
        <v>2024-2</v>
      </c>
      <c r="K553" s="5">
        <v>80</v>
      </c>
      <c r="L553" s="5">
        <v>87.4</v>
      </c>
      <c r="M553" s="15">
        <f t="shared" si="89"/>
        <v>1.0925</v>
      </c>
      <c r="N553" s="15">
        <f t="shared" si="88"/>
        <v>1.0925</v>
      </c>
      <c r="O553" s="5" t="s">
        <v>25</v>
      </c>
      <c r="P553" s="5" t="s">
        <v>25</v>
      </c>
      <c r="Q553" s="5" t="str">
        <f t="shared" si="83"/>
        <v>200-2024-12-31</v>
      </c>
      <c r="R553" s="5">
        <v>0</v>
      </c>
      <c r="S553" s="5">
        <v>1</v>
      </c>
    </row>
    <row r="554" spans="1:19" x14ac:dyDescent="0.3">
      <c r="A554" s="5">
        <v>202</v>
      </c>
      <c r="B554" s="5" t="s">
        <v>143</v>
      </c>
      <c r="C554" s="5" t="s">
        <v>2725</v>
      </c>
      <c r="D554" s="5" t="s">
        <v>28</v>
      </c>
      <c r="E554" s="5" t="s">
        <v>73</v>
      </c>
      <c r="F554" s="5" t="s">
        <v>24</v>
      </c>
      <c r="G554" s="6">
        <v>45657</v>
      </c>
      <c r="H554" s="5">
        <f t="shared" si="84"/>
        <v>2024</v>
      </c>
      <c r="I554" s="5" t="str">
        <f t="shared" si="81"/>
        <v>Diciembre</v>
      </c>
      <c r="J554" s="6" t="str">
        <f t="shared" si="82"/>
        <v>2024-2</v>
      </c>
      <c r="K554" s="5">
        <v>0</v>
      </c>
      <c r="L554" s="5"/>
      <c r="M554" s="15" t="str">
        <f t="shared" si="89"/>
        <v/>
      </c>
      <c r="N554" s="15" t="str">
        <f t="shared" si="88"/>
        <v/>
      </c>
      <c r="O554" s="5" t="s">
        <v>55</v>
      </c>
      <c r="P554" s="5" t="s">
        <v>91</v>
      </c>
      <c r="Q554" s="5" t="str">
        <f t="shared" si="83"/>
        <v>202-2024-12-31</v>
      </c>
      <c r="R554" s="5">
        <v>0</v>
      </c>
      <c r="S554" s="5">
        <v>0</v>
      </c>
    </row>
    <row r="555" spans="1:19" x14ac:dyDescent="0.3">
      <c r="A555" s="5">
        <v>203</v>
      </c>
      <c r="B555" s="5" t="s">
        <v>144</v>
      </c>
      <c r="C555" s="5" t="s">
        <v>2725</v>
      </c>
      <c r="D555" s="5" t="s">
        <v>94</v>
      </c>
      <c r="E555" s="5" t="s">
        <v>54</v>
      </c>
      <c r="F555" s="5" t="s">
        <v>24</v>
      </c>
      <c r="G555" s="6">
        <v>45657</v>
      </c>
      <c r="H555" s="5">
        <f t="shared" si="84"/>
        <v>2024</v>
      </c>
      <c r="I555" s="5" t="str">
        <f t="shared" si="81"/>
        <v>Diciembre</v>
      </c>
      <c r="J555" s="6" t="str">
        <f t="shared" si="82"/>
        <v>2024-2</v>
      </c>
      <c r="K555" s="12">
        <v>289638.45267000003</v>
      </c>
      <c r="L555" s="12">
        <v>297867.12192900002</v>
      </c>
      <c r="M555" s="15">
        <f t="shared" si="89"/>
        <v>1.0284101409296484</v>
      </c>
      <c r="N555" s="15">
        <f t="shared" si="88"/>
        <v>1.0284101409296484</v>
      </c>
      <c r="O555" s="5" t="s">
        <v>103</v>
      </c>
      <c r="P555" s="5" t="s">
        <v>103</v>
      </c>
      <c r="Q555" s="5" t="str">
        <f t="shared" si="83"/>
        <v>203-2024-12-31</v>
      </c>
      <c r="R555" s="5">
        <v>0</v>
      </c>
      <c r="S555" s="5">
        <v>0</v>
      </c>
    </row>
    <row r="556" spans="1:19" x14ac:dyDescent="0.3">
      <c r="A556" s="5">
        <v>204</v>
      </c>
      <c r="B556" s="5" t="s">
        <v>145</v>
      </c>
      <c r="C556" s="5" t="s">
        <v>2725</v>
      </c>
      <c r="D556" s="5" t="s">
        <v>94</v>
      </c>
      <c r="E556" s="5" t="s">
        <v>54</v>
      </c>
      <c r="F556" s="5" t="s">
        <v>24</v>
      </c>
      <c r="G556" s="6">
        <v>45657</v>
      </c>
      <c r="H556" s="5">
        <f t="shared" si="84"/>
        <v>2024</v>
      </c>
      <c r="I556" s="5" t="str">
        <f t="shared" si="81"/>
        <v>Diciembre</v>
      </c>
      <c r="J556" s="6" t="str">
        <f t="shared" si="82"/>
        <v>2024-2</v>
      </c>
      <c r="K556" s="16">
        <f>122440821151/1000000</f>
        <v>122440.821151</v>
      </c>
      <c r="L556" s="10">
        <f>176962748824/1000000</f>
        <v>176962.74882400001</v>
      </c>
      <c r="M556" s="15">
        <f t="shared" si="89"/>
        <v>1.3</v>
      </c>
      <c r="N556" s="15">
        <f t="shared" si="88"/>
        <v>1.4452920779235947</v>
      </c>
      <c r="O556" s="5" t="s">
        <v>103</v>
      </c>
      <c r="P556" s="5" t="s">
        <v>103</v>
      </c>
      <c r="Q556" s="5" t="str">
        <f t="shared" si="83"/>
        <v>204-2024-12-31</v>
      </c>
      <c r="R556" s="5">
        <v>0</v>
      </c>
      <c r="S556" s="5">
        <v>0</v>
      </c>
    </row>
    <row r="557" spans="1:19" x14ac:dyDescent="0.3">
      <c r="A557" s="5">
        <v>205</v>
      </c>
      <c r="B557" s="5" t="s">
        <v>146</v>
      </c>
      <c r="C557" s="5" t="s">
        <v>2725</v>
      </c>
      <c r="D557" s="5" t="s">
        <v>94</v>
      </c>
      <c r="E557" s="5" t="s">
        <v>54</v>
      </c>
      <c r="F557" s="5" t="s">
        <v>24</v>
      </c>
      <c r="G557" s="6">
        <v>45657</v>
      </c>
      <c r="H557" s="5">
        <f t="shared" si="84"/>
        <v>2024</v>
      </c>
      <c r="I557" s="5" t="str">
        <f t="shared" si="81"/>
        <v>Diciembre</v>
      </c>
      <c r="J557" s="6" t="str">
        <f t="shared" si="82"/>
        <v>2024-2</v>
      </c>
      <c r="K557" s="5">
        <f>2783219654/1000000</f>
        <v>2783.219654</v>
      </c>
      <c r="L557" s="10">
        <f>5141102865/1000000</f>
        <v>5141.1028649999998</v>
      </c>
      <c r="M557" s="15">
        <f t="shared" si="89"/>
        <v>1.3</v>
      </c>
      <c r="N557" s="15">
        <f t="shared" si="88"/>
        <v>1.8471782698182972</v>
      </c>
      <c r="O557" s="5" t="s">
        <v>103</v>
      </c>
      <c r="P557" s="5" t="s">
        <v>103</v>
      </c>
      <c r="Q557" s="5" t="str">
        <f t="shared" si="83"/>
        <v>205-2024-12-31</v>
      </c>
      <c r="R557" s="5">
        <v>0</v>
      </c>
      <c r="S557" s="5">
        <v>0</v>
      </c>
    </row>
    <row r="558" spans="1:19" x14ac:dyDescent="0.3">
      <c r="A558" s="5">
        <v>206</v>
      </c>
      <c r="B558" s="5" t="s">
        <v>2731</v>
      </c>
      <c r="C558" s="5" t="s">
        <v>2725</v>
      </c>
      <c r="D558" s="5" t="s">
        <v>94</v>
      </c>
      <c r="E558" s="5" t="s">
        <v>54</v>
      </c>
      <c r="F558" s="5" t="s">
        <v>24</v>
      </c>
      <c r="G558" s="6">
        <v>45657</v>
      </c>
      <c r="H558" s="5">
        <f t="shared" si="84"/>
        <v>2024</v>
      </c>
      <c r="I558" s="5" t="str">
        <f t="shared" si="81"/>
        <v>Diciembre</v>
      </c>
      <c r="J558" s="6" t="str">
        <f t="shared" si="82"/>
        <v>2024-2</v>
      </c>
      <c r="K558" s="9">
        <v>1</v>
      </c>
      <c r="L558" s="9">
        <v>1.37</v>
      </c>
      <c r="M558" s="15">
        <f t="shared" si="89"/>
        <v>1.3</v>
      </c>
      <c r="N558" s="15">
        <f t="shared" si="88"/>
        <v>1.37</v>
      </c>
      <c r="O558" s="5" t="s">
        <v>25</v>
      </c>
      <c r="P558" s="5" t="s">
        <v>25</v>
      </c>
      <c r="Q558" s="5" t="str">
        <f t="shared" si="83"/>
        <v>206-2024-12-31</v>
      </c>
      <c r="R558" s="5">
        <v>0</v>
      </c>
      <c r="S558" s="5">
        <v>2</v>
      </c>
    </row>
    <row r="559" spans="1:19" x14ac:dyDescent="0.3">
      <c r="A559" s="5">
        <v>207</v>
      </c>
      <c r="B559" s="5" t="s">
        <v>148</v>
      </c>
      <c r="C559" s="5" t="s">
        <v>2725</v>
      </c>
      <c r="D559" s="5" t="s">
        <v>94</v>
      </c>
      <c r="E559" s="5" t="s">
        <v>54</v>
      </c>
      <c r="F559" s="5" t="s">
        <v>62</v>
      </c>
      <c r="G559" s="6">
        <v>45657</v>
      </c>
      <c r="H559" s="5">
        <f t="shared" si="84"/>
        <v>2024</v>
      </c>
      <c r="I559" s="5" t="str">
        <f t="shared" si="81"/>
        <v>Diciembre</v>
      </c>
      <c r="J559" s="6" t="str">
        <f t="shared" si="82"/>
        <v>2024-2</v>
      </c>
      <c r="K559" s="11">
        <f>262628344390/1000000</f>
        <v>262628.34438999998</v>
      </c>
      <c r="L559" s="11">
        <f>268399199817/1000000</f>
        <v>268399.19981700002</v>
      </c>
      <c r="M559" s="15">
        <f t="shared" si="89"/>
        <v>1.0219734676407599</v>
      </c>
      <c r="N559" s="15">
        <f t="shared" si="88"/>
        <v>1.0219734676407599</v>
      </c>
      <c r="O559" s="5" t="s">
        <v>103</v>
      </c>
      <c r="P559" s="5" t="s">
        <v>103</v>
      </c>
      <c r="Q559" s="5" t="str">
        <f t="shared" si="83"/>
        <v>207-2024-12-31</v>
      </c>
      <c r="R559" s="5">
        <v>0</v>
      </c>
      <c r="S559" s="5">
        <v>0</v>
      </c>
    </row>
    <row r="560" spans="1:19" x14ac:dyDescent="0.3">
      <c r="A560" s="5">
        <v>208</v>
      </c>
      <c r="B560" s="5" t="s">
        <v>149</v>
      </c>
      <c r="C560" s="5" t="s">
        <v>2724</v>
      </c>
      <c r="D560" s="5" t="s">
        <v>98</v>
      </c>
      <c r="E560" s="5" t="s">
        <v>23</v>
      </c>
      <c r="F560" s="5" t="s">
        <v>62</v>
      </c>
      <c r="G560" s="6">
        <v>45657</v>
      </c>
      <c r="H560" s="5">
        <f t="shared" si="84"/>
        <v>2024</v>
      </c>
      <c r="I560" s="5" t="str">
        <f t="shared" si="81"/>
        <v>Diciembre</v>
      </c>
      <c r="J560" s="6" t="str">
        <f t="shared" si="82"/>
        <v>2024-2</v>
      </c>
      <c r="K560" s="5">
        <v>20400</v>
      </c>
      <c r="L560" s="5">
        <v>15674.5</v>
      </c>
      <c r="M560" s="15">
        <f t="shared" si="89"/>
        <v>0.76835784313725486</v>
      </c>
      <c r="N560" s="15">
        <f t="shared" si="88"/>
        <v>0.76835784313725486</v>
      </c>
      <c r="O560" s="5" t="s">
        <v>150</v>
      </c>
      <c r="P560" s="5" t="s">
        <v>150</v>
      </c>
      <c r="Q560" s="5" t="str">
        <f t="shared" si="83"/>
        <v>208-2024-12-31</v>
      </c>
      <c r="R560" s="5">
        <v>0</v>
      </c>
      <c r="S560" s="5">
        <v>0</v>
      </c>
    </row>
    <row r="561" spans="1:19" x14ac:dyDescent="0.3">
      <c r="A561" s="5">
        <v>213</v>
      </c>
      <c r="B561" s="5" t="s">
        <v>151</v>
      </c>
      <c r="C561" s="5" t="s">
        <v>2725</v>
      </c>
      <c r="D561" s="5" t="s">
        <v>98</v>
      </c>
      <c r="E561" s="5" t="s">
        <v>60</v>
      </c>
      <c r="F561" s="5" t="s">
        <v>24</v>
      </c>
      <c r="G561" s="6">
        <v>45657</v>
      </c>
      <c r="H561" s="5">
        <f t="shared" si="84"/>
        <v>2024</v>
      </c>
      <c r="I561" s="5" t="str">
        <f t="shared" si="81"/>
        <v>Diciembre</v>
      </c>
      <c r="J561" s="6" t="str">
        <f t="shared" si="82"/>
        <v>2024-2</v>
      </c>
      <c r="K561" s="5">
        <v>90</v>
      </c>
      <c r="L561" s="5">
        <v>100</v>
      </c>
      <c r="M561" s="15">
        <f>IFERROR(IF((L561/K561)&gt;1,1,L561/K561),"")</f>
        <v>1</v>
      </c>
      <c r="N561" s="15">
        <f t="shared" si="88"/>
        <v>1.1111111111111112</v>
      </c>
      <c r="O561" s="5" t="s">
        <v>25</v>
      </c>
      <c r="P561" s="5" t="s">
        <v>25</v>
      </c>
      <c r="Q561" s="5" t="str">
        <f t="shared" si="83"/>
        <v>213-2024-12-31</v>
      </c>
      <c r="R561" s="5">
        <v>0</v>
      </c>
      <c r="S561" s="5">
        <v>0</v>
      </c>
    </row>
    <row r="562" spans="1:19" x14ac:dyDescent="0.3">
      <c r="A562" s="5">
        <v>214</v>
      </c>
      <c r="B562" s="5" t="s">
        <v>152</v>
      </c>
      <c r="C562" s="5" t="s">
        <v>2724</v>
      </c>
      <c r="D562" s="5" t="s">
        <v>98</v>
      </c>
      <c r="E562" s="5" t="s">
        <v>23</v>
      </c>
      <c r="F562" s="5" t="s">
        <v>62</v>
      </c>
      <c r="G562" s="6">
        <v>45657</v>
      </c>
      <c r="H562" s="5">
        <f t="shared" si="84"/>
        <v>2024</v>
      </c>
      <c r="I562" s="5" t="str">
        <f t="shared" si="81"/>
        <v>Diciembre</v>
      </c>
      <c r="J562" s="6" t="str">
        <f t="shared" si="82"/>
        <v>2024-2</v>
      </c>
      <c r="K562" s="5">
        <f>7500*12</f>
        <v>90000</v>
      </c>
      <c r="L562" s="5">
        <v>60787</v>
      </c>
      <c r="M562" s="15">
        <f>IFERROR(IF((K562/L562)&gt;1,1,K562/L562),"")</f>
        <v>1</v>
      </c>
      <c r="N562" s="15">
        <f>IFERROR(IF((K562/L562)&gt;1,1,K562/L562),"")</f>
        <v>1</v>
      </c>
      <c r="O562" s="5" t="s">
        <v>153</v>
      </c>
      <c r="P562" s="5" t="s">
        <v>153</v>
      </c>
      <c r="Q562" s="5" t="str">
        <f t="shared" si="83"/>
        <v>214-2024-12-31</v>
      </c>
      <c r="R562" s="5">
        <v>0</v>
      </c>
      <c r="S562" s="5">
        <v>0</v>
      </c>
    </row>
    <row r="563" spans="1:19" x14ac:dyDescent="0.3">
      <c r="A563" s="5">
        <v>215</v>
      </c>
      <c r="B563" s="5" t="s">
        <v>154</v>
      </c>
      <c r="C563" s="5" t="s">
        <v>2724</v>
      </c>
      <c r="D563" s="5" t="s">
        <v>98</v>
      </c>
      <c r="E563" s="5" t="s">
        <v>54</v>
      </c>
      <c r="F563" s="5" t="s">
        <v>24</v>
      </c>
      <c r="G563" s="6">
        <v>45657</v>
      </c>
      <c r="H563" s="5">
        <f t="shared" si="84"/>
        <v>2024</v>
      </c>
      <c r="I563" s="5" t="str">
        <f t="shared" si="81"/>
        <v>Diciembre</v>
      </c>
      <c r="J563" s="6" t="str">
        <f t="shared" si="82"/>
        <v>2024-2</v>
      </c>
      <c r="K563" s="5">
        <v>1</v>
      </c>
      <c r="L563" s="5">
        <v>-45.65</v>
      </c>
      <c r="M563" s="15">
        <v>0</v>
      </c>
      <c r="N563" s="15">
        <v>0</v>
      </c>
      <c r="O563" s="5" t="s">
        <v>25</v>
      </c>
      <c r="P563" s="5" t="s">
        <v>25</v>
      </c>
      <c r="Q563" s="5" t="str">
        <f t="shared" si="83"/>
        <v>215-2024-12-31</v>
      </c>
      <c r="R563" s="5">
        <v>2</v>
      </c>
      <c r="S563" s="5">
        <v>2</v>
      </c>
    </row>
    <row r="564" spans="1:19" x14ac:dyDescent="0.3">
      <c r="A564" s="5">
        <v>216</v>
      </c>
      <c r="B564" s="5" t="s">
        <v>155</v>
      </c>
      <c r="C564" s="5" t="s">
        <v>2725</v>
      </c>
      <c r="D564" s="5" t="s">
        <v>98</v>
      </c>
      <c r="E564" s="5" t="s">
        <v>73</v>
      </c>
      <c r="F564" s="5" t="s">
        <v>24</v>
      </c>
      <c r="G564" s="6">
        <v>45657</v>
      </c>
      <c r="H564" s="5">
        <f t="shared" si="84"/>
        <v>2024</v>
      </c>
      <c r="I564" s="5" t="str">
        <f t="shared" si="81"/>
        <v>Diciembre</v>
      </c>
      <c r="J564" s="6" t="str">
        <f t="shared" si="82"/>
        <v>2024-2</v>
      </c>
      <c r="K564" s="5">
        <v>100</v>
      </c>
      <c r="L564" s="5">
        <v>100</v>
      </c>
      <c r="M564" s="15">
        <f>IFERROR(IF((L564/K564)&gt;1.3,1.3,L564/K564),"")</f>
        <v>1</v>
      </c>
      <c r="N564" s="15">
        <f>IFERROR(L564/K564,"")</f>
        <v>1</v>
      </c>
      <c r="O564" s="5" t="s">
        <v>25</v>
      </c>
      <c r="P564" s="5" t="s">
        <v>25</v>
      </c>
      <c r="Q564" s="5" t="str">
        <f t="shared" si="83"/>
        <v>216-2024-12-31</v>
      </c>
      <c r="R564" s="5">
        <v>0</v>
      </c>
      <c r="S564" s="5">
        <v>0</v>
      </c>
    </row>
    <row r="565" spans="1:19" x14ac:dyDescent="0.3">
      <c r="A565" s="5">
        <v>217</v>
      </c>
      <c r="B565" s="5" t="s">
        <v>156</v>
      </c>
      <c r="C565" s="5" t="s">
        <v>2725</v>
      </c>
      <c r="D565" s="5" t="s">
        <v>98</v>
      </c>
      <c r="E565" s="5" t="s">
        <v>23</v>
      </c>
      <c r="F565" s="5" t="s">
        <v>24</v>
      </c>
      <c r="G565" s="6">
        <v>45657</v>
      </c>
      <c r="H565" s="5">
        <f t="shared" si="84"/>
        <v>2024</v>
      </c>
      <c r="I565" s="5" t="str">
        <f t="shared" si="81"/>
        <v>Diciembre</v>
      </c>
      <c r="J565" s="6" t="str">
        <f t="shared" si="82"/>
        <v>2024-2</v>
      </c>
      <c r="K565" s="5">
        <v>20</v>
      </c>
      <c r="L565" s="5">
        <v>27.05</v>
      </c>
      <c r="M565" s="15">
        <f>IFERROR(IF((L565/K565)&gt;1,1,L565/K565),"")</f>
        <v>1</v>
      </c>
      <c r="N565" s="15">
        <f>IFERROR(L565/K565,"")</f>
        <v>1.3525</v>
      </c>
      <c r="O565" s="5" t="s">
        <v>25</v>
      </c>
      <c r="P565" s="5" t="s">
        <v>25</v>
      </c>
      <c r="Q565" s="5" t="str">
        <f t="shared" si="83"/>
        <v>217-2024-12-31</v>
      </c>
      <c r="R565" s="5">
        <v>0</v>
      </c>
      <c r="S565" s="5">
        <v>0</v>
      </c>
    </row>
    <row r="566" spans="1:19" x14ac:dyDescent="0.3">
      <c r="A566" s="5">
        <v>218</v>
      </c>
      <c r="B566" s="5" t="s">
        <v>157</v>
      </c>
      <c r="C566" s="5" t="s">
        <v>2724</v>
      </c>
      <c r="D566" s="5" t="s">
        <v>98</v>
      </c>
      <c r="E566" s="5" t="s">
        <v>23</v>
      </c>
      <c r="F566" s="5" t="s">
        <v>62</v>
      </c>
      <c r="G566" s="6">
        <v>45657</v>
      </c>
      <c r="H566" s="5">
        <f t="shared" si="84"/>
        <v>2024</v>
      </c>
      <c r="I566" s="5" t="str">
        <f t="shared" si="81"/>
        <v>Diciembre</v>
      </c>
      <c r="J566" s="6" t="str">
        <f t="shared" si="82"/>
        <v>2024-2</v>
      </c>
      <c r="K566" s="5">
        <f>172000*12</f>
        <v>2064000</v>
      </c>
      <c r="L566" s="5">
        <v>1724302.82</v>
      </c>
      <c r="M566" s="15">
        <f>IFERROR(IF((K566/L566)&gt;1,1,K566/L566),"")</f>
        <v>1</v>
      </c>
      <c r="N566" s="15">
        <f>IFERROR(IF((K566/L566)&gt;K566/L566,1.3,K566/L566),"")</f>
        <v>1.1970055236585415</v>
      </c>
      <c r="O566" s="5" t="s">
        <v>158</v>
      </c>
      <c r="P566" s="5" t="s">
        <v>158</v>
      </c>
      <c r="Q566" s="5" t="str">
        <f t="shared" si="83"/>
        <v>218-2024-12-31</v>
      </c>
      <c r="R566" s="5">
        <v>0</v>
      </c>
      <c r="S566" s="5">
        <v>0</v>
      </c>
    </row>
    <row r="567" spans="1:19" x14ac:dyDescent="0.3">
      <c r="A567" s="5">
        <v>219</v>
      </c>
      <c r="B567" s="5" t="s">
        <v>159</v>
      </c>
      <c r="C567" s="5" t="s">
        <v>2724</v>
      </c>
      <c r="D567" s="5" t="s">
        <v>98</v>
      </c>
      <c r="E567" s="5" t="s">
        <v>54</v>
      </c>
      <c r="F567" s="5" t="s">
        <v>24</v>
      </c>
      <c r="G567" s="6">
        <v>45657</v>
      </c>
      <c r="H567" s="5">
        <f t="shared" si="84"/>
        <v>2024</v>
      </c>
      <c r="I567" s="5" t="str">
        <f t="shared" si="81"/>
        <v>Diciembre</v>
      </c>
      <c r="J567" s="6" t="str">
        <f t="shared" si="82"/>
        <v>2024-2</v>
      </c>
      <c r="K567" s="5">
        <v>1</v>
      </c>
      <c r="L567" s="5">
        <v>-0.53</v>
      </c>
      <c r="M567" s="15">
        <v>0</v>
      </c>
      <c r="N567" s="15">
        <v>0</v>
      </c>
      <c r="O567" s="5" t="s">
        <v>25</v>
      </c>
      <c r="P567" s="5" t="s">
        <v>25</v>
      </c>
      <c r="Q567" s="5" t="str">
        <f t="shared" si="83"/>
        <v>219-2024-12-31</v>
      </c>
      <c r="R567" s="5">
        <v>0</v>
      </c>
      <c r="S567" s="5">
        <v>0</v>
      </c>
    </row>
    <row r="568" spans="1:19" x14ac:dyDescent="0.3">
      <c r="A568" s="5">
        <v>220</v>
      </c>
      <c r="B568" s="5" t="s">
        <v>160</v>
      </c>
      <c r="C568" s="5" t="s">
        <v>2724</v>
      </c>
      <c r="D568" s="5" t="s">
        <v>98</v>
      </c>
      <c r="E568" s="5" t="s">
        <v>54</v>
      </c>
      <c r="F568" s="5" t="s">
        <v>24</v>
      </c>
      <c r="G568" s="6">
        <v>45657</v>
      </c>
      <c r="H568" s="5">
        <f t="shared" si="84"/>
        <v>2024</v>
      </c>
      <c r="I568" s="5" t="str">
        <f t="shared" si="81"/>
        <v>Diciembre</v>
      </c>
      <c r="J568" s="6" t="str">
        <f t="shared" si="82"/>
        <v>2024-2</v>
      </c>
      <c r="K568" s="5">
        <v>1</v>
      </c>
      <c r="L568" s="5">
        <v>13.03</v>
      </c>
      <c r="M568" s="15">
        <f>IFERROR(IF((L568/K568)&gt;1,1,L568/K568),"")</f>
        <v>1</v>
      </c>
      <c r="N568" s="15">
        <f>IFERROR(IF((L568/K568)&gt;1,1,L568/K568),"")</f>
        <v>1</v>
      </c>
      <c r="O568" s="5" t="s">
        <v>25</v>
      </c>
      <c r="P568" s="5" t="s">
        <v>25</v>
      </c>
      <c r="Q568" s="5" t="str">
        <f t="shared" si="83"/>
        <v>220-2024-12-31</v>
      </c>
      <c r="R568" s="5">
        <v>0</v>
      </c>
      <c r="S568" s="5">
        <v>0</v>
      </c>
    </row>
    <row r="569" spans="1:19" x14ac:dyDescent="0.3">
      <c r="A569" s="5">
        <v>221</v>
      </c>
      <c r="B569" s="5" t="s">
        <v>161</v>
      </c>
      <c r="C569" s="5" t="s">
        <v>2724</v>
      </c>
      <c r="D569" s="5" t="s">
        <v>98</v>
      </c>
      <c r="E569" s="5" t="s">
        <v>73</v>
      </c>
      <c r="F569" s="5" t="s">
        <v>24</v>
      </c>
      <c r="G569" s="6">
        <v>45657</v>
      </c>
      <c r="H569" s="5">
        <f t="shared" si="84"/>
        <v>2024</v>
      </c>
      <c r="I569" s="5" t="str">
        <f t="shared" si="81"/>
        <v>Diciembre</v>
      </c>
      <c r="J569" s="6" t="str">
        <f t="shared" si="82"/>
        <v>2024-2</v>
      </c>
      <c r="K569" s="5">
        <v>100</v>
      </c>
      <c r="L569" s="5">
        <v>33.33</v>
      </c>
      <c r="M569" s="15">
        <f>IFERROR(IF((L569/K569)&gt;1.3,1.3,L569/K569),"")</f>
        <v>0.33329999999999999</v>
      </c>
      <c r="N569" s="15">
        <f>IFERROR(L569/K569,"")</f>
        <v>0.33329999999999999</v>
      </c>
      <c r="O569" s="5" t="s">
        <v>25</v>
      </c>
      <c r="P569" s="5" t="s">
        <v>25</v>
      </c>
      <c r="Q569" s="5" t="str">
        <f t="shared" si="83"/>
        <v>221-2024-12-31</v>
      </c>
      <c r="R569" s="5">
        <v>0</v>
      </c>
      <c r="S569" s="5">
        <v>0</v>
      </c>
    </row>
    <row r="570" spans="1:19" x14ac:dyDescent="0.3">
      <c r="A570" s="5">
        <v>222</v>
      </c>
      <c r="B570" s="5" t="s">
        <v>162</v>
      </c>
      <c r="C570" s="5" t="s">
        <v>2724</v>
      </c>
      <c r="D570" s="5" t="s">
        <v>98</v>
      </c>
      <c r="E570" s="5" t="s">
        <v>73</v>
      </c>
      <c r="F570" s="5" t="s">
        <v>24</v>
      </c>
      <c r="G570" s="6">
        <v>45657</v>
      </c>
      <c r="H570" s="5">
        <f t="shared" si="84"/>
        <v>2024</v>
      </c>
      <c r="I570" s="5" t="str">
        <f t="shared" si="81"/>
        <v>Diciembre</v>
      </c>
      <c r="J570" s="6" t="str">
        <f t="shared" si="82"/>
        <v>2024-2</v>
      </c>
      <c r="K570" s="5">
        <v>100</v>
      </c>
      <c r="L570" s="5">
        <v>68.75</v>
      </c>
      <c r="M570" s="15">
        <f>IFERROR(IF((L570/K570)&gt;1.3,1.3,L570/K570),"")</f>
        <v>0.6875</v>
      </c>
      <c r="N570" s="15">
        <f>IFERROR(L570/K570,"")</f>
        <v>0.6875</v>
      </c>
      <c r="O570" s="5" t="s">
        <v>25</v>
      </c>
      <c r="P570" s="5" t="s">
        <v>25</v>
      </c>
      <c r="Q570" s="5" t="str">
        <f t="shared" si="83"/>
        <v>222-2024-12-31</v>
      </c>
      <c r="R570" s="5">
        <v>0</v>
      </c>
      <c r="S570" s="5">
        <v>0</v>
      </c>
    </row>
    <row r="571" spans="1:19" x14ac:dyDescent="0.3">
      <c r="A571" s="5">
        <v>223</v>
      </c>
      <c r="B571" s="5" t="s">
        <v>163</v>
      </c>
      <c r="C571" s="5" t="s">
        <v>2724</v>
      </c>
      <c r="D571" s="5" t="s">
        <v>98</v>
      </c>
      <c r="E571" s="5" t="s">
        <v>73</v>
      </c>
      <c r="F571" s="5" t="s">
        <v>24</v>
      </c>
      <c r="G571" s="6">
        <v>45657</v>
      </c>
      <c r="H571" s="5">
        <f t="shared" si="84"/>
        <v>2024</v>
      </c>
      <c r="I571" s="5" t="str">
        <f t="shared" si="81"/>
        <v>Diciembre</v>
      </c>
      <c r="J571" s="6" t="str">
        <f t="shared" si="82"/>
        <v>2024-2</v>
      </c>
      <c r="K571" s="5">
        <v>100</v>
      </c>
      <c r="L571" s="5">
        <v>94.12</v>
      </c>
      <c r="M571" s="15">
        <f>IFERROR(IF((L571/K571)&gt;1.3,1.3,L571/K571),"")</f>
        <v>0.94120000000000004</v>
      </c>
      <c r="N571" s="15">
        <f>IFERROR(L571/K571,"")</f>
        <v>0.94120000000000004</v>
      </c>
      <c r="O571" s="5" t="s">
        <v>25</v>
      </c>
      <c r="P571" s="5" t="s">
        <v>25</v>
      </c>
      <c r="Q571" s="5" t="str">
        <f t="shared" si="83"/>
        <v>223-2024-12-31</v>
      </c>
      <c r="R571" s="5">
        <v>0</v>
      </c>
      <c r="S571" s="5">
        <v>0</v>
      </c>
    </row>
    <row r="572" spans="1:19" x14ac:dyDescent="0.3">
      <c r="A572" s="5">
        <v>224</v>
      </c>
      <c r="B572" s="5" t="s">
        <v>164</v>
      </c>
      <c r="C572" s="5" t="s">
        <v>2724</v>
      </c>
      <c r="D572" s="5" t="s">
        <v>98</v>
      </c>
      <c r="E572" s="5" t="s">
        <v>73</v>
      </c>
      <c r="F572" s="5" t="s">
        <v>24</v>
      </c>
      <c r="G572" s="6">
        <v>45657</v>
      </c>
      <c r="H572" s="5">
        <f t="shared" si="84"/>
        <v>2024</v>
      </c>
      <c r="I572" s="5" t="str">
        <f t="shared" si="81"/>
        <v>Diciembre</v>
      </c>
      <c r="J572" s="6" t="str">
        <f t="shared" si="82"/>
        <v>2024-2</v>
      </c>
      <c r="K572" s="5">
        <v>100</v>
      </c>
      <c r="L572" s="5">
        <v>100</v>
      </c>
      <c r="M572" s="15">
        <f>IFERROR(IF((L572/K572)&gt;1.3,1.3,L572/K572),"")</f>
        <v>1</v>
      </c>
      <c r="N572" s="15">
        <f>IFERROR(L572/K572,"")</f>
        <v>1</v>
      </c>
      <c r="O572" s="5" t="s">
        <v>25</v>
      </c>
      <c r="P572" s="5" t="s">
        <v>25</v>
      </c>
      <c r="Q572" s="5" t="str">
        <f t="shared" si="83"/>
        <v>224-2024-12-31</v>
      </c>
      <c r="R572" s="5">
        <v>0</v>
      </c>
      <c r="S572" s="5">
        <v>0</v>
      </c>
    </row>
    <row r="573" spans="1:19" x14ac:dyDescent="0.3">
      <c r="A573" s="5">
        <v>225</v>
      </c>
      <c r="B573" s="5" t="s">
        <v>165</v>
      </c>
      <c r="C573" s="5" t="s">
        <v>2724</v>
      </c>
      <c r="D573" s="5" t="s">
        <v>98</v>
      </c>
      <c r="E573" s="5" t="s">
        <v>23</v>
      </c>
      <c r="F573" s="5" t="s">
        <v>24</v>
      </c>
      <c r="G573" s="6">
        <v>45657</v>
      </c>
      <c r="H573" s="5">
        <f t="shared" si="84"/>
        <v>2024</v>
      </c>
      <c r="I573" s="5" t="str">
        <f t="shared" si="81"/>
        <v>Diciembre</v>
      </c>
      <c r="J573" s="6" t="str">
        <f t="shared" si="82"/>
        <v>2024-2</v>
      </c>
      <c r="K573" s="5">
        <v>100</v>
      </c>
      <c r="L573" s="5">
        <v>100</v>
      </c>
      <c r="M573" s="15">
        <f>IFERROR(IF((L573/K573)&gt;1.3,1.3,L573/K573),"")</f>
        <v>1</v>
      </c>
      <c r="N573" s="15">
        <f>IFERROR(L573/K573,"")</f>
        <v>1</v>
      </c>
      <c r="O573" s="5" t="s">
        <v>25</v>
      </c>
      <c r="P573" s="5" t="s">
        <v>25</v>
      </c>
      <c r="Q573" s="5" t="str">
        <f t="shared" si="83"/>
        <v>225-2024-12-31</v>
      </c>
      <c r="R573" s="5">
        <v>0</v>
      </c>
      <c r="S573" s="5">
        <v>0</v>
      </c>
    </row>
    <row r="574" spans="1:19" x14ac:dyDescent="0.3">
      <c r="A574" s="5">
        <v>226</v>
      </c>
      <c r="B574" s="5" t="s">
        <v>166</v>
      </c>
      <c r="C574" s="5" t="s">
        <v>2724</v>
      </c>
      <c r="D574" s="5" t="s">
        <v>98</v>
      </c>
      <c r="E574" s="5" t="s">
        <v>73</v>
      </c>
      <c r="F574" s="5" t="s">
        <v>24</v>
      </c>
      <c r="G574" s="6">
        <v>45657</v>
      </c>
      <c r="H574" s="5">
        <f t="shared" si="84"/>
        <v>2024</v>
      </c>
      <c r="I574" s="5" t="str">
        <f t="shared" si="81"/>
        <v>Diciembre</v>
      </c>
      <c r="J574" s="6" t="str">
        <f t="shared" si="82"/>
        <v>2024-2</v>
      </c>
      <c r="K574" s="5"/>
      <c r="L574" s="5"/>
      <c r="M574" s="15" t="str">
        <f>IFERROR(IF((L574/K574)&gt;1,1,L574/K574),"")</f>
        <v/>
      </c>
      <c r="N574" s="15" t="str">
        <f>IFERROR(IF((L574/K574)&gt;1,1,L574/K574),"")</f>
        <v/>
      </c>
      <c r="O574" s="5" t="s">
        <v>25</v>
      </c>
      <c r="P574" s="5" t="s">
        <v>25</v>
      </c>
      <c r="Q574" s="5" t="str">
        <f t="shared" si="83"/>
        <v>226-2024-12-31</v>
      </c>
      <c r="R574" s="5">
        <v>0</v>
      </c>
      <c r="S574" s="5">
        <v>0</v>
      </c>
    </row>
    <row r="575" spans="1:19" x14ac:dyDescent="0.3">
      <c r="A575" s="5">
        <v>227</v>
      </c>
      <c r="B575" s="5" t="s">
        <v>167</v>
      </c>
      <c r="C575" s="5" t="s">
        <v>2724</v>
      </c>
      <c r="D575" s="5" t="s">
        <v>98</v>
      </c>
      <c r="E575" s="5" t="s">
        <v>73</v>
      </c>
      <c r="F575" s="5" t="s">
        <v>62</v>
      </c>
      <c r="G575" s="6">
        <v>45657</v>
      </c>
      <c r="H575" s="5">
        <f t="shared" si="84"/>
        <v>2024</v>
      </c>
      <c r="I575" s="5" t="str">
        <f t="shared" si="81"/>
        <v>Diciembre</v>
      </c>
      <c r="J575" s="6" t="str">
        <f t="shared" si="82"/>
        <v>2024-2</v>
      </c>
      <c r="K575" s="5"/>
      <c r="L575" s="5"/>
      <c r="M575" s="15" t="str">
        <f>IFERROR(IF((L575/K575)&gt;1.3,1.3,L575/K575),"")</f>
        <v/>
      </c>
      <c r="N575" s="15" t="str">
        <f>IFERROR(L575/K575,"")</f>
        <v/>
      </c>
      <c r="O575" s="5" t="s">
        <v>25</v>
      </c>
      <c r="P575" s="5" t="s">
        <v>25</v>
      </c>
      <c r="Q575" s="5" t="str">
        <f t="shared" si="83"/>
        <v>227-2024-12-31</v>
      </c>
      <c r="R575" s="5">
        <v>0</v>
      </c>
      <c r="S575" s="5">
        <v>0</v>
      </c>
    </row>
    <row r="576" spans="1:19" x14ac:dyDescent="0.3">
      <c r="A576" s="5">
        <v>228</v>
      </c>
      <c r="B576" s="5" t="s">
        <v>168</v>
      </c>
      <c r="C576" s="5" t="s">
        <v>2725</v>
      </c>
      <c r="D576" s="5" t="s">
        <v>98</v>
      </c>
      <c r="E576" s="5" t="s">
        <v>73</v>
      </c>
      <c r="F576" s="5" t="s">
        <v>24</v>
      </c>
      <c r="G576" s="6">
        <v>45657</v>
      </c>
      <c r="H576" s="5">
        <f t="shared" si="84"/>
        <v>2024</v>
      </c>
      <c r="I576" s="5" t="str">
        <f t="shared" si="81"/>
        <v>Diciembre</v>
      </c>
      <c r="J576" s="6" t="str">
        <f t="shared" si="82"/>
        <v>2024-2</v>
      </c>
      <c r="K576" s="5">
        <v>622.68999999999994</v>
      </c>
      <c r="L576" s="5">
        <v>622.68999999999994</v>
      </c>
      <c r="M576" s="15">
        <f>IFERROR(IF((L576/K576)&gt;1,1,L576/K576),"")</f>
        <v>1</v>
      </c>
      <c r="N576" s="15">
        <f>IFERROR(L576/K576,"")</f>
        <v>1</v>
      </c>
      <c r="O576" s="5" t="s">
        <v>169</v>
      </c>
      <c r="P576" s="5" t="s">
        <v>169</v>
      </c>
      <c r="Q576" s="5" t="str">
        <f t="shared" si="83"/>
        <v>228-2024-12-31</v>
      </c>
      <c r="R576" s="5">
        <v>1</v>
      </c>
      <c r="S576" s="5">
        <v>1</v>
      </c>
    </row>
    <row r="577" spans="1:19" x14ac:dyDescent="0.3">
      <c r="A577" s="5">
        <v>230</v>
      </c>
      <c r="B577" s="5" t="s">
        <v>170</v>
      </c>
      <c r="C577" s="5" t="s">
        <v>2724</v>
      </c>
      <c r="D577" s="5" t="s">
        <v>98</v>
      </c>
      <c r="E577" s="5" t="s">
        <v>54</v>
      </c>
      <c r="F577" s="5" t="s">
        <v>24</v>
      </c>
      <c r="G577" s="6">
        <v>45657</v>
      </c>
      <c r="H577" s="5">
        <f t="shared" si="84"/>
        <v>2024</v>
      </c>
      <c r="I577" s="5" t="str">
        <f t="shared" si="81"/>
        <v>Diciembre</v>
      </c>
      <c r="J577" s="6" t="str">
        <f t="shared" si="82"/>
        <v>2024-2</v>
      </c>
      <c r="K577" s="5">
        <v>90</v>
      </c>
      <c r="L577" s="5">
        <v>100</v>
      </c>
      <c r="M577" s="15">
        <f>IFERROR(IF((L577/K577)&gt;1,1,L577/K577),"")</f>
        <v>1</v>
      </c>
      <c r="N577" s="15">
        <f>IFERROR(L577/K577,"")</f>
        <v>1.1111111111111112</v>
      </c>
      <c r="O577" s="5" t="s">
        <v>25</v>
      </c>
      <c r="P577" s="5" t="s">
        <v>25</v>
      </c>
      <c r="Q577" s="5" t="str">
        <f t="shared" si="83"/>
        <v>230-2024-12-31</v>
      </c>
      <c r="R577" s="5">
        <v>0</v>
      </c>
      <c r="S577" s="5">
        <v>0</v>
      </c>
    </row>
    <row r="578" spans="1:19" x14ac:dyDescent="0.3">
      <c r="A578" s="5">
        <v>231</v>
      </c>
      <c r="B578" s="5" t="s">
        <v>171</v>
      </c>
      <c r="C578" s="5" t="s">
        <v>2724</v>
      </c>
      <c r="D578" s="5" t="s">
        <v>98</v>
      </c>
      <c r="E578" s="5" t="s">
        <v>54</v>
      </c>
      <c r="F578" s="5" t="s">
        <v>24</v>
      </c>
      <c r="G578" s="6">
        <v>45657</v>
      </c>
      <c r="H578" s="5">
        <f t="shared" si="84"/>
        <v>2024</v>
      </c>
      <c r="I578" s="5" t="str">
        <f t="shared" ref="I578:I641" si="90">PROPER(TEXT(G578,"mmmm"))</f>
        <v>Diciembre</v>
      </c>
      <c r="J578" s="6" t="str">
        <f t="shared" ref="J578:J641" si="91">IF(OR(I578="Enero",I578="Febrero",I578="Marzo",I578="Abril",I578="Mayo",I578="Junio"),H578&amp;"-1",IF(OR(I578="Julio",I578="Agosto",I578="Septiembre",I578="Octubre",I578="Noviembre",I578="Diciembre"),H578&amp;"-2"))</f>
        <v>2024-2</v>
      </c>
      <c r="K578" s="5">
        <v>35</v>
      </c>
      <c r="L578" s="5">
        <v>101.22</v>
      </c>
      <c r="M578" s="15">
        <f>IFERROR(IF((L578/K578)&gt;1,1,L578/K578),"")</f>
        <v>1</v>
      </c>
      <c r="N578" s="15">
        <f>IFERROR(IF((L578/K578)&gt;1,1,L578/K578),"")</f>
        <v>1</v>
      </c>
      <c r="O578" s="5" t="s">
        <v>25</v>
      </c>
      <c r="P578" s="5" t="s">
        <v>25</v>
      </c>
      <c r="Q578" s="5" t="str">
        <f t="shared" ref="Q578:Q641" si="92">A578&amp;"-"&amp;YEAR(G578)&amp;"-"&amp;IF(LEN(MONTH(G578))=1,"0"&amp;MONTH(G578),MONTH(G578))&amp;"-"&amp;IF(LEN(DAY(G578))=1,"0"&amp;DAY(G578),DAY(G578))</f>
        <v>231-2024-12-31</v>
      </c>
      <c r="R578" s="5">
        <v>0</v>
      </c>
      <c r="S578" s="5">
        <v>0</v>
      </c>
    </row>
    <row r="579" spans="1:19" x14ac:dyDescent="0.3">
      <c r="A579" s="5">
        <v>232</v>
      </c>
      <c r="B579" s="5" t="s">
        <v>172</v>
      </c>
      <c r="C579" s="5" t="s">
        <v>2724</v>
      </c>
      <c r="D579" s="5" t="s">
        <v>98</v>
      </c>
      <c r="E579" s="5" t="s">
        <v>54</v>
      </c>
      <c r="F579" s="5" t="s">
        <v>24</v>
      </c>
      <c r="G579" s="6">
        <v>45657</v>
      </c>
      <c r="H579" s="5">
        <f t="shared" si="84"/>
        <v>2024</v>
      </c>
      <c r="I579" s="5" t="str">
        <f t="shared" si="90"/>
        <v>Diciembre</v>
      </c>
      <c r="J579" s="6" t="str">
        <f t="shared" si="91"/>
        <v>2024-2</v>
      </c>
      <c r="K579" s="5">
        <v>90</v>
      </c>
      <c r="L579" s="5">
        <v>97.73</v>
      </c>
      <c r="M579" s="15">
        <f>IFERROR(IF((L579/K579)&gt;1.3,1.3,L579/K579),"")</f>
        <v>1.0858888888888889</v>
      </c>
      <c r="N579" s="15">
        <f t="shared" ref="N579:N587" si="93">IFERROR(L579/K579,"")</f>
        <v>1.0858888888888889</v>
      </c>
      <c r="O579" s="5" t="s">
        <v>25</v>
      </c>
      <c r="P579" s="5" t="s">
        <v>25</v>
      </c>
      <c r="Q579" s="5" t="str">
        <f t="shared" si="92"/>
        <v>232-2024-12-31</v>
      </c>
      <c r="R579" s="5">
        <v>0</v>
      </c>
      <c r="S579" s="5">
        <v>0</v>
      </c>
    </row>
    <row r="580" spans="1:19" x14ac:dyDescent="0.3">
      <c r="A580" s="5">
        <v>233</v>
      </c>
      <c r="B580" s="5" t="s">
        <v>173</v>
      </c>
      <c r="C580" s="5" t="s">
        <v>2724</v>
      </c>
      <c r="D580" s="5" t="s">
        <v>98</v>
      </c>
      <c r="E580" s="5" t="s">
        <v>60</v>
      </c>
      <c r="F580" s="5" t="s">
        <v>24</v>
      </c>
      <c r="G580" s="6">
        <v>45657</v>
      </c>
      <c r="H580" s="5">
        <f t="shared" si="84"/>
        <v>2024</v>
      </c>
      <c r="I580" s="5" t="str">
        <f t="shared" si="90"/>
        <v>Diciembre</v>
      </c>
      <c r="J580" s="6" t="str">
        <f t="shared" si="91"/>
        <v>2024-2</v>
      </c>
      <c r="K580" s="5">
        <v>20</v>
      </c>
      <c r="L580" s="5">
        <v>18.62</v>
      </c>
      <c r="M580" s="15">
        <f>IFERROR(IF((L580/K580)&gt;1.3,1.3,L580/K580),"")</f>
        <v>0.93100000000000005</v>
      </c>
      <c r="N580" s="15">
        <f t="shared" si="93"/>
        <v>0.93100000000000005</v>
      </c>
      <c r="O580" s="5" t="s">
        <v>25</v>
      </c>
      <c r="P580" s="5" t="s">
        <v>25</v>
      </c>
      <c r="Q580" s="5" t="str">
        <f t="shared" si="92"/>
        <v>233-2024-12-31</v>
      </c>
      <c r="R580" s="5">
        <v>0</v>
      </c>
      <c r="S580" s="5">
        <v>0</v>
      </c>
    </row>
    <row r="581" spans="1:19" x14ac:dyDescent="0.3">
      <c r="A581" s="5">
        <v>234</v>
      </c>
      <c r="B581" s="5" t="s">
        <v>174</v>
      </c>
      <c r="C581" s="5" t="s">
        <v>2724</v>
      </c>
      <c r="D581" s="5" t="s">
        <v>98</v>
      </c>
      <c r="E581" s="5" t="s">
        <v>60</v>
      </c>
      <c r="F581" s="5" t="s">
        <v>24</v>
      </c>
      <c r="G581" s="6">
        <v>45657</v>
      </c>
      <c r="H581" s="5">
        <f t="shared" ref="H581:H644" si="94">YEAR(G581)</f>
        <v>2024</v>
      </c>
      <c r="I581" s="5" t="str">
        <f t="shared" si="90"/>
        <v>Diciembre</v>
      </c>
      <c r="J581" s="6" t="str">
        <f t="shared" si="91"/>
        <v>2024-2</v>
      </c>
      <c r="K581" s="5">
        <v>4000</v>
      </c>
      <c r="L581" s="5">
        <v>4747.43</v>
      </c>
      <c r="M581" s="77">
        <f>IFERROR(IF((L581/K581)&gt;1,1,L581/K581),"")</f>
        <v>1</v>
      </c>
      <c r="N581" s="15">
        <f t="shared" si="93"/>
        <v>1.1868575000000001</v>
      </c>
      <c r="O581" s="5" t="s">
        <v>55</v>
      </c>
      <c r="P581" s="5" t="s">
        <v>55</v>
      </c>
      <c r="Q581" s="5" t="str">
        <f t="shared" si="92"/>
        <v>234-2024-12-31</v>
      </c>
      <c r="R581" s="5">
        <v>0</v>
      </c>
      <c r="S581" s="5">
        <v>0</v>
      </c>
    </row>
    <row r="582" spans="1:19" x14ac:dyDescent="0.3">
      <c r="A582" s="5">
        <v>235</v>
      </c>
      <c r="B582" s="5" t="s">
        <v>175</v>
      </c>
      <c r="C582" s="5" t="s">
        <v>2724</v>
      </c>
      <c r="D582" s="5" t="s">
        <v>98</v>
      </c>
      <c r="E582" s="5" t="s">
        <v>73</v>
      </c>
      <c r="F582" s="5" t="s">
        <v>24</v>
      </c>
      <c r="G582" s="6">
        <v>45657</v>
      </c>
      <c r="H582" s="5">
        <f t="shared" si="94"/>
        <v>2024</v>
      </c>
      <c r="I582" s="5" t="str">
        <f t="shared" si="90"/>
        <v>Diciembre</v>
      </c>
      <c r="J582" s="6" t="str">
        <f t="shared" si="91"/>
        <v>2024-2</v>
      </c>
      <c r="K582" s="5">
        <v>100</v>
      </c>
      <c r="L582" s="5">
        <v>92.01</v>
      </c>
      <c r="M582" s="15">
        <f t="shared" ref="M582:M587" si="95">IFERROR(IF((L582/K582)&gt;1.3,1.3,L582/K582),"")</f>
        <v>0.92010000000000003</v>
      </c>
      <c r="N582" s="15">
        <f t="shared" si="93"/>
        <v>0.92010000000000003</v>
      </c>
      <c r="O582" s="5" t="s">
        <v>25</v>
      </c>
      <c r="P582" s="5" t="s">
        <v>25</v>
      </c>
      <c r="Q582" s="5" t="str">
        <f t="shared" si="92"/>
        <v>235-2024-12-31</v>
      </c>
      <c r="R582" s="5">
        <v>0</v>
      </c>
      <c r="S582" s="5">
        <v>0</v>
      </c>
    </row>
    <row r="583" spans="1:19" x14ac:dyDescent="0.3">
      <c r="A583" s="5">
        <v>236</v>
      </c>
      <c r="B583" s="5" t="s">
        <v>176</v>
      </c>
      <c r="C583" s="5" t="s">
        <v>2724</v>
      </c>
      <c r="D583" s="5" t="s">
        <v>98</v>
      </c>
      <c r="E583" s="5" t="s">
        <v>73</v>
      </c>
      <c r="F583" s="5" t="s">
        <v>62</v>
      </c>
      <c r="G583" s="6">
        <v>45657</v>
      </c>
      <c r="H583" s="5">
        <f t="shared" si="94"/>
        <v>2024</v>
      </c>
      <c r="I583" s="5" t="str">
        <f t="shared" si="90"/>
        <v>Diciembre</v>
      </c>
      <c r="J583" s="6" t="str">
        <f t="shared" si="91"/>
        <v>2024-2</v>
      </c>
      <c r="K583" s="5">
        <v>0</v>
      </c>
      <c r="L583" s="5">
        <v>0</v>
      </c>
      <c r="M583" s="15" t="str">
        <f t="shared" si="95"/>
        <v/>
      </c>
      <c r="N583" s="15" t="str">
        <f t="shared" si="93"/>
        <v/>
      </c>
      <c r="O583" s="5" t="s">
        <v>25</v>
      </c>
      <c r="P583" s="5" t="s">
        <v>25</v>
      </c>
      <c r="Q583" s="5" t="str">
        <f t="shared" si="92"/>
        <v>236-2024-12-31</v>
      </c>
      <c r="R583" s="5">
        <v>0</v>
      </c>
      <c r="S583" s="5">
        <v>0</v>
      </c>
    </row>
    <row r="584" spans="1:19" x14ac:dyDescent="0.3">
      <c r="A584" s="5">
        <v>238</v>
      </c>
      <c r="B584" s="5" t="s">
        <v>177</v>
      </c>
      <c r="C584" s="5" t="s">
        <v>2725</v>
      </c>
      <c r="D584" s="5" t="s">
        <v>98</v>
      </c>
      <c r="E584" s="5" t="s">
        <v>60</v>
      </c>
      <c r="F584" s="5" t="s">
        <v>24</v>
      </c>
      <c r="G584" s="6">
        <v>45657</v>
      </c>
      <c r="H584" s="5">
        <f t="shared" si="94"/>
        <v>2024</v>
      </c>
      <c r="I584" s="5" t="str">
        <f t="shared" si="90"/>
        <v>Diciembre</v>
      </c>
      <c r="J584" s="6" t="str">
        <f t="shared" si="91"/>
        <v>2024-2</v>
      </c>
      <c r="K584" s="5">
        <v>90</v>
      </c>
      <c r="L584" s="5">
        <v>80</v>
      </c>
      <c r="M584" s="15">
        <f t="shared" si="95"/>
        <v>0.88888888888888884</v>
      </c>
      <c r="N584" s="15">
        <f t="shared" si="93"/>
        <v>0.88888888888888884</v>
      </c>
      <c r="O584" s="5" t="s">
        <v>178</v>
      </c>
      <c r="P584" s="5" t="s">
        <v>178</v>
      </c>
      <c r="Q584" s="5" t="str">
        <f t="shared" si="92"/>
        <v>238-2024-12-31</v>
      </c>
      <c r="R584" s="5">
        <v>0</v>
      </c>
      <c r="S584" s="5">
        <v>0</v>
      </c>
    </row>
    <row r="585" spans="1:19" x14ac:dyDescent="0.3">
      <c r="A585" s="5">
        <v>239</v>
      </c>
      <c r="B585" s="5" t="s">
        <v>179</v>
      </c>
      <c r="C585" s="5" t="s">
        <v>2724</v>
      </c>
      <c r="D585" s="5" t="s">
        <v>33</v>
      </c>
      <c r="E585" s="5" t="s">
        <v>23</v>
      </c>
      <c r="F585" s="5" t="s">
        <v>24</v>
      </c>
      <c r="G585" s="6">
        <v>45657</v>
      </c>
      <c r="H585" s="5">
        <f t="shared" si="94"/>
        <v>2024</v>
      </c>
      <c r="I585" s="5" t="str">
        <f t="shared" si="90"/>
        <v>Diciembre</v>
      </c>
      <c r="J585" s="6" t="str">
        <f t="shared" si="91"/>
        <v>2024-2</v>
      </c>
      <c r="K585" s="5"/>
      <c r="L585" s="5">
        <v>32</v>
      </c>
      <c r="M585" s="15" t="str">
        <f t="shared" si="95"/>
        <v/>
      </c>
      <c r="N585" s="15" t="str">
        <f t="shared" si="93"/>
        <v/>
      </c>
      <c r="O585" s="5" t="s">
        <v>116</v>
      </c>
      <c r="P585" s="5" t="s">
        <v>55</v>
      </c>
      <c r="Q585" s="5" t="str">
        <f t="shared" si="92"/>
        <v>239-2024-12-31</v>
      </c>
      <c r="R585" s="5">
        <v>0</v>
      </c>
      <c r="S585" s="5">
        <v>0</v>
      </c>
    </row>
    <row r="586" spans="1:19" x14ac:dyDescent="0.3">
      <c r="A586" s="5">
        <v>240</v>
      </c>
      <c r="B586" s="5" t="s">
        <v>180</v>
      </c>
      <c r="C586" s="5" t="s">
        <v>2724</v>
      </c>
      <c r="D586" s="5" t="s">
        <v>33</v>
      </c>
      <c r="E586" s="5" t="s">
        <v>60</v>
      </c>
      <c r="F586" s="5" t="s">
        <v>24</v>
      </c>
      <c r="G586" s="6">
        <v>45657</v>
      </c>
      <c r="H586" s="5">
        <f t="shared" si="94"/>
        <v>2024</v>
      </c>
      <c r="I586" s="5" t="str">
        <f t="shared" si="90"/>
        <v>Diciembre</v>
      </c>
      <c r="J586" s="6" t="str">
        <f t="shared" si="91"/>
        <v>2024-2</v>
      </c>
      <c r="K586" s="5">
        <v>100</v>
      </c>
      <c r="L586" s="5">
        <v>100</v>
      </c>
      <c r="M586" s="15">
        <f t="shared" si="95"/>
        <v>1</v>
      </c>
      <c r="N586" s="15">
        <f t="shared" si="93"/>
        <v>1</v>
      </c>
      <c r="O586" s="5" t="s">
        <v>25</v>
      </c>
      <c r="P586" s="5" t="s">
        <v>25</v>
      </c>
      <c r="Q586" s="5" t="str">
        <f t="shared" si="92"/>
        <v>240-2024-12-31</v>
      </c>
      <c r="R586" s="5">
        <v>0</v>
      </c>
      <c r="S586" s="5">
        <v>0</v>
      </c>
    </row>
    <row r="587" spans="1:19" x14ac:dyDescent="0.3">
      <c r="A587" s="5">
        <v>241</v>
      </c>
      <c r="B587" s="5" t="s">
        <v>181</v>
      </c>
      <c r="C587" s="5" t="s">
        <v>2724</v>
      </c>
      <c r="D587" s="5" t="s">
        <v>33</v>
      </c>
      <c r="E587" s="5" t="s">
        <v>23</v>
      </c>
      <c r="F587" s="5" t="s">
        <v>24</v>
      </c>
      <c r="G587" s="6">
        <v>45657</v>
      </c>
      <c r="H587" s="5">
        <f t="shared" si="94"/>
        <v>2024</v>
      </c>
      <c r="I587" s="5" t="str">
        <f t="shared" si="90"/>
        <v>Diciembre</v>
      </c>
      <c r="J587" s="6" t="str">
        <f t="shared" si="91"/>
        <v>2024-2</v>
      </c>
      <c r="K587" s="5">
        <v>80</v>
      </c>
      <c r="L587" s="5">
        <v>100</v>
      </c>
      <c r="M587" s="15">
        <f t="shared" si="95"/>
        <v>1.25</v>
      </c>
      <c r="N587" s="15">
        <f t="shared" si="93"/>
        <v>1.25</v>
      </c>
      <c r="O587" s="5" t="s">
        <v>25</v>
      </c>
      <c r="P587" s="5" t="s">
        <v>25</v>
      </c>
      <c r="Q587" s="5" t="str">
        <f t="shared" si="92"/>
        <v>241-2024-12-31</v>
      </c>
      <c r="R587" s="5">
        <v>0</v>
      </c>
      <c r="S587" s="5">
        <v>0</v>
      </c>
    </row>
    <row r="588" spans="1:19" x14ac:dyDescent="0.3">
      <c r="A588" s="5">
        <v>244</v>
      </c>
      <c r="B588" s="5" t="s">
        <v>184</v>
      </c>
      <c r="C588" s="5" t="s">
        <v>2725</v>
      </c>
      <c r="D588" s="5" t="s">
        <v>98</v>
      </c>
      <c r="E588" s="5" t="s">
        <v>73</v>
      </c>
      <c r="F588" s="5" t="s">
        <v>62</v>
      </c>
      <c r="G588" s="6">
        <v>45657</v>
      </c>
      <c r="H588" s="5">
        <f t="shared" si="94"/>
        <v>2024</v>
      </c>
      <c r="I588" s="5" t="str">
        <f t="shared" si="90"/>
        <v>Diciembre</v>
      </c>
      <c r="J588" s="6" t="str">
        <f t="shared" si="91"/>
        <v>2024-2</v>
      </c>
      <c r="K588" s="5">
        <v>25</v>
      </c>
      <c r="L588" s="5">
        <v>25</v>
      </c>
      <c r="M588" s="15">
        <f>IFERROR(IF((K588/L588)&gt;1.3,1.3,K588/L588),"")</f>
        <v>1</v>
      </c>
      <c r="N588" s="15">
        <f>IFERROR(IF((K588/L588)&gt;K588/L588,1.3,K588/L588),"")</f>
        <v>1</v>
      </c>
      <c r="O588" s="5" t="s">
        <v>55</v>
      </c>
      <c r="P588" s="5" t="s">
        <v>55</v>
      </c>
      <c r="Q588" s="5" t="str">
        <f t="shared" si="92"/>
        <v>244-2024-12-31</v>
      </c>
      <c r="R588" s="5">
        <v>0</v>
      </c>
      <c r="S588" s="5">
        <v>0</v>
      </c>
    </row>
    <row r="589" spans="1:19" x14ac:dyDescent="0.3">
      <c r="A589" s="5">
        <v>245</v>
      </c>
      <c r="B589" s="5" t="s">
        <v>185</v>
      </c>
      <c r="C589" s="5" t="s">
        <v>2725</v>
      </c>
      <c r="D589" s="5" t="s">
        <v>186</v>
      </c>
      <c r="E589" s="5" t="s">
        <v>54</v>
      </c>
      <c r="F589" s="5" t="s">
        <v>24</v>
      </c>
      <c r="G589" s="6">
        <v>45657</v>
      </c>
      <c r="H589" s="5">
        <f t="shared" si="94"/>
        <v>2024</v>
      </c>
      <c r="I589" s="5" t="str">
        <f t="shared" si="90"/>
        <v>Diciembre</v>
      </c>
      <c r="J589" s="6" t="str">
        <f t="shared" si="91"/>
        <v>2024-2</v>
      </c>
      <c r="K589" s="5">
        <v>85</v>
      </c>
      <c r="L589" s="5">
        <v>85.19</v>
      </c>
      <c r="M589" s="15">
        <f>IFERROR(IF((L589/K589)&gt;1.3,1.3,L589/K589),"")</f>
        <v>1.0022352941176471</v>
      </c>
      <c r="N589" s="15">
        <f>IFERROR(L589/K589,"")</f>
        <v>1.0022352941176471</v>
      </c>
      <c r="O589" s="5" t="s">
        <v>25</v>
      </c>
      <c r="P589" s="5" t="s">
        <v>25</v>
      </c>
      <c r="Q589" s="5" t="str">
        <f t="shared" si="92"/>
        <v>245-2024-12-31</v>
      </c>
      <c r="R589" s="5">
        <v>0</v>
      </c>
      <c r="S589" s="5">
        <v>1</v>
      </c>
    </row>
    <row r="590" spans="1:19" x14ac:dyDescent="0.3">
      <c r="A590" s="5">
        <v>246</v>
      </c>
      <c r="B590" s="5" t="s">
        <v>189</v>
      </c>
      <c r="C590" s="5" t="s">
        <v>2725</v>
      </c>
      <c r="D590" s="5" t="s">
        <v>188</v>
      </c>
      <c r="E590" s="5" t="s">
        <v>54</v>
      </c>
      <c r="F590" s="5" t="s">
        <v>24</v>
      </c>
      <c r="G590" s="6">
        <v>45657</v>
      </c>
      <c r="H590" s="5">
        <f t="shared" si="94"/>
        <v>2024</v>
      </c>
      <c r="I590" s="5" t="str">
        <f t="shared" si="90"/>
        <v>Diciembre</v>
      </c>
      <c r="J590" s="6" t="str">
        <f t="shared" si="91"/>
        <v>2024-2</v>
      </c>
      <c r="K590" s="5">
        <v>67.5</v>
      </c>
      <c r="L590" s="5">
        <v>94.4</v>
      </c>
      <c r="M590" s="15">
        <f>IFERROR(IF((L590/K590)&gt;1.3,1.3,L590/K590),"")</f>
        <v>1.3</v>
      </c>
      <c r="N590" s="15">
        <f>IFERROR(L590/K590,"")</f>
        <v>1.3985185185185185</v>
      </c>
      <c r="O590" s="5" t="s">
        <v>25</v>
      </c>
      <c r="P590" s="5" t="s">
        <v>25</v>
      </c>
      <c r="Q590" s="5" t="str">
        <f t="shared" si="92"/>
        <v>246-2024-12-31</v>
      </c>
      <c r="R590" s="5">
        <v>0</v>
      </c>
      <c r="S590" s="5">
        <v>0</v>
      </c>
    </row>
    <row r="591" spans="1:19" x14ac:dyDescent="0.3">
      <c r="A591" s="5">
        <v>251</v>
      </c>
      <c r="B591" s="5" t="s">
        <v>193</v>
      </c>
      <c r="C591" s="5" t="s">
        <v>2725</v>
      </c>
      <c r="D591" s="5" t="s">
        <v>194</v>
      </c>
      <c r="E591" s="5" t="s">
        <v>60</v>
      </c>
      <c r="F591" s="5" t="s">
        <v>24</v>
      </c>
      <c r="G591" s="6">
        <v>45657</v>
      </c>
      <c r="H591" s="5">
        <f t="shared" si="94"/>
        <v>2024</v>
      </c>
      <c r="I591" s="5" t="str">
        <f t="shared" si="90"/>
        <v>Diciembre</v>
      </c>
      <c r="J591" s="6" t="str">
        <f t="shared" si="91"/>
        <v>2024-2</v>
      </c>
      <c r="K591" s="5">
        <v>100</v>
      </c>
      <c r="L591" s="5">
        <v>96.23</v>
      </c>
      <c r="M591" s="15">
        <f>IFERROR(IF((L591/K591)&gt;1.3,1.3,L591/K591),"")</f>
        <v>0.96230000000000004</v>
      </c>
      <c r="N591" s="15">
        <f>IFERROR(L591/K591,"")</f>
        <v>0.96230000000000004</v>
      </c>
      <c r="O591" s="5" t="s">
        <v>25</v>
      </c>
      <c r="P591" s="5" t="s">
        <v>25</v>
      </c>
      <c r="Q591" s="5" t="str">
        <f t="shared" si="92"/>
        <v>251-2024-12-31</v>
      </c>
      <c r="R591" s="5">
        <v>0</v>
      </c>
      <c r="S591" s="5">
        <v>0</v>
      </c>
    </row>
    <row r="592" spans="1:19" x14ac:dyDescent="0.3">
      <c r="A592" s="5">
        <v>252</v>
      </c>
      <c r="B592" s="5" t="s">
        <v>195</v>
      </c>
      <c r="C592" s="5" t="s">
        <v>2725</v>
      </c>
      <c r="D592" s="5" t="s">
        <v>186</v>
      </c>
      <c r="E592" s="5" t="s">
        <v>54</v>
      </c>
      <c r="F592" s="5" t="s">
        <v>24</v>
      </c>
      <c r="G592" s="6">
        <v>45657</v>
      </c>
      <c r="H592" s="5">
        <f t="shared" si="94"/>
        <v>2024</v>
      </c>
      <c r="I592" s="5" t="str">
        <f t="shared" si="90"/>
        <v>Diciembre</v>
      </c>
      <c r="J592" s="6" t="str">
        <f t="shared" si="91"/>
        <v>2024-2</v>
      </c>
      <c r="K592" s="5">
        <v>72.900000000000006</v>
      </c>
      <c r="L592" s="5">
        <v>72.53</v>
      </c>
      <c r="M592" s="15">
        <f>IFERROR(IF((L592/K592)&gt;1.3,1.3,L592/K592),"")</f>
        <v>0.99492455418381343</v>
      </c>
      <c r="N592" s="15">
        <f>IFERROR(L592/K592,"")</f>
        <v>0.99492455418381343</v>
      </c>
      <c r="O592" s="5" t="s">
        <v>25</v>
      </c>
      <c r="P592" s="5" t="s">
        <v>25</v>
      </c>
      <c r="Q592" s="5" t="str">
        <f t="shared" si="92"/>
        <v>252-2024-12-31</v>
      </c>
      <c r="R592" s="5">
        <v>1</v>
      </c>
      <c r="S592" s="5">
        <v>1</v>
      </c>
    </row>
    <row r="593" spans="1:19" x14ac:dyDescent="0.3">
      <c r="A593" s="5">
        <v>254</v>
      </c>
      <c r="B593" s="5" t="s">
        <v>197</v>
      </c>
      <c r="C593" s="5" t="s">
        <v>2725</v>
      </c>
      <c r="D593" s="5" t="s">
        <v>198</v>
      </c>
      <c r="E593" s="5" t="s">
        <v>60</v>
      </c>
      <c r="F593" s="5" t="s">
        <v>24</v>
      </c>
      <c r="G593" s="6">
        <v>45657</v>
      </c>
      <c r="H593" s="5">
        <f t="shared" si="94"/>
        <v>2024</v>
      </c>
      <c r="I593" s="5" t="str">
        <f t="shared" si="90"/>
        <v>Diciembre</v>
      </c>
      <c r="J593" s="6" t="str">
        <f t="shared" si="91"/>
        <v>2024-2</v>
      </c>
      <c r="K593" s="5">
        <v>73</v>
      </c>
      <c r="L593" s="5">
        <v>73</v>
      </c>
      <c r="M593" s="15">
        <f>IFERROR(IF((L593/K593)&gt;1.3,1.3,L593/K593),"")</f>
        <v>1</v>
      </c>
      <c r="N593" s="15">
        <f>IFERROR(L593/K593,"")</f>
        <v>1</v>
      </c>
      <c r="O593" s="5" t="s">
        <v>55</v>
      </c>
      <c r="P593" s="5" t="s">
        <v>55</v>
      </c>
      <c r="Q593" s="5" t="str">
        <f t="shared" si="92"/>
        <v>254-2024-12-31</v>
      </c>
      <c r="R593" s="5">
        <v>0</v>
      </c>
      <c r="S593" s="5">
        <v>0</v>
      </c>
    </row>
    <row r="594" spans="1:19" x14ac:dyDescent="0.3">
      <c r="A594" s="5">
        <v>255</v>
      </c>
      <c r="B594" s="5" t="s">
        <v>200</v>
      </c>
      <c r="C594" s="5" t="s">
        <v>2725</v>
      </c>
      <c r="D594" s="5" t="s">
        <v>127</v>
      </c>
      <c r="E594" s="5" t="s">
        <v>73</v>
      </c>
      <c r="F594" s="5" t="s">
        <v>24</v>
      </c>
      <c r="G594" s="6">
        <v>45657</v>
      </c>
      <c r="H594" s="5">
        <f t="shared" si="94"/>
        <v>2024</v>
      </c>
      <c r="I594" s="5" t="str">
        <f t="shared" si="90"/>
        <v>Diciembre</v>
      </c>
      <c r="J594" s="6" t="str">
        <f t="shared" si="91"/>
        <v>2024-2</v>
      </c>
      <c r="K594" s="5">
        <v>100</v>
      </c>
      <c r="L594" s="5">
        <v>-5</v>
      </c>
      <c r="M594" s="15">
        <v>0</v>
      </c>
      <c r="N594" s="15">
        <v>0</v>
      </c>
      <c r="O594" s="5" t="s">
        <v>55</v>
      </c>
      <c r="P594" s="5" t="s">
        <v>55</v>
      </c>
      <c r="Q594" s="5" t="str">
        <f t="shared" si="92"/>
        <v>255-2024-12-31</v>
      </c>
      <c r="R594" s="5">
        <v>0</v>
      </c>
      <c r="S594" s="5">
        <v>0</v>
      </c>
    </row>
    <row r="595" spans="1:19" x14ac:dyDescent="0.3">
      <c r="A595" s="5">
        <v>256</v>
      </c>
      <c r="B595" s="5" t="s">
        <v>201</v>
      </c>
      <c r="C595" s="5" t="s">
        <v>2725</v>
      </c>
      <c r="D595" s="5" t="s">
        <v>127</v>
      </c>
      <c r="E595" s="5" t="s">
        <v>54</v>
      </c>
      <c r="F595" s="5" t="s">
        <v>24</v>
      </c>
      <c r="G595" s="6">
        <v>45657</v>
      </c>
      <c r="H595" s="5">
        <f t="shared" si="94"/>
        <v>2024</v>
      </c>
      <c r="I595" s="5" t="str">
        <f t="shared" si="90"/>
        <v>Diciembre</v>
      </c>
      <c r="J595" s="6" t="str">
        <f t="shared" si="91"/>
        <v>2024-2</v>
      </c>
      <c r="K595" s="5">
        <v>34</v>
      </c>
      <c r="L595" s="5">
        <v>46</v>
      </c>
      <c r="M595" s="15">
        <f>IFERROR(IF((L595/K595)&gt;1.3,1.3,L595/K595),"")</f>
        <v>1.3</v>
      </c>
      <c r="N595" s="15">
        <f>IFERROR(L595/K595,"")</f>
        <v>1.3529411764705883</v>
      </c>
      <c r="O595" s="5" t="s">
        <v>55</v>
      </c>
      <c r="P595" s="5" t="s">
        <v>55</v>
      </c>
      <c r="Q595" s="5" t="str">
        <f t="shared" si="92"/>
        <v>256-2024-12-31</v>
      </c>
      <c r="R595" s="5">
        <v>0</v>
      </c>
      <c r="S595" s="5">
        <v>0</v>
      </c>
    </row>
    <row r="596" spans="1:19" x14ac:dyDescent="0.3">
      <c r="A596" s="5">
        <v>259</v>
      </c>
      <c r="B596" s="5" t="s">
        <v>203</v>
      </c>
      <c r="C596" s="5" t="s">
        <v>2724</v>
      </c>
      <c r="D596" s="5" t="s">
        <v>194</v>
      </c>
      <c r="E596" s="5" t="s">
        <v>60</v>
      </c>
      <c r="F596" s="5" t="s">
        <v>24</v>
      </c>
      <c r="G596" s="6">
        <v>45657</v>
      </c>
      <c r="H596" s="5">
        <f t="shared" si="94"/>
        <v>2024</v>
      </c>
      <c r="I596" s="5" t="str">
        <f t="shared" si="90"/>
        <v>Diciembre</v>
      </c>
      <c r="J596" s="6" t="str">
        <f t="shared" si="91"/>
        <v>2024-2</v>
      </c>
      <c r="K596" s="5">
        <v>90</v>
      </c>
      <c r="L596" s="5">
        <v>78.430000000000007</v>
      </c>
      <c r="M596" s="15">
        <f>IFERROR(IF((L596/K596)&gt;1.3,1.3,L596/K596),"")</f>
        <v>0.87144444444444447</v>
      </c>
      <c r="N596" s="15">
        <f>IFERROR(L596/K596,"")</f>
        <v>0.87144444444444447</v>
      </c>
      <c r="O596" s="5" t="s">
        <v>25</v>
      </c>
      <c r="P596" s="5" t="s">
        <v>25</v>
      </c>
      <c r="Q596" s="5" t="str">
        <f t="shared" si="92"/>
        <v>259-2024-12-31</v>
      </c>
      <c r="R596" s="5">
        <v>0</v>
      </c>
      <c r="S596" s="5">
        <v>0</v>
      </c>
    </row>
    <row r="597" spans="1:19" x14ac:dyDescent="0.3">
      <c r="A597" s="5">
        <v>260</v>
      </c>
      <c r="B597" s="5" t="s">
        <v>204</v>
      </c>
      <c r="C597" s="5" t="s">
        <v>2725</v>
      </c>
      <c r="D597" s="5" t="s">
        <v>205</v>
      </c>
      <c r="E597" s="5" t="s">
        <v>54</v>
      </c>
      <c r="F597" s="5" t="s">
        <v>62</v>
      </c>
      <c r="G597" s="6">
        <v>45657</v>
      </c>
      <c r="H597" s="5">
        <f t="shared" si="94"/>
        <v>2024</v>
      </c>
      <c r="I597" s="5" t="str">
        <f t="shared" si="90"/>
        <v>Diciembre</v>
      </c>
      <c r="J597" s="6" t="str">
        <f t="shared" si="91"/>
        <v>2024-2</v>
      </c>
      <c r="K597" s="5">
        <v>2.8</v>
      </c>
      <c r="L597" s="5">
        <v>2.1</v>
      </c>
      <c r="M597" s="15">
        <f>IFERROR(IF((K597/L597)&gt;1.3,1.3,K597/L597),"")</f>
        <v>1.3</v>
      </c>
      <c r="N597" s="15">
        <f>IFERROR(IF((K597/L597)&gt;K597/L597,1.3,K597/L597),"")</f>
        <v>1.3333333333333333</v>
      </c>
      <c r="O597" s="5" t="s">
        <v>91</v>
      </c>
      <c r="P597" s="5" t="s">
        <v>91</v>
      </c>
      <c r="Q597" s="5" t="str">
        <f t="shared" si="92"/>
        <v>260-2024-12-31</v>
      </c>
      <c r="R597" s="5">
        <v>1</v>
      </c>
      <c r="S597" s="5">
        <v>1</v>
      </c>
    </row>
    <row r="598" spans="1:19" x14ac:dyDescent="0.3">
      <c r="A598" s="5">
        <v>261</v>
      </c>
      <c r="B598" s="5" t="s">
        <v>206</v>
      </c>
      <c r="C598" s="5" t="s">
        <v>2725</v>
      </c>
      <c r="D598" s="5" t="s">
        <v>53</v>
      </c>
      <c r="E598" s="5" t="s">
        <v>54</v>
      </c>
      <c r="F598" s="5" t="s">
        <v>62</v>
      </c>
      <c r="G598" s="6">
        <v>45657</v>
      </c>
      <c r="H598" s="5">
        <f t="shared" si="94"/>
        <v>2024</v>
      </c>
      <c r="I598" s="5" t="str">
        <f t="shared" si="90"/>
        <v>Diciembre</v>
      </c>
      <c r="J598" s="6" t="str">
        <f t="shared" si="91"/>
        <v>2024-2</v>
      </c>
      <c r="K598" s="5">
        <v>3</v>
      </c>
      <c r="L598" s="5">
        <v>2.2000000000000002</v>
      </c>
      <c r="M598" s="15">
        <f>IFERROR(IF((K598/L598)&gt;1.3,1.3,K598/L598),"")</f>
        <v>1.3</v>
      </c>
      <c r="N598" s="15">
        <f>IFERROR(IF((K598/L598)&gt;K598/L598,1.3,K598/L598),"")</f>
        <v>1.3636363636363635</v>
      </c>
      <c r="O598" s="5" t="s">
        <v>55</v>
      </c>
      <c r="P598" s="5" t="s">
        <v>91</v>
      </c>
      <c r="Q598" s="5" t="str">
        <f t="shared" si="92"/>
        <v>261-2024-12-31</v>
      </c>
      <c r="R598" s="5">
        <v>1</v>
      </c>
      <c r="S598" s="5">
        <v>1</v>
      </c>
    </row>
    <row r="599" spans="1:19" x14ac:dyDescent="0.3">
      <c r="A599" s="5">
        <v>262</v>
      </c>
      <c r="B599" s="5" t="s">
        <v>208</v>
      </c>
      <c r="C599" s="5" t="s">
        <v>2725</v>
      </c>
      <c r="D599" s="5" t="s">
        <v>46</v>
      </c>
      <c r="E599" s="5" t="s">
        <v>54</v>
      </c>
      <c r="F599" s="5" t="s">
        <v>62</v>
      </c>
      <c r="G599" s="6">
        <v>45657</v>
      </c>
      <c r="H599" s="5">
        <f t="shared" si="94"/>
        <v>2024</v>
      </c>
      <c r="I599" s="5" t="str">
        <f t="shared" si="90"/>
        <v>Diciembre</v>
      </c>
      <c r="J599" s="6" t="str">
        <f t="shared" si="91"/>
        <v>2024-2</v>
      </c>
      <c r="K599" s="5">
        <v>20</v>
      </c>
      <c r="L599" s="5">
        <v>0</v>
      </c>
      <c r="M599" s="8">
        <v>1</v>
      </c>
      <c r="N599" s="15">
        <v>1</v>
      </c>
      <c r="O599" s="5" t="s">
        <v>25</v>
      </c>
      <c r="P599" s="5" t="s">
        <v>25</v>
      </c>
      <c r="Q599" s="5" t="str">
        <f t="shared" si="92"/>
        <v>262-2024-12-31</v>
      </c>
      <c r="R599" s="5">
        <v>0</v>
      </c>
      <c r="S599" s="5">
        <v>0</v>
      </c>
    </row>
    <row r="600" spans="1:19" x14ac:dyDescent="0.3">
      <c r="A600" s="5">
        <v>263</v>
      </c>
      <c r="B600" s="5" t="s">
        <v>209</v>
      </c>
      <c r="C600" s="5" t="s">
        <v>2725</v>
      </c>
      <c r="D600" s="5" t="s">
        <v>46</v>
      </c>
      <c r="E600" s="5" t="s">
        <v>60</v>
      </c>
      <c r="F600" s="5" t="s">
        <v>24</v>
      </c>
      <c r="G600" s="6">
        <v>45657</v>
      </c>
      <c r="H600" s="5">
        <f t="shared" si="94"/>
        <v>2024</v>
      </c>
      <c r="I600" s="5" t="str">
        <f t="shared" si="90"/>
        <v>Diciembre</v>
      </c>
      <c r="J600" s="6" t="str">
        <f t="shared" si="91"/>
        <v>2024-2</v>
      </c>
      <c r="K600" s="5">
        <v>100</v>
      </c>
      <c r="L600" s="5">
        <v>100</v>
      </c>
      <c r="M600" s="15">
        <f t="shared" ref="M600:M611" si="96">IFERROR(IF((L600/K600)&gt;1.3,1.3,L600/K600),"")</f>
        <v>1</v>
      </c>
      <c r="N600" s="15">
        <f t="shared" ref="N600:N611" si="97">IFERROR(L600/K600,"")</f>
        <v>1</v>
      </c>
      <c r="O600" s="5" t="s">
        <v>25</v>
      </c>
      <c r="P600" s="5" t="s">
        <v>25</v>
      </c>
      <c r="Q600" s="5" t="str">
        <f t="shared" si="92"/>
        <v>263-2024-12-31</v>
      </c>
      <c r="R600" s="5">
        <v>0</v>
      </c>
      <c r="S600" s="5">
        <v>0</v>
      </c>
    </row>
    <row r="601" spans="1:19" x14ac:dyDescent="0.3">
      <c r="A601" s="5">
        <v>264</v>
      </c>
      <c r="B601" s="5" t="s">
        <v>211</v>
      </c>
      <c r="C601" s="5" t="s">
        <v>2725</v>
      </c>
      <c r="D601" s="5" t="s">
        <v>46</v>
      </c>
      <c r="E601" s="5" t="s">
        <v>54</v>
      </c>
      <c r="F601" s="5" t="s">
        <v>24</v>
      </c>
      <c r="G601" s="6">
        <v>45657</v>
      </c>
      <c r="H601" s="5">
        <f t="shared" si="94"/>
        <v>2024</v>
      </c>
      <c r="I601" s="5" t="str">
        <f t="shared" si="90"/>
        <v>Diciembre</v>
      </c>
      <c r="J601" s="6" t="str">
        <f t="shared" si="91"/>
        <v>2024-2</v>
      </c>
      <c r="K601" s="5">
        <v>100</v>
      </c>
      <c r="L601" s="5">
        <v>100</v>
      </c>
      <c r="M601" s="15">
        <f t="shared" si="96"/>
        <v>1</v>
      </c>
      <c r="N601" s="15">
        <f t="shared" si="97"/>
        <v>1</v>
      </c>
      <c r="O601" s="5" t="s">
        <v>25</v>
      </c>
      <c r="P601" s="5" t="s">
        <v>25</v>
      </c>
      <c r="Q601" s="5" t="str">
        <f t="shared" si="92"/>
        <v>264-2024-12-31</v>
      </c>
      <c r="R601" s="5">
        <v>0</v>
      </c>
      <c r="S601" s="5">
        <v>0</v>
      </c>
    </row>
    <row r="602" spans="1:19" x14ac:dyDescent="0.3">
      <c r="A602" s="5">
        <v>265</v>
      </c>
      <c r="B602" s="5" t="s">
        <v>213</v>
      </c>
      <c r="C602" s="5" t="s">
        <v>2725</v>
      </c>
      <c r="D602" s="5" t="s">
        <v>46</v>
      </c>
      <c r="E602" s="5" t="s">
        <v>54</v>
      </c>
      <c r="F602" s="5" t="s">
        <v>24</v>
      </c>
      <c r="G602" s="6">
        <v>45657</v>
      </c>
      <c r="H602" s="5">
        <f t="shared" si="94"/>
        <v>2024</v>
      </c>
      <c r="I602" s="5" t="str">
        <f t="shared" si="90"/>
        <v>Diciembre</v>
      </c>
      <c r="J602" s="6" t="str">
        <f t="shared" si="91"/>
        <v>2024-2</v>
      </c>
      <c r="K602" s="5">
        <v>95</v>
      </c>
      <c r="L602" s="5">
        <v>100</v>
      </c>
      <c r="M602" s="15">
        <f t="shared" si="96"/>
        <v>1.0526315789473684</v>
      </c>
      <c r="N602" s="15">
        <f t="shared" si="97"/>
        <v>1.0526315789473684</v>
      </c>
      <c r="O602" s="5" t="s">
        <v>25</v>
      </c>
      <c r="P602" s="5" t="s">
        <v>25</v>
      </c>
      <c r="Q602" s="5" t="str">
        <f t="shared" si="92"/>
        <v>265-2024-12-31</v>
      </c>
      <c r="R602" s="5">
        <v>0</v>
      </c>
      <c r="S602" s="5">
        <v>0</v>
      </c>
    </row>
    <row r="603" spans="1:19" x14ac:dyDescent="0.3">
      <c r="A603" s="5">
        <v>266</v>
      </c>
      <c r="B603" s="5" t="s">
        <v>214</v>
      </c>
      <c r="C603" s="5" t="s">
        <v>2725</v>
      </c>
      <c r="D603" s="5" t="s">
        <v>46</v>
      </c>
      <c r="E603" s="5" t="s">
        <v>54</v>
      </c>
      <c r="F603" s="5" t="s">
        <v>24</v>
      </c>
      <c r="G603" s="6">
        <v>45657</v>
      </c>
      <c r="H603" s="5">
        <f t="shared" si="94"/>
        <v>2024</v>
      </c>
      <c r="I603" s="5" t="str">
        <f t="shared" si="90"/>
        <v>Diciembre</v>
      </c>
      <c r="J603" s="6" t="str">
        <f t="shared" si="91"/>
        <v>2024-2</v>
      </c>
      <c r="K603" s="5">
        <v>95</v>
      </c>
      <c r="L603" s="5">
        <v>81.93</v>
      </c>
      <c r="M603" s="15">
        <f t="shared" si="96"/>
        <v>0.86242105263157898</v>
      </c>
      <c r="N603" s="15">
        <f t="shared" si="97"/>
        <v>0.86242105263157898</v>
      </c>
      <c r="O603" s="5" t="s">
        <v>25</v>
      </c>
      <c r="P603" s="5" t="s">
        <v>25</v>
      </c>
      <c r="Q603" s="5" t="str">
        <f t="shared" si="92"/>
        <v>266-2024-12-31</v>
      </c>
      <c r="R603" s="5">
        <v>0</v>
      </c>
      <c r="S603" s="5">
        <v>0</v>
      </c>
    </row>
    <row r="604" spans="1:19" x14ac:dyDescent="0.3">
      <c r="A604" s="5">
        <v>268</v>
      </c>
      <c r="B604" s="5" t="s">
        <v>215</v>
      </c>
      <c r="C604" s="5" t="s">
        <v>2725</v>
      </c>
      <c r="D604" s="5" t="s">
        <v>216</v>
      </c>
      <c r="E604" s="5" t="s">
        <v>54</v>
      </c>
      <c r="F604" s="5" t="s">
        <v>24</v>
      </c>
      <c r="G604" s="6">
        <v>45657</v>
      </c>
      <c r="H604" s="5">
        <f t="shared" si="94"/>
        <v>2024</v>
      </c>
      <c r="I604" s="5" t="str">
        <f t="shared" si="90"/>
        <v>Diciembre</v>
      </c>
      <c r="J604" s="6" t="str">
        <f t="shared" si="91"/>
        <v>2024-2</v>
      </c>
      <c r="K604" s="5">
        <v>0</v>
      </c>
      <c r="L604" s="5">
        <v>1005</v>
      </c>
      <c r="M604" s="15" t="str">
        <f t="shared" si="96"/>
        <v/>
      </c>
      <c r="N604" s="15" t="str">
        <f t="shared" si="97"/>
        <v/>
      </c>
      <c r="O604" s="5">
        <v>0</v>
      </c>
      <c r="P604" s="5" t="s">
        <v>55</v>
      </c>
      <c r="Q604" s="5" t="str">
        <f t="shared" si="92"/>
        <v>268-2024-12-31</v>
      </c>
      <c r="R604" s="5">
        <v>0</v>
      </c>
      <c r="S604" s="5">
        <v>0</v>
      </c>
    </row>
    <row r="605" spans="1:19" x14ac:dyDescent="0.3">
      <c r="A605" s="5">
        <v>269</v>
      </c>
      <c r="B605" s="5" t="s">
        <v>217</v>
      </c>
      <c r="C605" s="5" t="s">
        <v>2724</v>
      </c>
      <c r="D605" s="5" t="s">
        <v>216</v>
      </c>
      <c r="E605" s="5" t="s">
        <v>54</v>
      </c>
      <c r="F605" s="5" t="s">
        <v>24</v>
      </c>
      <c r="G605" s="6">
        <v>45657</v>
      </c>
      <c r="H605" s="5">
        <f t="shared" si="94"/>
        <v>2024</v>
      </c>
      <c r="I605" s="5" t="str">
        <f t="shared" si="90"/>
        <v>Diciembre</v>
      </c>
      <c r="J605" s="6" t="str">
        <f t="shared" si="91"/>
        <v>2024-2</v>
      </c>
      <c r="K605" s="5"/>
      <c r="L605" s="5"/>
      <c r="M605" s="15" t="str">
        <f t="shared" si="96"/>
        <v/>
      </c>
      <c r="N605" s="15" t="str">
        <f t="shared" si="97"/>
        <v/>
      </c>
      <c r="O605" s="5" t="s">
        <v>91</v>
      </c>
      <c r="P605" s="5" t="s">
        <v>91</v>
      </c>
      <c r="Q605" s="5" t="str">
        <f t="shared" si="92"/>
        <v>269-2024-12-31</v>
      </c>
      <c r="R605" s="5">
        <v>2</v>
      </c>
      <c r="S605" s="5">
        <v>2</v>
      </c>
    </row>
    <row r="606" spans="1:19" x14ac:dyDescent="0.3">
      <c r="A606" s="5">
        <v>270</v>
      </c>
      <c r="B606" s="5" t="s">
        <v>218</v>
      </c>
      <c r="C606" s="5" t="s">
        <v>2724</v>
      </c>
      <c r="D606" s="5" t="s">
        <v>216</v>
      </c>
      <c r="E606" s="5" t="s">
        <v>54</v>
      </c>
      <c r="F606" s="5" t="s">
        <v>24</v>
      </c>
      <c r="G606" s="6">
        <v>45657</v>
      </c>
      <c r="H606" s="5">
        <f t="shared" si="94"/>
        <v>2024</v>
      </c>
      <c r="I606" s="5" t="str">
        <f t="shared" si="90"/>
        <v>Diciembre</v>
      </c>
      <c r="J606" s="6" t="str">
        <f t="shared" si="91"/>
        <v>2024-2</v>
      </c>
      <c r="K606" s="5">
        <v>0</v>
      </c>
      <c r="L606" s="5">
        <v>4.57</v>
      </c>
      <c r="M606" s="15" t="str">
        <f t="shared" si="96"/>
        <v/>
      </c>
      <c r="N606" s="15" t="str">
        <f t="shared" si="97"/>
        <v/>
      </c>
      <c r="O606" s="5">
        <v>0</v>
      </c>
      <c r="P606" s="5" t="s">
        <v>55</v>
      </c>
      <c r="Q606" s="5" t="str">
        <f t="shared" si="92"/>
        <v>270-2024-12-31</v>
      </c>
      <c r="R606" s="5">
        <v>1</v>
      </c>
      <c r="S606" s="5">
        <v>1</v>
      </c>
    </row>
    <row r="607" spans="1:19" x14ac:dyDescent="0.3">
      <c r="A607" s="5">
        <v>271</v>
      </c>
      <c r="B607" s="5" t="s">
        <v>219</v>
      </c>
      <c r="C607" s="5" t="s">
        <v>2724</v>
      </c>
      <c r="D607" s="5" t="s">
        <v>216</v>
      </c>
      <c r="E607" s="5" t="s">
        <v>54</v>
      </c>
      <c r="F607" s="5" t="s">
        <v>24</v>
      </c>
      <c r="G607" s="6">
        <v>45657</v>
      </c>
      <c r="H607" s="5">
        <f t="shared" si="94"/>
        <v>2024</v>
      </c>
      <c r="I607" s="5" t="str">
        <f t="shared" si="90"/>
        <v>Diciembre</v>
      </c>
      <c r="J607" s="6" t="str">
        <f t="shared" si="91"/>
        <v>2024-2</v>
      </c>
      <c r="K607" s="5"/>
      <c r="L607" s="5"/>
      <c r="M607" s="15" t="str">
        <f t="shared" si="96"/>
        <v/>
      </c>
      <c r="N607" s="15" t="str">
        <f t="shared" si="97"/>
        <v/>
      </c>
      <c r="O607" s="5">
        <v>0</v>
      </c>
      <c r="P607" s="5" t="s">
        <v>55</v>
      </c>
      <c r="Q607" s="5" t="str">
        <f t="shared" si="92"/>
        <v>271-2024-12-31</v>
      </c>
      <c r="R607" s="5">
        <v>1</v>
      </c>
      <c r="S607" s="5">
        <v>1</v>
      </c>
    </row>
    <row r="608" spans="1:19" x14ac:dyDescent="0.3">
      <c r="A608" s="5">
        <v>272</v>
      </c>
      <c r="B608" s="5" t="s">
        <v>220</v>
      </c>
      <c r="C608" s="5" t="s">
        <v>2725</v>
      </c>
      <c r="D608" s="5" t="s">
        <v>72</v>
      </c>
      <c r="E608" s="5" t="s">
        <v>73</v>
      </c>
      <c r="F608" s="5" t="s">
        <v>62</v>
      </c>
      <c r="G608" s="6">
        <v>45657</v>
      </c>
      <c r="H608" s="5">
        <f t="shared" si="94"/>
        <v>2024</v>
      </c>
      <c r="I608" s="5" t="str">
        <f t="shared" si="90"/>
        <v>Diciembre</v>
      </c>
      <c r="J608" s="6" t="str">
        <f t="shared" si="91"/>
        <v>2024-2</v>
      </c>
      <c r="K608" s="5">
        <v>0</v>
      </c>
      <c r="L608" s="5">
        <v>0</v>
      </c>
      <c r="M608" s="15" t="str">
        <f t="shared" si="96"/>
        <v/>
      </c>
      <c r="N608" s="15" t="str">
        <f t="shared" si="97"/>
        <v/>
      </c>
      <c r="O608" s="5">
        <v>0</v>
      </c>
      <c r="P608" s="5" t="s">
        <v>55</v>
      </c>
      <c r="Q608" s="5" t="str">
        <f t="shared" si="92"/>
        <v>272-2024-12-31</v>
      </c>
      <c r="R608" s="5">
        <v>0</v>
      </c>
      <c r="S608" s="5">
        <v>0</v>
      </c>
    </row>
    <row r="609" spans="1:19" x14ac:dyDescent="0.3">
      <c r="A609" s="5">
        <v>273</v>
      </c>
      <c r="B609" s="5" t="s">
        <v>221</v>
      </c>
      <c r="C609" s="5" t="s">
        <v>2725</v>
      </c>
      <c r="D609" s="5" t="s">
        <v>222</v>
      </c>
      <c r="E609" s="5" t="s">
        <v>54</v>
      </c>
      <c r="F609" s="5" t="s">
        <v>24</v>
      </c>
      <c r="G609" s="6">
        <v>45657</v>
      </c>
      <c r="H609" s="5">
        <f t="shared" si="94"/>
        <v>2024</v>
      </c>
      <c r="I609" s="5" t="str">
        <f t="shared" si="90"/>
        <v>Diciembre</v>
      </c>
      <c r="J609" s="6" t="str">
        <f t="shared" si="91"/>
        <v>2024-2</v>
      </c>
      <c r="K609" s="5">
        <v>6</v>
      </c>
      <c r="L609" s="5">
        <v>6</v>
      </c>
      <c r="M609" s="15">
        <f t="shared" si="96"/>
        <v>1</v>
      </c>
      <c r="N609" s="15">
        <f t="shared" si="97"/>
        <v>1</v>
      </c>
      <c r="O609" s="5" t="s">
        <v>55</v>
      </c>
      <c r="P609" s="5" t="s">
        <v>55</v>
      </c>
      <c r="Q609" s="5" t="str">
        <f t="shared" si="92"/>
        <v>273-2024-12-31</v>
      </c>
      <c r="R609" s="5">
        <v>0</v>
      </c>
      <c r="S609" s="5">
        <v>0</v>
      </c>
    </row>
    <row r="610" spans="1:19" x14ac:dyDescent="0.3">
      <c r="A610" s="5">
        <v>274</v>
      </c>
      <c r="B610" s="5" t="s">
        <v>223</v>
      </c>
      <c r="C610" s="5" t="s">
        <v>2725</v>
      </c>
      <c r="D610" s="5" t="s">
        <v>205</v>
      </c>
      <c r="E610" s="5" t="s">
        <v>54</v>
      </c>
      <c r="F610" s="5" t="s">
        <v>24</v>
      </c>
      <c r="G610" s="6">
        <v>45657</v>
      </c>
      <c r="H610" s="5">
        <f t="shared" si="94"/>
        <v>2024</v>
      </c>
      <c r="I610" s="5" t="str">
        <f t="shared" si="90"/>
        <v>Diciembre</v>
      </c>
      <c r="J610" s="6" t="str">
        <f t="shared" si="91"/>
        <v>2024-2</v>
      </c>
      <c r="K610" s="83">
        <v>40441.334115206948</v>
      </c>
      <c r="L610" s="9">
        <v>41436</v>
      </c>
      <c r="M610" s="15">
        <f t="shared" si="96"/>
        <v>1.0245952787304076</v>
      </c>
      <c r="N610" s="15">
        <f t="shared" si="97"/>
        <v>1.0245952787304076</v>
      </c>
      <c r="O610" s="5" t="s">
        <v>55</v>
      </c>
      <c r="P610" s="5" t="s">
        <v>55</v>
      </c>
      <c r="Q610" s="5" t="str">
        <f t="shared" si="92"/>
        <v>274-2024-12-31</v>
      </c>
      <c r="R610" s="5">
        <v>0</v>
      </c>
      <c r="S610" s="5">
        <v>0</v>
      </c>
    </row>
    <row r="611" spans="1:19" x14ac:dyDescent="0.3">
      <c r="A611" s="5">
        <v>275</v>
      </c>
      <c r="B611" s="5" t="s">
        <v>224</v>
      </c>
      <c r="C611" s="5" t="s">
        <v>2725</v>
      </c>
      <c r="D611" s="5" t="s">
        <v>225</v>
      </c>
      <c r="E611" s="5" t="s">
        <v>54</v>
      </c>
      <c r="F611" s="5" t="s">
        <v>24</v>
      </c>
      <c r="G611" s="6">
        <v>45657</v>
      </c>
      <c r="H611" s="5">
        <f t="shared" si="94"/>
        <v>2024</v>
      </c>
      <c r="I611" s="5" t="str">
        <f t="shared" si="90"/>
        <v>Diciembre</v>
      </c>
      <c r="J611" s="6" t="str">
        <f t="shared" si="91"/>
        <v>2024-2</v>
      </c>
      <c r="K611" s="5">
        <v>80</v>
      </c>
      <c r="L611" s="5">
        <v>87.67</v>
      </c>
      <c r="M611" s="15">
        <f t="shared" si="96"/>
        <v>1.0958749999999999</v>
      </c>
      <c r="N611" s="15">
        <f t="shared" si="97"/>
        <v>1.0958749999999999</v>
      </c>
      <c r="O611" s="5" t="s">
        <v>25</v>
      </c>
      <c r="P611" s="5" t="s">
        <v>25</v>
      </c>
      <c r="Q611" s="5" t="str">
        <f t="shared" si="92"/>
        <v>275-2024-12-31</v>
      </c>
      <c r="R611" s="5">
        <v>0</v>
      </c>
      <c r="S611" s="5">
        <v>0</v>
      </c>
    </row>
    <row r="612" spans="1:19" x14ac:dyDescent="0.3">
      <c r="A612" s="5">
        <v>276</v>
      </c>
      <c r="B612" s="5" t="s">
        <v>226</v>
      </c>
      <c r="C612" s="5" t="s">
        <v>2725</v>
      </c>
      <c r="D612" s="5" t="s">
        <v>227</v>
      </c>
      <c r="E612" s="5" t="s">
        <v>54</v>
      </c>
      <c r="F612" s="5" t="s">
        <v>62</v>
      </c>
      <c r="G612" s="6">
        <v>45657</v>
      </c>
      <c r="H612" s="5">
        <f t="shared" si="94"/>
        <v>2024</v>
      </c>
      <c r="I612" s="5" t="str">
        <f t="shared" si="90"/>
        <v>Diciembre</v>
      </c>
      <c r="J612" s="6" t="str">
        <f t="shared" si="91"/>
        <v>2024-2</v>
      </c>
      <c r="K612" s="5">
        <v>75</v>
      </c>
      <c r="L612" s="5">
        <v>82.68</v>
      </c>
      <c r="M612" s="15">
        <f>IFERROR(IF((K612/L612)&gt;1,1,K612/L612),"")</f>
        <v>0.90711175616835982</v>
      </c>
      <c r="N612" s="15">
        <f>IFERROR(IF((K612/L612)&gt;K612/L612,1.3,K612/L612),"")</f>
        <v>0.90711175616835982</v>
      </c>
      <c r="O612" s="5" t="s">
        <v>55</v>
      </c>
      <c r="P612" s="5" t="s">
        <v>91</v>
      </c>
      <c r="Q612" s="5" t="str">
        <f t="shared" si="92"/>
        <v>276-2024-12-31</v>
      </c>
      <c r="R612" s="5">
        <v>0</v>
      </c>
      <c r="S612" s="5">
        <v>1</v>
      </c>
    </row>
    <row r="613" spans="1:19" x14ac:dyDescent="0.3">
      <c r="A613" s="5">
        <v>277</v>
      </c>
      <c r="B613" s="5" t="s">
        <v>228</v>
      </c>
      <c r="C613" s="5" t="s">
        <v>2725</v>
      </c>
      <c r="D613" s="5" t="s">
        <v>227</v>
      </c>
      <c r="E613" s="5" t="s">
        <v>54</v>
      </c>
      <c r="F613" s="5" t="s">
        <v>62</v>
      </c>
      <c r="G613" s="6">
        <v>45657</v>
      </c>
      <c r="H613" s="5">
        <f t="shared" si="94"/>
        <v>2024</v>
      </c>
      <c r="I613" s="5" t="str">
        <f t="shared" si="90"/>
        <v>Diciembre</v>
      </c>
      <c r="J613" s="6" t="str">
        <f t="shared" si="91"/>
        <v>2024-2</v>
      </c>
      <c r="K613" s="5">
        <v>73</v>
      </c>
      <c r="L613" s="5">
        <v>71.239999999999995</v>
      </c>
      <c r="M613" s="15">
        <f>IFERROR(IF((K613/L613)&gt;1.3,1.3,K613/L613),"")</f>
        <v>1.0247052217855139</v>
      </c>
      <c r="N613" s="15">
        <f>IFERROR(IF((K613/L613)&gt;K613/L613,1.3,K613/L613),"")</f>
        <v>1.0247052217855139</v>
      </c>
      <c r="O613" s="5" t="s">
        <v>55</v>
      </c>
      <c r="P613" s="5" t="s">
        <v>91</v>
      </c>
      <c r="Q613" s="5" t="str">
        <f t="shared" si="92"/>
        <v>277-2024-12-31</v>
      </c>
      <c r="R613" s="5">
        <v>1</v>
      </c>
      <c r="S613" s="5">
        <v>1</v>
      </c>
    </row>
    <row r="614" spans="1:19" x14ac:dyDescent="0.3">
      <c r="A614" s="5">
        <v>278</v>
      </c>
      <c r="B614" s="5" t="s">
        <v>229</v>
      </c>
      <c r="C614" s="5" t="s">
        <v>2724</v>
      </c>
      <c r="D614" s="5" t="s">
        <v>227</v>
      </c>
      <c r="E614" s="5" t="s">
        <v>54</v>
      </c>
      <c r="F614" s="5" t="s">
        <v>24</v>
      </c>
      <c r="G614" s="6">
        <v>45657</v>
      </c>
      <c r="H614" s="5">
        <f t="shared" si="94"/>
        <v>2024</v>
      </c>
      <c r="I614" s="5" t="str">
        <f t="shared" si="90"/>
        <v>Diciembre</v>
      </c>
      <c r="J614" s="6" t="str">
        <f t="shared" si="91"/>
        <v>2024-2</v>
      </c>
      <c r="K614" s="5"/>
      <c r="L614" s="5">
        <v>1013</v>
      </c>
      <c r="M614" s="15" t="str">
        <f t="shared" ref="M614:M620" si="98">IFERROR(IF((L614/K614)&gt;1.3,1.3,L614/K614),"")</f>
        <v/>
      </c>
      <c r="N614" s="15" t="str">
        <f t="shared" ref="N614:N654" si="99">IFERROR(L614/K614,"")</f>
        <v/>
      </c>
      <c r="O614" s="5" t="s">
        <v>116</v>
      </c>
      <c r="P614" s="5" t="s">
        <v>116</v>
      </c>
      <c r="Q614" s="5" t="str">
        <f t="shared" si="92"/>
        <v>278-2024-12-31</v>
      </c>
      <c r="R614" s="5">
        <v>0</v>
      </c>
      <c r="S614" s="5">
        <v>0</v>
      </c>
    </row>
    <row r="615" spans="1:19" x14ac:dyDescent="0.3">
      <c r="A615" s="5">
        <v>282</v>
      </c>
      <c r="B615" s="5" t="s">
        <v>233</v>
      </c>
      <c r="C615" s="5" t="s">
        <v>2724</v>
      </c>
      <c r="D615" s="5" t="s">
        <v>227</v>
      </c>
      <c r="E615" s="5" t="s">
        <v>54</v>
      </c>
      <c r="F615" s="5" t="s">
        <v>24</v>
      </c>
      <c r="G615" s="6">
        <v>45657</v>
      </c>
      <c r="H615" s="5">
        <f t="shared" si="94"/>
        <v>2024</v>
      </c>
      <c r="I615" s="5" t="str">
        <f t="shared" si="90"/>
        <v>Diciembre</v>
      </c>
      <c r="J615" s="6" t="str">
        <f t="shared" si="91"/>
        <v>2024-2</v>
      </c>
      <c r="K615" s="5">
        <v>97</v>
      </c>
      <c r="L615" s="5">
        <v>96.93</v>
      </c>
      <c r="M615" s="15">
        <f t="shared" si="98"/>
        <v>0.99927835051546399</v>
      </c>
      <c r="N615" s="15">
        <f t="shared" si="99"/>
        <v>0.99927835051546399</v>
      </c>
      <c r="O615" s="5" t="s">
        <v>25</v>
      </c>
      <c r="P615" s="5" t="s">
        <v>25</v>
      </c>
      <c r="Q615" s="5" t="str">
        <f t="shared" si="92"/>
        <v>282-2024-12-31</v>
      </c>
      <c r="R615" s="5">
        <v>0</v>
      </c>
      <c r="S615" s="5">
        <v>0</v>
      </c>
    </row>
    <row r="616" spans="1:19" x14ac:dyDescent="0.3">
      <c r="A616" s="5">
        <v>283</v>
      </c>
      <c r="B616" s="5" t="s">
        <v>234</v>
      </c>
      <c r="C616" s="5" t="s">
        <v>2724</v>
      </c>
      <c r="D616" s="5" t="s">
        <v>227</v>
      </c>
      <c r="E616" s="5" t="s">
        <v>54</v>
      </c>
      <c r="F616" s="5" t="s">
        <v>24</v>
      </c>
      <c r="G616" s="6">
        <v>45657</v>
      </c>
      <c r="H616" s="5">
        <f t="shared" si="94"/>
        <v>2024</v>
      </c>
      <c r="I616" s="5" t="str">
        <f t="shared" si="90"/>
        <v>Diciembre</v>
      </c>
      <c r="J616" s="6" t="str">
        <f t="shared" si="91"/>
        <v>2024-2</v>
      </c>
      <c r="K616" s="5">
        <v>4.5</v>
      </c>
      <c r="L616" s="5">
        <v>4.6399999999999997</v>
      </c>
      <c r="M616" s="15">
        <f t="shared" si="98"/>
        <v>1.0311111111111111</v>
      </c>
      <c r="N616" s="15">
        <f t="shared" si="99"/>
        <v>1.0311111111111111</v>
      </c>
      <c r="O616" s="5" t="s">
        <v>91</v>
      </c>
      <c r="P616" s="5" t="s">
        <v>91</v>
      </c>
      <c r="Q616" s="5" t="str">
        <f t="shared" si="92"/>
        <v>283-2024-12-31</v>
      </c>
      <c r="R616" s="5">
        <v>2</v>
      </c>
      <c r="S616" s="5">
        <v>2</v>
      </c>
    </row>
    <row r="617" spans="1:19" x14ac:dyDescent="0.3">
      <c r="A617" s="5">
        <v>285</v>
      </c>
      <c r="B617" s="5" t="s">
        <v>236</v>
      </c>
      <c r="C617" s="5" t="s">
        <v>2724</v>
      </c>
      <c r="D617" s="5" t="s">
        <v>227</v>
      </c>
      <c r="E617" s="5" t="s">
        <v>54</v>
      </c>
      <c r="F617" s="5" t="s">
        <v>24</v>
      </c>
      <c r="G617" s="6">
        <v>45657</v>
      </c>
      <c r="H617" s="5">
        <f t="shared" si="94"/>
        <v>2024</v>
      </c>
      <c r="I617" s="5" t="str">
        <f t="shared" si="90"/>
        <v>Diciembre</v>
      </c>
      <c r="J617" s="6" t="str">
        <f t="shared" si="91"/>
        <v>2024-2</v>
      </c>
      <c r="K617" s="5">
        <v>100</v>
      </c>
      <c r="L617" s="5">
        <v>100</v>
      </c>
      <c r="M617" s="15">
        <f t="shared" si="98"/>
        <v>1</v>
      </c>
      <c r="N617" s="15">
        <f t="shared" si="99"/>
        <v>1</v>
      </c>
      <c r="O617" s="5" t="s">
        <v>25</v>
      </c>
      <c r="P617" s="5" t="s">
        <v>25</v>
      </c>
      <c r="Q617" s="5" t="str">
        <f t="shared" si="92"/>
        <v>285-2024-12-31</v>
      </c>
      <c r="R617" s="5">
        <v>0</v>
      </c>
      <c r="S617" s="5">
        <v>0</v>
      </c>
    </row>
    <row r="618" spans="1:19" x14ac:dyDescent="0.3">
      <c r="A618" s="5">
        <v>286</v>
      </c>
      <c r="B618" s="5" t="s">
        <v>237</v>
      </c>
      <c r="C618" s="5" t="s">
        <v>2724</v>
      </c>
      <c r="D618" s="5" t="s">
        <v>227</v>
      </c>
      <c r="E618" s="5" t="s">
        <v>54</v>
      </c>
      <c r="F618" s="5" t="s">
        <v>24</v>
      </c>
      <c r="G618" s="6">
        <v>45657</v>
      </c>
      <c r="H618" s="5">
        <f t="shared" si="94"/>
        <v>2024</v>
      </c>
      <c r="I618" s="5" t="str">
        <f t="shared" si="90"/>
        <v>Diciembre</v>
      </c>
      <c r="J618" s="6" t="str">
        <f t="shared" si="91"/>
        <v>2024-2</v>
      </c>
      <c r="K618" s="5"/>
      <c r="L618" s="5">
        <v>1013</v>
      </c>
      <c r="M618" s="15" t="str">
        <f t="shared" si="98"/>
        <v/>
      </c>
      <c r="N618" s="15" t="str">
        <f t="shared" si="99"/>
        <v/>
      </c>
      <c r="O618" s="5" t="s">
        <v>116</v>
      </c>
      <c r="P618" s="5" t="s">
        <v>116</v>
      </c>
      <c r="Q618" s="5" t="str">
        <f t="shared" si="92"/>
        <v>286-2024-12-31</v>
      </c>
      <c r="R618" s="5">
        <v>0</v>
      </c>
      <c r="S618" s="5">
        <v>0</v>
      </c>
    </row>
    <row r="619" spans="1:19" x14ac:dyDescent="0.3">
      <c r="A619" s="5">
        <v>288</v>
      </c>
      <c r="B619" s="5" t="s">
        <v>238</v>
      </c>
      <c r="C619" s="5" t="s">
        <v>2724</v>
      </c>
      <c r="D619" s="5" t="s">
        <v>227</v>
      </c>
      <c r="E619" s="5" t="s">
        <v>54</v>
      </c>
      <c r="F619" s="5" t="s">
        <v>24</v>
      </c>
      <c r="G619" s="6">
        <v>45657</v>
      </c>
      <c r="H619" s="5">
        <f t="shared" si="94"/>
        <v>2024</v>
      </c>
      <c r="I619" s="5" t="str">
        <f t="shared" si="90"/>
        <v>Diciembre</v>
      </c>
      <c r="J619" s="6" t="str">
        <f t="shared" si="91"/>
        <v>2024-2</v>
      </c>
      <c r="K619" s="5">
        <v>14</v>
      </c>
      <c r="L619" s="5">
        <v>26</v>
      </c>
      <c r="M619" s="15">
        <f t="shared" si="98"/>
        <v>1.3</v>
      </c>
      <c r="N619" s="15">
        <f t="shared" si="99"/>
        <v>1.8571428571428572</v>
      </c>
      <c r="O619" s="5" t="s">
        <v>55</v>
      </c>
      <c r="P619" s="5" t="s">
        <v>55</v>
      </c>
      <c r="Q619" s="5" t="str">
        <f t="shared" si="92"/>
        <v>288-2024-12-31</v>
      </c>
      <c r="R619" s="5">
        <v>0</v>
      </c>
      <c r="S619" s="5">
        <v>0</v>
      </c>
    </row>
    <row r="620" spans="1:19" x14ac:dyDescent="0.3">
      <c r="A620" s="5">
        <v>289</v>
      </c>
      <c r="B620" s="5" t="s">
        <v>239</v>
      </c>
      <c r="C620" s="5" t="s">
        <v>2724</v>
      </c>
      <c r="D620" s="5" t="s">
        <v>101</v>
      </c>
      <c r="E620" s="5" t="s">
        <v>60</v>
      </c>
      <c r="F620" s="5" t="s">
        <v>24</v>
      </c>
      <c r="G620" s="6">
        <v>45657</v>
      </c>
      <c r="H620" s="5">
        <f t="shared" si="94"/>
        <v>2024</v>
      </c>
      <c r="I620" s="5" t="str">
        <f t="shared" si="90"/>
        <v>Diciembre</v>
      </c>
      <c r="J620" s="6" t="str">
        <f t="shared" si="91"/>
        <v>2024-2</v>
      </c>
      <c r="K620" s="5">
        <v>95</v>
      </c>
      <c r="L620" s="5">
        <v>100</v>
      </c>
      <c r="M620" s="15">
        <f t="shared" si="98"/>
        <v>1.0526315789473684</v>
      </c>
      <c r="N620" s="15">
        <f t="shared" si="99"/>
        <v>1.0526315789473684</v>
      </c>
      <c r="O620" s="5" t="s">
        <v>25</v>
      </c>
      <c r="P620" s="5" t="s">
        <v>25</v>
      </c>
      <c r="Q620" s="5" t="str">
        <f t="shared" si="92"/>
        <v>289-2024-12-31</v>
      </c>
      <c r="R620" s="5">
        <v>0</v>
      </c>
      <c r="S620" s="5">
        <v>0</v>
      </c>
    </row>
    <row r="621" spans="1:19" x14ac:dyDescent="0.3">
      <c r="A621" s="5">
        <v>290</v>
      </c>
      <c r="B621" s="5" t="s">
        <v>240</v>
      </c>
      <c r="C621" s="5" t="s">
        <v>2725</v>
      </c>
      <c r="D621" s="5" t="s">
        <v>31</v>
      </c>
      <c r="E621" s="5" t="s">
        <v>69</v>
      </c>
      <c r="F621" s="5" t="s">
        <v>24</v>
      </c>
      <c r="G621" s="6">
        <v>45657</v>
      </c>
      <c r="H621" s="5">
        <f t="shared" si="94"/>
        <v>2024</v>
      </c>
      <c r="I621" s="5" t="str">
        <f t="shared" si="90"/>
        <v>Diciembre</v>
      </c>
      <c r="J621" s="6" t="str">
        <f t="shared" si="91"/>
        <v>2024-2</v>
      </c>
      <c r="K621" s="5">
        <v>90</v>
      </c>
      <c r="L621" s="5">
        <v>100</v>
      </c>
      <c r="M621" s="15">
        <f>IFERROR(IF((L621/K621)&gt;1,1,L621/K621),"")</f>
        <v>1</v>
      </c>
      <c r="N621" s="15">
        <f t="shared" si="99"/>
        <v>1.1111111111111112</v>
      </c>
      <c r="O621" s="5" t="s">
        <v>25</v>
      </c>
      <c r="P621" s="5" t="s">
        <v>25</v>
      </c>
      <c r="Q621" s="5" t="str">
        <f t="shared" si="92"/>
        <v>290-2024-12-31</v>
      </c>
      <c r="R621" s="5">
        <v>0</v>
      </c>
      <c r="S621" s="5">
        <v>0</v>
      </c>
    </row>
    <row r="622" spans="1:19" x14ac:dyDescent="0.3">
      <c r="A622" s="5">
        <v>291</v>
      </c>
      <c r="B622" s="5" t="s">
        <v>241</v>
      </c>
      <c r="C622" s="5" t="s">
        <v>2724</v>
      </c>
      <c r="D622" s="5" t="s">
        <v>242</v>
      </c>
      <c r="E622" s="5" t="s">
        <v>54</v>
      </c>
      <c r="F622" s="5" t="s">
        <v>24</v>
      </c>
      <c r="G622" s="6">
        <v>45657</v>
      </c>
      <c r="H622" s="5">
        <f t="shared" si="94"/>
        <v>2024</v>
      </c>
      <c r="I622" s="5" t="str">
        <f t="shared" si="90"/>
        <v>Diciembre</v>
      </c>
      <c r="J622" s="6" t="str">
        <f t="shared" si="91"/>
        <v>2024-2</v>
      </c>
      <c r="K622" s="5">
        <v>100</v>
      </c>
      <c r="L622" s="5">
        <v>100</v>
      </c>
      <c r="M622" s="15">
        <f t="shared" ref="M622:M654" si="100">IFERROR(IF((L622/K622)&gt;1.3,1.3,L622/K622),"")</f>
        <v>1</v>
      </c>
      <c r="N622" s="15">
        <f t="shared" si="99"/>
        <v>1</v>
      </c>
      <c r="O622" s="5" t="s">
        <v>25</v>
      </c>
      <c r="P622" s="5" t="s">
        <v>25</v>
      </c>
      <c r="Q622" s="5" t="str">
        <f t="shared" si="92"/>
        <v>291-2024-12-31</v>
      </c>
      <c r="R622" s="5">
        <v>0</v>
      </c>
      <c r="S622" s="5">
        <v>0</v>
      </c>
    </row>
    <row r="623" spans="1:19" x14ac:dyDescent="0.3">
      <c r="A623" s="5">
        <v>292</v>
      </c>
      <c r="B623" s="5" t="s">
        <v>243</v>
      </c>
      <c r="C623" s="5" t="s">
        <v>2724</v>
      </c>
      <c r="D623" s="5" t="s">
        <v>242</v>
      </c>
      <c r="E623" s="5" t="s">
        <v>54</v>
      </c>
      <c r="F623" s="5" t="s">
        <v>24</v>
      </c>
      <c r="G623" s="6">
        <v>45657</v>
      </c>
      <c r="H623" s="5">
        <f t="shared" si="94"/>
        <v>2024</v>
      </c>
      <c r="I623" s="5" t="str">
        <f t="shared" si="90"/>
        <v>Diciembre</v>
      </c>
      <c r="J623" s="6" t="str">
        <f t="shared" si="91"/>
        <v>2024-2</v>
      </c>
      <c r="K623" s="5">
        <v>3</v>
      </c>
      <c r="L623" s="5">
        <v>14.263862332695901</v>
      </c>
      <c r="M623" s="15">
        <f t="shared" si="100"/>
        <v>1.3</v>
      </c>
      <c r="N623" s="15">
        <f t="shared" si="99"/>
        <v>4.7546207775653002</v>
      </c>
      <c r="O623" s="5" t="s">
        <v>25</v>
      </c>
      <c r="P623" s="5" t="s">
        <v>25</v>
      </c>
      <c r="Q623" s="5" t="str">
        <f t="shared" si="92"/>
        <v>292-2024-12-31</v>
      </c>
      <c r="R623" s="5">
        <v>0</v>
      </c>
      <c r="S623" s="5">
        <v>0</v>
      </c>
    </row>
    <row r="624" spans="1:19" x14ac:dyDescent="0.3">
      <c r="A624" s="5">
        <v>293</v>
      </c>
      <c r="B624" s="5" t="s">
        <v>244</v>
      </c>
      <c r="C624" s="5" t="s">
        <v>2724</v>
      </c>
      <c r="D624" s="5" t="s">
        <v>242</v>
      </c>
      <c r="E624" s="5" t="s">
        <v>54</v>
      </c>
      <c r="F624" s="5" t="s">
        <v>24</v>
      </c>
      <c r="G624" s="6">
        <v>45657</v>
      </c>
      <c r="H624" s="5">
        <f t="shared" si="94"/>
        <v>2024</v>
      </c>
      <c r="I624" s="5" t="str">
        <f t="shared" si="90"/>
        <v>Diciembre</v>
      </c>
      <c r="J624" s="6" t="str">
        <f t="shared" si="91"/>
        <v>2024-2</v>
      </c>
      <c r="K624" s="5">
        <v>100</v>
      </c>
      <c r="L624" s="5">
        <v>100</v>
      </c>
      <c r="M624" s="15">
        <f t="shared" si="100"/>
        <v>1</v>
      </c>
      <c r="N624" s="15">
        <f t="shared" si="99"/>
        <v>1</v>
      </c>
      <c r="O624" s="5" t="s">
        <v>25</v>
      </c>
      <c r="P624" s="5" t="s">
        <v>25</v>
      </c>
      <c r="Q624" s="5" t="str">
        <f t="shared" si="92"/>
        <v>293-2024-12-31</v>
      </c>
      <c r="R624" s="5">
        <v>0</v>
      </c>
      <c r="S624" s="5">
        <v>0</v>
      </c>
    </row>
    <row r="625" spans="1:19" x14ac:dyDescent="0.3">
      <c r="A625" s="5">
        <v>294</v>
      </c>
      <c r="B625" s="5" t="s">
        <v>246</v>
      </c>
      <c r="C625" s="5" t="s">
        <v>2724</v>
      </c>
      <c r="D625" s="5" t="s">
        <v>242</v>
      </c>
      <c r="E625" s="5" t="s">
        <v>54</v>
      </c>
      <c r="F625" s="5" t="s">
        <v>24</v>
      </c>
      <c r="G625" s="6">
        <v>45657</v>
      </c>
      <c r="H625" s="5">
        <f t="shared" si="94"/>
        <v>2024</v>
      </c>
      <c r="I625" s="5" t="str">
        <f t="shared" si="90"/>
        <v>Diciembre</v>
      </c>
      <c r="J625" s="6" t="str">
        <f t="shared" si="91"/>
        <v>2024-2</v>
      </c>
      <c r="K625" s="5">
        <v>3</v>
      </c>
      <c r="L625" s="5">
        <v>5.5</v>
      </c>
      <c r="M625" s="15">
        <f t="shared" si="100"/>
        <v>1.3</v>
      </c>
      <c r="N625" s="15">
        <f t="shared" si="99"/>
        <v>1.8333333333333333</v>
      </c>
      <c r="O625" s="5" t="s">
        <v>25</v>
      </c>
      <c r="P625" s="5" t="s">
        <v>25</v>
      </c>
      <c r="Q625" s="5" t="str">
        <f t="shared" si="92"/>
        <v>294-2024-12-31</v>
      </c>
      <c r="R625" s="5">
        <v>0</v>
      </c>
      <c r="S625" s="5">
        <v>0</v>
      </c>
    </row>
    <row r="626" spans="1:19" x14ac:dyDescent="0.3">
      <c r="A626" s="5">
        <v>300</v>
      </c>
      <c r="B626" s="5" t="s">
        <v>252</v>
      </c>
      <c r="C626" s="5" t="s">
        <v>2724</v>
      </c>
      <c r="D626" s="5" t="s">
        <v>253</v>
      </c>
      <c r="E626" s="5" t="s">
        <v>60</v>
      </c>
      <c r="F626" s="5" t="s">
        <v>24</v>
      </c>
      <c r="G626" s="6">
        <v>45657</v>
      </c>
      <c r="H626" s="5">
        <f t="shared" si="94"/>
        <v>2024</v>
      </c>
      <c r="I626" s="5" t="str">
        <f t="shared" si="90"/>
        <v>Diciembre</v>
      </c>
      <c r="J626" s="6" t="str">
        <f t="shared" si="91"/>
        <v>2024-2</v>
      </c>
      <c r="K626" s="5">
        <v>100</v>
      </c>
      <c r="L626" s="5">
        <v>100</v>
      </c>
      <c r="M626" s="15">
        <f t="shared" si="100"/>
        <v>1</v>
      </c>
      <c r="N626" s="15">
        <f t="shared" si="99"/>
        <v>1</v>
      </c>
      <c r="O626" s="5" t="s">
        <v>25</v>
      </c>
      <c r="P626" s="5" t="s">
        <v>25</v>
      </c>
      <c r="Q626" s="5" t="str">
        <f t="shared" si="92"/>
        <v>300-2024-12-31</v>
      </c>
      <c r="R626" s="5">
        <v>0</v>
      </c>
      <c r="S626" s="5">
        <v>0</v>
      </c>
    </row>
    <row r="627" spans="1:19" x14ac:dyDescent="0.3">
      <c r="A627" s="5">
        <v>301</v>
      </c>
      <c r="B627" s="5" t="s">
        <v>254</v>
      </c>
      <c r="C627" s="5" t="s">
        <v>2724</v>
      </c>
      <c r="D627" s="5" t="s">
        <v>253</v>
      </c>
      <c r="E627" s="5" t="s">
        <v>60</v>
      </c>
      <c r="F627" s="5" t="s">
        <v>24</v>
      </c>
      <c r="G627" s="6">
        <v>45657</v>
      </c>
      <c r="H627" s="5">
        <f t="shared" si="94"/>
        <v>2024</v>
      </c>
      <c r="I627" s="5" t="str">
        <f t="shared" si="90"/>
        <v>Diciembre</v>
      </c>
      <c r="J627" s="6" t="str">
        <f t="shared" si="91"/>
        <v>2024-2</v>
      </c>
      <c r="K627" s="5">
        <v>100</v>
      </c>
      <c r="L627" s="5">
        <v>100</v>
      </c>
      <c r="M627" s="15">
        <f t="shared" si="100"/>
        <v>1</v>
      </c>
      <c r="N627" s="15">
        <f t="shared" si="99"/>
        <v>1</v>
      </c>
      <c r="O627" s="5" t="s">
        <v>25</v>
      </c>
      <c r="P627" s="5" t="s">
        <v>25</v>
      </c>
      <c r="Q627" s="5" t="str">
        <f t="shared" si="92"/>
        <v>301-2024-12-31</v>
      </c>
      <c r="R627" s="5">
        <v>0</v>
      </c>
      <c r="S627" s="5">
        <v>0</v>
      </c>
    </row>
    <row r="628" spans="1:19" x14ac:dyDescent="0.3">
      <c r="A628" s="5">
        <v>302</v>
      </c>
      <c r="B628" s="5" t="s">
        <v>255</v>
      </c>
      <c r="C628" s="5" t="s">
        <v>2724</v>
      </c>
      <c r="D628" s="5" t="s">
        <v>216</v>
      </c>
      <c r="E628" s="5" t="s">
        <v>54</v>
      </c>
      <c r="F628" s="5" t="s">
        <v>24</v>
      </c>
      <c r="G628" s="6">
        <v>45657</v>
      </c>
      <c r="H628" s="5">
        <f t="shared" si="94"/>
        <v>2024</v>
      </c>
      <c r="I628" s="5" t="str">
        <f t="shared" si="90"/>
        <v>Diciembre</v>
      </c>
      <c r="J628" s="6" t="str">
        <f t="shared" si="91"/>
        <v>2024-2</v>
      </c>
      <c r="K628" s="5">
        <v>0</v>
      </c>
      <c r="L628" s="5">
        <v>0</v>
      </c>
      <c r="M628" s="15" t="str">
        <f t="shared" si="100"/>
        <v/>
      </c>
      <c r="N628" s="15" t="str">
        <f t="shared" si="99"/>
        <v/>
      </c>
      <c r="O628" s="5">
        <v>0</v>
      </c>
      <c r="P628" s="5" t="s">
        <v>55</v>
      </c>
      <c r="Q628" s="5" t="str">
        <f t="shared" si="92"/>
        <v>302-2024-12-31</v>
      </c>
      <c r="R628" s="5">
        <v>0</v>
      </c>
      <c r="S628" s="5">
        <v>0</v>
      </c>
    </row>
    <row r="629" spans="1:19" x14ac:dyDescent="0.3">
      <c r="A629" s="5">
        <v>303</v>
      </c>
      <c r="B629" s="5" t="s">
        <v>256</v>
      </c>
      <c r="C629" s="5" t="s">
        <v>2724</v>
      </c>
      <c r="D629" s="5" t="s">
        <v>257</v>
      </c>
      <c r="E629" s="5" t="s">
        <v>54</v>
      </c>
      <c r="F629" s="5" t="s">
        <v>24</v>
      </c>
      <c r="G629" s="6">
        <v>45657</v>
      </c>
      <c r="H629" s="5">
        <f t="shared" si="94"/>
        <v>2024</v>
      </c>
      <c r="I629" s="5" t="str">
        <f t="shared" si="90"/>
        <v>Diciembre</v>
      </c>
      <c r="J629" s="6" t="str">
        <f t="shared" si="91"/>
        <v>2024-2</v>
      </c>
      <c r="K629" s="5">
        <v>95</v>
      </c>
      <c r="L629" s="5">
        <v>95.652173913043399</v>
      </c>
      <c r="M629" s="15">
        <f t="shared" si="100"/>
        <v>1.0068649885583516</v>
      </c>
      <c r="N629" s="15">
        <f t="shared" si="99"/>
        <v>1.0068649885583516</v>
      </c>
      <c r="O629" s="5" t="s">
        <v>25</v>
      </c>
      <c r="P629" s="5" t="s">
        <v>25</v>
      </c>
      <c r="Q629" s="5" t="str">
        <f t="shared" si="92"/>
        <v>303-2024-12-31</v>
      </c>
      <c r="R629" s="5">
        <v>0</v>
      </c>
      <c r="S629" s="5">
        <v>0</v>
      </c>
    </row>
    <row r="630" spans="1:19" x14ac:dyDescent="0.3">
      <c r="A630" s="5">
        <v>304</v>
      </c>
      <c r="B630" s="5" t="s">
        <v>258</v>
      </c>
      <c r="C630" s="5" t="s">
        <v>2724</v>
      </c>
      <c r="D630" s="5" t="s">
        <v>257</v>
      </c>
      <c r="E630" s="5" t="s">
        <v>54</v>
      </c>
      <c r="F630" s="5" t="s">
        <v>24</v>
      </c>
      <c r="G630" s="6">
        <v>45657</v>
      </c>
      <c r="H630" s="5">
        <f t="shared" si="94"/>
        <v>2024</v>
      </c>
      <c r="I630" s="5" t="str">
        <f t="shared" si="90"/>
        <v>Diciembre</v>
      </c>
      <c r="J630" s="6" t="str">
        <f t="shared" si="91"/>
        <v>2024-2</v>
      </c>
      <c r="K630" s="5">
        <v>6800</v>
      </c>
      <c r="L630" s="5">
        <v>6245</v>
      </c>
      <c r="M630" s="15">
        <f t="shared" si="100"/>
        <v>0.91838235294117643</v>
      </c>
      <c r="N630" s="15">
        <f t="shared" si="99"/>
        <v>0.91838235294117643</v>
      </c>
      <c r="O630" s="5" t="s">
        <v>55</v>
      </c>
      <c r="P630" s="5" t="s">
        <v>55</v>
      </c>
      <c r="Q630" s="5" t="str">
        <f t="shared" si="92"/>
        <v>304-2024-12-31</v>
      </c>
      <c r="R630" s="5">
        <v>0</v>
      </c>
      <c r="S630" s="5">
        <v>0</v>
      </c>
    </row>
    <row r="631" spans="1:19" x14ac:dyDescent="0.3">
      <c r="A631" s="5">
        <v>305</v>
      </c>
      <c r="B631" s="5" t="s">
        <v>259</v>
      </c>
      <c r="C631" s="5" t="s">
        <v>2724</v>
      </c>
      <c r="D631" s="5" t="s">
        <v>257</v>
      </c>
      <c r="E631" s="5" t="s">
        <v>73</v>
      </c>
      <c r="F631" s="5" t="s">
        <v>24</v>
      </c>
      <c r="G631" s="6">
        <v>45657</v>
      </c>
      <c r="H631" s="5">
        <f t="shared" si="94"/>
        <v>2024</v>
      </c>
      <c r="I631" s="5" t="str">
        <f t="shared" si="90"/>
        <v>Diciembre</v>
      </c>
      <c r="J631" s="6" t="str">
        <f t="shared" si="91"/>
        <v>2024-2</v>
      </c>
      <c r="K631" s="5">
        <v>100</v>
      </c>
      <c r="L631" s="5">
        <v>100</v>
      </c>
      <c r="M631" s="15">
        <f t="shared" si="100"/>
        <v>1</v>
      </c>
      <c r="N631" s="15">
        <f t="shared" si="99"/>
        <v>1</v>
      </c>
      <c r="O631" s="5" t="s">
        <v>25</v>
      </c>
      <c r="P631" s="5" t="s">
        <v>25</v>
      </c>
      <c r="Q631" s="5" t="str">
        <f t="shared" si="92"/>
        <v>305-2024-12-31</v>
      </c>
      <c r="R631" s="5">
        <v>0</v>
      </c>
      <c r="S631" s="5">
        <v>0</v>
      </c>
    </row>
    <row r="632" spans="1:19" x14ac:dyDescent="0.3">
      <c r="A632" s="5">
        <v>306</v>
      </c>
      <c r="B632" s="5" t="s">
        <v>260</v>
      </c>
      <c r="C632" s="5" t="s">
        <v>2725</v>
      </c>
      <c r="D632" s="5" t="s">
        <v>194</v>
      </c>
      <c r="E632" s="5" t="s">
        <v>60</v>
      </c>
      <c r="F632" s="5" t="s">
        <v>24</v>
      </c>
      <c r="G632" s="6">
        <v>45657</v>
      </c>
      <c r="H632" s="5">
        <f t="shared" si="94"/>
        <v>2024</v>
      </c>
      <c r="I632" s="5" t="str">
        <f t="shared" si="90"/>
        <v>Diciembre</v>
      </c>
      <c r="J632" s="6" t="str">
        <f t="shared" si="91"/>
        <v>2024-2</v>
      </c>
      <c r="K632" s="5">
        <v>100</v>
      </c>
      <c r="L632" s="5">
        <v>101</v>
      </c>
      <c r="M632" s="15">
        <f t="shared" si="100"/>
        <v>1.01</v>
      </c>
      <c r="N632" s="15">
        <f t="shared" si="99"/>
        <v>1.01</v>
      </c>
      <c r="O632" s="5" t="s">
        <v>25</v>
      </c>
      <c r="P632" s="5" t="s">
        <v>25</v>
      </c>
      <c r="Q632" s="5" t="str">
        <f t="shared" si="92"/>
        <v>306-2024-12-31</v>
      </c>
      <c r="R632" s="5">
        <v>0</v>
      </c>
      <c r="S632" s="5">
        <v>0</v>
      </c>
    </row>
    <row r="633" spans="1:19" x14ac:dyDescent="0.3">
      <c r="A633" s="5">
        <v>307</v>
      </c>
      <c r="B633" s="5" t="s">
        <v>262</v>
      </c>
      <c r="C633" s="5" t="s">
        <v>2725</v>
      </c>
      <c r="D633" s="5" t="s">
        <v>110</v>
      </c>
      <c r="E633" s="5" t="s">
        <v>54</v>
      </c>
      <c r="F633" s="5" t="s">
        <v>24</v>
      </c>
      <c r="G633" s="6">
        <v>45657</v>
      </c>
      <c r="H633" s="5">
        <f t="shared" si="94"/>
        <v>2024</v>
      </c>
      <c r="I633" s="5" t="str">
        <f t="shared" si="90"/>
        <v>Diciembre</v>
      </c>
      <c r="J633" s="6" t="str">
        <f t="shared" si="91"/>
        <v>2024-2</v>
      </c>
      <c r="K633" s="5">
        <v>100</v>
      </c>
      <c r="L633" s="5">
        <v>413.33</v>
      </c>
      <c r="M633" s="15">
        <f t="shared" si="100"/>
        <v>1.3</v>
      </c>
      <c r="N633" s="15">
        <f t="shared" si="99"/>
        <v>4.1333000000000002</v>
      </c>
      <c r="O633" s="5" t="s">
        <v>55</v>
      </c>
      <c r="P633" s="5" t="s">
        <v>55</v>
      </c>
      <c r="Q633" s="5" t="str">
        <f t="shared" si="92"/>
        <v>307-2024-12-31</v>
      </c>
      <c r="R633" s="5">
        <v>0</v>
      </c>
      <c r="S633" s="5">
        <v>0</v>
      </c>
    </row>
    <row r="634" spans="1:19" x14ac:dyDescent="0.3">
      <c r="A634" s="5">
        <v>308</v>
      </c>
      <c r="B634" s="5" t="s">
        <v>263</v>
      </c>
      <c r="C634" s="5" t="s">
        <v>2725</v>
      </c>
      <c r="D634" s="5" t="s">
        <v>110</v>
      </c>
      <c r="E634" s="5" t="s">
        <v>54</v>
      </c>
      <c r="F634" s="5" t="s">
        <v>24</v>
      </c>
      <c r="G634" s="6">
        <v>45657</v>
      </c>
      <c r="H634" s="5">
        <f t="shared" si="94"/>
        <v>2024</v>
      </c>
      <c r="I634" s="5" t="str">
        <f t="shared" si="90"/>
        <v>Diciembre</v>
      </c>
      <c r="J634" s="6" t="str">
        <f t="shared" si="91"/>
        <v>2024-2</v>
      </c>
      <c r="K634" s="5">
        <v>100</v>
      </c>
      <c r="L634" s="5">
        <v>100</v>
      </c>
      <c r="M634" s="15">
        <f t="shared" si="100"/>
        <v>1</v>
      </c>
      <c r="N634" s="15">
        <f t="shared" si="99"/>
        <v>1</v>
      </c>
      <c r="O634" s="5" t="s">
        <v>55</v>
      </c>
      <c r="P634" s="5" t="s">
        <v>55</v>
      </c>
      <c r="Q634" s="5" t="str">
        <f t="shared" si="92"/>
        <v>308-2024-12-31</v>
      </c>
      <c r="R634" s="5">
        <v>0</v>
      </c>
      <c r="S634" s="5">
        <v>0</v>
      </c>
    </row>
    <row r="635" spans="1:19" x14ac:dyDescent="0.3">
      <c r="A635" s="5">
        <v>309</v>
      </c>
      <c r="B635" s="5" t="s">
        <v>265</v>
      </c>
      <c r="C635" s="5" t="s">
        <v>2725</v>
      </c>
      <c r="D635" s="5" t="s">
        <v>110</v>
      </c>
      <c r="E635" s="5" t="s">
        <v>54</v>
      </c>
      <c r="F635" s="5" t="s">
        <v>24</v>
      </c>
      <c r="G635" s="6">
        <v>45657</v>
      </c>
      <c r="H635" s="5">
        <f t="shared" si="94"/>
        <v>2024</v>
      </c>
      <c r="I635" s="5" t="str">
        <f t="shared" si="90"/>
        <v>Diciembre</v>
      </c>
      <c r="J635" s="6" t="str">
        <f t="shared" si="91"/>
        <v>2024-2</v>
      </c>
      <c r="K635" s="5">
        <v>100</v>
      </c>
      <c r="L635" s="5">
        <v>154.66999999999999</v>
      </c>
      <c r="M635" s="15">
        <f t="shared" si="100"/>
        <v>1.3</v>
      </c>
      <c r="N635" s="15">
        <f t="shared" si="99"/>
        <v>1.5467</v>
      </c>
      <c r="O635" s="5" t="s">
        <v>55</v>
      </c>
      <c r="P635" s="5" t="s">
        <v>55</v>
      </c>
      <c r="Q635" s="5" t="str">
        <f t="shared" si="92"/>
        <v>309-2024-12-31</v>
      </c>
      <c r="R635" s="5">
        <v>0</v>
      </c>
      <c r="S635" s="5">
        <v>0</v>
      </c>
    </row>
    <row r="636" spans="1:19" x14ac:dyDescent="0.3">
      <c r="A636" s="5">
        <v>310</v>
      </c>
      <c r="B636" s="5" t="s">
        <v>266</v>
      </c>
      <c r="C636" s="5" t="s">
        <v>2725</v>
      </c>
      <c r="D636" s="5" t="s">
        <v>110</v>
      </c>
      <c r="E636" s="5" t="s">
        <v>54</v>
      </c>
      <c r="F636" s="5" t="s">
        <v>24</v>
      </c>
      <c r="G636" s="6">
        <v>45657</v>
      </c>
      <c r="H636" s="5">
        <f t="shared" si="94"/>
        <v>2024</v>
      </c>
      <c r="I636" s="5" t="str">
        <f t="shared" si="90"/>
        <v>Diciembre</v>
      </c>
      <c r="J636" s="6" t="str">
        <f t="shared" si="91"/>
        <v>2024-2</v>
      </c>
      <c r="K636" s="5">
        <v>100</v>
      </c>
      <c r="L636" s="5">
        <v>79.13</v>
      </c>
      <c r="M636" s="15">
        <f t="shared" si="100"/>
        <v>0.7913</v>
      </c>
      <c r="N636" s="15">
        <f t="shared" si="99"/>
        <v>0.7913</v>
      </c>
      <c r="O636" s="5" t="s">
        <v>55</v>
      </c>
      <c r="P636" s="5" t="s">
        <v>55</v>
      </c>
      <c r="Q636" s="5" t="str">
        <f t="shared" si="92"/>
        <v>310-2024-12-31</v>
      </c>
      <c r="R636" s="5">
        <v>0</v>
      </c>
      <c r="S636" s="5">
        <v>0</v>
      </c>
    </row>
    <row r="637" spans="1:19" x14ac:dyDescent="0.3">
      <c r="A637" s="5">
        <v>311</v>
      </c>
      <c r="B637" s="5" t="s">
        <v>267</v>
      </c>
      <c r="C637" s="5" t="s">
        <v>2725</v>
      </c>
      <c r="D637" s="5" t="s">
        <v>110</v>
      </c>
      <c r="E637" s="5" t="s">
        <v>54</v>
      </c>
      <c r="F637" s="5" t="s">
        <v>24</v>
      </c>
      <c r="G637" s="6">
        <v>45657</v>
      </c>
      <c r="H637" s="5">
        <f t="shared" si="94"/>
        <v>2024</v>
      </c>
      <c r="I637" s="5" t="str">
        <f t="shared" si="90"/>
        <v>Diciembre</v>
      </c>
      <c r="J637" s="6" t="str">
        <f t="shared" si="91"/>
        <v>2024-2</v>
      </c>
      <c r="K637" s="5">
        <v>100</v>
      </c>
      <c r="L637" s="5">
        <v>67.760000000000005</v>
      </c>
      <c r="M637" s="15">
        <f t="shared" si="100"/>
        <v>0.67760000000000009</v>
      </c>
      <c r="N637" s="15">
        <f t="shared" si="99"/>
        <v>0.67760000000000009</v>
      </c>
      <c r="O637" s="5" t="s">
        <v>55</v>
      </c>
      <c r="P637" s="5" t="s">
        <v>55</v>
      </c>
      <c r="Q637" s="5" t="str">
        <f t="shared" si="92"/>
        <v>311-2024-12-31</v>
      </c>
      <c r="R637" s="5">
        <v>0</v>
      </c>
      <c r="S637" s="5">
        <v>0</v>
      </c>
    </row>
    <row r="638" spans="1:19" x14ac:dyDescent="0.3">
      <c r="A638" s="5">
        <v>312</v>
      </c>
      <c r="B638" s="5" t="s">
        <v>268</v>
      </c>
      <c r="C638" s="5" t="s">
        <v>2725</v>
      </c>
      <c r="D638" s="5" t="s">
        <v>110</v>
      </c>
      <c r="E638" s="5" t="s">
        <v>54</v>
      </c>
      <c r="F638" s="5" t="s">
        <v>24</v>
      </c>
      <c r="G638" s="6">
        <v>45657</v>
      </c>
      <c r="H638" s="5">
        <f t="shared" si="94"/>
        <v>2024</v>
      </c>
      <c r="I638" s="5" t="str">
        <f t="shared" si="90"/>
        <v>Diciembre</v>
      </c>
      <c r="J638" s="6" t="str">
        <f t="shared" si="91"/>
        <v>2024-2</v>
      </c>
      <c r="K638" s="5">
        <v>100</v>
      </c>
      <c r="L638" s="5">
        <v>137</v>
      </c>
      <c r="M638" s="15">
        <f t="shared" si="100"/>
        <v>1.3</v>
      </c>
      <c r="N638" s="15">
        <f t="shared" si="99"/>
        <v>1.37</v>
      </c>
      <c r="O638" s="5" t="s">
        <v>55</v>
      </c>
      <c r="P638" s="5" t="s">
        <v>55</v>
      </c>
      <c r="Q638" s="5" t="str">
        <f t="shared" si="92"/>
        <v>312-2024-12-31</v>
      </c>
      <c r="R638" s="5">
        <v>0</v>
      </c>
      <c r="S638" s="5">
        <v>0</v>
      </c>
    </row>
    <row r="639" spans="1:19" x14ac:dyDescent="0.3">
      <c r="A639" s="5">
        <v>313</v>
      </c>
      <c r="B639" s="5" t="s">
        <v>269</v>
      </c>
      <c r="C639" s="5" t="s">
        <v>2725</v>
      </c>
      <c r="D639" s="5" t="s">
        <v>110</v>
      </c>
      <c r="E639" s="5" t="s">
        <v>54</v>
      </c>
      <c r="F639" s="5" t="s">
        <v>24</v>
      </c>
      <c r="G639" s="6">
        <v>45657</v>
      </c>
      <c r="H639" s="5">
        <f t="shared" si="94"/>
        <v>2024</v>
      </c>
      <c r="I639" s="5" t="str">
        <f t="shared" si="90"/>
        <v>Diciembre</v>
      </c>
      <c r="J639" s="6" t="str">
        <f t="shared" si="91"/>
        <v>2024-2</v>
      </c>
      <c r="K639" s="5">
        <v>100</v>
      </c>
      <c r="L639" s="5">
        <v>100</v>
      </c>
      <c r="M639" s="15">
        <f t="shared" si="100"/>
        <v>1</v>
      </c>
      <c r="N639" s="15">
        <f t="shared" si="99"/>
        <v>1</v>
      </c>
      <c r="O639" s="5" t="s">
        <v>55</v>
      </c>
      <c r="P639" s="5" t="s">
        <v>55</v>
      </c>
      <c r="Q639" s="5" t="str">
        <f t="shared" si="92"/>
        <v>313-2024-12-31</v>
      </c>
      <c r="R639" s="5">
        <v>0</v>
      </c>
      <c r="S639" s="5">
        <v>0</v>
      </c>
    </row>
    <row r="640" spans="1:19" x14ac:dyDescent="0.3">
      <c r="A640" s="5">
        <v>314</v>
      </c>
      <c r="B640" s="5" t="s">
        <v>270</v>
      </c>
      <c r="C640" s="5" t="s">
        <v>2725</v>
      </c>
      <c r="D640" s="5" t="s">
        <v>110</v>
      </c>
      <c r="E640" s="5" t="s">
        <v>54</v>
      </c>
      <c r="F640" s="5" t="s">
        <v>24</v>
      </c>
      <c r="G640" s="6">
        <v>45657</v>
      </c>
      <c r="H640" s="5">
        <f t="shared" si="94"/>
        <v>2024</v>
      </c>
      <c r="I640" s="5" t="str">
        <f t="shared" si="90"/>
        <v>Diciembre</v>
      </c>
      <c r="J640" s="6" t="str">
        <f t="shared" si="91"/>
        <v>2024-2</v>
      </c>
      <c r="K640" s="5">
        <v>100</v>
      </c>
      <c r="L640" s="5">
        <v>145</v>
      </c>
      <c r="M640" s="15">
        <f t="shared" si="100"/>
        <v>1.3</v>
      </c>
      <c r="N640" s="15">
        <f t="shared" si="99"/>
        <v>1.45</v>
      </c>
      <c r="O640" s="5" t="s">
        <v>55</v>
      </c>
      <c r="P640" s="5" t="s">
        <v>55</v>
      </c>
      <c r="Q640" s="5" t="str">
        <f t="shared" si="92"/>
        <v>314-2024-12-31</v>
      </c>
      <c r="R640" s="5">
        <v>0</v>
      </c>
      <c r="S640" s="5">
        <v>0</v>
      </c>
    </row>
    <row r="641" spans="1:19" x14ac:dyDescent="0.3">
      <c r="A641" s="5">
        <v>315</v>
      </c>
      <c r="B641" s="5" t="s">
        <v>2664</v>
      </c>
      <c r="C641" s="5" t="s">
        <v>2724</v>
      </c>
      <c r="D641" s="5" t="s">
        <v>110</v>
      </c>
      <c r="E641" s="5" t="s">
        <v>54</v>
      </c>
      <c r="F641" s="5" t="s">
        <v>24</v>
      </c>
      <c r="G641" s="6">
        <v>45657</v>
      </c>
      <c r="H641" s="5">
        <f t="shared" si="94"/>
        <v>2024</v>
      </c>
      <c r="I641" s="5" t="str">
        <f t="shared" si="90"/>
        <v>Diciembre</v>
      </c>
      <c r="J641" s="6" t="str">
        <f t="shared" si="91"/>
        <v>2024-2</v>
      </c>
      <c r="K641" s="5"/>
      <c r="L641" s="5"/>
      <c r="M641" s="15" t="str">
        <f t="shared" si="100"/>
        <v/>
      </c>
      <c r="N641" s="15" t="str">
        <f t="shared" si="99"/>
        <v/>
      </c>
      <c r="O641" s="5" t="s">
        <v>55</v>
      </c>
      <c r="P641" s="5" t="s">
        <v>55</v>
      </c>
      <c r="Q641" s="5" t="str">
        <f t="shared" si="92"/>
        <v>315-2024-12-31</v>
      </c>
      <c r="R641" s="5">
        <v>0</v>
      </c>
      <c r="S641" s="5">
        <v>0</v>
      </c>
    </row>
    <row r="642" spans="1:19" x14ac:dyDescent="0.3">
      <c r="A642" s="5">
        <v>317</v>
      </c>
      <c r="B642" s="5" t="s">
        <v>273</v>
      </c>
      <c r="C642" s="5" t="s">
        <v>2724</v>
      </c>
      <c r="D642" s="5" t="s">
        <v>110</v>
      </c>
      <c r="E642" s="5" t="s">
        <v>73</v>
      </c>
      <c r="F642" s="5" t="s">
        <v>24</v>
      </c>
      <c r="G642" s="6">
        <v>45657</v>
      </c>
      <c r="H642" s="5">
        <f t="shared" si="94"/>
        <v>2024</v>
      </c>
      <c r="I642" s="5" t="str">
        <f t="shared" ref="I642:I705" si="101">PROPER(TEXT(G642,"mmmm"))</f>
        <v>Diciembre</v>
      </c>
      <c r="J642" s="6" t="str">
        <f t="shared" ref="J642:J705" si="102">IF(OR(I642="Enero",I642="Febrero",I642="Marzo",I642="Abril",I642="Mayo",I642="Junio"),H642&amp;"-1",IF(OR(I642="Julio",I642="Agosto",I642="Septiembre",I642="Octubre",I642="Noviembre",I642="Diciembre"),H642&amp;"-2"))</f>
        <v>2024-2</v>
      </c>
      <c r="K642" s="5">
        <v>100</v>
      </c>
      <c r="L642" s="5">
        <v>100</v>
      </c>
      <c r="M642" s="15">
        <f t="shared" si="100"/>
        <v>1</v>
      </c>
      <c r="N642" s="15">
        <f t="shared" si="99"/>
        <v>1</v>
      </c>
      <c r="O642" s="5" t="s">
        <v>55</v>
      </c>
      <c r="P642" s="5" t="s">
        <v>55</v>
      </c>
      <c r="Q642" s="5" t="str">
        <f t="shared" ref="Q642:Q705" si="103">A642&amp;"-"&amp;YEAR(G642)&amp;"-"&amp;IF(LEN(MONTH(G642))=1,"0"&amp;MONTH(G642),MONTH(G642))&amp;"-"&amp;IF(LEN(DAY(G642))=1,"0"&amp;DAY(G642),DAY(G642))</f>
        <v>317-2024-12-31</v>
      </c>
      <c r="R642" s="5">
        <v>0</v>
      </c>
      <c r="S642" s="5">
        <v>0</v>
      </c>
    </row>
    <row r="643" spans="1:19" x14ac:dyDescent="0.3">
      <c r="A643" s="5">
        <v>318</v>
      </c>
      <c r="B643" s="5" t="s">
        <v>275</v>
      </c>
      <c r="C643" s="5" t="s">
        <v>2724</v>
      </c>
      <c r="D643" s="5" t="s">
        <v>110</v>
      </c>
      <c r="E643" s="5" t="s">
        <v>73</v>
      </c>
      <c r="F643" s="5" t="s">
        <v>24</v>
      </c>
      <c r="G643" s="6">
        <v>45657</v>
      </c>
      <c r="H643" s="5">
        <f t="shared" si="94"/>
        <v>2024</v>
      </c>
      <c r="I643" s="5" t="str">
        <f t="shared" si="101"/>
        <v>Diciembre</v>
      </c>
      <c r="J643" s="6" t="str">
        <f t="shared" si="102"/>
        <v>2024-2</v>
      </c>
      <c r="K643" s="5">
        <v>80</v>
      </c>
      <c r="L643" s="5">
        <v>90.28</v>
      </c>
      <c r="M643" s="15">
        <f t="shared" si="100"/>
        <v>1.1285000000000001</v>
      </c>
      <c r="N643" s="15">
        <f t="shared" si="99"/>
        <v>1.1285000000000001</v>
      </c>
      <c r="O643" s="5" t="s">
        <v>25</v>
      </c>
      <c r="P643" s="5" t="s">
        <v>25</v>
      </c>
      <c r="Q643" s="5" t="str">
        <f t="shared" si="103"/>
        <v>318-2024-12-31</v>
      </c>
      <c r="R643" s="5">
        <v>0</v>
      </c>
      <c r="S643" s="5">
        <v>0</v>
      </c>
    </row>
    <row r="644" spans="1:19" x14ac:dyDescent="0.3">
      <c r="A644" s="5">
        <v>319</v>
      </c>
      <c r="B644" s="5" t="s">
        <v>276</v>
      </c>
      <c r="C644" s="5" t="s">
        <v>2724</v>
      </c>
      <c r="D644" s="5" t="s">
        <v>110</v>
      </c>
      <c r="E644" s="5" t="s">
        <v>54</v>
      </c>
      <c r="F644" s="5" t="s">
        <v>24</v>
      </c>
      <c r="G644" s="6">
        <v>45657</v>
      </c>
      <c r="H644" s="5">
        <f t="shared" si="94"/>
        <v>2024</v>
      </c>
      <c r="I644" s="5" t="str">
        <f t="shared" si="101"/>
        <v>Diciembre</v>
      </c>
      <c r="J644" s="6" t="str">
        <f t="shared" si="102"/>
        <v>2024-2</v>
      </c>
      <c r="K644" s="5">
        <v>100</v>
      </c>
      <c r="L644" s="5">
        <v>100</v>
      </c>
      <c r="M644" s="15">
        <f t="shared" si="100"/>
        <v>1</v>
      </c>
      <c r="N644" s="15">
        <f t="shared" si="99"/>
        <v>1</v>
      </c>
      <c r="O644" s="5" t="s">
        <v>25</v>
      </c>
      <c r="P644" s="5" t="s">
        <v>25</v>
      </c>
      <c r="Q644" s="5" t="str">
        <f t="shared" si="103"/>
        <v>319-2024-12-31</v>
      </c>
      <c r="R644" s="5">
        <v>0</v>
      </c>
      <c r="S644" s="5">
        <v>0</v>
      </c>
    </row>
    <row r="645" spans="1:19" x14ac:dyDescent="0.3">
      <c r="A645" s="5">
        <v>320</v>
      </c>
      <c r="B645" s="5" t="s">
        <v>278</v>
      </c>
      <c r="C645" s="5" t="s">
        <v>2725</v>
      </c>
      <c r="D645" s="5" t="s">
        <v>110</v>
      </c>
      <c r="E645" s="5" t="s">
        <v>54</v>
      </c>
      <c r="F645" s="5" t="s">
        <v>24</v>
      </c>
      <c r="G645" s="6">
        <v>45657</v>
      </c>
      <c r="H645" s="5">
        <f t="shared" ref="H645:H708" si="104">YEAR(G645)</f>
        <v>2024</v>
      </c>
      <c r="I645" s="5" t="str">
        <f t="shared" si="101"/>
        <v>Diciembre</v>
      </c>
      <c r="J645" s="6" t="str">
        <f t="shared" si="102"/>
        <v>2024-2</v>
      </c>
      <c r="K645" s="5">
        <v>100</v>
      </c>
      <c r="L645" s="5">
        <v>115</v>
      </c>
      <c r="M645" s="15">
        <f t="shared" si="100"/>
        <v>1.1499999999999999</v>
      </c>
      <c r="N645" s="15">
        <f t="shared" si="99"/>
        <v>1.1499999999999999</v>
      </c>
      <c r="O645" s="5" t="s">
        <v>55</v>
      </c>
      <c r="P645" s="5" t="s">
        <v>55</v>
      </c>
      <c r="Q645" s="5" t="str">
        <f t="shared" si="103"/>
        <v>320-2024-12-31</v>
      </c>
      <c r="R645" s="5">
        <v>0</v>
      </c>
      <c r="S645" s="5">
        <v>0</v>
      </c>
    </row>
    <row r="646" spans="1:19" x14ac:dyDescent="0.3">
      <c r="A646" s="5">
        <v>321</v>
      </c>
      <c r="B646" s="5" t="s">
        <v>280</v>
      </c>
      <c r="C646" s="5" t="s">
        <v>2725</v>
      </c>
      <c r="D646" s="5" t="s">
        <v>110</v>
      </c>
      <c r="E646" s="5" t="s">
        <v>54</v>
      </c>
      <c r="F646" s="5" t="s">
        <v>24</v>
      </c>
      <c r="G646" s="6">
        <v>45657</v>
      </c>
      <c r="H646" s="5">
        <f t="shared" si="104"/>
        <v>2024</v>
      </c>
      <c r="I646" s="5" t="str">
        <f t="shared" si="101"/>
        <v>Diciembre</v>
      </c>
      <c r="J646" s="6" t="str">
        <f t="shared" si="102"/>
        <v>2024-2</v>
      </c>
      <c r="K646" s="5">
        <v>100</v>
      </c>
      <c r="L646" s="5">
        <v>502.17</v>
      </c>
      <c r="M646" s="15">
        <f t="shared" si="100"/>
        <v>1.3</v>
      </c>
      <c r="N646" s="15">
        <f t="shared" si="99"/>
        <v>5.0217000000000001</v>
      </c>
      <c r="O646" s="5" t="s">
        <v>55</v>
      </c>
      <c r="P646" s="5" t="s">
        <v>55</v>
      </c>
      <c r="Q646" s="5" t="str">
        <f t="shared" si="103"/>
        <v>321-2024-12-31</v>
      </c>
      <c r="R646" s="5">
        <v>0</v>
      </c>
      <c r="S646" s="5">
        <v>0</v>
      </c>
    </row>
    <row r="647" spans="1:19" x14ac:dyDescent="0.3">
      <c r="A647" s="5">
        <v>323</v>
      </c>
      <c r="B647" s="5" t="s">
        <v>281</v>
      </c>
      <c r="C647" s="5" t="s">
        <v>2725</v>
      </c>
      <c r="D647" s="5" t="s">
        <v>44</v>
      </c>
      <c r="E647" s="5" t="s">
        <v>54</v>
      </c>
      <c r="F647" s="5" t="s">
        <v>24</v>
      </c>
      <c r="G647" s="6">
        <v>45657</v>
      </c>
      <c r="H647" s="5">
        <f t="shared" si="104"/>
        <v>2024</v>
      </c>
      <c r="I647" s="5" t="str">
        <f t="shared" si="101"/>
        <v>Diciembre</v>
      </c>
      <c r="J647" s="6" t="str">
        <f t="shared" si="102"/>
        <v>2024-2</v>
      </c>
      <c r="K647" s="5">
        <v>3</v>
      </c>
      <c r="L647" s="5">
        <v>3</v>
      </c>
      <c r="M647" s="15">
        <f t="shared" si="100"/>
        <v>1</v>
      </c>
      <c r="N647" s="15">
        <f t="shared" si="99"/>
        <v>1</v>
      </c>
      <c r="O647" s="5" t="s">
        <v>55</v>
      </c>
      <c r="P647" s="5" t="s">
        <v>55</v>
      </c>
      <c r="Q647" s="5" t="str">
        <f t="shared" si="103"/>
        <v>323-2024-12-31</v>
      </c>
      <c r="R647" s="5">
        <v>0</v>
      </c>
      <c r="S647" s="5">
        <v>0</v>
      </c>
    </row>
    <row r="648" spans="1:19" x14ac:dyDescent="0.3">
      <c r="A648" s="5">
        <v>324</v>
      </c>
      <c r="B648" s="5" t="s">
        <v>282</v>
      </c>
      <c r="C648" s="5" t="s">
        <v>2725</v>
      </c>
      <c r="D648" s="5" t="s">
        <v>44</v>
      </c>
      <c r="E648" s="5" t="s">
        <v>54</v>
      </c>
      <c r="F648" s="5" t="s">
        <v>24</v>
      </c>
      <c r="G648" s="6">
        <v>45657</v>
      </c>
      <c r="H648" s="5">
        <f t="shared" si="104"/>
        <v>2024</v>
      </c>
      <c r="I648" s="5" t="str">
        <f t="shared" si="101"/>
        <v>Diciembre</v>
      </c>
      <c r="J648" s="6" t="str">
        <f t="shared" si="102"/>
        <v>2024-2</v>
      </c>
      <c r="K648" s="5">
        <v>6</v>
      </c>
      <c r="L648" s="5">
        <v>6</v>
      </c>
      <c r="M648" s="15">
        <f t="shared" si="100"/>
        <v>1</v>
      </c>
      <c r="N648" s="15">
        <f t="shared" si="99"/>
        <v>1</v>
      </c>
      <c r="O648" s="5" t="s">
        <v>55</v>
      </c>
      <c r="P648" s="5" t="s">
        <v>55</v>
      </c>
      <c r="Q648" s="5" t="str">
        <f t="shared" si="103"/>
        <v>324-2024-12-31</v>
      </c>
      <c r="R648" s="5">
        <v>0</v>
      </c>
      <c r="S648" s="5">
        <v>0</v>
      </c>
    </row>
    <row r="649" spans="1:19" x14ac:dyDescent="0.3">
      <c r="A649" s="5">
        <v>325</v>
      </c>
      <c r="B649" s="5" t="s">
        <v>283</v>
      </c>
      <c r="C649" s="5" t="s">
        <v>2725</v>
      </c>
      <c r="D649" s="5" t="s">
        <v>44</v>
      </c>
      <c r="E649" s="5" t="s">
        <v>54</v>
      </c>
      <c r="F649" s="5" t="s">
        <v>24</v>
      </c>
      <c r="G649" s="6">
        <v>45657</v>
      </c>
      <c r="H649" s="5">
        <f t="shared" si="104"/>
        <v>2024</v>
      </c>
      <c r="I649" s="5" t="str">
        <f t="shared" si="101"/>
        <v>Diciembre</v>
      </c>
      <c r="J649" s="6" t="str">
        <f t="shared" si="102"/>
        <v>2024-2</v>
      </c>
      <c r="K649" s="5">
        <v>8</v>
      </c>
      <c r="L649" s="16">
        <v>8</v>
      </c>
      <c r="M649" s="15">
        <f t="shared" si="100"/>
        <v>1</v>
      </c>
      <c r="N649" s="15">
        <f t="shared" si="99"/>
        <v>1</v>
      </c>
      <c r="O649" s="5" t="s">
        <v>55</v>
      </c>
      <c r="P649" s="5" t="s">
        <v>55</v>
      </c>
      <c r="Q649" s="5" t="str">
        <f t="shared" si="103"/>
        <v>325-2024-12-31</v>
      </c>
      <c r="R649" s="5">
        <v>0</v>
      </c>
      <c r="S649" s="5">
        <v>0</v>
      </c>
    </row>
    <row r="650" spans="1:19" x14ac:dyDescent="0.3">
      <c r="A650" s="5">
        <v>326</v>
      </c>
      <c r="B650" s="5" t="s">
        <v>284</v>
      </c>
      <c r="C650" s="5" t="s">
        <v>2724</v>
      </c>
      <c r="D650" s="5" t="s">
        <v>222</v>
      </c>
      <c r="E650" s="5" t="s">
        <v>73</v>
      </c>
      <c r="F650" s="5" t="s">
        <v>24</v>
      </c>
      <c r="G650" s="6">
        <v>45657</v>
      </c>
      <c r="H650" s="5">
        <f t="shared" si="104"/>
        <v>2024</v>
      </c>
      <c r="I650" s="5" t="str">
        <f t="shared" si="101"/>
        <v>Diciembre</v>
      </c>
      <c r="J650" s="6" t="str">
        <f t="shared" si="102"/>
        <v>2024-2</v>
      </c>
      <c r="K650" s="5">
        <v>0</v>
      </c>
      <c r="L650" s="5"/>
      <c r="M650" s="15" t="str">
        <f t="shared" si="100"/>
        <v/>
      </c>
      <c r="N650" s="15" t="str">
        <f t="shared" si="99"/>
        <v/>
      </c>
      <c r="O650" s="5" t="s">
        <v>55</v>
      </c>
      <c r="P650" s="5" t="s">
        <v>55</v>
      </c>
      <c r="Q650" s="5" t="str">
        <f t="shared" si="103"/>
        <v>326-2024-12-31</v>
      </c>
      <c r="R650" s="5">
        <v>0</v>
      </c>
      <c r="S650" s="5">
        <v>0</v>
      </c>
    </row>
    <row r="651" spans="1:19" x14ac:dyDescent="0.3">
      <c r="A651" s="5">
        <v>327</v>
      </c>
      <c r="B651" s="5" t="s">
        <v>285</v>
      </c>
      <c r="C651" s="5" t="s">
        <v>2725</v>
      </c>
      <c r="D651" s="5" t="s">
        <v>222</v>
      </c>
      <c r="E651" s="5" t="s">
        <v>54</v>
      </c>
      <c r="F651" s="5" t="s">
        <v>24</v>
      </c>
      <c r="G651" s="6">
        <v>45657</v>
      </c>
      <c r="H651" s="5">
        <f t="shared" si="104"/>
        <v>2024</v>
      </c>
      <c r="I651" s="5" t="str">
        <f t="shared" si="101"/>
        <v>Diciembre</v>
      </c>
      <c r="J651" s="6" t="str">
        <f t="shared" si="102"/>
        <v>2024-2</v>
      </c>
      <c r="K651" s="5">
        <v>0</v>
      </c>
      <c r="L651" s="5">
        <v>0</v>
      </c>
      <c r="M651" s="15" t="str">
        <f t="shared" si="100"/>
        <v/>
      </c>
      <c r="N651" s="15" t="str">
        <f t="shared" si="99"/>
        <v/>
      </c>
      <c r="O651" s="5" t="s">
        <v>55</v>
      </c>
      <c r="P651" s="5" t="s">
        <v>55</v>
      </c>
      <c r="Q651" s="5" t="str">
        <f t="shared" si="103"/>
        <v>327-2024-12-31</v>
      </c>
      <c r="R651" s="5">
        <v>0</v>
      </c>
      <c r="S651" s="5">
        <v>0</v>
      </c>
    </row>
    <row r="652" spans="1:19" x14ac:dyDescent="0.3">
      <c r="A652" s="5">
        <v>328</v>
      </c>
      <c r="B652" s="5" t="s">
        <v>286</v>
      </c>
      <c r="C652" s="5" t="s">
        <v>2725</v>
      </c>
      <c r="D652" s="5" t="s">
        <v>287</v>
      </c>
      <c r="E652" s="5" t="s">
        <v>73</v>
      </c>
      <c r="F652" s="5" t="s">
        <v>24</v>
      </c>
      <c r="G652" s="6">
        <v>45657</v>
      </c>
      <c r="H652" s="5">
        <f t="shared" si="104"/>
        <v>2024</v>
      </c>
      <c r="I652" s="5" t="str">
        <f t="shared" si="101"/>
        <v>Diciembre</v>
      </c>
      <c r="J652" s="6" t="str">
        <f t="shared" si="102"/>
        <v>2024-2</v>
      </c>
      <c r="K652" s="5">
        <v>100</v>
      </c>
      <c r="L652" s="5">
        <v>157</v>
      </c>
      <c r="M652" s="15">
        <f t="shared" si="100"/>
        <v>1.3</v>
      </c>
      <c r="N652" s="15">
        <f t="shared" si="99"/>
        <v>1.57</v>
      </c>
      <c r="O652" s="5" t="s">
        <v>55</v>
      </c>
      <c r="P652" s="5" t="s">
        <v>55</v>
      </c>
      <c r="Q652" s="5" t="str">
        <f t="shared" si="103"/>
        <v>328-2024-12-31</v>
      </c>
      <c r="R652" s="5">
        <v>0</v>
      </c>
      <c r="S652" s="5">
        <v>0</v>
      </c>
    </row>
    <row r="653" spans="1:19" x14ac:dyDescent="0.3">
      <c r="A653" s="5">
        <v>329</v>
      </c>
      <c r="B653" s="5" t="s">
        <v>288</v>
      </c>
      <c r="C653" s="5" t="s">
        <v>2724</v>
      </c>
      <c r="D653" s="5" t="s">
        <v>287</v>
      </c>
      <c r="E653" s="5" t="s">
        <v>73</v>
      </c>
      <c r="F653" s="5" t="s">
        <v>24</v>
      </c>
      <c r="G653" s="6">
        <v>45657</v>
      </c>
      <c r="H653" s="5">
        <f t="shared" si="104"/>
        <v>2024</v>
      </c>
      <c r="I653" s="5" t="str">
        <f t="shared" si="101"/>
        <v>Diciembre</v>
      </c>
      <c r="J653" s="6" t="str">
        <f t="shared" si="102"/>
        <v>2024-2</v>
      </c>
      <c r="K653" s="5">
        <v>100</v>
      </c>
      <c r="L653" s="5">
        <v>106.63</v>
      </c>
      <c r="M653" s="15">
        <f t="shared" si="100"/>
        <v>1.0663</v>
      </c>
      <c r="N653" s="15">
        <f t="shared" si="99"/>
        <v>1.0663</v>
      </c>
      <c r="O653" s="5" t="s">
        <v>55</v>
      </c>
      <c r="P653" s="5" t="s">
        <v>55</v>
      </c>
      <c r="Q653" s="5" t="str">
        <f t="shared" si="103"/>
        <v>329-2024-12-31</v>
      </c>
      <c r="R653" s="5">
        <v>0</v>
      </c>
      <c r="S653" s="5">
        <v>0</v>
      </c>
    </row>
    <row r="654" spans="1:19" x14ac:dyDescent="0.3">
      <c r="A654" s="5">
        <v>331</v>
      </c>
      <c r="B654" s="5" t="s">
        <v>289</v>
      </c>
      <c r="C654" s="5" t="s">
        <v>2724</v>
      </c>
      <c r="D654" s="5" t="s">
        <v>287</v>
      </c>
      <c r="E654" s="5" t="s">
        <v>73</v>
      </c>
      <c r="F654" s="5" t="s">
        <v>24</v>
      </c>
      <c r="G654" s="6">
        <v>45657</v>
      </c>
      <c r="H654" s="5">
        <f t="shared" si="104"/>
        <v>2024</v>
      </c>
      <c r="I654" s="5" t="str">
        <f t="shared" si="101"/>
        <v>Diciembre</v>
      </c>
      <c r="J654" s="6" t="str">
        <f t="shared" si="102"/>
        <v>2024-2</v>
      </c>
      <c r="K654" s="5"/>
      <c r="L654" s="5">
        <v>82</v>
      </c>
      <c r="M654" s="15" t="str">
        <f t="shared" si="100"/>
        <v/>
      </c>
      <c r="N654" s="15" t="str">
        <f t="shared" si="99"/>
        <v/>
      </c>
      <c r="O654" s="5" t="s">
        <v>128</v>
      </c>
      <c r="P654" s="5" t="s">
        <v>25</v>
      </c>
      <c r="Q654" s="5" t="str">
        <f t="shared" si="103"/>
        <v>331-2024-12-31</v>
      </c>
      <c r="R654" s="5">
        <v>0</v>
      </c>
      <c r="S654" s="5">
        <v>0</v>
      </c>
    </row>
    <row r="655" spans="1:19" x14ac:dyDescent="0.3">
      <c r="A655" s="5">
        <v>332</v>
      </c>
      <c r="B655" s="5" t="s">
        <v>290</v>
      </c>
      <c r="C655" s="5" t="s">
        <v>2725</v>
      </c>
      <c r="D655" s="5" t="s">
        <v>28</v>
      </c>
      <c r="E655" s="5" t="s">
        <v>54</v>
      </c>
      <c r="F655" s="5" t="s">
        <v>62</v>
      </c>
      <c r="G655" s="6">
        <v>45657</v>
      </c>
      <c r="H655" s="5">
        <f t="shared" si="104"/>
        <v>2024</v>
      </c>
      <c r="I655" s="5" t="str">
        <f t="shared" si="101"/>
        <v>Diciembre</v>
      </c>
      <c r="J655" s="6" t="str">
        <f t="shared" si="102"/>
        <v>2024-2</v>
      </c>
      <c r="K655" s="5">
        <v>1.5</v>
      </c>
      <c r="L655" s="10">
        <v>1.1499999999999999</v>
      </c>
      <c r="M655" s="15">
        <f>IFERROR(IF((K655/L655)&gt;1.3,1.3,K655/L655),"")</f>
        <v>1.3</v>
      </c>
      <c r="N655" s="15">
        <f>IFERROR(IF((K655/L655)&gt;K655/L655,1.3,K655/L655),"")</f>
        <v>1.3043478260869565</v>
      </c>
      <c r="O655" s="5" t="s">
        <v>91</v>
      </c>
      <c r="P655" s="5" t="s">
        <v>91</v>
      </c>
      <c r="Q655" s="5" t="str">
        <f t="shared" si="103"/>
        <v>332-2024-12-31</v>
      </c>
      <c r="R655" s="5">
        <v>1</v>
      </c>
      <c r="S655" s="5">
        <v>2</v>
      </c>
    </row>
    <row r="656" spans="1:19" x14ac:dyDescent="0.3">
      <c r="A656" s="5">
        <v>334</v>
      </c>
      <c r="B656" s="5" t="s">
        <v>291</v>
      </c>
      <c r="C656" s="5" t="s">
        <v>2724</v>
      </c>
      <c r="D656" s="5" t="s">
        <v>28</v>
      </c>
      <c r="E656" s="5" t="s">
        <v>73</v>
      </c>
      <c r="F656" s="5" t="s">
        <v>24</v>
      </c>
      <c r="G656" s="6">
        <v>45657</v>
      </c>
      <c r="H656" s="5">
        <f t="shared" si="104"/>
        <v>2024</v>
      </c>
      <c r="I656" s="5" t="str">
        <f t="shared" si="101"/>
        <v>Diciembre</v>
      </c>
      <c r="J656" s="6" t="str">
        <f t="shared" si="102"/>
        <v>2024-2</v>
      </c>
      <c r="K656" s="5">
        <v>88</v>
      </c>
      <c r="L656" s="5">
        <v>88.84</v>
      </c>
      <c r="M656" s="15">
        <f>L656/K656</f>
        <v>1.0095454545454545</v>
      </c>
      <c r="N656" s="15">
        <f t="shared" ref="N656:N661" si="105">IFERROR(L656/K656,"")</f>
        <v>1.0095454545454545</v>
      </c>
      <c r="O656" s="5" t="s">
        <v>55</v>
      </c>
      <c r="P656" s="5" t="s">
        <v>91</v>
      </c>
      <c r="Q656" s="5" t="str">
        <f t="shared" si="103"/>
        <v>334-2024-12-31</v>
      </c>
      <c r="R656" s="5">
        <v>0</v>
      </c>
      <c r="S656" s="5">
        <v>1</v>
      </c>
    </row>
    <row r="657" spans="1:19" x14ac:dyDescent="0.3">
      <c r="A657" s="5">
        <v>335</v>
      </c>
      <c r="B657" s="5" t="s">
        <v>292</v>
      </c>
      <c r="C657" s="5" t="s">
        <v>2724</v>
      </c>
      <c r="D657" s="5" t="s">
        <v>28</v>
      </c>
      <c r="E657" s="5" t="s">
        <v>73</v>
      </c>
      <c r="F657" s="5" t="s">
        <v>24</v>
      </c>
      <c r="G657" s="6">
        <v>45657</v>
      </c>
      <c r="H657" s="5">
        <f t="shared" si="104"/>
        <v>2024</v>
      </c>
      <c r="I657" s="5" t="str">
        <f t="shared" si="101"/>
        <v>Diciembre</v>
      </c>
      <c r="J657" s="6" t="str">
        <f t="shared" si="102"/>
        <v>2024-2</v>
      </c>
      <c r="K657" s="5">
        <v>82</v>
      </c>
      <c r="L657" s="5">
        <v>80.95</v>
      </c>
      <c r="M657" s="15">
        <f>IFERROR(IF((L657/K657)&gt;1.3,1.3,L657/K657),"")</f>
        <v>0.9871951219512195</v>
      </c>
      <c r="N657" s="15">
        <f t="shared" si="105"/>
        <v>0.9871951219512195</v>
      </c>
      <c r="O657" s="5" t="s">
        <v>25</v>
      </c>
      <c r="P657" s="5" t="s">
        <v>25</v>
      </c>
      <c r="Q657" s="5" t="str">
        <f t="shared" si="103"/>
        <v>335-2024-12-31</v>
      </c>
      <c r="R657" s="5">
        <v>0</v>
      </c>
      <c r="S657" s="5">
        <v>0</v>
      </c>
    </row>
    <row r="658" spans="1:19" x14ac:dyDescent="0.3">
      <c r="A658" s="5">
        <v>336</v>
      </c>
      <c r="B658" s="5" t="s">
        <v>293</v>
      </c>
      <c r="C658" s="5" t="s">
        <v>2724</v>
      </c>
      <c r="D658" s="5" t="s">
        <v>112</v>
      </c>
      <c r="E658" s="5" t="s">
        <v>73</v>
      </c>
      <c r="F658" s="5" t="s">
        <v>62</v>
      </c>
      <c r="G658" s="6">
        <v>45657</v>
      </c>
      <c r="H658" s="5">
        <f t="shared" si="104"/>
        <v>2024</v>
      </c>
      <c r="I658" s="5" t="str">
        <f t="shared" si="101"/>
        <v>Diciembre</v>
      </c>
      <c r="J658" s="6" t="str">
        <f t="shared" si="102"/>
        <v>2024-2</v>
      </c>
      <c r="K658" s="5">
        <v>2</v>
      </c>
      <c r="L658" s="5">
        <v>0.79</v>
      </c>
      <c r="M658" s="15">
        <f>IFERROR(IF((L658/K658)&gt;1.3,1.3,L658/K658),"")</f>
        <v>0.39500000000000002</v>
      </c>
      <c r="N658" s="15">
        <f t="shared" si="105"/>
        <v>0.39500000000000002</v>
      </c>
      <c r="O658" s="5" t="s">
        <v>25</v>
      </c>
      <c r="P658" s="5" t="s">
        <v>25</v>
      </c>
      <c r="Q658" s="5" t="str">
        <f t="shared" si="103"/>
        <v>336-2024-12-31</v>
      </c>
      <c r="R658" s="5">
        <v>0</v>
      </c>
      <c r="S658" s="5">
        <v>0</v>
      </c>
    </row>
    <row r="659" spans="1:19" x14ac:dyDescent="0.3">
      <c r="A659" s="5">
        <v>337</v>
      </c>
      <c r="B659" s="5" t="s">
        <v>294</v>
      </c>
      <c r="C659" s="5" t="s">
        <v>2725</v>
      </c>
      <c r="D659" s="5" t="s">
        <v>222</v>
      </c>
      <c r="E659" s="5" t="s">
        <v>54</v>
      </c>
      <c r="F659" s="5" t="s">
        <v>24</v>
      </c>
      <c r="G659" s="6">
        <v>45657</v>
      </c>
      <c r="H659" s="5">
        <f t="shared" si="104"/>
        <v>2024</v>
      </c>
      <c r="I659" s="5" t="str">
        <f t="shared" si="101"/>
        <v>Diciembre</v>
      </c>
      <c r="J659" s="6" t="str">
        <f t="shared" si="102"/>
        <v>2024-2</v>
      </c>
      <c r="K659" s="5">
        <v>1</v>
      </c>
      <c r="L659" s="5">
        <v>1</v>
      </c>
      <c r="M659" s="15">
        <f>IFERROR(IF((L659/K659)&gt;1.3,1.3,L659/K659),"")</f>
        <v>1</v>
      </c>
      <c r="N659" s="15">
        <f t="shared" si="105"/>
        <v>1</v>
      </c>
      <c r="O659" s="5" t="s">
        <v>55</v>
      </c>
      <c r="P659" s="5" t="s">
        <v>55</v>
      </c>
      <c r="Q659" s="5" t="str">
        <f t="shared" si="103"/>
        <v>337-2024-12-31</v>
      </c>
      <c r="R659" s="5">
        <v>0</v>
      </c>
      <c r="S659" s="5">
        <v>0</v>
      </c>
    </row>
    <row r="660" spans="1:19" x14ac:dyDescent="0.3">
      <c r="A660" s="5">
        <v>338</v>
      </c>
      <c r="B660" s="5" t="s">
        <v>296</v>
      </c>
      <c r="C660" s="5" t="s">
        <v>2725</v>
      </c>
      <c r="D660" s="5" t="s">
        <v>222</v>
      </c>
      <c r="E660" s="5" t="s">
        <v>54</v>
      </c>
      <c r="F660" s="5" t="s">
        <v>24</v>
      </c>
      <c r="G660" s="6">
        <v>45657</v>
      </c>
      <c r="H660" s="5">
        <f t="shared" si="104"/>
        <v>2024</v>
      </c>
      <c r="I660" s="5" t="str">
        <f t="shared" si="101"/>
        <v>Diciembre</v>
      </c>
      <c r="J660" s="6" t="str">
        <f t="shared" si="102"/>
        <v>2024-2</v>
      </c>
      <c r="K660" s="5">
        <v>3</v>
      </c>
      <c r="L660" s="5">
        <v>3</v>
      </c>
      <c r="M660" s="15">
        <f>IFERROR(IF((L660/K660)&gt;1.3,1.3,L660/K660),"")</f>
        <v>1</v>
      </c>
      <c r="N660" s="15">
        <f t="shared" si="105"/>
        <v>1</v>
      </c>
      <c r="O660" s="5" t="s">
        <v>55</v>
      </c>
      <c r="P660" s="5" t="s">
        <v>55</v>
      </c>
      <c r="Q660" s="5" t="str">
        <f t="shared" si="103"/>
        <v>338-2024-12-31</v>
      </c>
      <c r="R660" s="5">
        <v>0</v>
      </c>
      <c r="S660" s="5">
        <v>0</v>
      </c>
    </row>
    <row r="661" spans="1:19" x14ac:dyDescent="0.3">
      <c r="A661" s="5">
        <v>339</v>
      </c>
      <c r="B661" s="5" t="s">
        <v>2732</v>
      </c>
      <c r="C661" s="5" t="s">
        <v>2725</v>
      </c>
      <c r="D661" s="5" t="s">
        <v>298</v>
      </c>
      <c r="E661" s="5" t="s">
        <v>73</v>
      </c>
      <c r="F661" s="5" t="s">
        <v>24</v>
      </c>
      <c r="G661" s="6">
        <v>45657</v>
      </c>
      <c r="H661" s="5">
        <f t="shared" si="104"/>
        <v>2024</v>
      </c>
      <c r="I661" s="5" t="str">
        <f t="shared" si="101"/>
        <v>Diciembre</v>
      </c>
      <c r="J661" s="6" t="str">
        <f t="shared" si="102"/>
        <v>2024-2</v>
      </c>
      <c r="K661" s="5">
        <v>30</v>
      </c>
      <c r="L661" s="5">
        <v>30.3</v>
      </c>
      <c r="M661" s="15">
        <f>IFERROR(IF((L661/K661)&gt;1.3,1.3,L661/K661),"")</f>
        <v>1.01</v>
      </c>
      <c r="N661" s="15">
        <f t="shared" si="105"/>
        <v>1.01</v>
      </c>
      <c r="O661" s="5" t="s">
        <v>25</v>
      </c>
      <c r="P661" s="5" t="s">
        <v>25</v>
      </c>
      <c r="Q661" s="5" t="str">
        <f t="shared" si="103"/>
        <v>339-2024-12-31</v>
      </c>
      <c r="R661" s="5">
        <v>0</v>
      </c>
      <c r="S661" s="5">
        <v>1</v>
      </c>
    </row>
    <row r="662" spans="1:19" x14ac:dyDescent="0.3">
      <c r="A662" s="5">
        <v>340</v>
      </c>
      <c r="B662" s="5" t="s">
        <v>299</v>
      </c>
      <c r="C662" s="5" t="s">
        <v>2724</v>
      </c>
      <c r="D662" s="5" t="s">
        <v>95</v>
      </c>
      <c r="E662" s="5" t="s">
        <v>60</v>
      </c>
      <c r="F662" s="5" t="s">
        <v>24</v>
      </c>
      <c r="G662" s="6">
        <v>45657</v>
      </c>
      <c r="H662" s="5">
        <f t="shared" si="104"/>
        <v>2024</v>
      </c>
      <c r="I662" s="5" t="str">
        <f t="shared" si="101"/>
        <v>Diciembre</v>
      </c>
      <c r="J662" s="6" t="str">
        <f t="shared" si="102"/>
        <v>2024-2</v>
      </c>
      <c r="K662" s="5">
        <v>95</v>
      </c>
      <c r="L662" s="5">
        <v>100</v>
      </c>
      <c r="M662" s="15">
        <f>IFERROR(IF((L662/K662)&gt;1,1,L662/K662),"")</f>
        <v>1</v>
      </c>
      <c r="N662" s="15">
        <f>IFERROR(IF((L662/K662)&gt;1,1,L662/K662),"")</f>
        <v>1</v>
      </c>
      <c r="O662" s="5" t="s">
        <v>25</v>
      </c>
      <c r="P662" s="5" t="s">
        <v>25</v>
      </c>
      <c r="Q662" s="5" t="str">
        <f t="shared" si="103"/>
        <v>340-2024-12-31</v>
      </c>
      <c r="R662" s="5">
        <v>0</v>
      </c>
      <c r="S662" s="5">
        <v>0</v>
      </c>
    </row>
    <row r="663" spans="1:19" x14ac:dyDescent="0.3">
      <c r="A663" s="5">
        <v>341</v>
      </c>
      <c r="B663" s="5" t="s">
        <v>301</v>
      </c>
      <c r="C663" s="5" t="s">
        <v>2725</v>
      </c>
      <c r="D663" s="5" t="s">
        <v>58</v>
      </c>
      <c r="E663" s="5" t="s">
        <v>54</v>
      </c>
      <c r="F663" s="5" t="s">
        <v>24</v>
      </c>
      <c r="G663" s="6">
        <v>45657</v>
      </c>
      <c r="H663" s="5">
        <f t="shared" si="104"/>
        <v>2024</v>
      </c>
      <c r="I663" s="5" t="str">
        <f t="shared" si="101"/>
        <v>Diciembre</v>
      </c>
      <c r="J663" s="6" t="str">
        <f t="shared" si="102"/>
        <v>2024-2</v>
      </c>
      <c r="K663" s="9">
        <v>1500000000</v>
      </c>
      <c r="L663" s="9">
        <v>1672000000</v>
      </c>
      <c r="M663" s="15">
        <f>IFERROR(IF((L663/K663)&gt;1.3,1.3,L663/K663),"")</f>
        <v>1.1146666666666667</v>
      </c>
      <c r="N663" s="15">
        <f>IFERROR(L663/K663,"")</f>
        <v>1.1146666666666667</v>
      </c>
      <c r="O663" s="5" t="s">
        <v>103</v>
      </c>
      <c r="P663" s="5" t="s">
        <v>103</v>
      </c>
      <c r="Q663" s="5" t="str">
        <f t="shared" si="103"/>
        <v>341-2024-12-31</v>
      </c>
      <c r="R663" s="5">
        <v>0</v>
      </c>
      <c r="S663" s="5">
        <v>0</v>
      </c>
    </row>
    <row r="664" spans="1:19" x14ac:dyDescent="0.3">
      <c r="A664" s="5">
        <v>344</v>
      </c>
      <c r="B664" s="5" t="s">
        <v>302</v>
      </c>
      <c r="C664" s="5" t="s">
        <v>2725</v>
      </c>
      <c r="D664" s="5" t="s">
        <v>28</v>
      </c>
      <c r="E664" s="5" t="s">
        <v>54</v>
      </c>
      <c r="F664" s="5" t="s">
        <v>24</v>
      </c>
      <c r="G664" s="6">
        <v>45657</v>
      </c>
      <c r="H664" s="5">
        <f t="shared" si="104"/>
        <v>2024</v>
      </c>
      <c r="I664" s="5" t="str">
        <f t="shared" si="101"/>
        <v>Diciembre</v>
      </c>
      <c r="J664" s="6" t="str">
        <f t="shared" si="102"/>
        <v>2024-2</v>
      </c>
      <c r="K664" s="5">
        <v>93</v>
      </c>
      <c r="L664" s="5">
        <v>99.19</v>
      </c>
      <c r="M664" s="15">
        <f>IFERROR(IF((L664/K664)&gt;1.3,1.3,L664/K664),"")</f>
        <v>1.0665591397849463</v>
      </c>
      <c r="N664" s="15">
        <f>IFERROR(L664/K664,"")</f>
        <v>1.0665591397849463</v>
      </c>
      <c r="O664" s="5" t="s">
        <v>25</v>
      </c>
      <c r="P664" s="5" t="s">
        <v>25</v>
      </c>
      <c r="Q664" s="5" t="str">
        <f t="shared" si="103"/>
        <v>344-2024-12-31</v>
      </c>
      <c r="R664" s="5">
        <v>0</v>
      </c>
      <c r="S664" s="5">
        <v>0</v>
      </c>
    </row>
    <row r="665" spans="1:19" x14ac:dyDescent="0.3">
      <c r="A665" s="5">
        <v>346</v>
      </c>
      <c r="B665" s="5" t="s">
        <v>304</v>
      </c>
      <c r="C665" s="5" t="s">
        <v>2724</v>
      </c>
      <c r="D665" s="5" t="s">
        <v>28</v>
      </c>
      <c r="E665" s="5" t="s">
        <v>73</v>
      </c>
      <c r="F665" s="5" t="s">
        <v>24</v>
      </c>
      <c r="G665" s="6">
        <v>45657</v>
      </c>
      <c r="H665" s="5">
        <f t="shared" si="104"/>
        <v>2024</v>
      </c>
      <c r="I665" s="5" t="str">
        <f t="shared" si="101"/>
        <v>Diciembre</v>
      </c>
      <c r="J665" s="6" t="str">
        <f t="shared" si="102"/>
        <v>2024-2</v>
      </c>
      <c r="K665" s="5">
        <v>85</v>
      </c>
      <c r="L665" s="5">
        <v>91.88</v>
      </c>
      <c r="M665" s="15">
        <f>IFERROR(IF((L665/K665)&gt;1.3,1.3,L665/K665),"")</f>
        <v>1.0809411764705881</v>
      </c>
      <c r="N665" s="15">
        <f>IFERROR(L665/K665,"")</f>
        <v>1.0809411764705881</v>
      </c>
      <c r="O665" s="5" t="s">
        <v>142</v>
      </c>
      <c r="P665" s="5" t="s">
        <v>25</v>
      </c>
      <c r="Q665" s="5" t="str">
        <f t="shared" si="103"/>
        <v>346-2024-12-31</v>
      </c>
      <c r="R665" s="5">
        <v>0</v>
      </c>
      <c r="S665" s="5">
        <v>0</v>
      </c>
    </row>
    <row r="666" spans="1:19" x14ac:dyDescent="0.3">
      <c r="A666" s="5">
        <v>347</v>
      </c>
      <c r="B666" s="5" t="s">
        <v>305</v>
      </c>
      <c r="C666" s="5" t="s">
        <v>2724</v>
      </c>
      <c r="D666" s="5" t="s">
        <v>306</v>
      </c>
      <c r="E666" s="5" t="s">
        <v>60</v>
      </c>
      <c r="F666" s="5" t="s">
        <v>62</v>
      </c>
      <c r="G666" s="6">
        <v>45657</v>
      </c>
      <c r="H666" s="5">
        <f t="shared" si="104"/>
        <v>2024</v>
      </c>
      <c r="I666" s="5" t="str">
        <f t="shared" si="101"/>
        <v>Diciembre</v>
      </c>
      <c r="J666" s="6" t="str">
        <f t="shared" si="102"/>
        <v>2024-2</v>
      </c>
      <c r="K666" s="5">
        <v>5</v>
      </c>
      <c r="L666" s="5">
        <v>3</v>
      </c>
      <c r="M666" s="15">
        <f>IFERROR(IF((L666&lt;K666),1,0),"")</f>
        <v>1</v>
      </c>
      <c r="N666" s="15">
        <f>IFERROR(IF((L666&lt;K666),1,0),"")</f>
        <v>1</v>
      </c>
      <c r="O666" s="5" t="s">
        <v>55</v>
      </c>
      <c r="P666" s="5" t="s">
        <v>55</v>
      </c>
      <c r="Q666" s="5" t="str">
        <f t="shared" si="103"/>
        <v>347-2024-12-31</v>
      </c>
      <c r="R666" s="5">
        <v>0</v>
      </c>
      <c r="S666" s="5">
        <v>0</v>
      </c>
    </row>
    <row r="667" spans="1:19" x14ac:dyDescent="0.3">
      <c r="A667" s="5">
        <v>348</v>
      </c>
      <c r="B667" s="5" t="s">
        <v>307</v>
      </c>
      <c r="C667" s="5" t="s">
        <v>2725</v>
      </c>
      <c r="D667" s="5" t="s">
        <v>306</v>
      </c>
      <c r="E667" s="5" t="s">
        <v>60</v>
      </c>
      <c r="F667" s="5" t="s">
        <v>24</v>
      </c>
      <c r="G667" s="6">
        <v>45657</v>
      </c>
      <c r="H667" s="5">
        <f t="shared" si="104"/>
        <v>2024</v>
      </c>
      <c r="I667" s="5" t="str">
        <f t="shared" si="101"/>
        <v>Diciembre</v>
      </c>
      <c r="J667" s="6" t="str">
        <f t="shared" si="102"/>
        <v>2024-2</v>
      </c>
      <c r="K667" s="5">
        <v>99</v>
      </c>
      <c r="L667" s="5">
        <v>100</v>
      </c>
      <c r="M667" s="15">
        <f>IFERROR(IF((L667/K667)&gt;1.3,1.3,L667/K667),"")</f>
        <v>1.0101010101010102</v>
      </c>
      <c r="N667" s="15">
        <f>IFERROR(L667/K667,"")</f>
        <v>1.0101010101010102</v>
      </c>
      <c r="O667" s="5" t="s">
        <v>25</v>
      </c>
      <c r="P667" s="5" t="s">
        <v>25</v>
      </c>
      <c r="Q667" s="5" t="str">
        <f t="shared" si="103"/>
        <v>348-2024-12-31</v>
      </c>
      <c r="R667" s="5">
        <v>1</v>
      </c>
      <c r="S667" s="5">
        <v>0</v>
      </c>
    </row>
    <row r="668" spans="1:19" x14ac:dyDescent="0.3">
      <c r="A668" s="5">
        <v>351</v>
      </c>
      <c r="B668" s="5" t="s">
        <v>308</v>
      </c>
      <c r="C668" s="5" t="s">
        <v>2724</v>
      </c>
      <c r="D668" s="5" t="s">
        <v>306</v>
      </c>
      <c r="E668" s="5" t="s">
        <v>60</v>
      </c>
      <c r="F668" s="5" t="s">
        <v>62</v>
      </c>
      <c r="G668" s="6">
        <v>45657</v>
      </c>
      <c r="H668" s="5">
        <f t="shared" si="104"/>
        <v>2024</v>
      </c>
      <c r="I668" s="5" t="str">
        <f t="shared" si="101"/>
        <v>Diciembre</v>
      </c>
      <c r="J668" s="6" t="str">
        <f t="shared" si="102"/>
        <v>2024-2</v>
      </c>
      <c r="K668" s="5">
        <v>5</v>
      </c>
      <c r="L668" s="5">
        <v>5.55</v>
      </c>
      <c r="M668" s="8">
        <v>0.98</v>
      </c>
      <c r="N668" s="8">
        <v>0.98</v>
      </c>
      <c r="O668" s="5" t="s">
        <v>55</v>
      </c>
      <c r="P668" s="5" t="s">
        <v>91</v>
      </c>
      <c r="Q668" s="5" t="str">
        <f t="shared" si="103"/>
        <v>351-2024-12-31</v>
      </c>
      <c r="R668" s="5">
        <v>0</v>
      </c>
      <c r="S668" s="5">
        <v>1</v>
      </c>
    </row>
    <row r="669" spans="1:19" x14ac:dyDescent="0.3">
      <c r="A669" s="5">
        <v>352</v>
      </c>
      <c r="B669" s="5" t="s">
        <v>309</v>
      </c>
      <c r="C669" s="5" t="s">
        <v>2725</v>
      </c>
      <c r="D669" s="5" t="s">
        <v>306</v>
      </c>
      <c r="E669" s="5" t="s">
        <v>60</v>
      </c>
      <c r="F669" s="5" t="s">
        <v>62</v>
      </c>
      <c r="G669" s="6">
        <v>45657</v>
      </c>
      <c r="H669" s="5">
        <f t="shared" si="104"/>
        <v>2024</v>
      </c>
      <c r="I669" s="5" t="str">
        <f t="shared" si="101"/>
        <v>Diciembre</v>
      </c>
      <c r="J669" s="6" t="str">
        <f t="shared" si="102"/>
        <v>2024-2</v>
      </c>
      <c r="K669" s="5">
        <v>0</v>
      </c>
      <c r="L669" s="5">
        <v>0.02</v>
      </c>
      <c r="M669" s="15">
        <v>0.96</v>
      </c>
      <c r="N669" s="15">
        <f>(100%)-(L669/100)</f>
        <v>0.99980000000000002</v>
      </c>
      <c r="O669" s="5" t="s">
        <v>25</v>
      </c>
      <c r="P669" s="5" t="s">
        <v>25</v>
      </c>
      <c r="Q669" s="5" t="str">
        <f t="shared" si="103"/>
        <v>352-2024-12-31</v>
      </c>
      <c r="R669" s="5">
        <v>0</v>
      </c>
      <c r="S669" s="5">
        <v>2</v>
      </c>
    </row>
    <row r="670" spans="1:19" x14ac:dyDescent="0.3">
      <c r="A670" s="5">
        <v>355</v>
      </c>
      <c r="B670" s="5" t="s">
        <v>313</v>
      </c>
      <c r="C670" s="5" t="s">
        <v>2725</v>
      </c>
      <c r="D670" s="5" t="s">
        <v>314</v>
      </c>
      <c r="E670" s="5" t="s">
        <v>73</v>
      </c>
      <c r="F670" s="5" t="s">
        <v>24</v>
      </c>
      <c r="G670" s="6">
        <v>45657</v>
      </c>
      <c r="H670" s="5">
        <f t="shared" si="104"/>
        <v>2024</v>
      </c>
      <c r="I670" s="5" t="str">
        <f t="shared" si="101"/>
        <v>Diciembre</v>
      </c>
      <c r="J670" s="6" t="str">
        <f t="shared" si="102"/>
        <v>2024-2</v>
      </c>
      <c r="K670" s="5">
        <v>0</v>
      </c>
      <c r="L670" s="5">
        <v>1.69</v>
      </c>
      <c r="M670" s="15" t="str">
        <f>IFERROR(IF((L670/K670)&gt;1.3,1.3,L670/K670),"")</f>
        <v/>
      </c>
      <c r="N670" s="15" t="str">
        <f>IFERROR(L670/K670,"")</f>
        <v/>
      </c>
      <c r="O670" s="5" t="s">
        <v>55</v>
      </c>
      <c r="P670" s="5" t="s">
        <v>91</v>
      </c>
      <c r="Q670" s="5" t="str">
        <f t="shared" si="103"/>
        <v>355-2024-12-31</v>
      </c>
      <c r="R670" s="5">
        <v>1</v>
      </c>
      <c r="S670" s="5">
        <v>1</v>
      </c>
    </row>
    <row r="671" spans="1:19" x14ac:dyDescent="0.3">
      <c r="A671" s="5">
        <v>356</v>
      </c>
      <c r="B671" s="5" t="s">
        <v>315</v>
      </c>
      <c r="C671" s="5" t="s">
        <v>2725</v>
      </c>
      <c r="D671" s="5" t="s">
        <v>314</v>
      </c>
      <c r="E671" s="5" t="s">
        <v>54</v>
      </c>
      <c r="F671" s="5" t="s">
        <v>62</v>
      </c>
      <c r="G671" s="6">
        <v>45657</v>
      </c>
      <c r="H671" s="5">
        <f t="shared" si="104"/>
        <v>2024</v>
      </c>
      <c r="I671" s="5" t="str">
        <f t="shared" si="101"/>
        <v>Diciembre</v>
      </c>
      <c r="J671" s="6" t="str">
        <f t="shared" si="102"/>
        <v>2024-2</v>
      </c>
      <c r="K671" s="5">
        <v>60</v>
      </c>
      <c r="L671" s="5">
        <v>65.55</v>
      </c>
      <c r="M671" s="15">
        <f>K671/L671</f>
        <v>0.91533180778032042</v>
      </c>
      <c r="N671" s="15">
        <f>IFERROR(IF((K671/L671)&gt;K671/L671,1.3,K671/L671),"")</f>
        <v>0.91533180778032042</v>
      </c>
      <c r="O671" s="5" t="s">
        <v>25</v>
      </c>
      <c r="P671" s="5" t="s">
        <v>25</v>
      </c>
      <c r="Q671" s="5" t="str">
        <f t="shared" si="103"/>
        <v>356-2024-12-31</v>
      </c>
      <c r="R671" s="5">
        <v>0</v>
      </c>
      <c r="S671" s="5">
        <v>1</v>
      </c>
    </row>
    <row r="672" spans="1:19" x14ac:dyDescent="0.3">
      <c r="A672" s="5">
        <v>357</v>
      </c>
      <c r="B672" s="5" t="s">
        <v>316</v>
      </c>
      <c r="C672" s="5" t="s">
        <v>2725</v>
      </c>
      <c r="D672" s="5" t="s">
        <v>314</v>
      </c>
      <c r="E672" s="5" t="s">
        <v>54</v>
      </c>
      <c r="F672" s="5" t="s">
        <v>24</v>
      </c>
      <c r="G672" s="6">
        <v>45657</v>
      </c>
      <c r="H672" s="5">
        <f t="shared" si="104"/>
        <v>2024</v>
      </c>
      <c r="I672" s="5" t="str">
        <f t="shared" si="101"/>
        <v>Diciembre</v>
      </c>
      <c r="J672" s="6" t="str">
        <f t="shared" si="102"/>
        <v>2024-2</v>
      </c>
      <c r="K672" s="5"/>
      <c r="L672" s="5">
        <v>0.51</v>
      </c>
      <c r="M672" s="15" t="str">
        <f t="shared" ref="M672:M684" si="106">IFERROR(IF((L672/K672)&gt;1.3,1.3,L672/K672),"")</f>
        <v/>
      </c>
      <c r="N672" s="15" t="str">
        <f t="shared" ref="N672:N684" si="107">IFERROR(L672/K672,"")</f>
        <v/>
      </c>
      <c r="O672" s="5" t="s">
        <v>116</v>
      </c>
      <c r="P672" s="5"/>
      <c r="Q672" s="5" t="str">
        <f t="shared" si="103"/>
        <v>357-2024-12-31</v>
      </c>
      <c r="R672" s="5">
        <v>0</v>
      </c>
      <c r="S672" s="5">
        <v>2</v>
      </c>
    </row>
    <row r="673" spans="1:19" x14ac:dyDescent="0.3">
      <c r="A673" s="5">
        <v>358</v>
      </c>
      <c r="B673" s="5" t="s">
        <v>317</v>
      </c>
      <c r="C673" s="5" t="s">
        <v>2724</v>
      </c>
      <c r="D673" s="5" t="s">
        <v>318</v>
      </c>
      <c r="E673" s="5" t="s">
        <v>54</v>
      </c>
      <c r="F673" s="5" t="s">
        <v>24</v>
      </c>
      <c r="G673" s="6">
        <v>45657</v>
      </c>
      <c r="H673" s="5">
        <f t="shared" si="104"/>
        <v>2024</v>
      </c>
      <c r="I673" s="5" t="str">
        <f t="shared" si="101"/>
        <v>Diciembre</v>
      </c>
      <c r="J673" s="6" t="str">
        <f t="shared" si="102"/>
        <v>2024-2</v>
      </c>
      <c r="K673" s="5">
        <v>87</v>
      </c>
      <c r="L673" s="5">
        <v>99.995000000000005</v>
      </c>
      <c r="M673" s="15">
        <f t="shared" si="106"/>
        <v>1.149367816091954</v>
      </c>
      <c r="N673" s="15">
        <f t="shared" si="107"/>
        <v>1.149367816091954</v>
      </c>
      <c r="O673" s="5" t="s">
        <v>25</v>
      </c>
      <c r="P673" s="5" t="s">
        <v>25</v>
      </c>
      <c r="Q673" s="5" t="str">
        <f t="shared" si="103"/>
        <v>358-2024-12-31</v>
      </c>
      <c r="R673" s="5">
        <v>0</v>
      </c>
      <c r="S673" s="5">
        <v>0</v>
      </c>
    </row>
    <row r="674" spans="1:19" x14ac:dyDescent="0.3">
      <c r="A674" s="5">
        <v>359</v>
      </c>
      <c r="B674" s="5" t="s">
        <v>319</v>
      </c>
      <c r="C674" s="5" t="s">
        <v>2725</v>
      </c>
      <c r="D674" s="5" t="s">
        <v>225</v>
      </c>
      <c r="E674" s="5" t="s">
        <v>54</v>
      </c>
      <c r="F674" s="5" t="s">
        <v>24</v>
      </c>
      <c r="G674" s="6">
        <v>45657</v>
      </c>
      <c r="H674" s="5">
        <f t="shared" si="104"/>
        <v>2024</v>
      </c>
      <c r="I674" s="5" t="str">
        <f t="shared" si="101"/>
        <v>Diciembre</v>
      </c>
      <c r="J674" s="6" t="str">
        <f t="shared" si="102"/>
        <v>2024-2</v>
      </c>
      <c r="K674" s="5">
        <v>80</v>
      </c>
      <c r="L674" s="5">
        <v>86</v>
      </c>
      <c r="M674" s="15">
        <f t="shared" si="106"/>
        <v>1.075</v>
      </c>
      <c r="N674" s="15">
        <f t="shared" si="107"/>
        <v>1.075</v>
      </c>
      <c r="O674" s="5" t="s">
        <v>25</v>
      </c>
      <c r="P674" s="5" t="s">
        <v>25</v>
      </c>
      <c r="Q674" s="5" t="str">
        <f t="shared" si="103"/>
        <v>359-2024-12-31</v>
      </c>
      <c r="R674" s="5">
        <v>0</v>
      </c>
      <c r="S674" s="5">
        <v>0</v>
      </c>
    </row>
    <row r="675" spans="1:19" x14ac:dyDescent="0.3">
      <c r="A675" s="5">
        <v>361</v>
      </c>
      <c r="B675" s="5" t="s">
        <v>1504</v>
      </c>
      <c r="C675" s="5" t="s">
        <v>2725</v>
      </c>
      <c r="D675" s="5" t="s">
        <v>37</v>
      </c>
      <c r="E675" s="5" t="s">
        <v>73</v>
      </c>
      <c r="F675" s="5" t="s">
        <v>24</v>
      </c>
      <c r="G675" s="6">
        <v>45657</v>
      </c>
      <c r="H675" s="5">
        <f t="shared" si="104"/>
        <v>2024</v>
      </c>
      <c r="I675" s="5" t="str">
        <f t="shared" si="101"/>
        <v>Diciembre</v>
      </c>
      <c r="J675" s="6" t="str">
        <f t="shared" si="102"/>
        <v>2024-2</v>
      </c>
      <c r="K675" s="5"/>
      <c r="L675" s="5"/>
      <c r="M675" s="15" t="str">
        <f t="shared" si="106"/>
        <v/>
      </c>
      <c r="N675" s="15" t="str">
        <f t="shared" si="107"/>
        <v/>
      </c>
      <c r="O675" s="5" t="s">
        <v>128</v>
      </c>
      <c r="P675" s="5" t="s">
        <v>128</v>
      </c>
      <c r="Q675" s="5" t="str">
        <f t="shared" si="103"/>
        <v>361-2024-12-31</v>
      </c>
      <c r="R675" s="5">
        <v>1</v>
      </c>
      <c r="S675" s="5">
        <v>2</v>
      </c>
    </row>
    <row r="676" spans="1:19" x14ac:dyDescent="0.3">
      <c r="A676" s="5">
        <v>362</v>
      </c>
      <c r="B676" s="5" t="s">
        <v>322</v>
      </c>
      <c r="C676" s="5" t="s">
        <v>2724</v>
      </c>
      <c r="D676" s="5" t="s">
        <v>323</v>
      </c>
      <c r="E676" s="5" t="s">
        <v>54</v>
      </c>
      <c r="F676" s="5" t="s">
        <v>24</v>
      </c>
      <c r="G676" s="6">
        <v>45657</v>
      </c>
      <c r="H676" s="5">
        <f t="shared" si="104"/>
        <v>2024</v>
      </c>
      <c r="I676" s="5" t="str">
        <f t="shared" si="101"/>
        <v>Diciembre</v>
      </c>
      <c r="J676" s="6" t="str">
        <f t="shared" si="102"/>
        <v>2024-2</v>
      </c>
      <c r="K676" s="5">
        <v>98</v>
      </c>
      <c r="L676" s="5">
        <v>99.49</v>
      </c>
      <c r="M676" s="15">
        <f t="shared" si="106"/>
        <v>1.0152040816326531</v>
      </c>
      <c r="N676" s="15">
        <f t="shared" si="107"/>
        <v>1.0152040816326531</v>
      </c>
      <c r="O676" s="5" t="s">
        <v>25</v>
      </c>
      <c r="P676" s="5" t="s">
        <v>25</v>
      </c>
      <c r="Q676" s="5" t="str">
        <f t="shared" si="103"/>
        <v>362-2024-12-31</v>
      </c>
      <c r="R676" s="5">
        <v>0</v>
      </c>
      <c r="S676" s="5">
        <v>0</v>
      </c>
    </row>
    <row r="677" spans="1:19" x14ac:dyDescent="0.3">
      <c r="A677" s="5">
        <v>363</v>
      </c>
      <c r="B677" s="5" t="s">
        <v>324</v>
      </c>
      <c r="C677" s="5" t="s">
        <v>2724</v>
      </c>
      <c r="D677" s="5" t="s">
        <v>323</v>
      </c>
      <c r="E677" s="5" t="s">
        <v>54</v>
      </c>
      <c r="F677" s="5" t="s">
        <v>24</v>
      </c>
      <c r="G677" s="6">
        <v>45657</v>
      </c>
      <c r="H677" s="5">
        <f t="shared" si="104"/>
        <v>2024</v>
      </c>
      <c r="I677" s="5" t="str">
        <f t="shared" si="101"/>
        <v>Diciembre</v>
      </c>
      <c r="J677" s="6" t="str">
        <f t="shared" si="102"/>
        <v>2024-2</v>
      </c>
      <c r="K677" s="5">
        <v>100</v>
      </c>
      <c r="L677" s="5">
        <v>100</v>
      </c>
      <c r="M677" s="15">
        <f t="shared" si="106"/>
        <v>1</v>
      </c>
      <c r="N677" s="15">
        <f t="shared" si="107"/>
        <v>1</v>
      </c>
      <c r="O677" s="5" t="s">
        <v>25</v>
      </c>
      <c r="P677" s="5" t="s">
        <v>25</v>
      </c>
      <c r="Q677" s="5" t="str">
        <f t="shared" si="103"/>
        <v>363-2024-12-31</v>
      </c>
      <c r="R677" s="5">
        <v>0</v>
      </c>
      <c r="S677" s="5">
        <v>0</v>
      </c>
    </row>
    <row r="678" spans="1:19" x14ac:dyDescent="0.3">
      <c r="A678" s="5">
        <v>364</v>
      </c>
      <c r="B678" s="5" t="s">
        <v>325</v>
      </c>
      <c r="C678" s="5" t="s">
        <v>2724</v>
      </c>
      <c r="D678" s="5" t="s">
        <v>37</v>
      </c>
      <c r="E678" s="5" t="s">
        <v>54</v>
      </c>
      <c r="F678" s="5" t="s">
        <v>24</v>
      </c>
      <c r="G678" s="6">
        <v>45657</v>
      </c>
      <c r="H678" s="5">
        <f t="shared" si="104"/>
        <v>2024</v>
      </c>
      <c r="I678" s="5" t="str">
        <f t="shared" si="101"/>
        <v>Diciembre</v>
      </c>
      <c r="J678" s="6" t="str">
        <f t="shared" si="102"/>
        <v>2024-2</v>
      </c>
      <c r="K678" s="10">
        <v>79235</v>
      </c>
      <c r="L678" s="10">
        <v>88704</v>
      </c>
      <c r="M678" s="15">
        <f t="shared" si="106"/>
        <v>1.119505269136114</v>
      </c>
      <c r="N678" s="15">
        <f t="shared" si="107"/>
        <v>1.119505269136114</v>
      </c>
      <c r="O678" s="5" t="s">
        <v>55</v>
      </c>
      <c r="P678" s="5" t="s">
        <v>55</v>
      </c>
      <c r="Q678" s="5" t="str">
        <f t="shared" si="103"/>
        <v>364-2024-12-31</v>
      </c>
      <c r="R678" s="5">
        <v>0</v>
      </c>
      <c r="S678" s="5">
        <v>0</v>
      </c>
    </row>
    <row r="679" spans="1:19" x14ac:dyDescent="0.3">
      <c r="A679" s="5">
        <v>366</v>
      </c>
      <c r="B679" s="5" t="s">
        <v>327</v>
      </c>
      <c r="C679" s="5" t="s">
        <v>2724</v>
      </c>
      <c r="D679" s="5" t="s">
        <v>323</v>
      </c>
      <c r="E679" s="5" t="s">
        <v>73</v>
      </c>
      <c r="F679" s="5" t="s">
        <v>24</v>
      </c>
      <c r="G679" s="6">
        <v>45657</v>
      </c>
      <c r="H679" s="5">
        <f t="shared" si="104"/>
        <v>2024</v>
      </c>
      <c r="I679" s="5" t="str">
        <f t="shared" si="101"/>
        <v>Diciembre</v>
      </c>
      <c r="J679" s="6" t="str">
        <f t="shared" si="102"/>
        <v>2024-2</v>
      </c>
      <c r="K679" s="5">
        <v>100</v>
      </c>
      <c r="L679" s="5">
        <v>100</v>
      </c>
      <c r="M679" s="15">
        <f t="shared" si="106"/>
        <v>1</v>
      </c>
      <c r="N679" s="15">
        <f t="shared" si="107"/>
        <v>1</v>
      </c>
      <c r="O679" s="5" t="s">
        <v>55</v>
      </c>
      <c r="P679" s="5" t="s">
        <v>55</v>
      </c>
      <c r="Q679" s="5" t="str">
        <f t="shared" si="103"/>
        <v>366-2024-12-31</v>
      </c>
      <c r="R679" s="5">
        <v>0</v>
      </c>
      <c r="S679" s="5">
        <v>0</v>
      </c>
    </row>
    <row r="680" spans="1:19" x14ac:dyDescent="0.3">
      <c r="A680" s="5">
        <v>367</v>
      </c>
      <c r="B680" s="5" t="s">
        <v>329</v>
      </c>
      <c r="C680" s="5" t="s">
        <v>2725</v>
      </c>
      <c r="D680" s="5" t="s">
        <v>37</v>
      </c>
      <c r="E680" s="5" t="s">
        <v>73</v>
      </c>
      <c r="F680" s="5" t="s">
        <v>24</v>
      </c>
      <c r="G680" s="6">
        <v>45657</v>
      </c>
      <c r="H680" s="5">
        <f t="shared" si="104"/>
        <v>2024</v>
      </c>
      <c r="I680" s="5" t="str">
        <f t="shared" si="101"/>
        <v>Diciembre</v>
      </c>
      <c r="J680" s="6" t="str">
        <f t="shared" si="102"/>
        <v>2024-2</v>
      </c>
      <c r="K680" s="5">
        <v>5</v>
      </c>
      <c r="L680" s="5">
        <v>4.96</v>
      </c>
      <c r="M680" s="15">
        <f t="shared" si="106"/>
        <v>0.99199999999999999</v>
      </c>
      <c r="N680" s="15">
        <f t="shared" si="107"/>
        <v>0.99199999999999999</v>
      </c>
      <c r="O680" s="5" t="s">
        <v>25</v>
      </c>
      <c r="P680" s="5" t="s">
        <v>25</v>
      </c>
      <c r="Q680" s="5" t="str">
        <f t="shared" si="103"/>
        <v>367-2024-12-31</v>
      </c>
      <c r="R680" s="5">
        <v>0</v>
      </c>
      <c r="S680" s="5">
        <v>2</v>
      </c>
    </row>
    <row r="681" spans="1:19" x14ac:dyDescent="0.3">
      <c r="A681" s="5">
        <v>368</v>
      </c>
      <c r="B681" s="5" t="s">
        <v>330</v>
      </c>
      <c r="C681" s="5" t="s">
        <v>2724</v>
      </c>
      <c r="D681" s="5" t="s">
        <v>331</v>
      </c>
      <c r="E681" s="5" t="s">
        <v>60</v>
      </c>
      <c r="F681" s="5" t="s">
        <v>24</v>
      </c>
      <c r="G681" s="6">
        <v>45657</v>
      </c>
      <c r="H681" s="5">
        <f t="shared" si="104"/>
        <v>2024</v>
      </c>
      <c r="I681" s="5" t="str">
        <f t="shared" si="101"/>
        <v>Diciembre</v>
      </c>
      <c r="J681" s="6" t="str">
        <f t="shared" si="102"/>
        <v>2024-2</v>
      </c>
      <c r="K681" s="5">
        <v>90</v>
      </c>
      <c r="L681" s="5">
        <v>94</v>
      </c>
      <c r="M681" s="15">
        <f t="shared" si="106"/>
        <v>1.0444444444444445</v>
      </c>
      <c r="N681" s="15">
        <f t="shared" si="107"/>
        <v>1.0444444444444445</v>
      </c>
      <c r="O681" s="5" t="s">
        <v>25</v>
      </c>
      <c r="P681" s="5" t="s">
        <v>25</v>
      </c>
      <c r="Q681" s="5" t="str">
        <f t="shared" si="103"/>
        <v>368-2024-12-31</v>
      </c>
      <c r="R681" s="5">
        <v>0</v>
      </c>
      <c r="S681" s="5">
        <v>0</v>
      </c>
    </row>
    <row r="682" spans="1:19" x14ac:dyDescent="0.3">
      <c r="A682" s="5">
        <v>369</v>
      </c>
      <c r="B682" s="5" t="s">
        <v>332</v>
      </c>
      <c r="C682" s="5" t="s">
        <v>2725</v>
      </c>
      <c r="D682" s="5" t="s">
        <v>37</v>
      </c>
      <c r="E682" s="5" t="s">
        <v>54</v>
      </c>
      <c r="F682" s="5" t="s">
        <v>24</v>
      </c>
      <c r="G682" s="6">
        <v>45657</v>
      </c>
      <c r="H682" s="5">
        <f t="shared" si="104"/>
        <v>2024</v>
      </c>
      <c r="I682" s="5" t="str">
        <f t="shared" si="101"/>
        <v>Diciembre</v>
      </c>
      <c r="J682" s="6" t="str">
        <f t="shared" si="102"/>
        <v>2024-2</v>
      </c>
      <c r="K682" s="5">
        <v>188</v>
      </c>
      <c r="L682" s="5">
        <v>138</v>
      </c>
      <c r="M682" s="15">
        <f t="shared" si="106"/>
        <v>0.73404255319148937</v>
      </c>
      <c r="N682" s="15">
        <f t="shared" si="107"/>
        <v>0.73404255319148937</v>
      </c>
      <c r="O682" s="5" t="s">
        <v>55</v>
      </c>
      <c r="P682" s="5" t="s">
        <v>55</v>
      </c>
      <c r="Q682" s="5" t="str">
        <f t="shared" si="103"/>
        <v>369-2024-12-31</v>
      </c>
      <c r="R682" s="5">
        <v>0</v>
      </c>
      <c r="S682" s="5">
        <v>0</v>
      </c>
    </row>
    <row r="683" spans="1:19" x14ac:dyDescent="0.3">
      <c r="A683" s="5">
        <v>371</v>
      </c>
      <c r="B683" s="5" t="s">
        <v>334</v>
      </c>
      <c r="C683" s="5" t="s">
        <v>2725</v>
      </c>
      <c r="D683" s="5" t="s">
        <v>37</v>
      </c>
      <c r="E683" s="5" t="s">
        <v>54</v>
      </c>
      <c r="F683" s="5" t="s">
        <v>24</v>
      </c>
      <c r="G683" s="6">
        <v>45657</v>
      </c>
      <c r="H683" s="5">
        <f t="shared" si="104"/>
        <v>2024</v>
      </c>
      <c r="I683" s="5" t="str">
        <f t="shared" si="101"/>
        <v>Diciembre</v>
      </c>
      <c r="J683" s="6" t="str">
        <f t="shared" si="102"/>
        <v>2024-2</v>
      </c>
      <c r="K683" s="9">
        <v>974321985.06500006</v>
      </c>
      <c r="L683" s="9">
        <v>2045128020</v>
      </c>
      <c r="M683" s="15">
        <f t="shared" si="106"/>
        <v>1.3</v>
      </c>
      <c r="N683" s="15">
        <f t="shared" si="107"/>
        <v>2.099026863140693</v>
      </c>
      <c r="O683" s="5" t="s">
        <v>103</v>
      </c>
      <c r="P683" s="5" t="s">
        <v>103</v>
      </c>
      <c r="Q683" s="5" t="str">
        <f t="shared" si="103"/>
        <v>371-2024-12-31</v>
      </c>
      <c r="R683" s="5">
        <v>0</v>
      </c>
      <c r="S683" s="5">
        <v>0</v>
      </c>
    </row>
    <row r="684" spans="1:19" x14ac:dyDescent="0.3">
      <c r="A684" s="5">
        <v>372</v>
      </c>
      <c r="B684" s="5" t="s">
        <v>335</v>
      </c>
      <c r="C684" s="5" t="s">
        <v>2724</v>
      </c>
      <c r="D684" s="5" t="s">
        <v>331</v>
      </c>
      <c r="E684" s="5" t="s">
        <v>60</v>
      </c>
      <c r="F684" s="5" t="s">
        <v>24</v>
      </c>
      <c r="G684" s="6">
        <v>45657</v>
      </c>
      <c r="H684" s="5">
        <f t="shared" si="104"/>
        <v>2024</v>
      </c>
      <c r="I684" s="5" t="str">
        <f t="shared" si="101"/>
        <v>Diciembre</v>
      </c>
      <c r="J684" s="6" t="str">
        <f t="shared" si="102"/>
        <v>2024-2</v>
      </c>
      <c r="K684" s="5">
        <v>87</v>
      </c>
      <c r="L684" s="5">
        <v>93</v>
      </c>
      <c r="M684" s="15">
        <f t="shared" si="106"/>
        <v>1.0689655172413792</v>
      </c>
      <c r="N684" s="15">
        <f t="shared" si="107"/>
        <v>1.0689655172413792</v>
      </c>
      <c r="O684" s="5" t="s">
        <v>25</v>
      </c>
      <c r="P684" s="5" t="s">
        <v>25</v>
      </c>
      <c r="Q684" s="5" t="str">
        <f t="shared" si="103"/>
        <v>372-2024-12-31</v>
      </c>
      <c r="R684" s="5">
        <v>0</v>
      </c>
      <c r="S684" s="5">
        <v>0</v>
      </c>
    </row>
    <row r="685" spans="1:19" x14ac:dyDescent="0.3">
      <c r="A685" s="5">
        <v>373</v>
      </c>
      <c r="B685" s="5" t="s">
        <v>336</v>
      </c>
      <c r="C685" s="5" t="s">
        <v>2725</v>
      </c>
      <c r="D685" s="5" t="s">
        <v>198</v>
      </c>
      <c r="E685" s="5" t="s">
        <v>60</v>
      </c>
      <c r="F685" s="5" t="s">
        <v>24</v>
      </c>
      <c r="G685" s="6">
        <v>45657</v>
      </c>
      <c r="H685" s="5">
        <f t="shared" si="104"/>
        <v>2024</v>
      </c>
      <c r="I685" s="5" t="str">
        <f t="shared" si="101"/>
        <v>Diciembre</v>
      </c>
      <c r="J685" s="6" t="str">
        <f t="shared" si="102"/>
        <v>2024-2</v>
      </c>
      <c r="K685" s="5">
        <v>100</v>
      </c>
      <c r="L685" s="5">
        <v>98</v>
      </c>
      <c r="M685" s="15">
        <f>IFERROR(IF((L685/K685)&gt;1,1,L685/K685),"")</f>
        <v>0.98</v>
      </c>
      <c r="N685" s="15">
        <f>IFERROR(IF((L685/K685)&gt;1,1,L685/K685),"")</f>
        <v>0.98</v>
      </c>
      <c r="O685" s="5" t="s">
        <v>25</v>
      </c>
      <c r="P685" s="5" t="s">
        <v>25</v>
      </c>
      <c r="Q685" s="5" t="str">
        <f t="shared" si="103"/>
        <v>373-2024-12-31</v>
      </c>
      <c r="R685" s="5">
        <v>0</v>
      </c>
      <c r="S685" s="5">
        <v>0</v>
      </c>
    </row>
    <row r="686" spans="1:19" x14ac:dyDescent="0.3">
      <c r="A686" s="5">
        <v>375</v>
      </c>
      <c r="B686" s="5" t="s">
        <v>338</v>
      </c>
      <c r="C686" s="5" t="s">
        <v>2724</v>
      </c>
      <c r="D686" s="5" t="s">
        <v>323</v>
      </c>
      <c r="E686" s="5" t="s">
        <v>54</v>
      </c>
      <c r="F686" s="5" t="s">
        <v>24</v>
      </c>
      <c r="G686" s="6">
        <v>45657</v>
      </c>
      <c r="H686" s="5">
        <f t="shared" si="104"/>
        <v>2024</v>
      </c>
      <c r="I686" s="5" t="str">
        <f t="shared" si="101"/>
        <v>Diciembre</v>
      </c>
      <c r="J686" s="6" t="str">
        <f t="shared" si="102"/>
        <v>2024-2</v>
      </c>
      <c r="K686" s="5">
        <v>100</v>
      </c>
      <c r="L686" s="5">
        <v>100</v>
      </c>
      <c r="M686" s="15">
        <f>IFERROR(IF((L686/K686)&gt;1.3,1.3,L686/K686),"")</f>
        <v>1</v>
      </c>
      <c r="N686" s="15">
        <f t="shared" ref="N686:N731" si="108">IFERROR(L686/K686,"")</f>
        <v>1</v>
      </c>
      <c r="O686" s="5" t="s">
        <v>25</v>
      </c>
      <c r="P686" s="5" t="s">
        <v>25</v>
      </c>
      <c r="Q686" s="5" t="str">
        <f t="shared" si="103"/>
        <v>375-2024-12-31</v>
      </c>
      <c r="R686" s="5">
        <v>0</v>
      </c>
      <c r="S686" s="5">
        <v>0</v>
      </c>
    </row>
    <row r="687" spans="1:19" x14ac:dyDescent="0.3">
      <c r="A687" s="5">
        <v>376</v>
      </c>
      <c r="B687" s="5" t="s">
        <v>340</v>
      </c>
      <c r="C687" s="5" t="s">
        <v>2725</v>
      </c>
      <c r="D687" s="5" t="s">
        <v>94</v>
      </c>
      <c r="E687" s="5" t="s">
        <v>54</v>
      </c>
      <c r="F687" s="5" t="s">
        <v>24</v>
      </c>
      <c r="G687" s="6">
        <v>45657</v>
      </c>
      <c r="H687" s="5">
        <f t="shared" si="104"/>
        <v>2024</v>
      </c>
      <c r="I687" s="5" t="str">
        <f t="shared" si="101"/>
        <v>Diciembre</v>
      </c>
      <c r="J687" s="6" t="str">
        <f t="shared" si="102"/>
        <v>2024-2</v>
      </c>
      <c r="K687" s="11">
        <v>27010.108280834509</v>
      </c>
      <c r="L687" s="11">
        <f>29467922112/1000000</f>
        <v>29467.922112</v>
      </c>
      <c r="M687" s="15">
        <f>IFERROR(IF((L687/K687)&gt;1.3,1.3,L687/K687),"")</f>
        <v>1.0909960747143497</v>
      </c>
      <c r="N687" s="15">
        <f t="shared" si="108"/>
        <v>1.0909960747143497</v>
      </c>
      <c r="O687" s="5" t="s">
        <v>103</v>
      </c>
      <c r="P687" s="5" t="s">
        <v>103</v>
      </c>
      <c r="Q687" s="5" t="str">
        <f t="shared" si="103"/>
        <v>376-2024-12-31</v>
      </c>
      <c r="R687" s="5">
        <v>0</v>
      </c>
      <c r="S687" s="5">
        <v>0</v>
      </c>
    </row>
    <row r="688" spans="1:19" x14ac:dyDescent="0.3">
      <c r="A688" s="5">
        <v>377</v>
      </c>
      <c r="B688" s="5" t="s">
        <v>341</v>
      </c>
      <c r="C688" s="5" t="s">
        <v>2725</v>
      </c>
      <c r="D688" s="5" t="s">
        <v>94</v>
      </c>
      <c r="E688" s="5" t="s">
        <v>54</v>
      </c>
      <c r="F688" s="5" t="s">
        <v>62</v>
      </c>
      <c r="G688" s="6">
        <v>45657</v>
      </c>
      <c r="H688" s="5">
        <f t="shared" si="104"/>
        <v>2024</v>
      </c>
      <c r="I688" s="5" t="str">
        <f t="shared" si="101"/>
        <v>Diciembre</v>
      </c>
      <c r="J688" s="6" t="str">
        <f t="shared" si="102"/>
        <v>2024-2</v>
      </c>
      <c r="K688" s="11">
        <v>9557.1950106811255</v>
      </c>
      <c r="L688" s="11">
        <v>11947.626618</v>
      </c>
      <c r="M688" s="15">
        <f>L688/K688</f>
        <v>1.2501185342192271</v>
      </c>
      <c r="N688" s="15">
        <f t="shared" si="108"/>
        <v>1.2501185342192271</v>
      </c>
      <c r="O688" s="5" t="s">
        <v>103</v>
      </c>
      <c r="P688" s="5" t="s">
        <v>103</v>
      </c>
      <c r="Q688" s="5" t="str">
        <f t="shared" si="103"/>
        <v>377-2024-12-31</v>
      </c>
      <c r="R688" s="5">
        <v>0</v>
      </c>
      <c r="S688" s="5">
        <v>0</v>
      </c>
    </row>
    <row r="689" spans="1:19" x14ac:dyDescent="0.3">
      <c r="A689" s="5">
        <v>378</v>
      </c>
      <c r="B689" s="5" t="s">
        <v>342</v>
      </c>
      <c r="C689" s="5" t="s">
        <v>2725</v>
      </c>
      <c r="D689" s="5" t="s">
        <v>66</v>
      </c>
      <c r="E689" s="5" t="s">
        <v>23</v>
      </c>
      <c r="F689" s="5" t="s">
        <v>24</v>
      </c>
      <c r="G689" s="6">
        <v>45657</v>
      </c>
      <c r="H689" s="5">
        <f t="shared" si="104"/>
        <v>2024</v>
      </c>
      <c r="I689" s="5" t="str">
        <f t="shared" si="101"/>
        <v>Diciembre</v>
      </c>
      <c r="J689" s="6" t="str">
        <f t="shared" si="102"/>
        <v>2024-2</v>
      </c>
      <c r="K689" s="5">
        <v>0</v>
      </c>
      <c r="L689" s="5">
        <v>0</v>
      </c>
      <c r="M689" s="15" t="str">
        <f t="shared" ref="M689:M731" si="109">IFERROR(IF((L689/K689)&gt;1.3,1.3,L689/K689),"")</f>
        <v/>
      </c>
      <c r="N689" s="15" t="str">
        <f t="shared" si="108"/>
        <v/>
      </c>
      <c r="O689" s="5" t="s">
        <v>25</v>
      </c>
      <c r="P689" s="5" t="s">
        <v>25</v>
      </c>
      <c r="Q689" s="5" t="str">
        <f t="shared" si="103"/>
        <v>378-2024-12-31</v>
      </c>
      <c r="R689" s="5">
        <v>0</v>
      </c>
      <c r="S689" s="5">
        <v>0</v>
      </c>
    </row>
    <row r="690" spans="1:19" x14ac:dyDescent="0.3">
      <c r="A690" s="5">
        <v>379</v>
      </c>
      <c r="B690" s="5" t="s">
        <v>343</v>
      </c>
      <c r="C690" s="5" t="s">
        <v>2725</v>
      </c>
      <c r="D690" s="5" t="s">
        <v>344</v>
      </c>
      <c r="E690" s="5" t="s">
        <v>54</v>
      </c>
      <c r="F690" s="5" t="s">
        <v>24</v>
      </c>
      <c r="G690" s="6">
        <v>45657</v>
      </c>
      <c r="H690" s="5">
        <f t="shared" si="104"/>
        <v>2024</v>
      </c>
      <c r="I690" s="5" t="str">
        <f t="shared" si="101"/>
        <v>Diciembre</v>
      </c>
      <c r="J690" s="6" t="str">
        <f t="shared" si="102"/>
        <v>2024-2</v>
      </c>
      <c r="K690" s="5">
        <v>24265</v>
      </c>
      <c r="L690" s="5">
        <v>23556</v>
      </c>
      <c r="M690" s="15">
        <f t="shared" si="109"/>
        <v>0.97078096023078508</v>
      </c>
      <c r="N690" s="15">
        <f t="shared" si="108"/>
        <v>0.97078096023078508</v>
      </c>
      <c r="O690" s="5" t="s">
        <v>55</v>
      </c>
      <c r="P690" s="5" t="s">
        <v>55</v>
      </c>
      <c r="Q690" s="5" t="str">
        <f t="shared" si="103"/>
        <v>379-2024-12-31</v>
      </c>
      <c r="R690" s="5">
        <v>0</v>
      </c>
      <c r="S690" s="5">
        <v>0</v>
      </c>
    </row>
    <row r="691" spans="1:19" x14ac:dyDescent="0.3">
      <c r="A691" s="5">
        <v>380</v>
      </c>
      <c r="B691" s="5" t="s">
        <v>345</v>
      </c>
      <c r="C691" s="5" t="s">
        <v>2725</v>
      </c>
      <c r="D691" s="5" t="s">
        <v>344</v>
      </c>
      <c r="E691" s="5" t="s">
        <v>54</v>
      </c>
      <c r="F691" s="5" t="s">
        <v>24</v>
      </c>
      <c r="G691" s="6">
        <v>45657</v>
      </c>
      <c r="H691" s="5">
        <f t="shared" si="104"/>
        <v>2024</v>
      </c>
      <c r="I691" s="5" t="str">
        <f t="shared" si="101"/>
        <v>Diciembre</v>
      </c>
      <c r="J691" s="6" t="str">
        <f t="shared" si="102"/>
        <v>2024-2</v>
      </c>
      <c r="K691" s="5">
        <v>100</v>
      </c>
      <c r="L691" s="5">
        <v>78.92</v>
      </c>
      <c r="M691" s="15">
        <f t="shared" si="109"/>
        <v>0.78920000000000001</v>
      </c>
      <c r="N691" s="15">
        <f t="shared" si="108"/>
        <v>0.78920000000000001</v>
      </c>
      <c r="O691" s="5" t="s">
        <v>25</v>
      </c>
      <c r="P691" s="5" t="s">
        <v>25</v>
      </c>
      <c r="Q691" s="5" t="str">
        <f t="shared" si="103"/>
        <v>380-2024-12-31</v>
      </c>
      <c r="R691" s="5">
        <v>0</v>
      </c>
      <c r="S691" s="5">
        <v>0</v>
      </c>
    </row>
    <row r="692" spans="1:19" x14ac:dyDescent="0.3">
      <c r="A692" s="5">
        <v>381</v>
      </c>
      <c r="B692" s="5" t="s">
        <v>346</v>
      </c>
      <c r="C692" s="5" t="s">
        <v>2725</v>
      </c>
      <c r="D692" s="5" t="s">
        <v>344</v>
      </c>
      <c r="E692" s="5" t="s">
        <v>54</v>
      </c>
      <c r="F692" s="5" t="s">
        <v>24</v>
      </c>
      <c r="G692" s="6">
        <v>45657</v>
      </c>
      <c r="H692" s="5">
        <f t="shared" si="104"/>
        <v>2024</v>
      </c>
      <c r="I692" s="5" t="str">
        <f t="shared" si="101"/>
        <v>Diciembre</v>
      </c>
      <c r="J692" s="6" t="str">
        <f t="shared" si="102"/>
        <v>2024-2</v>
      </c>
      <c r="K692" s="9">
        <v>2583</v>
      </c>
      <c r="L692" s="5">
        <v>2542</v>
      </c>
      <c r="M692" s="15">
        <f t="shared" si="109"/>
        <v>0.98412698412698407</v>
      </c>
      <c r="N692" s="15">
        <f t="shared" si="108"/>
        <v>0.98412698412698407</v>
      </c>
      <c r="O692" s="5" t="s">
        <v>55</v>
      </c>
      <c r="P692" s="5" t="s">
        <v>55</v>
      </c>
      <c r="Q692" s="5" t="str">
        <f t="shared" si="103"/>
        <v>381-2024-12-31</v>
      </c>
      <c r="R692" s="5">
        <v>0</v>
      </c>
      <c r="S692" s="5">
        <v>0</v>
      </c>
    </row>
    <row r="693" spans="1:19" x14ac:dyDescent="0.3">
      <c r="A693" s="5">
        <v>382</v>
      </c>
      <c r="B693" s="5" t="s">
        <v>347</v>
      </c>
      <c r="C693" s="5" t="s">
        <v>2725</v>
      </c>
      <c r="D693" s="5" t="s">
        <v>344</v>
      </c>
      <c r="E693" s="5" t="s">
        <v>54</v>
      </c>
      <c r="F693" s="5" t="s">
        <v>24</v>
      </c>
      <c r="G693" s="6">
        <v>45657</v>
      </c>
      <c r="H693" s="5">
        <f t="shared" si="104"/>
        <v>2024</v>
      </c>
      <c r="I693" s="5" t="str">
        <f t="shared" si="101"/>
        <v>Diciembre</v>
      </c>
      <c r="J693" s="6" t="str">
        <f t="shared" si="102"/>
        <v>2024-2</v>
      </c>
      <c r="K693" s="5">
        <v>18440</v>
      </c>
      <c r="L693" s="5">
        <v>17642</v>
      </c>
      <c r="M693" s="15">
        <f t="shared" si="109"/>
        <v>0.95672451193058572</v>
      </c>
      <c r="N693" s="15">
        <f t="shared" si="108"/>
        <v>0.95672451193058572</v>
      </c>
      <c r="O693" s="5" t="s">
        <v>55</v>
      </c>
      <c r="P693" s="5" t="s">
        <v>55</v>
      </c>
      <c r="Q693" s="5" t="str">
        <f t="shared" si="103"/>
        <v>382-2024-12-31</v>
      </c>
      <c r="R693" s="5">
        <v>0</v>
      </c>
      <c r="S693" s="5">
        <v>0</v>
      </c>
    </row>
    <row r="694" spans="1:19" x14ac:dyDescent="0.3">
      <c r="A694" s="5">
        <v>383</v>
      </c>
      <c r="B694" s="5" t="s">
        <v>348</v>
      </c>
      <c r="C694" s="5" t="s">
        <v>2724</v>
      </c>
      <c r="D694" s="5" t="s">
        <v>344</v>
      </c>
      <c r="E694" s="5" t="s">
        <v>54</v>
      </c>
      <c r="F694" s="5" t="s">
        <v>24</v>
      </c>
      <c r="G694" s="6">
        <v>45657</v>
      </c>
      <c r="H694" s="5">
        <f t="shared" si="104"/>
        <v>2024</v>
      </c>
      <c r="I694" s="5" t="str">
        <f t="shared" si="101"/>
        <v>Diciembre</v>
      </c>
      <c r="J694" s="6" t="str">
        <f t="shared" si="102"/>
        <v>2024-2</v>
      </c>
      <c r="K694" s="9">
        <v>2631</v>
      </c>
      <c r="L694" s="5">
        <v>2823</v>
      </c>
      <c r="M694" s="15">
        <f t="shared" si="109"/>
        <v>1.0729760547320411</v>
      </c>
      <c r="N694" s="15">
        <f t="shared" si="108"/>
        <v>1.0729760547320411</v>
      </c>
      <c r="O694" s="5" t="s">
        <v>55</v>
      </c>
      <c r="P694" s="5" t="s">
        <v>55</v>
      </c>
      <c r="Q694" s="5" t="str">
        <f t="shared" si="103"/>
        <v>383-2024-12-31</v>
      </c>
      <c r="R694" s="5">
        <v>0</v>
      </c>
      <c r="S694" s="5">
        <v>0</v>
      </c>
    </row>
    <row r="695" spans="1:19" x14ac:dyDescent="0.3">
      <c r="A695" s="5">
        <v>384</v>
      </c>
      <c r="B695" s="5" t="s">
        <v>349</v>
      </c>
      <c r="C695" s="5" t="s">
        <v>2724</v>
      </c>
      <c r="D695" s="5" t="s">
        <v>344</v>
      </c>
      <c r="E695" s="5" t="s">
        <v>54</v>
      </c>
      <c r="F695" s="5" t="s">
        <v>24</v>
      </c>
      <c r="G695" s="6">
        <v>45657</v>
      </c>
      <c r="H695" s="5">
        <f t="shared" si="104"/>
        <v>2024</v>
      </c>
      <c r="I695" s="5" t="str">
        <f t="shared" si="101"/>
        <v>Diciembre</v>
      </c>
      <c r="J695" s="6" t="str">
        <f t="shared" si="102"/>
        <v>2024-2</v>
      </c>
      <c r="K695" s="9">
        <v>611</v>
      </c>
      <c r="L695" s="5">
        <v>579</v>
      </c>
      <c r="M695" s="15">
        <f t="shared" si="109"/>
        <v>0.94762684124386254</v>
      </c>
      <c r="N695" s="15">
        <f t="shared" si="108"/>
        <v>0.94762684124386254</v>
      </c>
      <c r="O695" s="5" t="s">
        <v>55</v>
      </c>
      <c r="P695" s="5" t="s">
        <v>55</v>
      </c>
      <c r="Q695" s="5" t="str">
        <f t="shared" si="103"/>
        <v>384-2024-12-31</v>
      </c>
      <c r="R695" s="5">
        <v>0</v>
      </c>
      <c r="S695" s="5">
        <v>0</v>
      </c>
    </row>
    <row r="696" spans="1:19" x14ac:dyDescent="0.3">
      <c r="A696" s="5">
        <v>385</v>
      </c>
      <c r="B696" s="5" t="s">
        <v>350</v>
      </c>
      <c r="C696" s="5" t="s">
        <v>2725</v>
      </c>
      <c r="D696" s="5" t="s">
        <v>351</v>
      </c>
      <c r="E696" s="5" t="s">
        <v>54</v>
      </c>
      <c r="F696" s="5" t="s">
        <v>24</v>
      </c>
      <c r="G696" s="6">
        <v>45657</v>
      </c>
      <c r="H696" s="5">
        <f t="shared" si="104"/>
        <v>2024</v>
      </c>
      <c r="I696" s="5" t="str">
        <f t="shared" si="101"/>
        <v>Diciembre</v>
      </c>
      <c r="J696" s="6" t="str">
        <f t="shared" si="102"/>
        <v>2024-2</v>
      </c>
      <c r="K696" s="9">
        <v>15507.4931</v>
      </c>
      <c r="L696" s="12">
        <v>13243.138849000001</v>
      </c>
      <c r="M696" s="15">
        <f t="shared" si="109"/>
        <v>0.85398321724869908</v>
      </c>
      <c r="N696" s="15">
        <f t="shared" si="108"/>
        <v>0.85398321724869908</v>
      </c>
      <c r="O696" s="5" t="s">
        <v>103</v>
      </c>
      <c r="P696" s="5" t="s">
        <v>103</v>
      </c>
      <c r="Q696" s="5" t="str">
        <f t="shared" si="103"/>
        <v>385-2024-12-31</v>
      </c>
      <c r="R696" s="5">
        <v>0</v>
      </c>
      <c r="S696" s="5">
        <v>0</v>
      </c>
    </row>
    <row r="697" spans="1:19" x14ac:dyDescent="0.3">
      <c r="A697" s="5">
        <v>386</v>
      </c>
      <c r="B697" s="5" t="s">
        <v>352</v>
      </c>
      <c r="C697" s="5" t="s">
        <v>2725</v>
      </c>
      <c r="D697" s="5" t="s">
        <v>351</v>
      </c>
      <c r="E697" s="5" t="s">
        <v>54</v>
      </c>
      <c r="F697" s="5" t="s">
        <v>24</v>
      </c>
      <c r="G697" s="6">
        <v>45657</v>
      </c>
      <c r="H697" s="5">
        <f t="shared" si="104"/>
        <v>2024</v>
      </c>
      <c r="I697" s="5" t="str">
        <f t="shared" si="101"/>
        <v>Diciembre</v>
      </c>
      <c r="J697" s="6" t="str">
        <f t="shared" si="102"/>
        <v>2024-2</v>
      </c>
      <c r="K697" s="32">
        <v>15507.4931</v>
      </c>
      <c r="L697" s="87">
        <v>13733.393754000001</v>
      </c>
      <c r="M697" s="15">
        <f t="shared" si="109"/>
        <v>0.88559728290319217</v>
      </c>
      <c r="N697" s="15">
        <f t="shared" si="108"/>
        <v>0.88559728290319217</v>
      </c>
      <c r="O697" s="5" t="s">
        <v>25</v>
      </c>
      <c r="P697" s="5" t="s">
        <v>25</v>
      </c>
      <c r="Q697" s="5" t="str">
        <f t="shared" si="103"/>
        <v>386-2024-12-31</v>
      </c>
      <c r="R697" s="5">
        <v>0</v>
      </c>
      <c r="S697" s="5">
        <v>0</v>
      </c>
    </row>
    <row r="698" spans="1:19" x14ac:dyDescent="0.3">
      <c r="A698" s="5">
        <v>389</v>
      </c>
      <c r="B698" s="5" t="s">
        <v>355</v>
      </c>
      <c r="C698" s="5" t="s">
        <v>2725</v>
      </c>
      <c r="D698" s="5" t="s">
        <v>186</v>
      </c>
      <c r="E698" s="5" t="s">
        <v>54</v>
      </c>
      <c r="F698" s="5" t="s">
        <v>24</v>
      </c>
      <c r="G698" s="6">
        <v>45657</v>
      </c>
      <c r="H698" s="5">
        <f t="shared" si="104"/>
        <v>2024</v>
      </c>
      <c r="I698" s="5" t="str">
        <f t="shared" si="101"/>
        <v>Diciembre</v>
      </c>
      <c r="J698" s="6" t="str">
        <f t="shared" si="102"/>
        <v>2024-2</v>
      </c>
      <c r="K698" s="5">
        <v>85</v>
      </c>
      <c r="L698" s="5">
        <v>84.5</v>
      </c>
      <c r="M698" s="15">
        <f t="shared" si="109"/>
        <v>0.99411764705882355</v>
      </c>
      <c r="N698" s="15">
        <f t="shared" si="108"/>
        <v>0.99411764705882355</v>
      </c>
      <c r="O698" s="5" t="s">
        <v>25</v>
      </c>
      <c r="P698" s="5" t="s">
        <v>25</v>
      </c>
      <c r="Q698" s="5" t="str">
        <f t="shared" si="103"/>
        <v>389-2024-12-31</v>
      </c>
      <c r="R698" s="5">
        <v>0</v>
      </c>
      <c r="S698" s="5">
        <v>0</v>
      </c>
    </row>
    <row r="699" spans="1:19" x14ac:dyDescent="0.3">
      <c r="A699" s="5">
        <v>390</v>
      </c>
      <c r="B699" s="5" t="s">
        <v>356</v>
      </c>
      <c r="C699" s="5" t="s">
        <v>2725</v>
      </c>
      <c r="D699" s="5" t="s">
        <v>447</v>
      </c>
      <c r="E699" s="5" t="s">
        <v>60</v>
      </c>
      <c r="F699" s="5" t="s">
        <v>24</v>
      </c>
      <c r="G699" s="6">
        <v>45657</v>
      </c>
      <c r="H699" s="5">
        <f t="shared" si="104"/>
        <v>2024</v>
      </c>
      <c r="I699" s="5" t="str">
        <f t="shared" si="101"/>
        <v>Diciembre</v>
      </c>
      <c r="J699" s="6" t="str">
        <f t="shared" si="102"/>
        <v>2024-2</v>
      </c>
      <c r="K699" s="5">
        <v>100</v>
      </c>
      <c r="L699" s="5"/>
      <c r="M699" s="15">
        <f t="shared" si="109"/>
        <v>0</v>
      </c>
      <c r="N699" s="15">
        <f t="shared" si="108"/>
        <v>0</v>
      </c>
      <c r="O699" s="5" t="s">
        <v>25</v>
      </c>
      <c r="P699" s="5" t="s">
        <v>25</v>
      </c>
      <c r="Q699" s="5" t="str">
        <f t="shared" si="103"/>
        <v>390-2024-12-31</v>
      </c>
      <c r="R699" s="5">
        <v>0</v>
      </c>
      <c r="S699" s="5">
        <v>0</v>
      </c>
    </row>
    <row r="700" spans="1:19" x14ac:dyDescent="0.3">
      <c r="A700" s="5">
        <v>391</v>
      </c>
      <c r="B700" s="5" t="s">
        <v>357</v>
      </c>
      <c r="C700" s="5" t="s">
        <v>2725</v>
      </c>
      <c r="D700" s="5" t="s">
        <v>358</v>
      </c>
      <c r="E700" s="5" t="s">
        <v>54</v>
      </c>
      <c r="F700" s="5" t="s">
        <v>24</v>
      </c>
      <c r="G700" s="6">
        <v>45657</v>
      </c>
      <c r="H700" s="5">
        <f t="shared" si="104"/>
        <v>2024</v>
      </c>
      <c r="I700" s="5" t="str">
        <f t="shared" si="101"/>
        <v>Diciembre</v>
      </c>
      <c r="J700" s="6" t="str">
        <f t="shared" si="102"/>
        <v>2024-2</v>
      </c>
      <c r="K700" s="5">
        <v>96</v>
      </c>
      <c r="L700" s="5">
        <v>100</v>
      </c>
      <c r="M700" s="15">
        <f t="shared" si="109"/>
        <v>1.0416666666666667</v>
      </c>
      <c r="N700" s="15">
        <f t="shared" si="108"/>
        <v>1.0416666666666667</v>
      </c>
      <c r="O700" s="5" t="s">
        <v>25</v>
      </c>
      <c r="P700" s="5" t="s">
        <v>25</v>
      </c>
      <c r="Q700" s="5" t="str">
        <f t="shared" si="103"/>
        <v>391-2024-12-31</v>
      </c>
      <c r="R700" s="5">
        <v>0</v>
      </c>
      <c r="S700" s="5">
        <v>0</v>
      </c>
    </row>
    <row r="701" spans="1:19" x14ac:dyDescent="0.3">
      <c r="A701" s="5">
        <v>392</v>
      </c>
      <c r="B701" s="5" t="s">
        <v>359</v>
      </c>
      <c r="C701" s="5" t="s">
        <v>2725</v>
      </c>
      <c r="D701" s="5" t="s">
        <v>358</v>
      </c>
      <c r="E701" s="5" t="s">
        <v>54</v>
      </c>
      <c r="F701" s="5" t="s">
        <v>24</v>
      </c>
      <c r="G701" s="6">
        <v>45657</v>
      </c>
      <c r="H701" s="5">
        <f t="shared" si="104"/>
        <v>2024</v>
      </c>
      <c r="I701" s="5" t="str">
        <f t="shared" si="101"/>
        <v>Diciembre</v>
      </c>
      <c r="J701" s="6" t="str">
        <f t="shared" si="102"/>
        <v>2024-2</v>
      </c>
      <c r="K701" s="5">
        <v>100</v>
      </c>
      <c r="L701" s="5">
        <v>252.39</v>
      </c>
      <c r="M701" s="15">
        <f t="shared" si="109"/>
        <v>1.3</v>
      </c>
      <c r="N701" s="15">
        <f t="shared" si="108"/>
        <v>2.5238999999999998</v>
      </c>
      <c r="O701" s="5" t="s">
        <v>103</v>
      </c>
      <c r="P701" s="5" t="s">
        <v>103</v>
      </c>
      <c r="Q701" s="5" t="str">
        <f t="shared" si="103"/>
        <v>392-2024-12-31</v>
      </c>
      <c r="R701" s="5">
        <v>0</v>
      </c>
      <c r="S701" s="5">
        <v>0</v>
      </c>
    </row>
    <row r="702" spans="1:19" x14ac:dyDescent="0.3">
      <c r="A702" s="5">
        <v>393</v>
      </c>
      <c r="B702" s="5" t="s">
        <v>360</v>
      </c>
      <c r="C702" s="5" t="s">
        <v>2724</v>
      </c>
      <c r="D702" s="5" t="s">
        <v>358</v>
      </c>
      <c r="E702" s="5" t="s">
        <v>73</v>
      </c>
      <c r="F702" s="5" t="s">
        <v>62</v>
      </c>
      <c r="G702" s="6">
        <v>45657</v>
      </c>
      <c r="H702" s="5">
        <f t="shared" si="104"/>
        <v>2024</v>
      </c>
      <c r="I702" s="5" t="str">
        <f t="shared" si="101"/>
        <v>Diciembre</v>
      </c>
      <c r="J702" s="6" t="str">
        <f t="shared" si="102"/>
        <v>2024-2</v>
      </c>
      <c r="K702" s="5">
        <v>15</v>
      </c>
      <c r="L702" s="5">
        <v>13</v>
      </c>
      <c r="M702" s="15">
        <f t="shared" si="109"/>
        <v>0.8666666666666667</v>
      </c>
      <c r="N702" s="15">
        <f t="shared" si="108"/>
        <v>0.8666666666666667</v>
      </c>
      <c r="O702" s="5" t="s">
        <v>55</v>
      </c>
      <c r="P702" s="5" t="s">
        <v>91</v>
      </c>
      <c r="Q702" s="5" t="str">
        <f t="shared" si="103"/>
        <v>393-2024-12-31</v>
      </c>
      <c r="R702" s="5">
        <v>1</v>
      </c>
      <c r="S702" s="5">
        <v>1</v>
      </c>
    </row>
    <row r="703" spans="1:19" x14ac:dyDescent="0.3">
      <c r="A703" s="5">
        <v>394</v>
      </c>
      <c r="B703" s="5" t="s">
        <v>361</v>
      </c>
      <c r="C703" s="5" t="s">
        <v>2725</v>
      </c>
      <c r="D703" s="5" t="s">
        <v>362</v>
      </c>
      <c r="E703" s="5" t="s">
        <v>54</v>
      </c>
      <c r="F703" s="5" t="s">
        <v>24</v>
      </c>
      <c r="G703" s="6">
        <v>45657</v>
      </c>
      <c r="H703" s="5">
        <f t="shared" si="104"/>
        <v>2024</v>
      </c>
      <c r="I703" s="5" t="str">
        <f t="shared" si="101"/>
        <v>Diciembre</v>
      </c>
      <c r="J703" s="6" t="str">
        <f t="shared" si="102"/>
        <v>2024-2</v>
      </c>
      <c r="K703" s="5">
        <v>1000</v>
      </c>
      <c r="L703" s="5">
        <v>1553</v>
      </c>
      <c r="M703" s="15">
        <f t="shared" si="109"/>
        <v>1.3</v>
      </c>
      <c r="N703" s="15">
        <f t="shared" si="108"/>
        <v>1.5529999999999999</v>
      </c>
      <c r="O703" s="5" t="s">
        <v>55</v>
      </c>
      <c r="P703" s="5" t="s">
        <v>55</v>
      </c>
      <c r="Q703" s="5" t="str">
        <f t="shared" si="103"/>
        <v>394-2024-12-31</v>
      </c>
      <c r="R703" s="5">
        <v>0</v>
      </c>
      <c r="S703" s="5">
        <v>0</v>
      </c>
    </row>
    <row r="704" spans="1:19" x14ac:dyDescent="0.3">
      <c r="A704" s="5">
        <v>395</v>
      </c>
      <c r="B704" s="5" t="s">
        <v>364</v>
      </c>
      <c r="C704" s="5" t="s">
        <v>2724</v>
      </c>
      <c r="D704" s="5" t="s">
        <v>362</v>
      </c>
      <c r="E704" s="5" t="s">
        <v>54</v>
      </c>
      <c r="F704" s="5" t="s">
        <v>24</v>
      </c>
      <c r="G704" s="6">
        <v>45657</v>
      </c>
      <c r="H704" s="5">
        <f t="shared" si="104"/>
        <v>2024</v>
      </c>
      <c r="I704" s="5" t="str">
        <f t="shared" si="101"/>
        <v>Diciembre</v>
      </c>
      <c r="J704" s="6" t="str">
        <f t="shared" si="102"/>
        <v>2024-2</v>
      </c>
      <c r="K704" s="5">
        <v>180</v>
      </c>
      <c r="L704" s="5">
        <v>233</v>
      </c>
      <c r="M704" s="15">
        <f t="shared" si="109"/>
        <v>1.2944444444444445</v>
      </c>
      <c r="N704" s="15">
        <f t="shared" si="108"/>
        <v>1.2944444444444445</v>
      </c>
      <c r="O704" s="5" t="s">
        <v>55</v>
      </c>
      <c r="P704" s="5" t="s">
        <v>55</v>
      </c>
      <c r="Q704" s="5" t="str">
        <f t="shared" si="103"/>
        <v>395-2024-12-31</v>
      </c>
      <c r="R704" s="5">
        <v>0</v>
      </c>
      <c r="S704" s="5">
        <v>0</v>
      </c>
    </row>
    <row r="705" spans="1:19" x14ac:dyDescent="0.3">
      <c r="A705" s="5">
        <v>397</v>
      </c>
      <c r="B705" s="5" t="s">
        <v>367</v>
      </c>
      <c r="C705" s="5" t="s">
        <v>2724</v>
      </c>
      <c r="D705" s="5" t="s">
        <v>366</v>
      </c>
      <c r="E705" s="5" t="s">
        <v>54</v>
      </c>
      <c r="F705" s="5" t="s">
        <v>24</v>
      </c>
      <c r="G705" s="6">
        <v>45657</v>
      </c>
      <c r="H705" s="5">
        <f t="shared" si="104"/>
        <v>2024</v>
      </c>
      <c r="I705" s="5" t="str">
        <f t="shared" si="101"/>
        <v>Diciembre</v>
      </c>
      <c r="J705" s="6" t="str">
        <f t="shared" si="102"/>
        <v>2024-2</v>
      </c>
      <c r="K705" s="5">
        <v>80</v>
      </c>
      <c r="L705" s="5">
        <v>91.48</v>
      </c>
      <c r="M705" s="15">
        <f t="shared" si="109"/>
        <v>1.1435</v>
      </c>
      <c r="N705" s="15">
        <f t="shared" si="108"/>
        <v>1.1435</v>
      </c>
      <c r="O705" s="5" t="s">
        <v>25</v>
      </c>
      <c r="P705" s="5" t="s">
        <v>25</v>
      </c>
      <c r="Q705" s="5" t="str">
        <f t="shared" si="103"/>
        <v>397-2024-12-31</v>
      </c>
      <c r="R705" s="5">
        <v>0</v>
      </c>
      <c r="S705" s="5">
        <v>1</v>
      </c>
    </row>
    <row r="706" spans="1:19" x14ac:dyDescent="0.3">
      <c r="A706" s="5">
        <v>398</v>
      </c>
      <c r="B706" s="5" t="s">
        <v>368</v>
      </c>
      <c r="C706" s="5" t="s">
        <v>2724</v>
      </c>
      <c r="D706" s="5" t="s">
        <v>369</v>
      </c>
      <c r="E706" s="5" t="s">
        <v>54</v>
      </c>
      <c r="F706" s="5" t="s">
        <v>24</v>
      </c>
      <c r="G706" s="6">
        <v>45657</v>
      </c>
      <c r="H706" s="5">
        <f t="shared" si="104"/>
        <v>2024</v>
      </c>
      <c r="I706" s="5" t="str">
        <f t="shared" ref="I706:I769" si="110">PROPER(TEXT(G706,"mmmm"))</f>
        <v>Diciembre</v>
      </c>
      <c r="J706" s="6" t="str">
        <f t="shared" ref="J706:J769" si="111">IF(OR(I706="Enero",I706="Febrero",I706="Marzo",I706="Abril",I706="Mayo",I706="Junio"),H706&amp;"-1",IF(OR(I706="Julio",I706="Agosto",I706="Septiembre",I706="Octubre",I706="Noviembre",I706="Diciembre"),H706&amp;"-2"))</f>
        <v>2024-2</v>
      </c>
      <c r="K706" s="5">
        <v>2500</v>
      </c>
      <c r="L706" s="5">
        <v>5478</v>
      </c>
      <c r="M706" s="15">
        <f t="shared" si="109"/>
        <v>1.3</v>
      </c>
      <c r="N706" s="15">
        <f t="shared" si="108"/>
        <v>2.1911999999999998</v>
      </c>
      <c r="O706" s="5" t="s">
        <v>55</v>
      </c>
      <c r="P706" s="5" t="s">
        <v>55</v>
      </c>
      <c r="Q706" s="5" t="str">
        <f t="shared" ref="Q706:Q769" si="112">A706&amp;"-"&amp;YEAR(G706)&amp;"-"&amp;IF(LEN(MONTH(G706))=1,"0"&amp;MONTH(G706),MONTH(G706))&amp;"-"&amp;IF(LEN(DAY(G706))=1,"0"&amp;DAY(G706),DAY(G706))</f>
        <v>398-2024-12-31</v>
      </c>
      <c r="R706" s="5">
        <v>0</v>
      </c>
      <c r="S706" s="5">
        <v>0</v>
      </c>
    </row>
    <row r="707" spans="1:19" x14ac:dyDescent="0.3">
      <c r="A707" s="5">
        <v>399</v>
      </c>
      <c r="B707" s="5" t="s">
        <v>371</v>
      </c>
      <c r="C707" s="5" t="s">
        <v>2724</v>
      </c>
      <c r="D707" s="5" t="s">
        <v>369</v>
      </c>
      <c r="E707" s="5" t="s">
        <v>54</v>
      </c>
      <c r="F707" s="5" t="s">
        <v>24</v>
      </c>
      <c r="G707" s="6">
        <v>45657</v>
      </c>
      <c r="H707" s="5">
        <f t="shared" si="104"/>
        <v>2024</v>
      </c>
      <c r="I707" s="5" t="str">
        <f t="shared" si="110"/>
        <v>Diciembre</v>
      </c>
      <c r="J707" s="6" t="str">
        <f t="shared" si="111"/>
        <v>2024-2</v>
      </c>
      <c r="K707" s="5">
        <v>1250</v>
      </c>
      <c r="L707" s="5">
        <v>1392</v>
      </c>
      <c r="M707" s="15">
        <f t="shared" si="109"/>
        <v>1.1135999999999999</v>
      </c>
      <c r="N707" s="15">
        <f t="shared" si="108"/>
        <v>1.1135999999999999</v>
      </c>
      <c r="O707" s="5" t="s">
        <v>55</v>
      </c>
      <c r="P707" s="5" t="s">
        <v>55</v>
      </c>
      <c r="Q707" s="5" t="str">
        <f t="shared" si="112"/>
        <v>399-2024-12-31</v>
      </c>
      <c r="R707" s="5">
        <v>0</v>
      </c>
      <c r="S707" s="5">
        <v>0</v>
      </c>
    </row>
    <row r="708" spans="1:19" x14ac:dyDescent="0.3">
      <c r="A708" s="5">
        <v>400</v>
      </c>
      <c r="B708" s="5" t="s">
        <v>372</v>
      </c>
      <c r="C708" s="5" t="s">
        <v>2724</v>
      </c>
      <c r="D708" s="5" t="s">
        <v>369</v>
      </c>
      <c r="E708" s="5" t="s">
        <v>54</v>
      </c>
      <c r="F708" s="5" t="s">
        <v>24</v>
      </c>
      <c r="G708" s="6">
        <v>45657</v>
      </c>
      <c r="H708" s="5">
        <f t="shared" si="104"/>
        <v>2024</v>
      </c>
      <c r="I708" s="5" t="str">
        <f t="shared" si="110"/>
        <v>Diciembre</v>
      </c>
      <c r="J708" s="6" t="str">
        <f t="shared" si="111"/>
        <v>2024-2</v>
      </c>
      <c r="K708" s="5">
        <v>100</v>
      </c>
      <c r="L708" s="10">
        <v>123</v>
      </c>
      <c r="M708" s="15">
        <f t="shared" si="109"/>
        <v>1.23</v>
      </c>
      <c r="N708" s="15">
        <f t="shared" si="108"/>
        <v>1.23</v>
      </c>
      <c r="O708" s="5" t="s">
        <v>55</v>
      </c>
      <c r="P708" s="5" t="s">
        <v>55</v>
      </c>
      <c r="Q708" s="5" t="str">
        <f t="shared" si="112"/>
        <v>400-2024-12-31</v>
      </c>
      <c r="R708" s="5">
        <v>0</v>
      </c>
      <c r="S708" s="5">
        <v>0</v>
      </c>
    </row>
    <row r="709" spans="1:19" x14ac:dyDescent="0.3">
      <c r="A709" s="5">
        <v>401</v>
      </c>
      <c r="B709" s="5" t="s">
        <v>373</v>
      </c>
      <c r="C709" s="5" t="s">
        <v>2724</v>
      </c>
      <c r="D709" s="5" t="s">
        <v>374</v>
      </c>
      <c r="E709" s="5" t="s">
        <v>54</v>
      </c>
      <c r="F709" s="5" t="s">
        <v>24</v>
      </c>
      <c r="G709" s="6">
        <v>45657</v>
      </c>
      <c r="H709" s="5">
        <f t="shared" ref="H709:H772" si="113">YEAR(G709)</f>
        <v>2024</v>
      </c>
      <c r="I709" s="5" t="str">
        <f t="shared" si="110"/>
        <v>Diciembre</v>
      </c>
      <c r="J709" s="6" t="str">
        <f t="shared" si="111"/>
        <v>2024-2</v>
      </c>
      <c r="K709" s="5">
        <v>16</v>
      </c>
      <c r="L709" s="5">
        <v>17</v>
      </c>
      <c r="M709" s="15">
        <f t="shared" si="109"/>
        <v>1.0625</v>
      </c>
      <c r="N709" s="15">
        <f t="shared" si="108"/>
        <v>1.0625</v>
      </c>
      <c r="O709" s="5" t="s">
        <v>55</v>
      </c>
      <c r="P709" s="5" t="s">
        <v>55</v>
      </c>
      <c r="Q709" s="5" t="str">
        <f t="shared" si="112"/>
        <v>401-2024-12-31</v>
      </c>
      <c r="R709" s="5">
        <v>0</v>
      </c>
      <c r="S709" s="5">
        <v>0</v>
      </c>
    </row>
    <row r="710" spans="1:19" x14ac:dyDescent="0.3">
      <c r="A710" s="5">
        <v>402</v>
      </c>
      <c r="B710" s="5" t="s">
        <v>375</v>
      </c>
      <c r="C710" s="5" t="s">
        <v>2725</v>
      </c>
      <c r="D710" s="5" t="s">
        <v>374</v>
      </c>
      <c r="E710" s="5" t="s">
        <v>73</v>
      </c>
      <c r="F710" s="5" t="s">
        <v>24</v>
      </c>
      <c r="G710" s="6">
        <v>45657</v>
      </c>
      <c r="H710" s="5">
        <f t="shared" si="113"/>
        <v>2024</v>
      </c>
      <c r="I710" s="5" t="str">
        <f t="shared" si="110"/>
        <v>Diciembre</v>
      </c>
      <c r="J710" s="6" t="str">
        <f t="shared" si="111"/>
        <v>2024-2</v>
      </c>
      <c r="K710" s="5">
        <v>3</v>
      </c>
      <c r="L710" s="5">
        <v>4.76</v>
      </c>
      <c r="M710" s="15">
        <f t="shared" si="109"/>
        <v>1.3</v>
      </c>
      <c r="N710" s="15">
        <f t="shared" si="108"/>
        <v>1.5866666666666667</v>
      </c>
      <c r="O710" s="5" t="s">
        <v>55</v>
      </c>
      <c r="P710" s="5" t="s">
        <v>55</v>
      </c>
      <c r="Q710" s="5" t="str">
        <f t="shared" si="112"/>
        <v>402-2024-12-31</v>
      </c>
      <c r="R710" s="5">
        <v>0</v>
      </c>
      <c r="S710" s="5">
        <v>0</v>
      </c>
    </row>
    <row r="711" spans="1:19" x14ac:dyDescent="0.3">
      <c r="A711" s="5">
        <v>403</v>
      </c>
      <c r="B711" s="5" t="s">
        <v>376</v>
      </c>
      <c r="C711" s="5" t="s">
        <v>2725</v>
      </c>
      <c r="D711" s="5" t="s">
        <v>374</v>
      </c>
      <c r="E711" s="5" t="s">
        <v>54</v>
      </c>
      <c r="F711" s="5" t="s">
        <v>24</v>
      </c>
      <c r="G711" s="6">
        <v>45657</v>
      </c>
      <c r="H711" s="5">
        <f t="shared" si="113"/>
        <v>2024</v>
      </c>
      <c r="I711" s="5" t="str">
        <f t="shared" si="110"/>
        <v>Diciembre</v>
      </c>
      <c r="J711" s="6" t="str">
        <f t="shared" si="111"/>
        <v>2024-2</v>
      </c>
      <c r="K711" s="5"/>
      <c r="L711" s="5">
        <v>29418</v>
      </c>
      <c r="M711" s="15" t="str">
        <f t="shared" si="109"/>
        <v/>
      </c>
      <c r="N711" s="15" t="str">
        <f t="shared" si="108"/>
        <v/>
      </c>
      <c r="O711" s="5" t="s">
        <v>116</v>
      </c>
      <c r="P711" s="5" t="s">
        <v>55</v>
      </c>
      <c r="Q711" s="5" t="str">
        <f t="shared" si="112"/>
        <v>403-2024-12-31</v>
      </c>
      <c r="R711" s="5">
        <v>0</v>
      </c>
      <c r="S711" s="5">
        <v>0</v>
      </c>
    </row>
    <row r="712" spans="1:19" x14ac:dyDescent="0.3">
      <c r="A712" s="5">
        <v>404</v>
      </c>
      <c r="B712" s="5" t="s">
        <v>377</v>
      </c>
      <c r="C712" s="5" t="s">
        <v>2725</v>
      </c>
      <c r="D712" s="5" t="s">
        <v>374</v>
      </c>
      <c r="E712" s="5" t="s">
        <v>54</v>
      </c>
      <c r="F712" s="5" t="s">
        <v>62</v>
      </c>
      <c r="G712" s="6">
        <v>45657</v>
      </c>
      <c r="H712" s="5">
        <f t="shared" si="113"/>
        <v>2024</v>
      </c>
      <c r="I712" s="5" t="str">
        <f t="shared" si="110"/>
        <v>Diciembre</v>
      </c>
      <c r="J712" s="6" t="str">
        <f t="shared" si="111"/>
        <v>2024-2</v>
      </c>
      <c r="K712" s="5">
        <v>10</v>
      </c>
      <c r="L712" s="5">
        <v>6.02</v>
      </c>
      <c r="M712" s="15">
        <f t="shared" si="109"/>
        <v>0.60199999999999998</v>
      </c>
      <c r="N712" s="15">
        <f t="shared" si="108"/>
        <v>0.60199999999999998</v>
      </c>
      <c r="O712" s="5" t="s">
        <v>25</v>
      </c>
      <c r="P712" s="5" t="s">
        <v>25</v>
      </c>
      <c r="Q712" s="5" t="str">
        <f t="shared" si="112"/>
        <v>404-2024-12-31</v>
      </c>
      <c r="R712" s="5">
        <v>0</v>
      </c>
      <c r="S712" s="5">
        <v>0</v>
      </c>
    </row>
    <row r="713" spans="1:19" x14ac:dyDescent="0.3">
      <c r="A713" s="5">
        <v>405</v>
      </c>
      <c r="B713" s="5" t="s">
        <v>379</v>
      </c>
      <c r="C713" s="5" t="s">
        <v>2725</v>
      </c>
      <c r="D713" s="5" t="s">
        <v>374</v>
      </c>
      <c r="E713" s="5" t="s">
        <v>54</v>
      </c>
      <c r="F713" s="5" t="s">
        <v>24</v>
      </c>
      <c r="G713" s="6">
        <v>45657</v>
      </c>
      <c r="H713" s="5">
        <f t="shared" si="113"/>
        <v>2024</v>
      </c>
      <c r="I713" s="5" t="str">
        <f t="shared" si="110"/>
        <v>Diciembre</v>
      </c>
      <c r="J713" s="6" t="str">
        <f t="shared" si="111"/>
        <v>2024-2</v>
      </c>
      <c r="K713" s="5">
        <v>100</v>
      </c>
      <c r="L713" s="5">
        <v>98</v>
      </c>
      <c r="M713" s="15">
        <f t="shared" si="109"/>
        <v>0.98</v>
      </c>
      <c r="N713" s="15">
        <f t="shared" si="108"/>
        <v>0.98</v>
      </c>
      <c r="O713" s="5" t="s">
        <v>25</v>
      </c>
      <c r="P713" s="5" t="s">
        <v>25</v>
      </c>
      <c r="Q713" s="5" t="str">
        <f t="shared" si="112"/>
        <v>405-2024-12-31</v>
      </c>
      <c r="R713" s="5">
        <v>0</v>
      </c>
      <c r="S713" s="5">
        <v>0</v>
      </c>
    </row>
    <row r="714" spans="1:19" x14ac:dyDescent="0.3">
      <c r="A714" s="5">
        <v>406</v>
      </c>
      <c r="B714" s="5" t="s">
        <v>380</v>
      </c>
      <c r="C714" s="5" t="s">
        <v>2725</v>
      </c>
      <c r="D714" s="5" t="s">
        <v>222</v>
      </c>
      <c r="E714" s="5" t="s">
        <v>54</v>
      </c>
      <c r="F714" s="5" t="s">
        <v>24</v>
      </c>
      <c r="G714" s="6">
        <v>45657</v>
      </c>
      <c r="H714" s="5">
        <f t="shared" si="113"/>
        <v>2024</v>
      </c>
      <c r="I714" s="5" t="str">
        <f t="shared" si="110"/>
        <v>Diciembre</v>
      </c>
      <c r="J714" s="6" t="str">
        <f t="shared" si="111"/>
        <v>2024-2</v>
      </c>
      <c r="K714" s="5">
        <v>3</v>
      </c>
      <c r="L714" s="5">
        <v>3</v>
      </c>
      <c r="M714" s="15">
        <f t="shared" si="109"/>
        <v>1</v>
      </c>
      <c r="N714" s="15">
        <f t="shared" si="108"/>
        <v>1</v>
      </c>
      <c r="O714" s="5" t="s">
        <v>55</v>
      </c>
      <c r="P714" s="5" t="s">
        <v>55</v>
      </c>
      <c r="Q714" s="5" t="str">
        <f t="shared" si="112"/>
        <v>406-2024-12-31</v>
      </c>
      <c r="R714" s="5">
        <v>0</v>
      </c>
      <c r="S714" s="5">
        <v>0</v>
      </c>
    </row>
    <row r="715" spans="1:19" x14ac:dyDescent="0.3">
      <c r="A715" s="5">
        <v>407</v>
      </c>
      <c r="B715" s="5" t="s">
        <v>381</v>
      </c>
      <c r="C715" s="5" t="s">
        <v>2725</v>
      </c>
      <c r="D715" s="5" t="s">
        <v>44</v>
      </c>
      <c r="E715" s="5" t="s">
        <v>54</v>
      </c>
      <c r="F715" s="5" t="s">
        <v>24</v>
      </c>
      <c r="G715" s="6">
        <v>45657</v>
      </c>
      <c r="H715" s="5">
        <f t="shared" si="113"/>
        <v>2024</v>
      </c>
      <c r="I715" s="5" t="str">
        <f t="shared" si="110"/>
        <v>Diciembre</v>
      </c>
      <c r="J715" s="6" t="str">
        <f t="shared" si="111"/>
        <v>2024-2</v>
      </c>
      <c r="K715" s="5"/>
      <c r="L715" s="5"/>
      <c r="M715" s="15" t="str">
        <f t="shared" si="109"/>
        <v/>
      </c>
      <c r="N715" s="15" t="str">
        <f t="shared" si="108"/>
        <v/>
      </c>
      <c r="O715" s="5" t="s">
        <v>128</v>
      </c>
      <c r="P715" s="5" t="s">
        <v>128</v>
      </c>
      <c r="Q715" s="5" t="str">
        <f t="shared" si="112"/>
        <v>407-2024-12-31</v>
      </c>
      <c r="R715" s="5">
        <v>0</v>
      </c>
      <c r="S715" s="5">
        <v>0</v>
      </c>
    </row>
    <row r="716" spans="1:19" x14ac:dyDescent="0.3">
      <c r="A716" s="5">
        <v>408</v>
      </c>
      <c r="B716" s="5" t="s">
        <v>382</v>
      </c>
      <c r="C716" s="5" t="s">
        <v>2725</v>
      </c>
      <c r="D716" s="5" t="s">
        <v>44</v>
      </c>
      <c r="E716" s="5" t="s">
        <v>54</v>
      </c>
      <c r="F716" s="5" t="s">
        <v>24</v>
      </c>
      <c r="G716" s="6">
        <v>45657</v>
      </c>
      <c r="H716" s="5">
        <f t="shared" si="113"/>
        <v>2024</v>
      </c>
      <c r="I716" s="5" t="str">
        <f t="shared" si="110"/>
        <v>Diciembre</v>
      </c>
      <c r="J716" s="6" t="str">
        <f t="shared" si="111"/>
        <v>2024-2</v>
      </c>
      <c r="K716" s="5">
        <v>6</v>
      </c>
      <c r="L716" s="5">
        <v>6</v>
      </c>
      <c r="M716" s="15">
        <f t="shared" si="109"/>
        <v>1</v>
      </c>
      <c r="N716" s="15">
        <f t="shared" si="108"/>
        <v>1</v>
      </c>
      <c r="O716" s="5" t="s">
        <v>55</v>
      </c>
      <c r="P716" s="5" t="s">
        <v>55</v>
      </c>
      <c r="Q716" s="5" t="str">
        <f t="shared" si="112"/>
        <v>408-2024-12-31</v>
      </c>
      <c r="R716" s="5">
        <v>0</v>
      </c>
      <c r="S716" s="5">
        <v>0</v>
      </c>
    </row>
    <row r="717" spans="1:19" x14ac:dyDescent="0.3">
      <c r="A717" s="5">
        <v>409</v>
      </c>
      <c r="B717" s="5" t="s">
        <v>383</v>
      </c>
      <c r="C717" s="5" t="s">
        <v>2724</v>
      </c>
      <c r="D717" s="5" t="s">
        <v>46</v>
      </c>
      <c r="E717" s="5" t="s">
        <v>60</v>
      </c>
      <c r="F717" s="5" t="s">
        <v>24</v>
      </c>
      <c r="G717" s="6">
        <v>45657</v>
      </c>
      <c r="H717" s="5">
        <f t="shared" si="113"/>
        <v>2024</v>
      </c>
      <c r="I717" s="5" t="str">
        <f t="shared" si="110"/>
        <v>Diciembre</v>
      </c>
      <c r="J717" s="6" t="str">
        <f t="shared" si="111"/>
        <v>2024-2</v>
      </c>
      <c r="K717" s="5">
        <v>95</v>
      </c>
      <c r="L717" s="5">
        <v>96.46</v>
      </c>
      <c r="M717" s="15">
        <f t="shared" si="109"/>
        <v>1.0153684210526315</v>
      </c>
      <c r="N717" s="15">
        <f t="shared" si="108"/>
        <v>1.0153684210526315</v>
      </c>
      <c r="O717" s="5" t="s">
        <v>25</v>
      </c>
      <c r="P717" s="5" t="s">
        <v>25</v>
      </c>
      <c r="Q717" s="5" t="str">
        <f t="shared" si="112"/>
        <v>409-2024-12-31</v>
      </c>
      <c r="R717" s="5">
        <v>0</v>
      </c>
      <c r="S717" s="5">
        <v>0</v>
      </c>
    </row>
    <row r="718" spans="1:19" x14ac:dyDescent="0.3">
      <c r="A718" s="5">
        <v>412</v>
      </c>
      <c r="B718" s="5" t="s">
        <v>387</v>
      </c>
      <c r="C718" s="5" t="s">
        <v>2724</v>
      </c>
      <c r="D718" s="5" t="s">
        <v>362</v>
      </c>
      <c r="E718" s="5" t="s">
        <v>73</v>
      </c>
      <c r="F718" s="5" t="s">
        <v>24</v>
      </c>
      <c r="G718" s="6">
        <v>45657</v>
      </c>
      <c r="H718" s="5">
        <f t="shared" si="113"/>
        <v>2024</v>
      </c>
      <c r="I718" s="5" t="str">
        <f t="shared" si="110"/>
        <v>Diciembre</v>
      </c>
      <c r="J718" s="6" t="str">
        <f t="shared" si="111"/>
        <v>2024-2</v>
      </c>
      <c r="K718" s="5">
        <v>100</v>
      </c>
      <c r="L718" s="5">
        <v>100</v>
      </c>
      <c r="M718" s="15">
        <f t="shared" si="109"/>
        <v>1</v>
      </c>
      <c r="N718" s="15">
        <f t="shared" si="108"/>
        <v>1</v>
      </c>
      <c r="O718" s="5" t="s">
        <v>25</v>
      </c>
      <c r="P718" s="5" t="s">
        <v>25</v>
      </c>
      <c r="Q718" s="5" t="str">
        <f t="shared" si="112"/>
        <v>412-2024-12-31</v>
      </c>
      <c r="R718" s="5">
        <v>0</v>
      </c>
      <c r="S718" s="5">
        <v>0</v>
      </c>
    </row>
    <row r="719" spans="1:19" x14ac:dyDescent="0.3">
      <c r="A719" s="5">
        <v>413</v>
      </c>
      <c r="B719" s="5" t="s">
        <v>389</v>
      </c>
      <c r="C719" s="5" t="s">
        <v>2724</v>
      </c>
      <c r="D719" s="5" t="s">
        <v>362</v>
      </c>
      <c r="E719" s="5" t="s">
        <v>73</v>
      </c>
      <c r="F719" s="5" t="s">
        <v>24</v>
      </c>
      <c r="G719" s="6">
        <v>45657</v>
      </c>
      <c r="H719" s="5">
        <f t="shared" si="113"/>
        <v>2024</v>
      </c>
      <c r="I719" s="5" t="str">
        <f t="shared" si="110"/>
        <v>Diciembre</v>
      </c>
      <c r="J719" s="6" t="str">
        <f t="shared" si="111"/>
        <v>2024-2</v>
      </c>
      <c r="K719" s="5">
        <v>100</v>
      </c>
      <c r="L719" s="5">
        <v>100</v>
      </c>
      <c r="M719" s="15">
        <f t="shared" si="109"/>
        <v>1</v>
      </c>
      <c r="N719" s="15">
        <f t="shared" si="108"/>
        <v>1</v>
      </c>
      <c r="O719" s="5" t="s">
        <v>142</v>
      </c>
      <c r="P719" s="5" t="s">
        <v>55</v>
      </c>
      <c r="Q719" s="5" t="str">
        <f t="shared" si="112"/>
        <v>413-2024-12-31</v>
      </c>
      <c r="R719" s="5">
        <v>0</v>
      </c>
      <c r="S719" s="5">
        <v>0</v>
      </c>
    </row>
    <row r="720" spans="1:19" x14ac:dyDescent="0.3">
      <c r="A720" s="5">
        <v>414</v>
      </c>
      <c r="B720" s="5" t="s">
        <v>390</v>
      </c>
      <c r="C720" s="5" t="s">
        <v>2725</v>
      </c>
      <c r="D720" s="5" t="s">
        <v>198</v>
      </c>
      <c r="E720" s="5" t="s">
        <v>60</v>
      </c>
      <c r="F720" s="5" t="s">
        <v>24</v>
      </c>
      <c r="G720" s="6">
        <v>45657</v>
      </c>
      <c r="H720" s="5">
        <f t="shared" si="113"/>
        <v>2024</v>
      </c>
      <c r="I720" s="5" t="str">
        <f t="shared" si="110"/>
        <v>Diciembre</v>
      </c>
      <c r="J720" s="6" t="str">
        <f t="shared" si="111"/>
        <v>2024-2</v>
      </c>
      <c r="K720" s="5">
        <v>100</v>
      </c>
      <c r="L720" s="5"/>
      <c r="M720" s="15">
        <f t="shared" si="109"/>
        <v>0</v>
      </c>
      <c r="N720" s="15">
        <f t="shared" si="108"/>
        <v>0</v>
      </c>
      <c r="O720" s="5" t="s">
        <v>25</v>
      </c>
      <c r="P720" s="5" t="s">
        <v>25</v>
      </c>
      <c r="Q720" s="5" t="str">
        <f t="shared" si="112"/>
        <v>414-2024-12-31</v>
      </c>
      <c r="R720" s="5">
        <v>0</v>
      </c>
      <c r="S720" s="5">
        <v>0</v>
      </c>
    </row>
    <row r="721" spans="1:19" x14ac:dyDescent="0.3">
      <c r="A721" s="5">
        <v>415</v>
      </c>
      <c r="B721" s="5" t="s">
        <v>391</v>
      </c>
      <c r="C721" s="5" t="s">
        <v>2725</v>
      </c>
      <c r="D721" s="5" t="s">
        <v>198</v>
      </c>
      <c r="E721" s="5" t="s">
        <v>60</v>
      </c>
      <c r="F721" s="5" t="s">
        <v>24</v>
      </c>
      <c r="G721" s="6">
        <v>45657</v>
      </c>
      <c r="H721" s="5">
        <f t="shared" si="113"/>
        <v>2024</v>
      </c>
      <c r="I721" s="5" t="str">
        <f t="shared" si="110"/>
        <v>Diciembre</v>
      </c>
      <c r="J721" s="6" t="str">
        <f t="shared" si="111"/>
        <v>2024-2</v>
      </c>
      <c r="K721" s="5">
        <v>100</v>
      </c>
      <c r="L721" s="5"/>
      <c r="M721" s="15">
        <f t="shared" si="109"/>
        <v>0</v>
      </c>
      <c r="N721" s="15">
        <f t="shared" si="108"/>
        <v>0</v>
      </c>
      <c r="O721" s="5" t="s">
        <v>25</v>
      </c>
      <c r="P721" s="5" t="s">
        <v>25</v>
      </c>
      <c r="Q721" s="5" t="str">
        <f t="shared" si="112"/>
        <v>415-2024-12-31</v>
      </c>
      <c r="R721" s="5">
        <v>0</v>
      </c>
      <c r="S721" s="5">
        <v>0</v>
      </c>
    </row>
    <row r="722" spans="1:19" x14ac:dyDescent="0.3">
      <c r="A722" s="5">
        <v>416</v>
      </c>
      <c r="B722" s="5" t="s">
        <v>392</v>
      </c>
      <c r="C722" s="5" t="s">
        <v>2725</v>
      </c>
      <c r="D722" s="5" t="s">
        <v>198</v>
      </c>
      <c r="E722" s="5" t="s">
        <v>60</v>
      </c>
      <c r="F722" s="5" t="s">
        <v>24</v>
      </c>
      <c r="G722" s="6">
        <v>45657</v>
      </c>
      <c r="H722" s="5">
        <f t="shared" si="113"/>
        <v>2024</v>
      </c>
      <c r="I722" s="5" t="str">
        <f t="shared" si="110"/>
        <v>Diciembre</v>
      </c>
      <c r="J722" s="6" t="str">
        <f t="shared" si="111"/>
        <v>2024-2</v>
      </c>
      <c r="K722" s="5">
        <v>100</v>
      </c>
      <c r="L722" s="5"/>
      <c r="M722" s="15">
        <f t="shared" si="109"/>
        <v>0</v>
      </c>
      <c r="N722" s="15">
        <f t="shared" si="108"/>
        <v>0</v>
      </c>
      <c r="O722" s="5" t="s">
        <v>25</v>
      </c>
      <c r="P722" s="5" t="s">
        <v>25</v>
      </c>
      <c r="Q722" s="5" t="str">
        <f t="shared" si="112"/>
        <v>416-2024-12-31</v>
      </c>
      <c r="R722" s="5">
        <v>0</v>
      </c>
      <c r="S722" s="5">
        <v>0</v>
      </c>
    </row>
    <row r="723" spans="1:19" x14ac:dyDescent="0.3">
      <c r="A723" s="5">
        <v>417</v>
      </c>
      <c r="B723" s="5" t="s">
        <v>393</v>
      </c>
      <c r="C723" s="5" t="s">
        <v>2725</v>
      </c>
      <c r="D723" s="5" t="s">
        <v>198</v>
      </c>
      <c r="E723" s="5" t="s">
        <v>60</v>
      </c>
      <c r="F723" s="5" t="s">
        <v>24</v>
      </c>
      <c r="G723" s="6">
        <v>45657</v>
      </c>
      <c r="H723" s="5">
        <f t="shared" si="113"/>
        <v>2024</v>
      </c>
      <c r="I723" s="5" t="str">
        <f t="shared" si="110"/>
        <v>Diciembre</v>
      </c>
      <c r="J723" s="6" t="str">
        <f t="shared" si="111"/>
        <v>2024-2</v>
      </c>
      <c r="K723" s="5">
        <v>100</v>
      </c>
      <c r="L723" s="5"/>
      <c r="M723" s="15">
        <f t="shared" si="109"/>
        <v>0</v>
      </c>
      <c r="N723" s="15">
        <f t="shared" si="108"/>
        <v>0</v>
      </c>
      <c r="O723" s="5" t="s">
        <v>25</v>
      </c>
      <c r="P723" s="5" t="s">
        <v>25</v>
      </c>
      <c r="Q723" s="5" t="str">
        <f t="shared" si="112"/>
        <v>417-2024-12-31</v>
      </c>
      <c r="R723" s="5">
        <v>0</v>
      </c>
      <c r="S723" s="5">
        <v>0</v>
      </c>
    </row>
    <row r="724" spans="1:19" x14ac:dyDescent="0.3">
      <c r="A724" s="5">
        <v>418</v>
      </c>
      <c r="B724" s="5" t="s">
        <v>394</v>
      </c>
      <c r="C724" s="5" t="s">
        <v>2725</v>
      </c>
      <c r="D724" s="5" t="s">
        <v>198</v>
      </c>
      <c r="E724" s="5" t="s">
        <v>60</v>
      </c>
      <c r="F724" s="5" t="s">
        <v>24</v>
      </c>
      <c r="G724" s="6">
        <v>45657</v>
      </c>
      <c r="H724" s="5">
        <f t="shared" si="113"/>
        <v>2024</v>
      </c>
      <c r="I724" s="5" t="str">
        <f t="shared" si="110"/>
        <v>Diciembre</v>
      </c>
      <c r="J724" s="6" t="str">
        <f t="shared" si="111"/>
        <v>2024-2</v>
      </c>
      <c r="K724" s="5">
        <v>100</v>
      </c>
      <c r="L724" s="5"/>
      <c r="M724" s="15">
        <f t="shared" si="109"/>
        <v>0</v>
      </c>
      <c r="N724" s="15">
        <f t="shared" si="108"/>
        <v>0</v>
      </c>
      <c r="O724" s="5" t="s">
        <v>25</v>
      </c>
      <c r="P724" s="5" t="s">
        <v>25</v>
      </c>
      <c r="Q724" s="5" t="str">
        <f t="shared" si="112"/>
        <v>418-2024-12-31</v>
      </c>
      <c r="R724" s="5">
        <v>0</v>
      </c>
      <c r="S724" s="5">
        <v>0</v>
      </c>
    </row>
    <row r="725" spans="1:19" x14ac:dyDescent="0.3">
      <c r="A725" s="5">
        <v>420</v>
      </c>
      <c r="B725" s="5" t="s">
        <v>396</v>
      </c>
      <c r="C725" s="5" t="s">
        <v>2725</v>
      </c>
      <c r="D725" s="5" t="s">
        <v>198</v>
      </c>
      <c r="E725" s="5" t="s">
        <v>60</v>
      </c>
      <c r="F725" s="5" t="s">
        <v>24</v>
      </c>
      <c r="G725" s="6">
        <v>45657</v>
      </c>
      <c r="H725" s="5">
        <f t="shared" si="113"/>
        <v>2024</v>
      </c>
      <c r="I725" s="5" t="str">
        <f t="shared" si="110"/>
        <v>Diciembre</v>
      </c>
      <c r="J725" s="6" t="str">
        <f t="shared" si="111"/>
        <v>2024-2</v>
      </c>
      <c r="K725" s="5">
        <v>100</v>
      </c>
      <c r="L725" s="5">
        <v>100</v>
      </c>
      <c r="M725" s="15">
        <f t="shared" si="109"/>
        <v>1</v>
      </c>
      <c r="N725" s="15">
        <f t="shared" si="108"/>
        <v>1</v>
      </c>
      <c r="O725" s="5" t="s">
        <v>25</v>
      </c>
      <c r="P725" s="5" t="s">
        <v>25</v>
      </c>
      <c r="Q725" s="5" t="str">
        <f t="shared" si="112"/>
        <v>420-2024-12-31</v>
      </c>
      <c r="R725" s="5">
        <v>0</v>
      </c>
      <c r="S725" s="5">
        <v>0</v>
      </c>
    </row>
    <row r="726" spans="1:19" x14ac:dyDescent="0.3">
      <c r="A726" s="5">
        <v>421</v>
      </c>
      <c r="B726" s="5" t="s">
        <v>397</v>
      </c>
      <c r="C726" s="5" t="s">
        <v>2724</v>
      </c>
      <c r="D726" s="5" t="s">
        <v>87</v>
      </c>
      <c r="E726" s="5" t="s">
        <v>54</v>
      </c>
      <c r="F726" s="5" t="s">
        <v>24</v>
      </c>
      <c r="G726" s="6">
        <v>45657</v>
      </c>
      <c r="H726" s="5">
        <f t="shared" si="113"/>
        <v>2024</v>
      </c>
      <c r="I726" s="5" t="str">
        <f t="shared" si="110"/>
        <v>Diciembre</v>
      </c>
      <c r="J726" s="6" t="str">
        <f t="shared" si="111"/>
        <v>2024-2</v>
      </c>
      <c r="K726" s="5">
        <v>100</v>
      </c>
      <c r="L726" s="5">
        <v>121.44</v>
      </c>
      <c r="M726" s="15">
        <f t="shared" si="109"/>
        <v>1.2143999999999999</v>
      </c>
      <c r="N726" s="15">
        <f t="shared" si="108"/>
        <v>1.2143999999999999</v>
      </c>
      <c r="O726" s="5" t="s">
        <v>55</v>
      </c>
      <c r="P726" s="5" t="s">
        <v>55</v>
      </c>
      <c r="Q726" s="5" t="str">
        <f t="shared" si="112"/>
        <v>421-2024-12-31</v>
      </c>
      <c r="R726" s="5">
        <v>0</v>
      </c>
      <c r="S726" s="5">
        <v>0</v>
      </c>
    </row>
    <row r="727" spans="1:19" x14ac:dyDescent="0.3">
      <c r="A727" s="5">
        <v>422</v>
      </c>
      <c r="B727" s="5" t="s">
        <v>398</v>
      </c>
      <c r="C727" s="5" t="s">
        <v>2725</v>
      </c>
      <c r="D727" s="5" t="s">
        <v>87</v>
      </c>
      <c r="E727" s="5" t="s">
        <v>54</v>
      </c>
      <c r="F727" s="5" t="s">
        <v>24</v>
      </c>
      <c r="G727" s="6">
        <v>45657</v>
      </c>
      <c r="H727" s="5">
        <f t="shared" si="113"/>
        <v>2024</v>
      </c>
      <c r="I727" s="5" t="str">
        <f t="shared" si="110"/>
        <v>Diciembre</v>
      </c>
      <c r="J727" s="6" t="str">
        <f t="shared" si="111"/>
        <v>2024-2</v>
      </c>
      <c r="K727" s="5">
        <v>8.01</v>
      </c>
      <c r="L727" s="5">
        <v>7.95</v>
      </c>
      <c r="M727" s="15">
        <f t="shared" si="109"/>
        <v>0.99250936329588024</v>
      </c>
      <c r="N727" s="15">
        <f t="shared" si="108"/>
        <v>0.99250936329588024</v>
      </c>
      <c r="O727" s="5" t="s">
        <v>25</v>
      </c>
      <c r="P727" s="5" t="s">
        <v>25</v>
      </c>
      <c r="Q727" s="5" t="str">
        <f t="shared" si="112"/>
        <v>422-2024-12-31</v>
      </c>
      <c r="R727" s="5">
        <v>2</v>
      </c>
      <c r="S727" s="5">
        <v>2</v>
      </c>
    </row>
    <row r="728" spans="1:19" x14ac:dyDescent="0.3">
      <c r="A728" s="5">
        <v>423</v>
      </c>
      <c r="B728" s="5" t="s">
        <v>399</v>
      </c>
      <c r="C728" s="5" t="s">
        <v>2725</v>
      </c>
      <c r="D728" s="5" t="s">
        <v>87</v>
      </c>
      <c r="E728" s="5" t="s">
        <v>73</v>
      </c>
      <c r="F728" s="5" t="s">
        <v>24</v>
      </c>
      <c r="G728" s="6">
        <v>45657</v>
      </c>
      <c r="H728" s="5">
        <f t="shared" si="113"/>
        <v>2024</v>
      </c>
      <c r="I728" s="5" t="str">
        <f t="shared" si="110"/>
        <v>Diciembre</v>
      </c>
      <c r="J728" s="6" t="str">
        <f t="shared" si="111"/>
        <v>2024-2</v>
      </c>
      <c r="K728" s="5">
        <v>8.3000000000000007</v>
      </c>
      <c r="L728" s="5">
        <v>12.3</v>
      </c>
      <c r="M728" s="15">
        <f t="shared" si="109"/>
        <v>1.3</v>
      </c>
      <c r="N728" s="15">
        <f t="shared" si="108"/>
        <v>1.4819277108433735</v>
      </c>
      <c r="O728" s="5" t="s">
        <v>91</v>
      </c>
      <c r="P728" s="5" t="s">
        <v>91</v>
      </c>
      <c r="Q728" s="5" t="str">
        <f t="shared" si="112"/>
        <v>423-2024-12-31</v>
      </c>
      <c r="R728" s="5">
        <v>1</v>
      </c>
      <c r="S728" s="5">
        <v>1</v>
      </c>
    </row>
    <row r="729" spans="1:19" x14ac:dyDescent="0.3">
      <c r="A729" s="5">
        <v>424</v>
      </c>
      <c r="B729" s="5" t="s">
        <v>400</v>
      </c>
      <c r="C729" s="5" t="s">
        <v>2725</v>
      </c>
      <c r="D729" s="5" t="s">
        <v>87</v>
      </c>
      <c r="E729" s="5" t="s">
        <v>73</v>
      </c>
      <c r="F729" s="5" t="s">
        <v>24</v>
      </c>
      <c r="G729" s="6">
        <v>45657</v>
      </c>
      <c r="H729" s="5">
        <f t="shared" si="113"/>
        <v>2024</v>
      </c>
      <c r="I729" s="5" t="str">
        <f t="shared" si="110"/>
        <v>Diciembre</v>
      </c>
      <c r="J729" s="6" t="str">
        <f t="shared" si="111"/>
        <v>2024-2</v>
      </c>
      <c r="K729" s="5">
        <v>7</v>
      </c>
      <c r="L729" s="5">
        <v>9</v>
      </c>
      <c r="M729" s="15">
        <f t="shared" si="109"/>
        <v>1.2857142857142858</v>
      </c>
      <c r="N729" s="15">
        <f t="shared" si="108"/>
        <v>1.2857142857142858</v>
      </c>
      <c r="O729" s="5" t="s">
        <v>55</v>
      </c>
      <c r="P729" s="5" t="s">
        <v>55</v>
      </c>
      <c r="Q729" s="5" t="str">
        <f t="shared" si="112"/>
        <v>424-2024-12-31</v>
      </c>
      <c r="R729" s="5">
        <v>0</v>
      </c>
      <c r="S729" s="5">
        <v>0</v>
      </c>
    </row>
    <row r="730" spans="1:19" x14ac:dyDescent="0.3">
      <c r="A730" s="5">
        <v>425</v>
      </c>
      <c r="B730" s="5" t="s">
        <v>401</v>
      </c>
      <c r="C730" s="5" t="s">
        <v>2724</v>
      </c>
      <c r="D730" s="5" t="s">
        <v>351</v>
      </c>
      <c r="E730" s="5" t="s">
        <v>54</v>
      </c>
      <c r="F730" s="5" t="s">
        <v>24</v>
      </c>
      <c r="G730" s="6">
        <v>45657</v>
      </c>
      <c r="H730" s="5">
        <f t="shared" si="113"/>
        <v>2024</v>
      </c>
      <c r="I730" s="5" t="str">
        <f t="shared" si="110"/>
        <v>Diciembre</v>
      </c>
      <c r="J730" s="6" t="str">
        <f t="shared" si="111"/>
        <v>2024-2</v>
      </c>
      <c r="K730" s="5">
        <v>100</v>
      </c>
      <c r="L730" s="5">
        <v>164.69</v>
      </c>
      <c r="M730" s="15">
        <f t="shared" si="109"/>
        <v>1.3</v>
      </c>
      <c r="N730" s="15">
        <f t="shared" si="108"/>
        <v>1.6469</v>
      </c>
      <c r="O730" s="5" t="s">
        <v>55</v>
      </c>
      <c r="P730" s="5" t="s">
        <v>55</v>
      </c>
      <c r="Q730" s="5" t="str">
        <f t="shared" si="112"/>
        <v>425-2024-12-31</v>
      </c>
      <c r="R730" s="5">
        <v>0</v>
      </c>
      <c r="S730" s="5">
        <v>0</v>
      </c>
    </row>
    <row r="731" spans="1:19" x14ac:dyDescent="0.3">
      <c r="A731" s="5">
        <v>426</v>
      </c>
      <c r="B731" s="5" t="s">
        <v>402</v>
      </c>
      <c r="C731" s="5" t="s">
        <v>2724</v>
      </c>
      <c r="D731" s="5" t="s">
        <v>403</v>
      </c>
      <c r="E731" s="5" t="s">
        <v>54</v>
      </c>
      <c r="F731" s="5" t="s">
        <v>24</v>
      </c>
      <c r="G731" s="6">
        <v>45657</v>
      </c>
      <c r="H731" s="5">
        <f t="shared" si="113"/>
        <v>2024</v>
      </c>
      <c r="I731" s="5" t="str">
        <f t="shared" si="110"/>
        <v>Diciembre</v>
      </c>
      <c r="J731" s="6" t="str">
        <f t="shared" si="111"/>
        <v>2024-2</v>
      </c>
      <c r="K731" s="5">
        <v>80</v>
      </c>
      <c r="L731" s="5">
        <v>75.62</v>
      </c>
      <c r="M731" s="15">
        <f t="shared" si="109"/>
        <v>0.94525000000000003</v>
      </c>
      <c r="N731" s="15">
        <f t="shared" si="108"/>
        <v>0.94525000000000003</v>
      </c>
      <c r="O731" s="5" t="s">
        <v>142</v>
      </c>
      <c r="P731" s="5" t="s">
        <v>25</v>
      </c>
      <c r="Q731" s="5" t="str">
        <f t="shared" si="112"/>
        <v>426-2024-12-31</v>
      </c>
      <c r="R731" s="5">
        <v>0</v>
      </c>
      <c r="S731" s="5">
        <v>1</v>
      </c>
    </row>
    <row r="732" spans="1:19" x14ac:dyDescent="0.3">
      <c r="A732" s="5">
        <v>427</v>
      </c>
      <c r="B732" s="5" t="s">
        <v>404</v>
      </c>
      <c r="C732" s="5" t="s">
        <v>2724</v>
      </c>
      <c r="D732" s="5" t="s">
        <v>98</v>
      </c>
      <c r="E732" s="5" t="s">
        <v>54</v>
      </c>
      <c r="F732" s="5" t="s">
        <v>62</v>
      </c>
      <c r="G732" s="6">
        <v>45657</v>
      </c>
      <c r="H732" s="5">
        <f t="shared" si="113"/>
        <v>2024</v>
      </c>
      <c r="I732" s="5" t="str">
        <f t="shared" si="110"/>
        <v>Diciembre</v>
      </c>
      <c r="J732" s="6" t="str">
        <f t="shared" si="111"/>
        <v>2024-2</v>
      </c>
      <c r="K732" s="5">
        <v>0.2</v>
      </c>
      <c r="L732" s="5">
        <v>0.2</v>
      </c>
      <c r="M732" s="15">
        <f>IFERROR(IF((K732/L732)&gt;1,1,K732/L732),"")</f>
        <v>1</v>
      </c>
      <c r="N732" s="15">
        <f>IFERROR(IF((K732/L732)&gt;1,1,K732/L732),"")</f>
        <v>1</v>
      </c>
      <c r="O732" s="5" t="s">
        <v>91</v>
      </c>
      <c r="P732" s="5" t="s">
        <v>91</v>
      </c>
      <c r="Q732" s="5" t="str">
        <f t="shared" si="112"/>
        <v>427-2024-12-31</v>
      </c>
      <c r="R732" s="5">
        <v>1</v>
      </c>
      <c r="S732" s="5">
        <v>2</v>
      </c>
    </row>
    <row r="733" spans="1:19" x14ac:dyDescent="0.3">
      <c r="A733" s="5">
        <v>428</v>
      </c>
      <c r="B733" s="5" t="s">
        <v>405</v>
      </c>
      <c r="C733" s="5" t="s">
        <v>2724</v>
      </c>
      <c r="D733" s="5" t="s">
        <v>98</v>
      </c>
      <c r="E733" s="5" t="s">
        <v>54</v>
      </c>
      <c r="F733" s="5" t="s">
        <v>62</v>
      </c>
      <c r="G733" s="6">
        <v>45657</v>
      </c>
      <c r="H733" s="5">
        <f t="shared" si="113"/>
        <v>2024</v>
      </c>
      <c r="I733" s="5" t="str">
        <f t="shared" si="110"/>
        <v>Diciembre</v>
      </c>
      <c r="J733" s="6" t="str">
        <f t="shared" si="111"/>
        <v>2024-2</v>
      </c>
      <c r="K733" s="5">
        <v>20</v>
      </c>
      <c r="L733" s="5">
        <v>18.13</v>
      </c>
      <c r="M733" s="15">
        <f>IFERROR(IF((K733/L733)&gt;1,1,K733/L733),"")</f>
        <v>1</v>
      </c>
      <c r="N733" s="15">
        <f>IFERROR(IF((K733/L733)&gt;1,1,K733/L733),"")</f>
        <v>1</v>
      </c>
      <c r="O733" s="5" t="s">
        <v>158</v>
      </c>
      <c r="P733" s="5" t="s">
        <v>158</v>
      </c>
      <c r="Q733" s="5" t="str">
        <f t="shared" si="112"/>
        <v>428-2024-12-31</v>
      </c>
      <c r="R733" s="5">
        <v>0</v>
      </c>
      <c r="S733" s="5">
        <v>1</v>
      </c>
    </row>
    <row r="734" spans="1:19" x14ac:dyDescent="0.3">
      <c r="A734" s="5">
        <v>429</v>
      </c>
      <c r="B734" s="5" t="s">
        <v>406</v>
      </c>
      <c r="C734" s="5" t="s">
        <v>2724</v>
      </c>
      <c r="D734" s="5" t="s">
        <v>98</v>
      </c>
      <c r="E734" s="5" t="s">
        <v>54</v>
      </c>
      <c r="F734" s="5" t="s">
        <v>62</v>
      </c>
      <c r="G734" s="6">
        <v>45657</v>
      </c>
      <c r="H734" s="5">
        <f t="shared" si="113"/>
        <v>2024</v>
      </c>
      <c r="I734" s="5" t="str">
        <f t="shared" si="110"/>
        <v>Diciembre</v>
      </c>
      <c r="J734" s="6" t="str">
        <f t="shared" si="111"/>
        <v>2024-2</v>
      </c>
      <c r="K734" s="5">
        <v>0.76</v>
      </c>
      <c r="L734" s="5">
        <v>0.65</v>
      </c>
      <c r="M734" s="15">
        <f>IFERROR(IF((K734/L734)&gt;1,1,K734/L734),"")</f>
        <v>1</v>
      </c>
      <c r="N734" s="15">
        <f>IFERROR(IF((K734/L734)&gt;1,1,K734/L734),"")</f>
        <v>1</v>
      </c>
      <c r="O734" s="5" t="s">
        <v>91</v>
      </c>
      <c r="P734" s="5" t="s">
        <v>91</v>
      </c>
      <c r="Q734" s="5" t="str">
        <f t="shared" si="112"/>
        <v>429-2024-12-31</v>
      </c>
      <c r="R734" s="5">
        <v>2</v>
      </c>
      <c r="S734" s="5">
        <v>2</v>
      </c>
    </row>
    <row r="735" spans="1:19" x14ac:dyDescent="0.3">
      <c r="A735" s="5">
        <v>430</v>
      </c>
      <c r="B735" s="5" t="s">
        <v>407</v>
      </c>
      <c r="C735" s="5" t="s">
        <v>2725</v>
      </c>
      <c r="D735" s="5" t="s">
        <v>94</v>
      </c>
      <c r="E735" s="5" t="s">
        <v>54</v>
      </c>
      <c r="F735" s="5" t="s">
        <v>24</v>
      </c>
      <c r="G735" s="6">
        <v>45657</v>
      </c>
      <c r="H735" s="5">
        <f t="shared" si="113"/>
        <v>2024</v>
      </c>
      <c r="I735" s="5" t="str">
        <f t="shared" si="110"/>
        <v>Diciembre</v>
      </c>
      <c r="J735" s="6" t="str">
        <f t="shared" si="111"/>
        <v>2024-2</v>
      </c>
      <c r="K735" s="5">
        <v>95</v>
      </c>
      <c r="L735" s="5">
        <v>102.94</v>
      </c>
      <c r="M735" s="15">
        <f>IFERROR(IF((L735/K735)&gt;1.3,1.3,L735/K735),"")</f>
        <v>1.083578947368421</v>
      </c>
      <c r="N735" s="15">
        <f>IFERROR(L735/K735,"")</f>
        <v>1.083578947368421</v>
      </c>
      <c r="O735" s="5" t="s">
        <v>25</v>
      </c>
      <c r="P735" s="5" t="s">
        <v>25</v>
      </c>
      <c r="Q735" s="5" t="str">
        <f t="shared" si="112"/>
        <v>430-2024-12-31</v>
      </c>
      <c r="R735" s="5">
        <v>0</v>
      </c>
      <c r="S735" s="5">
        <v>0</v>
      </c>
    </row>
    <row r="736" spans="1:19" x14ac:dyDescent="0.3">
      <c r="A736" s="5">
        <v>431</v>
      </c>
      <c r="B736" s="5" t="s">
        <v>408</v>
      </c>
      <c r="C736" s="5" t="s">
        <v>2724</v>
      </c>
      <c r="D736" s="5" t="s">
        <v>72</v>
      </c>
      <c r="E736" s="5" t="s">
        <v>60</v>
      </c>
      <c r="F736" s="5" t="s">
        <v>24</v>
      </c>
      <c r="G736" s="6">
        <v>45657</v>
      </c>
      <c r="H736" s="5">
        <f t="shared" si="113"/>
        <v>2024</v>
      </c>
      <c r="I736" s="5" t="str">
        <f t="shared" si="110"/>
        <v>Diciembre</v>
      </c>
      <c r="J736" s="6" t="str">
        <f t="shared" si="111"/>
        <v>2024-2</v>
      </c>
      <c r="K736" s="5">
        <v>100</v>
      </c>
      <c r="L736" s="5">
        <v>100</v>
      </c>
      <c r="M736" s="15">
        <f>IFERROR(IF((L736/K736)&gt;1.3,1.3,L736/K736),"")</f>
        <v>1</v>
      </c>
      <c r="N736" s="15">
        <f>IFERROR(L736/K736,"")</f>
        <v>1</v>
      </c>
      <c r="O736" s="5" t="s">
        <v>25</v>
      </c>
      <c r="P736" s="5" t="s">
        <v>25</v>
      </c>
      <c r="Q736" s="5" t="str">
        <f t="shared" si="112"/>
        <v>431-2024-12-31</v>
      </c>
      <c r="R736" s="5">
        <v>0</v>
      </c>
      <c r="S736" s="5">
        <v>0</v>
      </c>
    </row>
    <row r="737" spans="1:19" x14ac:dyDescent="0.3">
      <c r="A737" s="5">
        <v>432</v>
      </c>
      <c r="B737" s="5" t="s">
        <v>409</v>
      </c>
      <c r="C737" s="5" t="s">
        <v>2724</v>
      </c>
      <c r="D737" s="5" t="s">
        <v>72</v>
      </c>
      <c r="E737" s="5" t="s">
        <v>60</v>
      </c>
      <c r="F737" s="5" t="s">
        <v>24</v>
      </c>
      <c r="G737" s="6">
        <v>45657</v>
      </c>
      <c r="H737" s="5">
        <f t="shared" si="113"/>
        <v>2024</v>
      </c>
      <c r="I737" s="5" t="str">
        <f t="shared" si="110"/>
        <v>Diciembre</v>
      </c>
      <c r="J737" s="6" t="str">
        <f t="shared" si="111"/>
        <v>2024-2</v>
      </c>
      <c r="K737" s="5">
        <v>90</v>
      </c>
      <c r="L737" s="5">
        <v>100</v>
      </c>
      <c r="M737" s="15">
        <f>IFERROR(IF((L737/K737)&gt;1.3,1.3,L737/K737),"")</f>
        <v>1.1111111111111112</v>
      </c>
      <c r="N737" s="15">
        <f>IFERROR(L737/K737,"")</f>
        <v>1.1111111111111112</v>
      </c>
      <c r="O737" s="5" t="s">
        <v>25</v>
      </c>
      <c r="P737" s="5" t="s">
        <v>25</v>
      </c>
      <c r="Q737" s="5" t="str">
        <f t="shared" si="112"/>
        <v>432-2024-12-31</v>
      </c>
      <c r="R737" s="5">
        <v>0</v>
      </c>
      <c r="S737" s="5">
        <v>0</v>
      </c>
    </row>
    <row r="738" spans="1:19" x14ac:dyDescent="0.3">
      <c r="A738" s="5">
        <v>433</v>
      </c>
      <c r="B738" s="5" t="s">
        <v>410</v>
      </c>
      <c r="C738" s="5" t="s">
        <v>2724</v>
      </c>
      <c r="D738" s="5" t="s">
        <v>98</v>
      </c>
      <c r="E738" s="5" t="s">
        <v>54</v>
      </c>
      <c r="F738" s="5" t="s">
        <v>62</v>
      </c>
      <c r="G738" s="6">
        <v>45657</v>
      </c>
      <c r="H738" s="5">
        <f t="shared" si="113"/>
        <v>2024</v>
      </c>
      <c r="I738" s="5" t="str">
        <f t="shared" si="110"/>
        <v>Diciembre</v>
      </c>
      <c r="J738" s="6" t="str">
        <f t="shared" si="111"/>
        <v>2024-2</v>
      </c>
      <c r="K738" s="5">
        <v>0.05</v>
      </c>
      <c r="L738" s="10">
        <v>0.1</v>
      </c>
      <c r="M738" s="15">
        <f>IF(L738&lt;K738,1,IF(L738&gt;K738,0,L738&lt;K67595))</f>
        <v>0</v>
      </c>
      <c r="N738" s="15">
        <f>IF(L738&lt;K738,1,IF(L738&gt;K738,0,L738&lt;K67595))</f>
        <v>0</v>
      </c>
      <c r="O738" s="5" t="s">
        <v>91</v>
      </c>
      <c r="P738" s="5" t="s">
        <v>91</v>
      </c>
      <c r="Q738" s="5" t="str">
        <f t="shared" si="112"/>
        <v>433-2024-12-31</v>
      </c>
      <c r="R738" s="5">
        <v>2</v>
      </c>
      <c r="S738" s="5">
        <v>2</v>
      </c>
    </row>
    <row r="739" spans="1:19" x14ac:dyDescent="0.3">
      <c r="A739" s="5">
        <v>434</v>
      </c>
      <c r="B739" s="5" t="s">
        <v>411</v>
      </c>
      <c r="C739" s="5" t="s">
        <v>2724</v>
      </c>
      <c r="D739" s="5" t="s">
        <v>98</v>
      </c>
      <c r="E739" s="5" t="s">
        <v>23</v>
      </c>
      <c r="F739" s="5" t="s">
        <v>62</v>
      </c>
      <c r="G739" s="6">
        <v>45657</v>
      </c>
      <c r="H739" s="5">
        <f t="shared" si="113"/>
        <v>2024</v>
      </c>
      <c r="I739" s="5" t="str">
        <f t="shared" si="110"/>
        <v>Diciembre</v>
      </c>
      <c r="J739" s="6" t="str">
        <f t="shared" si="111"/>
        <v>2024-2</v>
      </c>
      <c r="K739" s="5">
        <f>200*12</f>
        <v>2400</v>
      </c>
      <c r="L739" s="5">
        <v>9798.09</v>
      </c>
      <c r="M739" s="15">
        <f>IF(L739&lt;K739,1,IF(L739&gt;K225,0,L739&lt;K225))</f>
        <v>0</v>
      </c>
      <c r="N739" s="15">
        <f>IF(L739&lt;K739,1,IF(L739&gt;K225,0,L739&lt;K225))</f>
        <v>0</v>
      </c>
      <c r="O739" s="5" t="s">
        <v>153</v>
      </c>
      <c r="P739" s="5" t="s">
        <v>153</v>
      </c>
      <c r="Q739" s="5" t="str">
        <f t="shared" si="112"/>
        <v>434-2024-12-31</v>
      </c>
      <c r="R739" s="5">
        <v>0</v>
      </c>
      <c r="S739" s="5">
        <v>0</v>
      </c>
    </row>
    <row r="740" spans="1:19" x14ac:dyDescent="0.3">
      <c r="A740" s="5">
        <v>435</v>
      </c>
      <c r="B740" s="5" t="s">
        <v>412</v>
      </c>
      <c r="C740" s="5" t="s">
        <v>2724</v>
      </c>
      <c r="D740" s="5" t="s">
        <v>98</v>
      </c>
      <c r="E740" s="5" t="s">
        <v>54</v>
      </c>
      <c r="F740" s="5" t="s">
        <v>24</v>
      </c>
      <c r="G740" s="6">
        <v>45657</v>
      </c>
      <c r="H740" s="5">
        <f t="shared" si="113"/>
        <v>2024</v>
      </c>
      <c r="I740" s="5" t="str">
        <f t="shared" si="110"/>
        <v>Diciembre</v>
      </c>
      <c r="J740" s="6" t="str">
        <f t="shared" si="111"/>
        <v>2024-2</v>
      </c>
      <c r="K740" s="5">
        <v>100</v>
      </c>
      <c r="L740" s="5">
        <v>-15.45</v>
      </c>
      <c r="M740" s="15">
        <v>0</v>
      </c>
      <c r="N740" s="15">
        <v>0</v>
      </c>
      <c r="O740" s="5" t="s">
        <v>25</v>
      </c>
      <c r="P740" s="5" t="s">
        <v>25</v>
      </c>
      <c r="Q740" s="5" t="str">
        <f t="shared" si="112"/>
        <v>435-2024-12-31</v>
      </c>
      <c r="R740" s="5">
        <v>2</v>
      </c>
      <c r="S740" s="5">
        <v>2</v>
      </c>
    </row>
    <row r="741" spans="1:19" x14ac:dyDescent="0.3">
      <c r="A741" s="5">
        <v>436</v>
      </c>
      <c r="B741" s="5" t="s">
        <v>130</v>
      </c>
      <c r="C741" s="5" t="s">
        <v>2724</v>
      </c>
      <c r="D741" s="5" t="s">
        <v>101</v>
      </c>
      <c r="E741" s="5" t="s">
        <v>23</v>
      </c>
      <c r="F741" s="5" t="s">
        <v>62</v>
      </c>
      <c r="G741" s="6">
        <v>45657</v>
      </c>
      <c r="H741" s="5">
        <f t="shared" si="113"/>
        <v>2024</v>
      </c>
      <c r="I741" s="5" t="str">
        <f t="shared" si="110"/>
        <v>Diciembre</v>
      </c>
      <c r="J741" s="6" t="str">
        <f t="shared" si="111"/>
        <v>2024-2</v>
      </c>
      <c r="K741" s="5">
        <v>14</v>
      </c>
      <c r="L741" s="5">
        <v>11.06</v>
      </c>
      <c r="M741" s="15">
        <f>IFERROR(IF((K741/L741)&gt;1.3,1.3,K741/L741),"")</f>
        <v>1.2658227848101264</v>
      </c>
      <c r="N741" s="15">
        <f>IFERROR(IF((K741/L741)&gt;K741/L741,1.3,K741/L741),"")</f>
        <v>1.2658227848101264</v>
      </c>
      <c r="O741" s="5" t="s">
        <v>63</v>
      </c>
      <c r="P741" s="5" t="s">
        <v>63</v>
      </c>
      <c r="Q741" s="5" t="str">
        <f t="shared" si="112"/>
        <v>436-2024-12-31</v>
      </c>
      <c r="R741" s="5">
        <v>0</v>
      </c>
      <c r="S741" s="5">
        <v>1</v>
      </c>
    </row>
    <row r="742" spans="1:19" x14ac:dyDescent="0.3">
      <c r="A742" s="5">
        <v>437</v>
      </c>
      <c r="B742" s="5" t="s">
        <v>413</v>
      </c>
      <c r="C742" s="5" t="s">
        <v>2725</v>
      </c>
      <c r="D742" s="5" t="s">
        <v>249</v>
      </c>
      <c r="E742" s="5" t="s">
        <v>73</v>
      </c>
      <c r="F742" s="5" t="s">
        <v>24</v>
      </c>
      <c r="G742" s="6">
        <v>45657</v>
      </c>
      <c r="H742" s="5">
        <f t="shared" si="113"/>
        <v>2024</v>
      </c>
      <c r="I742" s="5" t="str">
        <f t="shared" si="110"/>
        <v>Diciembre</v>
      </c>
      <c r="J742" s="6" t="str">
        <f t="shared" si="111"/>
        <v>2024-2</v>
      </c>
      <c r="K742" s="5">
        <v>80</v>
      </c>
      <c r="L742" s="5">
        <v>84</v>
      </c>
      <c r="M742" s="15">
        <f t="shared" ref="M742:M766" si="114">IFERROR(IF((L742/K742)&gt;1.3,1.3,L742/K742),"")</f>
        <v>1.05</v>
      </c>
      <c r="N742" s="15">
        <f t="shared" ref="N742:N766" si="115">IFERROR(L742/K742,"")</f>
        <v>1.05</v>
      </c>
      <c r="O742" s="5" t="s">
        <v>25</v>
      </c>
      <c r="P742" s="5" t="s">
        <v>25</v>
      </c>
      <c r="Q742" s="5" t="str">
        <f t="shared" si="112"/>
        <v>437-2024-12-31</v>
      </c>
      <c r="R742" s="5">
        <v>0</v>
      </c>
      <c r="S742" s="5">
        <v>0</v>
      </c>
    </row>
    <row r="743" spans="1:19" x14ac:dyDescent="0.3">
      <c r="A743" s="5">
        <v>439</v>
      </c>
      <c r="B743" s="5" t="s">
        <v>415</v>
      </c>
      <c r="C743" s="5" t="s">
        <v>2724</v>
      </c>
      <c r="D743" s="5" t="s">
        <v>323</v>
      </c>
      <c r="E743" s="5" t="s">
        <v>54</v>
      </c>
      <c r="F743" s="5" t="s">
        <v>24</v>
      </c>
      <c r="G743" s="6">
        <v>45657</v>
      </c>
      <c r="H743" s="5">
        <f t="shared" si="113"/>
        <v>2024</v>
      </c>
      <c r="I743" s="5" t="str">
        <f t="shared" si="110"/>
        <v>Diciembre</v>
      </c>
      <c r="J743" s="6" t="str">
        <f t="shared" si="111"/>
        <v>2024-2</v>
      </c>
      <c r="K743" s="5">
        <v>100</v>
      </c>
      <c r="L743" s="5">
        <v>100</v>
      </c>
      <c r="M743" s="15">
        <f t="shared" si="114"/>
        <v>1</v>
      </c>
      <c r="N743" s="15">
        <f t="shared" si="115"/>
        <v>1</v>
      </c>
      <c r="O743" s="5" t="s">
        <v>25</v>
      </c>
      <c r="P743" s="5" t="s">
        <v>25</v>
      </c>
      <c r="Q743" s="5" t="str">
        <f t="shared" si="112"/>
        <v>439-2024-12-31</v>
      </c>
      <c r="R743" s="5">
        <v>0</v>
      </c>
      <c r="S743" s="5">
        <v>0</v>
      </c>
    </row>
    <row r="744" spans="1:19" x14ac:dyDescent="0.3">
      <c r="A744" s="5">
        <v>440</v>
      </c>
      <c r="B744" s="5" t="s">
        <v>416</v>
      </c>
      <c r="C744" s="5" t="s">
        <v>2724</v>
      </c>
      <c r="D744" s="5" t="s">
        <v>323</v>
      </c>
      <c r="E744" s="5" t="s">
        <v>54</v>
      </c>
      <c r="F744" s="5" t="s">
        <v>24</v>
      </c>
      <c r="G744" s="6">
        <v>45657</v>
      </c>
      <c r="H744" s="5">
        <f t="shared" si="113"/>
        <v>2024</v>
      </c>
      <c r="I744" s="5" t="str">
        <f t="shared" si="110"/>
        <v>Diciembre</v>
      </c>
      <c r="J744" s="6" t="str">
        <f t="shared" si="111"/>
        <v>2024-2</v>
      </c>
      <c r="K744" s="5">
        <v>98</v>
      </c>
      <c r="L744" s="5">
        <v>99.49</v>
      </c>
      <c r="M744" s="15">
        <f t="shared" si="114"/>
        <v>1.0152040816326531</v>
      </c>
      <c r="N744" s="15">
        <f t="shared" si="115"/>
        <v>1.0152040816326531</v>
      </c>
      <c r="O744" s="5" t="s">
        <v>25</v>
      </c>
      <c r="P744" s="5" t="s">
        <v>25</v>
      </c>
      <c r="Q744" s="5" t="str">
        <f t="shared" si="112"/>
        <v>440-2024-12-31</v>
      </c>
      <c r="R744" s="5">
        <v>0</v>
      </c>
      <c r="S744" s="5">
        <v>1</v>
      </c>
    </row>
    <row r="745" spans="1:19" x14ac:dyDescent="0.3">
      <c r="A745" s="5">
        <v>441</v>
      </c>
      <c r="B745" s="5" t="s">
        <v>417</v>
      </c>
      <c r="C745" s="5" t="s">
        <v>2725</v>
      </c>
      <c r="D745" s="5" t="s">
        <v>33</v>
      </c>
      <c r="E745" s="5" t="s">
        <v>23</v>
      </c>
      <c r="F745" s="5" t="s">
        <v>24</v>
      </c>
      <c r="G745" s="6">
        <v>45657</v>
      </c>
      <c r="H745" s="5">
        <f t="shared" si="113"/>
        <v>2024</v>
      </c>
      <c r="I745" s="5" t="str">
        <f t="shared" si="110"/>
        <v>Diciembre</v>
      </c>
      <c r="J745" s="6" t="str">
        <f t="shared" si="111"/>
        <v>2024-2</v>
      </c>
      <c r="K745" s="5">
        <v>90</v>
      </c>
      <c r="L745" s="5">
        <v>99.919935948759004</v>
      </c>
      <c r="M745" s="15">
        <f t="shared" si="114"/>
        <v>1.1102215105417668</v>
      </c>
      <c r="N745" s="15">
        <f t="shared" si="115"/>
        <v>1.1102215105417668</v>
      </c>
      <c r="O745" s="5"/>
      <c r="P745" s="5"/>
      <c r="Q745" s="5" t="str">
        <f t="shared" si="112"/>
        <v>441-2024-12-31</v>
      </c>
      <c r="R745" s="5">
        <v>0</v>
      </c>
      <c r="S745" s="5">
        <v>0</v>
      </c>
    </row>
    <row r="746" spans="1:19" x14ac:dyDescent="0.3">
      <c r="A746" s="5">
        <v>442</v>
      </c>
      <c r="B746" s="5" t="s">
        <v>418</v>
      </c>
      <c r="C746" s="5" t="s">
        <v>2725</v>
      </c>
      <c r="D746" s="5" t="s">
        <v>110</v>
      </c>
      <c r="E746" s="5" t="s">
        <v>54</v>
      </c>
      <c r="F746" s="5" t="s">
        <v>24</v>
      </c>
      <c r="G746" s="6">
        <v>45657</v>
      </c>
      <c r="H746" s="5">
        <f t="shared" si="113"/>
        <v>2024</v>
      </c>
      <c r="I746" s="5" t="str">
        <f t="shared" si="110"/>
        <v>Diciembre</v>
      </c>
      <c r="J746" s="6" t="str">
        <f t="shared" si="111"/>
        <v>2024-2</v>
      </c>
      <c r="K746" s="5">
        <v>100</v>
      </c>
      <c r="L746" s="5">
        <v>145</v>
      </c>
      <c r="M746" s="15">
        <f t="shared" si="114"/>
        <v>1.3</v>
      </c>
      <c r="N746" s="15">
        <f t="shared" si="115"/>
        <v>1.45</v>
      </c>
      <c r="O746" s="5"/>
      <c r="P746" s="5"/>
      <c r="Q746" s="5" t="str">
        <f t="shared" si="112"/>
        <v>442-2024-12-31</v>
      </c>
      <c r="R746" s="5">
        <v>0</v>
      </c>
      <c r="S746" s="5">
        <v>0</v>
      </c>
    </row>
    <row r="747" spans="1:19" x14ac:dyDescent="0.3">
      <c r="A747" s="5">
        <v>443</v>
      </c>
      <c r="B747" s="5" t="s">
        <v>419</v>
      </c>
      <c r="C747" s="5" t="s">
        <v>2725</v>
      </c>
      <c r="D747" s="5" t="s">
        <v>110</v>
      </c>
      <c r="E747" s="5" t="s">
        <v>54</v>
      </c>
      <c r="F747" s="5" t="s">
        <v>24</v>
      </c>
      <c r="G747" s="6">
        <v>45657</v>
      </c>
      <c r="H747" s="5">
        <f t="shared" si="113"/>
        <v>2024</v>
      </c>
      <c r="I747" s="5" t="str">
        <f t="shared" si="110"/>
        <v>Diciembre</v>
      </c>
      <c r="J747" s="6" t="str">
        <f t="shared" si="111"/>
        <v>2024-2</v>
      </c>
      <c r="K747" s="5">
        <v>100</v>
      </c>
      <c r="L747" s="5">
        <v>209</v>
      </c>
      <c r="M747" s="15">
        <f t="shared" si="114"/>
        <v>1.3</v>
      </c>
      <c r="N747" s="15">
        <f t="shared" si="115"/>
        <v>2.09</v>
      </c>
      <c r="O747" s="5"/>
      <c r="P747" s="5"/>
      <c r="Q747" s="5" t="str">
        <f t="shared" si="112"/>
        <v>443-2024-12-31</v>
      </c>
      <c r="R747" s="5">
        <v>0</v>
      </c>
      <c r="S747" s="5">
        <v>0</v>
      </c>
    </row>
    <row r="748" spans="1:19" x14ac:dyDescent="0.3">
      <c r="A748" s="5">
        <v>444</v>
      </c>
      <c r="B748" s="5" t="s">
        <v>420</v>
      </c>
      <c r="C748" s="5" t="s">
        <v>2724</v>
      </c>
      <c r="D748" s="5" t="s">
        <v>188</v>
      </c>
      <c r="E748" s="5" t="s">
        <v>54</v>
      </c>
      <c r="F748" s="5" t="s">
        <v>24</v>
      </c>
      <c r="G748" s="6">
        <v>45657</v>
      </c>
      <c r="H748" s="5">
        <f t="shared" si="113"/>
        <v>2024</v>
      </c>
      <c r="I748" s="5" t="str">
        <f t="shared" si="110"/>
        <v>Diciembre</v>
      </c>
      <c r="J748" s="6" t="str">
        <f t="shared" si="111"/>
        <v>2024-2</v>
      </c>
      <c r="K748" s="5"/>
      <c r="L748" s="5">
        <v>2.1</v>
      </c>
      <c r="M748" s="15" t="str">
        <f t="shared" si="114"/>
        <v/>
      </c>
      <c r="N748" s="15" t="str">
        <f t="shared" si="115"/>
        <v/>
      </c>
      <c r="O748" s="5" t="s">
        <v>142</v>
      </c>
      <c r="P748" s="5" t="s">
        <v>91</v>
      </c>
      <c r="Q748" s="5" t="str">
        <f t="shared" si="112"/>
        <v>444-2024-12-31</v>
      </c>
      <c r="R748" s="5">
        <v>0</v>
      </c>
      <c r="S748" s="5">
        <v>1</v>
      </c>
    </row>
    <row r="749" spans="1:19" x14ac:dyDescent="0.3">
      <c r="A749" s="5">
        <v>445</v>
      </c>
      <c r="B749" s="5" t="s">
        <v>421</v>
      </c>
      <c r="C749" s="5" t="s">
        <v>2724</v>
      </c>
      <c r="D749" s="5" t="s">
        <v>188</v>
      </c>
      <c r="E749" s="5" t="s">
        <v>54</v>
      </c>
      <c r="F749" s="5" t="s">
        <v>24</v>
      </c>
      <c r="G749" s="6">
        <v>45657</v>
      </c>
      <c r="H749" s="5">
        <f t="shared" si="113"/>
        <v>2024</v>
      </c>
      <c r="I749" s="5" t="str">
        <f t="shared" si="110"/>
        <v>Diciembre</v>
      </c>
      <c r="J749" s="6" t="str">
        <f t="shared" si="111"/>
        <v>2024-2</v>
      </c>
      <c r="K749" s="5">
        <v>67.5</v>
      </c>
      <c r="L749" s="5">
        <v>70.849999999999994</v>
      </c>
      <c r="M749" s="15">
        <f t="shared" si="114"/>
        <v>1.0496296296296295</v>
      </c>
      <c r="N749" s="15">
        <f t="shared" si="115"/>
        <v>1.0496296296296295</v>
      </c>
      <c r="O749" s="5" t="s">
        <v>25</v>
      </c>
      <c r="P749" s="5" t="s">
        <v>25</v>
      </c>
      <c r="Q749" s="5" t="str">
        <f t="shared" si="112"/>
        <v>445-2024-12-31</v>
      </c>
      <c r="R749" s="5">
        <v>0</v>
      </c>
      <c r="S749" s="5">
        <v>0</v>
      </c>
    </row>
    <row r="750" spans="1:19" x14ac:dyDescent="0.3">
      <c r="A750" s="5">
        <v>447</v>
      </c>
      <c r="B750" s="5" t="s">
        <v>246</v>
      </c>
      <c r="C750" s="5" t="s">
        <v>2724</v>
      </c>
      <c r="D750" s="5" t="s">
        <v>112</v>
      </c>
      <c r="E750" s="5" t="s">
        <v>54</v>
      </c>
      <c r="F750" s="5" t="s">
        <v>24</v>
      </c>
      <c r="G750" s="6">
        <v>45657</v>
      </c>
      <c r="H750" s="5">
        <f t="shared" si="113"/>
        <v>2024</v>
      </c>
      <c r="I750" s="5" t="str">
        <f t="shared" si="110"/>
        <v>Diciembre</v>
      </c>
      <c r="J750" s="6" t="str">
        <f t="shared" si="111"/>
        <v>2024-2</v>
      </c>
      <c r="K750" s="5">
        <v>15</v>
      </c>
      <c r="L750" s="5">
        <v>23.6</v>
      </c>
      <c r="M750" s="15">
        <f t="shared" si="114"/>
        <v>1.3</v>
      </c>
      <c r="N750" s="15">
        <f t="shared" si="115"/>
        <v>1.5733333333333335</v>
      </c>
      <c r="O750" s="5" t="s">
        <v>25</v>
      </c>
      <c r="P750" s="5" t="s">
        <v>25</v>
      </c>
      <c r="Q750" s="5" t="str">
        <f t="shared" si="112"/>
        <v>447-2024-12-31</v>
      </c>
      <c r="R750" s="5">
        <v>0</v>
      </c>
      <c r="S750" s="5">
        <v>0</v>
      </c>
    </row>
    <row r="751" spans="1:19" x14ac:dyDescent="0.3">
      <c r="A751" s="5">
        <v>448</v>
      </c>
      <c r="B751" s="5" t="s">
        <v>422</v>
      </c>
      <c r="C751" s="5" t="s">
        <v>2724</v>
      </c>
      <c r="D751" s="5" t="s">
        <v>112</v>
      </c>
      <c r="E751" s="5" t="s">
        <v>54</v>
      </c>
      <c r="F751" s="5" t="s">
        <v>24</v>
      </c>
      <c r="G751" s="6">
        <v>45657</v>
      </c>
      <c r="H751" s="5">
        <f t="shared" si="113"/>
        <v>2024</v>
      </c>
      <c r="I751" s="5" t="str">
        <f t="shared" si="110"/>
        <v>Diciembre</v>
      </c>
      <c r="J751" s="6" t="str">
        <f t="shared" si="111"/>
        <v>2024-2</v>
      </c>
      <c r="K751" s="5">
        <v>9</v>
      </c>
      <c r="L751" s="5">
        <v>14.12</v>
      </c>
      <c r="M751" s="15">
        <f t="shared" si="114"/>
        <v>1.3</v>
      </c>
      <c r="N751" s="15">
        <f t="shared" si="115"/>
        <v>1.5688888888888888</v>
      </c>
      <c r="O751" s="5" t="s">
        <v>25</v>
      </c>
      <c r="P751" s="5" t="s">
        <v>25</v>
      </c>
      <c r="Q751" s="5" t="str">
        <f t="shared" si="112"/>
        <v>448-2024-12-31</v>
      </c>
      <c r="R751" s="5">
        <v>0</v>
      </c>
      <c r="S751" s="5">
        <v>1</v>
      </c>
    </row>
    <row r="752" spans="1:19" x14ac:dyDescent="0.3">
      <c r="A752" s="5">
        <v>449</v>
      </c>
      <c r="B752" s="5" t="s">
        <v>423</v>
      </c>
      <c r="C752" s="5" t="s">
        <v>2724</v>
      </c>
      <c r="D752" s="5" t="s">
        <v>249</v>
      </c>
      <c r="E752" s="5" t="s">
        <v>60</v>
      </c>
      <c r="F752" s="5" t="s">
        <v>24</v>
      </c>
      <c r="G752" s="6">
        <v>45657</v>
      </c>
      <c r="H752" s="5">
        <f t="shared" si="113"/>
        <v>2024</v>
      </c>
      <c r="I752" s="5" t="str">
        <f t="shared" si="110"/>
        <v>Diciembre</v>
      </c>
      <c r="J752" s="6" t="str">
        <f t="shared" si="111"/>
        <v>2024-2</v>
      </c>
      <c r="K752" s="5">
        <v>100</v>
      </c>
      <c r="L752" s="5">
        <v>100</v>
      </c>
      <c r="M752" s="15">
        <f t="shared" si="114"/>
        <v>1</v>
      </c>
      <c r="N752" s="15">
        <f t="shared" si="115"/>
        <v>1</v>
      </c>
      <c r="O752" s="5" t="s">
        <v>25</v>
      </c>
      <c r="P752" s="5" t="s">
        <v>25</v>
      </c>
      <c r="Q752" s="5" t="str">
        <f t="shared" si="112"/>
        <v>449-2024-12-31</v>
      </c>
      <c r="R752" s="5">
        <v>0</v>
      </c>
      <c r="S752" s="5">
        <v>0</v>
      </c>
    </row>
    <row r="753" spans="1:19" x14ac:dyDescent="0.3">
      <c r="A753" s="5">
        <v>451</v>
      </c>
      <c r="B753" s="5" t="s">
        <v>424</v>
      </c>
      <c r="C753" s="5" t="s">
        <v>2724</v>
      </c>
      <c r="D753" s="5" t="s">
        <v>362</v>
      </c>
      <c r="E753" s="5" t="s">
        <v>54</v>
      </c>
      <c r="F753" s="5" t="s">
        <v>24</v>
      </c>
      <c r="G753" s="6">
        <v>45657</v>
      </c>
      <c r="H753" s="5">
        <f t="shared" si="113"/>
        <v>2024</v>
      </c>
      <c r="I753" s="5" t="str">
        <f t="shared" si="110"/>
        <v>Diciembre</v>
      </c>
      <c r="J753" s="6" t="str">
        <f t="shared" si="111"/>
        <v>2024-2</v>
      </c>
      <c r="K753" s="5"/>
      <c r="L753" s="5">
        <v>38.799999999999997</v>
      </c>
      <c r="M753" s="15" t="str">
        <f t="shared" si="114"/>
        <v/>
      </c>
      <c r="N753" s="15" t="str">
        <f t="shared" si="115"/>
        <v/>
      </c>
      <c r="O753" s="5" t="s">
        <v>142</v>
      </c>
      <c r="P753" s="5" t="s">
        <v>25</v>
      </c>
      <c r="Q753" s="5" t="str">
        <f t="shared" si="112"/>
        <v>451-2024-12-31</v>
      </c>
      <c r="R753" s="5">
        <v>0</v>
      </c>
      <c r="S753" s="5">
        <v>0</v>
      </c>
    </row>
    <row r="754" spans="1:19" x14ac:dyDescent="0.3">
      <c r="A754" s="5">
        <v>452</v>
      </c>
      <c r="B754" s="5" t="s">
        <v>425</v>
      </c>
      <c r="C754" s="5" t="s">
        <v>2724</v>
      </c>
      <c r="D754" s="5" t="s">
        <v>362</v>
      </c>
      <c r="E754" s="5" t="s">
        <v>54</v>
      </c>
      <c r="F754" s="5" t="s">
        <v>24</v>
      </c>
      <c r="G754" s="6">
        <v>45657</v>
      </c>
      <c r="H754" s="5">
        <f t="shared" si="113"/>
        <v>2024</v>
      </c>
      <c r="I754" s="5" t="str">
        <f t="shared" si="110"/>
        <v>Diciembre</v>
      </c>
      <c r="J754" s="6" t="str">
        <f t="shared" si="111"/>
        <v>2024-2</v>
      </c>
      <c r="K754" s="5">
        <v>100</v>
      </c>
      <c r="L754" s="5">
        <v>160</v>
      </c>
      <c r="M754" s="15">
        <f t="shared" si="114"/>
        <v>1.3</v>
      </c>
      <c r="N754" s="15">
        <f t="shared" si="115"/>
        <v>1.6</v>
      </c>
      <c r="O754" s="5" t="s">
        <v>25</v>
      </c>
      <c r="P754" s="5" t="s">
        <v>25</v>
      </c>
      <c r="Q754" s="5" t="str">
        <f t="shared" si="112"/>
        <v>452-2024-12-31</v>
      </c>
      <c r="R754" s="5">
        <v>0</v>
      </c>
      <c r="S754" s="5">
        <v>0</v>
      </c>
    </row>
    <row r="755" spans="1:19" x14ac:dyDescent="0.3">
      <c r="A755" s="5">
        <v>453</v>
      </c>
      <c r="B755" s="5" t="s">
        <v>426</v>
      </c>
      <c r="C755" s="5" t="s">
        <v>2724</v>
      </c>
      <c r="D755" s="5" t="s">
        <v>366</v>
      </c>
      <c r="E755" s="5" t="s">
        <v>60</v>
      </c>
      <c r="F755" s="5" t="s">
        <v>24</v>
      </c>
      <c r="G755" s="6">
        <v>45657</v>
      </c>
      <c r="H755" s="5">
        <f t="shared" si="113"/>
        <v>2024</v>
      </c>
      <c r="I755" s="5" t="str">
        <f t="shared" si="110"/>
        <v>Diciembre</v>
      </c>
      <c r="J755" s="6" t="str">
        <f t="shared" si="111"/>
        <v>2024-2</v>
      </c>
      <c r="K755" s="5">
        <v>75</v>
      </c>
      <c r="L755" s="5">
        <v>147</v>
      </c>
      <c r="M755" s="15">
        <f t="shared" si="114"/>
        <v>1.3</v>
      </c>
      <c r="N755" s="15">
        <f t="shared" si="115"/>
        <v>1.96</v>
      </c>
      <c r="O755" s="5" t="s">
        <v>25</v>
      </c>
      <c r="P755" s="5" t="s">
        <v>25</v>
      </c>
      <c r="Q755" s="5" t="str">
        <f t="shared" si="112"/>
        <v>453-2024-12-31</v>
      </c>
      <c r="R755" s="5">
        <v>0</v>
      </c>
      <c r="S755" s="5">
        <v>0</v>
      </c>
    </row>
    <row r="756" spans="1:19" x14ac:dyDescent="0.3">
      <c r="A756" s="5">
        <v>454</v>
      </c>
      <c r="B756" s="5" t="s">
        <v>427</v>
      </c>
      <c r="C756" s="5" t="s">
        <v>2725</v>
      </c>
      <c r="D756" s="5" t="s">
        <v>366</v>
      </c>
      <c r="E756" s="5" t="s">
        <v>60</v>
      </c>
      <c r="F756" s="5" t="s">
        <v>24</v>
      </c>
      <c r="G756" s="6">
        <v>45657</v>
      </c>
      <c r="H756" s="5">
        <f t="shared" si="113"/>
        <v>2024</v>
      </c>
      <c r="I756" s="5" t="str">
        <f t="shared" si="110"/>
        <v>Diciembre</v>
      </c>
      <c r="J756" s="6" t="str">
        <f t="shared" si="111"/>
        <v>2024-2</v>
      </c>
      <c r="K756" s="5">
        <v>0</v>
      </c>
      <c r="L756" s="5">
        <v>88</v>
      </c>
      <c r="M756" s="15" t="str">
        <f t="shared" si="114"/>
        <v/>
      </c>
      <c r="N756" s="15" t="str">
        <f t="shared" si="115"/>
        <v/>
      </c>
      <c r="O756" s="5" t="s">
        <v>25</v>
      </c>
      <c r="P756" s="5" t="s">
        <v>25</v>
      </c>
      <c r="Q756" s="5" t="str">
        <f t="shared" si="112"/>
        <v>454-2024-12-31</v>
      </c>
      <c r="R756" s="5">
        <v>0</v>
      </c>
      <c r="S756" s="5">
        <v>0</v>
      </c>
    </row>
    <row r="757" spans="1:19" x14ac:dyDescent="0.3">
      <c r="A757" s="5">
        <v>455</v>
      </c>
      <c r="B757" s="5" t="s">
        <v>428</v>
      </c>
      <c r="C757" s="5" t="s">
        <v>2725</v>
      </c>
      <c r="D757" s="5" t="s">
        <v>366</v>
      </c>
      <c r="E757" s="5" t="s">
        <v>60</v>
      </c>
      <c r="F757" s="5" t="s">
        <v>24</v>
      </c>
      <c r="G757" s="6">
        <v>45657</v>
      </c>
      <c r="H757" s="5">
        <f t="shared" si="113"/>
        <v>2024</v>
      </c>
      <c r="I757" s="5" t="str">
        <f t="shared" si="110"/>
        <v>Diciembre</v>
      </c>
      <c r="J757" s="6" t="str">
        <f t="shared" si="111"/>
        <v>2024-2</v>
      </c>
      <c r="K757" s="5">
        <v>90</v>
      </c>
      <c r="L757" s="5">
        <v>100</v>
      </c>
      <c r="M757" s="15">
        <f t="shared" si="114"/>
        <v>1.1111111111111112</v>
      </c>
      <c r="N757" s="15">
        <f t="shared" si="115"/>
        <v>1.1111111111111112</v>
      </c>
      <c r="O757" s="5" t="s">
        <v>25</v>
      </c>
      <c r="P757" s="5" t="s">
        <v>25</v>
      </c>
      <c r="Q757" s="5" t="str">
        <f t="shared" si="112"/>
        <v>455-2024-12-31</v>
      </c>
      <c r="R757" s="5">
        <v>0</v>
      </c>
      <c r="S757" s="5">
        <v>0</v>
      </c>
    </row>
    <row r="758" spans="1:19" x14ac:dyDescent="0.3">
      <c r="A758" s="5">
        <v>456</v>
      </c>
      <c r="B758" s="5" t="s">
        <v>429</v>
      </c>
      <c r="C758" s="5" t="s">
        <v>2724</v>
      </c>
      <c r="D758" s="5" t="s">
        <v>403</v>
      </c>
      <c r="E758" s="5" t="s">
        <v>54</v>
      </c>
      <c r="F758" s="5" t="s">
        <v>24</v>
      </c>
      <c r="G758" s="6">
        <v>45657</v>
      </c>
      <c r="H758" s="5">
        <f t="shared" si="113"/>
        <v>2024</v>
      </c>
      <c r="I758" s="5" t="str">
        <f t="shared" si="110"/>
        <v>Diciembre</v>
      </c>
      <c r="J758" s="6" t="str">
        <f t="shared" si="111"/>
        <v>2024-2</v>
      </c>
      <c r="K758" s="5">
        <v>100</v>
      </c>
      <c r="L758" s="5">
        <v>97.35</v>
      </c>
      <c r="M758" s="15">
        <f t="shared" si="114"/>
        <v>0.97349999999999992</v>
      </c>
      <c r="N758" s="15">
        <f t="shared" si="115"/>
        <v>0.97349999999999992</v>
      </c>
      <c r="O758" s="5" t="s">
        <v>25</v>
      </c>
      <c r="P758" s="5" t="s">
        <v>25</v>
      </c>
      <c r="Q758" s="5" t="str">
        <f t="shared" si="112"/>
        <v>456-2024-12-31</v>
      </c>
      <c r="R758" s="5">
        <v>0</v>
      </c>
      <c r="S758" s="5">
        <v>0</v>
      </c>
    </row>
    <row r="759" spans="1:19" x14ac:dyDescent="0.3">
      <c r="A759" s="5">
        <v>457</v>
      </c>
      <c r="B759" s="5" t="s">
        <v>430</v>
      </c>
      <c r="C759" s="5" t="s">
        <v>2724</v>
      </c>
      <c r="D759" s="5" t="s">
        <v>403</v>
      </c>
      <c r="E759" s="5" t="s">
        <v>54</v>
      </c>
      <c r="F759" s="5" t="s">
        <v>24</v>
      </c>
      <c r="G759" s="6">
        <v>45657</v>
      </c>
      <c r="H759" s="5">
        <f t="shared" si="113"/>
        <v>2024</v>
      </c>
      <c r="I759" s="5" t="str">
        <f t="shared" si="110"/>
        <v>Diciembre</v>
      </c>
      <c r="J759" s="6" t="str">
        <f t="shared" si="111"/>
        <v>2024-2</v>
      </c>
      <c r="K759" s="5">
        <v>100</v>
      </c>
      <c r="L759" s="5">
        <v>80</v>
      </c>
      <c r="M759" s="15">
        <f t="shared" si="114"/>
        <v>0.8</v>
      </c>
      <c r="N759" s="15">
        <f t="shared" si="115"/>
        <v>0.8</v>
      </c>
      <c r="O759" s="5" t="s">
        <v>25</v>
      </c>
      <c r="P759" s="5" t="s">
        <v>25</v>
      </c>
      <c r="Q759" s="5" t="str">
        <f t="shared" si="112"/>
        <v>457-2024-12-31</v>
      </c>
      <c r="R759" s="5">
        <v>0</v>
      </c>
      <c r="S759" s="5">
        <v>0</v>
      </c>
    </row>
    <row r="760" spans="1:19" x14ac:dyDescent="0.3">
      <c r="A760" s="5">
        <v>459</v>
      </c>
      <c r="B760" s="5" t="s">
        <v>432</v>
      </c>
      <c r="C760" s="5" t="s">
        <v>2724</v>
      </c>
      <c r="D760" s="5" t="s">
        <v>362</v>
      </c>
      <c r="E760" s="5" t="s">
        <v>60</v>
      </c>
      <c r="F760" s="5" t="s">
        <v>24</v>
      </c>
      <c r="G760" s="6">
        <v>45657</v>
      </c>
      <c r="H760" s="5">
        <f t="shared" si="113"/>
        <v>2024</v>
      </c>
      <c r="I760" s="5" t="str">
        <f t="shared" si="110"/>
        <v>Diciembre</v>
      </c>
      <c r="J760" s="6" t="str">
        <f t="shared" si="111"/>
        <v>2024-2</v>
      </c>
      <c r="K760" s="5">
        <v>100</v>
      </c>
      <c r="L760" s="5"/>
      <c r="M760" s="15">
        <f t="shared" si="114"/>
        <v>0</v>
      </c>
      <c r="N760" s="15">
        <f t="shared" si="115"/>
        <v>0</v>
      </c>
      <c r="O760" s="5" t="s">
        <v>25</v>
      </c>
      <c r="P760" s="5" t="s">
        <v>25</v>
      </c>
      <c r="Q760" s="5" t="str">
        <f t="shared" si="112"/>
        <v>459-2024-12-31</v>
      </c>
      <c r="R760" s="5">
        <v>0</v>
      </c>
      <c r="S760" s="5">
        <v>0</v>
      </c>
    </row>
    <row r="761" spans="1:19" x14ac:dyDescent="0.3">
      <c r="A761" s="5">
        <v>460</v>
      </c>
      <c r="B761" s="5" t="s">
        <v>433</v>
      </c>
      <c r="C761" s="5" t="s">
        <v>2724</v>
      </c>
      <c r="D761" s="5" t="s">
        <v>28</v>
      </c>
      <c r="E761" s="5" t="s">
        <v>73</v>
      </c>
      <c r="F761" s="5" t="s">
        <v>24</v>
      </c>
      <c r="G761" s="6">
        <v>45657</v>
      </c>
      <c r="H761" s="5">
        <f t="shared" si="113"/>
        <v>2024</v>
      </c>
      <c r="I761" s="5" t="str">
        <f t="shared" si="110"/>
        <v>Diciembre</v>
      </c>
      <c r="J761" s="6" t="str">
        <f t="shared" si="111"/>
        <v>2024-2</v>
      </c>
      <c r="K761" s="5">
        <v>80</v>
      </c>
      <c r="L761" s="5">
        <v>91.44</v>
      </c>
      <c r="M761" s="15">
        <f t="shared" si="114"/>
        <v>1.143</v>
      </c>
      <c r="N761" s="15">
        <f t="shared" si="115"/>
        <v>1.143</v>
      </c>
      <c r="O761" s="56" t="s">
        <v>25</v>
      </c>
      <c r="P761" s="56" t="s">
        <v>25</v>
      </c>
      <c r="Q761" s="5" t="str">
        <f t="shared" si="112"/>
        <v>460-2024-12-31</v>
      </c>
      <c r="R761" s="5">
        <v>0</v>
      </c>
      <c r="S761" s="5">
        <v>1</v>
      </c>
    </row>
    <row r="762" spans="1:19" x14ac:dyDescent="0.3">
      <c r="A762" s="5">
        <v>462</v>
      </c>
      <c r="B762" s="5" t="s">
        <v>434</v>
      </c>
      <c r="C762" s="5" t="s">
        <v>2724</v>
      </c>
      <c r="D762" s="5" t="s">
        <v>127</v>
      </c>
      <c r="E762" s="5" t="s">
        <v>54</v>
      </c>
      <c r="F762" s="5" t="s">
        <v>24</v>
      </c>
      <c r="G762" s="6">
        <v>45657</v>
      </c>
      <c r="H762" s="5">
        <f t="shared" si="113"/>
        <v>2024</v>
      </c>
      <c r="I762" s="5" t="str">
        <f t="shared" si="110"/>
        <v>Diciembre</v>
      </c>
      <c r="J762" s="6" t="str">
        <f t="shared" si="111"/>
        <v>2024-2</v>
      </c>
      <c r="K762" s="5">
        <v>85</v>
      </c>
      <c r="L762" s="5">
        <v>100</v>
      </c>
      <c r="M762" s="15">
        <f t="shared" si="114"/>
        <v>1.1764705882352942</v>
      </c>
      <c r="N762" s="15">
        <f t="shared" si="115"/>
        <v>1.1764705882352942</v>
      </c>
      <c r="O762" s="5" t="s">
        <v>25</v>
      </c>
      <c r="P762" s="5" t="s">
        <v>25</v>
      </c>
      <c r="Q762" s="5" t="str">
        <f t="shared" si="112"/>
        <v>462-2024-12-31</v>
      </c>
      <c r="R762" s="5">
        <v>0</v>
      </c>
      <c r="S762" s="5">
        <v>0</v>
      </c>
    </row>
    <row r="763" spans="1:19" x14ac:dyDescent="0.3">
      <c r="A763" s="5">
        <v>463</v>
      </c>
      <c r="B763" s="5" t="s">
        <v>435</v>
      </c>
      <c r="C763" s="5" t="s">
        <v>2725</v>
      </c>
      <c r="D763" s="5" t="s">
        <v>28</v>
      </c>
      <c r="E763" s="5" t="s">
        <v>54</v>
      </c>
      <c r="F763" s="5" t="s">
        <v>24</v>
      </c>
      <c r="G763" s="6">
        <v>45657</v>
      </c>
      <c r="H763" s="5">
        <f t="shared" si="113"/>
        <v>2024</v>
      </c>
      <c r="I763" s="5" t="str">
        <f t="shared" si="110"/>
        <v>Diciembre</v>
      </c>
      <c r="J763" s="6" t="str">
        <f t="shared" si="111"/>
        <v>2024-2</v>
      </c>
      <c r="K763" s="5">
        <v>100</v>
      </c>
      <c r="L763" s="5">
        <v>100</v>
      </c>
      <c r="M763" s="15">
        <f t="shared" si="114"/>
        <v>1</v>
      </c>
      <c r="N763" s="15">
        <f t="shared" si="115"/>
        <v>1</v>
      </c>
      <c r="O763" s="5" t="s">
        <v>25</v>
      </c>
      <c r="P763" s="5" t="s">
        <v>25</v>
      </c>
      <c r="Q763" s="5" t="str">
        <f t="shared" si="112"/>
        <v>463-2024-12-31</v>
      </c>
      <c r="R763" s="5">
        <v>0</v>
      </c>
      <c r="S763" s="5">
        <v>0</v>
      </c>
    </row>
    <row r="764" spans="1:19" x14ac:dyDescent="0.3">
      <c r="A764" s="5">
        <v>465</v>
      </c>
      <c r="B764" s="5" t="s">
        <v>436</v>
      </c>
      <c r="C764" s="5" t="s">
        <v>2725</v>
      </c>
      <c r="D764" s="5" t="s">
        <v>311</v>
      </c>
      <c r="E764" s="5" t="s">
        <v>54</v>
      </c>
      <c r="F764" s="5" t="s">
        <v>24</v>
      </c>
      <c r="G764" s="6">
        <v>45657</v>
      </c>
      <c r="H764" s="5">
        <f t="shared" si="113"/>
        <v>2024</v>
      </c>
      <c r="I764" s="5" t="str">
        <f t="shared" si="110"/>
        <v>Diciembre</v>
      </c>
      <c r="J764" s="6" t="str">
        <f t="shared" si="111"/>
        <v>2024-2</v>
      </c>
      <c r="K764" s="5">
        <v>100</v>
      </c>
      <c r="L764" s="5">
        <v>56.83</v>
      </c>
      <c r="M764" s="15">
        <f t="shared" si="114"/>
        <v>0.56830000000000003</v>
      </c>
      <c r="N764" s="15">
        <f t="shared" si="115"/>
        <v>0.56830000000000003</v>
      </c>
      <c r="O764" s="5" t="s">
        <v>25</v>
      </c>
      <c r="P764" s="5" t="s">
        <v>25</v>
      </c>
      <c r="Q764" s="5" t="str">
        <f t="shared" si="112"/>
        <v>465-2024-12-31</v>
      </c>
      <c r="R764" s="5">
        <v>0</v>
      </c>
      <c r="S764" s="5">
        <v>0</v>
      </c>
    </row>
    <row r="765" spans="1:19" x14ac:dyDescent="0.3">
      <c r="A765" s="5">
        <v>466</v>
      </c>
      <c r="B765" s="5" t="s">
        <v>437</v>
      </c>
      <c r="C765" s="5" t="s">
        <v>2725</v>
      </c>
      <c r="D765" s="5" t="s">
        <v>53</v>
      </c>
      <c r="E765" s="5" t="s">
        <v>54</v>
      </c>
      <c r="F765" s="5" t="s">
        <v>24</v>
      </c>
      <c r="G765" s="6">
        <v>45657</v>
      </c>
      <c r="H765" s="5">
        <f t="shared" si="113"/>
        <v>2024</v>
      </c>
      <c r="I765" s="5" t="str">
        <f t="shared" si="110"/>
        <v>Diciembre</v>
      </c>
      <c r="J765" s="6" t="str">
        <f t="shared" si="111"/>
        <v>2024-2</v>
      </c>
      <c r="K765" s="5">
        <v>50</v>
      </c>
      <c r="L765" s="5">
        <v>53.8</v>
      </c>
      <c r="M765" s="15">
        <f t="shared" si="114"/>
        <v>1.0759999999999998</v>
      </c>
      <c r="N765" s="15">
        <f t="shared" si="115"/>
        <v>1.0759999999999998</v>
      </c>
      <c r="O765" s="5" t="s">
        <v>55</v>
      </c>
      <c r="P765" s="5" t="s">
        <v>91</v>
      </c>
      <c r="Q765" s="5" t="str">
        <f t="shared" si="112"/>
        <v>466-2024-12-31</v>
      </c>
      <c r="R765" s="5">
        <v>1</v>
      </c>
      <c r="S765" s="5">
        <v>1</v>
      </c>
    </row>
    <row r="766" spans="1:19" x14ac:dyDescent="0.3">
      <c r="A766" s="5">
        <v>467</v>
      </c>
      <c r="B766" s="5" t="s">
        <v>438</v>
      </c>
      <c r="C766" s="5" t="s">
        <v>2725</v>
      </c>
      <c r="D766" s="5" t="s">
        <v>225</v>
      </c>
      <c r="E766" s="5" t="s">
        <v>54</v>
      </c>
      <c r="F766" s="5" t="s">
        <v>24</v>
      </c>
      <c r="G766" s="6">
        <v>45657</v>
      </c>
      <c r="H766" s="5">
        <f t="shared" si="113"/>
        <v>2024</v>
      </c>
      <c r="I766" s="5" t="str">
        <f t="shared" si="110"/>
        <v>Diciembre</v>
      </c>
      <c r="J766" s="6" t="str">
        <f t="shared" si="111"/>
        <v>2024-2</v>
      </c>
      <c r="K766" s="5">
        <v>60</v>
      </c>
      <c r="L766" s="5">
        <v>73.099999999999994</v>
      </c>
      <c r="M766" s="15">
        <f t="shared" si="114"/>
        <v>1.2183333333333333</v>
      </c>
      <c r="N766" s="15">
        <f t="shared" si="115"/>
        <v>1.2183333333333333</v>
      </c>
      <c r="O766" s="5" t="s">
        <v>55</v>
      </c>
      <c r="P766" s="5" t="s">
        <v>91</v>
      </c>
      <c r="Q766" s="5" t="str">
        <f t="shared" si="112"/>
        <v>467-2024-12-31</v>
      </c>
      <c r="R766" s="5">
        <v>0</v>
      </c>
      <c r="S766" s="5">
        <v>1</v>
      </c>
    </row>
    <row r="767" spans="1:19" x14ac:dyDescent="0.3">
      <c r="A767" s="5">
        <v>468</v>
      </c>
      <c r="B767" s="5" t="s">
        <v>439</v>
      </c>
      <c r="C767" s="5" t="s">
        <v>2725</v>
      </c>
      <c r="D767" s="5" t="s">
        <v>225</v>
      </c>
      <c r="E767" s="5" t="s">
        <v>54</v>
      </c>
      <c r="F767" s="5" t="s">
        <v>62</v>
      </c>
      <c r="G767" s="6">
        <v>45657</v>
      </c>
      <c r="H767" s="5">
        <f t="shared" si="113"/>
        <v>2024</v>
      </c>
      <c r="I767" s="5" t="str">
        <f t="shared" si="110"/>
        <v>Diciembre</v>
      </c>
      <c r="J767" s="6" t="str">
        <f t="shared" si="111"/>
        <v>2024-2</v>
      </c>
      <c r="K767" s="5">
        <v>3</v>
      </c>
      <c r="L767" s="5">
        <v>2.6</v>
      </c>
      <c r="M767" s="15">
        <f>K767/L767</f>
        <v>1.1538461538461537</v>
      </c>
      <c r="N767" s="15">
        <f>IFERROR(IF((K767/L767)&gt;K767/L767,1.3,K767/L767),"")</f>
        <v>1.1538461538461537</v>
      </c>
      <c r="O767" s="5" t="s">
        <v>55</v>
      </c>
      <c r="P767" s="5" t="s">
        <v>91</v>
      </c>
      <c r="Q767" s="5" t="str">
        <f t="shared" si="112"/>
        <v>468-2024-12-31</v>
      </c>
      <c r="R767" s="5">
        <v>0</v>
      </c>
      <c r="S767" s="5">
        <v>1</v>
      </c>
    </row>
    <row r="768" spans="1:19" x14ac:dyDescent="0.3">
      <c r="A768" s="5">
        <v>469</v>
      </c>
      <c r="B768" s="5" t="s">
        <v>395</v>
      </c>
      <c r="C768" s="5" t="s">
        <v>2725</v>
      </c>
      <c r="D768" s="5" t="s">
        <v>198</v>
      </c>
      <c r="E768" s="5" t="s">
        <v>60</v>
      </c>
      <c r="F768" s="5" t="s">
        <v>24</v>
      </c>
      <c r="G768" s="6">
        <v>45657</v>
      </c>
      <c r="H768" s="5">
        <f t="shared" si="113"/>
        <v>2024</v>
      </c>
      <c r="I768" s="5" t="str">
        <f t="shared" si="110"/>
        <v>Diciembre</v>
      </c>
      <c r="J768" s="6" t="str">
        <f t="shared" si="111"/>
        <v>2024-2</v>
      </c>
      <c r="K768" s="5">
        <v>100</v>
      </c>
      <c r="L768" s="5">
        <v>99.7</v>
      </c>
      <c r="M768" s="15">
        <f>IFERROR(IF((L768/K768)&gt;1,1,L768/K768),"")</f>
        <v>0.997</v>
      </c>
      <c r="N768" s="15">
        <f>IFERROR(IF((L768/K768)&gt;1,1,L768/K768),"")</f>
        <v>0.997</v>
      </c>
      <c r="O768" s="5" t="s">
        <v>25</v>
      </c>
      <c r="P768" s="5" t="s">
        <v>25</v>
      </c>
      <c r="Q768" s="5" t="str">
        <f t="shared" si="112"/>
        <v>469-2024-12-31</v>
      </c>
      <c r="R768" s="5">
        <v>1</v>
      </c>
      <c r="S768" s="5">
        <v>1</v>
      </c>
    </row>
    <row r="769" spans="1:19" x14ac:dyDescent="0.3">
      <c r="A769" s="5">
        <v>470</v>
      </c>
      <c r="B769" s="5" t="s">
        <v>441</v>
      </c>
      <c r="C769" s="5" t="s">
        <v>2725</v>
      </c>
      <c r="D769" s="5" t="s">
        <v>198</v>
      </c>
      <c r="E769" s="5" t="s">
        <v>60</v>
      </c>
      <c r="F769" s="5" t="s">
        <v>24</v>
      </c>
      <c r="G769" s="6">
        <v>45657</v>
      </c>
      <c r="H769" s="5">
        <f t="shared" si="113"/>
        <v>2024</v>
      </c>
      <c r="I769" s="5" t="str">
        <f t="shared" si="110"/>
        <v>Diciembre</v>
      </c>
      <c r="J769" s="6" t="str">
        <f t="shared" si="111"/>
        <v>2024-2</v>
      </c>
      <c r="K769" s="5">
        <v>100</v>
      </c>
      <c r="L769" s="5">
        <v>100</v>
      </c>
      <c r="M769" s="15">
        <f>IFERROR(IF((L769/K769)&gt;1,1,L769/K769),"")</f>
        <v>1</v>
      </c>
      <c r="N769" s="15">
        <f>IFERROR(IF((L769/K769)&gt;1,1,L769/K769),"")</f>
        <v>1</v>
      </c>
      <c r="O769" s="5" t="s">
        <v>25</v>
      </c>
      <c r="P769" s="5" t="s">
        <v>25</v>
      </c>
      <c r="Q769" s="5" t="str">
        <f t="shared" si="112"/>
        <v>470-2024-12-31</v>
      </c>
      <c r="R769" s="5">
        <v>0</v>
      </c>
      <c r="S769" s="5">
        <v>0</v>
      </c>
    </row>
    <row r="770" spans="1:19" x14ac:dyDescent="0.3">
      <c r="A770" s="5">
        <v>471</v>
      </c>
      <c r="B770" s="5" t="s">
        <v>442</v>
      </c>
      <c r="C770" s="5" t="s">
        <v>2725</v>
      </c>
      <c r="D770" s="5" t="s">
        <v>198</v>
      </c>
      <c r="E770" s="5" t="s">
        <v>60</v>
      </c>
      <c r="F770" s="5" t="s">
        <v>24</v>
      </c>
      <c r="G770" s="6">
        <v>45657</v>
      </c>
      <c r="H770" s="5">
        <f t="shared" si="113"/>
        <v>2024</v>
      </c>
      <c r="I770" s="5" t="str">
        <f t="shared" ref="I770:I833" si="116">PROPER(TEXT(G770,"mmmm"))</f>
        <v>Diciembre</v>
      </c>
      <c r="J770" s="6" t="str">
        <f t="shared" ref="J770:J833" si="117">IF(OR(I770="Enero",I770="Febrero",I770="Marzo",I770="Abril",I770="Mayo",I770="Junio"),H770&amp;"-1",IF(OR(I770="Julio",I770="Agosto",I770="Septiembre",I770="Octubre",I770="Noviembre",I770="Diciembre"),H770&amp;"-2"))</f>
        <v>2024-2</v>
      </c>
      <c r="K770" s="5">
        <v>100</v>
      </c>
      <c r="L770" s="5">
        <v>99</v>
      </c>
      <c r="M770" s="15">
        <f t="shared" ref="M770:M807" si="118">IFERROR(IF((L770/K770)&gt;1.3,1.3,L770/K770),"")</f>
        <v>0.99</v>
      </c>
      <c r="N770" s="15">
        <f t="shared" ref="N770:N807" si="119">IFERROR(L770/K770,"")</f>
        <v>0.99</v>
      </c>
      <c r="O770" s="5" t="s">
        <v>25</v>
      </c>
      <c r="P770" s="5" t="s">
        <v>25</v>
      </c>
      <c r="Q770" s="5" t="str">
        <f t="shared" ref="Q770:Q833" si="120">A770&amp;"-"&amp;YEAR(G770)&amp;"-"&amp;IF(LEN(MONTH(G770))=1,"0"&amp;MONTH(G770),MONTH(G770))&amp;"-"&amp;IF(LEN(DAY(G770))=1,"0"&amp;DAY(G770),DAY(G770))</f>
        <v>471-2024-12-31</v>
      </c>
      <c r="R770" s="5">
        <v>0</v>
      </c>
      <c r="S770" s="5">
        <v>0</v>
      </c>
    </row>
    <row r="771" spans="1:19" x14ac:dyDescent="0.3">
      <c r="A771" s="5">
        <v>472</v>
      </c>
      <c r="B771" s="5" t="s">
        <v>443</v>
      </c>
      <c r="C771" s="5" t="s">
        <v>2725</v>
      </c>
      <c r="D771" s="5" t="s">
        <v>311</v>
      </c>
      <c r="E771" s="5" t="s">
        <v>54</v>
      </c>
      <c r="F771" s="5" t="s">
        <v>24</v>
      </c>
      <c r="G771" s="6">
        <v>45657</v>
      </c>
      <c r="H771" s="5">
        <f t="shared" si="113"/>
        <v>2024</v>
      </c>
      <c r="I771" s="5" t="str">
        <f t="shared" si="116"/>
        <v>Diciembre</v>
      </c>
      <c r="J771" s="6" t="str">
        <f t="shared" si="117"/>
        <v>2024-2</v>
      </c>
      <c r="K771" s="5">
        <v>100</v>
      </c>
      <c r="L771" s="5">
        <v>100</v>
      </c>
      <c r="M771" s="15">
        <f t="shared" si="118"/>
        <v>1</v>
      </c>
      <c r="N771" s="15">
        <f t="shared" si="119"/>
        <v>1</v>
      </c>
      <c r="O771" s="5" t="s">
        <v>25</v>
      </c>
      <c r="P771" s="5" t="s">
        <v>25</v>
      </c>
      <c r="Q771" s="5" t="str">
        <f t="shared" si="120"/>
        <v>472-2024-12-31</v>
      </c>
      <c r="R771" s="5">
        <v>0</v>
      </c>
      <c r="S771" s="5">
        <v>0</v>
      </c>
    </row>
    <row r="772" spans="1:19" x14ac:dyDescent="0.3">
      <c r="A772" s="25">
        <v>473</v>
      </c>
      <c r="B772" s="23" t="s">
        <v>445</v>
      </c>
      <c r="C772" s="5" t="s">
        <v>2725</v>
      </c>
      <c r="D772" s="5" t="s">
        <v>22</v>
      </c>
      <c r="E772" s="5" t="s">
        <v>54</v>
      </c>
      <c r="F772" s="5" t="s">
        <v>24</v>
      </c>
      <c r="G772" s="6">
        <v>45657</v>
      </c>
      <c r="H772" s="5">
        <f t="shared" si="113"/>
        <v>2024</v>
      </c>
      <c r="I772" s="5" t="str">
        <f t="shared" si="116"/>
        <v>Diciembre</v>
      </c>
      <c r="J772" s="6" t="str">
        <f t="shared" si="117"/>
        <v>2024-2</v>
      </c>
      <c r="K772" s="5">
        <v>33</v>
      </c>
      <c r="L772" s="5">
        <v>33</v>
      </c>
      <c r="M772" s="15">
        <f t="shared" si="118"/>
        <v>1</v>
      </c>
      <c r="N772" s="15">
        <f t="shared" si="119"/>
        <v>1</v>
      </c>
      <c r="O772" s="5" t="s">
        <v>55</v>
      </c>
      <c r="P772" s="5" t="s">
        <v>55</v>
      </c>
      <c r="Q772" s="5" t="str">
        <f t="shared" si="120"/>
        <v>473-2024-12-31</v>
      </c>
      <c r="R772" s="5">
        <v>0</v>
      </c>
      <c r="S772" s="5">
        <v>0</v>
      </c>
    </row>
    <row r="773" spans="1:19" x14ac:dyDescent="0.3">
      <c r="A773" s="5">
        <v>474</v>
      </c>
      <c r="B773" s="5" t="s">
        <v>448</v>
      </c>
      <c r="C773" s="5" t="s">
        <v>2725</v>
      </c>
      <c r="D773" s="5" t="s">
        <v>447</v>
      </c>
      <c r="E773" s="5" t="s">
        <v>54</v>
      </c>
      <c r="F773" s="5" t="s">
        <v>24</v>
      </c>
      <c r="G773" s="6">
        <v>45657</v>
      </c>
      <c r="H773" s="5">
        <f t="shared" ref="H773:H836" si="121">YEAR(G773)</f>
        <v>2024</v>
      </c>
      <c r="I773" s="5" t="str">
        <f t="shared" si="116"/>
        <v>Diciembre</v>
      </c>
      <c r="J773" s="6" t="str">
        <f t="shared" si="117"/>
        <v>2024-2</v>
      </c>
      <c r="K773" s="5">
        <v>100</v>
      </c>
      <c r="L773" s="5">
        <v>100</v>
      </c>
      <c r="M773" s="15">
        <f t="shared" si="118"/>
        <v>1</v>
      </c>
      <c r="N773" s="15">
        <f t="shared" si="119"/>
        <v>1</v>
      </c>
      <c r="O773" s="5" t="s">
        <v>55</v>
      </c>
      <c r="P773" s="5" t="s">
        <v>55</v>
      </c>
      <c r="Q773" s="5" t="str">
        <f t="shared" si="120"/>
        <v>474-2024-12-31</v>
      </c>
      <c r="R773" s="5">
        <v>0</v>
      </c>
      <c r="S773" s="5">
        <v>0</v>
      </c>
    </row>
    <row r="774" spans="1:19" x14ac:dyDescent="0.3">
      <c r="A774" s="5">
        <v>475</v>
      </c>
      <c r="B774" s="5" t="s">
        <v>449</v>
      </c>
      <c r="C774" s="5" t="s">
        <v>2725</v>
      </c>
      <c r="D774" s="5" t="s">
        <v>44</v>
      </c>
      <c r="E774" s="5" t="s">
        <v>54</v>
      </c>
      <c r="F774" s="5" t="s">
        <v>24</v>
      </c>
      <c r="G774" s="6">
        <v>45657</v>
      </c>
      <c r="H774" s="5">
        <f t="shared" si="121"/>
        <v>2024</v>
      </c>
      <c r="I774" s="5" t="str">
        <f t="shared" si="116"/>
        <v>Diciembre</v>
      </c>
      <c r="J774" s="6" t="str">
        <f t="shared" si="117"/>
        <v>2024-2</v>
      </c>
      <c r="K774" s="5">
        <v>10</v>
      </c>
      <c r="L774" s="5">
        <v>10</v>
      </c>
      <c r="M774" s="15">
        <f t="shared" si="118"/>
        <v>1</v>
      </c>
      <c r="N774" s="15">
        <f t="shared" si="119"/>
        <v>1</v>
      </c>
      <c r="O774" s="5" t="s">
        <v>55</v>
      </c>
      <c r="P774" s="5" t="s">
        <v>55</v>
      </c>
      <c r="Q774" s="5" t="str">
        <f t="shared" si="120"/>
        <v>475-2024-12-31</v>
      </c>
      <c r="R774" s="5">
        <v>0</v>
      </c>
      <c r="S774" s="5">
        <v>0</v>
      </c>
    </row>
    <row r="775" spans="1:19" x14ac:dyDescent="0.3">
      <c r="A775" s="5">
        <v>476</v>
      </c>
      <c r="B775" s="5" t="s">
        <v>450</v>
      </c>
      <c r="C775" s="5" t="s">
        <v>2725</v>
      </c>
      <c r="D775" s="5" t="s">
        <v>22</v>
      </c>
      <c r="E775" s="5" t="s">
        <v>54</v>
      </c>
      <c r="F775" s="5" t="s">
        <v>24</v>
      </c>
      <c r="G775" s="6">
        <v>45657</v>
      </c>
      <c r="H775" s="5">
        <f t="shared" si="121"/>
        <v>2024</v>
      </c>
      <c r="I775" s="5" t="str">
        <f t="shared" si="116"/>
        <v>Diciembre</v>
      </c>
      <c r="J775" s="6" t="str">
        <f t="shared" si="117"/>
        <v>2024-2</v>
      </c>
      <c r="K775" s="5">
        <v>30</v>
      </c>
      <c r="L775" s="5">
        <v>30</v>
      </c>
      <c r="M775" s="15">
        <f t="shared" si="118"/>
        <v>1</v>
      </c>
      <c r="N775" s="15">
        <f t="shared" si="119"/>
        <v>1</v>
      </c>
      <c r="O775" s="5" t="s">
        <v>55</v>
      </c>
      <c r="P775" s="5" t="s">
        <v>55</v>
      </c>
      <c r="Q775" s="5" t="str">
        <f t="shared" si="120"/>
        <v>476-2024-12-31</v>
      </c>
      <c r="R775" s="5">
        <v>0</v>
      </c>
      <c r="S775" s="5">
        <v>0</v>
      </c>
    </row>
    <row r="776" spans="1:19" x14ac:dyDescent="0.3">
      <c r="A776" s="5">
        <v>477</v>
      </c>
      <c r="B776" s="5" t="s">
        <v>451</v>
      </c>
      <c r="C776" s="5" t="s">
        <v>2725</v>
      </c>
      <c r="D776" s="5" t="s">
        <v>447</v>
      </c>
      <c r="E776" s="5" t="s">
        <v>54</v>
      </c>
      <c r="F776" s="5" t="s">
        <v>24</v>
      </c>
      <c r="G776" s="6">
        <v>45657</v>
      </c>
      <c r="H776" s="5">
        <f t="shared" si="121"/>
        <v>2024</v>
      </c>
      <c r="I776" s="5" t="str">
        <f t="shared" si="116"/>
        <v>Diciembre</v>
      </c>
      <c r="J776" s="6" t="str">
        <f t="shared" si="117"/>
        <v>2024-2</v>
      </c>
      <c r="K776" s="5">
        <v>100</v>
      </c>
      <c r="L776" s="5">
        <v>100</v>
      </c>
      <c r="M776" s="15">
        <f t="shared" si="118"/>
        <v>1</v>
      </c>
      <c r="N776" s="15">
        <f t="shared" si="119"/>
        <v>1</v>
      </c>
      <c r="O776" s="5" t="s">
        <v>55</v>
      </c>
      <c r="P776" s="5" t="s">
        <v>55</v>
      </c>
      <c r="Q776" s="5" t="str">
        <f t="shared" si="120"/>
        <v>477-2024-12-31</v>
      </c>
      <c r="R776" s="5">
        <v>0</v>
      </c>
      <c r="S776" s="5">
        <v>0</v>
      </c>
    </row>
    <row r="777" spans="1:19" x14ac:dyDescent="0.3">
      <c r="A777" s="5">
        <v>478</v>
      </c>
      <c r="B777" s="5" t="s">
        <v>452</v>
      </c>
      <c r="C777" s="5" t="s">
        <v>2725</v>
      </c>
      <c r="D777" s="5" t="s">
        <v>447</v>
      </c>
      <c r="E777" s="5" t="s">
        <v>54</v>
      </c>
      <c r="F777" s="5" t="s">
        <v>24</v>
      </c>
      <c r="G777" s="6">
        <v>45657</v>
      </c>
      <c r="H777" s="5">
        <f t="shared" si="121"/>
        <v>2024</v>
      </c>
      <c r="I777" s="5" t="str">
        <f t="shared" si="116"/>
        <v>Diciembre</v>
      </c>
      <c r="J777" s="6" t="str">
        <f t="shared" si="117"/>
        <v>2024-2</v>
      </c>
      <c r="K777" s="5">
        <v>100</v>
      </c>
      <c r="L777" s="5">
        <v>100</v>
      </c>
      <c r="M777" s="15">
        <f t="shared" si="118"/>
        <v>1</v>
      </c>
      <c r="N777" s="15">
        <f t="shared" si="119"/>
        <v>1</v>
      </c>
      <c r="O777" s="5" t="s">
        <v>55</v>
      </c>
      <c r="P777" s="5" t="s">
        <v>55</v>
      </c>
      <c r="Q777" s="5" t="str">
        <f t="shared" si="120"/>
        <v>478-2024-12-31</v>
      </c>
      <c r="R777" s="5">
        <v>0</v>
      </c>
      <c r="S777" s="5">
        <v>0</v>
      </c>
    </row>
    <row r="778" spans="1:19" x14ac:dyDescent="0.3">
      <c r="A778" s="5">
        <v>479</v>
      </c>
      <c r="B778" s="5" t="s">
        <v>453</v>
      </c>
      <c r="C778" s="5" t="s">
        <v>2725</v>
      </c>
      <c r="D778" s="5" t="s">
        <v>447</v>
      </c>
      <c r="E778" s="5" t="s">
        <v>54</v>
      </c>
      <c r="F778" s="5" t="s">
        <v>24</v>
      </c>
      <c r="G778" s="6">
        <v>45657</v>
      </c>
      <c r="H778" s="5">
        <f t="shared" si="121"/>
        <v>2024</v>
      </c>
      <c r="I778" s="5" t="str">
        <f t="shared" si="116"/>
        <v>Diciembre</v>
      </c>
      <c r="J778" s="6" t="str">
        <f t="shared" si="117"/>
        <v>2024-2</v>
      </c>
      <c r="K778" s="5">
        <v>100</v>
      </c>
      <c r="L778" s="5">
        <v>100</v>
      </c>
      <c r="M778" s="15">
        <f t="shared" si="118"/>
        <v>1</v>
      </c>
      <c r="N778" s="15">
        <f t="shared" si="119"/>
        <v>1</v>
      </c>
      <c r="O778" s="5" t="s">
        <v>55</v>
      </c>
      <c r="P778" s="5" t="s">
        <v>55</v>
      </c>
      <c r="Q778" s="5" t="str">
        <f t="shared" si="120"/>
        <v>479-2024-12-31</v>
      </c>
      <c r="R778" s="5">
        <v>0</v>
      </c>
      <c r="S778" s="5">
        <v>0</v>
      </c>
    </row>
    <row r="779" spans="1:19" x14ac:dyDescent="0.3">
      <c r="A779" s="5">
        <v>480</v>
      </c>
      <c r="B779" s="5" t="s">
        <v>454</v>
      </c>
      <c r="C779" s="5" t="s">
        <v>2725</v>
      </c>
      <c r="D779" s="5" t="s">
        <v>447</v>
      </c>
      <c r="E779" s="5" t="s">
        <v>54</v>
      </c>
      <c r="F779" s="5" t="s">
        <v>24</v>
      </c>
      <c r="G779" s="6">
        <v>45657</v>
      </c>
      <c r="H779" s="5">
        <f t="shared" si="121"/>
        <v>2024</v>
      </c>
      <c r="I779" s="5" t="str">
        <f t="shared" si="116"/>
        <v>Diciembre</v>
      </c>
      <c r="J779" s="6" t="str">
        <f t="shared" si="117"/>
        <v>2024-2</v>
      </c>
      <c r="K779" s="5">
        <v>100</v>
      </c>
      <c r="L779" s="5">
        <v>100</v>
      </c>
      <c r="M779" s="15">
        <f t="shared" si="118"/>
        <v>1</v>
      </c>
      <c r="N779" s="15">
        <f t="shared" si="119"/>
        <v>1</v>
      </c>
      <c r="O779" s="5" t="s">
        <v>55</v>
      </c>
      <c r="P779" s="5" t="s">
        <v>55</v>
      </c>
      <c r="Q779" s="5" t="str">
        <f t="shared" si="120"/>
        <v>480-2024-12-31</v>
      </c>
      <c r="R779" s="5">
        <v>0</v>
      </c>
      <c r="S779" s="5">
        <v>0</v>
      </c>
    </row>
    <row r="780" spans="1:19" x14ac:dyDescent="0.3">
      <c r="A780" s="5">
        <v>481</v>
      </c>
      <c r="B780" s="5" t="s">
        <v>455</v>
      </c>
      <c r="C780" s="5" t="s">
        <v>2724</v>
      </c>
      <c r="D780" s="5" t="s">
        <v>22</v>
      </c>
      <c r="E780" s="5" t="s">
        <v>54</v>
      </c>
      <c r="F780" s="5" t="s">
        <v>24</v>
      </c>
      <c r="G780" s="6">
        <v>45657</v>
      </c>
      <c r="H780" s="5">
        <f t="shared" si="121"/>
        <v>2024</v>
      </c>
      <c r="I780" s="5" t="str">
        <f t="shared" si="116"/>
        <v>Diciembre</v>
      </c>
      <c r="J780" s="6" t="str">
        <f t="shared" si="117"/>
        <v>2024-2</v>
      </c>
      <c r="K780" s="5">
        <v>100</v>
      </c>
      <c r="L780" s="5">
        <v>100</v>
      </c>
      <c r="M780" s="15">
        <f t="shared" si="118"/>
        <v>1</v>
      </c>
      <c r="N780" s="15">
        <f t="shared" si="119"/>
        <v>1</v>
      </c>
      <c r="O780" s="5" t="s">
        <v>25</v>
      </c>
      <c r="P780" s="5" t="s">
        <v>25</v>
      </c>
      <c r="Q780" s="5" t="str">
        <f t="shared" si="120"/>
        <v>481-2024-12-31</v>
      </c>
      <c r="R780" s="5">
        <v>0</v>
      </c>
      <c r="S780" s="5">
        <v>0</v>
      </c>
    </row>
    <row r="781" spans="1:19" x14ac:dyDescent="0.3">
      <c r="A781" s="5">
        <v>483</v>
      </c>
      <c r="B781" s="5" t="s">
        <v>456</v>
      </c>
      <c r="C781" s="5" t="s">
        <v>2724</v>
      </c>
      <c r="D781" s="5" t="s">
        <v>358</v>
      </c>
      <c r="E781" s="5" t="s">
        <v>73</v>
      </c>
      <c r="F781" s="5" t="s">
        <v>24</v>
      </c>
      <c r="G781" s="6">
        <v>45657</v>
      </c>
      <c r="H781" s="5">
        <f t="shared" si="121"/>
        <v>2024</v>
      </c>
      <c r="I781" s="5" t="str">
        <f t="shared" si="116"/>
        <v>Diciembre</v>
      </c>
      <c r="J781" s="6" t="str">
        <f t="shared" si="117"/>
        <v>2024-2</v>
      </c>
      <c r="K781" s="5">
        <v>10</v>
      </c>
      <c r="L781" s="5">
        <v>91.65</v>
      </c>
      <c r="M781" s="15">
        <f t="shared" si="118"/>
        <v>1.3</v>
      </c>
      <c r="N781" s="15">
        <f t="shared" si="119"/>
        <v>9.1650000000000009</v>
      </c>
      <c r="O781" s="5" t="s">
        <v>55</v>
      </c>
      <c r="P781" s="5" t="s">
        <v>55</v>
      </c>
      <c r="Q781" s="5" t="str">
        <f t="shared" si="120"/>
        <v>483-2024-12-31</v>
      </c>
      <c r="R781" s="5">
        <v>0</v>
      </c>
      <c r="S781" s="5">
        <v>0</v>
      </c>
    </row>
    <row r="782" spans="1:19" x14ac:dyDescent="0.3">
      <c r="A782" s="5">
        <v>484</v>
      </c>
      <c r="B782" s="5" t="s">
        <v>457</v>
      </c>
      <c r="C782" s="5" t="s">
        <v>2724</v>
      </c>
      <c r="D782" s="5" t="s">
        <v>72</v>
      </c>
      <c r="E782" s="5" t="s">
        <v>60</v>
      </c>
      <c r="F782" s="5" t="s">
        <v>24</v>
      </c>
      <c r="G782" s="6">
        <v>45657</v>
      </c>
      <c r="H782" s="5">
        <f t="shared" si="121"/>
        <v>2024</v>
      </c>
      <c r="I782" s="5" t="str">
        <f t="shared" si="116"/>
        <v>Diciembre</v>
      </c>
      <c r="J782" s="6" t="str">
        <f t="shared" si="117"/>
        <v>2024-2</v>
      </c>
      <c r="K782" s="5">
        <v>90</v>
      </c>
      <c r="L782" s="5">
        <v>100</v>
      </c>
      <c r="M782" s="15">
        <f t="shared" si="118"/>
        <v>1.1111111111111112</v>
      </c>
      <c r="N782" s="15">
        <f t="shared" si="119"/>
        <v>1.1111111111111112</v>
      </c>
      <c r="O782" s="5" t="s">
        <v>25</v>
      </c>
      <c r="P782" s="5" t="s">
        <v>25</v>
      </c>
      <c r="Q782" s="5" t="str">
        <f t="shared" si="120"/>
        <v>484-2024-12-31</v>
      </c>
      <c r="R782" s="5">
        <v>0</v>
      </c>
      <c r="S782" s="5">
        <v>0</v>
      </c>
    </row>
    <row r="783" spans="1:19" x14ac:dyDescent="0.3">
      <c r="A783" s="5">
        <v>485</v>
      </c>
      <c r="B783" s="5" t="s">
        <v>458</v>
      </c>
      <c r="C783" s="5" t="s">
        <v>2724</v>
      </c>
      <c r="D783" s="5" t="s">
        <v>101</v>
      </c>
      <c r="E783" s="5" t="s">
        <v>23</v>
      </c>
      <c r="F783" s="5" t="s">
        <v>24</v>
      </c>
      <c r="G783" s="6">
        <v>45657</v>
      </c>
      <c r="H783" s="5">
        <f t="shared" si="121"/>
        <v>2024</v>
      </c>
      <c r="I783" s="5" t="str">
        <f t="shared" si="116"/>
        <v>Diciembre</v>
      </c>
      <c r="J783" s="6" t="str">
        <f t="shared" si="117"/>
        <v>2024-2</v>
      </c>
      <c r="K783" s="5">
        <v>80</v>
      </c>
      <c r="L783" s="5">
        <v>66.67</v>
      </c>
      <c r="M783" s="15">
        <f t="shared" si="118"/>
        <v>0.83337499999999998</v>
      </c>
      <c r="N783" s="15">
        <f t="shared" si="119"/>
        <v>0.83337499999999998</v>
      </c>
      <c r="O783" s="5" t="s">
        <v>25</v>
      </c>
      <c r="P783" s="5" t="s">
        <v>25</v>
      </c>
      <c r="Q783" s="5" t="str">
        <f t="shared" si="120"/>
        <v>485-2024-12-31</v>
      </c>
      <c r="R783" s="5">
        <v>0</v>
      </c>
      <c r="S783" s="5">
        <v>0</v>
      </c>
    </row>
    <row r="784" spans="1:19" x14ac:dyDescent="0.3">
      <c r="A784" s="5">
        <v>486</v>
      </c>
      <c r="B784" s="5" t="s">
        <v>459</v>
      </c>
      <c r="C784" s="5" t="s">
        <v>2724</v>
      </c>
      <c r="D784" s="5" t="s">
        <v>403</v>
      </c>
      <c r="E784" s="5" t="s">
        <v>54</v>
      </c>
      <c r="F784" s="5" t="s">
        <v>24</v>
      </c>
      <c r="G784" s="6">
        <v>45657</v>
      </c>
      <c r="H784" s="5">
        <f t="shared" si="121"/>
        <v>2024</v>
      </c>
      <c r="I784" s="5" t="str">
        <f t="shared" si="116"/>
        <v>Diciembre</v>
      </c>
      <c r="J784" s="6" t="str">
        <f t="shared" si="117"/>
        <v>2024-2</v>
      </c>
      <c r="K784" s="5">
        <v>0</v>
      </c>
      <c r="L784" s="5">
        <v>2700000</v>
      </c>
      <c r="M784" s="15" t="str">
        <f t="shared" si="118"/>
        <v/>
      </c>
      <c r="N784" s="15" t="str">
        <f t="shared" si="119"/>
        <v/>
      </c>
      <c r="O784" s="5" t="s">
        <v>25</v>
      </c>
      <c r="P784" s="5" t="s">
        <v>25</v>
      </c>
      <c r="Q784" s="5" t="str">
        <f t="shared" si="120"/>
        <v>486-2024-12-31</v>
      </c>
      <c r="R784" s="5">
        <v>0</v>
      </c>
      <c r="S784" s="5">
        <v>0</v>
      </c>
    </row>
    <row r="785" spans="1:19" x14ac:dyDescent="0.3">
      <c r="A785" s="5">
        <v>487</v>
      </c>
      <c r="B785" s="5" t="s">
        <v>460</v>
      </c>
      <c r="C785" s="5" t="s">
        <v>2724</v>
      </c>
      <c r="D785" s="5" t="s">
        <v>216</v>
      </c>
      <c r="E785" s="5" t="s">
        <v>73</v>
      </c>
      <c r="F785" s="5" t="s">
        <v>24</v>
      </c>
      <c r="G785" s="6">
        <v>45657</v>
      </c>
      <c r="H785" s="5">
        <f t="shared" si="121"/>
        <v>2024</v>
      </c>
      <c r="I785" s="5" t="str">
        <f t="shared" si="116"/>
        <v>Diciembre</v>
      </c>
      <c r="J785" s="6" t="str">
        <f t="shared" si="117"/>
        <v>2024-2</v>
      </c>
      <c r="K785" s="5">
        <v>20</v>
      </c>
      <c r="L785" s="5">
        <v>164.17</v>
      </c>
      <c r="M785" s="15">
        <f t="shared" si="118"/>
        <v>1.3</v>
      </c>
      <c r="N785" s="15">
        <f t="shared" si="119"/>
        <v>8.208499999999999</v>
      </c>
      <c r="O785" s="5" t="s">
        <v>25</v>
      </c>
      <c r="P785" s="5" t="s">
        <v>25</v>
      </c>
      <c r="Q785" s="5" t="str">
        <f t="shared" si="120"/>
        <v>487-2024-12-31</v>
      </c>
      <c r="R785" s="5">
        <v>0</v>
      </c>
      <c r="S785" s="5">
        <v>0</v>
      </c>
    </row>
    <row r="786" spans="1:19" x14ac:dyDescent="0.3">
      <c r="A786" s="5">
        <v>488</v>
      </c>
      <c r="B786" s="5" t="s">
        <v>461</v>
      </c>
      <c r="C786" s="5" t="s">
        <v>2724</v>
      </c>
      <c r="D786" s="5" t="s">
        <v>101</v>
      </c>
      <c r="E786" s="5" t="s">
        <v>23</v>
      </c>
      <c r="F786" s="5" t="s">
        <v>24</v>
      </c>
      <c r="G786" s="6">
        <v>45657</v>
      </c>
      <c r="H786" s="5">
        <f t="shared" si="121"/>
        <v>2024</v>
      </c>
      <c r="I786" s="5" t="str">
        <f t="shared" si="116"/>
        <v>Diciembre</v>
      </c>
      <c r="J786" s="6" t="str">
        <f t="shared" si="117"/>
        <v>2024-2</v>
      </c>
      <c r="K786" s="5">
        <v>85</v>
      </c>
      <c r="L786" s="5">
        <v>91.32</v>
      </c>
      <c r="M786" s="15">
        <f t="shared" si="118"/>
        <v>1.0743529411764705</v>
      </c>
      <c r="N786" s="15">
        <f t="shared" si="119"/>
        <v>1.0743529411764705</v>
      </c>
      <c r="O786" s="5" t="s">
        <v>25</v>
      </c>
      <c r="P786" s="5" t="s">
        <v>25</v>
      </c>
      <c r="Q786" s="5" t="str">
        <f t="shared" si="120"/>
        <v>488-2024-12-31</v>
      </c>
      <c r="R786" s="5">
        <v>0</v>
      </c>
      <c r="S786" s="5">
        <v>0</v>
      </c>
    </row>
    <row r="787" spans="1:19" x14ac:dyDescent="0.3">
      <c r="A787" s="5">
        <v>489</v>
      </c>
      <c r="B787" s="5" t="s">
        <v>462</v>
      </c>
      <c r="C787" s="5" t="s">
        <v>2724</v>
      </c>
      <c r="D787" s="5" t="s">
        <v>101</v>
      </c>
      <c r="E787" s="5" t="s">
        <v>23</v>
      </c>
      <c r="F787" s="5" t="s">
        <v>24</v>
      </c>
      <c r="G787" s="6">
        <v>45657</v>
      </c>
      <c r="H787" s="5">
        <f t="shared" si="121"/>
        <v>2024</v>
      </c>
      <c r="I787" s="5" t="str">
        <f t="shared" si="116"/>
        <v>Diciembre</v>
      </c>
      <c r="J787" s="6" t="str">
        <f t="shared" si="117"/>
        <v>2024-2</v>
      </c>
      <c r="K787" s="5">
        <v>80</v>
      </c>
      <c r="L787" s="5">
        <v>100</v>
      </c>
      <c r="M787" s="15">
        <f t="shared" si="118"/>
        <v>1.25</v>
      </c>
      <c r="N787" s="15">
        <f t="shared" si="119"/>
        <v>1.25</v>
      </c>
      <c r="O787" s="5" t="s">
        <v>25</v>
      </c>
      <c r="P787" s="5" t="s">
        <v>25</v>
      </c>
      <c r="Q787" s="5" t="str">
        <f t="shared" si="120"/>
        <v>489-2024-12-31</v>
      </c>
      <c r="R787" s="5">
        <v>0</v>
      </c>
      <c r="S787" s="5">
        <v>0</v>
      </c>
    </row>
    <row r="788" spans="1:19" x14ac:dyDescent="0.3">
      <c r="A788" s="5">
        <v>490</v>
      </c>
      <c r="B788" s="5" t="s">
        <v>463</v>
      </c>
      <c r="C788" s="5" t="s">
        <v>2725</v>
      </c>
      <c r="D788" s="5" t="s">
        <v>198</v>
      </c>
      <c r="E788" s="5" t="s">
        <v>73</v>
      </c>
      <c r="F788" s="5" t="s">
        <v>24</v>
      </c>
      <c r="G788" s="6">
        <v>45657</v>
      </c>
      <c r="H788" s="5">
        <f t="shared" si="121"/>
        <v>2024</v>
      </c>
      <c r="I788" s="5" t="str">
        <f t="shared" si="116"/>
        <v>Diciembre</v>
      </c>
      <c r="J788" s="6" t="str">
        <f t="shared" si="117"/>
        <v>2024-2</v>
      </c>
      <c r="K788" s="5">
        <v>80</v>
      </c>
      <c r="L788" s="5">
        <v>88</v>
      </c>
      <c r="M788" s="15">
        <f t="shared" si="118"/>
        <v>1.1000000000000001</v>
      </c>
      <c r="N788" s="15">
        <f t="shared" si="119"/>
        <v>1.1000000000000001</v>
      </c>
      <c r="O788" s="5" t="s">
        <v>25</v>
      </c>
      <c r="P788" s="5" t="s">
        <v>25</v>
      </c>
      <c r="Q788" s="5" t="str">
        <f t="shared" si="120"/>
        <v>490-2024-12-31</v>
      </c>
      <c r="R788" s="5">
        <v>0</v>
      </c>
      <c r="S788" s="5">
        <v>0</v>
      </c>
    </row>
    <row r="789" spans="1:19" x14ac:dyDescent="0.3">
      <c r="A789" s="5">
        <v>491</v>
      </c>
      <c r="B789" s="5" t="s">
        <v>464</v>
      </c>
      <c r="C789" s="5" t="s">
        <v>2725</v>
      </c>
      <c r="D789" s="5" t="s">
        <v>33</v>
      </c>
      <c r="E789" s="5" t="s">
        <v>73</v>
      </c>
      <c r="F789" s="5" t="s">
        <v>24</v>
      </c>
      <c r="G789" s="6">
        <v>45657</v>
      </c>
      <c r="H789" s="5">
        <f t="shared" si="121"/>
        <v>2024</v>
      </c>
      <c r="I789" s="5" t="str">
        <f t="shared" si="116"/>
        <v>Diciembre</v>
      </c>
      <c r="J789" s="6" t="str">
        <f t="shared" si="117"/>
        <v>2024-2</v>
      </c>
      <c r="K789" s="5">
        <v>80</v>
      </c>
      <c r="L789" s="5">
        <v>88</v>
      </c>
      <c r="M789" s="15">
        <f t="shared" si="118"/>
        <v>1.1000000000000001</v>
      </c>
      <c r="N789" s="15">
        <f t="shared" si="119"/>
        <v>1.1000000000000001</v>
      </c>
      <c r="O789" s="5" t="s">
        <v>25</v>
      </c>
      <c r="P789" s="5" t="s">
        <v>25</v>
      </c>
      <c r="Q789" s="5" t="str">
        <f t="shared" si="120"/>
        <v>491-2024-12-31</v>
      </c>
      <c r="R789" s="5">
        <v>0</v>
      </c>
      <c r="S789" s="5">
        <v>0</v>
      </c>
    </row>
    <row r="790" spans="1:19" x14ac:dyDescent="0.3">
      <c r="A790" s="5">
        <v>492</v>
      </c>
      <c r="B790" s="5" t="s">
        <v>465</v>
      </c>
      <c r="C790" s="5" t="s">
        <v>2725</v>
      </c>
      <c r="D790" s="5" t="s">
        <v>194</v>
      </c>
      <c r="E790" s="5" t="s">
        <v>73</v>
      </c>
      <c r="F790" s="5" t="s">
        <v>24</v>
      </c>
      <c r="G790" s="6">
        <v>45657</v>
      </c>
      <c r="H790" s="5">
        <f t="shared" si="121"/>
        <v>2024</v>
      </c>
      <c r="I790" s="5" t="str">
        <f t="shared" si="116"/>
        <v>Diciembre</v>
      </c>
      <c r="J790" s="6" t="str">
        <f t="shared" si="117"/>
        <v>2024-2</v>
      </c>
      <c r="K790" s="5">
        <v>80</v>
      </c>
      <c r="L790" s="5">
        <v>83</v>
      </c>
      <c r="M790" s="15">
        <f t="shared" si="118"/>
        <v>1.0375000000000001</v>
      </c>
      <c r="N790" s="15">
        <f t="shared" si="119"/>
        <v>1.0375000000000001</v>
      </c>
      <c r="O790" s="5" t="s">
        <v>25</v>
      </c>
      <c r="P790" s="5" t="s">
        <v>25</v>
      </c>
      <c r="Q790" s="5" t="str">
        <f t="shared" si="120"/>
        <v>492-2024-12-31</v>
      </c>
      <c r="R790" s="5">
        <v>0</v>
      </c>
      <c r="S790" s="5">
        <v>0</v>
      </c>
    </row>
    <row r="791" spans="1:19" x14ac:dyDescent="0.3">
      <c r="A791" s="5">
        <v>493</v>
      </c>
      <c r="B791" s="5" t="s">
        <v>466</v>
      </c>
      <c r="C791" s="5" t="s">
        <v>2725</v>
      </c>
      <c r="D791" s="5" t="s">
        <v>46</v>
      </c>
      <c r="E791" s="5" t="s">
        <v>73</v>
      </c>
      <c r="F791" s="5" t="s">
        <v>24</v>
      </c>
      <c r="G791" s="6">
        <v>45657</v>
      </c>
      <c r="H791" s="5">
        <f t="shared" si="121"/>
        <v>2024</v>
      </c>
      <c r="I791" s="5" t="str">
        <f t="shared" si="116"/>
        <v>Diciembre</v>
      </c>
      <c r="J791" s="6" t="str">
        <f t="shared" si="117"/>
        <v>2024-2</v>
      </c>
      <c r="K791" s="5">
        <v>80</v>
      </c>
      <c r="L791" s="5">
        <v>81</v>
      </c>
      <c r="M791" s="15">
        <f t="shared" si="118"/>
        <v>1.0125</v>
      </c>
      <c r="N791" s="15">
        <f t="shared" si="119"/>
        <v>1.0125</v>
      </c>
      <c r="O791" s="5" t="s">
        <v>25</v>
      </c>
      <c r="P791" s="5" t="s">
        <v>25</v>
      </c>
      <c r="Q791" s="5" t="str">
        <f t="shared" si="120"/>
        <v>493-2024-12-31</v>
      </c>
      <c r="R791" s="5">
        <v>0</v>
      </c>
      <c r="S791" s="5">
        <v>0</v>
      </c>
    </row>
    <row r="792" spans="1:19" x14ac:dyDescent="0.3">
      <c r="A792" s="5">
        <v>494</v>
      </c>
      <c r="B792" s="5" t="s">
        <v>467</v>
      </c>
      <c r="C792" s="5" t="s">
        <v>2725</v>
      </c>
      <c r="D792" s="5" t="s">
        <v>253</v>
      </c>
      <c r="E792" s="5" t="s">
        <v>73</v>
      </c>
      <c r="F792" s="5" t="s">
        <v>24</v>
      </c>
      <c r="G792" s="6">
        <v>45657</v>
      </c>
      <c r="H792" s="5">
        <f t="shared" si="121"/>
        <v>2024</v>
      </c>
      <c r="I792" s="5" t="str">
        <f t="shared" si="116"/>
        <v>Diciembre</v>
      </c>
      <c r="J792" s="6" t="str">
        <f t="shared" si="117"/>
        <v>2024-2</v>
      </c>
      <c r="K792" s="5">
        <v>80</v>
      </c>
      <c r="L792" s="5">
        <v>89</v>
      </c>
      <c r="M792" s="15">
        <f t="shared" si="118"/>
        <v>1.1125</v>
      </c>
      <c r="N792" s="15">
        <f t="shared" si="119"/>
        <v>1.1125</v>
      </c>
      <c r="O792" s="5" t="s">
        <v>25</v>
      </c>
      <c r="P792" s="5" t="s">
        <v>25</v>
      </c>
      <c r="Q792" s="5" t="str">
        <f t="shared" si="120"/>
        <v>494-2024-12-31</v>
      </c>
      <c r="R792" s="5">
        <v>0</v>
      </c>
      <c r="S792" s="5">
        <v>0</v>
      </c>
    </row>
    <row r="793" spans="1:19" x14ac:dyDescent="0.3">
      <c r="A793" s="5">
        <v>495</v>
      </c>
      <c r="B793" s="5" t="s">
        <v>468</v>
      </c>
      <c r="C793" s="5" t="s">
        <v>2725</v>
      </c>
      <c r="D793" s="5" t="s">
        <v>306</v>
      </c>
      <c r="E793" s="5" t="s">
        <v>73</v>
      </c>
      <c r="F793" s="5" t="s">
        <v>24</v>
      </c>
      <c r="G793" s="6">
        <v>45657</v>
      </c>
      <c r="H793" s="5">
        <f t="shared" si="121"/>
        <v>2024</v>
      </c>
      <c r="I793" s="5" t="str">
        <f t="shared" si="116"/>
        <v>Diciembre</v>
      </c>
      <c r="J793" s="6" t="str">
        <f t="shared" si="117"/>
        <v>2024-2</v>
      </c>
      <c r="K793" s="5">
        <v>80</v>
      </c>
      <c r="L793" s="5">
        <v>92</v>
      </c>
      <c r="M793" s="15">
        <f t="shared" si="118"/>
        <v>1.1499999999999999</v>
      </c>
      <c r="N793" s="15">
        <f t="shared" si="119"/>
        <v>1.1499999999999999</v>
      </c>
      <c r="O793" s="5" t="s">
        <v>25</v>
      </c>
      <c r="P793" s="5" t="s">
        <v>25</v>
      </c>
      <c r="Q793" s="5" t="str">
        <f t="shared" si="120"/>
        <v>495-2024-12-31</v>
      </c>
      <c r="R793" s="5">
        <v>0</v>
      </c>
      <c r="S793" s="5">
        <v>0</v>
      </c>
    </row>
    <row r="794" spans="1:19" x14ac:dyDescent="0.3">
      <c r="A794" s="5">
        <v>496</v>
      </c>
      <c r="B794" s="5" t="s">
        <v>469</v>
      </c>
      <c r="C794" s="5" t="s">
        <v>2725</v>
      </c>
      <c r="D794" s="5" t="s">
        <v>94</v>
      </c>
      <c r="E794" s="5" t="s">
        <v>73</v>
      </c>
      <c r="F794" s="5" t="s">
        <v>24</v>
      </c>
      <c r="G794" s="6">
        <v>45657</v>
      </c>
      <c r="H794" s="5">
        <f t="shared" si="121"/>
        <v>2024</v>
      </c>
      <c r="I794" s="5" t="str">
        <f t="shared" si="116"/>
        <v>Diciembre</v>
      </c>
      <c r="J794" s="6" t="str">
        <f t="shared" si="117"/>
        <v>2024-2</v>
      </c>
      <c r="K794" s="5">
        <v>80</v>
      </c>
      <c r="L794" s="5">
        <v>88</v>
      </c>
      <c r="M794" s="15">
        <f t="shared" si="118"/>
        <v>1.1000000000000001</v>
      </c>
      <c r="N794" s="15">
        <f t="shared" si="119"/>
        <v>1.1000000000000001</v>
      </c>
      <c r="O794" s="5" t="s">
        <v>25</v>
      </c>
      <c r="P794" s="5" t="s">
        <v>25</v>
      </c>
      <c r="Q794" s="5" t="str">
        <f t="shared" si="120"/>
        <v>496-2024-12-31</v>
      </c>
      <c r="R794" s="5">
        <v>0</v>
      </c>
      <c r="S794" s="5">
        <v>0</v>
      </c>
    </row>
    <row r="795" spans="1:19" x14ac:dyDescent="0.3">
      <c r="A795" s="5">
        <v>497</v>
      </c>
      <c r="B795" s="5" t="s">
        <v>470</v>
      </c>
      <c r="C795" s="5" t="s">
        <v>2725</v>
      </c>
      <c r="D795" s="5" t="s">
        <v>314</v>
      </c>
      <c r="E795" s="5" t="s">
        <v>73</v>
      </c>
      <c r="F795" s="5" t="s">
        <v>24</v>
      </c>
      <c r="G795" s="6">
        <v>45657</v>
      </c>
      <c r="H795" s="5">
        <f t="shared" si="121"/>
        <v>2024</v>
      </c>
      <c r="I795" s="5" t="str">
        <f t="shared" si="116"/>
        <v>Diciembre</v>
      </c>
      <c r="J795" s="6" t="str">
        <f t="shared" si="117"/>
        <v>2024-2</v>
      </c>
      <c r="K795" s="5">
        <v>80</v>
      </c>
      <c r="L795" s="5">
        <v>83</v>
      </c>
      <c r="M795" s="15">
        <f t="shared" si="118"/>
        <v>1.0375000000000001</v>
      </c>
      <c r="N795" s="15">
        <f t="shared" si="119"/>
        <v>1.0375000000000001</v>
      </c>
      <c r="O795" s="5" t="s">
        <v>25</v>
      </c>
      <c r="P795" s="5" t="s">
        <v>25</v>
      </c>
      <c r="Q795" s="5" t="str">
        <f t="shared" si="120"/>
        <v>497-2024-12-31</v>
      </c>
      <c r="R795" s="5">
        <v>0</v>
      </c>
      <c r="S795" s="5">
        <v>0</v>
      </c>
    </row>
    <row r="796" spans="1:19" x14ac:dyDescent="0.3">
      <c r="A796" s="5">
        <v>498</v>
      </c>
      <c r="B796" s="5" t="s">
        <v>471</v>
      </c>
      <c r="C796" s="5" t="s">
        <v>2725</v>
      </c>
      <c r="D796" s="5" t="s">
        <v>216</v>
      </c>
      <c r="E796" s="5" t="s">
        <v>73</v>
      </c>
      <c r="F796" s="5" t="s">
        <v>24</v>
      </c>
      <c r="G796" s="6">
        <v>45657</v>
      </c>
      <c r="H796" s="5">
        <f t="shared" si="121"/>
        <v>2024</v>
      </c>
      <c r="I796" s="5" t="str">
        <f t="shared" si="116"/>
        <v>Diciembre</v>
      </c>
      <c r="J796" s="6" t="str">
        <f t="shared" si="117"/>
        <v>2024-2</v>
      </c>
      <c r="K796" s="5">
        <v>80</v>
      </c>
      <c r="L796" s="5">
        <v>92</v>
      </c>
      <c r="M796" s="15">
        <f t="shared" si="118"/>
        <v>1.1499999999999999</v>
      </c>
      <c r="N796" s="15">
        <f t="shared" si="119"/>
        <v>1.1499999999999999</v>
      </c>
      <c r="O796" s="5" t="s">
        <v>25</v>
      </c>
      <c r="P796" s="5" t="s">
        <v>25</v>
      </c>
      <c r="Q796" s="5" t="str">
        <f t="shared" si="120"/>
        <v>498-2024-12-31</v>
      </c>
      <c r="R796" s="5">
        <v>0</v>
      </c>
      <c r="S796" s="5">
        <v>0</v>
      </c>
    </row>
    <row r="797" spans="1:19" x14ac:dyDescent="0.3">
      <c r="A797" s="5">
        <v>499</v>
      </c>
      <c r="B797" s="5" t="s">
        <v>472</v>
      </c>
      <c r="C797" s="5" t="s">
        <v>2725</v>
      </c>
      <c r="D797" s="5" t="s">
        <v>311</v>
      </c>
      <c r="E797" s="5" t="s">
        <v>73</v>
      </c>
      <c r="F797" s="5" t="s">
        <v>24</v>
      </c>
      <c r="G797" s="6">
        <v>45657</v>
      </c>
      <c r="H797" s="5">
        <f t="shared" si="121"/>
        <v>2024</v>
      </c>
      <c r="I797" s="5" t="str">
        <f t="shared" si="116"/>
        <v>Diciembre</v>
      </c>
      <c r="J797" s="6" t="str">
        <f t="shared" si="117"/>
        <v>2024-2</v>
      </c>
      <c r="K797" s="5">
        <v>80</v>
      </c>
      <c r="L797" s="5">
        <v>87</v>
      </c>
      <c r="M797" s="15">
        <f t="shared" si="118"/>
        <v>1.0874999999999999</v>
      </c>
      <c r="N797" s="15">
        <f t="shared" si="119"/>
        <v>1.0874999999999999</v>
      </c>
      <c r="O797" s="5" t="s">
        <v>25</v>
      </c>
      <c r="P797" s="5" t="s">
        <v>25</v>
      </c>
      <c r="Q797" s="5" t="str">
        <f t="shared" si="120"/>
        <v>499-2024-12-31</v>
      </c>
      <c r="R797" s="5">
        <v>0</v>
      </c>
      <c r="S797" s="5">
        <v>0</v>
      </c>
    </row>
    <row r="798" spans="1:19" x14ac:dyDescent="0.3">
      <c r="A798" s="5">
        <v>500</v>
      </c>
      <c r="B798" s="5" t="s">
        <v>473</v>
      </c>
      <c r="C798" s="5" t="s">
        <v>2725</v>
      </c>
      <c r="D798" s="5" t="s">
        <v>257</v>
      </c>
      <c r="E798" s="5" t="s">
        <v>73</v>
      </c>
      <c r="F798" s="5" t="s">
        <v>24</v>
      </c>
      <c r="G798" s="6">
        <v>45657</v>
      </c>
      <c r="H798" s="5">
        <f t="shared" si="121"/>
        <v>2024</v>
      </c>
      <c r="I798" s="5" t="str">
        <f t="shared" si="116"/>
        <v>Diciembre</v>
      </c>
      <c r="J798" s="6" t="str">
        <f t="shared" si="117"/>
        <v>2024-2</v>
      </c>
      <c r="K798" s="5">
        <v>80</v>
      </c>
      <c r="L798" s="5">
        <v>89</v>
      </c>
      <c r="M798" s="15">
        <f t="shared" si="118"/>
        <v>1.1125</v>
      </c>
      <c r="N798" s="15">
        <f t="shared" si="119"/>
        <v>1.1125</v>
      </c>
      <c r="O798" s="5" t="s">
        <v>25</v>
      </c>
      <c r="P798" s="5" t="s">
        <v>25</v>
      </c>
      <c r="Q798" s="5" t="str">
        <f t="shared" si="120"/>
        <v>500-2024-12-31</v>
      </c>
      <c r="R798" s="5">
        <v>0</v>
      </c>
      <c r="S798" s="5">
        <v>0</v>
      </c>
    </row>
    <row r="799" spans="1:19" x14ac:dyDescent="0.3">
      <c r="A799" s="5">
        <v>501</v>
      </c>
      <c r="B799" s="5" t="s">
        <v>474</v>
      </c>
      <c r="C799" s="5" t="s">
        <v>2725</v>
      </c>
      <c r="D799" s="5" t="s">
        <v>22</v>
      </c>
      <c r="E799" s="5" t="s">
        <v>73</v>
      </c>
      <c r="F799" s="5" t="s">
        <v>24</v>
      </c>
      <c r="G799" s="6">
        <v>45657</v>
      </c>
      <c r="H799" s="5">
        <f t="shared" si="121"/>
        <v>2024</v>
      </c>
      <c r="I799" s="5" t="str">
        <f t="shared" si="116"/>
        <v>Diciembre</v>
      </c>
      <c r="J799" s="6" t="str">
        <f t="shared" si="117"/>
        <v>2024-2</v>
      </c>
      <c r="K799" s="5">
        <v>80</v>
      </c>
      <c r="L799" s="5">
        <v>88</v>
      </c>
      <c r="M799" s="15">
        <f t="shared" si="118"/>
        <v>1.1000000000000001</v>
      </c>
      <c r="N799" s="15">
        <f t="shared" si="119"/>
        <v>1.1000000000000001</v>
      </c>
      <c r="O799" s="5" t="s">
        <v>25</v>
      </c>
      <c r="P799" s="5" t="s">
        <v>25</v>
      </c>
      <c r="Q799" s="5" t="str">
        <f t="shared" si="120"/>
        <v>501-2024-12-31</v>
      </c>
      <c r="R799" s="5">
        <v>0</v>
      </c>
      <c r="S799" s="5">
        <v>0</v>
      </c>
    </row>
    <row r="800" spans="1:19" x14ac:dyDescent="0.3">
      <c r="A800" s="5">
        <v>502</v>
      </c>
      <c r="B800" s="5" t="s">
        <v>475</v>
      </c>
      <c r="C800" s="5" t="s">
        <v>2725</v>
      </c>
      <c r="D800" s="5" t="s">
        <v>119</v>
      </c>
      <c r="E800" s="5" t="s">
        <v>73</v>
      </c>
      <c r="F800" s="5" t="s">
        <v>24</v>
      </c>
      <c r="G800" s="6">
        <v>45657</v>
      </c>
      <c r="H800" s="5">
        <f t="shared" si="121"/>
        <v>2024</v>
      </c>
      <c r="I800" s="5" t="str">
        <f t="shared" si="116"/>
        <v>Diciembre</v>
      </c>
      <c r="J800" s="6" t="str">
        <f t="shared" si="117"/>
        <v>2024-2</v>
      </c>
      <c r="K800" s="5">
        <v>80</v>
      </c>
      <c r="L800" s="5">
        <v>90</v>
      </c>
      <c r="M800" s="15">
        <f t="shared" si="118"/>
        <v>1.125</v>
      </c>
      <c r="N800" s="15">
        <f t="shared" si="119"/>
        <v>1.125</v>
      </c>
      <c r="O800" s="5" t="s">
        <v>25</v>
      </c>
      <c r="P800" s="5" t="s">
        <v>25</v>
      </c>
      <c r="Q800" s="5" t="str">
        <f t="shared" si="120"/>
        <v>502-2024-12-31</v>
      </c>
      <c r="R800" s="5">
        <v>0</v>
      </c>
      <c r="S800" s="5">
        <v>0</v>
      </c>
    </row>
    <row r="801" spans="1:19" x14ac:dyDescent="0.3">
      <c r="A801" s="5">
        <v>503</v>
      </c>
      <c r="B801" s="5" t="s">
        <v>476</v>
      </c>
      <c r="C801" s="5" t="s">
        <v>2725</v>
      </c>
      <c r="D801" s="5" t="s">
        <v>447</v>
      </c>
      <c r="E801" s="5" t="s">
        <v>73</v>
      </c>
      <c r="F801" s="5" t="s">
        <v>24</v>
      </c>
      <c r="G801" s="6">
        <v>45657</v>
      </c>
      <c r="H801" s="5">
        <f t="shared" si="121"/>
        <v>2024</v>
      </c>
      <c r="I801" s="5" t="str">
        <f t="shared" si="116"/>
        <v>Diciembre</v>
      </c>
      <c r="J801" s="6" t="str">
        <f t="shared" si="117"/>
        <v>2024-2</v>
      </c>
      <c r="K801" s="5">
        <v>80</v>
      </c>
      <c r="L801" s="5">
        <v>86</v>
      </c>
      <c r="M801" s="15">
        <f t="shared" si="118"/>
        <v>1.075</v>
      </c>
      <c r="N801" s="15">
        <f t="shared" si="119"/>
        <v>1.075</v>
      </c>
      <c r="O801" s="5" t="s">
        <v>25</v>
      </c>
      <c r="P801" s="5" t="s">
        <v>25</v>
      </c>
      <c r="Q801" s="5" t="str">
        <f t="shared" si="120"/>
        <v>503-2024-12-31</v>
      </c>
      <c r="R801" s="5">
        <v>0</v>
      </c>
      <c r="S801" s="5">
        <v>0</v>
      </c>
    </row>
    <row r="802" spans="1:19" x14ac:dyDescent="0.3">
      <c r="A802" s="5">
        <v>504</v>
      </c>
      <c r="B802" s="5" t="s">
        <v>477</v>
      </c>
      <c r="C802" s="5" t="s">
        <v>2725</v>
      </c>
      <c r="D802" s="5" t="s">
        <v>374</v>
      </c>
      <c r="E802" s="5" t="s">
        <v>73</v>
      </c>
      <c r="F802" s="5" t="s">
        <v>24</v>
      </c>
      <c r="G802" s="6">
        <v>45657</v>
      </c>
      <c r="H802" s="5">
        <f t="shared" si="121"/>
        <v>2024</v>
      </c>
      <c r="I802" s="5" t="str">
        <f t="shared" si="116"/>
        <v>Diciembre</v>
      </c>
      <c r="J802" s="6" t="str">
        <f t="shared" si="117"/>
        <v>2024-2</v>
      </c>
      <c r="K802" s="5">
        <v>80</v>
      </c>
      <c r="L802" s="5">
        <v>88</v>
      </c>
      <c r="M802" s="15">
        <f t="shared" si="118"/>
        <v>1.1000000000000001</v>
      </c>
      <c r="N802" s="15">
        <f t="shared" si="119"/>
        <v>1.1000000000000001</v>
      </c>
      <c r="O802" s="5" t="s">
        <v>25</v>
      </c>
      <c r="P802" s="5" t="s">
        <v>25</v>
      </c>
      <c r="Q802" s="5" t="str">
        <f t="shared" si="120"/>
        <v>504-2024-12-31</v>
      </c>
      <c r="R802" s="5">
        <v>0</v>
      </c>
      <c r="S802" s="5">
        <v>0</v>
      </c>
    </row>
    <row r="803" spans="1:19" x14ac:dyDescent="0.3">
      <c r="A803" s="5">
        <v>505</v>
      </c>
      <c r="B803" s="5" t="s">
        <v>478</v>
      </c>
      <c r="C803" s="5" t="s">
        <v>2725</v>
      </c>
      <c r="D803" s="5" t="s">
        <v>87</v>
      </c>
      <c r="E803" s="5" t="s">
        <v>73</v>
      </c>
      <c r="F803" s="5" t="s">
        <v>24</v>
      </c>
      <c r="G803" s="6">
        <v>45657</v>
      </c>
      <c r="H803" s="5">
        <f t="shared" si="121"/>
        <v>2024</v>
      </c>
      <c r="I803" s="5" t="str">
        <f t="shared" si="116"/>
        <v>Diciembre</v>
      </c>
      <c r="J803" s="6" t="str">
        <f t="shared" si="117"/>
        <v>2024-2</v>
      </c>
      <c r="K803" s="5">
        <v>80</v>
      </c>
      <c r="L803" s="5">
        <v>85</v>
      </c>
      <c r="M803" s="15">
        <f t="shared" si="118"/>
        <v>1.0625</v>
      </c>
      <c r="N803" s="15">
        <f t="shared" si="119"/>
        <v>1.0625</v>
      </c>
      <c r="O803" s="5" t="s">
        <v>25</v>
      </c>
      <c r="P803" s="5" t="s">
        <v>25</v>
      </c>
      <c r="Q803" s="5" t="str">
        <f t="shared" si="120"/>
        <v>505-2024-12-31</v>
      </c>
      <c r="R803" s="5">
        <v>0</v>
      </c>
      <c r="S803" s="5">
        <v>0</v>
      </c>
    </row>
    <row r="804" spans="1:19" x14ac:dyDescent="0.3">
      <c r="A804" s="5">
        <v>506</v>
      </c>
      <c r="B804" s="5" t="s">
        <v>479</v>
      </c>
      <c r="C804" s="5" t="s">
        <v>2725</v>
      </c>
      <c r="D804" s="5" t="s">
        <v>318</v>
      </c>
      <c r="E804" s="5" t="s">
        <v>73</v>
      </c>
      <c r="F804" s="5" t="s">
        <v>24</v>
      </c>
      <c r="G804" s="6">
        <v>45657</v>
      </c>
      <c r="H804" s="5">
        <f t="shared" si="121"/>
        <v>2024</v>
      </c>
      <c r="I804" s="5" t="str">
        <f t="shared" si="116"/>
        <v>Diciembre</v>
      </c>
      <c r="J804" s="6" t="str">
        <f t="shared" si="117"/>
        <v>2024-2</v>
      </c>
      <c r="K804" s="5">
        <v>80</v>
      </c>
      <c r="L804" s="5">
        <v>67</v>
      </c>
      <c r="M804" s="15">
        <f t="shared" si="118"/>
        <v>0.83750000000000002</v>
      </c>
      <c r="N804" s="15">
        <f t="shared" si="119"/>
        <v>0.83750000000000002</v>
      </c>
      <c r="O804" s="5" t="s">
        <v>25</v>
      </c>
      <c r="P804" s="5" t="s">
        <v>25</v>
      </c>
      <c r="Q804" s="5" t="str">
        <f t="shared" si="120"/>
        <v>506-2024-12-31</v>
      </c>
      <c r="R804" s="5">
        <v>0</v>
      </c>
      <c r="S804" s="5">
        <v>0</v>
      </c>
    </row>
    <row r="805" spans="1:19" x14ac:dyDescent="0.3">
      <c r="A805" s="5">
        <v>507</v>
      </c>
      <c r="B805" s="5" t="s">
        <v>480</v>
      </c>
      <c r="C805" s="5" t="s">
        <v>2725</v>
      </c>
      <c r="D805" s="5" t="s">
        <v>242</v>
      </c>
      <c r="E805" s="5" t="s">
        <v>73</v>
      </c>
      <c r="F805" s="5" t="s">
        <v>24</v>
      </c>
      <c r="G805" s="6">
        <v>45657</v>
      </c>
      <c r="H805" s="5">
        <f t="shared" si="121"/>
        <v>2024</v>
      </c>
      <c r="I805" s="5" t="str">
        <f t="shared" si="116"/>
        <v>Diciembre</v>
      </c>
      <c r="J805" s="6" t="str">
        <f t="shared" si="117"/>
        <v>2024-2</v>
      </c>
      <c r="K805" s="5">
        <v>80</v>
      </c>
      <c r="L805" s="5">
        <v>77</v>
      </c>
      <c r="M805" s="15">
        <f t="shared" si="118"/>
        <v>0.96250000000000002</v>
      </c>
      <c r="N805" s="15">
        <f t="shared" si="119"/>
        <v>0.96250000000000002</v>
      </c>
      <c r="O805" s="5" t="s">
        <v>25</v>
      </c>
      <c r="P805" s="5" t="s">
        <v>25</v>
      </c>
      <c r="Q805" s="5" t="str">
        <f t="shared" si="120"/>
        <v>507-2024-12-31</v>
      </c>
      <c r="R805" s="5">
        <v>0</v>
      </c>
      <c r="S805" s="5">
        <v>0</v>
      </c>
    </row>
    <row r="806" spans="1:19" x14ac:dyDescent="0.3">
      <c r="A806" s="5">
        <v>508</v>
      </c>
      <c r="B806" s="5" t="s">
        <v>481</v>
      </c>
      <c r="C806" s="5" t="s">
        <v>2725</v>
      </c>
      <c r="D806" s="5" t="s">
        <v>366</v>
      </c>
      <c r="E806" s="5" t="s">
        <v>73</v>
      </c>
      <c r="F806" s="5" t="s">
        <v>24</v>
      </c>
      <c r="G806" s="6">
        <v>45657</v>
      </c>
      <c r="H806" s="5">
        <f t="shared" si="121"/>
        <v>2024</v>
      </c>
      <c r="I806" s="5" t="str">
        <f t="shared" si="116"/>
        <v>Diciembre</v>
      </c>
      <c r="J806" s="6" t="str">
        <f t="shared" si="117"/>
        <v>2024-2</v>
      </c>
      <c r="K806" s="5">
        <v>80</v>
      </c>
      <c r="L806" s="5">
        <v>88</v>
      </c>
      <c r="M806" s="15">
        <f t="shared" si="118"/>
        <v>1.1000000000000001</v>
      </c>
      <c r="N806" s="15">
        <f t="shared" si="119"/>
        <v>1.1000000000000001</v>
      </c>
      <c r="O806" s="5" t="s">
        <v>25</v>
      </c>
      <c r="P806" s="5" t="s">
        <v>25</v>
      </c>
      <c r="Q806" s="5" t="str">
        <f t="shared" si="120"/>
        <v>508-2024-12-31</v>
      </c>
      <c r="R806" s="5">
        <v>0</v>
      </c>
      <c r="S806" s="5">
        <v>0</v>
      </c>
    </row>
    <row r="807" spans="1:19" x14ac:dyDescent="0.3">
      <c r="A807" s="5">
        <v>518</v>
      </c>
      <c r="B807" s="5" t="s">
        <v>67</v>
      </c>
      <c r="C807" s="5" t="s">
        <v>2725</v>
      </c>
      <c r="D807" s="5" t="s">
        <v>68</v>
      </c>
      <c r="E807" s="5" t="s">
        <v>69</v>
      </c>
      <c r="F807" s="5" t="s">
        <v>24</v>
      </c>
      <c r="G807" s="6">
        <v>45657</v>
      </c>
      <c r="H807" s="16">
        <f t="shared" si="121"/>
        <v>2024</v>
      </c>
      <c r="I807" s="6" t="str">
        <f t="shared" si="116"/>
        <v>Diciembre</v>
      </c>
      <c r="J807" s="6" t="str">
        <f t="shared" si="117"/>
        <v>2024-2</v>
      </c>
      <c r="K807" s="5">
        <v>100</v>
      </c>
      <c r="L807" s="10">
        <v>112.5</v>
      </c>
      <c r="M807" s="15">
        <f t="shared" si="118"/>
        <v>1.125</v>
      </c>
      <c r="N807" s="15">
        <f t="shared" si="119"/>
        <v>1.125</v>
      </c>
      <c r="O807" s="5" t="s">
        <v>25</v>
      </c>
      <c r="P807" s="5" t="s">
        <v>25</v>
      </c>
      <c r="Q807" s="5" t="str">
        <f t="shared" si="120"/>
        <v>518-2024-12-31</v>
      </c>
      <c r="R807" s="5">
        <v>0</v>
      </c>
      <c r="S807" s="5">
        <v>0</v>
      </c>
    </row>
    <row r="808" spans="1:19" x14ac:dyDescent="0.3">
      <c r="A808" s="25">
        <v>900</v>
      </c>
      <c r="B808" s="23" t="s">
        <v>482</v>
      </c>
      <c r="C808" s="5" t="s">
        <v>2725</v>
      </c>
      <c r="D808" s="5" t="s">
        <v>225</v>
      </c>
      <c r="E808" s="5" t="s">
        <v>23</v>
      </c>
      <c r="F808" s="5" t="s">
        <v>24</v>
      </c>
      <c r="G808" s="6">
        <v>45657</v>
      </c>
      <c r="H808" s="16">
        <f t="shared" si="121"/>
        <v>2024</v>
      </c>
      <c r="I808" s="6" t="str">
        <f t="shared" si="116"/>
        <v>Diciembre</v>
      </c>
      <c r="J808" s="6" t="str">
        <f t="shared" si="117"/>
        <v>2024-2</v>
      </c>
      <c r="K808" s="11">
        <v>100</v>
      </c>
      <c r="L808" s="11">
        <v>100</v>
      </c>
      <c r="M808" s="15">
        <f t="shared" ref="M808:M816" si="122">IFERROR(IF((L808/K808)&gt;1,1,L808/K808),"")</f>
        <v>1</v>
      </c>
      <c r="N808" s="15">
        <f t="shared" ref="N808:N816" si="123">IFERROR(IF((L808/K808)&gt;1,1,L808/K808),"")</f>
        <v>1</v>
      </c>
      <c r="O808" s="5" t="s">
        <v>25</v>
      </c>
      <c r="P808" s="5" t="s">
        <v>25</v>
      </c>
      <c r="Q808" s="5" t="str">
        <f t="shared" si="120"/>
        <v>900-2024-12-31</v>
      </c>
      <c r="R808" s="5">
        <v>0</v>
      </c>
      <c r="S808" s="5">
        <v>0</v>
      </c>
    </row>
    <row r="809" spans="1:19" x14ac:dyDescent="0.3">
      <c r="A809" s="25">
        <v>901</v>
      </c>
      <c r="B809" s="23" t="s">
        <v>483</v>
      </c>
      <c r="C809" s="5" t="s">
        <v>2725</v>
      </c>
      <c r="D809" s="5" t="s">
        <v>484</v>
      </c>
      <c r="E809" s="5" t="s">
        <v>23</v>
      </c>
      <c r="F809" s="5" t="s">
        <v>24</v>
      </c>
      <c r="G809" s="6">
        <v>45657</v>
      </c>
      <c r="H809" s="16">
        <f t="shared" si="121"/>
        <v>2024</v>
      </c>
      <c r="I809" s="6" t="str">
        <f t="shared" si="116"/>
        <v>Diciembre</v>
      </c>
      <c r="J809" s="6" t="str">
        <f t="shared" si="117"/>
        <v>2024-2</v>
      </c>
      <c r="K809" s="32">
        <v>82</v>
      </c>
      <c r="L809" s="32">
        <v>72</v>
      </c>
      <c r="M809" s="15">
        <f t="shared" si="122"/>
        <v>0.87804878048780488</v>
      </c>
      <c r="N809" s="15">
        <f t="shared" si="123"/>
        <v>0.87804878048780488</v>
      </c>
      <c r="O809" s="5" t="s">
        <v>25</v>
      </c>
      <c r="P809" s="5" t="s">
        <v>25</v>
      </c>
      <c r="Q809" s="5" t="str">
        <f t="shared" si="120"/>
        <v>901-2024-12-31</v>
      </c>
      <c r="R809" s="5">
        <v>0</v>
      </c>
      <c r="S809" s="5">
        <v>0</v>
      </c>
    </row>
    <row r="810" spans="1:19" x14ac:dyDescent="0.3">
      <c r="A810" s="25">
        <v>902</v>
      </c>
      <c r="B810" s="23" t="s">
        <v>485</v>
      </c>
      <c r="C810" s="5" t="s">
        <v>2725</v>
      </c>
      <c r="D810" s="5" t="s">
        <v>112</v>
      </c>
      <c r="E810" s="5" t="s">
        <v>23</v>
      </c>
      <c r="F810" s="5" t="s">
        <v>24</v>
      </c>
      <c r="G810" s="6">
        <v>45657</v>
      </c>
      <c r="H810" s="16">
        <f t="shared" si="121"/>
        <v>2024</v>
      </c>
      <c r="I810" s="6" t="str">
        <f t="shared" si="116"/>
        <v>Diciembre</v>
      </c>
      <c r="J810" s="6" t="str">
        <f t="shared" si="117"/>
        <v>2024-2</v>
      </c>
      <c r="K810" s="11">
        <v>100</v>
      </c>
      <c r="L810" s="11">
        <v>100</v>
      </c>
      <c r="M810" s="15">
        <f t="shared" si="122"/>
        <v>1</v>
      </c>
      <c r="N810" s="15">
        <f t="shared" si="123"/>
        <v>1</v>
      </c>
      <c r="O810" s="5" t="s">
        <v>25</v>
      </c>
      <c r="P810" s="5" t="s">
        <v>25</v>
      </c>
      <c r="Q810" s="5" t="str">
        <f t="shared" si="120"/>
        <v>902-2024-12-31</v>
      </c>
      <c r="R810" s="5">
        <v>0</v>
      </c>
      <c r="S810" s="5">
        <v>0</v>
      </c>
    </row>
    <row r="811" spans="1:19" x14ac:dyDescent="0.3">
      <c r="A811" s="25">
        <v>903</v>
      </c>
      <c r="B811" s="23" t="s">
        <v>2737</v>
      </c>
      <c r="C811" s="5" t="s">
        <v>2725</v>
      </c>
      <c r="D811" s="5" t="s">
        <v>95</v>
      </c>
      <c r="E811" s="5" t="s">
        <v>23</v>
      </c>
      <c r="F811" s="5" t="s">
        <v>24</v>
      </c>
      <c r="G811" s="6">
        <v>45657</v>
      </c>
      <c r="H811" s="16">
        <f t="shared" si="121"/>
        <v>2024</v>
      </c>
      <c r="I811" s="6" t="str">
        <f t="shared" si="116"/>
        <v>Diciembre</v>
      </c>
      <c r="J811" s="6" t="str">
        <f t="shared" si="117"/>
        <v>2024-2</v>
      </c>
      <c r="K811" s="11">
        <v>49</v>
      </c>
      <c r="L811" s="11">
        <v>49</v>
      </c>
      <c r="M811" s="15">
        <f t="shared" si="122"/>
        <v>1</v>
      </c>
      <c r="N811" s="15">
        <f t="shared" si="123"/>
        <v>1</v>
      </c>
      <c r="O811" s="5" t="s">
        <v>25</v>
      </c>
      <c r="P811" s="5" t="s">
        <v>25</v>
      </c>
      <c r="Q811" s="5" t="str">
        <f t="shared" si="120"/>
        <v>903-2024-12-31</v>
      </c>
      <c r="R811" s="5">
        <v>0</v>
      </c>
      <c r="S811" s="5">
        <v>0</v>
      </c>
    </row>
    <row r="812" spans="1:19" x14ac:dyDescent="0.3">
      <c r="A812" s="25">
        <v>904</v>
      </c>
      <c r="B812" s="23" t="s">
        <v>487</v>
      </c>
      <c r="C812" s="5" t="s">
        <v>2725</v>
      </c>
      <c r="D812" s="5" t="s">
        <v>287</v>
      </c>
      <c r="E812" s="5" t="s">
        <v>23</v>
      </c>
      <c r="F812" s="5" t="s">
        <v>24</v>
      </c>
      <c r="G812" s="6">
        <v>45657</v>
      </c>
      <c r="H812" s="16">
        <f t="shared" si="121"/>
        <v>2024</v>
      </c>
      <c r="I812" s="6" t="str">
        <f t="shared" si="116"/>
        <v>Diciembre</v>
      </c>
      <c r="J812" s="6" t="str">
        <f t="shared" si="117"/>
        <v>2024-2</v>
      </c>
      <c r="K812" s="11">
        <v>98</v>
      </c>
      <c r="L812" s="11">
        <v>96</v>
      </c>
      <c r="M812" s="15">
        <f t="shared" si="122"/>
        <v>0.97959183673469385</v>
      </c>
      <c r="N812" s="15">
        <f t="shared" si="123"/>
        <v>0.97959183673469385</v>
      </c>
      <c r="O812" s="5" t="s">
        <v>25</v>
      </c>
      <c r="P812" s="5" t="s">
        <v>25</v>
      </c>
      <c r="Q812" s="5" t="str">
        <f t="shared" si="120"/>
        <v>904-2024-12-31</v>
      </c>
      <c r="R812" s="5">
        <v>0</v>
      </c>
      <c r="S812" s="5">
        <v>0</v>
      </c>
    </row>
    <row r="813" spans="1:19" x14ac:dyDescent="0.3">
      <c r="A813" s="25">
        <v>905</v>
      </c>
      <c r="B813" s="23" t="s">
        <v>488</v>
      </c>
      <c r="C813" s="5" t="s">
        <v>2725</v>
      </c>
      <c r="D813" s="5" t="s">
        <v>484</v>
      </c>
      <c r="E813" s="5" t="s">
        <v>23</v>
      </c>
      <c r="F813" s="5" t="s">
        <v>24</v>
      </c>
      <c r="G813" s="6">
        <v>45657</v>
      </c>
      <c r="H813" s="16">
        <f t="shared" si="121"/>
        <v>2024</v>
      </c>
      <c r="I813" s="6" t="str">
        <f t="shared" si="116"/>
        <v>Diciembre</v>
      </c>
      <c r="J813" s="6" t="str">
        <f t="shared" si="117"/>
        <v>2024-2</v>
      </c>
      <c r="K813" s="11">
        <v>100</v>
      </c>
      <c r="L813" s="11">
        <v>100</v>
      </c>
      <c r="M813" s="15">
        <f t="shared" si="122"/>
        <v>1</v>
      </c>
      <c r="N813" s="15">
        <f t="shared" si="123"/>
        <v>1</v>
      </c>
      <c r="O813" s="5" t="s">
        <v>25</v>
      </c>
      <c r="P813" s="5" t="s">
        <v>25</v>
      </c>
      <c r="Q813" s="5" t="str">
        <f t="shared" si="120"/>
        <v>905-2024-12-31</v>
      </c>
      <c r="R813" s="5">
        <v>0</v>
      </c>
      <c r="S813" s="5">
        <v>0</v>
      </c>
    </row>
    <row r="814" spans="1:19" x14ac:dyDescent="0.3">
      <c r="A814" s="25">
        <v>906</v>
      </c>
      <c r="B814" s="23" t="s">
        <v>489</v>
      </c>
      <c r="C814" s="5" t="s">
        <v>2725</v>
      </c>
      <c r="D814" s="5" t="s">
        <v>484</v>
      </c>
      <c r="E814" s="5" t="s">
        <v>23</v>
      </c>
      <c r="F814" s="5" t="s">
        <v>24</v>
      </c>
      <c r="G814" s="6">
        <v>45657</v>
      </c>
      <c r="H814" s="16">
        <f t="shared" si="121"/>
        <v>2024</v>
      </c>
      <c r="I814" s="6" t="str">
        <f t="shared" si="116"/>
        <v>Diciembre</v>
      </c>
      <c r="J814" s="6" t="str">
        <f t="shared" si="117"/>
        <v>2024-2</v>
      </c>
      <c r="K814" s="11">
        <v>100</v>
      </c>
      <c r="L814" s="11">
        <v>100</v>
      </c>
      <c r="M814" s="15">
        <f t="shared" si="122"/>
        <v>1</v>
      </c>
      <c r="N814" s="15">
        <f t="shared" si="123"/>
        <v>1</v>
      </c>
      <c r="O814" s="5" t="s">
        <v>25</v>
      </c>
      <c r="P814" s="5" t="s">
        <v>25</v>
      </c>
      <c r="Q814" s="5" t="str">
        <f t="shared" si="120"/>
        <v>906-2024-12-31</v>
      </c>
      <c r="R814" s="5">
        <v>0</v>
      </c>
      <c r="S814" s="5">
        <v>0</v>
      </c>
    </row>
    <row r="815" spans="1:19" x14ac:dyDescent="0.3">
      <c r="A815" s="25">
        <v>907</v>
      </c>
      <c r="B815" s="23" t="s">
        <v>490</v>
      </c>
      <c r="C815" s="5" t="s">
        <v>2725</v>
      </c>
      <c r="D815" s="5" t="s">
        <v>484</v>
      </c>
      <c r="E815" s="5" t="s">
        <v>23</v>
      </c>
      <c r="F815" s="5" t="s">
        <v>24</v>
      </c>
      <c r="G815" s="6">
        <v>45657</v>
      </c>
      <c r="H815" s="16">
        <f t="shared" si="121"/>
        <v>2024</v>
      </c>
      <c r="I815" s="6" t="str">
        <f t="shared" si="116"/>
        <v>Diciembre</v>
      </c>
      <c r="J815" s="6" t="str">
        <f t="shared" si="117"/>
        <v>2024-2</v>
      </c>
      <c r="K815" s="11">
        <v>100</v>
      </c>
      <c r="L815" s="11">
        <v>100</v>
      </c>
      <c r="M815" s="15">
        <f t="shared" si="122"/>
        <v>1</v>
      </c>
      <c r="N815" s="15">
        <f t="shared" si="123"/>
        <v>1</v>
      </c>
      <c r="O815" s="5" t="s">
        <v>25</v>
      </c>
      <c r="P815" s="5" t="s">
        <v>25</v>
      </c>
      <c r="Q815" s="5" t="str">
        <f t="shared" si="120"/>
        <v>907-2024-12-31</v>
      </c>
      <c r="R815" s="5">
        <v>0</v>
      </c>
      <c r="S815" s="5">
        <v>0</v>
      </c>
    </row>
    <row r="816" spans="1:19" x14ac:dyDescent="0.3">
      <c r="A816" s="25">
        <v>908</v>
      </c>
      <c r="B816" s="23" t="s">
        <v>491</v>
      </c>
      <c r="C816" s="5" t="s">
        <v>2725</v>
      </c>
      <c r="D816" s="5" t="s">
        <v>87</v>
      </c>
      <c r="E816" s="5" t="s">
        <v>23</v>
      </c>
      <c r="F816" s="5" t="s">
        <v>24</v>
      </c>
      <c r="G816" s="6">
        <v>45657</v>
      </c>
      <c r="H816" s="16">
        <f t="shared" si="121"/>
        <v>2024</v>
      </c>
      <c r="I816" s="6" t="str">
        <f t="shared" si="116"/>
        <v>Diciembre</v>
      </c>
      <c r="J816" s="6" t="str">
        <f t="shared" si="117"/>
        <v>2024-2</v>
      </c>
      <c r="K816" s="11">
        <v>100</v>
      </c>
      <c r="L816" s="11">
        <v>100</v>
      </c>
      <c r="M816" s="15">
        <f t="shared" si="122"/>
        <v>1</v>
      </c>
      <c r="N816" s="15">
        <f t="shared" si="123"/>
        <v>1</v>
      </c>
      <c r="O816" s="5" t="s">
        <v>25</v>
      </c>
      <c r="P816" s="5" t="s">
        <v>25</v>
      </c>
      <c r="Q816" s="5" t="str">
        <f t="shared" si="120"/>
        <v>908-2024-12-31</v>
      </c>
      <c r="R816" s="5">
        <v>0</v>
      </c>
      <c r="S816" s="5">
        <v>0</v>
      </c>
    </row>
    <row r="817" spans="1:19" x14ac:dyDescent="0.3">
      <c r="A817" s="5">
        <v>920</v>
      </c>
      <c r="B817" s="5" t="s">
        <v>2738</v>
      </c>
      <c r="C817" s="5" t="s">
        <v>2725</v>
      </c>
      <c r="D817" s="5" t="s">
        <v>39</v>
      </c>
      <c r="E817" s="5" t="s">
        <v>23</v>
      </c>
      <c r="F817" s="5" t="s">
        <v>24</v>
      </c>
      <c r="G817" s="6">
        <v>45657</v>
      </c>
      <c r="H817" s="16">
        <f t="shared" si="121"/>
        <v>2024</v>
      </c>
      <c r="I817" s="6" t="str">
        <f t="shared" si="116"/>
        <v>Diciembre</v>
      </c>
      <c r="J817" s="6" t="str">
        <f t="shared" si="117"/>
        <v>2024-2</v>
      </c>
      <c r="K817" s="5">
        <v>100</v>
      </c>
      <c r="L817" s="5">
        <v>100</v>
      </c>
      <c r="M817" s="15">
        <f>IFERROR(IF((L817/K817)&gt;1.3,1.3,L817/K817),"")</f>
        <v>1</v>
      </c>
      <c r="N817" s="15">
        <f>IFERROR(L817/K817,"")</f>
        <v>1</v>
      </c>
      <c r="O817" s="5" t="s">
        <v>25</v>
      </c>
      <c r="P817" s="5" t="s">
        <v>25</v>
      </c>
      <c r="Q817" s="5" t="str">
        <f t="shared" si="120"/>
        <v>920-2024-12-31</v>
      </c>
      <c r="R817" s="5">
        <v>0</v>
      </c>
      <c r="S817" s="5">
        <v>0</v>
      </c>
    </row>
    <row r="818" spans="1:19" x14ac:dyDescent="0.3">
      <c r="A818" s="5" t="s">
        <v>503</v>
      </c>
      <c r="B818" s="5" t="s">
        <v>93</v>
      </c>
      <c r="C818" s="5" t="s">
        <v>2724</v>
      </c>
      <c r="D818" s="5" t="s">
        <v>72</v>
      </c>
      <c r="E818" s="5" t="s">
        <v>73</v>
      </c>
      <c r="F818" s="5" t="s">
        <v>24</v>
      </c>
      <c r="G818" s="6">
        <v>45657</v>
      </c>
      <c r="H818" s="5">
        <v>2023</v>
      </c>
      <c r="I818" s="5" t="str">
        <f t="shared" si="116"/>
        <v>Diciembre</v>
      </c>
      <c r="J818" s="6" t="str">
        <f t="shared" si="117"/>
        <v>2023-2</v>
      </c>
      <c r="K818" s="5">
        <v>80</v>
      </c>
      <c r="L818" s="5">
        <v>90.789405483854196</v>
      </c>
      <c r="M818" s="15">
        <f>IFERROR(IF((L818/K818)&gt;1.3,1.3,L818/K818),"")</f>
        <v>1.1348675685481775</v>
      </c>
      <c r="N818" s="15">
        <f>IFERROR(L818/K818,"")</f>
        <v>1.1348675685481775</v>
      </c>
      <c r="O818" s="5" t="s">
        <v>55</v>
      </c>
      <c r="P818" s="5" t="s">
        <v>91</v>
      </c>
      <c r="Q818" s="5" t="str">
        <f t="shared" si="120"/>
        <v>108.2-2024-12-31</v>
      </c>
      <c r="R818" s="5">
        <v>1</v>
      </c>
      <c r="S818" s="5">
        <v>1</v>
      </c>
    </row>
    <row r="819" spans="1:19" x14ac:dyDescent="0.3">
      <c r="A819" s="25" t="s">
        <v>513</v>
      </c>
      <c r="B819" s="23" t="s">
        <v>514</v>
      </c>
      <c r="C819" s="5" t="s">
        <v>2725</v>
      </c>
      <c r="D819" s="5" t="s">
        <v>46</v>
      </c>
      <c r="E819" s="5" t="s">
        <v>54</v>
      </c>
      <c r="F819" s="5" t="s">
        <v>24</v>
      </c>
      <c r="G819" s="6">
        <v>45657</v>
      </c>
      <c r="H819" s="16">
        <f t="shared" ref="H819:H850" si="124">YEAR(G819)</f>
        <v>2024</v>
      </c>
      <c r="I819" s="6" t="str">
        <f t="shared" si="116"/>
        <v>Diciembre</v>
      </c>
      <c r="J819" s="6" t="str">
        <f t="shared" si="117"/>
        <v>2024-2</v>
      </c>
      <c r="K819" s="5">
        <v>5</v>
      </c>
      <c r="L819" s="5">
        <v>3</v>
      </c>
      <c r="M819" s="15">
        <f>IFERROR(IF((L819/K819)&gt;1,1,L819/K819),"")</f>
        <v>0.6</v>
      </c>
      <c r="N819" s="15">
        <f>IFERROR(IF((L819/K819)&gt;1,1,L819/K819),"")</f>
        <v>0.6</v>
      </c>
      <c r="O819" s="5" t="s">
        <v>55</v>
      </c>
      <c r="P819" s="5" t="s">
        <v>55</v>
      </c>
      <c r="Q819" s="5" t="str">
        <f t="shared" si="120"/>
        <v>11.1-2024-12-31</v>
      </c>
      <c r="R819" s="5">
        <v>0</v>
      </c>
      <c r="S819" s="5">
        <v>0</v>
      </c>
    </row>
    <row r="820" spans="1:19" x14ac:dyDescent="0.3">
      <c r="A820" s="24" t="s">
        <v>517</v>
      </c>
      <c r="B820" s="23" t="s">
        <v>518</v>
      </c>
      <c r="C820" s="5" t="s">
        <v>2725</v>
      </c>
      <c r="D820" s="5" t="s">
        <v>186</v>
      </c>
      <c r="E820" s="5" t="s">
        <v>54</v>
      </c>
      <c r="F820" s="5" t="s">
        <v>24</v>
      </c>
      <c r="G820" s="6">
        <v>45657</v>
      </c>
      <c r="H820" s="16">
        <f t="shared" si="124"/>
        <v>2024</v>
      </c>
      <c r="I820" s="6" t="str">
        <f t="shared" si="116"/>
        <v>Diciembre</v>
      </c>
      <c r="J820" s="6" t="str">
        <f t="shared" si="117"/>
        <v>2024-2</v>
      </c>
      <c r="K820" s="83">
        <v>16080</v>
      </c>
      <c r="L820" s="83">
        <v>16589</v>
      </c>
      <c r="M820" s="15">
        <f>IFERROR(IF((L820/K820)&gt;1.3,1.3,L820/K820),"")</f>
        <v>1.0316542288557213</v>
      </c>
      <c r="N820" s="15">
        <f>IFERROR(L820/K820,"")</f>
        <v>1.0316542288557213</v>
      </c>
      <c r="O820" s="5" t="s">
        <v>55</v>
      </c>
      <c r="P820" s="5" t="s">
        <v>55</v>
      </c>
      <c r="Q820" s="5" t="str">
        <f t="shared" si="120"/>
        <v>14.1-2024-12-31</v>
      </c>
      <c r="R820" s="5">
        <v>0</v>
      </c>
      <c r="S820" s="5">
        <v>0</v>
      </c>
    </row>
    <row r="821" spans="1:19" x14ac:dyDescent="0.3">
      <c r="A821" s="24" t="s">
        <v>519</v>
      </c>
      <c r="B821" s="23" t="s">
        <v>520</v>
      </c>
      <c r="C821" s="5" t="s">
        <v>2725</v>
      </c>
      <c r="D821" s="5" t="s">
        <v>186</v>
      </c>
      <c r="E821" s="5" t="s">
        <v>54</v>
      </c>
      <c r="F821" s="5" t="s">
        <v>24</v>
      </c>
      <c r="G821" s="6">
        <v>45657</v>
      </c>
      <c r="H821" s="16">
        <f t="shared" si="124"/>
        <v>2024</v>
      </c>
      <c r="I821" s="6" t="str">
        <f t="shared" si="116"/>
        <v>Diciembre</v>
      </c>
      <c r="J821" s="6" t="str">
        <f t="shared" si="117"/>
        <v>2024-2</v>
      </c>
      <c r="K821" s="5">
        <v>87439</v>
      </c>
      <c r="L821" s="5">
        <v>88001</v>
      </c>
      <c r="M821" s="15">
        <f>IFERROR(IF((L821/K821)&gt;1.3,1.3,L821/K821),"")</f>
        <v>1.0064273379155755</v>
      </c>
      <c r="N821" s="15">
        <f>IFERROR(L821/K821,"")</f>
        <v>1.0064273379155755</v>
      </c>
      <c r="O821" s="5" t="s">
        <v>55</v>
      </c>
      <c r="P821" s="5" t="s">
        <v>55</v>
      </c>
      <c r="Q821" s="5" t="str">
        <f t="shared" si="120"/>
        <v>14.2-2024-12-31</v>
      </c>
      <c r="R821" s="5">
        <v>0</v>
      </c>
      <c r="S821" s="5">
        <v>0</v>
      </c>
    </row>
    <row r="822" spans="1:19" x14ac:dyDescent="0.3">
      <c r="A822" s="24" t="s">
        <v>521</v>
      </c>
      <c r="B822" s="23" t="s">
        <v>522</v>
      </c>
      <c r="C822" s="5" t="s">
        <v>2725</v>
      </c>
      <c r="D822" s="5" t="s">
        <v>186</v>
      </c>
      <c r="E822" s="5" t="s">
        <v>54</v>
      </c>
      <c r="F822" s="5" t="s">
        <v>24</v>
      </c>
      <c r="G822" s="6">
        <v>45657</v>
      </c>
      <c r="H822" s="16">
        <f t="shared" si="124"/>
        <v>2024</v>
      </c>
      <c r="I822" s="6" t="str">
        <f t="shared" si="116"/>
        <v>Diciembre</v>
      </c>
      <c r="J822" s="6" t="str">
        <f t="shared" si="117"/>
        <v>2024-2</v>
      </c>
      <c r="K822" s="83">
        <v>97371</v>
      </c>
      <c r="L822" s="83">
        <v>97431</v>
      </c>
      <c r="M822" s="15">
        <f>IFERROR(IF((L822/K822)&gt;1.3,1.3,L822/K822),"")</f>
        <v>1.0006161998952461</v>
      </c>
      <c r="N822" s="15">
        <f>IFERROR(L822/K822,"")</f>
        <v>1.0006161998952461</v>
      </c>
      <c r="O822" s="5" t="s">
        <v>55</v>
      </c>
      <c r="P822" s="5" t="s">
        <v>55</v>
      </c>
      <c r="Q822" s="5" t="str">
        <f t="shared" si="120"/>
        <v>14.3-2024-12-31</v>
      </c>
      <c r="R822" s="5">
        <v>0</v>
      </c>
      <c r="S822" s="5">
        <v>0</v>
      </c>
    </row>
    <row r="823" spans="1:19" x14ac:dyDescent="0.3">
      <c r="A823" s="24" t="s">
        <v>523</v>
      </c>
      <c r="B823" s="23" t="s">
        <v>524</v>
      </c>
      <c r="C823" s="5" t="s">
        <v>2725</v>
      </c>
      <c r="D823" s="5" t="s">
        <v>186</v>
      </c>
      <c r="E823" s="5" t="s">
        <v>54</v>
      </c>
      <c r="F823" s="5" t="s">
        <v>24</v>
      </c>
      <c r="G823" s="6">
        <v>45657</v>
      </c>
      <c r="H823" s="16">
        <f t="shared" si="124"/>
        <v>2024</v>
      </c>
      <c r="I823" s="6" t="str">
        <f t="shared" si="116"/>
        <v>Diciembre</v>
      </c>
      <c r="J823" s="6" t="str">
        <f t="shared" si="117"/>
        <v>2024-2</v>
      </c>
      <c r="K823" s="83">
        <v>6148</v>
      </c>
      <c r="L823" s="83">
        <v>7151</v>
      </c>
      <c r="M823" s="15">
        <f>IFERROR(IF((L823/K823)&gt;1.3,1.3,L823/K823),"")</f>
        <v>1.163142485361093</v>
      </c>
      <c r="N823" s="15">
        <f>IFERROR(L823/K823,"")</f>
        <v>1.163142485361093</v>
      </c>
      <c r="O823" s="5" t="s">
        <v>55</v>
      </c>
      <c r="P823" s="5" t="s">
        <v>55</v>
      </c>
      <c r="Q823" s="5" t="str">
        <f t="shared" si="120"/>
        <v>14.4-2024-12-31</v>
      </c>
      <c r="R823" s="5">
        <v>0</v>
      </c>
      <c r="S823" s="5">
        <v>0</v>
      </c>
    </row>
    <row r="824" spans="1:19" x14ac:dyDescent="0.3">
      <c r="A824" s="5" t="s">
        <v>525</v>
      </c>
      <c r="B824" s="5" t="s">
        <v>86</v>
      </c>
      <c r="C824" s="5" t="s">
        <v>2725</v>
      </c>
      <c r="D824" s="5" t="s">
        <v>44</v>
      </c>
      <c r="E824" s="5" t="s">
        <v>54</v>
      </c>
      <c r="F824" s="5" t="s">
        <v>24</v>
      </c>
      <c r="G824" s="6">
        <v>45657</v>
      </c>
      <c r="H824" s="16">
        <f t="shared" si="124"/>
        <v>2024</v>
      </c>
      <c r="I824" s="6" t="str">
        <f t="shared" si="116"/>
        <v>Diciembre</v>
      </c>
      <c r="J824" s="6" t="str">
        <f t="shared" si="117"/>
        <v>2024-2</v>
      </c>
      <c r="K824" s="5">
        <v>0</v>
      </c>
      <c r="L824" s="5">
        <v>0</v>
      </c>
      <c r="M824" s="15" t="str">
        <f>IFERROR(IF((L824/K824)&gt;1,1,L824/K824),"")</f>
        <v/>
      </c>
      <c r="N824" s="15" t="str">
        <f>IFERROR(IF((L824/K824)&gt;1,1,L824/K824),"")</f>
        <v/>
      </c>
      <c r="O824" s="5"/>
      <c r="P824" s="5"/>
      <c r="Q824" s="5" t="str">
        <f t="shared" si="120"/>
        <v>325.1-2024-12-31</v>
      </c>
      <c r="R824" s="5">
        <v>0</v>
      </c>
      <c r="S824" s="5">
        <v>0</v>
      </c>
    </row>
    <row r="825" spans="1:19" x14ac:dyDescent="0.3">
      <c r="A825" s="5" t="s">
        <v>526</v>
      </c>
      <c r="B825" s="5" t="s">
        <v>88</v>
      </c>
      <c r="C825" s="5" t="s">
        <v>2725</v>
      </c>
      <c r="D825" s="5" t="s">
        <v>44</v>
      </c>
      <c r="E825" s="5" t="s">
        <v>54</v>
      </c>
      <c r="F825" s="5" t="s">
        <v>24</v>
      </c>
      <c r="G825" s="17">
        <v>45657</v>
      </c>
      <c r="H825" s="16">
        <f t="shared" si="124"/>
        <v>2024</v>
      </c>
      <c r="I825" s="6" t="str">
        <f t="shared" si="116"/>
        <v>Diciembre</v>
      </c>
      <c r="J825" s="6" t="str">
        <f t="shared" si="117"/>
        <v>2024-2</v>
      </c>
      <c r="K825" s="5">
        <v>5</v>
      </c>
      <c r="L825" s="5">
        <v>5</v>
      </c>
      <c r="M825" s="15">
        <f>IFERROR(IF((L825/K825)&gt;1,1,L825/K825),"")</f>
        <v>1</v>
      </c>
      <c r="N825" s="15">
        <f>IFERROR(IF((L825/K825)&gt;1,1,L825/K825),"")</f>
        <v>1</v>
      </c>
      <c r="O825" s="5" t="s">
        <v>55</v>
      </c>
      <c r="P825" s="5" t="s">
        <v>55</v>
      </c>
      <c r="Q825" s="5" t="str">
        <f t="shared" si="120"/>
        <v>325.2-2024-12-31</v>
      </c>
      <c r="R825" s="5">
        <v>0</v>
      </c>
      <c r="S825" s="5">
        <v>0</v>
      </c>
    </row>
    <row r="826" spans="1:19" x14ac:dyDescent="0.3">
      <c r="A826" s="25" t="s">
        <v>527</v>
      </c>
      <c r="B826" s="23" t="s">
        <v>528</v>
      </c>
      <c r="C826" s="5" t="s">
        <v>2725</v>
      </c>
      <c r="D826" s="5" t="s">
        <v>351</v>
      </c>
      <c r="E826" s="5" t="s">
        <v>54</v>
      </c>
      <c r="F826" s="5" t="s">
        <v>24</v>
      </c>
      <c r="G826" s="6">
        <v>45657</v>
      </c>
      <c r="H826" s="16">
        <f t="shared" si="124"/>
        <v>2024</v>
      </c>
      <c r="I826" s="6" t="str">
        <f t="shared" si="116"/>
        <v>Diciembre</v>
      </c>
      <c r="J826" s="6" t="str">
        <f t="shared" si="117"/>
        <v>2024-2</v>
      </c>
      <c r="K826" s="82">
        <v>3424.207396199999</v>
      </c>
      <c r="L826" s="81">
        <v>4694.2130900000002</v>
      </c>
      <c r="M826" s="15">
        <f>IFERROR(IF((L826/K826)&gt;1.3,1.3,L826/K826),"")</f>
        <v>1.3</v>
      </c>
      <c r="N826" s="15">
        <f>IFERROR(IF((L826/K826)&gt;1,L826/K826,L826/K826),"")</f>
        <v>1.3708904125402523</v>
      </c>
      <c r="O826" s="5" t="s">
        <v>103</v>
      </c>
      <c r="P826" s="5" t="s">
        <v>103</v>
      </c>
      <c r="Q826" s="5" t="str">
        <f t="shared" si="120"/>
        <v>386.1-2024-12-31</v>
      </c>
      <c r="R826" s="5">
        <v>0</v>
      </c>
      <c r="S826" s="5">
        <v>0</v>
      </c>
    </row>
    <row r="827" spans="1:19" x14ac:dyDescent="0.3">
      <c r="A827" s="25" t="s">
        <v>529</v>
      </c>
      <c r="B827" s="5" t="s">
        <v>2735</v>
      </c>
      <c r="C827" s="5" t="s">
        <v>2725</v>
      </c>
      <c r="D827" s="5" t="s">
        <v>351</v>
      </c>
      <c r="E827" s="5" t="s">
        <v>54</v>
      </c>
      <c r="F827" s="5" t="s">
        <v>24</v>
      </c>
      <c r="G827" s="6">
        <v>45657</v>
      </c>
      <c r="H827" s="16">
        <f t="shared" si="124"/>
        <v>2024</v>
      </c>
      <c r="I827" s="6" t="str">
        <f t="shared" si="116"/>
        <v>Diciembre</v>
      </c>
      <c r="J827" s="6" t="str">
        <f t="shared" si="117"/>
        <v>2024-2</v>
      </c>
      <c r="K827" s="9">
        <v>7711.1257611000001</v>
      </c>
      <c r="L827" s="11">
        <v>4170.686009</v>
      </c>
      <c r="M827" s="15">
        <f>IFERROR(IF((L827/K827)&gt;1.3,1.3,L827/K827),"")</f>
        <v>0.54086603411912804</v>
      </c>
      <c r="N827" s="15">
        <f>IFERROR(IF((L827/K827)&gt;1,L827/K827,L827/K827),"")</f>
        <v>0.54086603411912804</v>
      </c>
      <c r="O827" s="5" t="s">
        <v>103</v>
      </c>
      <c r="P827" s="5" t="s">
        <v>103</v>
      </c>
      <c r="Q827" s="5" t="str">
        <f t="shared" si="120"/>
        <v>386.2-2024-12-31</v>
      </c>
      <c r="R827" s="5">
        <v>0</v>
      </c>
      <c r="S827" s="5">
        <v>0</v>
      </c>
    </row>
    <row r="828" spans="1:19" x14ac:dyDescent="0.3">
      <c r="A828" s="25" t="s">
        <v>531</v>
      </c>
      <c r="B828" s="23" t="s">
        <v>532</v>
      </c>
      <c r="C828" s="5" t="s">
        <v>2725</v>
      </c>
      <c r="D828" s="5" t="s">
        <v>351</v>
      </c>
      <c r="E828" s="5" t="s">
        <v>54</v>
      </c>
      <c r="F828" s="5" t="s">
        <v>24</v>
      </c>
      <c r="G828" s="6">
        <v>45657</v>
      </c>
      <c r="H828" s="16">
        <f t="shared" si="124"/>
        <v>2024</v>
      </c>
      <c r="I828" s="6" t="str">
        <f t="shared" si="116"/>
        <v>Diciembre</v>
      </c>
      <c r="J828" s="6" t="str">
        <f t="shared" si="117"/>
        <v>2024-2</v>
      </c>
      <c r="K828" s="9">
        <v>4372.1599426999992</v>
      </c>
      <c r="L828" s="11">
        <v>4378.2397499999997</v>
      </c>
      <c r="M828" s="15">
        <f>IFERROR(IF((L828/K828)&gt;1.3,1.3,L828/K828),"")</f>
        <v>1.0013905729387031</v>
      </c>
      <c r="N828" s="15">
        <f>IFERROR(IF((L828/K828)&gt;1,L828/K828,L828/K828),"")</f>
        <v>1.0013905729387031</v>
      </c>
      <c r="O828" s="5" t="s">
        <v>103</v>
      </c>
      <c r="P828" s="5" t="s">
        <v>103</v>
      </c>
      <c r="Q828" s="5" t="str">
        <f t="shared" si="120"/>
        <v>386.3-2024-12-31</v>
      </c>
      <c r="R828" s="5">
        <v>0</v>
      </c>
      <c r="S828" s="5">
        <v>0</v>
      </c>
    </row>
    <row r="829" spans="1:19" x14ac:dyDescent="0.3">
      <c r="A829" s="25" t="s">
        <v>533</v>
      </c>
      <c r="B829" s="23" t="s">
        <v>534</v>
      </c>
      <c r="C829" s="5" t="s">
        <v>2725</v>
      </c>
      <c r="D829" s="5" t="s">
        <v>484</v>
      </c>
      <c r="E829" s="5" t="s">
        <v>60</v>
      </c>
      <c r="F829" s="5" t="s">
        <v>24</v>
      </c>
      <c r="G829" s="6">
        <v>45657</v>
      </c>
      <c r="H829" s="50">
        <f t="shared" si="124"/>
        <v>2024</v>
      </c>
      <c r="I829" s="49" t="str">
        <f t="shared" si="116"/>
        <v>Diciembre</v>
      </c>
      <c r="J829" s="6" t="str">
        <f t="shared" si="117"/>
        <v>2024-2</v>
      </c>
      <c r="K829" s="48"/>
      <c r="L829" s="48"/>
      <c r="M829" s="15" t="str">
        <f t="shared" ref="M829:M860" si="125">IFERROR(IF((L829/K829)&gt;1,1,L829/K829),"")</f>
        <v/>
      </c>
      <c r="N829" s="15" t="str">
        <f t="shared" ref="N829:N860" si="126">IFERROR(IF((L829/K829)&gt;1,1,L829/K829),"")</f>
        <v/>
      </c>
      <c r="O829" s="5" t="s">
        <v>25</v>
      </c>
      <c r="P829" s="5" t="s">
        <v>25</v>
      </c>
      <c r="Q829" s="5" t="str">
        <f t="shared" si="120"/>
        <v>390.1-2024-12-31</v>
      </c>
      <c r="R829" s="5">
        <v>0</v>
      </c>
      <c r="S829" s="5">
        <v>0</v>
      </c>
    </row>
    <row r="830" spans="1:19" x14ac:dyDescent="0.3">
      <c r="A830" s="25" t="s">
        <v>535</v>
      </c>
      <c r="B830" s="23" t="s">
        <v>536</v>
      </c>
      <c r="C830" s="5" t="s">
        <v>2725</v>
      </c>
      <c r="D830" s="5" t="s">
        <v>484</v>
      </c>
      <c r="E830" s="5" t="s">
        <v>60</v>
      </c>
      <c r="F830" s="5" t="s">
        <v>24</v>
      </c>
      <c r="G830" s="6">
        <v>45657</v>
      </c>
      <c r="H830" s="16">
        <f t="shared" si="124"/>
        <v>2024</v>
      </c>
      <c r="I830" s="6" t="str">
        <f t="shared" si="116"/>
        <v>Diciembre</v>
      </c>
      <c r="J830" s="6" t="str">
        <f t="shared" si="117"/>
        <v>2024-2</v>
      </c>
      <c r="K830" s="5"/>
      <c r="L830" s="5"/>
      <c r="M830" s="15" t="str">
        <f t="shared" si="125"/>
        <v/>
      </c>
      <c r="N830" s="15" t="str">
        <f t="shared" si="126"/>
        <v/>
      </c>
      <c r="O830" s="5" t="s">
        <v>25</v>
      </c>
      <c r="P830" s="5" t="s">
        <v>25</v>
      </c>
      <c r="Q830" s="5" t="str">
        <f t="shared" si="120"/>
        <v>390.10-2024-12-31</v>
      </c>
      <c r="R830" s="5">
        <v>0</v>
      </c>
      <c r="S830" s="5">
        <v>0</v>
      </c>
    </row>
    <row r="831" spans="1:19" x14ac:dyDescent="0.3">
      <c r="A831" s="25" t="s">
        <v>537</v>
      </c>
      <c r="B831" s="23" t="s">
        <v>538</v>
      </c>
      <c r="C831" s="5" t="s">
        <v>2725</v>
      </c>
      <c r="D831" s="5" t="s">
        <v>484</v>
      </c>
      <c r="E831" s="5" t="s">
        <v>60</v>
      </c>
      <c r="F831" s="5" t="s">
        <v>24</v>
      </c>
      <c r="G831" s="6">
        <v>45657</v>
      </c>
      <c r="H831" s="16">
        <f t="shared" si="124"/>
        <v>2024</v>
      </c>
      <c r="I831" s="6" t="str">
        <f t="shared" si="116"/>
        <v>Diciembre</v>
      </c>
      <c r="J831" s="6" t="str">
        <f t="shared" si="117"/>
        <v>2024-2</v>
      </c>
      <c r="K831" s="5"/>
      <c r="L831" s="5"/>
      <c r="M831" s="15" t="str">
        <f t="shared" si="125"/>
        <v/>
      </c>
      <c r="N831" s="15" t="str">
        <f t="shared" si="126"/>
        <v/>
      </c>
      <c r="O831" s="5" t="s">
        <v>25</v>
      </c>
      <c r="P831" s="5" t="s">
        <v>25</v>
      </c>
      <c r="Q831" s="5" t="str">
        <f t="shared" si="120"/>
        <v>390.11-2024-12-31</v>
      </c>
      <c r="R831" s="5">
        <v>0</v>
      </c>
      <c r="S831" s="5">
        <v>0</v>
      </c>
    </row>
    <row r="832" spans="1:19" x14ac:dyDescent="0.3">
      <c r="A832" s="25" t="s">
        <v>539</v>
      </c>
      <c r="B832" s="23" t="s">
        <v>540</v>
      </c>
      <c r="C832" s="5" t="s">
        <v>2725</v>
      </c>
      <c r="D832" s="5" t="s">
        <v>484</v>
      </c>
      <c r="E832" s="5" t="s">
        <v>60</v>
      </c>
      <c r="F832" s="5" t="s">
        <v>24</v>
      </c>
      <c r="G832" s="6">
        <v>45657</v>
      </c>
      <c r="H832" s="16">
        <f t="shared" si="124"/>
        <v>2024</v>
      </c>
      <c r="I832" s="6" t="str">
        <f t="shared" si="116"/>
        <v>Diciembre</v>
      </c>
      <c r="J832" s="6" t="str">
        <f t="shared" si="117"/>
        <v>2024-2</v>
      </c>
      <c r="K832" s="5"/>
      <c r="L832" s="5"/>
      <c r="M832" s="15" t="str">
        <f t="shared" si="125"/>
        <v/>
      </c>
      <c r="N832" s="15" t="str">
        <f t="shared" si="126"/>
        <v/>
      </c>
      <c r="O832" s="5" t="s">
        <v>25</v>
      </c>
      <c r="P832" s="5" t="s">
        <v>25</v>
      </c>
      <c r="Q832" s="5" t="str">
        <f t="shared" si="120"/>
        <v>390.12-2024-12-31</v>
      </c>
      <c r="R832" s="5">
        <v>0</v>
      </c>
      <c r="S832" s="5">
        <v>0</v>
      </c>
    </row>
    <row r="833" spans="1:19" x14ac:dyDescent="0.3">
      <c r="A833" s="25" t="s">
        <v>541</v>
      </c>
      <c r="B833" s="23" t="s">
        <v>542</v>
      </c>
      <c r="C833" s="5" t="s">
        <v>2725</v>
      </c>
      <c r="D833" s="5" t="s">
        <v>484</v>
      </c>
      <c r="E833" s="5" t="s">
        <v>60</v>
      </c>
      <c r="F833" s="5" t="s">
        <v>24</v>
      </c>
      <c r="G833" s="6">
        <v>45657</v>
      </c>
      <c r="H833" s="16">
        <f t="shared" si="124"/>
        <v>2024</v>
      </c>
      <c r="I833" s="6" t="str">
        <f t="shared" si="116"/>
        <v>Diciembre</v>
      </c>
      <c r="J833" s="6" t="str">
        <f t="shared" si="117"/>
        <v>2024-2</v>
      </c>
      <c r="K833" s="5"/>
      <c r="L833" s="5"/>
      <c r="M833" s="15" t="str">
        <f t="shared" si="125"/>
        <v/>
      </c>
      <c r="N833" s="15" t="str">
        <f t="shared" si="126"/>
        <v/>
      </c>
      <c r="O833" s="5" t="s">
        <v>25</v>
      </c>
      <c r="P833" s="5" t="s">
        <v>25</v>
      </c>
      <c r="Q833" s="5" t="str">
        <f t="shared" si="120"/>
        <v>390.2-2024-12-31</v>
      </c>
      <c r="R833" s="5">
        <v>0</v>
      </c>
      <c r="S833" s="5">
        <v>0</v>
      </c>
    </row>
    <row r="834" spans="1:19" x14ac:dyDescent="0.3">
      <c r="A834" s="25" t="s">
        <v>543</v>
      </c>
      <c r="B834" s="23" t="s">
        <v>544</v>
      </c>
      <c r="C834" s="5" t="s">
        <v>2725</v>
      </c>
      <c r="D834" s="5" t="s">
        <v>484</v>
      </c>
      <c r="E834" s="5" t="s">
        <v>60</v>
      </c>
      <c r="F834" s="5" t="s">
        <v>24</v>
      </c>
      <c r="G834" s="6">
        <v>45657</v>
      </c>
      <c r="H834" s="16">
        <f t="shared" si="124"/>
        <v>2024</v>
      </c>
      <c r="I834" s="6" t="str">
        <f t="shared" ref="I834:I897" si="127">PROPER(TEXT(G834,"mmmm"))</f>
        <v>Diciembre</v>
      </c>
      <c r="J834" s="6" t="str">
        <f t="shared" ref="J834:J897" si="128">IF(OR(I834="Enero",I834="Febrero",I834="Marzo",I834="Abril",I834="Mayo",I834="Junio"),H834&amp;"-1",IF(OR(I834="Julio",I834="Agosto",I834="Septiembre",I834="Octubre",I834="Noviembre",I834="Diciembre"),H834&amp;"-2"))</f>
        <v>2024-2</v>
      </c>
      <c r="K834" s="5"/>
      <c r="L834" s="5"/>
      <c r="M834" s="15" t="str">
        <f t="shared" si="125"/>
        <v/>
      </c>
      <c r="N834" s="15" t="str">
        <f t="shared" si="126"/>
        <v/>
      </c>
      <c r="O834" s="5" t="s">
        <v>25</v>
      </c>
      <c r="P834" s="5" t="s">
        <v>25</v>
      </c>
      <c r="Q834" s="5" t="str">
        <f t="shared" ref="Q834:Q897" si="129">A834&amp;"-"&amp;YEAR(G834)&amp;"-"&amp;IF(LEN(MONTH(G834))=1,"0"&amp;MONTH(G834),MONTH(G834))&amp;"-"&amp;IF(LEN(DAY(G834))=1,"0"&amp;DAY(G834),DAY(G834))</f>
        <v>390.3-2024-12-31</v>
      </c>
      <c r="R834" s="5">
        <v>1</v>
      </c>
      <c r="S834" s="5">
        <v>1</v>
      </c>
    </row>
    <row r="835" spans="1:19" x14ac:dyDescent="0.3">
      <c r="A835" s="25" t="s">
        <v>545</v>
      </c>
      <c r="B835" s="23" t="s">
        <v>546</v>
      </c>
      <c r="C835" s="5" t="s">
        <v>2725</v>
      </c>
      <c r="D835" s="5" t="s">
        <v>484</v>
      </c>
      <c r="E835" s="5" t="s">
        <v>60</v>
      </c>
      <c r="F835" s="5" t="s">
        <v>24</v>
      </c>
      <c r="G835" s="6">
        <v>45657</v>
      </c>
      <c r="H835" s="16">
        <f t="shared" si="124"/>
        <v>2024</v>
      </c>
      <c r="I835" s="6" t="str">
        <f t="shared" si="127"/>
        <v>Diciembre</v>
      </c>
      <c r="J835" s="6" t="str">
        <f t="shared" si="128"/>
        <v>2024-2</v>
      </c>
      <c r="K835" s="5"/>
      <c r="L835" s="5"/>
      <c r="M835" s="15" t="str">
        <f t="shared" si="125"/>
        <v/>
      </c>
      <c r="N835" s="15" t="str">
        <f t="shared" si="126"/>
        <v/>
      </c>
      <c r="O835" s="5" t="s">
        <v>25</v>
      </c>
      <c r="P835" s="5" t="s">
        <v>25</v>
      </c>
      <c r="Q835" s="5" t="str">
        <f t="shared" si="129"/>
        <v>390.4-2024-12-31</v>
      </c>
      <c r="R835" s="5">
        <v>0</v>
      </c>
      <c r="S835" s="5">
        <v>0</v>
      </c>
    </row>
    <row r="836" spans="1:19" x14ac:dyDescent="0.3">
      <c r="A836" s="25" t="s">
        <v>547</v>
      </c>
      <c r="B836" s="23" t="s">
        <v>548</v>
      </c>
      <c r="C836" s="5" t="s">
        <v>2725</v>
      </c>
      <c r="D836" s="5" t="s">
        <v>484</v>
      </c>
      <c r="E836" s="5" t="s">
        <v>60</v>
      </c>
      <c r="F836" s="5" t="s">
        <v>24</v>
      </c>
      <c r="G836" s="6">
        <v>45657</v>
      </c>
      <c r="H836" s="16">
        <f t="shared" si="124"/>
        <v>2024</v>
      </c>
      <c r="I836" s="6" t="str">
        <f t="shared" si="127"/>
        <v>Diciembre</v>
      </c>
      <c r="J836" s="6" t="str">
        <f t="shared" si="128"/>
        <v>2024-2</v>
      </c>
      <c r="K836" s="5"/>
      <c r="L836" s="5"/>
      <c r="M836" s="15" t="str">
        <f t="shared" si="125"/>
        <v/>
      </c>
      <c r="N836" s="15" t="str">
        <f t="shared" si="126"/>
        <v/>
      </c>
      <c r="O836" s="5" t="s">
        <v>25</v>
      </c>
      <c r="P836" s="5" t="s">
        <v>25</v>
      </c>
      <c r="Q836" s="5" t="str">
        <f t="shared" si="129"/>
        <v>390.5-2024-12-31</v>
      </c>
      <c r="R836" s="5">
        <v>0</v>
      </c>
      <c r="S836" s="5">
        <v>0</v>
      </c>
    </row>
    <row r="837" spans="1:19" x14ac:dyDescent="0.3">
      <c r="A837" s="25" t="s">
        <v>549</v>
      </c>
      <c r="B837" s="23" t="s">
        <v>550</v>
      </c>
      <c r="C837" s="5" t="s">
        <v>2725</v>
      </c>
      <c r="D837" s="5" t="s">
        <v>484</v>
      </c>
      <c r="E837" s="5" t="s">
        <v>60</v>
      </c>
      <c r="F837" s="5" t="s">
        <v>24</v>
      </c>
      <c r="G837" s="6">
        <v>45657</v>
      </c>
      <c r="H837" s="16">
        <f t="shared" si="124"/>
        <v>2024</v>
      </c>
      <c r="I837" s="6" t="str">
        <f t="shared" si="127"/>
        <v>Diciembre</v>
      </c>
      <c r="J837" s="6" t="str">
        <f t="shared" si="128"/>
        <v>2024-2</v>
      </c>
      <c r="K837" s="5"/>
      <c r="L837" s="5"/>
      <c r="M837" s="15" t="str">
        <f t="shared" si="125"/>
        <v/>
      </c>
      <c r="N837" s="15" t="str">
        <f t="shared" si="126"/>
        <v/>
      </c>
      <c r="O837" s="5" t="s">
        <v>25</v>
      </c>
      <c r="P837" s="5" t="s">
        <v>25</v>
      </c>
      <c r="Q837" s="5" t="str">
        <f t="shared" si="129"/>
        <v>390.6-2024-12-31</v>
      </c>
      <c r="R837" s="5">
        <v>0</v>
      </c>
      <c r="S837" s="5">
        <v>0</v>
      </c>
    </row>
    <row r="838" spans="1:19" x14ac:dyDescent="0.3">
      <c r="A838" s="25" t="s">
        <v>551</v>
      </c>
      <c r="B838" s="23" t="s">
        <v>552</v>
      </c>
      <c r="C838" s="5" t="s">
        <v>2725</v>
      </c>
      <c r="D838" s="5" t="s">
        <v>484</v>
      </c>
      <c r="E838" s="5" t="s">
        <v>60</v>
      </c>
      <c r="F838" s="5" t="s">
        <v>24</v>
      </c>
      <c r="G838" s="6">
        <v>45657</v>
      </c>
      <c r="H838" s="16">
        <f t="shared" si="124"/>
        <v>2024</v>
      </c>
      <c r="I838" s="6" t="str">
        <f t="shared" si="127"/>
        <v>Diciembre</v>
      </c>
      <c r="J838" s="6" t="str">
        <f t="shared" si="128"/>
        <v>2024-2</v>
      </c>
      <c r="K838" s="5"/>
      <c r="L838" s="5"/>
      <c r="M838" s="15" t="str">
        <f t="shared" si="125"/>
        <v/>
      </c>
      <c r="N838" s="15" t="str">
        <f t="shared" si="126"/>
        <v/>
      </c>
      <c r="O838" s="5" t="s">
        <v>25</v>
      </c>
      <c r="P838" s="5" t="s">
        <v>25</v>
      </c>
      <c r="Q838" s="5" t="str">
        <f t="shared" si="129"/>
        <v>390.7-2024-12-31</v>
      </c>
      <c r="R838" s="5">
        <v>0</v>
      </c>
      <c r="S838" s="5">
        <v>0</v>
      </c>
    </row>
    <row r="839" spans="1:19" x14ac:dyDescent="0.3">
      <c r="A839" s="25" t="s">
        <v>553</v>
      </c>
      <c r="B839" s="23" t="s">
        <v>554</v>
      </c>
      <c r="C839" s="5" t="s">
        <v>2725</v>
      </c>
      <c r="D839" s="5" t="s">
        <v>484</v>
      </c>
      <c r="E839" s="5" t="s">
        <v>60</v>
      </c>
      <c r="F839" s="5" t="s">
        <v>24</v>
      </c>
      <c r="G839" s="6">
        <v>45657</v>
      </c>
      <c r="H839" s="16">
        <f t="shared" si="124"/>
        <v>2024</v>
      </c>
      <c r="I839" s="6" t="str">
        <f t="shared" si="127"/>
        <v>Diciembre</v>
      </c>
      <c r="J839" s="6" t="str">
        <f t="shared" si="128"/>
        <v>2024-2</v>
      </c>
      <c r="K839" s="5"/>
      <c r="L839" s="5"/>
      <c r="M839" s="15" t="str">
        <f t="shared" si="125"/>
        <v/>
      </c>
      <c r="N839" s="15" t="str">
        <f t="shared" si="126"/>
        <v/>
      </c>
      <c r="O839" s="5" t="s">
        <v>25</v>
      </c>
      <c r="P839" s="5" t="s">
        <v>25</v>
      </c>
      <c r="Q839" s="5" t="str">
        <f t="shared" si="129"/>
        <v>390.8-2024-12-31</v>
      </c>
      <c r="R839" s="5">
        <v>0</v>
      </c>
      <c r="S839" s="5">
        <v>0</v>
      </c>
    </row>
    <row r="840" spans="1:19" x14ac:dyDescent="0.3">
      <c r="A840" s="25" t="s">
        <v>555</v>
      </c>
      <c r="B840" s="23" t="s">
        <v>556</v>
      </c>
      <c r="C840" s="5" t="s">
        <v>2725</v>
      </c>
      <c r="D840" s="5" t="s">
        <v>484</v>
      </c>
      <c r="E840" s="5" t="s">
        <v>60</v>
      </c>
      <c r="F840" s="5" t="s">
        <v>24</v>
      </c>
      <c r="G840" s="6">
        <v>45657</v>
      </c>
      <c r="H840" s="16">
        <f t="shared" si="124"/>
        <v>2024</v>
      </c>
      <c r="I840" s="6" t="str">
        <f t="shared" si="127"/>
        <v>Diciembre</v>
      </c>
      <c r="J840" s="6" t="str">
        <f t="shared" si="128"/>
        <v>2024-2</v>
      </c>
      <c r="K840" s="5"/>
      <c r="L840" s="5"/>
      <c r="M840" s="15" t="str">
        <f t="shared" si="125"/>
        <v/>
      </c>
      <c r="N840" s="15" t="str">
        <f t="shared" si="126"/>
        <v/>
      </c>
      <c r="O840" s="5" t="s">
        <v>25</v>
      </c>
      <c r="P840" s="5" t="s">
        <v>25</v>
      </c>
      <c r="Q840" s="5" t="str">
        <f t="shared" si="129"/>
        <v>390.9-2024-12-31</v>
      </c>
      <c r="R840" s="5">
        <v>0</v>
      </c>
      <c r="S840" s="5">
        <v>0</v>
      </c>
    </row>
    <row r="841" spans="1:19" x14ac:dyDescent="0.3">
      <c r="A841" s="25" t="s">
        <v>557</v>
      </c>
      <c r="B841" s="23" t="s">
        <v>558</v>
      </c>
      <c r="C841" s="5" t="s">
        <v>2725</v>
      </c>
      <c r="D841" s="5" t="s">
        <v>484</v>
      </c>
      <c r="E841" s="5" t="s">
        <v>60</v>
      </c>
      <c r="F841" s="5" t="s">
        <v>24</v>
      </c>
      <c r="G841" s="6">
        <v>45657</v>
      </c>
      <c r="H841" s="16">
        <f t="shared" si="124"/>
        <v>2024</v>
      </c>
      <c r="I841" s="6" t="str">
        <f t="shared" si="127"/>
        <v>Diciembre</v>
      </c>
      <c r="J841" s="6" t="str">
        <f t="shared" si="128"/>
        <v>2024-2</v>
      </c>
      <c r="K841" s="5"/>
      <c r="L841" s="5"/>
      <c r="M841" s="15" t="str">
        <f t="shared" si="125"/>
        <v/>
      </c>
      <c r="N841" s="15" t="str">
        <f t="shared" si="126"/>
        <v/>
      </c>
      <c r="O841" s="5" t="s">
        <v>25</v>
      </c>
      <c r="P841" s="5" t="s">
        <v>25</v>
      </c>
      <c r="Q841" s="5" t="str">
        <f t="shared" si="129"/>
        <v>414.1-2024-12-31</v>
      </c>
      <c r="R841" s="5">
        <v>0</v>
      </c>
      <c r="S841" s="5">
        <v>0</v>
      </c>
    </row>
    <row r="842" spans="1:19" x14ac:dyDescent="0.3">
      <c r="A842" s="25" t="s">
        <v>559</v>
      </c>
      <c r="B842" s="23" t="s">
        <v>560</v>
      </c>
      <c r="C842" s="5" t="s">
        <v>2725</v>
      </c>
      <c r="D842" s="5" t="s">
        <v>484</v>
      </c>
      <c r="E842" s="5" t="s">
        <v>60</v>
      </c>
      <c r="F842" s="5" t="s">
        <v>24</v>
      </c>
      <c r="G842" s="6">
        <v>45657</v>
      </c>
      <c r="H842" s="16">
        <f t="shared" si="124"/>
        <v>2024</v>
      </c>
      <c r="I842" s="6" t="str">
        <f t="shared" si="127"/>
        <v>Diciembre</v>
      </c>
      <c r="J842" s="6" t="str">
        <f t="shared" si="128"/>
        <v>2024-2</v>
      </c>
      <c r="K842" s="5"/>
      <c r="L842" s="5"/>
      <c r="M842" s="15" t="str">
        <f t="shared" si="125"/>
        <v/>
      </c>
      <c r="N842" s="15" t="str">
        <f t="shared" si="126"/>
        <v/>
      </c>
      <c r="O842" s="5" t="s">
        <v>25</v>
      </c>
      <c r="P842" s="5" t="s">
        <v>25</v>
      </c>
      <c r="Q842" s="5" t="str">
        <f t="shared" si="129"/>
        <v>414.2-2024-12-31</v>
      </c>
      <c r="R842" s="5">
        <v>0</v>
      </c>
      <c r="S842" s="5">
        <v>0</v>
      </c>
    </row>
    <row r="843" spans="1:19" x14ac:dyDescent="0.3">
      <c r="A843" s="25" t="s">
        <v>561</v>
      </c>
      <c r="B843" s="23" t="s">
        <v>562</v>
      </c>
      <c r="C843" s="5" t="s">
        <v>2725</v>
      </c>
      <c r="D843" s="5" t="s">
        <v>484</v>
      </c>
      <c r="E843" s="5" t="s">
        <v>60</v>
      </c>
      <c r="F843" s="5" t="s">
        <v>24</v>
      </c>
      <c r="G843" s="6">
        <v>45657</v>
      </c>
      <c r="H843" s="16">
        <f t="shared" si="124"/>
        <v>2024</v>
      </c>
      <c r="I843" s="6" t="str">
        <f t="shared" si="127"/>
        <v>Diciembre</v>
      </c>
      <c r="J843" s="6" t="str">
        <f t="shared" si="128"/>
        <v>2024-2</v>
      </c>
      <c r="K843" s="5"/>
      <c r="L843" s="5"/>
      <c r="M843" s="15" t="str">
        <f t="shared" si="125"/>
        <v/>
      </c>
      <c r="N843" s="15" t="str">
        <f t="shared" si="126"/>
        <v/>
      </c>
      <c r="O843" s="5" t="s">
        <v>25</v>
      </c>
      <c r="P843" s="5" t="s">
        <v>25</v>
      </c>
      <c r="Q843" s="5" t="str">
        <f t="shared" si="129"/>
        <v>414.3-2024-12-31</v>
      </c>
      <c r="R843" s="5">
        <v>0</v>
      </c>
      <c r="S843" s="5">
        <v>0</v>
      </c>
    </row>
    <row r="844" spans="1:19" x14ac:dyDescent="0.3">
      <c r="A844" s="25" t="s">
        <v>563</v>
      </c>
      <c r="B844" s="23" t="s">
        <v>564</v>
      </c>
      <c r="C844" s="5" t="s">
        <v>2725</v>
      </c>
      <c r="D844" s="5" t="s">
        <v>484</v>
      </c>
      <c r="E844" s="5" t="s">
        <v>60</v>
      </c>
      <c r="F844" s="5" t="s">
        <v>24</v>
      </c>
      <c r="G844" s="6">
        <v>45657</v>
      </c>
      <c r="H844" s="16">
        <f t="shared" si="124"/>
        <v>2024</v>
      </c>
      <c r="I844" s="6" t="str">
        <f t="shared" si="127"/>
        <v>Diciembre</v>
      </c>
      <c r="J844" s="6" t="str">
        <f t="shared" si="128"/>
        <v>2024-2</v>
      </c>
      <c r="K844" s="5"/>
      <c r="L844" s="5"/>
      <c r="M844" s="15" t="str">
        <f t="shared" si="125"/>
        <v/>
      </c>
      <c r="N844" s="15" t="str">
        <f t="shared" si="126"/>
        <v/>
      </c>
      <c r="O844" s="5" t="s">
        <v>25</v>
      </c>
      <c r="P844" s="5" t="s">
        <v>25</v>
      </c>
      <c r="Q844" s="5" t="str">
        <f t="shared" si="129"/>
        <v>414.4-2024-12-31</v>
      </c>
      <c r="R844" s="5">
        <v>0</v>
      </c>
      <c r="S844" s="5">
        <v>0</v>
      </c>
    </row>
    <row r="845" spans="1:19" x14ac:dyDescent="0.3">
      <c r="A845" s="25" t="s">
        <v>565</v>
      </c>
      <c r="B845" s="23" t="s">
        <v>566</v>
      </c>
      <c r="C845" s="5" t="s">
        <v>2725</v>
      </c>
      <c r="D845" s="5"/>
      <c r="E845" s="5" t="s">
        <v>60</v>
      </c>
      <c r="F845" s="5" t="s">
        <v>24</v>
      </c>
      <c r="G845" s="6">
        <v>45657</v>
      </c>
      <c r="H845" s="16">
        <f t="shared" si="124"/>
        <v>2024</v>
      </c>
      <c r="I845" s="6" t="str">
        <f t="shared" si="127"/>
        <v>Diciembre</v>
      </c>
      <c r="J845" s="6" t="str">
        <f t="shared" si="128"/>
        <v>2024-2</v>
      </c>
      <c r="K845" s="5"/>
      <c r="L845" s="5"/>
      <c r="M845" s="15" t="str">
        <f t="shared" si="125"/>
        <v/>
      </c>
      <c r="N845" s="15" t="str">
        <f t="shared" si="126"/>
        <v/>
      </c>
      <c r="O845" s="5" t="s">
        <v>25</v>
      </c>
      <c r="P845" s="5" t="s">
        <v>25</v>
      </c>
      <c r="Q845" s="5" t="str">
        <f t="shared" si="129"/>
        <v>414.5-2024-12-31</v>
      </c>
      <c r="R845" s="5">
        <v>0</v>
      </c>
      <c r="S845" s="5">
        <v>0</v>
      </c>
    </row>
    <row r="846" spans="1:19" x14ac:dyDescent="0.3">
      <c r="A846" s="25" t="s">
        <v>567</v>
      </c>
      <c r="B846" s="23" t="s">
        <v>568</v>
      </c>
      <c r="C846" s="5" t="s">
        <v>2725</v>
      </c>
      <c r="D846" s="5" t="s">
        <v>28</v>
      </c>
      <c r="E846" s="5" t="s">
        <v>60</v>
      </c>
      <c r="F846" s="5" t="s">
        <v>24</v>
      </c>
      <c r="G846" s="6">
        <v>45657</v>
      </c>
      <c r="H846" s="16">
        <f t="shared" si="124"/>
        <v>2024</v>
      </c>
      <c r="I846" s="6" t="str">
        <f t="shared" si="127"/>
        <v>Diciembre</v>
      </c>
      <c r="J846" s="6" t="str">
        <f t="shared" si="128"/>
        <v>2024-2</v>
      </c>
      <c r="K846" s="5"/>
      <c r="L846" s="5"/>
      <c r="M846" s="15" t="str">
        <f t="shared" si="125"/>
        <v/>
      </c>
      <c r="N846" s="15" t="str">
        <f t="shared" si="126"/>
        <v/>
      </c>
      <c r="O846" s="5" t="s">
        <v>25</v>
      </c>
      <c r="P846" s="5" t="s">
        <v>25</v>
      </c>
      <c r="Q846" s="5" t="str">
        <f t="shared" si="129"/>
        <v>414.6-2024-12-31</v>
      </c>
      <c r="R846" s="5">
        <v>0</v>
      </c>
      <c r="S846" s="5">
        <v>0</v>
      </c>
    </row>
    <row r="847" spans="1:19" x14ac:dyDescent="0.3">
      <c r="A847" s="25" t="s">
        <v>569</v>
      </c>
      <c r="B847" s="23" t="s">
        <v>570</v>
      </c>
      <c r="C847" s="5" t="s">
        <v>2725</v>
      </c>
      <c r="D847" s="5" t="s">
        <v>440</v>
      </c>
      <c r="E847" s="5" t="s">
        <v>60</v>
      </c>
      <c r="F847" s="5" t="s">
        <v>24</v>
      </c>
      <c r="G847" s="6">
        <v>45657</v>
      </c>
      <c r="H847" s="16">
        <f t="shared" si="124"/>
        <v>2024</v>
      </c>
      <c r="I847" s="6" t="str">
        <f t="shared" si="127"/>
        <v>Diciembre</v>
      </c>
      <c r="J847" s="6" t="str">
        <f t="shared" si="128"/>
        <v>2024-2</v>
      </c>
      <c r="K847" s="5"/>
      <c r="L847" s="5"/>
      <c r="M847" s="15" t="str">
        <f t="shared" si="125"/>
        <v/>
      </c>
      <c r="N847" s="15" t="str">
        <f t="shared" si="126"/>
        <v/>
      </c>
      <c r="O847" s="5" t="s">
        <v>25</v>
      </c>
      <c r="P847" s="5" t="s">
        <v>25</v>
      </c>
      <c r="Q847" s="5" t="str">
        <f t="shared" si="129"/>
        <v>414.7-2024-12-31</v>
      </c>
      <c r="R847" s="5">
        <v>0</v>
      </c>
      <c r="S847" s="5">
        <v>0</v>
      </c>
    </row>
    <row r="848" spans="1:19" x14ac:dyDescent="0.3">
      <c r="A848" s="25" t="s">
        <v>571</v>
      </c>
      <c r="B848" s="23" t="s">
        <v>572</v>
      </c>
      <c r="C848" s="3" t="s">
        <v>2725</v>
      </c>
      <c r="D848" s="3" t="s">
        <v>46</v>
      </c>
      <c r="E848" s="5" t="s">
        <v>60</v>
      </c>
      <c r="F848" s="5" t="s">
        <v>24</v>
      </c>
      <c r="G848" s="6">
        <v>45657</v>
      </c>
      <c r="H848" s="16">
        <f t="shared" si="124"/>
        <v>2024</v>
      </c>
      <c r="I848" s="6" t="str">
        <f t="shared" si="127"/>
        <v>Diciembre</v>
      </c>
      <c r="J848" s="6" t="str">
        <f t="shared" si="128"/>
        <v>2024-2</v>
      </c>
      <c r="K848" s="5"/>
      <c r="L848" s="5"/>
      <c r="M848" s="15" t="str">
        <f t="shared" si="125"/>
        <v/>
      </c>
      <c r="N848" s="15" t="str">
        <f t="shared" si="126"/>
        <v/>
      </c>
      <c r="O848" s="5" t="s">
        <v>25</v>
      </c>
      <c r="P848" s="5" t="s">
        <v>25</v>
      </c>
      <c r="Q848" s="5" t="str">
        <f t="shared" si="129"/>
        <v>414.8-2024-12-31</v>
      </c>
      <c r="R848" s="5">
        <v>0</v>
      </c>
      <c r="S848" s="5">
        <v>0</v>
      </c>
    </row>
    <row r="849" spans="1:19" x14ac:dyDescent="0.3">
      <c r="A849" s="25" t="s">
        <v>573</v>
      </c>
      <c r="B849" s="23" t="s">
        <v>574</v>
      </c>
      <c r="C849" s="3" t="s">
        <v>2725</v>
      </c>
      <c r="D849" s="5" t="s">
        <v>366</v>
      </c>
      <c r="E849" s="5" t="s">
        <v>60</v>
      </c>
      <c r="F849" s="5" t="s">
        <v>24</v>
      </c>
      <c r="G849" s="6">
        <v>45657</v>
      </c>
      <c r="H849" s="16">
        <f t="shared" si="124"/>
        <v>2024</v>
      </c>
      <c r="I849" s="6" t="str">
        <f t="shared" si="127"/>
        <v>Diciembre</v>
      </c>
      <c r="J849" s="6" t="str">
        <f t="shared" si="128"/>
        <v>2024-2</v>
      </c>
      <c r="K849" s="5"/>
      <c r="L849" s="5"/>
      <c r="M849" s="15" t="str">
        <f t="shared" si="125"/>
        <v/>
      </c>
      <c r="N849" s="15" t="str">
        <f t="shared" si="126"/>
        <v/>
      </c>
      <c r="O849" s="5" t="s">
        <v>25</v>
      </c>
      <c r="P849" s="5" t="s">
        <v>25</v>
      </c>
      <c r="Q849" s="5" t="str">
        <f t="shared" si="129"/>
        <v>414.9-2024-12-31</v>
      </c>
      <c r="R849" s="5">
        <v>0</v>
      </c>
      <c r="S849" s="5">
        <v>0</v>
      </c>
    </row>
    <row r="850" spans="1:19" x14ac:dyDescent="0.3">
      <c r="A850" s="25" t="s">
        <v>575</v>
      </c>
      <c r="B850" s="23" t="s">
        <v>576</v>
      </c>
      <c r="C850" s="5" t="s">
        <v>2725</v>
      </c>
      <c r="D850" s="5" t="s">
        <v>323</v>
      </c>
      <c r="E850" s="5" t="s">
        <v>60</v>
      </c>
      <c r="F850" s="5" t="s">
        <v>24</v>
      </c>
      <c r="G850" s="6">
        <v>45657</v>
      </c>
      <c r="H850" s="16">
        <f t="shared" si="124"/>
        <v>2024</v>
      </c>
      <c r="I850" s="6" t="str">
        <f t="shared" si="127"/>
        <v>Diciembre</v>
      </c>
      <c r="J850" s="6" t="str">
        <f t="shared" si="128"/>
        <v>2024-2</v>
      </c>
      <c r="K850" s="5"/>
      <c r="L850" s="5"/>
      <c r="M850" s="15" t="str">
        <f t="shared" si="125"/>
        <v/>
      </c>
      <c r="N850" s="15" t="str">
        <f t="shared" si="126"/>
        <v/>
      </c>
      <c r="O850" s="5" t="s">
        <v>25</v>
      </c>
      <c r="P850" s="5" t="s">
        <v>25</v>
      </c>
      <c r="Q850" s="5" t="str">
        <f t="shared" si="129"/>
        <v>415.1-2024-12-31</v>
      </c>
      <c r="R850" s="5">
        <v>0</v>
      </c>
      <c r="S850" s="5">
        <v>0</v>
      </c>
    </row>
    <row r="851" spans="1:19" x14ac:dyDescent="0.3">
      <c r="A851" s="25" t="s">
        <v>577</v>
      </c>
      <c r="B851" s="23" t="s">
        <v>578</v>
      </c>
      <c r="C851" s="5" t="s">
        <v>2725</v>
      </c>
      <c r="D851" s="5" t="s">
        <v>39</v>
      </c>
      <c r="E851" s="5" t="s">
        <v>60</v>
      </c>
      <c r="F851" s="5" t="s">
        <v>24</v>
      </c>
      <c r="G851" s="6">
        <v>45657</v>
      </c>
      <c r="H851" s="16">
        <f t="shared" ref="H851:H882" si="130">YEAR(G851)</f>
        <v>2024</v>
      </c>
      <c r="I851" s="6" t="str">
        <f t="shared" si="127"/>
        <v>Diciembre</v>
      </c>
      <c r="J851" s="6" t="str">
        <f t="shared" si="128"/>
        <v>2024-2</v>
      </c>
      <c r="K851" s="5"/>
      <c r="L851" s="5"/>
      <c r="M851" s="15" t="str">
        <f t="shared" si="125"/>
        <v/>
      </c>
      <c r="N851" s="15" t="str">
        <f t="shared" si="126"/>
        <v/>
      </c>
      <c r="O851" s="5" t="s">
        <v>128</v>
      </c>
      <c r="P851" s="5" t="s">
        <v>128</v>
      </c>
      <c r="Q851" s="5" t="str">
        <f t="shared" si="129"/>
        <v>415.10-2024-12-31</v>
      </c>
      <c r="R851" s="5">
        <v>0</v>
      </c>
      <c r="S851" s="5">
        <v>0</v>
      </c>
    </row>
    <row r="852" spans="1:19" x14ac:dyDescent="0.3">
      <c r="A852" s="25" t="s">
        <v>579</v>
      </c>
      <c r="B852" s="23" t="s">
        <v>580</v>
      </c>
      <c r="C852" s="5" t="s">
        <v>2724</v>
      </c>
      <c r="D852" s="5" t="s">
        <v>323</v>
      </c>
      <c r="E852" s="5" t="s">
        <v>60</v>
      </c>
      <c r="F852" s="5" t="s">
        <v>24</v>
      </c>
      <c r="G852" s="6">
        <v>45657</v>
      </c>
      <c r="H852" s="16">
        <f t="shared" si="130"/>
        <v>2024</v>
      </c>
      <c r="I852" s="6" t="str">
        <f t="shared" si="127"/>
        <v>Diciembre</v>
      </c>
      <c r="J852" s="6" t="str">
        <f t="shared" si="128"/>
        <v>2024-2</v>
      </c>
      <c r="K852" s="5"/>
      <c r="L852" s="5"/>
      <c r="M852" s="15" t="str">
        <f t="shared" si="125"/>
        <v/>
      </c>
      <c r="N852" s="15" t="str">
        <f t="shared" si="126"/>
        <v/>
      </c>
      <c r="O852" s="5" t="s">
        <v>25</v>
      </c>
      <c r="P852" s="5" t="s">
        <v>25</v>
      </c>
      <c r="Q852" s="5" t="str">
        <f t="shared" si="129"/>
        <v>415.11-2024-12-31</v>
      </c>
      <c r="R852" s="5">
        <v>0</v>
      </c>
      <c r="S852" s="5">
        <v>0</v>
      </c>
    </row>
    <row r="853" spans="1:19" x14ac:dyDescent="0.3">
      <c r="A853" s="25" t="s">
        <v>581</v>
      </c>
      <c r="B853" s="23" t="s">
        <v>582</v>
      </c>
      <c r="C853" s="5" t="s">
        <v>2724</v>
      </c>
      <c r="D853" s="5" t="s">
        <v>186</v>
      </c>
      <c r="E853" s="5" t="s">
        <v>60</v>
      </c>
      <c r="F853" s="5" t="s">
        <v>24</v>
      </c>
      <c r="G853" s="6">
        <v>45657</v>
      </c>
      <c r="H853" s="16">
        <f t="shared" si="130"/>
        <v>2024</v>
      </c>
      <c r="I853" s="6" t="str">
        <f t="shared" si="127"/>
        <v>Diciembre</v>
      </c>
      <c r="J853" s="6" t="str">
        <f t="shared" si="128"/>
        <v>2024-2</v>
      </c>
      <c r="K853" s="5">
        <v>100</v>
      </c>
      <c r="L853" s="5">
        <v>100</v>
      </c>
      <c r="M853" s="15">
        <f t="shared" si="125"/>
        <v>1</v>
      </c>
      <c r="N853" s="15">
        <f t="shared" si="126"/>
        <v>1</v>
      </c>
      <c r="O853" s="5" t="s">
        <v>25</v>
      </c>
      <c r="P853" s="5" t="s">
        <v>25</v>
      </c>
      <c r="Q853" s="5" t="str">
        <f t="shared" si="129"/>
        <v>415.12-2024-12-31</v>
      </c>
      <c r="R853" s="5">
        <v>0</v>
      </c>
      <c r="S853" s="5">
        <v>0</v>
      </c>
    </row>
    <row r="854" spans="1:19" x14ac:dyDescent="0.3">
      <c r="A854" s="25" t="s">
        <v>583</v>
      </c>
      <c r="B854" s="23" t="s">
        <v>584</v>
      </c>
      <c r="C854" s="5" t="s">
        <v>2724</v>
      </c>
      <c r="D854" s="5" t="s">
        <v>53</v>
      </c>
      <c r="E854" s="5" t="s">
        <v>60</v>
      </c>
      <c r="F854" s="5" t="s">
        <v>24</v>
      </c>
      <c r="G854" s="6">
        <v>45657</v>
      </c>
      <c r="H854" s="16">
        <f t="shared" si="130"/>
        <v>2024</v>
      </c>
      <c r="I854" s="6" t="str">
        <f t="shared" si="127"/>
        <v>Diciembre</v>
      </c>
      <c r="J854" s="6" t="str">
        <f t="shared" si="128"/>
        <v>2024-2</v>
      </c>
      <c r="K854" s="5"/>
      <c r="L854" s="5"/>
      <c r="M854" s="15" t="str">
        <f t="shared" si="125"/>
        <v/>
      </c>
      <c r="N854" s="15" t="str">
        <f t="shared" si="126"/>
        <v/>
      </c>
      <c r="O854" s="5" t="s">
        <v>25</v>
      </c>
      <c r="P854" s="5" t="s">
        <v>25</v>
      </c>
      <c r="Q854" s="5" t="str">
        <f t="shared" si="129"/>
        <v>415.13-2024-12-31</v>
      </c>
      <c r="R854" s="5">
        <v>0</v>
      </c>
      <c r="S854" s="5">
        <v>0</v>
      </c>
    </row>
    <row r="855" spans="1:19" x14ac:dyDescent="0.3">
      <c r="A855" s="25" t="s">
        <v>585</v>
      </c>
      <c r="B855" s="23" t="s">
        <v>586</v>
      </c>
      <c r="C855" s="5" t="s">
        <v>2724</v>
      </c>
      <c r="D855" s="5" t="s">
        <v>39</v>
      </c>
      <c r="E855" s="5" t="s">
        <v>60</v>
      </c>
      <c r="F855" s="5" t="s">
        <v>24</v>
      </c>
      <c r="G855" s="6">
        <v>45657</v>
      </c>
      <c r="H855" s="16">
        <f t="shared" si="130"/>
        <v>2024</v>
      </c>
      <c r="I855" s="6" t="str">
        <f t="shared" si="127"/>
        <v>Diciembre</v>
      </c>
      <c r="J855" s="6" t="str">
        <f t="shared" si="128"/>
        <v>2024-2</v>
      </c>
      <c r="K855" s="5"/>
      <c r="L855" s="5"/>
      <c r="M855" s="15" t="str">
        <f t="shared" si="125"/>
        <v/>
      </c>
      <c r="N855" s="15" t="str">
        <f t="shared" si="126"/>
        <v/>
      </c>
      <c r="O855" s="5" t="s">
        <v>25</v>
      </c>
      <c r="P855" s="5" t="s">
        <v>25</v>
      </c>
      <c r="Q855" s="5" t="str">
        <f t="shared" si="129"/>
        <v>415.14-2024-12-31</v>
      </c>
      <c r="R855" s="5">
        <v>0</v>
      </c>
      <c r="S855" s="5">
        <v>0</v>
      </c>
    </row>
    <row r="856" spans="1:19" x14ac:dyDescent="0.3">
      <c r="A856" s="25" t="s">
        <v>587</v>
      </c>
      <c r="B856" s="23" t="s">
        <v>588</v>
      </c>
      <c r="C856" s="5" t="s">
        <v>2725</v>
      </c>
      <c r="D856" s="5" t="s">
        <v>53</v>
      </c>
      <c r="E856" s="5" t="s">
        <v>60</v>
      </c>
      <c r="F856" s="5" t="s">
        <v>24</v>
      </c>
      <c r="G856" s="6">
        <v>45657</v>
      </c>
      <c r="H856" s="16">
        <f t="shared" si="130"/>
        <v>2024</v>
      </c>
      <c r="I856" s="6" t="str">
        <f t="shared" si="127"/>
        <v>Diciembre</v>
      </c>
      <c r="J856" s="6" t="str">
        <f t="shared" si="128"/>
        <v>2024-2</v>
      </c>
      <c r="K856" s="5"/>
      <c r="L856" s="5"/>
      <c r="M856" s="15" t="str">
        <f t="shared" si="125"/>
        <v/>
      </c>
      <c r="N856" s="15" t="str">
        <f t="shared" si="126"/>
        <v/>
      </c>
      <c r="O856" s="5" t="s">
        <v>25</v>
      </c>
      <c r="P856" s="5" t="s">
        <v>25</v>
      </c>
      <c r="Q856" s="5" t="str">
        <f t="shared" si="129"/>
        <v>415.2-2024-12-31</v>
      </c>
      <c r="R856" s="5">
        <v>0</v>
      </c>
      <c r="S856" s="5">
        <v>0</v>
      </c>
    </row>
    <row r="857" spans="1:19" x14ac:dyDescent="0.3">
      <c r="A857" s="25" t="s">
        <v>589</v>
      </c>
      <c r="B857" s="23" t="s">
        <v>590</v>
      </c>
      <c r="C857" s="5" t="s">
        <v>2725</v>
      </c>
      <c r="D857" s="5" t="s">
        <v>311</v>
      </c>
      <c r="E857" s="5" t="s">
        <v>60</v>
      </c>
      <c r="F857" s="5" t="s">
        <v>24</v>
      </c>
      <c r="G857" s="6">
        <v>45657</v>
      </c>
      <c r="H857" s="16">
        <f t="shared" si="130"/>
        <v>2024</v>
      </c>
      <c r="I857" s="6" t="str">
        <f t="shared" si="127"/>
        <v>Diciembre</v>
      </c>
      <c r="J857" s="6" t="str">
        <f t="shared" si="128"/>
        <v>2024-2</v>
      </c>
      <c r="K857" s="5">
        <v>100</v>
      </c>
      <c r="L857" s="5">
        <v>95</v>
      </c>
      <c r="M857" s="15">
        <f t="shared" si="125"/>
        <v>0.95</v>
      </c>
      <c r="N857" s="15">
        <f t="shared" si="126"/>
        <v>0.95</v>
      </c>
      <c r="O857" s="5" t="s">
        <v>25</v>
      </c>
      <c r="P857" s="5" t="s">
        <v>25</v>
      </c>
      <c r="Q857" s="5" t="str">
        <f t="shared" si="129"/>
        <v>415.3-2024-12-31</v>
      </c>
      <c r="R857" s="5">
        <v>0</v>
      </c>
      <c r="S857" s="5">
        <v>0</v>
      </c>
    </row>
    <row r="858" spans="1:19" x14ac:dyDescent="0.3">
      <c r="A858" s="25" t="s">
        <v>591</v>
      </c>
      <c r="B858" s="23" t="s">
        <v>592</v>
      </c>
      <c r="C858" s="5" t="s">
        <v>2725</v>
      </c>
      <c r="D858" s="5" t="s">
        <v>188</v>
      </c>
      <c r="E858" s="5" t="s">
        <v>60</v>
      </c>
      <c r="F858" s="5" t="s">
        <v>24</v>
      </c>
      <c r="G858" s="6">
        <v>45657</v>
      </c>
      <c r="H858" s="16">
        <f t="shared" si="130"/>
        <v>2024</v>
      </c>
      <c r="I858" s="6" t="str">
        <f t="shared" si="127"/>
        <v>Diciembre</v>
      </c>
      <c r="J858" s="6" t="str">
        <f t="shared" si="128"/>
        <v>2024-2</v>
      </c>
      <c r="K858" s="5"/>
      <c r="L858" s="5"/>
      <c r="M858" s="15" t="str">
        <f t="shared" si="125"/>
        <v/>
      </c>
      <c r="N858" s="15" t="str">
        <f t="shared" si="126"/>
        <v/>
      </c>
      <c r="O858" s="5" t="s">
        <v>25</v>
      </c>
      <c r="P858" s="5" t="s">
        <v>25</v>
      </c>
      <c r="Q858" s="5" t="str">
        <f t="shared" si="129"/>
        <v>415.4-2024-12-31</v>
      </c>
      <c r="R858" s="5">
        <v>0</v>
      </c>
      <c r="S858" s="5">
        <v>0</v>
      </c>
    </row>
    <row r="859" spans="1:19" x14ac:dyDescent="0.3">
      <c r="A859" s="25" t="s">
        <v>593</v>
      </c>
      <c r="B859" s="23" t="s">
        <v>594</v>
      </c>
      <c r="C859" s="5" t="s">
        <v>2725</v>
      </c>
      <c r="D859" s="5" t="s">
        <v>50</v>
      </c>
      <c r="E859" s="5" t="s">
        <v>60</v>
      </c>
      <c r="F859" s="5" t="s">
        <v>24</v>
      </c>
      <c r="G859" s="6">
        <v>45657</v>
      </c>
      <c r="H859" s="16">
        <f t="shared" si="130"/>
        <v>2024</v>
      </c>
      <c r="I859" s="6" t="str">
        <f t="shared" si="127"/>
        <v>Diciembre</v>
      </c>
      <c r="J859" s="6" t="str">
        <f t="shared" si="128"/>
        <v>2024-2</v>
      </c>
      <c r="K859" s="5"/>
      <c r="L859" s="5"/>
      <c r="M859" s="15" t="str">
        <f t="shared" si="125"/>
        <v/>
      </c>
      <c r="N859" s="15" t="str">
        <f t="shared" si="126"/>
        <v/>
      </c>
      <c r="O859" s="5" t="s">
        <v>25</v>
      </c>
      <c r="P859" s="5" t="s">
        <v>25</v>
      </c>
      <c r="Q859" s="5" t="str">
        <f t="shared" si="129"/>
        <v>415.5-2024-12-31</v>
      </c>
      <c r="R859" s="5">
        <v>0</v>
      </c>
      <c r="S859" s="5">
        <v>0</v>
      </c>
    </row>
    <row r="860" spans="1:19" x14ac:dyDescent="0.3">
      <c r="A860" s="25" t="s">
        <v>595</v>
      </c>
      <c r="B860" s="23" t="s">
        <v>596</v>
      </c>
      <c r="C860" s="5" t="s">
        <v>2725</v>
      </c>
      <c r="D860" s="5" t="s">
        <v>37</v>
      </c>
      <c r="E860" s="5" t="s">
        <v>60</v>
      </c>
      <c r="F860" s="5" t="s">
        <v>24</v>
      </c>
      <c r="G860" s="6">
        <v>45657</v>
      </c>
      <c r="H860" s="16">
        <f t="shared" si="130"/>
        <v>2024</v>
      </c>
      <c r="I860" s="6" t="str">
        <f t="shared" si="127"/>
        <v>Diciembre</v>
      </c>
      <c r="J860" s="6" t="str">
        <f t="shared" si="128"/>
        <v>2024-2</v>
      </c>
      <c r="K860" s="5"/>
      <c r="L860" s="5"/>
      <c r="M860" s="15" t="str">
        <f t="shared" si="125"/>
        <v/>
      </c>
      <c r="N860" s="15" t="str">
        <f t="shared" si="126"/>
        <v/>
      </c>
      <c r="O860" s="5" t="s">
        <v>25</v>
      </c>
      <c r="P860" s="5" t="s">
        <v>25</v>
      </c>
      <c r="Q860" s="5" t="str">
        <f t="shared" si="129"/>
        <v>415.6-2024-12-31</v>
      </c>
      <c r="R860" s="5">
        <v>0</v>
      </c>
      <c r="S860" s="5">
        <v>0</v>
      </c>
    </row>
    <row r="861" spans="1:19" x14ac:dyDescent="0.3">
      <c r="A861" s="25" t="s">
        <v>597</v>
      </c>
      <c r="B861" s="23" t="s">
        <v>598</v>
      </c>
      <c r="C861" s="5" t="s">
        <v>2724</v>
      </c>
      <c r="D861" s="5" t="s">
        <v>39</v>
      </c>
      <c r="E861" s="5" t="s">
        <v>60</v>
      </c>
      <c r="F861" s="5" t="s">
        <v>24</v>
      </c>
      <c r="G861" s="6">
        <v>45657</v>
      </c>
      <c r="H861" s="16">
        <f t="shared" si="130"/>
        <v>2024</v>
      </c>
      <c r="I861" s="6" t="str">
        <f t="shared" si="127"/>
        <v>Diciembre</v>
      </c>
      <c r="J861" s="6" t="str">
        <f t="shared" si="128"/>
        <v>2024-2</v>
      </c>
      <c r="K861" s="5"/>
      <c r="L861" s="5"/>
      <c r="M861" s="15" t="str">
        <f t="shared" ref="M861:M892" si="131">IFERROR(IF((L861/K861)&gt;1,1,L861/K861),"")</f>
        <v/>
      </c>
      <c r="N861" s="15" t="str">
        <f t="shared" ref="N861:N892" si="132">IFERROR(IF((L861/K861)&gt;1,1,L861/K861),"")</f>
        <v/>
      </c>
      <c r="O861" s="5" t="s">
        <v>25</v>
      </c>
      <c r="P861" s="5" t="s">
        <v>25</v>
      </c>
      <c r="Q861" s="5" t="str">
        <f t="shared" si="129"/>
        <v>415.7-2024-12-31</v>
      </c>
      <c r="R861" s="5">
        <v>0</v>
      </c>
      <c r="S861" s="5">
        <v>0</v>
      </c>
    </row>
    <row r="862" spans="1:19" x14ac:dyDescent="0.3">
      <c r="A862" s="25" t="s">
        <v>599</v>
      </c>
      <c r="B862" s="23" t="s">
        <v>600</v>
      </c>
      <c r="C862" s="5" t="s">
        <v>2724</v>
      </c>
      <c r="D862" s="5"/>
      <c r="E862" s="5" t="s">
        <v>60</v>
      </c>
      <c r="F862" s="5" t="s">
        <v>24</v>
      </c>
      <c r="G862" s="6">
        <v>45657</v>
      </c>
      <c r="H862" s="16">
        <f t="shared" si="130"/>
        <v>2024</v>
      </c>
      <c r="I862" s="6" t="str">
        <f t="shared" si="127"/>
        <v>Diciembre</v>
      </c>
      <c r="J862" s="6" t="str">
        <f t="shared" si="128"/>
        <v>2024-2</v>
      </c>
      <c r="K862" s="5"/>
      <c r="L862" s="5"/>
      <c r="M862" s="15" t="str">
        <f t="shared" si="131"/>
        <v/>
      </c>
      <c r="N862" s="15" t="str">
        <f t="shared" si="132"/>
        <v/>
      </c>
      <c r="O862" s="5" t="s">
        <v>25</v>
      </c>
      <c r="P862" s="5" t="s">
        <v>25</v>
      </c>
      <c r="Q862" s="5" t="str">
        <f t="shared" si="129"/>
        <v>415.8-2024-12-31</v>
      </c>
      <c r="R862" s="5">
        <v>0</v>
      </c>
      <c r="S862" s="5">
        <v>0</v>
      </c>
    </row>
    <row r="863" spans="1:19" x14ac:dyDescent="0.3">
      <c r="A863" s="25" t="s">
        <v>601</v>
      </c>
      <c r="B863" s="23" t="s">
        <v>602</v>
      </c>
      <c r="C863" s="5" t="s">
        <v>2724</v>
      </c>
      <c r="D863" s="5" t="s">
        <v>39</v>
      </c>
      <c r="E863" s="5" t="s">
        <v>60</v>
      </c>
      <c r="F863" s="5" t="s">
        <v>24</v>
      </c>
      <c r="G863" s="6">
        <v>45657</v>
      </c>
      <c r="H863" s="16">
        <f t="shared" si="130"/>
        <v>2024</v>
      </c>
      <c r="I863" s="6" t="str">
        <f t="shared" si="127"/>
        <v>Diciembre</v>
      </c>
      <c r="J863" s="6" t="str">
        <f t="shared" si="128"/>
        <v>2024-2</v>
      </c>
      <c r="K863" s="5"/>
      <c r="L863" s="5"/>
      <c r="M863" s="15" t="str">
        <f t="shared" si="131"/>
        <v/>
      </c>
      <c r="N863" s="15" t="str">
        <f t="shared" si="132"/>
        <v/>
      </c>
      <c r="O863" s="5" t="s">
        <v>25</v>
      </c>
      <c r="P863" s="5" t="s">
        <v>25</v>
      </c>
      <c r="Q863" s="5" t="str">
        <f t="shared" si="129"/>
        <v>415.9-2024-12-31</v>
      </c>
      <c r="R863" s="5">
        <v>0</v>
      </c>
      <c r="S863" s="5">
        <v>0</v>
      </c>
    </row>
    <row r="864" spans="1:19" x14ac:dyDescent="0.3">
      <c r="A864" s="25" t="s">
        <v>603</v>
      </c>
      <c r="B864" s="23" t="s">
        <v>604</v>
      </c>
      <c r="C864" s="5" t="s">
        <v>2725</v>
      </c>
      <c r="D864" s="5" t="s">
        <v>344</v>
      </c>
      <c r="E864" s="5" t="s">
        <v>60</v>
      </c>
      <c r="F864" s="5" t="s">
        <v>24</v>
      </c>
      <c r="G864" s="6">
        <v>45657</v>
      </c>
      <c r="H864" s="16">
        <f t="shared" si="130"/>
        <v>2024</v>
      </c>
      <c r="I864" s="6" t="str">
        <f t="shared" si="127"/>
        <v>Diciembre</v>
      </c>
      <c r="J864" s="6" t="str">
        <f t="shared" si="128"/>
        <v>2024-2</v>
      </c>
      <c r="K864" s="5">
        <v>100</v>
      </c>
      <c r="L864" s="5">
        <v>100</v>
      </c>
      <c r="M864" s="15">
        <f t="shared" si="131"/>
        <v>1</v>
      </c>
      <c r="N864" s="15">
        <f t="shared" si="132"/>
        <v>1</v>
      </c>
      <c r="O864" s="5" t="s">
        <v>25</v>
      </c>
      <c r="P864" s="5" t="s">
        <v>25</v>
      </c>
      <c r="Q864" s="5" t="str">
        <f t="shared" si="129"/>
        <v>416.1-2024-12-31</v>
      </c>
      <c r="R864" s="5">
        <v>0</v>
      </c>
      <c r="S864" s="5">
        <v>0</v>
      </c>
    </row>
    <row r="865" spans="1:19" x14ac:dyDescent="0.3">
      <c r="A865" s="25" t="s">
        <v>605</v>
      </c>
      <c r="B865" s="23" t="s">
        <v>606</v>
      </c>
      <c r="C865" s="5" t="s">
        <v>2725</v>
      </c>
      <c r="D865" s="5" t="s">
        <v>87</v>
      </c>
      <c r="E865" s="5" t="s">
        <v>60</v>
      </c>
      <c r="F865" s="5" t="s">
        <v>24</v>
      </c>
      <c r="G865" s="6">
        <v>45657</v>
      </c>
      <c r="H865" s="16">
        <f t="shared" si="130"/>
        <v>2024</v>
      </c>
      <c r="I865" s="6" t="str">
        <f t="shared" si="127"/>
        <v>Diciembre</v>
      </c>
      <c r="J865" s="6" t="str">
        <f t="shared" si="128"/>
        <v>2024-2</v>
      </c>
      <c r="K865" s="5">
        <v>100</v>
      </c>
      <c r="L865" s="5">
        <v>100</v>
      </c>
      <c r="M865" s="15">
        <f t="shared" si="131"/>
        <v>1</v>
      </c>
      <c r="N865" s="15">
        <f t="shared" si="132"/>
        <v>1</v>
      </c>
      <c r="O865" s="5" t="s">
        <v>25</v>
      </c>
      <c r="P865" s="5" t="s">
        <v>25</v>
      </c>
      <c r="Q865" s="5" t="str">
        <f t="shared" si="129"/>
        <v>416.2-2024-12-31</v>
      </c>
      <c r="R865" s="5">
        <v>0</v>
      </c>
      <c r="S865" s="5">
        <v>0</v>
      </c>
    </row>
    <row r="866" spans="1:19" x14ac:dyDescent="0.3">
      <c r="A866" s="25" t="s">
        <v>607</v>
      </c>
      <c r="B866" s="23" t="s">
        <v>608</v>
      </c>
      <c r="C866" s="5" t="s">
        <v>2725</v>
      </c>
      <c r="D866" s="5" t="s">
        <v>87</v>
      </c>
      <c r="E866" s="5" t="s">
        <v>60</v>
      </c>
      <c r="F866" s="5" t="s">
        <v>24</v>
      </c>
      <c r="G866" s="6">
        <v>45657</v>
      </c>
      <c r="H866" s="16">
        <f t="shared" si="130"/>
        <v>2024</v>
      </c>
      <c r="I866" s="6" t="str">
        <f t="shared" si="127"/>
        <v>Diciembre</v>
      </c>
      <c r="J866" s="6" t="str">
        <f t="shared" si="128"/>
        <v>2024-2</v>
      </c>
      <c r="K866" s="5">
        <v>100</v>
      </c>
      <c r="L866" s="5">
        <v>100</v>
      </c>
      <c r="M866" s="15">
        <f t="shared" si="131"/>
        <v>1</v>
      </c>
      <c r="N866" s="15">
        <f t="shared" si="132"/>
        <v>1</v>
      </c>
      <c r="O866" s="5" t="s">
        <v>25</v>
      </c>
      <c r="P866" s="5" t="s">
        <v>25</v>
      </c>
      <c r="Q866" s="5" t="str">
        <f t="shared" si="129"/>
        <v>416.3-2024-12-31</v>
      </c>
      <c r="R866" s="5">
        <v>0</v>
      </c>
      <c r="S866" s="5">
        <v>0</v>
      </c>
    </row>
    <row r="867" spans="1:19" x14ac:dyDescent="0.3">
      <c r="A867" s="25" t="s">
        <v>609</v>
      </c>
      <c r="B867" s="23" t="s">
        <v>610</v>
      </c>
      <c r="C867" s="5" t="s">
        <v>2725</v>
      </c>
      <c r="D867" s="5" t="s">
        <v>87</v>
      </c>
      <c r="E867" s="5" t="s">
        <v>60</v>
      </c>
      <c r="F867" s="5" t="s">
        <v>24</v>
      </c>
      <c r="G867" s="6">
        <v>45657</v>
      </c>
      <c r="H867" s="16">
        <f t="shared" si="130"/>
        <v>2024</v>
      </c>
      <c r="I867" s="6" t="str">
        <f t="shared" si="127"/>
        <v>Diciembre</v>
      </c>
      <c r="J867" s="6" t="str">
        <f t="shared" si="128"/>
        <v>2024-2</v>
      </c>
      <c r="K867" s="5">
        <v>100</v>
      </c>
      <c r="L867" s="5">
        <v>100</v>
      </c>
      <c r="M867" s="15">
        <f t="shared" si="131"/>
        <v>1</v>
      </c>
      <c r="N867" s="15">
        <f t="shared" si="132"/>
        <v>1</v>
      </c>
      <c r="O867" s="5" t="s">
        <v>25</v>
      </c>
      <c r="P867" s="5" t="s">
        <v>25</v>
      </c>
      <c r="Q867" s="5" t="str">
        <f t="shared" si="129"/>
        <v>416.4-2024-12-31</v>
      </c>
      <c r="R867" s="5">
        <v>0</v>
      </c>
      <c r="S867" s="5">
        <v>0</v>
      </c>
    </row>
    <row r="868" spans="1:19" x14ac:dyDescent="0.3">
      <c r="A868" s="25" t="s">
        <v>611</v>
      </c>
      <c r="B868" s="23" t="s">
        <v>612</v>
      </c>
      <c r="C868" s="5" t="s">
        <v>2725</v>
      </c>
      <c r="D868" s="5" t="s">
        <v>87</v>
      </c>
      <c r="E868" s="5" t="s">
        <v>60</v>
      </c>
      <c r="F868" s="5" t="s">
        <v>24</v>
      </c>
      <c r="G868" s="6">
        <v>45657</v>
      </c>
      <c r="H868" s="16">
        <f t="shared" si="130"/>
        <v>2024</v>
      </c>
      <c r="I868" s="6" t="str">
        <f t="shared" si="127"/>
        <v>Diciembre</v>
      </c>
      <c r="J868" s="6" t="str">
        <f t="shared" si="128"/>
        <v>2024-2</v>
      </c>
      <c r="K868" s="5">
        <v>100</v>
      </c>
      <c r="L868" s="5">
        <v>100</v>
      </c>
      <c r="M868" s="15">
        <f t="shared" si="131"/>
        <v>1</v>
      </c>
      <c r="N868" s="15">
        <f t="shared" si="132"/>
        <v>1</v>
      </c>
      <c r="O868" s="5" t="s">
        <v>25</v>
      </c>
      <c r="P868" s="5" t="s">
        <v>25</v>
      </c>
      <c r="Q868" s="5" t="str">
        <f t="shared" si="129"/>
        <v>416.5-2024-12-31</v>
      </c>
      <c r="R868" s="5">
        <v>0</v>
      </c>
      <c r="S868" s="5">
        <v>0</v>
      </c>
    </row>
    <row r="869" spans="1:19" x14ac:dyDescent="0.3">
      <c r="A869" s="25" t="s">
        <v>613</v>
      </c>
      <c r="B869" s="23" t="s">
        <v>614</v>
      </c>
      <c r="C869" s="5" t="s">
        <v>2725</v>
      </c>
      <c r="D869" s="5" t="s">
        <v>87</v>
      </c>
      <c r="E869" s="5" t="s">
        <v>60</v>
      </c>
      <c r="F869" s="5" t="s">
        <v>24</v>
      </c>
      <c r="G869" s="6">
        <v>45657</v>
      </c>
      <c r="H869" s="16">
        <f t="shared" si="130"/>
        <v>2024</v>
      </c>
      <c r="I869" s="6" t="str">
        <f t="shared" si="127"/>
        <v>Diciembre</v>
      </c>
      <c r="J869" s="6" t="str">
        <f t="shared" si="128"/>
        <v>2024-2</v>
      </c>
      <c r="K869" s="5">
        <v>100</v>
      </c>
      <c r="L869" s="5">
        <v>100</v>
      </c>
      <c r="M869" s="15">
        <f t="shared" si="131"/>
        <v>1</v>
      </c>
      <c r="N869" s="15">
        <f t="shared" si="132"/>
        <v>1</v>
      </c>
      <c r="O869" s="5" t="s">
        <v>25</v>
      </c>
      <c r="P869" s="5" t="s">
        <v>25</v>
      </c>
      <c r="Q869" s="5" t="str">
        <f t="shared" si="129"/>
        <v>416.6-2024-12-31</v>
      </c>
      <c r="R869" s="5">
        <v>0</v>
      </c>
      <c r="S869" s="5">
        <v>0</v>
      </c>
    </row>
    <row r="870" spans="1:19" x14ac:dyDescent="0.3">
      <c r="A870" s="25" t="s">
        <v>619</v>
      </c>
      <c r="B870" s="23" t="s">
        <v>620</v>
      </c>
      <c r="C870" s="5" t="s">
        <v>2725</v>
      </c>
      <c r="D870" s="5" t="s">
        <v>306</v>
      </c>
      <c r="E870" s="5" t="s">
        <v>60</v>
      </c>
      <c r="F870" s="5" t="s">
        <v>24</v>
      </c>
      <c r="G870" s="6">
        <v>45657</v>
      </c>
      <c r="H870" s="16">
        <f t="shared" si="130"/>
        <v>2024</v>
      </c>
      <c r="I870" s="6" t="str">
        <f t="shared" si="127"/>
        <v>Diciembre</v>
      </c>
      <c r="J870" s="6" t="str">
        <f t="shared" si="128"/>
        <v>2024-2</v>
      </c>
      <c r="K870" s="5">
        <v>100</v>
      </c>
      <c r="L870" s="5">
        <v>100</v>
      </c>
      <c r="M870" s="15">
        <f t="shared" si="131"/>
        <v>1</v>
      </c>
      <c r="N870" s="15">
        <f t="shared" si="132"/>
        <v>1</v>
      </c>
      <c r="O870" s="5" t="s">
        <v>25</v>
      </c>
      <c r="P870" s="5" t="s">
        <v>25</v>
      </c>
      <c r="Q870" s="5" t="str">
        <f t="shared" si="129"/>
        <v>417.1-2024-12-31</v>
      </c>
      <c r="R870" s="5">
        <v>0</v>
      </c>
      <c r="S870" s="5">
        <v>0</v>
      </c>
    </row>
    <row r="871" spans="1:19" x14ac:dyDescent="0.3">
      <c r="A871" s="25" t="s">
        <v>621</v>
      </c>
      <c r="B871" s="23" t="s">
        <v>622</v>
      </c>
      <c r="C871" s="5" t="s">
        <v>2725</v>
      </c>
      <c r="D871" s="5" t="s">
        <v>95</v>
      </c>
      <c r="E871" s="5" t="s">
        <v>60</v>
      </c>
      <c r="F871" s="5" t="s">
        <v>24</v>
      </c>
      <c r="G871" s="6">
        <v>45657</v>
      </c>
      <c r="H871" s="16">
        <f t="shared" si="130"/>
        <v>2024</v>
      </c>
      <c r="I871" s="6" t="str">
        <f t="shared" si="127"/>
        <v>Diciembre</v>
      </c>
      <c r="J871" s="6" t="str">
        <f t="shared" si="128"/>
        <v>2024-2</v>
      </c>
      <c r="K871" s="5">
        <v>100</v>
      </c>
      <c r="L871" s="5">
        <v>100</v>
      </c>
      <c r="M871" s="15">
        <f t="shared" si="131"/>
        <v>1</v>
      </c>
      <c r="N871" s="15">
        <f t="shared" si="132"/>
        <v>1</v>
      </c>
      <c r="O871" s="5" t="s">
        <v>25</v>
      </c>
      <c r="P871" s="5" t="s">
        <v>25</v>
      </c>
      <c r="Q871" s="5" t="str">
        <f t="shared" si="129"/>
        <v>417.2-2024-12-31</v>
      </c>
      <c r="R871" s="5">
        <v>0</v>
      </c>
      <c r="S871" s="5">
        <v>0</v>
      </c>
    </row>
    <row r="872" spans="1:19" x14ac:dyDescent="0.3">
      <c r="A872" s="25" t="s">
        <v>623</v>
      </c>
      <c r="B872" s="23" t="s">
        <v>624</v>
      </c>
      <c r="C872" s="5" t="s">
        <v>2725</v>
      </c>
      <c r="D872" s="5" t="s">
        <v>94</v>
      </c>
      <c r="E872" s="5" t="s">
        <v>60</v>
      </c>
      <c r="F872" s="5" t="s">
        <v>24</v>
      </c>
      <c r="G872" s="6">
        <v>45657</v>
      </c>
      <c r="H872" s="16">
        <f t="shared" si="130"/>
        <v>2024</v>
      </c>
      <c r="I872" s="6" t="str">
        <f t="shared" si="127"/>
        <v>Diciembre</v>
      </c>
      <c r="J872" s="6" t="str">
        <f t="shared" si="128"/>
        <v>2024-2</v>
      </c>
      <c r="K872" s="11">
        <v>100</v>
      </c>
      <c r="L872" s="5">
        <v>100</v>
      </c>
      <c r="M872" s="15">
        <f t="shared" si="131"/>
        <v>1</v>
      </c>
      <c r="N872" s="15">
        <f t="shared" si="132"/>
        <v>1</v>
      </c>
      <c r="O872" s="5" t="s">
        <v>25</v>
      </c>
      <c r="P872" s="5" t="s">
        <v>25</v>
      </c>
      <c r="Q872" s="5" t="str">
        <f t="shared" si="129"/>
        <v>417.3-2024-12-31</v>
      </c>
      <c r="R872" s="5">
        <v>0</v>
      </c>
      <c r="S872" s="5">
        <v>0</v>
      </c>
    </row>
    <row r="873" spans="1:19" x14ac:dyDescent="0.3">
      <c r="A873" s="25" t="s">
        <v>625</v>
      </c>
      <c r="B873" s="23" t="s">
        <v>626</v>
      </c>
      <c r="C873" s="5" t="s">
        <v>2725</v>
      </c>
      <c r="D873" s="5" t="s">
        <v>253</v>
      </c>
      <c r="E873" s="5" t="s">
        <v>60</v>
      </c>
      <c r="F873" s="5" t="s">
        <v>24</v>
      </c>
      <c r="G873" s="6">
        <v>45657</v>
      </c>
      <c r="H873" s="16">
        <f t="shared" si="130"/>
        <v>2024</v>
      </c>
      <c r="I873" s="6" t="str">
        <f t="shared" si="127"/>
        <v>Diciembre</v>
      </c>
      <c r="J873" s="6" t="str">
        <f t="shared" si="128"/>
        <v>2024-2</v>
      </c>
      <c r="K873" s="5">
        <v>100</v>
      </c>
      <c r="L873" s="5">
        <v>97</v>
      </c>
      <c r="M873" s="15">
        <f t="shared" si="131"/>
        <v>0.97</v>
      </c>
      <c r="N873" s="15">
        <f t="shared" si="132"/>
        <v>0.97</v>
      </c>
      <c r="O873" s="5" t="s">
        <v>25</v>
      </c>
      <c r="P873" s="5" t="s">
        <v>25</v>
      </c>
      <c r="Q873" s="5" t="str">
        <f t="shared" si="129"/>
        <v>417.4-2024-12-31</v>
      </c>
      <c r="R873" s="5">
        <v>0</v>
      </c>
      <c r="S873" s="5">
        <v>0</v>
      </c>
    </row>
    <row r="874" spans="1:19" x14ac:dyDescent="0.3">
      <c r="A874" s="25" t="s">
        <v>627</v>
      </c>
      <c r="B874" s="23" t="s">
        <v>628</v>
      </c>
      <c r="C874" s="5" t="s">
        <v>2725</v>
      </c>
      <c r="D874" s="5" t="s">
        <v>58</v>
      </c>
      <c r="E874" s="5" t="s">
        <v>60</v>
      </c>
      <c r="F874" s="5" t="s">
        <v>24</v>
      </c>
      <c r="G874" s="6">
        <v>45657</v>
      </c>
      <c r="H874" s="16">
        <f t="shared" si="130"/>
        <v>2024</v>
      </c>
      <c r="I874" s="6" t="str">
        <f t="shared" si="127"/>
        <v>Diciembre</v>
      </c>
      <c r="J874" s="6" t="str">
        <f t="shared" si="128"/>
        <v>2024-2</v>
      </c>
      <c r="K874" s="5">
        <v>100</v>
      </c>
      <c r="L874" s="5">
        <v>99</v>
      </c>
      <c r="M874" s="15">
        <f t="shared" si="131"/>
        <v>0.99</v>
      </c>
      <c r="N874" s="15">
        <f t="shared" si="132"/>
        <v>0.99</v>
      </c>
      <c r="O874" s="5" t="s">
        <v>25</v>
      </c>
      <c r="P874" s="5" t="s">
        <v>25</v>
      </c>
      <c r="Q874" s="5" t="str">
        <f t="shared" si="129"/>
        <v>417.5-2024-12-31</v>
      </c>
      <c r="R874" s="5">
        <v>0</v>
      </c>
      <c r="S874" s="5">
        <v>0</v>
      </c>
    </row>
    <row r="875" spans="1:19" x14ac:dyDescent="0.3">
      <c r="A875" s="25" t="s">
        <v>629</v>
      </c>
      <c r="B875" s="23" t="s">
        <v>630</v>
      </c>
      <c r="C875" s="5" t="s">
        <v>2725</v>
      </c>
      <c r="D875" s="5"/>
      <c r="E875" s="5" t="s">
        <v>60</v>
      </c>
      <c r="F875" s="5" t="s">
        <v>24</v>
      </c>
      <c r="G875" s="6">
        <v>45657</v>
      </c>
      <c r="H875" s="16">
        <f t="shared" si="130"/>
        <v>2024</v>
      </c>
      <c r="I875" s="6" t="str">
        <f t="shared" si="127"/>
        <v>Diciembre</v>
      </c>
      <c r="J875" s="6" t="str">
        <f t="shared" si="128"/>
        <v>2024-2</v>
      </c>
      <c r="K875" s="5">
        <v>100</v>
      </c>
      <c r="L875" s="5">
        <v>97</v>
      </c>
      <c r="M875" s="15">
        <f t="shared" si="131"/>
        <v>0.97</v>
      </c>
      <c r="N875" s="15">
        <f t="shared" si="132"/>
        <v>0.97</v>
      </c>
      <c r="O875" s="5" t="s">
        <v>25</v>
      </c>
      <c r="P875" s="5" t="s">
        <v>25</v>
      </c>
      <c r="Q875" s="5" t="str">
        <f t="shared" si="129"/>
        <v>417.6-2024-12-31</v>
      </c>
      <c r="R875" s="5">
        <v>0</v>
      </c>
      <c r="S875" s="5">
        <v>0</v>
      </c>
    </row>
    <row r="876" spans="1:19" x14ac:dyDescent="0.3">
      <c r="A876" s="25" t="s">
        <v>631</v>
      </c>
      <c r="B876" s="23" t="s">
        <v>632</v>
      </c>
      <c r="C876" s="5" t="s">
        <v>2725</v>
      </c>
      <c r="D876" s="5" t="s">
        <v>44</v>
      </c>
      <c r="E876" s="5" t="s">
        <v>60</v>
      </c>
      <c r="F876" s="5" t="s">
        <v>24</v>
      </c>
      <c r="G876" s="6">
        <v>45657</v>
      </c>
      <c r="H876" s="16">
        <f t="shared" si="130"/>
        <v>2024</v>
      </c>
      <c r="I876" s="6" t="str">
        <f t="shared" si="127"/>
        <v>Diciembre</v>
      </c>
      <c r="J876" s="6" t="str">
        <f t="shared" si="128"/>
        <v>2024-2</v>
      </c>
      <c r="K876" s="5">
        <v>100</v>
      </c>
      <c r="L876" s="5">
        <v>100</v>
      </c>
      <c r="M876" s="15">
        <f t="shared" si="131"/>
        <v>1</v>
      </c>
      <c r="N876" s="15">
        <f t="shared" si="132"/>
        <v>1</v>
      </c>
      <c r="O876" s="5" t="s">
        <v>25</v>
      </c>
      <c r="P876" s="5" t="s">
        <v>25</v>
      </c>
      <c r="Q876" s="5" t="str">
        <f t="shared" si="129"/>
        <v>418.1-2024-12-31</v>
      </c>
      <c r="R876" s="5">
        <v>0</v>
      </c>
      <c r="S876" s="5">
        <v>0</v>
      </c>
    </row>
    <row r="877" spans="1:19" x14ac:dyDescent="0.3">
      <c r="A877" s="25" t="s">
        <v>633</v>
      </c>
      <c r="B877" s="23" t="s">
        <v>634</v>
      </c>
      <c r="C877" s="5" t="s">
        <v>2725</v>
      </c>
      <c r="D877" s="5" t="s">
        <v>85</v>
      </c>
      <c r="E877" s="5" t="s">
        <v>60</v>
      </c>
      <c r="F877" s="5" t="s">
        <v>24</v>
      </c>
      <c r="G877" s="6">
        <v>45657</v>
      </c>
      <c r="H877" s="16">
        <f t="shared" si="130"/>
        <v>2024</v>
      </c>
      <c r="I877" s="6" t="str">
        <f t="shared" si="127"/>
        <v>Diciembre</v>
      </c>
      <c r="J877" s="6" t="str">
        <f t="shared" si="128"/>
        <v>2024-2</v>
      </c>
      <c r="K877" s="5">
        <v>100</v>
      </c>
      <c r="L877" s="5">
        <v>100</v>
      </c>
      <c r="M877" s="15">
        <f t="shared" si="131"/>
        <v>1</v>
      </c>
      <c r="N877" s="15">
        <f t="shared" si="132"/>
        <v>1</v>
      </c>
      <c r="O877" s="5" t="s">
        <v>25</v>
      </c>
      <c r="P877" s="5" t="s">
        <v>25</v>
      </c>
      <c r="Q877" s="5" t="str">
        <f t="shared" si="129"/>
        <v>418.2-2024-12-31</v>
      </c>
      <c r="R877" s="5">
        <v>0</v>
      </c>
      <c r="S877" s="5">
        <v>0</v>
      </c>
    </row>
    <row r="878" spans="1:19" x14ac:dyDescent="0.3">
      <c r="A878" s="25" t="s">
        <v>635</v>
      </c>
      <c r="B878" s="23" t="s">
        <v>636</v>
      </c>
      <c r="C878" s="5" t="s">
        <v>2725</v>
      </c>
      <c r="D878" s="5" t="s">
        <v>110</v>
      </c>
      <c r="E878" s="5" t="s">
        <v>60</v>
      </c>
      <c r="F878" s="5" t="s">
        <v>24</v>
      </c>
      <c r="G878" s="6">
        <v>45657</v>
      </c>
      <c r="H878" s="16">
        <f t="shared" si="130"/>
        <v>2024</v>
      </c>
      <c r="I878" s="6" t="str">
        <f t="shared" si="127"/>
        <v>Diciembre</v>
      </c>
      <c r="J878" s="6" t="str">
        <f t="shared" si="128"/>
        <v>2024-2</v>
      </c>
      <c r="K878" s="5">
        <v>100</v>
      </c>
      <c r="L878" s="5">
        <v>80</v>
      </c>
      <c r="M878" s="15">
        <f t="shared" si="131"/>
        <v>0.8</v>
      </c>
      <c r="N878" s="15">
        <f t="shared" si="132"/>
        <v>0.8</v>
      </c>
      <c r="O878" s="5" t="s">
        <v>25</v>
      </c>
      <c r="P878" s="5" t="s">
        <v>25</v>
      </c>
      <c r="Q878" s="5" t="str">
        <f t="shared" si="129"/>
        <v>418.3-2024-12-31</v>
      </c>
      <c r="R878" s="5">
        <v>0</v>
      </c>
      <c r="S878" s="5">
        <v>0</v>
      </c>
    </row>
    <row r="879" spans="1:19" x14ac:dyDescent="0.3">
      <c r="A879" s="25" t="s">
        <v>637</v>
      </c>
      <c r="B879" s="23" t="s">
        <v>638</v>
      </c>
      <c r="C879" s="5" t="s">
        <v>2725</v>
      </c>
      <c r="D879" s="5" t="s">
        <v>127</v>
      </c>
      <c r="E879" s="5" t="s">
        <v>60</v>
      </c>
      <c r="F879" s="5" t="s">
        <v>24</v>
      </c>
      <c r="G879" s="6">
        <v>45657</v>
      </c>
      <c r="H879" s="16">
        <f t="shared" si="130"/>
        <v>2024</v>
      </c>
      <c r="I879" s="6" t="str">
        <f t="shared" si="127"/>
        <v>Diciembre</v>
      </c>
      <c r="J879" s="6" t="str">
        <f t="shared" si="128"/>
        <v>2024-2</v>
      </c>
      <c r="K879" s="5">
        <v>100</v>
      </c>
      <c r="L879" s="5">
        <v>100</v>
      </c>
      <c r="M879" s="15">
        <f t="shared" si="131"/>
        <v>1</v>
      </c>
      <c r="N879" s="15">
        <f t="shared" si="132"/>
        <v>1</v>
      </c>
      <c r="O879" s="5" t="s">
        <v>25</v>
      </c>
      <c r="P879" s="5" t="s">
        <v>25</v>
      </c>
      <c r="Q879" s="5" t="str">
        <f t="shared" si="129"/>
        <v>418.4-2024-12-31</v>
      </c>
      <c r="R879" s="5">
        <v>0</v>
      </c>
      <c r="S879" s="5">
        <v>0</v>
      </c>
    </row>
    <row r="880" spans="1:19" x14ac:dyDescent="0.3">
      <c r="A880" s="25" t="s">
        <v>639</v>
      </c>
      <c r="B880" s="23" t="s">
        <v>640</v>
      </c>
      <c r="C880" s="5" t="s">
        <v>2725</v>
      </c>
      <c r="D880" s="5" t="s">
        <v>227</v>
      </c>
      <c r="E880" s="5" t="s">
        <v>60</v>
      </c>
      <c r="F880" s="5" t="s">
        <v>24</v>
      </c>
      <c r="G880" s="6">
        <v>45657</v>
      </c>
      <c r="H880" s="16">
        <f t="shared" si="130"/>
        <v>2024</v>
      </c>
      <c r="I880" s="6" t="str">
        <f t="shared" si="127"/>
        <v>Diciembre</v>
      </c>
      <c r="J880" s="6" t="str">
        <f t="shared" si="128"/>
        <v>2024-2</v>
      </c>
      <c r="K880" s="5">
        <v>100</v>
      </c>
      <c r="L880" s="5">
        <v>100</v>
      </c>
      <c r="M880" s="15">
        <f t="shared" si="131"/>
        <v>1</v>
      </c>
      <c r="N880" s="15">
        <f t="shared" si="132"/>
        <v>1</v>
      </c>
      <c r="O880" s="5" t="s">
        <v>25</v>
      </c>
      <c r="P880" s="5" t="s">
        <v>25</v>
      </c>
      <c r="Q880" s="5" t="str">
        <f t="shared" si="129"/>
        <v>418.5-2024-12-31</v>
      </c>
      <c r="R880" s="5">
        <v>0</v>
      </c>
      <c r="S880" s="5">
        <v>0</v>
      </c>
    </row>
    <row r="881" spans="1:19" x14ac:dyDescent="0.3">
      <c r="A881" s="25" t="s">
        <v>641</v>
      </c>
      <c r="B881" s="23" t="s">
        <v>642</v>
      </c>
      <c r="C881" s="5" t="s">
        <v>2725</v>
      </c>
      <c r="D881" s="5" t="s">
        <v>22</v>
      </c>
      <c r="E881" s="5" t="s">
        <v>60</v>
      </c>
      <c r="F881" s="5" t="s">
        <v>24</v>
      </c>
      <c r="G881" s="6">
        <v>45657</v>
      </c>
      <c r="H881" s="16">
        <f t="shared" si="130"/>
        <v>2024</v>
      </c>
      <c r="I881" s="6" t="str">
        <f t="shared" si="127"/>
        <v>Diciembre</v>
      </c>
      <c r="J881" s="6" t="str">
        <f t="shared" si="128"/>
        <v>2024-2</v>
      </c>
      <c r="K881" s="5">
        <v>100</v>
      </c>
      <c r="L881" s="5">
        <v>100</v>
      </c>
      <c r="M881" s="15">
        <f t="shared" si="131"/>
        <v>1</v>
      </c>
      <c r="N881" s="15">
        <f t="shared" si="132"/>
        <v>1</v>
      </c>
      <c r="O881" s="5" t="s">
        <v>25</v>
      </c>
      <c r="P881" s="5" t="s">
        <v>25</v>
      </c>
      <c r="Q881" s="5" t="str">
        <f t="shared" si="129"/>
        <v>418.6-2024-12-31</v>
      </c>
      <c r="R881" s="5">
        <v>0</v>
      </c>
      <c r="S881" s="5">
        <v>0</v>
      </c>
    </row>
    <row r="882" spans="1:19" x14ac:dyDescent="0.3">
      <c r="A882" s="25" t="s">
        <v>643</v>
      </c>
      <c r="B882" s="23" t="s">
        <v>644</v>
      </c>
      <c r="C882" s="5" t="s">
        <v>2725</v>
      </c>
      <c r="D882" s="5" t="s">
        <v>484</v>
      </c>
      <c r="E882" s="5" t="s">
        <v>60</v>
      </c>
      <c r="F882" s="5" t="s">
        <v>24</v>
      </c>
      <c r="G882" s="6">
        <v>45657</v>
      </c>
      <c r="H882" s="16">
        <f t="shared" si="130"/>
        <v>2024</v>
      </c>
      <c r="I882" s="6" t="str">
        <f t="shared" si="127"/>
        <v>Diciembre</v>
      </c>
      <c r="J882" s="6" t="str">
        <f t="shared" si="128"/>
        <v>2024-2</v>
      </c>
      <c r="K882" s="5">
        <v>100</v>
      </c>
      <c r="L882" s="5">
        <v>100</v>
      </c>
      <c r="M882" s="15">
        <f t="shared" si="131"/>
        <v>1</v>
      </c>
      <c r="N882" s="15">
        <f t="shared" si="132"/>
        <v>1</v>
      </c>
      <c r="O882" s="5" t="s">
        <v>25</v>
      </c>
      <c r="P882" s="5" t="s">
        <v>25</v>
      </c>
      <c r="Q882" s="5" t="str">
        <f t="shared" si="129"/>
        <v>418.7-2024-12-31</v>
      </c>
      <c r="R882" s="5">
        <v>0</v>
      </c>
      <c r="S882" s="5">
        <v>0</v>
      </c>
    </row>
    <row r="883" spans="1:19" x14ac:dyDescent="0.3">
      <c r="A883" s="25" t="s">
        <v>645</v>
      </c>
      <c r="B883" s="23" t="s">
        <v>646</v>
      </c>
      <c r="C883" s="5" t="s">
        <v>2725</v>
      </c>
      <c r="D883" s="5" t="s">
        <v>484</v>
      </c>
      <c r="E883" s="5" t="s">
        <v>60</v>
      </c>
      <c r="F883" s="5" t="s">
        <v>24</v>
      </c>
      <c r="G883" s="6">
        <v>45657</v>
      </c>
      <c r="H883" s="16">
        <f t="shared" ref="H883:H914" si="133">YEAR(G883)</f>
        <v>2024</v>
      </c>
      <c r="I883" s="6" t="str">
        <f t="shared" si="127"/>
        <v>Diciembre</v>
      </c>
      <c r="J883" s="6" t="str">
        <f t="shared" si="128"/>
        <v>2024-2</v>
      </c>
      <c r="K883" s="5">
        <v>100</v>
      </c>
      <c r="L883" s="5">
        <v>100</v>
      </c>
      <c r="M883" s="15">
        <f t="shared" si="131"/>
        <v>1</v>
      </c>
      <c r="N883" s="15">
        <f t="shared" si="132"/>
        <v>1</v>
      </c>
      <c r="O883" s="5" t="s">
        <v>25</v>
      </c>
      <c r="P883" s="5" t="s">
        <v>25</v>
      </c>
      <c r="Q883" s="5" t="str">
        <f t="shared" si="129"/>
        <v>418.8-2024-12-31</v>
      </c>
      <c r="R883" s="5">
        <v>0</v>
      </c>
      <c r="S883" s="5">
        <v>0</v>
      </c>
    </row>
    <row r="884" spans="1:19" x14ac:dyDescent="0.3">
      <c r="A884" s="25" t="s">
        <v>647</v>
      </c>
      <c r="B884" s="23" t="s">
        <v>648</v>
      </c>
      <c r="C884" s="5" t="s">
        <v>2725</v>
      </c>
      <c r="D884" s="5" t="s">
        <v>484</v>
      </c>
      <c r="E884" s="5" t="s">
        <v>60</v>
      </c>
      <c r="F884" s="5" t="s">
        <v>24</v>
      </c>
      <c r="G884" s="6">
        <v>45657</v>
      </c>
      <c r="H884" s="16">
        <f t="shared" si="133"/>
        <v>2024</v>
      </c>
      <c r="I884" s="6" t="str">
        <f t="shared" si="127"/>
        <v>Diciembre</v>
      </c>
      <c r="J884" s="6" t="str">
        <f t="shared" si="128"/>
        <v>2024-2</v>
      </c>
      <c r="K884" s="5">
        <v>100</v>
      </c>
      <c r="L884" s="5">
        <v>100</v>
      </c>
      <c r="M884" s="15">
        <f t="shared" si="131"/>
        <v>1</v>
      </c>
      <c r="N884" s="15">
        <f t="shared" si="132"/>
        <v>1</v>
      </c>
      <c r="O884" s="5" t="s">
        <v>25</v>
      </c>
      <c r="P884" s="5" t="s">
        <v>25</v>
      </c>
      <c r="Q884" s="5" t="str">
        <f t="shared" si="129"/>
        <v>418.9-2024-12-31</v>
      </c>
      <c r="R884" s="5">
        <v>0</v>
      </c>
      <c r="S884" s="5">
        <v>0</v>
      </c>
    </row>
    <row r="885" spans="1:19" x14ac:dyDescent="0.3">
      <c r="A885" s="25" t="s">
        <v>649</v>
      </c>
      <c r="B885" s="23" t="s">
        <v>650</v>
      </c>
      <c r="C885" s="5" t="s">
        <v>2725</v>
      </c>
      <c r="D885" s="5" t="s">
        <v>101</v>
      </c>
      <c r="E885" s="5" t="s">
        <v>60</v>
      </c>
      <c r="F885" s="5" t="s">
        <v>24</v>
      </c>
      <c r="G885" s="6">
        <v>45657</v>
      </c>
      <c r="H885" s="16">
        <f t="shared" si="133"/>
        <v>2024</v>
      </c>
      <c r="I885" s="6" t="str">
        <f t="shared" si="127"/>
        <v>Diciembre</v>
      </c>
      <c r="J885" s="6" t="str">
        <f t="shared" si="128"/>
        <v>2024-2</v>
      </c>
      <c r="K885" s="5">
        <v>100</v>
      </c>
      <c r="L885" s="5">
        <v>100</v>
      </c>
      <c r="M885" s="15">
        <f t="shared" si="131"/>
        <v>1</v>
      </c>
      <c r="N885" s="15">
        <f t="shared" si="132"/>
        <v>1</v>
      </c>
      <c r="O885" s="5" t="s">
        <v>25</v>
      </c>
      <c r="P885" s="5" t="s">
        <v>25</v>
      </c>
      <c r="Q885" s="5" t="str">
        <f t="shared" si="129"/>
        <v>420.1-2024-12-31</v>
      </c>
      <c r="R885" s="5">
        <v>0</v>
      </c>
      <c r="S885" s="5">
        <v>0</v>
      </c>
    </row>
    <row r="886" spans="1:19" x14ac:dyDescent="0.3">
      <c r="A886" s="25" t="s">
        <v>651</v>
      </c>
      <c r="B886" s="23" t="s">
        <v>652</v>
      </c>
      <c r="C886" s="5" t="s">
        <v>2725</v>
      </c>
      <c r="D886" s="5" t="s">
        <v>98</v>
      </c>
      <c r="E886" s="5" t="s">
        <v>60</v>
      </c>
      <c r="F886" s="5" t="s">
        <v>24</v>
      </c>
      <c r="G886" s="6">
        <v>45657</v>
      </c>
      <c r="H886" s="16">
        <f t="shared" si="133"/>
        <v>2024</v>
      </c>
      <c r="I886" s="6" t="str">
        <f t="shared" si="127"/>
        <v>Diciembre</v>
      </c>
      <c r="J886" s="6" t="str">
        <f t="shared" si="128"/>
        <v>2024-2</v>
      </c>
      <c r="K886" s="5">
        <v>100</v>
      </c>
      <c r="L886" s="5">
        <v>100</v>
      </c>
      <c r="M886" s="15">
        <f t="shared" si="131"/>
        <v>1</v>
      </c>
      <c r="N886" s="15">
        <f t="shared" si="132"/>
        <v>1</v>
      </c>
      <c r="O886" s="5" t="s">
        <v>25</v>
      </c>
      <c r="P886" s="5" t="s">
        <v>25</v>
      </c>
      <c r="Q886" s="5" t="str">
        <f t="shared" si="129"/>
        <v>420.2-2024-12-31</v>
      </c>
      <c r="R886" s="5">
        <v>0</v>
      </c>
      <c r="S886" s="5">
        <v>0</v>
      </c>
    </row>
    <row r="887" spans="1:19" x14ac:dyDescent="0.3">
      <c r="A887" s="25" t="s">
        <v>653</v>
      </c>
      <c r="B887" s="23" t="s">
        <v>654</v>
      </c>
      <c r="C887" s="5" t="s">
        <v>2725</v>
      </c>
      <c r="D887" s="5" t="s">
        <v>249</v>
      </c>
      <c r="E887" s="5" t="s">
        <v>60</v>
      </c>
      <c r="F887" s="5" t="s">
        <v>24</v>
      </c>
      <c r="G887" s="6">
        <v>45657</v>
      </c>
      <c r="H887" s="16">
        <f t="shared" si="133"/>
        <v>2024</v>
      </c>
      <c r="I887" s="6" t="str">
        <f t="shared" si="127"/>
        <v>Diciembre</v>
      </c>
      <c r="J887" s="6" t="str">
        <f t="shared" si="128"/>
        <v>2024-2</v>
      </c>
      <c r="K887" s="5">
        <v>100</v>
      </c>
      <c r="L887" s="5">
        <v>100</v>
      </c>
      <c r="M887" s="15">
        <f t="shared" si="131"/>
        <v>1</v>
      </c>
      <c r="N887" s="15">
        <f t="shared" si="132"/>
        <v>1</v>
      </c>
      <c r="O887" s="5" t="s">
        <v>25</v>
      </c>
      <c r="P887" s="5" t="s">
        <v>25</v>
      </c>
      <c r="Q887" s="5" t="str">
        <f t="shared" si="129"/>
        <v>420.3-2024-12-31</v>
      </c>
      <c r="R887" s="5">
        <v>0</v>
      </c>
      <c r="S887" s="5">
        <v>0</v>
      </c>
    </row>
    <row r="888" spans="1:19" x14ac:dyDescent="0.3">
      <c r="A888" s="25" t="s">
        <v>655</v>
      </c>
      <c r="B888" s="23" t="s">
        <v>656</v>
      </c>
      <c r="C888" s="5" t="s">
        <v>2725</v>
      </c>
      <c r="D888" s="5" t="s">
        <v>68</v>
      </c>
      <c r="E888" s="5" t="s">
        <v>60</v>
      </c>
      <c r="F888" s="5" t="s">
        <v>24</v>
      </c>
      <c r="G888" s="6">
        <v>45657</v>
      </c>
      <c r="H888" s="16">
        <f t="shared" si="133"/>
        <v>2024</v>
      </c>
      <c r="I888" s="6" t="str">
        <f t="shared" si="127"/>
        <v>Diciembre</v>
      </c>
      <c r="J888" s="6" t="str">
        <f t="shared" si="128"/>
        <v>2024-2</v>
      </c>
      <c r="K888" s="5">
        <v>100</v>
      </c>
      <c r="L888" s="5">
        <v>80</v>
      </c>
      <c r="M888" s="15">
        <f t="shared" si="131"/>
        <v>0.8</v>
      </c>
      <c r="N888" s="15">
        <f t="shared" si="132"/>
        <v>0.8</v>
      </c>
      <c r="O888" s="5" t="s">
        <v>25</v>
      </c>
      <c r="P888" s="5" t="s">
        <v>25</v>
      </c>
      <c r="Q888" s="5" t="str">
        <f t="shared" si="129"/>
        <v>420.4-2024-12-31</v>
      </c>
      <c r="R888" s="5">
        <v>0</v>
      </c>
      <c r="S888" s="5">
        <v>0</v>
      </c>
    </row>
    <row r="889" spans="1:19" x14ac:dyDescent="0.3">
      <c r="A889" s="25" t="s">
        <v>657</v>
      </c>
      <c r="B889" s="23" t="s">
        <v>658</v>
      </c>
      <c r="C889" s="5" t="s">
        <v>2725</v>
      </c>
      <c r="D889" s="5" t="s">
        <v>198</v>
      </c>
      <c r="E889" s="5" t="s">
        <v>60</v>
      </c>
      <c r="F889" s="5" t="s">
        <v>24</v>
      </c>
      <c r="G889" s="6">
        <v>45657</v>
      </c>
      <c r="H889" s="16">
        <f t="shared" si="133"/>
        <v>2024</v>
      </c>
      <c r="I889" s="6" t="str">
        <f t="shared" si="127"/>
        <v>Diciembre</v>
      </c>
      <c r="J889" s="6" t="str">
        <f t="shared" si="128"/>
        <v>2024-2</v>
      </c>
      <c r="K889" s="5">
        <v>100</v>
      </c>
      <c r="L889" s="5">
        <v>100</v>
      </c>
      <c r="M889" s="15">
        <f t="shared" si="131"/>
        <v>1</v>
      </c>
      <c r="N889" s="15">
        <f t="shared" si="132"/>
        <v>1</v>
      </c>
      <c r="O889" s="5" t="s">
        <v>25</v>
      </c>
      <c r="P889" s="5" t="s">
        <v>25</v>
      </c>
      <c r="Q889" s="5" t="str">
        <f t="shared" si="129"/>
        <v>420.5-2024-12-31</v>
      </c>
      <c r="R889" s="5">
        <v>0</v>
      </c>
      <c r="S889" s="5">
        <v>0</v>
      </c>
    </row>
    <row r="890" spans="1:19" x14ac:dyDescent="0.3">
      <c r="A890" s="25" t="s">
        <v>659</v>
      </c>
      <c r="B890" s="23" t="s">
        <v>660</v>
      </c>
      <c r="C890" s="5" t="s">
        <v>2725</v>
      </c>
      <c r="D890" s="5" t="s">
        <v>661</v>
      </c>
      <c r="E890" s="5" t="s">
        <v>60</v>
      </c>
      <c r="F890" s="5" t="s">
        <v>24</v>
      </c>
      <c r="G890" s="6">
        <v>45657</v>
      </c>
      <c r="H890" s="16">
        <f t="shared" si="133"/>
        <v>2024</v>
      </c>
      <c r="I890" s="6" t="str">
        <f t="shared" si="127"/>
        <v>Diciembre</v>
      </c>
      <c r="J890" s="6" t="str">
        <f t="shared" si="128"/>
        <v>2024-2</v>
      </c>
      <c r="K890" s="5">
        <v>100</v>
      </c>
      <c r="L890" s="5">
        <v>100</v>
      </c>
      <c r="M890" s="15">
        <f t="shared" si="131"/>
        <v>1</v>
      </c>
      <c r="N890" s="15">
        <f t="shared" si="132"/>
        <v>1</v>
      </c>
      <c r="O890" s="5" t="s">
        <v>25</v>
      </c>
      <c r="P890" s="5" t="s">
        <v>25</v>
      </c>
      <c r="Q890" s="5" t="str">
        <f t="shared" si="129"/>
        <v>420.6-2024-12-31</v>
      </c>
      <c r="R890" s="5">
        <v>0</v>
      </c>
      <c r="S890" s="5">
        <v>0</v>
      </c>
    </row>
    <row r="891" spans="1:19" x14ac:dyDescent="0.3">
      <c r="A891" s="25" t="s">
        <v>664</v>
      </c>
      <c r="B891" s="23" t="s">
        <v>665</v>
      </c>
      <c r="C891" s="5" t="s">
        <v>2725</v>
      </c>
      <c r="D891" s="5" t="s">
        <v>484</v>
      </c>
      <c r="E891" s="5" t="s">
        <v>60</v>
      </c>
      <c r="F891" s="5" t="s">
        <v>24</v>
      </c>
      <c r="G891" s="6">
        <v>45657</v>
      </c>
      <c r="H891" s="16">
        <f t="shared" si="133"/>
        <v>2024</v>
      </c>
      <c r="I891" s="6" t="str">
        <f t="shared" si="127"/>
        <v>Diciembre</v>
      </c>
      <c r="J891" s="6" t="str">
        <f t="shared" si="128"/>
        <v>2024-2</v>
      </c>
      <c r="K891" s="5">
        <v>100</v>
      </c>
      <c r="L891" s="5">
        <v>100</v>
      </c>
      <c r="M891" s="15">
        <f t="shared" si="131"/>
        <v>1</v>
      </c>
      <c r="N891" s="15">
        <f t="shared" si="132"/>
        <v>1</v>
      </c>
      <c r="O891" s="5" t="s">
        <v>25</v>
      </c>
      <c r="P891" s="5" t="s">
        <v>25</v>
      </c>
      <c r="Q891" s="5" t="str">
        <f t="shared" si="129"/>
        <v>469.1-2024-12-31</v>
      </c>
      <c r="R891" s="5">
        <v>0</v>
      </c>
      <c r="S891" s="5">
        <v>0</v>
      </c>
    </row>
    <row r="892" spans="1:19" x14ac:dyDescent="0.3">
      <c r="A892" s="25" t="s">
        <v>666</v>
      </c>
      <c r="B892" s="23" t="s">
        <v>667</v>
      </c>
      <c r="C892" s="5" t="s">
        <v>2725</v>
      </c>
      <c r="D892" s="5" t="s">
        <v>440</v>
      </c>
      <c r="E892" s="5" t="s">
        <v>60</v>
      </c>
      <c r="F892" s="5" t="s">
        <v>24</v>
      </c>
      <c r="G892" s="6">
        <v>45657</v>
      </c>
      <c r="H892" s="16">
        <f t="shared" si="133"/>
        <v>2024</v>
      </c>
      <c r="I892" s="6" t="str">
        <f t="shared" si="127"/>
        <v>Diciembre</v>
      </c>
      <c r="J892" s="6" t="str">
        <f t="shared" si="128"/>
        <v>2024-2</v>
      </c>
      <c r="K892" s="5">
        <v>100</v>
      </c>
      <c r="L892" s="5">
        <v>100</v>
      </c>
      <c r="M892" s="15">
        <f t="shared" si="131"/>
        <v>1</v>
      </c>
      <c r="N892" s="15">
        <f t="shared" si="132"/>
        <v>1</v>
      </c>
      <c r="O892" s="5" t="s">
        <v>25</v>
      </c>
      <c r="P892" s="5" t="s">
        <v>25</v>
      </c>
      <c r="Q892" s="5" t="str">
        <f t="shared" si="129"/>
        <v>469.10-2024-12-31</v>
      </c>
      <c r="R892" s="5">
        <v>0</v>
      </c>
      <c r="S892" s="5">
        <v>0</v>
      </c>
    </row>
    <row r="893" spans="1:19" x14ac:dyDescent="0.3">
      <c r="A893" s="25" t="s">
        <v>668</v>
      </c>
      <c r="B893" s="23" t="s">
        <v>669</v>
      </c>
      <c r="C893" s="5" t="s">
        <v>2725</v>
      </c>
      <c r="D893" s="5" t="s">
        <v>484</v>
      </c>
      <c r="E893" s="5" t="s">
        <v>60</v>
      </c>
      <c r="F893" s="5" t="s">
        <v>24</v>
      </c>
      <c r="G893" s="6">
        <v>45657</v>
      </c>
      <c r="H893" s="16">
        <f t="shared" si="133"/>
        <v>2024</v>
      </c>
      <c r="I893" s="6" t="str">
        <f t="shared" si="127"/>
        <v>Diciembre</v>
      </c>
      <c r="J893" s="6" t="str">
        <f t="shared" si="128"/>
        <v>2024-2</v>
      </c>
      <c r="K893" s="5">
        <v>100</v>
      </c>
      <c r="L893" s="5">
        <v>100</v>
      </c>
      <c r="M893" s="15">
        <f t="shared" ref="M893:M924" si="134">IFERROR(IF((L893/K893)&gt;1,1,L893/K893),"")</f>
        <v>1</v>
      </c>
      <c r="N893" s="15">
        <f t="shared" ref="N893:N912" si="135">IFERROR(IF((L893/K893)&gt;1,1,L893/K893),"")</f>
        <v>1</v>
      </c>
      <c r="O893" s="5" t="s">
        <v>25</v>
      </c>
      <c r="P893" s="5" t="s">
        <v>25</v>
      </c>
      <c r="Q893" s="5" t="str">
        <f t="shared" si="129"/>
        <v>469.2-2024-12-31</v>
      </c>
      <c r="R893" s="5">
        <v>0</v>
      </c>
      <c r="S893" s="5">
        <v>0</v>
      </c>
    </row>
    <row r="894" spans="1:19" x14ac:dyDescent="0.3">
      <c r="A894" s="25" t="s">
        <v>670</v>
      </c>
      <c r="B894" s="23" t="s">
        <v>671</v>
      </c>
      <c r="C894" s="5" t="s">
        <v>2725</v>
      </c>
      <c r="D894" s="5" t="s">
        <v>484</v>
      </c>
      <c r="E894" s="5" t="s">
        <v>60</v>
      </c>
      <c r="F894" s="5" t="s">
        <v>24</v>
      </c>
      <c r="G894" s="6">
        <v>45657</v>
      </c>
      <c r="H894" s="16">
        <f t="shared" si="133"/>
        <v>2024</v>
      </c>
      <c r="I894" s="6" t="str">
        <f t="shared" si="127"/>
        <v>Diciembre</v>
      </c>
      <c r="J894" s="6" t="str">
        <f t="shared" si="128"/>
        <v>2024-2</v>
      </c>
      <c r="K894" s="5">
        <v>100</v>
      </c>
      <c r="L894" s="5">
        <v>100</v>
      </c>
      <c r="M894" s="15">
        <f t="shared" si="134"/>
        <v>1</v>
      </c>
      <c r="N894" s="15">
        <f t="shared" si="135"/>
        <v>1</v>
      </c>
      <c r="O894" s="5" t="s">
        <v>25</v>
      </c>
      <c r="P894" s="5" t="s">
        <v>25</v>
      </c>
      <c r="Q894" s="5" t="str">
        <f t="shared" si="129"/>
        <v>469.3-2024-12-31</v>
      </c>
      <c r="R894" s="5">
        <v>0</v>
      </c>
      <c r="S894" s="5">
        <v>0</v>
      </c>
    </row>
    <row r="895" spans="1:19" x14ac:dyDescent="0.3">
      <c r="A895" s="25" t="s">
        <v>672</v>
      </c>
      <c r="B895" s="23" t="s">
        <v>673</v>
      </c>
      <c r="C895" s="5" t="s">
        <v>2725</v>
      </c>
      <c r="D895" s="5" t="s">
        <v>484</v>
      </c>
      <c r="E895" s="5" t="s">
        <v>60</v>
      </c>
      <c r="F895" s="5" t="s">
        <v>24</v>
      </c>
      <c r="G895" s="6">
        <v>45657</v>
      </c>
      <c r="H895" s="16">
        <f t="shared" si="133"/>
        <v>2024</v>
      </c>
      <c r="I895" s="6" t="str">
        <f t="shared" si="127"/>
        <v>Diciembre</v>
      </c>
      <c r="J895" s="6" t="str">
        <f t="shared" si="128"/>
        <v>2024-2</v>
      </c>
      <c r="K895" s="5">
        <v>100</v>
      </c>
      <c r="L895" s="5">
        <v>100</v>
      </c>
      <c r="M895" s="15">
        <f t="shared" si="134"/>
        <v>1</v>
      </c>
      <c r="N895" s="15">
        <f t="shared" si="135"/>
        <v>1</v>
      </c>
      <c r="O895" s="5" t="s">
        <v>25</v>
      </c>
      <c r="P895" s="5" t="s">
        <v>25</v>
      </c>
      <c r="Q895" s="5" t="str">
        <f t="shared" si="129"/>
        <v>469.4-2024-12-31</v>
      </c>
      <c r="R895" s="5">
        <v>0</v>
      </c>
      <c r="S895" s="5">
        <v>0</v>
      </c>
    </row>
    <row r="896" spans="1:19" x14ac:dyDescent="0.3">
      <c r="A896" s="25" t="s">
        <v>674</v>
      </c>
      <c r="B896" s="23" t="s">
        <v>675</v>
      </c>
      <c r="C896" s="5" t="s">
        <v>2725</v>
      </c>
      <c r="D896" s="5" t="s">
        <v>484</v>
      </c>
      <c r="E896" s="5" t="s">
        <v>60</v>
      </c>
      <c r="F896" s="5" t="s">
        <v>24</v>
      </c>
      <c r="G896" s="6">
        <v>45657</v>
      </c>
      <c r="H896" s="16">
        <f t="shared" si="133"/>
        <v>2024</v>
      </c>
      <c r="I896" s="6" t="str">
        <f t="shared" si="127"/>
        <v>Diciembre</v>
      </c>
      <c r="J896" s="6" t="str">
        <f t="shared" si="128"/>
        <v>2024-2</v>
      </c>
      <c r="K896" s="5">
        <v>100</v>
      </c>
      <c r="L896" s="5">
        <v>100</v>
      </c>
      <c r="M896" s="15">
        <f t="shared" si="134"/>
        <v>1</v>
      </c>
      <c r="N896" s="15">
        <f t="shared" si="135"/>
        <v>1</v>
      </c>
      <c r="O896" s="5" t="s">
        <v>25</v>
      </c>
      <c r="P896" s="5" t="s">
        <v>25</v>
      </c>
      <c r="Q896" s="5" t="str">
        <f t="shared" si="129"/>
        <v>469.5-2024-12-31</v>
      </c>
      <c r="R896" s="5">
        <v>0</v>
      </c>
      <c r="S896" s="5">
        <v>0</v>
      </c>
    </row>
    <row r="897" spans="1:19" x14ac:dyDescent="0.3">
      <c r="A897" s="25" t="s">
        <v>676</v>
      </c>
      <c r="B897" s="23" t="s">
        <v>677</v>
      </c>
      <c r="C897" s="5" t="s">
        <v>2725</v>
      </c>
      <c r="D897" s="5" t="s">
        <v>484</v>
      </c>
      <c r="E897" s="5" t="s">
        <v>60</v>
      </c>
      <c r="F897" s="5" t="s">
        <v>24</v>
      </c>
      <c r="G897" s="6">
        <v>45657</v>
      </c>
      <c r="H897" s="16">
        <f t="shared" si="133"/>
        <v>2024</v>
      </c>
      <c r="I897" s="6" t="str">
        <f t="shared" si="127"/>
        <v>Diciembre</v>
      </c>
      <c r="J897" s="6" t="str">
        <f t="shared" si="128"/>
        <v>2024-2</v>
      </c>
      <c r="K897" s="5">
        <v>100</v>
      </c>
      <c r="L897" s="5">
        <v>100</v>
      </c>
      <c r="M897" s="15">
        <f t="shared" si="134"/>
        <v>1</v>
      </c>
      <c r="N897" s="15">
        <f t="shared" si="135"/>
        <v>1</v>
      </c>
      <c r="O897" s="5" t="s">
        <v>25</v>
      </c>
      <c r="P897" s="5" t="s">
        <v>25</v>
      </c>
      <c r="Q897" s="5" t="str">
        <f t="shared" si="129"/>
        <v>469.6-2024-12-31</v>
      </c>
      <c r="R897" s="5">
        <v>0</v>
      </c>
      <c r="S897" s="5">
        <v>0</v>
      </c>
    </row>
    <row r="898" spans="1:19" x14ac:dyDescent="0.3">
      <c r="A898" s="25" t="s">
        <v>678</v>
      </c>
      <c r="B898" s="23" t="s">
        <v>679</v>
      </c>
      <c r="C898" s="5" t="s">
        <v>2725</v>
      </c>
      <c r="D898" s="5" t="s">
        <v>484</v>
      </c>
      <c r="E898" s="5" t="s">
        <v>60</v>
      </c>
      <c r="F898" s="5" t="s">
        <v>24</v>
      </c>
      <c r="G898" s="6">
        <v>45657</v>
      </c>
      <c r="H898" s="16">
        <f t="shared" si="133"/>
        <v>2024</v>
      </c>
      <c r="I898" s="6" t="str">
        <f t="shared" ref="I898:I938" si="136">PROPER(TEXT(G898,"mmmm"))</f>
        <v>Diciembre</v>
      </c>
      <c r="J898" s="6" t="str">
        <f t="shared" ref="J898:J961" si="137">IF(OR(I898="Enero",I898="Febrero",I898="Marzo",I898="Abril",I898="Mayo",I898="Junio"),H898&amp;"-1",IF(OR(I898="Julio",I898="Agosto",I898="Septiembre",I898="Octubre",I898="Noviembre",I898="Diciembre"),H898&amp;"-2"))</f>
        <v>2024-2</v>
      </c>
      <c r="K898" s="5">
        <v>100</v>
      </c>
      <c r="L898" s="5">
        <v>100</v>
      </c>
      <c r="M898" s="15">
        <f t="shared" si="134"/>
        <v>1</v>
      </c>
      <c r="N898" s="15">
        <f t="shared" si="135"/>
        <v>1</v>
      </c>
      <c r="O898" s="5" t="s">
        <v>25</v>
      </c>
      <c r="P898" s="5" t="s">
        <v>25</v>
      </c>
      <c r="Q898" s="5" t="str">
        <f t="shared" ref="Q898:Q961" si="138">A898&amp;"-"&amp;YEAR(G898)&amp;"-"&amp;IF(LEN(MONTH(G898))=1,"0"&amp;MONTH(G898),MONTH(G898))&amp;"-"&amp;IF(LEN(DAY(G898))=1,"0"&amp;DAY(G898),DAY(G898))</f>
        <v>469.7-2024-12-31</v>
      </c>
      <c r="R898" s="5">
        <v>0</v>
      </c>
      <c r="S898" s="5">
        <v>0</v>
      </c>
    </row>
    <row r="899" spans="1:19" x14ac:dyDescent="0.3">
      <c r="A899" s="25" t="s">
        <v>680</v>
      </c>
      <c r="B899" s="23" t="s">
        <v>681</v>
      </c>
      <c r="C899" s="5" t="s">
        <v>2725</v>
      </c>
      <c r="D899" s="5" t="s">
        <v>484</v>
      </c>
      <c r="E899" s="5" t="s">
        <v>60</v>
      </c>
      <c r="F899" s="5" t="s">
        <v>24</v>
      </c>
      <c r="G899" s="6">
        <v>45657</v>
      </c>
      <c r="H899" s="16">
        <f t="shared" si="133"/>
        <v>2024</v>
      </c>
      <c r="I899" s="6" t="str">
        <f t="shared" si="136"/>
        <v>Diciembre</v>
      </c>
      <c r="J899" s="6" t="str">
        <f t="shared" si="137"/>
        <v>2024-2</v>
      </c>
      <c r="K899" s="5">
        <v>100</v>
      </c>
      <c r="L899" s="5">
        <v>97</v>
      </c>
      <c r="M899" s="15">
        <f t="shared" si="134"/>
        <v>0.97</v>
      </c>
      <c r="N899" s="15">
        <f t="shared" si="135"/>
        <v>0.97</v>
      </c>
      <c r="O899" s="5" t="s">
        <v>25</v>
      </c>
      <c r="P899" s="5" t="s">
        <v>25</v>
      </c>
      <c r="Q899" s="5" t="str">
        <f t="shared" si="138"/>
        <v>469.8-2024-12-31</v>
      </c>
      <c r="R899" s="5">
        <v>0</v>
      </c>
      <c r="S899" s="5">
        <v>0</v>
      </c>
    </row>
    <row r="900" spans="1:19" x14ac:dyDescent="0.3">
      <c r="A900" s="25" t="s">
        <v>682</v>
      </c>
      <c r="B900" s="23" t="s">
        <v>683</v>
      </c>
      <c r="C900" s="5" t="s">
        <v>2725</v>
      </c>
      <c r="D900" s="5" t="s">
        <v>440</v>
      </c>
      <c r="E900" s="5" t="s">
        <v>60</v>
      </c>
      <c r="F900" s="5" t="s">
        <v>24</v>
      </c>
      <c r="G900" s="6">
        <v>45657</v>
      </c>
      <c r="H900" s="16">
        <f t="shared" si="133"/>
        <v>2024</v>
      </c>
      <c r="I900" s="6" t="str">
        <f t="shared" si="136"/>
        <v>Diciembre</v>
      </c>
      <c r="J900" s="6" t="str">
        <f t="shared" si="137"/>
        <v>2024-2</v>
      </c>
      <c r="K900" s="5">
        <v>100</v>
      </c>
      <c r="L900" s="5">
        <v>100</v>
      </c>
      <c r="M900" s="15">
        <f t="shared" si="134"/>
        <v>1</v>
      </c>
      <c r="N900" s="15">
        <f t="shared" si="135"/>
        <v>1</v>
      </c>
      <c r="O900" s="5" t="s">
        <v>25</v>
      </c>
      <c r="P900" s="5" t="s">
        <v>25</v>
      </c>
      <c r="Q900" s="5" t="str">
        <f t="shared" si="138"/>
        <v>469.9-2024-12-31</v>
      </c>
      <c r="R900" s="5">
        <v>0</v>
      </c>
      <c r="S900" s="5">
        <v>0</v>
      </c>
    </row>
    <row r="901" spans="1:19" x14ac:dyDescent="0.3">
      <c r="A901" s="25" t="s">
        <v>684</v>
      </c>
      <c r="B901" s="23" t="s">
        <v>685</v>
      </c>
      <c r="C901" s="5" t="s">
        <v>2725</v>
      </c>
      <c r="D901" s="5" t="s">
        <v>112</v>
      </c>
      <c r="E901" s="5" t="s">
        <v>60</v>
      </c>
      <c r="F901" s="5" t="s">
        <v>24</v>
      </c>
      <c r="G901" s="6">
        <v>45657</v>
      </c>
      <c r="H901" s="16">
        <f t="shared" si="133"/>
        <v>2024</v>
      </c>
      <c r="I901" s="6" t="str">
        <f t="shared" si="136"/>
        <v>Diciembre</v>
      </c>
      <c r="J901" s="6" t="str">
        <f t="shared" si="137"/>
        <v>2024-2</v>
      </c>
      <c r="K901" s="5">
        <v>100</v>
      </c>
      <c r="L901" s="5">
        <v>100</v>
      </c>
      <c r="M901" s="15">
        <f t="shared" si="134"/>
        <v>1</v>
      </c>
      <c r="N901" s="15">
        <f t="shared" si="135"/>
        <v>1</v>
      </c>
      <c r="O901" s="5" t="s">
        <v>25</v>
      </c>
      <c r="P901" s="5" t="s">
        <v>25</v>
      </c>
      <c r="Q901" s="5" t="str">
        <f t="shared" si="138"/>
        <v>470.1-2024-12-31</v>
      </c>
      <c r="R901" s="5">
        <v>0</v>
      </c>
      <c r="S901" s="5">
        <v>0</v>
      </c>
    </row>
    <row r="902" spans="1:19" x14ac:dyDescent="0.3">
      <c r="A902" s="25" t="s">
        <v>686</v>
      </c>
      <c r="B902" s="23" t="s">
        <v>687</v>
      </c>
      <c r="C902" s="5" t="s">
        <v>2725</v>
      </c>
      <c r="D902" s="5" t="s">
        <v>127</v>
      </c>
      <c r="E902" s="5" t="s">
        <v>60</v>
      </c>
      <c r="F902" s="5" t="s">
        <v>24</v>
      </c>
      <c r="G902" s="6">
        <v>45657</v>
      </c>
      <c r="H902" s="16">
        <f t="shared" si="133"/>
        <v>2024</v>
      </c>
      <c r="I902" s="6" t="str">
        <f t="shared" si="136"/>
        <v>Diciembre</v>
      </c>
      <c r="J902" s="6" t="str">
        <f t="shared" si="137"/>
        <v>2024-2</v>
      </c>
      <c r="K902" s="5">
        <v>100</v>
      </c>
      <c r="L902" s="5">
        <v>100</v>
      </c>
      <c r="M902" s="15">
        <f t="shared" si="134"/>
        <v>1</v>
      </c>
      <c r="N902" s="15">
        <f t="shared" si="135"/>
        <v>1</v>
      </c>
      <c r="O902" s="5" t="s">
        <v>25</v>
      </c>
      <c r="P902" s="5" t="s">
        <v>25</v>
      </c>
      <c r="Q902" s="5" t="str">
        <f t="shared" si="138"/>
        <v>470.2-2024-12-31</v>
      </c>
      <c r="R902" s="5">
        <v>0</v>
      </c>
      <c r="S902" s="5">
        <v>0</v>
      </c>
    </row>
    <row r="903" spans="1:19" x14ac:dyDescent="0.3">
      <c r="A903" s="25" t="s">
        <v>688</v>
      </c>
      <c r="B903" s="23" t="s">
        <v>689</v>
      </c>
      <c r="C903" s="5" t="s">
        <v>2725</v>
      </c>
      <c r="D903" s="5" t="s">
        <v>216</v>
      </c>
      <c r="E903" s="5" t="s">
        <v>60</v>
      </c>
      <c r="F903" s="5" t="s">
        <v>24</v>
      </c>
      <c r="G903" s="6">
        <v>45657</v>
      </c>
      <c r="H903" s="16">
        <f t="shared" si="133"/>
        <v>2024</v>
      </c>
      <c r="I903" s="6" t="str">
        <f t="shared" si="136"/>
        <v>Diciembre</v>
      </c>
      <c r="J903" s="6" t="str">
        <f t="shared" si="137"/>
        <v>2024-2</v>
      </c>
      <c r="K903" s="5">
        <v>100</v>
      </c>
      <c r="L903" s="5">
        <v>100</v>
      </c>
      <c r="M903" s="15">
        <f t="shared" si="134"/>
        <v>1</v>
      </c>
      <c r="N903" s="15">
        <f t="shared" si="135"/>
        <v>1</v>
      </c>
      <c r="O903" s="5" t="s">
        <v>25</v>
      </c>
      <c r="P903" s="5" t="s">
        <v>25</v>
      </c>
      <c r="Q903" s="5" t="str">
        <f t="shared" si="138"/>
        <v>470.3-2024-12-31</v>
      </c>
      <c r="R903" s="5">
        <v>0</v>
      </c>
      <c r="S903" s="5">
        <v>0</v>
      </c>
    </row>
    <row r="904" spans="1:19" x14ac:dyDescent="0.3">
      <c r="A904" s="25" t="s">
        <v>690</v>
      </c>
      <c r="B904" s="23" t="s">
        <v>691</v>
      </c>
      <c r="C904" s="5" t="s">
        <v>2725</v>
      </c>
      <c r="D904" s="5" t="s">
        <v>358</v>
      </c>
      <c r="E904" s="5" t="s">
        <v>60</v>
      </c>
      <c r="F904" s="5" t="s">
        <v>24</v>
      </c>
      <c r="G904" s="6">
        <v>45657</v>
      </c>
      <c r="H904" s="16">
        <f t="shared" si="133"/>
        <v>2024</v>
      </c>
      <c r="I904" s="6" t="str">
        <f t="shared" si="136"/>
        <v>Diciembre</v>
      </c>
      <c r="J904" s="6" t="str">
        <f t="shared" si="137"/>
        <v>2024-2</v>
      </c>
      <c r="K904" s="5">
        <v>100</v>
      </c>
      <c r="L904" s="5">
        <v>100</v>
      </c>
      <c r="M904" s="15">
        <f t="shared" si="134"/>
        <v>1</v>
      </c>
      <c r="N904" s="15">
        <f t="shared" si="135"/>
        <v>1</v>
      </c>
      <c r="O904" s="5" t="s">
        <v>25</v>
      </c>
      <c r="P904" s="5" t="s">
        <v>25</v>
      </c>
      <c r="Q904" s="5" t="str">
        <f t="shared" si="138"/>
        <v>470.4-2024-12-31</v>
      </c>
      <c r="R904" s="5">
        <v>0</v>
      </c>
      <c r="S904" s="5">
        <v>0</v>
      </c>
    </row>
    <row r="905" spans="1:19" x14ac:dyDescent="0.3">
      <c r="A905" s="25" t="s">
        <v>692</v>
      </c>
      <c r="B905" s="23" t="s">
        <v>693</v>
      </c>
      <c r="C905" s="5" t="s">
        <v>2725</v>
      </c>
      <c r="D905" s="5" t="s">
        <v>287</v>
      </c>
      <c r="E905" s="5" t="s">
        <v>60</v>
      </c>
      <c r="F905" s="5" t="s">
        <v>24</v>
      </c>
      <c r="G905" s="6">
        <v>45657</v>
      </c>
      <c r="H905" s="16">
        <f t="shared" si="133"/>
        <v>2024</v>
      </c>
      <c r="I905" s="6" t="str">
        <f t="shared" si="136"/>
        <v>Diciembre</v>
      </c>
      <c r="J905" s="6" t="str">
        <f t="shared" si="137"/>
        <v>2024-2</v>
      </c>
      <c r="K905" s="5">
        <v>100</v>
      </c>
      <c r="L905" s="5">
        <v>100</v>
      </c>
      <c r="M905" s="15">
        <f t="shared" si="134"/>
        <v>1</v>
      </c>
      <c r="N905" s="15">
        <f t="shared" si="135"/>
        <v>1</v>
      </c>
      <c r="O905" s="5" t="s">
        <v>25</v>
      </c>
      <c r="P905" s="5" t="s">
        <v>25</v>
      </c>
      <c r="Q905" s="5" t="str">
        <f t="shared" si="138"/>
        <v>470.5-2024-12-31</v>
      </c>
      <c r="R905" s="5">
        <v>0</v>
      </c>
      <c r="S905" s="5">
        <v>0</v>
      </c>
    </row>
    <row r="906" spans="1:19" x14ac:dyDescent="0.3">
      <c r="A906" s="102" t="s">
        <v>2739</v>
      </c>
      <c r="B906" s="23" t="s">
        <v>2740</v>
      </c>
      <c r="C906" s="5" t="s">
        <v>2725</v>
      </c>
      <c r="D906" s="5" t="s">
        <v>198</v>
      </c>
      <c r="E906" s="5" t="s">
        <v>60</v>
      </c>
      <c r="F906" s="5" t="s">
        <v>24</v>
      </c>
      <c r="G906" s="6">
        <v>45657</v>
      </c>
      <c r="H906" s="5">
        <f t="shared" si="133"/>
        <v>2024</v>
      </c>
      <c r="I906" s="5" t="str">
        <f t="shared" si="136"/>
        <v>Diciembre</v>
      </c>
      <c r="J906" s="6" t="str">
        <f t="shared" si="137"/>
        <v>2024-2</v>
      </c>
      <c r="K906" s="5">
        <v>100</v>
      </c>
      <c r="L906" s="5">
        <v>97</v>
      </c>
      <c r="M906" s="15">
        <f t="shared" si="134"/>
        <v>0.97</v>
      </c>
      <c r="N906" s="15">
        <f t="shared" si="135"/>
        <v>0.97</v>
      </c>
      <c r="O906" s="5" t="s">
        <v>25</v>
      </c>
      <c r="P906" s="5" t="s">
        <v>25</v>
      </c>
      <c r="Q906" s="5" t="str">
        <f t="shared" si="138"/>
        <v>471.1-2024-12-31</v>
      </c>
      <c r="R906" s="5">
        <v>0</v>
      </c>
      <c r="S906" s="5">
        <v>0</v>
      </c>
    </row>
    <row r="907" spans="1:19" x14ac:dyDescent="0.3">
      <c r="A907" s="102" t="s">
        <v>2741</v>
      </c>
      <c r="B907" s="23" t="s">
        <v>2742</v>
      </c>
      <c r="C907" s="5" t="s">
        <v>2725</v>
      </c>
      <c r="D907" s="5" t="s">
        <v>198</v>
      </c>
      <c r="E907" s="5" t="s">
        <v>60</v>
      </c>
      <c r="F907" s="5" t="s">
        <v>24</v>
      </c>
      <c r="G907" s="6">
        <v>45657</v>
      </c>
      <c r="H907" s="5">
        <f t="shared" si="133"/>
        <v>2024</v>
      </c>
      <c r="I907" s="5" t="str">
        <f t="shared" si="136"/>
        <v>Diciembre</v>
      </c>
      <c r="J907" s="6" t="str">
        <f t="shared" si="137"/>
        <v>2024-2</v>
      </c>
      <c r="K907" s="5">
        <v>100</v>
      </c>
      <c r="L907" s="5">
        <v>100</v>
      </c>
      <c r="M907" s="15">
        <f t="shared" si="134"/>
        <v>1</v>
      </c>
      <c r="N907" s="15">
        <f t="shared" si="135"/>
        <v>1</v>
      </c>
      <c r="O907" s="5" t="s">
        <v>25</v>
      </c>
      <c r="P907" s="5" t="s">
        <v>25</v>
      </c>
      <c r="Q907" s="5" t="str">
        <f t="shared" si="138"/>
        <v>471.2-2024-12-31</v>
      </c>
      <c r="R907" s="5">
        <v>0</v>
      </c>
      <c r="S907" s="5">
        <v>0</v>
      </c>
    </row>
    <row r="908" spans="1:19" x14ac:dyDescent="0.3">
      <c r="A908" s="102" t="s">
        <v>2743</v>
      </c>
      <c r="B908" s="23" t="s">
        <v>2744</v>
      </c>
      <c r="C908" s="5" t="s">
        <v>2725</v>
      </c>
      <c r="D908" s="5" t="s">
        <v>198</v>
      </c>
      <c r="E908" s="5" t="s">
        <v>60</v>
      </c>
      <c r="F908" s="5" t="s">
        <v>24</v>
      </c>
      <c r="G908" s="6">
        <v>45657</v>
      </c>
      <c r="H908" s="5">
        <f t="shared" si="133"/>
        <v>2024</v>
      </c>
      <c r="I908" s="5" t="str">
        <f t="shared" si="136"/>
        <v>Diciembre</v>
      </c>
      <c r="J908" s="6" t="str">
        <f t="shared" si="137"/>
        <v>2024-2</v>
      </c>
      <c r="K908" s="5">
        <v>100</v>
      </c>
      <c r="L908" s="5">
        <v>100</v>
      </c>
      <c r="M908" s="15">
        <f t="shared" si="134"/>
        <v>1</v>
      </c>
      <c r="N908" s="15">
        <f t="shared" si="135"/>
        <v>1</v>
      </c>
      <c r="O908" s="5" t="s">
        <v>25</v>
      </c>
      <c r="P908" s="5" t="s">
        <v>25</v>
      </c>
      <c r="Q908" s="5" t="str">
        <f t="shared" si="138"/>
        <v>471.3-2024-12-31</v>
      </c>
      <c r="R908" s="5">
        <v>0</v>
      </c>
      <c r="S908" s="5">
        <v>0</v>
      </c>
    </row>
    <row r="909" spans="1:19" x14ac:dyDescent="0.3">
      <c r="A909" s="102" t="s">
        <v>2745</v>
      </c>
      <c r="B909" s="23" t="s">
        <v>2746</v>
      </c>
      <c r="C909" s="5" t="s">
        <v>2725</v>
      </c>
      <c r="D909" s="5" t="s">
        <v>198</v>
      </c>
      <c r="E909" s="5" t="s">
        <v>60</v>
      </c>
      <c r="F909" s="5" t="s">
        <v>24</v>
      </c>
      <c r="G909" s="6">
        <v>45657</v>
      </c>
      <c r="H909" s="5">
        <f t="shared" si="133"/>
        <v>2024</v>
      </c>
      <c r="I909" s="5" t="str">
        <f t="shared" si="136"/>
        <v>Diciembre</v>
      </c>
      <c r="J909" s="6" t="str">
        <f t="shared" si="137"/>
        <v>2024-2</v>
      </c>
      <c r="K909" s="5">
        <v>100</v>
      </c>
      <c r="L909" s="5">
        <v>100</v>
      </c>
      <c r="M909" s="15">
        <f t="shared" si="134"/>
        <v>1</v>
      </c>
      <c r="N909" s="15">
        <f t="shared" si="135"/>
        <v>1</v>
      </c>
      <c r="O909" s="5" t="s">
        <v>25</v>
      </c>
      <c r="P909" s="5" t="s">
        <v>25</v>
      </c>
      <c r="Q909" s="5" t="str">
        <f t="shared" si="138"/>
        <v>471.4-2024-12-31</v>
      </c>
      <c r="R909" s="5">
        <v>0</v>
      </c>
      <c r="S909" s="5">
        <v>0</v>
      </c>
    </row>
    <row r="910" spans="1:19" x14ac:dyDescent="0.3">
      <c r="A910" s="102" t="s">
        <v>2747</v>
      </c>
      <c r="B910" s="23" t="s">
        <v>2748</v>
      </c>
      <c r="C910" s="5" t="s">
        <v>2725</v>
      </c>
      <c r="D910" s="5" t="s">
        <v>198</v>
      </c>
      <c r="E910" s="5" t="s">
        <v>60</v>
      </c>
      <c r="F910" s="5" t="s">
        <v>24</v>
      </c>
      <c r="G910" s="6">
        <v>45657</v>
      </c>
      <c r="H910" s="5">
        <f t="shared" si="133"/>
        <v>2024</v>
      </c>
      <c r="I910" s="5" t="str">
        <f t="shared" si="136"/>
        <v>Diciembre</v>
      </c>
      <c r="J910" s="6" t="str">
        <f t="shared" si="137"/>
        <v>2024-2</v>
      </c>
      <c r="K910" s="5">
        <v>100</v>
      </c>
      <c r="L910" s="5">
        <v>100</v>
      </c>
      <c r="M910" s="15">
        <f t="shared" si="134"/>
        <v>1</v>
      </c>
      <c r="N910" s="15">
        <f t="shared" si="135"/>
        <v>1</v>
      </c>
      <c r="O910" s="5" t="s">
        <v>25</v>
      </c>
      <c r="P910" s="5" t="s">
        <v>25</v>
      </c>
      <c r="Q910" s="5" t="str">
        <f t="shared" si="138"/>
        <v>471.5-2024-12-31</v>
      </c>
      <c r="R910" s="5">
        <v>0</v>
      </c>
      <c r="S910" s="5">
        <v>0</v>
      </c>
    </row>
    <row r="911" spans="1:19" x14ac:dyDescent="0.3">
      <c r="A911" s="102" t="s">
        <v>2749</v>
      </c>
      <c r="B911" s="23" t="s">
        <v>2750</v>
      </c>
      <c r="C911" s="5" t="s">
        <v>2725</v>
      </c>
      <c r="D911" s="5" t="s">
        <v>198</v>
      </c>
      <c r="E911" s="5" t="s">
        <v>60</v>
      </c>
      <c r="F911" s="5" t="s">
        <v>24</v>
      </c>
      <c r="G911" s="6">
        <v>45657</v>
      </c>
      <c r="H911" s="5">
        <f t="shared" si="133"/>
        <v>2024</v>
      </c>
      <c r="I911" s="5" t="str">
        <f t="shared" si="136"/>
        <v>Diciembre</v>
      </c>
      <c r="J911" s="6" t="str">
        <f t="shared" si="137"/>
        <v>2024-2</v>
      </c>
      <c r="K911" s="5">
        <v>100</v>
      </c>
      <c r="L911" s="5">
        <v>96</v>
      </c>
      <c r="M911" s="15">
        <f t="shared" si="134"/>
        <v>0.96</v>
      </c>
      <c r="N911" s="15">
        <f t="shared" si="135"/>
        <v>0.96</v>
      </c>
      <c r="O911" s="5" t="s">
        <v>25</v>
      </c>
      <c r="P911" s="5" t="s">
        <v>25</v>
      </c>
      <c r="Q911" s="5" t="str">
        <f t="shared" si="138"/>
        <v>471.6-2024-12-31</v>
      </c>
      <c r="R911" s="5">
        <v>0</v>
      </c>
      <c r="S911" s="5">
        <v>0</v>
      </c>
    </row>
    <row r="912" spans="1:19" x14ac:dyDescent="0.3">
      <c r="A912" s="102" t="s">
        <v>2751</v>
      </c>
      <c r="B912" s="23" t="s">
        <v>2752</v>
      </c>
      <c r="C912" s="5" t="s">
        <v>2725</v>
      </c>
      <c r="D912" s="5" t="s">
        <v>198</v>
      </c>
      <c r="E912" s="5" t="s">
        <v>60</v>
      </c>
      <c r="F912" s="5" t="s">
        <v>24</v>
      </c>
      <c r="G912" s="6">
        <v>45657</v>
      </c>
      <c r="H912" s="5">
        <f t="shared" si="133"/>
        <v>2024</v>
      </c>
      <c r="I912" s="5" t="str">
        <f t="shared" si="136"/>
        <v>Diciembre</v>
      </c>
      <c r="J912" s="6" t="str">
        <f t="shared" si="137"/>
        <v>2024-2</v>
      </c>
      <c r="K912" s="5">
        <v>100</v>
      </c>
      <c r="L912" s="5">
        <v>100</v>
      </c>
      <c r="M912" s="15">
        <f t="shared" si="134"/>
        <v>1</v>
      </c>
      <c r="N912" s="15">
        <f t="shared" si="135"/>
        <v>1</v>
      </c>
      <c r="O912" s="5" t="s">
        <v>25</v>
      </c>
      <c r="P912" s="5" t="s">
        <v>25</v>
      </c>
      <c r="Q912" s="5" t="str">
        <f t="shared" si="138"/>
        <v>471.7-2024-12-31</v>
      </c>
      <c r="R912" s="5">
        <v>0</v>
      </c>
      <c r="S912" s="5">
        <v>0</v>
      </c>
    </row>
    <row r="913" spans="1:19" x14ac:dyDescent="0.3">
      <c r="A913" s="25" t="s">
        <v>694</v>
      </c>
      <c r="B913" s="5" t="s">
        <v>695</v>
      </c>
      <c r="C913" s="5" t="s">
        <v>2725</v>
      </c>
      <c r="D913" s="5" t="s">
        <v>440</v>
      </c>
      <c r="E913" s="5" t="s">
        <v>54</v>
      </c>
      <c r="F913" s="5" t="s">
        <v>24</v>
      </c>
      <c r="G913" s="6">
        <v>45657</v>
      </c>
      <c r="H913" s="16">
        <f t="shared" si="133"/>
        <v>2024</v>
      </c>
      <c r="I913" s="6" t="str">
        <f t="shared" si="136"/>
        <v>Diciembre</v>
      </c>
      <c r="J913" s="6" t="str">
        <f t="shared" si="137"/>
        <v>2024-2</v>
      </c>
      <c r="K913" s="5">
        <v>2575</v>
      </c>
      <c r="L913" s="5">
        <v>2580</v>
      </c>
      <c r="M913" s="15">
        <f t="shared" ref="M913:M942" si="139">IFERROR(IF((L913/K913)&gt;1.3,1.3,L913/K913),"")</f>
        <v>1.0019417475728156</v>
      </c>
      <c r="N913" s="15">
        <f t="shared" ref="N913:N942" si="140">IFERROR(L913/K913,"")</f>
        <v>1.0019417475728156</v>
      </c>
      <c r="O913" s="5" t="s">
        <v>55</v>
      </c>
      <c r="P913" s="5" t="s">
        <v>55</v>
      </c>
      <c r="Q913" s="5" t="str">
        <f t="shared" si="138"/>
        <v>Med 1-2024-12-31</v>
      </c>
      <c r="R913" s="5">
        <v>0</v>
      </c>
      <c r="S913" s="5">
        <v>0</v>
      </c>
    </row>
    <row r="914" spans="1:19" x14ac:dyDescent="0.3">
      <c r="A914" s="25" t="s">
        <v>696</v>
      </c>
      <c r="B914" s="5" t="s">
        <v>697</v>
      </c>
      <c r="C914" s="5" t="s">
        <v>2725</v>
      </c>
      <c r="D914" s="5" t="s">
        <v>440</v>
      </c>
      <c r="E914" s="5" t="s">
        <v>54</v>
      </c>
      <c r="F914" s="5" t="s">
        <v>24</v>
      </c>
      <c r="G914" s="6">
        <v>45657</v>
      </c>
      <c r="H914" s="16">
        <f t="shared" si="133"/>
        <v>2024</v>
      </c>
      <c r="I914" s="6" t="str">
        <f t="shared" si="136"/>
        <v>Diciembre</v>
      </c>
      <c r="J914" s="6" t="str">
        <f t="shared" si="137"/>
        <v>2024-2</v>
      </c>
      <c r="K914" s="5">
        <v>582</v>
      </c>
      <c r="L914" s="5">
        <v>388</v>
      </c>
      <c r="M914" s="15">
        <f t="shared" si="139"/>
        <v>0.66666666666666663</v>
      </c>
      <c r="N914" s="15">
        <f t="shared" si="140"/>
        <v>0.66666666666666663</v>
      </c>
      <c r="O914" s="5" t="s">
        <v>55</v>
      </c>
      <c r="P914" s="5" t="s">
        <v>55</v>
      </c>
      <c r="Q914" s="5" t="str">
        <f t="shared" si="138"/>
        <v>Med 1.1-2024-12-31</v>
      </c>
      <c r="R914" s="5">
        <v>0</v>
      </c>
      <c r="S914" s="5">
        <v>0</v>
      </c>
    </row>
    <row r="915" spans="1:19" x14ac:dyDescent="0.3">
      <c r="A915" s="25" t="s">
        <v>700</v>
      </c>
      <c r="B915" s="5" t="s">
        <v>701</v>
      </c>
      <c r="C915" s="5" t="s">
        <v>2725</v>
      </c>
      <c r="D915" s="5" t="s">
        <v>440</v>
      </c>
      <c r="E915" s="5" t="s">
        <v>54</v>
      </c>
      <c r="F915" s="5" t="s">
        <v>24</v>
      </c>
      <c r="G915" s="6">
        <v>45657</v>
      </c>
      <c r="H915" s="16">
        <f t="shared" ref="H915:H946" si="141">YEAR(G915)</f>
        <v>2024</v>
      </c>
      <c r="I915" s="6" t="str">
        <f t="shared" si="136"/>
        <v>Diciembre</v>
      </c>
      <c r="J915" s="6" t="str">
        <f t="shared" si="137"/>
        <v>2024-2</v>
      </c>
      <c r="K915" s="5">
        <v>582</v>
      </c>
      <c r="L915" s="5">
        <v>388</v>
      </c>
      <c r="M915" s="15">
        <f t="shared" si="139"/>
        <v>0.66666666666666663</v>
      </c>
      <c r="N915" s="15">
        <f t="shared" si="140"/>
        <v>0.66666666666666663</v>
      </c>
      <c r="O915" s="5" t="s">
        <v>55</v>
      </c>
      <c r="P915" s="5" t="s">
        <v>55</v>
      </c>
      <c r="Q915" s="5" t="str">
        <f t="shared" si="138"/>
        <v>Med 1.3-2024-12-31</v>
      </c>
      <c r="R915" s="5">
        <v>0</v>
      </c>
      <c r="S915" s="5">
        <v>0</v>
      </c>
    </row>
    <row r="916" spans="1:19" x14ac:dyDescent="0.3">
      <c r="A916" s="25" t="s">
        <v>702</v>
      </c>
      <c r="B916" s="5" t="s">
        <v>703</v>
      </c>
      <c r="C916" s="5" t="s">
        <v>2725</v>
      </c>
      <c r="D916" s="5" t="s">
        <v>440</v>
      </c>
      <c r="E916" s="5" t="s">
        <v>54</v>
      </c>
      <c r="F916" s="5" t="s">
        <v>24</v>
      </c>
      <c r="G916" s="6">
        <v>45657</v>
      </c>
      <c r="H916" s="16">
        <f t="shared" si="141"/>
        <v>2024</v>
      </c>
      <c r="I916" s="6" t="str">
        <f t="shared" si="136"/>
        <v>Diciembre</v>
      </c>
      <c r="J916" s="6" t="str">
        <f t="shared" si="137"/>
        <v>2024-2</v>
      </c>
      <c r="K916" s="9">
        <v>1992.779485500268</v>
      </c>
      <c r="L916" s="9">
        <v>2192</v>
      </c>
      <c r="M916" s="15">
        <f t="shared" si="139"/>
        <v>1.0999711789233517</v>
      </c>
      <c r="N916" s="15">
        <f t="shared" si="140"/>
        <v>1.0999711789233517</v>
      </c>
      <c r="O916" s="5" t="s">
        <v>55</v>
      </c>
      <c r="P916" s="5" t="s">
        <v>55</v>
      </c>
      <c r="Q916" s="5" t="str">
        <f t="shared" si="138"/>
        <v>Med 1.4-2024-12-31</v>
      </c>
      <c r="R916" s="5">
        <v>0</v>
      </c>
      <c r="S916" s="5">
        <v>0</v>
      </c>
    </row>
    <row r="917" spans="1:19" x14ac:dyDescent="0.3">
      <c r="A917" s="25" t="s">
        <v>704</v>
      </c>
      <c r="B917" s="5" t="s">
        <v>705</v>
      </c>
      <c r="C917" s="5" t="s">
        <v>2725</v>
      </c>
      <c r="D917" s="5" t="s">
        <v>440</v>
      </c>
      <c r="E917" s="5" t="s">
        <v>54</v>
      </c>
      <c r="F917" s="5" t="s">
        <v>24</v>
      </c>
      <c r="G917" s="6">
        <v>45657</v>
      </c>
      <c r="H917" s="16">
        <f t="shared" si="141"/>
        <v>2024</v>
      </c>
      <c r="I917" s="6" t="str">
        <f t="shared" si="136"/>
        <v>Diciembre</v>
      </c>
      <c r="J917" s="6" t="str">
        <f t="shared" si="137"/>
        <v>2024-2</v>
      </c>
      <c r="K917" s="9">
        <v>19542.4202990917</v>
      </c>
      <c r="L917" s="12">
        <v>20477.933138</v>
      </c>
      <c r="M917" s="15">
        <f t="shared" si="139"/>
        <v>1.0478708790718099</v>
      </c>
      <c r="N917" s="15">
        <f t="shared" si="140"/>
        <v>1.0478708790718099</v>
      </c>
      <c r="O917" s="5" t="s">
        <v>103</v>
      </c>
      <c r="P917" s="5" t="s">
        <v>103</v>
      </c>
      <c r="Q917" s="5" t="str">
        <f t="shared" si="138"/>
        <v>Med 10-2024-12-31</v>
      </c>
      <c r="R917" s="5">
        <v>0</v>
      </c>
      <c r="S917" s="5">
        <v>0</v>
      </c>
    </row>
    <row r="918" spans="1:19" x14ac:dyDescent="0.3">
      <c r="A918" s="25" t="s">
        <v>706</v>
      </c>
      <c r="B918" s="5" t="s">
        <v>707</v>
      </c>
      <c r="C918" s="5" t="s">
        <v>2725</v>
      </c>
      <c r="D918" s="5" t="s">
        <v>440</v>
      </c>
      <c r="E918" s="5" t="s">
        <v>54</v>
      </c>
      <c r="F918" s="5" t="s">
        <v>24</v>
      </c>
      <c r="G918" s="6">
        <v>45657</v>
      </c>
      <c r="H918" s="16">
        <f t="shared" si="141"/>
        <v>2024</v>
      </c>
      <c r="I918" s="6" t="str">
        <f t="shared" si="136"/>
        <v>Diciembre</v>
      </c>
      <c r="J918" s="6" t="str">
        <f t="shared" si="137"/>
        <v>2024-2</v>
      </c>
      <c r="K918" s="9">
        <v>2446.5628711211798</v>
      </c>
      <c r="L918" s="12">
        <v>2308.4024650000001</v>
      </c>
      <c r="M918" s="15">
        <f t="shared" si="139"/>
        <v>0.94352877346746244</v>
      </c>
      <c r="N918" s="15">
        <f t="shared" si="140"/>
        <v>0.94352877346746244</v>
      </c>
      <c r="O918" s="5" t="s">
        <v>103</v>
      </c>
      <c r="P918" s="5" t="s">
        <v>103</v>
      </c>
      <c r="Q918" s="5" t="str">
        <f t="shared" si="138"/>
        <v>Med 11-2024-12-31</v>
      </c>
      <c r="R918" s="5">
        <v>0</v>
      </c>
      <c r="S918" s="5">
        <v>0</v>
      </c>
    </row>
    <row r="919" spans="1:19" x14ac:dyDescent="0.3">
      <c r="A919" s="25" t="s">
        <v>712</v>
      </c>
      <c r="B919" s="5" t="s">
        <v>713</v>
      </c>
      <c r="C919" s="5" t="s">
        <v>2725</v>
      </c>
      <c r="D919" s="5" t="s">
        <v>440</v>
      </c>
      <c r="E919" s="5" t="s">
        <v>54</v>
      </c>
      <c r="F919" s="5" t="s">
        <v>24</v>
      </c>
      <c r="G919" s="6">
        <v>45657</v>
      </c>
      <c r="H919" s="16">
        <f t="shared" si="141"/>
        <v>2024</v>
      </c>
      <c r="I919" s="6" t="str">
        <f t="shared" si="136"/>
        <v>Diciembre</v>
      </c>
      <c r="J919" s="6" t="str">
        <f t="shared" si="137"/>
        <v>2024-2</v>
      </c>
      <c r="K919" s="5">
        <v>100</v>
      </c>
      <c r="L919" s="5">
        <v>94.44</v>
      </c>
      <c r="M919" s="15">
        <f t="shared" si="139"/>
        <v>0.94440000000000002</v>
      </c>
      <c r="N919" s="15">
        <f t="shared" si="140"/>
        <v>0.94440000000000002</v>
      </c>
      <c r="O919" s="5" t="s">
        <v>25</v>
      </c>
      <c r="P919" s="5" t="s">
        <v>25</v>
      </c>
      <c r="Q919" s="5" t="str">
        <f t="shared" si="138"/>
        <v>Med 15-2024-12-31</v>
      </c>
      <c r="R919" s="5">
        <v>0</v>
      </c>
      <c r="S919" s="5">
        <v>0</v>
      </c>
    </row>
    <row r="920" spans="1:19" x14ac:dyDescent="0.3">
      <c r="A920" s="25" t="s">
        <v>736</v>
      </c>
      <c r="B920" s="5" t="s">
        <v>737</v>
      </c>
      <c r="C920" s="5" t="s">
        <v>2725</v>
      </c>
      <c r="D920" s="5" t="s">
        <v>440</v>
      </c>
      <c r="E920" s="5" t="s">
        <v>54</v>
      </c>
      <c r="F920" s="5" t="s">
        <v>24</v>
      </c>
      <c r="G920" s="6">
        <v>45657</v>
      </c>
      <c r="H920" s="16">
        <f t="shared" si="141"/>
        <v>2024</v>
      </c>
      <c r="I920" s="6" t="str">
        <f t="shared" si="136"/>
        <v>Diciembre</v>
      </c>
      <c r="J920" s="6" t="str">
        <f t="shared" si="137"/>
        <v>2024-2</v>
      </c>
      <c r="K920" s="5">
        <v>50</v>
      </c>
      <c r="L920" s="5">
        <v>59.59</v>
      </c>
      <c r="M920" s="15">
        <f t="shared" si="139"/>
        <v>1.1918</v>
      </c>
      <c r="N920" s="15">
        <f t="shared" si="140"/>
        <v>1.1918</v>
      </c>
      <c r="O920" s="5" t="s">
        <v>55</v>
      </c>
      <c r="P920" s="5" t="s">
        <v>91</v>
      </c>
      <c r="Q920" s="5" t="str">
        <f t="shared" si="138"/>
        <v>Med 7-2024-12-31</v>
      </c>
      <c r="R920" s="5">
        <v>0</v>
      </c>
      <c r="S920" s="5">
        <v>1</v>
      </c>
    </row>
    <row r="921" spans="1:19" x14ac:dyDescent="0.3">
      <c r="A921" s="25" t="s">
        <v>738</v>
      </c>
      <c r="B921" s="5" t="s">
        <v>739</v>
      </c>
      <c r="C921" s="5" t="s">
        <v>2725</v>
      </c>
      <c r="D921" s="5" t="s">
        <v>440</v>
      </c>
      <c r="E921" s="5" t="s">
        <v>54</v>
      </c>
      <c r="F921" s="5" t="s">
        <v>24</v>
      </c>
      <c r="G921" s="6">
        <v>45657</v>
      </c>
      <c r="H921" s="16">
        <f t="shared" si="141"/>
        <v>2024</v>
      </c>
      <c r="I921" s="6" t="str">
        <f t="shared" si="136"/>
        <v>Diciembre</v>
      </c>
      <c r="J921" s="6" t="str">
        <f t="shared" si="137"/>
        <v>2024-2</v>
      </c>
      <c r="K921" s="5">
        <v>85</v>
      </c>
      <c r="L921" s="5">
        <v>89.6</v>
      </c>
      <c r="M921" s="15">
        <f t="shared" si="139"/>
        <v>1.0541176470588234</v>
      </c>
      <c r="N921" s="15">
        <f t="shared" si="140"/>
        <v>1.0541176470588234</v>
      </c>
      <c r="O921" s="5" t="s">
        <v>25</v>
      </c>
      <c r="P921" s="5" t="s">
        <v>25</v>
      </c>
      <c r="Q921" s="5" t="str">
        <f t="shared" si="138"/>
        <v>Med 8-2024-12-31</v>
      </c>
      <c r="R921" s="5">
        <v>0</v>
      </c>
      <c r="S921" s="5">
        <v>1</v>
      </c>
    </row>
    <row r="922" spans="1:19" x14ac:dyDescent="0.3">
      <c r="A922" s="25" t="s">
        <v>740</v>
      </c>
      <c r="B922" s="5" t="s">
        <v>741</v>
      </c>
      <c r="C922" s="5" t="s">
        <v>2725</v>
      </c>
      <c r="D922" s="5" t="s">
        <v>440</v>
      </c>
      <c r="E922" s="5" t="s">
        <v>54</v>
      </c>
      <c r="F922" s="5" t="s">
        <v>24</v>
      </c>
      <c r="G922" s="6">
        <v>45657</v>
      </c>
      <c r="H922" s="16">
        <f t="shared" si="141"/>
        <v>2024</v>
      </c>
      <c r="I922" s="6" t="str">
        <f t="shared" si="136"/>
        <v>Diciembre</v>
      </c>
      <c r="J922" s="6" t="str">
        <f t="shared" si="137"/>
        <v>2024-2</v>
      </c>
      <c r="K922" s="5">
        <v>81</v>
      </c>
      <c r="L922" s="5">
        <v>89</v>
      </c>
      <c r="M922" s="15">
        <f t="shared" si="139"/>
        <v>1.0987654320987654</v>
      </c>
      <c r="N922" s="15">
        <f t="shared" si="140"/>
        <v>1.0987654320987654</v>
      </c>
      <c r="O922" s="5" t="s">
        <v>25</v>
      </c>
      <c r="P922" s="5" t="s">
        <v>25</v>
      </c>
      <c r="Q922" s="5" t="str">
        <f t="shared" si="138"/>
        <v>Med 9-2024-12-31</v>
      </c>
      <c r="R922" s="5">
        <v>0</v>
      </c>
      <c r="S922" s="5">
        <v>0</v>
      </c>
    </row>
    <row r="923" spans="1:19" x14ac:dyDescent="0.3">
      <c r="A923" s="25" t="s">
        <v>2753</v>
      </c>
      <c r="B923" s="5" t="s">
        <v>2754</v>
      </c>
      <c r="C923" s="5" t="s">
        <v>2725</v>
      </c>
      <c r="D923" s="5" t="s">
        <v>46</v>
      </c>
      <c r="E923" s="5" t="s">
        <v>54</v>
      </c>
      <c r="F923" s="5" t="s">
        <v>24</v>
      </c>
      <c r="G923" s="6">
        <v>45657</v>
      </c>
      <c r="H923" s="16">
        <f t="shared" si="141"/>
        <v>2024</v>
      </c>
      <c r="I923" s="6" t="str">
        <f t="shared" si="136"/>
        <v>Diciembre</v>
      </c>
      <c r="J923" s="6" t="str">
        <f t="shared" si="137"/>
        <v>2024-2</v>
      </c>
      <c r="K923" s="5"/>
      <c r="L923" s="5"/>
      <c r="M923" s="15" t="str">
        <f t="shared" si="139"/>
        <v/>
      </c>
      <c r="N923" s="15" t="str">
        <f t="shared" si="140"/>
        <v/>
      </c>
      <c r="O923" s="5" t="s">
        <v>178</v>
      </c>
      <c r="P923" s="5" t="s">
        <v>178</v>
      </c>
      <c r="Q923" s="5" t="str">
        <f t="shared" si="138"/>
        <v>Prov-10-2024-12-31</v>
      </c>
      <c r="R923" s="5">
        <v>0</v>
      </c>
      <c r="S923" s="5">
        <v>0</v>
      </c>
    </row>
    <row r="924" spans="1:19" x14ac:dyDescent="0.3">
      <c r="A924" s="25" t="s">
        <v>2755</v>
      </c>
      <c r="B924" s="5" t="s">
        <v>2756</v>
      </c>
      <c r="C924" s="5" t="s">
        <v>2725</v>
      </c>
      <c r="D924" s="5" t="s">
        <v>39</v>
      </c>
      <c r="E924" s="5" t="s">
        <v>54</v>
      </c>
      <c r="F924" s="5" t="s">
        <v>24</v>
      </c>
      <c r="G924" s="6">
        <v>45657</v>
      </c>
      <c r="H924" s="16">
        <f t="shared" si="141"/>
        <v>2024</v>
      </c>
      <c r="I924" s="6" t="str">
        <f t="shared" si="136"/>
        <v>Diciembre</v>
      </c>
      <c r="J924" s="6" t="str">
        <f t="shared" si="137"/>
        <v>2024-2</v>
      </c>
      <c r="K924" s="5"/>
      <c r="L924" s="5"/>
      <c r="M924" s="15" t="str">
        <f t="shared" si="139"/>
        <v/>
      </c>
      <c r="N924" s="15" t="str">
        <f t="shared" si="140"/>
        <v/>
      </c>
      <c r="O924" s="5" t="s">
        <v>178</v>
      </c>
      <c r="P924" s="5" t="s">
        <v>178</v>
      </c>
      <c r="Q924" s="5" t="str">
        <f t="shared" si="138"/>
        <v>Prov-11-2024-12-31</v>
      </c>
      <c r="R924" s="5">
        <v>0</v>
      </c>
      <c r="S924" s="5">
        <v>0</v>
      </c>
    </row>
    <row r="925" spans="1:19" x14ac:dyDescent="0.3">
      <c r="A925" s="25" t="s">
        <v>2757</v>
      </c>
      <c r="B925" s="5" t="s">
        <v>2758</v>
      </c>
      <c r="C925" s="5" t="s">
        <v>2725</v>
      </c>
      <c r="D925" s="5" t="s">
        <v>39</v>
      </c>
      <c r="E925" s="5" t="s">
        <v>54</v>
      </c>
      <c r="F925" s="5" t="s">
        <v>24</v>
      </c>
      <c r="G925" s="6">
        <v>45657</v>
      </c>
      <c r="H925" s="16">
        <f t="shared" si="141"/>
        <v>2024</v>
      </c>
      <c r="I925" s="6" t="str">
        <f t="shared" si="136"/>
        <v>Diciembre</v>
      </c>
      <c r="J925" s="6" t="str">
        <f t="shared" si="137"/>
        <v>2024-2</v>
      </c>
      <c r="K925" s="5"/>
      <c r="L925" s="5"/>
      <c r="M925" s="15" t="str">
        <f t="shared" si="139"/>
        <v/>
      </c>
      <c r="N925" s="15" t="str">
        <f t="shared" si="140"/>
        <v/>
      </c>
      <c r="O925" s="5" t="s">
        <v>178</v>
      </c>
      <c r="P925" s="5" t="s">
        <v>178</v>
      </c>
      <c r="Q925" s="5" t="str">
        <f t="shared" si="138"/>
        <v>Prov-12-2024-12-31</v>
      </c>
      <c r="R925" s="5">
        <v>0</v>
      </c>
      <c r="S925" s="5">
        <v>0</v>
      </c>
    </row>
    <row r="926" spans="1:19" x14ac:dyDescent="0.3">
      <c r="A926" s="25" t="s">
        <v>2759</v>
      </c>
      <c r="B926" s="5" t="s">
        <v>2760</v>
      </c>
      <c r="C926" s="5" t="s">
        <v>2725</v>
      </c>
      <c r="D926" s="5" t="s">
        <v>53</v>
      </c>
      <c r="E926" s="5" t="s">
        <v>54</v>
      </c>
      <c r="F926" s="5" t="s">
        <v>24</v>
      </c>
      <c r="G926" s="6">
        <v>45657</v>
      </c>
      <c r="H926" s="16">
        <f t="shared" si="141"/>
        <v>2024</v>
      </c>
      <c r="I926" s="6" t="str">
        <f t="shared" si="136"/>
        <v>Diciembre</v>
      </c>
      <c r="J926" s="6" t="str">
        <f t="shared" si="137"/>
        <v>2024-2</v>
      </c>
      <c r="K926" s="5"/>
      <c r="L926" s="5"/>
      <c r="M926" s="15" t="str">
        <f t="shared" si="139"/>
        <v/>
      </c>
      <c r="N926" s="15" t="str">
        <f t="shared" si="140"/>
        <v/>
      </c>
      <c r="O926" s="5" t="s">
        <v>178</v>
      </c>
      <c r="P926" s="5" t="s">
        <v>178</v>
      </c>
      <c r="Q926" s="5" t="str">
        <f t="shared" si="138"/>
        <v>Prov-13-2024-12-31</v>
      </c>
      <c r="R926" s="5">
        <v>0</v>
      </c>
      <c r="S926" s="5">
        <v>0</v>
      </c>
    </row>
    <row r="927" spans="1:19" x14ac:dyDescent="0.3">
      <c r="A927" s="25" t="s">
        <v>2761</v>
      </c>
      <c r="B927" s="5" t="s">
        <v>2762</v>
      </c>
      <c r="C927" s="5" t="s">
        <v>2725</v>
      </c>
      <c r="D927" s="5" t="s">
        <v>311</v>
      </c>
      <c r="E927" s="5" t="s">
        <v>54</v>
      </c>
      <c r="F927" s="5" t="s">
        <v>24</v>
      </c>
      <c r="G927" s="6">
        <v>45657</v>
      </c>
      <c r="H927" s="16">
        <f t="shared" si="141"/>
        <v>2024</v>
      </c>
      <c r="I927" s="6" t="str">
        <f t="shared" si="136"/>
        <v>Diciembre</v>
      </c>
      <c r="J927" s="6" t="str">
        <f t="shared" si="137"/>
        <v>2024-2</v>
      </c>
      <c r="K927" s="5"/>
      <c r="L927" s="5"/>
      <c r="M927" s="15" t="str">
        <f t="shared" si="139"/>
        <v/>
      </c>
      <c r="N927" s="15" t="str">
        <f t="shared" si="140"/>
        <v/>
      </c>
      <c r="O927" s="5" t="s">
        <v>178</v>
      </c>
      <c r="P927" s="5" t="s">
        <v>178</v>
      </c>
      <c r="Q927" s="5" t="str">
        <f t="shared" si="138"/>
        <v>Prov-14-2024-12-31</v>
      </c>
      <c r="R927" s="5">
        <v>0</v>
      </c>
      <c r="S927" s="5">
        <v>0</v>
      </c>
    </row>
    <row r="928" spans="1:19" x14ac:dyDescent="0.3">
      <c r="A928" s="25" t="s">
        <v>2763</v>
      </c>
      <c r="B928" s="5" t="s">
        <v>2764</v>
      </c>
      <c r="C928" s="5" t="s">
        <v>2725</v>
      </c>
      <c r="D928" s="5" t="s">
        <v>311</v>
      </c>
      <c r="E928" s="5" t="s">
        <v>54</v>
      </c>
      <c r="F928" s="5" t="s">
        <v>24</v>
      </c>
      <c r="G928" s="6">
        <v>45657</v>
      </c>
      <c r="H928" s="16">
        <f t="shared" si="141"/>
        <v>2024</v>
      </c>
      <c r="I928" s="6" t="str">
        <f t="shared" si="136"/>
        <v>Diciembre</v>
      </c>
      <c r="J928" s="6" t="str">
        <f t="shared" si="137"/>
        <v>2024-2</v>
      </c>
      <c r="K928" s="5"/>
      <c r="L928" s="5"/>
      <c r="M928" s="15" t="str">
        <f t="shared" si="139"/>
        <v/>
      </c>
      <c r="N928" s="15" t="str">
        <f t="shared" si="140"/>
        <v/>
      </c>
      <c r="O928" s="5" t="s">
        <v>178</v>
      </c>
      <c r="P928" s="5" t="s">
        <v>178</v>
      </c>
      <c r="Q928" s="5" t="str">
        <f t="shared" si="138"/>
        <v>Prov-15-2024-12-31</v>
      </c>
      <c r="R928" s="5">
        <v>0</v>
      </c>
      <c r="S928" s="5">
        <v>0</v>
      </c>
    </row>
    <row r="929" spans="1:19" x14ac:dyDescent="0.3">
      <c r="A929" s="25" t="s">
        <v>2765</v>
      </c>
      <c r="B929" s="5" t="s">
        <v>2766</v>
      </c>
      <c r="C929" s="5" t="s">
        <v>2725</v>
      </c>
      <c r="D929" s="5" t="s">
        <v>311</v>
      </c>
      <c r="E929" s="5" t="s">
        <v>54</v>
      </c>
      <c r="F929" s="5" t="s">
        <v>24</v>
      </c>
      <c r="G929" s="6">
        <v>45657</v>
      </c>
      <c r="H929" s="16">
        <f t="shared" si="141"/>
        <v>2024</v>
      </c>
      <c r="I929" s="6" t="str">
        <f t="shared" si="136"/>
        <v>Diciembre</v>
      </c>
      <c r="J929" s="6" t="str">
        <f t="shared" si="137"/>
        <v>2024-2</v>
      </c>
      <c r="K929" s="5"/>
      <c r="L929" s="5"/>
      <c r="M929" s="15" t="str">
        <f t="shared" si="139"/>
        <v/>
      </c>
      <c r="N929" s="15" t="str">
        <f t="shared" si="140"/>
        <v/>
      </c>
      <c r="O929" s="5" t="s">
        <v>178</v>
      </c>
      <c r="P929" s="5" t="s">
        <v>178</v>
      </c>
      <c r="Q929" s="5" t="str">
        <f t="shared" si="138"/>
        <v>Prov-16-2024-12-31</v>
      </c>
      <c r="R929" s="5">
        <v>0</v>
      </c>
      <c r="S929" s="5">
        <v>0</v>
      </c>
    </row>
    <row r="930" spans="1:19" x14ac:dyDescent="0.3">
      <c r="A930" s="25" t="s">
        <v>2767</v>
      </c>
      <c r="B930" s="5" t="s">
        <v>2768</v>
      </c>
      <c r="C930" s="5" t="s">
        <v>2725</v>
      </c>
      <c r="D930" s="5" t="s">
        <v>366</v>
      </c>
      <c r="E930" s="5" t="s">
        <v>54</v>
      </c>
      <c r="F930" s="5" t="s">
        <v>24</v>
      </c>
      <c r="G930" s="6">
        <v>45657</v>
      </c>
      <c r="H930" s="16">
        <f t="shared" si="141"/>
        <v>2024</v>
      </c>
      <c r="I930" s="6" t="str">
        <f t="shared" si="136"/>
        <v>Diciembre</v>
      </c>
      <c r="J930" s="6" t="str">
        <f t="shared" si="137"/>
        <v>2024-2</v>
      </c>
      <c r="K930" s="5"/>
      <c r="L930" s="5"/>
      <c r="M930" s="15" t="str">
        <f t="shared" si="139"/>
        <v/>
      </c>
      <c r="N930" s="15" t="str">
        <f t="shared" si="140"/>
        <v/>
      </c>
      <c r="O930" s="5" t="s">
        <v>178</v>
      </c>
      <c r="P930" s="5" t="s">
        <v>178</v>
      </c>
      <c r="Q930" s="5" t="str">
        <f t="shared" si="138"/>
        <v>Prov-3-2024-12-31</v>
      </c>
      <c r="R930" s="5">
        <v>0</v>
      </c>
      <c r="S930" s="5">
        <v>0</v>
      </c>
    </row>
    <row r="931" spans="1:19" x14ac:dyDescent="0.3">
      <c r="A931" s="25" t="s">
        <v>2769</v>
      </c>
      <c r="B931" s="5" t="s">
        <v>2770</v>
      </c>
      <c r="C931" s="5" t="s">
        <v>2725</v>
      </c>
      <c r="D931" s="5" t="s">
        <v>87</v>
      </c>
      <c r="E931" s="5" t="s">
        <v>54</v>
      </c>
      <c r="F931" s="5" t="s">
        <v>24</v>
      </c>
      <c r="G931" s="6">
        <v>45657</v>
      </c>
      <c r="H931" s="16">
        <f t="shared" si="141"/>
        <v>2024</v>
      </c>
      <c r="I931" s="6" t="str">
        <f t="shared" si="136"/>
        <v>Diciembre</v>
      </c>
      <c r="J931" s="6" t="str">
        <f t="shared" si="137"/>
        <v>2024-2</v>
      </c>
      <c r="K931" s="5"/>
      <c r="L931" s="5"/>
      <c r="M931" s="15" t="str">
        <f t="shared" si="139"/>
        <v/>
      </c>
      <c r="N931" s="15" t="str">
        <f t="shared" si="140"/>
        <v/>
      </c>
      <c r="O931" s="5" t="s">
        <v>178</v>
      </c>
      <c r="P931" s="5" t="s">
        <v>178</v>
      </c>
      <c r="Q931" s="5" t="str">
        <f t="shared" si="138"/>
        <v>Prov-5-2024-12-31</v>
      </c>
      <c r="R931" s="5">
        <v>0</v>
      </c>
      <c r="S931" s="5">
        <v>0</v>
      </c>
    </row>
    <row r="932" spans="1:19" x14ac:dyDescent="0.3">
      <c r="A932" s="25" t="s">
        <v>2771</v>
      </c>
      <c r="B932" s="5" t="s">
        <v>2772</v>
      </c>
      <c r="C932" s="5" t="s">
        <v>2725</v>
      </c>
      <c r="D932" s="5" t="s">
        <v>46</v>
      </c>
      <c r="E932" s="5" t="s">
        <v>54</v>
      </c>
      <c r="F932" s="5" t="s">
        <v>24</v>
      </c>
      <c r="G932" s="6">
        <v>45657</v>
      </c>
      <c r="H932" s="16">
        <f t="shared" si="141"/>
        <v>2024</v>
      </c>
      <c r="I932" s="6" t="str">
        <f t="shared" si="136"/>
        <v>Diciembre</v>
      </c>
      <c r="J932" s="6" t="str">
        <f t="shared" si="137"/>
        <v>2024-2</v>
      </c>
      <c r="K932" s="5"/>
      <c r="L932" s="5"/>
      <c r="M932" s="15" t="str">
        <f t="shared" si="139"/>
        <v/>
      </c>
      <c r="N932" s="15" t="str">
        <f t="shared" si="140"/>
        <v/>
      </c>
      <c r="O932" s="5" t="s">
        <v>178</v>
      </c>
      <c r="P932" s="5" t="s">
        <v>178</v>
      </c>
      <c r="Q932" s="5" t="str">
        <f t="shared" si="138"/>
        <v>Prov-7-2024-12-31</v>
      </c>
      <c r="R932" s="5">
        <v>0</v>
      </c>
      <c r="S932" s="5">
        <v>0</v>
      </c>
    </row>
    <row r="933" spans="1:19" x14ac:dyDescent="0.3">
      <c r="A933" s="25" t="s">
        <v>2773</v>
      </c>
      <c r="B933" s="5" t="s">
        <v>2774</v>
      </c>
      <c r="C933" s="5" t="s">
        <v>2725</v>
      </c>
      <c r="D933" s="5" t="s">
        <v>50</v>
      </c>
      <c r="E933" s="5" t="s">
        <v>54</v>
      </c>
      <c r="F933" s="5" t="s">
        <v>24</v>
      </c>
      <c r="G933" s="6">
        <v>45657</v>
      </c>
      <c r="H933" s="16">
        <f t="shared" si="141"/>
        <v>2024</v>
      </c>
      <c r="I933" s="6" t="str">
        <f t="shared" si="136"/>
        <v>Diciembre</v>
      </c>
      <c r="J933" s="6" t="str">
        <f t="shared" si="137"/>
        <v>2024-2</v>
      </c>
      <c r="K933" s="5"/>
      <c r="L933" s="5"/>
      <c r="M933" s="15" t="str">
        <f t="shared" si="139"/>
        <v/>
      </c>
      <c r="N933" s="15" t="str">
        <f t="shared" si="140"/>
        <v/>
      </c>
      <c r="O933" s="5" t="s">
        <v>178</v>
      </c>
      <c r="P933" s="5" t="s">
        <v>178</v>
      </c>
      <c r="Q933" s="5" t="str">
        <f t="shared" si="138"/>
        <v>Prov-8-2024-12-31</v>
      </c>
      <c r="R933" s="5">
        <v>0</v>
      </c>
      <c r="S933" s="5">
        <v>0</v>
      </c>
    </row>
    <row r="934" spans="1:19" x14ac:dyDescent="0.3">
      <c r="A934" s="25" t="s">
        <v>2775</v>
      </c>
      <c r="B934" s="5" t="s">
        <v>2776</v>
      </c>
      <c r="C934" s="5" t="s">
        <v>2725</v>
      </c>
      <c r="D934" s="5" t="s">
        <v>50</v>
      </c>
      <c r="E934" s="5" t="s">
        <v>54</v>
      </c>
      <c r="F934" s="5" t="s">
        <v>24</v>
      </c>
      <c r="G934" s="6">
        <v>45657</v>
      </c>
      <c r="H934" s="16">
        <f t="shared" si="141"/>
        <v>2024</v>
      </c>
      <c r="I934" s="6" t="str">
        <f t="shared" si="136"/>
        <v>Diciembre</v>
      </c>
      <c r="J934" s="6" t="str">
        <f t="shared" si="137"/>
        <v>2024-2</v>
      </c>
      <c r="K934" s="5"/>
      <c r="L934" s="5"/>
      <c r="M934" s="15" t="str">
        <f t="shared" si="139"/>
        <v/>
      </c>
      <c r="N934" s="15" t="str">
        <f t="shared" si="140"/>
        <v/>
      </c>
      <c r="O934" s="5" t="s">
        <v>178</v>
      </c>
      <c r="P934" s="5" t="s">
        <v>178</v>
      </c>
      <c r="Q934" s="5" t="str">
        <f t="shared" si="138"/>
        <v>Prov-9-2024-12-31</v>
      </c>
      <c r="R934" s="5">
        <v>0</v>
      </c>
      <c r="S934" s="5">
        <v>0</v>
      </c>
    </row>
    <row r="935" spans="1:19" x14ac:dyDescent="0.3">
      <c r="A935" s="5">
        <v>274</v>
      </c>
      <c r="B935" s="5" t="s">
        <v>223</v>
      </c>
      <c r="C935" s="5" t="s">
        <v>2725</v>
      </c>
      <c r="D935" s="5" t="s">
        <v>205</v>
      </c>
      <c r="E935" s="5" t="s">
        <v>54</v>
      </c>
      <c r="F935" s="5" t="s">
        <v>24</v>
      </c>
      <c r="G935" s="6">
        <v>46022</v>
      </c>
      <c r="H935" s="16">
        <f t="shared" si="141"/>
        <v>2025</v>
      </c>
      <c r="I935" s="6" t="str">
        <f t="shared" si="136"/>
        <v>Diciembre</v>
      </c>
      <c r="J935" s="6" t="str">
        <f t="shared" si="137"/>
        <v>2025-2</v>
      </c>
      <c r="K935" s="9">
        <v>44737</v>
      </c>
      <c r="L935" s="9">
        <v>45583</v>
      </c>
      <c r="M935" s="15">
        <f t="shared" si="139"/>
        <v>1.0189105214922771</v>
      </c>
      <c r="N935" s="15">
        <f t="shared" si="140"/>
        <v>1.0189105214922771</v>
      </c>
      <c r="O935" s="5" t="s">
        <v>55</v>
      </c>
      <c r="P935" s="5" t="s">
        <v>55</v>
      </c>
      <c r="Q935" s="5" t="str">
        <f t="shared" si="138"/>
        <v>274-2025-12-31</v>
      </c>
      <c r="R935" s="5">
        <v>0</v>
      </c>
      <c r="S935" s="5">
        <v>0</v>
      </c>
    </row>
    <row r="936" spans="1:19" x14ac:dyDescent="0.3">
      <c r="A936" s="5">
        <v>202</v>
      </c>
      <c r="B936" s="5" t="s">
        <v>143</v>
      </c>
      <c r="C936" s="5" t="s">
        <v>2725</v>
      </c>
      <c r="D936" s="5" t="s">
        <v>28</v>
      </c>
      <c r="E936" s="13" t="s">
        <v>73</v>
      </c>
      <c r="F936" s="5" t="s">
        <v>24</v>
      </c>
      <c r="G936" s="6">
        <v>46022</v>
      </c>
      <c r="H936" s="16">
        <f t="shared" si="141"/>
        <v>2025</v>
      </c>
      <c r="I936" s="6" t="str">
        <f t="shared" si="136"/>
        <v>Diciembre</v>
      </c>
      <c r="J936" s="6" t="str">
        <f t="shared" si="137"/>
        <v>2025-2</v>
      </c>
      <c r="K936" s="5">
        <v>68.7</v>
      </c>
      <c r="L936" s="5">
        <v>81</v>
      </c>
      <c r="M936" s="15">
        <f t="shared" si="139"/>
        <v>1.1790393013100435</v>
      </c>
      <c r="N936" s="15">
        <f t="shared" si="140"/>
        <v>1.1790393013100435</v>
      </c>
      <c r="O936" s="5" t="s">
        <v>91</v>
      </c>
      <c r="P936" s="5" t="s">
        <v>91</v>
      </c>
      <c r="Q936" s="5" t="str">
        <f t="shared" si="138"/>
        <v>202-2025-12-31</v>
      </c>
      <c r="R936" s="5">
        <v>1</v>
      </c>
      <c r="S936" s="5">
        <v>0</v>
      </c>
    </row>
    <row r="937" spans="1:19" x14ac:dyDescent="0.3">
      <c r="A937" s="5">
        <v>361</v>
      </c>
      <c r="B937" s="5" t="s">
        <v>1504</v>
      </c>
      <c r="C937" s="5" t="s">
        <v>2725</v>
      </c>
      <c r="D937" s="5" t="s">
        <v>37</v>
      </c>
      <c r="E937" s="13" t="s">
        <v>73</v>
      </c>
      <c r="F937" s="5" t="s">
        <v>24</v>
      </c>
      <c r="G937" s="6">
        <v>46022</v>
      </c>
      <c r="H937" s="16">
        <f t="shared" si="141"/>
        <v>2025</v>
      </c>
      <c r="I937" s="6" t="str">
        <f t="shared" si="136"/>
        <v>Diciembre</v>
      </c>
      <c r="J937" s="6" t="str">
        <f t="shared" si="137"/>
        <v>2025-2</v>
      </c>
      <c r="K937" s="5">
        <v>4.5999999999999996</v>
      </c>
      <c r="L937" s="5">
        <v>4.78</v>
      </c>
      <c r="M937" s="15">
        <f t="shared" si="139"/>
        <v>1.0391304347826089</v>
      </c>
      <c r="N937" s="15">
        <f t="shared" si="140"/>
        <v>1.0391304347826089</v>
      </c>
      <c r="O937" s="5" t="s">
        <v>91</v>
      </c>
      <c r="P937" s="5" t="s">
        <v>91</v>
      </c>
      <c r="Q937" s="5" t="str">
        <f t="shared" si="138"/>
        <v>361-2025-12-31</v>
      </c>
      <c r="R937" s="5">
        <v>1</v>
      </c>
      <c r="S937" s="5">
        <v>2</v>
      </c>
    </row>
    <row r="938" spans="1:19" x14ac:dyDescent="0.3">
      <c r="A938" s="5">
        <v>487</v>
      </c>
      <c r="B938" s="5" t="s">
        <v>460</v>
      </c>
      <c r="C938" s="5" t="s">
        <v>2724</v>
      </c>
      <c r="D938" s="5" t="s">
        <v>216</v>
      </c>
      <c r="E938" s="13" t="s">
        <v>73</v>
      </c>
      <c r="F938" s="5" t="s">
        <v>24</v>
      </c>
      <c r="G938" s="6">
        <v>46022</v>
      </c>
      <c r="H938" s="16">
        <f t="shared" si="141"/>
        <v>2025</v>
      </c>
      <c r="I938" s="6" t="str">
        <f t="shared" si="136"/>
        <v>Diciembre</v>
      </c>
      <c r="J938" s="6" t="str">
        <f t="shared" si="137"/>
        <v>2025-2</v>
      </c>
      <c r="K938" s="5"/>
      <c r="L938" s="5">
        <v>158.86000000000001</v>
      </c>
      <c r="M938" s="15" t="str">
        <f t="shared" si="139"/>
        <v/>
      </c>
      <c r="N938" s="15" t="str">
        <f t="shared" si="140"/>
        <v/>
      </c>
      <c r="O938" s="5" t="s">
        <v>25</v>
      </c>
      <c r="P938" s="5" t="s">
        <v>25</v>
      </c>
      <c r="Q938" s="5" t="str">
        <f t="shared" si="138"/>
        <v>487-2025-12-31</v>
      </c>
      <c r="R938" s="5">
        <v>0</v>
      </c>
      <c r="S938" s="5">
        <v>0</v>
      </c>
    </row>
    <row r="939" spans="1:19" x14ac:dyDescent="0.3">
      <c r="A939" s="5">
        <v>1</v>
      </c>
      <c r="B939" s="5" t="s">
        <v>21</v>
      </c>
      <c r="C939" s="5" t="s">
        <v>2725</v>
      </c>
      <c r="D939" s="5" t="s">
        <v>22</v>
      </c>
      <c r="E939" s="5" t="s">
        <v>23</v>
      </c>
      <c r="F939" s="5" t="s">
        <v>24</v>
      </c>
      <c r="G939" s="6">
        <v>46023</v>
      </c>
      <c r="H939" s="16" t="s">
        <v>2777</v>
      </c>
      <c r="I939" s="6" t="s">
        <v>2777</v>
      </c>
      <c r="J939" s="6" t="s">
        <v>2777</v>
      </c>
      <c r="K939" s="13">
        <v>100</v>
      </c>
      <c r="L939" s="13">
        <v>100</v>
      </c>
      <c r="M939" s="15">
        <f t="shared" si="139"/>
        <v>1</v>
      </c>
      <c r="N939" s="15">
        <f t="shared" si="140"/>
        <v>1</v>
      </c>
      <c r="O939" s="5" t="s">
        <v>25</v>
      </c>
      <c r="P939" s="5" t="s">
        <v>25</v>
      </c>
      <c r="Q939" s="5" t="str">
        <f t="shared" si="138"/>
        <v>1-2026-01-01</v>
      </c>
      <c r="R939" s="5">
        <v>0</v>
      </c>
      <c r="S939" s="5">
        <v>0</v>
      </c>
    </row>
    <row r="940" spans="1:19" x14ac:dyDescent="0.3">
      <c r="A940" s="5">
        <v>2</v>
      </c>
      <c r="B940" s="5" t="s">
        <v>27</v>
      </c>
      <c r="C940" s="5" t="s">
        <v>2725</v>
      </c>
      <c r="D940" s="5" t="s">
        <v>33</v>
      </c>
      <c r="E940" s="5" t="s">
        <v>23</v>
      </c>
      <c r="F940" s="5" t="s">
        <v>24</v>
      </c>
      <c r="G940" s="6">
        <v>46023</v>
      </c>
      <c r="H940" s="16" t="s">
        <v>2777</v>
      </c>
      <c r="I940" s="6" t="s">
        <v>2777</v>
      </c>
      <c r="J940" s="6" t="s">
        <v>2777</v>
      </c>
      <c r="K940" s="5">
        <v>100</v>
      </c>
      <c r="L940" s="5">
        <v>100</v>
      </c>
      <c r="M940" s="15">
        <f t="shared" si="139"/>
        <v>1</v>
      </c>
      <c r="N940" s="15">
        <f t="shared" si="140"/>
        <v>1</v>
      </c>
      <c r="O940" s="5" t="s">
        <v>25</v>
      </c>
      <c r="P940" s="5" t="s">
        <v>25</v>
      </c>
      <c r="Q940" s="5" t="str">
        <f t="shared" si="138"/>
        <v>2-2026-01-01</v>
      </c>
      <c r="R940" s="5">
        <v>0</v>
      </c>
      <c r="S940" s="5">
        <v>0</v>
      </c>
    </row>
    <row r="941" spans="1:19" x14ac:dyDescent="0.3">
      <c r="A941" s="5">
        <v>3</v>
      </c>
      <c r="B941" s="5" t="s">
        <v>30</v>
      </c>
      <c r="C941" s="5" t="s">
        <v>2725</v>
      </c>
      <c r="D941" s="5" t="s">
        <v>101</v>
      </c>
      <c r="E941" s="5" t="s">
        <v>23</v>
      </c>
      <c r="F941" s="5" t="s">
        <v>24</v>
      </c>
      <c r="G941" s="6">
        <v>46023</v>
      </c>
      <c r="H941" s="16" t="s">
        <v>2777</v>
      </c>
      <c r="I941" s="6" t="s">
        <v>2777</v>
      </c>
      <c r="J941" s="6" t="s">
        <v>2777</v>
      </c>
      <c r="K941" s="13">
        <v>100</v>
      </c>
      <c r="L941" s="13">
        <v>100</v>
      </c>
      <c r="M941" s="15">
        <f t="shared" si="139"/>
        <v>1</v>
      </c>
      <c r="N941" s="15">
        <f t="shared" si="140"/>
        <v>1</v>
      </c>
      <c r="O941" s="5" t="s">
        <v>25</v>
      </c>
      <c r="P941" s="5" t="s">
        <v>25</v>
      </c>
      <c r="Q941" s="5" t="str">
        <f t="shared" si="138"/>
        <v>3-2026-01-01</v>
      </c>
      <c r="R941" s="5">
        <v>0</v>
      </c>
      <c r="S941" s="5">
        <v>0</v>
      </c>
    </row>
    <row r="942" spans="1:19" x14ac:dyDescent="0.3">
      <c r="A942" s="5">
        <v>4</v>
      </c>
      <c r="B942" s="5" t="s">
        <v>32</v>
      </c>
      <c r="C942" s="5" t="s">
        <v>2725</v>
      </c>
      <c r="D942" s="5" t="s">
        <v>35</v>
      </c>
      <c r="E942" s="5" t="s">
        <v>23</v>
      </c>
      <c r="F942" s="5" t="s">
        <v>24</v>
      </c>
      <c r="G942" s="6">
        <v>46023</v>
      </c>
      <c r="H942" s="16" t="s">
        <v>2777</v>
      </c>
      <c r="I942" s="6" t="s">
        <v>2777</v>
      </c>
      <c r="J942" s="6" t="s">
        <v>2777</v>
      </c>
      <c r="K942" s="13">
        <v>100</v>
      </c>
      <c r="L942" s="13">
        <v>100</v>
      </c>
      <c r="M942" s="15">
        <f t="shared" si="139"/>
        <v>1</v>
      </c>
      <c r="N942" s="15">
        <f t="shared" si="140"/>
        <v>1</v>
      </c>
      <c r="O942" s="5" t="s">
        <v>25</v>
      </c>
      <c r="P942" s="5" t="s">
        <v>25</v>
      </c>
      <c r="Q942" s="5" t="str">
        <f t="shared" si="138"/>
        <v>4-2026-01-01</v>
      </c>
      <c r="R942" s="5">
        <v>0</v>
      </c>
      <c r="S942" s="5">
        <v>0</v>
      </c>
    </row>
    <row r="943" spans="1:19" x14ac:dyDescent="0.3">
      <c r="A943" s="5">
        <v>5</v>
      </c>
      <c r="B943" s="5" t="s">
        <v>36</v>
      </c>
      <c r="C943" s="5" t="s">
        <v>2725</v>
      </c>
      <c r="D943" s="5" t="s">
        <v>37</v>
      </c>
      <c r="E943" s="5" t="s">
        <v>23</v>
      </c>
      <c r="F943" s="5" t="s">
        <v>24</v>
      </c>
      <c r="G943" s="6">
        <v>46023</v>
      </c>
      <c r="H943" s="16" t="s">
        <v>2777</v>
      </c>
      <c r="I943" s="6" t="s">
        <v>2777</v>
      </c>
      <c r="J943" s="6" t="s">
        <v>2777</v>
      </c>
      <c r="K943" s="13">
        <v>100</v>
      </c>
      <c r="L943" s="13">
        <v>100</v>
      </c>
      <c r="M943" s="15">
        <f>IFERROR(IF((L943/K943)&gt;1,1,L943/K943),"")</f>
        <v>1</v>
      </c>
      <c r="N943" s="15">
        <f>IFERROR(IF((L943/K943)&gt;1,1,L943/K943),"")</f>
        <v>1</v>
      </c>
      <c r="O943" s="5" t="s">
        <v>25</v>
      </c>
      <c r="P943" s="5" t="s">
        <v>25</v>
      </c>
      <c r="Q943" s="5" t="str">
        <f t="shared" si="138"/>
        <v>5-2026-01-01</v>
      </c>
      <c r="R943" s="5">
        <v>0</v>
      </c>
      <c r="S943" s="5">
        <v>0</v>
      </c>
    </row>
    <row r="944" spans="1:19" x14ac:dyDescent="0.3">
      <c r="A944" s="5">
        <v>6</v>
      </c>
      <c r="B944" s="5" t="s">
        <v>38</v>
      </c>
      <c r="C944" s="5" t="s">
        <v>2725</v>
      </c>
      <c r="D944" s="5" t="s">
        <v>39</v>
      </c>
      <c r="E944" s="5" t="s">
        <v>23</v>
      </c>
      <c r="F944" s="5" t="s">
        <v>24</v>
      </c>
      <c r="G944" s="6">
        <v>46023</v>
      </c>
      <c r="H944" s="16" t="s">
        <v>2777</v>
      </c>
      <c r="I944" s="6" t="s">
        <v>2777</v>
      </c>
      <c r="J944" s="6" t="s">
        <v>2777</v>
      </c>
      <c r="K944" s="13">
        <v>100</v>
      </c>
      <c r="L944" s="13">
        <v>100</v>
      </c>
      <c r="M944" s="15">
        <f t="shared" ref="M944:M966" si="142">IFERROR(IF((L944/K944)&gt;1.3,1.3,L944/K944),"")</f>
        <v>1</v>
      </c>
      <c r="N944" s="15">
        <f t="shared" ref="N944:N966" si="143">IFERROR(L944/K944,"")</f>
        <v>1</v>
      </c>
      <c r="O944" s="5" t="s">
        <v>25</v>
      </c>
      <c r="P944" s="5" t="s">
        <v>25</v>
      </c>
      <c r="Q944" s="5" t="str">
        <f t="shared" si="138"/>
        <v>6-2026-01-01</v>
      </c>
      <c r="R944" s="5">
        <v>0</v>
      </c>
      <c r="S944" s="5">
        <v>0</v>
      </c>
    </row>
    <row r="945" spans="1:19" x14ac:dyDescent="0.3">
      <c r="A945" s="5">
        <v>7</v>
      </c>
      <c r="B945" s="5" t="s">
        <v>40</v>
      </c>
      <c r="C945" s="5" t="s">
        <v>2725</v>
      </c>
      <c r="D945" s="5" t="s">
        <v>39</v>
      </c>
      <c r="E945" s="5" t="s">
        <v>23</v>
      </c>
      <c r="F945" s="5" t="s">
        <v>24</v>
      </c>
      <c r="G945" s="6">
        <v>46023</v>
      </c>
      <c r="H945" s="16" t="s">
        <v>2777</v>
      </c>
      <c r="I945" s="6" t="s">
        <v>2777</v>
      </c>
      <c r="J945" s="6" t="s">
        <v>2777</v>
      </c>
      <c r="K945" s="13">
        <v>100</v>
      </c>
      <c r="L945" s="13">
        <v>100</v>
      </c>
      <c r="M945" s="15">
        <f t="shared" si="142"/>
        <v>1</v>
      </c>
      <c r="N945" s="15">
        <f t="shared" si="143"/>
        <v>1</v>
      </c>
      <c r="O945" s="5" t="s">
        <v>25</v>
      </c>
      <c r="P945" s="5" t="s">
        <v>25</v>
      </c>
      <c r="Q945" s="5" t="str">
        <f t="shared" si="138"/>
        <v>7-2026-01-01</v>
      </c>
      <c r="R945" s="5">
        <v>0</v>
      </c>
      <c r="S945" s="5">
        <v>0</v>
      </c>
    </row>
    <row r="946" spans="1:19" x14ac:dyDescent="0.3">
      <c r="A946" s="5">
        <v>9</v>
      </c>
      <c r="B946" s="5" t="s">
        <v>2727</v>
      </c>
      <c r="C946" s="5" t="s">
        <v>2725</v>
      </c>
      <c r="D946" s="5" t="s">
        <v>39</v>
      </c>
      <c r="E946" s="5" t="s">
        <v>23</v>
      </c>
      <c r="F946" s="5" t="s">
        <v>24</v>
      </c>
      <c r="G946" s="6">
        <v>46023</v>
      </c>
      <c r="H946" s="16" t="s">
        <v>2777</v>
      </c>
      <c r="I946" s="6" t="s">
        <v>2777</v>
      </c>
      <c r="J946" s="6" t="s">
        <v>2777</v>
      </c>
      <c r="K946" s="13">
        <v>100</v>
      </c>
      <c r="L946" s="13">
        <v>100</v>
      </c>
      <c r="M946" s="15">
        <f t="shared" si="142"/>
        <v>1</v>
      </c>
      <c r="N946" s="15">
        <f t="shared" si="143"/>
        <v>1</v>
      </c>
      <c r="O946" s="5" t="s">
        <v>25</v>
      </c>
      <c r="P946" s="5" t="s">
        <v>25</v>
      </c>
      <c r="Q946" s="5" t="str">
        <f t="shared" si="138"/>
        <v>9-2026-01-01</v>
      </c>
      <c r="R946" s="5">
        <v>0</v>
      </c>
      <c r="S946" s="5">
        <v>0</v>
      </c>
    </row>
    <row r="947" spans="1:19" x14ac:dyDescent="0.3">
      <c r="A947" s="5">
        <v>10</v>
      </c>
      <c r="B947" s="5" t="s">
        <v>2650</v>
      </c>
      <c r="C947" s="5" t="s">
        <v>2725</v>
      </c>
      <c r="D947" s="5" t="s">
        <v>44</v>
      </c>
      <c r="E947" s="5" t="s">
        <v>23</v>
      </c>
      <c r="F947" s="5" t="s">
        <v>24</v>
      </c>
      <c r="G947" s="6">
        <v>46023</v>
      </c>
      <c r="H947" s="16" t="s">
        <v>2777</v>
      </c>
      <c r="I947" s="6" t="s">
        <v>2777</v>
      </c>
      <c r="J947" s="6" t="s">
        <v>2777</v>
      </c>
      <c r="K947" s="13">
        <v>100</v>
      </c>
      <c r="L947" s="13">
        <v>100</v>
      </c>
      <c r="M947" s="15">
        <f t="shared" si="142"/>
        <v>1</v>
      </c>
      <c r="N947" s="15">
        <f t="shared" si="143"/>
        <v>1</v>
      </c>
      <c r="O947" s="5" t="s">
        <v>25</v>
      </c>
      <c r="P947" s="5" t="s">
        <v>25</v>
      </c>
      <c r="Q947" s="5" t="str">
        <f t="shared" si="138"/>
        <v>10-2026-01-01</v>
      </c>
      <c r="R947" s="5">
        <v>0</v>
      </c>
      <c r="S947" s="5">
        <v>0</v>
      </c>
    </row>
    <row r="948" spans="1:19" x14ac:dyDescent="0.3">
      <c r="A948" s="5">
        <v>11</v>
      </c>
      <c r="B948" s="23" t="s">
        <v>2728</v>
      </c>
      <c r="C948" s="5" t="s">
        <v>2725</v>
      </c>
      <c r="D948" s="5" t="s">
        <v>46</v>
      </c>
      <c r="E948" s="5" t="s">
        <v>23</v>
      </c>
      <c r="F948" s="5" t="s">
        <v>24</v>
      </c>
      <c r="G948" s="6">
        <v>46023</v>
      </c>
      <c r="H948" s="16" t="s">
        <v>2777</v>
      </c>
      <c r="I948" s="6" t="s">
        <v>2777</v>
      </c>
      <c r="J948" s="6" t="s">
        <v>2777</v>
      </c>
      <c r="K948" s="13"/>
      <c r="L948" s="13"/>
      <c r="M948" s="15" t="str">
        <f t="shared" si="142"/>
        <v/>
      </c>
      <c r="N948" s="15" t="str">
        <f t="shared" si="143"/>
        <v/>
      </c>
      <c r="O948" s="5" t="s">
        <v>25</v>
      </c>
      <c r="P948" s="5" t="s">
        <v>25</v>
      </c>
      <c r="Q948" s="5" t="str">
        <f t="shared" si="138"/>
        <v>11-2026-01-01</v>
      </c>
      <c r="R948" s="5">
        <v>0</v>
      </c>
      <c r="S948" s="5">
        <v>0</v>
      </c>
    </row>
    <row r="949" spans="1:19" x14ac:dyDescent="0.3">
      <c r="A949" s="5">
        <v>12</v>
      </c>
      <c r="B949" s="23" t="s">
        <v>2729</v>
      </c>
      <c r="C949" s="5" t="s">
        <v>2725</v>
      </c>
      <c r="D949" s="5" t="s">
        <v>46</v>
      </c>
      <c r="E949" s="5" t="s">
        <v>23</v>
      </c>
      <c r="F949" s="5" t="s">
        <v>24</v>
      </c>
      <c r="G949" s="6">
        <v>46023</v>
      </c>
      <c r="H949" s="16" t="s">
        <v>2777</v>
      </c>
      <c r="I949" s="6" t="s">
        <v>2777</v>
      </c>
      <c r="J949" s="6" t="s">
        <v>2777</v>
      </c>
      <c r="K949" s="13"/>
      <c r="L949" s="13"/>
      <c r="M949" s="15" t="str">
        <f t="shared" si="142"/>
        <v/>
      </c>
      <c r="N949" s="15" t="str">
        <f t="shared" si="143"/>
        <v/>
      </c>
      <c r="O949" s="5" t="s">
        <v>25</v>
      </c>
      <c r="P949" s="5" t="s">
        <v>25</v>
      </c>
      <c r="Q949" s="5" t="str">
        <f t="shared" si="138"/>
        <v>12-2026-01-01</v>
      </c>
      <c r="R949" s="5">
        <v>0</v>
      </c>
      <c r="S949" s="5">
        <v>0</v>
      </c>
    </row>
    <row r="950" spans="1:19" x14ac:dyDescent="0.3">
      <c r="A950" s="5">
        <v>13</v>
      </c>
      <c r="B950" s="5" t="s">
        <v>49</v>
      </c>
      <c r="C950" s="5" t="s">
        <v>2725</v>
      </c>
      <c r="D950" s="5" t="s">
        <v>50</v>
      </c>
      <c r="E950" s="5" t="s">
        <v>23</v>
      </c>
      <c r="F950" s="5" t="s">
        <v>24</v>
      </c>
      <c r="G950" s="6">
        <v>46023</v>
      </c>
      <c r="H950" s="16" t="s">
        <v>2777</v>
      </c>
      <c r="I950" s="6" t="s">
        <v>2777</v>
      </c>
      <c r="J950" s="6" t="s">
        <v>2777</v>
      </c>
      <c r="K950" s="5">
        <v>100</v>
      </c>
      <c r="L950" s="5">
        <v>100</v>
      </c>
      <c r="M950" s="15">
        <f t="shared" si="142"/>
        <v>1</v>
      </c>
      <c r="N950" s="15">
        <f t="shared" si="143"/>
        <v>1</v>
      </c>
      <c r="O950" s="5" t="s">
        <v>25</v>
      </c>
      <c r="P950" s="5" t="s">
        <v>25</v>
      </c>
      <c r="Q950" s="5" t="str">
        <f t="shared" si="138"/>
        <v>13-2026-01-01</v>
      </c>
      <c r="R950" s="5">
        <v>0</v>
      </c>
      <c r="S950" s="5">
        <v>0</v>
      </c>
    </row>
    <row r="951" spans="1:19" x14ac:dyDescent="0.3">
      <c r="A951" s="5">
        <v>14</v>
      </c>
      <c r="B951" s="5" t="s">
        <v>52</v>
      </c>
      <c r="C951" s="5" t="s">
        <v>2725</v>
      </c>
      <c r="D951" s="5" t="s">
        <v>186</v>
      </c>
      <c r="E951" s="5" t="s">
        <v>54</v>
      </c>
      <c r="F951" s="5" t="s">
        <v>24</v>
      </c>
      <c r="G951" s="6">
        <v>46023</v>
      </c>
      <c r="H951" s="16" t="s">
        <v>2777</v>
      </c>
      <c r="I951" s="6" t="s">
        <v>2777</v>
      </c>
      <c r="J951" s="6" t="s">
        <v>2777</v>
      </c>
      <c r="K951" s="5">
        <v>55756</v>
      </c>
      <c r="L951" s="32">
        <v>56807</v>
      </c>
      <c r="M951" s="15">
        <f t="shared" si="142"/>
        <v>1.0188499892388263</v>
      </c>
      <c r="N951" s="15">
        <f t="shared" si="143"/>
        <v>1.0188499892388263</v>
      </c>
      <c r="O951" s="5" t="s">
        <v>55</v>
      </c>
      <c r="P951" s="5" t="s">
        <v>55</v>
      </c>
      <c r="Q951" s="5" t="str">
        <f t="shared" si="138"/>
        <v>14-2026-01-01</v>
      </c>
      <c r="R951" s="5">
        <v>0</v>
      </c>
      <c r="S951" s="5">
        <v>0</v>
      </c>
    </row>
    <row r="952" spans="1:19" x14ac:dyDescent="0.3">
      <c r="A952" s="5">
        <v>77</v>
      </c>
      <c r="B952" s="5" t="s">
        <v>65</v>
      </c>
      <c r="C952" s="5" t="s">
        <v>2725</v>
      </c>
      <c r="D952" s="5" t="s">
        <v>66</v>
      </c>
      <c r="E952" s="5" t="s">
        <v>23</v>
      </c>
      <c r="F952" s="5" t="s">
        <v>24</v>
      </c>
      <c r="G952" s="6">
        <v>46023</v>
      </c>
      <c r="H952" s="16" t="s">
        <v>2777</v>
      </c>
      <c r="I952" s="16" t="s">
        <v>2777</v>
      </c>
      <c r="J952" s="16" t="s">
        <v>2777</v>
      </c>
      <c r="K952" s="5">
        <v>97</v>
      </c>
      <c r="L952" s="5">
        <v>97.66</v>
      </c>
      <c r="M952" s="15">
        <f t="shared" si="142"/>
        <v>1.0068041237113401</v>
      </c>
      <c r="N952" s="15">
        <f t="shared" si="143"/>
        <v>1.0068041237113401</v>
      </c>
      <c r="O952" s="5" t="s">
        <v>25</v>
      </c>
      <c r="P952" s="5" t="s">
        <v>25</v>
      </c>
      <c r="Q952" s="5" t="str">
        <f t="shared" si="138"/>
        <v>77-2026-01-01</v>
      </c>
      <c r="R952" s="5">
        <v>0</v>
      </c>
      <c r="S952" s="5">
        <v>1</v>
      </c>
    </row>
    <row r="953" spans="1:19" x14ac:dyDescent="0.3">
      <c r="A953" s="5">
        <v>96</v>
      </c>
      <c r="B953" s="23" t="s">
        <v>84</v>
      </c>
      <c r="C953" s="5" t="s">
        <v>2725</v>
      </c>
      <c r="D953" s="5" t="s">
        <v>85</v>
      </c>
      <c r="E953" s="5" t="s">
        <v>54</v>
      </c>
      <c r="F953" s="5" t="s">
        <v>24</v>
      </c>
      <c r="G953" s="6">
        <v>46023</v>
      </c>
      <c r="H953" s="16" t="s">
        <v>2777</v>
      </c>
      <c r="I953" s="6" t="s">
        <v>2777</v>
      </c>
      <c r="J953" s="6" t="s">
        <v>2777</v>
      </c>
      <c r="K953" s="5">
        <v>2531</v>
      </c>
      <c r="L953" s="5">
        <v>2383</v>
      </c>
      <c r="M953" s="15">
        <f t="shared" si="142"/>
        <v>0.94152508889766895</v>
      </c>
      <c r="N953" s="15">
        <f t="shared" si="143"/>
        <v>0.94152508889766895</v>
      </c>
      <c r="O953" s="5" t="s">
        <v>55</v>
      </c>
      <c r="P953" s="5" t="s">
        <v>55</v>
      </c>
      <c r="Q953" s="5" t="str">
        <f t="shared" si="138"/>
        <v>96-2026-01-01</v>
      </c>
      <c r="R953" s="5">
        <v>0</v>
      </c>
      <c r="S953" s="5">
        <v>0</v>
      </c>
    </row>
    <row r="954" spans="1:19" x14ac:dyDescent="0.3">
      <c r="A954" s="5">
        <v>97</v>
      </c>
      <c r="B954" s="5" t="s">
        <v>86</v>
      </c>
      <c r="C954" s="5" t="s">
        <v>2725</v>
      </c>
      <c r="D954" s="5" t="s">
        <v>87</v>
      </c>
      <c r="E954" s="5" t="s">
        <v>54</v>
      </c>
      <c r="F954" s="5" t="s">
        <v>24</v>
      </c>
      <c r="G954" s="6">
        <v>46023</v>
      </c>
      <c r="H954" s="16" t="s">
        <v>2777</v>
      </c>
      <c r="I954" s="16" t="s">
        <v>2777</v>
      </c>
      <c r="J954" s="16" t="s">
        <v>2777</v>
      </c>
      <c r="K954" s="5">
        <v>3</v>
      </c>
      <c r="L954" s="5">
        <v>3</v>
      </c>
      <c r="M954" s="15">
        <f t="shared" si="142"/>
        <v>1</v>
      </c>
      <c r="N954" s="15">
        <f t="shared" si="143"/>
        <v>1</v>
      </c>
      <c r="O954" s="5" t="s">
        <v>55</v>
      </c>
      <c r="P954" s="5" t="s">
        <v>55</v>
      </c>
      <c r="Q954" s="5" t="str">
        <f t="shared" si="138"/>
        <v>97-2026-01-01</v>
      </c>
      <c r="R954" s="5">
        <v>0</v>
      </c>
      <c r="S954" s="5">
        <v>0</v>
      </c>
    </row>
    <row r="955" spans="1:19" x14ac:dyDescent="0.3">
      <c r="A955" s="5">
        <v>98</v>
      </c>
      <c r="B955" s="5" t="s">
        <v>88</v>
      </c>
      <c r="C955" s="5" t="s">
        <v>2725</v>
      </c>
      <c r="D955" s="5" t="s">
        <v>87</v>
      </c>
      <c r="E955" s="5" t="s">
        <v>54</v>
      </c>
      <c r="F955" s="5" t="s">
        <v>24</v>
      </c>
      <c r="G955" s="6">
        <v>46023</v>
      </c>
      <c r="H955" s="16" t="s">
        <v>2777</v>
      </c>
      <c r="I955" s="16" t="s">
        <v>2777</v>
      </c>
      <c r="J955" s="16" t="s">
        <v>2777</v>
      </c>
      <c r="K955" s="5">
        <v>23</v>
      </c>
      <c r="L955" s="5">
        <v>23</v>
      </c>
      <c r="M955" s="15">
        <f t="shared" si="142"/>
        <v>1</v>
      </c>
      <c r="N955" s="15">
        <f t="shared" si="143"/>
        <v>1</v>
      </c>
      <c r="O955" s="5" t="s">
        <v>55</v>
      </c>
      <c r="P955" s="5" t="s">
        <v>55</v>
      </c>
      <c r="Q955" s="5" t="str">
        <f t="shared" si="138"/>
        <v>98-2026-01-01</v>
      </c>
      <c r="R955" s="5">
        <v>0</v>
      </c>
      <c r="S955" s="5">
        <v>0</v>
      </c>
    </row>
    <row r="956" spans="1:19" x14ac:dyDescent="0.3">
      <c r="A956" s="5">
        <v>109</v>
      </c>
      <c r="B956" s="5" t="s">
        <v>2730</v>
      </c>
      <c r="C956" s="5" t="s">
        <v>2724</v>
      </c>
      <c r="D956" s="5" t="s">
        <v>403</v>
      </c>
      <c r="E956" s="5" t="s">
        <v>73</v>
      </c>
      <c r="F956" s="5" t="s">
        <v>24</v>
      </c>
      <c r="G956" s="6">
        <v>46023</v>
      </c>
      <c r="H956" s="16" t="s">
        <v>2777</v>
      </c>
      <c r="I956" s="16" t="s">
        <v>2777</v>
      </c>
      <c r="J956" s="16" t="s">
        <v>2777</v>
      </c>
      <c r="K956" s="5">
        <v>80</v>
      </c>
      <c r="L956" s="5">
        <v>85</v>
      </c>
      <c r="M956" s="15">
        <f t="shared" si="142"/>
        <v>1.0625</v>
      </c>
      <c r="N956" s="15">
        <f t="shared" si="143"/>
        <v>1.0625</v>
      </c>
      <c r="O956" s="5" t="s">
        <v>25</v>
      </c>
      <c r="P956" s="5" t="s">
        <v>25</v>
      </c>
      <c r="Q956" s="5" t="str">
        <f t="shared" si="138"/>
        <v>109-2026-01-01</v>
      </c>
      <c r="R956" s="5">
        <v>0</v>
      </c>
      <c r="S956" s="5">
        <v>0</v>
      </c>
    </row>
    <row r="957" spans="1:19" x14ac:dyDescent="0.3">
      <c r="A957" s="5">
        <v>148</v>
      </c>
      <c r="B957" s="5" t="s">
        <v>123</v>
      </c>
      <c r="C957" s="5" t="s">
        <v>2724</v>
      </c>
      <c r="D957" s="5" t="s">
        <v>119</v>
      </c>
      <c r="E957" s="5" t="s">
        <v>54</v>
      </c>
      <c r="F957" s="5" t="s">
        <v>24</v>
      </c>
      <c r="G957" s="6">
        <v>46023</v>
      </c>
      <c r="H957" s="16" t="s">
        <v>2777</v>
      </c>
      <c r="I957" s="16" t="s">
        <v>2777</v>
      </c>
      <c r="J957" s="16" t="s">
        <v>2777</v>
      </c>
      <c r="K957" s="5">
        <v>5</v>
      </c>
      <c r="L957" s="5">
        <v>6.78</v>
      </c>
      <c r="M957" s="15">
        <f t="shared" si="142"/>
        <v>1.3</v>
      </c>
      <c r="N957" s="15">
        <f t="shared" si="143"/>
        <v>1.3560000000000001</v>
      </c>
      <c r="O957" s="5" t="s">
        <v>25</v>
      </c>
      <c r="P957" s="5" t="s">
        <v>25</v>
      </c>
      <c r="Q957" s="5" t="str">
        <f t="shared" si="138"/>
        <v>148-2026-01-01</v>
      </c>
      <c r="R957" s="5">
        <v>0</v>
      </c>
      <c r="S957" s="5">
        <v>1</v>
      </c>
    </row>
    <row r="958" spans="1:19" x14ac:dyDescent="0.3">
      <c r="A958" s="5">
        <v>193</v>
      </c>
      <c r="B958" s="103" t="s">
        <v>2726</v>
      </c>
      <c r="C958" s="5" t="s">
        <v>2725</v>
      </c>
      <c r="D958" s="5" t="s">
        <v>53</v>
      </c>
      <c r="E958" s="5" t="s">
        <v>54</v>
      </c>
      <c r="F958" s="5" t="s">
        <v>24</v>
      </c>
      <c r="G958" s="6">
        <v>46023</v>
      </c>
      <c r="H958" s="16" t="s">
        <v>2777</v>
      </c>
      <c r="I958" s="16" t="s">
        <v>2777</v>
      </c>
      <c r="J958" s="16" t="s">
        <v>2777</v>
      </c>
      <c r="K958" s="5">
        <v>94</v>
      </c>
      <c r="L958" s="5">
        <v>95</v>
      </c>
      <c r="M958" s="15">
        <f t="shared" si="142"/>
        <v>1.0106382978723405</v>
      </c>
      <c r="N958" s="15">
        <f t="shared" si="143"/>
        <v>1.0106382978723405</v>
      </c>
      <c r="O958" s="5" t="s">
        <v>25</v>
      </c>
      <c r="P958" s="5" t="s">
        <v>25</v>
      </c>
      <c r="Q958" s="5" t="str">
        <f t="shared" si="138"/>
        <v>193-2026-01-01</v>
      </c>
      <c r="R958" s="5">
        <v>1</v>
      </c>
      <c r="S958" s="5">
        <v>1</v>
      </c>
    </row>
    <row r="959" spans="1:19" x14ac:dyDescent="0.3">
      <c r="A959" s="5">
        <v>194</v>
      </c>
      <c r="B959" s="5" t="s">
        <v>136</v>
      </c>
      <c r="C959" s="5" t="s">
        <v>2725</v>
      </c>
      <c r="D959" s="5" t="s">
        <v>53</v>
      </c>
      <c r="E959" s="5" t="s">
        <v>54</v>
      </c>
      <c r="F959" s="5" t="s">
        <v>24</v>
      </c>
      <c r="G959" s="6">
        <v>46023</v>
      </c>
      <c r="H959" s="16" t="s">
        <v>2777</v>
      </c>
      <c r="I959" s="16" t="s">
        <v>2777</v>
      </c>
      <c r="J959" s="16" t="s">
        <v>2777</v>
      </c>
      <c r="K959" s="5">
        <v>85</v>
      </c>
      <c r="L959" s="5">
        <v>89.9</v>
      </c>
      <c r="M959" s="15">
        <f t="shared" si="142"/>
        <v>1.0576470588235294</v>
      </c>
      <c r="N959" s="15">
        <f t="shared" si="143"/>
        <v>1.0576470588235294</v>
      </c>
      <c r="O959" s="5" t="s">
        <v>25</v>
      </c>
      <c r="P959" s="5" t="s">
        <v>25</v>
      </c>
      <c r="Q959" s="5" t="str">
        <f t="shared" si="138"/>
        <v>194-2026-01-01</v>
      </c>
      <c r="R959" s="5">
        <v>0</v>
      </c>
      <c r="S959" s="5">
        <v>0</v>
      </c>
    </row>
    <row r="960" spans="1:19" x14ac:dyDescent="0.3">
      <c r="A960" s="5">
        <v>200</v>
      </c>
      <c r="B960" s="5" t="s">
        <v>141</v>
      </c>
      <c r="C960" s="5" t="s">
        <v>2725</v>
      </c>
      <c r="D960" s="5" t="s">
        <v>28</v>
      </c>
      <c r="E960" s="5" t="s">
        <v>73</v>
      </c>
      <c r="F960" s="5" t="s">
        <v>24</v>
      </c>
      <c r="G960" s="6">
        <v>46023</v>
      </c>
      <c r="H960" s="16" t="s">
        <v>2777</v>
      </c>
      <c r="I960" s="16" t="s">
        <v>2777</v>
      </c>
      <c r="J960" s="16" t="s">
        <v>2777</v>
      </c>
      <c r="K960" s="5">
        <v>87</v>
      </c>
      <c r="L960" s="5">
        <v>90.85</v>
      </c>
      <c r="M960" s="15">
        <f t="shared" si="142"/>
        <v>1.0442528735632184</v>
      </c>
      <c r="N960" s="15">
        <f t="shared" si="143"/>
        <v>1.0442528735632184</v>
      </c>
      <c r="O960" s="5" t="s">
        <v>25</v>
      </c>
      <c r="P960" s="5" t="s">
        <v>25</v>
      </c>
      <c r="Q960" s="5" t="str">
        <f t="shared" si="138"/>
        <v>200-2026-01-01</v>
      </c>
      <c r="R960" s="5">
        <v>0</v>
      </c>
      <c r="S960" s="5">
        <v>1</v>
      </c>
    </row>
    <row r="961" spans="1:19" x14ac:dyDescent="0.3">
      <c r="A961" s="5">
        <v>202</v>
      </c>
      <c r="B961" s="5" t="s">
        <v>143</v>
      </c>
      <c r="C961" s="5" t="s">
        <v>2725</v>
      </c>
      <c r="D961" s="5" t="s">
        <v>28</v>
      </c>
      <c r="E961" s="5" t="s">
        <v>73</v>
      </c>
      <c r="F961" s="5" t="s">
        <v>24</v>
      </c>
      <c r="G961" s="6">
        <v>46023</v>
      </c>
      <c r="H961" s="16" t="s">
        <v>2777</v>
      </c>
      <c r="I961" s="16" t="s">
        <v>2777</v>
      </c>
      <c r="J961" s="16" t="s">
        <v>2777</v>
      </c>
      <c r="K961" s="5">
        <v>68.7</v>
      </c>
      <c r="L961" s="5">
        <v>81</v>
      </c>
      <c r="M961" s="15">
        <f t="shared" si="142"/>
        <v>1.1790393013100435</v>
      </c>
      <c r="N961" s="15">
        <f t="shared" si="143"/>
        <v>1.1790393013100435</v>
      </c>
      <c r="O961" s="5" t="s">
        <v>91</v>
      </c>
      <c r="P961" s="5" t="s">
        <v>91</v>
      </c>
      <c r="Q961" s="5" t="str">
        <f t="shared" si="138"/>
        <v>202-2026-01-01</v>
      </c>
      <c r="R961" s="5">
        <v>1</v>
      </c>
      <c r="S961" s="5">
        <v>0</v>
      </c>
    </row>
    <row r="962" spans="1:19" x14ac:dyDescent="0.3">
      <c r="A962" s="5">
        <v>203</v>
      </c>
      <c r="B962" s="5" t="s">
        <v>144</v>
      </c>
      <c r="C962" s="5" t="s">
        <v>2725</v>
      </c>
      <c r="D962" s="5" t="s">
        <v>94</v>
      </c>
      <c r="E962" s="5" t="s">
        <v>54</v>
      </c>
      <c r="F962" s="5" t="s">
        <v>24</v>
      </c>
      <c r="G962" s="6">
        <v>46023</v>
      </c>
      <c r="H962" s="16" t="s">
        <v>2777</v>
      </c>
      <c r="I962" s="16" t="s">
        <v>2777</v>
      </c>
      <c r="J962" s="16" t="s">
        <v>2777</v>
      </c>
      <c r="K962" s="106">
        <f>+K555+K146+K31+K1051</f>
        <v>1088227.5892360001</v>
      </c>
      <c r="L962" s="106">
        <f>+L555+L146+L31+L1051</f>
        <v>1157792.5697010001</v>
      </c>
      <c r="M962" s="15">
        <f t="shared" si="142"/>
        <v>1.0639250292430453</v>
      </c>
      <c r="N962" s="15">
        <f t="shared" si="143"/>
        <v>1.0639250292430453</v>
      </c>
      <c r="O962" s="5" t="s">
        <v>103</v>
      </c>
      <c r="P962" s="5" t="s">
        <v>103</v>
      </c>
      <c r="Q962" s="5" t="str">
        <f t="shared" ref="Q962:Q1025" si="144">A962&amp;"-"&amp;YEAR(G962)&amp;"-"&amp;IF(LEN(MONTH(G962))=1,"0"&amp;MONTH(G962),MONTH(G962))&amp;"-"&amp;IF(LEN(DAY(G962))=1,"0"&amp;DAY(G962),DAY(G962))</f>
        <v>203-2026-01-01</v>
      </c>
      <c r="R962" s="5">
        <v>0</v>
      </c>
      <c r="S962" s="5">
        <v>0</v>
      </c>
    </row>
    <row r="963" spans="1:19" x14ac:dyDescent="0.3">
      <c r="A963" s="5">
        <v>204</v>
      </c>
      <c r="B963" s="5" t="s">
        <v>145</v>
      </c>
      <c r="C963" s="5" t="s">
        <v>2725</v>
      </c>
      <c r="D963" s="5" t="s">
        <v>94</v>
      </c>
      <c r="E963" s="5" t="s">
        <v>54</v>
      </c>
      <c r="F963" s="5" t="s">
        <v>24</v>
      </c>
      <c r="G963" s="6">
        <v>46023</v>
      </c>
      <c r="H963" s="16" t="s">
        <v>2777</v>
      </c>
      <c r="I963" s="16" t="s">
        <v>2777</v>
      </c>
      <c r="J963" s="16" t="s">
        <v>2777</v>
      </c>
      <c r="K963" s="5">
        <v>128448.131182</v>
      </c>
      <c r="L963" s="5">
        <f>195548387375/1000000</f>
        <v>195548.38737499999</v>
      </c>
      <c r="M963" s="15">
        <f t="shared" si="142"/>
        <v>1.3</v>
      </c>
      <c r="N963" s="15">
        <f t="shared" si="143"/>
        <v>1.5223918446732765</v>
      </c>
      <c r="O963" s="5" t="s">
        <v>103</v>
      </c>
      <c r="P963" s="5" t="s">
        <v>103</v>
      </c>
      <c r="Q963" s="5" t="str">
        <f t="shared" si="144"/>
        <v>204-2026-01-01</v>
      </c>
      <c r="R963" s="5">
        <v>0</v>
      </c>
      <c r="S963" s="5">
        <v>0</v>
      </c>
    </row>
    <row r="964" spans="1:19" x14ac:dyDescent="0.3">
      <c r="A964" s="5">
        <v>205</v>
      </c>
      <c r="B964" s="5" t="s">
        <v>146</v>
      </c>
      <c r="C964" s="5" t="s">
        <v>2725</v>
      </c>
      <c r="D964" s="5" t="s">
        <v>94</v>
      </c>
      <c r="E964" s="5" t="s">
        <v>54</v>
      </c>
      <c r="F964" s="5" t="s">
        <v>24</v>
      </c>
      <c r="G964" s="6">
        <v>46023</v>
      </c>
      <c r="H964" s="16" t="s">
        <v>2777</v>
      </c>
      <c r="I964" s="16" t="s">
        <v>2777</v>
      </c>
      <c r="J964" s="16" t="s">
        <v>2777</v>
      </c>
      <c r="K964" s="11">
        <v>12114.161722000001</v>
      </c>
      <c r="L964" s="11">
        <v>22218.416439000001</v>
      </c>
      <c r="M964" s="15">
        <f t="shared" si="142"/>
        <v>1.3</v>
      </c>
      <c r="N964" s="15">
        <f t="shared" si="143"/>
        <v>1.8340861669900035</v>
      </c>
      <c r="O964" s="5" t="s">
        <v>103</v>
      </c>
      <c r="P964" s="5" t="s">
        <v>103</v>
      </c>
      <c r="Q964" s="5" t="str">
        <f t="shared" si="144"/>
        <v>205-2026-01-01</v>
      </c>
      <c r="R964" s="5">
        <v>0</v>
      </c>
      <c r="S964" s="5">
        <v>0</v>
      </c>
    </row>
    <row r="965" spans="1:19" x14ac:dyDescent="0.3">
      <c r="A965" s="5">
        <v>206</v>
      </c>
      <c r="B965" s="5" t="s">
        <v>2731</v>
      </c>
      <c r="C965" s="5" t="s">
        <v>2725</v>
      </c>
      <c r="D965" s="5" t="s">
        <v>94</v>
      </c>
      <c r="E965" s="5" t="s">
        <v>54</v>
      </c>
      <c r="F965" s="5" t="s">
        <v>24</v>
      </c>
      <c r="G965" s="6">
        <v>46023</v>
      </c>
      <c r="H965" s="16" t="s">
        <v>2777</v>
      </c>
      <c r="I965" s="6" t="s">
        <v>2777</v>
      </c>
      <c r="J965" s="6" t="s">
        <v>2777</v>
      </c>
      <c r="K965" s="9">
        <v>1</v>
      </c>
      <c r="L965" s="9">
        <v>1.37</v>
      </c>
      <c r="M965" s="15">
        <f t="shared" si="142"/>
        <v>1.3</v>
      </c>
      <c r="N965" s="15">
        <f t="shared" si="143"/>
        <v>1.37</v>
      </c>
      <c r="O965" s="5" t="s">
        <v>25</v>
      </c>
      <c r="P965" s="5" t="s">
        <v>25</v>
      </c>
      <c r="Q965" s="5" t="str">
        <f t="shared" si="144"/>
        <v>206-2026-01-01</v>
      </c>
      <c r="R965" s="5">
        <v>0</v>
      </c>
      <c r="S965" s="5">
        <v>2</v>
      </c>
    </row>
    <row r="966" spans="1:19" x14ac:dyDescent="0.3">
      <c r="A966" s="5">
        <v>207</v>
      </c>
      <c r="B966" s="5" t="s">
        <v>148</v>
      </c>
      <c r="C966" s="5" t="s">
        <v>2725</v>
      </c>
      <c r="D966" s="5" t="s">
        <v>94</v>
      </c>
      <c r="E966" s="5" t="s">
        <v>54</v>
      </c>
      <c r="F966" s="5" t="s">
        <v>62</v>
      </c>
      <c r="G966" s="6">
        <v>46023</v>
      </c>
      <c r="H966" s="16" t="s">
        <v>2777</v>
      </c>
      <c r="I966" s="16" t="s">
        <v>2777</v>
      </c>
      <c r="J966" s="16" t="s">
        <v>2777</v>
      </c>
      <c r="K966" s="5">
        <f>277178213544/1000000</f>
        <v>277178.213544</v>
      </c>
      <c r="L966" s="5">
        <f>306600939456/1000000</f>
        <v>306600.93945599999</v>
      </c>
      <c r="M966" s="15">
        <f t="shared" si="142"/>
        <v>1.1061509327728218</v>
      </c>
      <c r="N966" s="15">
        <f t="shared" si="143"/>
        <v>1.1061509327728218</v>
      </c>
      <c r="O966" s="5" t="s">
        <v>103</v>
      </c>
      <c r="P966" s="5" t="s">
        <v>103</v>
      </c>
      <c r="Q966" s="5" t="str">
        <f t="shared" si="144"/>
        <v>207-2026-01-01</v>
      </c>
      <c r="R966" s="5">
        <v>0</v>
      </c>
      <c r="S966" s="5">
        <v>0</v>
      </c>
    </row>
    <row r="967" spans="1:19" x14ac:dyDescent="0.3">
      <c r="A967" s="5">
        <v>244</v>
      </c>
      <c r="B967" s="5" t="s">
        <v>184</v>
      </c>
      <c r="C967" s="5" t="s">
        <v>2725</v>
      </c>
      <c r="D967" s="5" t="s">
        <v>98</v>
      </c>
      <c r="E967" s="5" t="s">
        <v>73</v>
      </c>
      <c r="F967" s="5" t="s">
        <v>62</v>
      </c>
      <c r="G967" s="6">
        <v>46023</v>
      </c>
      <c r="H967" s="16" t="s">
        <v>2777</v>
      </c>
      <c r="I967" s="16" t="s">
        <v>2777</v>
      </c>
      <c r="J967" s="16" t="s">
        <v>2777</v>
      </c>
      <c r="K967" s="5">
        <v>25</v>
      </c>
      <c r="L967" s="5">
        <v>13</v>
      </c>
      <c r="M967" s="15">
        <f>IF(K967/L967&gt;1.3,1.3,K967/L967)</f>
        <v>1.3</v>
      </c>
      <c r="N967" s="15">
        <f>K967/L967</f>
        <v>1.9230769230769231</v>
      </c>
      <c r="O967" s="5" t="s">
        <v>55</v>
      </c>
      <c r="P967" s="5" t="s">
        <v>55</v>
      </c>
      <c r="Q967" s="5" t="str">
        <f t="shared" si="144"/>
        <v>244-2026-01-01</v>
      </c>
      <c r="R967" s="5">
        <v>0</v>
      </c>
      <c r="S967" s="5">
        <v>0</v>
      </c>
    </row>
    <row r="968" spans="1:19" x14ac:dyDescent="0.3">
      <c r="A968" s="5">
        <v>245</v>
      </c>
      <c r="B968" s="5" t="s">
        <v>185</v>
      </c>
      <c r="C968" s="5" t="s">
        <v>2725</v>
      </c>
      <c r="D968" s="5" t="s">
        <v>186</v>
      </c>
      <c r="E968" s="5" t="s">
        <v>54</v>
      </c>
      <c r="F968" s="5" t="s">
        <v>24</v>
      </c>
      <c r="G968" s="6">
        <v>46023</v>
      </c>
      <c r="H968" s="16" t="s">
        <v>2777</v>
      </c>
      <c r="I968" s="16" t="s">
        <v>2777</v>
      </c>
      <c r="J968" s="16" t="s">
        <v>2777</v>
      </c>
      <c r="K968" s="5">
        <v>86.1</v>
      </c>
      <c r="L968" s="5">
        <v>86.2</v>
      </c>
      <c r="M968" s="15">
        <f>IFERROR(IF((L968/K968)&gt;1.3,1.3,L968/K968),"")</f>
        <v>1.0011614401858304</v>
      </c>
      <c r="N968" s="15">
        <f>IFERROR(L968/K968,"")</f>
        <v>1.0011614401858304</v>
      </c>
      <c r="O968" s="5" t="s">
        <v>25</v>
      </c>
      <c r="P968" s="5" t="s">
        <v>25</v>
      </c>
      <c r="Q968" s="5" t="str">
        <f t="shared" si="144"/>
        <v>245-2026-01-01</v>
      </c>
      <c r="R968" s="5">
        <v>1</v>
      </c>
      <c r="S968" s="5">
        <v>1</v>
      </c>
    </row>
    <row r="969" spans="1:19" x14ac:dyDescent="0.3">
      <c r="A969" s="5">
        <v>248</v>
      </c>
      <c r="B969" s="5" t="s">
        <v>191</v>
      </c>
      <c r="C969" s="5" t="s">
        <v>2725</v>
      </c>
      <c r="D969" s="5" t="s">
        <v>22</v>
      </c>
      <c r="E969" s="5" t="s">
        <v>54</v>
      </c>
      <c r="F969" s="5" t="s">
        <v>24</v>
      </c>
      <c r="G969" s="6">
        <v>46023</v>
      </c>
      <c r="H969" s="16" t="s">
        <v>2777</v>
      </c>
      <c r="I969" s="6" t="s">
        <v>2777</v>
      </c>
      <c r="J969" s="6" t="s">
        <v>2777</v>
      </c>
      <c r="K969" s="5">
        <v>44</v>
      </c>
      <c r="L969" s="5">
        <v>44</v>
      </c>
      <c r="M969" s="15">
        <f>IFERROR(IF((L969/K969)&gt;1.3,1.3,L969/K969),"")</f>
        <v>1</v>
      </c>
      <c r="N969" s="15">
        <f>IFERROR(L969/K969,"")</f>
        <v>1</v>
      </c>
      <c r="O969" s="5" t="s">
        <v>55</v>
      </c>
      <c r="P969" s="5" t="s">
        <v>55</v>
      </c>
      <c r="Q969" s="5" t="str">
        <f t="shared" si="144"/>
        <v>248-2026-01-01</v>
      </c>
      <c r="R969" s="5">
        <v>0</v>
      </c>
      <c r="S969" s="5">
        <v>0</v>
      </c>
    </row>
    <row r="970" spans="1:19" x14ac:dyDescent="0.3">
      <c r="A970" s="5">
        <v>249</v>
      </c>
      <c r="B970" s="5" t="s">
        <v>192</v>
      </c>
      <c r="C970" s="5" t="s">
        <v>2725</v>
      </c>
      <c r="D970" s="5" t="s">
        <v>22</v>
      </c>
      <c r="E970" s="5" t="s">
        <v>54</v>
      </c>
      <c r="F970" s="5" t="s">
        <v>24</v>
      </c>
      <c r="G970" s="6">
        <v>46023</v>
      </c>
      <c r="H970" s="16" t="s">
        <v>2777</v>
      </c>
      <c r="I970" s="16" t="s">
        <v>2777</v>
      </c>
      <c r="J970" s="16" t="s">
        <v>2777</v>
      </c>
      <c r="K970" s="5">
        <v>98</v>
      </c>
      <c r="L970" s="5">
        <v>98</v>
      </c>
      <c r="M970" s="15">
        <f>IFERROR(IF((L970/K970)&gt;1.3,1.3,L970/K970),"")</f>
        <v>1</v>
      </c>
      <c r="N970" s="15">
        <f>IFERROR(L970/K970,"")</f>
        <v>1</v>
      </c>
      <c r="O970" s="5" t="s">
        <v>55</v>
      </c>
      <c r="P970" s="5" t="s">
        <v>55</v>
      </c>
      <c r="Q970" s="5" t="str">
        <f t="shared" si="144"/>
        <v>249-2026-01-01</v>
      </c>
      <c r="R970" s="5">
        <v>0</v>
      </c>
      <c r="S970" s="5">
        <v>0</v>
      </c>
    </row>
    <row r="971" spans="1:19" x14ac:dyDescent="0.3">
      <c r="A971" s="5">
        <v>274</v>
      </c>
      <c r="B971" s="5" t="s">
        <v>223</v>
      </c>
      <c r="C971" s="5" t="s">
        <v>2725</v>
      </c>
      <c r="D971" s="5" t="s">
        <v>205</v>
      </c>
      <c r="E971" s="5" t="s">
        <v>54</v>
      </c>
      <c r="F971" s="5" t="s">
        <v>24</v>
      </c>
      <c r="G971" s="6">
        <v>46023</v>
      </c>
      <c r="H971" s="16" t="s">
        <v>2777</v>
      </c>
      <c r="I971" s="6" t="s">
        <v>2777</v>
      </c>
      <c r="J971" s="6" t="s">
        <v>2777</v>
      </c>
      <c r="K971" s="9">
        <v>44737</v>
      </c>
      <c r="L971" s="9">
        <v>45583</v>
      </c>
      <c r="M971" s="15">
        <f>IFERROR(IF((L971/K971)&gt;1.3,1.3,L971/K971),"")</f>
        <v>1.0189105214922771</v>
      </c>
      <c r="N971" s="15">
        <f>IFERROR(L971/K971,"")</f>
        <v>1.0189105214922771</v>
      </c>
      <c r="O971" s="5" t="s">
        <v>55</v>
      </c>
      <c r="P971" s="5" t="s">
        <v>55</v>
      </c>
      <c r="Q971" s="5" t="str">
        <f t="shared" si="144"/>
        <v>274-2026-01-01</v>
      </c>
      <c r="R971" s="5">
        <v>0</v>
      </c>
      <c r="S971" s="5">
        <v>0</v>
      </c>
    </row>
    <row r="972" spans="1:19" x14ac:dyDescent="0.3">
      <c r="A972" s="5">
        <v>276</v>
      </c>
      <c r="B972" s="5" t="s">
        <v>226</v>
      </c>
      <c r="C972" s="5" t="s">
        <v>2725</v>
      </c>
      <c r="D972" s="5" t="s">
        <v>227</v>
      </c>
      <c r="E972" s="5" t="s">
        <v>54</v>
      </c>
      <c r="F972" s="5" t="s">
        <v>62</v>
      </c>
      <c r="G972" s="6">
        <v>46023</v>
      </c>
      <c r="H972" s="16" t="s">
        <v>2777</v>
      </c>
      <c r="I972" s="16" t="s">
        <v>2777</v>
      </c>
      <c r="J972" s="16" t="s">
        <v>2777</v>
      </c>
      <c r="K972" s="5">
        <v>81</v>
      </c>
      <c r="L972" s="5">
        <v>82.81</v>
      </c>
      <c r="M972" s="15">
        <f>IFERROR(IF((K972/L972)&gt;1,1,K972/L972),"")</f>
        <v>0.97814273638449456</v>
      </c>
      <c r="N972" s="15">
        <f>IFERROR(IF((K972/L972)&gt;K972/L972,1.3,K972/L972),"")</f>
        <v>0.97814273638449456</v>
      </c>
      <c r="O972" s="5" t="s">
        <v>55</v>
      </c>
      <c r="P972" s="5" t="s">
        <v>91</v>
      </c>
      <c r="Q972" s="5" t="str">
        <f t="shared" si="144"/>
        <v>276-2026-01-01</v>
      </c>
      <c r="R972" s="5">
        <v>0</v>
      </c>
      <c r="S972" s="5">
        <v>1</v>
      </c>
    </row>
    <row r="973" spans="1:19" x14ac:dyDescent="0.3">
      <c r="A973" s="5">
        <v>323</v>
      </c>
      <c r="B973" s="5" t="s">
        <v>281</v>
      </c>
      <c r="C973" s="5" t="s">
        <v>2725</v>
      </c>
      <c r="D973" s="5" t="s">
        <v>44</v>
      </c>
      <c r="E973" s="5" t="s">
        <v>54</v>
      </c>
      <c r="F973" s="5" t="s">
        <v>24</v>
      </c>
      <c r="G973" s="6">
        <v>46023</v>
      </c>
      <c r="H973" s="16" t="s">
        <v>2777</v>
      </c>
      <c r="I973" s="16" t="s">
        <v>2777</v>
      </c>
      <c r="J973" s="16" t="s">
        <v>2777</v>
      </c>
      <c r="K973" s="5">
        <v>21</v>
      </c>
      <c r="L973" s="5">
        <v>21</v>
      </c>
      <c r="M973" s="15">
        <f>IFERROR(IF((L973/K973)&gt;1.3,1.3,L973/K973),"")</f>
        <v>1</v>
      </c>
      <c r="N973" s="15">
        <f>IFERROR(L973/K973,"")</f>
        <v>1</v>
      </c>
      <c r="O973" s="5" t="s">
        <v>55</v>
      </c>
      <c r="P973" s="5" t="s">
        <v>55</v>
      </c>
      <c r="Q973" s="5" t="str">
        <f t="shared" si="144"/>
        <v>323-2026-01-01</v>
      </c>
      <c r="R973" s="5">
        <v>0</v>
      </c>
      <c r="S973" s="5">
        <v>0</v>
      </c>
    </row>
    <row r="974" spans="1:19" x14ac:dyDescent="0.3">
      <c r="A974" s="5">
        <v>325</v>
      </c>
      <c r="B974" s="5" t="s">
        <v>283</v>
      </c>
      <c r="C974" s="5" t="s">
        <v>2725</v>
      </c>
      <c r="D974" s="5" t="s">
        <v>44</v>
      </c>
      <c r="E974" s="5" t="s">
        <v>54</v>
      </c>
      <c r="F974" s="5" t="s">
        <v>24</v>
      </c>
      <c r="G974" s="6">
        <v>46023</v>
      </c>
      <c r="H974" s="16" t="s">
        <v>2777</v>
      </c>
      <c r="I974" s="6" t="s">
        <v>2777</v>
      </c>
      <c r="J974" s="6" t="s">
        <v>2777</v>
      </c>
      <c r="K974" s="5">
        <v>27</v>
      </c>
      <c r="L974" s="5">
        <v>27</v>
      </c>
      <c r="M974" s="15">
        <f>IFERROR(IF((L974/K974)&gt;1.3,1.3,L974/K974),"")</f>
        <v>1</v>
      </c>
      <c r="N974" s="15">
        <f>IFERROR(L974/K974,"")</f>
        <v>1</v>
      </c>
      <c r="O974" s="5" t="s">
        <v>55</v>
      </c>
      <c r="P974" s="5" t="s">
        <v>55</v>
      </c>
      <c r="Q974" s="5" t="str">
        <f t="shared" si="144"/>
        <v>325-2026-01-01</v>
      </c>
      <c r="R974" s="5">
        <v>0</v>
      </c>
      <c r="S974" s="5">
        <v>0</v>
      </c>
    </row>
    <row r="975" spans="1:19" x14ac:dyDescent="0.3">
      <c r="A975" s="5">
        <v>331</v>
      </c>
      <c r="B975" s="5" t="s">
        <v>289</v>
      </c>
      <c r="C975" s="5" t="s">
        <v>2724</v>
      </c>
      <c r="D975" s="5" t="s">
        <v>287</v>
      </c>
      <c r="E975" s="5" t="s">
        <v>73</v>
      </c>
      <c r="F975" s="5" t="s">
        <v>24</v>
      </c>
      <c r="G975" s="6">
        <v>46023</v>
      </c>
      <c r="H975" s="16" t="s">
        <v>2777</v>
      </c>
      <c r="I975" s="16" t="s">
        <v>2777</v>
      </c>
      <c r="J975" s="16" t="s">
        <v>2777</v>
      </c>
      <c r="K975" s="5"/>
      <c r="L975" s="5">
        <v>83</v>
      </c>
      <c r="M975" s="15" t="str">
        <f>IFERROR(IF((L975/K975)&gt;1.3,1.3,L975/K975),"")</f>
        <v/>
      </c>
      <c r="N975" s="15" t="str">
        <f>IFERROR(L975/K975,"")</f>
        <v/>
      </c>
      <c r="O975" s="5" t="s">
        <v>128</v>
      </c>
      <c r="P975" s="5" t="s">
        <v>25</v>
      </c>
      <c r="Q975" s="5" t="str">
        <f t="shared" si="144"/>
        <v>331-2026-01-01</v>
      </c>
      <c r="R975" s="5">
        <v>0</v>
      </c>
      <c r="S975" s="5">
        <v>0</v>
      </c>
    </row>
    <row r="976" spans="1:19" x14ac:dyDescent="0.3">
      <c r="A976" s="5">
        <v>332</v>
      </c>
      <c r="B976" s="5" t="s">
        <v>290</v>
      </c>
      <c r="C976" s="5" t="s">
        <v>2725</v>
      </c>
      <c r="D976" s="5" t="s">
        <v>28</v>
      </c>
      <c r="E976" s="5" t="s">
        <v>54</v>
      </c>
      <c r="F976" s="5" t="s">
        <v>62</v>
      </c>
      <c r="G976" s="6">
        <v>46023</v>
      </c>
      <c r="H976" s="16" t="s">
        <v>2777</v>
      </c>
      <c r="I976" s="16" t="s">
        <v>2777</v>
      </c>
      <c r="J976" s="16" t="s">
        <v>2777</v>
      </c>
      <c r="K976" s="5">
        <v>1.18</v>
      </c>
      <c r="L976" s="5">
        <v>0.89</v>
      </c>
      <c r="M976" s="15">
        <f>IFERROR(IF((K976/L976)&gt;1.3,1.3,K976/L976),"")</f>
        <v>1.3</v>
      </c>
      <c r="N976" s="15">
        <f>IFERROR(IF((K976/L976)&gt;K976/L976,1.3,K976/L976),"")</f>
        <v>1.3258426966292134</v>
      </c>
      <c r="O976" s="5" t="s">
        <v>91</v>
      </c>
      <c r="P976" s="5" t="s">
        <v>91</v>
      </c>
      <c r="Q976" s="5" t="str">
        <f t="shared" si="144"/>
        <v>332-2026-01-01</v>
      </c>
      <c r="R976" s="5">
        <v>2</v>
      </c>
      <c r="S976" s="5">
        <v>2</v>
      </c>
    </row>
    <row r="977" spans="1:19" x14ac:dyDescent="0.3">
      <c r="A977" s="5">
        <v>334</v>
      </c>
      <c r="B977" s="5" t="s">
        <v>291</v>
      </c>
      <c r="C977" s="5" t="s">
        <v>2724</v>
      </c>
      <c r="D977" s="5" t="s">
        <v>28</v>
      </c>
      <c r="E977" s="5" t="s">
        <v>73</v>
      </c>
      <c r="F977" s="5" t="s">
        <v>24</v>
      </c>
      <c r="G977" s="6">
        <v>46023</v>
      </c>
      <c r="H977" s="16" t="s">
        <v>2777</v>
      </c>
      <c r="I977" s="16" t="s">
        <v>2777</v>
      </c>
      <c r="J977" s="16" t="s">
        <v>2777</v>
      </c>
      <c r="K977" s="5">
        <v>89</v>
      </c>
      <c r="L977" s="5">
        <v>90.1</v>
      </c>
      <c r="M977" s="15">
        <f t="shared" ref="M977:M1016" si="145">IFERROR(IF((L977/K977)&gt;1.3,1.3,L977/K977),"")</f>
        <v>1.0123595505617977</v>
      </c>
      <c r="N977" s="15">
        <f t="shared" ref="N977:N1016" si="146">IFERROR(L977/K977,"")</f>
        <v>1.0123595505617977</v>
      </c>
      <c r="O977" s="5" t="s">
        <v>55</v>
      </c>
      <c r="P977" s="5" t="s">
        <v>91</v>
      </c>
      <c r="Q977" s="5" t="str">
        <f t="shared" si="144"/>
        <v>334-2026-01-01</v>
      </c>
      <c r="R977" s="5">
        <v>0</v>
      </c>
      <c r="S977" s="5">
        <v>1</v>
      </c>
    </row>
    <row r="978" spans="1:19" x14ac:dyDescent="0.3">
      <c r="A978" s="5">
        <v>335</v>
      </c>
      <c r="B978" s="5" t="s">
        <v>292</v>
      </c>
      <c r="C978" s="5" t="s">
        <v>2724</v>
      </c>
      <c r="D978" s="5" t="s">
        <v>28</v>
      </c>
      <c r="E978" s="5" t="s">
        <v>73</v>
      </c>
      <c r="F978" s="5" t="s">
        <v>24</v>
      </c>
      <c r="G978" s="6">
        <v>46023</v>
      </c>
      <c r="H978" s="16" t="s">
        <v>2777</v>
      </c>
      <c r="I978" s="16" t="s">
        <v>2777</v>
      </c>
      <c r="J978" s="16" t="s">
        <v>2777</v>
      </c>
      <c r="K978" s="5">
        <v>82</v>
      </c>
      <c r="L978" s="5">
        <v>80.95</v>
      </c>
      <c r="M978" s="15">
        <f t="shared" si="145"/>
        <v>0.9871951219512195</v>
      </c>
      <c r="N978" s="15">
        <f t="shared" si="146"/>
        <v>0.9871951219512195</v>
      </c>
      <c r="O978" s="5" t="s">
        <v>25</v>
      </c>
      <c r="P978" s="5" t="s">
        <v>25</v>
      </c>
      <c r="Q978" s="5" t="str">
        <f t="shared" si="144"/>
        <v>335-2026-01-01</v>
      </c>
      <c r="R978" s="5">
        <v>0</v>
      </c>
      <c r="S978" s="5">
        <v>0</v>
      </c>
    </row>
    <row r="979" spans="1:19" x14ac:dyDescent="0.3">
      <c r="A979" s="5">
        <v>339</v>
      </c>
      <c r="B979" s="5" t="s">
        <v>2732</v>
      </c>
      <c r="C979" s="5" t="s">
        <v>2725</v>
      </c>
      <c r="D979" s="5" t="s">
        <v>298</v>
      </c>
      <c r="E979" s="5" t="s">
        <v>73</v>
      </c>
      <c r="F979" s="5" t="s">
        <v>24</v>
      </c>
      <c r="G979" s="6">
        <v>46023</v>
      </c>
      <c r="H979" s="16" t="s">
        <v>2777</v>
      </c>
      <c r="I979" s="6" t="s">
        <v>2777</v>
      </c>
      <c r="J979" s="6" t="s">
        <v>2777</v>
      </c>
      <c r="K979" s="5">
        <v>30</v>
      </c>
      <c r="L979" s="5">
        <v>35.294117647058833</v>
      </c>
      <c r="M979" s="15">
        <f t="shared" si="145"/>
        <v>1.1764705882352944</v>
      </c>
      <c r="N979" s="15">
        <f t="shared" si="146"/>
        <v>1.1764705882352944</v>
      </c>
      <c r="O979" s="5" t="s">
        <v>25</v>
      </c>
      <c r="P979" s="5" t="s">
        <v>25</v>
      </c>
      <c r="Q979" s="5" t="str">
        <f t="shared" si="144"/>
        <v>339-2026-01-01</v>
      </c>
      <c r="R979" s="5">
        <v>0</v>
      </c>
      <c r="S979" s="5">
        <v>1</v>
      </c>
    </row>
    <row r="980" spans="1:19" x14ac:dyDescent="0.3">
      <c r="A980" s="5">
        <v>361</v>
      </c>
      <c r="B980" s="5" t="s">
        <v>1504</v>
      </c>
      <c r="C980" s="5" t="s">
        <v>2725</v>
      </c>
      <c r="D980" s="5" t="s">
        <v>37</v>
      </c>
      <c r="E980" s="5" t="s">
        <v>73</v>
      </c>
      <c r="F980" s="5" t="s">
        <v>24</v>
      </c>
      <c r="G980" s="6">
        <v>46023</v>
      </c>
      <c r="H980" s="16" t="s">
        <v>2777</v>
      </c>
      <c r="I980" s="6" t="s">
        <v>2777</v>
      </c>
      <c r="J980" s="6" t="s">
        <v>2777</v>
      </c>
      <c r="K980" s="5">
        <v>4.5999999999999996</v>
      </c>
      <c r="L980" s="5">
        <v>4.78</v>
      </c>
      <c r="M980" s="15">
        <f t="shared" si="145"/>
        <v>1.0391304347826089</v>
      </c>
      <c r="N980" s="15">
        <f t="shared" si="146"/>
        <v>1.0391304347826089</v>
      </c>
      <c r="O980" s="5" t="s">
        <v>91</v>
      </c>
      <c r="P980" s="5" t="s">
        <v>91</v>
      </c>
      <c r="Q980" s="5" t="str">
        <f t="shared" si="144"/>
        <v>361-2026-01-01</v>
      </c>
      <c r="R980" s="5">
        <v>1</v>
      </c>
      <c r="S980" s="5">
        <v>2</v>
      </c>
    </row>
    <row r="981" spans="1:19" x14ac:dyDescent="0.3">
      <c r="A981" s="5">
        <v>364</v>
      </c>
      <c r="B981" s="5" t="s">
        <v>325</v>
      </c>
      <c r="C981" s="5" t="s">
        <v>2724</v>
      </c>
      <c r="D981" s="5" t="s">
        <v>37</v>
      </c>
      <c r="E981" s="5" t="s">
        <v>54</v>
      </c>
      <c r="F981" s="5" t="s">
        <v>24</v>
      </c>
      <c r="G981" s="6">
        <v>46023</v>
      </c>
      <c r="H981" s="16" t="s">
        <v>2777</v>
      </c>
      <c r="I981" s="16" t="s">
        <v>2777</v>
      </c>
      <c r="J981" s="16" t="s">
        <v>2777</v>
      </c>
      <c r="K981" s="5">
        <v>83197</v>
      </c>
      <c r="L981" s="5">
        <v>70233</v>
      </c>
      <c r="M981" s="15">
        <f t="shared" si="145"/>
        <v>0.84417707369256101</v>
      </c>
      <c r="N981" s="15">
        <f t="shared" si="146"/>
        <v>0.84417707369256101</v>
      </c>
      <c r="O981" s="5" t="s">
        <v>55</v>
      </c>
      <c r="P981" s="5" t="s">
        <v>55</v>
      </c>
      <c r="Q981" s="5" t="str">
        <f t="shared" si="144"/>
        <v>364-2026-01-01</v>
      </c>
      <c r="R981" s="5">
        <v>0</v>
      </c>
      <c r="S981" s="5">
        <v>0</v>
      </c>
    </row>
    <row r="982" spans="1:19" x14ac:dyDescent="0.3">
      <c r="A982" s="5">
        <v>367</v>
      </c>
      <c r="B982" s="5" t="s">
        <v>329</v>
      </c>
      <c r="C982" s="5" t="s">
        <v>2725</v>
      </c>
      <c r="D982" s="5" t="s">
        <v>37</v>
      </c>
      <c r="E982" s="5" t="s">
        <v>73</v>
      </c>
      <c r="F982" s="5" t="s">
        <v>24</v>
      </c>
      <c r="G982" s="6">
        <v>46023</v>
      </c>
      <c r="H982" s="16" t="s">
        <v>2777</v>
      </c>
      <c r="I982" s="16" t="s">
        <v>2777</v>
      </c>
      <c r="J982" s="16" t="s">
        <v>2777</v>
      </c>
      <c r="K982" s="5">
        <v>5</v>
      </c>
      <c r="L982" s="5">
        <v>5.4325000000000001</v>
      </c>
      <c r="M982" s="15">
        <f t="shared" si="145"/>
        <v>1.0865</v>
      </c>
      <c r="N982" s="15">
        <f t="shared" si="146"/>
        <v>1.0865</v>
      </c>
      <c r="O982" s="5" t="s">
        <v>25</v>
      </c>
      <c r="P982" s="5" t="s">
        <v>25</v>
      </c>
      <c r="Q982" s="5" t="str">
        <f t="shared" si="144"/>
        <v>367-2026-01-01</v>
      </c>
      <c r="R982" s="5">
        <v>0</v>
      </c>
      <c r="S982" s="5">
        <v>2</v>
      </c>
    </row>
    <row r="983" spans="1:19" x14ac:dyDescent="0.3">
      <c r="A983" s="5">
        <v>369</v>
      </c>
      <c r="B983" s="5" t="s">
        <v>332</v>
      </c>
      <c r="C983" s="5" t="s">
        <v>2725</v>
      </c>
      <c r="D983" s="5" t="s">
        <v>37</v>
      </c>
      <c r="E983" s="5" t="s">
        <v>54</v>
      </c>
      <c r="F983" s="5" t="s">
        <v>24</v>
      </c>
      <c r="G983" s="6">
        <v>46023</v>
      </c>
      <c r="H983" s="16" t="s">
        <v>2777</v>
      </c>
      <c r="I983" s="16" t="s">
        <v>2777</v>
      </c>
      <c r="J983" s="16" t="s">
        <v>2777</v>
      </c>
      <c r="K983" s="5">
        <v>378</v>
      </c>
      <c r="L983" s="5">
        <v>328</v>
      </c>
      <c r="M983" s="15">
        <f t="shared" si="145"/>
        <v>0.86772486772486768</v>
      </c>
      <c r="N983" s="15">
        <f t="shared" si="146"/>
        <v>0.86772486772486768</v>
      </c>
      <c r="O983" s="5" t="s">
        <v>55</v>
      </c>
      <c r="P983" s="5" t="s">
        <v>55</v>
      </c>
      <c r="Q983" s="5" t="str">
        <f t="shared" si="144"/>
        <v>369-2026-01-01</v>
      </c>
      <c r="R983" s="5">
        <v>0</v>
      </c>
      <c r="S983" s="5">
        <v>0</v>
      </c>
    </row>
    <row r="984" spans="1:19" x14ac:dyDescent="0.3">
      <c r="A984" s="5">
        <v>376</v>
      </c>
      <c r="B984" s="5" t="s">
        <v>340</v>
      </c>
      <c r="C984" s="5" t="s">
        <v>2725</v>
      </c>
      <c r="D984" s="5" t="s">
        <v>94</v>
      </c>
      <c r="E984" s="5" t="s">
        <v>54</v>
      </c>
      <c r="F984" s="5" t="s">
        <v>24</v>
      </c>
      <c r="G984" s="6">
        <v>46023</v>
      </c>
      <c r="H984" s="16" t="s">
        <v>2777</v>
      </c>
      <c r="I984" s="16" t="s">
        <v>2777</v>
      </c>
      <c r="J984" s="16" t="s">
        <v>2777</v>
      </c>
      <c r="K984" s="5">
        <v>32126.4837455827</v>
      </c>
      <c r="L984" s="5">
        <f>37751457388/1000000</f>
        <v>37751.457388000003</v>
      </c>
      <c r="M984" s="15">
        <f t="shared" si="145"/>
        <v>1.1750883690528604</v>
      </c>
      <c r="N984" s="15">
        <f t="shared" si="146"/>
        <v>1.1750883690528604</v>
      </c>
      <c r="O984" s="5" t="s">
        <v>103</v>
      </c>
      <c r="P984" s="5" t="s">
        <v>103</v>
      </c>
      <c r="Q984" s="5" t="str">
        <f t="shared" si="144"/>
        <v>376-2026-01-01</v>
      </c>
      <c r="R984" s="5">
        <v>0</v>
      </c>
      <c r="S984" s="5">
        <v>0</v>
      </c>
    </row>
    <row r="985" spans="1:19" x14ac:dyDescent="0.3">
      <c r="A985" s="5">
        <v>377</v>
      </c>
      <c r="B985" s="5" t="s">
        <v>341</v>
      </c>
      <c r="C985" s="5" t="s">
        <v>2725</v>
      </c>
      <c r="D985" s="5" t="s">
        <v>94</v>
      </c>
      <c r="E985" s="5" t="s">
        <v>54</v>
      </c>
      <c r="F985" s="5" t="s">
        <v>62</v>
      </c>
      <c r="G985" s="6">
        <v>46023</v>
      </c>
      <c r="H985" s="16" t="s">
        <v>2777</v>
      </c>
      <c r="I985" s="16" t="s">
        <v>2777</v>
      </c>
      <c r="J985" s="16" t="s">
        <v>2777</v>
      </c>
      <c r="K985" s="5">
        <f>10285243492.81/1000000</f>
        <v>10285.243492809999</v>
      </c>
      <c r="L985" s="5">
        <f>11016899103/1000000</f>
        <v>11016.899103</v>
      </c>
      <c r="M985" s="15">
        <f t="shared" si="145"/>
        <v>1.0711364403479093</v>
      </c>
      <c r="N985" s="15">
        <f t="shared" si="146"/>
        <v>1.0711364403479093</v>
      </c>
      <c r="O985" s="5" t="s">
        <v>103</v>
      </c>
      <c r="P985" s="5" t="s">
        <v>103</v>
      </c>
      <c r="Q985" s="5" t="str">
        <f t="shared" si="144"/>
        <v>377-2026-01-01</v>
      </c>
      <c r="R985" s="5">
        <v>0</v>
      </c>
      <c r="S985" s="5">
        <v>0</v>
      </c>
    </row>
    <row r="986" spans="1:19" x14ac:dyDescent="0.3">
      <c r="A986" s="5">
        <v>379</v>
      </c>
      <c r="B986" s="5" t="s">
        <v>343</v>
      </c>
      <c r="C986" s="5" t="s">
        <v>2725</v>
      </c>
      <c r="D986" s="5" t="s">
        <v>344</v>
      </c>
      <c r="E986" s="5" t="s">
        <v>54</v>
      </c>
      <c r="F986" s="5" t="s">
        <v>24</v>
      </c>
      <c r="G986" s="6">
        <v>46023</v>
      </c>
      <c r="H986" s="16" t="s">
        <v>2777</v>
      </c>
      <c r="I986" s="6" t="s">
        <v>2777</v>
      </c>
      <c r="J986" s="6" t="s">
        <v>2777</v>
      </c>
      <c r="K986" s="88">
        <v>90899</v>
      </c>
      <c r="L986" s="88">
        <v>92498</v>
      </c>
      <c r="M986" s="15">
        <f t="shared" si="145"/>
        <v>1.0175909525957381</v>
      </c>
      <c r="N986" s="15">
        <f t="shared" si="146"/>
        <v>1.0175909525957381</v>
      </c>
      <c r="O986" s="5" t="s">
        <v>55</v>
      </c>
      <c r="P986" s="5" t="s">
        <v>55</v>
      </c>
      <c r="Q986" s="5" t="str">
        <f t="shared" si="144"/>
        <v>379-2026-01-01</v>
      </c>
      <c r="R986" s="5">
        <v>0</v>
      </c>
      <c r="S986" s="5">
        <v>0</v>
      </c>
    </row>
    <row r="987" spans="1:19" x14ac:dyDescent="0.3">
      <c r="A987" s="5">
        <v>385</v>
      </c>
      <c r="B987" s="5" t="s">
        <v>350</v>
      </c>
      <c r="C987" s="5" t="s">
        <v>2725</v>
      </c>
      <c r="D987" s="5" t="s">
        <v>351</v>
      </c>
      <c r="E987" s="5" t="s">
        <v>54</v>
      </c>
      <c r="F987" s="5" t="s">
        <v>24</v>
      </c>
      <c r="G987" s="6">
        <v>46023</v>
      </c>
      <c r="H987" s="16" t="s">
        <v>2777</v>
      </c>
      <c r="I987" s="16" t="s">
        <v>2777</v>
      </c>
      <c r="J987" s="16" t="s">
        <v>2777</v>
      </c>
      <c r="K987" s="9">
        <f>+K696+K311+K54+K1055</f>
        <v>60024.456510999997</v>
      </c>
      <c r="L987" s="9">
        <f>+L696+L311+L54+L1055</f>
        <v>59545.798287999998</v>
      </c>
      <c r="M987" s="15">
        <f t="shared" si="145"/>
        <v>0.9920256133779024</v>
      </c>
      <c r="N987" s="15">
        <f t="shared" si="146"/>
        <v>0.9920256133779024</v>
      </c>
      <c r="O987" s="5" t="s">
        <v>103</v>
      </c>
      <c r="P987" s="5" t="s">
        <v>103</v>
      </c>
      <c r="Q987" s="5" t="str">
        <f t="shared" si="144"/>
        <v>385-2026-01-01</v>
      </c>
      <c r="R987" s="5">
        <v>0</v>
      </c>
      <c r="S987" s="5">
        <v>0</v>
      </c>
    </row>
    <row r="988" spans="1:19" x14ac:dyDescent="0.3">
      <c r="A988" s="5">
        <v>423</v>
      </c>
      <c r="B988" s="5" t="s">
        <v>399</v>
      </c>
      <c r="C988" s="5" t="s">
        <v>2725</v>
      </c>
      <c r="D988" s="5" t="s">
        <v>87</v>
      </c>
      <c r="E988" s="5" t="s">
        <v>73</v>
      </c>
      <c r="F988" s="5" t="s">
        <v>24</v>
      </c>
      <c r="G988" s="6">
        <v>46023</v>
      </c>
      <c r="H988" s="16" t="s">
        <v>2777</v>
      </c>
      <c r="I988" s="16" t="s">
        <v>2777</v>
      </c>
      <c r="J988" s="16" t="s">
        <v>2777</v>
      </c>
      <c r="K988" s="5">
        <v>12</v>
      </c>
      <c r="L988" s="5">
        <v>15.1</v>
      </c>
      <c r="M988" s="15">
        <f t="shared" si="145"/>
        <v>1.2583333333333333</v>
      </c>
      <c r="N988" s="15">
        <f t="shared" si="146"/>
        <v>1.2583333333333333</v>
      </c>
      <c r="O988" s="5" t="s">
        <v>91</v>
      </c>
      <c r="P988" s="5" t="s">
        <v>91</v>
      </c>
      <c r="Q988" s="5" t="str">
        <f t="shared" si="144"/>
        <v>423-2026-01-01</v>
      </c>
      <c r="R988" s="5">
        <v>1</v>
      </c>
      <c r="S988" s="5">
        <v>1</v>
      </c>
    </row>
    <row r="989" spans="1:19" x14ac:dyDescent="0.3">
      <c r="A989" s="5">
        <v>424</v>
      </c>
      <c r="B989" s="5" t="s">
        <v>400</v>
      </c>
      <c r="C989" s="5" t="s">
        <v>2725</v>
      </c>
      <c r="D989" s="5" t="s">
        <v>87</v>
      </c>
      <c r="E989" s="5" t="s">
        <v>73</v>
      </c>
      <c r="F989" s="5" t="s">
        <v>24</v>
      </c>
      <c r="G989" s="6">
        <v>46023</v>
      </c>
      <c r="H989" s="16" t="s">
        <v>2777</v>
      </c>
      <c r="I989" s="16" t="s">
        <v>2777</v>
      </c>
      <c r="J989" s="16" t="s">
        <v>2777</v>
      </c>
      <c r="K989" s="5">
        <v>9</v>
      </c>
      <c r="L989" s="5">
        <v>11</v>
      </c>
      <c r="M989" s="15">
        <f t="shared" si="145"/>
        <v>1.2222222222222223</v>
      </c>
      <c r="N989" s="15">
        <f t="shared" si="146"/>
        <v>1.2222222222222223</v>
      </c>
      <c r="O989" s="5" t="s">
        <v>55</v>
      </c>
      <c r="P989" s="5" t="s">
        <v>55</v>
      </c>
      <c r="Q989" s="5" t="str">
        <f t="shared" si="144"/>
        <v>424-2026-01-01</v>
      </c>
      <c r="R989" s="5">
        <v>0</v>
      </c>
      <c r="S989" s="5">
        <v>0</v>
      </c>
    </row>
    <row r="990" spans="1:19" x14ac:dyDescent="0.3">
      <c r="A990" s="5">
        <v>460</v>
      </c>
      <c r="B990" s="5" t="s">
        <v>433</v>
      </c>
      <c r="C990" s="5" t="s">
        <v>2724</v>
      </c>
      <c r="D990" s="5" t="s">
        <v>28</v>
      </c>
      <c r="E990" s="5" t="s">
        <v>73</v>
      </c>
      <c r="F990" s="5" t="s">
        <v>24</v>
      </c>
      <c r="G990" s="6">
        <v>46023</v>
      </c>
      <c r="H990" s="16" t="s">
        <v>2777</v>
      </c>
      <c r="I990" s="6" t="s">
        <v>2777</v>
      </c>
      <c r="J990" s="6" t="s">
        <v>2777</v>
      </c>
      <c r="K990" s="5">
        <v>80</v>
      </c>
      <c r="L990" s="5">
        <v>84.18</v>
      </c>
      <c r="M990" s="15">
        <f t="shared" si="145"/>
        <v>1.0522500000000001</v>
      </c>
      <c r="N990" s="15">
        <f t="shared" si="146"/>
        <v>1.0522500000000001</v>
      </c>
      <c r="O990" s="56" t="s">
        <v>25</v>
      </c>
      <c r="P990" s="56" t="s">
        <v>25</v>
      </c>
      <c r="Q990" s="5" t="str">
        <f t="shared" si="144"/>
        <v>460-2026-01-01</v>
      </c>
      <c r="R990" s="5">
        <v>0</v>
      </c>
      <c r="S990" s="5">
        <v>1</v>
      </c>
    </row>
    <row r="991" spans="1:19" x14ac:dyDescent="0.3">
      <c r="A991" s="5">
        <v>463</v>
      </c>
      <c r="B991" s="5" t="s">
        <v>435</v>
      </c>
      <c r="C991" s="5" t="s">
        <v>2725</v>
      </c>
      <c r="D991" s="5" t="s">
        <v>28</v>
      </c>
      <c r="E991" s="5" t="s">
        <v>54</v>
      </c>
      <c r="F991" s="5" t="s">
        <v>24</v>
      </c>
      <c r="G991" s="6">
        <v>46023</v>
      </c>
      <c r="H991" s="16" t="s">
        <v>2777</v>
      </c>
      <c r="I991" s="6" t="s">
        <v>2777</v>
      </c>
      <c r="J991" s="6" t="s">
        <v>2777</v>
      </c>
      <c r="K991" s="5">
        <v>100</v>
      </c>
      <c r="L991" s="5">
        <v>100</v>
      </c>
      <c r="M991" s="15">
        <f t="shared" si="145"/>
        <v>1</v>
      </c>
      <c r="N991" s="15">
        <f t="shared" si="146"/>
        <v>1</v>
      </c>
      <c r="O991" s="5" t="s">
        <v>25</v>
      </c>
      <c r="P991" s="5" t="s">
        <v>25</v>
      </c>
      <c r="Q991" s="5" t="str">
        <f t="shared" si="144"/>
        <v>463-2026-01-01</v>
      </c>
      <c r="R991" s="5">
        <v>0</v>
      </c>
      <c r="S991" s="5">
        <v>0</v>
      </c>
    </row>
    <row r="992" spans="1:19" x14ac:dyDescent="0.3">
      <c r="A992" s="5">
        <v>465</v>
      </c>
      <c r="B992" s="5" t="s">
        <v>436</v>
      </c>
      <c r="C992" s="5" t="s">
        <v>2725</v>
      </c>
      <c r="D992" s="5" t="s">
        <v>311</v>
      </c>
      <c r="E992" s="5" t="s">
        <v>54</v>
      </c>
      <c r="F992" s="5" t="s">
        <v>24</v>
      </c>
      <c r="G992" s="6">
        <v>46023</v>
      </c>
      <c r="H992" s="16" t="s">
        <v>2777</v>
      </c>
      <c r="I992" s="16" t="s">
        <v>2777</v>
      </c>
      <c r="J992" s="16" t="s">
        <v>2777</v>
      </c>
      <c r="K992" s="5">
        <v>100</v>
      </c>
      <c r="L992" s="5">
        <v>56.83</v>
      </c>
      <c r="M992" s="15">
        <f t="shared" si="145"/>
        <v>0.56830000000000003</v>
      </c>
      <c r="N992" s="15">
        <f t="shared" si="146"/>
        <v>0.56830000000000003</v>
      </c>
      <c r="O992" s="5" t="s">
        <v>25</v>
      </c>
      <c r="P992" s="5" t="s">
        <v>25</v>
      </c>
      <c r="Q992" s="5" t="str">
        <f t="shared" si="144"/>
        <v>465-2026-01-01</v>
      </c>
      <c r="R992" s="5">
        <v>0</v>
      </c>
      <c r="S992" s="5">
        <v>0</v>
      </c>
    </row>
    <row r="993" spans="1:19" x14ac:dyDescent="0.3">
      <c r="A993" s="5">
        <v>466</v>
      </c>
      <c r="B993" s="5" t="s">
        <v>437</v>
      </c>
      <c r="C993" s="5" t="s">
        <v>2725</v>
      </c>
      <c r="D993" s="5" t="s">
        <v>53</v>
      </c>
      <c r="E993" s="5" t="s">
        <v>54</v>
      </c>
      <c r="F993" s="5" t="s">
        <v>24</v>
      </c>
      <c r="G993" s="6">
        <v>46023</v>
      </c>
      <c r="H993" s="16" t="s">
        <v>2777</v>
      </c>
      <c r="I993" s="16" t="s">
        <v>2777</v>
      </c>
      <c r="J993" s="16" t="s">
        <v>2777</v>
      </c>
      <c r="K993" s="5">
        <v>55</v>
      </c>
      <c r="L993" s="5">
        <v>58.6</v>
      </c>
      <c r="M993" s="15">
        <f t="shared" si="145"/>
        <v>1.0654545454545454</v>
      </c>
      <c r="N993" s="15">
        <f t="shared" si="146"/>
        <v>1.0654545454545454</v>
      </c>
      <c r="O993" s="5" t="s">
        <v>55</v>
      </c>
      <c r="P993" s="5" t="s">
        <v>91</v>
      </c>
      <c r="Q993" s="5" t="str">
        <f t="shared" si="144"/>
        <v>466-2026-01-01</v>
      </c>
      <c r="R993" s="5">
        <v>1</v>
      </c>
      <c r="S993" s="5">
        <v>1</v>
      </c>
    </row>
    <row r="994" spans="1:19" x14ac:dyDescent="0.3">
      <c r="A994" s="5">
        <v>472</v>
      </c>
      <c r="B994" s="5" t="s">
        <v>443</v>
      </c>
      <c r="C994" s="5" t="s">
        <v>2725</v>
      </c>
      <c r="D994" s="5" t="s">
        <v>311</v>
      </c>
      <c r="E994" s="5" t="s">
        <v>54</v>
      </c>
      <c r="F994" s="5" t="s">
        <v>24</v>
      </c>
      <c r="G994" s="6">
        <v>46023</v>
      </c>
      <c r="H994" s="16" t="s">
        <v>2777</v>
      </c>
      <c r="I994" s="16" t="s">
        <v>2777</v>
      </c>
      <c r="J994" s="16" t="s">
        <v>2777</v>
      </c>
      <c r="K994" s="5">
        <v>100</v>
      </c>
      <c r="L994" s="5">
        <v>100</v>
      </c>
      <c r="M994" s="15">
        <f t="shared" si="145"/>
        <v>1</v>
      </c>
      <c r="N994" s="15">
        <f t="shared" si="146"/>
        <v>1</v>
      </c>
      <c r="O994" s="5" t="s">
        <v>25</v>
      </c>
      <c r="P994" s="5" t="s">
        <v>25</v>
      </c>
      <c r="Q994" s="5" t="str">
        <f t="shared" si="144"/>
        <v>472-2026-01-01</v>
      </c>
      <c r="R994" s="5">
        <v>0</v>
      </c>
      <c r="S994" s="5">
        <v>0</v>
      </c>
    </row>
    <row r="995" spans="1:19" x14ac:dyDescent="0.3">
      <c r="A995" s="25">
        <v>473</v>
      </c>
      <c r="B995" s="23" t="s">
        <v>445</v>
      </c>
      <c r="C995" s="5" t="s">
        <v>2725</v>
      </c>
      <c r="D995" s="5" t="s">
        <v>22</v>
      </c>
      <c r="E995" s="5" t="s">
        <v>54</v>
      </c>
      <c r="F995" s="5" t="s">
        <v>24</v>
      </c>
      <c r="G995" s="6">
        <v>46023</v>
      </c>
      <c r="H995" s="16" t="s">
        <v>2777</v>
      </c>
      <c r="I995" s="6" t="s">
        <v>2777</v>
      </c>
      <c r="J995" s="6" t="s">
        <v>2777</v>
      </c>
      <c r="K995" s="5">
        <v>33</v>
      </c>
      <c r="L995" s="5">
        <v>33</v>
      </c>
      <c r="M995" s="15">
        <f t="shared" si="145"/>
        <v>1</v>
      </c>
      <c r="N995" s="15">
        <f t="shared" si="146"/>
        <v>1</v>
      </c>
      <c r="O995" s="5" t="s">
        <v>55</v>
      </c>
      <c r="P995" s="5" t="s">
        <v>55</v>
      </c>
      <c r="Q995" s="5" t="str">
        <f t="shared" si="144"/>
        <v>473-2026-01-01</v>
      </c>
      <c r="R995" s="5">
        <v>0</v>
      </c>
      <c r="S995" s="5">
        <v>0</v>
      </c>
    </row>
    <row r="996" spans="1:19" x14ac:dyDescent="0.3">
      <c r="A996" s="25">
        <v>900</v>
      </c>
      <c r="B996" s="23" t="s">
        <v>482</v>
      </c>
      <c r="C996" s="5" t="s">
        <v>2725</v>
      </c>
      <c r="D996" s="5" t="s">
        <v>225</v>
      </c>
      <c r="E996" s="5" t="s">
        <v>23</v>
      </c>
      <c r="F996" s="5" t="s">
        <v>24</v>
      </c>
      <c r="G996" s="6">
        <v>46023</v>
      </c>
      <c r="H996" s="16" t="s">
        <v>2777</v>
      </c>
      <c r="I996" s="6" t="s">
        <v>2777</v>
      </c>
      <c r="J996" s="6" t="s">
        <v>2777</v>
      </c>
      <c r="K996" s="11">
        <v>100</v>
      </c>
      <c r="L996" s="11">
        <v>100</v>
      </c>
      <c r="M996" s="15">
        <f t="shared" si="145"/>
        <v>1</v>
      </c>
      <c r="N996" s="15">
        <f t="shared" si="146"/>
        <v>1</v>
      </c>
      <c r="O996" s="5" t="s">
        <v>25</v>
      </c>
      <c r="P996" s="5" t="s">
        <v>25</v>
      </c>
      <c r="Q996" s="5" t="str">
        <f t="shared" si="144"/>
        <v>900-2026-01-01</v>
      </c>
      <c r="R996" s="5">
        <v>0</v>
      </c>
      <c r="S996" s="5">
        <v>0</v>
      </c>
    </row>
    <row r="997" spans="1:19" x14ac:dyDescent="0.3">
      <c r="A997" s="25">
        <v>901</v>
      </c>
      <c r="B997" s="23" t="s">
        <v>2778</v>
      </c>
      <c r="C997" s="5" t="s">
        <v>2725</v>
      </c>
      <c r="D997" s="5" t="s">
        <v>484</v>
      </c>
      <c r="E997" s="5" t="s">
        <v>23</v>
      </c>
      <c r="F997" s="5" t="s">
        <v>24</v>
      </c>
      <c r="G997" s="6">
        <v>46023</v>
      </c>
      <c r="H997" s="16" t="s">
        <v>2777</v>
      </c>
      <c r="I997" s="6" t="s">
        <v>2777</v>
      </c>
      <c r="J997" s="6" t="s">
        <v>2777</v>
      </c>
      <c r="K997" s="32"/>
      <c r="L997" s="32"/>
      <c r="M997" s="15" t="str">
        <f t="shared" si="145"/>
        <v/>
      </c>
      <c r="N997" s="15" t="str">
        <f t="shared" si="146"/>
        <v/>
      </c>
      <c r="O997" s="5" t="s">
        <v>25</v>
      </c>
      <c r="P997" s="5" t="s">
        <v>25</v>
      </c>
      <c r="Q997" s="5" t="str">
        <f t="shared" si="144"/>
        <v>901-2026-01-01</v>
      </c>
      <c r="R997" s="5">
        <v>0</v>
      </c>
      <c r="S997" s="5">
        <v>0</v>
      </c>
    </row>
    <row r="998" spans="1:19" x14ac:dyDescent="0.3">
      <c r="A998" s="25">
        <v>902</v>
      </c>
      <c r="B998" s="23" t="s">
        <v>485</v>
      </c>
      <c r="C998" s="5" t="s">
        <v>2725</v>
      </c>
      <c r="D998" s="5" t="s">
        <v>112</v>
      </c>
      <c r="E998" s="5" t="s">
        <v>23</v>
      </c>
      <c r="F998" s="5" t="s">
        <v>24</v>
      </c>
      <c r="G998" s="6">
        <v>46023</v>
      </c>
      <c r="H998" s="16" t="s">
        <v>2777</v>
      </c>
      <c r="I998" s="6" t="s">
        <v>2777</v>
      </c>
      <c r="J998" s="6" t="s">
        <v>2777</v>
      </c>
      <c r="K998" s="11">
        <v>100</v>
      </c>
      <c r="L998" s="11">
        <v>100</v>
      </c>
      <c r="M998" s="15">
        <f t="shared" si="145"/>
        <v>1</v>
      </c>
      <c r="N998" s="15">
        <f t="shared" si="146"/>
        <v>1</v>
      </c>
      <c r="O998" s="5" t="s">
        <v>25</v>
      </c>
      <c r="P998" s="5" t="s">
        <v>25</v>
      </c>
      <c r="Q998" s="5" t="str">
        <f t="shared" si="144"/>
        <v>902-2026-01-01</v>
      </c>
      <c r="R998" s="5">
        <v>0</v>
      </c>
      <c r="S998" s="5">
        <v>0</v>
      </c>
    </row>
    <row r="999" spans="1:19" x14ac:dyDescent="0.3">
      <c r="A999" s="25">
        <v>903</v>
      </c>
      <c r="B999" s="23" t="s">
        <v>2737</v>
      </c>
      <c r="C999" s="5" t="s">
        <v>2725</v>
      </c>
      <c r="D999" s="5" t="s">
        <v>95</v>
      </c>
      <c r="E999" s="5" t="s">
        <v>23</v>
      </c>
      <c r="F999" s="5" t="s">
        <v>24</v>
      </c>
      <c r="G999" s="6">
        <v>46023</v>
      </c>
      <c r="H999" s="16" t="s">
        <v>2777</v>
      </c>
      <c r="I999" s="6" t="s">
        <v>2777</v>
      </c>
      <c r="J999" s="6" t="s">
        <v>2777</v>
      </c>
      <c r="K999" s="11">
        <v>100</v>
      </c>
      <c r="L999" s="11">
        <v>99</v>
      </c>
      <c r="M999" s="15">
        <f t="shared" si="145"/>
        <v>0.99</v>
      </c>
      <c r="N999" s="15">
        <f t="shared" si="146"/>
        <v>0.99</v>
      </c>
      <c r="O999" s="5" t="s">
        <v>25</v>
      </c>
      <c r="P999" s="5" t="s">
        <v>25</v>
      </c>
      <c r="Q999" s="5" t="str">
        <f t="shared" si="144"/>
        <v>903-2026-01-01</v>
      </c>
      <c r="R999" s="5">
        <v>0</v>
      </c>
      <c r="S999" s="5">
        <v>0</v>
      </c>
    </row>
    <row r="1000" spans="1:19" x14ac:dyDescent="0.3">
      <c r="A1000" s="25">
        <v>904</v>
      </c>
      <c r="B1000" s="23" t="s">
        <v>487</v>
      </c>
      <c r="C1000" s="5" t="s">
        <v>2725</v>
      </c>
      <c r="D1000" s="5" t="s">
        <v>287</v>
      </c>
      <c r="E1000" s="5" t="s">
        <v>23</v>
      </c>
      <c r="F1000" s="5" t="s">
        <v>24</v>
      </c>
      <c r="G1000" s="6">
        <v>46023</v>
      </c>
      <c r="H1000" s="16" t="s">
        <v>2777</v>
      </c>
      <c r="I1000" s="6" t="s">
        <v>2777</v>
      </c>
      <c r="J1000" s="6" t="s">
        <v>2777</v>
      </c>
      <c r="K1000" s="11">
        <v>98</v>
      </c>
      <c r="L1000" s="11">
        <v>96</v>
      </c>
      <c r="M1000" s="15">
        <f t="shared" si="145"/>
        <v>0.97959183673469385</v>
      </c>
      <c r="N1000" s="15">
        <f t="shared" si="146"/>
        <v>0.97959183673469385</v>
      </c>
      <c r="O1000" s="5" t="s">
        <v>25</v>
      </c>
      <c r="P1000" s="5" t="s">
        <v>25</v>
      </c>
      <c r="Q1000" s="5" t="str">
        <f t="shared" si="144"/>
        <v>904-2026-01-01</v>
      </c>
      <c r="R1000" s="5">
        <v>0</v>
      </c>
      <c r="S1000" s="5">
        <v>0</v>
      </c>
    </row>
    <row r="1001" spans="1:19" x14ac:dyDescent="0.3">
      <c r="A1001" s="25">
        <v>905</v>
      </c>
      <c r="B1001" s="23" t="s">
        <v>488</v>
      </c>
      <c r="C1001" s="5" t="s">
        <v>2725</v>
      </c>
      <c r="D1001" s="5" t="s">
        <v>484</v>
      </c>
      <c r="E1001" s="5" t="s">
        <v>23</v>
      </c>
      <c r="F1001" s="5" t="s">
        <v>24</v>
      </c>
      <c r="G1001" s="6">
        <v>46023</v>
      </c>
      <c r="H1001" s="16" t="s">
        <v>2777</v>
      </c>
      <c r="I1001" s="6" t="s">
        <v>2777</v>
      </c>
      <c r="J1001" s="6" t="s">
        <v>2777</v>
      </c>
      <c r="K1001" s="11">
        <v>100</v>
      </c>
      <c r="L1001" s="11">
        <v>100</v>
      </c>
      <c r="M1001" s="15">
        <f t="shared" si="145"/>
        <v>1</v>
      </c>
      <c r="N1001" s="15">
        <f t="shared" si="146"/>
        <v>1</v>
      </c>
      <c r="O1001" s="5" t="s">
        <v>25</v>
      </c>
      <c r="P1001" s="5" t="s">
        <v>25</v>
      </c>
      <c r="Q1001" s="5" t="str">
        <f t="shared" si="144"/>
        <v>905-2026-01-01</v>
      </c>
      <c r="R1001" s="5">
        <v>0</v>
      </c>
      <c r="S1001" s="5">
        <v>0</v>
      </c>
    </row>
    <row r="1002" spans="1:19" x14ac:dyDescent="0.3">
      <c r="A1002" s="25">
        <v>906</v>
      </c>
      <c r="B1002" s="23" t="s">
        <v>489</v>
      </c>
      <c r="C1002" s="5" t="s">
        <v>2725</v>
      </c>
      <c r="D1002" s="5" t="s">
        <v>484</v>
      </c>
      <c r="E1002" s="5" t="s">
        <v>23</v>
      </c>
      <c r="F1002" s="5" t="s">
        <v>24</v>
      </c>
      <c r="G1002" s="6">
        <v>46023</v>
      </c>
      <c r="H1002" s="16" t="s">
        <v>2777</v>
      </c>
      <c r="I1002" s="6" t="s">
        <v>2777</v>
      </c>
      <c r="J1002" s="6" t="s">
        <v>2777</v>
      </c>
      <c r="K1002" s="11">
        <v>100</v>
      </c>
      <c r="L1002" s="11">
        <v>100</v>
      </c>
      <c r="M1002" s="15">
        <f t="shared" si="145"/>
        <v>1</v>
      </c>
      <c r="N1002" s="15">
        <f t="shared" si="146"/>
        <v>1</v>
      </c>
      <c r="O1002" s="5" t="s">
        <v>25</v>
      </c>
      <c r="P1002" s="5" t="s">
        <v>25</v>
      </c>
      <c r="Q1002" s="5" t="str">
        <f t="shared" si="144"/>
        <v>906-2026-01-01</v>
      </c>
      <c r="R1002" s="5">
        <v>0</v>
      </c>
      <c r="S1002" s="5">
        <v>0</v>
      </c>
    </row>
    <row r="1003" spans="1:19" x14ac:dyDescent="0.3">
      <c r="A1003" s="25">
        <v>907</v>
      </c>
      <c r="B1003" s="23" t="s">
        <v>490</v>
      </c>
      <c r="C1003" s="5" t="s">
        <v>2725</v>
      </c>
      <c r="D1003" s="5" t="s">
        <v>484</v>
      </c>
      <c r="E1003" s="5" t="s">
        <v>23</v>
      </c>
      <c r="F1003" s="5" t="s">
        <v>24</v>
      </c>
      <c r="G1003" s="6">
        <v>46023</v>
      </c>
      <c r="H1003" s="16" t="s">
        <v>2777</v>
      </c>
      <c r="I1003" s="6" t="s">
        <v>2777</v>
      </c>
      <c r="J1003" s="6" t="s">
        <v>2777</v>
      </c>
      <c r="K1003" s="11">
        <v>100</v>
      </c>
      <c r="L1003" s="11">
        <v>100</v>
      </c>
      <c r="M1003" s="15">
        <f t="shared" si="145"/>
        <v>1</v>
      </c>
      <c r="N1003" s="15">
        <f t="shared" si="146"/>
        <v>1</v>
      </c>
      <c r="O1003" s="5" t="s">
        <v>25</v>
      </c>
      <c r="P1003" s="5" t="s">
        <v>25</v>
      </c>
      <c r="Q1003" s="5" t="str">
        <f t="shared" si="144"/>
        <v>907-2026-01-01</v>
      </c>
      <c r="R1003" s="5">
        <v>0</v>
      </c>
      <c r="S1003" s="5">
        <v>0</v>
      </c>
    </row>
    <row r="1004" spans="1:19" x14ac:dyDescent="0.3">
      <c r="A1004" s="25">
        <v>908</v>
      </c>
      <c r="B1004" s="23" t="s">
        <v>491</v>
      </c>
      <c r="C1004" s="5" t="s">
        <v>2725</v>
      </c>
      <c r="D1004" s="5" t="s">
        <v>87</v>
      </c>
      <c r="E1004" s="5" t="s">
        <v>23</v>
      </c>
      <c r="F1004" s="5" t="s">
        <v>24</v>
      </c>
      <c r="G1004" s="6">
        <v>46023</v>
      </c>
      <c r="H1004" s="16" t="s">
        <v>2777</v>
      </c>
      <c r="I1004" s="6" t="s">
        <v>2777</v>
      </c>
      <c r="J1004" s="6" t="s">
        <v>2777</v>
      </c>
      <c r="K1004" s="11">
        <v>100</v>
      </c>
      <c r="L1004" s="11">
        <v>100</v>
      </c>
      <c r="M1004" s="15">
        <f t="shared" si="145"/>
        <v>1</v>
      </c>
      <c r="N1004" s="15">
        <f t="shared" si="146"/>
        <v>1</v>
      </c>
      <c r="O1004" s="5" t="s">
        <v>25</v>
      </c>
      <c r="P1004" s="5" t="s">
        <v>25</v>
      </c>
      <c r="Q1004" s="5" t="str">
        <f t="shared" si="144"/>
        <v>908-2026-01-01</v>
      </c>
      <c r="R1004" s="5">
        <v>0</v>
      </c>
      <c r="S1004" s="5">
        <v>0</v>
      </c>
    </row>
    <row r="1005" spans="1:19" x14ac:dyDescent="0.3">
      <c r="A1005" s="5" t="s">
        <v>492</v>
      </c>
      <c r="B1005" s="5" t="s">
        <v>493</v>
      </c>
      <c r="C1005" s="5" t="s">
        <v>2725</v>
      </c>
      <c r="D1005" s="5" t="s">
        <v>222</v>
      </c>
      <c r="E1005" s="5" t="s">
        <v>23</v>
      </c>
      <c r="F1005" s="5" t="s">
        <v>24</v>
      </c>
      <c r="G1005" s="6">
        <v>46023</v>
      </c>
      <c r="H1005" s="16" t="s">
        <v>2777</v>
      </c>
      <c r="I1005" s="6" t="s">
        <v>2777</v>
      </c>
      <c r="J1005" s="6" t="s">
        <v>2777</v>
      </c>
      <c r="K1005" s="5">
        <v>100</v>
      </c>
      <c r="L1005" s="5">
        <v>100</v>
      </c>
      <c r="M1005" s="15">
        <f t="shared" si="145"/>
        <v>1</v>
      </c>
      <c r="N1005" s="15">
        <f t="shared" si="146"/>
        <v>1</v>
      </c>
      <c r="O1005" s="5" t="s">
        <v>25</v>
      </c>
      <c r="P1005" s="5" t="s">
        <v>25</v>
      </c>
      <c r="Q1005" s="5" t="str">
        <f t="shared" si="144"/>
        <v>10.1-2026-01-01</v>
      </c>
      <c r="R1005" s="5">
        <v>0</v>
      </c>
      <c r="S1005" s="5">
        <v>0</v>
      </c>
    </row>
    <row r="1006" spans="1:19" x14ac:dyDescent="0.3">
      <c r="A1006" s="25" t="s">
        <v>513</v>
      </c>
      <c r="B1006" s="23" t="s">
        <v>514</v>
      </c>
      <c r="C1006" s="5" t="s">
        <v>2725</v>
      </c>
      <c r="D1006" s="5" t="s">
        <v>46</v>
      </c>
      <c r="E1006" s="5" t="s">
        <v>54</v>
      </c>
      <c r="F1006" s="5" t="s">
        <v>24</v>
      </c>
      <c r="G1006" s="6">
        <v>46023</v>
      </c>
      <c r="H1006" s="16" t="s">
        <v>2777</v>
      </c>
      <c r="I1006" s="6" t="s">
        <v>2777</v>
      </c>
      <c r="J1006" s="6" t="s">
        <v>2777</v>
      </c>
      <c r="K1006" s="5">
        <v>5</v>
      </c>
      <c r="L1006" s="5">
        <v>3</v>
      </c>
      <c r="M1006" s="15">
        <f t="shared" si="145"/>
        <v>0.6</v>
      </c>
      <c r="N1006" s="15">
        <f t="shared" si="146"/>
        <v>0.6</v>
      </c>
      <c r="O1006" s="5" t="s">
        <v>55</v>
      </c>
      <c r="P1006" s="5" t="s">
        <v>55</v>
      </c>
      <c r="Q1006" s="5" t="str">
        <f t="shared" si="144"/>
        <v>11.1-2026-01-01</v>
      </c>
      <c r="R1006" s="5">
        <v>0</v>
      </c>
      <c r="S1006" s="5">
        <v>0</v>
      </c>
    </row>
    <row r="1007" spans="1:19" x14ac:dyDescent="0.3">
      <c r="A1007" s="5" t="s">
        <v>515</v>
      </c>
      <c r="B1007" s="5" t="s">
        <v>516</v>
      </c>
      <c r="C1007" s="5" t="s">
        <v>2725</v>
      </c>
      <c r="D1007" s="5" t="s">
        <v>33</v>
      </c>
      <c r="E1007" s="5" t="s">
        <v>23</v>
      </c>
      <c r="F1007" s="5" t="s">
        <v>24</v>
      </c>
      <c r="G1007" s="6">
        <v>46023</v>
      </c>
      <c r="H1007" s="16" t="s">
        <v>2777</v>
      </c>
      <c r="I1007" s="6" t="s">
        <v>2777</v>
      </c>
      <c r="J1007" s="6" t="s">
        <v>2777</v>
      </c>
      <c r="K1007" s="5">
        <v>100</v>
      </c>
      <c r="L1007" s="5">
        <v>100</v>
      </c>
      <c r="M1007" s="15">
        <f t="shared" si="145"/>
        <v>1</v>
      </c>
      <c r="N1007" s="15">
        <f t="shared" si="146"/>
        <v>1</v>
      </c>
      <c r="O1007" s="5" t="s">
        <v>25</v>
      </c>
      <c r="P1007" s="5" t="s">
        <v>25</v>
      </c>
      <c r="Q1007" s="5" t="str">
        <f t="shared" si="144"/>
        <v>13.1-2026-01-01</v>
      </c>
      <c r="R1007" s="5">
        <v>0</v>
      </c>
      <c r="S1007" s="5">
        <v>0</v>
      </c>
    </row>
    <row r="1008" spans="1:19" x14ac:dyDescent="0.3">
      <c r="A1008" s="24" t="s">
        <v>517</v>
      </c>
      <c r="B1008" s="23" t="s">
        <v>518</v>
      </c>
      <c r="C1008" s="5" t="s">
        <v>2725</v>
      </c>
      <c r="D1008" s="5" t="s">
        <v>186</v>
      </c>
      <c r="E1008" s="5" t="s">
        <v>54</v>
      </c>
      <c r="F1008" s="5" t="s">
        <v>24</v>
      </c>
      <c r="G1008" s="6">
        <v>46023</v>
      </c>
      <c r="H1008" s="16" t="s">
        <v>2777</v>
      </c>
      <c r="I1008" s="16" t="s">
        <v>2777</v>
      </c>
      <c r="J1008" s="16" t="s">
        <v>2777</v>
      </c>
      <c r="K1008" s="5">
        <v>16671</v>
      </c>
      <c r="L1008" s="5">
        <v>17478</v>
      </c>
      <c r="M1008" s="15">
        <f t="shared" si="145"/>
        <v>1.0484074140723412</v>
      </c>
      <c r="N1008" s="15">
        <f t="shared" si="146"/>
        <v>1.0484074140723412</v>
      </c>
      <c r="O1008" s="5" t="s">
        <v>55</v>
      </c>
      <c r="P1008" s="5" t="s">
        <v>55</v>
      </c>
      <c r="Q1008" s="5" t="str">
        <f t="shared" si="144"/>
        <v>14.1-2026-01-01</v>
      </c>
      <c r="R1008" s="5">
        <v>0</v>
      </c>
      <c r="S1008" s="5">
        <v>0</v>
      </c>
    </row>
    <row r="1009" spans="1:19" x14ac:dyDescent="0.3">
      <c r="A1009" s="24" t="s">
        <v>519</v>
      </c>
      <c r="B1009" s="23" t="s">
        <v>520</v>
      </c>
      <c r="C1009" s="5" t="s">
        <v>2725</v>
      </c>
      <c r="D1009" s="5" t="s">
        <v>186</v>
      </c>
      <c r="E1009" s="5" t="s">
        <v>54</v>
      </c>
      <c r="F1009" s="5" t="s">
        <v>24</v>
      </c>
      <c r="G1009" s="6">
        <v>46023</v>
      </c>
      <c r="H1009" s="16" t="s">
        <v>2777</v>
      </c>
      <c r="I1009" s="6" t="s">
        <v>2777</v>
      </c>
      <c r="J1009" s="6" t="s">
        <v>2777</v>
      </c>
      <c r="K1009" s="5">
        <v>92409</v>
      </c>
      <c r="L1009" s="5">
        <v>95834</v>
      </c>
      <c r="M1009" s="15">
        <f t="shared" si="145"/>
        <v>1.0370634894869548</v>
      </c>
      <c r="N1009" s="15">
        <f t="shared" si="146"/>
        <v>1.0370634894869548</v>
      </c>
      <c r="O1009" s="5" t="s">
        <v>55</v>
      </c>
      <c r="P1009" s="5" t="s">
        <v>55</v>
      </c>
      <c r="Q1009" s="5" t="str">
        <f t="shared" si="144"/>
        <v>14.2-2026-01-01</v>
      </c>
      <c r="R1009" s="5">
        <v>0</v>
      </c>
      <c r="S1009" s="5">
        <v>0</v>
      </c>
    </row>
    <row r="1010" spans="1:19" x14ac:dyDescent="0.3">
      <c r="A1010" s="24" t="s">
        <v>521</v>
      </c>
      <c r="B1010" s="23" t="s">
        <v>522</v>
      </c>
      <c r="C1010" s="5" t="s">
        <v>2725</v>
      </c>
      <c r="D1010" s="5" t="s">
        <v>186</v>
      </c>
      <c r="E1010" s="5" t="s">
        <v>54</v>
      </c>
      <c r="F1010" s="5" t="s">
        <v>24</v>
      </c>
      <c r="G1010" s="6">
        <v>46023</v>
      </c>
      <c r="H1010" s="16" t="s">
        <v>2777</v>
      </c>
      <c r="I1010" s="16" t="s">
        <v>2777</v>
      </c>
      <c r="J1010" s="16" t="s">
        <v>2777</v>
      </c>
      <c r="K1010" s="5">
        <v>98816</v>
      </c>
      <c r="L1010" s="5">
        <v>104271</v>
      </c>
      <c r="M1010" s="15">
        <f t="shared" si="145"/>
        <v>1.0552036107512954</v>
      </c>
      <c r="N1010" s="15">
        <f t="shared" si="146"/>
        <v>1.0552036107512954</v>
      </c>
      <c r="O1010" s="5" t="s">
        <v>55</v>
      </c>
      <c r="P1010" s="5" t="s">
        <v>55</v>
      </c>
      <c r="Q1010" s="5" t="str">
        <f t="shared" si="144"/>
        <v>14.3-2026-01-01</v>
      </c>
      <c r="R1010" s="5">
        <v>0</v>
      </c>
      <c r="S1010" s="5">
        <v>0</v>
      </c>
    </row>
    <row r="1011" spans="1:19" x14ac:dyDescent="0.3">
      <c r="A1011" s="24" t="s">
        <v>523</v>
      </c>
      <c r="B1011" s="23" t="s">
        <v>524</v>
      </c>
      <c r="C1011" s="5" t="s">
        <v>2725</v>
      </c>
      <c r="D1011" s="5" t="s">
        <v>186</v>
      </c>
      <c r="E1011" s="5" t="s">
        <v>54</v>
      </c>
      <c r="F1011" s="5" t="s">
        <v>24</v>
      </c>
      <c r="G1011" s="6">
        <v>46023</v>
      </c>
      <c r="H1011" s="16" t="s">
        <v>2777</v>
      </c>
      <c r="I1011" s="16" t="s">
        <v>2777</v>
      </c>
      <c r="J1011" s="16" t="s">
        <v>2777</v>
      </c>
      <c r="K1011" s="5">
        <v>7856</v>
      </c>
      <c r="L1011" s="5">
        <v>9041</v>
      </c>
      <c r="M1011" s="15">
        <f t="shared" si="145"/>
        <v>1.1508401221995928</v>
      </c>
      <c r="N1011" s="15">
        <f t="shared" si="146"/>
        <v>1.1508401221995928</v>
      </c>
      <c r="O1011" s="5" t="s">
        <v>55</v>
      </c>
      <c r="P1011" s="5" t="s">
        <v>55</v>
      </c>
      <c r="Q1011" s="5" t="str">
        <f t="shared" si="144"/>
        <v>14.4-2026-01-01</v>
      </c>
      <c r="R1011" s="5">
        <v>0</v>
      </c>
      <c r="S1011" s="5">
        <v>0</v>
      </c>
    </row>
    <row r="1012" spans="1:19" x14ac:dyDescent="0.3">
      <c r="A1012" s="25" t="s">
        <v>527</v>
      </c>
      <c r="B1012" s="23" t="s">
        <v>528</v>
      </c>
      <c r="C1012" s="5" t="s">
        <v>2725</v>
      </c>
      <c r="D1012" s="5" t="s">
        <v>351</v>
      </c>
      <c r="E1012" s="5" t="s">
        <v>54</v>
      </c>
      <c r="F1012" s="5" t="s">
        <v>24</v>
      </c>
      <c r="G1012" s="6">
        <v>46023</v>
      </c>
      <c r="H1012" s="16" t="s">
        <v>2777</v>
      </c>
      <c r="I1012" s="16" t="s">
        <v>2777</v>
      </c>
      <c r="J1012" s="16" t="s">
        <v>2777</v>
      </c>
      <c r="K1012" s="82">
        <v>9719.0247152000011</v>
      </c>
      <c r="L1012" s="82">
        <v>15764.228111</v>
      </c>
      <c r="M1012" s="15">
        <f t="shared" si="145"/>
        <v>1.3</v>
      </c>
      <c r="N1012" s="15">
        <f t="shared" si="146"/>
        <v>1.621996915631426</v>
      </c>
      <c r="O1012" s="5" t="s">
        <v>103</v>
      </c>
      <c r="P1012" s="5" t="s">
        <v>103</v>
      </c>
      <c r="Q1012" s="5" t="str">
        <f t="shared" si="144"/>
        <v>386.1-2026-01-01</v>
      </c>
      <c r="R1012" s="5">
        <v>0</v>
      </c>
      <c r="S1012" s="5">
        <v>0</v>
      </c>
    </row>
    <row r="1013" spans="1:19" x14ac:dyDescent="0.3">
      <c r="A1013" s="25" t="s">
        <v>529</v>
      </c>
      <c r="B1013" s="5" t="s">
        <v>2735</v>
      </c>
      <c r="C1013" s="5" t="s">
        <v>2725</v>
      </c>
      <c r="D1013" s="5" t="s">
        <v>351</v>
      </c>
      <c r="E1013" s="5" t="s">
        <v>54</v>
      </c>
      <c r="F1013" s="5" t="s">
        <v>24</v>
      </c>
      <c r="G1013" s="6">
        <v>46023</v>
      </c>
      <c r="H1013" s="16" t="s">
        <v>2777</v>
      </c>
      <c r="I1013" s="16" t="s">
        <v>2777</v>
      </c>
      <c r="J1013" s="16" t="s">
        <v>2777</v>
      </c>
      <c r="K1013" s="9">
        <v>27575.2022841</v>
      </c>
      <c r="L1013" s="9">
        <v>26848.239661</v>
      </c>
      <c r="M1013" s="15">
        <f t="shared" si="145"/>
        <v>0.97363708829366702</v>
      </c>
      <c r="N1013" s="15">
        <f t="shared" si="146"/>
        <v>0.97363708829366702</v>
      </c>
      <c r="O1013" s="5" t="s">
        <v>103</v>
      </c>
      <c r="P1013" s="5" t="s">
        <v>103</v>
      </c>
      <c r="Q1013" s="5" t="str">
        <f t="shared" si="144"/>
        <v>386.2-2026-01-01</v>
      </c>
      <c r="R1013" s="5">
        <v>0</v>
      </c>
      <c r="S1013" s="5">
        <v>0</v>
      </c>
    </row>
    <row r="1014" spans="1:19" x14ac:dyDescent="0.3">
      <c r="A1014" s="25" t="s">
        <v>531</v>
      </c>
      <c r="B1014" s="23" t="s">
        <v>532</v>
      </c>
      <c r="C1014" s="5" t="s">
        <v>2725</v>
      </c>
      <c r="D1014" s="5" t="s">
        <v>351</v>
      </c>
      <c r="E1014" s="5" t="s">
        <v>54</v>
      </c>
      <c r="F1014" s="5" t="s">
        <v>24</v>
      </c>
      <c r="G1014" s="6">
        <v>46023</v>
      </c>
      <c r="H1014" s="16" t="s">
        <v>2777</v>
      </c>
      <c r="I1014" s="16" t="s">
        <v>2777</v>
      </c>
      <c r="J1014" s="16" t="s">
        <v>2777</v>
      </c>
      <c r="K1014" s="9">
        <v>19404.541402700001</v>
      </c>
      <c r="L1014" s="9">
        <v>18628.315503000002</v>
      </c>
      <c r="M1014" s="15">
        <f t="shared" si="145"/>
        <v>0.95999771993622107</v>
      </c>
      <c r="N1014" s="15">
        <f t="shared" si="146"/>
        <v>0.95999771993622107</v>
      </c>
      <c r="O1014" s="5" t="s">
        <v>103</v>
      </c>
      <c r="P1014" s="5" t="s">
        <v>103</v>
      </c>
      <c r="Q1014" s="5" t="str">
        <f t="shared" si="144"/>
        <v>386.3-2026-01-01</v>
      </c>
      <c r="R1014" s="5">
        <v>0</v>
      </c>
      <c r="S1014" s="5">
        <v>0</v>
      </c>
    </row>
    <row r="1015" spans="1:19" x14ac:dyDescent="0.3">
      <c r="A1015" s="25" t="s">
        <v>2779</v>
      </c>
      <c r="B1015" s="5" t="s">
        <v>2780</v>
      </c>
      <c r="C1015" s="5" t="s">
        <v>2725</v>
      </c>
      <c r="D1015" s="5" t="s">
        <v>484</v>
      </c>
      <c r="E1015" s="5" t="s">
        <v>54</v>
      </c>
      <c r="F1015" s="5" t="s">
        <v>24</v>
      </c>
      <c r="G1015" s="6">
        <v>46023</v>
      </c>
      <c r="H1015" s="16" t="s">
        <v>2777</v>
      </c>
      <c r="I1015" s="6" t="s">
        <v>2777</v>
      </c>
      <c r="J1015" s="6" t="s">
        <v>2777</v>
      </c>
      <c r="K1015" s="5"/>
      <c r="L1015" s="5"/>
      <c r="M1015" s="15" t="str">
        <f t="shared" si="145"/>
        <v/>
      </c>
      <c r="N1015" s="15" t="str">
        <f t="shared" si="146"/>
        <v/>
      </c>
      <c r="O1015" s="5" t="s">
        <v>178</v>
      </c>
      <c r="P1015" s="5" t="s">
        <v>178</v>
      </c>
      <c r="Q1015" s="5" t="str">
        <f t="shared" si="144"/>
        <v>Prov-1-2026-01-01</v>
      </c>
      <c r="R1015" s="5">
        <v>0</v>
      </c>
      <c r="S1015" s="5">
        <v>0</v>
      </c>
    </row>
    <row r="1016" spans="1:19" x14ac:dyDescent="0.3">
      <c r="A1016" s="25" t="s">
        <v>2781</v>
      </c>
      <c r="B1016" s="5" t="s">
        <v>2782</v>
      </c>
      <c r="C1016" s="5" t="s">
        <v>2725</v>
      </c>
      <c r="D1016" s="5" t="s">
        <v>484</v>
      </c>
      <c r="E1016" s="5" t="s">
        <v>54</v>
      </c>
      <c r="F1016" s="5" t="s">
        <v>24</v>
      </c>
      <c r="G1016" s="6">
        <v>46023</v>
      </c>
      <c r="H1016" s="16" t="s">
        <v>2777</v>
      </c>
      <c r="I1016" s="6" t="s">
        <v>2777</v>
      </c>
      <c r="J1016" s="6" t="s">
        <v>2777</v>
      </c>
      <c r="K1016" s="5"/>
      <c r="L1016" s="5"/>
      <c r="M1016" s="15" t="str">
        <f t="shared" si="145"/>
        <v/>
      </c>
      <c r="N1016" s="15" t="str">
        <f t="shared" si="146"/>
        <v/>
      </c>
      <c r="O1016" s="5" t="s">
        <v>178</v>
      </c>
      <c r="P1016" s="5" t="s">
        <v>178</v>
      </c>
      <c r="Q1016" s="5" t="str">
        <f t="shared" si="144"/>
        <v>Prov-2-2026-01-01</v>
      </c>
      <c r="R1016" s="5">
        <v>0</v>
      </c>
      <c r="S1016" s="5">
        <v>0</v>
      </c>
    </row>
    <row r="1017" spans="1:19" x14ac:dyDescent="0.3">
      <c r="A1017" s="5">
        <v>8</v>
      </c>
      <c r="B1017" s="5" t="s">
        <v>41</v>
      </c>
      <c r="C1017" s="5" t="s">
        <v>2725</v>
      </c>
      <c r="D1017" s="5" t="s">
        <v>22</v>
      </c>
      <c r="E1017" s="5" t="s">
        <v>23</v>
      </c>
      <c r="F1017" s="5" t="s">
        <v>24</v>
      </c>
      <c r="G1017" s="6">
        <v>46023</v>
      </c>
      <c r="H1017" s="16" t="s">
        <v>2777</v>
      </c>
      <c r="I1017" s="16" t="s">
        <v>2777</v>
      </c>
      <c r="J1017" s="16" t="s">
        <v>2777</v>
      </c>
      <c r="K1017" s="13">
        <v>100</v>
      </c>
      <c r="L1017" s="13">
        <v>100</v>
      </c>
      <c r="M1017" s="15">
        <f>IFERROR(IF((L1017/K1017)&gt;1,1,L1017/K1017),"")</f>
        <v>1</v>
      </c>
      <c r="N1017" s="15">
        <f>IFERROR(IF((L1017/K1017)&gt;1,1,L1017/K1017),"")</f>
        <v>1</v>
      </c>
      <c r="O1017" s="5" t="s">
        <v>25</v>
      </c>
      <c r="P1017" s="5" t="s">
        <v>25</v>
      </c>
      <c r="Q1017" s="5" t="str">
        <f t="shared" si="144"/>
        <v>8-2026-01-01</v>
      </c>
      <c r="R1017" s="5">
        <v>0</v>
      </c>
      <c r="S1017" s="5">
        <v>0</v>
      </c>
    </row>
    <row r="1018" spans="1:19" x14ac:dyDescent="0.3">
      <c r="A1018" s="5">
        <v>909</v>
      </c>
      <c r="B1018" s="5" t="s">
        <v>2783</v>
      </c>
      <c r="C1018" s="5" t="s">
        <v>2725</v>
      </c>
      <c r="D1018" s="5" t="s">
        <v>222</v>
      </c>
      <c r="E1018" s="5" t="s">
        <v>23</v>
      </c>
      <c r="F1018" s="5" t="s">
        <v>24</v>
      </c>
      <c r="G1018" s="6">
        <v>46023</v>
      </c>
      <c r="H1018" s="16" t="s">
        <v>2777</v>
      </c>
      <c r="I1018" s="16" t="s">
        <v>2777</v>
      </c>
      <c r="J1018" s="16" t="s">
        <v>2777</v>
      </c>
      <c r="K1018" s="5">
        <v>67</v>
      </c>
      <c r="L1018" s="5">
        <v>66</v>
      </c>
      <c r="M1018" s="15">
        <f t="shared" ref="M1018:M1028" si="147">IFERROR(IF((L1018/K1018)&gt;1.3,1.3,L1018/K1018),"")</f>
        <v>0.9850746268656716</v>
      </c>
      <c r="N1018" s="15">
        <f t="shared" ref="N1018:N1028" si="148">IFERROR(L1018/K1018,"")</f>
        <v>0.9850746268656716</v>
      </c>
      <c r="O1018" s="5" t="s">
        <v>25</v>
      </c>
      <c r="P1018" s="5" t="s">
        <v>25</v>
      </c>
      <c r="Q1018" s="5" t="str">
        <f t="shared" si="144"/>
        <v>909-2026-01-01</v>
      </c>
      <c r="R1018" s="5">
        <v>0</v>
      </c>
      <c r="S1018" s="5">
        <v>0</v>
      </c>
    </row>
    <row r="1019" spans="1:19" x14ac:dyDescent="0.3">
      <c r="A1019" s="5">
        <v>910</v>
      </c>
      <c r="B1019" s="5" t="s">
        <v>2784</v>
      </c>
      <c r="C1019" s="5" t="s">
        <v>2725</v>
      </c>
      <c r="D1019" s="5" t="s">
        <v>85</v>
      </c>
      <c r="E1019" s="5" t="s">
        <v>23</v>
      </c>
      <c r="F1019" s="5" t="s">
        <v>24</v>
      </c>
      <c r="G1019" s="6">
        <v>46023</v>
      </c>
      <c r="H1019" s="16" t="s">
        <v>2777</v>
      </c>
      <c r="I1019" s="16" t="s">
        <v>2777</v>
      </c>
      <c r="J1019" s="16" t="s">
        <v>2777</v>
      </c>
      <c r="K1019" s="5">
        <v>48</v>
      </c>
      <c r="L1019" s="5">
        <v>47</v>
      </c>
      <c r="M1019" s="15">
        <f t="shared" si="147"/>
        <v>0.97916666666666663</v>
      </c>
      <c r="N1019" s="15">
        <f t="shared" si="148"/>
        <v>0.97916666666666663</v>
      </c>
      <c r="O1019" s="5" t="s">
        <v>25</v>
      </c>
      <c r="P1019" s="5" t="s">
        <v>25</v>
      </c>
      <c r="Q1019" s="5" t="str">
        <f t="shared" si="144"/>
        <v>910-2026-01-01</v>
      </c>
      <c r="R1019" s="5">
        <v>0</v>
      </c>
      <c r="S1019" s="5">
        <v>0</v>
      </c>
    </row>
    <row r="1020" spans="1:19" x14ac:dyDescent="0.3">
      <c r="A1020" s="5">
        <v>911</v>
      </c>
      <c r="B1020" s="5" t="s">
        <v>2785</v>
      </c>
      <c r="C1020" s="5" t="s">
        <v>2725</v>
      </c>
      <c r="D1020" s="5" t="s">
        <v>227</v>
      </c>
      <c r="E1020" s="5" t="s">
        <v>23</v>
      </c>
      <c r="F1020" s="5" t="s">
        <v>24</v>
      </c>
      <c r="G1020" s="6">
        <v>46023</v>
      </c>
      <c r="H1020" s="16" t="s">
        <v>2777</v>
      </c>
      <c r="I1020" s="16" t="s">
        <v>2777</v>
      </c>
      <c r="J1020" s="16" t="s">
        <v>2777</v>
      </c>
      <c r="K1020" s="5">
        <v>76</v>
      </c>
      <c r="L1020" s="5">
        <v>75</v>
      </c>
      <c r="M1020" s="15">
        <f t="shared" si="147"/>
        <v>0.98684210526315785</v>
      </c>
      <c r="N1020" s="15">
        <f t="shared" si="148"/>
        <v>0.98684210526315785</v>
      </c>
      <c r="O1020" s="5" t="s">
        <v>25</v>
      </c>
      <c r="P1020" s="5" t="s">
        <v>25</v>
      </c>
      <c r="Q1020" s="5" t="str">
        <f t="shared" si="144"/>
        <v>911-2026-01-01</v>
      </c>
      <c r="R1020" s="5">
        <v>0</v>
      </c>
      <c r="S1020" s="5">
        <v>0</v>
      </c>
    </row>
    <row r="1021" spans="1:19" x14ac:dyDescent="0.3">
      <c r="A1021" s="5">
        <v>912</v>
      </c>
      <c r="B1021" s="5" t="s">
        <v>2786</v>
      </c>
      <c r="C1021" s="5" t="s">
        <v>2725</v>
      </c>
      <c r="D1021" s="5" t="s">
        <v>22</v>
      </c>
      <c r="E1021" s="5" t="s">
        <v>23</v>
      </c>
      <c r="F1021" s="5" t="s">
        <v>24</v>
      </c>
      <c r="G1021" s="6">
        <v>46023</v>
      </c>
      <c r="H1021" s="16" t="s">
        <v>2777</v>
      </c>
      <c r="I1021" s="16" t="s">
        <v>2777</v>
      </c>
      <c r="J1021" s="16" t="s">
        <v>2777</v>
      </c>
      <c r="K1021" s="5">
        <v>46</v>
      </c>
      <c r="L1021" s="5">
        <v>46</v>
      </c>
      <c r="M1021" s="15">
        <f t="shared" si="147"/>
        <v>1</v>
      </c>
      <c r="N1021" s="15">
        <f t="shared" si="148"/>
        <v>1</v>
      </c>
      <c r="O1021" s="5" t="s">
        <v>25</v>
      </c>
      <c r="P1021" s="5" t="s">
        <v>25</v>
      </c>
      <c r="Q1021" s="5" t="str">
        <f t="shared" si="144"/>
        <v>912-2026-01-01</v>
      </c>
      <c r="R1021" s="5">
        <v>0</v>
      </c>
      <c r="S1021" s="5">
        <v>0</v>
      </c>
    </row>
    <row r="1022" spans="1:19" x14ac:dyDescent="0.3">
      <c r="A1022" s="5">
        <v>913</v>
      </c>
      <c r="B1022" s="5" t="s">
        <v>2787</v>
      </c>
      <c r="C1022" s="5" t="s">
        <v>2725</v>
      </c>
      <c r="D1022" s="5" t="s">
        <v>46</v>
      </c>
      <c r="E1022" s="5" t="s">
        <v>23</v>
      </c>
      <c r="F1022" s="5" t="s">
        <v>24</v>
      </c>
      <c r="G1022" s="6">
        <v>46023</v>
      </c>
      <c r="H1022" s="16" t="s">
        <v>2777</v>
      </c>
      <c r="I1022" s="16" t="s">
        <v>2777</v>
      </c>
      <c r="J1022" s="16" t="s">
        <v>2777</v>
      </c>
      <c r="K1022" s="5">
        <v>75</v>
      </c>
      <c r="L1022" s="5">
        <v>81</v>
      </c>
      <c r="M1022" s="15">
        <f t="shared" si="147"/>
        <v>1.08</v>
      </c>
      <c r="N1022" s="15">
        <f t="shared" si="148"/>
        <v>1.08</v>
      </c>
      <c r="O1022" s="5" t="s">
        <v>25</v>
      </c>
      <c r="P1022" s="5" t="s">
        <v>25</v>
      </c>
      <c r="Q1022" s="5" t="str">
        <f t="shared" si="144"/>
        <v>913-2026-01-01</v>
      </c>
      <c r="R1022" s="5">
        <v>0</v>
      </c>
      <c r="S1022" s="5">
        <v>0</v>
      </c>
    </row>
    <row r="1023" spans="1:19" x14ac:dyDescent="0.3">
      <c r="A1023" s="5">
        <v>914</v>
      </c>
      <c r="B1023" s="5" t="s">
        <v>2788</v>
      </c>
      <c r="C1023" s="5" t="s">
        <v>2725</v>
      </c>
      <c r="D1023" s="5" t="s">
        <v>28</v>
      </c>
      <c r="E1023" s="5" t="s">
        <v>23</v>
      </c>
      <c r="F1023" s="5" t="s">
        <v>24</v>
      </c>
      <c r="G1023" s="6">
        <v>46023</v>
      </c>
      <c r="H1023" s="16" t="s">
        <v>2777</v>
      </c>
      <c r="I1023" s="16" t="s">
        <v>2777</v>
      </c>
      <c r="J1023" s="16" t="s">
        <v>2777</v>
      </c>
      <c r="K1023" s="5">
        <v>41</v>
      </c>
      <c r="L1023" s="5">
        <v>39</v>
      </c>
      <c r="M1023" s="15">
        <f t="shared" si="147"/>
        <v>0.95121951219512191</v>
      </c>
      <c r="N1023" s="15">
        <f t="shared" si="148"/>
        <v>0.95121951219512191</v>
      </c>
      <c r="O1023" s="5" t="s">
        <v>25</v>
      </c>
      <c r="P1023" s="5" t="s">
        <v>25</v>
      </c>
      <c r="Q1023" s="5" t="str">
        <f t="shared" si="144"/>
        <v>914-2026-01-01</v>
      </c>
      <c r="R1023" s="5">
        <v>0</v>
      </c>
      <c r="S1023" s="5">
        <v>0</v>
      </c>
    </row>
    <row r="1024" spans="1:19" x14ac:dyDescent="0.3">
      <c r="A1024" s="5">
        <v>915</v>
      </c>
      <c r="B1024" s="5" t="s">
        <v>2789</v>
      </c>
      <c r="C1024" s="5" t="s">
        <v>2725</v>
      </c>
      <c r="D1024" s="5" t="s">
        <v>311</v>
      </c>
      <c r="E1024" s="5" t="s">
        <v>23</v>
      </c>
      <c r="F1024" s="5" t="s">
        <v>24</v>
      </c>
      <c r="G1024" s="6">
        <v>46023</v>
      </c>
      <c r="H1024" s="16" t="s">
        <v>2777</v>
      </c>
      <c r="I1024" s="16" t="s">
        <v>2777</v>
      </c>
      <c r="J1024" s="16" t="s">
        <v>2777</v>
      </c>
      <c r="K1024" s="5">
        <v>12</v>
      </c>
      <c r="L1024" s="5">
        <v>56</v>
      </c>
      <c r="M1024" s="15">
        <f t="shared" si="147"/>
        <v>1.3</v>
      </c>
      <c r="N1024" s="15">
        <f t="shared" si="148"/>
        <v>4.666666666666667</v>
      </c>
      <c r="O1024" s="5" t="s">
        <v>25</v>
      </c>
      <c r="P1024" s="5" t="s">
        <v>25</v>
      </c>
      <c r="Q1024" s="5" t="str">
        <f t="shared" si="144"/>
        <v>915-2026-01-01</v>
      </c>
      <c r="R1024" s="5">
        <v>0</v>
      </c>
      <c r="S1024" s="5">
        <v>0</v>
      </c>
    </row>
    <row r="1025" spans="1:19" x14ac:dyDescent="0.3">
      <c r="A1025" s="5">
        <v>916</v>
      </c>
      <c r="B1025" s="5" t="s">
        <v>2790</v>
      </c>
      <c r="C1025" s="5" t="s">
        <v>2725</v>
      </c>
      <c r="D1025" s="5" t="s">
        <v>101</v>
      </c>
      <c r="E1025" s="5" t="s">
        <v>23</v>
      </c>
      <c r="F1025" s="5" t="s">
        <v>24</v>
      </c>
      <c r="G1025" s="6">
        <v>46023</v>
      </c>
      <c r="H1025" s="16" t="s">
        <v>2777</v>
      </c>
      <c r="I1025" s="16" t="s">
        <v>2777</v>
      </c>
      <c r="J1025" s="16" t="s">
        <v>2777</v>
      </c>
      <c r="K1025" s="5">
        <v>26</v>
      </c>
      <c r="L1025" s="5">
        <v>24</v>
      </c>
      <c r="M1025" s="15">
        <f t="shared" si="147"/>
        <v>0.92307692307692313</v>
      </c>
      <c r="N1025" s="15">
        <f t="shared" si="148"/>
        <v>0.92307692307692313</v>
      </c>
      <c r="O1025" s="5" t="s">
        <v>25</v>
      </c>
      <c r="P1025" s="5" t="s">
        <v>25</v>
      </c>
      <c r="Q1025" s="5" t="str">
        <f t="shared" si="144"/>
        <v>916-2026-01-01</v>
      </c>
      <c r="R1025" s="5">
        <v>0</v>
      </c>
      <c r="S1025" s="5">
        <v>0</v>
      </c>
    </row>
    <row r="1026" spans="1:19" x14ac:dyDescent="0.3">
      <c r="A1026" s="5">
        <v>917</v>
      </c>
      <c r="B1026" s="5" t="s">
        <v>2791</v>
      </c>
      <c r="C1026" s="5" t="s">
        <v>2725</v>
      </c>
      <c r="D1026" s="5" t="s">
        <v>53</v>
      </c>
      <c r="E1026" s="5" t="s">
        <v>23</v>
      </c>
      <c r="F1026" s="5" t="s">
        <v>24</v>
      </c>
      <c r="G1026" s="6">
        <v>46023</v>
      </c>
      <c r="H1026" s="16" t="s">
        <v>2777</v>
      </c>
      <c r="I1026" s="16" t="s">
        <v>2777</v>
      </c>
      <c r="J1026" s="16" t="s">
        <v>2777</v>
      </c>
      <c r="K1026" s="5">
        <v>90</v>
      </c>
      <c r="L1026" s="5">
        <v>90</v>
      </c>
      <c r="M1026" s="15">
        <f t="shared" si="147"/>
        <v>1</v>
      </c>
      <c r="N1026" s="15">
        <f t="shared" si="148"/>
        <v>1</v>
      </c>
      <c r="O1026" s="5" t="s">
        <v>25</v>
      </c>
      <c r="P1026" s="5" t="s">
        <v>25</v>
      </c>
      <c r="Q1026" s="5" t="str">
        <f t="shared" ref="Q1026:Q1089" si="149">A1026&amp;"-"&amp;YEAR(G1026)&amp;"-"&amp;IF(LEN(MONTH(G1026))=1,"0"&amp;MONTH(G1026),MONTH(G1026))&amp;"-"&amp;IF(LEN(DAY(G1026))=1,"0"&amp;DAY(G1026),DAY(G1026))</f>
        <v>917-2026-01-01</v>
      </c>
      <c r="R1026" s="5">
        <v>0</v>
      </c>
      <c r="S1026" s="5">
        <v>0</v>
      </c>
    </row>
    <row r="1027" spans="1:19" x14ac:dyDescent="0.3">
      <c r="A1027" s="5">
        <v>918</v>
      </c>
      <c r="B1027" s="5" t="s">
        <v>2792</v>
      </c>
      <c r="C1027" s="5" t="s">
        <v>2725</v>
      </c>
      <c r="D1027" s="5" t="s">
        <v>39</v>
      </c>
      <c r="E1027" s="5" t="s">
        <v>23</v>
      </c>
      <c r="F1027" s="5" t="s">
        <v>24</v>
      </c>
      <c r="G1027" s="6">
        <v>46023</v>
      </c>
      <c r="H1027" s="16" t="s">
        <v>2777</v>
      </c>
      <c r="I1027" s="16" t="s">
        <v>2777</v>
      </c>
      <c r="J1027" s="16" t="s">
        <v>2777</v>
      </c>
      <c r="K1027" s="5">
        <v>77</v>
      </c>
      <c r="L1027" s="5">
        <v>81</v>
      </c>
      <c r="M1027" s="15">
        <f t="shared" si="147"/>
        <v>1.051948051948052</v>
      </c>
      <c r="N1027" s="15">
        <f t="shared" si="148"/>
        <v>1.051948051948052</v>
      </c>
      <c r="O1027" s="5" t="s">
        <v>25</v>
      </c>
      <c r="P1027" s="5" t="s">
        <v>25</v>
      </c>
      <c r="Q1027" s="5" t="str">
        <f t="shared" si="149"/>
        <v>918-2026-01-01</v>
      </c>
      <c r="R1027" s="5">
        <v>0</v>
      </c>
      <c r="S1027" s="5">
        <v>0</v>
      </c>
    </row>
    <row r="1028" spans="1:19" x14ac:dyDescent="0.3">
      <c r="A1028" s="5">
        <v>919</v>
      </c>
      <c r="B1028" s="5" t="s">
        <v>2793</v>
      </c>
      <c r="C1028" s="5" t="s">
        <v>2725</v>
      </c>
      <c r="D1028" s="5" t="s">
        <v>323</v>
      </c>
      <c r="E1028" s="5" t="s">
        <v>23</v>
      </c>
      <c r="F1028" s="5" t="s">
        <v>24</v>
      </c>
      <c r="G1028" s="6">
        <v>46023</v>
      </c>
      <c r="H1028" s="16" t="s">
        <v>2777</v>
      </c>
      <c r="I1028" s="16" t="s">
        <v>2777</v>
      </c>
      <c r="J1028" s="16" t="s">
        <v>2777</v>
      </c>
      <c r="K1028" s="5">
        <v>95</v>
      </c>
      <c r="L1028" s="5">
        <v>92</v>
      </c>
      <c r="M1028" s="15">
        <f t="shared" si="147"/>
        <v>0.96842105263157896</v>
      </c>
      <c r="N1028" s="15">
        <f t="shared" si="148"/>
        <v>0.96842105263157896</v>
      </c>
      <c r="O1028" s="5" t="s">
        <v>25</v>
      </c>
      <c r="P1028" s="5" t="s">
        <v>25</v>
      </c>
      <c r="Q1028" s="5" t="str">
        <f t="shared" si="149"/>
        <v>919-2026-01-01</v>
      </c>
      <c r="R1028" s="5">
        <v>0</v>
      </c>
      <c r="S1028" s="5">
        <v>0</v>
      </c>
    </row>
    <row r="1029" spans="1:19" x14ac:dyDescent="0.3">
      <c r="A1029" s="5">
        <v>921</v>
      </c>
      <c r="B1029" s="5" t="s">
        <v>2733</v>
      </c>
      <c r="C1029" s="5" t="s">
        <v>2725</v>
      </c>
      <c r="D1029" s="5" t="s">
        <v>39</v>
      </c>
      <c r="E1029" s="5" t="s">
        <v>23</v>
      </c>
      <c r="F1029" s="5" t="s">
        <v>24</v>
      </c>
      <c r="G1029" s="6">
        <v>46023</v>
      </c>
      <c r="H1029" s="16" t="s">
        <v>2777</v>
      </c>
      <c r="I1029" s="16" t="s">
        <v>2777</v>
      </c>
      <c r="J1029" s="16" t="s">
        <v>2777</v>
      </c>
      <c r="K1029" s="5">
        <v>100</v>
      </c>
      <c r="L1029" s="5">
        <v>100</v>
      </c>
      <c r="M1029" s="15">
        <v>1</v>
      </c>
      <c r="N1029" s="15">
        <v>1</v>
      </c>
      <c r="O1029" s="5" t="s">
        <v>25</v>
      </c>
      <c r="P1029" s="5" t="s">
        <v>25</v>
      </c>
      <c r="Q1029" s="5" t="str">
        <f t="shared" si="149"/>
        <v>921-2026-01-01</v>
      </c>
      <c r="R1029" s="5">
        <v>0</v>
      </c>
      <c r="S1029" s="5">
        <v>0</v>
      </c>
    </row>
    <row r="1030" spans="1:19" x14ac:dyDescent="0.3">
      <c r="A1030" s="5">
        <v>920</v>
      </c>
      <c r="B1030" s="5" t="s">
        <v>2738</v>
      </c>
      <c r="C1030" s="5" t="s">
        <v>2725</v>
      </c>
      <c r="D1030" s="5" t="s">
        <v>39</v>
      </c>
      <c r="E1030" s="5" t="s">
        <v>23</v>
      </c>
      <c r="F1030" s="5" t="s">
        <v>24</v>
      </c>
      <c r="G1030" s="6">
        <v>46023</v>
      </c>
      <c r="H1030" s="16" t="s">
        <v>2777</v>
      </c>
      <c r="I1030" s="16" t="s">
        <v>2777</v>
      </c>
      <c r="J1030" s="16" t="s">
        <v>2777</v>
      </c>
      <c r="K1030" s="5">
        <v>100</v>
      </c>
      <c r="L1030" s="5">
        <v>100</v>
      </c>
      <c r="M1030" s="15">
        <v>1</v>
      </c>
      <c r="N1030" s="15">
        <v>1</v>
      </c>
      <c r="O1030" s="5" t="s">
        <v>25</v>
      </c>
      <c r="P1030" s="5" t="s">
        <v>25</v>
      </c>
      <c r="Q1030" s="5" t="str">
        <f t="shared" si="149"/>
        <v>920-2026-01-01</v>
      </c>
      <c r="R1030" s="5">
        <v>0</v>
      </c>
      <c r="S1030" s="5">
        <v>0</v>
      </c>
    </row>
    <row r="1031" spans="1:19" x14ac:dyDescent="0.3">
      <c r="A1031" s="5">
        <v>922</v>
      </c>
      <c r="B1031" s="5" t="s">
        <v>2794</v>
      </c>
      <c r="C1031" s="5" t="s">
        <v>2725</v>
      </c>
      <c r="D1031" s="5" t="s">
        <v>186</v>
      </c>
      <c r="E1031" s="5" t="s">
        <v>23</v>
      </c>
      <c r="F1031" s="5" t="s">
        <v>24</v>
      </c>
      <c r="G1031" s="6">
        <v>46023</v>
      </c>
      <c r="H1031" s="16" t="s">
        <v>2777</v>
      </c>
      <c r="I1031" s="16" t="s">
        <v>2777</v>
      </c>
      <c r="J1031" s="16" t="s">
        <v>2777</v>
      </c>
      <c r="K1031" s="5">
        <v>100</v>
      </c>
      <c r="L1031" s="5">
        <v>99</v>
      </c>
      <c r="M1031" s="15">
        <v>0.95604395604395609</v>
      </c>
      <c r="N1031" s="15">
        <v>0.95604395604395609</v>
      </c>
      <c r="O1031" s="5" t="s">
        <v>25</v>
      </c>
      <c r="P1031" s="5" t="s">
        <v>25</v>
      </c>
      <c r="Q1031" s="5" t="str">
        <f t="shared" si="149"/>
        <v>922-2026-01-01</v>
      </c>
      <c r="R1031" s="5">
        <v>0</v>
      </c>
      <c r="S1031" s="5">
        <v>0</v>
      </c>
    </row>
    <row r="1032" spans="1:19" x14ac:dyDescent="0.3">
      <c r="A1032" s="5">
        <v>925</v>
      </c>
      <c r="B1032" s="5" t="s">
        <v>2734</v>
      </c>
      <c r="C1032" s="5" t="s">
        <v>2725</v>
      </c>
      <c r="D1032" s="5" t="s">
        <v>94</v>
      </c>
      <c r="E1032" s="5" t="s">
        <v>23</v>
      </c>
      <c r="F1032" s="5" t="s">
        <v>24</v>
      </c>
      <c r="G1032" s="6">
        <v>46023</v>
      </c>
      <c r="H1032" s="16" t="s">
        <v>2777</v>
      </c>
      <c r="I1032" s="16" t="s">
        <v>2777</v>
      </c>
      <c r="J1032" s="16" t="s">
        <v>2777</v>
      </c>
      <c r="K1032" s="32">
        <v>100</v>
      </c>
      <c r="L1032" s="32">
        <v>100</v>
      </c>
      <c r="M1032" s="15">
        <v>1</v>
      </c>
      <c r="N1032" s="15">
        <v>1</v>
      </c>
      <c r="O1032" s="5" t="s">
        <v>25</v>
      </c>
      <c r="P1032" s="5" t="s">
        <v>25</v>
      </c>
      <c r="Q1032" s="5" t="str">
        <f t="shared" si="149"/>
        <v>925-2026-01-01</v>
      </c>
      <c r="R1032" s="5">
        <v>0</v>
      </c>
      <c r="S1032" s="5">
        <v>0</v>
      </c>
    </row>
    <row r="1033" spans="1:19" x14ac:dyDescent="0.3">
      <c r="A1033" s="5">
        <v>923</v>
      </c>
      <c r="B1033" s="5" t="s">
        <v>2795</v>
      </c>
      <c r="C1033" s="5" t="s">
        <v>2725</v>
      </c>
      <c r="D1033" s="5" t="s">
        <v>484</v>
      </c>
      <c r="E1033" s="5" t="s">
        <v>23</v>
      </c>
      <c r="F1033" s="5" t="s">
        <v>24</v>
      </c>
      <c r="G1033" s="6">
        <v>46023</v>
      </c>
      <c r="H1033" s="16" t="s">
        <v>2777</v>
      </c>
      <c r="I1033" s="16" t="s">
        <v>2777</v>
      </c>
      <c r="J1033" s="16" t="s">
        <v>2777</v>
      </c>
      <c r="K1033" s="5">
        <v>100</v>
      </c>
      <c r="L1033" s="5">
        <v>98</v>
      </c>
      <c r="M1033" s="15">
        <v>0.98</v>
      </c>
      <c r="N1033" s="15">
        <v>0.98</v>
      </c>
      <c r="O1033" s="5" t="s">
        <v>25</v>
      </c>
      <c r="P1033" s="5" t="s">
        <v>25</v>
      </c>
      <c r="Q1033" s="5" t="str">
        <f t="shared" si="149"/>
        <v>923-2026-01-01</v>
      </c>
      <c r="R1033" s="5">
        <v>0</v>
      </c>
      <c r="S1033" s="5">
        <v>0</v>
      </c>
    </row>
    <row r="1034" spans="1:19" x14ac:dyDescent="0.3">
      <c r="A1034" s="5">
        <v>924</v>
      </c>
      <c r="B1034" s="5" t="s">
        <v>2796</v>
      </c>
      <c r="C1034" s="5" t="s">
        <v>2725</v>
      </c>
      <c r="D1034" s="5" t="s">
        <v>287</v>
      </c>
      <c r="E1034" s="5" t="s">
        <v>23</v>
      </c>
      <c r="F1034" s="5" t="s">
        <v>24</v>
      </c>
      <c r="G1034" s="6">
        <v>46023</v>
      </c>
      <c r="H1034" s="16" t="s">
        <v>2777</v>
      </c>
      <c r="I1034" s="16" t="s">
        <v>2777</v>
      </c>
      <c r="J1034" s="16" t="s">
        <v>2777</v>
      </c>
      <c r="K1034" s="5">
        <v>65</v>
      </c>
      <c r="L1034" s="5">
        <v>65</v>
      </c>
      <c r="M1034" s="15">
        <v>1</v>
      </c>
      <c r="N1034" s="15">
        <v>1</v>
      </c>
      <c r="O1034" s="5" t="s">
        <v>25</v>
      </c>
      <c r="P1034" s="5" t="s">
        <v>25</v>
      </c>
      <c r="Q1034" s="5" t="str">
        <f t="shared" si="149"/>
        <v>924-2026-01-01</v>
      </c>
      <c r="R1034" s="5">
        <v>0</v>
      </c>
      <c r="S1034" s="5">
        <v>0</v>
      </c>
    </row>
    <row r="1035" spans="1:19" x14ac:dyDescent="0.3">
      <c r="A1035" s="5">
        <v>14</v>
      </c>
      <c r="B1035" s="5" t="s">
        <v>52</v>
      </c>
      <c r="C1035" s="5" t="s">
        <v>2725</v>
      </c>
      <c r="D1035" s="5" t="s">
        <v>186</v>
      </c>
      <c r="E1035" s="5" t="s">
        <v>54</v>
      </c>
      <c r="F1035" s="5" t="s">
        <v>24</v>
      </c>
      <c r="G1035" s="6">
        <v>46022</v>
      </c>
      <c r="H1035" s="5">
        <v>2025</v>
      </c>
      <c r="I1035" s="5" t="s">
        <v>744</v>
      </c>
      <c r="J1035" s="6" t="s">
        <v>751</v>
      </c>
      <c r="K1035" s="5">
        <v>55756</v>
      </c>
      <c r="L1035" s="32">
        <v>56807</v>
      </c>
      <c r="M1035" s="15">
        <f t="shared" ref="M1035:M1059" si="150">IFERROR(IF((L1035/K1035)&gt;1.3,1.3,L1035/K1035),"")</f>
        <v>1.0188499892388263</v>
      </c>
      <c r="N1035" s="15">
        <f t="shared" ref="N1035:N1059" si="151">IFERROR(L1035/K1035,"")</f>
        <v>1.0188499892388263</v>
      </c>
      <c r="O1035" s="5" t="s">
        <v>55</v>
      </c>
      <c r="P1035" s="5" t="s">
        <v>55</v>
      </c>
      <c r="Q1035" s="5" t="str">
        <f t="shared" si="149"/>
        <v>14-2025-12-31</v>
      </c>
      <c r="R1035" s="5">
        <v>0</v>
      </c>
      <c r="S1035" s="5">
        <v>0</v>
      </c>
    </row>
    <row r="1036" spans="1:19" x14ac:dyDescent="0.3">
      <c r="A1036" s="5" t="s">
        <v>517</v>
      </c>
      <c r="B1036" s="5" t="s">
        <v>518</v>
      </c>
      <c r="C1036" s="5" t="s">
        <v>2725</v>
      </c>
      <c r="D1036" s="5" t="s">
        <v>186</v>
      </c>
      <c r="E1036" s="5" t="s">
        <v>54</v>
      </c>
      <c r="F1036" s="5" t="s">
        <v>24</v>
      </c>
      <c r="G1036" s="6">
        <v>46022</v>
      </c>
      <c r="H1036" s="5">
        <v>2025</v>
      </c>
      <c r="I1036" s="5" t="s">
        <v>744</v>
      </c>
      <c r="J1036" s="6" t="s">
        <v>751</v>
      </c>
      <c r="K1036" s="5">
        <v>16671</v>
      </c>
      <c r="L1036" s="5">
        <v>17478</v>
      </c>
      <c r="M1036" s="15">
        <f t="shared" si="150"/>
        <v>1.0484074140723412</v>
      </c>
      <c r="N1036" s="15">
        <f t="shared" si="151"/>
        <v>1.0484074140723412</v>
      </c>
      <c r="O1036" s="5" t="s">
        <v>55</v>
      </c>
      <c r="P1036" s="5" t="s">
        <v>55</v>
      </c>
      <c r="Q1036" s="5" t="str">
        <f t="shared" si="149"/>
        <v>14.1-2025-12-31</v>
      </c>
      <c r="R1036" s="5">
        <v>0</v>
      </c>
      <c r="S1036" s="5">
        <v>0</v>
      </c>
    </row>
    <row r="1037" spans="1:19" x14ac:dyDescent="0.3">
      <c r="A1037" s="5" t="s">
        <v>519</v>
      </c>
      <c r="B1037" s="5" t="s">
        <v>520</v>
      </c>
      <c r="C1037" s="5" t="s">
        <v>2725</v>
      </c>
      <c r="D1037" s="5" t="s">
        <v>186</v>
      </c>
      <c r="E1037" s="5" t="s">
        <v>54</v>
      </c>
      <c r="F1037" s="5" t="s">
        <v>24</v>
      </c>
      <c r="G1037" s="6">
        <v>46022</v>
      </c>
      <c r="H1037" s="5">
        <v>2025</v>
      </c>
      <c r="I1037" s="5" t="s">
        <v>744</v>
      </c>
      <c r="J1037" s="6" t="s">
        <v>751</v>
      </c>
      <c r="K1037" s="5">
        <v>92409</v>
      </c>
      <c r="L1037" s="5">
        <v>95834</v>
      </c>
      <c r="M1037" s="15">
        <f t="shared" si="150"/>
        <v>1.0370634894869548</v>
      </c>
      <c r="N1037" s="15">
        <f t="shared" si="151"/>
        <v>1.0370634894869548</v>
      </c>
      <c r="O1037" s="5" t="s">
        <v>55</v>
      </c>
      <c r="P1037" s="5" t="s">
        <v>55</v>
      </c>
      <c r="Q1037" s="5" t="str">
        <f t="shared" si="149"/>
        <v>14.2-2025-12-31</v>
      </c>
      <c r="R1037" s="5">
        <v>0</v>
      </c>
      <c r="S1037" s="5">
        <v>0</v>
      </c>
    </row>
    <row r="1038" spans="1:19" x14ac:dyDescent="0.3">
      <c r="A1038" s="5" t="s">
        <v>521</v>
      </c>
      <c r="B1038" s="5" t="s">
        <v>522</v>
      </c>
      <c r="C1038" s="5" t="s">
        <v>2725</v>
      </c>
      <c r="D1038" s="5" t="s">
        <v>186</v>
      </c>
      <c r="E1038" s="5" t="s">
        <v>54</v>
      </c>
      <c r="F1038" s="5" t="s">
        <v>24</v>
      </c>
      <c r="G1038" s="6">
        <v>46022</v>
      </c>
      <c r="H1038" s="5">
        <v>2025</v>
      </c>
      <c r="I1038" s="5" t="s">
        <v>744</v>
      </c>
      <c r="J1038" s="6" t="s">
        <v>751</v>
      </c>
      <c r="K1038" s="5">
        <v>98816</v>
      </c>
      <c r="L1038" s="5">
        <v>104271</v>
      </c>
      <c r="M1038" s="15">
        <f t="shared" si="150"/>
        <v>1.0552036107512954</v>
      </c>
      <c r="N1038" s="15">
        <f t="shared" si="151"/>
        <v>1.0552036107512954</v>
      </c>
      <c r="O1038" s="5" t="s">
        <v>55</v>
      </c>
      <c r="P1038" s="5" t="s">
        <v>55</v>
      </c>
      <c r="Q1038" s="5" t="str">
        <f t="shared" si="149"/>
        <v>14.3-2025-12-31</v>
      </c>
      <c r="R1038" s="5">
        <v>0</v>
      </c>
      <c r="S1038" s="5">
        <v>0</v>
      </c>
    </row>
    <row r="1039" spans="1:19" x14ac:dyDescent="0.3">
      <c r="A1039" s="5" t="s">
        <v>523</v>
      </c>
      <c r="B1039" s="5" t="s">
        <v>524</v>
      </c>
      <c r="C1039" s="5" t="s">
        <v>2725</v>
      </c>
      <c r="D1039" s="5" t="s">
        <v>186</v>
      </c>
      <c r="E1039" s="5" t="s">
        <v>54</v>
      </c>
      <c r="F1039" s="5" t="s">
        <v>24</v>
      </c>
      <c r="G1039" s="6">
        <v>46022</v>
      </c>
      <c r="H1039" s="5">
        <v>2025</v>
      </c>
      <c r="I1039" s="5" t="s">
        <v>744</v>
      </c>
      <c r="J1039" s="6" t="s">
        <v>751</v>
      </c>
      <c r="K1039" s="5">
        <v>7856</v>
      </c>
      <c r="L1039" s="5">
        <v>9041</v>
      </c>
      <c r="M1039" s="15">
        <f t="shared" si="150"/>
        <v>1.1508401221995928</v>
      </c>
      <c r="N1039" s="15">
        <f t="shared" si="151"/>
        <v>1.1508401221995928</v>
      </c>
      <c r="O1039" s="5" t="s">
        <v>55</v>
      </c>
      <c r="P1039" s="5" t="s">
        <v>55</v>
      </c>
      <c r="Q1039" s="5" t="str">
        <f t="shared" si="149"/>
        <v>14.4-2025-12-31</v>
      </c>
      <c r="R1039" s="5">
        <v>0</v>
      </c>
      <c r="S1039" s="5">
        <v>0</v>
      </c>
    </row>
    <row r="1040" spans="1:19" x14ac:dyDescent="0.3">
      <c r="A1040" s="5">
        <v>109</v>
      </c>
      <c r="B1040" s="5" t="s">
        <v>2797</v>
      </c>
      <c r="C1040" s="5" t="s">
        <v>2725</v>
      </c>
      <c r="D1040" s="5" t="s">
        <v>403</v>
      </c>
      <c r="E1040" s="5" t="s">
        <v>73</v>
      </c>
      <c r="F1040" s="5" t="s">
        <v>24</v>
      </c>
      <c r="G1040" s="6">
        <v>46022</v>
      </c>
      <c r="H1040" s="5">
        <v>2025</v>
      </c>
      <c r="I1040" s="5" t="s">
        <v>744</v>
      </c>
      <c r="J1040" s="6" t="s">
        <v>751</v>
      </c>
      <c r="K1040" s="5">
        <v>80</v>
      </c>
      <c r="L1040" s="5">
        <v>94</v>
      </c>
      <c r="M1040" s="15">
        <f t="shared" si="150"/>
        <v>1.175</v>
      </c>
      <c r="N1040" s="15">
        <f t="shared" si="151"/>
        <v>1.175</v>
      </c>
      <c r="O1040" s="5" t="s">
        <v>25</v>
      </c>
      <c r="P1040" s="5" t="s">
        <v>25</v>
      </c>
      <c r="Q1040" s="5" t="str">
        <f t="shared" si="149"/>
        <v>109-2025-12-31</v>
      </c>
      <c r="R1040" s="5">
        <v>0</v>
      </c>
      <c r="S1040" s="5">
        <v>0</v>
      </c>
    </row>
    <row r="1041" spans="1:19" x14ac:dyDescent="0.3">
      <c r="A1041" s="5">
        <v>204</v>
      </c>
      <c r="B1041" s="5" t="s">
        <v>145</v>
      </c>
      <c r="C1041" s="5" t="s">
        <v>2725</v>
      </c>
      <c r="D1041" s="5" t="s">
        <v>94</v>
      </c>
      <c r="E1041" s="5" t="s">
        <v>54</v>
      </c>
      <c r="F1041" s="5" t="s">
        <v>24</v>
      </c>
      <c r="G1041" s="6">
        <v>46022</v>
      </c>
      <c r="H1041" s="5">
        <v>2025</v>
      </c>
      <c r="I1041" s="5" t="s">
        <v>744</v>
      </c>
      <c r="J1041" s="6" t="s">
        <v>751</v>
      </c>
      <c r="K1041" s="5">
        <v>128448.131182</v>
      </c>
      <c r="L1041" s="5">
        <f>195548387375/1000000</f>
        <v>195548.38737499999</v>
      </c>
      <c r="M1041" s="15">
        <f t="shared" si="150"/>
        <v>1.3</v>
      </c>
      <c r="N1041" s="15">
        <f t="shared" si="151"/>
        <v>1.5223918446732765</v>
      </c>
      <c r="O1041" s="5" t="s">
        <v>103</v>
      </c>
      <c r="P1041" s="5" t="s">
        <v>103</v>
      </c>
      <c r="Q1041" s="5" t="str">
        <f t="shared" si="149"/>
        <v>204-2025-12-31</v>
      </c>
      <c r="R1041" s="5">
        <v>0</v>
      </c>
      <c r="S1041" s="5">
        <v>0</v>
      </c>
    </row>
    <row r="1042" spans="1:19" x14ac:dyDescent="0.3">
      <c r="A1042" s="5">
        <v>205</v>
      </c>
      <c r="B1042" s="5" t="s">
        <v>146</v>
      </c>
      <c r="C1042" s="5" t="s">
        <v>2725</v>
      </c>
      <c r="D1042" s="5" t="s">
        <v>94</v>
      </c>
      <c r="E1042" s="5" t="s">
        <v>54</v>
      </c>
      <c r="F1042" s="5" t="s">
        <v>24</v>
      </c>
      <c r="G1042" s="6">
        <v>46022</v>
      </c>
      <c r="H1042" s="5">
        <v>2025</v>
      </c>
      <c r="I1042" s="5" t="s">
        <v>744</v>
      </c>
      <c r="J1042" s="6" t="s">
        <v>751</v>
      </c>
      <c r="K1042" s="5">
        <f>4684155397/1000000</f>
        <v>4684.1553970000004</v>
      </c>
      <c r="L1042" s="5">
        <f>5763937304/1000000</f>
        <v>5763.937304</v>
      </c>
      <c r="M1042" s="15">
        <f t="shared" si="150"/>
        <v>1.2305179515802471</v>
      </c>
      <c r="N1042" s="15">
        <f t="shared" si="151"/>
        <v>1.2305179515802471</v>
      </c>
      <c r="O1042" s="5" t="s">
        <v>103</v>
      </c>
      <c r="P1042" s="5" t="s">
        <v>103</v>
      </c>
      <c r="Q1042" s="5" t="str">
        <f t="shared" si="149"/>
        <v>205-2025-12-31</v>
      </c>
      <c r="R1042" s="5">
        <v>0</v>
      </c>
      <c r="S1042" s="5">
        <v>0</v>
      </c>
    </row>
    <row r="1043" spans="1:19" x14ac:dyDescent="0.3">
      <c r="A1043" s="5">
        <v>207</v>
      </c>
      <c r="B1043" s="5" t="s">
        <v>148</v>
      </c>
      <c r="C1043" s="5" t="s">
        <v>2725</v>
      </c>
      <c r="D1043" s="5" t="s">
        <v>94</v>
      </c>
      <c r="E1043" s="5" t="s">
        <v>54</v>
      </c>
      <c r="F1043" s="5" t="s">
        <v>62</v>
      </c>
      <c r="G1043" s="6">
        <v>46022</v>
      </c>
      <c r="H1043" s="5">
        <v>2025</v>
      </c>
      <c r="I1043" s="5" t="s">
        <v>744</v>
      </c>
      <c r="J1043" s="6" t="s">
        <v>751</v>
      </c>
      <c r="K1043" s="5">
        <f>277178213544/1000000</f>
        <v>277178.213544</v>
      </c>
      <c r="L1043" s="5">
        <f>306600939456/1000000</f>
        <v>306600.93945599999</v>
      </c>
      <c r="M1043" s="15">
        <f t="shared" si="150"/>
        <v>1.1061509327728218</v>
      </c>
      <c r="N1043" s="15">
        <f t="shared" si="151"/>
        <v>1.1061509327728218</v>
      </c>
      <c r="O1043" s="5" t="s">
        <v>103</v>
      </c>
      <c r="P1043" s="5" t="s">
        <v>103</v>
      </c>
      <c r="Q1043" s="5" t="str">
        <f t="shared" si="149"/>
        <v>207-2025-12-31</v>
      </c>
      <c r="R1043" s="5">
        <v>0</v>
      </c>
      <c r="S1043" s="5">
        <v>0</v>
      </c>
    </row>
    <row r="1044" spans="1:19" x14ac:dyDescent="0.3">
      <c r="A1044" s="5">
        <v>339</v>
      </c>
      <c r="B1044" s="5" t="s">
        <v>2732</v>
      </c>
      <c r="C1044" s="5" t="s">
        <v>2725</v>
      </c>
      <c r="D1044" s="5" t="s">
        <v>298</v>
      </c>
      <c r="E1044" s="5" t="s">
        <v>73</v>
      </c>
      <c r="F1044" s="5" t="s">
        <v>24</v>
      </c>
      <c r="G1044" s="6">
        <v>44926</v>
      </c>
      <c r="H1044" s="5">
        <f>YEAR(G1044)</f>
        <v>2022</v>
      </c>
      <c r="I1044" s="5" t="str">
        <f>PROPER(TEXT(G1044,"mmmm"))</f>
        <v>Diciembre</v>
      </c>
      <c r="J1044" s="6" t="str">
        <f>IF(OR(I1044="Enero",I1044="Febrero",I1044="Marzo",I1044="Abril",I1044="Mayo",I1044="Junio"),H1044&amp;"-1",IF(OR(I1044="Julio",I1044="Agosto",I1044="Septiembre",I1044="Octubre",I1044="Noviembre",I1044="Diciembre"),H1044&amp;"-2"))</f>
        <v>2022-2</v>
      </c>
      <c r="K1044" s="5">
        <v>22</v>
      </c>
      <c r="L1044" s="5">
        <v>21.6</v>
      </c>
      <c r="M1044" s="15">
        <f t="shared" si="150"/>
        <v>0.98181818181818192</v>
      </c>
      <c r="N1044" s="15">
        <f t="shared" si="151"/>
        <v>0.98181818181818192</v>
      </c>
      <c r="O1044" s="5" t="s">
        <v>25</v>
      </c>
      <c r="P1044" s="5" t="s">
        <v>25</v>
      </c>
      <c r="Q1044" s="5" t="str">
        <f t="shared" si="149"/>
        <v>339-2022-12-31</v>
      </c>
      <c r="R1044" s="5">
        <v>0</v>
      </c>
      <c r="S1044" s="5">
        <v>1</v>
      </c>
    </row>
    <row r="1045" spans="1:19" x14ac:dyDescent="0.3">
      <c r="A1045" s="5">
        <v>376</v>
      </c>
      <c r="B1045" s="5" t="s">
        <v>340</v>
      </c>
      <c r="C1045" s="5" t="s">
        <v>2725</v>
      </c>
      <c r="D1045" s="5" t="s">
        <v>94</v>
      </c>
      <c r="E1045" s="5" t="s">
        <v>54</v>
      </c>
      <c r="F1045" s="5" t="s">
        <v>24</v>
      </c>
      <c r="G1045" s="6">
        <v>46022</v>
      </c>
      <c r="H1045" s="5">
        <v>2025</v>
      </c>
      <c r="I1045" s="5" t="s">
        <v>744</v>
      </c>
      <c r="J1045" s="6" t="s">
        <v>751</v>
      </c>
      <c r="K1045" s="5">
        <v>32126.4837455827</v>
      </c>
      <c r="L1045" s="5">
        <f>37751457388/1000000</f>
        <v>37751.457388000003</v>
      </c>
      <c r="M1045" s="15">
        <f t="shared" si="150"/>
        <v>1.1750883690528604</v>
      </c>
      <c r="N1045" s="15">
        <f t="shared" si="151"/>
        <v>1.1750883690528604</v>
      </c>
      <c r="O1045" s="5" t="s">
        <v>103</v>
      </c>
      <c r="P1045" s="5" t="s">
        <v>103</v>
      </c>
      <c r="Q1045" s="5" t="str">
        <f t="shared" si="149"/>
        <v>376-2025-12-31</v>
      </c>
      <c r="R1045" s="5">
        <v>0</v>
      </c>
      <c r="S1045" s="5">
        <v>0</v>
      </c>
    </row>
    <row r="1046" spans="1:19" x14ac:dyDescent="0.3">
      <c r="A1046" s="5" t="s">
        <v>527</v>
      </c>
      <c r="B1046" s="5" t="s">
        <v>2798</v>
      </c>
      <c r="C1046" s="5" t="s">
        <v>2725</v>
      </c>
      <c r="D1046" s="5" t="s">
        <v>351</v>
      </c>
      <c r="E1046" s="5" t="s">
        <v>54</v>
      </c>
      <c r="F1046" s="5" t="s">
        <v>24</v>
      </c>
      <c r="G1046" s="6">
        <v>44926</v>
      </c>
      <c r="H1046" s="5">
        <v>2022</v>
      </c>
      <c r="I1046" s="5" t="s">
        <v>744</v>
      </c>
      <c r="J1046" s="6" t="s">
        <v>749</v>
      </c>
      <c r="K1046" s="5">
        <v>894.40692300000001</v>
      </c>
      <c r="L1046" s="5">
        <v>894.40692300000001</v>
      </c>
      <c r="M1046" s="15">
        <f t="shared" si="150"/>
        <v>1</v>
      </c>
      <c r="N1046" s="15">
        <f t="shared" si="151"/>
        <v>1</v>
      </c>
      <c r="O1046" s="5" t="s">
        <v>103</v>
      </c>
      <c r="P1046" s="5" t="s">
        <v>103</v>
      </c>
      <c r="Q1046" s="5" t="str">
        <f t="shared" si="149"/>
        <v>386.1-2022-12-31</v>
      </c>
      <c r="R1046" s="5">
        <v>0</v>
      </c>
      <c r="S1046" s="5">
        <v>0</v>
      </c>
    </row>
    <row r="1047" spans="1:19" x14ac:dyDescent="0.3">
      <c r="A1047" s="5" t="s">
        <v>529</v>
      </c>
      <c r="B1047" s="5" t="s">
        <v>2735</v>
      </c>
      <c r="C1047" s="5" t="s">
        <v>2725</v>
      </c>
      <c r="D1047" s="5" t="s">
        <v>351</v>
      </c>
      <c r="E1047" s="5" t="s">
        <v>54</v>
      </c>
      <c r="F1047" s="5" t="s">
        <v>24</v>
      </c>
      <c r="G1047" s="6">
        <v>44926</v>
      </c>
      <c r="H1047" s="5">
        <v>2022</v>
      </c>
      <c r="I1047" s="5" t="s">
        <v>744</v>
      </c>
      <c r="J1047" s="6" t="s">
        <v>749</v>
      </c>
      <c r="K1047" s="5">
        <v>5335.242827</v>
      </c>
      <c r="L1047" s="5">
        <v>5335.242827</v>
      </c>
      <c r="M1047" s="15">
        <f t="shared" si="150"/>
        <v>1</v>
      </c>
      <c r="N1047" s="15">
        <f t="shared" si="151"/>
        <v>1</v>
      </c>
      <c r="O1047" s="5" t="s">
        <v>103</v>
      </c>
      <c r="P1047" s="5" t="s">
        <v>103</v>
      </c>
      <c r="Q1047" s="5" t="str">
        <f t="shared" si="149"/>
        <v>386.2-2022-12-31</v>
      </c>
      <c r="R1047" s="5">
        <v>0</v>
      </c>
      <c r="S1047" s="5">
        <v>0</v>
      </c>
    </row>
    <row r="1048" spans="1:19" x14ac:dyDescent="0.3">
      <c r="A1048" s="5" t="s">
        <v>529</v>
      </c>
      <c r="B1048" s="5" t="s">
        <v>2735</v>
      </c>
      <c r="C1048" s="5" t="s">
        <v>2725</v>
      </c>
      <c r="D1048" s="5" t="s">
        <v>351</v>
      </c>
      <c r="E1048" s="5" t="s">
        <v>54</v>
      </c>
      <c r="F1048" s="5" t="s">
        <v>24</v>
      </c>
      <c r="G1048" s="6">
        <v>46022</v>
      </c>
      <c r="H1048" s="5">
        <v>2025</v>
      </c>
      <c r="I1048" s="5" t="s">
        <v>744</v>
      </c>
      <c r="J1048" s="6" t="s">
        <v>751</v>
      </c>
      <c r="K1048" s="5">
        <v>7446.830696</v>
      </c>
      <c r="L1048" s="5">
        <f>7473892508/1000000</f>
        <v>7473.8925079999999</v>
      </c>
      <c r="M1048" s="15">
        <f t="shared" si="150"/>
        <v>1.0036340039279443</v>
      </c>
      <c r="N1048" s="15">
        <f t="shared" si="151"/>
        <v>1.0036340039279443</v>
      </c>
      <c r="O1048" s="5" t="s">
        <v>103</v>
      </c>
      <c r="P1048" s="5" t="s">
        <v>103</v>
      </c>
      <c r="Q1048" s="5" t="str">
        <f t="shared" si="149"/>
        <v>386.2-2025-12-31</v>
      </c>
      <c r="R1048" s="5">
        <v>0</v>
      </c>
      <c r="S1048" s="5">
        <v>0</v>
      </c>
    </row>
    <row r="1049" spans="1:19" x14ac:dyDescent="0.3">
      <c r="A1049" s="5" t="s">
        <v>531</v>
      </c>
      <c r="B1049" s="5" t="s">
        <v>532</v>
      </c>
      <c r="C1049" s="5" t="s">
        <v>2725</v>
      </c>
      <c r="D1049" s="5" t="s">
        <v>351</v>
      </c>
      <c r="E1049" s="5" t="s">
        <v>54</v>
      </c>
      <c r="F1049" s="5" t="s">
        <v>24</v>
      </c>
      <c r="G1049" s="6">
        <v>44926</v>
      </c>
      <c r="H1049" s="5">
        <v>2022</v>
      </c>
      <c r="I1049" s="5" t="s">
        <v>744</v>
      </c>
      <c r="J1049" s="6" t="s">
        <v>749</v>
      </c>
      <c r="K1049" s="5">
        <v>3805.6621409999998</v>
      </c>
      <c r="L1049" s="5">
        <v>3805.6621409999998</v>
      </c>
      <c r="M1049" s="15">
        <f t="shared" si="150"/>
        <v>1</v>
      </c>
      <c r="N1049" s="15">
        <f t="shared" si="151"/>
        <v>1</v>
      </c>
      <c r="O1049" s="5" t="s">
        <v>103</v>
      </c>
      <c r="P1049" s="5" t="s">
        <v>103</v>
      </c>
      <c r="Q1049" s="5" t="str">
        <f t="shared" si="149"/>
        <v>386.3-2022-12-31</v>
      </c>
      <c r="R1049" s="5">
        <v>0</v>
      </c>
      <c r="S1049" s="5">
        <v>0</v>
      </c>
    </row>
    <row r="1050" spans="1:19" x14ac:dyDescent="0.3">
      <c r="A1050" s="5" t="s">
        <v>531</v>
      </c>
      <c r="B1050" s="5" t="s">
        <v>532</v>
      </c>
      <c r="C1050" s="5" t="s">
        <v>2725</v>
      </c>
      <c r="D1050" s="5" t="s">
        <v>351</v>
      </c>
      <c r="E1050" s="5" t="s">
        <v>54</v>
      </c>
      <c r="F1050" s="5" t="s">
        <v>24</v>
      </c>
      <c r="G1050" s="6">
        <v>46022</v>
      </c>
      <c r="H1050" s="5">
        <v>2025</v>
      </c>
      <c r="I1050" s="5" t="s">
        <v>744</v>
      </c>
      <c r="J1050" s="6" t="s">
        <v>751</v>
      </c>
      <c r="K1050" s="5">
        <v>5568.7793190000002</v>
      </c>
      <c r="L1050" s="5">
        <f>6395679750/1000000</f>
        <v>6395.6797500000002</v>
      </c>
      <c r="M1050" s="15">
        <f t="shared" si="150"/>
        <v>1.1484886334386992</v>
      </c>
      <c r="N1050" s="15">
        <f t="shared" si="151"/>
        <v>1.1484886334386992</v>
      </c>
      <c r="O1050" s="5" t="s">
        <v>103</v>
      </c>
      <c r="P1050" s="5" t="s">
        <v>103</v>
      </c>
      <c r="Q1050" s="5" t="str">
        <f t="shared" si="149"/>
        <v>386.3-2025-12-31</v>
      </c>
      <c r="R1050" s="5">
        <v>0</v>
      </c>
      <c r="S1050" s="5">
        <v>0</v>
      </c>
    </row>
    <row r="1051" spans="1:19" x14ac:dyDescent="0.3">
      <c r="A1051" s="5">
        <v>203</v>
      </c>
      <c r="B1051" s="5" t="s">
        <v>144</v>
      </c>
      <c r="C1051" s="5" t="s">
        <v>2725</v>
      </c>
      <c r="D1051" s="5" t="s">
        <v>94</v>
      </c>
      <c r="E1051" s="5" t="s">
        <v>54</v>
      </c>
      <c r="F1051" s="5" t="s">
        <v>24</v>
      </c>
      <c r="G1051" s="6">
        <v>46022</v>
      </c>
      <c r="H1051" s="5">
        <v>2025</v>
      </c>
      <c r="I1051" s="5" t="s">
        <v>744</v>
      </c>
      <c r="J1051" s="6" t="s">
        <v>751</v>
      </c>
      <c r="K1051" s="5">
        <v>309304.69728999998</v>
      </c>
      <c r="L1051" s="5">
        <f>344352396844/1000000</f>
        <v>344352.39684399997</v>
      </c>
      <c r="M1051" s="15">
        <f t="shared" si="150"/>
        <v>1.1133112424773159</v>
      </c>
      <c r="N1051" s="15">
        <f t="shared" si="151"/>
        <v>1.1133112424773159</v>
      </c>
      <c r="O1051" s="5" t="s">
        <v>103</v>
      </c>
      <c r="P1051" s="5" t="s">
        <v>103</v>
      </c>
      <c r="Q1051" s="5" t="str">
        <f t="shared" si="149"/>
        <v>203-2025-12-31</v>
      </c>
      <c r="R1051" s="5">
        <v>0</v>
      </c>
      <c r="S1051" s="5">
        <v>0</v>
      </c>
    </row>
    <row r="1052" spans="1:19" x14ac:dyDescent="0.3">
      <c r="A1052" s="5">
        <v>148</v>
      </c>
      <c r="B1052" s="5" t="s">
        <v>123</v>
      </c>
      <c r="C1052" s="5" t="s">
        <v>2724</v>
      </c>
      <c r="D1052" s="5" t="s">
        <v>119</v>
      </c>
      <c r="E1052" s="5" t="s">
        <v>54</v>
      </c>
      <c r="F1052" s="5" t="s">
        <v>24</v>
      </c>
      <c r="G1052" s="6">
        <v>46022</v>
      </c>
      <c r="H1052" s="5">
        <v>2025</v>
      </c>
      <c r="I1052" s="5" t="s">
        <v>744</v>
      </c>
      <c r="J1052" s="6" t="s">
        <v>751</v>
      </c>
      <c r="K1052" s="5">
        <v>5</v>
      </c>
      <c r="L1052" s="5">
        <v>6.78</v>
      </c>
      <c r="M1052" s="15">
        <f t="shared" si="150"/>
        <v>1.3</v>
      </c>
      <c r="N1052" s="15">
        <f t="shared" si="151"/>
        <v>1.3560000000000001</v>
      </c>
      <c r="O1052" s="5" t="s">
        <v>25</v>
      </c>
      <c r="P1052" s="5" t="s">
        <v>25</v>
      </c>
      <c r="Q1052" s="5" t="str">
        <f t="shared" si="149"/>
        <v>148-2025-12-31</v>
      </c>
      <c r="R1052" s="5">
        <v>0</v>
      </c>
      <c r="S1052" s="5">
        <v>1</v>
      </c>
    </row>
    <row r="1053" spans="1:19" x14ac:dyDescent="0.3">
      <c r="A1053" s="5">
        <v>466</v>
      </c>
      <c r="B1053" s="5" t="s">
        <v>437</v>
      </c>
      <c r="C1053" s="5" t="s">
        <v>2725</v>
      </c>
      <c r="D1053" s="5" t="s">
        <v>53</v>
      </c>
      <c r="E1053" s="5" t="s">
        <v>54</v>
      </c>
      <c r="F1053" s="5" t="s">
        <v>24</v>
      </c>
      <c r="G1053" s="6">
        <v>46022</v>
      </c>
      <c r="H1053" s="5">
        <v>2025</v>
      </c>
      <c r="I1053" s="5" t="s">
        <v>744</v>
      </c>
      <c r="J1053" s="6" t="s">
        <v>751</v>
      </c>
      <c r="K1053" s="5">
        <v>55</v>
      </c>
      <c r="L1053" s="5">
        <v>58.6</v>
      </c>
      <c r="M1053" s="15">
        <f t="shared" si="150"/>
        <v>1.0654545454545454</v>
      </c>
      <c r="N1053" s="15">
        <f t="shared" si="151"/>
        <v>1.0654545454545454</v>
      </c>
      <c r="O1053" s="5" t="s">
        <v>55</v>
      </c>
      <c r="P1053" s="5" t="s">
        <v>91</v>
      </c>
      <c r="Q1053" s="5" t="str">
        <f t="shared" si="149"/>
        <v>466-2025-12-31</v>
      </c>
      <c r="R1053" s="5">
        <v>1</v>
      </c>
      <c r="S1053" s="5">
        <v>1</v>
      </c>
    </row>
    <row r="1054" spans="1:19" x14ac:dyDescent="0.3">
      <c r="A1054" s="5" t="s">
        <v>527</v>
      </c>
      <c r="B1054" s="5" t="s">
        <v>2798</v>
      </c>
      <c r="C1054" s="5" t="s">
        <v>2725</v>
      </c>
      <c r="D1054" s="5" t="s">
        <v>351</v>
      </c>
      <c r="E1054" s="5" t="s">
        <v>54</v>
      </c>
      <c r="F1054" s="5" t="s">
        <v>24</v>
      </c>
      <c r="G1054" s="6">
        <v>46022</v>
      </c>
      <c r="H1054" s="5">
        <v>2025</v>
      </c>
      <c r="I1054" s="5" t="s">
        <v>744</v>
      </c>
      <c r="J1054" s="6" t="s">
        <v>751</v>
      </c>
      <c r="K1054" s="5">
        <v>4042.632396</v>
      </c>
      <c r="L1054" s="5">
        <f>4700694763/1000000</f>
        <v>4700.6947630000004</v>
      </c>
      <c r="M1054" s="15">
        <f t="shared" si="150"/>
        <v>1.1627806593671794</v>
      </c>
      <c r="N1054" s="15">
        <f t="shared" si="151"/>
        <v>1.1627806593671794</v>
      </c>
      <c r="O1054" s="5" t="s">
        <v>103</v>
      </c>
      <c r="P1054" s="5" t="s">
        <v>103</v>
      </c>
      <c r="Q1054" s="5" t="str">
        <f t="shared" si="149"/>
        <v>386.1-2025-12-31</v>
      </c>
      <c r="R1054" s="5">
        <v>0</v>
      </c>
      <c r="S1054" s="5">
        <v>0</v>
      </c>
    </row>
    <row r="1055" spans="1:19" x14ac:dyDescent="0.3">
      <c r="A1055" s="5">
        <v>385</v>
      </c>
      <c r="B1055" s="5" t="s">
        <v>350</v>
      </c>
      <c r="C1055" s="5" t="s">
        <v>2725</v>
      </c>
      <c r="D1055" s="5" t="s">
        <v>351</v>
      </c>
      <c r="E1055" s="5" t="s">
        <v>54</v>
      </c>
      <c r="F1055" s="5" t="s">
        <v>24</v>
      </c>
      <c r="G1055" s="6">
        <v>46022</v>
      </c>
      <c r="H1055" s="5">
        <v>2025</v>
      </c>
      <c r="I1055" s="5" t="s">
        <v>744</v>
      </c>
      <c r="J1055" s="6" t="s">
        <v>751</v>
      </c>
      <c r="K1055" s="5">
        <v>17058.242410999999</v>
      </c>
      <c r="L1055" s="5">
        <f>18570267021/1000000</f>
        <v>18570.267021</v>
      </c>
      <c r="M1055" s="15">
        <f t="shared" si="150"/>
        <v>1.0886389449492739</v>
      </c>
      <c r="N1055" s="15">
        <f t="shared" si="151"/>
        <v>1.0886389449492739</v>
      </c>
      <c r="O1055" s="5" t="s">
        <v>103</v>
      </c>
      <c r="P1055" s="5" t="s">
        <v>103</v>
      </c>
      <c r="Q1055" s="5" t="str">
        <f t="shared" si="149"/>
        <v>385-2025-12-31</v>
      </c>
      <c r="R1055" s="5">
        <v>0</v>
      </c>
      <c r="S1055" s="5">
        <v>0</v>
      </c>
    </row>
    <row r="1056" spans="1:19" x14ac:dyDescent="0.3">
      <c r="A1056" s="5">
        <v>423</v>
      </c>
      <c r="B1056" s="5" t="s">
        <v>399</v>
      </c>
      <c r="C1056" s="5" t="s">
        <v>2725</v>
      </c>
      <c r="D1056" s="5" t="s">
        <v>87</v>
      </c>
      <c r="E1056" s="5" t="s">
        <v>73</v>
      </c>
      <c r="F1056" s="5" t="s">
        <v>24</v>
      </c>
      <c r="G1056" s="6">
        <v>46022</v>
      </c>
      <c r="H1056" s="5">
        <v>2025</v>
      </c>
      <c r="I1056" s="5" t="s">
        <v>744</v>
      </c>
      <c r="J1056" s="6" t="s">
        <v>751</v>
      </c>
      <c r="K1056" s="5">
        <v>12</v>
      </c>
      <c r="L1056" s="5">
        <v>15.1</v>
      </c>
      <c r="M1056" s="15">
        <f t="shared" si="150"/>
        <v>1.2583333333333333</v>
      </c>
      <c r="N1056" s="15">
        <f t="shared" si="151"/>
        <v>1.2583333333333333</v>
      </c>
      <c r="O1056" s="5" t="s">
        <v>91</v>
      </c>
      <c r="P1056" s="5" t="s">
        <v>91</v>
      </c>
      <c r="Q1056" s="5" t="str">
        <f t="shared" si="149"/>
        <v>423-2025-12-31</v>
      </c>
      <c r="R1056" s="5">
        <v>1</v>
      </c>
      <c r="S1056" s="5">
        <v>1</v>
      </c>
    </row>
    <row r="1057" spans="1:19" x14ac:dyDescent="0.3">
      <c r="A1057" s="5">
        <v>424</v>
      </c>
      <c r="B1057" s="5" t="s">
        <v>400</v>
      </c>
      <c r="C1057" s="5" t="s">
        <v>2725</v>
      </c>
      <c r="D1057" s="5" t="s">
        <v>87</v>
      </c>
      <c r="E1057" s="5" t="s">
        <v>73</v>
      </c>
      <c r="F1057" s="5" t="s">
        <v>24</v>
      </c>
      <c r="G1057" s="6">
        <v>46022</v>
      </c>
      <c r="H1057" s="5">
        <v>2025</v>
      </c>
      <c r="I1057" s="5" t="s">
        <v>744</v>
      </c>
      <c r="J1057" s="6" t="s">
        <v>751</v>
      </c>
      <c r="K1057" s="5">
        <v>9</v>
      </c>
      <c r="L1057" s="5">
        <v>11</v>
      </c>
      <c r="M1057" s="15">
        <f t="shared" si="150"/>
        <v>1.2222222222222223</v>
      </c>
      <c r="N1057" s="15">
        <f t="shared" si="151"/>
        <v>1.2222222222222223</v>
      </c>
      <c r="O1057" s="5" t="s">
        <v>55</v>
      </c>
      <c r="P1057" s="5" t="s">
        <v>55</v>
      </c>
      <c r="Q1057" s="5" t="str">
        <f t="shared" si="149"/>
        <v>424-2025-12-31</v>
      </c>
      <c r="R1057" s="5">
        <v>0</v>
      </c>
      <c r="S1057" s="5">
        <v>0</v>
      </c>
    </row>
    <row r="1058" spans="1:19" x14ac:dyDescent="0.3">
      <c r="A1058" s="5">
        <v>377</v>
      </c>
      <c r="B1058" s="5" t="s">
        <v>341</v>
      </c>
      <c r="C1058" s="5" t="s">
        <v>2725</v>
      </c>
      <c r="D1058" s="5" t="s">
        <v>94</v>
      </c>
      <c r="E1058" s="5" t="s">
        <v>54</v>
      </c>
      <c r="F1058" s="5" t="s">
        <v>24</v>
      </c>
      <c r="G1058" s="6">
        <v>46022</v>
      </c>
      <c r="H1058" s="5">
        <v>2025</v>
      </c>
      <c r="I1058" s="5" t="s">
        <v>744</v>
      </c>
      <c r="J1058" s="6" t="s">
        <v>751</v>
      </c>
      <c r="K1058" s="5">
        <f>10285243492.81/1000000</f>
        <v>10285.243492809999</v>
      </c>
      <c r="L1058" s="5">
        <f>11016899103/1000000</f>
        <v>11016.899103</v>
      </c>
      <c r="M1058" s="15">
        <f t="shared" si="150"/>
        <v>1.0711364403479093</v>
      </c>
      <c r="N1058" s="15">
        <f t="shared" si="151"/>
        <v>1.0711364403479093</v>
      </c>
      <c r="O1058" s="5" t="s">
        <v>103</v>
      </c>
      <c r="P1058" s="5" t="s">
        <v>103</v>
      </c>
      <c r="Q1058" s="5" t="str">
        <f t="shared" si="149"/>
        <v>377-2025-12-31</v>
      </c>
      <c r="R1058" s="5">
        <v>0</v>
      </c>
      <c r="S1058" s="5">
        <v>0</v>
      </c>
    </row>
    <row r="1059" spans="1:19" x14ac:dyDescent="0.3">
      <c r="A1059" s="5">
        <v>367</v>
      </c>
      <c r="B1059" s="5" t="s">
        <v>329</v>
      </c>
      <c r="C1059" s="5" t="s">
        <v>2725</v>
      </c>
      <c r="D1059" s="5" t="s">
        <v>37</v>
      </c>
      <c r="E1059" s="5" t="s">
        <v>73</v>
      </c>
      <c r="F1059" s="5" t="s">
        <v>24</v>
      </c>
      <c r="G1059" s="6">
        <v>46022</v>
      </c>
      <c r="H1059" s="5">
        <v>2025</v>
      </c>
      <c r="I1059" s="5" t="s">
        <v>744</v>
      </c>
      <c r="J1059" s="6" t="s">
        <v>751</v>
      </c>
      <c r="K1059" s="5">
        <v>5</v>
      </c>
      <c r="L1059" s="5">
        <v>3.82</v>
      </c>
      <c r="M1059" s="15">
        <f t="shared" si="150"/>
        <v>0.76400000000000001</v>
      </c>
      <c r="N1059" s="15">
        <f t="shared" si="151"/>
        <v>0.76400000000000001</v>
      </c>
      <c r="O1059" s="5" t="s">
        <v>25</v>
      </c>
      <c r="P1059" s="5" t="s">
        <v>25</v>
      </c>
      <c r="Q1059" s="5" t="str">
        <f t="shared" si="149"/>
        <v>367-2025-12-31</v>
      </c>
      <c r="R1059" s="5">
        <v>1</v>
      </c>
      <c r="S1059" s="5">
        <v>2</v>
      </c>
    </row>
    <row r="1060" spans="1:19" x14ac:dyDescent="0.3">
      <c r="A1060" s="5">
        <v>244</v>
      </c>
      <c r="B1060" s="5" t="s">
        <v>184</v>
      </c>
      <c r="C1060" s="5" t="s">
        <v>2725</v>
      </c>
      <c r="D1060" s="5" t="s">
        <v>98</v>
      </c>
      <c r="E1060" s="5" t="s">
        <v>73</v>
      </c>
      <c r="F1060" s="5" t="s">
        <v>62</v>
      </c>
      <c r="G1060" s="6">
        <v>46022</v>
      </c>
      <c r="H1060" s="5">
        <v>2025</v>
      </c>
      <c r="I1060" s="5" t="s">
        <v>744</v>
      </c>
      <c r="J1060" s="6" t="s">
        <v>751</v>
      </c>
      <c r="K1060" s="5">
        <v>25</v>
      </c>
      <c r="L1060" s="5">
        <v>13</v>
      </c>
      <c r="M1060" s="15">
        <f>IF(K1060/L1060&gt;1.3,1.3,K1060/L1060)</f>
        <v>1.3</v>
      </c>
      <c r="N1060" s="15">
        <f>K1060/L1060</f>
        <v>1.9230769230769231</v>
      </c>
      <c r="O1060" s="5" t="s">
        <v>55</v>
      </c>
      <c r="P1060" s="5" t="s">
        <v>55</v>
      </c>
      <c r="Q1060" s="5" t="str">
        <f t="shared" si="149"/>
        <v>244-2025-12-31</v>
      </c>
      <c r="R1060" s="5">
        <v>0</v>
      </c>
      <c r="S1060" s="5">
        <v>0</v>
      </c>
    </row>
    <row r="1061" spans="1:19" x14ac:dyDescent="0.3">
      <c r="A1061" s="5">
        <v>334</v>
      </c>
      <c r="B1061" s="5" t="s">
        <v>291</v>
      </c>
      <c r="C1061" s="5" t="s">
        <v>2724</v>
      </c>
      <c r="D1061" s="5" t="s">
        <v>28</v>
      </c>
      <c r="E1061" s="5" t="s">
        <v>73</v>
      </c>
      <c r="F1061" s="5" t="s">
        <v>24</v>
      </c>
      <c r="G1061" s="6">
        <v>46022</v>
      </c>
      <c r="H1061" s="5">
        <v>2025</v>
      </c>
      <c r="I1061" s="5" t="s">
        <v>744</v>
      </c>
      <c r="J1061" s="6" t="s">
        <v>751</v>
      </c>
      <c r="K1061" s="5">
        <v>89</v>
      </c>
      <c r="L1061" s="5">
        <v>90.1</v>
      </c>
      <c r="M1061" s="15">
        <f t="shared" ref="M1061:M1067" si="152">IFERROR(IF((L1061/K1061)&gt;1.3,1.3,L1061/K1061),"")</f>
        <v>1.0123595505617977</v>
      </c>
      <c r="N1061" s="15">
        <f t="shared" ref="N1061:N1067" si="153">IFERROR(L1061/K1061,"")</f>
        <v>1.0123595505617977</v>
      </c>
      <c r="O1061" s="5" t="s">
        <v>55</v>
      </c>
      <c r="P1061" s="5" t="s">
        <v>91</v>
      </c>
      <c r="Q1061" s="5" t="str">
        <f t="shared" si="149"/>
        <v>334-2025-12-31</v>
      </c>
      <c r="R1061" s="5">
        <v>0</v>
      </c>
      <c r="S1061" s="5">
        <v>1</v>
      </c>
    </row>
    <row r="1062" spans="1:19" x14ac:dyDescent="0.3">
      <c r="A1062" s="5">
        <v>77</v>
      </c>
      <c r="B1062" s="5" t="s">
        <v>65</v>
      </c>
      <c r="C1062" s="5" t="s">
        <v>2725</v>
      </c>
      <c r="D1062" s="5" t="s">
        <v>66</v>
      </c>
      <c r="E1062" s="5" t="s">
        <v>23</v>
      </c>
      <c r="F1062" s="5" t="s">
        <v>24</v>
      </c>
      <c r="G1062" s="6">
        <v>46022</v>
      </c>
      <c r="H1062" s="5">
        <v>2025</v>
      </c>
      <c r="I1062" s="5" t="s">
        <v>744</v>
      </c>
      <c r="J1062" s="6" t="s">
        <v>751</v>
      </c>
      <c r="K1062" s="5">
        <v>97</v>
      </c>
      <c r="L1062" s="5">
        <v>95.74545454545455</v>
      </c>
      <c r="M1062" s="15">
        <f t="shared" si="152"/>
        <v>0.98706654170571706</v>
      </c>
      <c r="N1062" s="15">
        <f t="shared" si="153"/>
        <v>0.98706654170571706</v>
      </c>
      <c r="O1062" s="5" t="s">
        <v>25</v>
      </c>
      <c r="P1062" s="5" t="s">
        <v>25</v>
      </c>
      <c r="Q1062" s="5" t="str">
        <f t="shared" si="149"/>
        <v>77-2025-12-31</v>
      </c>
      <c r="R1062" s="5">
        <v>0</v>
      </c>
      <c r="S1062" s="5">
        <v>1</v>
      </c>
    </row>
    <row r="1063" spans="1:19" x14ac:dyDescent="0.3">
      <c r="A1063" s="5">
        <v>96</v>
      </c>
      <c r="B1063" s="5" t="s">
        <v>84</v>
      </c>
      <c r="C1063" s="5" t="s">
        <v>2725</v>
      </c>
      <c r="D1063" s="5" t="s">
        <v>85</v>
      </c>
      <c r="E1063" s="5" t="s">
        <v>73</v>
      </c>
      <c r="F1063" s="5" t="s">
        <v>24</v>
      </c>
      <c r="G1063" s="6">
        <v>46022</v>
      </c>
      <c r="H1063" s="16">
        <f>YEAR(G1063)</f>
        <v>2025</v>
      </c>
      <c r="I1063" s="6" t="str">
        <f>PROPER(TEXT(G1063,"mmmm"))</f>
        <v>Diciembre</v>
      </c>
      <c r="J1063" s="6" t="str">
        <f>IF(OR(I1063="Enero",I1063="Febrero",I1063="Marzo",I1063="Abril",I1063="Mayo",I1063="Junio"),H1063&amp;"-1",IF(OR(I1063="Julio",I1063="Agosto",I1063="Septiembre",I1063="Octubre",I1063="Noviembre",I1063="Diciembre"),H1063&amp;"-2"))</f>
        <v>2025-2</v>
      </c>
      <c r="K1063" s="5">
        <v>739</v>
      </c>
      <c r="L1063" s="5">
        <v>373</v>
      </c>
      <c r="M1063" s="15">
        <f t="shared" si="152"/>
        <v>0.50473612990527739</v>
      </c>
      <c r="N1063" s="15">
        <f t="shared" si="153"/>
        <v>0.50473612990527739</v>
      </c>
      <c r="O1063" s="5" t="s">
        <v>55</v>
      </c>
      <c r="P1063" s="5" t="s">
        <v>55</v>
      </c>
      <c r="Q1063" s="5" t="str">
        <f t="shared" si="149"/>
        <v>96-2025-12-31</v>
      </c>
      <c r="R1063" s="5">
        <v>0</v>
      </c>
      <c r="S1063" s="5">
        <v>0</v>
      </c>
    </row>
    <row r="1064" spans="1:19" x14ac:dyDescent="0.3">
      <c r="A1064" s="5">
        <v>193</v>
      </c>
      <c r="B1064" s="103" t="s">
        <v>2726</v>
      </c>
      <c r="C1064" s="5" t="s">
        <v>2725</v>
      </c>
      <c r="D1064" s="5" t="s">
        <v>53</v>
      </c>
      <c r="E1064" s="5" t="s">
        <v>54</v>
      </c>
      <c r="F1064" s="5" t="s">
        <v>24</v>
      </c>
      <c r="G1064" s="6">
        <v>46022</v>
      </c>
      <c r="H1064" s="5">
        <v>2025</v>
      </c>
      <c r="I1064" s="5" t="s">
        <v>744</v>
      </c>
      <c r="J1064" s="6" t="s">
        <v>751</v>
      </c>
      <c r="K1064" s="5">
        <v>94</v>
      </c>
      <c r="L1064" s="5">
        <v>95</v>
      </c>
      <c r="M1064" s="15">
        <f t="shared" si="152"/>
        <v>1.0106382978723405</v>
      </c>
      <c r="N1064" s="15">
        <f t="shared" si="153"/>
        <v>1.0106382978723405</v>
      </c>
      <c r="O1064" s="5" t="s">
        <v>25</v>
      </c>
      <c r="P1064" s="5" t="s">
        <v>25</v>
      </c>
      <c r="Q1064" s="5" t="str">
        <f t="shared" si="149"/>
        <v>193-2025-12-31</v>
      </c>
      <c r="R1064" s="5">
        <v>1</v>
      </c>
      <c r="S1064" s="5">
        <v>1</v>
      </c>
    </row>
    <row r="1065" spans="1:19" x14ac:dyDescent="0.3">
      <c r="A1065" s="5">
        <v>194</v>
      </c>
      <c r="B1065" s="5" t="s">
        <v>136</v>
      </c>
      <c r="C1065" s="5" t="s">
        <v>2725</v>
      </c>
      <c r="D1065" s="5" t="s">
        <v>53</v>
      </c>
      <c r="E1065" s="5" t="s">
        <v>54</v>
      </c>
      <c r="F1065" s="5" t="s">
        <v>24</v>
      </c>
      <c r="G1065" s="6">
        <v>46022</v>
      </c>
      <c r="H1065" s="5">
        <v>2025</v>
      </c>
      <c r="I1065" s="5" t="s">
        <v>744</v>
      </c>
      <c r="J1065" s="6" t="s">
        <v>751</v>
      </c>
      <c r="K1065" s="5">
        <v>85</v>
      </c>
      <c r="L1065" s="5">
        <v>89.9</v>
      </c>
      <c r="M1065" s="15">
        <f t="shared" si="152"/>
        <v>1.0576470588235294</v>
      </c>
      <c r="N1065" s="15">
        <f t="shared" si="153"/>
        <v>1.0576470588235294</v>
      </c>
      <c r="O1065" s="5" t="s">
        <v>25</v>
      </c>
      <c r="P1065" s="5" t="s">
        <v>25</v>
      </c>
      <c r="Q1065" s="5" t="str">
        <f t="shared" si="149"/>
        <v>194-2025-12-31</v>
      </c>
      <c r="R1065" s="5">
        <v>0</v>
      </c>
      <c r="S1065" s="5">
        <v>0</v>
      </c>
    </row>
    <row r="1066" spans="1:19" x14ac:dyDescent="0.3">
      <c r="A1066" s="5">
        <v>200</v>
      </c>
      <c r="B1066" s="5" t="s">
        <v>141</v>
      </c>
      <c r="C1066" s="5" t="s">
        <v>2725</v>
      </c>
      <c r="D1066" s="5" t="s">
        <v>28</v>
      </c>
      <c r="E1066" s="5" t="s">
        <v>73</v>
      </c>
      <c r="F1066" s="5" t="s">
        <v>24</v>
      </c>
      <c r="G1066" s="6">
        <v>46022</v>
      </c>
      <c r="H1066" s="5">
        <v>2025</v>
      </c>
      <c r="I1066" s="5" t="s">
        <v>744</v>
      </c>
      <c r="J1066" s="6" t="s">
        <v>751</v>
      </c>
      <c r="K1066" s="5">
        <v>87</v>
      </c>
      <c r="L1066" s="5">
        <v>90.85</v>
      </c>
      <c r="M1066" s="15">
        <f t="shared" si="152"/>
        <v>1.0442528735632184</v>
      </c>
      <c r="N1066" s="15">
        <f t="shared" si="153"/>
        <v>1.0442528735632184</v>
      </c>
      <c r="O1066" s="5" t="s">
        <v>25</v>
      </c>
      <c r="P1066" s="5" t="s">
        <v>25</v>
      </c>
      <c r="Q1066" s="5" t="str">
        <f t="shared" si="149"/>
        <v>200-2025-12-31</v>
      </c>
      <c r="R1066" s="5">
        <v>0</v>
      </c>
      <c r="S1066" s="5">
        <v>1</v>
      </c>
    </row>
    <row r="1067" spans="1:19" x14ac:dyDescent="0.3">
      <c r="A1067" s="5">
        <v>245</v>
      </c>
      <c r="B1067" s="5" t="s">
        <v>185</v>
      </c>
      <c r="C1067" s="5" t="s">
        <v>2725</v>
      </c>
      <c r="D1067" s="5" t="s">
        <v>186</v>
      </c>
      <c r="E1067" s="5" t="s">
        <v>54</v>
      </c>
      <c r="F1067" s="5" t="s">
        <v>24</v>
      </c>
      <c r="G1067" s="6">
        <v>46022</v>
      </c>
      <c r="H1067" s="5">
        <v>2025</v>
      </c>
      <c r="I1067" s="5" t="s">
        <v>744</v>
      </c>
      <c r="J1067" s="6" t="s">
        <v>751</v>
      </c>
      <c r="K1067" s="5">
        <v>86.1</v>
      </c>
      <c r="L1067" s="5">
        <v>86.2</v>
      </c>
      <c r="M1067" s="15">
        <f t="shared" si="152"/>
        <v>1.0011614401858304</v>
      </c>
      <c r="N1067" s="15">
        <f t="shared" si="153"/>
        <v>1.0011614401858304</v>
      </c>
      <c r="O1067" s="5" t="s">
        <v>25</v>
      </c>
      <c r="P1067" s="5" t="s">
        <v>25</v>
      </c>
      <c r="Q1067" s="5" t="str">
        <f t="shared" si="149"/>
        <v>245-2025-12-31</v>
      </c>
      <c r="R1067" s="5">
        <v>1</v>
      </c>
      <c r="S1067" s="5">
        <v>1</v>
      </c>
    </row>
    <row r="1068" spans="1:19" x14ac:dyDescent="0.3">
      <c r="A1068" s="5">
        <v>276</v>
      </c>
      <c r="B1068" s="5" t="s">
        <v>226</v>
      </c>
      <c r="C1068" s="5" t="s">
        <v>2725</v>
      </c>
      <c r="D1068" s="5" t="s">
        <v>227</v>
      </c>
      <c r="E1068" s="5" t="s">
        <v>54</v>
      </c>
      <c r="F1068" s="5" t="s">
        <v>62</v>
      </c>
      <c r="G1068" s="6">
        <v>46022</v>
      </c>
      <c r="H1068" s="5">
        <v>2025</v>
      </c>
      <c r="I1068" s="5" t="s">
        <v>744</v>
      </c>
      <c r="J1068" s="6" t="s">
        <v>751</v>
      </c>
      <c r="K1068" s="5">
        <v>81</v>
      </c>
      <c r="L1068" s="5">
        <v>82.81</v>
      </c>
      <c r="M1068" s="15">
        <f>IFERROR(IF((K1068/L1068)&gt;1,1,K1068/L1068),"")</f>
        <v>0.97814273638449456</v>
      </c>
      <c r="N1068" s="15">
        <f>IFERROR(IF((K1068/L1068)&gt;K1068/L1068,1.3,K1068/L1068),"")</f>
        <v>0.97814273638449456</v>
      </c>
      <c r="O1068" s="5" t="s">
        <v>55</v>
      </c>
      <c r="P1068" s="5" t="s">
        <v>91</v>
      </c>
      <c r="Q1068" s="5" t="str">
        <f t="shared" si="149"/>
        <v>276-2025-12-31</v>
      </c>
      <c r="R1068" s="5">
        <v>0</v>
      </c>
      <c r="S1068" s="5">
        <v>1</v>
      </c>
    </row>
    <row r="1069" spans="1:19" x14ac:dyDescent="0.3">
      <c r="A1069" s="5">
        <v>277</v>
      </c>
      <c r="B1069" s="5" t="s">
        <v>228</v>
      </c>
      <c r="C1069" s="5" t="s">
        <v>2725</v>
      </c>
      <c r="D1069" s="5" t="s">
        <v>227</v>
      </c>
      <c r="E1069" s="5" t="s">
        <v>54</v>
      </c>
      <c r="F1069" s="5" t="s">
        <v>62</v>
      </c>
      <c r="G1069" s="6">
        <v>46022</v>
      </c>
      <c r="H1069" s="5">
        <v>2025</v>
      </c>
      <c r="I1069" s="5" t="s">
        <v>744</v>
      </c>
      <c r="J1069" s="6" t="s">
        <v>751</v>
      </c>
      <c r="K1069" s="5">
        <v>71</v>
      </c>
      <c r="L1069" s="5">
        <v>68.400000000000006</v>
      </c>
      <c r="M1069" s="15">
        <f t="shared" ref="M1069:M1094" si="154">IFERROR(IF((L1069/K1069)&gt;1.3,1.3,L1069/K1069),"")</f>
        <v>0.96338028169014089</v>
      </c>
      <c r="N1069" s="15">
        <f t="shared" ref="N1069:N1094" si="155">IFERROR(L1069/K1069,"")</f>
        <v>0.96338028169014089</v>
      </c>
      <c r="O1069" s="5" t="s">
        <v>55</v>
      </c>
      <c r="P1069" s="5" t="s">
        <v>91</v>
      </c>
      <c r="Q1069" s="5" t="str">
        <f t="shared" si="149"/>
        <v>277-2025-12-31</v>
      </c>
      <c r="R1069" s="5">
        <v>1</v>
      </c>
      <c r="S1069" s="5">
        <v>1</v>
      </c>
    </row>
    <row r="1070" spans="1:19" x14ac:dyDescent="0.3">
      <c r="A1070" s="5">
        <v>364</v>
      </c>
      <c r="B1070" s="5" t="s">
        <v>325</v>
      </c>
      <c r="C1070" s="5" t="s">
        <v>2724</v>
      </c>
      <c r="D1070" s="5" t="s">
        <v>37</v>
      </c>
      <c r="E1070" s="5" t="s">
        <v>54</v>
      </c>
      <c r="F1070" s="5" t="s">
        <v>62</v>
      </c>
      <c r="G1070" s="6">
        <v>46022</v>
      </c>
      <c r="H1070" s="5">
        <v>2025</v>
      </c>
      <c r="I1070" s="5" t="s">
        <v>744</v>
      </c>
      <c r="J1070" s="6" t="s">
        <v>751</v>
      </c>
      <c r="K1070" s="5">
        <v>83197</v>
      </c>
      <c r="L1070" s="5">
        <v>70233</v>
      </c>
      <c r="M1070" s="15">
        <f t="shared" si="154"/>
        <v>0.84417707369256101</v>
      </c>
      <c r="N1070" s="15">
        <f t="shared" si="155"/>
        <v>0.84417707369256101</v>
      </c>
      <c r="O1070" s="5" t="s">
        <v>55</v>
      </c>
      <c r="P1070" s="5" t="s">
        <v>55</v>
      </c>
      <c r="Q1070" s="5" t="str">
        <f t="shared" si="149"/>
        <v>364-2025-12-31</v>
      </c>
      <c r="R1070" s="5">
        <v>0</v>
      </c>
      <c r="S1070" s="5">
        <v>0</v>
      </c>
    </row>
    <row r="1071" spans="1:19" x14ac:dyDescent="0.3">
      <c r="A1071" s="5">
        <v>369</v>
      </c>
      <c r="B1071" s="5" t="s">
        <v>332</v>
      </c>
      <c r="C1071" s="5" t="s">
        <v>2725</v>
      </c>
      <c r="D1071" s="5" t="s">
        <v>37</v>
      </c>
      <c r="E1071" s="5" t="s">
        <v>54</v>
      </c>
      <c r="F1071" s="5" t="s">
        <v>24</v>
      </c>
      <c r="G1071" s="6">
        <v>46022</v>
      </c>
      <c r="H1071" s="5">
        <v>2025</v>
      </c>
      <c r="I1071" s="5" t="s">
        <v>744</v>
      </c>
      <c r="J1071" s="6" t="s">
        <v>751</v>
      </c>
      <c r="K1071" s="5">
        <v>190</v>
      </c>
      <c r="L1071" s="5">
        <v>190</v>
      </c>
      <c r="M1071" s="15">
        <f t="shared" si="154"/>
        <v>1</v>
      </c>
      <c r="N1071" s="15">
        <f t="shared" si="155"/>
        <v>1</v>
      </c>
      <c r="O1071" s="5" t="s">
        <v>55</v>
      </c>
      <c r="P1071" s="5" t="s">
        <v>55</v>
      </c>
      <c r="Q1071" s="5" t="str">
        <f t="shared" si="149"/>
        <v>369-2025-12-31</v>
      </c>
      <c r="R1071" s="5">
        <v>0</v>
      </c>
      <c r="S1071" s="5">
        <v>0</v>
      </c>
    </row>
    <row r="1072" spans="1:19" x14ac:dyDescent="0.3">
      <c r="A1072" s="5">
        <v>379</v>
      </c>
      <c r="B1072" s="5" t="s">
        <v>343</v>
      </c>
      <c r="C1072" s="5" t="s">
        <v>2725</v>
      </c>
      <c r="D1072" s="5" t="s">
        <v>344</v>
      </c>
      <c r="E1072" s="5" t="s">
        <v>54</v>
      </c>
      <c r="F1072" s="5" t="s">
        <v>24</v>
      </c>
      <c r="G1072" s="6">
        <v>46022</v>
      </c>
      <c r="H1072" s="5">
        <v>2025</v>
      </c>
      <c r="I1072" s="5" t="s">
        <v>744</v>
      </c>
      <c r="J1072" s="6" t="s">
        <v>751</v>
      </c>
      <c r="K1072" s="5">
        <v>24628</v>
      </c>
      <c r="L1072" s="5">
        <v>25365</v>
      </c>
      <c r="M1072" s="15">
        <f t="shared" si="154"/>
        <v>1.0299252882897516</v>
      </c>
      <c r="N1072" s="15">
        <f t="shared" si="155"/>
        <v>1.0299252882897516</v>
      </c>
      <c r="O1072" s="5" t="s">
        <v>55</v>
      </c>
      <c r="P1072" s="5" t="s">
        <v>55</v>
      </c>
      <c r="Q1072" s="5" t="str">
        <f t="shared" si="149"/>
        <v>379-2025-12-31</v>
      </c>
      <c r="R1072" s="5">
        <v>0</v>
      </c>
      <c r="S1072" s="5">
        <v>0</v>
      </c>
    </row>
    <row r="1073" spans="1:19" x14ac:dyDescent="0.3">
      <c r="A1073" s="5">
        <v>98</v>
      </c>
      <c r="B1073" s="5" t="s">
        <v>88</v>
      </c>
      <c r="C1073" s="5" t="s">
        <v>2725</v>
      </c>
      <c r="D1073" s="5" t="s">
        <v>87</v>
      </c>
      <c r="E1073" s="5" t="s">
        <v>54</v>
      </c>
      <c r="F1073" s="5" t="s">
        <v>24</v>
      </c>
      <c r="G1073" s="6">
        <v>46022</v>
      </c>
      <c r="H1073" s="5">
        <v>2025</v>
      </c>
      <c r="I1073" s="5" t="s">
        <v>744</v>
      </c>
      <c r="J1073" s="6" t="s">
        <v>751</v>
      </c>
      <c r="K1073" s="5">
        <v>15</v>
      </c>
      <c r="L1073" s="5">
        <v>15</v>
      </c>
      <c r="M1073" s="15">
        <f t="shared" si="154"/>
        <v>1</v>
      </c>
      <c r="N1073" s="15">
        <f t="shared" si="155"/>
        <v>1</v>
      </c>
      <c r="O1073" s="5" t="s">
        <v>55</v>
      </c>
      <c r="P1073" s="5" t="s">
        <v>55</v>
      </c>
      <c r="Q1073" s="5" t="str">
        <f t="shared" si="149"/>
        <v>98-2025-12-31</v>
      </c>
      <c r="R1073" s="5">
        <v>0</v>
      </c>
      <c r="S1073" s="5">
        <v>0</v>
      </c>
    </row>
    <row r="1074" spans="1:19" x14ac:dyDescent="0.3">
      <c r="A1074" s="5">
        <v>9</v>
      </c>
      <c r="B1074" s="5" t="s">
        <v>2727</v>
      </c>
      <c r="C1074" s="5" t="s">
        <v>2725</v>
      </c>
      <c r="D1074" s="5" t="s">
        <v>39</v>
      </c>
      <c r="E1074" s="5" t="s">
        <v>23</v>
      </c>
      <c r="F1074" s="5" t="s">
        <v>24</v>
      </c>
      <c r="G1074" s="6">
        <v>45657</v>
      </c>
      <c r="H1074" s="5">
        <v>2024</v>
      </c>
      <c r="I1074" s="5" t="s">
        <v>744</v>
      </c>
      <c r="J1074" s="6" t="s">
        <v>762</v>
      </c>
      <c r="K1074" s="13">
        <v>100</v>
      </c>
      <c r="L1074" s="13">
        <v>100</v>
      </c>
      <c r="M1074" s="15">
        <f t="shared" si="154"/>
        <v>1</v>
      </c>
      <c r="N1074" s="15">
        <f t="shared" si="155"/>
        <v>1</v>
      </c>
      <c r="O1074" s="5" t="s">
        <v>25</v>
      </c>
      <c r="P1074" s="5" t="s">
        <v>25</v>
      </c>
      <c r="Q1074" s="5" t="str">
        <f t="shared" si="149"/>
        <v>9-2024-12-31</v>
      </c>
      <c r="R1074" s="5">
        <v>0</v>
      </c>
      <c r="S1074" s="5">
        <v>0</v>
      </c>
    </row>
    <row r="1075" spans="1:19" x14ac:dyDescent="0.3">
      <c r="A1075" s="5" t="s">
        <v>492</v>
      </c>
      <c r="B1075" s="5" t="s">
        <v>493</v>
      </c>
      <c r="C1075" s="5" t="s">
        <v>2725</v>
      </c>
      <c r="D1075" s="5" t="s">
        <v>222</v>
      </c>
      <c r="E1075" s="5" t="s">
        <v>23</v>
      </c>
      <c r="F1075" s="5" t="s">
        <v>24</v>
      </c>
      <c r="G1075" s="6">
        <v>44926</v>
      </c>
      <c r="H1075" s="5">
        <v>2022</v>
      </c>
      <c r="I1075" s="5" t="s">
        <v>744</v>
      </c>
      <c r="J1075" s="6" t="s">
        <v>749</v>
      </c>
      <c r="K1075" s="5">
        <v>87</v>
      </c>
      <c r="L1075" s="5">
        <v>89</v>
      </c>
      <c r="M1075" s="15">
        <f t="shared" si="154"/>
        <v>1.0229885057471264</v>
      </c>
      <c r="N1075" s="15">
        <f t="shared" si="155"/>
        <v>1.0229885057471264</v>
      </c>
      <c r="O1075" s="5">
        <v>0</v>
      </c>
      <c r="P1075" s="5">
        <v>0</v>
      </c>
      <c r="Q1075" s="5" t="str">
        <f t="shared" si="149"/>
        <v>10.1-2022-12-31</v>
      </c>
      <c r="R1075" s="5">
        <v>0</v>
      </c>
      <c r="S1075" s="5">
        <v>0</v>
      </c>
    </row>
    <row r="1076" spans="1:19" x14ac:dyDescent="0.3">
      <c r="A1076" s="5" t="s">
        <v>515</v>
      </c>
      <c r="B1076" s="5" t="s">
        <v>2799</v>
      </c>
      <c r="C1076" s="5" t="s">
        <v>2725</v>
      </c>
      <c r="D1076" s="5" t="s">
        <v>33</v>
      </c>
      <c r="E1076" s="5" t="s">
        <v>23</v>
      </c>
      <c r="F1076" s="5" t="s">
        <v>24</v>
      </c>
      <c r="G1076" s="6">
        <v>45291</v>
      </c>
      <c r="H1076" s="5">
        <v>2023</v>
      </c>
      <c r="I1076" s="5" t="s">
        <v>744</v>
      </c>
      <c r="J1076" s="6" t="s">
        <v>745</v>
      </c>
      <c r="K1076" s="5">
        <v>100</v>
      </c>
      <c r="L1076" s="5">
        <v>100</v>
      </c>
      <c r="M1076" s="15">
        <f t="shared" si="154"/>
        <v>1</v>
      </c>
      <c r="N1076" s="15">
        <f t="shared" si="155"/>
        <v>1</v>
      </c>
      <c r="O1076" s="5" t="s">
        <v>25</v>
      </c>
      <c r="P1076" s="5" t="s">
        <v>25</v>
      </c>
      <c r="Q1076" s="5" t="str">
        <f t="shared" si="149"/>
        <v>13.1-2023-12-31</v>
      </c>
      <c r="R1076" s="5">
        <v>0</v>
      </c>
      <c r="S1076" s="5">
        <v>0</v>
      </c>
    </row>
    <row r="1077" spans="1:19" x14ac:dyDescent="0.3">
      <c r="A1077" s="5">
        <v>12</v>
      </c>
      <c r="B1077" s="5" t="s">
        <v>2800</v>
      </c>
      <c r="C1077" s="5" t="s">
        <v>2725</v>
      </c>
      <c r="D1077" s="5" t="s">
        <v>46</v>
      </c>
      <c r="E1077" s="5" t="s">
        <v>23</v>
      </c>
      <c r="F1077" s="5" t="s">
        <v>24</v>
      </c>
      <c r="G1077" s="6">
        <v>46022</v>
      </c>
      <c r="H1077" s="5">
        <v>2025</v>
      </c>
      <c r="I1077" s="5" t="s">
        <v>744</v>
      </c>
      <c r="J1077" s="6" t="s">
        <v>751</v>
      </c>
      <c r="K1077" s="13"/>
      <c r="L1077" s="13"/>
      <c r="M1077" s="15" t="str">
        <f t="shared" si="154"/>
        <v/>
      </c>
      <c r="N1077" s="15" t="str">
        <f t="shared" si="155"/>
        <v/>
      </c>
      <c r="O1077" s="5" t="s">
        <v>2801</v>
      </c>
      <c r="P1077" s="5" t="s">
        <v>2801</v>
      </c>
      <c r="Q1077" s="5" t="str">
        <f t="shared" si="149"/>
        <v>12-2025-12-31</v>
      </c>
      <c r="R1077" s="5">
        <v>0</v>
      </c>
      <c r="S1077" s="5">
        <v>0</v>
      </c>
    </row>
    <row r="1078" spans="1:19" x14ac:dyDescent="0.3">
      <c r="A1078" s="25">
        <v>903</v>
      </c>
      <c r="B1078" s="23" t="s">
        <v>2737</v>
      </c>
      <c r="C1078" s="5" t="s">
        <v>2725</v>
      </c>
      <c r="D1078" s="5" t="s">
        <v>95</v>
      </c>
      <c r="E1078" s="5" t="s">
        <v>23</v>
      </c>
      <c r="F1078" s="5" t="s">
        <v>24</v>
      </c>
      <c r="G1078" s="6">
        <v>46022</v>
      </c>
      <c r="H1078" s="5">
        <v>2025</v>
      </c>
      <c r="I1078" s="5" t="s">
        <v>744</v>
      </c>
      <c r="J1078" s="6" t="s">
        <v>751</v>
      </c>
      <c r="K1078" s="11">
        <v>100</v>
      </c>
      <c r="L1078" s="11">
        <v>99</v>
      </c>
      <c r="M1078" s="15">
        <f t="shared" si="154"/>
        <v>0.99</v>
      </c>
      <c r="N1078" s="15">
        <f t="shared" si="155"/>
        <v>0.99</v>
      </c>
      <c r="O1078" s="5" t="s">
        <v>25</v>
      </c>
      <c r="P1078" s="5" t="s">
        <v>25</v>
      </c>
      <c r="Q1078" s="5" t="str">
        <f t="shared" si="149"/>
        <v>903-2025-12-31</v>
      </c>
      <c r="R1078" s="5">
        <v>0</v>
      </c>
      <c r="S1078" s="5">
        <v>0</v>
      </c>
    </row>
    <row r="1079" spans="1:19" x14ac:dyDescent="0.3">
      <c r="A1079" s="5">
        <v>909</v>
      </c>
      <c r="B1079" s="5" t="s">
        <v>2783</v>
      </c>
      <c r="C1079" s="5" t="s">
        <v>2725</v>
      </c>
      <c r="D1079" s="5" t="s">
        <v>222</v>
      </c>
      <c r="E1079" s="5" t="s">
        <v>23</v>
      </c>
      <c r="F1079" s="5" t="s">
        <v>24</v>
      </c>
      <c r="G1079" s="6">
        <v>46022</v>
      </c>
      <c r="H1079" s="5">
        <v>2025</v>
      </c>
      <c r="I1079" s="5" t="s">
        <v>744</v>
      </c>
      <c r="J1079" s="6" t="s">
        <v>751</v>
      </c>
      <c r="K1079" s="5">
        <v>100</v>
      </c>
      <c r="L1079" s="5">
        <v>100</v>
      </c>
      <c r="M1079" s="15">
        <f t="shared" si="154"/>
        <v>1</v>
      </c>
      <c r="N1079" s="15">
        <f t="shared" si="155"/>
        <v>1</v>
      </c>
      <c r="O1079" s="5">
        <v>0</v>
      </c>
      <c r="P1079" s="5">
        <v>0</v>
      </c>
      <c r="Q1079" s="5" t="str">
        <f t="shared" si="149"/>
        <v>909-2025-12-31</v>
      </c>
      <c r="R1079" s="5">
        <v>0</v>
      </c>
      <c r="S1079" s="5">
        <v>0</v>
      </c>
    </row>
    <row r="1080" spans="1:19" x14ac:dyDescent="0.3">
      <c r="A1080" s="5">
        <v>910</v>
      </c>
      <c r="B1080" s="5" t="s">
        <v>2784</v>
      </c>
      <c r="C1080" s="5" t="s">
        <v>2725</v>
      </c>
      <c r="D1080" s="5" t="s">
        <v>85</v>
      </c>
      <c r="E1080" s="5" t="s">
        <v>23</v>
      </c>
      <c r="F1080" s="5" t="s">
        <v>24</v>
      </c>
      <c r="G1080" s="6">
        <v>46022</v>
      </c>
      <c r="H1080" s="5">
        <v>2025</v>
      </c>
      <c r="I1080" s="5" t="s">
        <v>744</v>
      </c>
      <c r="J1080" s="6" t="s">
        <v>751</v>
      </c>
      <c r="K1080" s="5">
        <v>76</v>
      </c>
      <c r="L1080" s="5">
        <v>77</v>
      </c>
      <c r="M1080" s="15">
        <f t="shared" si="154"/>
        <v>1.013157894736842</v>
      </c>
      <c r="N1080" s="15">
        <f t="shared" si="155"/>
        <v>1.013157894736842</v>
      </c>
      <c r="O1080" s="5" t="s">
        <v>25</v>
      </c>
      <c r="P1080" s="5" t="s">
        <v>25</v>
      </c>
      <c r="Q1080" s="5" t="str">
        <f t="shared" si="149"/>
        <v>910-2025-12-31</v>
      </c>
      <c r="R1080" s="5">
        <v>0</v>
      </c>
      <c r="S1080" s="5">
        <v>0</v>
      </c>
    </row>
    <row r="1081" spans="1:19" x14ac:dyDescent="0.3">
      <c r="A1081" s="5">
        <v>911</v>
      </c>
      <c r="B1081" s="5" t="s">
        <v>2785</v>
      </c>
      <c r="C1081" s="5" t="s">
        <v>2725</v>
      </c>
      <c r="D1081" s="5" t="s">
        <v>227</v>
      </c>
      <c r="E1081" s="5" t="s">
        <v>23</v>
      </c>
      <c r="F1081" s="5" t="s">
        <v>24</v>
      </c>
      <c r="G1081" s="6">
        <v>46022</v>
      </c>
      <c r="H1081" s="5">
        <v>2025</v>
      </c>
      <c r="I1081" s="5" t="s">
        <v>744</v>
      </c>
      <c r="J1081" s="6" t="s">
        <v>751</v>
      </c>
      <c r="K1081" s="5">
        <v>90</v>
      </c>
      <c r="L1081" s="5">
        <v>91</v>
      </c>
      <c r="M1081" s="15">
        <f t="shared" si="154"/>
        <v>1.0111111111111111</v>
      </c>
      <c r="N1081" s="15">
        <f t="shared" si="155"/>
        <v>1.0111111111111111</v>
      </c>
      <c r="O1081" s="5" t="s">
        <v>25</v>
      </c>
      <c r="P1081" s="5" t="s">
        <v>25</v>
      </c>
      <c r="Q1081" s="5" t="str">
        <f t="shared" si="149"/>
        <v>911-2025-12-31</v>
      </c>
      <c r="R1081" s="5">
        <v>0</v>
      </c>
      <c r="S1081" s="5">
        <v>0</v>
      </c>
    </row>
    <row r="1082" spans="1:19" x14ac:dyDescent="0.3">
      <c r="A1082" s="5">
        <v>912</v>
      </c>
      <c r="B1082" s="5" t="s">
        <v>2786</v>
      </c>
      <c r="C1082" s="5" t="s">
        <v>2725</v>
      </c>
      <c r="D1082" s="5" t="s">
        <v>22</v>
      </c>
      <c r="E1082" s="5" t="s">
        <v>23</v>
      </c>
      <c r="F1082" s="5" t="s">
        <v>24</v>
      </c>
      <c r="G1082" s="6">
        <v>46022</v>
      </c>
      <c r="H1082" s="5">
        <v>2025</v>
      </c>
      <c r="I1082" s="5" t="s">
        <v>744</v>
      </c>
      <c r="J1082" s="6" t="s">
        <v>751</v>
      </c>
      <c r="K1082" s="5">
        <v>75</v>
      </c>
      <c r="L1082" s="5">
        <v>70</v>
      </c>
      <c r="M1082" s="15">
        <f t="shared" si="154"/>
        <v>0.93333333333333335</v>
      </c>
      <c r="N1082" s="15">
        <f t="shared" si="155"/>
        <v>0.93333333333333335</v>
      </c>
      <c r="O1082" s="5" t="s">
        <v>25</v>
      </c>
      <c r="P1082" s="5" t="s">
        <v>25</v>
      </c>
      <c r="Q1082" s="5" t="str">
        <f t="shared" si="149"/>
        <v>912-2025-12-31</v>
      </c>
      <c r="R1082" s="5">
        <v>0</v>
      </c>
      <c r="S1082" s="5">
        <v>0</v>
      </c>
    </row>
    <row r="1083" spans="1:19" x14ac:dyDescent="0.3">
      <c r="A1083" s="5">
        <v>913</v>
      </c>
      <c r="B1083" s="5" t="s">
        <v>2787</v>
      </c>
      <c r="C1083" s="5" t="s">
        <v>2725</v>
      </c>
      <c r="D1083" s="5" t="s">
        <v>46</v>
      </c>
      <c r="E1083" s="5" t="s">
        <v>23</v>
      </c>
      <c r="F1083" s="5" t="s">
        <v>24</v>
      </c>
      <c r="G1083" s="6">
        <v>46022</v>
      </c>
      <c r="H1083" s="5">
        <v>2025</v>
      </c>
      <c r="I1083" s="5" t="s">
        <v>744</v>
      </c>
      <c r="J1083" s="6" t="s">
        <v>751</v>
      </c>
      <c r="K1083" s="5">
        <v>99</v>
      </c>
      <c r="L1083" s="5">
        <v>99</v>
      </c>
      <c r="M1083" s="15">
        <f t="shared" si="154"/>
        <v>1</v>
      </c>
      <c r="N1083" s="15">
        <f t="shared" si="155"/>
        <v>1</v>
      </c>
      <c r="O1083" s="5">
        <v>0</v>
      </c>
      <c r="P1083" s="5">
        <v>0</v>
      </c>
      <c r="Q1083" s="5" t="str">
        <f t="shared" si="149"/>
        <v>913-2025-12-31</v>
      </c>
      <c r="R1083" s="5">
        <v>0</v>
      </c>
      <c r="S1083" s="5">
        <v>0</v>
      </c>
    </row>
    <row r="1084" spans="1:19" x14ac:dyDescent="0.3">
      <c r="A1084" s="5">
        <v>914</v>
      </c>
      <c r="B1084" s="5" t="s">
        <v>2788</v>
      </c>
      <c r="C1084" s="5" t="s">
        <v>2725</v>
      </c>
      <c r="D1084" s="5" t="s">
        <v>28</v>
      </c>
      <c r="E1084" s="5" t="s">
        <v>23</v>
      </c>
      <c r="F1084" s="5" t="s">
        <v>24</v>
      </c>
      <c r="G1084" s="6">
        <v>46022</v>
      </c>
      <c r="H1084" s="5">
        <v>2025</v>
      </c>
      <c r="I1084" s="5" t="s">
        <v>744</v>
      </c>
      <c r="J1084" s="6" t="s">
        <v>751</v>
      </c>
      <c r="K1084" s="5">
        <v>67</v>
      </c>
      <c r="L1084" s="5">
        <v>67</v>
      </c>
      <c r="M1084" s="15">
        <f t="shared" si="154"/>
        <v>1</v>
      </c>
      <c r="N1084" s="15">
        <f t="shared" si="155"/>
        <v>1</v>
      </c>
      <c r="O1084" s="5">
        <v>0</v>
      </c>
      <c r="P1084" s="5">
        <v>0</v>
      </c>
      <c r="Q1084" s="5" t="str">
        <f t="shared" si="149"/>
        <v>914-2025-12-31</v>
      </c>
      <c r="R1084" s="5">
        <v>0</v>
      </c>
      <c r="S1084" s="5">
        <v>0</v>
      </c>
    </row>
    <row r="1085" spans="1:19" x14ac:dyDescent="0.3">
      <c r="A1085" s="5">
        <v>915</v>
      </c>
      <c r="B1085" s="5" t="s">
        <v>2789</v>
      </c>
      <c r="C1085" s="5" t="s">
        <v>2725</v>
      </c>
      <c r="D1085" s="5" t="s">
        <v>311</v>
      </c>
      <c r="E1085" s="5" t="s">
        <v>23</v>
      </c>
      <c r="F1085" s="5" t="s">
        <v>24</v>
      </c>
      <c r="G1085" s="6">
        <v>46022</v>
      </c>
      <c r="H1085" s="5">
        <v>2025</v>
      </c>
      <c r="I1085" s="5" t="s">
        <v>744</v>
      </c>
      <c r="J1085" s="6" t="s">
        <v>751</v>
      </c>
      <c r="K1085" s="5">
        <v>5</v>
      </c>
      <c r="L1085" s="5">
        <v>5</v>
      </c>
      <c r="M1085" s="15">
        <f t="shared" si="154"/>
        <v>1</v>
      </c>
      <c r="N1085" s="15">
        <f t="shared" si="155"/>
        <v>1</v>
      </c>
      <c r="O1085" s="5" t="s">
        <v>25</v>
      </c>
      <c r="P1085" s="5" t="s">
        <v>25</v>
      </c>
      <c r="Q1085" s="5" t="str">
        <f t="shared" si="149"/>
        <v>915-2025-12-31</v>
      </c>
      <c r="R1085" s="5">
        <v>0</v>
      </c>
      <c r="S1085" s="5">
        <v>0</v>
      </c>
    </row>
    <row r="1086" spans="1:19" x14ac:dyDescent="0.3">
      <c r="A1086" s="5">
        <v>916</v>
      </c>
      <c r="B1086" s="5" t="s">
        <v>2790</v>
      </c>
      <c r="C1086" s="5" t="s">
        <v>2725</v>
      </c>
      <c r="D1086" s="5" t="s">
        <v>101</v>
      </c>
      <c r="E1086" s="5" t="s">
        <v>23</v>
      </c>
      <c r="F1086" s="5" t="s">
        <v>24</v>
      </c>
      <c r="G1086" s="6">
        <v>46022</v>
      </c>
      <c r="H1086" s="5">
        <v>2025</v>
      </c>
      <c r="I1086" s="5" t="s">
        <v>744</v>
      </c>
      <c r="J1086" s="6" t="s">
        <v>751</v>
      </c>
      <c r="K1086" s="5">
        <v>60</v>
      </c>
      <c r="L1086" s="5">
        <v>57</v>
      </c>
      <c r="M1086" s="15">
        <f t="shared" si="154"/>
        <v>0.95</v>
      </c>
      <c r="N1086" s="15">
        <f t="shared" si="155"/>
        <v>0.95</v>
      </c>
      <c r="O1086" s="5" t="s">
        <v>25</v>
      </c>
      <c r="P1086" s="5" t="s">
        <v>25</v>
      </c>
      <c r="Q1086" s="5" t="str">
        <f t="shared" si="149"/>
        <v>916-2025-12-31</v>
      </c>
      <c r="R1086" s="5">
        <v>0</v>
      </c>
      <c r="S1086" s="5">
        <v>0</v>
      </c>
    </row>
    <row r="1087" spans="1:19" x14ac:dyDescent="0.3">
      <c r="A1087" s="5">
        <v>917</v>
      </c>
      <c r="B1087" s="5" t="s">
        <v>2791</v>
      </c>
      <c r="C1087" s="5" t="s">
        <v>2725</v>
      </c>
      <c r="D1087" s="5" t="s">
        <v>53</v>
      </c>
      <c r="E1087" s="5" t="s">
        <v>23</v>
      </c>
      <c r="F1087" s="5" t="s">
        <v>24</v>
      </c>
      <c r="G1087" s="6">
        <v>46022</v>
      </c>
      <c r="H1087" s="5">
        <v>2025</v>
      </c>
      <c r="I1087" s="5" t="s">
        <v>744</v>
      </c>
      <c r="J1087" s="6" t="s">
        <v>751</v>
      </c>
      <c r="K1087" s="5">
        <v>100</v>
      </c>
      <c r="L1087" s="5">
        <v>99</v>
      </c>
      <c r="M1087" s="15">
        <f t="shared" si="154"/>
        <v>0.99</v>
      </c>
      <c r="N1087" s="15">
        <f t="shared" si="155"/>
        <v>0.99</v>
      </c>
      <c r="O1087" s="5" t="s">
        <v>25</v>
      </c>
      <c r="P1087" s="5" t="s">
        <v>25</v>
      </c>
      <c r="Q1087" s="5" t="str">
        <f t="shared" si="149"/>
        <v>917-2025-12-31</v>
      </c>
      <c r="R1087" s="5">
        <v>0</v>
      </c>
      <c r="S1087" s="5">
        <v>0</v>
      </c>
    </row>
    <row r="1088" spans="1:19" x14ac:dyDescent="0.3">
      <c r="A1088" s="5">
        <v>918</v>
      </c>
      <c r="B1088" s="5" t="s">
        <v>2802</v>
      </c>
      <c r="C1088" s="5" t="s">
        <v>2725</v>
      </c>
      <c r="D1088" s="5" t="s">
        <v>39</v>
      </c>
      <c r="E1088" s="5" t="s">
        <v>23</v>
      </c>
      <c r="F1088" s="5" t="s">
        <v>24</v>
      </c>
      <c r="G1088" s="6">
        <v>46022</v>
      </c>
      <c r="H1088" s="5">
        <v>2025</v>
      </c>
      <c r="I1088" s="5" t="s">
        <v>744</v>
      </c>
      <c r="J1088" s="6" t="s">
        <v>751</v>
      </c>
      <c r="K1088" s="5">
        <v>99</v>
      </c>
      <c r="L1088" s="5">
        <v>99</v>
      </c>
      <c r="M1088" s="15">
        <f t="shared" si="154"/>
        <v>1</v>
      </c>
      <c r="N1088" s="15">
        <f t="shared" si="155"/>
        <v>1</v>
      </c>
      <c r="O1088" s="5" t="s">
        <v>25</v>
      </c>
      <c r="P1088" s="5" t="s">
        <v>25</v>
      </c>
      <c r="Q1088" s="5" t="str">
        <f t="shared" si="149"/>
        <v>918-2025-12-31</v>
      </c>
      <c r="R1088" s="5">
        <v>0</v>
      </c>
      <c r="S1088" s="5">
        <v>0</v>
      </c>
    </row>
    <row r="1089" spans="1:19" x14ac:dyDescent="0.3">
      <c r="A1089" s="5">
        <v>919</v>
      </c>
      <c r="B1089" s="5" t="s">
        <v>2793</v>
      </c>
      <c r="C1089" s="5" t="s">
        <v>2725</v>
      </c>
      <c r="D1089" s="5" t="s">
        <v>323</v>
      </c>
      <c r="E1089" s="5" t="s">
        <v>23</v>
      </c>
      <c r="F1089" s="5" t="s">
        <v>24</v>
      </c>
      <c r="G1089" s="6">
        <v>46022</v>
      </c>
      <c r="H1089" s="5">
        <v>2025</v>
      </c>
      <c r="I1089" s="5" t="s">
        <v>744</v>
      </c>
      <c r="J1089" s="6" t="s">
        <v>751</v>
      </c>
      <c r="K1089" s="5">
        <v>90</v>
      </c>
      <c r="L1089" s="5">
        <v>87</v>
      </c>
      <c r="M1089" s="15">
        <f t="shared" si="154"/>
        <v>0.96666666666666667</v>
      </c>
      <c r="N1089" s="15">
        <f t="shared" si="155"/>
        <v>0.96666666666666667</v>
      </c>
      <c r="O1089" s="5" t="s">
        <v>25</v>
      </c>
      <c r="P1089" s="5" t="s">
        <v>25</v>
      </c>
      <c r="Q1089" s="5" t="str">
        <f t="shared" si="149"/>
        <v>919-2025-12-31</v>
      </c>
      <c r="R1089" s="5">
        <v>0</v>
      </c>
      <c r="S1089" s="5">
        <v>0</v>
      </c>
    </row>
    <row r="1090" spans="1:19" x14ac:dyDescent="0.3">
      <c r="A1090" s="5">
        <v>922</v>
      </c>
      <c r="B1090" s="5" t="s">
        <v>2794</v>
      </c>
      <c r="C1090" s="5" t="s">
        <v>2725</v>
      </c>
      <c r="D1090" s="5" t="s">
        <v>186</v>
      </c>
      <c r="E1090" s="5" t="s">
        <v>23</v>
      </c>
      <c r="F1090" s="5" t="s">
        <v>24</v>
      </c>
      <c r="G1090" s="6">
        <v>46022</v>
      </c>
      <c r="H1090" s="5">
        <v>2025</v>
      </c>
      <c r="I1090" s="5" t="s">
        <v>744</v>
      </c>
      <c r="J1090" s="6" t="s">
        <v>751</v>
      </c>
      <c r="K1090" s="5">
        <v>100</v>
      </c>
      <c r="L1090" s="5">
        <v>99</v>
      </c>
      <c r="M1090" s="15">
        <f t="shared" si="154"/>
        <v>0.99</v>
      </c>
      <c r="N1090" s="15">
        <f t="shared" si="155"/>
        <v>0.99</v>
      </c>
      <c r="O1090" s="5" t="s">
        <v>25</v>
      </c>
      <c r="P1090" s="5" t="s">
        <v>25</v>
      </c>
      <c r="Q1090" s="5" t="str">
        <f t="shared" ref="Q1090:Q1153" si="156">A1090&amp;"-"&amp;YEAR(G1090)&amp;"-"&amp;IF(LEN(MONTH(G1090))=1,"0"&amp;MONTH(G1090),MONTH(G1090))&amp;"-"&amp;IF(LEN(DAY(G1090))=1,"0"&amp;DAY(G1090),DAY(G1090))</f>
        <v>922-2025-12-31</v>
      </c>
      <c r="R1090" s="5">
        <v>0</v>
      </c>
      <c r="S1090" s="5">
        <v>0</v>
      </c>
    </row>
    <row r="1091" spans="1:19" x14ac:dyDescent="0.3">
      <c r="A1091" s="5">
        <v>923</v>
      </c>
      <c r="B1091" s="5" t="s">
        <v>2795</v>
      </c>
      <c r="C1091" s="5" t="s">
        <v>2725</v>
      </c>
      <c r="D1091" s="5" t="s">
        <v>484</v>
      </c>
      <c r="E1091" s="5" t="s">
        <v>23</v>
      </c>
      <c r="F1091" s="5" t="s">
        <v>24</v>
      </c>
      <c r="G1091" s="6">
        <v>46022</v>
      </c>
      <c r="H1091" s="5">
        <v>2025</v>
      </c>
      <c r="I1091" s="5" t="s">
        <v>744</v>
      </c>
      <c r="J1091" s="6" t="s">
        <v>751</v>
      </c>
      <c r="K1091" s="5">
        <v>100</v>
      </c>
      <c r="L1091" s="5">
        <v>100</v>
      </c>
      <c r="M1091" s="15">
        <f t="shared" si="154"/>
        <v>1</v>
      </c>
      <c r="N1091" s="15">
        <f t="shared" si="155"/>
        <v>1</v>
      </c>
      <c r="O1091" s="5" t="s">
        <v>25</v>
      </c>
      <c r="P1091" s="5" t="s">
        <v>25</v>
      </c>
      <c r="Q1091" s="5" t="str">
        <f t="shared" si="156"/>
        <v>923-2025-12-31</v>
      </c>
      <c r="R1091" s="5">
        <v>0</v>
      </c>
      <c r="S1091" s="5">
        <v>0</v>
      </c>
    </row>
    <row r="1092" spans="1:19" x14ac:dyDescent="0.3">
      <c r="A1092" s="5">
        <v>924</v>
      </c>
      <c r="B1092" s="5" t="s">
        <v>2803</v>
      </c>
      <c r="C1092" s="5" t="s">
        <v>2725</v>
      </c>
      <c r="D1092" s="5" t="s">
        <v>287</v>
      </c>
      <c r="E1092" s="5" t="s">
        <v>23</v>
      </c>
      <c r="F1092" s="5" t="s">
        <v>24</v>
      </c>
      <c r="G1092" s="6">
        <v>46022</v>
      </c>
      <c r="H1092" s="5">
        <v>2025</v>
      </c>
      <c r="I1092" s="5" t="s">
        <v>744</v>
      </c>
      <c r="J1092" s="6" t="s">
        <v>751</v>
      </c>
      <c r="K1092" s="5">
        <v>90</v>
      </c>
      <c r="L1092" s="5">
        <v>85</v>
      </c>
      <c r="M1092" s="15">
        <f t="shared" si="154"/>
        <v>0.94444444444444442</v>
      </c>
      <c r="N1092" s="15">
        <f t="shared" si="155"/>
        <v>0.94444444444444442</v>
      </c>
      <c r="O1092" s="5" t="s">
        <v>25</v>
      </c>
      <c r="P1092" s="5" t="s">
        <v>25</v>
      </c>
      <c r="Q1092" s="5" t="str">
        <f t="shared" si="156"/>
        <v>924-2025-12-31</v>
      </c>
      <c r="R1092" s="5">
        <v>0</v>
      </c>
      <c r="S1092" s="5">
        <v>0</v>
      </c>
    </row>
    <row r="1093" spans="1:19" x14ac:dyDescent="0.3">
      <c r="A1093" s="25">
        <v>904</v>
      </c>
      <c r="B1093" s="23" t="s">
        <v>487</v>
      </c>
      <c r="C1093" s="5" t="s">
        <v>2725</v>
      </c>
      <c r="D1093" s="5" t="s">
        <v>287</v>
      </c>
      <c r="E1093" s="5" t="s">
        <v>23</v>
      </c>
      <c r="F1093" s="5" t="s">
        <v>24</v>
      </c>
      <c r="G1093" s="6">
        <v>46022</v>
      </c>
      <c r="H1093" s="5">
        <v>2025</v>
      </c>
      <c r="I1093" s="5" t="s">
        <v>744</v>
      </c>
      <c r="J1093" s="6" t="s">
        <v>751</v>
      </c>
      <c r="K1093" s="11">
        <v>100</v>
      </c>
      <c r="L1093" s="11">
        <v>100</v>
      </c>
      <c r="M1093" s="15">
        <f t="shared" si="154"/>
        <v>1</v>
      </c>
      <c r="N1093" s="15">
        <f t="shared" si="155"/>
        <v>1</v>
      </c>
      <c r="O1093" s="5" t="s">
        <v>25</v>
      </c>
      <c r="P1093" s="5" t="s">
        <v>25</v>
      </c>
      <c r="Q1093" s="5" t="str">
        <f t="shared" si="156"/>
        <v>904-2025-12-31</v>
      </c>
      <c r="R1093" s="5">
        <v>0</v>
      </c>
      <c r="S1093" s="5">
        <v>0</v>
      </c>
    </row>
    <row r="1094" spans="1:19" x14ac:dyDescent="0.3">
      <c r="A1094" s="5">
        <v>926</v>
      </c>
      <c r="B1094" s="5" t="s">
        <v>2804</v>
      </c>
      <c r="C1094" s="5" t="s">
        <v>2725</v>
      </c>
      <c r="D1094" s="5" t="s">
        <v>323</v>
      </c>
      <c r="E1094" s="5" t="s">
        <v>23</v>
      </c>
      <c r="F1094" s="5" t="s">
        <v>24</v>
      </c>
      <c r="G1094" s="6">
        <v>46022</v>
      </c>
      <c r="H1094" s="5">
        <v>2025</v>
      </c>
      <c r="I1094" s="5" t="s">
        <v>744</v>
      </c>
      <c r="J1094" s="6" t="s">
        <v>751</v>
      </c>
      <c r="K1094" s="5">
        <v>66</v>
      </c>
      <c r="L1094" s="5">
        <v>66</v>
      </c>
      <c r="M1094" s="15">
        <f t="shared" si="154"/>
        <v>1</v>
      </c>
      <c r="N1094" s="15">
        <f t="shared" si="155"/>
        <v>1</v>
      </c>
      <c r="O1094" s="5" t="s">
        <v>25</v>
      </c>
      <c r="P1094" s="5" t="s">
        <v>25</v>
      </c>
      <c r="Q1094" s="5" t="str">
        <f t="shared" si="156"/>
        <v>926-2025-12-31</v>
      </c>
      <c r="R1094" s="5">
        <v>0</v>
      </c>
      <c r="S1094" s="5">
        <v>0</v>
      </c>
    </row>
    <row r="1095" spans="1:19" x14ac:dyDescent="0.3">
      <c r="A1095" s="5">
        <v>9</v>
      </c>
      <c r="B1095" s="5" t="s">
        <v>42</v>
      </c>
      <c r="C1095" s="5" t="s">
        <v>2725</v>
      </c>
      <c r="D1095" s="5" t="s">
        <v>39</v>
      </c>
      <c r="E1095" s="5" t="s">
        <v>23</v>
      </c>
      <c r="F1095" s="5" t="s">
        <v>24</v>
      </c>
      <c r="G1095" s="6">
        <v>45473</v>
      </c>
      <c r="H1095" s="16">
        <v>2024</v>
      </c>
      <c r="I1095" s="6" t="s">
        <v>742</v>
      </c>
      <c r="J1095" s="6" t="s">
        <v>784</v>
      </c>
      <c r="K1095" s="13">
        <v>100</v>
      </c>
      <c r="L1095" s="13">
        <v>100</v>
      </c>
      <c r="M1095" s="15">
        <v>1</v>
      </c>
      <c r="N1095" s="15">
        <v>1</v>
      </c>
      <c r="O1095" s="5" t="s">
        <v>25</v>
      </c>
      <c r="P1095" s="5" t="s">
        <v>25</v>
      </c>
      <c r="Q1095" s="5" t="str">
        <f t="shared" si="156"/>
        <v>9-2024-06-30</v>
      </c>
      <c r="R1095" s="5">
        <v>0</v>
      </c>
      <c r="S1095" s="5">
        <v>0</v>
      </c>
    </row>
    <row r="1096" spans="1:19" x14ac:dyDescent="0.3">
      <c r="A1096" s="5">
        <v>136</v>
      </c>
      <c r="B1096" s="5" t="s">
        <v>111</v>
      </c>
      <c r="C1096" s="5" t="s">
        <v>2724</v>
      </c>
      <c r="D1096" s="5" t="s">
        <v>112</v>
      </c>
      <c r="E1096" s="5" t="s">
        <v>54</v>
      </c>
      <c r="F1096" s="5" t="s">
        <v>24</v>
      </c>
      <c r="G1096" s="6">
        <v>45473</v>
      </c>
      <c r="H1096" s="5">
        <v>2024</v>
      </c>
      <c r="I1096" s="5" t="s">
        <v>742</v>
      </c>
      <c r="J1096" s="6" t="s">
        <v>784</v>
      </c>
      <c r="K1096" s="5">
        <v>90</v>
      </c>
      <c r="L1096" s="5">
        <v>95.24</v>
      </c>
      <c r="M1096" s="15">
        <v>1.058222222222222</v>
      </c>
      <c r="N1096" s="15">
        <v>1.058222222222222</v>
      </c>
      <c r="O1096" s="5" t="s">
        <v>25</v>
      </c>
      <c r="P1096" s="5" t="s">
        <v>25</v>
      </c>
      <c r="Q1096" s="5" t="str">
        <f t="shared" si="156"/>
        <v>136-2024-06-30</v>
      </c>
      <c r="R1096" s="5">
        <v>0</v>
      </c>
      <c r="S1096" s="5">
        <v>0</v>
      </c>
    </row>
    <row r="1097" spans="1:19" x14ac:dyDescent="0.3">
      <c r="A1097" s="5">
        <v>137</v>
      </c>
      <c r="B1097" s="5" t="s">
        <v>113</v>
      </c>
      <c r="C1097" s="5" t="s">
        <v>2724</v>
      </c>
      <c r="D1097" s="5" t="s">
        <v>112</v>
      </c>
      <c r="E1097" s="5" t="s">
        <v>60</v>
      </c>
      <c r="F1097" s="5" t="s">
        <v>24</v>
      </c>
      <c r="G1097" s="6">
        <v>45473</v>
      </c>
      <c r="H1097" s="5">
        <v>2024</v>
      </c>
      <c r="I1097" s="5" t="s">
        <v>742</v>
      </c>
      <c r="J1097" s="6" t="s">
        <v>784</v>
      </c>
      <c r="K1097" s="5">
        <v>90</v>
      </c>
      <c r="L1097" s="5">
        <v>100</v>
      </c>
      <c r="M1097" s="15">
        <v>1.1111111111111109</v>
      </c>
      <c r="N1097" s="15">
        <v>1.1111111111111109</v>
      </c>
      <c r="O1097" s="5" t="s">
        <v>55</v>
      </c>
      <c r="P1097" s="5" t="s">
        <v>55</v>
      </c>
      <c r="Q1097" s="5" t="str">
        <f t="shared" si="156"/>
        <v>137-2024-06-30</v>
      </c>
      <c r="R1097" s="5">
        <v>0</v>
      </c>
      <c r="S1097" s="5">
        <v>0</v>
      </c>
    </row>
    <row r="1098" spans="1:19" x14ac:dyDescent="0.3">
      <c r="A1098" s="5">
        <v>145</v>
      </c>
      <c r="B1098" s="5" t="s">
        <v>118</v>
      </c>
      <c r="C1098" s="5" t="s">
        <v>2724</v>
      </c>
      <c r="D1098" s="5" t="s">
        <v>119</v>
      </c>
      <c r="E1098" s="5" t="s">
        <v>54</v>
      </c>
      <c r="F1098" s="5" t="s">
        <v>24</v>
      </c>
      <c r="G1098" s="6">
        <v>45473</v>
      </c>
      <c r="H1098" s="5">
        <v>2024</v>
      </c>
      <c r="I1098" s="5" t="s">
        <v>742</v>
      </c>
      <c r="J1098" s="6" t="s">
        <v>784</v>
      </c>
      <c r="K1098" s="5">
        <v>1</v>
      </c>
      <c r="L1098" s="5">
        <v>1.97</v>
      </c>
      <c r="M1098" s="15">
        <v>1.3</v>
      </c>
      <c r="N1098" s="15">
        <v>1.97</v>
      </c>
      <c r="O1098" s="5" t="s">
        <v>55</v>
      </c>
      <c r="P1098" s="5" t="s">
        <v>91</v>
      </c>
      <c r="Q1098" s="5" t="str">
        <f t="shared" si="156"/>
        <v>145-2024-06-30</v>
      </c>
      <c r="R1098" s="5">
        <v>0</v>
      </c>
      <c r="S1098" s="5">
        <v>2</v>
      </c>
    </row>
    <row r="1099" spans="1:19" x14ac:dyDescent="0.3">
      <c r="A1099" s="5">
        <v>146</v>
      </c>
      <c r="B1099" s="5" t="s">
        <v>120</v>
      </c>
      <c r="C1099" s="5" t="s">
        <v>2724</v>
      </c>
      <c r="D1099" s="5" t="s">
        <v>85</v>
      </c>
      <c r="E1099" s="5" t="s">
        <v>54</v>
      </c>
      <c r="F1099" s="5" t="s">
        <v>24</v>
      </c>
      <c r="G1099" s="6">
        <v>45473</v>
      </c>
      <c r="H1099" s="5">
        <v>2024</v>
      </c>
      <c r="I1099" s="5" t="s">
        <v>742</v>
      </c>
      <c r="J1099" s="6" t="s">
        <v>784</v>
      </c>
      <c r="K1099" s="5">
        <v>294</v>
      </c>
      <c r="L1099" s="5">
        <v>334</v>
      </c>
      <c r="M1099" s="15">
        <v>1.136054421768707</v>
      </c>
      <c r="N1099" s="15">
        <v>1.136054421768707</v>
      </c>
      <c r="O1099" s="5" t="s">
        <v>55</v>
      </c>
      <c r="P1099" s="5" t="s">
        <v>55</v>
      </c>
      <c r="Q1099" s="5" t="str">
        <f t="shared" si="156"/>
        <v>146-2024-06-30</v>
      </c>
      <c r="R1099" s="5">
        <v>0</v>
      </c>
      <c r="S1099" s="5">
        <v>0</v>
      </c>
    </row>
    <row r="1100" spans="1:19" x14ac:dyDescent="0.3">
      <c r="A1100" s="25">
        <v>171</v>
      </c>
      <c r="B1100" s="5" t="s">
        <v>130</v>
      </c>
      <c r="C1100" s="5" t="s">
        <v>2724</v>
      </c>
      <c r="D1100" s="5" t="s">
        <v>101</v>
      </c>
      <c r="E1100" s="5" t="s">
        <v>69</v>
      </c>
      <c r="F1100" s="5" t="s">
        <v>62</v>
      </c>
      <c r="G1100" s="6">
        <v>45107</v>
      </c>
      <c r="H1100" s="16">
        <v>2023</v>
      </c>
      <c r="I1100" s="6" t="s">
        <v>742</v>
      </c>
      <c r="J1100" s="6" t="s">
        <v>743</v>
      </c>
      <c r="K1100" s="32">
        <v>15</v>
      </c>
      <c r="L1100" s="11">
        <v>6.21</v>
      </c>
      <c r="M1100" s="26">
        <v>1.3</v>
      </c>
      <c r="N1100" s="15">
        <v>2.4154589371980681</v>
      </c>
      <c r="O1100" s="5" t="s">
        <v>55</v>
      </c>
      <c r="P1100" s="5" t="s">
        <v>91</v>
      </c>
      <c r="Q1100" s="5" t="str">
        <f t="shared" si="156"/>
        <v>171-2023-06-30</v>
      </c>
      <c r="R1100" s="5">
        <v>1</v>
      </c>
      <c r="S1100" s="5">
        <v>1</v>
      </c>
    </row>
    <row r="1101" spans="1:19" x14ac:dyDescent="0.3">
      <c r="A1101" s="5">
        <v>174</v>
      </c>
      <c r="B1101" s="5" t="s">
        <v>132</v>
      </c>
      <c r="C1101" s="5" t="s">
        <v>2724</v>
      </c>
      <c r="D1101" s="5" t="s">
        <v>101</v>
      </c>
      <c r="E1101" s="5" t="s">
        <v>54</v>
      </c>
      <c r="F1101" s="5" t="s">
        <v>24</v>
      </c>
      <c r="G1101" s="6">
        <v>45473</v>
      </c>
      <c r="H1101" s="5">
        <v>2024</v>
      </c>
      <c r="I1101" s="5" t="s">
        <v>742</v>
      </c>
      <c r="J1101" s="6" t="s">
        <v>784</v>
      </c>
      <c r="K1101" s="5"/>
      <c r="L1101" s="5"/>
      <c r="M1101" s="15"/>
      <c r="N1101" s="15"/>
      <c r="O1101" s="5" t="s">
        <v>25</v>
      </c>
      <c r="P1101" s="5" t="s">
        <v>25</v>
      </c>
      <c r="Q1101" s="5" t="str">
        <f t="shared" si="156"/>
        <v>174-2024-06-30</v>
      </c>
      <c r="R1101" s="5">
        <v>0</v>
      </c>
      <c r="S1101" s="5">
        <v>0</v>
      </c>
    </row>
    <row r="1102" spans="1:19" x14ac:dyDescent="0.3">
      <c r="A1102" s="5">
        <v>238</v>
      </c>
      <c r="B1102" s="5" t="s">
        <v>177</v>
      </c>
      <c r="C1102" s="5" t="s">
        <v>2725</v>
      </c>
      <c r="D1102" s="5" t="s">
        <v>98</v>
      </c>
      <c r="E1102" s="5" t="s">
        <v>60</v>
      </c>
      <c r="F1102" s="5" t="s">
        <v>24</v>
      </c>
      <c r="G1102" s="6">
        <v>45473</v>
      </c>
      <c r="H1102" s="5">
        <v>2024</v>
      </c>
      <c r="I1102" s="5" t="s">
        <v>742</v>
      </c>
      <c r="J1102" s="6" t="s">
        <v>784</v>
      </c>
      <c r="K1102" s="5"/>
      <c r="L1102" s="5"/>
      <c r="M1102" s="15"/>
      <c r="N1102" s="15"/>
      <c r="O1102" s="5" t="s">
        <v>178</v>
      </c>
      <c r="P1102" s="5" t="s">
        <v>178</v>
      </c>
      <c r="Q1102" s="5" t="str">
        <f t="shared" si="156"/>
        <v>238-2024-06-30</v>
      </c>
      <c r="R1102" s="5">
        <v>0</v>
      </c>
      <c r="S1102" s="5">
        <v>0</v>
      </c>
    </row>
    <row r="1103" spans="1:19" x14ac:dyDescent="0.3">
      <c r="A1103" s="5">
        <v>246</v>
      </c>
      <c r="B1103" s="5" t="s">
        <v>189</v>
      </c>
      <c r="C1103" s="5" t="s">
        <v>2725</v>
      </c>
      <c r="D1103" s="5" t="s">
        <v>188</v>
      </c>
      <c r="E1103" s="5" t="s">
        <v>54</v>
      </c>
      <c r="F1103" s="5" t="s">
        <v>24</v>
      </c>
      <c r="G1103" s="6">
        <v>45473</v>
      </c>
      <c r="H1103" s="5">
        <v>2024</v>
      </c>
      <c r="I1103" s="5" t="s">
        <v>742</v>
      </c>
      <c r="J1103" s="6" t="s">
        <v>784</v>
      </c>
      <c r="K1103" s="5">
        <v>67.5</v>
      </c>
      <c r="L1103" s="5">
        <v>92.5</v>
      </c>
      <c r="M1103" s="15">
        <v>1.3</v>
      </c>
      <c r="N1103" s="15">
        <v>1.37037037037037</v>
      </c>
      <c r="O1103" s="5" t="s">
        <v>25</v>
      </c>
      <c r="P1103" s="5" t="s">
        <v>25</v>
      </c>
      <c r="Q1103" s="5" t="str">
        <f t="shared" si="156"/>
        <v>246-2024-06-30</v>
      </c>
      <c r="R1103" s="5">
        <v>0</v>
      </c>
      <c r="S1103" s="5">
        <v>0</v>
      </c>
    </row>
    <row r="1104" spans="1:19" x14ac:dyDescent="0.3">
      <c r="A1104" s="5">
        <v>251</v>
      </c>
      <c r="B1104" s="5" t="s">
        <v>193</v>
      </c>
      <c r="C1104" s="5" t="s">
        <v>2725</v>
      </c>
      <c r="D1104" s="5" t="s">
        <v>194</v>
      </c>
      <c r="E1104" s="5" t="s">
        <v>60</v>
      </c>
      <c r="F1104" s="5" t="s">
        <v>24</v>
      </c>
      <c r="G1104" s="6">
        <v>45473</v>
      </c>
      <c r="H1104" s="5">
        <v>2024</v>
      </c>
      <c r="I1104" s="5" t="s">
        <v>742</v>
      </c>
      <c r="J1104" s="6" t="s">
        <v>784</v>
      </c>
      <c r="K1104" s="5">
        <v>100</v>
      </c>
      <c r="L1104" s="5">
        <v>92.45</v>
      </c>
      <c r="M1104" s="15">
        <v>0.92449999999999999</v>
      </c>
      <c r="N1104" s="15">
        <v>0.92449999999999999</v>
      </c>
      <c r="O1104" s="5" t="s">
        <v>25</v>
      </c>
      <c r="P1104" s="5" t="s">
        <v>25</v>
      </c>
      <c r="Q1104" s="5" t="str">
        <f t="shared" si="156"/>
        <v>251-2024-06-30</v>
      </c>
      <c r="R1104" s="5">
        <v>0</v>
      </c>
      <c r="S1104" s="5">
        <v>0</v>
      </c>
    </row>
    <row r="1105" spans="1:19" x14ac:dyDescent="0.3">
      <c r="A1105" s="5">
        <v>259</v>
      </c>
      <c r="B1105" s="5" t="s">
        <v>203</v>
      </c>
      <c r="C1105" s="5" t="s">
        <v>2724</v>
      </c>
      <c r="D1105" s="5" t="s">
        <v>194</v>
      </c>
      <c r="E1105" s="5" t="s">
        <v>60</v>
      </c>
      <c r="F1105" s="5" t="s">
        <v>24</v>
      </c>
      <c r="G1105" s="6">
        <v>45473</v>
      </c>
      <c r="H1105" s="5">
        <v>2024</v>
      </c>
      <c r="I1105" s="5" t="s">
        <v>742</v>
      </c>
      <c r="J1105" s="6" t="s">
        <v>784</v>
      </c>
      <c r="K1105" s="5">
        <v>90</v>
      </c>
      <c r="L1105" s="5">
        <v>34.69</v>
      </c>
      <c r="M1105" s="15">
        <v>0.38544444444444442</v>
      </c>
      <c r="N1105" s="15">
        <v>0.38544444444444442</v>
      </c>
      <c r="O1105" s="5" t="s">
        <v>25</v>
      </c>
      <c r="P1105" s="5" t="s">
        <v>25</v>
      </c>
      <c r="Q1105" s="5" t="str">
        <f t="shared" si="156"/>
        <v>259-2024-06-30</v>
      </c>
      <c r="R1105" s="5">
        <v>0</v>
      </c>
      <c r="S1105" s="5">
        <v>0</v>
      </c>
    </row>
    <row r="1106" spans="1:19" x14ac:dyDescent="0.3">
      <c r="A1106" s="5">
        <v>260</v>
      </c>
      <c r="B1106" s="5" t="s">
        <v>204</v>
      </c>
      <c r="C1106" s="5" t="s">
        <v>2725</v>
      </c>
      <c r="D1106" s="5" t="s">
        <v>205</v>
      </c>
      <c r="E1106" s="5" t="s">
        <v>54</v>
      </c>
      <c r="F1106" s="5" t="s">
        <v>62</v>
      </c>
      <c r="G1106" s="6">
        <v>45473</v>
      </c>
      <c r="H1106" s="5">
        <v>2024</v>
      </c>
      <c r="I1106" s="5" t="s">
        <v>742</v>
      </c>
      <c r="J1106" s="6" t="s">
        <v>784</v>
      </c>
      <c r="K1106" s="5">
        <v>2.8</v>
      </c>
      <c r="L1106" s="5">
        <v>2.5099999999999998</v>
      </c>
      <c r="M1106" s="15">
        <v>1.115537848605578</v>
      </c>
      <c r="N1106" s="15">
        <v>1.115537848605578</v>
      </c>
      <c r="O1106" s="5" t="s">
        <v>91</v>
      </c>
      <c r="P1106" s="5" t="s">
        <v>91</v>
      </c>
      <c r="Q1106" s="5" t="str">
        <f t="shared" si="156"/>
        <v>260-2024-06-30</v>
      </c>
      <c r="R1106" s="5">
        <v>1</v>
      </c>
      <c r="S1106" s="5">
        <v>1</v>
      </c>
    </row>
    <row r="1107" spans="1:19" x14ac:dyDescent="0.3">
      <c r="A1107" s="5">
        <v>261</v>
      </c>
      <c r="B1107" s="5" t="s">
        <v>206</v>
      </c>
      <c r="C1107" s="5" t="s">
        <v>2725</v>
      </c>
      <c r="D1107" s="5" t="s">
        <v>53</v>
      </c>
      <c r="E1107" s="5" t="s">
        <v>54</v>
      </c>
      <c r="F1107" s="5" t="s">
        <v>62</v>
      </c>
      <c r="G1107" s="6">
        <v>45473</v>
      </c>
      <c r="H1107" s="5">
        <v>2024</v>
      </c>
      <c r="I1107" s="5" t="s">
        <v>742</v>
      </c>
      <c r="J1107" s="6" t="s">
        <v>784</v>
      </c>
      <c r="K1107" s="5">
        <v>3</v>
      </c>
      <c r="L1107" s="5">
        <v>2.2000000000000002</v>
      </c>
      <c r="M1107" s="15">
        <v>1.3</v>
      </c>
      <c r="N1107" s="15">
        <v>1.363636363636364</v>
      </c>
      <c r="O1107" s="5" t="s">
        <v>55</v>
      </c>
      <c r="P1107" s="5" t="s">
        <v>91</v>
      </c>
      <c r="Q1107" s="5" t="str">
        <f t="shared" si="156"/>
        <v>261-2024-06-30</v>
      </c>
      <c r="R1107" s="5">
        <v>1</v>
      </c>
      <c r="S1107" s="5">
        <v>1</v>
      </c>
    </row>
    <row r="1108" spans="1:19" x14ac:dyDescent="0.3">
      <c r="A1108" s="5">
        <v>262</v>
      </c>
      <c r="B1108" s="5" t="s">
        <v>208</v>
      </c>
      <c r="C1108" s="5" t="s">
        <v>2725</v>
      </c>
      <c r="D1108" s="5" t="s">
        <v>46</v>
      </c>
      <c r="E1108" s="5" t="s">
        <v>54</v>
      </c>
      <c r="F1108" s="5" t="s">
        <v>62</v>
      </c>
      <c r="G1108" s="6">
        <v>45473</v>
      </c>
      <c r="H1108" s="5">
        <v>2024</v>
      </c>
      <c r="I1108" s="5" t="s">
        <v>742</v>
      </c>
      <c r="J1108" s="6" t="s">
        <v>784</v>
      </c>
      <c r="K1108" s="5">
        <v>20</v>
      </c>
      <c r="L1108" s="5">
        <v>0</v>
      </c>
      <c r="M1108" s="8">
        <v>1</v>
      </c>
      <c r="N1108" s="15">
        <v>1</v>
      </c>
      <c r="O1108" s="5" t="s">
        <v>25</v>
      </c>
      <c r="P1108" s="5" t="s">
        <v>25</v>
      </c>
      <c r="Q1108" s="5" t="str">
        <f t="shared" si="156"/>
        <v>262-2024-06-30</v>
      </c>
      <c r="R1108" s="5">
        <v>0</v>
      </c>
      <c r="S1108" s="5">
        <v>0</v>
      </c>
    </row>
    <row r="1109" spans="1:19" x14ac:dyDescent="0.3">
      <c r="A1109" s="5">
        <v>263</v>
      </c>
      <c r="B1109" s="5" t="s">
        <v>209</v>
      </c>
      <c r="C1109" s="5" t="s">
        <v>2725</v>
      </c>
      <c r="D1109" s="5" t="s">
        <v>46</v>
      </c>
      <c r="E1109" s="5" t="s">
        <v>60</v>
      </c>
      <c r="F1109" s="5" t="s">
        <v>24</v>
      </c>
      <c r="G1109" s="6">
        <v>45473</v>
      </c>
      <c r="H1109" s="5">
        <v>2024</v>
      </c>
      <c r="I1109" s="5" t="s">
        <v>742</v>
      </c>
      <c r="J1109" s="6" t="s">
        <v>784</v>
      </c>
      <c r="K1109" s="5">
        <v>100</v>
      </c>
      <c r="L1109" s="5">
        <v>100</v>
      </c>
      <c r="M1109" s="15">
        <v>1</v>
      </c>
      <c r="N1109" s="15">
        <v>1</v>
      </c>
      <c r="O1109" s="5" t="s">
        <v>25</v>
      </c>
      <c r="P1109" s="5" t="s">
        <v>25</v>
      </c>
      <c r="Q1109" s="5" t="str">
        <f t="shared" si="156"/>
        <v>263-2024-06-30</v>
      </c>
      <c r="R1109" s="5">
        <v>0</v>
      </c>
      <c r="S1109" s="5">
        <v>0</v>
      </c>
    </row>
    <row r="1110" spans="1:19" x14ac:dyDescent="0.3">
      <c r="A1110" s="5">
        <v>264</v>
      </c>
      <c r="B1110" s="5" t="s">
        <v>211</v>
      </c>
      <c r="C1110" s="5" t="s">
        <v>2725</v>
      </c>
      <c r="D1110" s="5" t="s">
        <v>46</v>
      </c>
      <c r="E1110" s="5" t="s">
        <v>54</v>
      </c>
      <c r="F1110" s="5" t="s">
        <v>24</v>
      </c>
      <c r="G1110" s="6">
        <v>45473</v>
      </c>
      <c r="H1110" s="5">
        <v>2024</v>
      </c>
      <c r="I1110" s="5" t="s">
        <v>742</v>
      </c>
      <c r="J1110" s="6" t="s">
        <v>784</v>
      </c>
      <c r="K1110" s="5">
        <v>100</v>
      </c>
      <c r="L1110" s="5">
        <v>100</v>
      </c>
      <c r="M1110" s="15">
        <v>1</v>
      </c>
      <c r="N1110" s="15">
        <v>1</v>
      </c>
      <c r="O1110" s="5" t="s">
        <v>25</v>
      </c>
      <c r="P1110" s="5" t="s">
        <v>25</v>
      </c>
      <c r="Q1110" s="5" t="str">
        <f t="shared" si="156"/>
        <v>264-2024-06-30</v>
      </c>
      <c r="R1110" s="5">
        <v>0</v>
      </c>
      <c r="S1110" s="5">
        <v>0</v>
      </c>
    </row>
    <row r="1111" spans="1:19" x14ac:dyDescent="0.3">
      <c r="A1111" s="5">
        <v>265</v>
      </c>
      <c r="B1111" s="5" t="s">
        <v>213</v>
      </c>
      <c r="C1111" s="5" t="s">
        <v>2725</v>
      </c>
      <c r="D1111" s="5" t="s">
        <v>46</v>
      </c>
      <c r="E1111" s="5" t="s">
        <v>54</v>
      </c>
      <c r="F1111" s="5" t="s">
        <v>24</v>
      </c>
      <c r="G1111" s="6">
        <v>45473</v>
      </c>
      <c r="H1111" s="5">
        <v>2024</v>
      </c>
      <c r="I1111" s="5" t="s">
        <v>742</v>
      </c>
      <c r="J1111" s="6" t="s">
        <v>784</v>
      </c>
      <c r="K1111" s="5">
        <v>95</v>
      </c>
      <c r="L1111" s="5">
        <v>100</v>
      </c>
      <c r="M1111" s="15">
        <v>1.0526315789473679</v>
      </c>
      <c r="N1111" s="15">
        <v>1.0526315789473679</v>
      </c>
      <c r="O1111" s="5" t="s">
        <v>25</v>
      </c>
      <c r="P1111" s="5" t="s">
        <v>25</v>
      </c>
      <c r="Q1111" s="5" t="str">
        <f t="shared" si="156"/>
        <v>265-2024-06-30</v>
      </c>
      <c r="R1111" s="5">
        <v>0</v>
      </c>
      <c r="S1111" s="5">
        <v>0</v>
      </c>
    </row>
    <row r="1112" spans="1:19" x14ac:dyDescent="0.3">
      <c r="A1112" s="5">
        <v>266</v>
      </c>
      <c r="B1112" s="5" t="s">
        <v>214</v>
      </c>
      <c r="C1112" s="5" t="s">
        <v>2725</v>
      </c>
      <c r="D1112" s="5" t="s">
        <v>46</v>
      </c>
      <c r="E1112" s="5" t="s">
        <v>54</v>
      </c>
      <c r="F1112" s="5" t="s">
        <v>24</v>
      </c>
      <c r="G1112" s="6">
        <v>45473</v>
      </c>
      <c r="H1112" s="5">
        <v>2024</v>
      </c>
      <c r="I1112" s="5" t="s">
        <v>742</v>
      </c>
      <c r="J1112" s="6" t="s">
        <v>784</v>
      </c>
      <c r="K1112" s="5">
        <v>95</v>
      </c>
      <c r="L1112" s="5">
        <v>95.02</v>
      </c>
      <c r="M1112" s="15">
        <v>1.000210526315789</v>
      </c>
      <c r="N1112" s="15">
        <v>1.000210526315789</v>
      </c>
      <c r="O1112" s="5" t="s">
        <v>25</v>
      </c>
      <c r="P1112" s="5" t="s">
        <v>25</v>
      </c>
      <c r="Q1112" s="5" t="str">
        <f t="shared" si="156"/>
        <v>266-2024-06-30</v>
      </c>
      <c r="R1112" s="5">
        <v>0</v>
      </c>
      <c r="S1112" s="5">
        <v>0</v>
      </c>
    </row>
    <row r="1113" spans="1:19" x14ac:dyDescent="0.3">
      <c r="A1113" s="5">
        <v>268</v>
      </c>
      <c r="B1113" s="5" t="s">
        <v>215</v>
      </c>
      <c r="C1113" s="5" t="s">
        <v>2725</v>
      </c>
      <c r="D1113" s="5" t="s">
        <v>216</v>
      </c>
      <c r="E1113" s="5" t="s">
        <v>54</v>
      </c>
      <c r="F1113" s="5" t="s">
        <v>24</v>
      </c>
      <c r="G1113" s="6">
        <v>45473</v>
      </c>
      <c r="H1113" s="5">
        <v>2024</v>
      </c>
      <c r="I1113" s="5" t="s">
        <v>742</v>
      </c>
      <c r="J1113" s="6" t="s">
        <v>784</v>
      </c>
      <c r="K1113" s="5">
        <v>0</v>
      </c>
      <c r="L1113" s="5">
        <v>760</v>
      </c>
      <c r="M1113" s="15"/>
      <c r="N1113" s="15"/>
      <c r="O1113" s="5">
        <v>0</v>
      </c>
      <c r="P1113" s="5" t="s">
        <v>55</v>
      </c>
      <c r="Q1113" s="5" t="str">
        <f t="shared" si="156"/>
        <v>268-2024-06-30</v>
      </c>
      <c r="R1113" s="5">
        <v>0</v>
      </c>
      <c r="S1113" s="5">
        <v>0</v>
      </c>
    </row>
    <row r="1114" spans="1:19" x14ac:dyDescent="0.3">
      <c r="A1114" s="5">
        <v>269</v>
      </c>
      <c r="B1114" s="5" t="s">
        <v>217</v>
      </c>
      <c r="C1114" s="5" t="s">
        <v>2724</v>
      </c>
      <c r="D1114" s="5" t="s">
        <v>216</v>
      </c>
      <c r="E1114" s="5" t="s">
        <v>54</v>
      </c>
      <c r="F1114" s="5" t="s">
        <v>24</v>
      </c>
      <c r="G1114" s="6">
        <v>45473</v>
      </c>
      <c r="H1114" s="5">
        <v>2024</v>
      </c>
      <c r="I1114" s="5" t="s">
        <v>742</v>
      </c>
      <c r="J1114" s="6" t="s">
        <v>784</v>
      </c>
      <c r="K1114" s="5">
        <v>0</v>
      </c>
      <c r="L1114" s="5">
        <v>3</v>
      </c>
      <c r="M1114" s="15"/>
      <c r="N1114" s="15"/>
      <c r="O1114" s="5" t="s">
        <v>91</v>
      </c>
      <c r="P1114" s="5" t="s">
        <v>91</v>
      </c>
      <c r="Q1114" s="5" t="str">
        <f t="shared" si="156"/>
        <v>269-2024-06-30</v>
      </c>
      <c r="R1114" s="5">
        <v>2</v>
      </c>
      <c r="S1114" s="5">
        <v>2</v>
      </c>
    </row>
    <row r="1115" spans="1:19" x14ac:dyDescent="0.3">
      <c r="A1115" s="5">
        <v>270</v>
      </c>
      <c r="B1115" s="5" t="s">
        <v>218</v>
      </c>
      <c r="C1115" s="5" t="s">
        <v>2724</v>
      </c>
      <c r="D1115" s="5" t="s">
        <v>216</v>
      </c>
      <c r="E1115" s="5" t="s">
        <v>54</v>
      </c>
      <c r="F1115" s="5" t="s">
        <v>24</v>
      </c>
      <c r="G1115" s="6">
        <v>45473</v>
      </c>
      <c r="H1115" s="5">
        <v>2024</v>
      </c>
      <c r="I1115" s="5" t="s">
        <v>742</v>
      </c>
      <c r="J1115" s="6" t="s">
        <v>784</v>
      </c>
      <c r="K1115" s="5">
        <v>0</v>
      </c>
      <c r="L1115" s="5">
        <v>4.88</v>
      </c>
      <c r="M1115" s="15"/>
      <c r="N1115" s="15"/>
      <c r="O1115" s="5">
        <v>0</v>
      </c>
      <c r="P1115" s="5" t="s">
        <v>55</v>
      </c>
      <c r="Q1115" s="5" t="str">
        <f t="shared" si="156"/>
        <v>270-2024-06-30</v>
      </c>
      <c r="R1115" s="5">
        <v>1</v>
      </c>
      <c r="S1115" s="5">
        <v>1</v>
      </c>
    </row>
    <row r="1116" spans="1:19" x14ac:dyDescent="0.3">
      <c r="A1116" s="5">
        <v>271</v>
      </c>
      <c r="B1116" s="5" t="s">
        <v>219</v>
      </c>
      <c r="C1116" s="5" t="s">
        <v>2724</v>
      </c>
      <c r="D1116" s="5" t="s">
        <v>216</v>
      </c>
      <c r="E1116" s="5" t="s">
        <v>54</v>
      </c>
      <c r="F1116" s="5" t="s">
        <v>24</v>
      </c>
      <c r="G1116" s="6">
        <v>45473</v>
      </c>
      <c r="H1116" s="5">
        <v>2024</v>
      </c>
      <c r="I1116" s="5" t="s">
        <v>742</v>
      </c>
      <c r="J1116" s="6" t="s">
        <v>784</v>
      </c>
      <c r="K1116" s="5">
        <v>0</v>
      </c>
      <c r="L1116" s="5">
        <v>19.39</v>
      </c>
      <c r="M1116" s="15"/>
      <c r="N1116" s="15"/>
      <c r="O1116" s="5">
        <v>0</v>
      </c>
      <c r="P1116" s="5" t="s">
        <v>55</v>
      </c>
      <c r="Q1116" s="5" t="str">
        <f t="shared" si="156"/>
        <v>271-2024-06-30</v>
      </c>
      <c r="R1116" s="5">
        <v>1</v>
      </c>
      <c r="S1116" s="5">
        <v>1</v>
      </c>
    </row>
    <row r="1117" spans="1:19" x14ac:dyDescent="0.3">
      <c r="A1117" s="5">
        <v>275</v>
      </c>
      <c r="B1117" s="5" t="s">
        <v>224</v>
      </c>
      <c r="C1117" s="5" t="s">
        <v>2725</v>
      </c>
      <c r="D1117" s="5" t="s">
        <v>225</v>
      </c>
      <c r="E1117" s="5" t="s">
        <v>54</v>
      </c>
      <c r="F1117" s="5" t="s">
        <v>24</v>
      </c>
      <c r="G1117" s="6">
        <v>45473</v>
      </c>
      <c r="H1117" s="5">
        <v>2024</v>
      </c>
      <c r="I1117" s="5" t="s">
        <v>742</v>
      </c>
      <c r="J1117" s="6" t="s">
        <v>784</v>
      </c>
      <c r="K1117" s="5">
        <v>80</v>
      </c>
      <c r="L1117" s="5">
        <v>83</v>
      </c>
      <c r="M1117" s="15">
        <v>1.0375000000000001</v>
      </c>
      <c r="N1117" s="15">
        <v>1.0375000000000001</v>
      </c>
      <c r="O1117" s="5" t="s">
        <v>25</v>
      </c>
      <c r="P1117" s="5" t="s">
        <v>25</v>
      </c>
      <c r="Q1117" s="5" t="str">
        <f t="shared" si="156"/>
        <v>275-2024-06-30</v>
      </c>
      <c r="R1117" s="5">
        <v>0</v>
      </c>
      <c r="S1117" s="5">
        <v>0</v>
      </c>
    </row>
    <row r="1118" spans="1:19" x14ac:dyDescent="0.3">
      <c r="A1118" s="5">
        <v>289</v>
      </c>
      <c r="B1118" s="5" t="s">
        <v>239</v>
      </c>
      <c r="C1118" s="5" t="s">
        <v>2724</v>
      </c>
      <c r="D1118" s="5" t="s">
        <v>101</v>
      </c>
      <c r="E1118" s="5" t="s">
        <v>60</v>
      </c>
      <c r="F1118" s="5" t="s">
        <v>24</v>
      </c>
      <c r="G1118" s="6">
        <v>45473</v>
      </c>
      <c r="H1118" s="5">
        <v>2024</v>
      </c>
      <c r="I1118" s="5" t="s">
        <v>742</v>
      </c>
      <c r="J1118" s="6" t="s">
        <v>784</v>
      </c>
      <c r="K1118" s="5">
        <v>95</v>
      </c>
      <c r="L1118" s="5">
        <v>100</v>
      </c>
      <c r="M1118" s="15">
        <v>1.0526315789473679</v>
      </c>
      <c r="N1118" s="15">
        <v>1.0526315789473679</v>
      </c>
      <c r="O1118" s="5" t="s">
        <v>25</v>
      </c>
      <c r="P1118" s="5" t="s">
        <v>25</v>
      </c>
      <c r="Q1118" s="5" t="str">
        <f t="shared" si="156"/>
        <v>289-2024-06-30</v>
      </c>
      <c r="R1118" s="5">
        <v>0</v>
      </c>
      <c r="S1118" s="5">
        <v>0</v>
      </c>
    </row>
    <row r="1119" spans="1:19" x14ac:dyDescent="0.3">
      <c r="A1119" s="5">
        <v>295</v>
      </c>
      <c r="B1119" s="5" t="s">
        <v>247</v>
      </c>
      <c r="C1119" s="5" t="s">
        <v>2724</v>
      </c>
      <c r="D1119" s="5" t="s">
        <v>68</v>
      </c>
      <c r="E1119" s="5" t="s">
        <v>54</v>
      </c>
      <c r="F1119" s="5" t="s">
        <v>24</v>
      </c>
      <c r="G1119" s="6">
        <v>45473</v>
      </c>
      <c r="H1119" s="5">
        <v>2024</v>
      </c>
      <c r="I1119" s="5" t="s">
        <v>742</v>
      </c>
      <c r="J1119" s="6" t="s">
        <v>784</v>
      </c>
      <c r="K1119" s="5">
        <v>60</v>
      </c>
      <c r="L1119" s="5">
        <v>52.38</v>
      </c>
      <c r="M1119" s="15">
        <v>0.873</v>
      </c>
      <c r="N1119" s="15">
        <v>0.873</v>
      </c>
      <c r="O1119" s="5" t="s">
        <v>55</v>
      </c>
      <c r="P1119" s="5" t="s">
        <v>55</v>
      </c>
      <c r="Q1119" s="5" t="str">
        <f t="shared" si="156"/>
        <v>295-2024-06-30</v>
      </c>
      <c r="R1119" s="5">
        <v>0</v>
      </c>
      <c r="S1119" s="5">
        <v>0</v>
      </c>
    </row>
    <row r="1120" spans="1:19" x14ac:dyDescent="0.3">
      <c r="A1120" s="5">
        <v>300</v>
      </c>
      <c r="B1120" s="5" t="s">
        <v>252</v>
      </c>
      <c r="C1120" s="5" t="s">
        <v>2724</v>
      </c>
      <c r="D1120" s="5" t="s">
        <v>253</v>
      </c>
      <c r="E1120" s="5" t="s">
        <v>60</v>
      </c>
      <c r="F1120" s="5" t="s">
        <v>24</v>
      </c>
      <c r="G1120" s="6">
        <v>45473</v>
      </c>
      <c r="H1120" s="5">
        <v>2024</v>
      </c>
      <c r="I1120" s="5" t="s">
        <v>742</v>
      </c>
      <c r="J1120" s="6" t="s">
        <v>784</v>
      </c>
      <c r="K1120" s="5">
        <v>100</v>
      </c>
      <c r="L1120" s="5">
        <v>100</v>
      </c>
      <c r="M1120" s="15">
        <v>1</v>
      </c>
      <c r="N1120" s="15">
        <v>1</v>
      </c>
      <c r="O1120" s="5" t="s">
        <v>25</v>
      </c>
      <c r="P1120" s="5" t="s">
        <v>25</v>
      </c>
      <c r="Q1120" s="5" t="str">
        <f t="shared" si="156"/>
        <v>300-2024-06-30</v>
      </c>
      <c r="R1120" s="5">
        <v>0</v>
      </c>
      <c r="S1120" s="5">
        <v>0</v>
      </c>
    </row>
    <row r="1121" spans="1:19" x14ac:dyDescent="0.3">
      <c r="A1121" s="5">
        <v>301</v>
      </c>
      <c r="B1121" s="5" t="s">
        <v>254</v>
      </c>
      <c r="C1121" s="5" t="s">
        <v>2724</v>
      </c>
      <c r="D1121" s="5" t="s">
        <v>253</v>
      </c>
      <c r="E1121" s="5" t="s">
        <v>60</v>
      </c>
      <c r="F1121" s="5" t="s">
        <v>24</v>
      </c>
      <c r="G1121" s="6">
        <v>45473</v>
      </c>
      <c r="H1121" s="5">
        <v>2024</v>
      </c>
      <c r="I1121" s="5" t="s">
        <v>742</v>
      </c>
      <c r="J1121" s="6" t="s">
        <v>784</v>
      </c>
      <c r="K1121" s="5">
        <v>100</v>
      </c>
      <c r="L1121" s="5">
        <v>100</v>
      </c>
      <c r="M1121" s="15">
        <v>1</v>
      </c>
      <c r="N1121" s="15">
        <v>1</v>
      </c>
      <c r="O1121" s="5" t="s">
        <v>25</v>
      </c>
      <c r="P1121" s="5" t="s">
        <v>25</v>
      </c>
      <c r="Q1121" s="5" t="str">
        <f t="shared" si="156"/>
        <v>301-2024-06-30</v>
      </c>
      <c r="R1121" s="5">
        <v>0</v>
      </c>
      <c r="S1121" s="5">
        <v>0</v>
      </c>
    </row>
    <row r="1122" spans="1:19" x14ac:dyDescent="0.3">
      <c r="A1122" s="5">
        <v>302</v>
      </c>
      <c r="B1122" s="5" t="s">
        <v>255</v>
      </c>
      <c r="C1122" s="5" t="s">
        <v>2724</v>
      </c>
      <c r="D1122" s="5" t="s">
        <v>216</v>
      </c>
      <c r="E1122" s="5" t="s">
        <v>54</v>
      </c>
      <c r="F1122" s="5" t="s">
        <v>24</v>
      </c>
      <c r="G1122" s="6">
        <v>45473</v>
      </c>
      <c r="H1122" s="5">
        <v>2024</v>
      </c>
      <c r="I1122" s="5" t="s">
        <v>742</v>
      </c>
      <c r="J1122" s="6" t="s">
        <v>784</v>
      </c>
      <c r="K1122" s="5">
        <v>0</v>
      </c>
      <c r="L1122" s="5">
        <v>18355</v>
      </c>
      <c r="M1122" s="15"/>
      <c r="N1122" s="15"/>
      <c r="O1122" s="5">
        <v>0</v>
      </c>
      <c r="P1122" s="5" t="s">
        <v>55</v>
      </c>
      <c r="Q1122" s="5" t="str">
        <f t="shared" si="156"/>
        <v>302-2024-06-30</v>
      </c>
      <c r="R1122" s="5">
        <v>0</v>
      </c>
      <c r="S1122" s="5">
        <v>0</v>
      </c>
    </row>
    <row r="1123" spans="1:19" x14ac:dyDescent="0.3">
      <c r="A1123" s="5">
        <v>306</v>
      </c>
      <c r="B1123" s="5" t="s">
        <v>260</v>
      </c>
      <c r="C1123" s="5" t="s">
        <v>2725</v>
      </c>
      <c r="D1123" s="5" t="s">
        <v>194</v>
      </c>
      <c r="E1123" s="5" t="s">
        <v>60</v>
      </c>
      <c r="F1123" s="5" t="s">
        <v>24</v>
      </c>
      <c r="G1123" s="6">
        <v>45473</v>
      </c>
      <c r="H1123" s="5">
        <v>2024</v>
      </c>
      <c r="I1123" s="5" t="s">
        <v>742</v>
      </c>
      <c r="J1123" s="6" t="s">
        <v>784</v>
      </c>
      <c r="K1123" s="5">
        <v>100</v>
      </c>
      <c r="L1123" s="5">
        <v>100.17</v>
      </c>
      <c r="M1123" s="15">
        <v>1.0017</v>
      </c>
      <c r="N1123" s="15">
        <v>1.0017</v>
      </c>
      <c r="O1123" s="5" t="s">
        <v>25</v>
      </c>
      <c r="P1123" s="5" t="s">
        <v>25</v>
      </c>
      <c r="Q1123" s="5" t="str">
        <f t="shared" si="156"/>
        <v>306-2024-06-30</v>
      </c>
      <c r="R1123" s="5">
        <v>0</v>
      </c>
      <c r="S1123" s="5">
        <v>0</v>
      </c>
    </row>
    <row r="1124" spans="1:19" x14ac:dyDescent="0.3">
      <c r="A1124" s="5">
        <v>315</v>
      </c>
      <c r="B1124" s="5" t="s">
        <v>2664</v>
      </c>
      <c r="C1124" s="5" t="s">
        <v>2725</v>
      </c>
      <c r="D1124" s="5" t="s">
        <v>110</v>
      </c>
      <c r="E1124" s="5" t="s">
        <v>54</v>
      </c>
      <c r="F1124" s="5" t="s">
        <v>24</v>
      </c>
      <c r="G1124" s="6">
        <v>45473</v>
      </c>
      <c r="H1124" s="5">
        <v>2024</v>
      </c>
      <c r="I1124" s="5" t="s">
        <v>742</v>
      </c>
      <c r="J1124" s="6" t="s">
        <v>784</v>
      </c>
      <c r="K1124" s="5"/>
      <c r="L1124" s="5"/>
      <c r="M1124" s="15"/>
      <c r="N1124" s="15"/>
      <c r="O1124" s="5" t="s">
        <v>55</v>
      </c>
      <c r="P1124" s="5" t="s">
        <v>55</v>
      </c>
      <c r="Q1124" s="5" t="str">
        <f t="shared" si="156"/>
        <v>315-2024-06-30</v>
      </c>
      <c r="R1124" s="5">
        <v>0</v>
      </c>
      <c r="S1124" s="5">
        <v>0</v>
      </c>
    </row>
    <row r="1125" spans="1:19" x14ac:dyDescent="0.3">
      <c r="A1125" s="5">
        <v>316</v>
      </c>
      <c r="B1125" s="5" t="s">
        <v>272</v>
      </c>
      <c r="C1125" s="5" t="s">
        <v>2725</v>
      </c>
      <c r="D1125" s="5" t="s">
        <v>110</v>
      </c>
      <c r="E1125" s="5" t="s">
        <v>54</v>
      </c>
      <c r="F1125" s="5" t="s">
        <v>24</v>
      </c>
      <c r="G1125" s="6">
        <v>45473</v>
      </c>
      <c r="H1125" s="5">
        <v>2024</v>
      </c>
      <c r="I1125" s="5" t="s">
        <v>742</v>
      </c>
      <c r="J1125" s="6" t="s">
        <v>784</v>
      </c>
      <c r="K1125" s="5"/>
      <c r="L1125" s="5"/>
      <c r="M1125" s="15"/>
      <c r="N1125" s="15"/>
      <c r="O1125" s="5" t="s">
        <v>55</v>
      </c>
      <c r="P1125" s="5" t="s">
        <v>55</v>
      </c>
      <c r="Q1125" s="5" t="str">
        <f t="shared" si="156"/>
        <v>316-2024-06-30</v>
      </c>
      <c r="R1125" s="5">
        <v>0</v>
      </c>
      <c r="S1125" s="5">
        <v>0</v>
      </c>
    </row>
    <row r="1126" spans="1:19" x14ac:dyDescent="0.3">
      <c r="A1126" s="5">
        <v>344</v>
      </c>
      <c r="B1126" s="5" t="s">
        <v>302</v>
      </c>
      <c r="C1126" s="5" t="s">
        <v>2725</v>
      </c>
      <c r="D1126" s="5" t="s">
        <v>28</v>
      </c>
      <c r="E1126" s="5" t="s">
        <v>54</v>
      </c>
      <c r="F1126" s="5" t="s">
        <v>24</v>
      </c>
      <c r="G1126" s="6">
        <v>45473</v>
      </c>
      <c r="H1126" s="5">
        <v>2024</v>
      </c>
      <c r="I1126" s="5" t="s">
        <v>742</v>
      </c>
      <c r="J1126" s="6" t="s">
        <v>784</v>
      </c>
      <c r="K1126" s="5">
        <v>93</v>
      </c>
      <c r="L1126" s="5">
        <v>97.34</v>
      </c>
      <c r="M1126" s="15">
        <v>1.0466666666666671</v>
      </c>
      <c r="N1126" s="15">
        <v>1.0466666666666671</v>
      </c>
      <c r="O1126" s="5" t="s">
        <v>25</v>
      </c>
      <c r="P1126" s="5" t="s">
        <v>25</v>
      </c>
      <c r="Q1126" s="5" t="str">
        <f t="shared" si="156"/>
        <v>344-2024-06-30</v>
      </c>
      <c r="R1126" s="5">
        <v>0</v>
      </c>
      <c r="S1126" s="5">
        <v>0</v>
      </c>
    </row>
    <row r="1127" spans="1:19" x14ac:dyDescent="0.3">
      <c r="A1127" s="5">
        <v>359</v>
      </c>
      <c r="B1127" s="5" t="s">
        <v>319</v>
      </c>
      <c r="C1127" s="5" t="s">
        <v>2725</v>
      </c>
      <c r="D1127" s="5" t="s">
        <v>225</v>
      </c>
      <c r="E1127" s="5" t="s">
        <v>54</v>
      </c>
      <c r="F1127" s="5" t="s">
        <v>24</v>
      </c>
      <c r="G1127" s="6">
        <v>45473</v>
      </c>
      <c r="H1127" s="5">
        <v>2024</v>
      </c>
      <c r="I1127" s="5" t="s">
        <v>742</v>
      </c>
      <c r="J1127" s="6" t="s">
        <v>784</v>
      </c>
      <c r="K1127" s="5"/>
      <c r="L1127" s="5"/>
      <c r="M1127" s="15"/>
      <c r="N1127" s="15"/>
      <c r="O1127" s="5"/>
      <c r="P1127" s="5"/>
      <c r="Q1127" s="5" t="str">
        <f t="shared" si="156"/>
        <v>359-2024-06-30</v>
      </c>
      <c r="R1127" s="5">
        <v>0</v>
      </c>
      <c r="S1127" s="5">
        <v>0</v>
      </c>
    </row>
    <row r="1128" spans="1:19" x14ac:dyDescent="0.3">
      <c r="A1128" s="5">
        <v>362</v>
      </c>
      <c r="B1128" s="5" t="s">
        <v>322</v>
      </c>
      <c r="C1128" s="5" t="s">
        <v>2724</v>
      </c>
      <c r="D1128" s="5" t="s">
        <v>2652</v>
      </c>
      <c r="E1128" s="5" t="s">
        <v>54</v>
      </c>
      <c r="F1128" s="5" t="s">
        <v>24</v>
      </c>
      <c r="G1128" s="6">
        <v>45473</v>
      </c>
      <c r="H1128" s="5">
        <v>2024</v>
      </c>
      <c r="I1128" s="5" t="s">
        <v>742</v>
      </c>
      <c r="J1128" s="6" t="s">
        <v>784</v>
      </c>
      <c r="K1128" s="5">
        <v>98</v>
      </c>
      <c r="L1128" s="5">
        <v>99.584323040379999</v>
      </c>
      <c r="M1128" s="15">
        <v>1.016166561636531</v>
      </c>
      <c r="N1128" s="15">
        <v>1.016166561636531</v>
      </c>
      <c r="O1128" s="5" t="s">
        <v>25</v>
      </c>
      <c r="P1128" s="5" t="s">
        <v>25</v>
      </c>
      <c r="Q1128" s="5" t="str">
        <f t="shared" si="156"/>
        <v>362-2024-06-30</v>
      </c>
      <c r="R1128" s="5">
        <v>0</v>
      </c>
      <c r="S1128" s="5">
        <v>0</v>
      </c>
    </row>
    <row r="1129" spans="1:19" x14ac:dyDescent="0.3">
      <c r="A1129" s="5">
        <v>363</v>
      </c>
      <c r="B1129" s="5" t="s">
        <v>324</v>
      </c>
      <c r="C1129" s="5" t="s">
        <v>2724</v>
      </c>
      <c r="D1129" s="5" t="s">
        <v>2669</v>
      </c>
      <c r="E1129" s="5" t="s">
        <v>54</v>
      </c>
      <c r="F1129" s="5" t="s">
        <v>24</v>
      </c>
      <c r="G1129" s="6">
        <v>45473</v>
      </c>
      <c r="H1129" s="5">
        <v>2024</v>
      </c>
      <c r="I1129" s="5" t="s">
        <v>742</v>
      </c>
      <c r="J1129" s="6" t="s">
        <v>784</v>
      </c>
      <c r="K1129" s="5">
        <v>100</v>
      </c>
      <c r="L1129" s="5">
        <v>100</v>
      </c>
      <c r="M1129" s="15">
        <v>1</v>
      </c>
      <c r="N1129" s="15">
        <v>1</v>
      </c>
      <c r="O1129" s="5" t="s">
        <v>25</v>
      </c>
      <c r="P1129" s="5" t="s">
        <v>25</v>
      </c>
      <c r="Q1129" s="5" t="str">
        <f t="shared" si="156"/>
        <v>363-2024-06-30</v>
      </c>
      <c r="R1129" s="5">
        <v>0</v>
      </c>
      <c r="S1129" s="5">
        <v>0</v>
      </c>
    </row>
    <row r="1130" spans="1:19" x14ac:dyDescent="0.3">
      <c r="A1130" s="5">
        <v>368</v>
      </c>
      <c r="B1130" s="5" t="s">
        <v>330</v>
      </c>
      <c r="C1130" s="5" t="s">
        <v>2724</v>
      </c>
      <c r="D1130" s="5" t="s">
        <v>331</v>
      </c>
      <c r="E1130" s="5" t="s">
        <v>60</v>
      </c>
      <c r="F1130" s="5" t="s">
        <v>24</v>
      </c>
      <c r="G1130" s="6">
        <v>45473</v>
      </c>
      <c r="H1130" s="5">
        <v>2024</v>
      </c>
      <c r="I1130" s="5" t="s">
        <v>742</v>
      </c>
      <c r="J1130" s="6" t="s">
        <v>784</v>
      </c>
      <c r="K1130" s="5">
        <v>90</v>
      </c>
      <c r="L1130" s="5">
        <v>95</v>
      </c>
      <c r="M1130" s="15">
        <v>1.055555555555556</v>
      </c>
      <c r="N1130" s="15">
        <v>1.055555555555556</v>
      </c>
      <c r="O1130" s="5" t="s">
        <v>25</v>
      </c>
      <c r="P1130" s="5" t="s">
        <v>25</v>
      </c>
      <c r="Q1130" s="5" t="str">
        <f t="shared" si="156"/>
        <v>368-2024-06-30</v>
      </c>
      <c r="R1130" s="5">
        <v>0</v>
      </c>
      <c r="S1130" s="5">
        <v>0</v>
      </c>
    </row>
    <row r="1131" spans="1:19" x14ac:dyDescent="0.3">
      <c r="A1131" s="5">
        <v>372</v>
      </c>
      <c r="B1131" s="5" t="s">
        <v>335</v>
      </c>
      <c r="C1131" s="5" t="s">
        <v>2724</v>
      </c>
      <c r="D1131" s="5" t="s">
        <v>331</v>
      </c>
      <c r="E1131" s="5" t="s">
        <v>60</v>
      </c>
      <c r="F1131" s="5" t="s">
        <v>24</v>
      </c>
      <c r="G1131" s="6">
        <v>45473</v>
      </c>
      <c r="H1131" s="5">
        <v>2024</v>
      </c>
      <c r="I1131" s="5" t="s">
        <v>742</v>
      </c>
      <c r="J1131" s="6" t="s">
        <v>784</v>
      </c>
      <c r="K1131" s="5">
        <v>87</v>
      </c>
      <c r="L1131" s="5">
        <v>90</v>
      </c>
      <c r="M1131" s="15">
        <v>1.0344827586206899</v>
      </c>
      <c r="N1131" s="15">
        <v>1.0344827586206899</v>
      </c>
      <c r="O1131" s="5" t="s">
        <v>25</v>
      </c>
      <c r="P1131" s="5" t="s">
        <v>25</v>
      </c>
      <c r="Q1131" s="5" t="str">
        <f t="shared" si="156"/>
        <v>372-2024-06-30</v>
      </c>
      <c r="R1131" s="5">
        <v>0</v>
      </c>
      <c r="S1131" s="5">
        <v>0</v>
      </c>
    </row>
    <row r="1132" spans="1:19" x14ac:dyDescent="0.3">
      <c r="A1132" s="5">
        <v>378</v>
      </c>
      <c r="B1132" s="5" t="s">
        <v>342</v>
      </c>
      <c r="C1132" s="5" t="s">
        <v>2725</v>
      </c>
      <c r="D1132" s="5" t="s">
        <v>66</v>
      </c>
      <c r="E1132" s="5" t="s">
        <v>23</v>
      </c>
      <c r="F1132" s="5" t="s">
        <v>24</v>
      </c>
      <c r="G1132" s="6">
        <v>45473</v>
      </c>
      <c r="H1132" s="5">
        <v>2024</v>
      </c>
      <c r="I1132" s="5" t="s">
        <v>742</v>
      </c>
      <c r="J1132" s="6" t="s">
        <v>784</v>
      </c>
      <c r="K1132" s="5">
        <v>92</v>
      </c>
      <c r="L1132" s="5">
        <v>98.5</v>
      </c>
      <c r="M1132" s="15">
        <v>1.070652173913043</v>
      </c>
      <c r="N1132" s="15">
        <v>1.070652173913043</v>
      </c>
      <c r="O1132" s="5" t="s">
        <v>25</v>
      </c>
      <c r="P1132" s="5" t="s">
        <v>25</v>
      </c>
      <c r="Q1132" s="5" t="str">
        <f t="shared" si="156"/>
        <v>378-2024-06-30</v>
      </c>
      <c r="R1132" s="5">
        <v>0</v>
      </c>
      <c r="S1132" s="5">
        <v>0</v>
      </c>
    </row>
    <row r="1133" spans="1:19" x14ac:dyDescent="0.3">
      <c r="A1133" s="5">
        <v>380</v>
      </c>
      <c r="B1133" s="5" t="s">
        <v>345</v>
      </c>
      <c r="C1133" s="5" t="s">
        <v>2725</v>
      </c>
      <c r="D1133" s="5" t="s">
        <v>344</v>
      </c>
      <c r="E1133" s="5" t="s">
        <v>54</v>
      </c>
      <c r="F1133" s="5" t="s">
        <v>24</v>
      </c>
      <c r="G1133" s="6">
        <v>45473</v>
      </c>
      <c r="H1133" s="5">
        <v>2024</v>
      </c>
      <c r="I1133" s="5" t="s">
        <v>742</v>
      </c>
      <c r="J1133" s="6" t="s">
        <v>784</v>
      </c>
      <c r="K1133" s="9">
        <v>100</v>
      </c>
      <c r="L1133" s="12">
        <v>96.13</v>
      </c>
      <c r="M1133" s="15">
        <v>0.96129999999999993</v>
      </c>
      <c r="N1133" s="15">
        <v>0.96129999999999993</v>
      </c>
      <c r="O1133" s="5" t="s">
        <v>25</v>
      </c>
      <c r="P1133" s="5" t="s">
        <v>25</v>
      </c>
      <c r="Q1133" s="5" t="str">
        <f t="shared" si="156"/>
        <v>380-2024-06-30</v>
      </c>
      <c r="R1133" s="5">
        <v>0</v>
      </c>
      <c r="S1133" s="5">
        <v>0</v>
      </c>
    </row>
    <row r="1134" spans="1:19" x14ac:dyDescent="0.3">
      <c r="A1134" s="5">
        <v>391</v>
      </c>
      <c r="B1134" s="5" t="s">
        <v>357</v>
      </c>
      <c r="C1134" s="5" t="s">
        <v>2725</v>
      </c>
      <c r="D1134" s="5" t="s">
        <v>358</v>
      </c>
      <c r="E1134" s="5" t="s">
        <v>54</v>
      </c>
      <c r="F1134" s="5" t="s">
        <v>24</v>
      </c>
      <c r="G1134" s="6">
        <v>45473</v>
      </c>
      <c r="H1134" s="5">
        <v>2024</v>
      </c>
      <c r="I1134" s="5" t="s">
        <v>742</v>
      </c>
      <c r="J1134" s="6" t="s">
        <v>784</v>
      </c>
      <c r="K1134" s="5">
        <v>96</v>
      </c>
      <c r="L1134" s="5">
        <v>100</v>
      </c>
      <c r="M1134" s="15">
        <v>1.041666666666667</v>
      </c>
      <c r="N1134" s="15">
        <v>1.041666666666667</v>
      </c>
      <c r="O1134" s="5" t="s">
        <v>25</v>
      </c>
      <c r="P1134" s="5" t="s">
        <v>25</v>
      </c>
      <c r="Q1134" s="5" t="str">
        <f t="shared" si="156"/>
        <v>391-2024-06-30</v>
      </c>
      <c r="R1134" s="5">
        <v>0</v>
      </c>
      <c r="S1134" s="5">
        <v>0</v>
      </c>
    </row>
    <row r="1135" spans="1:19" x14ac:dyDescent="0.3">
      <c r="A1135" s="5">
        <v>392</v>
      </c>
      <c r="B1135" s="5" t="s">
        <v>359</v>
      </c>
      <c r="C1135" s="5" t="s">
        <v>2725</v>
      </c>
      <c r="D1135" s="5" t="s">
        <v>358</v>
      </c>
      <c r="E1135" s="5" t="s">
        <v>54</v>
      </c>
      <c r="F1135" s="5" t="s">
        <v>24</v>
      </c>
      <c r="G1135" s="6">
        <v>45473</v>
      </c>
      <c r="H1135" s="5">
        <v>2024</v>
      </c>
      <c r="I1135" s="5" t="s">
        <v>742</v>
      </c>
      <c r="J1135" s="6" t="s">
        <v>784</v>
      </c>
      <c r="K1135" s="32">
        <v>341000000</v>
      </c>
      <c r="L1135" s="32">
        <v>334552287</v>
      </c>
      <c r="M1135" s="15">
        <v>0.98109175073313781</v>
      </c>
      <c r="N1135" s="15">
        <v>0.98109175073313781</v>
      </c>
      <c r="O1135" s="5" t="s">
        <v>103</v>
      </c>
      <c r="P1135" s="5" t="s">
        <v>103</v>
      </c>
      <c r="Q1135" s="5" t="str">
        <f t="shared" si="156"/>
        <v>392-2024-06-30</v>
      </c>
      <c r="R1135" s="5">
        <v>0</v>
      </c>
      <c r="S1135" s="5">
        <v>0</v>
      </c>
    </row>
    <row r="1136" spans="1:19" x14ac:dyDescent="0.3">
      <c r="A1136" s="5">
        <v>396</v>
      </c>
      <c r="B1136" s="5" t="s">
        <v>365</v>
      </c>
      <c r="C1136" s="5" t="s">
        <v>2724</v>
      </c>
      <c r="D1136" s="5" t="s">
        <v>366</v>
      </c>
      <c r="E1136" s="5" t="s">
        <v>54</v>
      </c>
      <c r="F1136" s="5" t="s">
        <v>24</v>
      </c>
      <c r="G1136" s="6">
        <v>45473</v>
      </c>
      <c r="H1136" s="5">
        <v>2024</v>
      </c>
      <c r="I1136" s="5" t="s">
        <v>742</v>
      </c>
      <c r="J1136" s="6" t="s">
        <v>784</v>
      </c>
      <c r="K1136" s="5">
        <v>80</v>
      </c>
      <c r="L1136" s="5">
        <v>88.1</v>
      </c>
      <c r="M1136" s="15">
        <v>1.1012500000000001</v>
      </c>
      <c r="N1136" s="15">
        <v>1.1012500000000001</v>
      </c>
      <c r="O1136" s="5" t="s">
        <v>55</v>
      </c>
      <c r="P1136" s="5" t="s">
        <v>91</v>
      </c>
      <c r="Q1136" s="5" t="str">
        <f t="shared" si="156"/>
        <v>396-2024-06-30</v>
      </c>
      <c r="R1136" s="5">
        <v>1</v>
      </c>
      <c r="S1136" s="5">
        <v>1</v>
      </c>
    </row>
    <row r="1137" spans="1:19" x14ac:dyDescent="0.3">
      <c r="A1137" s="5">
        <v>400</v>
      </c>
      <c r="B1137" s="5" t="s">
        <v>372</v>
      </c>
      <c r="C1137" s="5" t="s">
        <v>2724</v>
      </c>
      <c r="D1137" s="5" t="s">
        <v>369</v>
      </c>
      <c r="E1137" s="5" t="s">
        <v>54</v>
      </c>
      <c r="F1137" s="5" t="s">
        <v>24</v>
      </c>
      <c r="G1137" s="6">
        <v>45473</v>
      </c>
      <c r="H1137" s="5">
        <v>2024</v>
      </c>
      <c r="I1137" s="5" t="s">
        <v>742</v>
      </c>
      <c r="J1137" s="6" t="s">
        <v>784</v>
      </c>
      <c r="K1137" s="5">
        <v>88</v>
      </c>
      <c r="L1137" s="5">
        <v>294</v>
      </c>
      <c r="M1137" s="15">
        <v>1.3</v>
      </c>
      <c r="N1137" s="15">
        <v>3.3409090909090908</v>
      </c>
      <c r="O1137" s="5" t="s">
        <v>55</v>
      </c>
      <c r="P1137" s="5" t="s">
        <v>55</v>
      </c>
      <c r="Q1137" s="5" t="str">
        <f t="shared" si="156"/>
        <v>400-2024-06-30</v>
      </c>
      <c r="R1137" s="5">
        <v>0</v>
      </c>
      <c r="S1137" s="5">
        <v>0</v>
      </c>
    </row>
    <row r="1138" spans="1:19" x14ac:dyDescent="0.3">
      <c r="A1138" s="5">
        <v>404</v>
      </c>
      <c r="B1138" s="5" t="s">
        <v>377</v>
      </c>
      <c r="C1138" s="5" t="s">
        <v>2725</v>
      </c>
      <c r="D1138" s="5" t="s">
        <v>374</v>
      </c>
      <c r="E1138" s="5" t="s">
        <v>54</v>
      </c>
      <c r="F1138" s="5" t="s">
        <v>62</v>
      </c>
      <c r="G1138" s="6">
        <v>45473</v>
      </c>
      <c r="H1138" s="5">
        <v>2024</v>
      </c>
      <c r="I1138" s="5" t="s">
        <v>742</v>
      </c>
      <c r="J1138" s="6" t="s">
        <v>784</v>
      </c>
      <c r="K1138" s="5">
        <v>10</v>
      </c>
      <c r="L1138" s="5">
        <v>5.85</v>
      </c>
      <c r="M1138" s="15">
        <v>1</v>
      </c>
      <c r="N1138" s="15">
        <v>1</v>
      </c>
      <c r="O1138" s="5" t="s">
        <v>25</v>
      </c>
      <c r="P1138" s="5" t="s">
        <v>25</v>
      </c>
      <c r="Q1138" s="5" t="str">
        <f t="shared" si="156"/>
        <v>404-2024-06-30</v>
      </c>
      <c r="R1138" s="5">
        <v>0</v>
      </c>
      <c r="S1138" s="5">
        <v>0</v>
      </c>
    </row>
    <row r="1139" spans="1:19" x14ac:dyDescent="0.3">
      <c r="A1139" s="5">
        <v>405</v>
      </c>
      <c r="B1139" s="5" t="s">
        <v>379</v>
      </c>
      <c r="C1139" s="5" t="s">
        <v>2725</v>
      </c>
      <c r="D1139" s="5" t="s">
        <v>374</v>
      </c>
      <c r="E1139" s="5" t="s">
        <v>54</v>
      </c>
      <c r="F1139" s="5" t="s">
        <v>24</v>
      </c>
      <c r="G1139" s="6">
        <v>45473</v>
      </c>
      <c r="H1139" s="5">
        <v>2024</v>
      </c>
      <c r="I1139" s="5" t="s">
        <v>742</v>
      </c>
      <c r="J1139" s="6" t="s">
        <v>784</v>
      </c>
      <c r="K1139" s="5">
        <v>100</v>
      </c>
      <c r="L1139" s="5">
        <v>92</v>
      </c>
      <c r="M1139" s="15">
        <v>0.92</v>
      </c>
      <c r="N1139" s="15">
        <v>0.92</v>
      </c>
      <c r="O1139" s="5" t="s">
        <v>25</v>
      </c>
      <c r="P1139" s="5" t="s">
        <v>25</v>
      </c>
      <c r="Q1139" s="5" t="str">
        <f t="shared" si="156"/>
        <v>405-2024-06-30</v>
      </c>
      <c r="R1139" s="5">
        <v>0</v>
      </c>
      <c r="S1139" s="5">
        <v>0</v>
      </c>
    </row>
    <row r="1140" spans="1:19" x14ac:dyDescent="0.3">
      <c r="A1140" s="5">
        <v>409</v>
      </c>
      <c r="B1140" s="5" t="s">
        <v>383</v>
      </c>
      <c r="C1140" s="5" t="s">
        <v>2724</v>
      </c>
      <c r="D1140" s="5" t="s">
        <v>46</v>
      </c>
      <c r="E1140" s="5" t="s">
        <v>60</v>
      </c>
      <c r="F1140" s="5" t="s">
        <v>24</v>
      </c>
      <c r="G1140" s="6">
        <v>45473</v>
      </c>
      <c r="H1140" s="5">
        <v>2024</v>
      </c>
      <c r="I1140" s="5" t="s">
        <v>742</v>
      </c>
      <c r="J1140" s="6" t="s">
        <v>784</v>
      </c>
      <c r="K1140" s="5">
        <v>95</v>
      </c>
      <c r="L1140" s="5">
        <v>98.4962406015037</v>
      </c>
      <c r="M1140" s="15">
        <v>1.0368025326474071</v>
      </c>
      <c r="N1140" s="15">
        <v>1.0368025326474071</v>
      </c>
      <c r="O1140" s="5" t="s">
        <v>25</v>
      </c>
      <c r="P1140" s="5" t="s">
        <v>25</v>
      </c>
      <c r="Q1140" s="5" t="str">
        <f t="shared" si="156"/>
        <v>409-2024-06-30</v>
      </c>
      <c r="R1140" s="5">
        <v>0</v>
      </c>
      <c r="S1140" s="5">
        <v>0</v>
      </c>
    </row>
    <row r="1141" spans="1:19" x14ac:dyDescent="0.3">
      <c r="A1141" s="5">
        <v>421</v>
      </c>
      <c r="B1141" s="5" t="s">
        <v>397</v>
      </c>
      <c r="C1141" s="5" t="s">
        <v>2724</v>
      </c>
      <c r="D1141" s="5" t="s">
        <v>87</v>
      </c>
      <c r="E1141" s="5" t="s">
        <v>54</v>
      </c>
      <c r="F1141" s="5" t="s">
        <v>24</v>
      </c>
      <c r="G1141" s="6">
        <v>45473</v>
      </c>
      <c r="H1141" s="5">
        <v>2024</v>
      </c>
      <c r="I1141" s="5" t="s">
        <v>742</v>
      </c>
      <c r="J1141" s="6" t="s">
        <v>784</v>
      </c>
      <c r="K1141" s="5">
        <v>147043</v>
      </c>
      <c r="L1141" s="5">
        <v>177740</v>
      </c>
      <c r="M1141" s="15">
        <v>1.2087620627979569</v>
      </c>
      <c r="N1141" s="15">
        <v>1.2087620627979569</v>
      </c>
      <c r="O1141" s="5" t="s">
        <v>55</v>
      </c>
      <c r="P1141" s="5" t="s">
        <v>55</v>
      </c>
      <c r="Q1141" s="5" t="str">
        <f t="shared" si="156"/>
        <v>421-2024-06-30</v>
      </c>
      <c r="R1141" s="5">
        <v>0</v>
      </c>
      <c r="S1141" s="5">
        <v>0</v>
      </c>
    </row>
    <row r="1142" spans="1:19" x14ac:dyDescent="0.3">
      <c r="A1142" s="5">
        <v>425</v>
      </c>
      <c r="B1142" s="5" t="s">
        <v>401</v>
      </c>
      <c r="C1142" s="5" t="s">
        <v>2724</v>
      </c>
      <c r="D1142" s="5" t="s">
        <v>351</v>
      </c>
      <c r="E1142" s="5" t="s">
        <v>54</v>
      </c>
      <c r="F1142" s="5" t="s">
        <v>24</v>
      </c>
      <c r="G1142" s="6">
        <v>45473</v>
      </c>
      <c r="H1142" s="5">
        <v>2024</v>
      </c>
      <c r="I1142" s="5" t="s">
        <v>742</v>
      </c>
      <c r="J1142" s="6" t="s">
        <v>784</v>
      </c>
      <c r="K1142" s="5">
        <v>100</v>
      </c>
      <c r="L1142" s="5">
        <v>60.69</v>
      </c>
      <c r="M1142" s="15">
        <v>0.6069</v>
      </c>
      <c r="N1142" s="15">
        <v>0.6069</v>
      </c>
      <c r="O1142" s="5" t="s">
        <v>55</v>
      </c>
      <c r="P1142" s="5" t="s">
        <v>55</v>
      </c>
      <c r="Q1142" s="5" t="str">
        <f t="shared" si="156"/>
        <v>425-2024-06-30</v>
      </c>
      <c r="R1142" s="5">
        <v>0</v>
      </c>
      <c r="S1142" s="5">
        <v>0</v>
      </c>
    </row>
    <row r="1143" spans="1:19" x14ac:dyDescent="0.3">
      <c r="A1143" s="5">
        <v>435</v>
      </c>
      <c r="B1143" s="5" t="s">
        <v>412</v>
      </c>
      <c r="C1143" s="5" t="s">
        <v>2724</v>
      </c>
      <c r="D1143" s="5" t="s">
        <v>98</v>
      </c>
      <c r="E1143" s="5" t="s">
        <v>54</v>
      </c>
      <c r="F1143" s="5" t="s">
        <v>24</v>
      </c>
      <c r="G1143" s="6">
        <v>45838</v>
      </c>
      <c r="H1143" s="5">
        <v>2025</v>
      </c>
      <c r="I1143" s="5" t="s">
        <v>742</v>
      </c>
      <c r="J1143" s="6" t="s">
        <v>846</v>
      </c>
      <c r="K1143" s="5">
        <v>100</v>
      </c>
      <c r="L1143" s="10">
        <v>96.09</v>
      </c>
      <c r="M1143" s="15">
        <v>0.96090000000000009</v>
      </c>
      <c r="N1143" s="15">
        <v>0.96090000000000009</v>
      </c>
      <c r="O1143" s="5" t="s">
        <v>25</v>
      </c>
      <c r="P1143" s="5" t="s">
        <v>25</v>
      </c>
      <c r="Q1143" s="5" t="str">
        <f t="shared" si="156"/>
        <v>435-2025-06-30</v>
      </c>
      <c r="R1143" s="5">
        <v>2</v>
      </c>
      <c r="S1143" s="5">
        <v>2</v>
      </c>
    </row>
    <row r="1144" spans="1:19" x14ac:dyDescent="0.3">
      <c r="A1144" s="5">
        <v>439</v>
      </c>
      <c r="B1144" s="5" t="s">
        <v>415</v>
      </c>
      <c r="C1144" s="5" t="s">
        <v>2724</v>
      </c>
      <c r="D1144" s="5" t="s">
        <v>2669</v>
      </c>
      <c r="E1144" s="5" t="s">
        <v>54</v>
      </c>
      <c r="F1144" s="5" t="s">
        <v>24</v>
      </c>
      <c r="G1144" s="6">
        <v>45473</v>
      </c>
      <c r="H1144" s="5">
        <v>2024</v>
      </c>
      <c r="I1144" s="5" t="s">
        <v>742</v>
      </c>
      <c r="J1144" s="6" t="s">
        <v>784</v>
      </c>
      <c r="K1144" s="5">
        <v>100</v>
      </c>
      <c r="L1144" s="5">
        <v>100</v>
      </c>
      <c r="M1144" s="15">
        <v>1</v>
      </c>
      <c r="N1144" s="15">
        <v>1</v>
      </c>
      <c r="O1144" s="5" t="s">
        <v>25</v>
      </c>
      <c r="P1144" s="5" t="s">
        <v>25</v>
      </c>
      <c r="Q1144" s="5" t="str">
        <f t="shared" si="156"/>
        <v>439-2024-06-30</v>
      </c>
      <c r="R1144" s="5">
        <v>0</v>
      </c>
      <c r="S1144" s="5">
        <v>0</v>
      </c>
    </row>
    <row r="1145" spans="1:19" x14ac:dyDescent="0.3">
      <c r="A1145" s="5">
        <v>449</v>
      </c>
      <c r="B1145" s="5" t="s">
        <v>2805</v>
      </c>
      <c r="C1145" s="5" t="s">
        <v>2724</v>
      </c>
      <c r="D1145" s="5" t="s">
        <v>249</v>
      </c>
      <c r="E1145" s="5" t="s">
        <v>199</v>
      </c>
      <c r="F1145" s="5" t="s">
        <v>24</v>
      </c>
      <c r="G1145" s="6">
        <v>45473</v>
      </c>
      <c r="H1145" s="5">
        <v>2024</v>
      </c>
      <c r="I1145" s="5" t="s">
        <v>742</v>
      </c>
      <c r="J1145" s="6" t="s">
        <v>784</v>
      </c>
      <c r="K1145" s="5">
        <v>40</v>
      </c>
      <c r="L1145" s="5">
        <v>53.85</v>
      </c>
      <c r="M1145" s="15">
        <v>1</v>
      </c>
      <c r="N1145" s="15">
        <v>1.3462499999999999</v>
      </c>
      <c r="O1145" s="5" t="s">
        <v>25</v>
      </c>
      <c r="P1145" s="5" t="s">
        <v>25</v>
      </c>
      <c r="Q1145" s="5" t="str">
        <f t="shared" si="156"/>
        <v>449-2024-06-30</v>
      </c>
      <c r="R1145" s="5">
        <v>0</v>
      </c>
      <c r="S1145" s="5">
        <v>0</v>
      </c>
    </row>
    <row r="1146" spans="1:19" x14ac:dyDescent="0.3">
      <c r="A1146" s="5">
        <v>452</v>
      </c>
      <c r="B1146" s="5" t="s">
        <v>425</v>
      </c>
      <c r="C1146" s="5" t="s">
        <v>2724</v>
      </c>
      <c r="D1146" s="5" t="s">
        <v>362</v>
      </c>
      <c r="E1146" s="5" t="s">
        <v>54</v>
      </c>
      <c r="F1146" s="5" t="s">
        <v>24</v>
      </c>
      <c r="G1146" s="6">
        <v>45473</v>
      </c>
      <c r="H1146" s="5">
        <v>2024</v>
      </c>
      <c r="I1146" s="5" t="s">
        <v>742</v>
      </c>
      <c r="J1146" s="6" t="s">
        <v>784</v>
      </c>
      <c r="K1146" s="5"/>
      <c r="L1146" s="5"/>
      <c r="M1146" s="15"/>
      <c r="N1146" s="15"/>
      <c r="O1146" s="5" t="s">
        <v>25</v>
      </c>
      <c r="P1146" s="5" t="s">
        <v>25</v>
      </c>
      <c r="Q1146" s="5" t="str">
        <f t="shared" si="156"/>
        <v>452-2024-06-30</v>
      </c>
      <c r="R1146" s="5">
        <v>0</v>
      </c>
      <c r="S1146" s="5">
        <v>0</v>
      </c>
    </row>
    <row r="1147" spans="1:19" x14ac:dyDescent="0.3">
      <c r="A1147" s="5">
        <v>454</v>
      </c>
      <c r="B1147" s="5" t="s">
        <v>427</v>
      </c>
      <c r="C1147" s="5" t="s">
        <v>2725</v>
      </c>
      <c r="D1147" s="5" t="s">
        <v>366</v>
      </c>
      <c r="E1147" s="5" t="s">
        <v>60</v>
      </c>
      <c r="F1147" s="5" t="s">
        <v>24</v>
      </c>
      <c r="G1147" s="6">
        <v>45473</v>
      </c>
      <c r="H1147" s="5">
        <v>2024</v>
      </c>
      <c r="I1147" s="5" t="s">
        <v>742</v>
      </c>
      <c r="J1147" s="6" t="s">
        <v>784</v>
      </c>
      <c r="K1147" s="5"/>
      <c r="L1147" s="5"/>
      <c r="M1147" s="15"/>
      <c r="N1147" s="15"/>
      <c r="O1147" s="5" t="s">
        <v>25</v>
      </c>
      <c r="P1147" s="5" t="s">
        <v>25</v>
      </c>
      <c r="Q1147" s="5" t="str">
        <f t="shared" si="156"/>
        <v>454-2024-06-30</v>
      </c>
      <c r="R1147" s="5">
        <v>0</v>
      </c>
      <c r="S1147" s="5">
        <v>0</v>
      </c>
    </row>
    <row r="1148" spans="1:19" x14ac:dyDescent="0.3">
      <c r="A1148" s="5">
        <v>458</v>
      </c>
      <c r="B1148" s="5" t="s">
        <v>431</v>
      </c>
      <c r="C1148" s="5" t="s">
        <v>2724</v>
      </c>
      <c r="D1148" s="5" t="s">
        <v>403</v>
      </c>
      <c r="E1148" s="5" t="s">
        <v>54</v>
      </c>
      <c r="F1148" s="5" t="s">
        <v>24</v>
      </c>
      <c r="G1148" s="6">
        <v>45473</v>
      </c>
      <c r="H1148" s="5">
        <v>2024</v>
      </c>
      <c r="I1148" s="5" t="s">
        <v>742</v>
      </c>
      <c r="J1148" s="6" t="s">
        <v>784</v>
      </c>
      <c r="K1148" s="5"/>
      <c r="L1148" s="5">
        <v>4900000</v>
      </c>
      <c r="M1148" s="15"/>
      <c r="N1148" s="15"/>
      <c r="O1148" s="5" t="s">
        <v>25</v>
      </c>
      <c r="P1148" s="5" t="s">
        <v>25</v>
      </c>
      <c r="Q1148" s="5" t="str">
        <f t="shared" si="156"/>
        <v>458-2024-06-30</v>
      </c>
      <c r="R1148" s="5">
        <v>0</v>
      </c>
      <c r="S1148" s="5">
        <v>0</v>
      </c>
    </row>
    <row r="1149" spans="1:19" x14ac:dyDescent="0.3">
      <c r="A1149" s="5">
        <v>459</v>
      </c>
      <c r="B1149" s="5" t="s">
        <v>432</v>
      </c>
      <c r="C1149" s="5" t="s">
        <v>2724</v>
      </c>
      <c r="D1149" s="5" t="s">
        <v>362</v>
      </c>
      <c r="E1149" s="5" t="s">
        <v>60</v>
      </c>
      <c r="F1149" s="5" t="s">
        <v>24</v>
      </c>
      <c r="G1149" s="6">
        <v>45473</v>
      </c>
      <c r="H1149" s="5">
        <v>2024</v>
      </c>
      <c r="I1149" s="5" t="s">
        <v>742</v>
      </c>
      <c r="J1149" s="6" t="s">
        <v>784</v>
      </c>
      <c r="K1149" s="5">
        <v>100</v>
      </c>
      <c r="L1149" s="5">
        <v>130.43</v>
      </c>
      <c r="M1149" s="15">
        <v>1.3</v>
      </c>
      <c r="N1149" s="15">
        <v>1.3043</v>
      </c>
      <c r="O1149" s="5" t="s">
        <v>25</v>
      </c>
      <c r="P1149" s="5" t="s">
        <v>25</v>
      </c>
      <c r="Q1149" s="5" t="str">
        <f t="shared" si="156"/>
        <v>459-2024-06-30</v>
      </c>
      <c r="R1149" s="5">
        <v>0</v>
      </c>
      <c r="S1149" s="5">
        <v>0</v>
      </c>
    </row>
    <row r="1150" spans="1:19" x14ac:dyDescent="0.3">
      <c r="A1150" s="5">
        <v>462</v>
      </c>
      <c r="B1150" s="5" t="s">
        <v>434</v>
      </c>
      <c r="C1150" s="5" t="s">
        <v>2724</v>
      </c>
      <c r="D1150" s="5" t="s">
        <v>127</v>
      </c>
      <c r="E1150" s="5" t="s">
        <v>54</v>
      </c>
      <c r="F1150" s="5" t="s">
        <v>24</v>
      </c>
      <c r="G1150" s="6">
        <v>45473</v>
      </c>
      <c r="H1150" s="5">
        <v>2024</v>
      </c>
      <c r="I1150" s="5" t="s">
        <v>742</v>
      </c>
      <c r="J1150" s="6" t="s">
        <v>784</v>
      </c>
      <c r="K1150" s="5">
        <v>85</v>
      </c>
      <c r="L1150" s="5">
        <v>100</v>
      </c>
      <c r="M1150" s="15">
        <v>1.1764705882352939</v>
      </c>
      <c r="N1150" s="15">
        <v>1.1764705882352939</v>
      </c>
      <c r="O1150" s="5" t="s">
        <v>25</v>
      </c>
      <c r="P1150" s="5" t="s">
        <v>25</v>
      </c>
      <c r="Q1150" s="5" t="str">
        <f t="shared" si="156"/>
        <v>462-2024-06-30</v>
      </c>
      <c r="R1150" s="5">
        <v>0</v>
      </c>
      <c r="S1150" s="5">
        <v>0</v>
      </c>
    </row>
    <row r="1151" spans="1:19" x14ac:dyDescent="0.3">
      <c r="A1151" s="5">
        <v>468</v>
      </c>
      <c r="B1151" s="5" t="s">
        <v>439</v>
      </c>
      <c r="C1151" s="5" t="s">
        <v>2725</v>
      </c>
      <c r="D1151" s="5" t="s">
        <v>225</v>
      </c>
      <c r="E1151" s="5" t="s">
        <v>54</v>
      </c>
      <c r="F1151" s="5" t="s">
        <v>62</v>
      </c>
      <c r="G1151" s="6">
        <v>45473</v>
      </c>
      <c r="H1151" s="5">
        <v>2024</v>
      </c>
      <c r="I1151" s="5" t="s">
        <v>742</v>
      </c>
      <c r="J1151" s="6" t="s">
        <v>784</v>
      </c>
      <c r="K1151" s="5">
        <v>3</v>
      </c>
      <c r="L1151" s="5">
        <v>2.85</v>
      </c>
      <c r="M1151" s="15">
        <v>1.0526315789473679</v>
      </c>
      <c r="N1151" s="15">
        <v>1.0526315789473679</v>
      </c>
      <c r="O1151" s="5" t="s">
        <v>55</v>
      </c>
      <c r="P1151" s="5" t="s">
        <v>91</v>
      </c>
      <c r="Q1151" s="5" t="str">
        <f t="shared" si="156"/>
        <v>468-2024-06-30</v>
      </c>
      <c r="R1151" s="5">
        <v>0</v>
      </c>
      <c r="S1151" s="5">
        <v>1</v>
      </c>
    </row>
    <row r="1152" spans="1:19" x14ac:dyDescent="0.3">
      <c r="A1152" s="25">
        <v>474</v>
      </c>
      <c r="B1152" s="23" t="s">
        <v>446</v>
      </c>
      <c r="C1152" s="5" t="s">
        <v>2725</v>
      </c>
      <c r="D1152" s="5" t="s">
        <v>447</v>
      </c>
      <c r="E1152" s="5" t="s">
        <v>54</v>
      </c>
      <c r="F1152" s="5" t="s">
        <v>24</v>
      </c>
      <c r="G1152" s="6">
        <v>45473</v>
      </c>
      <c r="H1152" s="5">
        <v>2024</v>
      </c>
      <c r="I1152" s="5" t="s">
        <v>742</v>
      </c>
      <c r="J1152" s="6" t="s">
        <v>784</v>
      </c>
      <c r="K1152" s="5">
        <v>100</v>
      </c>
      <c r="L1152" s="5">
        <v>100</v>
      </c>
      <c r="M1152" s="15">
        <v>1</v>
      </c>
      <c r="N1152" s="15">
        <v>1</v>
      </c>
      <c r="O1152" s="5" t="s">
        <v>55</v>
      </c>
      <c r="P1152" s="5" t="s">
        <v>55</v>
      </c>
      <c r="Q1152" s="5" t="str">
        <f t="shared" si="156"/>
        <v>474-2024-06-30</v>
      </c>
      <c r="R1152" s="5">
        <v>0</v>
      </c>
      <c r="S1152" s="5">
        <v>0</v>
      </c>
    </row>
    <row r="1153" spans="1:19" x14ac:dyDescent="0.3">
      <c r="A1153" s="5" t="s">
        <v>515</v>
      </c>
      <c r="B1153" s="5" t="s">
        <v>516</v>
      </c>
      <c r="C1153" s="5" t="s">
        <v>2725</v>
      </c>
      <c r="D1153" s="5" t="s">
        <v>33</v>
      </c>
      <c r="E1153" s="5" t="s">
        <v>23</v>
      </c>
      <c r="F1153" s="5" t="s">
        <v>24</v>
      </c>
      <c r="G1153" s="6">
        <v>45107</v>
      </c>
      <c r="H1153" s="16">
        <v>2023</v>
      </c>
      <c r="I1153" s="6" t="s">
        <v>742</v>
      </c>
      <c r="J1153" s="6" t="s">
        <v>743</v>
      </c>
      <c r="K1153" s="5">
        <v>100</v>
      </c>
      <c r="L1153" s="5">
        <v>100</v>
      </c>
      <c r="M1153" s="15">
        <v>1</v>
      </c>
      <c r="N1153" s="15">
        <v>1</v>
      </c>
      <c r="O1153" s="5" t="s">
        <v>25</v>
      </c>
      <c r="P1153" s="5" t="s">
        <v>25</v>
      </c>
      <c r="Q1153" s="5" t="str">
        <f t="shared" si="156"/>
        <v>13.1-2023-06-30</v>
      </c>
      <c r="R1153" s="5">
        <v>0</v>
      </c>
      <c r="S1153" s="5">
        <v>0</v>
      </c>
    </row>
    <row r="1154" spans="1:19" x14ac:dyDescent="0.3">
      <c r="A1154" s="25" t="s">
        <v>694</v>
      </c>
      <c r="B1154" s="5" t="s">
        <v>695</v>
      </c>
      <c r="C1154" s="5" t="s">
        <v>2725</v>
      </c>
      <c r="D1154" s="5" t="s">
        <v>440</v>
      </c>
      <c r="E1154" s="5" t="s">
        <v>54</v>
      </c>
      <c r="F1154" s="5" t="s">
        <v>24</v>
      </c>
      <c r="G1154" s="6">
        <v>45838</v>
      </c>
      <c r="H1154" s="16">
        <v>2025</v>
      </c>
      <c r="I1154" s="6" t="s">
        <v>742</v>
      </c>
      <c r="J1154" s="6" t="s">
        <v>846</v>
      </c>
      <c r="K1154" s="5">
        <v>2677</v>
      </c>
      <c r="L1154" s="5">
        <v>2764</v>
      </c>
      <c r="M1154" s="15">
        <v>1.0324990661187901</v>
      </c>
      <c r="N1154" s="15">
        <v>1.0324990661187901</v>
      </c>
      <c r="O1154" s="5" t="s">
        <v>55</v>
      </c>
      <c r="P1154" s="5" t="s">
        <v>55</v>
      </c>
      <c r="Q1154" s="5" t="str">
        <f t="shared" ref="Q1154:Q1217" si="157">A1154&amp;"-"&amp;YEAR(G1154)&amp;"-"&amp;IF(LEN(MONTH(G1154))=1,"0"&amp;MONTH(G1154),MONTH(G1154))&amp;"-"&amp;IF(LEN(DAY(G1154))=1,"0"&amp;DAY(G1154),DAY(G1154))</f>
        <v>Med 1-2025-06-30</v>
      </c>
      <c r="R1154" s="5">
        <v>0</v>
      </c>
      <c r="S1154" s="5">
        <v>0</v>
      </c>
    </row>
    <row r="1155" spans="1:19" x14ac:dyDescent="0.3">
      <c r="A1155" s="25" t="s">
        <v>696</v>
      </c>
      <c r="B1155" s="5" t="s">
        <v>697</v>
      </c>
      <c r="C1155" s="5" t="s">
        <v>2725</v>
      </c>
      <c r="D1155" s="5" t="s">
        <v>440</v>
      </c>
      <c r="E1155" s="5" t="s">
        <v>54</v>
      </c>
      <c r="F1155" s="5" t="s">
        <v>24</v>
      </c>
      <c r="G1155" s="6">
        <v>45473</v>
      </c>
      <c r="H1155" s="16">
        <v>2024</v>
      </c>
      <c r="I1155" s="6" t="s">
        <v>742</v>
      </c>
      <c r="J1155" s="6" t="s">
        <v>784</v>
      </c>
      <c r="K1155" s="5">
        <v>570</v>
      </c>
      <c r="L1155" s="5">
        <v>545</v>
      </c>
      <c r="M1155" s="15">
        <v>0.95614035087719296</v>
      </c>
      <c r="N1155" s="15">
        <v>0.95614035087719296</v>
      </c>
      <c r="O1155" s="5" t="s">
        <v>55</v>
      </c>
      <c r="P1155" s="5" t="s">
        <v>55</v>
      </c>
      <c r="Q1155" s="5" t="str">
        <f t="shared" si="157"/>
        <v>Med 1.1-2024-06-30</v>
      </c>
      <c r="R1155" s="5">
        <v>0</v>
      </c>
      <c r="S1155" s="5">
        <v>0</v>
      </c>
    </row>
    <row r="1156" spans="1:19" x14ac:dyDescent="0.3">
      <c r="A1156" s="25" t="s">
        <v>700</v>
      </c>
      <c r="B1156" s="5" t="s">
        <v>701</v>
      </c>
      <c r="C1156" s="5" t="s">
        <v>2725</v>
      </c>
      <c r="D1156" s="5" t="s">
        <v>440</v>
      </c>
      <c r="E1156" s="5" t="s">
        <v>54</v>
      </c>
      <c r="F1156" s="5" t="s">
        <v>24</v>
      </c>
      <c r="G1156" s="6">
        <v>45838</v>
      </c>
      <c r="H1156" s="16">
        <v>2025</v>
      </c>
      <c r="I1156" s="6" t="s">
        <v>742</v>
      </c>
      <c r="J1156" s="6" t="s">
        <v>846</v>
      </c>
      <c r="K1156" s="5">
        <v>582</v>
      </c>
      <c r="L1156" s="5">
        <v>562</v>
      </c>
      <c r="M1156" s="15">
        <v>0.96563573883161513</v>
      </c>
      <c r="N1156" s="15">
        <v>0.96563573883161513</v>
      </c>
      <c r="O1156" s="5" t="s">
        <v>55</v>
      </c>
      <c r="P1156" s="5" t="s">
        <v>55</v>
      </c>
      <c r="Q1156" s="5" t="str">
        <f t="shared" si="157"/>
        <v>Med 1.3-2025-06-30</v>
      </c>
      <c r="R1156" s="5">
        <v>0</v>
      </c>
      <c r="S1156" s="5">
        <v>0</v>
      </c>
    </row>
    <row r="1157" spans="1:19" x14ac:dyDescent="0.3">
      <c r="A1157" s="25" t="s">
        <v>702</v>
      </c>
      <c r="B1157" s="5" t="s">
        <v>746</v>
      </c>
      <c r="C1157" s="5" t="s">
        <v>2725</v>
      </c>
      <c r="D1157" s="5" t="s">
        <v>440</v>
      </c>
      <c r="E1157" s="5" t="s">
        <v>54</v>
      </c>
      <c r="F1157" s="5" t="s">
        <v>24</v>
      </c>
      <c r="G1157" s="6">
        <v>45838</v>
      </c>
      <c r="H1157" s="16">
        <v>2025</v>
      </c>
      <c r="I1157" s="6" t="s">
        <v>742</v>
      </c>
      <c r="J1157" s="6" t="s">
        <v>846</v>
      </c>
      <c r="K1157" s="9">
        <v>2107</v>
      </c>
      <c r="L1157" s="9">
        <v>2219</v>
      </c>
      <c r="M1157" s="15">
        <v>1.0531561461794019</v>
      </c>
      <c r="N1157" s="15">
        <v>1.0531561461794019</v>
      </c>
      <c r="O1157" s="5" t="s">
        <v>55</v>
      </c>
      <c r="P1157" s="5" t="s">
        <v>55</v>
      </c>
      <c r="Q1157" s="5" t="str">
        <f t="shared" si="157"/>
        <v>Med 1.4-2025-06-30</v>
      </c>
      <c r="R1157" s="5">
        <v>0</v>
      </c>
      <c r="S1157" s="5">
        <v>0</v>
      </c>
    </row>
    <row r="1158" spans="1:19" x14ac:dyDescent="0.3">
      <c r="A1158" s="25" t="s">
        <v>704</v>
      </c>
      <c r="B1158" s="5" t="s">
        <v>705</v>
      </c>
      <c r="C1158" s="5" t="s">
        <v>2725</v>
      </c>
      <c r="D1158" s="5" t="s">
        <v>440</v>
      </c>
      <c r="E1158" s="5" t="s">
        <v>54</v>
      </c>
      <c r="F1158" s="5" t="s">
        <v>24</v>
      </c>
      <c r="G1158" s="6">
        <v>45838</v>
      </c>
      <c r="H1158" s="16">
        <v>2025</v>
      </c>
      <c r="I1158" s="6" t="s">
        <v>742</v>
      </c>
      <c r="J1158" s="6" t="s">
        <v>846</v>
      </c>
      <c r="K1158" s="9">
        <v>100</v>
      </c>
      <c r="L1158" s="12">
        <v>107.61</v>
      </c>
      <c r="M1158" s="15">
        <v>1.0761000000000001</v>
      </c>
      <c r="N1158" s="15">
        <v>1.0761000000000001</v>
      </c>
      <c r="O1158" s="5" t="s">
        <v>25</v>
      </c>
      <c r="P1158" s="5" t="s">
        <v>25</v>
      </c>
      <c r="Q1158" s="5" t="str">
        <f t="shared" si="157"/>
        <v>Med 10-2025-06-30</v>
      </c>
      <c r="R1158" s="5">
        <v>0</v>
      </c>
      <c r="S1158" s="5">
        <v>0</v>
      </c>
    </row>
    <row r="1159" spans="1:19" x14ac:dyDescent="0.3">
      <c r="A1159" s="25" t="s">
        <v>706</v>
      </c>
      <c r="B1159" s="5" t="s">
        <v>707</v>
      </c>
      <c r="C1159" s="5" t="s">
        <v>2725</v>
      </c>
      <c r="D1159" s="5" t="s">
        <v>440</v>
      </c>
      <c r="E1159" s="5" t="s">
        <v>54</v>
      </c>
      <c r="F1159" s="5" t="s">
        <v>24</v>
      </c>
      <c r="G1159" s="6">
        <v>45838</v>
      </c>
      <c r="H1159" s="16">
        <v>2025</v>
      </c>
      <c r="I1159" s="6" t="s">
        <v>742</v>
      </c>
      <c r="J1159" s="6" t="s">
        <v>846</v>
      </c>
      <c r="K1159" s="9">
        <v>100</v>
      </c>
      <c r="L1159" s="12">
        <v>143.04</v>
      </c>
      <c r="M1159" s="15">
        <v>1.3</v>
      </c>
      <c r="N1159" s="15">
        <v>1.4303999999999999</v>
      </c>
      <c r="O1159" s="5" t="s">
        <v>25</v>
      </c>
      <c r="P1159" s="5" t="s">
        <v>25</v>
      </c>
      <c r="Q1159" s="5" t="str">
        <f t="shared" si="157"/>
        <v>Med 11-2025-06-30</v>
      </c>
      <c r="R1159" s="5">
        <v>0</v>
      </c>
      <c r="S1159" s="5">
        <v>0</v>
      </c>
    </row>
    <row r="1160" spans="1:19" x14ac:dyDescent="0.3">
      <c r="A1160" s="25" t="s">
        <v>734</v>
      </c>
      <c r="B1160" s="5" t="s">
        <v>735</v>
      </c>
      <c r="C1160" s="5" t="s">
        <v>2725</v>
      </c>
      <c r="D1160" s="5" t="s">
        <v>440</v>
      </c>
      <c r="E1160" s="5" t="s">
        <v>54</v>
      </c>
      <c r="F1160" s="5" t="s">
        <v>24</v>
      </c>
      <c r="G1160" s="6">
        <v>45473</v>
      </c>
      <c r="H1160" s="16">
        <v>2024</v>
      </c>
      <c r="I1160" s="6" t="s">
        <v>742</v>
      </c>
      <c r="J1160" s="6" t="s">
        <v>784</v>
      </c>
      <c r="K1160" s="9">
        <v>100</v>
      </c>
      <c r="L1160" s="12">
        <v>171.83</v>
      </c>
      <c r="M1160" s="15">
        <v>1.3</v>
      </c>
      <c r="N1160" s="15">
        <v>1.7182999999999999</v>
      </c>
      <c r="O1160" s="5" t="s">
        <v>25</v>
      </c>
      <c r="P1160" s="5" t="s">
        <v>25</v>
      </c>
      <c r="Q1160" s="5" t="str">
        <f t="shared" si="157"/>
        <v>Med 6-2024-06-30</v>
      </c>
      <c r="R1160" s="5">
        <v>0</v>
      </c>
      <c r="S1160" s="5">
        <v>0</v>
      </c>
    </row>
    <row r="1161" spans="1:19" x14ac:dyDescent="0.3">
      <c r="A1161" s="25" t="s">
        <v>736</v>
      </c>
      <c r="B1161" s="5" t="s">
        <v>737</v>
      </c>
      <c r="C1161" s="5" t="s">
        <v>2725</v>
      </c>
      <c r="D1161" s="5" t="s">
        <v>440</v>
      </c>
      <c r="E1161" s="5" t="s">
        <v>54</v>
      </c>
      <c r="F1161" s="5" t="s">
        <v>24</v>
      </c>
      <c r="G1161" s="6">
        <v>45473</v>
      </c>
      <c r="H1161" s="16">
        <v>2024</v>
      </c>
      <c r="I1161" s="6" t="s">
        <v>742</v>
      </c>
      <c r="J1161" s="6" t="s">
        <v>784</v>
      </c>
      <c r="K1161" s="5">
        <v>50</v>
      </c>
      <c r="L1161" s="5">
        <v>59.59</v>
      </c>
      <c r="M1161" s="15">
        <v>1.1918</v>
      </c>
      <c r="N1161" s="15">
        <v>1.1918</v>
      </c>
      <c r="O1161" s="5" t="s">
        <v>25</v>
      </c>
      <c r="P1161" s="5" t="s">
        <v>25</v>
      </c>
      <c r="Q1161" s="5" t="str">
        <f t="shared" si="157"/>
        <v>Med 7-2024-06-30</v>
      </c>
      <c r="R1161" s="5">
        <v>0</v>
      </c>
      <c r="S1161" s="5">
        <v>0</v>
      </c>
    </row>
    <row r="1162" spans="1:19" x14ac:dyDescent="0.3">
      <c r="A1162" s="25" t="s">
        <v>738</v>
      </c>
      <c r="B1162" s="5" t="s">
        <v>739</v>
      </c>
      <c r="C1162" s="5" t="s">
        <v>2725</v>
      </c>
      <c r="D1162" s="5" t="s">
        <v>440</v>
      </c>
      <c r="E1162" s="5" t="s">
        <v>54</v>
      </c>
      <c r="F1162" s="5" t="s">
        <v>24</v>
      </c>
      <c r="G1162" s="6">
        <v>45473</v>
      </c>
      <c r="H1162" s="16">
        <v>2024</v>
      </c>
      <c r="I1162" s="6" t="s">
        <v>742</v>
      </c>
      <c r="J1162" s="6" t="s">
        <v>784</v>
      </c>
      <c r="K1162" s="5">
        <v>85</v>
      </c>
      <c r="L1162" s="5">
        <v>90.1</v>
      </c>
      <c r="M1162" s="15">
        <v>1.06</v>
      </c>
      <c r="N1162" s="15">
        <v>1.06</v>
      </c>
      <c r="O1162" s="5" t="s">
        <v>25</v>
      </c>
      <c r="P1162" s="5" t="s">
        <v>25</v>
      </c>
      <c r="Q1162" s="5" t="str">
        <f t="shared" si="157"/>
        <v>Med 8-2024-06-30</v>
      </c>
      <c r="R1162" s="5">
        <v>1</v>
      </c>
      <c r="S1162" s="5">
        <v>1</v>
      </c>
    </row>
    <row r="1163" spans="1:19" x14ac:dyDescent="0.3">
      <c r="A1163" s="25" t="s">
        <v>740</v>
      </c>
      <c r="B1163" s="5" t="s">
        <v>741</v>
      </c>
      <c r="C1163" s="5" t="s">
        <v>2725</v>
      </c>
      <c r="D1163" s="5" t="s">
        <v>440</v>
      </c>
      <c r="E1163" s="5" t="s">
        <v>54</v>
      </c>
      <c r="F1163" s="5" t="s">
        <v>24</v>
      </c>
      <c r="G1163" s="6">
        <v>45473</v>
      </c>
      <c r="H1163" s="16">
        <v>2024</v>
      </c>
      <c r="I1163" s="6" t="s">
        <v>742</v>
      </c>
      <c r="J1163" s="6" t="s">
        <v>784</v>
      </c>
      <c r="K1163" s="5">
        <v>81</v>
      </c>
      <c r="L1163" s="5">
        <v>83.01</v>
      </c>
      <c r="M1163" s="15">
        <v>1.0248148148148151</v>
      </c>
      <c r="N1163" s="15">
        <v>1.0248148148148151</v>
      </c>
      <c r="O1163" s="5" t="s">
        <v>25</v>
      </c>
      <c r="P1163" s="5" t="s">
        <v>25</v>
      </c>
      <c r="Q1163" s="5" t="str">
        <f t="shared" si="157"/>
        <v>Med 9-2024-06-30</v>
      </c>
      <c r="R1163" s="5">
        <v>0</v>
      </c>
      <c r="S1163" s="5">
        <v>0</v>
      </c>
    </row>
    <row r="1164" spans="1:19" x14ac:dyDescent="0.3">
      <c r="A1164" s="5">
        <v>476</v>
      </c>
      <c r="B1164" s="5" t="s">
        <v>450</v>
      </c>
      <c r="C1164" s="5" t="s">
        <v>2725</v>
      </c>
      <c r="D1164" s="5" t="s">
        <v>22</v>
      </c>
      <c r="E1164" s="5" t="s">
        <v>54</v>
      </c>
      <c r="F1164" s="5" t="s">
        <v>24</v>
      </c>
      <c r="G1164" s="6">
        <v>46022</v>
      </c>
      <c r="H1164" s="5">
        <f t="shared" ref="H1164:H1169" si="158">YEAR(G1164)</f>
        <v>2025</v>
      </c>
      <c r="I1164" s="5" t="str">
        <f t="shared" ref="I1164:I1169" si="159">PROPER(TEXT(G1164,"mmmm"))</f>
        <v>Diciembre</v>
      </c>
      <c r="J1164" s="6" t="str">
        <f t="shared" ref="J1164:J1169" si="160">IF(OR(I1164="Enero",I1164="Febrero",I1164="Marzo",I1164="Abril",I1164="Mayo",I1164="Junio"),H1164&amp;"-1",IF(OR(I1164="Julio",I1164="Agosto",I1164="Septiembre",I1164="Octubre",I1164="Noviembre",I1164="Diciembre"),H1164&amp;"-2"))</f>
        <v>2025-2</v>
      </c>
      <c r="K1164" s="5">
        <v>42</v>
      </c>
      <c r="L1164" s="5">
        <v>42</v>
      </c>
      <c r="M1164" s="15">
        <v>1</v>
      </c>
      <c r="N1164" s="15">
        <v>1</v>
      </c>
      <c r="O1164" s="5" t="s">
        <v>55</v>
      </c>
      <c r="P1164" s="5" t="s">
        <v>55</v>
      </c>
      <c r="Q1164" s="5" t="str">
        <f t="shared" si="157"/>
        <v>476-2025-12-31</v>
      </c>
      <c r="R1164" s="5">
        <v>0</v>
      </c>
      <c r="S1164" s="5">
        <v>0</v>
      </c>
    </row>
    <row r="1165" spans="1:19" x14ac:dyDescent="0.3">
      <c r="A1165" s="5">
        <v>460</v>
      </c>
      <c r="B1165" s="5" t="s">
        <v>2806</v>
      </c>
      <c r="C1165" s="5" t="s">
        <v>2724</v>
      </c>
      <c r="D1165" s="5" t="s">
        <v>28</v>
      </c>
      <c r="E1165" s="5" t="s">
        <v>73</v>
      </c>
      <c r="F1165" s="5" t="s">
        <v>24</v>
      </c>
      <c r="G1165" s="6">
        <v>46022</v>
      </c>
      <c r="H1165" s="5">
        <f t="shared" si="158"/>
        <v>2025</v>
      </c>
      <c r="I1165" s="5" t="str">
        <f t="shared" si="159"/>
        <v>Diciembre</v>
      </c>
      <c r="J1165" s="6" t="str">
        <f t="shared" si="160"/>
        <v>2025-2</v>
      </c>
      <c r="K1165" s="5">
        <v>80</v>
      </c>
      <c r="L1165" s="5">
        <v>84.18</v>
      </c>
      <c r="M1165" s="15">
        <f>IFERROR(IF((L1165/K1165)&gt;1.3,1.3,L1165/K1165),"")</f>
        <v>1.0522500000000001</v>
      </c>
      <c r="N1165" s="15">
        <f>IFERROR(L1165/K1165,"")</f>
        <v>1.0522500000000001</v>
      </c>
      <c r="O1165" s="56" t="s">
        <v>25</v>
      </c>
      <c r="P1165" s="56" t="s">
        <v>25</v>
      </c>
      <c r="Q1165" s="5" t="str">
        <f t="shared" si="157"/>
        <v>460-2025-12-31</v>
      </c>
      <c r="R1165" s="5">
        <v>0</v>
      </c>
      <c r="S1165" s="5">
        <v>1</v>
      </c>
    </row>
    <row r="1166" spans="1:19" x14ac:dyDescent="0.3">
      <c r="A1166" s="5">
        <v>339</v>
      </c>
      <c r="B1166" s="5" t="s">
        <v>2732</v>
      </c>
      <c r="C1166" s="5" t="s">
        <v>2725</v>
      </c>
      <c r="D1166" s="5" t="s">
        <v>298</v>
      </c>
      <c r="E1166" s="5" t="s">
        <v>73</v>
      </c>
      <c r="F1166" s="5" t="s">
        <v>24</v>
      </c>
      <c r="G1166" s="6">
        <v>46022</v>
      </c>
      <c r="H1166" s="5">
        <f t="shared" si="158"/>
        <v>2025</v>
      </c>
      <c r="I1166" s="5" t="str">
        <f t="shared" si="159"/>
        <v>Diciembre</v>
      </c>
      <c r="J1166" s="6" t="str">
        <f t="shared" si="160"/>
        <v>2025-2</v>
      </c>
      <c r="K1166" s="5">
        <v>30</v>
      </c>
      <c r="L1166" s="5">
        <v>35.294117647058833</v>
      </c>
      <c r="M1166" s="15">
        <f>IFERROR(IF((L1166/K1166)&gt;1.3,1.3,L1166/K1166),"")</f>
        <v>1.1764705882352944</v>
      </c>
      <c r="N1166" s="15">
        <f>IFERROR(L1166/K1166,"")</f>
        <v>1.1764705882352944</v>
      </c>
      <c r="O1166" s="5" t="s">
        <v>25</v>
      </c>
      <c r="P1166" s="5" t="s">
        <v>25</v>
      </c>
      <c r="Q1166" s="5" t="str">
        <f t="shared" si="157"/>
        <v>339-2025-12-31</v>
      </c>
      <c r="R1166" s="5">
        <v>0</v>
      </c>
      <c r="S1166" s="5">
        <v>1</v>
      </c>
    </row>
    <row r="1167" spans="1:19" x14ac:dyDescent="0.3">
      <c r="A1167" s="5">
        <v>325</v>
      </c>
      <c r="B1167" s="5" t="s">
        <v>283</v>
      </c>
      <c r="C1167" s="5" t="s">
        <v>2725</v>
      </c>
      <c r="D1167" s="5" t="s">
        <v>44</v>
      </c>
      <c r="E1167" s="5" t="s">
        <v>54</v>
      </c>
      <c r="F1167" s="5" t="s">
        <v>24</v>
      </c>
      <c r="G1167" s="6">
        <v>46022</v>
      </c>
      <c r="H1167" s="5">
        <f t="shared" si="158"/>
        <v>2025</v>
      </c>
      <c r="I1167" s="5" t="str">
        <f t="shared" si="159"/>
        <v>Diciembre</v>
      </c>
      <c r="J1167" s="6" t="str">
        <f t="shared" si="160"/>
        <v>2025-2</v>
      </c>
      <c r="K1167" s="5">
        <v>12</v>
      </c>
      <c r="L1167" s="16">
        <v>12</v>
      </c>
      <c r="M1167" s="15">
        <v>1</v>
      </c>
      <c r="N1167" s="15">
        <v>1</v>
      </c>
      <c r="O1167" s="5" t="s">
        <v>55</v>
      </c>
      <c r="P1167" s="5" t="s">
        <v>55</v>
      </c>
      <c r="Q1167" s="5" t="str">
        <f t="shared" si="157"/>
        <v>325-2025-12-31</v>
      </c>
      <c r="R1167" s="5">
        <v>0</v>
      </c>
      <c r="S1167" s="5">
        <v>0</v>
      </c>
    </row>
    <row r="1168" spans="1:19" x14ac:dyDescent="0.3">
      <c r="A1168" s="5">
        <v>323</v>
      </c>
      <c r="B1168" s="5" t="s">
        <v>281</v>
      </c>
      <c r="C1168" s="5" t="s">
        <v>2725</v>
      </c>
      <c r="D1168" s="5" t="s">
        <v>44</v>
      </c>
      <c r="E1168" s="5" t="s">
        <v>54</v>
      </c>
      <c r="F1168" s="5" t="s">
        <v>24</v>
      </c>
      <c r="G1168" s="6">
        <v>46022</v>
      </c>
      <c r="H1168" s="5">
        <f t="shared" si="158"/>
        <v>2025</v>
      </c>
      <c r="I1168" s="5" t="str">
        <f t="shared" si="159"/>
        <v>Diciembre</v>
      </c>
      <c r="J1168" s="6" t="str">
        <f t="shared" si="160"/>
        <v>2025-2</v>
      </c>
      <c r="K1168" s="5">
        <v>7</v>
      </c>
      <c r="L1168" s="5">
        <v>7</v>
      </c>
      <c r="M1168" s="15">
        <v>1</v>
      </c>
      <c r="N1168" s="15">
        <v>1</v>
      </c>
      <c r="O1168" s="5" t="s">
        <v>55</v>
      </c>
      <c r="P1168" s="5" t="s">
        <v>55</v>
      </c>
      <c r="Q1168" s="5" t="str">
        <f t="shared" si="157"/>
        <v>323-2025-12-31</v>
      </c>
      <c r="R1168" s="5">
        <v>0</v>
      </c>
      <c r="S1168" s="5">
        <v>0</v>
      </c>
    </row>
    <row r="1169" spans="1:19" x14ac:dyDescent="0.3">
      <c r="A1169" s="5">
        <v>96</v>
      </c>
      <c r="B1169" s="23" t="s">
        <v>84</v>
      </c>
      <c r="C1169" s="5" t="s">
        <v>2725</v>
      </c>
      <c r="D1169" s="5" t="s">
        <v>85</v>
      </c>
      <c r="E1169" s="5" t="s">
        <v>54</v>
      </c>
      <c r="F1169" s="5" t="s">
        <v>24</v>
      </c>
      <c r="G1169" s="6">
        <v>45657</v>
      </c>
      <c r="H1169" s="16">
        <f t="shared" si="158"/>
        <v>2024</v>
      </c>
      <c r="I1169" s="6" t="str">
        <f t="shared" si="159"/>
        <v>Diciembre</v>
      </c>
      <c r="J1169" s="6" t="str">
        <f t="shared" si="160"/>
        <v>2024-2</v>
      </c>
      <c r="K1169" s="5">
        <v>672</v>
      </c>
      <c r="L1169" s="5">
        <v>740</v>
      </c>
      <c r="M1169" s="15">
        <v>1.1011904761904761</v>
      </c>
      <c r="N1169" s="15">
        <v>1.1011904761904761</v>
      </c>
      <c r="O1169" s="5" t="s">
        <v>55</v>
      </c>
      <c r="P1169" s="5" t="s">
        <v>55</v>
      </c>
      <c r="Q1169" s="5" t="str">
        <f t="shared" si="157"/>
        <v>96-2024-12-31</v>
      </c>
      <c r="R1169" s="5">
        <v>0</v>
      </c>
      <c r="S1169" s="5">
        <v>0</v>
      </c>
    </row>
    <row r="1170" spans="1:19" x14ac:dyDescent="0.3">
      <c r="A1170" s="5">
        <v>97</v>
      </c>
      <c r="B1170" s="5" t="s">
        <v>86</v>
      </c>
      <c r="C1170" s="5" t="s">
        <v>2725</v>
      </c>
      <c r="D1170" s="5" t="s">
        <v>87</v>
      </c>
      <c r="E1170" s="5" t="s">
        <v>54</v>
      </c>
      <c r="F1170" s="5" t="s">
        <v>24</v>
      </c>
      <c r="G1170" s="17">
        <v>45838</v>
      </c>
      <c r="H1170" s="16">
        <v>2025</v>
      </c>
      <c r="I1170" s="6" t="s">
        <v>742</v>
      </c>
      <c r="J1170" s="6" t="s">
        <v>846</v>
      </c>
      <c r="K1170" s="5">
        <v>0</v>
      </c>
      <c r="L1170" s="5">
        <v>0</v>
      </c>
      <c r="M1170" s="15"/>
      <c r="N1170" s="15"/>
      <c r="O1170" s="5" t="s">
        <v>55</v>
      </c>
      <c r="P1170" s="5" t="s">
        <v>55</v>
      </c>
      <c r="Q1170" s="5" t="str">
        <f t="shared" si="157"/>
        <v>97-2025-06-30</v>
      </c>
      <c r="R1170" s="5">
        <v>0</v>
      </c>
      <c r="S1170" s="5">
        <v>0</v>
      </c>
    </row>
    <row r="1171" spans="1:19" x14ac:dyDescent="0.3">
      <c r="A1171" s="5">
        <v>331</v>
      </c>
      <c r="B1171" s="5" t="s">
        <v>289</v>
      </c>
      <c r="C1171" s="5" t="s">
        <v>2724</v>
      </c>
      <c r="D1171" s="5" t="s">
        <v>287</v>
      </c>
      <c r="E1171" s="5" t="s">
        <v>73</v>
      </c>
      <c r="F1171" s="5" t="s">
        <v>24</v>
      </c>
      <c r="G1171" s="6">
        <v>45838</v>
      </c>
      <c r="H1171" s="16">
        <v>2025</v>
      </c>
      <c r="I1171" s="6" t="s">
        <v>742</v>
      </c>
      <c r="J1171" s="6" t="s">
        <v>846</v>
      </c>
      <c r="K1171" s="5"/>
      <c r="L1171" s="5">
        <v>82</v>
      </c>
      <c r="M1171" s="15"/>
      <c r="N1171" s="15"/>
      <c r="O1171" s="5" t="s">
        <v>128</v>
      </c>
      <c r="P1171" s="5" t="s">
        <v>25</v>
      </c>
      <c r="Q1171" s="5" t="str">
        <f t="shared" si="157"/>
        <v>331-2025-06-30</v>
      </c>
      <c r="R1171" s="5">
        <v>0</v>
      </c>
      <c r="S1171" s="5">
        <v>0</v>
      </c>
    </row>
    <row r="1172" spans="1:19" x14ac:dyDescent="0.3">
      <c r="A1172" s="5">
        <v>332</v>
      </c>
      <c r="B1172" s="5" t="s">
        <v>290</v>
      </c>
      <c r="C1172" s="5" t="s">
        <v>2725</v>
      </c>
      <c r="D1172" s="5" t="s">
        <v>28</v>
      </c>
      <c r="E1172" s="5" t="s">
        <v>54</v>
      </c>
      <c r="F1172" s="5" t="s">
        <v>62</v>
      </c>
      <c r="G1172" s="6">
        <v>46022</v>
      </c>
      <c r="H1172" s="5">
        <f>YEAR(G1172)</f>
        <v>2025</v>
      </c>
      <c r="I1172" s="5" t="str">
        <f>PROPER(TEXT(G1172,"mmmm"))</f>
        <v>Diciembre</v>
      </c>
      <c r="J1172" s="6" t="str">
        <f>IF(OR(I1172="Enero",I1172="Febrero",I1172="Marzo",I1172="Abril",I1172="Mayo",I1172="Junio"),H1172&amp;"-1",IF(OR(I1172="Julio",I1172="Agosto",I1172="Septiembre",I1172="Octubre",I1172="Noviembre",I1172="Diciembre"),H1172&amp;"-2"))</f>
        <v>2025-2</v>
      </c>
      <c r="K1172" s="5">
        <v>1.18</v>
      </c>
      <c r="L1172" s="5">
        <v>0.89</v>
      </c>
      <c r="M1172" s="15">
        <f>IFERROR(IF((K1172/L1172)&gt;1.3,1.3,K1172/L1172),"")</f>
        <v>1.3</v>
      </c>
      <c r="N1172" s="15">
        <f>IFERROR(IF((K1172/L1172)&gt;K1172/L1172,1.3,K1172/L1172),"")</f>
        <v>1.3258426966292134</v>
      </c>
      <c r="O1172" s="5" t="s">
        <v>91</v>
      </c>
      <c r="P1172" s="5" t="s">
        <v>91</v>
      </c>
      <c r="Q1172" s="5" t="str">
        <f t="shared" si="157"/>
        <v>332-2025-12-31</v>
      </c>
      <c r="R1172" s="5">
        <v>2</v>
      </c>
      <c r="S1172" s="5">
        <v>2</v>
      </c>
    </row>
    <row r="1173" spans="1:19" x14ac:dyDescent="0.3">
      <c r="A1173" s="5" t="s">
        <v>2807</v>
      </c>
      <c r="B1173" s="23" t="s">
        <v>2808</v>
      </c>
      <c r="C1173" s="5" t="s">
        <v>2725</v>
      </c>
      <c r="D1173" s="5" t="s">
        <v>351</v>
      </c>
      <c r="E1173" s="5" t="s">
        <v>54</v>
      </c>
      <c r="F1173" s="5" t="s">
        <v>24</v>
      </c>
      <c r="G1173" s="6">
        <v>45838</v>
      </c>
      <c r="H1173" s="16">
        <v>2025</v>
      </c>
      <c r="I1173" s="6" t="s">
        <v>742</v>
      </c>
      <c r="J1173" s="6" t="s">
        <v>846</v>
      </c>
      <c r="K1173" s="76">
        <v>100</v>
      </c>
      <c r="L1173" s="76">
        <v>126.4814345244621</v>
      </c>
      <c r="M1173" s="15">
        <v>1.264814345244621</v>
      </c>
      <c r="N1173" s="15">
        <v>1.264814345244621</v>
      </c>
      <c r="O1173" s="5" t="s">
        <v>25</v>
      </c>
      <c r="P1173" s="5" t="s">
        <v>25</v>
      </c>
      <c r="Q1173" s="5" t="str">
        <f t="shared" si="157"/>
        <v>525.2-2025-06-30</v>
      </c>
      <c r="R1173" s="5">
        <v>0</v>
      </c>
      <c r="S1173" s="5">
        <v>0</v>
      </c>
    </row>
    <row r="1174" spans="1:19" x14ac:dyDescent="0.3">
      <c r="A1174" s="5">
        <v>124</v>
      </c>
      <c r="B1174" s="5" t="s">
        <v>105</v>
      </c>
      <c r="C1174" s="5" t="s">
        <v>2724</v>
      </c>
      <c r="D1174" s="5" t="s">
        <v>72</v>
      </c>
      <c r="E1174" s="5" t="s">
        <v>23</v>
      </c>
      <c r="F1174" s="5" t="s">
        <v>62</v>
      </c>
      <c r="G1174" s="6">
        <v>45869</v>
      </c>
      <c r="H1174" s="16">
        <v>2025</v>
      </c>
      <c r="I1174" s="6" t="s">
        <v>809</v>
      </c>
      <c r="J1174" s="6" t="s">
        <v>751</v>
      </c>
      <c r="K1174" s="5">
        <v>0.2</v>
      </c>
      <c r="L1174" s="5">
        <v>4.1593957546555531E-2</v>
      </c>
      <c r="M1174" s="8">
        <v>1</v>
      </c>
      <c r="N1174" s="15">
        <v>1</v>
      </c>
      <c r="O1174" s="5" t="s">
        <v>91</v>
      </c>
      <c r="P1174" s="5" t="s">
        <v>91</v>
      </c>
      <c r="Q1174" s="5" t="str">
        <f t="shared" si="157"/>
        <v>124-2025-07-31</v>
      </c>
      <c r="R1174" s="5">
        <v>1</v>
      </c>
      <c r="S1174" s="5">
        <v>2</v>
      </c>
    </row>
    <row r="1175" spans="1:19" x14ac:dyDescent="0.3">
      <c r="A1175" s="5">
        <v>172</v>
      </c>
      <c r="B1175" s="5" t="s">
        <v>131</v>
      </c>
      <c r="C1175" s="5" t="s">
        <v>2724</v>
      </c>
      <c r="D1175" s="5" t="s">
        <v>101</v>
      </c>
      <c r="E1175" s="5" t="s">
        <v>23</v>
      </c>
      <c r="F1175" s="5" t="s">
        <v>24</v>
      </c>
      <c r="G1175" s="6">
        <v>45869</v>
      </c>
      <c r="H1175" s="16">
        <v>2025</v>
      </c>
      <c r="I1175" s="6" t="s">
        <v>809</v>
      </c>
      <c r="J1175" s="6" t="s">
        <v>751</v>
      </c>
      <c r="K1175" s="5">
        <v>95</v>
      </c>
      <c r="L1175" s="5">
        <v>91.43</v>
      </c>
      <c r="M1175" s="15">
        <v>0.96242105263157907</v>
      </c>
      <c r="N1175" s="15">
        <v>0.96242105263157907</v>
      </c>
      <c r="O1175" s="5" t="s">
        <v>25</v>
      </c>
      <c r="P1175" s="5" t="s">
        <v>25</v>
      </c>
      <c r="Q1175" s="5" t="str">
        <f t="shared" si="157"/>
        <v>172-2025-07-31</v>
      </c>
      <c r="R1175" s="5">
        <v>0</v>
      </c>
      <c r="S1175" s="5">
        <v>0</v>
      </c>
    </row>
    <row r="1176" spans="1:19" x14ac:dyDescent="0.3">
      <c r="A1176" s="5">
        <v>208</v>
      </c>
      <c r="B1176" s="5" t="s">
        <v>149</v>
      </c>
      <c r="C1176" s="5" t="s">
        <v>2724</v>
      </c>
      <c r="D1176" s="5" t="s">
        <v>98</v>
      </c>
      <c r="E1176" s="5" t="s">
        <v>23</v>
      </c>
      <c r="F1176" s="5" t="s">
        <v>62</v>
      </c>
      <c r="G1176" s="6">
        <v>45838</v>
      </c>
      <c r="H1176" s="16">
        <v>2025</v>
      </c>
      <c r="I1176" s="6" t="s">
        <v>742</v>
      </c>
      <c r="J1176" s="6" t="s">
        <v>846</v>
      </c>
      <c r="K1176" s="5">
        <v>10200</v>
      </c>
      <c r="L1176" s="5">
        <v>7350.5</v>
      </c>
      <c r="M1176" s="15">
        <v>0.72063725490196073</v>
      </c>
      <c r="N1176" s="15">
        <v>0.72063725490196073</v>
      </c>
      <c r="O1176" s="5" t="s">
        <v>150</v>
      </c>
      <c r="P1176" s="5" t="s">
        <v>150</v>
      </c>
      <c r="Q1176" s="5" t="str">
        <f t="shared" si="157"/>
        <v>208-2025-06-30</v>
      </c>
      <c r="R1176" s="5">
        <v>0</v>
      </c>
      <c r="S1176" s="5">
        <v>0</v>
      </c>
    </row>
    <row r="1177" spans="1:19" x14ac:dyDescent="0.3">
      <c r="A1177" s="5">
        <v>214</v>
      </c>
      <c r="B1177" s="5" t="s">
        <v>152</v>
      </c>
      <c r="C1177" s="5" t="s">
        <v>2724</v>
      </c>
      <c r="D1177" s="5" t="s">
        <v>98</v>
      </c>
      <c r="E1177" s="5" t="s">
        <v>23</v>
      </c>
      <c r="F1177" s="5" t="s">
        <v>62</v>
      </c>
      <c r="G1177" s="6">
        <v>45838</v>
      </c>
      <c r="H1177" s="16">
        <v>2025</v>
      </c>
      <c r="I1177" s="6" t="s">
        <v>742</v>
      </c>
      <c r="J1177" s="6" t="s">
        <v>846</v>
      </c>
      <c r="K1177" s="5">
        <v>45000</v>
      </c>
      <c r="L1177" s="5">
        <v>27789</v>
      </c>
      <c r="M1177" s="15">
        <v>1</v>
      </c>
      <c r="N1177" s="15">
        <v>1</v>
      </c>
      <c r="O1177" s="5" t="s">
        <v>153</v>
      </c>
      <c r="P1177" s="5" t="s">
        <v>153</v>
      </c>
      <c r="Q1177" s="5" t="str">
        <f t="shared" si="157"/>
        <v>214-2025-06-30</v>
      </c>
      <c r="R1177" s="5">
        <v>0</v>
      </c>
      <c r="S1177" s="5">
        <v>0</v>
      </c>
    </row>
    <row r="1178" spans="1:19" x14ac:dyDescent="0.3">
      <c r="A1178" s="5">
        <v>218</v>
      </c>
      <c r="B1178" s="5" t="s">
        <v>157</v>
      </c>
      <c r="C1178" s="5" t="s">
        <v>2724</v>
      </c>
      <c r="D1178" s="5" t="s">
        <v>98</v>
      </c>
      <c r="E1178" s="5" t="s">
        <v>23</v>
      </c>
      <c r="F1178" s="5" t="s">
        <v>62</v>
      </c>
      <c r="G1178" s="6">
        <v>45838</v>
      </c>
      <c r="H1178" s="16">
        <v>2025</v>
      </c>
      <c r="I1178" s="6" t="s">
        <v>742</v>
      </c>
      <c r="J1178" s="6" t="s">
        <v>846</v>
      </c>
      <c r="K1178" s="5">
        <v>1032000</v>
      </c>
      <c r="L1178" s="5">
        <v>811072</v>
      </c>
      <c r="M1178" s="15">
        <v>1</v>
      </c>
      <c r="N1178" s="15">
        <v>1.2723901207291091</v>
      </c>
      <c r="O1178" s="5" t="s">
        <v>158</v>
      </c>
      <c r="P1178" s="5" t="s">
        <v>158</v>
      </c>
      <c r="Q1178" s="5" t="str">
        <f t="shared" si="157"/>
        <v>218-2025-06-30</v>
      </c>
      <c r="R1178" s="5">
        <v>0</v>
      </c>
      <c r="S1178" s="5">
        <v>0</v>
      </c>
    </row>
    <row r="1179" spans="1:19" x14ac:dyDescent="0.3">
      <c r="A1179" s="5">
        <v>431</v>
      </c>
      <c r="B1179" s="5" t="s">
        <v>408</v>
      </c>
      <c r="C1179" s="5" t="s">
        <v>2724</v>
      </c>
      <c r="D1179" s="5" t="s">
        <v>72</v>
      </c>
      <c r="E1179" s="5" t="s">
        <v>60</v>
      </c>
      <c r="F1179" s="5" t="s">
        <v>24</v>
      </c>
      <c r="G1179" s="6">
        <v>45838</v>
      </c>
      <c r="H1179" s="16">
        <v>2025</v>
      </c>
      <c r="I1179" s="6" t="s">
        <v>742</v>
      </c>
      <c r="J1179" s="6" t="s">
        <v>846</v>
      </c>
      <c r="K1179" s="5">
        <v>100</v>
      </c>
      <c r="L1179" s="5">
        <v>100</v>
      </c>
      <c r="M1179" s="15">
        <v>1</v>
      </c>
      <c r="N1179" s="15">
        <v>1</v>
      </c>
      <c r="O1179" s="5" t="s">
        <v>25</v>
      </c>
      <c r="P1179" s="5" t="s">
        <v>25</v>
      </c>
      <c r="Q1179" s="5" t="str">
        <f t="shared" si="157"/>
        <v>431-2025-06-30</v>
      </c>
      <c r="R1179" s="5">
        <v>0</v>
      </c>
      <c r="S1179" s="5">
        <v>0</v>
      </c>
    </row>
    <row r="1180" spans="1:19" x14ac:dyDescent="0.3">
      <c r="A1180" s="5">
        <v>518</v>
      </c>
      <c r="B1180" s="5" t="s">
        <v>67</v>
      </c>
      <c r="C1180" s="5" t="s">
        <v>2725</v>
      </c>
      <c r="D1180" s="5" t="s">
        <v>68</v>
      </c>
      <c r="E1180" s="5" t="s">
        <v>69</v>
      </c>
      <c r="F1180" s="5" t="s">
        <v>24</v>
      </c>
      <c r="G1180" s="6">
        <v>45838</v>
      </c>
      <c r="H1180" s="16">
        <v>2025</v>
      </c>
      <c r="I1180" s="6" t="s">
        <v>742</v>
      </c>
      <c r="J1180" s="6" t="s">
        <v>846</v>
      </c>
      <c r="K1180" s="5">
        <v>100</v>
      </c>
      <c r="L1180" s="10">
        <v>87.5</v>
      </c>
      <c r="M1180" s="15">
        <v>0.875</v>
      </c>
      <c r="N1180" s="15">
        <v>0.875</v>
      </c>
      <c r="O1180" s="5" t="s">
        <v>25</v>
      </c>
      <c r="P1180" s="5" t="s">
        <v>25</v>
      </c>
      <c r="Q1180" s="5" t="str">
        <f t="shared" si="157"/>
        <v>518-2025-06-30</v>
      </c>
      <c r="R1180" s="5">
        <v>0</v>
      </c>
      <c r="S1180" s="5">
        <v>0</v>
      </c>
    </row>
    <row r="1181" spans="1:19" x14ac:dyDescent="0.3">
      <c r="A1181" s="5">
        <v>273</v>
      </c>
      <c r="B1181" s="5" t="s">
        <v>221</v>
      </c>
      <c r="C1181" s="5" t="s">
        <v>2725</v>
      </c>
      <c r="D1181" s="5" t="s">
        <v>222</v>
      </c>
      <c r="E1181" s="5" t="s">
        <v>54</v>
      </c>
      <c r="F1181" s="5" t="s">
        <v>24</v>
      </c>
      <c r="G1181" s="6">
        <v>45838</v>
      </c>
      <c r="H1181" s="16">
        <v>2025</v>
      </c>
      <c r="I1181" s="6" t="s">
        <v>742</v>
      </c>
      <c r="J1181" s="6" t="s">
        <v>846</v>
      </c>
      <c r="K1181" s="5">
        <v>2</v>
      </c>
      <c r="L1181" s="5">
        <v>3</v>
      </c>
      <c r="M1181" s="15">
        <v>1.3</v>
      </c>
      <c r="N1181" s="15">
        <v>1.5</v>
      </c>
      <c r="O1181" s="5" t="s">
        <v>55</v>
      </c>
      <c r="P1181" s="5" t="s">
        <v>55</v>
      </c>
      <c r="Q1181" s="5" t="str">
        <f t="shared" si="157"/>
        <v>273-2025-06-30</v>
      </c>
      <c r="R1181" s="5">
        <v>0</v>
      </c>
      <c r="S1181" s="5">
        <v>0</v>
      </c>
    </row>
    <row r="1182" spans="1:19" x14ac:dyDescent="0.3">
      <c r="A1182" s="5">
        <v>283</v>
      </c>
      <c r="B1182" s="5" t="s">
        <v>234</v>
      </c>
      <c r="C1182" s="5" t="s">
        <v>2724</v>
      </c>
      <c r="D1182" s="5" t="s">
        <v>227</v>
      </c>
      <c r="E1182" s="5" t="s">
        <v>54</v>
      </c>
      <c r="F1182" s="5" t="s">
        <v>24</v>
      </c>
      <c r="G1182" s="6">
        <v>45838</v>
      </c>
      <c r="H1182" s="16">
        <v>2025</v>
      </c>
      <c r="I1182" s="6" t="s">
        <v>742</v>
      </c>
      <c r="J1182" s="6" t="s">
        <v>846</v>
      </c>
      <c r="K1182" s="5">
        <v>4.5999999999999996</v>
      </c>
      <c r="L1182" s="10">
        <v>4.66</v>
      </c>
      <c r="M1182" s="15">
        <v>1.0130434782608699</v>
      </c>
      <c r="N1182" s="15">
        <v>1.0130434782608699</v>
      </c>
      <c r="O1182" s="5" t="s">
        <v>91</v>
      </c>
      <c r="P1182" s="5" t="s">
        <v>91</v>
      </c>
      <c r="Q1182" s="5" t="str">
        <f t="shared" si="157"/>
        <v>283-2025-06-30</v>
      </c>
      <c r="R1182" s="5">
        <v>1</v>
      </c>
      <c r="S1182" s="5">
        <v>2</v>
      </c>
    </row>
    <row r="1183" spans="1:19" x14ac:dyDescent="0.3">
      <c r="A1183" s="5">
        <v>324</v>
      </c>
      <c r="B1183" s="5" t="s">
        <v>282</v>
      </c>
      <c r="C1183" s="5" t="s">
        <v>2725</v>
      </c>
      <c r="D1183" s="5" t="s">
        <v>44</v>
      </c>
      <c r="E1183" s="5" t="s">
        <v>54</v>
      </c>
      <c r="F1183" s="5" t="s">
        <v>24</v>
      </c>
      <c r="G1183" s="6">
        <v>45838</v>
      </c>
      <c r="H1183" s="16">
        <v>2025</v>
      </c>
      <c r="I1183" s="6" t="s">
        <v>742</v>
      </c>
      <c r="J1183" s="6" t="s">
        <v>846</v>
      </c>
      <c r="K1183" s="5">
        <v>2</v>
      </c>
      <c r="L1183" s="5">
        <v>2</v>
      </c>
      <c r="M1183" s="15">
        <v>1</v>
      </c>
      <c r="N1183" s="15">
        <v>1</v>
      </c>
      <c r="O1183" s="5" t="s">
        <v>55</v>
      </c>
      <c r="P1183" s="5" t="s">
        <v>55</v>
      </c>
      <c r="Q1183" s="5" t="str">
        <f t="shared" si="157"/>
        <v>324-2025-06-30</v>
      </c>
      <c r="R1183" s="5">
        <v>0</v>
      </c>
      <c r="S1183" s="5">
        <v>0</v>
      </c>
    </row>
    <row r="1184" spans="1:19" x14ac:dyDescent="0.3">
      <c r="A1184" s="25">
        <v>473</v>
      </c>
      <c r="B1184" s="23" t="s">
        <v>445</v>
      </c>
      <c r="C1184" s="5" t="s">
        <v>2725</v>
      </c>
      <c r="D1184" s="5" t="s">
        <v>22</v>
      </c>
      <c r="E1184" s="5" t="s">
        <v>54</v>
      </c>
      <c r="F1184" s="5" t="s">
        <v>24</v>
      </c>
      <c r="G1184" s="6">
        <v>45838</v>
      </c>
      <c r="H1184" s="16">
        <v>2025</v>
      </c>
      <c r="I1184" s="6" t="s">
        <v>742</v>
      </c>
      <c r="J1184" s="6" t="s">
        <v>846</v>
      </c>
      <c r="K1184" s="5">
        <v>72</v>
      </c>
      <c r="L1184" s="5">
        <v>72</v>
      </c>
      <c r="M1184" s="15">
        <v>1</v>
      </c>
      <c r="N1184" s="15">
        <v>1</v>
      </c>
      <c r="O1184" s="5" t="s">
        <v>55</v>
      </c>
      <c r="P1184" s="5" t="s">
        <v>55</v>
      </c>
      <c r="Q1184" s="5" t="str">
        <f t="shared" si="157"/>
        <v>473-2025-06-30</v>
      </c>
      <c r="R1184" s="5">
        <v>0</v>
      </c>
      <c r="S1184" s="5">
        <v>0</v>
      </c>
    </row>
    <row r="1185" spans="1:19" x14ac:dyDescent="0.3">
      <c r="A1185" s="5">
        <v>290</v>
      </c>
      <c r="B1185" s="5" t="s">
        <v>240</v>
      </c>
      <c r="C1185" s="5" t="s">
        <v>2725</v>
      </c>
      <c r="D1185" s="5" t="s">
        <v>31</v>
      </c>
      <c r="E1185" s="5" t="s">
        <v>69</v>
      </c>
      <c r="F1185" s="5" t="s">
        <v>24</v>
      </c>
      <c r="G1185" s="6">
        <v>45838</v>
      </c>
      <c r="H1185" s="16">
        <v>2025</v>
      </c>
      <c r="I1185" s="6" t="s">
        <v>742</v>
      </c>
      <c r="J1185" s="6" t="s">
        <v>846</v>
      </c>
      <c r="K1185" s="5">
        <v>90</v>
      </c>
      <c r="L1185" s="5">
        <v>93.33</v>
      </c>
      <c r="M1185" s="15">
        <v>1.0369999999999999</v>
      </c>
      <c r="N1185" s="15">
        <v>1.0369999999999999</v>
      </c>
      <c r="O1185" s="5" t="s">
        <v>25</v>
      </c>
      <c r="P1185" s="5" t="s">
        <v>25</v>
      </c>
      <c r="Q1185" s="5" t="str">
        <f t="shared" si="157"/>
        <v>290-2025-06-30</v>
      </c>
      <c r="R1185" s="5">
        <v>0</v>
      </c>
      <c r="S1185" s="5">
        <v>0</v>
      </c>
    </row>
    <row r="1186" spans="1:19" x14ac:dyDescent="0.3">
      <c r="A1186" s="5">
        <v>432</v>
      </c>
      <c r="B1186" s="5" t="s">
        <v>409</v>
      </c>
      <c r="C1186" s="5" t="s">
        <v>2724</v>
      </c>
      <c r="D1186" s="5" t="s">
        <v>72</v>
      </c>
      <c r="E1186" s="5" t="s">
        <v>60</v>
      </c>
      <c r="F1186" s="5" t="s">
        <v>24</v>
      </c>
      <c r="G1186" s="6">
        <v>45838</v>
      </c>
      <c r="H1186" s="16">
        <v>2025</v>
      </c>
      <c r="I1186" s="6" t="s">
        <v>742</v>
      </c>
      <c r="J1186" s="6" t="s">
        <v>846</v>
      </c>
      <c r="K1186" s="5">
        <v>90</v>
      </c>
      <c r="L1186" s="5">
        <v>100</v>
      </c>
      <c r="M1186" s="15">
        <v>1.1111111111111109</v>
      </c>
      <c r="N1186" s="15">
        <v>1.1111111111111109</v>
      </c>
      <c r="O1186" s="5" t="s">
        <v>25</v>
      </c>
      <c r="P1186" s="5" t="s">
        <v>25</v>
      </c>
      <c r="Q1186" s="5" t="str">
        <f t="shared" si="157"/>
        <v>432-2025-06-30</v>
      </c>
      <c r="R1186" s="5">
        <v>0</v>
      </c>
      <c r="S1186" s="5">
        <v>0</v>
      </c>
    </row>
    <row r="1187" spans="1:19" x14ac:dyDescent="0.3">
      <c r="A1187" s="5">
        <v>484</v>
      </c>
      <c r="B1187" s="5" t="s">
        <v>457</v>
      </c>
      <c r="C1187" s="5" t="s">
        <v>2724</v>
      </c>
      <c r="D1187" s="5" t="s">
        <v>72</v>
      </c>
      <c r="E1187" s="5" t="s">
        <v>60</v>
      </c>
      <c r="F1187" s="5" t="s">
        <v>24</v>
      </c>
      <c r="G1187" s="6">
        <v>45838</v>
      </c>
      <c r="H1187" s="16">
        <v>2025</v>
      </c>
      <c r="I1187" s="6" t="s">
        <v>742</v>
      </c>
      <c r="J1187" s="6" t="s">
        <v>846</v>
      </c>
      <c r="K1187" s="5">
        <v>90</v>
      </c>
      <c r="L1187" s="5">
        <v>100</v>
      </c>
      <c r="M1187" s="15">
        <v>1.1111111111111109</v>
      </c>
      <c r="N1187" s="15">
        <v>1.1111111111111109</v>
      </c>
      <c r="O1187" s="5" t="s">
        <v>25</v>
      </c>
      <c r="P1187" s="5" t="s">
        <v>25</v>
      </c>
      <c r="Q1187" s="5" t="str">
        <f t="shared" si="157"/>
        <v>484-2025-06-30</v>
      </c>
      <c r="R1187" s="5">
        <v>0</v>
      </c>
      <c r="S1187" s="5">
        <v>0</v>
      </c>
    </row>
    <row r="1188" spans="1:19" x14ac:dyDescent="0.3">
      <c r="A1188" s="5">
        <v>262</v>
      </c>
      <c r="B1188" s="5" t="s">
        <v>208</v>
      </c>
      <c r="C1188" s="5" t="s">
        <v>2725</v>
      </c>
      <c r="D1188" s="5" t="s">
        <v>46</v>
      </c>
      <c r="E1188" s="5" t="s">
        <v>54</v>
      </c>
      <c r="F1188" s="5" t="s">
        <v>62</v>
      </c>
      <c r="G1188" s="6">
        <v>45838</v>
      </c>
      <c r="H1188" s="16">
        <v>2025</v>
      </c>
      <c r="I1188" s="6" t="s">
        <v>742</v>
      </c>
      <c r="J1188" s="6" t="s">
        <v>846</v>
      </c>
      <c r="K1188" s="5">
        <v>10</v>
      </c>
      <c r="L1188" s="5">
        <v>0</v>
      </c>
      <c r="M1188" s="8">
        <v>1</v>
      </c>
      <c r="N1188" s="15">
        <v>1</v>
      </c>
      <c r="O1188" s="5" t="s">
        <v>25</v>
      </c>
      <c r="P1188" s="5" t="s">
        <v>25</v>
      </c>
      <c r="Q1188" s="5" t="str">
        <f t="shared" si="157"/>
        <v>262-2025-06-30</v>
      </c>
      <c r="R1188" s="5">
        <v>0</v>
      </c>
      <c r="S1188" s="5">
        <v>0</v>
      </c>
    </row>
    <row r="1189" spans="1:19" x14ac:dyDescent="0.3">
      <c r="A1189" s="5">
        <v>139</v>
      </c>
      <c r="B1189" s="5" t="s">
        <v>114</v>
      </c>
      <c r="C1189" s="5" t="s">
        <v>2724</v>
      </c>
      <c r="D1189" s="5" t="s">
        <v>112</v>
      </c>
      <c r="E1189" s="13" t="s">
        <v>23</v>
      </c>
      <c r="F1189" s="5" t="s">
        <v>62</v>
      </c>
      <c r="G1189" s="6">
        <v>45838</v>
      </c>
      <c r="H1189" s="16">
        <v>2025</v>
      </c>
      <c r="I1189" s="6" t="s">
        <v>742</v>
      </c>
      <c r="J1189" s="6" t="s">
        <v>846</v>
      </c>
      <c r="K1189" s="76">
        <v>588.27781200000004</v>
      </c>
      <c r="L1189" s="76">
        <v>423.52072099999998</v>
      </c>
      <c r="M1189" s="15">
        <v>1.3</v>
      </c>
      <c r="N1189" s="15">
        <v>1.3890177807852759</v>
      </c>
      <c r="O1189" s="5" t="s">
        <v>103</v>
      </c>
      <c r="P1189" s="5" t="s">
        <v>103</v>
      </c>
      <c r="Q1189" s="5" t="str">
        <f t="shared" si="157"/>
        <v>139-2025-06-30</v>
      </c>
      <c r="R1189" s="5">
        <v>0</v>
      </c>
      <c r="S1189" s="5">
        <v>0</v>
      </c>
    </row>
    <row r="1190" spans="1:19" x14ac:dyDescent="0.3">
      <c r="A1190" s="5">
        <v>217</v>
      </c>
      <c r="B1190" s="5" t="s">
        <v>156</v>
      </c>
      <c r="C1190" s="5" t="s">
        <v>2725</v>
      </c>
      <c r="D1190" s="5" t="s">
        <v>98</v>
      </c>
      <c r="E1190" s="13" t="s">
        <v>23</v>
      </c>
      <c r="F1190" s="5" t="s">
        <v>24</v>
      </c>
      <c r="G1190" s="6">
        <v>45838</v>
      </c>
      <c r="H1190" s="16">
        <v>2025</v>
      </c>
      <c r="I1190" s="6" t="s">
        <v>742</v>
      </c>
      <c r="J1190" s="6" t="s">
        <v>846</v>
      </c>
      <c r="K1190" s="5">
        <v>20</v>
      </c>
      <c r="L1190" s="5">
        <v>26.11</v>
      </c>
      <c r="M1190" s="15">
        <v>1</v>
      </c>
      <c r="N1190" s="15">
        <v>1.3055000000000001</v>
      </c>
      <c r="O1190" s="5" t="s">
        <v>25</v>
      </c>
      <c r="P1190" s="5" t="s">
        <v>25</v>
      </c>
      <c r="Q1190" s="5" t="str">
        <f t="shared" si="157"/>
        <v>217-2025-06-30</v>
      </c>
      <c r="R1190" s="5">
        <v>0</v>
      </c>
      <c r="S1190" s="5">
        <v>0</v>
      </c>
    </row>
    <row r="1191" spans="1:19" x14ac:dyDescent="0.3">
      <c r="A1191" s="5">
        <v>225</v>
      </c>
      <c r="B1191" s="5" t="s">
        <v>165</v>
      </c>
      <c r="C1191" s="5" t="s">
        <v>2724</v>
      </c>
      <c r="D1191" s="5" t="s">
        <v>98</v>
      </c>
      <c r="E1191" s="13" t="s">
        <v>23</v>
      </c>
      <c r="F1191" s="5" t="s">
        <v>24</v>
      </c>
      <c r="G1191" s="6">
        <v>45900</v>
      </c>
      <c r="H1191" s="16">
        <v>2025</v>
      </c>
      <c r="I1191" s="6" t="s">
        <v>811</v>
      </c>
      <c r="J1191" s="6" t="s">
        <v>751</v>
      </c>
      <c r="K1191" s="5">
        <v>100</v>
      </c>
      <c r="L1191" s="5">
        <v>100</v>
      </c>
      <c r="M1191" s="15">
        <v>1</v>
      </c>
      <c r="N1191" s="15">
        <v>1</v>
      </c>
      <c r="O1191" s="5" t="s">
        <v>25</v>
      </c>
      <c r="P1191" s="5" t="s">
        <v>25</v>
      </c>
      <c r="Q1191" s="5" t="str">
        <f t="shared" si="157"/>
        <v>225-2025-08-31</v>
      </c>
      <c r="R1191" s="5">
        <v>0</v>
      </c>
      <c r="S1191" s="5">
        <v>0</v>
      </c>
    </row>
    <row r="1192" spans="1:19" x14ac:dyDescent="0.3">
      <c r="A1192" s="5">
        <v>239</v>
      </c>
      <c r="B1192" s="5" t="s">
        <v>1243</v>
      </c>
      <c r="C1192" s="5" t="s">
        <v>2724</v>
      </c>
      <c r="D1192" s="5" t="s">
        <v>33</v>
      </c>
      <c r="E1192" s="13" t="s">
        <v>23</v>
      </c>
      <c r="F1192" s="5" t="s">
        <v>24</v>
      </c>
      <c r="G1192" s="6">
        <v>45838</v>
      </c>
      <c r="H1192" s="16">
        <v>2025</v>
      </c>
      <c r="I1192" s="6" t="s">
        <v>742</v>
      </c>
      <c r="J1192" s="6" t="s">
        <v>846</v>
      </c>
      <c r="K1192" s="5"/>
      <c r="L1192" s="5">
        <v>41</v>
      </c>
      <c r="M1192" s="15"/>
      <c r="N1192" s="15"/>
      <c r="O1192" s="5" t="s">
        <v>116</v>
      </c>
      <c r="P1192" s="5" t="s">
        <v>55</v>
      </c>
      <c r="Q1192" s="5" t="str">
        <f t="shared" si="157"/>
        <v>239-2025-06-30</v>
      </c>
      <c r="R1192" s="5">
        <v>0</v>
      </c>
      <c r="S1192" s="5">
        <v>0</v>
      </c>
    </row>
    <row r="1193" spans="1:19" x14ac:dyDescent="0.3">
      <c r="A1193" s="5">
        <v>434</v>
      </c>
      <c r="B1193" s="5" t="s">
        <v>411</v>
      </c>
      <c r="C1193" s="5" t="s">
        <v>2724</v>
      </c>
      <c r="D1193" s="5" t="s">
        <v>98</v>
      </c>
      <c r="E1193" s="13" t="s">
        <v>23</v>
      </c>
      <c r="F1193" s="5" t="s">
        <v>62</v>
      </c>
      <c r="G1193" s="6">
        <v>45838</v>
      </c>
      <c r="H1193" s="16">
        <v>2025</v>
      </c>
      <c r="I1193" s="6" t="s">
        <v>742</v>
      </c>
      <c r="J1193" s="6" t="s">
        <v>846</v>
      </c>
      <c r="K1193" s="5">
        <v>1200</v>
      </c>
      <c r="L1193" s="5">
        <v>1059.96</v>
      </c>
      <c r="M1193" s="15">
        <v>1</v>
      </c>
      <c r="N1193" s="15">
        <v>1</v>
      </c>
      <c r="O1193" s="5" t="s">
        <v>153</v>
      </c>
      <c r="P1193" s="5" t="s">
        <v>153</v>
      </c>
      <c r="Q1193" s="5" t="str">
        <f t="shared" si="157"/>
        <v>434-2025-06-30</v>
      </c>
      <c r="R1193" s="5">
        <v>0</v>
      </c>
      <c r="S1193" s="5">
        <v>0</v>
      </c>
    </row>
    <row r="1194" spans="1:19" x14ac:dyDescent="0.3">
      <c r="A1194" s="5">
        <v>509</v>
      </c>
      <c r="B1194" s="5" t="s">
        <v>2238</v>
      </c>
      <c r="C1194" s="5" t="s">
        <v>2725</v>
      </c>
      <c r="D1194" s="5" t="s">
        <v>33</v>
      </c>
      <c r="E1194" s="13" t="s">
        <v>23</v>
      </c>
      <c r="F1194" s="5" t="s">
        <v>24</v>
      </c>
      <c r="G1194" s="6">
        <v>45838</v>
      </c>
      <c r="H1194" s="16">
        <v>2025</v>
      </c>
      <c r="I1194" s="6" t="s">
        <v>742</v>
      </c>
      <c r="J1194" s="6" t="s">
        <v>846</v>
      </c>
      <c r="K1194" s="5">
        <v>90</v>
      </c>
      <c r="L1194" s="5">
        <v>101.115241635687</v>
      </c>
      <c r="M1194" s="15">
        <v>1.123502684840967</v>
      </c>
      <c r="N1194" s="15">
        <v>1.123502684840967</v>
      </c>
      <c r="O1194" s="5" t="s">
        <v>25</v>
      </c>
      <c r="P1194" s="5" t="s">
        <v>25</v>
      </c>
      <c r="Q1194" s="5" t="str">
        <f t="shared" si="157"/>
        <v>509-2025-06-30</v>
      </c>
      <c r="R1194" s="5">
        <v>0</v>
      </c>
      <c r="S1194" s="5">
        <v>0</v>
      </c>
    </row>
    <row r="1195" spans="1:19" x14ac:dyDescent="0.3">
      <c r="A1195" s="5">
        <v>68</v>
      </c>
      <c r="B1195" s="5" t="s">
        <v>57</v>
      </c>
      <c r="C1195" s="5" t="s">
        <v>2724</v>
      </c>
      <c r="D1195" s="5" t="s">
        <v>58</v>
      </c>
      <c r="E1195" s="13" t="s">
        <v>54</v>
      </c>
      <c r="F1195" s="5" t="s">
        <v>24</v>
      </c>
      <c r="G1195" s="6">
        <v>45838</v>
      </c>
      <c r="H1195" s="16">
        <v>2025</v>
      </c>
      <c r="I1195" s="6" t="s">
        <v>742</v>
      </c>
      <c r="J1195" s="6" t="s">
        <v>846</v>
      </c>
      <c r="K1195" s="5">
        <v>85</v>
      </c>
      <c r="L1195" s="5">
        <v>85.3</v>
      </c>
      <c r="M1195" s="15">
        <v>1.003529411764706</v>
      </c>
      <c r="N1195" s="15">
        <v>1.003529411764706</v>
      </c>
      <c r="O1195" s="5" t="s">
        <v>25</v>
      </c>
      <c r="P1195" s="5" t="s">
        <v>25</v>
      </c>
      <c r="Q1195" s="5" t="str">
        <f t="shared" si="157"/>
        <v>68-2025-06-30</v>
      </c>
      <c r="R1195" s="5">
        <v>0</v>
      </c>
      <c r="S1195" s="5">
        <v>1</v>
      </c>
    </row>
    <row r="1196" spans="1:19" x14ac:dyDescent="0.3">
      <c r="A1196" s="5">
        <v>73</v>
      </c>
      <c r="B1196" s="5" t="s">
        <v>61</v>
      </c>
      <c r="C1196" s="5" t="s">
        <v>2724</v>
      </c>
      <c r="D1196" s="5" t="s">
        <v>28</v>
      </c>
      <c r="E1196" s="13" t="s">
        <v>54</v>
      </c>
      <c r="F1196" s="5" t="s">
        <v>62</v>
      </c>
      <c r="G1196" s="6">
        <v>45838</v>
      </c>
      <c r="H1196" s="16">
        <v>2025</v>
      </c>
      <c r="I1196" s="6" t="s">
        <v>742</v>
      </c>
      <c r="J1196" s="6" t="s">
        <v>846</v>
      </c>
      <c r="K1196" s="5">
        <v>20</v>
      </c>
      <c r="L1196" s="5">
        <v>19</v>
      </c>
      <c r="M1196" s="15">
        <v>1.0526315789473679</v>
      </c>
      <c r="N1196" s="15">
        <v>1.0526315789473679</v>
      </c>
      <c r="O1196" s="5" t="s">
        <v>63</v>
      </c>
      <c r="P1196" s="5" t="s">
        <v>63</v>
      </c>
      <c r="Q1196" s="5" t="str">
        <f t="shared" si="157"/>
        <v>73-2025-06-30</v>
      </c>
      <c r="R1196" s="5">
        <v>0</v>
      </c>
      <c r="S1196" s="5">
        <v>0</v>
      </c>
    </row>
    <row r="1197" spans="1:19" x14ac:dyDescent="0.3">
      <c r="A1197" s="5">
        <v>74</v>
      </c>
      <c r="B1197" s="5" t="s">
        <v>64</v>
      </c>
      <c r="C1197" s="5" t="s">
        <v>2724</v>
      </c>
      <c r="D1197" s="5" t="s">
        <v>28</v>
      </c>
      <c r="E1197" s="13" t="s">
        <v>54</v>
      </c>
      <c r="F1197" s="5" t="s">
        <v>24</v>
      </c>
      <c r="G1197" s="6">
        <v>45838</v>
      </c>
      <c r="H1197" s="16">
        <v>2025</v>
      </c>
      <c r="I1197" s="6" t="s">
        <v>742</v>
      </c>
      <c r="J1197" s="6" t="s">
        <v>846</v>
      </c>
      <c r="K1197" s="5">
        <v>80</v>
      </c>
      <c r="L1197" s="5">
        <v>91.49</v>
      </c>
      <c r="M1197" s="15">
        <v>1.1436249999999999</v>
      </c>
      <c r="N1197" s="15">
        <v>1.1436249999999999</v>
      </c>
      <c r="O1197" s="5" t="s">
        <v>25</v>
      </c>
      <c r="P1197" s="5" t="s">
        <v>25</v>
      </c>
      <c r="Q1197" s="5" t="str">
        <f t="shared" si="157"/>
        <v>74-2025-06-30</v>
      </c>
      <c r="R1197" s="5">
        <v>0</v>
      </c>
      <c r="S1197" s="5">
        <v>0</v>
      </c>
    </row>
    <row r="1198" spans="1:19" x14ac:dyDescent="0.3">
      <c r="A1198" s="5">
        <v>86</v>
      </c>
      <c r="B1198" s="5" t="s">
        <v>75</v>
      </c>
      <c r="C1198" s="5" t="s">
        <v>2725</v>
      </c>
      <c r="D1198" s="5" t="s">
        <v>72</v>
      </c>
      <c r="E1198" s="13" t="s">
        <v>54</v>
      </c>
      <c r="F1198" s="5" t="s">
        <v>24</v>
      </c>
      <c r="G1198" s="6">
        <v>45838</v>
      </c>
      <c r="H1198" s="16">
        <v>2025</v>
      </c>
      <c r="I1198" s="6" t="s">
        <v>742</v>
      </c>
      <c r="J1198" s="6" t="s">
        <v>846</v>
      </c>
      <c r="K1198" s="5">
        <v>100</v>
      </c>
      <c r="L1198" s="5">
        <v>100</v>
      </c>
      <c r="M1198" s="15">
        <v>1</v>
      </c>
      <c r="N1198" s="15">
        <v>1</v>
      </c>
      <c r="O1198" s="5" t="s">
        <v>25</v>
      </c>
      <c r="P1198" s="5" t="s">
        <v>25</v>
      </c>
      <c r="Q1198" s="5" t="str">
        <f t="shared" si="157"/>
        <v>86-2025-06-30</v>
      </c>
      <c r="R1198" s="5">
        <v>0</v>
      </c>
      <c r="S1198" s="5">
        <v>0</v>
      </c>
    </row>
    <row r="1199" spans="1:19" x14ac:dyDescent="0.3">
      <c r="A1199" s="5">
        <v>95</v>
      </c>
      <c r="B1199" s="5" t="s">
        <v>83</v>
      </c>
      <c r="C1199" s="5" t="s">
        <v>2724</v>
      </c>
      <c r="D1199" s="5" t="s">
        <v>72</v>
      </c>
      <c r="E1199" s="13" t="s">
        <v>54</v>
      </c>
      <c r="F1199" s="5" t="s">
        <v>24</v>
      </c>
      <c r="G1199" s="6">
        <v>45838</v>
      </c>
      <c r="H1199" s="16">
        <v>2025</v>
      </c>
      <c r="I1199" s="6" t="s">
        <v>742</v>
      </c>
      <c r="J1199" s="6" t="s">
        <v>846</v>
      </c>
      <c r="K1199" s="5">
        <v>100</v>
      </c>
      <c r="L1199" s="5">
        <v>100</v>
      </c>
      <c r="M1199" s="15">
        <v>1</v>
      </c>
      <c r="N1199" s="15">
        <v>1</v>
      </c>
      <c r="O1199" s="5" t="s">
        <v>25</v>
      </c>
      <c r="P1199" s="5" t="s">
        <v>25</v>
      </c>
      <c r="Q1199" s="5" t="str">
        <f t="shared" si="157"/>
        <v>95-2025-06-30</v>
      </c>
      <c r="R1199" s="5">
        <v>0</v>
      </c>
      <c r="S1199" s="5">
        <v>0</v>
      </c>
    </row>
    <row r="1200" spans="1:19" x14ac:dyDescent="0.3">
      <c r="A1200" s="5">
        <v>143</v>
      </c>
      <c r="B1200" s="5" t="s">
        <v>926</v>
      </c>
      <c r="C1200" s="5" t="s">
        <v>2724</v>
      </c>
      <c r="D1200" s="5" t="s">
        <v>85</v>
      </c>
      <c r="E1200" s="13" t="s">
        <v>54</v>
      </c>
      <c r="F1200" s="5" t="s">
        <v>24</v>
      </c>
      <c r="G1200" s="6">
        <v>45838</v>
      </c>
      <c r="H1200" s="16">
        <v>2025</v>
      </c>
      <c r="I1200" s="6" t="s">
        <v>742</v>
      </c>
      <c r="J1200" s="6" t="s">
        <v>846</v>
      </c>
      <c r="K1200" s="5"/>
      <c r="L1200" s="5">
        <v>159</v>
      </c>
      <c r="M1200" s="15"/>
      <c r="N1200" s="15"/>
      <c r="O1200" s="5" t="s">
        <v>116</v>
      </c>
      <c r="P1200" s="5"/>
      <c r="Q1200" s="5" t="str">
        <f t="shared" si="157"/>
        <v>143-2025-06-30</v>
      </c>
      <c r="R1200" s="5">
        <v>0</v>
      </c>
      <c r="S1200" s="5">
        <v>0</v>
      </c>
    </row>
    <row r="1201" spans="1:19" x14ac:dyDescent="0.3">
      <c r="A1201" s="5">
        <v>145</v>
      </c>
      <c r="B1201" s="5" t="s">
        <v>118</v>
      </c>
      <c r="C1201" s="5" t="s">
        <v>2725</v>
      </c>
      <c r="D1201" s="5" t="s">
        <v>119</v>
      </c>
      <c r="E1201" s="13" t="s">
        <v>54</v>
      </c>
      <c r="F1201" s="5" t="s">
        <v>24</v>
      </c>
      <c r="G1201" s="6">
        <v>45838</v>
      </c>
      <c r="H1201" s="16">
        <v>2025</v>
      </c>
      <c r="I1201" s="6" t="s">
        <v>742</v>
      </c>
      <c r="J1201" s="6" t="s">
        <v>846</v>
      </c>
      <c r="K1201" s="5">
        <v>1</v>
      </c>
      <c r="L1201" s="5">
        <v>1.74</v>
      </c>
      <c r="M1201" s="15">
        <v>1.3</v>
      </c>
      <c r="N1201" s="15">
        <v>1.74</v>
      </c>
      <c r="O1201" s="5" t="s">
        <v>55</v>
      </c>
      <c r="P1201" s="5" t="s">
        <v>91</v>
      </c>
      <c r="Q1201" s="5" t="str">
        <f t="shared" si="157"/>
        <v>145-2025-06-30</v>
      </c>
      <c r="R1201" s="5">
        <v>0</v>
      </c>
      <c r="S1201" s="5">
        <v>2</v>
      </c>
    </row>
    <row r="1202" spans="1:19" x14ac:dyDescent="0.3">
      <c r="A1202" s="5">
        <v>146</v>
      </c>
      <c r="B1202" s="5" t="s">
        <v>120</v>
      </c>
      <c r="C1202" s="5" t="s">
        <v>2725</v>
      </c>
      <c r="D1202" s="5" t="s">
        <v>85</v>
      </c>
      <c r="E1202" s="13" t="s">
        <v>54</v>
      </c>
      <c r="F1202" s="5" t="s">
        <v>24</v>
      </c>
      <c r="G1202" s="6">
        <v>45838</v>
      </c>
      <c r="H1202" s="16">
        <v>2025</v>
      </c>
      <c r="I1202" s="6" t="s">
        <v>742</v>
      </c>
      <c r="J1202" s="6" t="s">
        <v>846</v>
      </c>
      <c r="K1202" s="5">
        <v>300</v>
      </c>
      <c r="L1202" s="5">
        <v>321</v>
      </c>
      <c r="M1202" s="15">
        <v>1.07</v>
      </c>
      <c r="N1202" s="15">
        <v>1.07</v>
      </c>
      <c r="O1202" s="5" t="s">
        <v>55</v>
      </c>
      <c r="P1202" s="5" t="s">
        <v>55</v>
      </c>
      <c r="Q1202" s="5" t="str">
        <f t="shared" si="157"/>
        <v>146-2025-06-30</v>
      </c>
      <c r="R1202" s="5">
        <v>0</v>
      </c>
      <c r="S1202" s="5">
        <v>0</v>
      </c>
    </row>
    <row r="1203" spans="1:19" x14ac:dyDescent="0.3">
      <c r="A1203" s="5">
        <v>159</v>
      </c>
      <c r="B1203" s="5" t="s">
        <v>93</v>
      </c>
      <c r="C1203" s="5" t="s">
        <v>2725</v>
      </c>
      <c r="D1203" s="5" t="s">
        <v>127</v>
      </c>
      <c r="E1203" s="13" t="s">
        <v>54</v>
      </c>
      <c r="F1203" s="5" t="s">
        <v>24</v>
      </c>
      <c r="G1203" s="6">
        <v>45838</v>
      </c>
      <c r="H1203" s="16">
        <v>2025</v>
      </c>
      <c r="I1203" s="6" t="s">
        <v>742</v>
      </c>
      <c r="J1203" s="6" t="s">
        <v>846</v>
      </c>
      <c r="K1203" s="5">
        <v>80</v>
      </c>
      <c r="L1203" s="5">
        <v>100</v>
      </c>
      <c r="M1203" s="15">
        <v>1.25</v>
      </c>
      <c r="N1203" s="15">
        <v>1.25</v>
      </c>
      <c r="O1203" s="5" t="s">
        <v>25</v>
      </c>
      <c r="P1203" s="5" t="s">
        <v>25</v>
      </c>
      <c r="Q1203" s="5" t="str">
        <f t="shared" si="157"/>
        <v>159-2025-06-30</v>
      </c>
      <c r="R1203" s="5">
        <v>0</v>
      </c>
      <c r="S1203" s="5">
        <v>0</v>
      </c>
    </row>
    <row r="1204" spans="1:19" x14ac:dyDescent="0.3">
      <c r="A1204" s="5">
        <v>167</v>
      </c>
      <c r="B1204" s="5" t="s">
        <v>129</v>
      </c>
      <c r="C1204" s="5" t="s">
        <v>2724</v>
      </c>
      <c r="D1204" s="5" t="s">
        <v>28</v>
      </c>
      <c r="E1204" s="13" t="s">
        <v>54</v>
      </c>
      <c r="F1204" s="5" t="s">
        <v>24</v>
      </c>
      <c r="G1204" s="6">
        <v>45838</v>
      </c>
      <c r="H1204" s="16">
        <v>2025</v>
      </c>
      <c r="I1204" s="6" t="s">
        <v>742</v>
      </c>
      <c r="J1204" s="6" t="s">
        <v>846</v>
      </c>
      <c r="K1204" s="5">
        <v>90</v>
      </c>
      <c r="L1204" s="5">
        <v>93.63</v>
      </c>
      <c r="M1204" s="15">
        <v>1.0403333333333331</v>
      </c>
      <c r="N1204" s="15">
        <v>1.0403333333333331</v>
      </c>
      <c r="O1204" s="5" t="s">
        <v>25</v>
      </c>
      <c r="P1204" s="5" t="s">
        <v>25</v>
      </c>
      <c r="Q1204" s="5" t="str">
        <f t="shared" si="157"/>
        <v>167-2025-06-30</v>
      </c>
      <c r="R1204" s="5">
        <v>0</v>
      </c>
      <c r="S1204" s="5">
        <v>1</v>
      </c>
    </row>
    <row r="1205" spans="1:19" x14ac:dyDescent="0.3">
      <c r="A1205" s="5">
        <v>246</v>
      </c>
      <c r="B1205" s="5" t="s">
        <v>189</v>
      </c>
      <c r="C1205" s="5" t="s">
        <v>2725</v>
      </c>
      <c r="D1205" s="5" t="s">
        <v>188</v>
      </c>
      <c r="E1205" s="13" t="s">
        <v>54</v>
      </c>
      <c r="F1205" s="5" t="s">
        <v>24</v>
      </c>
      <c r="G1205" s="6">
        <v>45838</v>
      </c>
      <c r="H1205" s="16">
        <v>2025</v>
      </c>
      <c r="I1205" s="6" t="s">
        <v>742</v>
      </c>
      <c r="J1205" s="6" t="s">
        <v>846</v>
      </c>
      <c r="K1205" s="5">
        <v>90</v>
      </c>
      <c r="L1205" s="5">
        <v>90.1</v>
      </c>
      <c r="M1205" s="15">
        <v>1.0011111111111111</v>
      </c>
      <c r="N1205" s="15">
        <v>1.0011111111111111</v>
      </c>
      <c r="O1205" s="5" t="s">
        <v>25</v>
      </c>
      <c r="P1205" s="5" t="s">
        <v>25</v>
      </c>
      <c r="Q1205" s="5" t="str">
        <f t="shared" si="157"/>
        <v>246-2025-06-30</v>
      </c>
      <c r="R1205" s="5">
        <v>0</v>
      </c>
      <c r="S1205" s="5">
        <v>0</v>
      </c>
    </row>
    <row r="1206" spans="1:19" x14ac:dyDescent="0.3">
      <c r="A1206" s="5">
        <v>252</v>
      </c>
      <c r="B1206" s="5" t="s">
        <v>1295</v>
      </c>
      <c r="C1206" s="5" t="s">
        <v>2725</v>
      </c>
      <c r="D1206" s="5" t="s">
        <v>186</v>
      </c>
      <c r="E1206" s="13" t="s">
        <v>54</v>
      </c>
      <c r="F1206" s="5" t="s">
        <v>24</v>
      </c>
      <c r="G1206" s="6">
        <v>45838</v>
      </c>
      <c r="H1206" s="16">
        <v>2025</v>
      </c>
      <c r="I1206" s="6" t="s">
        <v>742</v>
      </c>
      <c r="J1206" s="6" t="s">
        <v>846</v>
      </c>
      <c r="K1206" s="5">
        <v>71.599999999999994</v>
      </c>
      <c r="L1206" s="10">
        <v>71.3</v>
      </c>
      <c r="M1206" s="15">
        <v>0.99581005586592186</v>
      </c>
      <c r="N1206" s="15">
        <v>0.99581005586592186</v>
      </c>
      <c r="O1206" s="5" t="s">
        <v>25</v>
      </c>
      <c r="P1206" s="5" t="s">
        <v>25</v>
      </c>
      <c r="Q1206" s="5" t="str">
        <f t="shared" si="157"/>
        <v>252-2025-06-30</v>
      </c>
      <c r="R1206" s="5">
        <v>1</v>
      </c>
      <c r="S1206" s="5">
        <v>1</v>
      </c>
    </row>
    <row r="1207" spans="1:19" x14ac:dyDescent="0.3">
      <c r="A1207" s="5">
        <v>256</v>
      </c>
      <c r="B1207" s="5" t="s">
        <v>201</v>
      </c>
      <c r="C1207" s="5" t="s">
        <v>2725</v>
      </c>
      <c r="D1207" s="5" t="s">
        <v>127</v>
      </c>
      <c r="E1207" s="13" t="s">
        <v>54</v>
      </c>
      <c r="F1207" s="5" t="s">
        <v>24</v>
      </c>
      <c r="G1207" s="6">
        <v>45838</v>
      </c>
      <c r="H1207" s="16">
        <v>2025</v>
      </c>
      <c r="I1207" s="6" t="s">
        <v>742</v>
      </c>
      <c r="J1207" s="6" t="s">
        <v>846</v>
      </c>
      <c r="K1207" s="5">
        <v>17</v>
      </c>
      <c r="L1207" s="5">
        <v>17</v>
      </c>
      <c r="M1207" s="15">
        <v>1</v>
      </c>
      <c r="N1207" s="15">
        <v>1</v>
      </c>
      <c r="O1207" s="5" t="s">
        <v>55</v>
      </c>
      <c r="P1207" s="5" t="s">
        <v>55</v>
      </c>
      <c r="Q1207" s="5" t="str">
        <f t="shared" si="157"/>
        <v>256-2025-06-30</v>
      </c>
      <c r="R1207" s="5">
        <v>0</v>
      </c>
      <c r="S1207" s="5">
        <v>0</v>
      </c>
    </row>
    <row r="1208" spans="1:19" x14ac:dyDescent="0.3">
      <c r="A1208" s="5">
        <v>260</v>
      </c>
      <c r="B1208" s="5" t="s">
        <v>204</v>
      </c>
      <c r="C1208" s="5" t="s">
        <v>2725</v>
      </c>
      <c r="D1208" s="5" t="s">
        <v>205</v>
      </c>
      <c r="E1208" s="13" t="s">
        <v>54</v>
      </c>
      <c r="F1208" s="5" t="s">
        <v>62</v>
      </c>
      <c r="G1208" s="6">
        <v>45838</v>
      </c>
      <c r="H1208" s="16">
        <v>2025</v>
      </c>
      <c r="I1208" s="6" t="s">
        <v>742</v>
      </c>
      <c r="J1208" s="6" t="s">
        <v>846</v>
      </c>
      <c r="K1208" s="5">
        <v>2.2000000000000002</v>
      </c>
      <c r="L1208" s="5">
        <v>1.9</v>
      </c>
      <c r="M1208" s="15">
        <v>1.1578947368421051</v>
      </c>
      <c r="N1208" s="15">
        <v>1.1578947368421051</v>
      </c>
      <c r="O1208" s="5" t="s">
        <v>91</v>
      </c>
      <c r="P1208" s="5" t="s">
        <v>91</v>
      </c>
      <c r="Q1208" s="5" t="str">
        <f t="shared" si="157"/>
        <v>260-2025-06-30</v>
      </c>
      <c r="R1208" s="5">
        <v>1</v>
      </c>
      <c r="S1208" s="5">
        <v>1</v>
      </c>
    </row>
    <row r="1209" spans="1:19" x14ac:dyDescent="0.3">
      <c r="A1209" s="5">
        <v>261</v>
      </c>
      <c r="B1209" s="5" t="s">
        <v>206</v>
      </c>
      <c r="C1209" s="5" t="s">
        <v>2725</v>
      </c>
      <c r="D1209" s="5" t="s">
        <v>53</v>
      </c>
      <c r="E1209" s="13" t="s">
        <v>54</v>
      </c>
      <c r="F1209" s="5" t="s">
        <v>62</v>
      </c>
      <c r="G1209" s="6">
        <v>45838</v>
      </c>
      <c r="H1209" s="16">
        <v>2025</v>
      </c>
      <c r="I1209" s="6" t="s">
        <v>742</v>
      </c>
      <c r="J1209" s="6" t="s">
        <v>846</v>
      </c>
      <c r="K1209" s="5">
        <v>2.2000000000000002</v>
      </c>
      <c r="L1209" s="5">
        <v>2.2999999999999998</v>
      </c>
      <c r="M1209" s="15">
        <v>0.95652173913043492</v>
      </c>
      <c r="N1209" s="15">
        <v>0.95652173913043492</v>
      </c>
      <c r="O1209" s="5" t="s">
        <v>55</v>
      </c>
      <c r="P1209" s="5" t="s">
        <v>91</v>
      </c>
      <c r="Q1209" s="5" t="str">
        <f t="shared" si="157"/>
        <v>261-2025-06-30</v>
      </c>
      <c r="R1209" s="5">
        <v>1</v>
      </c>
      <c r="S1209" s="5">
        <v>1</v>
      </c>
    </row>
    <row r="1210" spans="1:19" x14ac:dyDescent="0.3">
      <c r="A1210" s="5">
        <v>268</v>
      </c>
      <c r="B1210" s="5" t="s">
        <v>215</v>
      </c>
      <c r="C1210" s="5" t="s">
        <v>2725</v>
      </c>
      <c r="D1210" s="5" t="s">
        <v>216</v>
      </c>
      <c r="E1210" s="13" t="s">
        <v>54</v>
      </c>
      <c r="F1210" s="5" t="s">
        <v>24</v>
      </c>
      <c r="G1210" s="6">
        <v>45838</v>
      </c>
      <c r="H1210" s="16">
        <v>2025</v>
      </c>
      <c r="I1210" s="6" t="s">
        <v>742</v>
      </c>
      <c r="J1210" s="6" t="s">
        <v>846</v>
      </c>
      <c r="K1210" s="5"/>
      <c r="L1210" s="5">
        <v>765</v>
      </c>
      <c r="M1210" s="15"/>
      <c r="N1210" s="15"/>
      <c r="O1210" s="5" t="s">
        <v>25</v>
      </c>
      <c r="P1210" s="5" t="s">
        <v>55</v>
      </c>
      <c r="Q1210" s="5" t="str">
        <f t="shared" si="157"/>
        <v>268-2025-06-30</v>
      </c>
      <c r="R1210" s="5">
        <v>0</v>
      </c>
      <c r="S1210" s="5">
        <v>0</v>
      </c>
    </row>
    <row r="1211" spans="1:19" x14ac:dyDescent="0.3">
      <c r="A1211" s="5">
        <v>270</v>
      </c>
      <c r="B1211" s="5" t="s">
        <v>218</v>
      </c>
      <c r="C1211" s="5" t="s">
        <v>2724</v>
      </c>
      <c r="D1211" s="5" t="s">
        <v>216</v>
      </c>
      <c r="E1211" s="13" t="s">
        <v>54</v>
      </c>
      <c r="F1211" s="5" t="s">
        <v>24</v>
      </c>
      <c r="G1211" s="6">
        <v>45838</v>
      </c>
      <c r="H1211" s="16">
        <v>2025</v>
      </c>
      <c r="I1211" s="6" t="s">
        <v>742</v>
      </c>
      <c r="J1211" s="6" t="s">
        <v>846</v>
      </c>
      <c r="K1211" s="5"/>
      <c r="L1211" s="5">
        <v>4.17</v>
      </c>
      <c r="M1211" s="15"/>
      <c r="N1211" s="15"/>
      <c r="O1211" s="5" t="s">
        <v>91</v>
      </c>
      <c r="P1211" s="5" t="s">
        <v>55</v>
      </c>
      <c r="Q1211" s="5" t="str">
        <f t="shared" si="157"/>
        <v>270-2025-06-30</v>
      </c>
      <c r="R1211" s="5">
        <v>0</v>
      </c>
      <c r="S1211" s="5">
        <v>0</v>
      </c>
    </row>
    <row r="1212" spans="1:19" x14ac:dyDescent="0.3">
      <c r="A1212" s="5">
        <v>271</v>
      </c>
      <c r="B1212" s="5" t="s">
        <v>219</v>
      </c>
      <c r="C1212" s="5" t="s">
        <v>2724</v>
      </c>
      <c r="D1212" s="5" t="s">
        <v>216</v>
      </c>
      <c r="E1212" s="13" t="s">
        <v>54</v>
      </c>
      <c r="F1212" s="5" t="s">
        <v>24</v>
      </c>
      <c r="G1212" s="6">
        <v>45838</v>
      </c>
      <c r="H1212" s="16">
        <v>2025</v>
      </c>
      <c r="I1212" s="6" t="s">
        <v>742</v>
      </c>
      <c r="J1212" s="6" t="s">
        <v>846</v>
      </c>
      <c r="K1212" s="5"/>
      <c r="L1212" s="5">
        <v>23.85</v>
      </c>
      <c r="M1212" s="15"/>
      <c r="N1212" s="15"/>
      <c r="O1212" s="5">
        <v>0</v>
      </c>
      <c r="P1212" s="5" t="s">
        <v>55</v>
      </c>
      <c r="Q1212" s="5" t="str">
        <f t="shared" si="157"/>
        <v>271-2025-06-30</v>
      </c>
      <c r="R1212" s="5">
        <v>0</v>
      </c>
      <c r="S1212" s="5">
        <v>0</v>
      </c>
    </row>
    <row r="1213" spans="1:19" x14ac:dyDescent="0.3">
      <c r="A1213" s="5">
        <v>275</v>
      </c>
      <c r="B1213" s="5" t="s">
        <v>224</v>
      </c>
      <c r="C1213" s="5" t="s">
        <v>2725</v>
      </c>
      <c r="D1213" s="5" t="s">
        <v>225</v>
      </c>
      <c r="E1213" s="13" t="s">
        <v>54</v>
      </c>
      <c r="F1213" s="5" t="s">
        <v>24</v>
      </c>
      <c r="G1213" s="6">
        <v>45838</v>
      </c>
      <c r="H1213" s="16">
        <v>2025</v>
      </c>
      <c r="I1213" s="6" t="s">
        <v>742</v>
      </c>
      <c r="J1213" s="6" t="s">
        <v>846</v>
      </c>
      <c r="K1213" s="5">
        <v>80</v>
      </c>
      <c r="L1213" s="5">
        <v>90</v>
      </c>
      <c r="M1213" s="15">
        <v>1.125</v>
      </c>
      <c r="N1213" s="15">
        <v>1.125</v>
      </c>
      <c r="O1213" s="5" t="s">
        <v>25</v>
      </c>
      <c r="P1213" s="5" t="s">
        <v>25</v>
      </c>
      <c r="Q1213" s="5" t="str">
        <f t="shared" si="157"/>
        <v>275-2025-06-30</v>
      </c>
      <c r="R1213" s="5">
        <v>0</v>
      </c>
      <c r="S1213" s="5">
        <v>0</v>
      </c>
    </row>
    <row r="1214" spans="1:19" x14ac:dyDescent="0.3">
      <c r="A1214" s="5">
        <v>278</v>
      </c>
      <c r="B1214" s="5" t="s">
        <v>1371</v>
      </c>
      <c r="C1214" s="5" t="s">
        <v>2724</v>
      </c>
      <c r="D1214" s="5" t="s">
        <v>227</v>
      </c>
      <c r="E1214" s="13" t="s">
        <v>54</v>
      </c>
      <c r="F1214" s="5" t="s">
        <v>24</v>
      </c>
      <c r="G1214" s="6">
        <v>45838</v>
      </c>
      <c r="H1214" s="16">
        <v>2025</v>
      </c>
      <c r="I1214" s="6" t="s">
        <v>742</v>
      </c>
      <c r="J1214" s="6" t="s">
        <v>846</v>
      </c>
      <c r="K1214" s="5"/>
      <c r="L1214" s="5">
        <v>1099</v>
      </c>
      <c r="M1214" s="15"/>
      <c r="N1214" s="15"/>
      <c r="O1214" s="5" t="s">
        <v>116</v>
      </c>
      <c r="P1214" s="5" t="s">
        <v>116</v>
      </c>
      <c r="Q1214" s="5" t="str">
        <f t="shared" si="157"/>
        <v>278-2025-06-30</v>
      </c>
      <c r="R1214" s="5">
        <v>0</v>
      </c>
      <c r="S1214" s="5">
        <v>0</v>
      </c>
    </row>
    <row r="1215" spans="1:19" x14ac:dyDescent="0.3">
      <c r="A1215" s="5">
        <v>282</v>
      </c>
      <c r="B1215" s="5" t="s">
        <v>233</v>
      </c>
      <c r="C1215" s="5" t="s">
        <v>2724</v>
      </c>
      <c r="D1215" s="5" t="s">
        <v>227</v>
      </c>
      <c r="E1215" s="13" t="s">
        <v>54</v>
      </c>
      <c r="F1215" s="5" t="s">
        <v>24</v>
      </c>
      <c r="G1215" s="6">
        <v>45838</v>
      </c>
      <c r="H1215" s="16">
        <v>2025</v>
      </c>
      <c r="I1215" s="6" t="s">
        <v>742</v>
      </c>
      <c r="J1215" s="6" t="s">
        <v>846</v>
      </c>
      <c r="K1215" s="5">
        <v>97</v>
      </c>
      <c r="L1215" s="5">
        <v>97.41</v>
      </c>
      <c r="M1215" s="15">
        <v>1.004226804123711</v>
      </c>
      <c r="N1215" s="15">
        <v>1.004226804123711</v>
      </c>
      <c r="O1215" s="5" t="s">
        <v>25</v>
      </c>
      <c r="P1215" s="5" t="s">
        <v>25</v>
      </c>
      <c r="Q1215" s="5" t="str">
        <f t="shared" si="157"/>
        <v>282-2025-06-30</v>
      </c>
      <c r="R1215" s="5">
        <v>0</v>
      </c>
      <c r="S1215" s="5">
        <v>0</v>
      </c>
    </row>
    <row r="1216" spans="1:19" x14ac:dyDescent="0.3">
      <c r="A1216" s="5">
        <v>285</v>
      </c>
      <c r="B1216" s="5" t="s">
        <v>236</v>
      </c>
      <c r="C1216" s="5" t="s">
        <v>2724</v>
      </c>
      <c r="D1216" s="5" t="s">
        <v>227</v>
      </c>
      <c r="E1216" s="13" t="s">
        <v>54</v>
      </c>
      <c r="F1216" s="5" t="s">
        <v>24</v>
      </c>
      <c r="G1216" s="6">
        <v>45838</v>
      </c>
      <c r="H1216" s="16">
        <v>2025</v>
      </c>
      <c r="I1216" s="6" t="s">
        <v>742</v>
      </c>
      <c r="J1216" s="6" t="s">
        <v>846</v>
      </c>
      <c r="K1216" s="5">
        <v>100</v>
      </c>
      <c r="L1216" s="5">
        <v>100</v>
      </c>
      <c r="M1216" s="15">
        <v>1</v>
      </c>
      <c r="N1216" s="15">
        <v>1</v>
      </c>
      <c r="O1216" s="5" t="s">
        <v>25</v>
      </c>
      <c r="P1216" s="5" t="s">
        <v>25</v>
      </c>
      <c r="Q1216" s="5" t="str">
        <f t="shared" si="157"/>
        <v>285-2025-06-30</v>
      </c>
      <c r="R1216" s="5">
        <v>0</v>
      </c>
      <c r="S1216" s="5">
        <v>0</v>
      </c>
    </row>
    <row r="1217" spans="1:19" x14ac:dyDescent="0.3">
      <c r="A1217" s="5">
        <v>286</v>
      </c>
      <c r="B1217" s="5" t="s">
        <v>237</v>
      </c>
      <c r="C1217" s="5" t="s">
        <v>2724</v>
      </c>
      <c r="D1217" s="5" t="s">
        <v>227</v>
      </c>
      <c r="E1217" s="13" t="s">
        <v>54</v>
      </c>
      <c r="F1217" s="5" t="s">
        <v>24</v>
      </c>
      <c r="G1217" s="6">
        <v>45838</v>
      </c>
      <c r="H1217" s="16">
        <v>2025</v>
      </c>
      <c r="I1217" s="6" t="s">
        <v>742</v>
      </c>
      <c r="J1217" s="6" t="s">
        <v>846</v>
      </c>
      <c r="K1217" s="5"/>
      <c r="L1217" s="5">
        <v>1099</v>
      </c>
      <c r="M1217" s="15"/>
      <c r="N1217" s="15"/>
      <c r="O1217" s="5" t="s">
        <v>116</v>
      </c>
      <c r="P1217" s="5" t="s">
        <v>116</v>
      </c>
      <c r="Q1217" s="5" t="str">
        <f t="shared" si="157"/>
        <v>286-2025-06-30</v>
      </c>
      <c r="R1217" s="5">
        <v>0</v>
      </c>
      <c r="S1217" s="5">
        <v>0</v>
      </c>
    </row>
    <row r="1218" spans="1:19" x14ac:dyDescent="0.3">
      <c r="A1218" s="5">
        <v>292</v>
      </c>
      <c r="B1218" s="5" t="s">
        <v>243</v>
      </c>
      <c r="C1218" s="5" t="s">
        <v>2724</v>
      </c>
      <c r="D1218" s="5" t="s">
        <v>242</v>
      </c>
      <c r="E1218" s="13" t="s">
        <v>54</v>
      </c>
      <c r="F1218" s="5" t="s">
        <v>24</v>
      </c>
      <c r="G1218" s="6">
        <v>45838</v>
      </c>
      <c r="H1218" s="16">
        <v>2025</v>
      </c>
      <c r="I1218" s="6" t="s">
        <v>742</v>
      </c>
      <c r="J1218" s="6" t="s">
        <v>846</v>
      </c>
      <c r="K1218" s="5">
        <v>8</v>
      </c>
      <c r="L1218" s="5">
        <v>9.7899999999999991</v>
      </c>
      <c r="M1218" s="15">
        <v>1.2237499999999999</v>
      </c>
      <c r="N1218" s="15">
        <v>1.2237499999999999</v>
      </c>
      <c r="O1218" s="5" t="s">
        <v>25</v>
      </c>
      <c r="P1218" s="5" t="s">
        <v>25</v>
      </c>
      <c r="Q1218" s="5" t="str">
        <f t="shared" ref="Q1218:Q1281" si="161">A1218&amp;"-"&amp;YEAR(G1218)&amp;"-"&amp;IF(LEN(MONTH(G1218))=1,"0"&amp;MONTH(G1218),MONTH(G1218))&amp;"-"&amp;IF(LEN(DAY(G1218))=1,"0"&amp;DAY(G1218),DAY(G1218))</f>
        <v>292-2025-06-30</v>
      </c>
      <c r="R1218" s="5">
        <v>0</v>
      </c>
      <c r="S1218" s="5">
        <v>0</v>
      </c>
    </row>
    <row r="1219" spans="1:19" x14ac:dyDescent="0.3">
      <c r="A1219" s="5">
        <v>294</v>
      </c>
      <c r="B1219" s="5" t="s">
        <v>246</v>
      </c>
      <c r="C1219" s="5" t="s">
        <v>2724</v>
      </c>
      <c r="D1219" s="5" t="s">
        <v>242</v>
      </c>
      <c r="E1219" s="13" t="s">
        <v>54</v>
      </c>
      <c r="F1219" s="5" t="s">
        <v>24</v>
      </c>
      <c r="G1219" s="6">
        <v>45838</v>
      </c>
      <c r="H1219" s="16">
        <v>2025</v>
      </c>
      <c r="I1219" s="6" t="s">
        <v>742</v>
      </c>
      <c r="J1219" s="6" t="s">
        <v>846</v>
      </c>
      <c r="K1219" s="5">
        <v>8</v>
      </c>
      <c r="L1219" s="5">
        <v>-9.19</v>
      </c>
      <c r="M1219" s="15">
        <v>0</v>
      </c>
      <c r="N1219" s="15">
        <v>0</v>
      </c>
      <c r="O1219" s="5" t="s">
        <v>25</v>
      </c>
      <c r="P1219" s="5" t="s">
        <v>25</v>
      </c>
      <c r="Q1219" s="5" t="str">
        <f t="shared" si="161"/>
        <v>294-2025-06-30</v>
      </c>
      <c r="R1219" s="5">
        <v>0</v>
      </c>
      <c r="S1219" s="5">
        <v>0</v>
      </c>
    </row>
    <row r="1220" spans="1:19" x14ac:dyDescent="0.3">
      <c r="A1220" s="5">
        <v>302</v>
      </c>
      <c r="B1220" s="5" t="s">
        <v>255</v>
      </c>
      <c r="C1220" s="5" t="s">
        <v>2724</v>
      </c>
      <c r="D1220" s="5" t="s">
        <v>216</v>
      </c>
      <c r="E1220" s="13" t="s">
        <v>54</v>
      </c>
      <c r="F1220" s="5" t="s">
        <v>24</v>
      </c>
      <c r="G1220" s="6">
        <v>45838</v>
      </c>
      <c r="H1220" s="16">
        <v>2025</v>
      </c>
      <c r="I1220" s="6" t="s">
        <v>742</v>
      </c>
      <c r="J1220" s="6" t="s">
        <v>846</v>
      </c>
      <c r="K1220" s="5"/>
      <c r="L1220" s="5">
        <v>0</v>
      </c>
      <c r="M1220" s="15"/>
      <c r="N1220" s="15"/>
      <c r="O1220" s="5" t="s">
        <v>25</v>
      </c>
      <c r="P1220" s="5" t="s">
        <v>55</v>
      </c>
      <c r="Q1220" s="5" t="str">
        <f t="shared" si="161"/>
        <v>302-2025-06-30</v>
      </c>
      <c r="R1220" s="5">
        <v>0</v>
      </c>
      <c r="S1220" s="5">
        <v>0</v>
      </c>
    </row>
    <row r="1221" spans="1:19" x14ac:dyDescent="0.3">
      <c r="A1221" s="5">
        <v>303</v>
      </c>
      <c r="B1221" s="5" t="s">
        <v>256</v>
      </c>
      <c r="C1221" s="5" t="s">
        <v>2724</v>
      </c>
      <c r="D1221" s="5" t="s">
        <v>257</v>
      </c>
      <c r="E1221" s="13" t="s">
        <v>54</v>
      </c>
      <c r="F1221" s="5" t="s">
        <v>24</v>
      </c>
      <c r="G1221" s="6">
        <v>45838</v>
      </c>
      <c r="H1221" s="16">
        <v>2025</v>
      </c>
      <c r="I1221" s="6" t="s">
        <v>742</v>
      </c>
      <c r="J1221" s="6" t="s">
        <v>846</v>
      </c>
      <c r="K1221" s="5">
        <v>95</v>
      </c>
      <c r="L1221" s="5">
        <v>90.32</v>
      </c>
      <c r="M1221" s="15">
        <v>0.9507368421052631</v>
      </c>
      <c r="N1221" s="15">
        <v>0.9507368421052631</v>
      </c>
      <c r="O1221" s="5" t="s">
        <v>25</v>
      </c>
      <c r="P1221" s="5" t="s">
        <v>25</v>
      </c>
      <c r="Q1221" s="5" t="str">
        <f t="shared" si="161"/>
        <v>303-2025-06-30</v>
      </c>
      <c r="R1221" s="5">
        <v>0</v>
      </c>
      <c r="S1221" s="5">
        <v>0</v>
      </c>
    </row>
    <row r="1222" spans="1:19" x14ac:dyDescent="0.3">
      <c r="A1222" s="5">
        <v>304</v>
      </c>
      <c r="B1222" s="5" t="s">
        <v>258</v>
      </c>
      <c r="C1222" s="5" t="s">
        <v>2724</v>
      </c>
      <c r="D1222" s="5" t="s">
        <v>257</v>
      </c>
      <c r="E1222" s="13" t="s">
        <v>54</v>
      </c>
      <c r="F1222" s="5" t="s">
        <v>24</v>
      </c>
      <c r="G1222" s="6">
        <v>45838</v>
      </c>
      <c r="H1222" s="16">
        <v>2025</v>
      </c>
      <c r="I1222" s="6" t="s">
        <v>742</v>
      </c>
      <c r="J1222" s="6" t="s">
        <v>846</v>
      </c>
      <c r="K1222" s="5">
        <v>3400</v>
      </c>
      <c r="L1222" s="5">
        <v>3348</v>
      </c>
      <c r="M1222" s="15">
        <v>0.98470588235294121</v>
      </c>
      <c r="N1222" s="15">
        <v>0.98470588235294121</v>
      </c>
      <c r="O1222" s="5" t="s">
        <v>55</v>
      </c>
      <c r="P1222" s="5" t="s">
        <v>55</v>
      </c>
      <c r="Q1222" s="5" t="str">
        <f t="shared" si="161"/>
        <v>304-2025-06-30</v>
      </c>
      <c r="R1222" s="5">
        <v>0</v>
      </c>
      <c r="S1222" s="5">
        <v>0</v>
      </c>
    </row>
    <row r="1223" spans="1:19" x14ac:dyDescent="0.3">
      <c r="A1223" s="5">
        <v>327</v>
      </c>
      <c r="B1223" s="5" t="s">
        <v>1469</v>
      </c>
      <c r="C1223" s="5" t="s">
        <v>2725</v>
      </c>
      <c r="D1223" s="5" t="s">
        <v>222</v>
      </c>
      <c r="E1223" s="13" t="s">
        <v>54</v>
      </c>
      <c r="F1223" s="5" t="s">
        <v>24</v>
      </c>
      <c r="G1223" s="6">
        <v>45838</v>
      </c>
      <c r="H1223" s="16">
        <v>2025</v>
      </c>
      <c r="I1223" s="6" t="s">
        <v>742</v>
      </c>
      <c r="J1223" s="6" t="s">
        <v>846</v>
      </c>
      <c r="K1223" s="5">
        <v>1</v>
      </c>
      <c r="L1223" s="5">
        <v>1</v>
      </c>
      <c r="M1223" s="15">
        <v>1</v>
      </c>
      <c r="N1223" s="15">
        <v>1</v>
      </c>
      <c r="O1223" s="5" t="s">
        <v>55</v>
      </c>
      <c r="P1223" s="5" t="s">
        <v>55</v>
      </c>
      <c r="Q1223" s="5" t="str">
        <f t="shared" si="161"/>
        <v>327-2025-06-30</v>
      </c>
      <c r="R1223" s="5">
        <v>0</v>
      </c>
      <c r="S1223" s="5">
        <v>0</v>
      </c>
    </row>
    <row r="1224" spans="1:19" x14ac:dyDescent="0.3">
      <c r="A1224" s="5">
        <v>337</v>
      </c>
      <c r="B1224" s="5" t="s">
        <v>1475</v>
      </c>
      <c r="C1224" s="5" t="s">
        <v>2725</v>
      </c>
      <c r="D1224" s="5" t="s">
        <v>222</v>
      </c>
      <c r="E1224" s="13" t="s">
        <v>54</v>
      </c>
      <c r="F1224" s="5" t="s">
        <v>24</v>
      </c>
      <c r="G1224" s="6">
        <v>45838</v>
      </c>
      <c r="H1224" s="16">
        <v>2025</v>
      </c>
      <c r="I1224" s="6" t="s">
        <v>742</v>
      </c>
      <c r="J1224" s="6" t="s">
        <v>846</v>
      </c>
      <c r="K1224" s="5"/>
      <c r="L1224" s="5"/>
      <c r="M1224" s="15"/>
      <c r="N1224" s="15"/>
      <c r="O1224" s="5"/>
      <c r="P1224" s="5"/>
      <c r="Q1224" s="5" t="str">
        <f t="shared" si="161"/>
        <v>337-2025-06-30</v>
      </c>
      <c r="R1224" s="5">
        <v>0</v>
      </c>
      <c r="S1224" s="5">
        <v>0</v>
      </c>
    </row>
    <row r="1225" spans="1:19" x14ac:dyDescent="0.3">
      <c r="A1225" s="5">
        <v>338</v>
      </c>
      <c r="B1225" s="5" t="s">
        <v>1480</v>
      </c>
      <c r="C1225" s="5" t="s">
        <v>2725</v>
      </c>
      <c r="D1225" s="5" t="s">
        <v>222</v>
      </c>
      <c r="E1225" s="13" t="s">
        <v>54</v>
      </c>
      <c r="F1225" s="5" t="s">
        <v>24</v>
      </c>
      <c r="G1225" s="6">
        <v>45838</v>
      </c>
      <c r="H1225" s="16">
        <v>2025</v>
      </c>
      <c r="I1225" s="6" t="s">
        <v>742</v>
      </c>
      <c r="J1225" s="6" t="s">
        <v>846</v>
      </c>
      <c r="K1225" s="5">
        <v>1</v>
      </c>
      <c r="L1225" s="5">
        <v>1</v>
      </c>
      <c r="M1225" s="15">
        <v>1</v>
      </c>
      <c r="N1225" s="15">
        <v>1</v>
      </c>
      <c r="O1225" s="5" t="s">
        <v>55</v>
      </c>
      <c r="P1225" s="5" t="s">
        <v>55</v>
      </c>
      <c r="Q1225" s="5" t="str">
        <f t="shared" si="161"/>
        <v>338-2025-06-30</v>
      </c>
      <c r="R1225" s="5">
        <v>0</v>
      </c>
      <c r="S1225" s="5">
        <v>0</v>
      </c>
    </row>
    <row r="1226" spans="1:19" x14ac:dyDescent="0.3">
      <c r="A1226" s="5">
        <v>341</v>
      </c>
      <c r="B1226" s="5" t="s">
        <v>1485</v>
      </c>
      <c r="C1226" s="5" t="s">
        <v>2725</v>
      </c>
      <c r="D1226" s="5" t="s">
        <v>58</v>
      </c>
      <c r="E1226" s="13" t="s">
        <v>54</v>
      </c>
      <c r="F1226" s="5" t="s">
        <v>24</v>
      </c>
      <c r="G1226" s="6">
        <v>45838</v>
      </c>
      <c r="H1226" s="16">
        <v>2025</v>
      </c>
      <c r="I1226" s="6" t="s">
        <v>742</v>
      </c>
      <c r="J1226" s="6" t="s">
        <v>846</v>
      </c>
      <c r="K1226" s="9">
        <v>900000000</v>
      </c>
      <c r="L1226" s="9">
        <v>920265122</v>
      </c>
      <c r="M1226" s="15">
        <v>1.022516802222222</v>
      </c>
      <c r="N1226" s="15">
        <v>1.022516802222222</v>
      </c>
      <c r="O1226" s="5" t="s">
        <v>103</v>
      </c>
      <c r="P1226" s="5" t="s">
        <v>103</v>
      </c>
      <c r="Q1226" s="5" t="str">
        <f t="shared" si="161"/>
        <v>341-2025-06-30</v>
      </c>
      <c r="R1226" s="5">
        <v>0</v>
      </c>
      <c r="S1226" s="5">
        <v>0</v>
      </c>
    </row>
    <row r="1227" spans="1:19" x14ac:dyDescent="0.3">
      <c r="A1227" s="5">
        <v>344</v>
      </c>
      <c r="B1227" s="5" t="s">
        <v>302</v>
      </c>
      <c r="C1227" s="5" t="s">
        <v>2725</v>
      </c>
      <c r="D1227" s="5" t="s">
        <v>28</v>
      </c>
      <c r="E1227" s="13" t="s">
        <v>54</v>
      </c>
      <c r="F1227" s="5" t="s">
        <v>24</v>
      </c>
      <c r="G1227" s="6">
        <v>45838</v>
      </c>
      <c r="H1227" s="16">
        <v>2025</v>
      </c>
      <c r="I1227" s="6" t="s">
        <v>742</v>
      </c>
      <c r="J1227" s="6" t="s">
        <v>846</v>
      </c>
      <c r="K1227" s="5">
        <v>93</v>
      </c>
      <c r="L1227" s="5">
        <v>99.43</v>
      </c>
      <c r="M1227" s="15">
        <v>1.069139784946237</v>
      </c>
      <c r="N1227" s="15">
        <v>1.069139784946237</v>
      </c>
      <c r="O1227" s="5" t="s">
        <v>25</v>
      </c>
      <c r="P1227" s="5" t="s">
        <v>25</v>
      </c>
      <c r="Q1227" s="5" t="str">
        <f t="shared" si="161"/>
        <v>344-2025-06-30</v>
      </c>
      <c r="R1227" s="5">
        <v>0</v>
      </c>
      <c r="S1227" s="5">
        <v>0</v>
      </c>
    </row>
    <row r="1228" spans="1:19" x14ac:dyDescent="0.3">
      <c r="A1228" s="5">
        <v>356</v>
      </c>
      <c r="B1228" s="5" t="s">
        <v>315</v>
      </c>
      <c r="C1228" s="5" t="s">
        <v>2725</v>
      </c>
      <c r="D1228" s="5" t="s">
        <v>314</v>
      </c>
      <c r="E1228" s="13" t="s">
        <v>54</v>
      </c>
      <c r="F1228" s="5" t="s">
        <v>62</v>
      </c>
      <c r="G1228" s="6">
        <v>45838</v>
      </c>
      <c r="H1228" s="16">
        <v>2025</v>
      </c>
      <c r="I1228" s="6" t="s">
        <v>742</v>
      </c>
      <c r="J1228" s="6" t="s">
        <v>846</v>
      </c>
      <c r="K1228" s="5">
        <v>60</v>
      </c>
      <c r="L1228" s="5">
        <v>49.14</v>
      </c>
      <c r="M1228" s="15">
        <v>1.2210012210012211</v>
      </c>
      <c r="N1228" s="15">
        <v>1.2210012210012211</v>
      </c>
      <c r="O1228" s="5" t="s">
        <v>25</v>
      </c>
      <c r="P1228" s="5" t="s">
        <v>25</v>
      </c>
      <c r="Q1228" s="5" t="str">
        <f t="shared" si="161"/>
        <v>356-2025-06-30</v>
      </c>
      <c r="R1228" s="5">
        <v>0</v>
      </c>
      <c r="S1228" s="5">
        <v>1</v>
      </c>
    </row>
    <row r="1229" spans="1:19" x14ac:dyDescent="0.3">
      <c r="A1229" s="5">
        <v>357</v>
      </c>
      <c r="B1229" s="5" t="s">
        <v>316</v>
      </c>
      <c r="C1229" s="5" t="s">
        <v>2725</v>
      </c>
      <c r="D1229" s="5" t="s">
        <v>314</v>
      </c>
      <c r="E1229" s="13" t="s">
        <v>54</v>
      </c>
      <c r="F1229" s="5" t="s">
        <v>24</v>
      </c>
      <c r="G1229" s="6">
        <v>45838</v>
      </c>
      <c r="H1229" s="16">
        <v>2025</v>
      </c>
      <c r="I1229" s="6" t="s">
        <v>742</v>
      </c>
      <c r="J1229" s="6" t="s">
        <v>846</v>
      </c>
      <c r="K1229" s="5"/>
      <c r="L1229" s="5">
        <v>0.85</v>
      </c>
      <c r="M1229" s="15"/>
      <c r="N1229" s="15"/>
      <c r="O1229" s="5" t="s">
        <v>116</v>
      </c>
      <c r="P1229" s="5"/>
      <c r="Q1229" s="5" t="str">
        <f t="shared" si="161"/>
        <v>357-2025-06-30</v>
      </c>
      <c r="R1229" s="5">
        <v>0</v>
      </c>
      <c r="S1229" s="5">
        <v>2</v>
      </c>
    </row>
    <row r="1230" spans="1:19" x14ac:dyDescent="0.3">
      <c r="A1230" s="5">
        <v>358</v>
      </c>
      <c r="B1230" s="5" t="s">
        <v>1498</v>
      </c>
      <c r="C1230" s="5" t="s">
        <v>2724</v>
      </c>
      <c r="D1230" s="5" t="s">
        <v>318</v>
      </c>
      <c r="E1230" s="13" t="s">
        <v>54</v>
      </c>
      <c r="F1230" s="5" t="s">
        <v>24</v>
      </c>
      <c r="G1230" s="6">
        <v>45838</v>
      </c>
      <c r="H1230" s="16">
        <v>2025</v>
      </c>
      <c r="I1230" s="6" t="s">
        <v>742</v>
      </c>
      <c r="J1230" s="6" t="s">
        <v>846</v>
      </c>
      <c r="K1230" s="5">
        <v>100</v>
      </c>
      <c r="L1230" s="5">
        <v>100</v>
      </c>
      <c r="M1230" s="15">
        <v>1</v>
      </c>
      <c r="N1230" s="15">
        <v>1</v>
      </c>
      <c r="O1230" s="5" t="s">
        <v>25</v>
      </c>
      <c r="P1230" s="5" t="s">
        <v>25</v>
      </c>
      <c r="Q1230" s="5" t="str">
        <f t="shared" si="161"/>
        <v>358-2025-06-30</v>
      </c>
      <c r="R1230" s="5">
        <v>0</v>
      </c>
      <c r="S1230" s="5">
        <v>0</v>
      </c>
    </row>
    <row r="1231" spans="1:19" x14ac:dyDescent="0.3">
      <c r="A1231" s="5">
        <v>359</v>
      </c>
      <c r="B1231" s="5" t="s">
        <v>1501</v>
      </c>
      <c r="C1231" s="5" t="s">
        <v>2725</v>
      </c>
      <c r="D1231" s="5" t="s">
        <v>225</v>
      </c>
      <c r="E1231" s="13" t="s">
        <v>54</v>
      </c>
      <c r="F1231" s="5" t="s">
        <v>24</v>
      </c>
      <c r="G1231" s="6">
        <v>45838</v>
      </c>
      <c r="H1231" s="16">
        <v>2025</v>
      </c>
      <c r="I1231" s="6" t="s">
        <v>742</v>
      </c>
      <c r="J1231" s="6" t="s">
        <v>846</v>
      </c>
      <c r="K1231" s="5">
        <v>80</v>
      </c>
      <c r="L1231" s="5">
        <v>90</v>
      </c>
      <c r="M1231" s="15">
        <v>1.125</v>
      </c>
      <c r="N1231" s="15">
        <v>1.125</v>
      </c>
      <c r="O1231" s="5" t="s">
        <v>25</v>
      </c>
      <c r="P1231" s="5" t="s">
        <v>25</v>
      </c>
      <c r="Q1231" s="5" t="str">
        <f t="shared" si="161"/>
        <v>359-2025-06-30</v>
      </c>
      <c r="R1231" s="5">
        <v>0</v>
      </c>
      <c r="S1231" s="5">
        <v>0</v>
      </c>
    </row>
    <row r="1232" spans="1:19" x14ac:dyDescent="0.3">
      <c r="A1232" s="5">
        <v>362</v>
      </c>
      <c r="B1232" s="5" t="s">
        <v>322</v>
      </c>
      <c r="C1232" s="5" t="s">
        <v>2724</v>
      </c>
      <c r="D1232" s="5" t="s">
        <v>323</v>
      </c>
      <c r="E1232" s="13" t="s">
        <v>54</v>
      </c>
      <c r="F1232" s="5" t="s">
        <v>24</v>
      </c>
      <c r="G1232" s="6">
        <v>45838</v>
      </c>
      <c r="H1232" s="16">
        <v>2025</v>
      </c>
      <c r="I1232" s="6" t="s">
        <v>742</v>
      </c>
      <c r="J1232" s="6" t="s">
        <v>846</v>
      </c>
      <c r="K1232" s="5">
        <v>98</v>
      </c>
      <c r="L1232" s="5">
        <v>99.63</v>
      </c>
      <c r="M1232" s="15">
        <v>1.016632653061224</v>
      </c>
      <c r="N1232" s="15">
        <v>1.016632653061224</v>
      </c>
      <c r="O1232" s="5" t="s">
        <v>25</v>
      </c>
      <c r="P1232" s="5" t="s">
        <v>25</v>
      </c>
      <c r="Q1232" s="5" t="str">
        <f t="shared" si="161"/>
        <v>362-2025-06-30</v>
      </c>
      <c r="R1232" s="5">
        <v>0</v>
      </c>
      <c r="S1232" s="5">
        <v>0</v>
      </c>
    </row>
    <row r="1233" spans="1:19" x14ac:dyDescent="0.3">
      <c r="A1233" s="5">
        <v>363</v>
      </c>
      <c r="B1233" s="5" t="s">
        <v>324</v>
      </c>
      <c r="C1233" s="5" t="s">
        <v>2724</v>
      </c>
      <c r="D1233" s="5" t="s">
        <v>323</v>
      </c>
      <c r="E1233" s="13" t="s">
        <v>54</v>
      </c>
      <c r="F1233" s="5" t="s">
        <v>24</v>
      </c>
      <c r="G1233" s="6">
        <v>45838</v>
      </c>
      <c r="H1233" s="16">
        <v>2025</v>
      </c>
      <c r="I1233" s="6" t="s">
        <v>742</v>
      </c>
      <c r="J1233" s="6" t="s">
        <v>846</v>
      </c>
      <c r="K1233" s="5">
        <v>100</v>
      </c>
      <c r="L1233" s="5">
        <v>100</v>
      </c>
      <c r="M1233" s="15">
        <v>1</v>
      </c>
      <c r="N1233" s="15">
        <v>1</v>
      </c>
      <c r="O1233" s="5" t="s">
        <v>25</v>
      </c>
      <c r="P1233" s="5" t="s">
        <v>25</v>
      </c>
      <c r="Q1233" s="5" t="str">
        <f t="shared" si="161"/>
        <v>363-2025-06-30</v>
      </c>
      <c r="R1233" s="5">
        <v>0</v>
      </c>
      <c r="S1233" s="5">
        <v>0</v>
      </c>
    </row>
    <row r="1234" spans="1:19" x14ac:dyDescent="0.3">
      <c r="A1234" s="105">
        <v>371</v>
      </c>
      <c r="B1234" s="105" t="s">
        <v>334</v>
      </c>
      <c r="C1234" s="5" t="s">
        <v>2725</v>
      </c>
      <c r="D1234" s="5" t="s">
        <v>37</v>
      </c>
      <c r="E1234" s="13" t="s">
        <v>54</v>
      </c>
      <c r="F1234" s="5" t="s">
        <v>24</v>
      </c>
      <c r="G1234" s="6">
        <v>45838</v>
      </c>
      <c r="H1234" s="16">
        <v>2025</v>
      </c>
      <c r="I1234" s="6" t="s">
        <v>742</v>
      </c>
      <c r="J1234" s="6" t="s">
        <v>846</v>
      </c>
      <c r="K1234" s="9">
        <v>110800000</v>
      </c>
      <c r="L1234" s="9">
        <v>81647005</v>
      </c>
      <c r="M1234" s="15">
        <v>0.73688632671480148</v>
      </c>
      <c r="N1234" s="15">
        <v>0.73688632671480148</v>
      </c>
      <c r="O1234" s="5" t="s">
        <v>103</v>
      </c>
      <c r="P1234" s="5" t="s">
        <v>103</v>
      </c>
      <c r="Q1234" s="5" t="str">
        <f t="shared" si="161"/>
        <v>371-2025-06-30</v>
      </c>
      <c r="R1234" s="5">
        <v>0</v>
      </c>
      <c r="S1234" s="5">
        <v>0</v>
      </c>
    </row>
    <row r="1235" spans="1:19" x14ac:dyDescent="0.3">
      <c r="A1235" s="5">
        <v>375</v>
      </c>
      <c r="B1235" s="5" t="s">
        <v>338</v>
      </c>
      <c r="C1235" s="5" t="s">
        <v>2724</v>
      </c>
      <c r="D1235" s="5" t="s">
        <v>323</v>
      </c>
      <c r="E1235" s="13" t="s">
        <v>54</v>
      </c>
      <c r="F1235" s="5" t="s">
        <v>24</v>
      </c>
      <c r="G1235" s="6">
        <v>45838</v>
      </c>
      <c r="H1235" s="16">
        <v>2025</v>
      </c>
      <c r="I1235" s="6" t="s">
        <v>742</v>
      </c>
      <c r="J1235" s="6" t="s">
        <v>846</v>
      </c>
      <c r="K1235" s="5">
        <v>100</v>
      </c>
      <c r="L1235" s="5">
        <v>100</v>
      </c>
      <c r="M1235" s="15">
        <v>1</v>
      </c>
      <c r="N1235" s="15">
        <v>1</v>
      </c>
      <c r="O1235" s="5" t="s">
        <v>25</v>
      </c>
      <c r="P1235" s="5" t="s">
        <v>25</v>
      </c>
      <c r="Q1235" s="5" t="str">
        <f t="shared" si="161"/>
        <v>375-2025-06-30</v>
      </c>
      <c r="R1235" s="5">
        <v>0</v>
      </c>
      <c r="S1235" s="5">
        <v>0</v>
      </c>
    </row>
    <row r="1236" spans="1:19" x14ac:dyDescent="0.3">
      <c r="A1236" s="5">
        <v>381</v>
      </c>
      <c r="B1236" s="5" t="s">
        <v>346</v>
      </c>
      <c r="C1236" s="5" t="s">
        <v>2725</v>
      </c>
      <c r="D1236" s="5" t="s">
        <v>344</v>
      </c>
      <c r="E1236" s="13" t="s">
        <v>54</v>
      </c>
      <c r="F1236" s="5" t="s">
        <v>24</v>
      </c>
      <c r="G1236" s="6">
        <v>45838</v>
      </c>
      <c r="H1236" s="16">
        <v>2025</v>
      </c>
      <c r="I1236" s="6" t="s">
        <v>742</v>
      </c>
      <c r="J1236" s="6" t="s">
        <v>846</v>
      </c>
      <c r="K1236" s="5">
        <v>1572</v>
      </c>
      <c r="L1236" s="5">
        <v>1544</v>
      </c>
      <c r="M1236" s="15">
        <v>0.98218829516539441</v>
      </c>
      <c r="N1236" s="15">
        <v>0.98218829516539441</v>
      </c>
      <c r="O1236" s="5" t="s">
        <v>55</v>
      </c>
      <c r="P1236" s="5" t="s">
        <v>55</v>
      </c>
      <c r="Q1236" s="5" t="str">
        <f t="shared" si="161"/>
        <v>381-2025-06-30</v>
      </c>
      <c r="R1236" s="5">
        <v>0</v>
      </c>
      <c r="S1236" s="5">
        <v>0</v>
      </c>
    </row>
    <row r="1237" spans="1:19" x14ac:dyDescent="0.3">
      <c r="A1237" s="5">
        <v>382</v>
      </c>
      <c r="B1237" s="5" t="s">
        <v>347</v>
      </c>
      <c r="C1237" s="5" t="s">
        <v>2725</v>
      </c>
      <c r="D1237" s="5" t="s">
        <v>344</v>
      </c>
      <c r="E1237" s="13" t="s">
        <v>54</v>
      </c>
      <c r="F1237" s="5" t="s">
        <v>24</v>
      </c>
      <c r="G1237" s="6">
        <v>45838</v>
      </c>
      <c r="H1237" s="16">
        <v>2025</v>
      </c>
      <c r="I1237" s="6" t="s">
        <v>742</v>
      </c>
      <c r="J1237" s="6" t="s">
        <v>846</v>
      </c>
      <c r="K1237" s="5">
        <v>10067</v>
      </c>
      <c r="L1237" s="5">
        <v>10021</v>
      </c>
      <c r="M1237" s="15">
        <v>0.99543061488030193</v>
      </c>
      <c r="N1237" s="15">
        <v>0.99543061488030193</v>
      </c>
      <c r="O1237" s="5" t="s">
        <v>55</v>
      </c>
      <c r="P1237" s="5" t="s">
        <v>55</v>
      </c>
      <c r="Q1237" s="5" t="str">
        <f t="shared" si="161"/>
        <v>382-2025-06-30</v>
      </c>
      <c r="R1237" s="5">
        <v>0</v>
      </c>
      <c r="S1237" s="5">
        <v>0</v>
      </c>
    </row>
    <row r="1238" spans="1:19" x14ac:dyDescent="0.3">
      <c r="A1238" s="5">
        <v>383</v>
      </c>
      <c r="B1238" s="5" t="s">
        <v>348</v>
      </c>
      <c r="C1238" s="5" t="s">
        <v>2724</v>
      </c>
      <c r="D1238" s="5" t="s">
        <v>344</v>
      </c>
      <c r="E1238" s="13" t="s">
        <v>54</v>
      </c>
      <c r="F1238" s="5" t="s">
        <v>24</v>
      </c>
      <c r="G1238" s="6">
        <v>45838</v>
      </c>
      <c r="H1238" s="16">
        <v>2025</v>
      </c>
      <c r="I1238" s="6" t="s">
        <v>742</v>
      </c>
      <c r="J1238" s="6" t="s">
        <v>846</v>
      </c>
      <c r="K1238" s="3">
        <v>1599</v>
      </c>
      <c r="L1238" s="9">
        <v>2165</v>
      </c>
      <c r="M1238" s="15">
        <v>1.3</v>
      </c>
      <c r="N1238" s="15">
        <v>1.353971232020013</v>
      </c>
      <c r="O1238" s="5" t="s">
        <v>55</v>
      </c>
      <c r="P1238" s="5" t="s">
        <v>55</v>
      </c>
      <c r="Q1238" s="5" t="str">
        <f t="shared" si="161"/>
        <v>383-2025-06-30</v>
      </c>
      <c r="R1238" s="5">
        <v>0</v>
      </c>
      <c r="S1238" s="5">
        <v>0</v>
      </c>
    </row>
    <row r="1239" spans="1:19" x14ac:dyDescent="0.3">
      <c r="A1239" s="5">
        <v>384</v>
      </c>
      <c r="B1239" s="5" t="s">
        <v>349</v>
      </c>
      <c r="C1239" s="5" t="s">
        <v>2724</v>
      </c>
      <c r="D1239" s="5" t="s">
        <v>344</v>
      </c>
      <c r="E1239" s="13" t="s">
        <v>54</v>
      </c>
      <c r="F1239" s="5" t="s">
        <v>24</v>
      </c>
      <c r="G1239" s="6">
        <v>45838</v>
      </c>
      <c r="H1239" s="16">
        <v>2025</v>
      </c>
      <c r="I1239" s="6" t="s">
        <v>742</v>
      </c>
      <c r="J1239" s="6" t="s">
        <v>846</v>
      </c>
      <c r="K1239" s="5">
        <v>371</v>
      </c>
      <c r="L1239" s="10">
        <v>380</v>
      </c>
      <c r="M1239" s="15">
        <v>1.024258760107817</v>
      </c>
      <c r="N1239" s="15">
        <v>1.024258760107817</v>
      </c>
      <c r="O1239" s="5" t="s">
        <v>55</v>
      </c>
      <c r="P1239" s="5" t="s">
        <v>55</v>
      </c>
      <c r="Q1239" s="5" t="str">
        <f t="shared" si="161"/>
        <v>384-2025-06-30</v>
      </c>
      <c r="R1239" s="5">
        <v>0</v>
      </c>
      <c r="S1239" s="5">
        <v>0</v>
      </c>
    </row>
    <row r="1240" spans="1:19" x14ac:dyDescent="0.3">
      <c r="A1240" s="5">
        <v>386</v>
      </c>
      <c r="B1240" s="5" t="s">
        <v>352</v>
      </c>
      <c r="C1240" s="5" t="s">
        <v>2725</v>
      </c>
      <c r="D1240" s="5" t="s">
        <v>351</v>
      </c>
      <c r="E1240" s="13" t="s">
        <v>54</v>
      </c>
      <c r="F1240" s="5" t="s">
        <v>24</v>
      </c>
      <c r="G1240" s="6">
        <v>45838</v>
      </c>
      <c r="H1240" s="16">
        <v>2025</v>
      </c>
      <c r="I1240" s="6" t="s">
        <v>742</v>
      </c>
      <c r="J1240" s="6" t="s">
        <v>846</v>
      </c>
      <c r="K1240" s="32">
        <v>6845.8773110000002</v>
      </c>
      <c r="L1240" s="87">
        <v>8141.0462020000004</v>
      </c>
      <c r="M1240" s="15">
        <v>1.1891896147362899</v>
      </c>
      <c r="N1240" s="15">
        <v>1.1891896147362899</v>
      </c>
      <c r="O1240" s="5" t="s">
        <v>25</v>
      </c>
      <c r="P1240" s="5" t="s">
        <v>25</v>
      </c>
      <c r="Q1240" s="5" t="str">
        <f t="shared" si="161"/>
        <v>386-2025-06-30</v>
      </c>
      <c r="R1240" s="5">
        <v>0</v>
      </c>
      <c r="S1240" s="5">
        <v>0</v>
      </c>
    </row>
    <row r="1241" spans="1:19" x14ac:dyDescent="0.3">
      <c r="A1241" s="5">
        <v>397</v>
      </c>
      <c r="B1241" s="5" t="s">
        <v>1621</v>
      </c>
      <c r="C1241" s="5" t="s">
        <v>2724</v>
      </c>
      <c r="D1241" s="5" t="s">
        <v>366</v>
      </c>
      <c r="E1241" s="13" t="s">
        <v>54</v>
      </c>
      <c r="F1241" s="5" t="s">
        <v>24</v>
      </c>
      <c r="G1241" s="6">
        <v>45838</v>
      </c>
      <c r="H1241" s="16">
        <v>2025</v>
      </c>
      <c r="I1241" s="6" t="s">
        <v>742</v>
      </c>
      <c r="J1241" s="6" t="s">
        <v>846</v>
      </c>
      <c r="K1241" s="5">
        <v>90</v>
      </c>
      <c r="L1241" s="5">
        <v>95.26</v>
      </c>
      <c r="M1241" s="15">
        <v>1.058444444444445</v>
      </c>
      <c r="N1241" s="15">
        <v>1.058444444444445</v>
      </c>
      <c r="O1241" s="5" t="s">
        <v>25</v>
      </c>
      <c r="P1241" s="5" t="s">
        <v>25</v>
      </c>
      <c r="Q1241" s="5" t="str">
        <f t="shared" si="161"/>
        <v>397-2025-06-30</v>
      </c>
      <c r="R1241" s="5">
        <v>0</v>
      </c>
      <c r="S1241" s="5">
        <v>1</v>
      </c>
    </row>
    <row r="1242" spans="1:19" x14ac:dyDescent="0.3">
      <c r="A1242" s="5">
        <v>398</v>
      </c>
      <c r="B1242" s="5" t="s">
        <v>368</v>
      </c>
      <c r="C1242" s="5" t="s">
        <v>2724</v>
      </c>
      <c r="D1242" s="5" t="s">
        <v>369</v>
      </c>
      <c r="E1242" s="13" t="s">
        <v>54</v>
      </c>
      <c r="F1242" s="5" t="s">
        <v>24</v>
      </c>
      <c r="G1242" s="6">
        <v>45838</v>
      </c>
      <c r="H1242" s="16">
        <v>2025</v>
      </c>
      <c r="I1242" s="6" t="s">
        <v>742</v>
      </c>
      <c r="J1242" s="6" t="s">
        <v>846</v>
      </c>
      <c r="K1242" s="5">
        <v>1400</v>
      </c>
      <c r="L1242" s="5">
        <v>2233</v>
      </c>
      <c r="M1242" s="15">
        <v>1.3</v>
      </c>
      <c r="N1242" s="15">
        <v>1.595</v>
      </c>
      <c r="O1242" s="5" t="s">
        <v>55</v>
      </c>
      <c r="P1242" s="5" t="s">
        <v>55</v>
      </c>
      <c r="Q1242" s="5" t="str">
        <f t="shared" si="161"/>
        <v>398-2025-06-30</v>
      </c>
      <c r="R1242" s="5">
        <v>0</v>
      </c>
      <c r="S1242" s="5">
        <v>0</v>
      </c>
    </row>
    <row r="1243" spans="1:19" x14ac:dyDescent="0.3">
      <c r="A1243" s="5">
        <v>399</v>
      </c>
      <c r="B1243" s="5" t="s">
        <v>371</v>
      </c>
      <c r="C1243" s="5" t="s">
        <v>2724</v>
      </c>
      <c r="D1243" s="5" t="s">
        <v>369</v>
      </c>
      <c r="E1243" s="13" t="s">
        <v>54</v>
      </c>
      <c r="F1243" s="5" t="s">
        <v>24</v>
      </c>
      <c r="G1243" s="6">
        <v>45838</v>
      </c>
      <c r="H1243" s="16">
        <v>2025</v>
      </c>
      <c r="I1243" s="6" t="s">
        <v>742</v>
      </c>
      <c r="J1243" s="6" t="s">
        <v>846</v>
      </c>
      <c r="K1243" s="5">
        <v>772</v>
      </c>
      <c r="L1243" s="5">
        <v>750</v>
      </c>
      <c r="M1243" s="15">
        <v>0.97150259067357514</v>
      </c>
      <c r="N1243" s="15">
        <v>0.97150259067357514</v>
      </c>
      <c r="O1243" s="5" t="s">
        <v>55</v>
      </c>
      <c r="P1243" s="5" t="s">
        <v>55</v>
      </c>
      <c r="Q1243" s="5" t="str">
        <f t="shared" si="161"/>
        <v>399-2025-06-30</v>
      </c>
      <c r="R1243" s="5">
        <v>0</v>
      </c>
      <c r="S1243" s="5">
        <v>0</v>
      </c>
    </row>
    <row r="1244" spans="1:19" x14ac:dyDescent="0.3">
      <c r="A1244" s="5">
        <v>401</v>
      </c>
      <c r="B1244" s="5" t="s">
        <v>373</v>
      </c>
      <c r="C1244" s="5" t="s">
        <v>2724</v>
      </c>
      <c r="D1244" s="5" t="s">
        <v>374</v>
      </c>
      <c r="E1244" s="13" t="s">
        <v>54</v>
      </c>
      <c r="F1244" s="5" t="s">
        <v>24</v>
      </c>
      <c r="G1244" s="6">
        <v>45838</v>
      </c>
      <c r="H1244" s="16">
        <v>2025</v>
      </c>
      <c r="I1244" s="6" t="s">
        <v>742</v>
      </c>
      <c r="J1244" s="6" t="s">
        <v>846</v>
      </c>
      <c r="K1244" s="5">
        <v>8</v>
      </c>
      <c r="L1244" s="5">
        <v>8</v>
      </c>
      <c r="M1244" s="15">
        <v>1</v>
      </c>
      <c r="N1244" s="15">
        <v>1</v>
      </c>
      <c r="O1244" s="5" t="s">
        <v>55</v>
      </c>
      <c r="P1244" s="5" t="s">
        <v>55</v>
      </c>
      <c r="Q1244" s="5" t="str">
        <f t="shared" si="161"/>
        <v>401-2025-06-30</v>
      </c>
      <c r="R1244" s="5">
        <v>0</v>
      </c>
      <c r="S1244" s="5">
        <v>0</v>
      </c>
    </row>
    <row r="1245" spans="1:19" x14ac:dyDescent="0.3">
      <c r="A1245" s="5">
        <v>403</v>
      </c>
      <c r="B1245" s="5" t="s">
        <v>376</v>
      </c>
      <c r="C1245" s="5" t="s">
        <v>2725</v>
      </c>
      <c r="D1245" s="5" t="s">
        <v>374</v>
      </c>
      <c r="E1245" s="13" t="s">
        <v>54</v>
      </c>
      <c r="F1245" s="5" t="s">
        <v>24</v>
      </c>
      <c r="G1245" s="6">
        <v>45838</v>
      </c>
      <c r="H1245" s="16">
        <v>2025</v>
      </c>
      <c r="I1245" s="6" t="s">
        <v>742</v>
      </c>
      <c r="J1245" s="6" t="s">
        <v>846</v>
      </c>
      <c r="K1245" s="5"/>
      <c r="L1245" s="5">
        <v>14410</v>
      </c>
      <c r="M1245" s="15"/>
      <c r="N1245" s="15"/>
      <c r="O1245" s="5" t="s">
        <v>116</v>
      </c>
      <c r="P1245" s="5" t="s">
        <v>55</v>
      </c>
      <c r="Q1245" s="5" t="str">
        <f t="shared" si="161"/>
        <v>403-2025-06-30</v>
      </c>
      <c r="R1245" s="5">
        <v>0</v>
      </c>
      <c r="S1245" s="5">
        <v>0</v>
      </c>
    </row>
    <row r="1246" spans="1:19" x14ac:dyDescent="0.3">
      <c r="A1246" s="5">
        <v>408</v>
      </c>
      <c r="B1246" s="5" t="s">
        <v>382</v>
      </c>
      <c r="C1246" s="5" t="s">
        <v>2725</v>
      </c>
      <c r="D1246" s="5" t="s">
        <v>44</v>
      </c>
      <c r="E1246" s="13" t="s">
        <v>54</v>
      </c>
      <c r="F1246" s="5" t="s">
        <v>24</v>
      </c>
      <c r="G1246" s="6">
        <v>45838</v>
      </c>
      <c r="H1246" s="16">
        <v>2025</v>
      </c>
      <c r="I1246" s="6" t="s">
        <v>742</v>
      </c>
      <c r="J1246" s="6" t="s">
        <v>846</v>
      </c>
      <c r="K1246" s="5">
        <v>2</v>
      </c>
      <c r="L1246" s="5">
        <v>2</v>
      </c>
      <c r="M1246" s="15">
        <v>1</v>
      </c>
      <c r="N1246" s="15">
        <v>1</v>
      </c>
      <c r="O1246" s="5" t="s">
        <v>55</v>
      </c>
      <c r="P1246" s="5" t="s">
        <v>55</v>
      </c>
      <c r="Q1246" s="5" t="str">
        <f t="shared" si="161"/>
        <v>408-2025-06-30</v>
      </c>
      <c r="R1246" s="5">
        <v>0</v>
      </c>
      <c r="S1246" s="5">
        <v>0</v>
      </c>
    </row>
    <row r="1247" spans="1:19" x14ac:dyDescent="0.3">
      <c r="A1247" s="5">
        <v>422</v>
      </c>
      <c r="B1247" s="5" t="s">
        <v>398</v>
      </c>
      <c r="C1247" s="5" t="s">
        <v>2725</v>
      </c>
      <c r="D1247" s="5" t="s">
        <v>87</v>
      </c>
      <c r="E1247" s="13" t="s">
        <v>54</v>
      </c>
      <c r="F1247" s="5" t="s">
        <v>24</v>
      </c>
      <c r="G1247" s="6">
        <v>45838</v>
      </c>
      <c r="H1247" s="16">
        <v>2025</v>
      </c>
      <c r="I1247" s="6" t="s">
        <v>742</v>
      </c>
      <c r="J1247" s="6" t="s">
        <v>846</v>
      </c>
      <c r="K1247" s="5">
        <v>7.83</v>
      </c>
      <c r="L1247" s="5">
        <v>8.1999999999999993</v>
      </c>
      <c r="M1247" s="15">
        <v>1.047254150702426</v>
      </c>
      <c r="N1247" s="15">
        <v>1.047254150702426</v>
      </c>
      <c r="O1247" s="5" t="s">
        <v>25</v>
      </c>
      <c r="P1247" s="5" t="s">
        <v>25</v>
      </c>
      <c r="Q1247" s="5" t="str">
        <f t="shared" si="161"/>
        <v>422-2025-06-30</v>
      </c>
      <c r="R1247" s="5">
        <v>2</v>
      </c>
      <c r="S1247" s="5">
        <v>2</v>
      </c>
    </row>
    <row r="1248" spans="1:19" x14ac:dyDescent="0.3">
      <c r="A1248" s="5">
        <v>430</v>
      </c>
      <c r="B1248" s="5" t="s">
        <v>407</v>
      </c>
      <c r="C1248" s="5" t="s">
        <v>2725</v>
      </c>
      <c r="D1248" s="5" t="s">
        <v>94</v>
      </c>
      <c r="E1248" s="13" t="s">
        <v>54</v>
      </c>
      <c r="F1248" s="5" t="s">
        <v>24</v>
      </c>
      <c r="G1248" s="6">
        <v>46022</v>
      </c>
      <c r="H1248" s="5">
        <f>YEAR(G1248)</f>
        <v>2025</v>
      </c>
      <c r="I1248" s="5" t="str">
        <f>PROPER(TEXT(G1248,"mmmm"))</f>
        <v>Diciembre</v>
      </c>
      <c r="J1248" s="6" t="str">
        <f>IF(OR(I1248="Enero",I1248="Febrero",I1248="Marzo",I1248="Abril",I1248="Mayo",I1248="Junio"),H1248&amp;"-1",IF(OR(I1248="Julio",I1248="Agosto",I1248="Septiembre",I1248="Octubre",I1248="Noviembre",I1248="Diciembre"),H1248&amp;"-2"))</f>
        <v>2025-2</v>
      </c>
      <c r="K1248" s="5">
        <v>95</v>
      </c>
      <c r="L1248" s="5">
        <v>111.76</v>
      </c>
      <c r="M1248" s="15">
        <v>1.16621052631579</v>
      </c>
      <c r="N1248" s="15">
        <v>1.16621052631579</v>
      </c>
      <c r="O1248" s="5" t="s">
        <v>25</v>
      </c>
      <c r="P1248" s="5" t="s">
        <v>25</v>
      </c>
      <c r="Q1248" s="5" t="str">
        <f t="shared" si="161"/>
        <v>430-2025-12-31</v>
      </c>
      <c r="R1248" s="5">
        <v>0</v>
      </c>
      <c r="S1248" s="5">
        <v>0</v>
      </c>
    </row>
    <row r="1249" spans="1:19" x14ac:dyDescent="0.3">
      <c r="A1249" s="5">
        <v>439</v>
      </c>
      <c r="B1249" s="5" t="s">
        <v>415</v>
      </c>
      <c r="C1249" s="5" t="s">
        <v>2724</v>
      </c>
      <c r="D1249" s="5" t="s">
        <v>323</v>
      </c>
      <c r="E1249" s="13" t="s">
        <v>54</v>
      </c>
      <c r="F1249" s="5" t="s">
        <v>24</v>
      </c>
      <c r="G1249" s="6">
        <v>45838</v>
      </c>
      <c r="H1249" s="16">
        <v>2025</v>
      </c>
      <c r="I1249" s="6" t="s">
        <v>742</v>
      </c>
      <c r="J1249" s="6" t="s">
        <v>846</v>
      </c>
      <c r="K1249" s="5">
        <v>100</v>
      </c>
      <c r="L1249" s="5">
        <v>100</v>
      </c>
      <c r="M1249" s="15">
        <v>1</v>
      </c>
      <c r="N1249" s="15">
        <v>1</v>
      </c>
      <c r="O1249" s="5" t="s">
        <v>25</v>
      </c>
      <c r="P1249" s="5" t="s">
        <v>25</v>
      </c>
      <c r="Q1249" s="5" t="str">
        <f t="shared" si="161"/>
        <v>439-2025-06-30</v>
      </c>
      <c r="R1249" s="5">
        <v>0</v>
      </c>
      <c r="S1249" s="5">
        <v>0</v>
      </c>
    </row>
    <row r="1250" spans="1:19" x14ac:dyDescent="0.3">
      <c r="A1250" s="5">
        <v>440</v>
      </c>
      <c r="B1250" s="5" t="s">
        <v>416</v>
      </c>
      <c r="C1250" s="5" t="s">
        <v>2724</v>
      </c>
      <c r="D1250" s="5" t="s">
        <v>323</v>
      </c>
      <c r="E1250" s="13" t="s">
        <v>54</v>
      </c>
      <c r="F1250" s="5" t="s">
        <v>24</v>
      </c>
      <c r="G1250" s="6">
        <v>45838</v>
      </c>
      <c r="H1250" s="16">
        <v>2025</v>
      </c>
      <c r="I1250" s="6" t="s">
        <v>742</v>
      </c>
      <c r="J1250" s="6" t="s">
        <v>846</v>
      </c>
      <c r="K1250" s="5">
        <v>98</v>
      </c>
      <c r="L1250" s="5">
        <v>99.77</v>
      </c>
      <c r="M1250" s="15">
        <v>1.018061224489796</v>
      </c>
      <c r="N1250" s="15">
        <v>1.018061224489796</v>
      </c>
      <c r="O1250" s="5" t="s">
        <v>25</v>
      </c>
      <c r="P1250" s="5" t="s">
        <v>25</v>
      </c>
      <c r="Q1250" s="5" t="str">
        <f t="shared" si="161"/>
        <v>440-2025-06-30</v>
      </c>
      <c r="R1250" s="5">
        <v>0</v>
      </c>
      <c r="S1250" s="5">
        <v>1</v>
      </c>
    </row>
    <row r="1251" spans="1:19" x14ac:dyDescent="0.3">
      <c r="A1251" s="5">
        <v>444</v>
      </c>
      <c r="B1251" s="5" t="s">
        <v>420</v>
      </c>
      <c r="C1251" s="5" t="s">
        <v>2724</v>
      </c>
      <c r="D1251" s="5" t="s">
        <v>188</v>
      </c>
      <c r="E1251" s="13" t="s">
        <v>54</v>
      </c>
      <c r="F1251" s="5" t="s">
        <v>62</v>
      </c>
      <c r="G1251" s="6">
        <v>45838</v>
      </c>
      <c r="H1251" s="16">
        <v>2025</v>
      </c>
      <c r="I1251" s="6" t="s">
        <v>742</v>
      </c>
      <c r="J1251" s="6" t="s">
        <v>846</v>
      </c>
      <c r="K1251" s="5">
        <v>3</v>
      </c>
      <c r="L1251" s="5">
        <v>1.6</v>
      </c>
      <c r="M1251" s="15">
        <v>0.53333333333333333</v>
      </c>
      <c r="N1251" s="15">
        <v>0.53333333333333333</v>
      </c>
      <c r="O1251" s="5" t="s">
        <v>55</v>
      </c>
      <c r="P1251" s="5" t="s">
        <v>91</v>
      </c>
      <c r="Q1251" s="5" t="str">
        <f t="shared" si="161"/>
        <v>444-2025-06-30</v>
      </c>
      <c r="R1251" s="5">
        <v>0</v>
      </c>
      <c r="S1251" s="5">
        <v>1</v>
      </c>
    </row>
    <row r="1252" spans="1:19" x14ac:dyDescent="0.3">
      <c r="A1252" s="5">
        <v>445</v>
      </c>
      <c r="B1252" s="5" t="s">
        <v>421</v>
      </c>
      <c r="C1252" s="5" t="s">
        <v>2724</v>
      </c>
      <c r="D1252" s="5" t="s">
        <v>188</v>
      </c>
      <c r="E1252" s="13" t="s">
        <v>54</v>
      </c>
      <c r="F1252" s="5" t="s">
        <v>24</v>
      </c>
      <c r="G1252" s="6">
        <v>45838</v>
      </c>
      <c r="H1252" s="16">
        <v>2025</v>
      </c>
      <c r="I1252" s="6" t="s">
        <v>742</v>
      </c>
      <c r="J1252" s="6" t="s">
        <v>846</v>
      </c>
      <c r="K1252" s="5">
        <v>70</v>
      </c>
      <c r="L1252" s="5">
        <v>75.7</v>
      </c>
      <c r="M1252" s="15">
        <v>1.081428571428571</v>
      </c>
      <c r="N1252" s="15">
        <v>1.081428571428571</v>
      </c>
      <c r="O1252" s="5" t="s">
        <v>25</v>
      </c>
      <c r="P1252" s="5" t="s">
        <v>25</v>
      </c>
      <c r="Q1252" s="5" t="str">
        <f t="shared" si="161"/>
        <v>445-2025-06-30</v>
      </c>
      <c r="R1252" s="5">
        <v>0</v>
      </c>
      <c r="S1252" s="5">
        <v>0</v>
      </c>
    </row>
    <row r="1253" spans="1:19" x14ac:dyDescent="0.3">
      <c r="A1253" s="5">
        <v>447</v>
      </c>
      <c r="B1253" s="5" t="s">
        <v>246</v>
      </c>
      <c r="C1253" s="5" t="s">
        <v>2724</v>
      </c>
      <c r="D1253" s="5" t="s">
        <v>112</v>
      </c>
      <c r="E1253" s="13" t="s">
        <v>54</v>
      </c>
      <c r="F1253" s="5" t="s">
        <v>24</v>
      </c>
      <c r="G1253" s="6">
        <v>45838</v>
      </c>
      <c r="H1253" s="16">
        <v>2025</v>
      </c>
      <c r="I1253" s="6" t="s">
        <v>742</v>
      </c>
      <c r="J1253" s="6" t="s">
        <v>846</v>
      </c>
      <c r="K1253" s="5">
        <v>15</v>
      </c>
      <c r="L1253" s="5">
        <v>16.54</v>
      </c>
      <c r="M1253" s="15">
        <v>1.1026666666666669</v>
      </c>
      <c r="N1253" s="15">
        <v>1.1026666666666669</v>
      </c>
      <c r="O1253" s="5" t="s">
        <v>25</v>
      </c>
      <c r="P1253" s="5" t="s">
        <v>25</v>
      </c>
      <c r="Q1253" s="5" t="str">
        <f t="shared" si="161"/>
        <v>447-2025-06-30</v>
      </c>
      <c r="R1253" s="5">
        <v>0</v>
      </c>
      <c r="S1253" s="5">
        <v>0</v>
      </c>
    </row>
    <row r="1254" spans="1:19" x14ac:dyDescent="0.3">
      <c r="A1254" s="5">
        <v>448</v>
      </c>
      <c r="B1254" s="5" t="s">
        <v>422</v>
      </c>
      <c r="C1254" s="5" t="s">
        <v>2724</v>
      </c>
      <c r="D1254" s="5" t="s">
        <v>112</v>
      </c>
      <c r="E1254" s="13" t="s">
        <v>54</v>
      </c>
      <c r="F1254" s="5" t="s">
        <v>24</v>
      </c>
      <c r="G1254" s="6">
        <v>45838</v>
      </c>
      <c r="H1254" s="16">
        <v>2025</v>
      </c>
      <c r="I1254" s="6" t="s">
        <v>742</v>
      </c>
      <c r="J1254" s="6" t="s">
        <v>846</v>
      </c>
      <c r="K1254" s="5">
        <v>17</v>
      </c>
      <c r="L1254" s="5">
        <v>18.73</v>
      </c>
      <c r="M1254" s="15">
        <v>1.101764705882353</v>
      </c>
      <c r="N1254" s="15">
        <v>1.101764705882353</v>
      </c>
      <c r="O1254" s="5" t="s">
        <v>25</v>
      </c>
      <c r="P1254" s="5" t="s">
        <v>25</v>
      </c>
      <c r="Q1254" s="5" t="str">
        <f t="shared" si="161"/>
        <v>448-2025-06-30</v>
      </c>
      <c r="R1254" s="5">
        <v>0</v>
      </c>
      <c r="S1254" s="5">
        <v>1</v>
      </c>
    </row>
    <row r="1255" spans="1:19" x14ac:dyDescent="0.3">
      <c r="A1255" s="5">
        <v>451</v>
      </c>
      <c r="B1255" s="5" t="s">
        <v>1895</v>
      </c>
      <c r="C1255" s="5" t="s">
        <v>2724</v>
      </c>
      <c r="D1255" s="5" t="s">
        <v>362</v>
      </c>
      <c r="E1255" s="13" t="s">
        <v>54</v>
      </c>
      <c r="F1255" s="5" t="s">
        <v>24</v>
      </c>
      <c r="G1255" s="6">
        <v>45838</v>
      </c>
      <c r="H1255" s="16">
        <v>2025</v>
      </c>
      <c r="I1255" s="6" t="s">
        <v>742</v>
      </c>
      <c r="J1255" s="6" t="s">
        <v>846</v>
      </c>
      <c r="K1255" s="5">
        <v>50</v>
      </c>
      <c r="L1255" s="5">
        <v>59.75</v>
      </c>
      <c r="M1255" s="15">
        <v>1.1950000000000001</v>
      </c>
      <c r="N1255" s="15">
        <v>1.1950000000000001</v>
      </c>
      <c r="O1255" s="5" t="s">
        <v>25</v>
      </c>
      <c r="P1255" s="5" t="s">
        <v>25</v>
      </c>
      <c r="Q1255" s="5" t="str">
        <f t="shared" si="161"/>
        <v>451-2025-06-30</v>
      </c>
      <c r="R1255" s="5">
        <v>0</v>
      </c>
      <c r="S1255" s="5">
        <v>0</v>
      </c>
    </row>
    <row r="1256" spans="1:19" x14ac:dyDescent="0.3">
      <c r="A1256" s="5">
        <v>467</v>
      </c>
      <c r="B1256" s="5" t="s">
        <v>438</v>
      </c>
      <c r="C1256" s="5" t="s">
        <v>2725</v>
      </c>
      <c r="D1256" s="5" t="s">
        <v>225</v>
      </c>
      <c r="E1256" s="13" t="s">
        <v>54</v>
      </c>
      <c r="F1256" s="5" t="s">
        <v>24</v>
      </c>
      <c r="G1256" s="6">
        <v>45838</v>
      </c>
      <c r="H1256" s="16">
        <v>2025</v>
      </c>
      <c r="I1256" s="6" t="s">
        <v>742</v>
      </c>
      <c r="J1256" s="6" t="s">
        <v>846</v>
      </c>
      <c r="K1256" s="5">
        <v>60</v>
      </c>
      <c r="L1256" s="5">
        <v>70.8</v>
      </c>
      <c r="M1256" s="15">
        <v>1.18</v>
      </c>
      <c r="N1256" s="15">
        <v>1.18</v>
      </c>
      <c r="O1256" s="5" t="s">
        <v>55</v>
      </c>
      <c r="P1256" s="5" t="s">
        <v>91</v>
      </c>
      <c r="Q1256" s="5" t="str">
        <f t="shared" si="161"/>
        <v>467-2025-06-30</v>
      </c>
      <c r="R1256" s="5">
        <v>0</v>
      </c>
      <c r="S1256" s="5">
        <v>1</v>
      </c>
    </row>
    <row r="1257" spans="1:19" x14ac:dyDescent="0.3">
      <c r="A1257" s="5">
        <v>468</v>
      </c>
      <c r="B1257" s="5" t="s">
        <v>439</v>
      </c>
      <c r="C1257" s="5" t="s">
        <v>2725</v>
      </c>
      <c r="D1257" s="5" t="s">
        <v>225</v>
      </c>
      <c r="E1257" s="13" t="s">
        <v>54</v>
      </c>
      <c r="F1257" s="5" t="s">
        <v>62</v>
      </c>
      <c r="G1257" s="6">
        <v>45838</v>
      </c>
      <c r="H1257" s="16">
        <v>2025</v>
      </c>
      <c r="I1257" s="6" t="s">
        <v>742</v>
      </c>
      <c r="J1257" s="6" t="s">
        <v>846</v>
      </c>
      <c r="K1257" s="5">
        <v>2.5</v>
      </c>
      <c r="L1257" s="5">
        <v>2.4</v>
      </c>
      <c r="M1257" s="15">
        <v>1.041666666666667</v>
      </c>
      <c r="N1257" s="15">
        <v>1.041666666666667</v>
      </c>
      <c r="O1257" s="5" t="s">
        <v>91</v>
      </c>
      <c r="P1257" s="5" t="s">
        <v>91</v>
      </c>
      <c r="Q1257" s="5" t="str">
        <f t="shared" si="161"/>
        <v>468-2025-06-30</v>
      </c>
      <c r="R1257" s="5">
        <v>1</v>
      </c>
      <c r="S1257" s="5">
        <v>1</v>
      </c>
    </row>
    <row r="1258" spans="1:19" x14ac:dyDescent="0.3">
      <c r="A1258" s="5">
        <v>475</v>
      </c>
      <c r="B1258" s="5" t="s">
        <v>449</v>
      </c>
      <c r="C1258" s="5" t="s">
        <v>2725</v>
      </c>
      <c r="D1258" s="5" t="s">
        <v>44</v>
      </c>
      <c r="E1258" s="13" t="s">
        <v>54</v>
      </c>
      <c r="F1258" s="5" t="s">
        <v>24</v>
      </c>
      <c r="G1258" s="6">
        <v>45838</v>
      </c>
      <c r="H1258" s="16">
        <v>2025</v>
      </c>
      <c r="I1258" s="6" t="s">
        <v>742</v>
      </c>
      <c r="J1258" s="6" t="s">
        <v>846</v>
      </c>
      <c r="K1258" s="5">
        <v>7</v>
      </c>
      <c r="L1258" s="5">
        <v>2</v>
      </c>
      <c r="M1258" s="15">
        <v>0.2857142857142857</v>
      </c>
      <c r="N1258" s="15">
        <v>0.2857142857142857</v>
      </c>
      <c r="O1258" s="5" t="s">
        <v>55</v>
      </c>
      <c r="P1258" s="5" t="s">
        <v>55</v>
      </c>
      <c r="Q1258" s="5" t="str">
        <f t="shared" si="161"/>
        <v>475-2025-06-30</v>
      </c>
      <c r="R1258" s="5">
        <v>0</v>
      </c>
      <c r="S1258" s="5">
        <v>0</v>
      </c>
    </row>
    <row r="1259" spans="1:19" x14ac:dyDescent="0.3">
      <c r="A1259" s="5">
        <v>478</v>
      </c>
      <c r="B1259" s="5" t="s">
        <v>452</v>
      </c>
      <c r="C1259" s="5" t="s">
        <v>2725</v>
      </c>
      <c r="D1259" s="5" t="s">
        <v>447</v>
      </c>
      <c r="E1259" s="13" t="s">
        <v>54</v>
      </c>
      <c r="F1259" s="5" t="s">
        <v>24</v>
      </c>
      <c r="G1259" s="6">
        <v>45838</v>
      </c>
      <c r="H1259" s="16">
        <v>2025</v>
      </c>
      <c r="I1259" s="6" t="s">
        <v>742</v>
      </c>
      <c r="J1259" s="6" t="s">
        <v>846</v>
      </c>
      <c r="K1259" s="5"/>
      <c r="L1259" s="5">
        <v>0</v>
      </c>
      <c r="M1259" s="15"/>
      <c r="N1259" s="15"/>
      <c r="O1259" s="5" t="s">
        <v>55</v>
      </c>
      <c r="P1259" s="5" t="s">
        <v>55</v>
      </c>
      <c r="Q1259" s="5" t="str">
        <f t="shared" si="161"/>
        <v>478-2025-06-30</v>
      </c>
      <c r="R1259" s="5">
        <v>0</v>
      </c>
      <c r="S1259" s="5">
        <v>0</v>
      </c>
    </row>
    <row r="1260" spans="1:19" x14ac:dyDescent="0.3">
      <c r="A1260" s="5">
        <v>481</v>
      </c>
      <c r="B1260" s="5" t="s">
        <v>455</v>
      </c>
      <c r="C1260" s="5" t="s">
        <v>2724</v>
      </c>
      <c r="D1260" s="5" t="s">
        <v>22</v>
      </c>
      <c r="E1260" s="13" t="s">
        <v>54</v>
      </c>
      <c r="F1260" s="5" t="s">
        <v>24</v>
      </c>
      <c r="G1260" s="6">
        <v>45838</v>
      </c>
      <c r="H1260" s="16">
        <v>2025</v>
      </c>
      <c r="I1260" s="6" t="s">
        <v>742</v>
      </c>
      <c r="J1260" s="6" t="s">
        <v>846</v>
      </c>
      <c r="K1260" s="5">
        <v>100</v>
      </c>
      <c r="L1260" s="5">
        <v>100</v>
      </c>
      <c r="M1260" s="15">
        <v>1</v>
      </c>
      <c r="N1260" s="15">
        <v>1</v>
      </c>
      <c r="O1260" s="5" t="s">
        <v>25</v>
      </c>
      <c r="P1260" s="5" t="s">
        <v>25</v>
      </c>
      <c r="Q1260" s="5" t="str">
        <f t="shared" si="161"/>
        <v>481-2025-06-30</v>
      </c>
      <c r="R1260" s="5">
        <v>0</v>
      </c>
      <c r="S1260" s="5">
        <v>0</v>
      </c>
    </row>
    <row r="1261" spans="1:19" x14ac:dyDescent="0.3">
      <c r="A1261" s="5">
        <v>506</v>
      </c>
      <c r="B1261" s="5" t="s">
        <v>479</v>
      </c>
      <c r="C1261" s="5" t="s">
        <v>2725</v>
      </c>
      <c r="D1261" s="5" t="s">
        <v>318</v>
      </c>
      <c r="E1261" s="13" t="s">
        <v>54</v>
      </c>
      <c r="F1261" s="5" t="s">
        <v>24</v>
      </c>
      <c r="G1261" s="6">
        <v>45838</v>
      </c>
      <c r="H1261" s="16">
        <v>2025</v>
      </c>
      <c r="I1261" s="6" t="s">
        <v>742</v>
      </c>
      <c r="J1261" s="6" t="s">
        <v>846</v>
      </c>
      <c r="K1261" s="5">
        <v>80</v>
      </c>
      <c r="L1261" s="5">
        <v>95</v>
      </c>
      <c r="M1261" s="15">
        <v>1.1875</v>
      </c>
      <c r="N1261" s="15">
        <v>1.1875</v>
      </c>
      <c r="O1261" s="5" t="s">
        <v>25</v>
      </c>
      <c r="P1261" s="5" t="s">
        <v>25</v>
      </c>
      <c r="Q1261" s="5" t="str">
        <f t="shared" si="161"/>
        <v>506-2025-06-30</v>
      </c>
      <c r="R1261" s="5">
        <v>0</v>
      </c>
      <c r="S1261" s="5">
        <v>0</v>
      </c>
    </row>
    <row r="1262" spans="1:19" x14ac:dyDescent="0.3">
      <c r="A1262" s="5">
        <v>507</v>
      </c>
      <c r="B1262" s="5" t="s">
        <v>480</v>
      </c>
      <c r="C1262" s="5" t="s">
        <v>2725</v>
      </c>
      <c r="D1262" s="5" t="s">
        <v>242</v>
      </c>
      <c r="E1262" s="13" t="s">
        <v>54</v>
      </c>
      <c r="F1262" s="5" t="s">
        <v>24</v>
      </c>
      <c r="G1262" s="6">
        <v>45838</v>
      </c>
      <c r="H1262" s="16">
        <v>2025</v>
      </c>
      <c r="I1262" s="6" t="s">
        <v>742</v>
      </c>
      <c r="J1262" s="6" t="s">
        <v>846</v>
      </c>
      <c r="K1262" s="5">
        <v>80</v>
      </c>
      <c r="L1262" s="5">
        <v>98.75</v>
      </c>
      <c r="M1262" s="15">
        <v>1.234375</v>
      </c>
      <c r="N1262" s="15">
        <v>1.234375</v>
      </c>
      <c r="O1262" s="5" t="s">
        <v>25</v>
      </c>
      <c r="P1262" s="5" t="s">
        <v>25</v>
      </c>
      <c r="Q1262" s="5" t="str">
        <f t="shared" si="161"/>
        <v>507-2025-06-30</v>
      </c>
      <c r="R1262" s="5">
        <v>0</v>
      </c>
      <c r="S1262" s="5">
        <v>0</v>
      </c>
    </row>
    <row r="1263" spans="1:19" x14ac:dyDescent="0.3">
      <c r="A1263" s="5">
        <v>514</v>
      </c>
      <c r="B1263" s="5" t="s">
        <v>2340</v>
      </c>
      <c r="C1263" s="5" t="s">
        <v>2724</v>
      </c>
      <c r="D1263" s="5" t="s">
        <v>249</v>
      </c>
      <c r="E1263" s="13" t="s">
        <v>54</v>
      </c>
      <c r="F1263" s="5" t="s">
        <v>24</v>
      </c>
      <c r="G1263" s="6">
        <v>45838</v>
      </c>
      <c r="H1263" s="16">
        <v>2025</v>
      </c>
      <c r="I1263" s="6" t="s">
        <v>742</v>
      </c>
      <c r="J1263" s="6" t="s">
        <v>846</v>
      </c>
      <c r="K1263" s="5">
        <v>70</v>
      </c>
      <c r="L1263" s="5">
        <v>91.82</v>
      </c>
      <c r="M1263" s="15">
        <v>1.3</v>
      </c>
      <c r="N1263" s="15">
        <v>1.3117142857142861</v>
      </c>
      <c r="O1263" s="5" t="s">
        <v>25</v>
      </c>
      <c r="P1263" s="5" t="s">
        <v>25</v>
      </c>
      <c r="Q1263" s="5" t="str">
        <f t="shared" si="161"/>
        <v>514-2025-06-30</v>
      </c>
      <c r="R1263" s="5">
        <v>0</v>
      </c>
      <c r="S1263" s="5">
        <v>0</v>
      </c>
    </row>
    <row r="1264" spans="1:19" x14ac:dyDescent="0.3">
      <c r="A1264" s="5">
        <v>519</v>
      </c>
      <c r="B1264" s="5" t="s">
        <v>2349</v>
      </c>
      <c r="C1264" s="5" t="s">
        <v>2724</v>
      </c>
      <c r="D1264" s="5" t="s">
        <v>362</v>
      </c>
      <c r="E1264" s="13" t="s">
        <v>54</v>
      </c>
      <c r="F1264" s="5" t="s">
        <v>24</v>
      </c>
      <c r="G1264" s="6">
        <v>45838</v>
      </c>
      <c r="H1264" s="16">
        <v>2025</v>
      </c>
      <c r="I1264" s="6" t="s">
        <v>742</v>
      </c>
      <c r="J1264" s="6" t="s">
        <v>846</v>
      </c>
      <c r="K1264" s="5">
        <v>100</v>
      </c>
      <c r="L1264" s="5">
        <v>431.45</v>
      </c>
      <c r="M1264" s="15">
        <v>1.3</v>
      </c>
      <c r="N1264" s="15">
        <v>4.3144999999999998</v>
      </c>
      <c r="O1264" s="5" t="s">
        <v>25</v>
      </c>
      <c r="P1264" s="5" t="s">
        <v>25</v>
      </c>
      <c r="Q1264" s="5" t="str">
        <f t="shared" si="161"/>
        <v>519-2025-06-30</v>
      </c>
      <c r="R1264" s="5">
        <v>0</v>
      </c>
      <c r="S1264" s="5">
        <v>0</v>
      </c>
    </row>
    <row r="1265" spans="1:19" x14ac:dyDescent="0.3">
      <c r="A1265" s="5">
        <v>524</v>
      </c>
      <c r="B1265" s="5" t="s">
        <v>397</v>
      </c>
      <c r="C1265" s="5" t="s">
        <v>2724</v>
      </c>
      <c r="D1265" s="5" t="s">
        <v>87</v>
      </c>
      <c r="E1265" s="13" t="s">
        <v>54</v>
      </c>
      <c r="F1265" s="5" t="s">
        <v>24</v>
      </c>
      <c r="G1265" s="6">
        <v>45838</v>
      </c>
      <c r="H1265" s="16">
        <v>2025</v>
      </c>
      <c r="I1265" s="6" t="s">
        <v>742</v>
      </c>
      <c r="J1265" s="6" t="s">
        <v>846</v>
      </c>
      <c r="K1265" s="5">
        <v>173731</v>
      </c>
      <c r="L1265" s="5">
        <v>172655</v>
      </c>
      <c r="M1265" s="15">
        <v>0.99380651697164002</v>
      </c>
      <c r="N1265" s="15">
        <v>0.99380651697164002</v>
      </c>
      <c r="O1265" s="5" t="s">
        <v>55</v>
      </c>
      <c r="P1265" s="5" t="s">
        <v>55</v>
      </c>
      <c r="Q1265" s="5" t="str">
        <f t="shared" si="161"/>
        <v>524-2025-06-30</v>
      </c>
      <c r="R1265" s="5">
        <v>0</v>
      </c>
      <c r="S1265" s="5">
        <v>0</v>
      </c>
    </row>
    <row r="1266" spans="1:19" x14ac:dyDescent="0.3">
      <c r="A1266" s="5">
        <v>532</v>
      </c>
      <c r="B1266" s="5" t="s">
        <v>2421</v>
      </c>
      <c r="C1266" s="5" t="s">
        <v>2725</v>
      </c>
      <c r="D1266" s="5" t="s">
        <v>110</v>
      </c>
      <c r="E1266" s="13" t="s">
        <v>54</v>
      </c>
      <c r="F1266" s="5" t="s">
        <v>24</v>
      </c>
      <c r="G1266" s="6">
        <v>45838</v>
      </c>
      <c r="H1266" s="16">
        <v>2025</v>
      </c>
      <c r="I1266" s="6" t="s">
        <v>742</v>
      </c>
      <c r="J1266" s="6" t="s">
        <v>846</v>
      </c>
      <c r="K1266" s="5">
        <v>100</v>
      </c>
      <c r="L1266" s="5">
        <v>133.15</v>
      </c>
      <c r="M1266" s="15">
        <v>1.3</v>
      </c>
      <c r="N1266" s="15">
        <v>1.3314999999999999</v>
      </c>
      <c r="O1266" s="5" t="s">
        <v>25</v>
      </c>
      <c r="P1266" s="5" t="s">
        <v>25</v>
      </c>
      <c r="Q1266" s="5" t="str">
        <f t="shared" si="161"/>
        <v>532-2025-06-30</v>
      </c>
      <c r="R1266" s="5">
        <v>0</v>
      </c>
      <c r="S1266" s="5">
        <v>0</v>
      </c>
    </row>
    <row r="1267" spans="1:19" x14ac:dyDescent="0.3">
      <c r="A1267" s="5">
        <v>533</v>
      </c>
      <c r="B1267" s="5" t="s">
        <v>2432</v>
      </c>
      <c r="C1267" s="5" t="s">
        <v>2725</v>
      </c>
      <c r="D1267" s="5" t="s">
        <v>110</v>
      </c>
      <c r="E1267" s="13" t="s">
        <v>54</v>
      </c>
      <c r="F1267" s="5" t="s">
        <v>24</v>
      </c>
      <c r="G1267" s="6">
        <v>45838</v>
      </c>
      <c r="H1267" s="16">
        <v>2025</v>
      </c>
      <c r="I1267" s="6" t="s">
        <v>742</v>
      </c>
      <c r="J1267" s="6" t="s">
        <v>846</v>
      </c>
      <c r="K1267" s="5">
        <v>100</v>
      </c>
      <c r="L1267" s="5">
        <v>124.89</v>
      </c>
      <c r="M1267" s="15">
        <v>1.2488999999999999</v>
      </c>
      <c r="N1267" s="15">
        <v>1.2488999999999999</v>
      </c>
      <c r="O1267" s="5" t="s">
        <v>25</v>
      </c>
      <c r="P1267" s="5" t="s">
        <v>25</v>
      </c>
      <c r="Q1267" s="5" t="str">
        <f t="shared" si="161"/>
        <v>533-2025-06-30</v>
      </c>
      <c r="R1267" s="5">
        <v>0</v>
      </c>
      <c r="S1267" s="5">
        <v>0</v>
      </c>
    </row>
    <row r="1268" spans="1:19" x14ac:dyDescent="0.3">
      <c r="A1268" s="5">
        <v>534</v>
      </c>
      <c r="B1268" s="5" t="s">
        <v>2444</v>
      </c>
      <c r="C1268" s="5" t="s">
        <v>2725</v>
      </c>
      <c r="D1268" s="5" t="s">
        <v>110</v>
      </c>
      <c r="E1268" s="13" t="s">
        <v>54</v>
      </c>
      <c r="F1268" s="5" t="s">
        <v>24</v>
      </c>
      <c r="G1268" s="6">
        <v>45838</v>
      </c>
      <c r="H1268" s="16">
        <v>2025</v>
      </c>
      <c r="I1268" s="6" t="s">
        <v>742</v>
      </c>
      <c r="J1268" s="6" t="s">
        <v>846</v>
      </c>
      <c r="K1268" s="5">
        <v>100</v>
      </c>
      <c r="L1268" s="5">
        <v>134.09</v>
      </c>
      <c r="M1268" s="15">
        <v>1.3</v>
      </c>
      <c r="N1268" s="15">
        <v>1.3409</v>
      </c>
      <c r="O1268" s="5" t="s">
        <v>25</v>
      </c>
      <c r="P1268" s="5" t="s">
        <v>25</v>
      </c>
      <c r="Q1268" s="5" t="str">
        <f t="shared" si="161"/>
        <v>534-2025-06-30</v>
      </c>
      <c r="R1268" s="5">
        <v>0</v>
      </c>
      <c r="S1268" s="5">
        <v>0</v>
      </c>
    </row>
    <row r="1269" spans="1:19" x14ac:dyDescent="0.3">
      <c r="A1269" s="5">
        <v>535</v>
      </c>
      <c r="B1269" s="5" t="s">
        <v>2456</v>
      </c>
      <c r="C1269" s="5" t="s">
        <v>2725</v>
      </c>
      <c r="D1269" s="5" t="s">
        <v>110</v>
      </c>
      <c r="E1269" s="13" t="s">
        <v>54</v>
      </c>
      <c r="F1269" s="5" t="s">
        <v>24</v>
      </c>
      <c r="G1269" s="6">
        <v>45838</v>
      </c>
      <c r="H1269" s="16">
        <v>2025</v>
      </c>
      <c r="I1269" s="6" t="s">
        <v>742</v>
      </c>
      <c r="J1269" s="6" t="s">
        <v>846</v>
      </c>
      <c r="K1269" s="5">
        <v>100</v>
      </c>
      <c r="L1269" s="5">
        <v>132.66999999999999</v>
      </c>
      <c r="M1269" s="15">
        <v>1.3</v>
      </c>
      <c r="N1269" s="15">
        <v>1.3267</v>
      </c>
      <c r="O1269" s="5" t="s">
        <v>25</v>
      </c>
      <c r="P1269" s="5" t="s">
        <v>25</v>
      </c>
      <c r="Q1269" s="5" t="str">
        <f t="shared" si="161"/>
        <v>535-2025-06-30</v>
      </c>
      <c r="R1269" s="5">
        <v>0</v>
      </c>
      <c r="S1269" s="5">
        <v>0</v>
      </c>
    </row>
    <row r="1270" spans="1:19" x14ac:dyDescent="0.3">
      <c r="A1270" s="5">
        <v>536</v>
      </c>
      <c r="B1270" s="5" t="s">
        <v>2468</v>
      </c>
      <c r="C1270" s="5" t="s">
        <v>2725</v>
      </c>
      <c r="D1270" s="5" t="s">
        <v>110</v>
      </c>
      <c r="E1270" s="13" t="s">
        <v>54</v>
      </c>
      <c r="F1270" s="5" t="s">
        <v>24</v>
      </c>
      <c r="G1270" s="6">
        <v>45838</v>
      </c>
      <c r="H1270" s="16">
        <v>2025</v>
      </c>
      <c r="I1270" s="6" t="s">
        <v>742</v>
      </c>
      <c r="J1270" s="6" t="s">
        <v>846</v>
      </c>
      <c r="K1270" s="5">
        <v>100</v>
      </c>
      <c r="L1270" s="5">
        <v>109.33</v>
      </c>
      <c r="M1270" s="15">
        <v>1.0932999999999999</v>
      </c>
      <c r="N1270" s="15">
        <v>1.0932999999999999</v>
      </c>
      <c r="O1270" s="5" t="s">
        <v>25</v>
      </c>
      <c r="P1270" s="5" t="s">
        <v>25</v>
      </c>
      <c r="Q1270" s="5" t="str">
        <f t="shared" si="161"/>
        <v>536-2025-06-30</v>
      </c>
      <c r="R1270" s="5">
        <v>0</v>
      </c>
      <c r="S1270" s="5">
        <v>0</v>
      </c>
    </row>
    <row r="1271" spans="1:19" x14ac:dyDescent="0.3">
      <c r="A1271" s="5">
        <v>537</v>
      </c>
      <c r="B1271" s="5" t="s">
        <v>2480</v>
      </c>
      <c r="C1271" s="5" t="s">
        <v>2725</v>
      </c>
      <c r="D1271" s="5" t="s">
        <v>53</v>
      </c>
      <c r="E1271" s="13" t="s">
        <v>54</v>
      </c>
      <c r="F1271" s="5" t="s">
        <v>24</v>
      </c>
      <c r="G1271" s="6">
        <v>45838</v>
      </c>
      <c r="H1271" s="16">
        <v>2025</v>
      </c>
      <c r="I1271" s="6" t="s">
        <v>742</v>
      </c>
      <c r="J1271" s="6" t="s">
        <v>846</v>
      </c>
      <c r="K1271" s="5">
        <v>65</v>
      </c>
      <c r="L1271" s="5">
        <v>58.9</v>
      </c>
      <c r="M1271" s="15">
        <v>0.90615384615384609</v>
      </c>
      <c r="N1271" s="15">
        <v>0.90615384615384609</v>
      </c>
      <c r="O1271" s="5" t="s">
        <v>55</v>
      </c>
      <c r="P1271" s="5" t="s">
        <v>55</v>
      </c>
      <c r="Q1271" s="5" t="str">
        <f t="shared" si="161"/>
        <v>537-2025-06-30</v>
      </c>
      <c r="R1271" s="5">
        <v>0</v>
      </c>
      <c r="S1271" s="5">
        <v>0</v>
      </c>
    </row>
    <row r="1272" spans="1:19" x14ac:dyDescent="0.3">
      <c r="A1272" s="5">
        <v>543</v>
      </c>
      <c r="B1272" s="5" t="s">
        <v>2503</v>
      </c>
      <c r="C1272" s="5" t="s">
        <v>2724</v>
      </c>
      <c r="D1272" s="5" t="s">
        <v>127</v>
      </c>
      <c r="E1272" s="13" t="s">
        <v>54</v>
      </c>
      <c r="F1272" s="5" t="s">
        <v>24</v>
      </c>
      <c r="G1272" s="6">
        <v>45838</v>
      </c>
      <c r="H1272" s="16">
        <v>2025</v>
      </c>
      <c r="I1272" s="6" t="s">
        <v>742</v>
      </c>
      <c r="J1272" s="6" t="s">
        <v>846</v>
      </c>
      <c r="K1272" s="5"/>
      <c r="L1272" s="5">
        <v>7.29</v>
      </c>
      <c r="M1272" s="15"/>
      <c r="N1272" s="15"/>
      <c r="O1272" s="5" t="s">
        <v>55</v>
      </c>
      <c r="P1272" s="5" t="s">
        <v>55</v>
      </c>
      <c r="Q1272" s="5" t="str">
        <f t="shared" si="161"/>
        <v>543-2025-06-30</v>
      </c>
      <c r="R1272" s="5">
        <v>0</v>
      </c>
      <c r="S1272" s="5">
        <v>0</v>
      </c>
    </row>
    <row r="1273" spans="1:19" x14ac:dyDescent="0.3">
      <c r="A1273" s="5">
        <v>544</v>
      </c>
      <c r="B1273" s="5" t="s">
        <v>2514</v>
      </c>
      <c r="C1273" s="5" t="s">
        <v>2724</v>
      </c>
      <c r="D1273" s="5" t="s">
        <v>374</v>
      </c>
      <c r="E1273" s="13" t="s">
        <v>54</v>
      </c>
      <c r="F1273" s="5" t="s">
        <v>24</v>
      </c>
      <c r="G1273" s="6">
        <v>45838</v>
      </c>
      <c r="H1273" s="16">
        <v>2025</v>
      </c>
      <c r="I1273" s="6" t="s">
        <v>742</v>
      </c>
      <c r="J1273" s="6" t="s">
        <v>846</v>
      </c>
      <c r="K1273" s="5">
        <v>4</v>
      </c>
      <c r="L1273" s="5">
        <v>10</v>
      </c>
      <c r="M1273" s="15">
        <v>1.3</v>
      </c>
      <c r="N1273" s="15">
        <v>2.5</v>
      </c>
      <c r="O1273" s="5" t="s">
        <v>55</v>
      </c>
      <c r="P1273" s="5" t="s">
        <v>55</v>
      </c>
      <c r="Q1273" s="5" t="str">
        <f t="shared" si="161"/>
        <v>544-2025-06-30</v>
      </c>
      <c r="R1273" s="5">
        <v>0</v>
      </c>
      <c r="S1273" s="5">
        <v>0</v>
      </c>
    </row>
    <row r="1274" spans="1:19" x14ac:dyDescent="0.3">
      <c r="A1274" s="5">
        <v>69</v>
      </c>
      <c r="B1274" s="5" t="s">
        <v>59</v>
      </c>
      <c r="C1274" s="5" t="s">
        <v>2724</v>
      </c>
      <c r="D1274" s="5" t="s">
        <v>58</v>
      </c>
      <c r="E1274" s="13" t="s">
        <v>60</v>
      </c>
      <c r="F1274" s="5" t="s">
        <v>24</v>
      </c>
      <c r="G1274" s="6">
        <v>45838</v>
      </c>
      <c r="H1274" s="16">
        <v>2025</v>
      </c>
      <c r="I1274" s="6" t="s">
        <v>742</v>
      </c>
      <c r="J1274" s="6" t="s">
        <v>846</v>
      </c>
      <c r="K1274" s="5">
        <v>90</v>
      </c>
      <c r="L1274" s="5">
        <v>90.78</v>
      </c>
      <c r="M1274" s="15">
        <v>1.008666666666667</v>
      </c>
      <c r="N1274" s="15">
        <v>1.008666666666667</v>
      </c>
      <c r="O1274" s="5" t="s">
        <v>25</v>
      </c>
      <c r="P1274" s="5" t="s">
        <v>25</v>
      </c>
      <c r="Q1274" s="5" t="str">
        <f t="shared" si="161"/>
        <v>69-2025-06-30</v>
      </c>
      <c r="R1274" s="5">
        <v>0</v>
      </c>
      <c r="S1274" s="5">
        <v>1</v>
      </c>
    </row>
    <row r="1275" spans="1:19" x14ac:dyDescent="0.3">
      <c r="A1275" s="5">
        <v>111</v>
      </c>
      <c r="B1275" s="5" t="s">
        <v>93</v>
      </c>
      <c r="C1275" s="5" t="s">
        <v>2724</v>
      </c>
      <c r="D1275" s="5" t="s">
        <v>58</v>
      </c>
      <c r="E1275" s="13" t="s">
        <v>60</v>
      </c>
      <c r="F1275" s="5" t="s">
        <v>24</v>
      </c>
      <c r="G1275" s="6">
        <v>45838</v>
      </c>
      <c r="H1275" s="16">
        <v>2025</v>
      </c>
      <c r="I1275" s="6" t="s">
        <v>742</v>
      </c>
      <c r="J1275" s="6" t="s">
        <v>846</v>
      </c>
      <c r="K1275" s="5">
        <v>80</v>
      </c>
      <c r="L1275" s="5">
        <v>96.35</v>
      </c>
      <c r="M1275" s="15">
        <v>1.204375</v>
      </c>
      <c r="N1275" s="15">
        <v>1.204375</v>
      </c>
      <c r="O1275" s="5" t="s">
        <v>25</v>
      </c>
      <c r="P1275" s="5" t="s">
        <v>25</v>
      </c>
      <c r="Q1275" s="5" t="str">
        <f t="shared" si="161"/>
        <v>111-2025-06-30</v>
      </c>
      <c r="R1275" s="5">
        <v>0</v>
      </c>
      <c r="S1275" s="5">
        <v>0</v>
      </c>
    </row>
    <row r="1276" spans="1:19" x14ac:dyDescent="0.3">
      <c r="A1276" s="5">
        <v>197</v>
      </c>
      <c r="B1276" s="5" t="s">
        <v>139</v>
      </c>
      <c r="C1276" s="5" t="s">
        <v>2725</v>
      </c>
      <c r="D1276" s="5" t="s">
        <v>95</v>
      </c>
      <c r="E1276" s="13" t="s">
        <v>60</v>
      </c>
      <c r="F1276" s="5" t="s">
        <v>24</v>
      </c>
      <c r="G1276" s="6">
        <v>45838</v>
      </c>
      <c r="H1276" s="16">
        <v>2025</v>
      </c>
      <c r="I1276" s="6" t="s">
        <v>742</v>
      </c>
      <c r="J1276" s="6" t="s">
        <v>846</v>
      </c>
      <c r="K1276" s="5">
        <v>97</v>
      </c>
      <c r="L1276" s="5">
        <v>94.19</v>
      </c>
      <c r="M1276" s="15">
        <v>0.97103092783505152</v>
      </c>
      <c r="N1276" s="15">
        <v>0.97103092783505152</v>
      </c>
      <c r="O1276" s="5" t="s">
        <v>25</v>
      </c>
      <c r="P1276" s="5" t="s">
        <v>25</v>
      </c>
      <c r="Q1276" s="5" t="str">
        <f t="shared" si="161"/>
        <v>197-2025-06-30</v>
      </c>
      <c r="R1276" s="5">
        <v>0</v>
      </c>
      <c r="S1276" s="5">
        <v>0</v>
      </c>
    </row>
    <row r="1277" spans="1:19" x14ac:dyDescent="0.3">
      <c r="A1277" s="5">
        <v>213</v>
      </c>
      <c r="B1277" s="5" t="s">
        <v>151</v>
      </c>
      <c r="C1277" s="5" t="s">
        <v>2725</v>
      </c>
      <c r="D1277" s="5" t="s">
        <v>98</v>
      </c>
      <c r="E1277" s="13" t="s">
        <v>60</v>
      </c>
      <c r="F1277" s="5" t="s">
        <v>24</v>
      </c>
      <c r="G1277" s="6">
        <v>45838</v>
      </c>
      <c r="H1277" s="16">
        <v>2025</v>
      </c>
      <c r="I1277" s="6" t="s">
        <v>742</v>
      </c>
      <c r="J1277" s="6" t="s">
        <v>846</v>
      </c>
      <c r="K1277" s="5">
        <v>90</v>
      </c>
      <c r="L1277" s="5">
        <v>0</v>
      </c>
      <c r="M1277" s="15">
        <v>0</v>
      </c>
      <c r="N1277" s="15">
        <v>0</v>
      </c>
      <c r="O1277" s="5" t="s">
        <v>25</v>
      </c>
      <c r="P1277" s="5" t="s">
        <v>25</v>
      </c>
      <c r="Q1277" s="5" t="str">
        <f t="shared" si="161"/>
        <v>213-2025-06-30</v>
      </c>
      <c r="R1277" s="5">
        <v>0</v>
      </c>
      <c r="S1277" s="5">
        <v>0</v>
      </c>
    </row>
    <row r="1278" spans="1:19" x14ac:dyDescent="0.3">
      <c r="A1278" s="5">
        <v>251</v>
      </c>
      <c r="B1278" s="5" t="s">
        <v>1290</v>
      </c>
      <c r="C1278" s="5" t="s">
        <v>2725</v>
      </c>
      <c r="D1278" s="5" t="s">
        <v>194</v>
      </c>
      <c r="E1278" s="13" t="s">
        <v>60</v>
      </c>
      <c r="F1278" s="5" t="s">
        <v>24</v>
      </c>
      <c r="G1278" s="6">
        <v>45838</v>
      </c>
      <c r="H1278" s="16">
        <v>2025</v>
      </c>
      <c r="I1278" s="6" t="s">
        <v>742</v>
      </c>
      <c r="J1278" s="6" t="s">
        <v>846</v>
      </c>
      <c r="K1278" s="5">
        <v>100</v>
      </c>
      <c r="L1278" s="5">
        <v>82.35</v>
      </c>
      <c r="M1278" s="15">
        <v>0.8234999999999999</v>
      </c>
      <c r="N1278" s="15">
        <v>0.8234999999999999</v>
      </c>
      <c r="O1278" s="5" t="s">
        <v>25</v>
      </c>
      <c r="P1278" s="5" t="s">
        <v>25</v>
      </c>
      <c r="Q1278" s="5" t="str">
        <f t="shared" si="161"/>
        <v>251-2025-06-30</v>
      </c>
      <c r="R1278" s="5">
        <v>0</v>
      </c>
      <c r="S1278" s="5">
        <v>0</v>
      </c>
    </row>
    <row r="1279" spans="1:19" x14ac:dyDescent="0.3">
      <c r="A1279" s="5">
        <v>263</v>
      </c>
      <c r="B1279" s="5" t="s">
        <v>209</v>
      </c>
      <c r="C1279" s="5" t="s">
        <v>2725</v>
      </c>
      <c r="D1279" s="5" t="s">
        <v>46</v>
      </c>
      <c r="E1279" s="13" t="s">
        <v>60</v>
      </c>
      <c r="F1279" s="5" t="s">
        <v>24</v>
      </c>
      <c r="G1279" s="6">
        <v>45838</v>
      </c>
      <c r="H1279" s="16">
        <v>2025</v>
      </c>
      <c r="I1279" s="6" t="s">
        <v>742</v>
      </c>
      <c r="J1279" s="6" t="s">
        <v>846</v>
      </c>
      <c r="K1279" s="5">
        <v>100</v>
      </c>
      <c r="L1279" s="5">
        <v>100</v>
      </c>
      <c r="M1279" s="15">
        <v>1</v>
      </c>
      <c r="N1279" s="15">
        <v>1</v>
      </c>
      <c r="O1279" s="5" t="s">
        <v>25</v>
      </c>
      <c r="P1279" s="5" t="s">
        <v>25</v>
      </c>
      <c r="Q1279" s="5" t="str">
        <f t="shared" si="161"/>
        <v>263-2025-06-30</v>
      </c>
      <c r="R1279" s="5">
        <v>0</v>
      </c>
      <c r="S1279" s="5">
        <v>0</v>
      </c>
    </row>
    <row r="1280" spans="1:19" x14ac:dyDescent="0.3">
      <c r="A1280" s="5">
        <v>265</v>
      </c>
      <c r="B1280" s="5" t="s">
        <v>213</v>
      </c>
      <c r="C1280" s="5" t="s">
        <v>2725</v>
      </c>
      <c r="D1280" s="5" t="s">
        <v>46</v>
      </c>
      <c r="E1280" s="13" t="s">
        <v>60</v>
      </c>
      <c r="F1280" s="5" t="s">
        <v>24</v>
      </c>
      <c r="G1280" s="6">
        <v>45838</v>
      </c>
      <c r="H1280" s="16">
        <v>2025</v>
      </c>
      <c r="I1280" s="6" t="s">
        <v>742</v>
      </c>
      <c r="J1280" s="6" t="s">
        <v>846</v>
      </c>
      <c r="K1280" s="5">
        <v>95</v>
      </c>
      <c r="L1280" s="5">
        <v>100</v>
      </c>
      <c r="M1280" s="15">
        <v>1.0526315789473679</v>
      </c>
      <c r="N1280" s="15">
        <v>1.0526315789473679</v>
      </c>
      <c r="O1280" s="5" t="s">
        <v>25</v>
      </c>
      <c r="P1280" s="5" t="s">
        <v>25</v>
      </c>
      <c r="Q1280" s="5" t="str">
        <f t="shared" si="161"/>
        <v>265-2025-06-30</v>
      </c>
      <c r="R1280" s="5">
        <v>0</v>
      </c>
      <c r="S1280" s="5">
        <v>0</v>
      </c>
    </row>
    <row r="1281" spans="1:19" x14ac:dyDescent="0.3">
      <c r="A1281" s="5">
        <v>266</v>
      </c>
      <c r="B1281" s="5" t="s">
        <v>214</v>
      </c>
      <c r="C1281" s="5" t="s">
        <v>2725</v>
      </c>
      <c r="D1281" s="5" t="s">
        <v>46</v>
      </c>
      <c r="E1281" s="13" t="s">
        <v>60</v>
      </c>
      <c r="F1281" s="5" t="s">
        <v>24</v>
      </c>
      <c r="G1281" s="6">
        <v>45838</v>
      </c>
      <c r="H1281" s="16">
        <v>2025</v>
      </c>
      <c r="I1281" s="6" t="s">
        <v>742</v>
      </c>
      <c r="J1281" s="6" t="s">
        <v>846</v>
      </c>
      <c r="K1281" s="5">
        <v>95</v>
      </c>
      <c r="L1281" s="5">
        <v>53.15</v>
      </c>
      <c r="M1281" s="15">
        <v>0.55947368421052635</v>
      </c>
      <c r="N1281" s="15">
        <v>0.55947368421052635</v>
      </c>
      <c r="O1281" s="5" t="s">
        <v>25</v>
      </c>
      <c r="P1281" s="5" t="s">
        <v>25</v>
      </c>
      <c r="Q1281" s="5" t="str">
        <f t="shared" si="161"/>
        <v>266-2025-06-30</v>
      </c>
      <c r="R1281" s="5">
        <v>0</v>
      </c>
      <c r="S1281" s="5">
        <v>0</v>
      </c>
    </row>
    <row r="1282" spans="1:19" x14ac:dyDescent="0.3">
      <c r="A1282" s="5">
        <v>300</v>
      </c>
      <c r="B1282" s="5" t="s">
        <v>252</v>
      </c>
      <c r="C1282" s="5" t="s">
        <v>2724</v>
      </c>
      <c r="D1282" s="5" t="s">
        <v>253</v>
      </c>
      <c r="E1282" s="13" t="s">
        <v>60</v>
      </c>
      <c r="F1282" s="5" t="s">
        <v>24</v>
      </c>
      <c r="G1282" s="6">
        <v>45838</v>
      </c>
      <c r="H1282" s="16">
        <v>2025</v>
      </c>
      <c r="I1282" s="6" t="s">
        <v>742</v>
      </c>
      <c r="J1282" s="6" t="s">
        <v>846</v>
      </c>
      <c r="K1282" s="5">
        <v>100</v>
      </c>
      <c r="L1282" s="5">
        <v>100</v>
      </c>
      <c r="M1282" s="15">
        <v>1</v>
      </c>
      <c r="N1282" s="15">
        <v>1</v>
      </c>
      <c r="O1282" s="5" t="s">
        <v>25</v>
      </c>
      <c r="P1282" s="5" t="s">
        <v>25</v>
      </c>
      <c r="Q1282" s="5" t="str">
        <f t="shared" ref="Q1282:Q1345" si="162">A1282&amp;"-"&amp;YEAR(G1282)&amp;"-"&amp;IF(LEN(MONTH(G1282))=1,"0"&amp;MONTH(G1282),MONTH(G1282))&amp;"-"&amp;IF(LEN(DAY(G1282))=1,"0"&amp;DAY(G1282),DAY(G1282))</f>
        <v>300-2025-06-30</v>
      </c>
      <c r="R1282" s="5">
        <v>0</v>
      </c>
      <c r="S1282" s="5">
        <v>0</v>
      </c>
    </row>
    <row r="1283" spans="1:19" x14ac:dyDescent="0.3">
      <c r="A1283" s="5">
        <v>301</v>
      </c>
      <c r="B1283" s="5" t="s">
        <v>254</v>
      </c>
      <c r="C1283" s="5" t="s">
        <v>2724</v>
      </c>
      <c r="D1283" s="5" t="s">
        <v>253</v>
      </c>
      <c r="E1283" s="13" t="s">
        <v>60</v>
      </c>
      <c r="F1283" s="5" t="s">
        <v>24</v>
      </c>
      <c r="G1283" s="6">
        <v>45838</v>
      </c>
      <c r="H1283" s="16">
        <v>2025</v>
      </c>
      <c r="I1283" s="6" t="s">
        <v>742</v>
      </c>
      <c r="J1283" s="6" t="s">
        <v>846</v>
      </c>
      <c r="K1283" s="5">
        <v>100</v>
      </c>
      <c r="L1283" s="5">
        <v>100</v>
      </c>
      <c r="M1283" s="15">
        <v>1</v>
      </c>
      <c r="N1283" s="15">
        <v>1</v>
      </c>
      <c r="O1283" s="5" t="s">
        <v>25</v>
      </c>
      <c r="P1283" s="5" t="s">
        <v>25</v>
      </c>
      <c r="Q1283" s="5" t="str">
        <f t="shared" si="162"/>
        <v>301-2025-06-30</v>
      </c>
      <c r="R1283" s="5">
        <v>0</v>
      </c>
      <c r="S1283" s="5">
        <v>0</v>
      </c>
    </row>
    <row r="1284" spans="1:19" x14ac:dyDescent="0.3">
      <c r="A1284" s="5">
        <v>306</v>
      </c>
      <c r="B1284" s="5" t="s">
        <v>260</v>
      </c>
      <c r="C1284" s="5" t="s">
        <v>2725</v>
      </c>
      <c r="D1284" s="5" t="s">
        <v>194</v>
      </c>
      <c r="E1284" s="13" t="s">
        <v>60</v>
      </c>
      <c r="F1284" s="5" t="s">
        <v>24</v>
      </c>
      <c r="G1284" s="6">
        <v>45838</v>
      </c>
      <c r="H1284" s="16">
        <v>2025</v>
      </c>
      <c r="I1284" s="6" t="s">
        <v>742</v>
      </c>
      <c r="J1284" s="6" t="s">
        <v>846</v>
      </c>
      <c r="K1284" s="5">
        <v>100</v>
      </c>
      <c r="L1284" s="5">
        <v>109.5</v>
      </c>
      <c r="M1284" s="15">
        <v>1.095</v>
      </c>
      <c r="N1284" s="15">
        <v>1.095</v>
      </c>
      <c r="O1284" s="5" t="s">
        <v>25</v>
      </c>
      <c r="P1284" s="5" t="s">
        <v>25</v>
      </c>
      <c r="Q1284" s="5" t="str">
        <f t="shared" si="162"/>
        <v>306-2025-06-30</v>
      </c>
      <c r="R1284" s="5">
        <v>0</v>
      </c>
      <c r="S1284" s="5">
        <v>0</v>
      </c>
    </row>
    <row r="1285" spans="1:19" x14ac:dyDescent="0.3">
      <c r="A1285" s="5">
        <v>340</v>
      </c>
      <c r="B1285" s="5" t="s">
        <v>299</v>
      </c>
      <c r="C1285" s="5" t="s">
        <v>2724</v>
      </c>
      <c r="D1285" s="5" t="s">
        <v>95</v>
      </c>
      <c r="E1285" s="13" t="s">
        <v>60</v>
      </c>
      <c r="F1285" s="5" t="s">
        <v>24</v>
      </c>
      <c r="G1285" s="6">
        <v>45838</v>
      </c>
      <c r="H1285" s="16">
        <v>2025</v>
      </c>
      <c r="I1285" s="6" t="s">
        <v>742</v>
      </c>
      <c r="J1285" s="6" t="s">
        <v>846</v>
      </c>
      <c r="K1285" s="5">
        <v>95</v>
      </c>
      <c r="L1285" s="5">
        <v>100</v>
      </c>
      <c r="M1285" s="15">
        <v>1</v>
      </c>
      <c r="N1285" s="15">
        <v>1</v>
      </c>
      <c r="O1285" s="5" t="s">
        <v>25</v>
      </c>
      <c r="P1285" s="5" t="s">
        <v>25</v>
      </c>
      <c r="Q1285" s="5" t="str">
        <f t="shared" si="162"/>
        <v>340-2025-06-30</v>
      </c>
      <c r="R1285" s="5">
        <v>0</v>
      </c>
      <c r="S1285" s="5">
        <v>0</v>
      </c>
    </row>
    <row r="1286" spans="1:19" x14ac:dyDescent="0.3">
      <c r="A1286" s="5">
        <v>347</v>
      </c>
      <c r="B1286" s="5" t="s">
        <v>305</v>
      </c>
      <c r="C1286" s="5" t="s">
        <v>2724</v>
      </c>
      <c r="D1286" s="5" t="s">
        <v>306</v>
      </c>
      <c r="E1286" s="13" t="s">
        <v>60</v>
      </c>
      <c r="F1286" s="5" t="s">
        <v>62</v>
      </c>
      <c r="G1286" s="6">
        <v>45838</v>
      </c>
      <c r="H1286" s="16">
        <v>2025</v>
      </c>
      <c r="I1286" s="6" t="s">
        <v>742</v>
      </c>
      <c r="J1286" s="6" t="s">
        <v>846</v>
      </c>
      <c r="K1286" s="5">
        <v>5</v>
      </c>
      <c r="L1286" s="5">
        <v>2</v>
      </c>
      <c r="M1286" s="15">
        <v>1</v>
      </c>
      <c r="N1286" s="15">
        <v>1</v>
      </c>
      <c r="O1286" s="5" t="s">
        <v>55</v>
      </c>
      <c r="P1286" s="5" t="s">
        <v>55</v>
      </c>
      <c r="Q1286" s="5" t="str">
        <f t="shared" si="162"/>
        <v>347-2025-06-30</v>
      </c>
      <c r="R1286" s="5">
        <v>0</v>
      </c>
      <c r="S1286" s="5">
        <v>0</v>
      </c>
    </row>
    <row r="1287" spans="1:19" x14ac:dyDescent="0.3">
      <c r="A1287" s="5">
        <v>348</v>
      </c>
      <c r="B1287" s="5" t="s">
        <v>307</v>
      </c>
      <c r="C1287" s="5" t="s">
        <v>2724</v>
      </c>
      <c r="D1287" s="5" t="s">
        <v>306</v>
      </c>
      <c r="E1287" s="13" t="s">
        <v>60</v>
      </c>
      <c r="F1287" s="5" t="s">
        <v>24</v>
      </c>
      <c r="G1287" s="6">
        <v>45838</v>
      </c>
      <c r="H1287" s="16">
        <v>2025</v>
      </c>
      <c r="I1287" s="6" t="s">
        <v>742</v>
      </c>
      <c r="J1287" s="6" t="s">
        <v>846</v>
      </c>
      <c r="K1287" s="5">
        <v>99</v>
      </c>
      <c r="L1287" s="5">
        <v>100</v>
      </c>
      <c r="M1287" s="15">
        <v>1.0101010101010099</v>
      </c>
      <c r="N1287" s="15">
        <v>1.0101010101010099</v>
      </c>
      <c r="O1287" s="5" t="s">
        <v>25</v>
      </c>
      <c r="P1287" s="5" t="s">
        <v>25</v>
      </c>
      <c r="Q1287" s="5" t="str">
        <f t="shared" si="162"/>
        <v>348-2025-06-30</v>
      </c>
      <c r="R1287" s="5">
        <v>0</v>
      </c>
      <c r="S1287" s="5">
        <v>0</v>
      </c>
    </row>
    <row r="1288" spans="1:19" x14ac:dyDescent="0.3">
      <c r="A1288" s="5">
        <v>351</v>
      </c>
      <c r="B1288" s="5" t="s">
        <v>308</v>
      </c>
      <c r="C1288" s="5" t="s">
        <v>2724</v>
      </c>
      <c r="D1288" s="5" t="s">
        <v>306</v>
      </c>
      <c r="E1288" s="13" t="s">
        <v>60</v>
      </c>
      <c r="F1288" s="5" t="s">
        <v>62</v>
      </c>
      <c r="G1288" s="6">
        <v>45838</v>
      </c>
      <c r="H1288" s="16">
        <v>2025</v>
      </c>
      <c r="I1288" s="6" t="s">
        <v>742</v>
      </c>
      <c r="J1288" s="6" t="s">
        <v>846</v>
      </c>
      <c r="K1288" s="5">
        <v>5</v>
      </c>
      <c r="L1288" s="5">
        <v>0.56000000000000005</v>
      </c>
      <c r="M1288" s="8">
        <v>1</v>
      </c>
      <c r="N1288" s="15">
        <v>1</v>
      </c>
      <c r="O1288" s="5" t="s">
        <v>55</v>
      </c>
      <c r="P1288" s="5" t="s">
        <v>91</v>
      </c>
      <c r="Q1288" s="5" t="str">
        <f t="shared" si="162"/>
        <v>351-2025-06-30</v>
      </c>
      <c r="R1288" s="5">
        <v>0</v>
      </c>
      <c r="S1288" s="5">
        <v>1</v>
      </c>
    </row>
    <row r="1289" spans="1:19" x14ac:dyDescent="0.3">
      <c r="A1289" s="5">
        <v>352</v>
      </c>
      <c r="B1289" s="5" t="s">
        <v>309</v>
      </c>
      <c r="C1289" s="5" t="s">
        <v>2724</v>
      </c>
      <c r="D1289" s="5" t="s">
        <v>306</v>
      </c>
      <c r="E1289" s="13" t="s">
        <v>60</v>
      </c>
      <c r="F1289" s="5" t="s">
        <v>62</v>
      </c>
      <c r="G1289" s="6">
        <v>45838</v>
      </c>
      <c r="H1289" s="16">
        <v>2025</v>
      </c>
      <c r="I1289" s="6" t="s">
        <v>742</v>
      </c>
      <c r="J1289" s="6" t="s">
        <v>846</v>
      </c>
      <c r="K1289" s="5">
        <v>0</v>
      </c>
      <c r="L1289" s="5">
        <v>0.01</v>
      </c>
      <c r="M1289" s="15">
        <v>0.96</v>
      </c>
      <c r="N1289" s="15">
        <v>0.99990000000000001</v>
      </c>
      <c r="O1289" s="5" t="s">
        <v>25</v>
      </c>
      <c r="P1289" s="5" t="s">
        <v>25</v>
      </c>
      <c r="Q1289" s="5" t="str">
        <f t="shared" si="162"/>
        <v>352-2025-06-30</v>
      </c>
      <c r="R1289" s="5">
        <v>0</v>
      </c>
      <c r="S1289" s="5">
        <v>2</v>
      </c>
    </row>
    <row r="1290" spans="1:19" x14ac:dyDescent="0.3">
      <c r="A1290" s="5">
        <v>368</v>
      </c>
      <c r="B1290" s="5" t="s">
        <v>330</v>
      </c>
      <c r="C1290" s="5" t="s">
        <v>2724</v>
      </c>
      <c r="D1290" s="5" t="s">
        <v>331</v>
      </c>
      <c r="E1290" s="13" t="s">
        <v>60</v>
      </c>
      <c r="F1290" s="5" t="s">
        <v>24</v>
      </c>
      <c r="G1290" s="6">
        <v>45838</v>
      </c>
      <c r="H1290" s="16">
        <v>2025</v>
      </c>
      <c r="I1290" s="6" t="s">
        <v>742</v>
      </c>
      <c r="J1290" s="6" t="s">
        <v>846</v>
      </c>
      <c r="K1290" s="5">
        <v>93</v>
      </c>
      <c r="L1290" s="5">
        <v>95</v>
      </c>
      <c r="M1290" s="15">
        <v>1.021505376344086</v>
      </c>
      <c r="N1290" s="15">
        <v>1.021505376344086</v>
      </c>
      <c r="O1290" s="5" t="s">
        <v>25</v>
      </c>
      <c r="P1290" s="5" t="s">
        <v>25</v>
      </c>
      <c r="Q1290" s="5" t="str">
        <f t="shared" si="162"/>
        <v>368-2025-06-30</v>
      </c>
      <c r="R1290" s="5">
        <v>0</v>
      </c>
      <c r="S1290" s="5">
        <v>0</v>
      </c>
    </row>
    <row r="1291" spans="1:19" x14ac:dyDescent="0.3">
      <c r="A1291" s="5">
        <v>372</v>
      </c>
      <c r="B1291" s="5" t="s">
        <v>335</v>
      </c>
      <c r="C1291" s="5" t="s">
        <v>2724</v>
      </c>
      <c r="D1291" s="5" t="s">
        <v>331</v>
      </c>
      <c r="E1291" s="13" t="s">
        <v>60</v>
      </c>
      <c r="F1291" s="5" t="s">
        <v>24</v>
      </c>
      <c r="G1291" s="6">
        <v>45838</v>
      </c>
      <c r="H1291" s="16">
        <v>2025</v>
      </c>
      <c r="I1291" s="6" t="s">
        <v>742</v>
      </c>
      <c r="J1291" s="6" t="s">
        <v>846</v>
      </c>
      <c r="K1291" s="5">
        <v>90</v>
      </c>
      <c r="L1291" s="5">
        <v>94</v>
      </c>
      <c r="M1291" s="15">
        <v>1.044444444444445</v>
      </c>
      <c r="N1291" s="15">
        <v>1.044444444444445</v>
      </c>
      <c r="O1291" s="5" t="s">
        <v>25</v>
      </c>
      <c r="P1291" s="5" t="s">
        <v>25</v>
      </c>
      <c r="Q1291" s="5" t="str">
        <f t="shared" si="162"/>
        <v>372-2025-06-30</v>
      </c>
      <c r="R1291" s="5">
        <v>0</v>
      </c>
      <c r="S1291" s="5">
        <v>0</v>
      </c>
    </row>
    <row r="1292" spans="1:19" x14ac:dyDescent="0.3">
      <c r="A1292" s="5">
        <v>390</v>
      </c>
      <c r="B1292" s="5" t="s">
        <v>356</v>
      </c>
      <c r="C1292" s="5" t="s">
        <v>2725</v>
      </c>
      <c r="D1292" s="5" t="s">
        <v>198</v>
      </c>
      <c r="E1292" s="13" t="s">
        <v>60</v>
      </c>
      <c r="F1292" s="5" t="s">
        <v>24</v>
      </c>
      <c r="G1292" s="6">
        <v>45838</v>
      </c>
      <c r="H1292" s="16">
        <v>2025</v>
      </c>
      <c r="I1292" s="6" t="s">
        <v>742</v>
      </c>
      <c r="J1292" s="6" t="s">
        <v>846</v>
      </c>
      <c r="K1292" s="5">
        <v>100</v>
      </c>
      <c r="L1292" s="5">
        <v>0</v>
      </c>
      <c r="M1292" s="15">
        <v>0</v>
      </c>
      <c r="N1292" s="15">
        <v>0</v>
      </c>
      <c r="O1292" s="5" t="s">
        <v>25</v>
      </c>
      <c r="P1292" s="5" t="s">
        <v>25</v>
      </c>
      <c r="Q1292" s="5" t="str">
        <f t="shared" si="162"/>
        <v>390-2025-06-30</v>
      </c>
      <c r="R1292" s="5">
        <v>0</v>
      </c>
      <c r="S1292" s="5">
        <v>0</v>
      </c>
    </row>
    <row r="1293" spans="1:19" x14ac:dyDescent="0.3">
      <c r="A1293" s="5">
        <v>394</v>
      </c>
      <c r="B1293" s="5" t="s">
        <v>361</v>
      </c>
      <c r="C1293" s="5" t="s">
        <v>2725</v>
      </c>
      <c r="D1293" s="5" t="s">
        <v>362</v>
      </c>
      <c r="E1293" s="13" t="s">
        <v>60</v>
      </c>
      <c r="F1293" s="5" t="s">
        <v>24</v>
      </c>
      <c r="G1293" s="6">
        <v>45838</v>
      </c>
      <c r="H1293" s="16">
        <v>2025</v>
      </c>
      <c r="I1293" s="6" t="s">
        <v>742</v>
      </c>
      <c r="J1293" s="6" t="s">
        <v>846</v>
      </c>
      <c r="K1293" s="5">
        <v>550</v>
      </c>
      <c r="L1293" s="10">
        <v>794</v>
      </c>
      <c r="M1293" s="15">
        <v>1.3</v>
      </c>
      <c r="N1293" s="15">
        <v>1.4436363636363641</v>
      </c>
      <c r="O1293" s="5" t="s">
        <v>55</v>
      </c>
      <c r="P1293" s="5" t="s">
        <v>55</v>
      </c>
      <c r="Q1293" s="5" t="str">
        <f t="shared" si="162"/>
        <v>394-2025-06-30</v>
      </c>
      <c r="R1293" s="5">
        <v>0</v>
      </c>
      <c r="S1293" s="5">
        <v>0</v>
      </c>
    </row>
    <row r="1294" spans="1:19" x14ac:dyDescent="0.3">
      <c r="A1294" s="5">
        <v>395</v>
      </c>
      <c r="B1294" s="5" t="s">
        <v>364</v>
      </c>
      <c r="C1294" s="5" t="s">
        <v>2724</v>
      </c>
      <c r="D1294" s="5" t="s">
        <v>362</v>
      </c>
      <c r="E1294" s="13" t="s">
        <v>60</v>
      </c>
      <c r="F1294" s="5" t="s">
        <v>24</v>
      </c>
      <c r="G1294" s="6">
        <v>45838</v>
      </c>
      <c r="H1294" s="16">
        <v>2025</v>
      </c>
      <c r="I1294" s="6" t="s">
        <v>742</v>
      </c>
      <c r="J1294" s="6" t="s">
        <v>846</v>
      </c>
      <c r="K1294" s="5">
        <v>90</v>
      </c>
      <c r="L1294" s="5">
        <v>191</v>
      </c>
      <c r="M1294" s="15">
        <v>1.3</v>
      </c>
      <c r="N1294" s="15">
        <v>2.1222222222222218</v>
      </c>
      <c r="O1294" s="5" t="s">
        <v>55</v>
      </c>
      <c r="P1294" s="5" t="s">
        <v>55</v>
      </c>
      <c r="Q1294" s="5" t="str">
        <f t="shared" si="162"/>
        <v>395-2025-06-30</v>
      </c>
      <c r="R1294" s="5">
        <v>0</v>
      </c>
      <c r="S1294" s="5">
        <v>0</v>
      </c>
    </row>
    <row r="1295" spans="1:19" x14ac:dyDescent="0.3">
      <c r="A1295" s="5">
        <v>453</v>
      </c>
      <c r="B1295" s="5" t="s">
        <v>426</v>
      </c>
      <c r="C1295" s="5" t="s">
        <v>2724</v>
      </c>
      <c r="D1295" s="5" t="s">
        <v>366</v>
      </c>
      <c r="E1295" s="13" t="s">
        <v>60</v>
      </c>
      <c r="F1295" s="5" t="s">
        <v>24</v>
      </c>
      <c r="G1295" s="6">
        <v>45838</v>
      </c>
      <c r="H1295" s="16">
        <v>2025</v>
      </c>
      <c r="I1295" s="6" t="s">
        <v>742</v>
      </c>
      <c r="J1295" s="6" t="s">
        <v>846</v>
      </c>
      <c r="K1295" s="5">
        <v>75</v>
      </c>
      <c r="L1295" s="5">
        <v>62</v>
      </c>
      <c r="M1295" s="15">
        <v>0.82666666666666666</v>
      </c>
      <c r="N1295" s="15">
        <v>0.82666666666666666</v>
      </c>
      <c r="O1295" s="5" t="s">
        <v>25</v>
      </c>
      <c r="P1295" s="5" t="s">
        <v>25</v>
      </c>
      <c r="Q1295" s="5" t="str">
        <f t="shared" si="162"/>
        <v>453-2025-06-30</v>
      </c>
      <c r="R1295" s="5">
        <v>0</v>
      </c>
      <c r="S1295" s="5">
        <v>0</v>
      </c>
    </row>
    <row r="1296" spans="1:19" x14ac:dyDescent="0.3">
      <c r="A1296" s="5">
        <v>455</v>
      </c>
      <c r="B1296" s="5" t="s">
        <v>428</v>
      </c>
      <c r="C1296" s="5" t="s">
        <v>2725</v>
      </c>
      <c r="D1296" s="5" t="s">
        <v>366</v>
      </c>
      <c r="E1296" s="13" t="s">
        <v>60</v>
      </c>
      <c r="F1296" s="5" t="s">
        <v>24</v>
      </c>
      <c r="G1296" s="6">
        <v>45838</v>
      </c>
      <c r="H1296" s="16">
        <v>2025</v>
      </c>
      <c r="I1296" s="6" t="s">
        <v>742</v>
      </c>
      <c r="J1296" s="6" t="s">
        <v>846</v>
      </c>
      <c r="K1296" s="5">
        <v>100</v>
      </c>
      <c r="L1296" s="5">
        <v>100</v>
      </c>
      <c r="M1296" s="15">
        <v>1</v>
      </c>
      <c r="N1296" s="15">
        <v>1</v>
      </c>
      <c r="O1296" s="5" t="s">
        <v>25</v>
      </c>
      <c r="P1296" s="5" t="s">
        <v>25</v>
      </c>
      <c r="Q1296" s="5" t="str">
        <f t="shared" si="162"/>
        <v>455-2025-06-30</v>
      </c>
      <c r="R1296" s="5">
        <v>0</v>
      </c>
      <c r="S1296" s="5">
        <v>0</v>
      </c>
    </row>
    <row r="1297" spans="1:19" x14ac:dyDescent="0.3">
      <c r="A1297" s="5">
        <v>456</v>
      </c>
      <c r="B1297" s="5" t="s">
        <v>429</v>
      </c>
      <c r="C1297" s="5" t="s">
        <v>2724</v>
      </c>
      <c r="D1297" s="5" t="s">
        <v>403</v>
      </c>
      <c r="E1297" s="13" t="s">
        <v>60</v>
      </c>
      <c r="F1297" s="5" t="s">
        <v>24</v>
      </c>
      <c r="G1297" s="6">
        <v>45838</v>
      </c>
      <c r="H1297" s="16">
        <v>2025</v>
      </c>
      <c r="I1297" s="6" t="s">
        <v>742</v>
      </c>
      <c r="J1297" s="6" t="s">
        <v>846</v>
      </c>
      <c r="K1297" s="5">
        <v>100</v>
      </c>
      <c r="L1297" s="5">
        <v>105.19</v>
      </c>
      <c r="M1297" s="15">
        <v>1.0519000000000001</v>
      </c>
      <c r="N1297" s="15">
        <v>1.0519000000000001</v>
      </c>
      <c r="O1297" s="5" t="s">
        <v>25</v>
      </c>
      <c r="P1297" s="5" t="s">
        <v>25</v>
      </c>
      <c r="Q1297" s="5" t="str">
        <f t="shared" si="162"/>
        <v>456-2025-06-30</v>
      </c>
      <c r="R1297" s="5">
        <v>0</v>
      </c>
      <c r="S1297" s="5">
        <v>0</v>
      </c>
    </row>
    <row r="1298" spans="1:19" x14ac:dyDescent="0.3">
      <c r="A1298" s="5">
        <v>457</v>
      </c>
      <c r="B1298" s="5" t="s">
        <v>430</v>
      </c>
      <c r="C1298" s="5" t="s">
        <v>2724</v>
      </c>
      <c r="D1298" s="5" t="s">
        <v>403</v>
      </c>
      <c r="E1298" s="13" t="s">
        <v>60</v>
      </c>
      <c r="F1298" s="5" t="s">
        <v>24</v>
      </c>
      <c r="G1298" s="6">
        <v>45838</v>
      </c>
      <c r="H1298" s="16">
        <v>2025</v>
      </c>
      <c r="I1298" s="6" t="s">
        <v>742</v>
      </c>
      <c r="J1298" s="6" t="s">
        <v>846</v>
      </c>
      <c r="K1298" s="5">
        <v>100</v>
      </c>
      <c r="L1298" s="5">
        <v>141.66999999999999</v>
      </c>
      <c r="M1298" s="15">
        <v>1.3</v>
      </c>
      <c r="N1298" s="15">
        <v>1.4167000000000001</v>
      </c>
      <c r="O1298" s="5" t="s">
        <v>25</v>
      </c>
      <c r="P1298" s="5" t="s">
        <v>25</v>
      </c>
      <c r="Q1298" s="5" t="str">
        <f t="shared" si="162"/>
        <v>457-2025-06-30</v>
      </c>
      <c r="R1298" s="5">
        <v>0</v>
      </c>
      <c r="S1298" s="5">
        <v>0</v>
      </c>
    </row>
    <row r="1299" spans="1:19" x14ac:dyDescent="0.3">
      <c r="A1299" s="5">
        <v>510</v>
      </c>
      <c r="B1299" s="5" t="s">
        <v>2286</v>
      </c>
      <c r="C1299" s="5" t="s">
        <v>2724</v>
      </c>
      <c r="D1299" s="5" t="s">
        <v>249</v>
      </c>
      <c r="E1299" s="13" t="s">
        <v>60</v>
      </c>
      <c r="F1299" s="5" t="s">
        <v>24</v>
      </c>
      <c r="G1299" s="6">
        <v>45838</v>
      </c>
      <c r="H1299" s="16">
        <v>2025</v>
      </c>
      <c r="I1299" s="6" t="s">
        <v>742</v>
      </c>
      <c r="J1299" s="6" t="s">
        <v>846</v>
      </c>
      <c r="K1299" s="5"/>
      <c r="L1299" s="5">
        <v>0</v>
      </c>
      <c r="M1299" s="15"/>
      <c r="N1299" s="15"/>
      <c r="O1299" s="5" t="s">
        <v>142</v>
      </c>
      <c r="P1299" s="5" t="s">
        <v>25</v>
      </c>
      <c r="Q1299" s="5" t="str">
        <f t="shared" si="162"/>
        <v>510-2025-06-30</v>
      </c>
      <c r="R1299" s="5">
        <v>0</v>
      </c>
      <c r="S1299" s="5">
        <v>0</v>
      </c>
    </row>
    <row r="1300" spans="1:19" x14ac:dyDescent="0.3">
      <c r="A1300" s="5">
        <v>511</v>
      </c>
      <c r="B1300" s="5" t="s">
        <v>2310</v>
      </c>
      <c r="C1300" s="5" t="s">
        <v>2724</v>
      </c>
      <c r="D1300" s="5" t="s">
        <v>249</v>
      </c>
      <c r="E1300" s="13" t="s">
        <v>60</v>
      </c>
      <c r="F1300" s="5" t="s">
        <v>24</v>
      </c>
      <c r="G1300" s="6">
        <v>45838</v>
      </c>
      <c r="H1300" s="16">
        <v>2025</v>
      </c>
      <c r="I1300" s="6" t="s">
        <v>742</v>
      </c>
      <c r="J1300" s="6" t="s">
        <v>846</v>
      </c>
      <c r="K1300" s="5"/>
      <c r="L1300" s="5">
        <v>86.36</v>
      </c>
      <c r="M1300" s="15"/>
      <c r="N1300" s="15"/>
      <c r="O1300" s="5" t="s">
        <v>142</v>
      </c>
      <c r="P1300" s="5" t="s">
        <v>25</v>
      </c>
      <c r="Q1300" s="5" t="str">
        <f t="shared" si="162"/>
        <v>511-2025-06-30</v>
      </c>
      <c r="R1300" s="5">
        <v>0</v>
      </c>
      <c r="S1300" s="5">
        <v>0</v>
      </c>
    </row>
    <row r="1301" spans="1:19" x14ac:dyDescent="0.3">
      <c r="A1301" s="5">
        <v>513</v>
      </c>
      <c r="B1301" s="5" t="s">
        <v>2335</v>
      </c>
      <c r="C1301" s="5" t="s">
        <v>2724</v>
      </c>
      <c r="D1301" s="5" t="s">
        <v>249</v>
      </c>
      <c r="E1301" s="13" t="s">
        <v>60</v>
      </c>
      <c r="F1301" s="5" t="s">
        <v>24</v>
      </c>
      <c r="G1301" s="6">
        <v>45838</v>
      </c>
      <c r="H1301" s="16">
        <v>2025</v>
      </c>
      <c r="I1301" s="6" t="s">
        <v>742</v>
      </c>
      <c r="J1301" s="6" t="s">
        <v>846</v>
      </c>
      <c r="K1301" s="5"/>
      <c r="L1301" s="5">
        <v>100</v>
      </c>
      <c r="M1301" s="15"/>
      <c r="N1301" s="15"/>
      <c r="O1301" s="5" t="s">
        <v>142</v>
      </c>
      <c r="P1301" s="5" t="s">
        <v>25</v>
      </c>
      <c r="Q1301" s="5" t="str">
        <f t="shared" si="162"/>
        <v>513-2025-06-30</v>
      </c>
      <c r="R1301" s="5">
        <v>0</v>
      </c>
      <c r="S1301" s="5">
        <v>0</v>
      </c>
    </row>
    <row r="1302" spans="1:19" x14ac:dyDescent="0.3">
      <c r="A1302" s="5">
        <v>288</v>
      </c>
      <c r="B1302" s="5" t="s">
        <v>238</v>
      </c>
      <c r="C1302" s="5" t="s">
        <v>2724</v>
      </c>
      <c r="D1302" s="5" t="s">
        <v>227</v>
      </c>
      <c r="E1302" s="13" t="s">
        <v>73</v>
      </c>
      <c r="F1302" s="5" t="s">
        <v>24</v>
      </c>
      <c r="G1302" s="6">
        <v>45838</v>
      </c>
      <c r="H1302" s="16">
        <v>2025</v>
      </c>
      <c r="I1302" s="6" t="s">
        <v>742</v>
      </c>
      <c r="J1302" s="6" t="s">
        <v>846</v>
      </c>
      <c r="K1302" s="5">
        <v>17</v>
      </c>
      <c r="L1302" s="5">
        <v>17</v>
      </c>
      <c r="M1302" s="15">
        <v>1</v>
      </c>
      <c r="N1302" s="15">
        <v>1</v>
      </c>
      <c r="O1302" s="5" t="s">
        <v>55</v>
      </c>
      <c r="P1302" s="5" t="s">
        <v>55</v>
      </c>
      <c r="Q1302" s="5" t="str">
        <f t="shared" si="162"/>
        <v>288-2025-06-30</v>
      </c>
      <c r="R1302" s="5">
        <v>0</v>
      </c>
      <c r="S1302" s="5">
        <v>0</v>
      </c>
    </row>
    <row r="1303" spans="1:19" x14ac:dyDescent="0.3">
      <c r="A1303" s="5">
        <v>528</v>
      </c>
      <c r="B1303" s="5" t="s">
        <v>2392</v>
      </c>
      <c r="C1303" s="5" t="s">
        <v>2725</v>
      </c>
      <c r="D1303" s="5" t="s">
        <v>198</v>
      </c>
      <c r="E1303" s="13" t="s">
        <v>73</v>
      </c>
      <c r="F1303" s="5" t="s">
        <v>24</v>
      </c>
      <c r="G1303" s="6">
        <v>45838</v>
      </c>
      <c r="H1303" s="16">
        <v>2025</v>
      </c>
      <c r="I1303" s="6" t="s">
        <v>742</v>
      </c>
      <c r="J1303" s="6" t="s">
        <v>846</v>
      </c>
      <c r="K1303" s="5">
        <v>1158</v>
      </c>
      <c r="L1303" s="5">
        <v>2014</v>
      </c>
      <c r="M1303" s="15">
        <v>1.3</v>
      </c>
      <c r="N1303" s="15">
        <v>1.7392055267702939</v>
      </c>
      <c r="O1303" s="5" t="s">
        <v>55</v>
      </c>
      <c r="P1303" s="5" t="s">
        <v>55</v>
      </c>
      <c r="Q1303" s="5" t="str">
        <f t="shared" si="162"/>
        <v>528-2025-06-30</v>
      </c>
      <c r="R1303" s="5">
        <v>0</v>
      </c>
      <c r="S1303" s="5">
        <v>0</v>
      </c>
    </row>
    <row r="1304" spans="1:19" x14ac:dyDescent="0.3">
      <c r="A1304" s="5">
        <v>121</v>
      </c>
      <c r="B1304" s="5" t="s">
        <v>102</v>
      </c>
      <c r="C1304" s="5" t="s">
        <v>2724</v>
      </c>
      <c r="D1304" s="5" t="s">
        <v>28</v>
      </c>
      <c r="E1304" s="13" t="s">
        <v>23</v>
      </c>
      <c r="F1304" s="5" t="s">
        <v>62</v>
      </c>
      <c r="G1304" s="6">
        <v>45869</v>
      </c>
      <c r="H1304" s="16">
        <v>2025</v>
      </c>
      <c r="I1304" s="6" t="s">
        <v>809</v>
      </c>
      <c r="J1304" s="6" t="s">
        <v>751</v>
      </c>
      <c r="K1304" s="9">
        <v>77148281</v>
      </c>
      <c r="L1304" s="9">
        <v>86591186</v>
      </c>
      <c r="M1304" s="15">
        <v>0.89094842747620984</v>
      </c>
      <c r="N1304" s="15">
        <v>0.89094842747620984</v>
      </c>
      <c r="O1304" s="5" t="s">
        <v>103</v>
      </c>
      <c r="P1304" s="5" t="s">
        <v>103</v>
      </c>
      <c r="Q1304" s="5" t="str">
        <f t="shared" si="162"/>
        <v>121-2025-07-31</v>
      </c>
      <c r="R1304" s="5">
        <v>0</v>
      </c>
      <c r="S1304" s="5">
        <v>0</v>
      </c>
    </row>
    <row r="1305" spans="1:19" x14ac:dyDescent="0.3">
      <c r="A1305" s="5">
        <v>125</v>
      </c>
      <c r="B1305" s="5" t="s">
        <v>106</v>
      </c>
      <c r="C1305" s="5" t="s">
        <v>2724</v>
      </c>
      <c r="D1305" s="5" t="s">
        <v>72</v>
      </c>
      <c r="E1305" s="13" t="s">
        <v>23</v>
      </c>
      <c r="F1305" s="5" t="s">
        <v>62</v>
      </c>
      <c r="G1305" s="6">
        <v>45869</v>
      </c>
      <c r="H1305" s="16">
        <v>2025</v>
      </c>
      <c r="I1305" s="6" t="s">
        <v>809</v>
      </c>
      <c r="J1305" s="6" t="s">
        <v>751</v>
      </c>
      <c r="K1305" s="5">
        <v>4.7</v>
      </c>
      <c r="L1305" s="10">
        <v>0.1733533012110951</v>
      </c>
      <c r="M1305" s="8">
        <v>1</v>
      </c>
      <c r="N1305" s="15">
        <v>1</v>
      </c>
      <c r="O1305" s="5" t="s">
        <v>91</v>
      </c>
      <c r="P1305" s="5" t="s">
        <v>91</v>
      </c>
      <c r="Q1305" s="5" t="str">
        <f t="shared" si="162"/>
        <v>125-2025-07-31</v>
      </c>
      <c r="R1305" s="5">
        <v>1</v>
      </c>
      <c r="S1305" s="5">
        <v>2</v>
      </c>
    </row>
    <row r="1306" spans="1:19" x14ac:dyDescent="0.3">
      <c r="A1306" s="5">
        <v>128</v>
      </c>
      <c r="B1306" s="5" t="s">
        <v>109</v>
      </c>
      <c r="C1306" s="5" t="s">
        <v>2724</v>
      </c>
      <c r="D1306" s="5" t="s">
        <v>72</v>
      </c>
      <c r="E1306" s="13" t="s">
        <v>23</v>
      </c>
      <c r="F1306" s="5" t="s">
        <v>62</v>
      </c>
      <c r="G1306" s="6">
        <v>45869</v>
      </c>
      <c r="H1306" s="16">
        <v>2025</v>
      </c>
      <c r="I1306" s="6" t="s">
        <v>809</v>
      </c>
      <c r="J1306" s="6" t="s">
        <v>751</v>
      </c>
      <c r="K1306" s="5">
        <v>1</v>
      </c>
      <c r="L1306" s="5">
        <v>0.94</v>
      </c>
      <c r="M1306" s="15">
        <v>1</v>
      </c>
      <c r="N1306" s="15">
        <v>1</v>
      </c>
      <c r="O1306" s="5" t="s">
        <v>55</v>
      </c>
      <c r="P1306" s="5" t="s">
        <v>91</v>
      </c>
      <c r="Q1306" s="5" t="str">
        <f t="shared" si="162"/>
        <v>128-2025-07-31</v>
      </c>
      <c r="R1306" s="5">
        <v>0</v>
      </c>
      <c r="S1306" s="5">
        <v>2</v>
      </c>
    </row>
    <row r="1307" spans="1:19" x14ac:dyDescent="0.3">
      <c r="A1307" s="5">
        <v>485</v>
      </c>
      <c r="B1307" s="5" t="s">
        <v>458</v>
      </c>
      <c r="C1307" s="5" t="s">
        <v>2724</v>
      </c>
      <c r="D1307" s="5" t="s">
        <v>101</v>
      </c>
      <c r="E1307" s="13" t="s">
        <v>23</v>
      </c>
      <c r="F1307" s="5" t="s">
        <v>24</v>
      </c>
      <c r="G1307" s="6">
        <v>46022</v>
      </c>
      <c r="H1307" s="5">
        <f>YEAR(G1307)</f>
        <v>2025</v>
      </c>
      <c r="I1307" s="5" t="str">
        <f>PROPER(TEXT(G1307,"mmmm"))</f>
        <v>Diciembre</v>
      </c>
      <c r="J1307" s="6" t="str">
        <f>IF(OR(I1307="Enero",I1307="Febrero",I1307="Marzo",I1307="Abril",I1307="Mayo",I1307="Junio"),H1307&amp;"-1",IF(OR(I1307="Julio",I1307="Agosto",I1307="Septiembre",I1307="Octubre",I1307="Noviembre",I1307="Diciembre"),H1307&amp;"-2"))</f>
        <v>2025-2</v>
      </c>
      <c r="K1307" s="5">
        <v>80</v>
      </c>
      <c r="L1307" s="5">
        <v>80.14</v>
      </c>
      <c r="M1307" s="15">
        <f>IFERROR(IF((L1307/K1307)&gt;1.3,1.3,L1307/K1307),"")</f>
        <v>1.0017499999999999</v>
      </c>
      <c r="N1307" s="15">
        <f>IFERROR(L1307/K1307,"")</f>
        <v>1.0017499999999999</v>
      </c>
      <c r="O1307" s="5" t="s">
        <v>25</v>
      </c>
      <c r="P1307" s="5" t="s">
        <v>25</v>
      </c>
      <c r="Q1307" s="5" t="str">
        <f t="shared" si="162"/>
        <v>485-2025-12-31</v>
      </c>
      <c r="R1307" s="5">
        <v>0</v>
      </c>
      <c r="S1307" s="5">
        <v>0</v>
      </c>
    </row>
    <row r="1308" spans="1:19" x14ac:dyDescent="0.3">
      <c r="A1308" s="5">
        <v>488</v>
      </c>
      <c r="B1308" s="5" t="s">
        <v>461</v>
      </c>
      <c r="C1308" s="5" t="s">
        <v>2724</v>
      </c>
      <c r="D1308" s="5" t="s">
        <v>101</v>
      </c>
      <c r="E1308" s="13" t="s">
        <v>23</v>
      </c>
      <c r="F1308" s="5" t="s">
        <v>24</v>
      </c>
      <c r="G1308" s="6">
        <v>46022</v>
      </c>
      <c r="H1308" s="5">
        <f>YEAR(G1308)</f>
        <v>2025</v>
      </c>
      <c r="I1308" s="5" t="str">
        <f>PROPER(TEXT(G1308,"mmmm"))</f>
        <v>Diciembre</v>
      </c>
      <c r="J1308" s="6" t="str">
        <f>IF(OR(I1308="Enero",I1308="Febrero",I1308="Marzo",I1308="Abril",I1308="Mayo",I1308="Junio"),H1308&amp;"-1",IF(OR(I1308="Julio",I1308="Agosto",I1308="Septiembre",I1308="Octubre",I1308="Noviembre",I1308="Diciembre"),H1308&amp;"-2"))</f>
        <v>2025-2</v>
      </c>
      <c r="K1308" s="5">
        <v>85</v>
      </c>
      <c r="L1308" s="5">
        <v>77.2</v>
      </c>
      <c r="M1308" s="15">
        <f>IFERROR(IF((L1308/K1308)&gt;1.3,1.3,L1308/K1308),"")</f>
        <v>0.90823529411764714</v>
      </c>
      <c r="N1308" s="15">
        <f>IFERROR(L1308/K1308,"")</f>
        <v>0.90823529411764714</v>
      </c>
      <c r="O1308" s="5" t="s">
        <v>25</v>
      </c>
      <c r="P1308" s="5" t="s">
        <v>25</v>
      </c>
      <c r="Q1308" s="5" t="str">
        <f t="shared" si="162"/>
        <v>488-2025-12-31</v>
      </c>
      <c r="R1308" s="5">
        <v>0</v>
      </c>
      <c r="S1308" s="5">
        <v>0</v>
      </c>
    </row>
    <row r="1309" spans="1:19" x14ac:dyDescent="0.3">
      <c r="A1309" s="5">
        <v>122</v>
      </c>
      <c r="B1309" s="5" t="s">
        <v>104</v>
      </c>
      <c r="C1309" s="5" t="s">
        <v>2724</v>
      </c>
      <c r="D1309" s="5" t="s">
        <v>101</v>
      </c>
      <c r="E1309" s="13" t="s">
        <v>23</v>
      </c>
      <c r="F1309" s="5" t="s">
        <v>24</v>
      </c>
      <c r="G1309" s="6">
        <v>45900</v>
      </c>
      <c r="H1309" s="16">
        <v>2025</v>
      </c>
      <c r="I1309" s="6" t="s">
        <v>811</v>
      </c>
      <c r="J1309" s="6" t="s">
        <v>751</v>
      </c>
      <c r="K1309" s="5">
        <v>90</v>
      </c>
      <c r="L1309" s="5">
        <v>75.930000000000007</v>
      </c>
      <c r="M1309" s="15">
        <v>0.84366666666666679</v>
      </c>
      <c r="N1309" s="15">
        <v>0.84366666666666679</v>
      </c>
      <c r="O1309" s="5" t="s">
        <v>25</v>
      </c>
      <c r="P1309" s="5" t="s">
        <v>25</v>
      </c>
      <c r="Q1309" s="5" t="str">
        <f t="shared" si="162"/>
        <v>122-2025-08-31</v>
      </c>
      <c r="R1309" s="5">
        <v>0</v>
      </c>
      <c r="S1309" s="5">
        <v>0</v>
      </c>
    </row>
    <row r="1310" spans="1:19" x14ac:dyDescent="0.3">
      <c r="A1310" s="5">
        <v>436</v>
      </c>
      <c r="B1310" s="5" t="s">
        <v>130</v>
      </c>
      <c r="C1310" s="5" t="s">
        <v>2724</v>
      </c>
      <c r="D1310" s="5" t="s">
        <v>101</v>
      </c>
      <c r="E1310" s="13" t="s">
        <v>23</v>
      </c>
      <c r="F1310" s="5" t="s">
        <v>62</v>
      </c>
      <c r="G1310" s="6">
        <v>45900</v>
      </c>
      <c r="H1310" s="16">
        <v>2025</v>
      </c>
      <c r="I1310" s="6" t="s">
        <v>811</v>
      </c>
      <c r="J1310" s="6" t="s">
        <v>751</v>
      </c>
      <c r="K1310" s="5">
        <v>14</v>
      </c>
      <c r="L1310" s="5">
        <v>9.9</v>
      </c>
      <c r="M1310" s="15">
        <v>1.3</v>
      </c>
      <c r="N1310" s="15">
        <v>1.4141414141414139</v>
      </c>
      <c r="O1310" s="5" t="s">
        <v>63</v>
      </c>
      <c r="P1310" s="5" t="s">
        <v>63</v>
      </c>
      <c r="Q1310" s="5" t="str">
        <f t="shared" si="162"/>
        <v>436-2025-08-31</v>
      </c>
      <c r="R1310" s="5">
        <v>0</v>
      </c>
      <c r="S1310" s="5">
        <v>1</v>
      </c>
    </row>
    <row r="1311" spans="1:19" x14ac:dyDescent="0.3">
      <c r="A1311" s="5">
        <v>240</v>
      </c>
      <c r="B1311" s="5" t="s">
        <v>180</v>
      </c>
      <c r="C1311" s="5" t="s">
        <v>2724</v>
      </c>
      <c r="D1311" s="5" t="s">
        <v>33</v>
      </c>
      <c r="E1311" s="5" t="s">
        <v>60</v>
      </c>
      <c r="F1311" s="5" t="s">
        <v>24</v>
      </c>
      <c r="G1311" s="6">
        <v>45838</v>
      </c>
      <c r="H1311" s="5">
        <v>2025</v>
      </c>
      <c r="I1311" s="5" t="s">
        <v>742</v>
      </c>
      <c r="J1311" s="6" t="s">
        <v>846</v>
      </c>
      <c r="K1311" s="5">
        <v>100</v>
      </c>
      <c r="L1311" s="5">
        <v>100</v>
      </c>
      <c r="M1311" s="15">
        <v>1</v>
      </c>
      <c r="N1311" s="15">
        <v>1</v>
      </c>
      <c r="O1311" s="5" t="s">
        <v>25</v>
      </c>
      <c r="P1311" s="5" t="s">
        <v>25</v>
      </c>
      <c r="Q1311" s="5" t="str">
        <f t="shared" si="162"/>
        <v>240-2025-06-30</v>
      </c>
      <c r="R1311" s="5">
        <v>0</v>
      </c>
      <c r="S1311" s="5">
        <v>0</v>
      </c>
    </row>
    <row r="1312" spans="1:19" x14ac:dyDescent="0.3">
      <c r="A1312" s="5">
        <v>254</v>
      </c>
      <c r="B1312" s="5" t="s">
        <v>197</v>
      </c>
      <c r="C1312" s="5" t="s">
        <v>2725</v>
      </c>
      <c r="D1312" s="5" t="s">
        <v>198</v>
      </c>
      <c r="E1312" s="5" t="s">
        <v>60</v>
      </c>
      <c r="F1312" s="5" t="s">
        <v>24</v>
      </c>
      <c r="G1312" s="6">
        <v>45838</v>
      </c>
      <c r="H1312" s="5">
        <v>2025</v>
      </c>
      <c r="I1312" s="5" t="s">
        <v>742</v>
      </c>
      <c r="J1312" s="6" t="s">
        <v>846</v>
      </c>
      <c r="K1312" s="5">
        <v>84</v>
      </c>
      <c r="L1312" s="5">
        <v>84</v>
      </c>
      <c r="M1312" s="15">
        <v>1</v>
      </c>
      <c r="N1312" s="15">
        <v>1</v>
      </c>
      <c r="O1312" s="5" t="s">
        <v>55</v>
      </c>
      <c r="P1312" s="5" t="s">
        <v>55</v>
      </c>
      <c r="Q1312" s="5" t="str">
        <f t="shared" si="162"/>
        <v>254-2025-06-30</v>
      </c>
      <c r="R1312" s="5">
        <v>0</v>
      </c>
      <c r="S1312" s="5">
        <v>0</v>
      </c>
    </row>
    <row r="1313" spans="1:19" x14ac:dyDescent="0.3">
      <c r="A1313" s="5">
        <v>373</v>
      </c>
      <c r="B1313" s="5" t="s">
        <v>336</v>
      </c>
      <c r="C1313" s="5" t="s">
        <v>2725</v>
      </c>
      <c r="D1313" s="5" t="s">
        <v>198</v>
      </c>
      <c r="E1313" s="5" t="s">
        <v>60</v>
      </c>
      <c r="F1313" s="5" t="s">
        <v>24</v>
      </c>
      <c r="G1313" s="6">
        <v>45838</v>
      </c>
      <c r="H1313" s="5">
        <v>2025</v>
      </c>
      <c r="I1313" s="5" t="s">
        <v>742</v>
      </c>
      <c r="J1313" s="6" t="s">
        <v>846</v>
      </c>
      <c r="K1313" s="5">
        <v>60</v>
      </c>
      <c r="L1313" s="5">
        <v>61</v>
      </c>
      <c r="M1313" s="15">
        <v>1</v>
      </c>
      <c r="N1313" s="15">
        <v>1</v>
      </c>
      <c r="O1313" s="5" t="s">
        <v>25</v>
      </c>
      <c r="P1313" s="5" t="s">
        <v>25</v>
      </c>
      <c r="Q1313" s="5" t="str">
        <f t="shared" si="162"/>
        <v>373-2025-06-30</v>
      </c>
      <c r="R1313" s="5">
        <v>0</v>
      </c>
      <c r="S1313" s="5">
        <v>0</v>
      </c>
    </row>
    <row r="1314" spans="1:19" x14ac:dyDescent="0.3">
      <c r="A1314" s="5">
        <v>433</v>
      </c>
      <c r="B1314" s="5" t="s">
        <v>410</v>
      </c>
      <c r="C1314" s="5" t="s">
        <v>2724</v>
      </c>
      <c r="D1314" s="5" t="s">
        <v>98</v>
      </c>
      <c r="E1314" s="5" t="s">
        <v>54</v>
      </c>
      <c r="F1314" s="5" t="s">
        <v>62</v>
      </c>
      <c r="G1314" s="6">
        <v>45838</v>
      </c>
      <c r="H1314" s="5">
        <v>2025</v>
      </c>
      <c r="I1314" s="5" t="s">
        <v>742</v>
      </c>
      <c r="J1314" s="6" t="s">
        <v>846</v>
      </c>
      <c r="K1314" s="5">
        <v>0.05</v>
      </c>
      <c r="L1314" s="10">
        <v>0.02</v>
      </c>
      <c r="M1314" s="15">
        <v>1</v>
      </c>
      <c r="N1314" s="15">
        <v>1</v>
      </c>
      <c r="O1314" s="5" t="s">
        <v>91</v>
      </c>
      <c r="P1314" s="5" t="s">
        <v>91</v>
      </c>
      <c r="Q1314" s="5" t="str">
        <f t="shared" si="162"/>
        <v>433-2025-06-30</v>
      </c>
      <c r="R1314" s="5">
        <v>2</v>
      </c>
      <c r="S1314" s="5">
        <v>2</v>
      </c>
    </row>
    <row r="1315" spans="1:19" x14ac:dyDescent="0.3">
      <c r="A1315" s="5">
        <v>429</v>
      </c>
      <c r="B1315" s="5" t="s">
        <v>406</v>
      </c>
      <c r="C1315" s="5" t="s">
        <v>2724</v>
      </c>
      <c r="D1315" s="5" t="s">
        <v>98</v>
      </c>
      <c r="E1315" s="5" t="s">
        <v>54</v>
      </c>
      <c r="F1315" s="5" t="s">
        <v>62</v>
      </c>
      <c r="G1315" s="6">
        <v>45838</v>
      </c>
      <c r="H1315" s="5">
        <v>2025</v>
      </c>
      <c r="I1315" s="5" t="s">
        <v>742</v>
      </c>
      <c r="J1315" s="6" t="s">
        <v>846</v>
      </c>
      <c r="K1315" s="5">
        <v>0.76</v>
      </c>
      <c r="L1315" s="10">
        <v>0.59</v>
      </c>
      <c r="M1315" s="15">
        <v>1</v>
      </c>
      <c r="N1315" s="15">
        <v>1</v>
      </c>
      <c r="O1315" s="5" t="s">
        <v>91</v>
      </c>
      <c r="P1315" s="5" t="s">
        <v>91</v>
      </c>
      <c r="Q1315" s="5" t="str">
        <f t="shared" si="162"/>
        <v>429-2025-06-30</v>
      </c>
      <c r="R1315" s="5">
        <v>2</v>
      </c>
      <c r="S1315" s="5">
        <v>2</v>
      </c>
    </row>
    <row r="1316" spans="1:19" x14ac:dyDescent="0.3">
      <c r="A1316" s="5">
        <v>428</v>
      </c>
      <c r="B1316" s="5" t="s">
        <v>405</v>
      </c>
      <c r="C1316" s="5" t="s">
        <v>2724</v>
      </c>
      <c r="D1316" s="5" t="s">
        <v>98</v>
      </c>
      <c r="E1316" s="5" t="s">
        <v>54</v>
      </c>
      <c r="F1316" s="5" t="s">
        <v>62</v>
      </c>
      <c r="G1316" s="6">
        <v>45838</v>
      </c>
      <c r="H1316" s="5">
        <v>2025</v>
      </c>
      <c r="I1316" s="5" t="s">
        <v>742</v>
      </c>
      <c r="J1316" s="6" t="s">
        <v>846</v>
      </c>
      <c r="K1316" s="5">
        <v>20</v>
      </c>
      <c r="L1316" s="10">
        <v>15.12</v>
      </c>
      <c r="M1316" s="15">
        <v>1</v>
      </c>
      <c r="N1316" s="15">
        <v>1</v>
      </c>
      <c r="O1316" s="5" t="s">
        <v>158</v>
      </c>
      <c r="P1316" s="5" t="s">
        <v>158</v>
      </c>
      <c r="Q1316" s="5" t="str">
        <f t="shared" si="162"/>
        <v>428-2025-06-30</v>
      </c>
      <c r="R1316" s="5">
        <v>0</v>
      </c>
      <c r="S1316" s="5">
        <v>1</v>
      </c>
    </row>
    <row r="1317" spans="1:19" x14ac:dyDescent="0.3">
      <c r="A1317" s="5">
        <v>427</v>
      </c>
      <c r="B1317" s="5" t="s">
        <v>404</v>
      </c>
      <c r="C1317" s="5" t="s">
        <v>2724</v>
      </c>
      <c r="D1317" s="5" t="s">
        <v>98</v>
      </c>
      <c r="E1317" s="5" t="s">
        <v>54</v>
      </c>
      <c r="F1317" s="5" t="s">
        <v>62</v>
      </c>
      <c r="G1317" s="6">
        <v>45838</v>
      </c>
      <c r="H1317" s="5">
        <v>2025</v>
      </c>
      <c r="I1317" s="5" t="s">
        <v>742</v>
      </c>
      <c r="J1317" s="6" t="s">
        <v>846</v>
      </c>
      <c r="K1317" s="5">
        <v>0.2</v>
      </c>
      <c r="L1317" s="10">
        <v>0.14000000000000001</v>
      </c>
      <c r="M1317" s="15">
        <v>1</v>
      </c>
      <c r="N1317" s="15">
        <v>1</v>
      </c>
      <c r="O1317" s="5" t="s">
        <v>91</v>
      </c>
      <c r="P1317" s="5" t="s">
        <v>91</v>
      </c>
      <c r="Q1317" s="5" t="str">
        <f t="shared" si="162"/>
        <v>427-2025-06-30</v>
      </c>
      <c r="R1317" s="5">
        <v>2</v>
      </c>
      <c r="S1317" s="5">
        <v>2</v>
      </c>
    </row>
    <row r="1318" spans="1:19" x14ac:dyDescent="0.3">
      <c r="A1318" s="25" t="s">
        <v>589</v>
      </c>
      <c r="B1318" s="23" t="s">
        <v>590</v>
      </c>
      <c r="C1318" s="5" t="s">
        <v>2725</v>
      </c>
      <c r="D1318" s="5" t="s">
        <v>311</v>
      </c>
      <c r="E1318" s="5" t="s">
        <v>60</v>
      </c>
      <c r="F1318" s="5" t="s">
        <v>24</v>
      </c>
      <c r="G1318" s="6">
        <v>45838</v>
      </c>
      <c r="H1318" s="16">
        <v>2025</v>
      </c>
      <c r="I1318" s="6" t="s">
        <v>742</v>
      </c>
      <c r="J1318" s="6" t="s">
        <v>846</v>
      </c>
      <c r="K1318" s="5">
        <v>51</v>
      </c>
      <c r="L1318" s="5">
        <v>61</v>
      </c>
      <c r="M1318" s="15">
        <v>1</v>
      </c>
      <c r="N1318" s="15">
        <v>1</v>
      </c>
      <c r="O1318" s="5" t="s">
        <v>25</v>
      </c>
      <c r="P1318" s="5" t="s">
        <v>25</v>
      </c>
      <c r="Q1318" s="5" t="str">
        <f t="shared" si="162"/>
        <v>415.3-2025-06-30</v>
      </c>
      <c r="R1318" s="5">
        <v>0</v>
      </c>
      <c r="S1318" s="5">
        <v>0</v>
      </c>
    </row>
    <row r="1319" spans="1:19" x14ac:dyDescent="0.3">
      <c r="A1319" s="25" t="s">
        <v>631</v>
      </c>
      <c r="B1319" s="23" t="s">
        <v>632</v>
      </c>
      <c r="C1319" s="5" t="s">
        <v>2725</v>
      </c>
      <c r="D1319" s="5" t="s">
        <v>44</v>
      </c>
      <c r="E1319" s="5" t="s">
        <v>60</v>
      </c>
      <c r="F1319" s="5" t="s">
        <v>24</v>
      </c>
      <c r="G1319" s="6">
        <v>45838</v>
      </c>
      <c r="H1319" s="16">
        <v>2025</v>
      </c>
      <c r="I1319" s="6" t="s">
        <v>742</v>
      </c>
      <c r="J1319" s="6" t="s">
        <v>846</v>
      </c>
      <c r="K1319" s="5">
        <v>53</v>
      </c>
      <c r="L1319" s="5">
        <v>56</v>
      </c>
      <c r="M1319" s="15">
        <v>1</v>
      </c>
      <c r="N1319" s="15">
        <v>1</v>
      </c>
      <c r="O1319" s="5" t="s">
        <v>25</v>
      </c>
      <c r="P1319" s="5" t="s">
        <v>25</v>
      </c>
      <c r="Q1319" s="5" t="str">
        <f t="shared" si="162"/>
        <v>418.1-2025-06-30</v>
      </c>
      <c r="R1319" s="5">
        <v>0</v>
      </c>
      <c r="S1319" s="5">
        <v>0</v>
      </c>
    </row>
    <row r="1320" spans="1:19" x14ac:dyDescent="0.3">
      <c r="A1320" s="25" t="s">
        <v>633</v>
      </c>
      <c r="B1320" s="23" t="s">
        <v>634</v>
      </c>
      <c r="C1320" s="5" t="s">
        <v>2725</v>
      </c>
      <c r="D1320" s="5" t="s">
        <v>85</v>
      </c>
      <c r="E1320" s="5" t="s">
        <v>60</v>
      </c>
      <c r="F1320" s="5" t="s">
        <v>24</v>
      </c>
      <c r="G1320" s="6">
        <v>45838</v>
      </c>
      <c r="H1320" s="16">
        <v>2025</v>
      </c>
      <c r="I1320" s="6" t="s">
        <v>742</v>
      </c>
      <c r="J1320" s="6" t="s">
        <v>846</v>
      </c>
      <c r="K1320" s="5">
        <v>32</v>
      </c>
      <c r="L1320" s="5">
        <v>32</v>
      </c>
      <c r="M1320" s="15">
        <v>1</v>
      </c>
      <c r="N1320" s="15">
        <v>1</v>
      </c>
      <c r="O1320" s="5" t="s">
        <v>25</v>
      </c>
      <c r="P1320" s="5" t="s">
        <v>25</v>
      </c>
      <c r="Q1320" s="5" t="str">
        <f t="shared" si="162"/>
        <v>418.2-2025-06-30</v>
      </c>
      <c r="R1320" s="5">
        <v>0</v>
      </c>
      <c r="S1320" s="5">
        <v>0</v>
      </c>
    </row>
    <row r="1321" spans="1:19" x14ac:dyDescent="0.3">
      <c r="A1321" s="25" t="s">
        <v>581</v>
      </c>
      <c r="B1321" s="23" t="s">
        <v>582</v>
      </c>
      <c r="C1321" s="5" t="s">
        <v>2724</v>
      </c>
      <c r="D1321" s="5" t="s">
        <v>186</v>
      </c>
      <c r="E1321" s="5" t="s">
        <v>60</v>
      </c>
      <c r="F1321" s="5" t="s">
        <v>24</v>
      </c>
      <c r="G1321" s="6">
        <v>45838</v>
      </c>
      <c r="H1321" s="16">
        <v>2025</v>
      </c>
      <c r="I1321" s="6" t="s">
        <v>742</v>
      </c>
      <c r="J1321" s="6" t="s">
        <v>846</v>
      </c>
      <c r="K1321" s="5">
        <v>98</v>
      </c>
      <c r="L1321" s="5">
        <v>86</v>
      </c>
      <c r="M1321" s="15">
        <v>0.87755102040816324</v>
      </c>
      <c r="N1321" s="15">
        <v>0.87755102040816324</v>
      </c>
      <c r="O1321" s="5" t="s">
        <v>25</v>
      </c>
      <c r="P1321" s="5" t="s">
        <v>25</v>
      </c>
      <c r="Q1321" s="5" t="str">
        <f t="shared" si="162"/>
        <v>415.12-2025-06-30</v>
      </c>
      <c r="R1321" s="5">
        <v>0</v>
      </c>
      <c r="S1321" s="5">
        <v>0</v>
      </c>
    </row>
    <row r="1322" spans="1:19" x14ac:dyDescent="0.3">
      <c r="A1322" s="5">
        <v>215</v>
      </c>
      <c r="B1322" s="5" t="s">
        <v>154</v>
      </c>
      <c r="C1322" s="5" t="s">
        <v>2724</v>
      </c>
      <c r="D1322" s="5" t="s">
        <v>98</v>
      </c>
      <c r="E1322" s="5" t="s">
        <v>54</v>
      </c>
      <c r="F1322" s="5" t="s">
        <v>24</v>
      </c>
      <c r="G1322" s="6">
        <v>45838</v>
      </c>
      <c r="H1322" s="5">
        <v>2025</v>
      </c>
      <c r="I1322" s="5" t="s">
        <v>742</v>
      </c>
      <c r="J1322" s="6" t="s">
        <v>846</v>
      </c>
      <c r="K1322" s="5">
        <v>1</v>
      </c>
      <c r="L1322" s="5">
        <v>-114.55</v>
      </c>
      <c r="M1322" s="15">
        <v>0</v>
      </c>
      <c r="N1322" s="15">
        <v>0</v>
      </c>
      <c r="O1322" s="5" t="s">
        <v>25</v>
      </c>
      <c r="P1322" s="5" t="s">
        <v>25</v>
      </c>
      <c r="Q1322" s="5" t="str">
        <f t="shared" si="162"/>
        <v>215-2025-06-30</v>
      </c>
      <c r="R1322" s="5">
        <v>2</v>
      </c>
      <c r="S1322" s="5">
        <v>2</v>
      </c>
    </row>
    <row r="1323" spans="1:19" x14ac:dyDescent="0.3">
      <c r="A1323" s="5">
        <v>219</v>
      </c>
      <c r="B1323" s="5" t="s">
        <v>159</v>
      </c>
      <c r="C1323" s="5" t="s">
        <v>2724</v>
      </c>
      <c r="D1323" s="5" t="s">
        <v>98</v>
      </c>
      <c r="E1323" s="5" t="s">
        <v>54</v>
      </c>
      <c r="F1323" s="5" t="s">
        <v>24</v>
      </c>
      <c r="G1323" s="6">
        <v>45838</v>
      </c>
      <c r="H1323" s="5">
        <v>2025</v>
      </c>
      <c r="I1323" s="5" t="s">
        <v>742</v>
      </c>
      <c r="J1323" s="6" t="s">
        <v>846</v>
      </c>
      <c r="K1323" s="5">
        <v>1</v>
      </c>
      <c r="L1323" s="5">
        <v>18.43</v>
      </c>
      <c r="M1323" s="15">
        <v>1</v>
      </c>
      <c r="N1323" s="15">
        <v>1</v>
      </c>
      <c r="O1323" s="5" t="s">
        <v>25</v>
      </c>
      <c r="P1323" s="5" t="s">
        <v>25</v>
      </c>
      <c r="Q1323" s="5" t="str">
        <f t="shared" si="162"/>
        <v>219-2025-06-30</v>
      </c>
      <c r="R1323" s="5">
        <v>0</v>
      </c>
      <c r="S1323" s="5">
        <v>0</v>
      </c>
    </row>
    <row r="1324" spans="1:19" x14ac:dyDescent="0.3">
      <c r="A1324" s="5">
        <v>220</v>
      </c>
      <c r="B1324" s="5" t="s">
        <v>160</v>
      </c>
      <c r="C1324" s="5" t="s">
        <v>2724</v>
      </c>
      <c r="D1324" s="5" t="s">
        <v>98</v>
      </c>
      <c r="E1324" s="5" t="s">
        <v>54</v>
      </c>
      <c r="F1324" s="5" t="s">
        <v>24</v>
      </c>
      <c r="G1324" s="6">
        <v>45838</v>
      </c>
      <c r="H1324" s="5">
        <v>2025</v>
      </c>
      <c r="I1324" s="5" t="s">
        <v>742</v>
      </c>
      <c r="J1324" s="6" t="s">
        <v>846</v>
      </c>
      <c r="K1324" s="5">
        <v>1</v>
      </c>
      <c r="L1324" s="5">
        <v>33.979999999999997</v>
      </c>
      <c r="M1324" s="15">
        <v>1</v>
      </c>
      <c r="N1324" s="15">
        <v>1</v>
      </c>
      <c r="O1324" s="5" t="s">
        <v>25</v>
      </c>
      <c r="P1324" s="5" t="s">
        <v>25</v>
      </c>
      <c r="Q1324" s="5" t="str">
        <f t="shared" si="162"/>
        <v>220-2025-06-30</v>
      </c>
      <c r="R1324" s="5">
        <v>0</v>
      </c>
      <c r="S1324" s="5">
        <v>0</v>
      </c>
    </row>
    <row r="1325" spans="1:19" x14ac:dyDescent="0.3">
      <c r="A1325" s="5">
        <v>230</v>
      </c>
      <c r="B1325" s="5" t="s">
        <v>170</v>
      </c>
      <c r="C1325" s="5" t="s">
        <v>2724</v>
      </c>
      <c r="D1325" s="5" t="s">
        <v>98</v>
      </c>
      <c r="E1325" s="5" t="s">
        <v>54</v>
      </c>
      <c r="F1325" s="5" t="s">
        <v>24</v>
      </c>
      <c r="G1325" s="6">
        <v>45838</v>
      </c>
      <c r="H1325" s="5">
        <v>2025</v>
      </c>
      <c r="I1325" s="5" t="s">
        <v>742</v>
      </c>
      <c r="J1325" s="6" t="s">
        <v>846</v>
      </c>
      <c r="K1325" s="5">
        <v>90</v>
      </c>
      <c r="L1325" s="5">
        <v>100</v>
      </c>
      <c r="M1325" s="15">
        <v>1</v>
      </c>
      <c r="N1325" s="15">
        <v>1.1111111111111109</v>
      </c>
      <c r="O1325" s="5" t="s">
        <v>25</v>
      </c>
      <c r="P1325" s="5" t="s">
        <v>25</v>
      </c>
      <c r="Q1325" s="5" t="str">
        <f t="shared" si="162"/>
        <v>230-2025-06-30</v>
      </c>
      <c r="R1325" s="5">
        <v>0</v>
      </c>
      <c r="S1325" s="5">
        <v>0</v>
      </c>
    </row>
    <row r="1326" spans="1:19" x14ac:dyDescent="0.3">
      <c r="A1326" s="5">
        <v>15</v>
      </c>
      <c r="B1326" s="23" t="s">
        <v>534</v>
      </c>
      <c r="C1326" s="5" t="s">
        <v>2725</v>
      </c>
      <c r="D1326" s="5" t="s">
        <v>484</v>
      </c>
      <c r="E1326" s="5" t="s">
        <v>60</v>
      </c>
      <c r="F1326" s="5" t="s">
        <v>24</v>
      </c>
      <c r="G1326" s="6">
        <v>45838</v>
      </c>
      <c r="H1326" s="5">
        <v>2025</v>
      </c>
      <c r="I1326" s="5" t="s">
        <v>742</v>
      </c>
      <c r="J1326" s="6" t="s">
        <v>846</v>
      </c>
      <c r="K1326" s="62">
        <v>46</v>
      </c>
      <c r="L1326" s="62">
        <v>44</v>
      </c>
      <c r="M1326" s="63">
        <v>0.95652173913043481</v>
      </c>
      <c r="N1326" s="59">
        <v>0.95652173913043481</v>
      </c>
      <c r="O1326" s="5" t="s">
        <v>25</v>
      </c>
      <c r="P1326" s="5" t="s">
        <v>25</v>
      </c>
      <c r="Q1326" s="5" t="str">
        <f t="shared" si="162"/>
        <v>15-2025-06-30</v>
      </c>
      <c r="R1326" s="5">
        <v>0</v>
      </c>
      <c r="S1326" s="5">
        <v>0</v>
      </c>
    </row>
    <row r="1327" spans="1:19" x14ac:dyDescent="0.3">
      <c r="A1327" s="5">
        <v>16</v>
      </c>
      <c r="B1327" s="23" t="s">
        <v>542</v>
      </c>
      <c r="C1327" s="5" t="s">
        <v>2725</v>
      </c>
      <c r="D1327" s="5" t="s">
        <v>484</v>
      </c>
      <c r="E1327" s="5" t="s">
        <v>60</v>
      </c>
      <c r="F1327" s="5" t="s">
        <v>24</v>
      </c>
      <c r="G1327" s="6">
        <v>45838</v>
      </c>
      <c r="H1327" s="5">
        <v>2025</v>
      </c>
      <c r="I1327" s="5" t="s">
        <v>742</v>
      </c>
      <c r="J1327" s="6" t="s">
        <v>846</v>
      </c>
      <c r="K1327" s="62">
        <v>51</v>
      </c>
      <c r="L1327" s="62">
        <v>47</v>
      </c>
      <c r="M1327" s="63">
        <v>0.92156862745098034</v>
      </c>
      <c r="N1327" s="59">
        <v>0.92156862745098034</v>
      </c>
      <c r="O1327" s="5" t="s">
        <v>25</v>
      </c>
      <c r="P1327" s="5" t="s">
        <v>25</v>
      </c>
      <c r="Q1327" s="5" t="str">
        <f t="shared" si="162"/>
        <v>16-2025-06-30</v>
      </c>
      <c r="R1327" s="5">
        <v>0</v>
      </c>
      <c r="S1327" s="5">
        <v>0</v>
      </c>
    </row>
    <row r="1328" spans="1:19" x14ac:dyDescent="0.3">
      <c r="A1328" s="5">
        <v>17</v>
      </c>
      <c r="B1328" s="23" t="s">
        <v>544</v>
      </c>
      <c r="C1328" s="5" t="s">
        <v>2725</v>
      </c>
      <c r="D1328" s="5" t="s">
        <v>484</v>
      </c>
      <c r="E1328" s="5" t="s">
        <v>60</v>
      </c>
      <c r="F1328" s="5" t="s">
        <v>24</v>
      </c>
      <c r="G1328" s="6">
        <v>45838</v>
      </c>
      <c r="H1328" s="5">
        <v>2025</v>
      </c>
      <c r="I1328" s="5" t="s">
        <v>742</v>
      </c>
      <c r="J1328" s="6" t="s">
        <v>846</v>
      </c>
      <c r="K1328" s="62">
        <v>50</v>
      </c>
      <c r="L1328" s="62">
        <v>51</v>
      </c>
      <c r="M1328" s="63">
        <v>1</v>
      </c>
      <c r="N1328" s="59">
        <v>1</v>
      </c>
      <c r="O1328" s="5" t="s">
        <v>25</v>
      </c>
      <c r="P1328" s="5" t="s">
        <v>25</v>
      </c>
      <c r="Q1328" s="5" t="str">
        <f t="shared" si="162"/>
        <v>17-2025-06-30</v>
      </c>
      <c r="R1328" s="5">
        <v>0</v>
      </c>
      <c r="S1328" s="5">
        <v>0</v>
      </c>
    </row>
    <row r="1329" spans="1:19" x14ac:dyDescent="0.3">
      <c r="A1329" s="5">
        <v>18</v>
      </c>
      <c r="B1329" s="23" t="s">
        <v>546</v>
      </c>
      <c r="C1329" s="5" t="s">
        <v>2725</v>
      </c>
      <c r="D1329" s="5" t="s">
        <v>484</v>
      </c>
      <c r="E1329" s="5" t="s">
        <v>60</v>
      </c>
      <c r="F1329" s="5" t="s">
        <v>24</v>
      </c>
      <c r="G1329" s="6">
        <v>45838</v>
      </c>
      <c r="H1329" s="5">
        <v>2025</v>
      </c>
      <c r="I1329" s="5" t="s">
        <v>742</v>
      </c>
      <c r="J1329" s="6" t="s">
        <v>846</v>
      </c>
      <c r="K1329" s="62">
        <v>46</v>
      </c>
      <c r="L1329" s="62">
        <v>44</v>
      </c>
      <c r="M1329" s="63">
        <v>0.95652173913043481</v>
      </c>
      <c r="N1329" s="59">
        <v>0.95652173913043481</v>
      </c>
      <c r="O1329" s="5" t="s">
        <v>25</v>
      </c>
      <c r="P1329" s="5" t="s">
        <v>25</v>
      </c>
      <c r="Q1329" s="5" t="str">
        <f t="shared" si="162"/>
        <v>18-2025-06-30</v>
      </c>
      <c r="R1329" s="5">
        <v>0</v>
      </c>
      <c r="S1329" s="5">
        <v>0</v>
      </c>
    </row>
    <row r="1330" spans="1:19" x14ac:dyDescent="0.3">
      <c r="A1330" s="5">
        <v>19</v>
      </c>
      <c r="B1330" s="23" t="s">
        <v>548</v>
      </c>
      <c r="C1330" s="5" t="s">
        <v>2725</v>
      </c>
      <c r="D1330" s="5" t="s">
        <v>484</v>
      </c>
      <c r="E1330" s="5" t="s">
        <v>60</v>
      </c>
      <c r="F1330" s="5" t="s">
        <v>24</v>
      </c>
      <c r="G1330" s="6">
        <v>45838</v>
      </c>
      <c r="H1330" s="5">
        <v>2025</v>
      </c>
      <c r="I1330" s="5" t="s">
        <v>742</v>
      </c>
      <c r="J1330" s="6" t="s">
        <v>846</v>
      </c>
      <c r="K1330" s="62">
        <v>49</v>
      </c>
      <c r="L1330" s="62">
        <v>63</v>
      </c>
      <c r="M1330" s="63">
        <v>1</v>
      </c>
      <c r="N1330" s="59">
        <v>1</v>
      </c>
      <c r="O1330" s="5" t="s">
        <v>25</v>
      </c>
      <c r="P1330" s="5" t="s">
        <v>25</v>
      </c>
      <c r="Q1330" s="5" t="str">
        <f t="shared" si="162"/>
        <v>19-2025-06-30</v>
      </c>
      <c r="R1330" s="5">
        <v>0</v>
      </c>
      <c r="S1330" s="5">
        <v>0</v>
      </c>
    </row>
    <row r="1331" spans="1:19" x14ac:dyDescent="0.3">
      <c r="A1331" s="5">
        <v>20</v>
      </c>
      <c r="B1331" s="23" t="s">
        <v>550</v>
      </c>
      <c r="C1331" s="5" t="s">
        <v>2725</v>
      </c>
      <c r="D1331" s="5" t="s">
        <v>484</v>
      </c>
      <c r="E1331" s="5" t="s">
        <v>60</v>
      </c>
      <c r="F1331" s="5" t="s">
        <v>24</v>
      </c>
      <c r="G1331" s="6">
        <v>45838</v>
      </c>
      <c r="H1331" s="5">
        <v>2025</v>
      </c>
      <c r="I1331" s="5" t="s">
        <v>742</v>
      </c>
      <c r="J1331" s="6" t="s">
        <v>846</v>
      </c>
      <c r="K1331" s="62">
        <v>60</v>
      </c>
      <c r="L1331" s="62">
        <v>68</v>
      </c>
      <c r="M1331" s="63">
        <v>1</v>
      </c>
      <c r="N1331" s="59">
        <v>1</v>
      </c>
      <c r="O1331" s="5" t="s">
        <v>25</v>
      </c>
      <c r="P1331" s="5" t="s">
        <v>25</v>
      </c>
      <c r="Q1331" s="5" t="str">
        <f t="shared" si="162"/>
        <v>20-2025-06-30</v>
      </c>
      <c r="R1331" s="5">
        <v>0</v>
      </c>
      <c r="S1331" s="5">
        <v>0</v>
      </c>
    </row>
    <row r="1332" spans="1:19" x14ac:dyDescent="0.3">
      <c r="A1332" s="5">
        <v>21</v>
      </c>
      <c r="B1332" s="23" t="s">
        <v>552</v>
      </c>
      <c r="C1332" s="5" t="s">
        <v>2725</v>
      </c>
      <c r="D1332" s="5" t="s">
        <v>484</v>
      </c>
      <c r="E1332" s="5" t="s">
        <v>60</v>
      </c>
      <c r="F1332" s="5" t="s">
        <v>24</v>
      </c>
      <c r="G1332" s="6">
        <v>45838</v>
      </c>
      <c r="H1332" s="5">
        <v>2025</v>
      </c>
      <c r="I1332" s="5" t="s">
        <v>742</v>
      </c>
      <c r="J1332" s="6" t="s">
        <v>846</v>
      </c>
      <c r="K1332" s="62">
        <v>55</v>
      </c>
      <c r="L1332" s="62">
        <v>74</v>
      </c>
      <c r="M1332" s="63">
        <v>1</v>
      </c>
      <c r="N1332" s="59">
        <v>1</v>
      </c>
      <c r="O1332" s="5" t="s">
        <v>25</v>
      </c>
      <c r="P1332" s="5" t="s">
        <v>25</v>
      </c>
      <c r="Q1332" s="5" t="str">
        <f t="shared" si="162"/>
        <v>21-2025-06-30</v>
      </c>
      <c r="R1332" s="5">
        <v>0</v>
      </c>
      <c r="S1332" s="5">
        <v>0</v>
      </c>
    </row>
    <row r="1333" spans="1:19" x14ac:dyDescent="0.3">
      <c r="A1333" s="5">
        <v>22</v>
      </c>
      <c r="B1333" s="23" t="s">
        <v>554</v>
      </c>
      <c r="C1333" s="5" t="s">
        <v>2725</v>
      </c>
      <c r="D1333" s="5" t="s">
        <v>484</v>
      </c>
      <c r="E1333" s="5" t="s">
        <v>60</v>
      </c>
      <c r="F1333" s="5" t="s">
        <v>24</v>
      </c>
      <c r="G1333" s="6">
        <v>45838</v>
      </c>
      <c r="H1333" s="5">
        <v>2025</v>
      </c>
      <c r="I1333" s="5" t="s">
        <v>742</v>
      </c>
      <c r="J1333" s="6" t="s">
        <v>846</v>
      </c>
      <c r="K1333" s="62">
        <v>54</v>
      </c>
      <c r="L1333" s="62">
        <v>50</v>
      </c>
      <c r="M1333" s="63">
        <v>0.92592592592592593</v>
      </c>
      <c r="N1333" s="59">
        <v>0.92592592592592593</v>
      </c>
      <c r="O1333" s="5" t="s">
        <v>25</v>
      </c>
      <c r="P1333" s="5" t="s">
        <v>25</v>
      </c>
      <c r="Q1333" s="5" t="str">
        <f t="shared" si="162"/>
        <v>22-2025-06-30</v>
      </c>
      <c r="R1333" s="5">
        <v>0</v>
      </c>
      <c r="S1333" s="5">
        <v>0</v>
      </c>
    </row>
    <row r="1334" spans="1:19" x14ac:dyDescent="0.3">
      <c r="A1334" s="5">
        <v>23</v>
      </c>
      <c r="B1334" s="23" t="s">
        <v>556</v>
      </c>
      <c r="C1334" s="5" t="s">
        <v>2725</v>
      </c>
      <c r="D1334" s="5" t="s">
        <v>484</v>
      </c>
      <c r="E1334" s="5" t="s">
        <v>60</v>
      </c>
      <c r="F1334" s="5" t="s">
        <v>24</v>
      </c>
      <c r="G1334" s="6">
        <v>45838</v>
      </c>
      <c r="H1334" s="5">
        <v>2025</v>
      </c>
      <c r="I1334" s="5" t="s">
        <v>742</v>
      </c>
      <c r="J1334" s="6" t="s">
        <v>846</v>
      </c>
      <c r="K1334" s="62">
        <v>54</v>
      </c>
      <c r="L1334" s="62">
        <v>52</v>
      </c>
      <c r="M1334" s="63">
        <v>0.96296296296296291</v>
      </c>
      <c r="N1334" s="59">
        <v>0.96296296296296291</v>
      </c>
      <c r="O1334" s="5" t="s">
        <v>25</v>
      </c>
      <c r="P1334" s="5" t="s">
        <v>25</v>
      </c>
      <c r="Q1334" s="5" t="str">
        <f t="shared" si="162"/>
        <v>23-2025-06-30</v>
      </c>
      <c r="R1334" s="5">
        <v>0</v>
      </c>
      <c r="S1334" s="5">
        <v>0</v>
      </c>
    </row>
    <row r="1335" spans="1:19" x14ac:dyDescent="0.3">
      <c r="A1335" s="5">
        <v>24</v>
      </c>
      <c r="B1335" s="23" t="s">
        <v>536</v>
      </c>
      <c r="C1335" s="5" t="s">
        <v>2725</v>
      </c>
      <c r="D1335" s="5" t="s">
        <v>484</v>
      </c>
      <c r="E1335" s="5" t="s">
        <v>60</v>
      </c>
      <c r="F1335" s="5" t="s">
        <v>24</v>
      </c>
      <c r="G1335" s="6">
        <v>45838</v>
      </c>
      <c r="H1335" s="5">
        <v>2025</v>
      </c>
      <c r="I1335" s="5" t="s">
        <v>742</v>
      </c>
      <c r="J1335" s="6" t="s">
        <v>846</v>
      </c>
      <c r="K1335" s="62">
        <v>54</v>
      </c>
      <c r="L1335" s="62">
        <v>58</v>
      </c>
      <c r="M1335" s="63">
        <v>1</v>
      </c>
      <c r="N1335" s="59">
        <v>1</v>
      </c>
      <c r="O1335" s="5" t="s">
        <v>25</v>
      </c>
      <c r="P1335" s="5" t="s">
        <v>25</v>
      </c>
      <c r="Q1335" s="5" t="str">
        <f t="shared" si="162"/>
        <v>24-2025-06-30</v>
      </c>
      <c r="R1335" s="5">
        <v>0</v>
      </c>
      <c r="S1335" s="5">
        <v>0</v>
      </c>
    </row>
    <row r="1336" spans="1:19" x14ac:dyDescent="0.3">
      <c r="A1336" s="5">
        <v>25</v>
      </c>
      <c r="B1336" s="23" t="s">
        <v>538</v>
      </c>
      <c r="C1336" s="5" t="s">
        <v>2725</v>
      </c>
      <c r="D1336" s="5" t="s">
        <v>484</v>
      </c>
      <c r="E1336" s="5" t="s">
        <v>60</v>
      </c>
      <c r="F1336" s="5" t="s">
        <v>24</v>
      </c>
      <c r="G1336" s="6">
        <v>45838</v>
      </c>
      <c r="H1336" s="5">
        <v>2025</v>
      </c>
      <c r="I1336" s="5" t="s">
        <v>742</v>
      </c>
      <c r="J1336" s="6" t="s">
        <v>846</v>
      </c>
      <c r="K1336" s="62">
        <v>50</v>
      </c>
      <c r="L1336" s="62">
        <v>54</v>
      </c>
      <c r="M1336" s="63">
        <v>1</v>
      </c>
      <c r="N1336" s="59">
        <v>1</v>
      </c>
      <c r="O1336" s="5" t="s">
        <v>25</v>
      </c>
      <c r="P1336" s="5" t="s">
        <v>25</v>
      </c>
      <c r="Q1336" s="5" t="str">
        <f t="shared" si="162"/>
        <v>25-2025-06-30</v>
      </c>
      <c r="R1336" s="5">
        <v>0</v>
      </c>
      <c r="S1336" s="5">
        <v>0</v>
      </c>
    </row>
    <row r="1337" spans="1:19" x14ac:dyDescent="0.3">
      <c r="A1337" s="5">
        <v>26</v>
      </c>
      <c r="B1337" s="23" t="s">
        <v>540</v>
      </c>
      <c r="C1337" s="5" t="s">
        <v>2725</v>
      </c>
      <c r="D1337" s="5" t="s">
        <v>484</v>
      </c>
      <c r="E1337" s="5" t="s">
        <v>60</v>
      </c>
      <c r="F1337" s="5" t="s">
        <v>24</v>
      </c>
      <c r="G1337" s="6">
        <v>45838</v>
      </c>
      <c r="H1337" s="5">
        <v>2025</v>
      </c>
      <c r="I1337" s="5" t="s">
        <v>742</v>
      </c>
      <c r="J1337" s="6" t="s">
        <v>846</v>
      </c>
      <c r="K1337" s="62">
        <v>49.5</v>
      </c>
      <c r="L1337" s="62">
        <v>53.92</v>
      </c>
      <c r="M1337" s="63">
        <v>1</v>
      </c>
      <c r="N1337" s="59">
        <v>1</v>
      </c>
      <c r="O1337" s="5" t="s">
        <v>25</v>
      </c>
      <c r="P1337" s="5" t="s">
        <v>25</v>
      </c>
      <c r="Q1337" s="5" t="str">
        <f t="shared" si="162"/>
        <v>26-2025-06-30</v>
      </c>
      <c r="R1337" s="5">
        <v>0</v>
      </c>
      <c r="S1337" s="5">
        <v>0</v>
      </c>
    </row>
    <row r="1338" spans="1:19" x14ac:dyDescent="0.3">
      <c r="A1338" s="5">
        <v>27</v>
      </c>
      <c r="B1338" s="23" t="s">
        <v>558</v>
      </c>
      <c r="C1338" s="5" t="s">
        <v>2725</v>
      </c>
      <c r="D1338" s="5" t="s">
        <v>484</v>
      </c>
      <c r="E1338" s="5" t="s">
        <v>60</v>
      </c>
      <c r="F1338" s="5" t="s">
        <v>24</v>
      </c>
      <c r="G1338" s="6">
        <v>45838</v>
      </c>
      <c r="H1338" s="5">
        <v>2025</v>
      </c>
      <c r="I1338" s="5" t="s">
        <v>742</v>
      </c>
      <c r="J1338" s="6" t="s">
        <v>846</v>
      </c>
      <c r="K1338" s="62">
        <v>86.64</v>
      </c>
      <c r="L1338" s="62">
        <v>68.3</v>
      </c>
      <c r="M1338" s="63">
        <v>0.78831948291782084</v>
      </c>
      <c r="N1338" s="59">
        <v>0.78831948291782084</v>
      </c>
      <c r="O1338" s="5" t="s">
        <v>25</v>
      </c>
      <c r="P1338" s="5" t="s">
        <v>25</v>
      </c>
      <c r="Q1338" s="5" t="str">
        <f t="shared" si="162"/>
        <v>27-2025-06-30</v>
      </c>
      <c r="R1338" s="5">
        <v>0</v>
      </c>
      <c r="S1338" s="5">
        <v>0</v>
      </c>
    </row>
    <row r="1339" spans="1:19" x14ac:dyDescent="0.3">
      <c r="A1339" s="5">
        <v>28</v>
      </c>
      <c r="B1339" s="23" t="s">
        <v>560</v>
      </c>
      <c r="C1339" s="5" t="s">
        <v>2725</v>
      </c>
      <c r="D1339" s="5" t="s">
        <v>484</v>
      </c>
      <c r="E1339" s="5" t="s">
        <v>60</v>
      </c>
      <c r="F1339" s="5" t="s">
        <v>24</v>
      </c>
      <c r="G1339" s="6">
        <v>45838</v>
      </c>
      <c r="H1339" s="5">
        <v>2025</v>
      </c>
      <c r="I1339" s="5" t="s">
        <v>742</v>
      </c>
      <c r="J1339" s="6" t="s">
        <v>846</v>
      </c>
      <c r="K1339" s="62">
        <v>83</v>
      </c>
      <c r="L1339" s="62">
        <v>69</v>
      </c>
      <c r="M1339" s="63">
        <v>0.83132530120481929</v>
      </c>
      <c r="N1339" s="59">
        <v>0.83132530120481929</v>
      </c>
      <c r="O1339" s="5" t="s">
        <v>25</v>
      </c>
      <c r="P1339" s="5" t="s">
        <v>25</v>
      </c>
      <c r="Q1339" s="5" t="str">
        <f t="shared" si="162"/>
        <v>28-2025-06-30</v>
      </c>
      <c r="R1339" s="5">
        <v>0</v>
      </c>
      <c r="S1339" s="5">
        <v>0</v>
      </c>
    </row>
    <row r="1340" spans="1:19" x14ac:dyDescent="0.3">
      <c r="A1340" s="5">
        <v>29</v>
      </c>
      <c r="B1340" s="23" t="s">
        <v>562</v>
      </c>
      <c r="C1340" s="5" t="s">
        <v>2725</v>
      </c>
      <c r="D1340" s="5" t="s">
        <v>484</v>
      </c>
      <c r="E1340" s="5" t="s">
        <v>60</v>
      </c>
      <c r="F1340" s="5" t="s">
        <v>24</v>
      </c>
      <c r="G1340" s="6">
        <v>45838</v>
      </c>
      <c r="H1340" s="5">
        <v>2025</v>
      </c>
      <c r="I1340" s="5" t="s">
        <v>742</v>
      </c>
      <c r="J1340" s="6" t="s">
        <v>846</v>
      </c>
      <c r="K1340" s="62">
        <v>73</v>
      </c>
      <c r="L1340" s="62">
        <v>64</v>
      </c>
      <c r="M1340" s="63">
        <v>0.87671232876712324</v>
      </c>
      <c r="N1340" s="59">
        <v>0.87671232876712324</v>
      </c>
      <c r="O1340" s="5" t="s">
        <v>25</v>
      </c>
      <c r="P1340" s="5" t="s">
        <v>25</v>
      </c>
      <c r="Q1340" s="5" t="str">
        <f t="shared" si="162"/>
        <v>29-2025-06-30</v>
      </c>
      <c r="R1340" s="5">
        <v>0</v>
      </c>
      <c r="S1340" s="5">
        <v>0</v>
      </c>
    </row>
    <row r="1341" spans="1:19" x14ac:dyDescent="0.3">
      <c r="A1341" s="5">
        <v>30</v>
      </c>
      <c r="B1341" s="23" t="s">
        <v>564</v>
      </c>
      <c r="C1341" s="5" t="s">
        <v>2725</v>
      </c>
      <c r="D1341" s="5" t="s">
        <v>484</v>
      </c>
      <c r="E1341" s="5" t="s">
        <v>60</v>
      </c>
      <c r="F1341" s="5" t="s">
        <v>24</v>
      </c>
      <c r="G1341" s="6">
        <v>45838</v>
      </c>
      <c r="H1341" s="5">
        <v>2025</v>
      </c>
      <c r="I1341" s="5" t="s">
        <v>742</v>
      </c>
      <c r="J1341" s="6" t="s">
        <v>846</v>
      </c>
      <c r="K1341" s="62">
        <v>55</v>
      </c>
      <c r="L1341" s="62">
        <v>64</v>
      </c>
      <c r="M1341" s="63">
        <v>1</v>
      </c>
      <c r="N1341" s="59">
        <v>1</v>
      </c>
      <c r="O1341" s="5" t="s">
        <v>25</v>
      </c>
      <c r="P1341" s="5" t="s">
        <v>25</v>
      </c>
      <c r="Q1341" s="5" t="str">
        <f t="shared" si="162"/>
        <v>30-2025-06-30</v>
      </c>
      <c r="R1341" s="5">
        <v>0</v>
      </c>
      <c r="S1341" s="5">
        <v>0</v>
      </c>
    </row>
    <row r="1342" spans="1:19" x14ac:dyDescent="0.3">
      <c r="A1342" s="5">
        <v>31</v>
      </c>
      <c r="B1342" s="23" t="s">
        <v>566</v>
      </c>
      <c r="C1342" s="5" t="s">
        <v>2725</v>
      </c>
      <c r="D1342" s="5"/>
      <c r="E1342" s="5" t="s">
        <v>60</v>
      </c>
      <c r="F1342" s="5" t="s">
        <v>24</v>
      </c>
      <c r="G1342" s="6">
        <v>45838</v>
      </c>
      <c r="H1342" s="5">
        <v>2025</v>
      </c>
      <c r="I1342" s="5" t="s">
        <v>742</v>
      </c>
      <c r="J1342" s="6" t="s">
        <v>846</v>
      </c>
      <c r="K1342" s="62">
        <v>46</v>
      </c>
      <c r="L1342" s="62">
        <v>51</v>
      </c>
      <c r="M1342" s="63">
        <v>1</v>
      </c>
      <c r="N1342" s="59">
        <v>1</v>
      </c>
      <c r="O1342" s="5" t="s">
        <v>25</v>
      </c>
      <c r="P1342" s="5" t="s">
        <v>25</v>
      </c>
      <c r="Q1342" s="5" t="str">
        <f t="shared" si="162"/>
        <v>31-2025-06-30</v>
      </c>
      <c r="R1342" s="5">
        <v>0</v>
      </c>
      <c r="S1342" s="5">
        <v>0</v>
      </c>
    </row>
    <row r="1343" spans="1:19" x14ac:dyDescent="0.3">
      <c r="A1343" s="5">
        <v>32</v>
      </c>
      <c r="B1343" s="23" t="s">
        <v>568</v>
      </c>
      <c r="C1343" s="5" t="s">
        <v>2725</v>
      </c>
      <c r="D1343" s="5" t="s">
        <v>2809</v>
      </c>
      <c r="E1343" s="5" t="s">
        <v>60</v>
      </c>
      <c r="F1343" s="5" t="s">
        <v>24</v>
      </c>
      <c r="G1343" s="6">
        <v>45838</v>
      </c>
      <c r="H1343" s="5">
        <v>2025</v>
      </c>
      <c r="I1343" s="5" t="s">
        <v>742</v>
      </c>
      <c r="J1343" s="6" t="s">
        <v>846</v>
      </c>
      <c r="K1343" s="62">
        <v>31</v>
      </c>
      <c r="L1343" s="62">
        <v>31</v>
      </c>
      <c r="M1343" s="63">
        <v>1</v>
      </c>
      <c r="N1343" s="59">
        <v>1</v>
      </c>
      <c r="O1343" s="5" t="s">
        <v>25</v>
      </c>
      <c r="P1343" s="5" t="s">
        <v>25</v>
      </c>
      <c r="Q1343" s="5" t="str">
        <f t="shared" si="162"/>
        <v>32-2025-06-30</v>
      </c>
      <c r="R1343" s="5">
        <v>0</v>
      </c>
      <c r="S1343" s="5">
        <v>0</v>
      </c>
    </row>
    <row r="1344" spans="1:19" x14ac:dyDescent="0.3">
      <c r="A1344" s="5">
        <v>33</v>
      </c>
      <c r="B1344" s="23" t="s">
        <v>570</v>
      </c>
      <c r="C1344" s="5" t="s">
        <v>2725</v>
      </c>
      <c r="D1344" s="5"/>
      <c r="E1344" s="5" t="s">
        <v>60</v>
      </c>
      <c r="F1344" s="5" t="s">
        <v>24</v>
      </c>
      <c r="G1344" s="6">
        <v>45838</v>
      </c>
      <c r="H1344" s="5">
        <v>2025</v>
      </c>
      <c r="I1344" s="5" t="s">
        <v>742</v>
      </c>
      <c r="J1344" s="6" t="s">
        <v>846</v>
      </c>
      <c r="K1344" s="62">
        <v>69</v>
      </c>
      <c r="L1344" s="62">
        <v>47</v>
      </c>
      <c r="M1344" s="63">
        <v>0.6811594202898551</v>
      </c>
      <c r="N1344" s="59">
        <v>0.6811594202898551</v>
      </c>
      <c r="O1344" s="5" t="s">
        <v>25</v>
      </c>
      <c r="P1344" s="5" t="s">
        <v>25</v>
      </c>
      <c r="Q1344" s="5" t="str">
        <f t="shared" si="162"/>
        <v>33-2025-06-30</v>
      </c>
      <c r="R1344" s="5">
        <v>0</v>
      </c>
      <c r="S1344" s="5">
        <v>0</v>
      </c>
    </row>
    <row r="1345" spans="1:19" x14ac:dyDescent="0.3">
      <c r="A1345" s="5">
        <v>34</v>
      </c>
      <c r="B1345" s="23" t="s">
        <v>572</v>
      </c>
      <c r="C1345" s="5" t="s">
        <v>2725</v>
      </c>
      <c r="D1345" s="5" t="s">
        <v>46</v>
      </c>
      <c r="E1345" s="5" t="s">
        <v>60</v>
      </c>
      <c r="F1345" s="5" t="s">
        <v>24</v>
      </c>
      <c r="G1345" s="6">
        <v>45838</v>
      </c>
      <c r="H1345" s="5">
        <v>2025</v>
      </c>
      <c r="I1345" s="5" t="s">
        <v>742</v>
      </c>
      <c r="J1345" s="6" t="s">
        <v>846</v>
      </c>
      <c r="K1345" s="62">
        <v>24</v>
      </c>
      <c r="L1345" s="62">
        <v>55</v>
      </c>
      <c r="M1345" s="63">
        <v>1</v>
      </c>
      <c r="N1345" s="59">
        <v>1</v>
      </c>
      <c r="O1345" s="5" t="s">
        <v>25</v>
      </c>
      <c r="P1345" s="5" t="s">
        <v>25</v>
      </c>
      <c r="Q1345" s="5" t="str">
        <f t="shared" si="162"/>
        <v>34-2025-06-30</v>
      </c>
      <c r="R1345" s="5">
        <v>0</v>
      </c>
      <c r="S1345" s="5">
        <v>0</v>
      </c>
    </row>
    <row r="1346" spans="1:19" x14ac:dyDescent="0.3">
      <c r="A1346" s="5" t="s">
        <v>575</v>
      </c>
      <c r="B1346" s="23" t="s">
        <v>576</v>
      </c>
      <c r="C1346" s="5" t="s">
        <v>2725</v>
      </c>
      <c r="D1346" s="5" t="s">
        <v>2652</v>
      </c>
      <c r="E1346" s="5" t="s">
        <v>60</v>
      </c>
      <c r="F1346" s="5" t="s">
        <v>24</v>
      </c>
      <c r="G1346" s="6">
        <v>45838</v>
      </c>
      <c r="H1346" s="5">
        <v>2025</v>
      </c>
      <c r="I1346" s="5" t="s">
        <v>742</v>
      </c>
      <c r="J1346" s="6" t="s">
        <v>846</v>
      </c>
      <c r="K1346" s="62">
        <v>63</v>
      </c>
      <c r="L1346" s="62">
        <v>62</v>
      </c>
      <c r="M1346" s="63">
        <v>0.98412698412698407</v>
      </c>
      <c r="N1346" s="59">
        <v>0.98412698412698407</v>
      </c>
      <c r="O1346" s="5" t="s">
        <v>25</v>
      </c>
      <c r="P1346" s="5" t="s">
        <v>25</v>
      </c>
      <c r="Q1346" s="5" t="str">
        <f t="shared" ref="Q1346:Q1409" si="163">A1346&amp;"-"&amp;YEAR(G1346)&amp;"-"&amp;IF(LEN(MONTH(G1346))=1,"0"&amp;MONTH(G1346),MONTH(G1346))&amp;"-"&amp;IF(LEN(DAY(G1346))=1,"0"&amp;DAY(G1346),DAY(G1346))</f>
        <v>415.1-2025-06-30</v>
      </c>
      <c r="R1346" s="5">
        <v>0</v>
      </c>
      <c r="S1346" s="5">
        <v>0</v>
      </c>
    </row>
    <row r="1347" spans="1:19" x14ac:dyDescent="0.3">
      <c r="A1347" s="5" t="s">
        <v>587</v>
      </c>
      <c r="B1347" s="23" t="s">
        <v>588</v>
      </c>
      <c r="C1347" s="5" t="s">
        <v>2725</v>
      </c>
      <c r="D1347" s="5" t="s">
        <v>53</v>
      </c>
      <c r="E1347" s="5" t="s">
        <v>60</v>
      </c>
      <c r="F1347" s="5" t="s">
        <v>24</v>
      </c>
      <c r="G1347" s="6">
        <v>45838</v>
      </c>
      <c r="H1347" s="5">
        <v>2025</v>
      </c>
      <c r="I1347" s="5" t="s">
        <v>742</v>
      </c>
      <c r="J1347" s="6" t="s">
        <v>846</v>
      </c>
      <c r="K1347" s="62">
        <v>87</v>
      </c>
      <c r="L1347" s="62">
        <v>77</v>
      </c>
      <c r="M1347" s="63">
        <v>0.88505747126436785</v>
      </c>
      <c r="N1347" s="59">
        <v>0.88505747126436785</v>
      </c>
      <c r="O1347" s="5" t="s">
        <v>25</v>
      </c>
      <c r="P1347" s="5" t="s">
        <v>25</v>
      </c>
      <c r="Q1347" s="5" t="str">
        <f t="shared" si="163"/>
        <v>415.2-2025-06-30</v>
      </c>
      <c r="R1347" s="5">
        <v>0</v>
      </c>
      <c r="S1347" s="5">
        <v>0</v>
      </c>
    </row>
    <row r="1348" spans="1:19" x14ac:dyDescent="0.3">
      <c r="A1348" s="5" t="s">
        <v>577</v>
      </c>
      <c r="B1348" s="23" t="s">
        <v>578</v>
      </c>
      <c r="C1348" s="5" t="s">
        <v>2725</v>
      </c>
      <c r="D1348" s="5" t="s">
        <v>39</v>
      </c>
      <c r="E1348" s="5" t="s">
        <v>60</v>
      </c>
      <c r="F1348" s="5" t="s">
        <v>24</v>
      </c>
      <c r="G1348" s="6">
        <v>45838</v>
      </c>
      <c r="H1348" s="5">
        <v>2025</v>
      </c>
      <c r="I1348" s="5" t="s">
        <v>742</v>
      </c>
      <c r="J1348" s="6" t="s">
        <v>846</v>
      </c>
      <c r="K1348" s="62">
        <v>64</v>
      </c>
      <c r="L1348" s="62">
        <v>62</v>
      </c>
      <c r="M1348" s="63">
        <v>0.96875</v>
      </c>
      <c r="N1348" s="59">
        <v>0.96875</v>
      </c>
      <c r="O1348" s="5" t="s">
        <v>25</v>
      </c>
      <c r="P1348" s="5" t="s">
        <v>25</v>
      </c>
      <c r="Q1348" s="5" t="str">
        <f t="shared" si="163"/>
        <v>415.10-2025-06-30</v>
      </c>
      <c r="R1348" s="5">
        <v>0</v>
      </c>
      <c r="S1348" s="5">
        <v>0</v>
      </c>
    </row>
    <row r="1349" spans="1:19" x14ac:dyDescent="0.3">
      <c r="A1349" s="5" t="s">
        <v>591</v>
      </c>
      <c r="B1349" s="23" t="s">
        <v>2810</v>
      </c>
      <c r="C1349" s="5" t="s">
        <v>2725</v>
      </c>
      <c r="D1349" s="5" t="s">
        <v>188</v>
      </c>
      <c r="E1349" s="5" t="s">
        <v>60</v>
      </c>
      <c r="F1349" s="5" t="s">
        <v>24</v>
      </c>
      <c r="G1349" s="6">
        <v>45838</v>
      </c>
      <c r="H1349" s="5">
        <v>2025</v>
      </c>
      <c r="I1349" s="5" t="s">
        <v>742</v>
      </c>
      <c r="J1349" s="6" t="s">
        <v>846</v>
      </c>
      <c r="K1349" s="62">
        <v>67</v>
      </c>
      <c r="L1349" s="62">
        <v>67</v>
      </c>
      <c r="M1349" s="63">
        <v>1</v>
      </c>
      <c r="N1349" s="59">
        <v>1</v>
      </c>
      <c r="O1349" s="5" t="s">
        <v>25</v>
      </c>
      <c r="P1349" s="5" t="s">
        <v>25</v>
      </c>
      <c r="Q1349" s="5" t="str">
        <f t="shared" si="163"/>
        <v>415.4-2025-06-30</v>
      </c>
      <c r="R1349" s="5">
        <v>0</v>
      </c>
      <c r="S1349" s="5">
        <v>0</v>
      </c>
    </row>
    <row r="1350" spans="1:19" x14ac:dyDescent="0.3">
      <c r="A1350" s="5" t="s">
        <v>593</v>
      </c>
      <c r="B1350" s="23" t="s">
        <v>594</v>
      </c>
      <c r="C1350" s="5" t="s">
        <v>2725</v>
      </c>
      <c r="D1350" s="5" t="s">
        <v>50</v>
      </c>
      <c r="E1350" s="5" t="s">
        <v>60</v>
      </c>
      <c r="F1350" s="5" t="s">
        <v>24</v>
      </c>
      <c r="G1350" s="6">
        <v>45838</v>
      </c>
      <c r="H1350" s="5">
        <v>2025</v>
      </c>
      <c r="I1350" s="5" t="s">
        <v>742</v>
      </c>
      <c r="J1350" s="6" t="s">
        <v>846</v>
      </c>
      <c r="K1350" s="62">
        <v>73</v>
      </c>
      <c r="L1350" s="62">
        <v>62</v>
      </c>
      <c r="M1350" s="63">
        <v>0.84931506849315064</v>
      </c>
      <c r="N1350" s="59">
        <v>0.84931506849315064</v>
      </c>
      <c r="O1350" s="5" t="s">
        <v>25</v>
      </c>
      <c r="P1350" s="5" t="s">
        <v>25</v>
      </c>
      <c r="Q1350" s="5" t="str">
        <f t="shared" si="163"/>
        <v>415.5-2025-06-30</v>
      </c>
      <c r="R1350" s="5">
        <v>0</v>
      </c>
      <c r="S1350" s="5">
        <v>0</v>
      </c>
    </row>
    <row r="1351" spans="1:19" x14ac:dyDescent="0.3">
      <c r="A1351" s="5" t="s">
        <v>595</v>
      </c>
      <c r="B1351" s="23" t="s">
        <v>596</v>
      </c>
      <c r="C1351" s="5" t="s">
        <v>2725</v>
      </c>
      <c r="D1351" s="5" t="s">
        <v>37</v>
      </c>
      <c r="E1351" s="5" t="s">
        <v>60</v>
      </c>
      <c r="F1351" s="5" t="s">
        <v>24</v>
      </c>
      <c r="G1351" s="6">
        <v>45838</v>
      </c>
      <c r="H1351" s="5">
        <v>2025</v>
      </c>
      <c r="I1351" s="5" t="s">
        <v>742</v>
      </c>
      <c r="J1351" s="6" t="s">
        <v>846</v>
      </c>
      <c r="K1351" s="62">
        <v>83</v>
      </c>
      <c r="L1351" s="62">
        <v>70</v>
      </c>
      <c r="M1351" s="63">
        <v>0.84337349397590367</v>
      </c>
      <c r="N1351" s="59">
        <v>0.84337349397590367</v>
      </c>
      <c r="O1351" s="5" t="s">
        <v>25</v>
      </c>
      <c r="P1351" s="5" t="s">
        <v>25</v>
      </c>
      <c r="Q1351" s="5" t="str">
        <f t="shared" si="163"/>
        <v>415.6-2025-06-30</v>
      </c>
      <c r="R1351" s="5">
        <v>0</v>
      </c>
      <c r="S1351" s="5">
        <v>0</v>
      </c>
    </row>
    <row r="1352" spans="1:19" x14ac:dyDescent="0.3">
      <c r="A1352" s="5" t="s">
        <v>597</v>
      </c>
      <c r="B1352" s="23" t="s">
        <v>598</v>
      </c>
      <c r="C1352" s="5" t="s">
        <v>2725</v>
      </c>
      <c r="D1352" s="5" t="s">
        <v>39</v>
      </c>
      <c r="E1352" s="5" t="s">
        <v>60</v>
      </c>
      <c r="F1352" s="5" t="s">
        <v>24</v>
      </c>
      <c r="G1352" s="6">
        <v>45838</v>
      </c>
      <c r="H1352" s="5">
        <v>2025</v>
      </c>
      <c r="I1352" s="5" t="s">
        <v>742</v>
      </c>
      <c r="J1352" s="6" t="s">
        <v>846</v>
      </c>
      <c r="K1352" s="62">
        <v>64</v>
      </c>
      <c r="L1352" s="62">
        <v>66</v>
      </c>
      <c r="M1352" s="101">
        <v>1</v>
      </c>
      <c r="N1352" s="59">
        <v>1</v>
      </c>
      <c r="O1352" s="5" t="s">
        <v>25</v>
      </c>
      <c r="P1352" s="5" t="s">
        <v>25</v>
      </c>
      <c r="Q1352" s="5" t="str">
        <f t="shared" si="163"/>
        <v>415.7-2025-06-30</v>
      </c>
      <c r="R1352" s="5">
        <v>0</v>
      </c>
      <c r="S1352" s="5">
        <v>0</v>
      </c>
    </row>
    <row r="1353" spans="1:19" x14ac:dyDescent="0.3">
      <c r="A1353" s="5" t="s">
        <v>601</v>
      </c>
      <c r="B1353" s="23" t="s">
        <v>602</v>
      </c>
      <c r="C1353" s="5" t="s">
        <v>2725</v>
      </c>
      <c r="D1353" s="5" t="s">
        <v>39</v>
      </c>
      <c r="E1353" s="5" t="s">
        <v>60</v>
      </c>
      <c r="F1353" s="5" t="s">
        <v>24</v>
      </c>
      <c r="G1353" s="6">
        <v>45838</v>
      </c>
      <c r="H1353" s="5">
        <v>2025</v>
      </c>
      <c r="I1353" s="5" t="s">
        <v>742</v>
      </c>
      <c r="J1353" s="6" t="s">
        <v>846</v>
      </c>
      <c r="K1353" s="62">
        <v>67</v>
      </c>
      <c r="L1353" s="62">
        <v>65</v>
      </c>
      <c r="M1353" s="101">
        <v>0.97014925373134331</v>
      </c>
      <c r="N1353" s="59">
        <v>0.97014925373134331</v>
      </c>
      <c r="O1353" s="5" t="s">
        <v>25</v>
      </c>
      <c r="P1353" s="5" t="s">
        <v>25</v>
      </c>
      <c r="Q1353" s="5" t="str">
        <f t="shared" si="163"/>
        <v>415.9-2025-06-30</v>
      </c>
      <c r="R1353" s="5">
        <v>0</v>
      </c>
      <c r="S1353" s="5">
        <v>0</v>
      </c>
    </row>
    <row r="1354" spans="1:19" x14ac:dyDescent="0.3">
      <c r="A1354" s="5" t="s">
        <v>585</v>
      </c>
      <c r="B1354" s="23" t="s">
        <v>586</v>
      </c>
      <c r="C1354" s="5" t="s">
        <v>2725</v>
      </c>
      <c r="D1354" s="5" t="s">
        <v>39</v>
      </c>
      <c r="E1354" s="5" t="s">
        <v>60</v>
      </c>
      <c r="F1354" s="5" t="s">
        <v>24</v>
      </c>
      <c r="G1354" s="6">
        <v>45838</v>
      </c>
      <c r="H1354" s="5">
        <v>2025</v>
      </c>
      <c r="I1354" s="5" t="s">
        <v>742</v>
      </c>
      <c r="J1354" s="6" t="s">
        <v>846</v>
      </c>
      <c r="K1354" s="62">
        <v>71</v>
      </c>
      <c r="L1354" s="62">
        <v>73</v>
      </c>
      <c r="M1354" s="101">
        <v>1</v>
      </c>
      <c r="N1354" s="59">
        <v>1</v>
      </c>
      <c r="O1354" s="5" t="s">
        <v>25</v>
      </c>
      <c r="P1354" s="5" t="s">
        <v>25</v>
      </c>
      <c r="Q1354" s="5" t="str">
        <f t="shared" si="163"/>
        <v>415.14-2025-06-30</v>
      </c>
      <c r="R1354" s="5">
        <v>0</v>
      </c>
      <c r="S1354" s="5">
        <v>0</v>
      </c>
    </row>
    <row r="1355" spans="1:19" x14ac:dyDescent="0.3">
      <c r="A1355" s="5" t="s">
        <v>579</v>
      </c>
      <c r="B1355" s="23" t="s">
        <v>580</v>
      </c>
      <c r="C1355" s="5" t="s">
        <v>2725</v>
      </c>
      <c r="D1355" s="5" t="s">
        <v>2652</v>
      </c>
      <c r="E1355" s="5" t="s">
        <v>60</v>
      </c>
      <c r="F1355" s="5" t="s">
        <v>24</v>
      </c>
      <c r="G1355" s="6">
        <v>45838</v>
      </c>
      <c r="H1355" s="5">
        <v>2025</v>
      </c>
      <c r="I1355" s="5" t="s">
        <v>742</v>
      </c>
      <c r="J1355" s="6" t="s">
        <v>846</v>
      </c>
      <c r="K1355" s="62">
        <v>62</v>
      </c>
      <c r="L1355" s="62">
        <v>56</v>
      </c>
      <c r="M1355" s="101">
        <v>0.90322580645161288</v>
      </c>
      <c r="N1355" s="59">
        <v>0.90322580645161288</v>
      </c>
      <c r="O1355" s="5" t="s">
        <v>25</v>
      </c>
      <c r="P1355" s="5" t="s">
        <v>25</v>
      </c>
      <c r="Q1355" s="5" t="str">
        <f t="shared" si="163"/>
        <v>415.11-2025-06-30</v>
      </c>
      <c r="R1355" s="5">
        <v>0</v>
      </c>
      <c r="S1355" s="5">
        <v>0</v>
      </c>
    </row>
    <row r="1356" spans="1:19" x14ac:dyDescent="0.3">
      <c r="A1356" s="5" t="s">
        <v>583</v>
      </c>
      <c r="B1356" s="23" t="s">
        <v>584</v>
      </c>
      <c r="C1356" s="5" t="s">
        <v>2725</v>
      </c>
      <c r="D1356" s="5" t="s">
        <v>53</v>
      </c>
      <c r="E1356" s="5" t="s">
        <v>60</v>
      </c>
      <c r="F1356" s="5" t="s">
        <v>24</v>
      </c>
      <c r="G1356" s="6">
        <v>45838</v>
      </c>
      <c r="H1356" s="5">
        <v>2025</v>
      </c>
      <c r="I1356" s="5" t="s">
        <v>742</v>
      </c>
      <c r="J1356" s="6" t="s">
        <v>846</v>
      </c>
      <c r="K1356" s="62">
        <v>81</v>
      </c>
      <c r="L1356" s="62">
        <v>81</v>
      </c>
      <c r="M1356" s="101">
        <v>1</v>
      </c>
      <c r="N1356" s="59">
        <v>1</v>
      </c>
      <c r="O1356" s="5" t="s">
        <v>25</v>
      </c>
      <c r="P1356" s="5" t="s">
        <v>25</v>
      </c>
      <c r="Q1356" s="5" t="str">
        <f t="shared" si="163"/>
        <v>415.13-2025-06-30</v>
      </c>
      <c r="R1356" s="5">
        <v>0</v>
      </c>
      <c r="S1356" s="5">
        <v>0</v>
      </c>
    </row>
    <row r="1357" spans="1:19" x14ac:dyDescent="0.3">
      <c r="A1357" s="5">
        <v>44</v>
      </c>
      <c r="B1357" s="23" t="s">
        <v>620</v>
      </c>
      <c r="C1357" s="5" t="s">
        <v>2725</v>
      </c>
      <c r="D1357" s="5" t="s">
        <v>306</v>
      </c>
      <c r="E1357" s="5" t="s">
        <v>60</v>
      </c>
      <c r="F1357" s="5" t="s">
        <v>24</v>
      </c>
      <c r="G1357" s="6">
        <v>45838</v>
      </c>
      <c r="H1357" s="5">
        <v>2025</v>
      </c>
      <c r="I1357" s="5" t="s">
        <v>742</v>
      </c>
      <c r="J1357" s="6" t="s">
        <v>846</v>
      </c>
      <c r="M1357" s="101"/>
      <c r="O1357" s="5" t="s">
        <v>25</v>
      </c>
      <c r="P1357" s="5" t="s">
        <v>25</v>
      </c>
      <c r="Q1357" s="5" t="str">
        <f t="shared" si="163"/>
        <v>44-2025-06-30</v>
      </c>
      <c r="R1357" s="5">
        <v>0</v>
      </c>
      <c r="S1357" s="5">
        <v>0</v>
      </c>
    </row>
    <row r="1358" spans="1:19" x14ac:dyDescent="0.3">
      <c r="A1358" s="5">
        <v>45</v>
      </c>
      <c r="B1358" s="23" t="s">
        <v>622</v>
      </c>
      <c r="C1358" s="5" t="s">
        <v>2725</v>
      </c>
      <c r="D1358" s="5" t="s">
        <v>95</v>
      </c>
      <c r="E1358" s="5" t="s">
        <v>60</v>
      </c>
      <c r="F1358" s="5" t="s">
        <v>24</v>
      </c>
      <c r="G1358" s="6">
        <v>45838</v>
      </c>
      <c r="H1358" s="5">
        <v>2025</v>
      </c>
      <c r="I1358" s="5" t="s">
        <v>742</v>
      </c>
      <c r="J1358" s="6" t="s">
        <v>846</v>
      </c>
      <c r="M1358" s="101"/>
      <c r="O1358" s="5" t="s">
        <v>25</v>
      </c>
      <c r="P1358" s="5" t="s">
        <v>25</v>
      </c>
      <c r="Q1358" s="5" t="str">
        <f t="shared" si="163"/>
        <v>45-2025-06-30</v>
      </c>
      <c r="R1358" s="5">
        <v>0</v>
      </c>
      <c r="S1358" s="5">
        <v>0</v>
      </c>
    </row>
    <row r="1359" spans="1:19" x14ac:dyDescent="0.3">
      <c r="A1359" s="5">
        <v>46</v>
      </c>
      <c r="B1359" s="23" t="s">
        <v>624</v>
      </c>
      <c r="C1359" s="5" t="s">
        <v>2725</v>
      </c>
      <c r="D1359" s="5" t="s">
        <v>94</v>
      </c>
      <c r="E1359" s="5" t="s">
        <v>60</v>
      </c>
      <c r="F1359" s="5" t="s">
        <v>24</v>
      </c>
      <c r="G1359" s="6">
        <v>45838</v>
      </c>
      <c r="H1359" s="5">
        <v>2025</v>
      </c>
      <c r="I1359" s="5" t="s">
        <v>742</v>
      </c>
      <c r="J1359" s="6" t="s">
        <v>846</v>
      </c>
      <c r="M1359" s="101"/>
      <c r="O1359" s="5" t="s">
        <v>25</v>
      </c>
      <c r="P1359" s="5" t="s">
        <v>25</v>
      </c>
      <c r="Q1359" s="5" t="str">
        <f t="shared" si="163"/>
        <v>46-2025-06-30</v>
      </c>
      <c r="R1359" s="5">
        <v>0</v>
      </c>
      <c r="S1359" s="5">
        <v>0</v>
      </c>
    </row>
    <row r="1360" spans="1:19" x14ac:dyDescent="0.3">
      <c r="A1360" s="5">
        <v>47</v>
      </c>
      <c r="B1360" s="23" t="s">
        <v>630</v>
      </c>
      <c r="C1360" s="5" t="s">
        <v>2725</v>
      </c>
      <c r="D1360" s="5"/>
      <c r="E1360" s="5" t="s">
        <v>60</v>
      </c>
      <c r="F1360" s="5" t="s">
        <v>24</v>
      </c>
      <c r="G1360" s="6">
        <v>45838</v>
      </c>
      <c r="H1360" s="5">
        <v>2025</v>
      </c>
      <c r="I1360" s="5" t="s">
        <v>742</v>
      </c>
      <c r="J1360" s="6" t="s">
        <v>846</v>
      </c>
      <c r="M1360" s="101"/>
      <c r="O1360" s="5" t="s">
        <v>25</v>
      </c>
      <c r="P1360" s="5" t="s">
        <v>25</v>
      </c>
      <c r="Q1360" s="5" t="str">
        <f t="shared" si="163"/>
        <v>47-2025-06-30</v>
      </c>
      <c r="R1360" s="5">
        <v>0</v>
      </c>
      <c r="S1360" s="5">
        <v>0</v>
      </c>
    </row>
    <row r="1361" spans="1:19" x14ac:dyDescent="0.3">
      <c r="A1361" s="5">
        <v>48</v>
      </c>
      <c r="B1361" s="23" t="s">
        <v>2654</v>
      </c>
      <c r="C1361" s="5" t="s">
        <v>2725</v>
      </c>
      <c r="D1361" s="5" t="s">
        <v>253</v>
      </c>
      <c r="E1361" s="5" t="s">
        <v>60</v>
      </c>
      <c r="F1361" s="5" t="s">
        <v>24</v>
      </c>
      <c r="G1361" s="6">
        <v>45838</v>
      </c>
      <c r="H1361" s="5">
        <v>2025</v>
      </c>
      <c r="I1361" s="5" t="s">
        <v>742</v>
      </c>
      <c r="J1361" s="6" t="s">
        <v>846</v>
      </c>
      <c r="M1361" s="101"/>
      <c r="O1361" s="5" t="s">
        <v>25</v>
      </c>
      <c r="P1361" s="5" t="s">
        <v>25</v>
      </c>
      <c r="Q1361" s="5" t="str">
        <f t="shared" si="163"/>
        <v>48-2025-06-30</v>
      </c>
      <c r="R1361" s="5">
        <v>0</v>
      </c>
      <c r="S1361" s="5">
        <v>0</v>
      </c>
    </row>
    <row r="1362" spans="1:19" x14ac:dyDescent="0.3">
      <c r="A1362" s="5">
        <v>49</v>
      </c>
      <c r="B1362" s="23" t="s">
        <v>2655</v>
      </c>
      <c r="C1362" s="5" t="s">
        <v>2725</v>
      </c>
      <c r="D1362" s="5" t="s">
        <v>58</v>
      </c>
      <c r="E1362" s="5" t="s">
        <v>60</v>
      </c>
      <c r="F1362" s="5" t="s">
        <v>24</v>
      </c>
      <c r="G1362" s="6">
        <v>45838</v>
      </c>
      <c r="H1362" s="5">
        <v>2025</v>
      </c>
      <c r="I1362" s="5" t="s">
        <v>742</v>
      </c>
      <c r="J1362" s="6" t="s">
        <v>846</v>
      </c>
      <c r="M1362" s="101"/>
      <c r="O1362" s="5" t="s">
        <v>25</v>
      </c>
      <c r="P1362" s="5" t="s">
        <v>25</v>
      </c>
      <c r="Q1362" s="5" t="str">
        <f t="shared" si="163"/>
        <v>49-2025-06-30</v>
      </c>
      <c r="R1362" s="5">
        <v>0</v>
      </c>
      <c r="S1362" s="5">
        <v>0</v>
      </c>
    </row>
    <row r="1363" spans="1:19" x14ac:dyDescent="0.3">
      <c r="A1363" s="25" t="s">
        <v>635</v>
      </c>
      <c r="B1363" s="23" t="s">
        <v>636</v>
      </c>
      <c r="C1363" s="5" t="s">
        <v>2725</v>
      </c>
      <c r="D1363" s="5" t="s">
        <v>110</v>
      </c>
      <c r="E1363" s="5" t="s">
        <v>60</v>
      </c>
      <c r="F1363" s="5" t="s">
        <v>24</v>
      </c>
      <c r="G1363" s="6">
        <v>45838</v>
      </c>
      <c r="H1363" s="5">
        <v>2025</v>
      </c>
      <c r="I1363" s="5" t="s">
        <v>742</v>
      </c>
      <c r="J1363" s="6" t="s">
        <v>846</v>
      </c>
      <c r="K1363">
        <v>75</v>
      </c>
      <c r="L1363">
        <v>75</v>
      </c>
      <c r="M1363" s="101">
        <v>1</v>
      </c>
      <c r="N1363" s="59">
        <v>1</v>
      </c>
      <c r="O1363" s="5" t="s">
        <v>25</v>
      </c>
      <c r="P1363" s="5" t="s">
        <v>25</v>
      </c>
      <c r="Q1363" s="5" t="str">
        <f t="shared" si="163"/>
        <v>418.3-2025-06-30</v>
      </c>
      <c r="R1363" s="5">
        <v>0</v>
      </c>
      <c r="S1363" s="5">
        <v>0</v>
      </c>
    </row>
    <row r="1364" spans="1:19" x14ac:dyDescent="0.3">
      <c r="A1364" s="25" t="s">
        <v>637</v>
      </c>
      <c r="B1364" s="23" t="s">
        <v>638</v>
      </c>
      <c r="C1364" s="5" t="s">
        <v>2725</v>
      </c>
      <c r="D1364" s="5" t="s">
        <v>127</v>
      </c>
      <c r="E1364" s="5" t="s">
        <v>60</v>
      </c>
      <c r="F1364" s="5" t="s">
        <v>24</v>
      </c>
      <c r="G1364" s="6">
        <v>45838</v>
      </c>
      <c r="H1364" s="5">
        <v>2025</v>
      </c>
      <c r="I1364" s="5" t="s">
        <v>742</v>
      </c>
      <c r="J1364" s="6" t="s">
        <v>846</v>
      </c>
      <c r="K1364">
        <v>57</v>
      </c>
      <c r="L1364">
        <v>66</v>
      </c>
      <c r="M1364" s="101">
        <v>1</v>
      </c>
      <c r="N1364" s="59">
        <v>1</v>
      </c>
      <c r="O1364" s="5" t="s">
        <v>25</v>
      </c>
      <c r="P1364" s="5" t="s">
        <v>25</v>
      </c>
      <c r="Q1364" s="5" t="str">
        <f t="shared" si="163"/>
        <v>418.4-2025-06-30</v>
      </c>
      <c r="R1364" s="5">
        <v>0</v>
      </c>
      <c r="S1364" s="5">
        <v>0</v>
      </c>
    </row>
    <row r="1365" spans="1:19" x14ac:dyDescent="0.3">
      <c r="A1365" s="25" t="s">
        <v>641</v>
      </c>
      <c r="B1365" s="23" t="s">
        <v>642</v>
      </c>
      <c r="C1365" s="5" t="s">
        <v>2725</v>
      </c>
      <c r="D1365" s="5" t="s">
        <v>22</v>
      </c>
      <c r="E1365" s="5" t="s">
        <v>60</v>
      </c>
      <c r="F1365" s="5" t="s">
        <v>24</v>
      </c>
      <c r="G1365" s="6">
        <v>45838</v>
      </c>
      <c r="H1365" s="5">
        <v>2025</v>
      </c>
      <c r="I1365" s="5" t="s">
        <v>742</v>
      </c>
      <c r="J1365" s="6" t="s">
        <v>846</v>
      </c>
      <c r="K1365">
        <v>78</v>
      </c>
      <c r="L1365">
        <v>78</v>
      </c>
      <c r="M1365" s="101">
        <v>1</v>
      </c>
      <c r="N1365" s="59">
        <v>1</v>
      </c>
      <c r="O1365" s="5" t="s">
        <v>25</v>
      </c>
      <c r="P1365" s="5" t="s">
        <v>25</v>
      </c>
      <c r="Q1365" s="5" t="str">
        <f t="shared" si="163"/>
        <v>418.6-2025-06-30</v>
      </c>
      <c r="R1365" s="5">
        <v>0</v>
      </c>
      <c r="S1365" s="5">
        <v>0</v>
      </c>
    </row>
    <row r="1366" spans="1:19" x14ac:dyDescent="0.3">
      <c r="A1366" s="25" t="s">
        <v>643</v>
      </c>
      <c r="B1366" s="23" t="s">
        <v>644</v>
      </c>
      <c r="C1366" s="5" t="s">
        <v>2725</v>
      </c>
      <c r="D1366" s="5" t="s">
        <v>484</v>
      </c>
      <c r="E1366" s="5" t="s">
        <v>60</v>
      </c>
      <c r="F1366" s="5" t="s">
        <v>24</v>
      </c>
      <c r="G1366" s="6">
        <v>45838</v>
      </c>
      <c r="H1366" s="5">
        <v>2025</v>
      </c>
      <c r="I1366" s="5" t="s">
        <v>742</v>
      </c>
      <c r="J1366" s="6" t="s">
        <v>846</v>
      </c>
      <c r="K1366">
        <v>72</v>
      </c>
      <c r="L1366">
        <v>71</v>
      </c>
      <c r="M1366" s="101">
        <v>0.98611111111111116</v>
      </c>
      <c r="N1366" s="59">
        <v>0.98611111111111116</v>
      </c>
      <c r="O1366" s="5" t="s">
        <v>25</v>
      </c>
      <c r="P1366" s="5" t="s">
        <v>25</v>
      </c>
      <c r="Q1366" s="5" t="str">
        <f t="shared" si="163"/>
        <v>418.7-2025-06-30</v>
      </c>
      <c r="R1366" s="5">
        <v>0</v>
      </c>
      <c r="S1366" s="5">
        <v>0</v>
      </c>
    </row>
    <row r="1367" spans="1:19" x14ac:dyDescent="0.3">
      <c r="A1367" s="25" t="s">
        <v>645</v>
      </c>
      <c r="B1367" s="23" t="s">
        <v>646</v>
      </c>
      <c r="C1367" s="5" t="s">
        <v>2725</v>
      </c>
      <c r="D1367" s="5" t="s">
        <v>484</v>
      </c>
      <c r="E1367" s="5" t="s">
        <v>60</v>
      </c>
      <c r="F1367" s="5" t="s">
        <v>24</v>
      </c>
      <c r="G1367" s="6">
        <v>45838</v>
      </c>
      <c r="H1367" s="5">
        <v>2025</v>
      </c>
      <c r="I1367" s="5" t="s">
        <v>742</v>
      </c>
      <c r="J1367" s="6" t="s">
        <v>846</v>
      </c>
      <c r="K1367">
        <v>73</v>
      </c>
      <c r="L1367">
        <v>70</v>
      </c>
      <c r="M1367" s="101">
        <v>0.95890410958904104</v>
      </c>
      <c r="N1367" s="59">
        <v>0.95890410958904104</v>
      </c>
      <c r="O1367" s="5" t="s">
        <v>25</v>
      </c>
      <c r="P1367" s="5" t="s">
        <v>25</v>
      </c>
      <c r="Q1367" s="5" t="str">
        <f t="shared" si="163"/>
        <v>418.8-2025-06-30</v>
      </c>
      <c r="R1367" s="5">
        <v>0</v>
      </c>
      <c r="S1367" s="5">
        <v>0</v>
      </c>
    </row>
    <row r="1368" spans="1:19" x14ac:dyDescent="0.3">
      <c r="A1368" s="25" t="s">
        <v>647</v>
      </c>
      <c r="B1368" s="23" t="s">
        <v>648</v>
      </c>
      <c r="C1368" s="5" t="s">
        <v>2725</v>
      </c>
      <c r="D1368" s="5" t="s">
        <v>484</v>
      </c>
      <c r="E1368" s="5" t="s">
        <v>60</v>
      </c>
      <c r="F1368" s="5" t="s">
        <v>24</v>
      </c>
      <c r="G1368" s="6">
        <v>45838</v>
      </c>
      <c r="H1368" s="5">
        <v>2025</v>
      </c>
      <c r="I1368" s="5" t="s">
        <v>742</v>
      </c>
      <c r="J1368" s="6" t="s">
        <v>846</v>
      </c>
      <c r="K1368">
        <v>76</v>
      </c>
      <c r="L1368">
        <v>86</v>
      </c>
      <c r="M1368" s="101">
        <v>1</v>
      </c>
      <c r="N1368" s="59">
        <v>1</v>
      </c>
      <c r="O1368" s="5" t="s">
        <v>25</v>
      </c>
      <c r="P1368" s="5" t="s">
        <v>25</v>
      </c>
      <c r="Q1368" s="5" t="str">
        <f t="shared" si="163"/>
        <v>418.9-2025-06-30</v>
      </c>
      <c r="R1368" s="5">
        <v>0</v>
      </c>
      <c r="S1368" s="5">
        <v>0</v>
      </c>
    </row>
    <row r="1369" spans="1:19" x14ac:dyDescent="0.3">
      <c r="A1369" s="5">
        <v>59</v>
      </c>
      <c r="B1369" s="23" t="s">
        <v>2656</v>
      </c>
      <c r="C1369" s="5" t="s">
        <v>2725</v>
      </c>
      <c r="D1369" s="5" t="s">
        <v>484</v>
      </c>
      <c r="E1369" s="5" t="s">
        <v>60</v>
      </c>
      <c r="F1369" s="5" t="s">
        <v>24</v>
      </c>
      <c r="G1369" s="6">
        <v>45838</v>
      </c>
      <c r="H1369" s="5">
        <v>2025</v>
      </c>
      <c r="I1369" s="5" t="s">
        <v>742</v>
      </c>
      <c r="J1369" s="6" t="s">
        <v>846</v>
      </c>
      <c r="M1369" s="101"/>
      <c r="O1369" s="5" t="s">
        <v>25</v>
      </c>
      <c r="P1369" s="5" t="s">
        <v>25</v>
      </c>
      <c r="Q1369" s="5" t="str">
        <f t="shared" si="163"/>
        <v>59-2025-06-30</v>
      </c>
      <c r="R1369" s="5">
        <v>0</v>
      </c>
      <c r="S1369" s="5">
        <v>0</v>
      </c>
    </row>
    <row r="1370" spans="1:19" x14ac:dyDescent="0.3">
      <c r="A1370" s="5">
        <v>60</v>
      </c>
      <c r="B1370" s="23" t="s">
        <v>663</v>
      </c>
      <c r="C1370" s="5" t="s">
        <v>2725</v>
      </c>
      <c r="D1370" s="5" t="s">
        <v>484</v>
      </c>
      <c r="E1370" s="5" t="s">
        <v>60</v>
      </c>
      <c r="F1370" s="5" t="s">
        <v>24</v>
      </c>
      <c r="G1370" s="6">
        <v>45838</v>
      </c>
      <c r="H1370" s="5">
        <v>2025</v>
      </c>
      <c r="I1370" s="5" t="s">
        <v>742</v>
      </c>
      <c r="J1370" s="6" t="s">
        <v>846</v>
      </c>
      <c r="M1370" s="101"/>
      <c r="O1370" s="5" t="s">
        <v>25</v>
      </c>
      <c r="P1370" s="5" t="s">
        <v>25</v>
      </c>
      <c r="Q1370" s="5" t="str">
        <f t="shared" si="163"/>
        <v>60-2025-06-30</v>
      </c>
      <c r="R1370" s="5">
        <v>0</v>
      </c>
      <c r="S1370" s="5">
        <v>0</v>
      </c>
    </row>
    <row r="1371" spans="1:19" x14ac:dyDescent="0.3">
      <c r="A1371" s="5">
        <v>61</v>
      </c>
      <c r="B1371" s="23" t="s">
        <v>669</v>
      </c>
      <c r="C1371" s="5" t="s">
        <v>2725</v>
      </c>
      <c r="D1371" s="5" t="s">
        <v>484</v>
      </c>
      <c r="E1371" s="5" t="s">
        <v>60</v>
      </c>
      <c r="F1371" s="5" t="s">
        <v>24</v>
      </c>
      <c r="G1371" s="6">
        <v>45838</v>
      </c>
      <c r="H1371" s="5">
        <v>2025</v>
      </c>
      <c r="I1371" s="5" t="s">
        <v>742</v>
      </c>
      <c r="J1371" s="6" t="s">
        <v>846</v>
      </c>
      <c r="M1371" s="101"/>
      <c r="O1371" s="5" t="s">
        <v>25</v>
      </c>
      <c r="P1371" s="5" t="s">
        <v>25</v>
      </c>
      <c r="Q1371" s="5" t="str">
        <f t="shared" si="163"/>
        <v>61-2025-06-30</v>
      </c>
      <c r="R1371" s="5">
        <v>0</v>
      </c>
      <c r="S1371" s="5">
        <v>0</v>
      </c>
    </row>
    <row r="1372" spans="1:19" x14ac:dyDescent="0.3">
      <c r="A1372" s="5">
        <v>62</v>
      </c>
      <c r="B1372" s="23" t="s">
        <v>2657</v>
      </c>
      <c r="C1372" s="5" t="s">
        <v>2725</v>
      </c>
      <c r="D1372" s="5" t="s">
        <v>484</v>
      </c>
      <c r="E1372" s="5" t="s">
        <v>60</v>
      </c>
      <c r="F1372" s="5" t="s">
        <v>24</v>
      </c>
      <c r="G1372" s="6">
        <v>45838</v>
      </c>
      <c r="H1372" s="5">
        <v>2025</v>
      </c>
      <c r="I1372" s="5" t="s">
        <v>742</v>
      </c>
      <c r="J1372" s="6" t="s">
        <v>846</v>
      </c>
      <c r="M1372" s="101"/>
      <c r="O1372" s="5" t="s">
        <v>25</v>
      </c>
      <c r="P1372" s="5" t="s">
        <v>25</v>
      </c>
      <c r="Q1372" s="5" t="str">
        <f t="shared" si="163"/>
        <v>62-2025-06-30</v>
      </c>
      <c r="R1372" s="5">
        <v>0</v>
      </c>
      <c r="S1372" s="5">
        <v>0</v>
      </c>
    </row>
    <row r="1373" spans="1:19" x14ac:dyDescent="0.3">
      <c r="A1373" s="5">
        <v>63</v>
      </c>
      <c r="B1373" s="23" t="s">
        <v>673</v>
      </c>
      <c r="C1373" s="5" t="s">
        <v>2725</v>
      </c>
      <c r="D1373" s="5" t="s">
        <v>484</v>
      </c>
      <c r="E1373" s="5" t="s">
        <v>60</v>
      </c>
      <c r="F1373" s="5" t="s">
        <v>24</v>
      </c>
      <c r="G1373" s="6">
        <v>45838</v>
      </c>
      <c r="H1373" s="5">
        <v>2025</v>
      </c>
      <c r="I1373" s="5" t="s">
        <v>742</v>
      </c>
      <c r="J1373" s="6" t="s">
        <v>846</v>
      </c>
      <c r="M1373" s="101"/>
      <c r="O1373" s="5" t="s">
        <v>25</v>
      </c>
      <c r="P1373" s="5" t="s">
        <v>25</v>
      </c>
      <c r="Q1373" s="5" t="str">
        <f t="shared" si="163"/>
        <v>63-2025-06-30</v>
      </c>
      <c r="R1373" s="5">
        <v>0</v>
      </c>
      <c r="S1373" s="5">
        <v>0</v>
      </c>
    </row>
    <row r="1374" spans="1:19" x14ac:dyDescent="0.3">
      <c r="A1374" s="5">
        <v>64</v>
      </c>
      <c r="B1374" s="23" t="s">
        <v>675</v>
      </c>
      <c r="C1374" s="5" t="s">
        <v>2725</v>
      </c>
      <c r="D1374" s="5" t="s">
        <v>484</v>
      </c>
      <c r="E1374" s="5" t="s">
        <v>60</v>
      </c>
      <c r="F1374" s="5" t="s">
        <v>24</v>
      </c>
      <c r="G1374" s="6">
        <v>45838</v>
      </c>
      <c r="H1374" s="5">
        <v>2025</v>
      </c>
      <c r="I1374" s="5" t="s">
        <v>742</v>
      </c>
      <c r="J1374" s="6" t="s">
        <v>846</v>
      </c>
      <c r="M1374" s="101"/>
      <c r="O1374" s="5" t="s">
        <v>25</v>
      </c>
      <c r="P1374" s="5" t="s">
        <v>25</v>
      </c>
      <c r="Q1374" s="5" t="str">
        <f t="shared" si="163"/>
        <v>64-2025-06-30</v>
      </c>
      <c r="R1374" s="5">
        <v>0</v>
      </c>
      <c r="S1374" s="5">
        <v>0</v>
      </c>
    </row>
    <row r="1375" spans="1:19" x14ac:dyDescent="0.3">
      <c r="A1375" s="5">
        <v>65</v>
      </c>
      <c r="B1375" s="23" t="s">
        <v>677</v>
      </c>
      <c r="C1375" s="5" t="s">
        <v>2725</v>
      </c>
      <c r="D1375" s="5" t="s">
        <v>484</v>
      </c>
      <c r="E1375" s="5" t="s">
        <v>60</v>
      </c>
      <c r="F1375" s="5" t="s">
        <v>24</v>
      </c>
      <c r="G1375" s="6">
        <v>45838</v>
      </c>
      <c r="H1375" s="5">
        <v>2025</v>
      </c>
      <c r="I1375" s="5" t="s">
        <v>742</v>
      </c>
      <c r="J1375" s="6" t="s">
        <v>846</v>
      </c>
      <c r="M1375" s="101"/>
      <c r="O1375" s="5" t="s">
        <v>25</v>
      </c>
      <c r="P1375" s="5" t="s">
        <v>25</v>
      </c>
      <c r="Q1375" s="5" t="str">
        <f t="shared" si="163"/>
        <v>65-2025-06-30</v>
      </c>
      <c r="R1375" s="5">
        <v>0</v>
      </c>
      <c r="S1375" s="5">
        <v>0</v>
      </c>
    </row>
    <row r="1376" spans="1:19" x14ac:dyDescent="0.3">
      <c r="A1376" s="5">
        <v>66</v>
      </c>
      <c r="B1376" s="23" t="s">
        <v>679</v>
      </c>
      <c r="C1376" s="5" t="s">
        <v>2725</v>
      </c>
      <c r="D1376" s="5" t="s">
        <v>484</v>
      </c>
      <c r="E1376" s="5" t="s">
        <v>60</v>
      </c>
      <c r="F1376" s="5" t="s">
        <v>24</v>
      </c>
      <c r="G1376" s="6">
        <v>45838</v>
      </c>
      <c r="H1376" s="5">
        <v>2025</v>
      </c>
      <c r="I1376" s="5" t="s">
        <v>742</v>
      </c>
      <c r="J1376" s="6" t="s">
        <v>846</v>
      </c>
      <c r="M1376" s="101"/>
      <c r="O1376" s="5" t="s">
        <v>25</v>
      </c>
      <c r="P1376" s="5" t="s">
        <v>25</v>
      </c>
      <c r="Q1376" s="5" t="str">
        <f t="shared" si="163"/>
        <v>66-2025-06-30</v>
      </c>
      <c r="R1376" s="5">
        <v>0</v>
      </c>
      <c r="S1376" s="5">
        <v>0</v>
      </c>
    </row>
    <row r="1377" spans="1:19" x14ac:dyDescent="0.3">
      <c r="A1377" s="5">
        <v>67</v>
      </c>
      <c r="B1377" s="23" t="s">
        <v>665</v>
      </c>
      <c r="C1377" s="5" t="s">
        <v>2725</v>
      </c>
      <c r="D1377" s="5" t="s">
        <v>344</v>
      </c>
      <c r="E1377" s="5" t="s">
        <v>60</v>
      </c>
      <c r="F1377" s="5" t="s">
        <v>24</v>
      </c>
      <c r="G1377" s="6">
        <v>45838</v>
      </c>
      <c r="H1377" s="5">
        <v>2025</v>
      </c>
      <c r="I1377" s="5" t="s">
        <v>742</v>
      </c>
      <c r="J1377" s="6" t="s">
        <v>846</v>
      </c>
      <c r="M1377" s="101"/>
      <c r="O1377" s="5" t="s">
        <v>25</v>
      </c>
      <c r="P1377" s="5" t="s">
        <v>25</v>
      </c>
      <c r="Q1377" s="5" t="str">
        <f t="shared" si="163"/>
        <v>67-2025-06-30</v>
      </c>
      <c r="R1377" s="5">
        <v>0</v>
      </c>
      <c r="S1377" s="5">
        <v>0</v>
      </c>
    </row>
    <row r="1378" spans="1:19" x14ac:dyDescent="0.3">
      <c r="A1378" s="5">
        <v>75</v>
      </c>
      <c r="B1378" s="23" t="s">
        <v>616</v>
      </c>
      <c r="C1378" s="5" t="s">
        <v>2725</v>
      </c>
      <c r="D1378" s="5" t="s">
        <v>351</v>
      </c>
      <c r="E1378" s="5" t="s">
        <v>60</v>
      </c>
      <c r="F1378" s="5" t="s">
        <v>24</v>
      </c>
      <c r="G1378" s="6">
        <v>45838</v>
      </c>
      <c r="H1378" s="5">
        <v>2025</v>
      </c>
      <c r="I1378" s="5" t="s">
        <v>742</v>
      </c>
      <c r="J1378" s="6" t="s">
        <v>846</v>
      </c>
      <c r="M1378" s="101"/>
      <c r="O1378" s="5" t="s">
        <v>25</v>
      </c>
      <c r="P1378" s="5" t="s">
        <v>25</v>
      </c>
      <c r="Q1378" s="5" t="str">
        <f t="shared" si="163"/>
        <v>75-2025-06-30</v>
      </c>
      <c r="R1378" s="5">
        <v>0</v>
      </c>
      <c r="S1378" s="5">
        <v>0</v>
      </c>
    </row>
    <row r="1379" spans="1:19" x14ac:dyDescent="0.3">
      <c r="A1379" s="5">
        <v>76</v>
      </c>
      <c r="B1379" s="23" t="s">
        <v>618</v>
      </c>
      <c r="C1379" s="5" t="s">
        <v>2725</v>
      </c>
      <c r="D1379" s="5" t="s">
        <v>53</v>
      </c>
      <c r="E1379" s="5" t="s">
        <v>60</v>
      </c>
      <c r="F1379" s="5" t="s">
        <v>24</v>
      </c>
      <c r="G1379" s="6">
        <v>45838</v>
      </c>
      <c r="H1379" s="5">
        <v>2025</v>
      </c>
      <c r="I1379" s="5" t="s">
        <v>742</v>
      </c>
      <c r="J1379" s="6" t="s">
        <v>846</v>
      </c>
      <c r="M1379" s="101"/>
      <c r="O1379" s="5" t="s">
        <v>25</v>
      </c>
      <c r="P1379" s="5" t="s">
        <v>25</v>
      </c>
      <c r="Q1379" s="5" t="str">
        <f t="shared" si="163"/>
        <v>76-2025-06-30</v>
      </c>
      <c r="R1379" s="5">
        <v>0</v>
      </c>
      <c r="S1379" s="5">
        <v>0</v>
      </c>
    </row>
    <row r="1380" spans="1:19" x14ac:dyDescent="0.3">
      <c r="A1380" s="5" t="s">
        <v>712</v>
      </c>
      <c r="B1380" s="23" t="s">
        <v>713</v>
      </c>
      <c r="C1380" s="5" t="s">
        <v>2725</v>
      </c>
      <c r="D1380" s="5" t="s">
        <v>440</v>
      </c>
      <c r="E1380" s="5" t="s">
        <v>54</v>
      </c>
      <c r="F1380" s="5" t="s">
        <v>24</v>
      </c>
      <c r="G1380" s="6">
        <v>45838</v>
      </c>
      <c r="H1380" s="5">
        <v>2025</v>
      </c>
      <c r="I1380" s="5" t="s">
        <v>742</v>
      </c>
      <c r="J1380" s="6" t="s">
        <v>846</v>
      </c>
      <c r="K1380" s="62">
        <v>69</v>
      </c>
      <c r="L1380" s="62">
        <v>47</v>
      </c>
      <c r="M1380" s="101">
        <v>0.6811594202898551</v>
      </c>
      <c r="N1380" s="59">
        <v>0.6811594202898551</v>
      </c>
      <c r="O1380" s="5" t="s">
        <v>25</v>
      </c>
      <c r="P1380" s="5" t="s">
        <v>25</v>
      </c>
      <c r="Q1380" s="5" t="str">
        <f t="shared" si="163"/>
        <v>Med 15-2025-06-30</v>
      </c>
      <c r="R1380" s="5">
        <v>0</v>
      </c>
      <c r="S1380" s="5">
        <v>0</v>
      </c>
    </row>
    <row r="1381" spans="1:19" x14ac:dyDescent="0.3">
      <c r="A1381" s="25" t="s">
        <v>603</v>
      </c>
      <c r="B1381" s="23" t="s">
        <v>2811</v>
      </c>
      <c r="C1381" s="5" t="s">
        <v>2725</v>
      </c>
      <c r="D1381" s="5" t="s">
        <v>344</v>
      </c>
      <c r="E1381" s="5" t="s">
        <v>60</v>
      </c>
      <c r="F1381" s="5" t="s">
        <v>24</v>
      </c>
      <c r="G1381" s="6">
        <v>45838</v>
      </c>
      <c r="H1381" s="5">
        <v>2025</v>
      </c>
      <c r="I1381" s="5" t="s">
        <v>742</v>
      </c>
      <c r="J1381" s="6" t="s">
        <v>846</v>
      </c>
      <c r="K1381" s="62">
        <v>62</v>
      </c>
      <c r="L1381" s="62">
        <v>73</v>
      </c>
      <c r="M1381" s="101">
        <v>1</v>
      </c>
      <c r="N1381" s="59">
        <v>1</v>
      </c>
      <c r="O1381" s="5" t="s">
        <v>25</v>
      </c>
      <c r="P1381" s="5" t="s">
        <v>25</v>
      </c>
      <c r="Q1381" s="5" t="str">
        <f t="shared" si="163"/>
        <v>416.1-2025-06-30</v>
      </c>
      <c r="R1381" s="5">
        <v>0</v>
      </c>
      <c r="S1381" s="5">
        <v>0</v>
      </c>
    </row>
    <row r="1382" spans="1:19" x14ac:dyDescent="0.3">
      <c r="A1382" s="25" t="s">
        <v>605</v>
      </c>
      <c r="B1382" s="23" t="s">
        <v>2812</v>
      </c>
      <c r="C1382" s="5" t="s">
        <v>2725</v>
      </c>
      <c r="D1382" s="5" t="s">
        <v>87</v>
      </c>
      <c r="E1382" s="5" t="s">
        <v>60</v>
      </c>
      <c r="F1382" s="5" t="s">
        <v>24</v>
      </c>
      <c r="G1382" s="6">
        <v>45838</v>
      </c>
      <c r="H1382" s="5">
        <v>2025</v>
      </c>
      <c r="I1382" s="5" t="s">
        <v>742</v>
      </c>
      <c r="J1382" s="6" t="s">
        <v>846</v>
      </c>
      <c r="K1382" s="62">
        <v>99</v>
      </c>
      <c r="L1382" s="62">
        <v>66</v>
      </c>
      <c r="M1382" s="101">
        <v>0.66666666666666663</v>
      </c>
      <c r="N1382" s="59">
        <v>0.66666666666666663</v>
      </c>
      <c r="O1382" s="5" t="s">
        <v>25</v>
      </c>
      <c r="P1382" s="5" t="s">
        <v>25</v>
      </c>
      <c r="Q1382" s="5" t="str">
        <f t="shared" si="163"/>
        <v>416.2-2025-06-30</v>
      </c>
      <c r="R1382" s="5">
        <v>0</v>
      </c>
      <c r="S1382" s="5">
        <v>0</v>
      </c>
    </row>
    <row r="1383" spans="1:19" x14ac:dyDescent="0.3">
      <c r="A1383" s="25" t="s">
        <v>607</v>
      </c>
      <c r="B1383" s="23" t="s">
        <v>2813</v>
      </c>
      <c r="C1383" s="5" t="s">
        <v>2725</v>
      </c>
      <c r="D1383" s="5" t="s">
        <v>351</v>
      </c>
      <c r="E1383" s="5" t="s">
        <v>60</v>
      </c>
      <c r="F1383" s="5" t="s">
        <v>24</v>
      </c>
      <c r="G1383" s="6">
        <v>45838</v>
      </c>
      <c r="H1383" s="5">
        <v>2025</v>
      </c>
      <c r="I1383" s="5" t="s">
        <v>742</v>
      </c>
      <c r="J1383" s="6" t="s">
        <v>846</v>
      </c>
      <c r="K1383" s="62">
        <v>40</v>
      </c>
      <c r="L1383" s="62">
        <v>40</v>
      </c>
      <c r="M1383" s="101">
        <v>1</v>
      </c>
      <c r="N1383" s="59">
        <v>1</v>
      </c>
      <c r="O1383" s="5" t="s">
        <v>25</v>
      </c>
      <c r="P1383" s="5" t="s">
        <v>25</v>
      </c>
      <c r="Q1383" s="5" t="str">
        <f t="shared" si="163"/>
        <v>416.3-2025-06-30</v>
      </c>
      <c r="R1383" s="5">
        <v>0</v>
      </c>
      <c r="S1383" s="5">
        <v>0</v>
      </c>
    </row>
    <row r="1384" spans="1:19" x14ac:dyDescent="0.3">
      <c r="A1384" s="25" t="s">
        <v>609</v>
      </c>
      <c r="B1384" s="23" t="s">
        <v>2814</v>
      </c>
      <c r="C1384" s="5" t="s">
        <v>2725</v>
      </c>
      <c r="D1384" s="5" t="s">
        <v>351</v>
      </c>
      <c r="E1384" s="5" t="s">
        <v>60</v>
      </c>
      <c r="F1384" s="5" t="s">
        <v>24</v>
      </c>
      <c r="G1384" s="6">
        <v>45838</v>
      </c>
      <c r="H1384" s="5">
        <v>2025</v>
      </c>
      <c r="I1384" s="5" t="s">
        <v>742</v>
      </c>
      <c r="J1384" s="6" t="s">
        <v>846</v>
      </c>
      <c r="K1384" s="62">
        <v>58</v>
      </c>
      <c r="L1384" s="62">
        <v>100</v>
      </c>
      <c r="M1384" s="101">
        <v>1</v>
      </c>
      <c r="N1384" s="59">
        <v>1</v>
      </c>
      <c r="O1384" s="5" t="s">
        <v>25</v>
      </c>
      <c r="P1384" s="5" t="s">
        <v>25</v>
      </c>
      <c r="Q1384" s="5" t="str">
        <f t="shared" si="163"/>
        <v>416.4-2025-06-30</v>
      </c>
      <c r="R1384" s="5">
        <v>0</v>
      </c>
      <c r="S1384" s="5">
        <v>0</v>
      </c>
    </row>
    <row r="1385" spans="1:19" x14ac:dyDescent="0.3">
      <c r="A1385" s="25" t="s">
        <v>611</v>
      </c>
      <c r="B1385" s="23" t="s">
        <v>2815</v>
      </c>
      <c r="C1385" s="5" t="s">
        <v>2725</v>
      </c>
      <c r="D1385" s="5" t="s">
        <v>87</v>
      </c>
      <c r="E1385" s="5" t="s">
        <v>60</v>
      </c>
      <c r="F1385" s="5" t="s">
        <v>24</v>
      </c>
      <c r="G1385" s="6">
        <v>45838</v>
      </c>
      <c r="H1385" s="5">
        <v>2025</v>
      </c>
      <c r="I1385" s="5" t="s">
        <v>742</v>
      </c>
      <c r="J1385" s="6" t="s">
        <v>846</v>
      </c>
      <c r="K1385" s="62">
        <v>53</v>
      </c>
      <c r="L1385" s="62">
        <v>51</v>
      </c>
      <c r="M1385" s="101">
        <v>0.96226415094339623</v>
      </c>
      <c r="N1385" s="59">
        <v>0.96226415094339623</v>
      </c>
      <c r="O1385" s="5" t="s">
        <v>25</v>
      </c>
      <c r="P1385" s="5" t="s">
        <v>25</v>
      </c>
      <c r="Q1385" s="5" t="str">
        <f t="shared" si="163"/>
        <v>416.5-2025-06-30</v>
      </c>
      <c r="R1385" s="5">
        <v>0</v>
      </c>
      <c r="S1385" s="5">
        <v>0</v>
      </c>
    </row>
    <row r="1386" spans="1:19" x14ac:dyDescent="0.3">
      <c r="A1386" s="25" t="s">
        <v>613</v>
      </c>
      <c r="B1386" s="23" t="s">
        <v>2816</v>
      </c>
      <c r="C1386" s="5" t="s">
        <v>2725</v>
      </c>
      <c r="D1386" s="5" t="s">
        <v>87</v>
      </c>
      <c r="E1386" s="5" t="s">
        <v>60</v>
      </c>
      <c r="F1386" s="5" t="s">
        <v>24</v>
      </c>
      <c r="G1386" s="6">
        <v>45838</v>
      </c>
      <c r="H1386" s="5">
        <v>2025</v>
      </c>
      <c r="I1386" s="5" t="s">
        <v>742</v>
      </c>
      <c r="J1386" s="6" t="s">
        <v>846</v>
      </c>
      <c r="K1386" s="62">
        <v>100</v>
      </c>
      <c r="L1386" s="62">
        <v>80</v>
      </c>
      <c r="M1386" s="101">
        <v>0.8</v>
      </c>
      <c r="N1386" s="59">
        <v>0.8</v>
      </c>
      <c r="O1386" s="5" t="s">
        <v>25</v>
      </c>
      <c r="P1386" s="5" t="s">
        <v>25</v>
      </c>
      <c r="Q1386" s="5" t="str">
        <f t="shared" si="163"/>
        <v>416.6-2025-06-30</v>
      </c>
      <c r="R1386" s="5">
        <v>0</v>
      </c>
      <c r="S1386" s="5">
        <v>0</v>
      </c>
    </row>
    <row r="1387" spans="1:19" x14ac:dyDescent="0.3">
      <c r="A1387" s="25" t="s">
        <v>619</v>
      </c>
      <c r="B1387" s="23" t="s">
        <v>620</v>
      </c>
      <c r="C1387" s="5" t="s">
        <v>2725</v>
      </c>
      <c r="D1387" s="5" t="s">
        <v>306</v>
      </c>
      <c r="E1387" s="5" t="s">
        <v>60</v>
      </c>
      <c r="F1387" s="5" t="s">
        <v>24</v>
      </c>
      <c r="G1387" s="6">
        <v>45838</v>
      </c>
      <c r="H1387" s="16">
        <v>2025</v>
      </c>
      <c r="I1387" s="6" t="s">
        <v>742</v>
      </c>
      <c r="J1387" s="6" t="s">
        <v>846</v>
      </c>
      <c r="K1387" s="5">
        <v>67</v>
      </c>
      <c r="L1387" s="5">
        <v>79</v>
      </c>
      <c r="M1387" s="15">
        <v>1</v>
      </c>
      <c r="N1387" s="15">
        <v>1</v>
      </c>
      <c r="O1387" s="5" t="s">
        <v>25</v>
      </c>
      <c r="P1387" s="5" t="s">
        <v>25</v>
      </c>
      <c r="Q1387" s="5" t="str">
        <f t="shared" si="163"/>
        <v>417.1-2025-06-30</v>
      </c>
      <c r="R1387" s="5">
        <v>0</v>
      </c>
      <c r="S1387" s="5">
        <v>0</v>
      </c>
    </row>
    <row r="1388" spans="1:19" x14ac:dyDescent="0.3">
      <c r="A1388" s="25" t="s">
        <v>621</v>
      </c>
      <c r="B1388" s="23" t="s">
        <v>622</v>
      </c>
      <c r="C1388" s="5" t="s">
        <v>2725</v>
      </c>
      <c r="D1388" s="5" t="s">
        <v>95</v>
      </c>
      <c r="E1388" s="5" t="s">
        <v>60</v>
      </c>
      <c r="F1388" s="5" t="s">
        <v>24</v>
      </c>
      <c r="G1388" s="6">
        <v>45838</v>
      </c>
      <c r="H1388" s="16">
        <v>2025</v>
      </c>
      <c r="I1388" s="6" t="s">
        <v>742</v>
      </c>
      <c r="J1388" s="6" t="s">
        <v>846</v>
      </c>
      <c r="K1388" s="5">
        <v>72</v>
      </c>
      <c r="L1388" s="5">
        <v>64</v>
      </c>
      <c r="M1388" s="15">
        <v>0.88888888888888884</v>
      </c>
      <c r="N1388" s="15">
        <v>0.88888888888888884</v>
      </c>
      <c r="O1388" s="5" t="s">
        <v>25</v>
      </c>
      <c r="P1388" s="5" t="s">
        <v>25</v>
      </c>
      <c r="Q1388" s="5" t="str">
        <f t="shared" si="163"/>
        <v>417.2-2025-06-30</v>
      </c>
      <c r="R1388" s="5">
        <v>0</v>
      </c>
      <c r="S1388" s="5">
        <v>0</v>
      </c>
    </row>
    <row r="1389" spans="1:19" x14ac:dyDescent="0.3">
      <c r="A1389" s="25" t="s">
        <v>623</v>
      </c>
      <c r="B1389" s="23" t="s">
        <v>624</v>
      </c>
      <c r="C1389" s="5" t="s">
        <v>2725</v>
      </c>
      <c r="D1389" s="5" t="s">
        <v>94</v>
      </c>
      <c r="E1389" s="5" t="s">
        <v>60</v>
      </c>
      <c r="F1389" s="5" t="s">
        <v>24</v>
      </c>
      <c r="G1389" s="6">
        <v>45838</v>
      </c>
      <c r="H1389" s="16">
        <v>2025</v>
      </c>
      <c r="I1389" s="6" t="s">
        <v>742</v>
      </c>
      <c r="J1389" s="6" t="s">
        <v>846</v>
      </c>
      <c r="K1389" s="11">
        <v>75</v>
      </c>
      <c r="L1389" s="5">
        <v>84</v>
      </c>
      <c r="M1389" s="15">
        <v>1</v>
      </c>
      <c r="N1389" s="15">
        <v>1</v>
      </c>
      <c r="O1389" s="5" t="s">
        <v>25</v>
      </c>
      <c r="P1389" s="5" t="s">
        <v>25</v>
      </c>
      <c r="Q1389" s="5" t="str">
        <f t="shared" si="163"/>
        <v>417.3-2025-06-30</v>
      </c>
      <c r="R1389" s="5">
        <v>0</v>
      </c>
      <c r="S1389" s="5">
        <v>0</v>
      </c>
    </row>
    <row r="1390" spans="1:19" x14ac:dyDescent="0.3">
      <c r="A1390" s="25" t="s">
        <v>625</v>
      </c>
      <c r="B1390" s="23" t="s">
        <v>626</v>
      </c>
      <c r="C1390" s="5" t="s">
        <v>2725</v>
      </c>
      <c r="D1390" s="5" t="s">
        <v>253</v>
      </c>
      <c r="E1390" s="5" t="s">
        <v>60</v>
      </c>
      <c r="F1390" s="5" t="s">
        <v>24</v>
      </c>
      <c r="G1390" s="6">
        <v>45838</v>
      </c>
      <c r="H1390" s="16">
        <v>2025</v>
      </c>
      <c r="I1390" s="6" t="s">
        <v>742</v>
      </c>
      <c r="J1390" s="6" t="s">
        <v>846</v>
      </c>
      <c r="K1390" s="5">
        <v>54</v>
      </c>
      <c r="L1390" s="5">
        <v>48</v>
      </c>
      <c r="M1390" s="15">
        <v>0.88888888888888884</v>
      </c>
      <c r="N1390" s="15">
        <v>0.88888888888888884</v>
      </c>
      <c r="O1390" s="5" t="s">
        <v>25</v>
      </c>
      <c r="P1390" s="5" t="s">
        <v>25</v>
      </c>
      <c r="Q1390" s="5" t="str">
        <f t="shared" si="163"/>
        <v>417.4-2025-06-30</v>
      </c>
      <c r="R1390" s="5">
        <v>0</v>
      </c>
      <c r="S1390" s="5">
        <v>0</v>
      </c>
    </row>
    <row r="1391" spans="1:19" x14ac:dyDescent="0.3">
      <c r="A1391" s="25" t="s">
        <v>627</v>
      </c>
      <c r="B1391" s="23" t="s">
        <v>628</v>
      </c>
      <c r="C1391" s="5" t="s">
        <v>2725</v>
      </c>
      <c r="D1391" s="5" t="s">
        <v>58</v>
      </c>
      <c r="E1391" s="5" t="s">
        <v>60</v>
      </c>
      <c r="F1391" s="5" t="s">
        <v>24</v>
      </c>
      <c r="G1391" s="6">
        <v>45838</v>
      </c>
      <c r="H1391" s="16">
        <v>2025</v>
      </c>
      <c r="I1391" s="6" t="s">
        <v>742</v>
      </c>
      <c r="J1391" s="6" t="s">
        <v>846</v>
      </c>
      <c r="K1391" s="5">
        <v>55</v>
      </c>
      <c r="L1391" s="5">
        <v>50</v>
      </c>
      <c r="M1391" s="15">
        <v>0.90909090909090906</v>
      </c>
      <c r="N1391" s="15">
        <v>0.90909090909090906</v>
      </c>
      <c r="O1391" s="5" t="s">
        <v>25</v>
      </c>
      <c r="P1391" s="5" t="s">
        <v>25</v>
      </c>
      <c r="Q1391" s="5" t="str">
        <f t="shared" si="163"/>
        <v>417.5-2025-06-30</v>
      </c>
      <c r="R1391" s="5">
        <v>0</v>
      </c>
      <c r="S1391" s="5">
        <v>0</v>
      </c>
    </row>
    <row r="1392" spans="1:19" x14ac:dyDescent="0.3">
      <c r="A1392" s="25" t="s">
        <v>629</v>
      </c>
      <c r="B1392" s="23" t="s">
        <v>630</v>
      </c>
      <c r="C1392" s="5" t="s">
        <v>2725</v>
      </c>
      <c r="D1392" s="5"/>
      <c r="E1392" s="5" t="s">
        <v>60</v>
      </c>
      <c r="F1392" s="5" t="s">
        <v>24</v>
      </c>
      <c r="G1392" s="6">
        <v>45838</v>
      </c>
      <c r="H1392" s="16">
        <v>2025</v>
      </c>
      <c r="I1392" s="6" t="s">
        <v>742</v>
      </c>
      <c r="J1392" s="6" t="s">
        <v>846</v>
      </c>
      <c r="K1392" s="5">
        <v>55</v>
      </c>
      <c r="L1392" s="5">
        <v>60</v>
      </c>
      <c r="M1392" s="15">
        <v>1</v>
      </c>
      <c r="N1392" s="15">
        <v>1</v>
      </c>
      <c r="O1392" s="5" t="s">
        <v>25</v>
      </c>
      <c r="P1392" s="5" t="s">
        <v>25</v>
      </c>
      <c r="Q1392" s="5" t="str">
        <f t="shared" si="163"/>
        <v>417.6-2025-06-30</v>
      </c>
      <c r="R1392" s="5">
        <v>0</v>
      </c>
      <c r="S1392" s="5">
        <v>0</v>
      </c>
    </row>
    <row r="1393" spans="1:19" x14ac:dyDescent="0.3">
      <c r="A1393" s="5">
        <v>420</v>
      </c>
      <c r="B1393" s="23" t="s">
        <v>2817</v>
      </c>
      <c r="C1393" s="5" t="s">
        <v>2725</v>
      </c>
      <c r="D1393" s="5" t="s">
        <v>198</v>
      </c>
      <c r="E1393" s="5" t="s">
        <v>60</v>
      </c>
      <c r="F1393" s="5" t="s">
        <v>24</v>
      </c>
      <c r="G1393" s="6">
        <v>45838</v>
      </c>
      <c r="H1393" s="16">
        <v>2025</v>
      </c>
      <c r="I1393" s="6" t="s">
        <v>742</v>
      </c>
      <c r="J1393" s="6" t="s">
        <v>846</v>
      </c>
      <c r="K1393">
        <v>46</v>
      </c>
      <c r="L1393">
        <v>51</v>
      </c>
      <c r="M1393" s="15">
        <v>1</v>
      </c>
      <c r="N1393" s="15">
        <v>1</v>
      </c>
      <c r="O1393" s="5" t="s">
        <v>25</v>
      </c>
      <c r="P1393" s="5" t="s">
        <v>25</v>
      </c>
      <c r="Q1393" s="5" t="str">
        <f t="shared" si="163"/>
        <v>420-2025-06-30</v>
      </c>
      <c r="R1393" s="5">
        <v>0</v>
      </c>
      <c r="S1393" s="5">
        <v>0</v>
      </c>
    </row>
    <row r="1394" spans="1:19" x14ac:dyDescent="0.3">
      <c r="A1394" s="5" t="s">
        <v>649</v>
      </c>
      <c r="B1394" s="23" t="s">
        <v>650</v>
      </c>
      <c r="C1394" s="5" t="s">
        <v>649</v>
      </c>
      <c r="D1394" s="23" t="s">
        <v>650</v>
      </c>
      <c r="E1394" s="5" t="s">
        <v>649</v>
      </c>
      <c r="F1394" s="23" t="s">
        <v>650</v>
      </c>
      <c r="G1394" s="6">
        <v>45838</v>
      </c>
      <c r="H1394" s="16">
        <v>2025</v>
      </c>
      <c r="I1394" s="6" t="s">
        <v>742</v>
      </c>
      <c r="J1394" s="6" t="s">
        <v>846</v>
      </c>
      <c r="K1394">
        <v>58</v>
      </c>
      <c r="L1394">
        <v>54</v>
      </c>
      <c r="M1394" s="15">
        <v>0.93103448275862066</v>
      </c>
      <c r="N1394" s="15">
        <v>0.93103448275862066</v>
      </c>
      <c r="O1394" s="5" t="s">
        <v>25</v>
      </c>
      <c r="P1394" s="5" t="s">
        <v>25</v>
      </c>
      <c r="Q1394" s="5" t="str">
        <f t="shared" si="163"/>
        <v>420.1-2025-06-30</v>
      </c>
      <c r="R1394" s="5">
        <v>0</v>
      </c>
      <c r="S1394" s="5">
        <v>0</v>
      </c>
    </row>
    <row r="1395" spans="1:19" x14ac:dyDescent="0.3">
      <c r="A1395" s="25" t="s">
        <v>651</v>
      </c>
      <c r="B1395" s="23" t="s">
        <v>652</v>
      </c>
      <c r="C1395" s="5" t="s">
        <v>2725</v>
      </c>
      <c r="D1395" s="5" t="s">
        <v>98</v>
      </c>
      <c r="E1395" s="5" t="s">
        <v>60</v>
      </c>
      <c r="F1395" s="5" t="s">
        <v>24</v>
      </c>
      <c r="G1395" s="6">
        <v>45838</v>
      </c>
      <c r="H1395" s="16">
        <v>2025</v>
      </c>
      <c r="I1395" s="6" t="s">
        <v>742</v>
      </c>
      <c r="J1395" s="6" t="s">
        <v>846</v>
      </c>
      <c r="K1395">
        <v>23</v>
      </c>
      <c r="L1395">
        <v>31</v>
      </c>
      <c r="M1395" s="15">
        <v>1</v>
      </c>
      <c r="N1395" s="15">
        <v>1</v>
      </c>
      <c r="O1395" s="5" t="s">
        <v>25</v>
      </c>
      <c r="P1395" s="5" t="s">
        <v>25</v>
      </c>
      <c r="Q1395" s="5" t="str">
        <f t="shared" si="163"/>
        <v>420.2-2025-06-30</v>
      </c>
      <c r="R1395" s="5">
        <v>0</v>
      </c>
      <c r="S1395" s="5">
        <v>0</v>
      </c>
    </row>
    <row r="1396" spans="1:19" x14ac:dyDescent="0.3">
      <c r="A1396" s="5" t="s">
        <v>653</v>
      </c>
      <c r="B1396" s="23" t="s">
        <v>654</v>
      </c>
      <c r="C1396" s="5" t="s">
        <v>2725</v>
      </c>
      <c r="D1396" s="5" t="s">
        <v>249</v>
      </c>
      <c r="E1396" s="5" t="s">
        <v>60</v>
      </c>
      <c r="F1396" s="5" t="s">
        <v>24</v>
      </c>
      <c r="G1396" s="6">
        <v>45838</v>
      </c>
      <c r="H1396" s="16">
        <v>2025</v>
      </c>
      <c r="I1396" s="6" t="s">
        <v>742</v>
      </c>
      <c r="J1396" s="6" t="s">
        <v>846</v>
      </c>
      <c r="K1396">
        <v>56</v>
      </c>
      <c r="L1396">
        <v>64</v>
      </c>
      <c r="M1396" s="15">
        <v>1</v>
      </c>
      <c r="N1396" s="15">
        <v>1</v>
      </c>
      <c r="O1396" s="5" t="s">
        <v>25</v>
      </c>
      <c r="P1396" s="5" t="s">
        <v>25</v>
      </c>
      <c r="Q1396" s="5" t="str">
        <f t="shared" si="163"/>
        <v>420.3-2025-06-30</v>
      </c>
      <c r="R1396" s="5">
        <v>0</v>
      </c>
      <c r="S1396" s="5">
        <v>0</v>
      </c>
    </row>
    <row r="1397" spans="1:19" x14ac:dyDescent="0.3">
      <c r="A1397" s="5" t="s">
        <v>655</v>
      </c>
      <c r="B1397" s="23" t="s">
        <v>656</v>
      </c>
      <c r="C1397" s="5" t="s">
        <v>2725</v>
      </c>
      <c r="D1397" s="5" t="s">
        <v>68</v>
      </c>
      <c r="E1397" s="5" t="s">
        <v>60</v>
      </c>
      <c r="F1397" s="5" t="s">
        <v>24</v>
      </c>
      <c r="G1397" s="6">
        <v>45838</v>
      </c>
      <c r="H1397" s="16">
        <v>2025</v>
      </c>
      <c r="I1397" s="6" t="s">
        <v>742</v>
      </c>
      <c r="J1397" s="6" t="s">
        <v>846</v>
      </c>
      <c r="K1397">
        <v>39</v>
      </c>
      <c r="L1397">
        <v>42</v>
      </c>
      <c r="M1397" s="15">
        <v>1</v>
      </c>
      <c r="N1397" s="15">
        <v>1</v>
      </c>
      <c r="O1397" s="5" t="s">
        <v>25</v>
      </c>
      <c r="P1397" s="5" t="s">
        <v>25</v>
      </c>
      <c r="Q1397" s="5" t="str">
        <f t="shared" si="163"/>
        <v>420.4-2025-06-30</v>
      </c>
      <c r="R1397" s="5">
        <v>0</v>
      </c>
      <c r="S1397" s="5">
        <v>0</v>
      </c>
    </row>
    <row r="1398" spans="1:19" x14ac:dyDescent="0.3">
      <c r="A1398" s="5" t="s">
        <v>657</v>
      </c>
      <c r="B1398" s="23" t="s">
        <v>658</v>
      </c>
      <c r="C1398" s="5" t="s">
        <v>2725</v>
      </c>
      <c r="D1398" s="5" t="s">
        <v>198</v>
      </c>
      <c r="E1398" s="5" t="s">
        <v>60</v>
      </c>
      <c r="F1398" s="5" t="s">
        <v>24</v>
      </c>
      <c r="G1398" s="6">
        <v>45838</v>
      </c>
      <c r="H1398" s="16">
        <v>2025</v>
      </c>
      <c r="I1398" s="6" t="s">
        <v>742</v>
      </c>
      <c r="J1398" s="6" t="s">
        <v>846</v>
      </c>
      <c r="K1398">
        <v>68.72</v>
      </c>
      <c r="L1398">
        <v>68.39</v>
      </c>
      <c r="M1398" s="15">
        <v>0.99519790454016299</v>
      </c>
      <c r="N1398" s="15">
        <v>0.99519790454016299</v>
      </c>
      <c r="O1398" s="5" t="s">
        <v>25</v>
      </c>
      <c r="P1398" s="5" t="s">
        <v>25</v>
      </c>
      <c r="Q1398" s="5" t="str">
        <f t="shared" si="163"/>
        <v>420.5-2025-06-30</v>
      </c>
      <c r="R1398" s="5">
        <v>0</v>
      </c>
      <c r="S1398" s="5">
        <v>0</v>
      </c>
    </row>
    <row r="1399" spans="1:19" x14ac:dyDescent="0.3">
      <c r="A1399" s="25" t="s">
        <v>659</v>
      </c>
      <c r="B1399" s="23" t="s">
        <v>660</v>
      </c>
      <c r="C1399" s="5" t="s">
        <v>2725</v>
      </c>
      <c r="D1399" s="5" t="s">
        <v>661</v>
      </c>
      <c r="E1399" s="5" t="s">
        <v>60</v>
      </c>
      <c r="F1399" s="5" t="s">
        <v>24</v>
      </c>
      <c r="G1399" s="6">
        <v>45838</v>
      </c>
      <c r="H1399" s="16">
        <v>2025</v>
      </c>
      <c r="I1399" s="6" t="s">
        <v>742</v>
      </c>
      <c r="J1399" s="6" t="s">
        <v>846</v>
      </c>
      <c r="K1399" s="5">
        <v>57</v>
      </c>
      <c r="L1399" s="5">
        <v>58</v>
      </c>
      <c r="M1399" s="15">
        <v>1</v>
      </c>
      <c r="N1399" s="15">
        <v>1</v>
      </c>
      <c r="O1399" s="5" t="s">
        <v>25</v>
      </c>
      <c r="P1399" s="5" t="s">
        <v>25</v>
      </c>
      <c r="Q1399" s="5" t="str">
        <f t="shared" si="163"/>
        <v>420.6-2025-06-30</v>
      </c>
      <c r="R1399" s="5">
        <v>0</v>
      </c>
      <c r="S1399" s="5">
        <v>0</v>
      </c>
    </row>
    <row r="1400" spans="1:19" x14ac:dyDescent="0.3">
      <c r="A1400" s="5">
        <v>469</v>
      </c>
      <c r="B1400" s="5" t="s">
        <v>395</v>
      </c>
      <c r="C1400" s="5" t="s">
        <v>2725</v>
      </c>
      <c r="D1400" s="5" t="s">
        <v>198</v>
      </c>
      <c r="E1400" s="5" t="s">
        <v>60</v>
      </c>
      <c r="F1400" s="5" t="s">
        <v>24</v>
      </c>
      <c r="G1400" s="6">
        <v>45838</v>
      </c>
      <c r="H1400" s="16">
        <v>2025</v>
      </c>
      <c r="I1400" s="6" t="s">
        <v>742</v>
      </c>
      <c r="J1400" s="6" t="s">
        <v>846</v>
      </c>
      <c r="K1400" s="5">
        <v>100</v>
      </c>
      <c r="L1400" s="5">
        <v>103.52</v>
      </c>
      <c r="M1400" s="15">
        <v>1</v>
      </c>
      <c r="N1400" s="15">
        <v>1</v>
      </c>
      <c r="O1400" s="5" t="s">
        <v>25</v>
      </c>
      <c r="P1400" s="5" t="s">
        <v>25</v>
      </c>
      <c r="Q1400" s="5" t="str">
        <f t="shared" si="163"/>
        <v>469-2025-06-30</v>
      </c>
      <c r="R1400" s="5">
        <v>0</v>
      </c>
      <c r="S1400" s="5">
        <v>0</v>
      </c>
    </row>
    <row r="1401" spans="1:19" x14ac:dyDescent="0.3">
      <c r="A1401" s="25" t="s">
        <v>666</v>
      </c>
      <c r="B1401" s="23" t="s">
        <v>667</v>
      </c>
      <c r="C1401" s="5" t="s">
        <v>2725</v>
      </c>
      <c r="D1401" s="5" t="s">
        <v>440</v>
      </c>
      <c r="E1401" s="5" t="s">
        <v>60</v>
      </c>
      <c r="F1401" s="5" t="s">
        <v>24</v>
      </c>
      <c r="G1401" s="6">
        <v>45838</v>
      </c>
      <c r="H1401" s="16">
        <v>2025</v>
      </c>
      <c r="I1401" s="6" t="s">
        <v>742</v>
      </c>
      <c r="J1401" s="6" t="s">
        <v>846</v>
      </c>
      <c r="K1401" s="5">
        <v>54</v>
      </c>
      <c r="L1401" s="5">
        <v>50</v>
      </c>
      <c r="M1401" s="15">
        <v>0.92592592592592593</v>
      </c>
      <c r="N1401" s="15">
        <v>0.92592592592592593</v>
      </c>
      <c r="O1401" s="5" t="s">
        <v>25</v>
      </c>
      <c r="P1401" s="5" t="s">
        <v>25</v>
      </c>
      <c r="Q1401" s="5" t="str">
        <f t="shared" si="163"/>
        <v>469.10-2025-06-30</v>
      </c>
      <c r="R1401" s="5">
        <v>0</v>
      </c>
      <c r="S1401" s="5">
        <v>0</v>
      </c>
    </row>
    <row r="1402" spans="1:19" x14ac:dyDescent="0.3">
      <c r="A1402" s="25" t="s">
        <v>668</v>
      </c>
      <c r="B1402" s="23" t="s">
        <v>669</v>
      </c>
      <c r="C1402" s="5" t="s">
        <v>2725</v>
      </c>
      <c r="D1402" s="5" t="s">
        <v>484</v>
      </c>
      <c r="E1402" s="5" t="s">
        <v>60</v>
      </c>
      <c r="F1402" s="5" t="s">
        <v>24</v>
      </c>
      <c r="G1402" s="6">
        <v>45838</v>
      </c>
      <c r="H1402" s="16">
        <v>2025</v>
      </c>
      <c r="I1402" s="6" t="s">
        <v>742</v>
      </c>
      <c r="J1402" s="6" t="s">
        <v>846</v>
      </c>
      <c r="K1402" s="5">
        <v>54</v>
      </c>
      <c r="L1402" s="5">
        <v>62</v>
      </c>
      <c r="M1402" s="15">
        <v>1</v>
      </c>
      <c r="N1402" s="15">
        <v>1</v>
      </c>
      <c r="O1402" s="5" t="s">
        <v>25</v>
      </c>
      <c r="P1402" s="5" t="s">
        <v>25</v>
      </c>
      <c r="Q1402" s="5" t="str">
        <f t="shared" si="163"/>
        <v>469.2-2025-06-30</v>
      </c>
      <c r="R1402" s="5">
        <v>0</v>
      </c>
      <c r="S1402" s="5">
        <v>0</v>
      </c>
    </row>
    <row r="1403" spans="1:19" x14ac:dyDescent="0.3">
      <c r="A1403" s="25" t="s">
        <v>670</v>
      </c>
      <c r="B1403" s="23" t="s">
        <v>671</v>
      </c>
      <c r="C1403" s="5" t="s">
        <v>2725</v>
      </c>
      <c r="D1403" s="5" t="s">
        <v>484</v>
      </c>
      <c r="E1403" s="5" t="s">
        <v>60</v>
      </c>
      <c r="F1403" s="5" t="s">
        <v>24</v>
      </c>
      <c r="G1403" s="6">
        <v>45838</v>
      </c>
      <c r="H1403" s="16">
        <v>2025</v>
      </c>
      <c r="I1403" s="6" t="s">
        <v>742</v>
      </c>
      <c r="J1403" s="6" t="s">
        <v>846</v>
      </c>
      <c r="K1403" s="5">
        <v>50</v>
      </c>
      <c r="L1403" s="5">
        <v>48</v>
      </c>
      <c r="M1403" s="15">
        <v>0.96</v>
      </c>
      <c r="N1403" s="15">
        <v>0.96</v>
      </c>
      <c r="O1403" s="5" t="s">
        <v>25</v>
      </c>
      <c r="P1403" s="5" t="s">
        <v>25</v>
      </c>
      <c r="Q1403" s="5" t="str">
        <f t="shared" si="163"/>
        <v>469.3-2025-06-30</v>
      </c>
      <c r="R1403" s="5">
        <v>0</v>
      </c>
      <c r="S1403" s="5">
        <v>0</v>
      </c>
    </row>
    <row r="1404" spans="1:19" x14ac:dyDescent="0.3">
      <c r="A1404" s="25" t="s">
        <v>672</v>
      </c>
      <c r="B1404" s="23" t="s">
        <v>673</v>
      </c>
      <c r="C1404" s="5" t="s">
        <v>2725</v>
      </c>
      <c r="D1404" s="5" t="s">
        <v>484</v>
      </c>
      <c r="E1404" s="5" t="s">
        <v>60</v>
      </c>
      <c r="F1404" s="5" t="s">
        <v>24</v>
      </c>
      <c r="G1404" s="6">
        <v>45838</v>
      </c>
      <c r="H1404" s="16">
        <v>2025</v>
      </c>
      <c r="I1404" s="6" t="s">
        <v>742</v>
      </c>
      <c r="J1404" s="6" t="s">
        <v>846</v>
      </c>
      <c r="K1404" s="5">
        <v>46</v>
      </c>
      <c r="L1404" s="5">
        <v>52</v>
      </c>
      <c r="M1404" s="15">
        <v>1</v>
      </c>
      <c r="N1404" s="15">
        <v>1</v>
      </c>
      <c r="O1404" s="5" t="s">
        <v>25</v>
      </c>
      <c r="P1404" s="5" t="s">
        <v>25</v>
      </c>
      <c r="Q1404" s="5" t="str">
        <f t="shared" si="163"/>
        <v>469.4-2025-06-30</v>
      </c>
      <c r="R1404" s="5">
        <v>0</v>
      </c>
      <c r="S1404" s="5">
        <v>0</v>
      </c>
    </row>
    <row r="1405" spans="1:19" x14ac:dyDescent="0.3">
      <c r="A1405" s="25" t="s">
        <v>674</v>
      </c>
      <c r="B1405" s="23" t="s">
        <v>675</v>
      </c>
      <c r="C1405" s="5" t="s">
        <v>2725</v>
      </c>
      <c r="D1405" s="5" t="s">
        <v>484</v>
      </c>
      <c r="E1405" s="5" t="s">
        <v>60</v>
      </c>
      <c r="F1405" s="5" t="s">
        <v>24</v>
      </c>
      <c r="G1405" s="6">
        <v>45838</v>
      </c>
      <c r="H1405" s="16">
        <v>2025</v>
      </c>
      <c r="I1405" s="6" t="s">
        <v>742</v>
      </c>
      <c r="J1405" s="6" t="s">
        <v>846</v>
      </c>
      <c r="K1405" s="5">
        <v>52</v>
      </c>
      <c r="L1405" s="5">
        <v>50</v>
      </c>
      <c r="M1405" s="15">
        <v>0.96153846153846156</v>
      </c>
      <c r="N1405" s="15">
        <v>0.96153846153846156</v>
      </c>
      <c r="O1405" s="5" t="s">
        <v>25</v>
      </c>
      <c r="P1405" s="5" t="s">
        <v>25</v>
      </c>
      <c r="Q1405" s="5" t="str">
        <f t="shared" si="163"/>
        <v>469.5-2025-06-30</v>
      </c>
      <c r="R1405" s="5">
        <v>0</v>
      </c>
      <c r="S1405" s="5">
        <v>0</v>
      </c>
    </row>
    <row r="1406" spans="1:19" x14ac:dyDescent="0.3">
      <c r="A1406" s="25" t="s">
        <v>676</v>
      </c>
      <c r="B1406" s="23" t="s">
        <v>677</v>
      </c>
      <c r="C1406" s="5" t="s">
        <v>2725</v>
      </c>
      <c r="D1406" s="5" t="s">
        <v>484</v>
      </c>
      <c r="E1406" s="5" t="s">
        <v>60</v>
      </c>
      <c r="F1406" s="5" t="s">
        <v>24</v>
      </c>
      <c r="G1406" s="6">
        <v>45838</v>
      </c>
      <c r="H1406" s="16">
        <v>2025</v>
      </c>
      <c r="I1406" s="6" t="s">
        <v>742</v>
      </c>
      <c r="J1406" s="6" t="s">
        <v>846</v>
      </c>
      <c r="K1406" s="5">
        <v>61</v>
      </c>
      <c r="L1406" s="5">
        <v>75</v>
      </c>
      <c r="M1406" s="15">
        <v>1</v>
      </c>
      <c r="N1406" s="15">
        <v>1</v>
      </c>
      <c r="O1406" s="5" t="s">
        <v>25</v>
      </c>
      <c r="P1406" s="5" t="s">
        <v>25</v>
      </c>
      <c r="Q1406" s="5" t="str">
        <f t="shared" si="163"/>
        <v>469.6-2025-06-30</v>
      </c>
      <c r="R1406" s="5">
        <v>0</v>
      </c>
      <c r="S1406" s="5">
        <v>0</v>
      </c>
    </row>
    <row r="1407" spans="1:19" x14ac:dyDescent="0.3">
      <c r="A1407" s="25" t="s">
        <v>678</v>
      </c>
      <c r="B1407" s="23" t="s">
        <v>679</v>
      </c>
      <c r="C1407" s="5" t="s">
        <v>2725</v>
      </c>
      <c r="D1407" s="5" t="s">
        <v>484</v>
      </c>
      <c r="E1407" s="5" t="s">
        <v>60</v>
      </c>
      <c r="F1407" s="5" t="s">
        <v>24</v>
      </c>
      <c r="G1407" s="6">
        <v>45838</v>
      </c>
      <c r="H1407" s="16">
        <v>2025</v>
      </c>
      <c r="I1407" s="6" t="s">
        <v>742</v>
      </c>
      <c r="J1407" s="6" t="s">
        <v>846</v>
      </c>
      <c r="K1407" s="5">
        <v>49</v>
      </c>
      <c r="L1407" s="5">
        <v>65</v>
      </c>
      <c r="M1407" s="15">
        <v>1</v>
      </c>
      <c r="N1407" s="15">
        <v>1</v>
      </c>
      <c r="O1407" s="5" t="s">
        <v>25</v>
      </c>
      <c r="P1407" s="5" t="s">
        <v>25</v>
      </c>
      <c r="Q1407" s="5" t="str">
        <f t="shared" si="163"/>
        <v>469.7-2025-06-30</v>
      </c>
      <c r="R1407" s="5">
        <v>0</v>
      </c>
      <c r="S1407" s="5">
        <v>0</v>
      </c>
    </row>
    <row r="1408" spans="1:19" x14ac:dyDescent="0.3">
      <c r="A1408" s="25" t="s">
        <v>680</v>
      </c>
      <c r="B1408" s="23" t="s">
        <v>681</v>
      </c>
      <c r="C1408" s="5" t="s">
        <v>2725</v>
      </c>
      <c r="D1408" s="5" t="s">
        <v>484</v>
      </c>
      <c r="E1408" s="5" t="s">
        <v>60</v>
      </c>
      <c r="F1408" s="5" t="s">
        <v>24</v>
      </c>
      <c r="G1408" s="6">
        <v>45838</v>
      </c>
      <c r="H1408" s="16">
        <v>2025</v>
      </c>
      <c r="I1408" s="6" t="s">
        <v>742</v>
      </c>
      <c r="J1408" s="6" t="s">
        <v>846</v>
      </c>
      <c r="K1408" s="5">
        <v>53</v>
      </c>
      <c r="L1408" s="5">
        <v>43</v>
      </c>
      <c r="M1408" s="15">
        <v>0.81132075471698117</v>
      </c>
      <c r="N1408" s="15">
        <v>0.81132075471698117</v>
      </c>
      <c r="O1408" s="5" t="s">
        <v>25</v>
      </c>
      <c r="P1408" s="5" t="s">
        <v>25</v>
      </c>
      <c r="Q1408" s="5" t="str">
        <f t="shared" si="163"/>
        <v>469.8-2025-06-30</v>
      </c>
      <c r="R1408" s="5">
        <v>0</v>
      </c>
      <c r="S1408" s="5">
        <v>0</v>
      </c>
    </row>
    <row r="1409" spans="1:19" x14ac:dyDescent="0.3">
      <c r="A1409" s="25" t="s">
        <v>682</v>
      </c>
      <c r="B1409" s="23" t="s">
        <v>683</v>
      </c>
      <c r="C1409" s="5" t="s">
        <v>2725</v>
      </c>
      <c r="D1409" s="5" t="s">
        <v>440</v>
      </c>
      <c r="E1409" s="5" t="s">
        <v>60</v>
      </c>
      <c r="F1409" s="5" t="s">
        <v>24</v>
      </c>
      <c r="G1409" s="6">
        <v>45838</v>
      </c>
      <c r="H1409" s="16">
        <v>2025</v>
      </c>
      <c r="I1409" s="6" t="s">
        <v>742</v>
      </c>
      <c r="J1409" s="6" t="s">
        <v>846</v>
      </c>
      <c r="K1409" s="5">
        <v>68</v>
      </c>
      <c r="L1409" s="5">
        <v>56</v>
      </c>
      <c r="M1409" s="15">
        <v>0.82352941176470584</v>
      </c>
      <c r="N1409" s="15">
        <v>0.82352941176470584</v>
      </c>
      <c r="O1409" s="5" t="s">
        <v>25</v>
      </c>
      <c r="P1409" s="5" t="s">
        <v>25</v>
      </c>
      <c r="Q1409" s="5" t="str">
        <f t="shared" si="163"/>
        <v>469.9-2025-06-30</v>
      </c>
      <c r="R1409" s="5">
        <v>0</v>
      </c>
      <c r="S1409" s="5">
        <v>0</v>
      </c>
    </row>
    <row r="1410" spans="1:19" x14ac:dyDescent="0.3">
      <c r="A1410" s="5">
        <v>470</v>
      </c>
      <c r="B1410" s="5" t="s">
        <v>441</v>
      </c>
      <c r="C1410" s="5" t="s">
        <v>2725</v>
      </c>
      <c r="D1410" s="5" t="s">
        <v>198</v>
      </c>
      <c r="E1410" s="5" t="s">
        <v>60</v>
      </c>
      <c r="F1410" s="5" t="s">
        <v>24</v>
      </c>
      <c r="G1410" s="6">
        <v>45838</v>
      </c>
      <c r="H1410" s="16">
        <v>2025</v>
      </c>
      <c r="I1410" s="6" t="s">
        <v>742</v>
      </c>
      <c r="J1410" s="6" t="s">
        <v>846</v>
      </c>
      <c r="K1410" s="5">
        <v>100</v>
      </c>
      <c r="L1410" s="5">
        <v>148.38</v>
      </c>
      <c r="M1410" s="15">
        <v>1</v>
      </c>
      <c r="N1410" s="15">
        <v>1</v>
      </c>
      <c r="O1410" s="5" t="s">
        <v>25</v>
      </c>
      <c r="P1410" s="5" t="s">
        <v>25</v>
      </c>
      <c r="Q1410" s="5" t="str">
        <f t="shared" ref="Q1410:Q1425" si="164">A1410&amp;"-"&amp;YEAR(G1410)&amp;"-"&amp;IF(LEN(MONTH(G1410))=1,"0"&amp;MONTH(G1410),MONTH(G1410))&amp;"-"&amp;IF(LEN(DAY(G1410))=1,"0"&amp;DAY(G1410),DAY(G1410))</f>
        <v>470-2025-06-30</v>
      </c>
      <c r="R1410" s="5">
        <v>0</v>
      </c>
      <c r="S1410" s="5">
        <v>0</v>
      </c>
    </row>
    <row r="1411" spans="1:19" x14ac:dyDescent="0.3">
      <c r="A1411" s="25" t="s">
        <v>684</v>
      </c>
      <c r="B1411" s="23" t="s">
        <v>685</v>
      </c>
      <c r="C1411" s="5" t="s">
        <v>2725</v>
      </c>
      <c r="D1411" s="5" t="s">
        <v>112</v>
      </c>
      <c r="E1411" s="5" t="s">
        <v>60</v>
      </c>
      <c r="F1411" s="5" t="s">
        <v>24</v>
      </c>
      <c r="G1411" s="6">
        <v>45838</v>
      </c>
      <c r="H1411" s="16">
        <v>2025</v>
      </c>
      <c r="I1411" s="6" t="s">
        <v>742</v>
      </c>
      <c r="J1411" s="6" t="s">
        <v>846</v>
      </c>
      <c r="K1411" s="5">
        <v>38</v>
      </c>
      <c r="L1411" s="5">
        <v>38</v>
      </c>
      <c r="M1411" s="15">
        <v>1</v>
      </c>
      <c r="N1411" s="15">
        <v>1</v>
      </c>
      <c r="O1411" s="5" t="s">
        <v>25</v>
      </c>
      <c r="P1411" s="5" t="s">
        <v>25</v>
      </c>
      <c r="Q1411" s="5" t="str">
        <f t="shared" si="164"/>
        <v>470.1-2025-06-30</v>
      </c>
      <c r="R1411" s="5">
        <v>0</v>
      </c>
      <c r="S1411" s="5">
        <v>0</v>
      </c>
    </row>
    <row r="1412" spans="1:19" x14ac:dyDescent="0.3">
      <c r="A1412" s="25" t="s">
        <v>686</v>
      </c>
      <c r="B1412" s="23" t="s">
        <v>687</v>
      </c>
      <c r="C1412" s="5" t="s">
        <v>2725</v>
      </c>
      <c r="D1412" s="5" t="s">
        <v>127</v>
      </c>
      <c r="E1412" s="5" t="s">
        <v>60</v>
      </c>
      <c r="F1412" s="5" t="s">
        <v>24</v>
      </c>
      <c r="G1412" s="6">
        <v>45838</v>
      </c>
      <c r="H1412" s="16">
        <v>2025</v>
      </c>
      <c r="I1412" s="6" t="s">
        <v>742</v>
      </c>
      <c r="J1412" s="6" t="s">
        <v>846</v>
      </c>
      <c r="K1412" s="5">
        <v>37</v>
      </c>
      <c r="L1412" s="5">
        <v>64</v>
      </c>
      <c r="M1412" s="15">
        <v>1</v>
      </c>
      <c r="N1412" s="15">
        <v>1</v>
      </c>
      <c r="O1412" s="5" t="s">
        <v>25</v>
      </c>
      <c r="P1412" s="5" t="s">
        <v>25</v>
      </c>
      <c r="Q1412" s="5" t="str">
        <f t="shared" si="164"/>
        <v>470.2-2025-06-30</v>
      </c>
      <c r="R1412" s="5">
        <v>0</v>
      </c>
      <c r="S1412" s="5">
        <v>0</v>
      </c>
    </row>
    <row r="1413" spans="1:19" x14ac:dyDescent="0.3">
      <c r="A1413" s="25" t="s">
        <v>688</v>
      </c>
      <c r="B1413" s="23" t="s">
        <v>689</v>
      </c>
      <c r="C1413" s="5" t="s">
        <v>2725</v>
      </c>
      <c r="D1413" s="5" t="s">
        <v>216</v>
      </c>
      <c r="E1413" s="5" t="s">
        <v>60</v>
      </c>
      <c r="F1413" s="5" t="s">
        <v>24</v>
      </c>
      <c r="G1413" s="6">
        <v>45838</v>
      </c>
      <c r="H1413" s="16">
        <v>2025</v>
      </c>
      <c r="I1413" s="6" t="s">
        <v>742</v>
      </c>
      <c r="J1413" s="6" t="s">
        <v>846</v>
      </c>
      <c r="K1413" s="5">
        <v>53</v>
      </c>
      <c r="L1413" s="5">
        <v>80</v>
      </c>
      <c r="M1413" s="15">
        <v>1</v>
      </c>
      <c r="N1413" s="15">
        <v>1</v>
      </c>
      <c r="O1413" s="5" t="s">
        <v>25</v>
      </c>
      <c r="P1413" s="5" t="s">
        <v>25</v>
      </c>
      <c r="Q1413" s="5" t="str">
        <f t="shared" si="164"/>
        <v>470.3-2025-06-30</v>
      </c>
      <c r="R1413" s="5">
        <v>0</v>
      </c>
      <c r="S1413" s="5">
        <v>0</v>
      </c>
    </row>
    <row r="1414" spans="1:19" x14ac:dyDescent="0.3">
      <c r="A1414" s="25" t="s">
        <v>690</v>
      </c>
      <c r="B1414" s="23" t="s">
        <v>691</v>
      </c>
      <c r="C1414" s="5" t="s">
        <v>2725</v>
      </c>
      <c r="D1414" s="5" t="s">
        <v>358</v>
      </c>
      <c r="E1414" s="5" t="s">
        <v>60</v>
      </c>
      <c r="F1414" s="5" t="s">
        <v>24</v>
      </c>
      <c r="G1414" s="6">
        <v>45838</v>
      </c>
      <c r="H1414" s="16">
        <v>2025</v>
      </c>
      <c r="I1414" s="6" t="s">
        <v>742</v>
      </c>
      <c r="J1414" s="6" t="s">
        <v>846</v>
      </c>
      <c r="K1414" s="5">
        <v>53</v>
      </c>
      <c r="L1414" s="5">
        <v>43</v>
      </c>
      <c r="M1414" s="15">
        <v>0.81132075471698117</v>
      </c>
      <c r="N1414" s="15">
        <v>0.81132075471698117</v>
      </c>
      <c r="O1414" s="5" t="s">
        <v>25</v>
      </c>
      <c r="P1414" s="5" t="s">
        <v>25</v>
      </c>
      <c r="Q1414" s="5" t="str">
        <f t="shared" si="164"/>
        <v>470.4-2025-06-30</v>
      </c>
      <c r="R1414" s="5">
        <v>0</v>
      </c>
      <c r="S1414" s="5">
        <v>0</v>
      </c>
    </row>
    <row r="1415" spans="1:19" x14ac:dyDescent="0.3">
      <c r="A1415" s="25" t="s">
        <v>692</v>
      </c>
      <c r="B1415" s="23" t="s">
        <v>693</v>
      </c>
      <c r="C1415" s="5" t="s">
        <v>2725</v>
      </c>
      <c r="D1415" s="5" t="s">
        <v>287</v>
      </c>
      <c r="E1415" s="5" t="s">
        <v>60</v>
      </c>
      <c r="F1415" s="5" t="s">
        <v>24</v>
      </c>
      <c r="G1415" s="6">
        <v>45838</v>
      </c>
      <c r="H1415" s="16">
        <v>2025</v>
      </c>
      <c r="I1415" s="6" t="s">
        <v>742</v>
      </c>
      <c r="J1415" s="6" t="s">
        <v>846</v>
      </c>
      <c r="K1415" s="5">
        <v>38</v>
      </c>
      <c r="L1415" s="5">
        <v>90</v>
      </c>
      <c r="M1415" s="15">
        <v>1</v>
      </c>
      <c r="N1415" s="15">
        <v>1</v>
      </c>
      <c r="O1415" s="5" t="s">
        <v>25</v>
      </c>
      <c r="P1415" s="5" t="s">
        <v>25</v>
      </c>
      <c r="Q1415" s="5" t="str">
        <f t="shared" si="164"/>
        <v>470.5-2025-06-30</v>
      </c>
      <c r="R1415" s="5">
        <v>0</v>
      </c>
      <c r="S1415" s="5">
        <v>0</v>
      </c>
    </row>
    <row r="1416" spans="1:19" x14ac:dyDescent="0.3">
      <c r="A1416" s="5">
        <v>471</v>
      </c>
      <c r="B1416" s="5" t="s">
        <v>442</v>
      </c>
      <c r="C1416" s="5" t="s">
        <v>2725</v>
      </c>
      <c r="D1416" s="5" t="s">
        <v>198</v>
      </c>
      <c r="E1416" s="5" t="s">
        <v>60</v>
      </c>
      <c r="F1416" s="5" t="s">
        <v>24</v>
      </c>
      <c r="G1416" s="6">
        <v>45838</v>
      </c>
      <c r="H1416" s="5">
        <v>2025</v>
      </c>
      <c r="I1416" s="5" t="s">
        <v>742</v>
      </c>
      <c r="J1416" s="6" t="s">
        <v>846</v>
      </c>
      <c r="K1416" s="5">
        <v>100</v>
      </c>
      <c r="L1416" s="5">
        <v>94</v>
      </c>
      <c r="M1416" s="15">
        <v>0.94</v>
      </c>
      <c r="N1416" s="15">
        <v>0.94</v>
      </c>
      <c r="O1416" s="5" t="s">
        <v>25</v>
      </c>
      <c r="P1416" s="5" t="s">
        <v>25</v>
      </c>
      <c r="Q1416" s="5" t="str">
        <f t="shared" si="164"/>
        <v>471-2025-06-30</v>
      </c>
      <c r="R1416" s="5">
        <v>0</v>
      </c>
      <c r="S1416" s="5">
        <v>0</v>
      </c>
    </row>
    <row r="1417" spans="1:19" x14ac:dyDescent="0.3">
      <c r="A1417" s="102" t="s">
        <v>2739</v>
      </c>
      <c r="B1417" s="23" t="s">
        <v>2740</v>
      </c>
      <c r="C1417" s="5" t="s">
        <v>2725</v>
      </c>
      <c r="D1417" s="5" t="s">
        <v>198</v>
      </c>
      <c r="E1417" s="5" t="s">
        <v>60</v>
      </c>
      <c r="F1417" s="5" t="s">
        <v>24</v>
      </c>
      <c r="G1417" s="6">
        <v>45838</v>
      </c>
      <c r="H1417" s="5">
        <v>2025</v>
      </c>
      <c r="I1417" s="5" t="s">
        <v>742</v>
      </c>
      <c r="J1417" s="6" t="s">
        <v>846</v>
      </c>
      <c r="K1417" s="5">
        <v>34</v>
      </c>
      <c r="L1417" s="5">
        <v>34</v>
      </c>
      <c r="M1417" s="15">
        <v>1</v>
      </c>
      <c r="N1417" s="15">
        <v>1</v>
      </c>
      <c r="O1417" s="5" t="s">
        <v>25</v>
      </c>
      <c r="P1417" s="5" t="s">
        <v>25</v>
      </c>
      <c r="Q1417" s="5" t="str">
        <f t="shared" si="164"/>
        <v>471.1-2025-06-30</v>
      </c>
      <c r="R1417" s="5">
        <v>0</v>
      </c>
      <c r="S1417" s="5">
        <v>0</v>
      </c>
    </row>
    <row r="1418" spans="1:19" x14ac:dyDescent="0.3">
      <c r="A1418" s="102" t="s">
        <v>2741</v>
      </c>
      <c r="B1418" s="23" t="s">
        <v>2742</v>
      </c>
      <c r="C1418" s="5" t="s">
        <v>2725</v>
      </c>
      <c r="D1418" s="5" t="s">
        <v>198</v>
      </c>
      <c r="E1418" s="5" t="s">
        <v>60</v>
      </c>
      <c r="F1418" s="5" t="s">
        <v>24</v>
      </c>
      <c r="G1418" s="6">
        <v>45838</v>
      </c>
      <c r="H1418" s="5">
        <v>2025</v>
      </c>
      <c r="I1418" s="5" t="s">
        <v>742</v>
      </c>
      <c r="J1418" s="6" t="s">
        <v>846</v>
      </c>
      <c r="K1418" s="5">
        <v>30</v>
      </c>
      <c r="L1418" s="5">
        <v>22</v>
      </c>
      <c r="M1418" s="15">
        <v>0.73333333333333328</v>
      </c>
      <c r="N1418" s="15">
        <v>0.73333333333333328</v>
      </c>
      <c r="O1418" s="5" t="s">
        <v>25</v>
      </c>
      <c r="P1418" s="5" t="s">
        <v>25</v>
      </c>
      <c r="Q1418" s="5" t="str">
        <f t="shared" si="164"/>
        <v>471.2-2025-06-30</v>
      </c>
      <c r="R1418" s="5">
        <v>0</v>
      </c>
      <c r="S1418" s="5">
        <v>0</v>
      </c>
    </row>
    <row r="1419" spans="1:19" x14ac:dyDescent="0.3">
      <c r="A1419" s="102" t="s">
        <v>2743</v>
      </c>
      <c r="B1419" s="23" t="s">
        <v>2744</v>
      </c>
      <c r="C1419" s="5" t="s">
        <v>2725</v>
      </c>
      <c r="D1419" s="5" t="s">
        <v>198</v>
      </c>
      <c r="E1419" s="5" t="s">
        <v>60</v>
      </c>
      <c r="F1419" s="5" t="s">
        <v>24</v>
      </c>
      <c r="G1419" s="6">
        <v>45838</v>
      </c>
      <c r="H1419" s="5">
        <v>2025</v>
      </c>
      <c r="I1419" s="5" t="s">
        <v>742</v>
      </c>
      <c r="J1419" s="6" t="s">
        <v>846</v>
      </c>
      <c r="K1419" s="5">
        <v>50.06</v>
      </c>
      <c r="L1419" s="5">
        <v>50</v>
      </c>
      <c r="M1419" s="15">
        <v>0.99880143827407109</v>
      </c>
      <c r="N1419" s="15">
        <v>0.99880143827407109</v>
      </c>
      <c r="O1419" s="5" t="s">
        <v>25</v>
      </c>
      <c r="P1419" s="5" t="s">
        <v>25</v>
      </c>
      <c r="Q1419" s="5" t="str">
        <f t="shared" si="164"/>
        <v>471.3-2025-06-30</v>
      </c>
      <c r="R1419" s="5">
        <v>0</v>
      </c>
      <c r="S1419" s="5">
        <v>0</v>
      </c>
    </row>
    <row r="1420" spans="1:19" x14ac:dyDescent="0.3">
      <c r="A1420" s="102" t="s">
        <v>2751</v>
      </c>
      <c r="B1420" s="23" t="s">
        <v>2752</v>
      </c>
      <c r="C1420" s="5" t="s">
        <v>2725</v>
      </c>
      <c r="D1420" s="5" t="s">
        <v>198</v>
      </c>
      <c r="E1420" s="5" t="s">
        <v>60</v>
      </c>
      <c r="F1420" s="5" t="s">
        <v>24</v>
      </c>
      <c r="G1420" s="6">
        <v>45838</v>
      </c>
      <c r="H1420" s="5">
        <v>2025</v>
      </c>
      <c r="I1420" s="5" t="s">
        <v>742</v>
      </c>
      <c r="J1420" s="6" t="s">
        <v>846</v>
      </c>
      <c r="K1420" s="5">
        <v>39</v>
      </c>
      <c r="L1420" s="5">
        <v>34</v>
      </c>
      <c r="M1420" s="15">
        <v>0.87179487179487181</v>
      </c>
      <c r="N1420" s="15">
        <v>0.87179487179487181</v>
      </c>
      <c r="O1420" s="5" t="s">
        <v>25</v>
      </c>
      <c r="P1420" s="5" t="s">
        <v>25</v>
      </c>
      <c r="Q1420" s="5" t="str">
        <f t="shared" si="164"/>
        <v>471.7-2025-06-30</v>
      </c>
      <c r="R1420" s="5">
        <v>0</v>
      </c>
      <c r="S1420" s="5">
        <v>0</v>
      </c>
    </row>
    <row r="1421" spans="1:19" x14ac:dyDescent="0.3">
      <c r="A1421" s="102" t="s">
        <v>2745</v>
      </c>
      <c r="B1421" s="23" t="s">
        <v>2746</v>
      </c>
      <c r="C1421" s="5" t="s">
        <v>2725</v>
      </c>
      <c r="D1421" s="5" t="s">
        <v>198</v>
      </c>
      <c r="E1421" s="5" t="s">
        <v>60</v>
      </c>
      <c r="F1421" s="5" t="s">
        <v>24</v>
      </c>
      <c r="G1421" s="6">
        <v>45838</v>
      </c>
      <c r="H1421" s="5">
        <v>2025</v>
      </c>
      <c r="I1421" s="5" t="s">
        <v>742</v>
      </c>
      <c r="J1421" s="6" t="s">
        <v>846</v>
      </c>
      <c r="K1421" s="5">
        <v>24</v>
      </c>
      <c r="L1421" s="5">
        <v>21</v>
      </c>
      <c r="M1421" s="15">
        <v>0.875</v>
      </c>
      <c r="N1421" s="15">
        <v>0.875</v>
      </c>
      <c r="O1421" s="5" t="s">
        <v>25</v>
      </c>
      <c r="P1421" s="5" t="s">
        <v>25</v>
      </c>
      <c r="Q1421" s="5" t="str">
        <f t="shared" si="164"/>
        <v>471.4-2025-06-30</v>
      </c>
      <c r="R1421" s="5">
        <v>0</v>
      </c>
      <c r="S1421" s="5">
        <v>0</v>
      </c>
    </row>
    <row r="1422" spans="1:19" x14ac:dyDescent="0.3">
      <c r="A1422" s="102" t="s">
        <v>2747</v>
      </c>
      <c r="B1422" s="23" t="s">
        <v>2748</v>
      </c>
      <c r="C1422" s="5" t="s">
        <v>2725</v>
      </c>
      <c r="D1422" s="5" t="s">
        <v>198</v>
      </c>
      <c r="E1422" s="5" t="s">
        <v>60</v>
      </c>
      <c r="F1422" s="5" t="s">
        <v>24</v>
      </c>
      <c r="G1422" s="6">
        <v>45838</v>
      </c>
      <c r="H1422" s="5">
        <v>2025</v>
      </c>
      <c r="I1422" s="5" t="s">
        <v>742</v>
      </c>
      <c r="J1422" s="6" t="s">
        <v>846</v>
      </c>
      <c r="K1422" s="5">
        <v>23</v>
      </c>
      <c r="L1422" s="5">
        <v>24</v>
      </c>
      <c r="M1422" s="15">
        <v>1</v>
      </c>
      <c r="N1422" s="15">
        <v>1</v>
      </c>
      <c r="O1422" s="5" t="s">
        <v>25</v>
      </c>
      <c r="P1422" s="5" t="s">
        <v>25</v>
      </c>
      <c r="Q1422" s="5" t="str">
        <f t="shared" si="164"/>
        <v>471.5-2025-06-30</v>
      </c>
      <c r="R1422" s="5">
        <v>0</v>
      </c>
      <c r="S1422" s="5">
        <v>0</v>
      </c>
    </row>
    <row r="1423" spans="1:19" x14ac:dyDescent="0.3">
      <c r="A1423" s="102" t="s">
        <v>2749</v>
      </c>
      <c r="B1423" s="23" t="s">
        <v>2750</v>
      </c>
      <c r="C1423" s="5" t="s">
        <v>2725</v>
      </c>
      <c r="D1423" s="5" t="s">
        <v>198</v>
      </c>
      <c r="E1423" s="5" t="s">
        <v>60</v>
      </c>
      <c r="F1423" s="5" t="s">
        <v>24</v>
      </c>
      <c r="G1423" s="6">
        <v>45838</v>
      </c>
      <c r="H1423" s="5">
        <v>2025</v>
      </c>
      <c r="I1423" s="5" t="s">
        <v>742</v>
      </c>
      <c r="J1423" s="6" t="s">
        <v>846</v>
      </c>
      <c r="K1423" s="5">
        <v>51</v>
      </c>
      <c r="L1423" s="5">
        <v>54</v>
      </c>
      <c r="M1423" s="15">
        <v>1</v>
      </c>
      <c r="N1423" s="15">
        <v>1</v>
      </c>
      <c r="O1423" s="5" t="s">
        <v>25</v>
      </c>
      <c r="P1423" s="5" t="s">
        <v>25</v>
      </c>
      <c r="Q1423" s="5" t="str">
        <f t="shared" si="164"/>
        <v>471.6-2025-06-30</v>
      </c>
      <c r="R1423" s="5">
        <v>0</v>
      </c>
      <c r="S1423" s="5">
        <v>0</v>
      </c>
    </row>
    <row r="1424" spans="1:19" x14ac:dyDescent="0.3">
      <c r="A1424" s="5">
        <v>199</v>
      </c>
      <c r="B1424" s="5" t="s">
        <v>140</v>
      </c>
      <c r="C1424" s="5" t="s">
        <v>2724</v>
      </c>
      <c r="D1424" s="5" t="s">
        <v>28</v>
      </c>
      <c r="E1424" s="5" t="s">
        <v>54</v>
      </c>
      <c r="F1424" s="5" t="s">
        <v>24</v>
      </c>
      <c r="G1424" s="6">
        <v>45838</v>
      </c>
      <c r="H1424" s="5">
        <v>2025</v>
      </c>
      <c r="I1424" s="5" t="s">
        <v>742</v>
      </c>
      <c r="J1424" s="6" t="s">
        <v>846</v>
      </c>
      <c r="K1424" s="5">
        <v>80</v>
      </c>
      <c r="L1424" s="5">
        <v>92.1</v>
      </c>
      <c r="M1424" s="15">
        <v>1.1512500000000001</v>
      </c>
      <c r="N1424" s="15">
        <v>1.1512500000000001</v>
      </c>
      <c r="O1424" s="5" t="s">
        <v>25</v>
      </c>
      <c r="P1424" s="5" t="s">
        <v>25</v>
      </c>
      <c r="Q1424" s="5" t="str">
        <f t="shared" si="164"/>
        <v>199-2025-06-30</v>
      </c>
      <c r="R1424" s="5">
        <v>0</v>
      </c>
      <c r="S1424" s="5">
        <v>0</v>
      </c>
    </row>
    <row r="1425" spans="1:21" x14ac:dyDescent="0.3">
      <c r="A1425" s="5">
        <v>144</v>
      </c>
      <c r="B1425" s="5" t="s">
        <v>117</v>
      </c>
      <c r="C1425" s="5" t="s">
        <v>2724</v>
      </c>
      <c r="D1425" s="5" t="s">
        <v>85</v>
      </c>
      <c r="E1425" s="5" t="s">
        <v>73</v>
      </c>
      <c r="F1425" s="5" t="s">
        <v>24</v>
      </c>
      <c r="G1425" s="6">
        <v>46022</v>
      </c>
      <c r="H1425" s="5">
        <f>YEAR(G1425)</f>
        <v>2025</v>
      </c>
      <c r="I1425" s="5" t="str">
        <f>PROPER(TEXT(G1425,"mmmm"))</f>
        <v>Diciembre</v>
      </c>
      <c r="J1425" s="6" t="str">
        <f>IF(OR(I1425="Enero",I1425="Febrero",I1425="Marzo",I1425="Abril",I1425="Mayo",I1425="Junio"),H1425&amp;"-1",IF(OR(I1425="Julio",I1425="Agosto",I1425="Septiembre",I1425="Octubre",I1425="Noviembre",I1425="Diciembre"),H1425&amp;"-2"))</f>
        <v>2025-2</v>
      </c>
      <c r="K1425" s="5">
        <v>4</v>
      </c>
      <c r="L1425" s="5">
        <v>1.95</v>
      </c>
      <c r="M1425" s="15">
        <f>IFERROR(IF((L1425/K1425)&gt;1.3,1.3,L1425/K1425),"")</f>
        <v>0.48749999999999999</v>
      </c>
      <c r="N1425" s="15">
        <f>IFERROR(L1425/K1425,"")</f>
        <v>0.48749999999999999</v>
      </c>
      <c r="O1425" s="5" t="s">
        <v>55</v>
      </c>
      <c r="P1425" s="5" t="s">
        <v>91</v>
      </c>
      <c r="Q1425" s="5" t="str">
        <f t="shared" si="164"/>
        <v>144-2025-12-31</v>
      </c>
      <c r="R1425" s="5">
        <v>2</v>
      </c>
      <c r="S1425" s="5">
        <v>2</v>
      </c>
    </row>
    <row r="1426" spans="1:21" x14ac:dyDescent="0.3">
      <c r="A1426">
        <v>100</v>
      </c>
      <c r="B1426" t="s">
        <v>89</v>
      </c>
      <c r="C1426" t="s">
        <v>72</v>
      </c>
      <c r="D1426" t="s">
        <v>73</v>
      </c>
      <c r="E1426" t="s">
        <v>24</v>
      </c>
      <c r="F1426" s="107">
        <v>44561</v>
      </c>
      <c r="G1426">
        <v>100</v>
      </c>
      <c r="H1426">
        <v>100</v>
      </c>
      <c r="I1426" s="59">
        <v>1</v>
      </c>
      <c r="J1426" s="59">
        <v>1</v>
      </c>
      <c r="K1426" t="s">
        <v>25</v>
      </c>
      <c r="L1426" t="s">
        <v>25</v>
      </c>
      <c r="M1426">
        <v>2021</v>
      </c>
      <c r="N1426" t="s">
        <v>744</v>
      </c>
      <c r="O1426" t="s">
        <v>747</v>
      </c>
      <c r="P1426">
        <v>0</v>
      </c>
      <c r="Q1426">
        <v>0</v>
      </c>
      <c r="R1426">
        <v>0</v>
      </c>
      <c r="T1426" t="s">
        <v>748</v>
      </c>
      <c r="U1426">
        <v>31</v>
      </c>
    </row>
    <row r="1427" spans="1:21" x14ac:dyDescent="0.3">
      <c r="A1427">
        <v>100</v>
      </c>
      <c r="B1427" t="s">
        <v>89</v>
      </c>
      <c r="C1427" t="s">
        <v>72</v>
      </c>
      <c r="D1427" t="s">
        <v>73</v>
      </c>
      <c r="E1427" t="s">
        <v>24</v>
      </c>
      <c r="F1427" s="107">
        <v>44926</v>
      </c>
      <c r="G1427">
        <v>100</v>
      </c>
      <c r="H1427">
        <v>98.3</v>
      </c>
      <c r="I1427" s="59">
        <v>0.98299999999999998</v>
      </c>
      <c r="J1427" s="59">
        <v>0.98299999999999998</v>
      </c>
      <c r="K1427" t="s">
        <v>25</v>
      </c>
      <c r="L1427" t="s">
        <v>25</v>
      </c>
      <c r="M1427">
        <v>2022</v>
      </c>
      <c r="N1427" t="s">
        <v>744</v>
      </c>
      <c r="O1427" t="s">
        <v>749</v>
      </c>
      <c r="P1427">
        <v>0</v>
      </c>
      <c r="Q1427">
        <v>0</v>
      </c>
      <c r="R1427">
        <v>0</v>
      </c>
      <c r="T1427" t="s">
        <v>750</v>
      </c>
      <c r="U1427">
        <v>31</v>
      </c>
    </row>
    <row r="1428" spans="1:21" x14ac:dyDescent="0.3">
      <c r="A1428">
        <v>100</v>
      </c>
      <c r="B1428" t="s">
        <v>89</v>
      </c>
      <c r="C1428" t="s">
        <v>72</v>
      </c>
      <c r="D1428" t="s">
        <v>73</v>
      </c>
      <c r="E1428" t="s">
        <v>24</v>
      </c>
      <c r="F1428" s="107">
        <v>45291</v>
      </c>
      <c r="G1428">
        <v>100</v>
      </c>
      <c r="H1428">
        <v>99</v>
      </c>
      <c r="I1428" s="59">
        <v>0.99</v>
      </c>
      <c r="J1428" s="59">
        <v>0.99</v>
      </c>
      <c r="K1428" t="s">
        <v>25</v>
      </c>
      <c r="L1428" t="s">
        <v>25</v>
      </c>
      <c r="M1428">
        <v>2023</v>
      </c>
      <c r="N1428" t="s">
        <v>744</v>
      </c>
      <c r="O1428" t="s">
        <v>745</v>
      </c>
      <c r="P1428">
        <v>0</v>
      </c>
      <c r="Q1428">
        <v>0</v>
      </c>
      <c r="R1428">
        <v>0</v>
      </c>
      <c r="T1428" t="s">
        <v>2818</v>
      </c>
      <c r="U1428">
        <v>31</v>
      </c>
    </row>
    <row r="1429" spans="1:21" x14ac:dyDescent="0.3">
      <c r="A1429">
        <v>100</v>
      </c>
      <c r="B1429" t="s">
        <v>89</v>
      </c>
      <c r="C1429" t="s">
        <v>72</v>
      </c>
      <c r="D1429" t="s">
        <v>73</v>
      </c>
      <c r="E1429" t="s">
        <v>24</v>
      </c>
      <c r="F1429" s="107">
        <v>45657</v>
      </c>
      <c r="G1429">
        <v>100</v>
      </c>
      <c r="H1429">
        <v>99</v>
      </c>
      <c r="I1429" s="59">
        <v>0.99</v>
      </c>
      <c r="J1429" s="59">
        <v>0.99</v>
      </c>
      <c r="K1429" t="s">
        <v>25</v>
      </c>
      <c r="L1429" t="s">
        <v>25</v>
      </c>
      <c r="M1429">
        <v>2024</v>
      </c>
      <c r="N1429" t="s">
        <v>744</v>
      </c>
      <c r="O1429" t="s">
        <v>762</v>
      </c>
      <c r="P1429">
        <v>0</v>
      </c>
      <c r="Q1429">
        <v>0</v>
      </c>
      <c r="R1429">
        <v>0</v>
      </c>
      <c r="T1429" t="s">
        <v>2819</v>
      </c>
      <c r="U1429">
        <v>31</v>
      </c>
    </row>
    <row r="1430" spans="1:21" x14ac:dyDescent="0.3">
      <c r="A1430">
        <v>100</v>
      </c>
      <c r="B1430" t="s">
        <v>89</v>
      </c>
      <c r="C1430" t="s">
        <v>72</v>
      </c>
      <c r="D1430" t="s">
        <v>73</v>
      </c>
      <c r="E1430" t="s">
        <v>24</v>
      </c>
      <c r="F1430" s="107">
        <v>46022</v>
      </c>
      <c r="G1430">
        <v>100</v>
      </c>
      <c r="H1430">
        <v>100</v>
      </c>
      <c r="I1430" s="59">
        <v>1</v>
      </c>
      <c r="J1430" s="59">
        <v>1</v>
      </c>
      <c r="K1430" t="s">
        <v>25</v>
      </c>
      <c r="L1430" t="s">
        <v>25</v>
      </c>
      <c r="M1430">
        <v>2025</v>
      </c>
      <c r="N1430" t="s">
        <v>744</v>
      </c>
      <c r="O1430" t="s">
        <v>751</v>
      </c>
      <c r="P1430">
        <v>0</v>
      </c>
      <c r="Q1430">
        <v>0</v>
      </c>
      <c r="R1430">
        <v>0</v>
      </c>
      <c r="T1430" t="s">
        <v>752</v>
      </c>
      <c r="U1430">
        <v>31</v>
      </c>
    </row>
    <row r="1431" spans="1:21" x14ac:dyDescent="0.3">
      <c r="A1431">
        <v>104</v>
      </c>
      <c r="B1431" t="s">
        <v>90</v>
      </c>
      <c r="C1431" t="s">
        <v>72</v>
      </c>
      <c r="D1431" t="s">
        <v>73</v>
      </c>
      <c r="E1431" t="s">
        <v>62</v>
      </c>
      <c r="F1431" s="107">
        <v>44561</v>
      </c>
      <c r="G1431">
        <v>2.14</v>
      </c>
      <c r="H1431">
        <v>0.34</v>
      </c>
      <c r="I1431" s="59">
        <v>1.3</v>
      </c>
      <c r="J1431" s="59">
        <v>6.2941176470588234</v>
      </c>
      <c r="K1431" t="s">
        <v>91</v>
      </c>
      <c r="L1431" t="s">
        <v>91</v>
      </c>
      <c r="M1431">
        <v>2021</v>
      </c>
      <c r="N1431" t="s">
        <v>744</v>
      </c>
      <c r="O1431" t="s">
        <v>747</v>
      </c>
      <c r="P1431">
        <v>0</v>
      </c>
      <c r="Q1431">
        <v>0</v>
      </c>
      <c r="R1431">
        <v>0</v>
      </c>
      <c r="T1431" t="s">
        <v>753</v>
      </c>
      <c r="U1431">
        <v>31</v>
      </c>
    </row>
    <row r="1432" spans="1:21" x14ac:dyDescent="0.3">
      <c r="A1432">
        <v>104</v>
      </c>
      <c r="B1432" t="s">
        <v>90</v>
      </c>
      <c r="C1432" t="s">
        <v>72</v>
      </c>
      <c r="D1432" t="s">
        <v>73</v>
      </c>
      <c r="E1432" t="s">
        <v>62</v>
      </c>
      <c r="F1432" s="107">
        <v>44926</v>
      </c>
      <c r="G1432">
        <v>2.14</v>
      </c>
      <c r="H1432">
        <v>0.37174721189590998</v>
      </c>
      <c r="I1432" s="59">
        <v>1.3</v>
      </c>
      <c r="J1432" s="59">
        <v>5.756600000000013</v>
      </c>
      <c r="K1432" t="s">
        <v>91</v>
      </c>
      <c r="L1432" t="s">
        <v>91</v>
      </c>
      <c r="M1432">
        <v>2022</v>
      </c>
      <c r="N1432" t="s">
        <v>744</v>
      </c>
      <c r="O1432" t="s">
        <v>749</v>
      </c>
      <c r="P1432">
        <v>0</v>
      </c>
      <c r="Q1432">
        <v>0</v>
      </c>
      <c r="R1432">
        <v>0</v>
      </c>
      <c r="T1432" t="s">
        <v>754</v>
      </c>
      <c r="U1432">
        <v>31</v>
      </c>
    </row>
    <row r="1433" spans="1:21" x14ac:dyDescent="0.3">
      <c r="A1433">
        <v>104</v>
      </c>
      <c r="B1433" t="s">
        <v>90</v>
      </c>
      <c r="C1433" t="s">
        <v>72</v>
      </c>
      <c r="D1433" t="s">
        <v>73</v>
      </c>
      <c r="E1433" t="s">
        <v>62</v>
      </c>
      <c r="F1433" s="107">
        <v>45291</v>
      </c>
      <c r="G1433">
        <v>2.14</v>
      </c>
      <c r="H1433">
        <v>0.47</v>
      </c>
      <c r="I1433" s="59">
        <v>1.3</v>
      </c>
      <c r="J1433" s="59">
        <v>4.5531914893617023</v>
      </c>
      <c r="K1433" t="s">
        <v>91</v>
      </c>
      <c r="L1433" t="s">
        <v>91</v>
      </c>
      <c r="M1433">
        <v>2023</v>
      </c>
      <c r="N1433" t="s">
        <v>744</v>
      </c>
      <c r="O1433" t="s">
        <v>745</v>
      </c>
      <c r="P1433">
        <v>0</v>
      </c>
      <c r="Q1433">
        <v>0</v>
      </c>
      <c r="R1433">
        <v>0</v>
      </c>
      <c r="T1433" t="s">
        <v>2820</v>
      </c>
      <c r="U1433">
        <v>31</v>
      </c>
    </row>
    <row r="1434" spans="1:21" x14ac:dyDescent="0.3">
      <c r="A1434">
        <v>104</v>
      </c>
      <c r="B1434" t="s">
        <v>90</v>
      </c>
      <c r="C1434" t="s">
        <v>72</v>
      </c>
      <c r="D1434" t="s">
        <v>73</v>
      </c>
      <c r="E1434" t="s">
        <v>62</v>
      </c>
      <c r="F1434" s="107">
        <v>45657</v>
      </c>
      <c r="G1434">
        <v>1.2</v>
      </c>
      <c r="H1434">
        <v>0.11</v>
      </c>
      <c r="I1434" s="59">
        <v>1.3</v>
      </c>
      <c r="J1434" s="59">
        <v>10.90909090909091</v>
      </c>
      <c r="K1434" t="s">
        <v>91</v>
      </c>
      <c r="L1434" t="s">
        <v>91</v>
      </c>
      <c r="M1434">
        <v>2024</v>
      </c>
      <c r="N1434" t="s">
        <v>744</v>
      </c>
      <c r="O1434" t="s">
        <v>762</v>
      </c>
      <c r="P1434">
        <v>0</v>
      </c>
      <c r="Q1434">
        <v>0</v>
      </c>
      <c r="R1434">
        <v>0</v>
      </c>
      <c r="T1434" t="s">
        <v>2821</v>
      </c>
      <c r="U1434">
        <v>31</v>
      </c>
    </row>
    <row r="1435" spans="1:21" x14ac:dyDescent="0.3">
      <c r="A1435">
        <v>104</v>
      </c>
      <c r="B1435" t="s">
        <v>90</v>
      </c>
      <c r="C1435" t="s">
        <v>72</v>
      </c>
      <c r="D1435" t="s">
        <v>73</v>
      </c>
      <c r="E1435" t="s">
        <v>62</v>
      </c>
      <c r="F1435" s="107">
        <v>46022</v>
      </c>
      <c r="G1435">
        <v>2.14</v>
      </c>
      <c r="H1435">
        <v>0.21</v>
      </c>
      <c r="I1435" s="59">
        <v>1.3</v>
      </c>
      <c r="J1435" s="59">
        <v>10.19047619047619</v>
      </c>
      <c r="K1435" t="s">
        <v>91</v>
      </c>
      <c r="L1435" t="s">
        <v>91</v>
      </c>
      <c r="M1435">
        <v>2025</v>
      </c>
      <c r="N1435" t="s">
        <v>744</v>
      </c>
      <c r="O1435" t="s">
        <v>751</v>
      </c>
      <c r="P1435">
        <v>0</v>
      </c>
      <c r="Q1435">
        <v>0</v>
      </c>
      <c r="R1435">
        <v>0</v>
      </c>
      <c r="T1435" t="s">
        <v>755</v>
      </c>
      <c r="U1435">
        <v>31</v>
      </c>
    </row>
    <row r="1436" spans="1:21" x14ac:dyDescent="0.3">
      <c r="A1436">
        <v>106</v>
      </c>
      <c r="B1436" t="s">
        <v>92</v>
      </c>
      <c r="C1436" t="s">
        <v>72</v>
      </c>
      <c r="D1436" t="s">
        <v>73</v>
      </c>
      <c r="E1436" t="s">
        <v>62</v>
      </c>
      <c r="F1436" s="107">
        <v>44561</v>
      </c>
      <c r="G1436">
        <v>0</v>
      </c>
      <c r="H1436">
        <v>0</v>
      </c>
      <c r="K1436" t="s">
        <v>91</v>
      </c>
      <c r="L1436" t="s">
        <v>91</v>
      </c>
      <c r="M1436">
        <v>2021</v>
      </c>
      <c r="N1436" t="s">
        <v>744</v>
      </c>
      <c r="O1436" t="s">
        <v>747</v>
      </c>
      <c r="P1436">
        <v>0</v>
      </c>
      <c r="Q1436">
        <v>0</v>
      </c>
      <c r="R1436">
        <v>0</v>
      </c>
      <c r="T1436" t="s">
        <v>756</v>
      </c>
      <c r="U1436">
        <v>31</v>
      </c>
    </row>
    <row r="1437" spans="1:21" x14ac:dyDescent="0.3">
      <c r="A1437">
        <v>106</v>
      </c>
      <c r="B1437" t="s">
        <v>92</v>
      </c>
      <c r="C1437" t="s">
        <v>72</v>
      </c>
      <c r="D1437" t="s">
        <v>73</v>
      </c>
      <c r="E1437" t="s">
        <v>62</v>
      </c>
      <c r="F1437" s="107">
        <v>44926</v>
      </c>
      <c r="G1437">
        <v>0</v>
      </c>
      <c r="H1437">
        <v>0</v>
      </c>
      <c r="K1437" t="s">
        <v>91</v>
      </c>
      <c r="L1437" t="s">
        <v>91</v>
      </c>
      <c r="M1437">
        <v>2022</v>
      </c>
      <c r="N1437" t="s">
        <v>744</v>
      </c>
      <c r="O1437" t="s">
        <v>749</v>
      </c>
      <c r="P1437">
        <v>0</v>
      </c>
      <c r="Q1437">
        <v>0</v>
      </c>
      <c r="R1437">
        <v>0</v>
      </c>
      <c r="T1437" t="s">
        <v>757</v>
      </c>
      <c r="U1437">
        <v>31</v>
      </c>
    </row>
    <row r="1438" spans="1:21" x14ac:dyDescent="0.3">
      <c r="A1438">
        <v>106</v>
      </c>
      <c r="B1438" t="s">
        <v>92</v>
      </c>
      <c r="C1438" t="s">
        <v>72</v>
      </c>
      <c r="D1438" t="s">
        <v>73</v>
      </c>
      <c r="E1438" t="s">
        <v>62</v>
      </c>
      <c r="F1438" s="107">
        <v>45291</v>
      </c>
      <c r="G1438">
        <v>0</v>
      </c>
      <c r="H1438">
        <v>0</v>
      </c>
      <c r="K1438" t="s">
        <v>91</v>
      </c>
      <c r="L1438" t="s">
        <v>91</v>
      </c>
      <c r="M1438">
        <v>2023</v>
      </c>
      <c r="N1438" t="s">
        <v>744</v>
      </c>
      <c r="O1438" t="s">
        <v>745</v>
      </c>
      <c r="P1438">
        <v>0</v>
      </c>
      <c r="Q1438">
        <v>0</v>
      </c>
      <c r="R1438">
        <v>0</v>
      </c>
      <c r="T1438" t="s">
        <v>2822</v>
      </c>
      <c r="U1438">
        <v>31</v>
      </c>
    </row>
    <row r="1439" spans="1:21" x14ac:dyDescent="0.3">
      <c r="A1439">
        <v>106</v>
      </c>
      <c r="B1439" t="s">
        <v>92</v>
      </c>
      <c r="C1439" t="s">
        <v>72</v>
      </c>
      <c r="D1439" t="s">
        <v>73</v>
      </c>
      <c r="E1439" t="s">
        <v>62</v>
      </c>
      <c r="F1439" s="107">
        <v>45657</v>
      </c>
      <c r="G1439">
        <v>0</v>
      </c>
      <c r="H1439">
        <v>0</v>
      </c>
      <c r="K1439" t="s">
        <v>91</v>
      </c>
      <c r="L1439" t="s">
        <v>91</v>
      </c>
      <c r="M1439">
        <v>2024</v>
      </c>
      <c r="N1439" t="s">
        <v>744</v>
      </c>
      <c r="O1439" t="s">
        <v>762</v>
      </c>
      <c r="P1439">
        <v>0</v>
      </c>
      <c r="Q1439">
        <v>0</v>
      </c>
      <c r="R1439">
        <v>0</v>
      </c>
      <c r="T1439" t="s">
        <v>2823</v>
      </c>
      <c r="U1439">
        <v>31</v>
      </c>
    </row>
    <row r="1440" spans="1:21" x14ac:dyDescent="0.3">
      <c r="A1440">
        <v>106</v>
      </c>
      <c r="B1440" t="s">
        <v>92</v>
      </c>
      <c r="C1440" t="s">
        <v>72</v>
      </c>
      <c r="D1440" t="s">
        <v>73</v>
      </c>
      <c r="E1440" t="s">
        <v>62</v>
      </c>
      <c r="F1440" s="107">
        <v>46022</v>
      </c>
      <c r="G1440">
        <v>0</v>
      </c>
      <c r="H1440">
        <v>0</v>
      </c>
      <c r="K1440" t="s">
        <v>91</v>
      </c>
      <c r="L1440" t="s">
        <v>91</v>
      </c>
      <c r="M1440">
        <v>2025</v>
      </c>
      <c r="N1440" t="s">
        <v>744</v>
      </c>
      <c r="O1440" t="s">
        <v>751</v>
      </c>
      <c r="P1440">
        <v>0</v>
      </c>
      <c r="Q1440">
        <v>0</v>
      </c>
      <c r="R1440">
        <v>0</v>
      </c>
      <c r="T1440" t="s">
        <v>758</v>
      </c>
      <c r="U1440">
        <v>31</v>
      </c>
    </row>
    <row r="1441" spans="1:22" x14ac:dyDescent="0.3">
      <c r="A1441">
        <v>109</v>
      </c>
      <c r="B1441" t="s">
        <v>93</v>
      </c>
      <c r="C1441" t="s">
        <v>759</v>
      </c>
      <c r="D1441" t="s">
        <v>73</v>
      </c>
      <c r="E1441" t="s">
        <v>24</v>
      </c>
      <c r="F1441" s="107">
        <v>45230</v>
      </c>
      <c r="G1441">
        <v>80</v>
      </c>
      <c r="K1441" t="s">
        <v>25</v>
      </c>
      <c r="L1441" t="s">
        <v>128</v>
      </c>
      <c r="M1441">
        <v>2023</v>
      </c>
      <c r="N1441" t="s">
        <v>760</v>
      </c>
      <c r="O1441" t="s">
        <v>745</v>
      </c>
      <c r="P1441">
        <v>0</v>
      </c>
      <c r="Q1441">
        <v>0</v>
      </c>
      <c r="R1441">
        <v>0</v>
      </c>
      <c r="T1441" t="s">
        <v>761</v>
      </c>
      <c r="U1441">
        <v>31</v>
      </c>
      <c r="V1441" t="s">
        <v>128</v>
      </c>
    </row>
    <row r="1442" spans="1:22" x14ac:dyDescent="0.3">
      <c r="A1442">
        <v>109</v>
      </c>
      <c r="B1442" t="s">
        <v>93</v>
      </c>
      <c r="C1442" t="s">
        <v>759</v>
      </c>
      <c r="D1442" t="s">
        <v>73</v>
      </c>
      <c r="E1442" t="s">
        <v>24</v>
      </c>
      <c r="F1442" s="107">
        <v>45596</v>
      </c>
      <c r="G1442">
        <v>80</v>
      </c>
      <c r="H1442">
        <v>85</v>
      </c>
      <c r="I1442" s="59">
        <v>1.0625</v>
      </c>
      <c r="J1442" s="59">
        <v>1.0625</v>
      </c>
      <c r="K1442" t="s">
        <v>25</v>
      </c>
      <c r="L1442" t="s">
        <v>25</v>
      </c>
      <c r="M1442">
        <v>2024</v>
      </c>
      <c r="N1442" t="s">
        <v>760</v>
      </c>
      <c r="O1442" t="s">
        <v>762</v>
      </c>
      <c r="P1442">
        <v>0</v>
      </c>
      <c r="Q1442">
        <v>0</v>
      </c>
      <c r="R1442">
        <v>0</v>
      </c>
      <c r="T1442" t="s">
        <v>763</v>
      </c>
      <c r="U1442">
        <v>31</v>
      </c>
    </row>
    <row r="1443" spans="1:22" x14ac:dyDescent="0.3">
      <c r="A1443">
        <v>109</v>
      </c>
      <c r="B1443" t="s">
        <v>93</v>
      </c>
      <c r="C1443" t="s">
        <v>759</v>
      </c>
      <c r="D1443" t="s">
        <v>73</v>
      </c>
      <c r="E1443" t="s">
        <v>24</v>
      </c>
      <c r="F1443" s="107">
        <v>45961</v>
      </c>
      <c r="G1443">
        <v>80</v>
      </c>
      <c r="H1443">
        <v>94</v>
      </c>
      <c r="I1443" s="59">
        <v>1.175</v>
      </c>
      <c r="J1443" s="59">
        <v>1.175</v>
      </c>
      <c r="K1443" t="s">
        <v>25</v>
      </c>
      <c r="L1443" t="s">
        <v>25</v>
      </c>
      <c r="M1443">
        <v>2025</v>
      </c>
      <c r="N1443" t="s">
        <v>760</v>
      </c>
      <c r="O1443" t="s">
        <v>751</v>
      </c>
      <c r="P1443">
        <v>0</v>
      </c>
      <c r="Q1443">
        <v>0</v>
      </c>
      <c r="R1443">
        <v>0</v>
      </c>
      <c r="T1443" t="s">
        <v>764</v>
      </c>
      <c r="U1443">
        <v>31</v>
      </c>
    </row>
    <row r="1444" spans="1:22" x14ac:dyDescent="0.3">
      <c r="A1444">
        <v>109</v>
      </c>
      <c r="B1444" t="s">
        <v>93</v>
      </c>
      <c r="C1444" t="s">
        <v>759</v>
      </c>
      <c r="D1444" t="s">
        <v>73</v>
      </c>
      <c r="E1444" t="s">
        <v>24</v>
      </c>
      <c r="F1444" s="107">
        <v>46022</v>
      </c>
      <c r="G1444">
        <v>80</v>
      </c>
      <c r="H1444">
        <v>94</v>
      </c>
      <c r="I1444" s="59">
        <v>1.175</v>
      </c>
      <c r="J1444" s="59">
        <v>1.175</v>
      </c>
      <c r="K1444" t="s">
        <v>25</v>
      </c>
      <c r="L1444" t="s">
        <v>25</v>
      </c>
      <c r="M1444">
        <v>2025</v>
      </c>
      <c r="N1444" t="s">
        <v>744</v>
      </c>
      <c r="O1444" t="s">
        <v>751</v>
      </c>
      <c r="P1444">
        <v>0</v>
      </c>
      <c r="Q1444">
        <v>0</v>
      </c>
      <c r="R1444">
        <v>0</v>
      </c>
      <c r="T1444" t="s">
        <v>765</v>
      </c>
      <c r="U1444">
        <v>31</v>
      </c>
    </row>
    <row r="1445" spans="1:22" x14ac:dyDescent="0.3">
      <c r="A1445">
        <v>111</v>
      </c>
      <c r="B1445" t="s">
        <v>93</v>
      </c>
      <c r="C1445" t="s">
        <v>58</v>
      </c>
      <c r="D1445" t="s">
        <v>60</v>
      </c>
      <c r="E1445" t="s">
        <v>24</v>
      </c>
      <c r="F1445" s="107">
        <v>44469</v>
      </c>
      <c r="G1445">
        <v>80</v>
      </c>
      <c r="H1445">
        <v>88.8</v>
      </c>
      <c r="I1445" s="59">
        <v>1.1100000000000001</v>
      </c>
      <c r="J1445" s="59">
        <v>1.1100000000000001</v>
      </c>
      <c r="K1445" t="s">
        <v>25</v>
      </c>
      <c r="L1445" t="s">
        <v>25</v>
      </c>
      <c r="M1445">
        <v>2021</v>
      </c>
      <c r="N1445" t="s">
        <v>766</v>
      </c>
      <c r="O1445" t="s">
        <v>747</v>
      </c>
      <c r="P1445">
        <v>0</v>
      </c>
      <c r="Q1445">
        <v>0</v>
      </c>
      <c r="R1445">
        <v>0</v>
      </c>
      <c r="T1445" t="s">
        <v>767</v>
      </c>
      <c r="U1445">
        <v>30</v>
      </c>
    </row>
    <row r="1446" spans="1:22" x14ac:dyDescent="0.3">
      <c r="A1446">
        <v>111</v>
      </c>
      <c r="B1446" t="s">
        <v>93</v>
      </c>
      <c r="C1446" t="s">
        <v>58</v>
      </c>
      <c r="D1446" t="s">
        <v>60</v>
      </c>
      <c r="E1446" t="s">
        <v>24</v>
      </c>
      <c r="F1446" s="107">
        <v>44834</v>
      </c>
      <c r="G1446">
        <v>80</v>
      </c>
      <c r="H1446">
        <v>70</v>
      </c>
      <c r="I1446" s="59">
        <v>0.875</v>
      </c>
      <c r="J1446" s="59">
        <v>0.875</v>
      </c>
      <c r="K1446" t="s">
        <v>25</v>
      </c>
      <c r="L1446" t="s">
        <v>25</v>
      </c>
      <c r="M1446">
        <v>2022</v>
      </c>
      <c r="N1446" t="s">
        <v>766</v>
      </c>
      <c r="O1446" t="s">
        <v>749</v>
      </c>
      <c r="P1446">
        <v>0</v>
      </c>
      <c r="Q1446">
        <v>0</v>
      </c>
      <c r="R1446">
        <v>0</v>
      </c>
      <c r="T1446" t="s">
        <v>768</v>
      </c>
      <c r="U1446">
        <v>30</v>
      </c>
    </row>
    <row r="1447" spans="1:22" x14ac:dyDescent="0.3">
      <c r="A1447">
        <v>111</v>
      </c>
      <c r="B1447" t="s">
        <v>93</v>
      </c>
      <c r="C1447" t="s">
        <v>58</v>
      </c>
      <c r="D1447" t="s">
        <v>60</v>
      </c>
      <c r="E1447" t="s">
        <v>24</v>
      </c>
      <c r="F1447" s="107">
        <v>45291</v>
      </c>
      <c r="G1447">
        <v>80</v>
      </c>
      <c r="H1447">
        <v>96</v>
      </c>
      <c r="I1447" s="59">
        <v>1.2</v>
      </c>
      <c r="J1447" s="59">
        <v>1.2</v>
      </c>
      <c r="K1447" t="s">
        <v>25</v>
      </c>
      <c r="L1447" t="s">
        <v>25</v>
      </c>
      <c r="M1447">
        <v>2023</v>
      </c>
      <c r="N1447" t="s">
        <v>744</v>
      </c>
      <c r="O1447" t="s">
        <v>745</v>
      </c>
      <c r="P1447">
        <v>0</v>
      </c>
      <c r="Q1447">
        <v>0</v>
      </c>
      <c r="R1447">
        <v>0</v>
      </c>
      <c r="T1447" t="s">
        <v>2824</v>
      </c>
      <c r="U1447">
        <v>31</v>
      </c>
    </row>
    <row r="1448" spans="1:22" x14ac:dyDescent="0.3">
      <c r="A1448">
        <v>111</v>
      </c>
      <c r="B1448" t="s">
        <v>93</v>
      </c>
      <c r="C1448" t="s">
        <v>58</v>
      </c>
      <c r="D1448" t="s">
        <v>60</v>
      </c>
      <c r="E1448" t="s">
        <v>24</v>
      </c>
      <c r="F1448" s="107">
        <v>45657</v>
      </c>
      <c r="G1448">
        <v>80</v>
      </c>
      <c r="H1448">
        <v>92</v>
      </c>
      <c r="I1448" s="59">
        <v>1.1499999999999999</v>
      </c>
      <c r="J1448" s="59">
        <v>1.1499999999999999</v>
      </c>
      <c r="K1448" t="s">
        <v>25</v>
      </c>
      <c r="L1448" t="s">
        <v>25</v>
      </c>
      <c r="M1448">
        <v>2024</v>
      </c>
      <c r="N1448" t="s">
        <v>744</v>
      </c>
      <c r="O1448" t="s">
        <v>762</v>
      </c>
      <c r="P1448">
        <v>0</v>
      </c>
      <c r="Q1448">
        <v>0</v>
      </c>
      <c r="R1448">
        <v>0</v>
      </c>
      <c r="T1448" t="s">
        <v>2825</v>
      </c>
      <c r="U1448">
        <v>31</v>
      </c>
    </row>
    <row r="1449" spans="1:22" x14ac:dyDescent="0.3">
      <c r="A1449">
        <v>111</v>
      </c>
      <c r="B1449" t="s">
        <v>93</v>
      </c>
      <c r="C1449" t="s">
        <v>58</v>
      </c>
      <c r="D1449" t="s">
        <v>60</v>
      </c>
      <c r="E1449" t="s">
        <v>24</v>
      </c>
      <c r="F1449" s="107">
        <v>46022</v>
      </c>
      <c r="G1449">
        <v>80</v>
      </c>
      <c r="H1449">
        <v>96.6</v>
      </c>
      <c r="I1449" s="59">
        <v>1.2075</v>
      </c>
      <c r="J1449" s="59">
        <v>1.2075</v>
      </c>
      <c r="K1449" t="s">
        <v>25</v>
      </c>
      <c r="L1449" t="s">
        <v>25</v>
      </c>
      <c r="M1449">
        <v>2025</v>
      </c>
      <c r="N1449" t="s">
        <v>744</v>
      </c>
      <c r="O1449" t="s">
        <v>751</v>
      </c>
      <c r="P1449">
        <v>0</v>
      </c>
      <c r="Q1449">
        <v>0</v>
      </c>
      <c r="R1449">
        <v>0</v>
      </c>
      <c r="T1449" t="s">
        <v>770</v>
      </c>
      <c r="U1449">
        <v>31</v>
      </c>
    </row>
    <row r="1450" spans="1:22" x14ac:dyDescent="0.3">
      <c r="A1450">
        <v>112</v>
      </c>
      <c r="B1450" t="s">
        <v>93</v>
      </c>
      <c r="C1450" t="s">
        <v>771</v>
      </c>
      <c r="D1450" t="s">
        <v>73</v>
      </c>
      <c r="E1450" t="s">
        <v>24</v>
      </c>
      <c r="F1450" s="107">
        <v>44865</v>
      </c>
      <c r="G1450">
        <v>80</v>
      </c>
      <c r="H1450">
        <v>85</v>
      </c>
      <c r="I1450" s="59">
        <v>1.0625</v>
      </c>
      <c r="J1450" s="59">
        <v>1.0625</v>
      </c>
      <c r="K1450" t="s">
        <v>25</v>
      </c>
      <c r="L1450" t="s">
        <v>25</v>
      </c>
      <c r="M1450">
        <v>2022</v>
      </c>
      <c r="N1450" t="s">
        <v>760</v>
      </c>
      <c r="O1450" t="s">
        <v>749</v>
      </c>
      <c r="P1450">
        <v>0</v>
      </c>
      <c r="Q1450">
        <v>0</v>
      </c>
      <c r="R1450">
        <v>0</v>
      </c>
      <c r="T1450" t="s">
        <v>2826</v>
      </c>
      <c r="U1450">
        <v>31</v>
      </c>
    </row>
    <row r="1451" spans="1:22" x14ac:dyDescent="0.3">
      <c r="A1451">
        <v>112</v>
      </c>
      <c r="B1451" t="s">
        <v>93</v>
      </c>
      <c r="C1451" t="s">
        <v>771</v>
      </c>
      <c r="D1451" t="s">
        <v>73</v>
      </c>
      <c r="E1451" t="s">
        <v>24</v>
      </c>
      <c r="F1451" s="107">
        <v>45230</v>
      </c>
      <c r="G1451">
        <v>80</v>
      </c>
      <c r="H1451">
        <v>90</v>
      </c>
      <c r="I1451" s="59">
        <v>1.125</v>
      </c>
      <c r="J1451" s="59">
        <v>1.125</v>
      </c>
      <c r="K1451" t="s">
        <v>25</v>
      </c>
      <c r="L1451" t="s">
        <v>25</v>
      </c>
      <c r="M1451">
        <v>2023</v>
      </c>
      <c r="N1451" t="s">
        <v>760</v>
      </c>
      <c r="O1451" t="s">
        <v>745</v>
      </c>
      <c r="P1451">
        <v>0</v>
      </c>
      <c r="Q1451">
        <v>0</v>
      </c>
      <c r="R1451">
        <v>0</v>
      </c>
      <c r="T1451" t="s">
        <v>2827</v>
      </c>
      <c r="U1451">
        <v>31</v>
      </c>
    </row>
    <row r="1452" spans="1:22" x14ac:dyDescent="0.3">
      <c r="A1452">
        <v>112</v>
      </c>
      <c r="B1452" t="s">
        <v>93</v>
      </c>
      <c r="C1452" t="s">
        <v>771</v>
      </c>
      <c r="D1452" t="s">
        <v>73</v>
      </c>
      <c r="E1452" t="s">
        <v>24</v>
      </c>
      <c r="F1452" s="107">
        <v>45596</v>
      </c>
      <c r="G1452">
        <v>80</v>
      </c>
      <c r="H1452">
        <v>90</v>
      </c>
      <c r="I1452" s="59">
        <v>1.125</v>
      </c>
      <c r="J1452" s="59">
        <v>1.125</v>
      </c>
      <c r="K1452" t="s">
        <v>25</v>
      </c>
      <c r="L1452" t="s">
        <v>25</v>
      </c>
      <c r="M1452">
        <v>2024</v>
      </c>
      <c r="N1452" t="s">
        <v>760</v>
      </c>
      <c r="O1452" t="s">
        <v>762</v>
      </c>
      <c r="P1452">
        <v>0</v>
      </c>
      <c r="Q1452">
        <v>0</v>
      </c>
      <c r="R1452">
        <v>0</v>
      </c>
      <c r="T1452" t="s">
        <v>2828</v>
      </c>
      <c r="U1452">
        <v>31</v>
      </c>
    </row>
    <row r="1453" spans="1:22" x14ac:dyDescent="0.3">
      <c r="A1453">
        <v>112</v>
      </c>
      <c r="B1453" t="s">
        <v>93</v>
      </c>
      <c r="C1453" t="s">
        <v>771</v>
      </c>
      <c r="D1453" t="s">
        <v>73</v>
      </c>
      <c r="E1453" t="s">
        <v>24</v>
      </c>
      <c r="F1453" s="107">
        <v>45961</v>
      </c>
      <c r="G1453">
        <v>80</v>
      </c>
      <c r="H1453">
        <v>90</v>
      </c>
      <c r="I1453" s="59">
        <v>1.125</v>
      </c>
      <c r="J1453" s="59">
        <v>1.125</v>
      </c>
      <c r="K1453" t="s">
        <v>25</v>
      </c>
      <c r="L1453" t="s">
        <v>25</v>
      </c>
      <c r="M1453">
        <v>2025</v>
      </c>
      <c r="N1453" t="s">
        <v>760</v>
      </c>
      <c r="O1453" t="s">
        <v>751</v>
      </c>
      <c r="P1453">
        <v>0</v>
      </c>
      <c r="Q1453">
        <v>0</v>
      </c>
      <c r="R1453">
        <v>0</v>
      </c>
      <c r="T1453" t="s">
        <v>772</v>
      </c>
      <c r="U1453">
        <v>31</v>
      </c>
    </row>
    <row r="1454" spans="1:22" x14ac:dyDescent="0.3">
      <c r="A1454">
        <v>112</v>
      </c>
      <c r="B1454" t="s">
        <v>93</v>
      </c>
      <c r="C1454" t="s">
        <v>771</v>
      </c>
      <c r="D1454" t="s">
        <v>73</v>
      </c>
      <c r="E1454" t="s">
        <v>24</v>
      </c>
      <c r="F1454" s="107">
        <v>46022</v>
      </c>
      <c r="G1454">
        <v>80</v>
      </c>
      <c r="H1454">
        <v>90</v>
      </c>
      <c r="I1454" s="59">
        <v>1.125</v>
      </c>
      <c r="J1454" s="59">
        <v>1.125</v>
      </c>
      <c r="K1454" t="s">
        <v>25</v>
      </c>
      <c r="L1454" t="s">
        <v>25</v>
      </c>
      <c r="M1454">
        <v>2025</v>
      </c>
      <c r="N1454" t="s">
        <v>744</v>
      </c>
      <c r="O1454" t="s">
        <v>751</v>
      </c>
      <c r="P1454">
        <v>0</v>
      </c>
      <c r="Q1454">
        <v>0</v>
      </c>
      <c r="R1454">
        <v>0</v>
      </c>
      <c r="T1454" t="s">
        <v>773</v>
      </c>
      <c r="U1454">
        <v>31</v>
      </c>
    </row>
    <row r="1455" spans="1:22" x14ac:dyDescent="0.3">
      <c r="A1455">
        <v>113</v>
      </c>
      <c r="B1455" t="s">
        <v>93</v>
      </c>
      <c r="C1455" t="s">
        <v>28</v>
      </c>
      <c r="D1455" t="s">
        <v>73</v>
      </c>
      <c r="E1455" t="s">
        <v>24</v>
      </c>
      <c r="F1455" s="107">
        <v>44865</v>
      </c>
      <c r="G1455">
        <v>80</v>
      </c>
      <c r="H1455">
        <v>78</v>
      </c>
      <c r="I1455" s="59">
        <v>0.97499999999999998</v>
      </c>
      <c r="J1455" s="59">
        <v>0.97499999999999998</v>
      </c>
      <c r="K1455" t="s">
        <v>25</v>
      </c>
      <c r="L1455" t="s">
        <v>25</v>
      </c>
      <c r="M1455">
        <v>2022</v>
      </c>
      <c r="N1455" t="s">
        <v>760</v>
      </c>
      <c r="O1455" t="s">
        <v>749</v>
      </c>
      <c r="P1455">
        <v>0</v>
      </c>
      <c r="Q1455">
        <v>0</v>
      </c>
      <c r="R1455">
        <v>0</v>
      </c>
      <c r="T1455" t="s">
        <v>2829</v>
      </c>
      <c r="U1455">
        <v>31</v>
      </c>
    </row>
    <row r="1456" spans="1:22" x14ac:dyDescent="0.3">
      <c r="A1456">
        <v>113</v>
      </c>
      <c r="B1456" t="s">
        <v>93</v>
      </c>
      <c r="C1456" t="s">
        <v>28</v>
      </c>
      <c r="D1456" t="s">
        <v>73</v>
      </c>
      <c r="E1456" t="s">
        <v>24</v>
      </c>
      <c r="F1456" s="107">
        <v>45230</v>
      </c>
      <c r="G1456">
        <v>80</v>
      </c>
      <c r="H1456">
        <v>88</v>
      </c>
      <c r="I1456" s="59">
        <v>1.1000000000000001</v>
      </c>
      <c r="J1456" s="59">
        <v>1.1000000000000001</v>
      </c>
      <c r="K1456" t="s">
        <v>25</v>
      </c>
      <c r="L1456" t="s">
        <v>25</v>
      </c>
      <c r="M1456">
        <v>2023</v>
      </c>
      <c r="N1456" t="s">
        <v>760</v>
      </c>
      <c r="O1456" t="s">
        <v>745</v>
      </c>
      <c r="P1456">
        <v>0</v>
      </c>
      <c r="Q1456">
        <v>0</v>
      </c>
      <c r="R1456">
        <v>0</v>
      </c>
      <c r="T1456" t="s">
        <v>2830</v>
      </c>
      <c r="U1456">
        <v>31</v>
      </c>
    </row>
    <row r="1457" spans="1:21" x14ac:dyDescent="0.3">
      <c r="A1457">
        <v>113</v>
      </c>
      <c r="B1457" t="s">
        <v>93</v>
      </c>
      <c r="C1457" t="s">
        <v>28</v>
      </c>
      <c r="D1457" t="s">
        <v>73</v>
      </c>
      <c r="E1457" t="s">
        <v>24</v>
      </c>
      <c r="F1457" s="107">
        <v>45596</v>
      </c>
      <c r="G1457">
        <v>80</v>
      </c>
      <c r="H1457">
        <v>88</v>
      </c>
      <c r="I1457" s="59">
        <v>1.1000000000000001</v>
      </c>
      <c r="J1457" s="59">
        <v>1.1000000000000001</v>
      </c>
      <c r="K1457" t="s">
        <v>25</v>
      </c>
      <c r="L1457" t="s">
        <v>25</v>
      </c>
      <c r="M1457">
        <v>2024</v>
      </c>
      <c r="N1457" t="s">
        <v>760</v>
      </c>
      <c r="O1457" t="s">
        <v>762</v>
      </c>
      <c r="P1457">
        <v>0</v>
      </c>
      <c r="Q1457">
        <v>0</v>
      </c>
      <c r="R1457">
        <v>0</v>
      </c>
      <c r="T1457" t="s">
        <v>2831</v>
      </c>
      <c r="U1457">
        <v>31</v>
      </c>
    </row>
    <row r="1458" spans="1:21" x14ac:dyDescent="0.3">
      <c r="A1458">
        <v>113</v>
      </c>
      <c r="B1458" t="s">
        <v>93</v>
      </c>
      <c r="C1458" t="s">
        <v>28</v>
      </c>
      <c r="D1458" t="s">
        <v>73</v>
      </c>
      <c r="E1458" t="s">
        <v>24</v>
      </c>
      <c r="F1458" s="107">
        <v>45961</v>
      </c>
      <c r="G1458">
        <v>80</v>
      </c>
      <c r="H1458">
        <v>94</v>
      </c>
      <c r="I1458" s="59">
        <v>1.175</v>
      </c>
      <c r="J1458" s="59">
        <v>1.175</v>
      </c>
      <c r="K1458" t="s">
        <v>25</v>
      </c>
      <c r="L1458" t="s">
        <v>25</v>
      </c>
      <c r="M1458">
        <v>2025</v>
      </c>
      <c r="N1458" t="s">
        <v>760</v>
      </c>
      <c r="O1458" t="s">
        <v>751</v>
      </c>
      <c r="P1458">
        <v>0</v>
      </c>
      <c r="Q1458">
        <v>0</v>
      </c>
      <c r="R1458">
        <v>0</v>
      </c>
      <c r="T1458" t="s">
        <v>774</v>
      </c>
      <c r="U1458">
        <v>31</v>
      </c>
    </row>
    <row r="1459" spans="1:21" x14ac:dyDescent="0.3">
      <c r="A1459">
        <v>113</v>
      </c>
      <c r="B1459" t="s">
        <v>93</v>
      </c>
      <c r="C1459" t="s">
        <v>28</v>
      </c>
      <c r="D1459" t="s">
        <v>73</v>
      </c>
      <c r="E1459" t="s">
        <v>24</v>
      </c>
      <c r="F1459" s="107">
        <v>46022</v>
      </c>
      <c r="G1459">
        <v>80</v>
      </c>
      <c r="H1459">
        <v>94</v>
      </c>
      <c r="I1459" s="59">
        <v>1.175</v>
      </c>
      <c r="J1459" s="59">
        <v>1.175</v>
      </c>
      <c r="K1459" t="s">
        <v>25</v>
      </c>
      <c r="L1459" t="s">
        <v>25</v>
      </c>
      <c r="M1459">
        <v>2025</v>
      </c>
      <c r="N1459" t="s">
        <v>744</v>
      </c>
      <c r="O1459" t="s">
        <v>751</v>
      </c>
      <c r="P1459">
        <v>0</v>
      </c>
      <c r="Q1459">
        <v>0</v>
      </c>
      <c r="R1459">
        <v>0</v>
      </c>
      <c r="T1459" t="s">
        <v>775</v>
      </c>
      <c r="U1459">
        <v>31</v>
      </c>
    </row>
    <row r="1460" spans="1:21" x14ac:dyDescent="0.3">
      <c r="A1460">
        <v>114</v>
      </c>
      <c r="B1460" t="s">
        <v>93</v>
      </c>
      <c r="C1460" t="s">
        <v>66</v>
      </c>
      <c r="D1460" t="s">
        <v>73</v>
      </c>
      <c r="E1460" t="s">
        <v>24</v>
      </c>
      <c r="F1460" s="107">
        <v>44865</v>
      </c>
      <c r="G1460">
        <v>80</v>
      </c>
      <c r="H1460">
        <v>82</v>
      </c>
      <c r="I1460" s="59">
        <v>1.0249999999999999</v>
      </c>
      <c r="J1460" s="59">
        <v>1.0249999999999999</v>
      </c>
      <c r="K1460" t="s">
        <v>25</v>
      </c>
      <c r="L1460" t="s">
        <v>25</v>
      </c>
      <c r="M1460">
        <v>2022</v>
      </c>
      <c r="N1460" t="s">
        <v>760</v>
      </c>
      <c r="O1460" t="s">
        <v>749</v>
      </c>
      <c r="P1460">
        <v>0</v>
      </c>
      <c r="Q1460">
        <v>0</v>
      </c>
      <c r="R1460">
        <v>0</v>
      </c>
      <c r="T1460" t="s">
        <v>2832</v>
      </c>
      <c r="U1460">
        <v>31</v>
      </c>
    </row>
    <row r="1461" spans="1:21" x14ac:dyDescent="0.3">
      <c r="A1461">
        <v>114</v>
      </c>
      <c r="B1461" t="s">
        <v>93</v>
      </c>
      <c r="C1461" t="s">
        <v>66</v>
      </c>
      <c r="D1461" t="s">
        <v>73</v>
      </c>
      <c r="E1461" t="s">
        <v>24</v>
      </c>
      <c r="F1461" s="107">
        <v>45230</v>
      </c>
      <c r="G1461">
        <v>80</v>
      </c>
      <c r="H1461">
        <v>86</v>
      </c>
      <c r="I1461" s="59">
        <v>1.075</v>
      </c>
      <c r="J1461" s="59">
        <v>1.075</v>
      </c>
      <c r="K1461" t="s">
        <v>25</v>
      </c>
      <c r="L1461" t="s">
        <v>25</v>
      </c>
      <c r="M1461">
        <v>2023</v>
      </c>
      <c r="N1461" t="s">
        <v>760</v>
      </c>
      <c r="O1461" t="s">
        <v>745</v>
      </c>
      <c r="P1461">
        <v>0</v>
      </c>
      <c r="Q1461">
        <v>0</v>
      </c>
      <c r="R1461">
        <v>0</v>
      </c>
      <c r="T1461" t="s">
        <v>2833</v>
      </c>
      <c r="U1461">
        <v>31</v>
      </c>
    </row>
    <row r="1462" spans="1:21" x14ac:dyDescent="0.3">
      <c r="A1462">
        <v>114</v>
      </c>
      <c r="B1462" t="s">
        <v>93</v>
      </c>
      <c r="C1462" t="s">
        <v>66</v>
      </c>
      <c r="D1462" t="s">
        <v>73</v>
      </c>
      <c r="E1462" t="s">
        <v>24</v>
      </c>
      <c r="F1462" s="107">
        <v>45596</v>
      </c>
      <c r="G1462">
        <v>80</v>
      </c>
      <c r="H1462">
        <v>81</v>
      </c>
      <c r="I1462" s="59">
        <v>1.0125</v>
      </c>
      <c r="J1462" s="59">
        <v>1.0125</v>
      </c>
      <c r="K1462" t="s">
        <v>25</v>
      </c>
      <c r="L1462" t="s">
        <v>25</v>
      </c>
      <c r="M1462">
        <v>2024</v>
      </c>
      <c r="N1462" t="s">
        <v>760</v>
      </c>
      <c r="O1462" t="s">
        <v>762</v>
      </c>
      <c r="P1462">
        <v>0</v>
      </c>
      <c r="Q1462">
        <v>0</v>
      </c>
      <c r="R1462">
        <v>0</v>
      </c>
      <c r="T1462" t="s">
        <v>2834</v>
      </c>
      <c r="U1462">
        <v>31</v>
      </c>
    </row>
    <row r="1463" spans="1:21" x14ac:dyDescent="0.3">
      <c r="A1463">
        <v>114</v>
      </c>
      <c r="B1463" t="s">
        <v>93</v>
      </c>
      <c r="C1463" t="s">
        <v>66</v>
      </c>
      <c r="D1463" t="s">
        <v>73</v>
      </c>
      <c r="E1463" t="s">
        <v>24</v>
      </c>
      <c r="F1463" s="107">
        <v>45961</v>
      </c>
      <c r="G1463">
        <v>80</v>
      </c>
      <c r="H1463">
        <v>74</v>
      </c>
      <c r="I1463" s="59">
        <v>0.92500000000000004</v>
      </c>
      <c r="J1463" s="59">
        <v>0.92500000000000004</v>
      </c>
      <c r="K1463" t="s">
        <v>25</v>
      </c>
      <c r="L1463" t="s">
        <v>25</v>
      </c>
      <c r="M1463">
        <v>2025</v>
      </c>
      <c r="N1463" t="s">
        <v>760</v>
      </c>
      <c r="O1463" t="s">
        <v>751</v>
      </c>
      <c r="P1463">
        <v>0</v>
      </c>
      <c r="Q1463">
        <v>0</v>
      </c>
      <c r="R1463">
        <v>0</v>
      </c>
      <c r="T1463" t="s">
        <v>776</v>
      </c>
      <c r="U1463">
        <v>31</v>
      </c>
    </row>
    <row r="1464" spans="1:21" x14ac:dyDescent="0.3">
      <c r="A1464">
        <v>114</v>
      </c>
      <c r="B1464" t="s">
        <v>93</v>
      </c>
      <c r="C1464" t="s">
        <v>66</v>
      </c>
      <c r="D1464" t="s">
        <v>73</v>
      </c>
      <c r="E1464" t="s">
        <v>24</v>
      </c>
      <c r="F1464" s="107">
        <v>46022</v>
      </c>
      <c r="G1464">
        <v>80</v>
      </c>
      <c r="H1464">
        <v>74</v>
      </c>
      <c r="I1464" s="59">
        <v>0.92500000000000004</v>
      </c>
      <c r="J1464" s="59">
        <v>0.92500000000000004</v>
      </c>
      <c r="K1464" t="s">
        <v>25</v>
      </c>
      <c r="L1464" t="s">
        <v>25</v>
      </c>
      <c r="M1464">
        <v>2025</v>
      </c>
      <c r="N1464" t="s">
        <v>744</v>
      </c>
      <c r="O1464" t="s">
        <v>751</v>
      </c>
      <c r="P1464">
        <v>0</v>
      </c>
      <c r="Q1464">
        <v>0</v>
      </c>
      <c r="R1464">
        <v>0</v>
      </c>
      <c r="T1464" t="s">
        <v>777</v>
      </c>
      <c r="U1464">
        <v>31</v>
      </c>
    </row>
    <row r="1465" spans="1:21" x14ac:dyDescent="0.3">
      <c r="A1465">
        <v>115</v>
      </c>
      <c r="B1465" t="s">
        <v>93</v>
      </c>
      <c r="C1465" t="s">
        <v>72</v>
      </c>
      <c r="D1465" t="s">
        <v>73</v>
      </c>
      <c r="E1465" t="s">
        <v>24</v>
      </c>
      <c r="F1465" s="107">
        <v>44865</v>
      </c>
      <c r="G1465">
        <v>80</v>
      </c>
      <c r="H1465">
        <v>90</v>
      </c>
      <c r="I1465" s="59">
        <v>1.125</v>
      </c>
      <c r="J1465" s="59">
        <v>1.125</v>
      </c>
      <c r="K1465" t="s">
        <v>25</v>
      </c>
      <c r="L1465" t="s">
        <v>25</v>
      </c>
      <c r="M1465">
        <v>2022</v>
      </c>
      <c r="N1465" t="s">
        <v>760</v>
      </c>
      <c r="O1465" t="s">
        <v>749</v>
      </c>
      <c r="P1465">
        <v>0</v>
      </c>
      <c r="Q1465">
        <v>0</v>
      </c>
      <c r="R1465">
        <v>0</v>
      </c>
      <c r="T1465" t="s">
        <v>778</v>
      </c>
      <c r="U1465">
        <v>31</v>
      </c>
    </row>
    <row r="1466" spans="1:21" x14ac:dyDescent="0.3">
      <c r="A1466">
        <v>115</v>
      </c>
      <c r="B1466" t="s">
        <v>93</v>
      </c>
      <c r="C1466" t="s">
        <v>72</v>
      </c>
      <c r="D1466" t="s">
        <v>73</v>
      </c>
      <c r="E1466" t="s">
        <v>24</v>
      </c>
      <c r="F1466" s="107">
        <v>45230</v>
      </c>
      <c r="G1466">
        <v>80</v>
      </c>
      <c r="H1466">
        <v>91</v>
      </c>
      <c r="I1466" s="59">
        <v>1.1375</v>
      </c>
      <c r="J1466" s="59">
        <v>1.1375</v>
      </c>
      <c r="K1466" t="s">
        <v>25</v>
      </c>
      <c r="L1466" t="s">
        <v>25</v>
      </c>
      <c r="M1466">
        <v>2023</v>
      </c>
      <c r="N1466" t="s">
        <v>760</v>
      </c>
      <c r="O1466" t="s">
        <v>745</v>
      </c>
      <c r="P1466">
        <v>0</v>
      </c>
      <c r="Q1466">
        <v>0</v>
      </c>
      <c r="R1466">
        <v>0</v>
      </c>
      <c r="T1466" t="s">
        <v>2835</v>
      </c>
      <c r="U1466">
        <v>31</v>
      </c>
    </row>
    <row r="1467" spans="1:21" x14ac:dyDescent="0.3">
      <c r="A1467">
        <v>115</v>
      </c>
      <c r="B1467" t="s">
        <v>93</v>
      </c>
      <c r="C1467" t="s">
        <v>72</v>
      </c>
      <c r="D1467" t="s">
        <v>73</v>
      </c>
      <c r="E1467" t="s">
        <v>24</v>
      </c>
      <c r="F1467" s="107">
        <v>45596</v>
      </c>
      <c r="G1467">
        <v>80</v>
      </c>
      <c r="H1467">
        <v>90</v>
      </c>
      <c r="I1467" s="59">
        <v>1.125</v>
      </c>
      <c r="J1467" s="59">
        <v>1.125</v>
      </c>
      <c r="K1467" t="s">
        <v>25</v>
      </c>
      <c r="L1467" t="s">
        <v>25</v>
      </c>
      <c r="M1467">
        <v>2024</v>
      </c>
      <c r="N1467" t="s">
        <v>760</v>
      </c>
      <c r="O1467" t="s">
        <v>762</v>
      </c>
      <c r="P1467">
        <v>0</v>
      </c>
      <c r="Q1467">
        <v>0</v>
      </c>
      <c r="R1467">
        <v>0</v>
      </c>
      <c r="T1467" t="s">
        <v>779</v>
      </c>
      <c r="U1467">
        <v>31</v>
      </c>
    </row>
    <row r="1468" spans="1:21" x14ac:dyDescent="0.3">
      <c r="A1468">
        <v>115</v>
      </c>
      <c r="B1468" t="s">
        <v>93</v>
      </c>
      <c r="C1468" t="s">
        <v>72</v>
      </c>
      <c r="D1468" t="s">
        <v>73</v>
      </c>
      <c r="E1468" t="s">
        <v>24</v>
      </c>
      <c r="F1468" s="107">
        <v>45961</v>
      </c>
      <c r="G1468">
        <v>80</v>
      </c>
      <c r="H1468">
        <v>89</v>
      </c>
      <c r="I1468" s="59">
        <v>1.1125</v>
      </c>
      <c r="J1468" s="59">
        <v>1.1125</v>
      </c>
      <c r="K1468" t="s">
        <v>25</v>
      </c>
      <c r="L1468" t="s">
        <v>25</v>
      </c>
      <c r="M1468">
        <v>2025</v>
      </c>
      <c r="N1468" t="s">
        <v>760</v>
      </c>
      <c r="O1468" t="s">
        <v>751</v>
      </c>
      <c r="P1468">
        <v>0</v>
      </c>
      <c r="Q1468">
        <v>0</v>
      </c>
      <c r="R1468">
        <v>0</v>
      </c>
      <c r="T1468" t="s">
        <v>780</v>
      </c>
      <c r="U1468">
        <v>31</v>
      </c>
    </row>
    <row r="1469" spans="1:21" x14ac:dyDescent="0.3">
      <c r="A1469">
        <v>115</v>
      </c>
      <c r="B1469" t="s">
        <v>93</v>
      </c>
      <c r="C1469" t="s">
        <v>72</v>
      </c>
      <c r="D1469" t="s">
        <v>73</v>
      </c>
      <c r="E1469" t="s">
        <v>24</v>
      </c>
      <c r="F1469" s="107">
        <v>46022</v>
      </c>
      <c r="G1469">
        <v>80</v>
      </c>
      <c r="H1469">
        <v>89</v>
      </c>
      <c r="I1469" s="59">
        <v>1.1125</v>
      </c>
      <c r="J1469" s="59">
        <v>1.1125</v>
      </c>
      <c r="K1469" t="s">
        <v>25</v>
      </c>
      <c r="L1469" t="s">
        <v>25</v>
      </c>
      <c r="M1469">
        <v>2025</v>
      </c>
      <c r="N1469" t="s">
        <v>744</v>
      </c>
      <c r="O1469" t="s">
        <v>751</v>
      </c>
      <c r="P1469">
        <v>0</v>
      </c>
      <c r="Q1469">
        <v>0</v>
      </c>
      <c r="R1469">
        <v>0</v>
      </c>
      <c r="T1469" t="s">
        <v>781</v>
      </c>
      <c r="U1469">
        <v>31</v>
      </c>
    </row>
    <row r="1470" spans="1:21" x14ac:dyDescent="0.3">
      <c r="A1470">
        <v>116</v>
      </c>
      <c r="B1470" t="s">
        <v>93</v>
      </c>
      <c r="C1470" t="s">
        <v>68</v>
      </c>
      <c r="D1470" t="s">
        <v>73</v>
      </c>
      <c r="E1470" t="s">
        <v>24</v>
      </c>
      <c r="F1470" s="107">
        <v>44500</v>
      </c>
      <c r="G1470">
        <v>80</v>
      </c>
      <c r="H1470">
        <v>91.4</v>
      </c>
      <c r="I1470" s="59">
        <v>1.1425000000000001</v>
      </c>
      <c r="J1470" s="59">
        <v>1.1425000000000001</v>
      </c>
      <c r="K1470" t="s">
        <v>25</v>
      </c>
      <c r="L1470" t="s">
        <v>25</v>
      </c>
      <c r="M1470">
        <v>2021</v>
      </c>
      <c r="N1470" t="s">
        <v>760</v>
      </c>
      <c r="O1470" t="s">
        <v>747</v>
      </c>
      <c r="P1470">
        <v>0</v>
      </c>
      <c r="Q1470">
        <v>0</v>
      </c>
      <c r="R1470">
        <v>0</v>
      </c>
      <c r="T1470" t="s">
        <v>782</v>
      </c>
      <c r="U1470">
        <v>31</v>
      </c>
    </row>
    <row r="1471" spans="1:21" x14ac:dyDescent="0.3">
      <c r="A1471">
        <v>116</v>
      </c>
      <c r="B1471" t="s">
        <v>93</v>
      </c>
      <c r="C1471" t="s">
        <v>68</v>
      </c>
      <c r="D1471" t="s">
        <v>73</v>
      </c>
      <c r="E1471" t="s">
        <v>24</v>
      </c>
      <c r="F1471" s="107">
        <v>45291</v>
      </c>
      <c r="G1471">
        <v>80</v>
      </c>
      <c r="H1471">
        <v>88</v>
      </c>
      <c r="I1471" s="59">
        <v>1.1000000000000001</v>
      </c>
      <c r="J1471" s="59">
        <v>1.1000000000000001</v>
      </c>
      <c r="K1471" t="s">
        <v>25</v>
      </c>
      <c r="L1471" t="s">
        <v>25</v>
      </c>
      <c r="M1471">
        <v>2023</v>
      </c>
      <c r="N1471" t="s">
        <v>744</v>
      </c>
      <c r="O1471" t="s">
        <v>745</v>
      </c>
      <c r="P1471">
        <v>0</v>
      </c>
      <c r="Q1471">
        <v>0</v>
      </c>
      <c r="R1471">
        <v>0</v>
      </c>
      <c r="T1471" t="s">
        <v>2836</v>
      </c>
      <c r="U1471">
        <v>31</v>
      </c>
    </row>
    <row r="1472" spans="1:21" x14ac:dyDescent="0.3">
      <c r="A1472">
        <v>116</v>
      </c>
      <c r="B1472" t="s">
        <v>93</v>
      </c>
      <c r="C1472" t="s">
        <v>68</v>
      </c>
      <c r="D1472" t="s">
        <v>73</v>
      </c>
      <c r="E1472" t="s">
        <v>24</v>
      </c>
      <c r="F1472" s="107">
        <v>45657</v>
      </c>
      <c r="G1472">
        <v>80</v>
      </c>
      <c r="H1472">
        <v>88</v>
      </c>
      <c r="I1472" s="59">
        <v>1.1000000000000001</v>
      </c>
      <c r="J1472" s="59">
        <v>1.1000000000000001</v>
      </c>
      <c r="K1472" t="s">
        <v>25</v>
      </c>
      <c r="L1472" t="s">
        <v>25</v>
      </c>
      <c r="M1472">
        <v>2024</v>
      </c>
      <c r="N1472" t="s">
        <v>744</v>
      </c>
      <c r="O1472" t="s">
        <v>762</v>
      </c>
      <c r="P1472">
        <v>0</v>
      </c>
      <c r="Q1472">
        <v>0</v>
      </c>
      <c r="R1472">
        <v>0</v>
      </c>
      <c r="T1472" t="s">
        <v>790</v>
      </c>
      <c r="U1472">
        <v>31</v>
      </c>
    </row>
    <row r="1473" spans="1:21" x14ac:dyDescent="0.3">
      <c r="A1473">
        <v>116</v>
      </c>
      <c r="B1473" t="s">
        <v>93</v>
      </c>
      <c r="C1473" t="s">
        <v>68</v>
      </c>
      <c r="D1473" t="s">
        <v>73</v>
      </c>
      <c r="E1473" t="s">
        <v>24</v>
      </c>
      <c r="F1473" s="107">
        <v>46022</v>
      </c>
      <c r="G1473">
        <v>80</v>
      </c>
      <c r="H1473">
        <v>100</v>
      </c>
      <c r="I1473" s="59">
        <v>1.25</v>
      </c>
      <c r="J1473" s="59">
        <v>1.25</v>
      </c>
      <c r="K1473" t="s">
        <v>25</v>
      </c>
      <c r="L1473" t="s">
        <v>25</v>
      </c>
      <c r="M1473">
        <v>2025</v>
      </c>
      <c r="N1473" t="s">
        <v>744</v>
      </c>
      <c r="O1473" t="s">
        <v>751</v>
      </c>
      <c r="P1473">
        <v>0</v>
      </c>
      <c r="Q1473">
        <v>0</v>
      </c>
      <c r="R1473">
        <v>0</v>
      </c>
      <c r="T1473" t="s">
        <v>791</v>
      </c>
      <c r="U1473">
        <v>31</v>
      </c>
    </row>
    <row r="1474" spans="1:21" x14ac:dyDescent="0.3">
      <c r="A1474">
        <v>117</v>
      </c>
      <c r="B1474" t="s">
        <v>93</v>
      </c>
      <c r="C1474" t="s">
        <v>98</v>
      </c>
      <c r="D1474" t="s">
        <v>73</v>
      </c>
      <c r="E1474" t="s">
        <v>24</v>
      </c>
      <c r="F1474" s="107">
        <v>44865</v>
      </c>
      <c r="G1474">
        <v>80</v>
      </c>
      <c r="H1474">
        <v>93</v>
      </c>
      <c r="I1474" s="59">
        <v>1.1625000000000001</v>
      </c>
      <c r="J1474" s="59">
        <v>1.1625000000000001</v>
      </c>
      <c r="K1474" t="s">
        <v>25</v>
      </c>
      <c r="L1474" t="s">
        <v>25</v>
      </c>
      <c r="M1474">
        <v>2022</v>
      </c>
      <c r="N1474" t="s">
        <v>760</v>
      </c>
      <c r="O1474" t="s">
        <v>749</v>
      </c>
      <c r="P1474">
        <v>0</v>
      </c>
      <c r="Q1474">
        <v>0</v>
      </c>
      <c r="R1474">
        <v>0</v>
      </c>
      <c r="T1474" t="s">
        <v>2837</v>
      </c>
      <c r="U1474">
        <v>31</v>
      </c>
    </row>
    <row r="1475" spans="1:21" x14ac:dyDescent="0.3">
      <c r="A1475">
        <v>117</v>
      </c>
      <c r="B1475" t="s">
        <v>93</v>
      </c>
      <c r="C1475" t="s">
        <v>98</v>
      </c>
      <c r="D1475" t="s">
        <v>73</v>
      </c>
      <c r="E1475" t="s">
        <v>24</v>
      </c>
      <c r="F1475" s="107">
        <v>45230</v>
      </c>
      <c r="G1475">
        <v>80</v>
      </c>
      <c r="H1475">
        <v>90</v>
      </c>
      <c r="I1475" s="59">
        <v>1.125</v>
      </c>
      <c r="J1475" s="59">
        <v>1.125</v>
      </c>
      <c r="K1475" t="s">
        <v>25</v>
      </c>
      <c r="L1475" t="s">
        <v>25</v>
      </c>
      <c r="M1475">
        <v>2023</v>
      </c>
      <c r="N1475" t="s">
        <v>760</v>
      </c>
      <c r="O1475" t="s">
        <v>745</v>
      </c>
      <c r="P1475">
        <v>0</v>
      </c>
      <c r="Q1475">
        <v>0</v>
      </c>
      <c r="R1475">
        <v>0</v>
      </c>
      <c r="T1475" t="s">
        <v>2838</v>
      </c>
      <c r="U1475">
        <v>31</v>
      </c>
    </row>
    <row r="1476" spans="1:21" x14ac:dyDescent="0.3">
      <c r="A1476">
        <v>117</v>
      </c>
      <c r="B1476" t="s">
        <v>93</v>
      </c>
      <c r="C1476" t="s">
        <v>98</v>
      </c>
      <c r="D1476" t="s">
        <v>73</v>
      </c>
      <c r="E1476" t="s">
        <v>24</v>
      </c>
      <c r="F1476" s="107">
        <v>45596</v>
      </c>
      <c r="G1476">
        <v>80</v>
      </c>
      <c r="H1476">
        <v>89</v>
      </c>
      <c r="I1476" s="59">
        <v>1.1125</v>
      </c>
      <c r="J1476" s="59">
        <v>1.1125</v>
      </c>
      <c r="K1476" t="s">
        <v>25</v>
      </c>
      <c r="L1476" t="s">
        <v>25</v>
      </c>
      <c r="M1476">
        <v>2024</v>
      </c>
      <c r="N1476" t="s">
        <v>760</v>
      </c>
      <c r="O1476" t="s">
        <v>762</v>
      </c>
      <c r="P1476">
        <v>0</v>
      </c>
      <c r="Q1476">
        <v>0</v>
      </c>
      <c r="R1476">
        <v>0</v>
      </c>
      <c r="T1476" t="s">
        <v>2839</v>
      </c>
      <c r="U1476">
        <v>31</v>
      </c>
    </row>
    <row r="1477" spans="1:21" x14ac:dyDescent="0.3">
      <c r="A1477">
        <v>117</v>
      </c>
      <c r="B1477" t="s">
        <v>93</v>
      </c>
      <c r="C1477" t="s">
        <v>98</v>
      </c>
      <c r="D1477" t="s">
        <v>73</v>
      </c>
      <c r="E1477" t="s">
        <v>24</v>
      </c>
      <c r="F1477" s="107">
        <v>45961</v>
      </c>
      <c r="G1477">
        <v>80</v>
      </c>
      <c r="H1477">
        <v>100</v>
      </c>
      <c r="I1477" s="59">
        <v>1.25</v>
      </c>
      <c r="J1477" s="59">
        <v>1.25</v>
      </c>
      <c r="K1477" t="s">
        <v>25</v>
      </c>
      <c r="L1477" t="s">
        <v>25</v>
      </c>
      <c r="M1477">
        <v>2025</v>
      </c>
      <c r="N1477" t="s">
        <v>760</v>
      </c>
      <c r="O1477" t="s">
        <v>751</v>
      </c>
      <c r="P1477">
        <v>0</v>
      </c>
      <c r="Q1477">
        <v>0</v>
      </c>
      <c r="R1477">
        <v>0</v>
      </c>
      <c r="T1477" t="s">
        <v>792</v>
      </c>
      <c r="U1477">
        <v>31</v>
      </c>
    </row>
    <row r="1478" spans="1:21" x14ac:dyDescent="0.3">
      <c r="A1478">
        <v>117</v>
      </c>
      <c r="B1478" t="s">
        <v>93</v>
      </c>
      <c r="C1478" t="s">
        <v>98</v>
      </c>
      <c r="D1478" t="s">
        <v>73</v>
      </c>
      <c r="E1478" t="s">
        <v>24</v>
      </c>
      <c r="F1478" s="107">
        <v>46022</v>
      </c>
      <c r="G1478">
        <v>80</v>
      </c>
      <c r="H1478">
        <v>100</v>
      </c>
      <c r="I1478" s="59">
        <v>1.25</v>
      </c>
      <c r="J1478" s="59">
        <v>1.25</v>
      </c>
      <c r="K1478" t="s">
        <v>25</v>
      </c>
      <c r="L1478" t="s">
        <v>25</v>
      </c>
      <c r="M1478">
        <v>2025</v>
      </c>
      <c r="N1478" t="s">
        <v>744</v>
      </c>
      <c r="O1478" t="s">
        <v>751</v>
      </c>
      <c r="P1478">
        <v>0</v>
      </c>
      <c r="Q1478">
        <v>0</v>
      </c>
      <c r="R1478">
        <v>0</v>
      </c>
      <c r="T1478" t="s">
        <v>793</v>
      </c>
      <c r="U1478">
        <v>31</v>
      </c>
    </row>
    <row r="1479" spans="1:21" x14ac:dyDescent="0.3">
      <c r="A1479">
        <v>118</v>
      </c>
      <c r="B1479" t="s">
        <v>100</v>
      </c>
      <c r="C1479" t="s">
        <v>794</v>
      </c>
      <c r="D1479" t="s">
        <v>73</v>
      </c>
      <c r="E1479" t="s">
        <v>24</v>
      </c>
      <c r="F1479" s="107">
        <v>44865</v>
      </c>
      <c r="G1479">
        <v>80</v>
      </c>
      <c r="H1479">
        <v>88</v>
      </c>
      <c r="I1479" s="59">
        <v>1.1000000000000001</v>
      </c>
      <c r="J1479" s="59">
        <v>1.1000000000000001</v>
      </c>
      <c r="K1479" t="s">
        <v>25</v>
      </c>
      <c r="L1479" t="s">
        <v>25</v>
      </c>
      <c r="M1479">
        <v>2022</v>
      </c>
      <c r="N1479" t="s">
        <v>760</v>
      </c>
      <c r="O1479" t="s">
        <v>749</v>
      </c>
      <c r="P1479">
        <v>0</v>
      </c>
      <c r="Q1479">
        <v>0</v>
      </c>
      <c r="R1479">
        <v>0</v>
      </c>
      <c r="T1479" t="s">
        <v>2840</v>
      </c>
      <c r="U1479">
        <v>31</v>
      </c>
    </row>
    <row r="1480" spans="1:21" x14ac:dyDescent="0.3">
      <c r="A1480">
        <v>118</v>
      </c>
      <c r="B1480" t="s">
        <v>100</v>
      </c>
      <c r="C1480" t="s">
        <v>794</v>
      </c>
      <c r="D1480" t="s">
        <v>73</v>
      </c>
      <c r="E1480" t="s">
        <v>24</v>
      </c>
      <c r="F1480" s="107">
        <v>45230</v>
      </c>
      <c r="G1480">
        <v>80</v>
      </c>
      <c r="H1480">
        <v>94</v>
      </c>
      <c r="I1480" s="59">
        <v>1.175</v>
      </c>
      <c r="J1480" s="59">
        <v>1.175</v>
      </c>
      <c r="K1480" t="s">
        <v>25</v>
      </c>
      <c r="L1480" t="s">
        <v>25</v>
      </c>
      <c r="M1480">
        <v>2023</v>
      </c>
      <c r="N1480" t="s">
        <v>760</v>
      </c>
      <c r="O1480" t="s">
        <v>745</v>
      </c>
      <c r="P1480">
        <v>0</v>
      </c>
      <c r="Q1480">
        <v>0</v>
      </c>
      <c r="R1480">
        <v>0</v>
      </c>
      <c r="T1480" t="s">
        <v>795</v>
      </c>
      <c r="U1480">
        <v>31</v>
      </c>
    </row>
    <row r="1481" spans="1:21" x14ac:dyDescent="0.3">
      <c r="A1481">
        <v>118</v>
      </c>
      <c r="B1481" t="s">
        <v>100</v>
      </c>
      <c r="C1481" t="s">
        <v>794</v>
      </c>
      <c r="D1481" t="s">
        <v>73</v>
      </c>
      <c r="E1481" t="s">
        <v>24</v>
      </c>
      <c r="F1481" s="107">
        <v>45596</v>
      </c>
      <c r="G1481">
        <v>80</v>
      </c>
      <c r="H1481">
        <v>86</v>
      </c>
      <c r="I1481" s="59">
        <v>1.075</v>
      </c>
      <c r="J1481" s="59">
        <v>1.075</v>
      </c>
      <c r="K1481" t="s">
        <v>25</v>
      </c>
      <c r="L1481" t="s">
        <v>25</v>
      </c>
      <c r="M1481">
        <v>2024</v>
      </c>
      <c r="N1481" t="s">
        <v>760</v>
      </c>
      <c r="O1481" t="s">
        <v>762</v>
      </c>
      <c r="P1481">
        <v>0</v>
      </c>
      <c r="Q1481">
        <v>0</v>
      </c>
      <c r="R1481">
        <v>0</v>
      </c>
      <c r="T1481" t="s">
        <v>796</v>
      </c>
      <c r="U1481">
        <v>31</v>
      </c>
    </row>
    <row r="1482" spans="1:21" x14ac:dyDescent="0.3">
      <c r="A1482">
        <v>118</v>
      </c>
      <c r="B1482" t="s">
        <v>100</v>
      </c>
      <c r="C1482" t="s">
        <v>794</v>
      </c>
      <c r="D1482" t="s">
        <v>73</v>
      </c>
      <c r="E1482" t="s">
        <v>24</v>
      </c>
      <c r="F1482" s="107">
        <v>45961</v>
      </c>
      <c r="G1482">
        <v>80</v>
      </c>
      <c r="H1482">
        <v>98</v>
      </c>
      <c r="I1482" s="59">
        <v>1.2250000000000001</v>
      </c>
      <c r="J1482" s="59">
        <v>1.2250000000000001</v>
      </c>
      <c r="K1482" t="s">
        <v>25</v>
      </c>
      <c r="L1482" t="s">
        <v>25</v>
      </c>
      <c r="M1482">
        <v>2025</v>
      </c>
      <c r="N1482" t="s">
        <v>760</v>
      </c>
      <c r="O1482" t="s">
        <v>751</v>
      </c>
      <c r="P1482">
        <v>0</v>
      </c>
      <c r="Q1482">
        <v>0</v>
      </c>
      <c r="R1482">
        <v>0</v>
      </c>
      <c r="T1482" t="s">
        <v>797</v>
      </c>
      <c r="U1482">
        <v>31</v>
      </c>
    </row>
    <row r="1483" spans="1:21" x14ac:dyDescent="0.3">
      <c r="A1483">
        <v>118</v>
      </c>
      <c r="B1483" t="s">
        <v>100</v>
      </c>
      <c r="C1483" t="s">
        <v>794</v>
      </c>
      <c r="D1483" t="s">
        <v>73</v>
      </c>
      <c r="E1483" t="s">
        <v>24</v>
      </c>
      <c r="F1483" s="107">
        <v>46022</v>
      </c>
      <c r="G1483">
        <v>80</v>
      </c>
      <c r="H1483">
        <v>98</v>
      </c>
      <c r="I1483" s="59">
        <v>1.2250000000000001</v>
      </c>
      <c r="J1483" s="59">
        <v>1.2250000000000001</v>
      </c>
      <c r="K1483" t="s">
        <v>25</v>
      </c>
      <c r="L1483" t="s">
        <v>25</v>
      </c>
      <c r="M1483">
        <v>2025</v>
      </c>
      <c r="N1483" t="s">
        <v>744</v>
      </c>
      <c r="O1483" t="s">
        <v>751</v>
      </c>
      <c r="P1483">
        <v>0</v>
      </c>
      <c r="Q1483">
        <v>0</v>
      </c>
      <c r="R1483">
        <v>0</v>
      </c>
      <c r="T1483" t="s">
        <v>798</v>
      </c>
      <c r="U1483">
        <v>31</v>
      </c>
    </row>
    <row r="1484" spans="1:21" x14ac:dyDescent="0.3">
      <c r="A1484">
        <v>121</v>
      </c>
      <c r="B1484" t="s">
        <v>102</v>
      </c>
      <c r="C1484" t="s">
        <v>28</v>
      </c>
      <c r="D1484" t="s">
        <v>23</v>
      </c>
      <c r="E1484" t="s">
        <v>62</v>
      </c>
      <c r="F1484" s="107">
        <v>44561</v>
      </c>
      <c r="G1484">
        <v>90960569</v>
      </c>
      <c r="H1484">
        <v>90981985</v>
      </c>
      <c r="I1484" s="59">
        <v>0.99976461274174222</v>
      </c>
      <c r="J1484" s="59">
        <v>0.99976461274174222</v>
      </c>
      <c r="K1484" t="s">
        <v>103</v>
      </c>
      <c r="L1484" t="s">
        <v>103</v>
      </c>
      <c r="M1484">
        <v>2021</v>
      </c>
      <c r="N1484" t="s">
        <v>744</v>
      </c>
      <c r="O1484" t="s">
        <v>747</v>
      </c>
      <c r="P1484">
        <v>0</v>
      </c>
      <c r="Q1484">
        <v>0</v>
      </c>
      <c r="R1484">
        <v>0</v>
      </c>
      <c r="T1484" t="s">
        <v>817</v>
      </c>
      <c r="U1484">
        <v>31</v>
      </c>
    </row>
    <row r="1485" spans="1:21" x14ac:dyDescent="0.3">
      <c r="A1485">
        <v>121</v>
      </c>
      <c r="B1485" t="s">
        <v>102</v>
      </c>
      <c r="C1485" t="s">
        <v>28</v>
      </c>
      <c r="D1485" t="s">
        <v>23</v>
      </c>
      <c r="E1485" t="s">
        <v>62</v>
      </c>
      <c r="F1485" s="107">
        <v>44926</v>
      </c>
      <c r="G1485">
        <v>91601012</v>
      </c>
      <c r="H1485">
        <v>92129412</v>
      </c>
      <c r="I1485" s="59">
        <v>0.99426458946682517</v>
      </c>
      <c r="J1485" s="59">
        <v>0.99426458946682517</v>
      </c>
      <c r="K1485" t="s">
        <v>103</v>
      </c>
      <c r="L1485" t="s">
        <v>103</v>
      </c>
      <c r="M1485">
        <v>2022</v>
      </c>
      <c r="N1485" t="s">
        <v>744</v>
      </c>
      <c r="O1485" t="s">
        <v>749</v>
      </c>
      <c r="P1485">
        <v>0</v>
      </c>
      <c r="Q1485">
        <v>0</v>
      </c>
      <c r="R1485">
        <v>0</v>
      </c>
      <c r="T1485" t="s">
        <v>2841</v>
      </c>
      <c r="U1485">
        <v>31</v>
      </c>
    </row>
    <row r="1486" spans="1:21" x14ac:dyDescent="0.3">
      <c r="A1486">
        <v>121</v>
      </c>
      <c r="B1486" t="s">
        <v>102</v>
      </c>
      <c r="C1486" t="s">
        <v>28</v>
      </c>
      <c r="D1486" t="s">
        <v>23</v>
      </c>
      <c r="E1486" t="s">
        <v>62</v>
      </c>
      <c r="F1486" s="107">
        <v>45291</v>
      </c>
      <c r="G1486">
        <v>102166167</v>
      </c>
      <c r="H1486">
        <v>112392118</v>
      </c>
      <c r="I1486" s="59">
        <v>0.9090154080021875</v>
      </c>
      <c r="J1486" s="59">
        <v>0.9090154080021875</v>
      </c>
      <c r="K1486" t="s">
        <v>103</v>
      </c>
      <c r="L1486" t="s">
        <v>103</v>
      </c>
      <c r="M1486">
        <v>2023</v>
      </c>
      <c r="N1486" t="s">
        <v>744</v>
      </c>
      <c r="O1486" t="s">
        <v>745</v>
      </c>
      <c r="P1486">
        <v>0</v>
      </c>
      <c r="Q1486">
        <v>0</v>
      </c>
      <c r="R1486">
        <v>0</v>
      </c>
      <c r="T1486" t="s">
        <v>2842</v>
      </c>
      <c r="U1486">
        <v>31</v>
      </c>
    </row>
    <row r="1487" spans="1:21" x14ac:dyDescent="0.3">
      <c r="A1487">
        <v>121</v>
      </c>
      <c r="B1487" t="s">
        <v>102</v>
      </c>
      <c r="C1487" t="s">
        <v>28</v>
      </c>
      <c r="D1487" t="s">
        <v>23</v>
      </c>
      <c r="E1487" t="s">
        <v>62</v>
      </c>
      <c r="F1487" s="107">
        <v>45657</v>
      </c>
      <c r="G1487">
        <v>113061924</v>
      </c>
      <c r="H1487">
        <v>114313850</v>
      </c>
      <c r="I1487" s="59">
        <v>0.989048343660895</v>
      </c>
      <c r="J1487" s="59">
        <v>0.989048343660895</v>
      </c>
      <c r="K1487" t="s">
        <v>103</v>
      </c>
      <c r="L1487" t="s">
        <v>103</v>
      </c>
      <c r="M1487">
        <v>2024</v>
      </c>
      <c r="N1487" t="s">
        <v>744</v>
      </c>
      <c r="O1487" t="s">
        <v>762</v>
      </c>
      <c r="P1487">
        <v>0</v>
      </c>
      <c r="Q1487">
        <v>0</v>
      </c>
      <c r="R1487">
        <v>0</v>
      </c>
      <c r="T1487" t="s">
        <v>2843</v>
      </c>
      <c r="U1487">
        <v>31</v>
      </c>
    </row>
    <row r="1488" spans="1:21" x14ac:dyDescent="0.3">
      <c r="A1488">
        <v>121</v>
      </c>
      <c r="B1488" t="s">
        <v>102</v>
      </c>
      <c r="C1488" t="s">
        <v>28</v>
      </c>
      <c r="D1488" t="s">
        <v>23</v>
      </c>
      <c r="E1488" t="s">
        <v>62</v>
      </c>
      <c r="F1488" s="107">
        <v>46022</v>
      </c>
      <c r="G1488">
        <v>121139779</v>
      </c>
      <c r="H1488">
        <v>128479127</v>
      </c>
      <c r="I1488" s="59">
        <v>0.9428751722449048</v>
      </c>
      <c r="J1488" s="59">
        <v>0.9428751722449048</v>
      </c>
      <c r="K1488" t="s">
        <v>103</v>
      </c>
      <c r="L1488" t="s">
        <v>103</v>
      </c>
      <c r="M1488">
        <v>2025</v>
      </c>
      <c r="N1488" t="s">
        <v>744</v>
      </c>
      <c r="O1488" t="s">
        <v>751</v>
      </c>
      <c r="P1488">
        <v>0</v>
      </c>
      <c r="Q1488">
        <v>0</v>
      </c>
      <c r="R1488">
        <v>0</v>
      </c>
      <c r="T1488" t="s">
        <v>822</v>
      </c>
      <c r="U1488">
        <v>31</v>
      </c>
    </row>
    <row r="1489" spans="1:21" x14ac:dyDescent="0.3">
      <c r="A1489">
        <v>122</v>
      </c>
      <c r="B1489" t="s">
        <v>104</v>
      </c>
      <c r="C1489" t="s">
        <v>794</v>
      </c>
      <c r="D1489" t="s">
        <v>23</v>
      </c>
      <c r="E1489" t="s">
        <v>24</v>
      </c>
      <c r="F1489" s="107">
        <v>44255</v>
      </c>
      <c r="G1489">
        <v>80</v>
      </c>
      <c r="H1489">
        <v>12.5</v>
      </c>
      <c r="I1489" s="59">
        <v>0.15625</v>
      </c>
      <c r="J1489" s="59">
        <v>0.15625</v>
      </c>
      <c r="K1489" t="s">
        <v>25</v>
      </c>
      <c r="L1489" t="s">
        <v>25</v>
      </c>
      <c r="M1489">
        <v>2021</v>
      </c>
      <c r="N1489" t="s">
        <v>783</v>
      </c>
      <c r="O1489" t="s">
        <v>800</v>
      </c>
      <c r="P1489">
        <v>0</v>
      </c>
      <c r="Q1489">
        <v>0</v>
      </c>
      <c r="R1489">
        <v>0</v>
      </c>
      <c r="T1489" t="s">
        <v>823</v>
      </c>
      <c r="U1489">
        <v>28</v>
      </c>
    </row>
    <row r="1490" spans="1:21" x14ac:dyDescent="0.3">
      <c r="A1490">
        <v>122</v>
      </c>
      <c r="B1490" t="s">
        <v>104</v>
      </c>
      <c r="C1490" t="s">
        <v>794</v>
      </c>
      <c r="D1490" t="s">
        <v>23</v>
      </c>
      <c r="E1490" t="s">
        <v>24</v>
      </c>
      <c r="F1490" s="107">
        <v>44926</v>
      </c>
      <c r="G1490">
        <v>80</v>
      </c>
      <c r="H1490">
        <v>100</v>
      </c>
      <c r="I1490" s="59">
        <v>1.25</v>
      </c>
      <c r="J1490" s="59">
        <v>1.25</v>
      </c>
      <c r="K1490" t="s">
        <v>25</v>
      </c>
      <c r="L1490" t="s">
        <v>25</v>
      </c>
      <c r="M1490">
        <v>2022</v>
      </c>
      <c r="N1490" t="s">
        <v>744</v>
      </c>
      <c r="O1490" t="s">
        <v>749</v>
      </c>
      <c r="P1490">
        <v>0</v>
      </c>
      <c r="Q1490">
        <v>0</v>
      </c>
      <c r="R1490">
        <v>0</v>
      </c>
      <c r="T1490" t="s">
        <v>833</v>
      </c>
      <c r="U1490">
        <v>31</v>
      </c>
    </row>
    <row r="1491" spans="1:21" x14ac:dyDescent="0.3">
      <c r="A1491">
        <v>122</v>
      </c>
      <c r="B1491" t="s">
        <v>104</v>
      </c>
      <c r="C1491" t="s">
        <v>794</v>
      </c>
      <c r="D1491" t="s">
        <v>23</v>
      </c>
      <c r="E1491" t="s">
        <v>24</v>
      </c>
      <c r="F1491" s="107">
        <v>45291</v>
      </c>
      <c r="G1491">
        <v>80</v>
      </c>
      <c r="H1491">
        <v>90.91</v>
      </c>
      <c r="I1491" s="59">
        <v>1.1363749999999999</v>
      </c>
      <c r="J1491" s="59">
        <v>1.1363749999999999</v>
      </c>
      <c r="K1491" t="s">
        <v>25</v>
      </c>
      <c r="L1491" t="s">
        <v>25</v>
      </c>
      <c r="M1491">
        <v>2023</v>
      </c>
      <c r="N1491" t="s">
        <v>744</v>
      </c>
      <c r="O1491" t="s">
        <v>745</v>
      </c>
      <c r="P1491">
        <v>0</v>
      </c>
      <c r="Q1491">
        <v>0</v>
      </c>
      <c r="R1491">
        <v>0</v>
      </c>
      <c r="T1491" t="s">
        <v>2844</v>
      </c>
      <c r="U1491">
        <v>31</v>
      </c>
    </row>
    <row r="1492" spans="1:21" x14ac:dyDescent="0.3">
      <c r="A1492">
        <v>122</v>
      </c>
      <c r="B1492" t="s">
        <v>104</v>
      </c>
      <c r="C1492" t="s">
        <v>794</v>
      </c>
      <c r="D1492" t="s">
        <v>23</v>
      </c>
      <c r="E1492" t="s">
        <v>24</v>
      </c>
      <c r="F1492" s="107">
        <v>45657</v>
      </c>
      <c r="G1492">
        <v>80</v>
      </c>
      <c r="H1492">
        <v>100</v>
      </c>
      <c r="I1492" s="59">
        <v>1.25</v>
      </c>
      <c r="J1492" s="59">
        <v>1.25</v>
      </c>
      <c r="K1492" t="s">
        <v>25</v>
      </c>
      <c r="L1492" t="s">
        <v>25</v>
      </c>
      <c r="M1492">
        <v>2024</v>
      </c>
      <c r="N1492" t="s">
        <v>744</v>
      </c>
      <c r="O1492" t="s">
        <v>762</v>
      </c>
      <c r="P1492">
        <v>0</v>
      </c>
      <c r="Q1492">
        <v>0</v>
      </c>
      <c r="R1492">
        <v>0</v>
      </c>
      <c r="T1492" t="s">
        <v>2845</v>
      </c>
      <c r="U1492">
        <v>31</v>
      </c>
    </row>
    <row r="1493" spans="1:21" x14ac:dyDescent="0.3">
      <c r="A1493">
        <v>122</v>
      </c>
      <c r="B1493" t="s">
        <v>104</v>
      </c>
      <c r="C1493" t="s">
        <v>794</v>
      </c>
      <c r="D1493" t="s">
        <v>23</v>
      </c>
      <c r="E1493" t="s">
        <v>24</v>
      </c>
      <c r="F1493" s="107">
        <v>46022</v>
      </c>
      <c r="G1493">
        <v>90</v>
      </c>
      <c r="H1493">
        <v>100</v>
      </c>
      <c r="I1493" s="59">
        <v>1.1111111111111109</v>
      </c>
      <c r="J1493" s="59">
        <v>1.1111111111111109</v>
      </c>
      <c r="K1493" t="s">
        <v>25</v>
      </c>
      <c r="L1493" t="s">
        <v>25</v>
      </c>
      <c r="M1493">
        <v>2025</v>
      </c>
      <c r="N1493" t="s">
        <v>744</v>
      </c>
      <c r="O1493" t="s">
        <v>751</v>
      </c>
      <c r="P1493">
        <v>0</v>
      </c>
      <c r="Q1493">
        <v>0</v>
      </c>
      <c r="R1493">
        <v>0</v>
      </c>
      <c r="T1493" t="s">
        <v>853</v>
      </c>
      <c r="U1493">
        <v>31</v>
      </c>
    </row>
    <row r="1494" spans="1:21" x14ac:dyDescent="0.3">
      <c r="A1494">
        <v>124</v>
      </c>
      <c r="B1494" t="s">
        <v>105</v>
      </c>
      <c r="C1494" t="s">
        <v>72</v>
      </c>
      <c r="D1494" t="s">
        <v>23</v>
      </c>
      <c r="E1494" t="s">
        <v>62</v>
      </c>
      <c r="F1494" s="107">
        <v>44561</v>
      </c>
      <c r="G1494">
        <v>1.6</v>
      </c>
      <c r="H1494">
        <v>0</v>
      </c>
      <c r="K1494" t="s">
        <v>91</v>
      </c>
      <c r="L1494" t="s">
        <v>91</v>
      </c>
      <c r="M1494">
        <v>2021</v>
      </c>
      <c r="N1494" t="s">
        <v>744</v>
      </c>
      <c r="O1494" t="s">
        <v>747</v>
      </c>
      <c r="P1494">
        <v>0</v>
      </c>
      <c r="Q1494">
        <v>0</v>
      </c>
      <c r="R1494">
        <v>0</v>
      </c>
      <c r="T1494" t="s">
        <v>865</v>
      </c>
      <c r="U1494">
        <v>31</v>
      </c>
    </row>
    <row r="1495" spans="1:21" x14ac:dyDescent="0.3">
      <c r="A1495">
        <v>124</v>
      </c>
      <c r="B1495" t="s">
        <v>105</v>
      </c>
      <c r="C1495" t="s">
        <v>72</v>
      </c>
      <c r="D1495" t="s">
        <v>23</v>
      </c>
      <c r="E1495" t="s">
        <v>62</v>
      </c>
      <c r="F1495" s="107">
        <v>44926</v>
      </c>
      <c r="G1495">
        <v>1.6</v>
      </c>
      <c r="H1495">
        <v>0</v>
      </c>
      <c r="K1495" t="s">
        <v>91</v>
      </c>
      <c r="L1495" t="s">
        <v>91</v>
      </c>
      <c r="M1495">
        <v>2022</v>
      </c>
      <c r="N1495" t="s">
        <v>744</v>
      </c>
      <c r="O1495" t="s">
        <v>749</v>
      </c>
      <c r="P1495">
        <v>0</v>
      </c>
      <c r="Q1495">
        <v>0</v>
      </c>
      <c r="R1495">
        <v>0</v>
      </c>
      <c r="T1495" t="s">
        <v>2846</v>
      </c>
      <c r="U1495">
        <v>31</v>
      </c>
    </row>
    <row r="1496" spans="1:21" x14ac:dyDescent="0.3">
      <c r="A1496">
        <v>124</v>
      </c>
      <c r="B1496" t="s">
        <v>105</v>
      </c>
      <c r="C1496" t="s">
        <v>72</v>
      </c>
      <c r="D1496" t="s">
        <v>23</v>
      </c>
      <c r="E1496" t="s">
        <v>62</v>
      </c>
      <c r="F1496" s="107">
        <v>45291</v>
      </c>
      <c r="G1496">
        <v>1.6</v>
      </c>
      <c r="H1496">
        <v>0</v>
      </c>
      <c r="K1496" t="s">
        <v>91</v>
      </c>
      <c r="L1496" t="s">
        <v>91</v>
      </c>
      <c r="M1496">
        <v>2023</v>
      </c>
      <c r="N1496" t="s">
        <v>744</v>
      </c>
      <c r="O1496" t="s">
        <v>745</v>
      </c>
      <c r="P1496">
        <v>0</v>
      </c>
      <c r="Q1496">
        <v>0</v>
      </c>
      <c r="R1496">
        <v>0</v>
      </c>
      <c r="T1496" t="s">
        <v>2847</v>
      </c>
      <c r="U1496">
        <v>31</v>
      </c>
    </row>
    <row r="1497" spans="1:21" x14ac:dyDescent="0.3">
      <c r="A1497">
        <v>124</v>
      </c>
      <c r="B1497" t="s">
        <v>105</v>
      </c>
      <c r="C1497" t="s">
        <v>72</v>
      </c>
      <c r="D1497" t="s">
        <v>23</v>
      </c>
      <c r="E1497" t="s">
        <v>62</v>
      </c>
      <c r="F1497" s="107">
        <v>45657</v>
      </c>
      <c r="G1497">
        <v>0.2</v>
      </c>
      <c r="H1497">
        <v>0.11415525114155251</v>
      </c>
      <c r="I1497" s="59">
        <v>1.3</v>
      </c>
      <c r="J1497" s="59">
        <v>1.752</v>
      </c>
      <c r="K1497" t="s">
        <v>91</v>
      </c>
      <c r="L1497" t="s">
        <v>91</v>
      </c>
      <c r="M1497">
        <v>2024</v>
      </c>
      <c r="N1497" t="s">
        <v>744</v>
      </c>
      <c r="O1497" t="s">
        <v>762</v>
      </c>
      <c r="P1497">
        <v>0</v>
      </c>
      <c r="Q1497">
        <v>0</v>
      </c>
      <c r="R1497">
        <v>0</v>
      </c>
      <c r="T1497" t="s">
        <v>2848</v>
      </c>
      <c r="U1497">
        <v>31</v>
      </c>
    </row>
    <row r="1498" spans="1:21" x14ac:dyDescent="0.3">
      <c r="A1498">
        <v>124</v>
      </c>
      <c r="B1498" t="s">
        <v>105</v>
      </c>
      <c r="C1498" t="s">
        <v>72</v>
      </c>
      <c r="D1498" t="s">
        <v>23</v>
      </c>
      <c r="E1498" t="s">
        <v>62</v>
      </c>
      <c r="F1498" s="107">
        <v>46022</v>
      </c>
      <c r="G1498">
        <v>0.2</v>
      </c>
      <c r="H1498">
        <v>0</v>
      </c>
      <c r="K1498" t="s">
        <v>91</v>
      </c>
      <c r="L1498" t="s">
        <v>91</v>
      </c>
      <c r="M1498">
        <v>2025</v>
      </c>
      <c r="N1498" t="s">
        <v>744</v>
      </c>
      <c r="O1498" t="s">
        <v>751</v>
      </c>
      <c r="P1498">
        <v>0</v>
      </c>
      <c r="Q1498">
        <v>0</v>
      </c>
      <c r="R1498">
        <v>0</v>
      </c>
      <c r="T1498" t="s">
        <v>870</v>
      </c>
      <c r="U1498">
        <v>31</v>
      </c>
    </row>
    <row r="1499" spans="1:21" x14ac:dyDescent="0.3">
      <c r="A1499">
        <v>125</v>
      </c>
      <c r="B1499" t="s">
        <v>106</v>
      </c>
      <c r="C1499" t="s">
        <v>72</v>
      </c>
      <c r="D1499" t="s">
        <v>23</v>
      </c>
      <c r="E1499" t="s">
        <v>62</v>
      </c>
      <c r="F1499" s="107">
        <v>44561</v>
      </c>
      <c r="G1499">
        <v>4.7</v>
      </c>
      <c r="H1499">
        <v>0</v>
      </c>
      <c r="K1499" t="s">
        <v>91</v>
      </c>
      <c r="L1499" t="s">
        <v>91</v>
      </c>
      <c r="M1499">
        <v>2021</v>
      </c>
      <c r="N1499" t="s">
        <v>744</v>
      </c>
      <c r="O1499" t="s">
        <v>747</v>
      </c>
      <c r="P1499">
        <v>0</v>
      </c>
      <c r="Q1499">
        <v>0</v>
      </c>
      <c r="R1499">
        <v>0</v>
      </c>
      <c r="T1499" t="s">
        <v>882</v>
      </c>
      <c r="U1499">
        <v>31</v>
      </c>
    </row>
    <row r="1500" spans="1:21" x14ac:dyDescent="0.3">
      <c r="A1500">
        <v>125</v>
      </c>
      <c r="B1500" t="s">
        <v>106</v>
      </c>
      <c r="C1500" t="s">
        <v>72</v>
      </c>
      <c r="D1500" t="s">
        <v>23</v>
      </c>
      <c r="E1500" t="s">
        <v>62</v>
      </c>
      <c r="F1500" s="107">
        <v>44926</v>
      </c>
      <c r="G1500">
        <v>4.7</v>
      </c>
      <c r="H1500">
        <v>0</v>
      </c>
      <c r="K1500" t="s">
        <v>91</v>
      </c>
      <c r="L1500" t="s">
        <v>91</v>
      </c>
      <c r="M1500">
        <v>2022</v>
      </c>
      <c r="N1500" t="s">
        <v>744</v>
      </c>
      <c r="O1500" t="s">
        <v>749</v>
      </c>
      <c r="P1500">
        <v>0</v>
      </c>
      <c r="Q1500">
        <v>0</v>
      </c>
      <c r="R1500">
        <v>0</v>
      </c>
      <c r="T1500" t="s">
        <v>2849</v>
      </c>
      <c r="U1500">
        <v>31</v>
      </c>
    </row>
    <row r="1501" spans="1:21" x14ac:dyDescent="0.3">
      <c r="A1501">
        <v>125</v>
      </c>
      <c r="B1501" t="s">
        <v>106</v>
      </c>
      <c r="C1501" t="s">
        <v>72</v>
      </c>
      <c r="D1501" t="s">
        <v>23</v>
      </c>
      <c r="E1501" t="s">
        <v>62</v>
      </c>
      <c r="F1501" s="107">
        <v>45291</v>
      </c>
      <c r="G1501">
        <v>4.7</v>
      </c>
      <c r="H1501">
        <v>0</v>
      </c>
      <c r="K1501" t="s">
        <v>91</v>
      </c>
      <c r="L1501" t="s">
        <v>91</v>
      </c>
      <c r="M1501">
        <v>2023</v>
      </c>
      <c r="N1501" t="s">
        <v>744</v>
      </c>
      <c r="O1501" t="s">
        <v>745</v>
      </c>
      <c r="P1501">
        <v>0</v>
      </c>
      <c r="Q1501">
        <v>0</v>
      </c>
      <c r="R1501">
        <v>0</v>
      </c>
      <c r="T1501" t="s">
        <v>2850</v>
      </c>
      <c r="U1501">
        <v>31</v>
      </c>
    </row>
    <row r="1502" spans="1:21" x14ac:dyDescent="0.3">
      <c r="A1502">
        <v>125</v>
      </c>
      <c r="B1502" t="s">
        <v>106</v>
      </c>
      <c r="C1502" t="s">
        <v>72</v>
      </c>
      <c r="D1502" t="s">
        <v>23</v>
      </c>
      <c r="E1502" t="s">
        <v>62</v>
      </c>
      <c r="F1502" s="107">
        <v>45657</v>
      </c>
      <c r="G1502">
        <v>1.9</v>
      </c>
      <c r="H1502">
        <v>0.91324200913242004</v>
      </c>
      <c r="I1502" s="59">
        <v>1.3</v>
      </c>
      <c r="J1502" s="59">
        <v>2.0804999999999998</v>
      </c>
      <c r="K1502" t="s">
        <v>91</v>
      </c>
      <c r="L1502" t="s">
        <v>91</v>
      </c>
      <c r="M1502">
        <v>2024</v>
      </c>
      <c r="N1502" t="s">
        <v>744</v>
      </c>
      <c r="O1502" t="s">
        <v>762</v>
      </c>
      <c r="P1502">
        <v>0</v>
      </c>
      <c r="Q1502">
        <v>0</v>
      </c>
      <c r="R1502">
        <v>0</v>
      </c>
      <c r="T1502" t="s">
        <v>2851</v>
      </c>
      <c r="U1502">
        <v>31</v>
      </c>
    </row>
    <row r="1503" spans="1:21" x14ac:dyDescent="0.3">
      <c r="A1503">
        <v>125</v>
      </c>
      <c r="B1503" t="s">
        <v>106</v>
      </c>
      <c r="C1503" t="s">
        <v>72</v>
      </c>
      <c r="D1503" t="s">
        <v>23</v>
      </c>
      <c r="E1503" t="s">
        <v>62</v>
      </c>
      <c r="F1503" s="107">
        <v>46022</v>
      </c>
      <c r="G1503">
        <v>1.9</v>
      </c>
      <c r="H1503">
        <v>0</v>
      </c>
      <c r="K1503" t="s">
        <v>91</v>
      </c>
      <c r="L1503" t="s">
        <v>91</v>
      </c>
      <c r="M1503">
        <v>2025</v>
      </c>
      <c r="N1503" t="s">
        <v>744</v>
      </c>
      <c r="O1503" t="s">
        <v>751</v>
      </c>
      <c r="P1503">
        <v>0</v>
      </c>
      <c r="Q1503">
        <v>0</v>
      </c>
      <c r="R1503">
        <v>0</v>
      </c>
      <c r="T1503" t="s">
        <v>887</v>
      </c>
      <c r="U1503">
        <v>31</v>
      </c>
    </row>
    <row r="1504" spans="1:21" x14ac:dyDescent="0.3">
      <c r="A1504">
        <v>126</v>
      </c>
      <c r="B1504" t="s">
        <v>107</v>
      </c>
      <c r="C1504" t="s">
        <v>72</v>
      </c>
      <c r="D1504" t="s">
        <v>73</v>
      </c>
      <c r="E1504" t="s">
        <v>62</v>
      </c>
      <c r="F1504" s="107">
        <v>44561</v>
      </c>
      <c r="G1504">
        <v>2</v>
      </c>
      <c r="H1504">
        <v>0.1370801919122687</v>
      </c>
      <c r="I1504" s="59">
        <v>1.3</v>
      </c>
      <c r="J1504" s="59">
        <v>14.59</v>
      </c>
      <c r="K1504" t="s">
        <v>55</v>
      </c>
      <c r="L1504" t="s">
        <v>91</v>
      </c>
      <c r="M1504">
        <v>2021</v>
      </c>
      <c r="N1504" t="s">
        <v>744</v>
      </c>
      <c r="O1504" t="s">
        <v>747</v>
      </c>
      <c r="P1504">
        <v>0</v>
      </c>
      <c r="Q1504">
        <v>0</v>
      </c>
      <c r="R1504">
        <v>0</v>
      </c>
      <c r="T1504" t="s">
        <v>888</v>
      </c>
      <c r="U1504">
        <v>31</v>
      </c>
    </row>
    <row r="1505" spans="1:21" x14ac:dyDescent="0.3">
      <c r="A1505">
        <v>126</v>
      </c>
      <c r="B1505" t="s">
        <v>107</v>
      </c>
      <c r="C1505" t="s">
        <v>72</v>
      </c>
      <c r="D1505" t="s">
        <v>73</v>
      </c>
      <c r="E1505" t="s">
        <v>62</v>
      </c>
      <c r="F1505" s="107">
        <v>44926</v>
      </c>
      <c r="G1505">
        <v>2</v>
      </c>
      <c r="H1505">
        <v>0.12391573729864</v>
      </c>
      <c r="I1505" s="59">
        <v>1.3</v>
      </c>
      <c r="J1505" s="59">
        <v>16.139999999999599</v>
      </c>
      <c r="K1505" t="s">
        <v>55</v>
      </c>
      <c r="L1505" t="s">
        <v>91</v>
      </c>
      <c r="M1505">
        <v>2022</v>
      </c>
      <c r="N1505" t="s">
        <v>744</v>
      </c>
      <c r="O1505" t="s">
        <v>749</v>
      </c>
      <c r="P1505">
        <v>0</v>
      </c>
      <c r="Q1505">
        <v>0</v>
      </c>
      <c r="R1505">
        <v>0</v>
      </c>
      <c r="T1505" t="s">
        <v>2852</v>
      </c>
      <c r="U1505">
        <v>31</v>
      </c>
    </row>
    <row r="1506" spans="1:21" x14ac:dyDescent="0.3">
      <c r="A1506">
        <v>126</v>
      </c>
      <c r="B1506" t="s">
        <v>107</v>
      </c>
      <c r="C1506" t="s">
        <v>72</v>
      </c>
      <c r="D1506" t="s">
        <v>73</v>
      </c>
      <c r="E1506" t="s">
        <v>62</v>
      </c>
      <c r="F1506" s="107">
        <v>45291</v>
      </c>
      <c r="G1506">
        <v>2</v>
      </c>
      <c r="H1506">
        <v>0.12</v>
      </c>
      <c r="I1506" s="59">
        <v>1.3</v>
      </c>
      <c r="J1506" s="59">
        <v>16.666666666666671</v>
      </c>
      <c r="K1506" t="s">
        <v>55</v>
      </c>
      <c r="L1506" t="s">
        <v>91</v>
      </c>
      <c r="M1506">
        <v>2023</v>
      </c>
      <c r="N1506" t="s">
        <v>744</v>
      </c>
      <c r="O1506" t="s">
        <v>745</v>
      </c>
      <c r="P1506">
        <v>0</v>
      </c>
      <c r="Q1506">
        <v>0</v>
      </c>
      <c r="R1506">
        <v>0</v>
      </c>
      <c r="T1506" t="s">
        <v>2853</v>
      </c>
      <c r="U1506">
        <v>31</v>
      </c>
    </row>
    <row r="1507" spans="1:21" x14ac:dyDescent="0.3">
      <c r="A1507">
        <v>126</v>
      </c>
      <c r="B1507" t="s">
        <v>107</v>
      </c>
      <c r="C1507" t="s">
        <v>72</v>
      </c>
      <c r="D1507" t="s">
        <v>73</v>
      </c>
      <c r="E1507" t="s">
        <v>62</v>
      </c>
      <c r="F1507" s="107">
        <v>45657</v>
      </c>
      <c r="G1507">
        <v>2</v>
      </c>
      <c r="H1507">
        <v>0.1</v>
      </c>
      <c r="I1507" s="59">
        <v>1.3</v>
      </c>
      <c r="J1507" s="59">
        <v>20</v>
      </c>
      <c r="K1507" t="s">
        <v>55</v>
      </c>
      <c r="L1507" t="s">
        <v>91</v>
      </c>
      <c r="M1507">
        <v>2024</v>
      </c>
      <c r="N1507" t="s">
        <v>744</v>
      </c>
      <c r="O1507" t="s">
        <v>762</v>
      </c>
      <c r="P1507">
        <v>0</v>
      </c>
      <c r="Q1507">
        <v>0</v>
      </c>
      <c r="R1507">
        <v>0</v>
      </c>
      <c r="T1507" t="s">
        <v>2854</v>
      </c>
      <c r="U1507">
        <v>31</v>
      </c>
    </row>
    <row r="1508" spans="1:21" x14ac:dyDescent="0.3">
      <c r="A1508">
        <v>126</v>
      </c>
      <c r="B1508" t="s">
        <v>107</v>
      </c>
      <c r="C1508" t="s">
        <v>72</v>
      </c>
      <c r="D1508" t="s">
        <v>73</v>
      </c>
      <c r="E1508" t="s">
        <v>62</v>
      </c>
      <c r="F1508" s="107">
        <v>46022</v>
      </c>
      <c r="G1508">
        <v>2</v>
      </c>
      <c r="H1508">
        <v>0.16</v>
      </c>
      <c r="I1508" s="59">
        <v>1.3</v>
      </c>
      <c r="J1508" s="59">
        <v>12.5</v>
      </c>
      <c r="K1508" t="s">
        <v>55</v>
      </c>
      <c r="L1508" t="s">
        <v>91</v>
      </c>
      <c r="M1508">
        <v>2025</v>
      </c>
      <c r="N1508" t="s">
        <v>744</v>
      </c>
      <c r="O1508" t="s">
        <v>751</v>
      </c>
      <c r="P1508">
        <v>0</v>
      </c>
      <c r="Q1508">
        <v>0</v>
      </c>
      <c r="R1508">
        <v>0</v>
      </c>
      <c r="T1508" t="s">
        <v>889</v>
      </c>
      <c r="U1508">
        <v>31</v>
      </c>
    </row>
    <row r="1509" spans="1:21" x14ac:dyDescent="0.3">
      <c r="A1509">
        <v>127</v>
      </c>
      <c r="B1509" t="s">
        <v>108</v>
      </c>
      <c r="C1509" t="s">
        <v>72</v>
      </c>
      <c r="D1509" t="s">
        <v>73</v>
      </c>
      <c r="E1509" t="s">
        <v>62</v>
      </c>
      <c r="F1509" s="107">
        <v>44561</v>
      </c>
      <c r="G1509">
        <v>0</v>
      </c>
      <c r="H1509">
        <v>0</v>
      </c>
      <c r="K1509" t="s">
        <v>55</v>
      </c>
      <c r="L1509" t="s">
        <v>91</v>
      </c>
      <c r="M1509">
        <v>2021</v>
      </c>
      <c r="N1509" t="s">
        <v>744</v>
      </c>
      <c r="O1509" t="s">
        <v>747</v>
      </c>
      <c r="P1509">
        <v>0</v>
      </c>
      <c r="Q1509">
        <v>0</v>
      </c>
      <c r="R1509">
        <v>0</v>
      </c>
      <c r="T1509" t="s">
        <v>890</v>
      </c>
      <c r="U1509">
        <v>31</v>
      </c>
    </row>
    <row r="1510" spans="1:21" x14ac:dyDescent="0.3">
      <c r="A1510">
        <v>127</v>
      </c>
      <c r="B1510" t="s">
        <v>108</v>
      </c>
      <c r="C1510" t="s">
        <v>72</v>
      </c>
      <c r="D1510" t="s">
        <v>73</v>
      </c>
      <c r="E1510" t="s">
        <v>62</v>
      </c>
      <c r="F1510" s="107">
        <v>44926</v>
      </c>
      <c r="G1510">
        <v>0</v>
      </c>
      <c r="H1510">
        <v>0</v>
      </c>
      <c r="K1510" t="s">
        <v>55</v>
      </c>
      <c r="L1510" t="s">
        <v>91</v>
      </c>
      <c r="M1510">
        <v>2022</v>
      </c>
      <c r="N1510" t="s">
        <v>744</v>
      </c>
      <c r="O1510" t="s">
        <v>749</v>
      </c>
      <c r="P1510">
        <v>0</v>
      </c>
      <c r="Q1510">
        <v>0</v>
      </c>
      <c r="R1510">
        <v>0</v>
      </c>
      <c r="T1510" t="s">
        <v>2855</v>
      </c>
      <c r="U1510">
        <v>31</v>
      </c>
    </row>
    <row r="1511" spans="1:21" x14ac:dyDescent="0.3">
      <c r="A1511">
        <v>127</v>
      </c>
      <c r="B1511" t="s">
        <v>108</v>
      </c>
      <c r="C1511" t="s">
        <v>72</v>
      </c>
      <c r="D1511" t="s">
        <v>73</v>
      </c>
      <c r="E1511" t="s">
        <v>62</v>
      </c>
      <c r="F1511" s="107">
        <v>45291</v>
      </c>
      <c r="G1511">
        <v>0</v>
      </c>
      <c r="H1511">
        <v>0</v>
      </c>
      <c r="K1511" t="s">
        <v>55</v>
      </c>
      <c r="L1511" t="s">
        <v>91</v>
      </c>
      <c r="M1511">
        <v>2023</v>
      </c>
      <c r="N1511" t="s">
        <v>744</v>
      </c>
      <c r="O1511" t="s">
        <v>745</v>
      </c>
      <c r="P1511">
        <v>0</v>
      </c>
      <c r="Q1511">
        <v>0</v>
      </c>
      <c r="R1511">
        <v>0</v>
      </c>
      <c r="T1511" t="s">
        <v>2856</v>
      </c>
      <c r="U1511">
        <v>31</v>
      </c>
    </row>
    <row r="1512" spans="1:21" x14ac:dyDescent="0.3">
      <c r="A1512">
        <v>127</v>
      </c>
      <c r="B1512" t="s">
        <v>108</v>
      </c>
      <c r="C1512" t="s">
        <v>72</v>
      </c>
      <c r="D1512" t="s">
        <v>73</v>
      </c>
      <c r="E1512" t="s">
        <v>62</v>
      </c>
      <c r="F1512" s="107">
        <v>45657</v>
      </c>
      <c r="G1512">
        <v>0</v>
      </c>
      <c r="H1512">
        <v>0</v>
      </c>
      <c r="K1512" t="s">
        <v>55</v>
      </c>
      <c r="L1512" t="s">
        <v>91</v>
      </c>
      <c r="M1512">
        <v>2024</v>
      </c>
      <c r="N1512" t="s">
        <v>744</v>
      </c>
      <c r="O1512" t="s">
        <v>762</v>
      </c>
      <c r="P1512">
        <v>0</v>
      </c>
      <c r="Q1512">
        <v>0</v>
      </c>
      <c r="R1512">
        <v>0</v>
      </c>
      <c r="T1512" t="s">
        <v>2857</v>
      </c>
      <c r="U1512">
        <v>31</v>
      </c>
    </row>
    <row r="1513" spans="1:21" x14ac:dyDescent="0.3">
      <c r="A1513">
        <v>127</v>
      </c>
      <c r="B1513" t="s">
        <v>108</v>
      </c>
      <c r="C1513" t="s">
        <v>72</v>
      </c>
      <c r="D1513" t="s">
        <v>73</v>
      </c>
      <c r="E1513" t="s">
        <v>62</v>
      </c>
      <c r="F1513" s="107">
        <v>46022</v>
      </c>
      <c r="G1513">
        <v>0</v>
      </c>
      <c r="H1513">
        <v>0</v>
      </c>
      <c r="K1513" t="s">
        <v>55</v>
      </c>
      <c r="L1513" t="s">
        <v>91</v>
      </c>
      <c r="M1513">
        <v>2025</v>
      </c>
      <c r="N1513" t="s">
        <v>744</v>
      </c>
      <c r="O1513" t="s">
        <v>751</v>
      </c>
      <c r="P1513">
        <v>0</v>
      </c>
      <c r="Q1513">
        <v>0</v>
      </c>
      <c r="R1513">
        <v>0</v>
      </c>
      <c r="T1513" t="s">
        <v>891</v>
      </c>
      <c r="U1513">
        <v>31</v>
      </c>
    </row>
    <row r="1514" spans="1:21" x14ac:dyDescent="0.3">
      <c r="A1514">
        <v>128</v>
      </c>
      <c r="B1514" t="s">
        <v>109</v>
      </c>
      <c r="C1514" t="s">
        <v>72</v>
      </c>
      <c r="D1514" t="s">
        <v>23</v>
      </c>
      <c r="E1514" t="s">
        <v>62</v>
      </c>
      <c r="F1514" s="107">
        <v>44561</v>
      </c>
      <c r="G1514">
        <v>1</v>
      </c>
      <c r="H1514">
        <v>0.71713147410358569</v>
      </c>
      <c r="I1514" s="59">
        <v>1.3</v>
      </c>
      <c r="J1514" s="59">
        <v>1.3944444444444439</v>
      </c>
      <c r="K1514" t="s">
        <v>55</v>
      </c>
      <c r="L1514" t="s">
        <v>91</v>
      </c>
      <c r="M1514">
        <v>2021</v>
      </c>
      <c r="N1514" t="s">
        <v>744</v>
      </c>
      <c r="O1514" t="s">
        <v>747</v>
      </c>
      <c r="P1514">
        <v>0</v>
      </c>
      <c r="Q1514">
        <v>0</v>
      </c>
      <c r="R1514">
        <v>0</v>
      </c>
      <c r="T1514" t="s">
        <v>903</v>
      </c>
      <c r="U1514">
        <v>31</v>
      </c>
    </row>
    <row r="1515" spans="1:21" x14ac:dyDescent="0.3">
      <c r="A1515">
        <v>128</v>
      </c>
      <c r="B1515" t="s">
        <v>109</v>
      </c>
      <c r="C1515" t="s">
        <v>72</v>
      </c>
      <c r="D1515" t="s">
        <v>23</v>
      </c>
      <c r="E1515" t="s">
        <v>62</v>
      </c>
      <c r="F1515" s="107">
        <v>44926</v>
      </c>
      <c r="G1515">
        <v>1</v>
      </c>
      <c r="H1515">
        <v>0.80006982427557005</v>
      </c>
      <c r="I1515" s="59">
        <v>1.249890909090914</v>
      </c>
      <c r="J1515" s="59">
        <v>1.249890909090914</v>
      </c>
      <c r="K1515" t="s">
        <v>55</v>
      </c>
      <c r="L1515" t="s">
        <v>91</v>
      </c>
      <c r="M1515">
        <v>2022</v>
      </c>
      <c r="N1515" t="s">
        <v>744</v>
      </c>
      <c r="O1515" t="s">
        <v>749</v>
      </c>
      <c r="P1515">
        <v>0</v>
      </c>
      <c r="Q1515">
        <v>0</v>
      </c>
      <c r="R1515">
        <v>0</v>
      </c>
      <c r="T1515" t="s">
        <v>2858</v>
      </c>
      <c r="U1515">
        <v>31</v>
      </c>
    </row>
    <row r="1516" spans="1:21" x14ac:dyDescent="0.3">
      <c r="A1516">
        <v>128</v>
      </c>
      <c r="B1516" t="s">
        <v>109</v>
      </c>
      <c r="C1516" t="s">
        <v>72</v>
      </c>
      <c r="D1516" t="s">
        <v>23</v>
      </c>
      <c r="E1516" t="s">
        <v>62</v>
      </c>
      <c r="F1516" s="107">
        <v>45291</v>
      </c>
      <c r="G1516">
        <v>1</v>
      </c>
      <c r="H1516">
        <v>0.64</v>
      </c>
      <c r="I1516" s="59">
        <v>1.3</v>
      </c>
      <c r="J1516" s="59">
        <v>1.5625</v>
      </c>
      <c r="K1516" t="s">
        <v>55</v>
      </c>
      <c r="L1516" t="s">
        <v>91</v>
      </c>
      <c r="M1516">
        <v>2023</v>
      </c>
      <c r="N1516" t="s">
        <v>744</v>
      </c>
      <c r="O1516" t="s">
        <v>745</v>
      </c>
      <c r="P1516">
        <v>0</v>
      </c>
      <c r="Q1516">
        <v>0</v>
      </c>
      <c r="R1516">
        <v>0</v>
      </c>
      <c r="T1516" t="s">
        <v>2859</v>
      </c>
      <c r="U1516">
        <v>31</v>
      </c>
    </row>
    <row r="1517" spans="1:21" x14ac:dyDescent="0.3">
      <c r="A1517">
        <v>128</v>
      </c>
      <c r="B1517" t="s">
        <v>109</v>
      </c>
      <c r="C1517" t="s">
        <v>72</v>
      </c>
      <c r="D1517" t="s">
        <v>23</v>
      </c>
      <c r="E1517" t="s">
        <v>62</v>
      </c>
      <c r="F1517" s="107">
        <v>45657</v>
      </c>
      <c r="G1517">
        <v>1</v>
      </c>
      <c r="H1517">
        <v>0.77694235588972427</v>
      </c>
      <c r="I1517" s="59">
        <v>1.287096774193548</v>
      </c>
      <c r="J1517" s="59">
        <v>1.287096774193548</v>
      </c>
      <c r="K1517" t="s">
        <v>55</v>
      </c>
      <c r="L1517" t="s">
        <v>91</v>
      </c>
      <c r="M1517">
        <v>2024</v>
      </c>
      <c r="N1517" t="s">
        <v>744</v>
      </c>
      <c r="O1517" t="s">
        <v>762</v>
      </c>
      <c r="P1517">
        <v>0</v>
      </c>
      <c r="Q1517">
        <v>0</v>
      </c>
      <c r="R1517">
        <v>0</v>
      </c>
      <c r="T1517" t="s">
        <v>2860</v>
      </c>
      <c r="U1517">
        <v>31</v>
      </c>
    </row>
    <row r="1518" spans="1:21" x14ac:dyDescent="0.3">
      <c r="A1518">
        <v>128</v>
      </c>
      <c r="B1518" t="s">
        <v>109</v>
      </c>
      <c r="C1518" t="s">
        <v>72</v>
      </c>
      <c r="D1518" t="s">
        <v>23</v>
      </c>
      <c r="E1518" t="s">
        <v>62</v>
      </c>
      <c r="F1518" s="107">
        <v>46022</v>
      </c>
      <c r="G1518">
        <v>1</v>
      </c>
      <c r="H1518">
        <v>0.97</v>
      </c>
      <c r="I1518" s="59">
        <v>1.0309278350515469</v>
      </c>
      <c r="J1518" s="59">
        <v>1.0309278350515469</v>
      </c>
      <c r="K1518" t="s">
        <v>55</v>
      </c>
      <c r="L1518" t="s">
        <v>91</v>
      </c>
      <c r="M1518">
        <v>2025</v>
      </c>
      <c r="N1518" t="s">
        <v>744</v>
      </c>
      <c r="O1518" t="s">
        <v>751</v>
      </c>
      <c r="P1518">
        <v>0</v>
      </c>
      <c r="Q1518">
        <v>0</v>
      </c>
      <c r="R1518">
        <v>0</v>
      </c>
      <c r="T1518" t="s">
        <v>908</v>
      </c>
      <c r="U1518">
        <v>31</v>
      </c>
    </row>
    <row r="1519" spans="1:21" x14ac:dyDescent="0.3">
      <c r="A1519">
        <v>133</v>
      </c>
      <c r="B1519" t="s">
        <v>93</v>
      </c>
      <c r="C1519" t="s">
        <v>110</v>
      </c>
      <c r="D1519" t="s">
        <v>73</v>
      </c>
      <c r="E1519" t="s">
        <v>24</v>
      </c>
      <c r="F1519" s="107">
        <v>44865</v>
      </c>
      <c r="G1519">
        <v>80</v>
      </c>
      <c r="H1519">
        <v>90</v>
      </c>
      <c r="I1519" s="59">
        <v>1.125</v>
      </c>
      <c r="J1519" s="59">
        <v>1.125</v>
      </c>
      <c r="K1519" t="s">
        <v>25</v>
      </c>
      <c r="L1519" t="s">
        <v>25</v>
      </c>
      <c r="M1519">
        <v>2022</v>
      </c>
      <c r="N1519" t="s">
        <v>760</v>
      </c>
      <c r="O1519" t="s">
        <v>749</v>
      </c>
      <c r="P1519">
        <v>0</v>
      </c>
      <c r="Q1519">
        <v>0</v>
      </c>
      <c r="R1519">
        <v>0</v>
      </c>
      <c r="T1519" t="s">
        <v>2861</v>
      </c>
      <c r="U1519">
        <v>31</v>
      </c>
    </row>
    <row r="1520" spans="1:21" x14ac:dyDescent="0.3">
      <c r="A1520">
        <v>133</v>
      </c>
      <c r="B1520" t="s">
        <v>93</v>
      </c>
      <c r="C1520" t="s">
        <v>110</v>
      </c>
      <c r="D1520" t="s">
        <v>73</v>
      </c>
      <c r="E1520" t="s">
        <v>24</v>
      </c>
      <c r="F1520" s="107">
        <v>45230</v>
      </c>
      <c r="G1520">
        <v>80</v>
      </c>
      <c r="H1520">
        <v>93</v>
      </c>
      <c r="I1520" s="59">
        <v>1.1625000000000001</v>
      </c>
      <c r="J1520" s="59">
        <v>1.1625000000000001</v>
      </c>
      <c r="K1520" t="s">
        <v>25</v>
      </c>
      <c r="L1520" t="s">
        <v>25</v>
      </c>
      <c r="M1520">
        <v>2023</v>
      </c>
      <c r="N1520" t="s">
        <v>760</v>
      </c>
      <c r="O1520" t="s">
        <v>745</v>
      </c>
      <c r="P1520">
        <v>0</v>
      </c>
      <c r="Q1520">
        <v>0</v>
      </c>
      <c r="R1520">
        <v>0</v>
      </c>
      <c r="T1520" t="s">
        <v>909</v>
      </c>
      <c r="U1520">
        <v>31</v>
      </c>
    </row>
    <row r="1521" spans="1:22" x14ac:dyDescent="0.3">
      <c r="A1521">
        <v>133</v>
      </c>
      <c r="B1521" t="s">
        <v>93</v>
      </c>
      <c r="C1521" t="s">
        <v>110</v>
      </c>
      <c r="D1521" t="s">
        <v>73</v>
      </c>
      <c r="E1521" t="s">
        <v>24</v>
      </c>
      <c r="F1521" s="107">
        <v>45596</v>
      </c>
      <c r="G1521">
        <v>80</v>
      </c>
      <c r="H1521">
        <v>91</v>
      </c>
      <c r="I1521" s="59">
        <v>1.1375</v>
      </c>
      <c r="J1521" s="59">
        <v>1.1375</v>
      </c>
      <c r="K1521" t="s">
        <v>25</v>
      </c>
      <c r="L1521" t="s">
        <v>25</v>
      </c>
      <c r="M1521">
        <v>2024</v>
      </c>
      <c r="N1521" t="s">
        <v>760</v>
      </c>
      <c r="O1521" t="s">
        <v>762</v>
      </c>
      <c r="P1521">
        <v>0</v>
      </c>
      <c r="Q1521">
        <v>0</v>
      </c>
      <c r="R1521">
        <v>0</v>
      </c>
      <c r="T1521" t="s">
        <v>910</v>
      </c>
      <c r="U1521">
        <v>31</v>
      </c>
    </row>
    <row r="1522" spans="1:22" x14ac:dyDescent="0.3">
      <c r="A1522">
        <v>133</v>
      </c>
      <c r="B1522" t="s">
        <v>93</v>
      </c>
      <c r="C1522" t="s">
        <v>110</v>
      </c>
      <c r="D1522" t="s">
        <v>73</v>
      </c>
      <c r="E1522" t="s">
        <v>24</v>
      </c>
      <c r="F1522" s="107">
        <v>45961</v>
      </c>
      <c r="G1522">
        <v>80</v>
      </c>
      <c r="H1522">
        <v>96</v>
      </c>
      <c r="I1522" s="59">
        <v>1.2</v>
      </c>
      <c r="J1522" s="59">
        <v>1.2</v>
      </c>
      <c r="K1522" t="s">
        <v>25</v>
      </c>
      <c r="L1522" t="s">
        <v>25</v>
      </c>
      <c r="M1522">
        <v>2025</v>
      </c>
      <c r="N1522" t="s">
        <v>760</v>
      </c>
      <c r="O1522" t="s">
        <v>751</v>
      </c>
      <c r="P1522">
        <v>0</v>
      </c>
      <c r="Q1522">
        <v>0</v>
      </c>
      <c r="R1522">
        <v>0</v>
      </c>
      <c r="T1522" t="s">
        <v>911</v>
      </c>
      <c r="U1522">
        <v>31</v>
      </c>
    </row>
    <row r="1523" spans="1:22" x14ac:dyDescent="0.3">
      <c r="A1523">
        <v>133</v>
      </c>
      <c r="B1523" t="s">
        <v>93</v>
      </c>
      <c r="C1523" t="s">
        <v>110</v>
      </c>
      <c r="D1523" t="s">
        <v>73</v>
      </c>
      <c r="E1523" t="s">
        <v>24</v>
      </c>
      <c r="F1523" s="107">
        <v>46022</v>
      </c>
      <c r="G1523">
        <v>80</v>
      </c>
      <c r="H1523">
        <v>96</v>
      </c>
      <c r="I1523" s="59">
        <v>1.2</v>
      </c>
      <c r="J1523" s="59">
        <v>1.2</v>
      </c>
      <c r="K1523" t="s">
        <v>25</v>
      </c>
      <c r="L1523" t="s">
        <v>25</v>
      </c>
      <c r="M1523">
        <v>2025</v>
      </c>
      <c r="N1523" t="s">
        <v>744</v>
      </c>
      <c r="O1523" t="s">
        <v>751</v>
      </c>
      <c r="P1523">
        <v>0</v>
      </c>
      <c r="Q1523">
        <v>0</v>
      </c>
      <c r="R1523">
        <v>0</v>
      </c>
      <c r="T1523" t="s">
        <v>912</v>
      </c>
      <c r="U1523">
        <v>31</v>
      </c>
    </row>
    <row r="1524" spans="1:22" x14ac:dyDescent="0.3">
      <c r="A1524">
        <v>139</v>
      </c>
      <c r="B1524" t="s">
        <v>114</v>
      </c>
      <c r="C1524" t="s">
        <v>913</v>
      </c>
      <c r="D1524" t="s">
        <v>23</v>
      </c>
      <c r="E1524" t="s">
        <v>62</v>
      </c>
      <c r="F1524" s="107">
        <v>44561</v>
      </c>
      <c r="G1524">
        <v>100</v>
      </c>
      <c r="H1524">
        <v>107.0374146644206</v>
      </c>
      <c r="I1524" s="59">
        <v>0.93425275931332974</v>
      </c>
      <c r="J1524" s="59">
        <v>0.93425275931332974</v>
      </c>
      <c r="K1524" t="s">
        <v>103</v>
      </c>
      <c r="L1524" t="s">
        <v>103</v>
      </c>
      <c r="M1524">
        <v>2021</v>
      </c>
      <c r="N1524" t="s">
        <v>744</v>
      </c>
      <c r="O1524" t="s">
        <v>747</v>
      </c>
      <c r="P1524">
        <v>0</v>
      </c>
      <c r="Q1524">
        <v>0</v>
      </c>
      <c r="R1524">
        <v>0</v>
      </c>
      <c r="T1524" t="s">
        <v>925</v>
      </c>
      <c r="U1524">
        <v>31</v>
      </c>
    </row>
    <row r="1525" spans="1:22" x14ac:dyDescent="0.3">
      <c r="A1525">
        <v>143</v>
      </c>
      <c r="B1525" t="s">
        <v>926</v>
      </c>
      <c r="C1525" t="s">
        <v>125</v>
      </c>
      <c r="D1525" t="s">
        <v>54</v>
      </c>
      <c r="E1525" t="s">
        <v>24</v>
      </c>
      <c r="F1525" s="107">
        <v>44561</v>
      </c>
      <c r="G1525">
        <v>100</v>
      </c>
      <c r="H1525">
        <v>144</v>
      </c>
      <c r="I1525" s="59">
        <v>1.3</v>
      </c>
      <c r="J1525" s="59">
        <v>1.44</v>
      </c>
      <c r="K1525" t="s">
        <v>116</v>
      </c>
      <c r="M1525">
        <v>2021</v>
      </c>
      <c r="N1525" t="s">
        <v>744</v>
      </c>
      <c r="O1525" t="s">
        <v>747</v>
      </c>
      <c r="P1525">
        <v>0</v>
      </c>
      <c r="Q1525">
        <v>0</v>
      </c>
      <c r="R1525">
        <v>0</v>
      </c>
      <c r="T1525" t="s">
        <v>928</v>
      </c>
      <c r="U1525">
        <v>31</v>
      </c>
      <c r="V1525" t="s">
        <v>116</v>
      </c>
    </row>
    <row r="1526" spans="1:22" x14ac:dyDescent="0.3">
      <c r="A1526">
        <v>143</v>
      </c>
      <c r="B1526" t="s">
        <v>926</v>
      </c>
      <c r="C1526" t="s">
        <v>125</v>
      </c>
      <c r="D1526" t="s">
        <v>54</v>
      </c>
      <c r="E1526" t="s">
        <v>24</v>
      </c>
      <c r="F1526" s="107">
        <v>44926</v>
      </c>
      <c r="G1526">
        <v>100</v>
      </c>
      <c r="H1526">
        <v>158</v>
      </c>
      <c r="I1526" s="59">
        <v>1.3</v>
      </c>
      <c r="J1526" s="59">
        <v>1.58</v>
      </c>
      <c r="K1526" t="s">
        <v>116</v>
      </c>
      <c r="M1526">
        <v>2022</v>
      </c>
      <c r="N1526" t="s">
        <v>744</v>
      </c>
      <c r="O1526" t="s">
        <v>749</v>
      </c>
      <c r="P1526">
        <v>0</v>
      </c>
      <c r="Q1526">
        <v>0</v>
      </c>
      <c r="R1526">
        <v>0</v>
      </c>
      <c r="T1526" t="s">
        <v>930</v>
      </c>
      <c r="U1526">
        <v>31</v>
      </c>
      <c r="V1526" t="s">
        <v>116</v>
      </c>
    </row>
    <row r="1527" spans="1:22" x14ac:dyDescent="0.3">
      <c r="A1527">
        <v>143</v>
      </c>
      <c r="B1527" t="s">
        <v>926</v>
      </c>
      <c r="C1527" t="s">
        <v>125</v>
      </c>
      <c r="D1527" t="s">
        <v>54</v>
      </c>
      <c r="E1527" t="s">
        <v>24</v>
      </c>
      <c r="F1527" s="107">
        <v>45291</v>
      </c>
      <c r="G1527">
        <v>100</v>
      </c>
      <c r="H1527">
        <v>146</v>
      </c>
      <c r="I1527" s="59">
        <v>1.3</v>
      </c>
      <c r="J1527" s="59">
        <v>1.46</v>
      </c>
      <c r="K1527" t="s">
        <v>116</v>
      </c>
      <c r="M1527">
        <v>2023</v>
      </c>
      <c r="N1527" t="s">
        <v>744</v>
      </c>
      <c r="O1527" t="s">
        <v>745</v>
      </c>
      <c r="P1527">
        <v>0</v>
      </c>
      <c r="Q1527">
        <v>0</v>
      </c>
      <c r="R1527">
        <v>0</v>
      </c>
      <c r="T1527" t="s">
        <v>2862</v>
      </c>
      <c r="U1527">
        <v>31</v>
      </c>
      <c r="V1527" t="s">
        <v>116</v>
      </c>
    </row>
    <row r="1528" spans="1:22" x14ac:dyDescent="0.3">
      <c r="A1528">
        <v>143</v>
      </c>
      <c r="B1528" t="s">
        <v>926</v>
      </c>
      <c r="C1528" t="s">
        <v>125</v>
      </c>
      <c r="D1528" t="s">
        <v>54</v>
      </c>
      <c r="E1528" t="s">
        <v>24</v>
      </c>
      <c r="F1528" s="107">
        <v>45657</v>
      </c>
      <c r="G1528">
        <v>100</v>
      </c>
      <c r="H1528">
        <v>135</v>
      </c>
      <c r="I1528" s="59">
        <v>1.3</v>
      </c>
      <c r="J1528" s="59">
        <v>1.35</v>
      </c>
      <c r="K1528" t="s">
        <v>116</v>
      </c>
      <c r="M1528">
        <v>2024</v>
      </c>
      <c r="N1528" t="s">
        <v>744</v>
      </c>
      <c r="O1528" t="s">
        <v>762</v>
      </c>
      <c r="P1528">
        <v>0</v>
      </c>
      <c r="Q1528">
        <v>0</v>
      </c>
      <c r="R1528">
        <v>0</v>
      </c>
      <c r="T1528" t="s">
        <v>2863</v>
      </c>
      <c r="U1528">
        <v>31</v>
      </c>
      <c r="V1528" t="s">
        <v>116</v>
      </c>
    </row>
    <row r="1529" spans="1:22" x14ac:dyDescent="0.3">
      <c r="A1529">
        <v>143</v>
      </c>
      <c r="B1529" t="s">
        <v>926</v>
      </c>
      <c r="C1529" t="s">
        <v>125</v>
      </c>
      <c r="D1529" t="s">
        <v>54</v>
      </c>
      <c r="E1529" t="s">
        <v>24</v>
      </c>
      <c r="F1529" s="107">
        <v>46022</v>
      </c>
      <c r="G1529">
        <v>100</v>
      </c>
      <c r="H1529">
        <v>191</v>
      </c>
      <c r="I1529" s="59">
        <v>1.3</v>
      </c>
      <c r="J1529" s="59">
        <v>1.91</v>
      </c>
      <c r="K1529" t="s">
        <v>116</v>
      </c>
      <c r="M1529">
        <v>2025</v>
      </c>
      <c r="N1529" t="s">
        <v>744</v>
      </c>
      <c r="O1529" t="s">
        <v>751</v>
      </c>
      <c r="P1529">
        <v>0</v>
      </c>
      <c r="Q1529">
        <v>0</v>
      </c>
      <c r="R1529">
        <v>0</v>
      </c>
      <c r="T1529" t="s">
        <v>931</v>
      </c>
      <c r="U1529">
        <v>31</v>
      </c>
      <c r="V1529" t="s">
        <v>116</v>
      </c>
    </row>
    <row r="1530" spans="1:22" x14ac:dyDescent="0.3">
      <c r="A1530">
        <v>144</v>
      </c>
      <c r="B1530" t="s">
        <v>117</v>
      </c>
      <c r="C1530" t="s">
        <v>125</v>
      </c>
      <c r="D1530" t="s">
        <v>73</v>
      </c>
      <c r="E1530" t="s">
        <v>24</v>
      </c>
      <c r="F1530" s="107">
        <v>44561</v>
      </c>
      <c r="G1530">
        <v>3</v>
      </c>
      <c r="H1530">
        <v>2.9444444444444451</v>
      </c>
      <c r="I1530" s="59">
        <v>0.98148148148148173</v>
      </c>
      <c r="J1530" s="59">
        <v>0.98148148148148173</v>
      </c>
      <c r="K1530" t="s">
        <v>55</v>
      </c>
      <c r="L1530" t="s">
        <v>91</v>
      </c>
      <c r="M1530">
        <v>2021</v>
      </c>
      <c r="N1530" t="s">
        <v>744</v>
      </c>
      <c r="O1530" t="s">
        <v>747</v>
      </c>
      <c r="P1530">
        <v>0</v>
      </c>
      <c r="Q1530">
        <v>0</v>
      </c>
      <c r="R1530">
        <v>0</v>
      </c>
      <c r="T1530" t="s">
        <v>932</v>
      </c>
      <c r="U1530">
        <v>31</v>
      </c>
    </row>
    <row r="1531" spans="1:22" x14ac:dyDescent="0.3">
      <c r="A1531">
        <v>144</v>
      </c>
      <c r="B1531" t="s">
        <v>117</v>
      </c>
      <c r="C1531" t="s">
        <v>125</v>
      </c>
      <c r="D1531" t="s">
        <v>73</v>
      </c>
      <c r="E1531" t="s">
        <v>24</v>
      </c>
      <c r="F1531" s="107">
        <v>44926</v>
      </c>
      <c r="G1531">
        <v>3</v>
      </c>
      <c r="H1531">
        <v>3.55</v>
      </c>
      <c r="I1531" s="59">
        <v>1.1833333333333329</v>
      </c>
      <c r="J1531" s="59">
        <v>1.1833333333333329</v>
      </c>
      <c r="K1531" t="s">
        <v>55</v>
      </c>
      <c r="L1531" t="s">
        <v>91</v>
      </c>
      <c r="M1531">
        <v>2022</v>
      </c>
      <c r="N1531" t="s">
        <v>744</v>
      </c>
      <c r="O1531" t="s">
        <v>749</v>
      </c>
      <c r="P1531">
        <v>0</v>
      </c>
      <c r="Q1531">
        <v>0</v>
      </c>
      <c r="R1531">
        <v>0</v>
      </c>
      <c r="T1531" t="s">
        <v>934</v>
      </c>
      <c r="U1531">
        <v>31</v>
      </c>
    </row>
    <row r="1532" spans="1:22" x14ac:dyDescent="0.3">
      <c r="A1532">
        <v>144</v>
      </c>
      <c r="B1532" t="s">
        <v>117</v>
      </c>
      <c r="C1532" t="s">
        <v>125</v>
      </c>
      <c r="D1532" t="s">
        <v>73</v>
      </c>
      <c r="E1532" t="s">
        <v>24</v>
      </c>
      <c r="F1532" s="107">
        <v>45291</v>
      </c>
      <c r="G1532">
        <v>3</v>
      </c>
      <c r="H1532">
        <v>4.83</v>
      </c>
      <c r="I1532" s="59">
        <v>1.3</v>
      </c>
      <c r="J1532" s="59">
        <v>1.61</v>
      </c>
      <c r="K1532" t="s">
        <v>55</v>
      </c>
      <c r="L1532" t="s">
        <v>91</v>
      </c>
      <c r="M1532">
        <v>2023</v>
      </c>
      <c r="N1532" t="s">
        <v>744</v>
      </c>
      <c r="O1532" t="s">
        <v>745</v>
      </c>
      <c r="P1532">
        <v>0</v>
      </c>
      <c r="Q1532">
        <v>0</v>
      </c>
      <c r="R1532">
        <v>0</v>
      </c>
      <c r="T1532" t="s">
        <v>2864</v>
      </c>
      <c r="U1532">
        <v>31</v>
      </c>
    </row>
    <row r="1533" spans="1:22" x14ac:dyDescent="0.3">
      <c r="A1533">
        <v>144</v>
      </c>
      <c r="B1533" t="s">
        <v>117</v>
      </c>
      <c r="C1533" t="s">
        <v>125</v>
      </c>
      <c r="D1533" t="s">
        <v>73</v>
      </c>
      <c r="E1533" t="s">
        <v>24</v>
      </c>
      <c r="F1533" s="107">
        <v>45657</v>
      </c>
      <c r="G1533">
        <v>3</v>
      </c>
      <c r="H1533">
        <v>4.5999999999999996</v>
      </c>
      <c r="I1533" s="59">
        <v>1.3</v>
      </c>
      <c r="J1533" s="59">
        <v>1.533333333333333</v>
      </c>
      <c r="K1533" t="s">
        <v>55</v>
      </c>
      <c r="L1533" t="s">
        <v>91</v>
      </c>
      <c r="M1533">
        <v>2024</v>
      </c>
      <c r="N1533" t="s">
        <v>744</v>
      </c>
      <c r="O1533" t="s">
        <v>762</v>
      </c>
      <c r="P1533">
        <v>0</v>
      </c>
      <c r="Q1533">
        <v>0</v>
      </c>
      <c r="R1533">
        <v>0</v>
      </c>
      <c r="T1533" t="s">
        <v>2865</v>
      </c>
      <c r="U1533">
        <v>31</v>
      </c>
    </row>
    <row r="1534" spans="1:22" x14ac:dyDescent="0.3">
      <c r="A1534">
        <v>144</v>
      </c>
      <c r="B1534" t="s">
        <v>117</v>
      </c>
      <c r="C1534" t="s">
        <v>125</v>
      </c>
      <c r="D1534" t="s">
        <v>73</v>
      </c>
      <c r="E1534" t="s">
        <v>24</v>
      </c>
      <c r="F1534" s="107">
        <v>46022</v>
      </c>
      <c r="G1534">
        <v>4</v>
      </c>
      <c r="H1534">
        <v>1.95</v>
      </c>
      <c r="I1534" s="59">
        <v>0.48749999999999999</v>
      </c>
      <c r="J1534" s="59">
        <v>0.48749999999999999</v>
      </c>
      <c r="K1534" t="s">
        <v>55</v>
      </c>
      <c r="L1534" t="s">
        <v>91</v>
      </c>
      <c r="M1534">
        <v>2025</v>
      </c>
      <c r="N1534" t="s">
        <v>744</v>
      </c>
      <c r="O1534" t="s">
        <v>751</v>
      </c>
      <c r="P1534">
        <v>0</v>
      </c>
      <c r="Q1534">
        <v>0</v>
      </c>
      <c r="R1534">
        <v>0</v>
      </c>
      <c r="T1534" t="s">
        <v>935</v>
      </c>
      <c r="U1534">
        <v>31</v>
      </c>
    </row>
    <row r="1535" spans="1:22" x14ac:dyDescent="0.3">
      <c r="A1535">
        <v>145</v>
      </c>
      <c r="B1535" t="s">
        <v>118</v>
      </c>
      <c r="C1535" t="s">
        <v>125</v>
      </c>
      <c r="D1535" t="s">
        <v>54</v>
      </c>
      <c r="E1535" t="s">
        <v>24</v>
      </c>
      <c r="F1535" s="107">
        <v>44561</v>
      </c>
      <c r="G1535">
        <v>1</v>
      </c>
      <c r="H1535">
        <v>2.145161290322581</v>
      </c>
      <c r="I1535" s="59">
        <v>1.3</v>
      </c>
      <c r="J1535" s="59">
        <v>2.145161290322581</v>
      </c>
      <c r="K1535" t="s">
        <v>55</v>
      </c>
      <c r="L1535" t="s">
        <v>91</v>
      </c>
      <c r="M1535">
        <v>2021</v>
      </c>
      <c r="N1535" t="s">
        <v>744</v>
      </c>
      <c r="O1535" t="s">
        <v>747</v>
      </c>
      <c r="P1535">
        <v>0</v>
      </c>
      <c r="Q1535">
        <v>0</v>
      </c>
      <c r="R1535">
        <v>0</v>
      </c>
      <c r="T1535" t="s">
        <v>937</v>
      </c>
      <c r="U1535">
        <v>31</v>
      </c>
    </row>
    <row r="1536" spans="1:22" x14ac:dyDescent="0.3">
      <c r="A1536">
        <v>145</v>
      </c>
      <c r="B1536" t="s">
        <v>118</v>
      </c>
      <c r="C1536" t="s">
        <v>125</v>
      </c>
      <c r="D1536" t="s">
        <v>54</v>
      </c>
      <c r="E1536" t="s">
        <v>24</v>
      </c>
      <c r="F1536" s="107">
        <v>44926</v>
      </c>
      <c r="G1536">
        <v>1</v>
      </c>
      <c r="H1536">
        <v>2.1186440677966001</v>
      </c>
      <c r="I1536" s="59">
        <v>1.3</v>
      </c>
      <c r="J1536" s="59">
        <v>2.1186440677966001</v>
      </c>
      <c r="K1536" t="s">
        <v>55</v>
      </c>
      <c r="L1536" t="s">
        <v>91</v>
      </c>
      <c r="M1536">
        <v>2022</v>
      </c>
      <c r="N1536" t="s">
        <v>744</v>
      </c>
      <c r="O1536" t="s">
        <v>749</v>
      </c>
      <c r="P1536">
        <v>0</v>
      </c>
      <c r="Q1536">
        <v>0</v>
      </c>
      <c r="R1536">
        <v>0</v>
      </c>
      <c r="T1536" t="s">
        <v>939</v>
      </c>
      <c r="U1536">
        <v>31</v>
      </c>
    </row>
    <row r="1537" spans="1:21" x14ac:dyDescent="0.3">
      <c r="A1537">
        <v>145</v>
      </c>
      <c r="B1537" t="s">
        <v>118</v>
      </c>
      <c r="C1537" t="s">
        <v>125</v>
      </c>
      <c r="D1537" t="s">
        <v>54</v>
      </c>
      <c r="E1537" t="s">
        <v>24</v>
      </c>
      <c r="F1537" s="107">
        <v>45291</v>
      </c>
      <c r="G1537">
        <v>1</v>
      </c>
      <c r="H1537">
        <v>2</v>
      </c>
      <c r="I1537" s="59">
        <v>1.3</v>
      </c>
      <c r="J1537" s="59">
        <v>2</v>
      </c>
      <c r="K1537" t="s">
        <v>55</v>
      </c>
      <c r="L1537" t="s">
        <v>91</v>
      </c>
      <c r="M1537">
        <v>2023</v>
      </c>
      <c r="N1537" t="s">
        <v>744</v>
      </c>
      <c r="O1537" t="s">
        <v>745</v>
      </c>
      <c r="P1537">
        <v>0</v>
      </c>
      <c r="Q1537">
        <v>0</v>
      </c>
      <c r="R1537">
        <v>0</v>
      </c>
      <c r="T1537" t="s">
        <v>2866</v>
      </c>
      <c r="U1537">
        <v>31</v>
      </c>
    </row>
    <row r="1538" spans="1:21" x14ac:dyDescent="0.3">
      <c r="A1538">
        <v>145</v>
      </c>
      <c r="B1538" t="s">
        <v>118</v>
      </c>
      <c r="C1538" t="s">
        <v>125</v>
      </c>
      <c r="D1538" t="s">
        <v>54</v>
      </c>
      <c r="E1538" t="s">
        <v>24</v>
      </c>
      <c r="F1538" s="107">
        <v>45657</v>
      </c>
      <c r="G1538">
        <v>1</v>
      </c>
      <c r="H1538">
        <v>1.94</v>
      </c>
      <c r="I1538" s="59">
        <v>1.3</v>
      </c>
      <c r="J1538" s="59">
        <v>1.94</v>
      </c>
      <c r="K1538" t="s">
        <v>55</v>
      </c>
      <c r="L1538" t="s">
        <v>91</v>
      </c>
      <c r="M1538">
        <v>2024</v>
      </c>
      <c r="N1538" t="s">
        <v>744</v>
      </c>
      <c r="O1538" t="s">
        <v>762</v>
      </c>
      <c r="P1538">
        <v>0</v>
      </c>
      <c r="Q1538">
        <v>0</v>
      </c>
      <c r="R1538">
        <v>0</v>
      </c>
      <c r="T1538" t="s">
        <v>2867</v>
      </c>
      <c r="U1538">
        <v>31</v>
      </c>
    </row>
    <row r="1539" spans="1:21" x14ac:dyDescent="0.3">
      <c r="A1539">
        <v>145</v>
      </c>
      <c r="B1539" t="s">
        <v>118</v>
      </c>
      <c r="C1539" t="s">
        <v>125</v>
      </c>
      <c r="D1539" t="s">
        <v>54</v>
      </c>
      <c r="E1539" t="s">
        <v>24</v>
      </c>
      <c r="F1539" s="107">
        <v>46022</v>
      </c>
      <c r="G1539">
        <v>1</v>
      </c>
      <c r="H1539">
        <v>1.62</v>
      </c>
      <c r="I1539" s="59">
        <v>1.3</v>
      </c>
      <c r="J1539" s="59">
        <v>1.62</v>
      </c>
      <c r="K1539" t="s">
        <v>55</v>
      </c>
      <c r="L1539" t="s">
        <v>91</v>
      </c>
      <c r="M1539">
        <v>2025</v>
      </c>
      <c r="N1539" t="s">
        <v>744</v>
      </c>
      <c r="O1539" t="s">
        <v>751</v>
      </c>
      <c r="P1539">
        <v>0</v>
      </c>
      <c r="Q1539">
        <v>0</v>
      </c>
      <c r="R1539">
        <v>0</v>
      </c>
      <c r="T1539" t="s">
        <v>940</v>
      </c>
      <c r="U1539">
        <v>31</v>
      </c>
    </row>
    <row r="1540" spans="1:21" x14ac:dyDescent="0.3">
      <c r="A1540">
        <v>146</v>
      </c>
      <c r="B1540" t="s">
        <v>120</v>
      </c>
      <c r="C1540" t="s">
        <v>125</v>
      </c>
      <c r="D1540" t="s">
        <v>54</v>
      </c>
      <c r="E1540" t="s">
        <v>24</v>
      </c>
      <c r="F1540" s="107">
        <v>44561</v>
      </c>
      <c r="G1540">
        <v>230</v>
      </c>
      <c r="H1540">
        <v>103.91</v>
      </c>
      <c r="I1540" s="59">
        <v>0.45178260869565218</v>
      </c>
      <c r="J1540" s="59">
        <v>0.45178260869565218</v>
      </c>
      <c r="K1540" t="s">
        <v>55</v>
      </c>
      <c r="L1540" t="s">
        <v>55</v>
      </c>
      <c r="M1540">
        <v>2021</v>
      </c>
      <c r="N1540" t="s">
        <v>744</v>
      </c>
      <c r="O1540" t="s">
        <v>747</v>
      </c>
      <c r="P1540">
        <v>0</v>
      </c>
      <c r="Q1540">
        <v>0</v>
      </c>
      <c r="R1540">
        <v>0</v>
      </c>
      <c r="T1540" t="s">
        <v>942</v>
      </c>
      <c r="U1540">
        <v>31</v>
      </c>
    </row>
    <row r="1541" spans="1:21" x14ac:dyDescent="0.3">
      <c r="A1541">
        <v>146</v>
      </c>
      <c r="B1541" t="s">
        <v>120</v>
      </c>
      <c r="C1541" t="s">
        <v>125</v>
      </c>
      <c r="D1541" t="s">
        <v>54</v>
      </c>
      <c r="E1541" t="s">
        <v>24</v>
      </c>
      <c r="F1541" s="107">
        <v>44926</v>
      </c>
      <c r="G1541">
        <v>230</v>
      </c>
      <c r="H1541">
        <v>121.74</v>
      </c>
      <c r="I1541" s="59">
        <v>0.52930434782608693</v>
      </c>
      <c r="J1541" s="59">
        <v>0.52930434782608693</v>
      </c>
      <c r="K1541" t="s">
        <v>55</v>
      </c>
      <c r="L1541" t="s">
        <v>55</v>
      </c>
      <c r="M1541">
        <v>2022</v>
      </c>
      <c r="N1541" t="s">
        <v>744</v>
      </c>
      <c r="O1541" t="s">
        <v>749</v>
      </c>
      <c r="P1541">
        <v>0</v>
      </c>
      <c r="Q1541">
        <v>0</v>
      </c>
      <c r="R1541">
        <v>0</v>
      </c>
      <c r="T1541" t="s">
        <v>944</v>
      </c>
      <c r="U1541">
        <v>31</v>
      </c>
    </row>
    <row r="1542" spans="1:21" x14ac:dyDescent="0.3">
      <c r="A1542">
        <v>146</v>
      </c>
      <c r="B1542" t="s">
        <v>120</v>
      </c>
      <c r="C1542" t="s">
        <v>125</v>
      </c>
      <c r="D1542" t="s">
        <v>54</v>
      </c>
      <c r="E1542" t="s">
        <v>24</v>
      </c>
      <c r="F1542" s="107">
        <v>45291</v>
      </c>
      <c r="G1542">
        <v>230</v>
      </c>
      <c r="H1542">
        <v>148.69999999999999</v>
      </c>
      <c r="I1542" s="59">
        <v>0.64652173913043476</v>
      </c>
      <c r="J1542" s="59">
        <v>0.64652173913043476</v>
      </c>
      <c r="K1542" t="s">
        <v>55</v>
      </c>
      <c r="L1542" t="s">
        <v>55</v>
      </c>
      <c r="M1542">
        <v>2023</v>
      </c>
      <c r="N1542" t="s">
        <v>744</v>
      </c>
      <c r="O1542" t="s">
        <v>745</v>
      </c>
      <c r="P1542">
        <v>0</v>
      </c>
      <c r="Q1542">
        <v>0</v>
      </c>
      <c r="R1542">
        <v>0</v>
      </c>
      <c r="T1542" t="s">
        <v>2868</v>
      </c>
      <c r="U1542">
        <v>31</v>
      </c>
    </row>
    <row r="1543" spans="1:21" x14ac:dyDescent="0.3">
      <c r="A1543">
        <v>146</v>
      </c>
      <c r="B1543" t="s">
        <v>120</v>
      </c>
      <c r="C1543" t="s">
        <v>125</v>
      </c>
      <c r="D1543" t="s">
        <v>54</v>
      </c>
      <c r="E1543" t="s">
        <v>24</v>
      </c>
      <c r="F1543" s="107">
        <v>45657</v>
      </c>
      <c r="G1543">
        <v>294</v>
      </c>
      <c r="H1543">
        <v>116.67</v>
      </c>
      <c r="I1543" s="59">
        <v>0.39683673469387748</v>
      </c>
      <c r="J1543" s="59">
        <v>0.39683673469387748</v>
      </c>
      <c r="K1543" t="s">
        <v>55</v>
      </c>
      <c r="L1543" t="s">
        <v>55</v>
      </c>
      <c r="M1543">
        <v>2024</v>
      </c>
      <c r="N1543" t="s">
        <v>744</v>
      </c>
      <c r="O1543" t="s">
        <v>762</v>
      </c>
      <c r="P1543">
        <v>0</v>
      </c>
      <c r="Q1543">
        <v>0</v>
      </c>
      <c r="R1543">
        <v>0</v>
      </c>
      <c r="T1543" t="s">
        <v>2869</v>
      </c>
      <c r="U1543">
        <v>31</v>
      </c>
    </row>
    <row r="1544" spans="1:21" x14ac:dyDescent="0.3">
      <c r="A1544">
        <v>146</v>
      </c>
      <c r="B1544" t="s">
        <v>120</v>
      </c>
      <c r="C1544" t="s">
        <v>125</v>
      </c>
      <c r="D1544" t="s">
        <v>54</v>
      </c>
      <c r="E1544" t="s">
        <v>24</v>
      </c>
      <c r="F1544" s="107">
        <v>46022</v>
      </c>
      <c r="G1544">
        <v>100</v>
      </c>
      <c r="H1544">
        <v>133</v>
      </c>
      <c r="I1544" s="59">
        <v>1.3</v>
      </c>
      <c r="J1544" s="59">
        <v>1.33</v>
      </c>
      <c r="K1544" t="s">
        <v>55</v>
      </c>
      <c r="L1544" t="s">
        <v>55</v>
      </c>
      <c r="M1544">
        <v>2025</v>
      </c>
      <c r="N1544" t="s">
        <v>744</v>
      </c>
      <c r="O1544" t="s">
        <v>751</v>
      </c>
      <c r="P1544">
        <v>0</v>
      </c>
      <c r="Q1544">
        <v>0</v>
      </c>
      <c r="R1544">
        <v>0</v>
      </c>
      <c r="T1544" t="s">
        <v>945</v>
      </c>
      <c r="U1544">
        <v>31</v>
      </c>
    </row>
    <row r="1545" spans="1:21" x14ac:dyDescent="0.3">
      <c r="A1545">
        <v>147</v>
      </c>
      <c r="B1545" t="s">
        <v>121</v>
      </c>
      <c r="C1545" t="s">
        <v>125</v>
      </c>
      <c r="D1545" t="s">
        <v>73</v>
      </c>
      <c r="E1545" t="s">
        <v>24</v>
      </c>
      <c r="F1545" s="107">
        <v>44926</v>
      </c>
      <c r="G1545">
        <v>18</v>
      </c>
      <c r="H1545">
        <v>11</v>
      </c>
      <c r="I1545" s="59">
        <v>0.61111111111111116</v>
      </c>
      <c r="J1545" s="59">
        <v>0.61111111111111116</v>
      </c>
      <c r="K1545" t="s">
        <v>55</v>
      </c>
      <c r="L1545" t="s">
        <v>55</v>
      </c>
      <c r="M1545">
        <v>2022</v>
      </c>
      <c r="N1545" t="s">
        <v>744</v>
      </c>
      <c r="O1545" t="s">
        <v>749</v>
      </c>
      <c r="P1545">
        <v>0</v>
      </c>
      <c r="Q1545">
        <v>0</v>
      </c>
      <c r="R1545">
        <v>0</v>
      </c>
      <c r="T1545" t="s">
        <v>946</v>
      </c>
      <c r="U1545">
        <v>31</v>
      </c>
    </row>
    <row r="1546" spans="1:21" x14ac:dyDescent="0.3">
      <c r="A1546">
        <v>147</v>
      </c>
      <c r="B1546" t="s">
        <v>121</v>
      </c>
      <c r="C1546" t="s">
        <v>125</v>
      </c>
      <c r="D1546" t="s">
        <v>73</v>
      </c>
      <c r="E1546" t="s">
        <v>24</v>
      </c>
      <c r="F1546" s="107">
        <v>45291</v>
      </c>
      <c r="G1546">
        <v>13</v>
      </c>
      <c r="H1546">
        <v>12</v>
      </c>
      <c r="I1546" s="59">
        <v>0.92307692307692313</v>
      </c>
      <c r="J1546" s="59">
        <v>0.92307692307692313</v>
      </c>
      <c r="K1546" t="s">
        <v>55</v>
      </c>
      <c r="L1546" t="s">
        <v>55</v>
      </c>
      <c r="M1546">
        <v>2023</v>
      </c>
      <c r="N1546" t="s">
        <v>744</v>
      </c>
      <c r="O1546" t="s">
        <v>745</v>
      </c>
      <c r="P1546">
        <v>0</v>
      </c>
      <c r="Q1546">
        <v>0</v>
      </c>
      <c r="R1546">
        <v>0</v>
      </c>
      <c r="T1546" t="s">
        <v>2870</v>
      </c>
      <c r="U1546">
        <v>31</v>
      </c>
    </row>
    <row r="1547" spans="1:21" x14ac:dyDescent="0.3">
      <c r="A1547">
        <v>147</v>
      </c>
      <c r="B1547" t="s">
        <v>121</v>
      </c>
      <c r="C1547" t="s">
        <v>125</v>
      </c>
      <c r="D1547" t="s">
        <v>73</v>
      </c>
      <c r="E1547" t="s">
        <v>24</v>
      </c>
      <c r="F1547" s="107">
        <v>46022</v>
      </c>
      <c r="G1547">
        <v>16</v>
      </c>
      <c r="H1547">
        <v>16</v>
      </c>
      <c r="I1547" s="59">
        <v>1</v>
      </c>
      <c r="J1547" s="59">
        <v>1</v>
      </c>
      <c r="K1547" t="s">
        <v>55</v>
      </c>
      <c r="L1547" t="s">
        <v>55</v>
      </c>
      <c r="M1547">
        <v>2025</v>
      </c>
      <c r="N1547" t="s">
        <v>744</v>
      </c>
      <c r="O1547" t="s">
        <v>751</v>
      </c>
      <c r="P1547">
        <v>0</v>
      </c>
      <c r="Q1547">
        <v>0</v>
      </c>
      <c r="R1547">
        <v>0</v>
      </c>
      <c r="T1547" t="s">
        <v>947</v>
      </c>
      <c r="U1547">
        <v>31</v>
      </c>
    </row>
    <row r="1548" spans="1:21" x14ac:dyDescent="0.3">
      <c r="A1548">
        <v>148</v>
      </c>
      <c r="B1548" t="s">
        <v>123</v>
      </c>
      <c r="C1548" t="s">
        <v>125</v>
      </c>
      <c r="D1548" t="s">
        <v>54</v>
      </c>
      <c r="E1548" t="s">
        <v>24</v>
      </c>
      <c r="F1548" s="107">
        <v>44561</v>
      </c>
      <c r="G1548">
        <v>5</v>
      </c>
      <c r="H1548">
        <v>2.7712890210235721</v>
      </c>
      <c r="I1548" s="59">
        <v>0.55425780420471438</v>
      </c>
      <c r="J1548" s="59">
        <v>0.55425780420471438</v>
      </c>
      <c r="K1548" t="s">
        <v>25</v>
      </c>
      <c r="L1548" t="s">
        <v>25</v>
      </c>
      <c r="M1548">
        <v>2021</v>
      </c>
      <c r="N1548" t="s">
        <v>744</v>
      </c>
      <c r="O1548" t="s">
        <v>747</v>
      </c>
      <c r="P1548">
        <v>0</v>
      </c>
      <c r="Q1548">
        <v>0</v>
      </c>
      <c r="R1548">
        <v>0</v>
      </c>
      <c r="T1548" t="s">
        <v>949</v>
      </c>
      <c r="U1548">
        <v>31</v>
      </c>
    </row>
    <row r="1549" spans="1:21" x14ac:dyDescent="0.3">
      <c r="A1549">
        <v>148</v>
      </c>
      <c r="B1549" t="s">
        <v>123</v>
      </c>
      <c r="C1549" t="s">
        <v>125</v>
      </c>
      <c r="D1549" t="s">
        <v>54</v>
      </c>
      <c r="E1549" t="s">
        <v>24</v>
      </c>
      <c r="F1549" s="107">
        <v>44926</v>
      </c>
      <c r="G1549">
        <v>2</v>
      </c>
      <c r="H1549">
        <v>3.0897703549061002</v>
      </c>
      <c r="I1549" s="59">
        <v>1.3</v>
      </c>
      <c r="J1549" s="59">
        <v>1.5448851774530501</v>
      </c>
      <c r="K1549" t="s">
        <v>25</v>
      </c>
      <c r="L1549" t="s">
        <v>25</v>
      </c>
      <c r="M1549">
        <v>2022</v>
      </c>
      <c r="N1549" t="s">
        <v>744</v>
      </c>
      <c r="O1549" t="s">
        <v>749</v>
      </c>
      <c r="P1549">
        <v>0</v>
      </c>
      <c r="Q1549">
        <v>0</v>
      </c>
      <c r="R1549">
        <v>0</v>
      </c>
      <c r="T1549" t="s">
        <v>2685</v>
      </c>
      <c r="U1549">
        <v>31</v>
      </c>
    </row>
    <row r="1550" spans="1:21" x14ac:dyDescent="0.3">
      <c r="A1550">
        <v>148</v>
      </c>
      <c r="B1550" t="s">
        <v>123</v>
      </c>
      <c r="C1550" t="s">
        <v>125</v>
      </c>
      <c r="D1550" t="s">
        <v>54</v>
      </c>
      <c r="E1550" t="s">
        <v>24</v>
      </c>
      <c r="F1550" s="107">
        <v>45291</v>
      </c>
      <c r="G1550">
        <v>5</v>
      </c>
      <c r="H1550">
        <v>5.71</v>
      </c>
      <c r="I1550" s="59">
        <v>1.1419999999999999</v>
      </c>
      <c r="J1550" s="59">
        <v>1.1419999999999999</v>
      </c>
      <c r="K1550" t="s">
        <v>25</v>
      </c>
      <c r="L1550" t="s">
        <v>25</v>
      </c>
      <c r="M1550">
        <v>2023</v>
      </c>
      <c r="N1550" t="s">
        <v>744</v>
      </c>
      <c r="O1550" t="s">
        <v>745</v>
      </c>
      <c r="P1550">
        <v>0</v>
      </c>
      <c r="Q1550">
        <v>0</v>
      </c>
      <c r="R1550">
        <v>0</v>
      </c>
      <c r="T1550" t="s">
        <v>2871</v>
      </c>
      <c r="U1550">
        <v>31</v>
      </c>
    </row>
    <row r="1551" spans="1:21" x14ac:dyDescent="0.3">
      <c r="A1551">
        <v>148</v>
      </c>
      <c r="B1551" t="s">
        <v>123</v>
      </c>
      <c r="C1551" t="s">
        <v>125</v>
      </c>
      <c r="D1551" t="s">
        <v>54</v>
      </c>
      <c r="E1551" t="s">
        <v>24</v>
      </c>
      <c r="F1551" s="107">
        <v>45657</v>
      </c>
      <c r="G1551">
        <v>5</v>
      </c>
      <c r="H1551">
        <v>6.3</v>
      </c>
      <c r="I1551" s="59">
        <v>1.26</v>
      </c>
      <c r="J1551" s="59">
        <v>1.26</v>
      </c>
      <c r="K1551" t="s">
        <v>25</v>
      </c>
      <c r="L1551" t="s">
        <v>25</v>
      </c>
      <c r="M1551">
        <v>2024</v>
      </c>
      <c r="N1551" t="s">
        <v>744</v>
      </c>
      <c r="O1551" t="s">
        <v>762</v>
      </c>
      <c r="P1551">
        <v>0</v>
      </c>
      <c r="Q1551">
        <v>0</v>
      </c>
      <c r="R1551">
        <v>0</v>
      </c>
      <c r="T1551" t="s">
        <v>2872</v>
      </c>
      <c r="U1551">
        <v>31</v>
      </c>
    </row>
    <row r="1552" spans="1:21" x14ac:dyDescent="0.3">
      <c r="A1552">
        <v>148</v>
      </c>
      <c r="B1552" t="s">
        <v>123</v>
      </c>
      <c r="C1552" t="s">
        <v>125</v>
      </c>
      <c r="D1552" t="s">
        <v>54</v>
      </c>
      <c r="E1552" t="s">
        <v>24</v>
      </c>
      <c r="F1552" s="107">
        <v>46022</v>
      </c>
      <c r="G1552">
        <v>5</v>
      </c>
      <c r="H1552">
        <v>6.78</v>
      </c>
      <c r="I1552" s="59">
        <v>1.3</v>
      </c>
      <c r="J1552" s="59">
        <v>1.3560000000000001</v>
      </c>
      <c r="K1552" t="s">
        <v>25</v>
      </c>
      <c r="L1552" t="s">
        <v>25</v>
      </c>
      <c r="M1552">
        <v>2025</v>
      </c>
      <c r="N1552" t="s">
        <v>744</v>
      </c>
      <c r="O1552" t="s">
        <v>751</v>
      </c>
      <c r="P1552">
        <v>0</v>
      </c>
      <c r="Q1552">
        <v>0</v>
      </c>
      <c r="R1552">
        <v>0</v>
      </c>
      <c r="T1552" t="s">
        <v>951</v>
      </c>
      <c r="U1552">
        <v>31</v>
      </c>
    </row>
    <row r="1553" spans="1:21" x14ac:dyDescent="0.3">
      <c r="A1553">
        <v>150</v>
      </c>
      <c r="B1553" t="s">
        <v>952</v>
      </c>
      <c r="C1553" t="s">
        <v>125</v>
      </c>
      <c r="D1553" t="s">
        <v>73</v>
      </c>
      <c r="E1553" t="s">
        <v>24</v>
      </c>
      <c r="F1553" s="107">
        <v>44865</v>
      </c>
      <c r="G1553">
        <v>80</v>
      </c>
      <c r="H1553">
        <v>80</v>
      </c>
      <c r="I1553" s="59">
        <v>1</v>
      </c>
      <c r="J1553" s="59">
        <v>1</v>
      </c>
      <c r="K1553" t="s">
        <v>25</v>
      </c>
      <c r="L1553" t="s">
        <v>25</v>
      </c>
      <c r="M1553">
        <v>2022</v>
      </c>
      <c r="N1553" t="s">
        <v>760</v>
      </c>
      <c r="O1553" t="s">
        <v>749</v>
      </c>
      <c r="P1553">
        <v>0</v>
      </c>
      <c r="Q1553">
        <v>0</v>
      </c>
      <c r="R1553">
        <v>0</v>
      </c>
      <c r="T1553" t="s">
        <v>2873</v>
      </c>
      <c r="U1553">
        <v>31</v>
      </c>
    </row>
    <row r="1554" spans="1:21" x14ac:dyDescent="0.3">
      <c r="A1554">
        <v>150</v>
      </c>
      <c r="B1554" t="s">
        <v>952</v>
      </c>
      <c r="C1554" t="s">
        <v>125</v>
      </c>
      <c r="D1554" t="s">
        <v>73</v>
      </c>
      <c r="E1554" t="s">
        <v>24</v>
      </c>
      <c r="F1554" s="107">
        <v>45230</v>
      </c>
      <c r="G1554">
        <v>80</v>
      </c>
      <c r="H1554">
        <v>94</v>
      </c>
      <c r="I1554" s="59">
        <v>1.175</v>
      </c>
      <c r="J1554" s="59">
        <v>1.175</v>
      </c>
      <c r="K1554" t="s">
        <v>25</v>
      </c>
      <c r="L1554" t="s">
        <v>25</v>
      </c>
      <c r="M1554">
        <v>2023</v>
      </c>
      <c r="N1554" t="s">
        <v>760</v>
      </c>
      <c r="O1554" t="s">
        <v>745</v>
      </c>
      <c r="P1554">
        <v>0</v>
      </c>
      <c r="Q1554">
        <v>0</v>
      </c>
      <c r="R1554">
        <v>0</v>
      </c>
      <c r="T1554" t="s">
        <v>2874</v>
      </c>
      <c r="U1554">
        <v>31</v>
      </c>
    </row>
    <row r="1555" spans="1:21" x14ac:dyDescent="0.3">
      <c r="A1555">
        <v>150</v>
      </c>
      <c r="B1555" t="s">
        <v>952</v>
      </c>
      <c r="C1555" t="s">
        <v>125</v>
      </c>
      <c r="D1555" t="s">
        <v>73</v>
      </c>
      <c r="E1555" t="s">
        <v>24</v>
      </c>
      <c r="F1555" s="107">
        <v>45596</v>
      </c>
      <c r="G1555">
        <v>80</v>
      </c>
      <c r="H1555">
        <v>89</v>
      </c>
      <c r="I1555" s="59">
        <v>1.1125</v>
      </c>
      <c r="J1555" s="59">
        <v>1.1125</v>
      </c>
      <c r="K1555" t="s">
        <v>25</v>
      </c>
      <c r="L1555" t="s">
        <v>25</v>
      </c>
      <c r="M1555">
        <v>2024</v>
      </c>
      <c r="N1555" t="s">
        <v>760</v>
      </c>
      <c r="O1555" t="s">
        <v>762</v>
      </c>
      <c r="P1555">
        <v>0</v>
      </c>
      <c r="Q1555">
        <v>0</v>
      </c>
      <c r="R1555">
        <v>0</v>
      </c>
      <c r="T1555" t="s">
        <v>953</v>
      </c>
      <c r="U1555">
        <v>31</v>
      </c>
    </row>
    <row r="1556" spans="1:21" x14ac:dyDescent="0.3">
      <c r="A1556">
        <v>151</v>
      </c>
      <c r="B1556" t="s">
        <v>93</v>
      </c>
      <c r="C1556" t="s">
        <v>913</v>
      </c>
      <c r="D1556" t="s">
        <v>73</v>
      </c>
      <c r="E1556" t="s">
        <v>24</v>
      </c>
      <c r="F1556" s="107">
        <v>44865</v>
      </c>
      <c r="G1556">
        <v>80</v>
      </c>
      <c r="H1556">
        <v>83</v>
      </c>
      <c r="I1556" s="59">
        <v>1.0375000000000001</v>
      </c>
      <c r="J1556" s="59">
        <v>1.0375000000000001</v>
      </c>
      <c r="K1556" t="s">
        <v>25</v>
      </c>
      <c r="L1556" t="s">
        <v>25</v>
      </c>
      <c r="M1556">
        <v>2022</v>
      </c>
      <c r="N1556" t="s">
        <v>760</v>
      </c>
      <c r="O1556" t="s">
        <v>749</v>
      </c>
      <c r="P1556">
        <v>0</v>
      </c>
      <c r="Q1556">
        <v>0</v>
      </c>
      <c r="R1556">
        <v>0</v>
      </c>
      <c r="T1556" t="s">
        <v>954</v>
      </c>
      <c r="U1556">
        <v>31</v>
      </c>
    </row>
    <row r="1557" spans="1:21" x14ac:dyDescent="0.3">
      <c r="A1557">
        <v>151</v>
      </c>
      <c r="B1557" t="s">
        <v>93</v>
      </c>
      <c r="C1557" t="s">
        <v>913</v>
      </c>
      <c r="D1557" t="s">
        <v>73</v>
      </c>
      <c r="E1557" t="s">
        <v>24</v>
      </c>
      <c r="F1557" s="107">
        <v>45230</v>
      </c>
      <c r="G1557">
        <v>80</v>
      </c>
      <c r="H1557">
        <v>90.37</v>
      </c>
      <c r="I1557" s="59">
        <v>1.1296250000000001</v>
      </c>
      <c r="J1557" s="59">
        <v>1.1296250000000001</v>
      </c>
      <c r="K1557" t="s">
        <v>25</v>
      </c>
      <c r="L1557" t="s">
        <v>25</v>
      </c>
      <c r="M1557">
        <v>2023</v>
      </c>
      <c r="N1557" t="s">
        <v>760</v>
      </c>
      <c r="O1557" t="s">
        <v>745</v>
      </c>
      <c r="P1557">
        <v>0</v>
      </c>
      <c r="Q1557">
        <v>0</v>
      </c>
      <c r="R1557">
        <v>0</v>
      </c>
      <c r="T1557" t="s">
        <v>955</v>
      </c>
      <c r="U1557">
        <v>31</v>
      </c>
    </row>
    <row r="1558" spans="1:21" x14ac:dyDescent="0.3">
      <c r="A1558">
        <v>151</v>
      </c>
      <c r="B1558" t="s">
        <v>93</v>
      </c>
      <c r="C1558" t="s">
        <v>913</v>
      </c>
      <c r="D1558" t="s">
        <v>73</v>
      </c>
      <c r="E1558" t="s">
        <v>24</v>
      </c>
      <c r="F1558" s="107">
        <v>45596</v>
      </c>
      <c r="G1558">
        <v>80</v>
      </c>
      <c r="H1558">
        <v>80</v>
      </c>
      <c r="I1558" s="59">
        <v>1</v>
      </c>
      <c r="J1558" s="59">
        <v>1</v>
      </c>
      <c r="K1558" t="s">
        <v>25</v>
      </c>
      <c r="L1558" t="s">
        <v>25</v>
      </c>
      <c r="M1558">
        <v>2024</v>
      </c>
      <c r="N1558" t="s">
        <v>760</v>
      </c>
      <c r="O1558" t="s">
        <v>762</v>
      </c>
      <c r="P1558">
        <v>0</v>
      </c>
      <c r="Q1558">
        <v>0</v>
      </c>
      <c r="R1558">
        <v>0</v>
      </c>
      <c r="T1558" t="s">
        <v>956</v>
      </c>
      <c r="U1558">
        <v>31</v>
      </c>
    </row>
    <row r="1559" spans="1:21" x14ac:dyDescent="0.3">
      <c r="A1559">
        <v>151</v>
      </c>
      <c r="B1559" t="s">
        <v>93</v>
      </c>
      <c r="C1559" t="s">
        <v>913</v>
      </c>
      <c r="D1559" t="s">
        <v>73</v>
      </c>
      <c r="E1559" t="s">
        <v>24</v>
      </c>
      <c r="F1559" s="107">
        <v>45961</v>
      </c>
      <c r="G1559">
        <v>80</v>
      </c>
      <c r="H1559">
        <v>95</v>
      </c>
      <c r="I1559" s="59">
        <v>1.1875</v>
      </c>
      <c r="J1559" s="59">
        <v>1.1875</v>
      </c>
      <c r="K1559" t="s">
        <v>25</v>
      </c>
      <c r="L1559" t="s">
        <v>25</v>
      </c>
      <c r="M1559">
        <v>2025</v>
      </c>
      <c r="N1559" t="s">
        <v>760</v>
      </c>
      <c r="O1559" t="s">
        <v>751</v>
      </c>
      <c r="P1559">
        <v>0</v>
      </c>
      <c r="Q1559">
        <v>0</v>
      </c>
      <c r="R1559">
        <v>0</v>
      </c>
      <c r="T1559" t="s">
        <v>957</v>
      </c>
      <c r="U1559">
        <v>31</v>
      </c>
    </row>
    <row r="1560" spans="1:21" x14ac:dyDescent="0.3">
      <c r="A1560">
        <v>151</v>
      </c>
      <c r="B1560" t="s">
        <v>93</v>
      </c>
      <c r="C1560" t="s">
        <v>913</v>
      </c>
      <c r="D1560" t="s">
        <v>73</v>
      </c>
      <c r="E1560" t="s">
        <v>24</v>
      </c>
      <c r="F1560" s="107">
        <v>46022</v>
      </c>
      <c r="G1560">
        <v>80</v>
      </c>
      <c r="H1560">
        <v>95</v>
      </c>
      <c r="I1560" s="59">
        <v>1.1875</v>
      </c>
      <c r="J1560" s="59">
        <v>1.1875</v>
      </c>
      <c r="K1560" t="s">
        <v>25</v>
      </c>
      <c r="L1560" t="s">
        <v>25</v>
      </c>
      <c r="M1560">
        <v>2025</v>
      </c>
      <c r="N1560" t="s">
        <v>744</v>
      </c>
      <c r="O1560" t="s">
        <v>751</v>
      </c>
      <c r="P1560">
        <v>0</v>
      </c>
      <c r="Q1560">
        <v>0</v>
      </c>
      <c r="R1560">
        <v>0</v>
      </c>
      <c r="T1560" t="s">
        <v>958</v>
      </c>
      <c r="U1560">
        <v>31</v>
      </c>
    </row>
    <row r="1561" spans="1:21" x14ac:dyDescent="0.3">
      <c r="A1561">
        <v>159</v>
      </c>
      <c r="B1561" t="s">
        <v>93</v>
      </c>
      <c r="C1561" t="s">
        <v>913</v>
      </c>
      <c r="D1561" t="s">
        <v>54</v>
      </c>
      <c r="E1561" t="s">
        <v>24</v>
      </c>
      <c r="F1561" s="107">
        <v>44926</v>
      </c>
      <c r="G1561">
        <v>80</v>
      </c>
      <c r="H1561">
        <v>70</v>
      </c>
      <c r="I1561" s="59">
        <v>0.875</v>
      </c>
      <c r="J1561" s="59">
        <v>0.875</v>
      </c>
      <c r="K1561" t="s">
        <v>25</v>
      </c>
      <c r="L1561" t="s">
        <v>25</v>
      </c>
      <c r="M1561">
        <v>2022</v>
      </c>
      <c r="N1561" t="s">
        <v>744</v>
      </c>
      <c r="O1561" t="s">
        <v>749</v>
      </c>
      <c r="P1561">
        <v>0</v>
      </c>
      <c r="Q1561">
        <v>0</v>
      </c>
      <c r="R1561">
        <v>0</v>
      </c>
      <c r="T1561" t="s">
        <v>960</v>
      </c>
      <c r="U1561">
        <v>31</v>
      </c>
    </row>
    <row r="1562" spans="1:21" x14ac:dyDescent="0.3">
      <c r="A1562">
        <v>159</v>
      </c>
      <c r="B1562" t="s">
        <v>93</v>
      </c>
      <c r="C1562" t="s">
        <v>913</v>
      </c>
      <c r="D1562" t="s">
        <v>54</v>
      </c>
      <c r="E1562" t="s">
        <v>24</v>
      </c>
      <c r="F1562" s="107">
        <v>45291</v>
      </c>
      <c r="G1562">
        <v>80</v>
      </c>
      <c r="H1562">
        <v>100</v>
      </c>
      <c r="I1562" s="59">
        <v>1.25</v>
      </c>
      <c r="J1562" s="59">
        <v>1.25</v>
      </c>
      <c r="K1562" t="s">
        <v>25</v>
      </c>
      <c r="L1562" t="s">
        <v>25</v>
      </c>
      <c r="M1562">
        <v>2023</v>
      </c>
      <c r="N1562" t="s">
        <v>744</v>
      </c>
      <c r="O1562" t="s">
        <v>745</v>
      </c>
      <c r="P1562">
        <v>0</v>
      </c>
      <c r="Q1562">
        <v>0</v>
      </c>
      <c r="R1562">
        <v>0</v>
      </c>
      <c r="T1562" t="s">
        <v>2875</v>
      </c>
      <c r="U1562">
        <v>31</v>
      </c>
    </row>
    <row r="1563" spans="1:21" x14ac:dyDescent="0.3">
      <c r="A1563">
        <v>159</v>
      </c>
      <c r="B1563" t="s">
        <v>93</v>
      </c>
      <c r="C1563" t="s">
        <v>913</v>
      </c>
      <c r="D1563" t="s">
        <v>54</v>
      </c>
      <c r="E1563" t="s">
        <v>24</v>
      </c>
      <c r="F1563" s="107">
        <v>45657</v>
      </c>
      <c r="G1563">
        <v>80</v>
      </c>
      <c r="H1563">
        <v>97.8</v>
      </c>
      <c r="I1563" s="59">
        <v>1.2224999999999999</v>
      </c>
      <c r="J1563" s="59">
        <v>1.2224999999999999</v>
      </c>
      <c r="K1563" t="s">
        <v>25</v>
      </c>
      <c r="L1563" t="s">
        <v>25</v>
      </c>
      <c r="M1563">
        <v>2024</v>
      </c>
      <c r="N1563" t="s">
        <v>744</v>
      </c>
      <c r="O1563" t="s">
        <v>762</v>
      </c>
      <c r="P1563">
        <v>0</v>
      </c>
      <c r="Q1563">
        <v>0</v>
      </c>
      <c r="R1563">
        <v>0</v>
      </c>
      <c r="T1563" t="s">
        <v>2876</v>
      </c>
      <c r="U1563">
        <v>31</v>
      </c>
    </row>
    <row r="1564" spans="1:21" x14ac:dyDescent="0.3">
      <c r="A1564">
        <v>159</v>
      </c>
      <c r="B1564" t="s">
        <v>93</v>
      </c>
      <c r="C1564" t="s">
        <v>913</v>
      </c>
      <c r="D1564" t="s">
        <v>54</v>
      </c>
      <c r="E1564" t="s">
        <v>24</v>
      </c>
      <c r="F1564" s="107">
        <v>46022</v>
      </c>
      <c r="G1564">
        <v>80</v>
      </c>
      <c r="H1564">
        <v>100</v>
      </c>
      <c r="I1564" s="59">
        <v>1.25</v>
      </c>
      <c r="J1564" s="59">
        <v>1.25</v>
      </c>
      <c r="K1564" t="s">
        <v>25</v>
      </c>
      <c r="L1564" t="s">
        <v>25</v>
      </c>
      <c r="M1564">
        <v>2025</v>
      </c>
      <c r="N1564" t="s">
        <v>744</v>
      </c>
      <c r="O1564" t="s">
        <v>751</v>
      </c>
      <c r="P1564">
        <v>0</v>
      </c>
      <c r="Q1564">
        <v>0</v>
      </c>
      <c r="R1564">
        <v>0</v>
      </c>
      <c r="T1564" t="s">
        <v>961</v>
      </c>
      <c r="U1564">
        <v>31</v>
      </c>
    </row>
    <row r="1565" spans="1:21" x14ac:dyDescent="0.3">
      <c r="A1565">
        <v>167</v>
      </c>
      <c r="B1565" t="s">
        <v>129</v>
      </c>
      <c r="C1565" t="s">
        <v>28</v>
      </c>
      <c r="D1565" t="s">
        <v>54</v>
      </c>
      <c r="E1565" t="s">
        <v>24</v>
      </c>
      <c r="F1565" s="107">
        <v>44926</v>
      </c>
      <c r="G1565">
        <v>80</v>
      </c>
      <c r="H1565">
        <v>96.55</v>
      </c>
      <c r="I1565" s="59">
        <v>1.2068749999999999</v>
      </c>
      <c r="J1565" s="59">
        <v>1.2068749999999999</v>
      </c>
      <c r="K1565" t="s">
        <v>25</v>
      </c>
      <c r="L1565" t="s">
        <v>25</v>
      </c>
      <c r="M1565">
        <v>2022</v>
      </c>
      <c r="N1565" t="s">
        <v>744</v>
      </c>
      <c r="O1565" t="s">
        <v>749</v>
      </c>
      <c r="P1565">
        <v>0</v>
      </c>
      <c r="Q1565">
        <v>0</v>
      </c>
      <c r="R1565">
        <v>0</v>
      </c>
      <c r="T1565" t="s">
        <v>964</v>
      </c>
      <c r="U1565">
        <v>31</v>
      </c>
    </row>
    <row r="1566" spans="1:21" x14ac:dyDescent="0.3">
      <c r="A1566">
        <v>167</v>
      </c>
      <c r="B1566" t="s">
        <v>129</v>
      </c>
      <c r="C1566" t="s">
        <v>28</v>
      </c>
      <c r="D1566" t="s">
        <v>54</v>
      </c>
      <c r="E1566" t="s">
        <v>24</v>
      </c>
      <c r="F1566" s="107">
        <v>45291</v>
      </c>
      <c r="G1566">
        <v>80</v>
      </c>
      <c r="H1566">
        <v>96.15</v>
      </c>
      <c r="I1566" s="59">
        <v>1.201875</v>
      </c>
      <c r="J1566" s="59">
        <v>1.201875</v>
      </c>
      <c r="K1566" t="s">
        <v>25</v>
      </c>
      <c r="L1566" t="s">
        <v>25</v>
      </c>
      <c r="M1566">
        <v>2023</v>
      </c>
      <c r="N1566" t="s">
        <v>744</v>
      </c>
      <c r="O1566" t="s">
        <v>745</v>
      </c>
      <c r="P1566">
        <v>0</v>
      </c>
      <c r="Q1566">
        <v>0</v>
      </c>
      <c r="R1566">
        <v>0</v>
      </c>
      <c r="T1566" t="s">
        <v>2877</v>
      </c>
      <c r="U1566">
        <v>31</v>
      </c>
    </row>
    <row r="1567" spans="1:21" x14ac:dyDescent="0.3">
      <c r="A1567">
        <v>167</v>
      </c>
      <c r="B1567" t="s">
        <v>129</v>
      </c>
      <c r="C1567" t="s">
        <v>28</v>
      </c>
      <c r="D1567" t="s">
        <v>54</v>
      </c>
      <c r="E1567" t="s">
        <v>24</v>
      </c>
      <c r="F1567" s="107">
        <v>45657</v>
      </c>
      <c r="G1567">
        <v>85</v>
      </c>
      <c r="H1567">
        <v>96.8</v>
      </c>
      <c r="I1567" s="59">
        <v>1.138823529411765</v>
      </c>
      <c r="J1567" s="59">
        <v>1.138823529411765</v>
      </c>
      <c r="K1567" t="s">
        <v>25</v>
      </c>
      <c r="L1567" t="s">
        <v>25</v>
      </c>
      <c r="M1567">
        <v>2024</v>
      </c>
      <c r="N1567" t="s">
        <v>744</v>
      </c>
      <c r="O1567" t="s">
        <v>762</v>
      </c>
      <c r="P1567">
        <v>0</v>
      </c>
      <c r="Q1567">
        <v>0</v>
      </c>
      <c r="R1567">
        <v>0</v>
      </c>
      <c r="T1567" t="s">
        <v>2878</v>
      </c>
      <c r="U1567">
        <v>31</v>
      </c>
    </row>
    <row r="1568" spans="1:21" x14ac:dyDescent="0.3">
      <c r="A1568">
        <v>167</v>
      </c>
      <c r="B1568" t="s">
        <v>129</v>
      </c>
      <c r="C1568" t="s">
        <v>28</v>
      </c>
      <c r="D1568" t="s">
        <v>54</v>
      </c>
      <c r="E1568" t="s">
        <v>24</v>
      </c>
      <c r="F1568" s="107">
        <v>46022</v>
      </c>
      <c r="G1568">
        <v>90</v>
      </c>
      <c r="H1568">
        <v>94</v>
      </c>
      <c r="I1568" s="59">
        <v>1.044444444444445</v>
      </c>
      <c r="J1568" s="59">
        <v>1.044444444444445</v>
      </c>
      <c r="K1568" t="s">
        <v>25</v>
      </c>
      <c r="L1568" t="s">
        <v>25</v>
      </c>
      <c r="M1568">
        <v>2025</v>
      </c>
      <c r="N1568" t="s">
        <v>744</v>
      </c>
      <c r="O1568" t="s">
        <v>751</v>
      </c>
      <c r="P1568">
        <v>0</v>
      </c>
      <c r="Q1568">
        <v>0</v>
      </c>
      <c r="R1568">
        <v>0</v>
      </c>
      <c r="T1568" t="s">
        <v>965</v>
      </c>
      <c r="U1568">
        <v>31</v>
      </c>
    </row>
    <row r="1569" spans="1:22" x14ac:dyDescent="0.3">
      <c r="A1569">
        <v>172</v>
      </c>
      <c r="B1569" t="s">
        <v>131</v>
      </c>
      <c r="C1569" t="s">
        <v>794</v>
      </c>
      <c r="D1569" t="s">
        <v>23</v>
      </c>
      <c r="E1569" t="s">
        <v>24</v>
      </c>
      <c r="F1569" s="107">
        <v>44926</v>
      </c>
      <c r="G1569">
        <v>90</v>
      </c>
      <c r="K1569" t="s">
        <v>25</v>
      </c>
      <c r="L1569" t="s">
        <v>128</v>
      </c>
      <c r="M1569">
        <v>2022</v>
      </c>
      <c r="N1569" t="s">
        <v>744</v>
      </c>
      <c r="O1569" t="s">
        <v>749</v>
      </c>
      <c r="P1569">
        <v>0</v>
      </c>
      <c r="Q1569">
        <v>0</v>
      </c>
      <c r="R1569">
        <v>0</v>
      </c>
      <c r="T1569" t="s">
        <v>2879</v>
      </c>
      <c r="U1569">
        <v>31</v>
      </c>
      <c r="V1569" t="s">
        <v>128</v>
      </c>
    </row>
    <row r="1570" spans="1:22" x14ac:dyDescent="0.3">
      <c r="A1570">
        <v>172</v>
      </c>
      <c r="B1570" t="s">
        <v>131</v>
      </c>
      <c r="C1570" t="s">
        <v>794</v>
      </c>
      <c r="D1570" t="s">
        <v>23</v>
      </c>
      <c r="E1570" t="s">
        <v>24</v>
      </c>
      <c r="F1570" s="107">
        <v>45291</v>
      </c>
      <c r="G1570">
        <v>95</v>
      </c>
      <c r="H1570">
        <v>100</v>
      </c>
      <c r="I1570" s="59">
        <v>1.0526315789473679</v>
      </c>
      <c r="J1570" s="59">
        <v>1.0526315789473679</v>
      </c>
      <c r="K1570" t="s">
        <v>25</v>
      </c>
      <c r="L1570" t="s">
        <v>25</v>
      </c>
      <c r="M1570">
        <v>2023</v>
      </c>
      <c r="N1570" t="s">
        <v>744</v>
      </c>
      <c r="O1570" t="s">
        <v>745</v>
      </c>
      <c r="P1570">
        <v>0</v>
      </c>
      <c r="Q1570">
        <v>0</v>
      </c>
      <c r="R1570">
        <v>0</v>
      </c>
      <c r="T1570" t="s">
        <v>2880</v>
      </c>
      <c r="U1570">
        <v>31</v>
      </c>
    </row>
    <row r="1571" spans="1:22" x14ac:dyDescent="0.3">
      <c r="A1571">
        <v>172</v>
      </c>
      <c r="B1571" t="s">
        <v>131</v>
      </c>
      <c r="C1571" t="s">
        <v>794</v>
      </c>
      <c r="D1571" t="s">
        <v>23</v>
      </c>
      <c r="E1571" t="s">
        <v>24</v>
      </c>
      <c r="F1571" s="107">
        <v>45657</v>
      </c>
      <c r="G1571">
        <v>95</v>
      </c>
      <c r="H1571">
        <v>97.368421052631575</v>
      </c>
      <c r="I1571" s="59">
        <v>1.0249307479224381</v>
      </c>
      <c r="J1571" s="59">
        <v>1.0249307479224381</v>
      </c>
      <c r="K1571" t="s">
        <v>25</v>
      </c>
      <c r="L1571" t="s">
        <v>25</v>
      </c>
      <c r="M1571">
        <v>2024</v>
      </c>
      <c r="N1571" t="s">
        <v>744</v>
      </c>
      <c r="O1571" t="s">
        <v>762</v>
      </c>
      <c r="P1571">
        <v>0</v>
      </c>
      <c r="Q1571">
        <v>0</v>
      </c>
      <c r="R1571">
        <v>0</v>
      </c>
      <c r="T1571" t="s">
        <v>2881</v>
      </c>
      <c r="U1571">
        <v>31</v>
      </c>
    </row>
    <row r="1572" spans="1:22" x14ac:dyDescent="0.3">
      <c r="A1572">
        <v>172</v>
      </c>
      <c r="B1572" t="s">
        <v>131</v>
      </c>
      <c r="C1572" t="s">
        <v>794</v>
      </c>
      <c r="D1572" t="s">
        <v>23</v>
      </c>
      <c r="E1572" t="s">
        <v>24</v>
      </c>
      <c r="F1572" s="107">
        <v>46022</v>
      </c>
      <c r="G1572">
        <v>95</v>
      </c>
      <c r="H1572">
        <v>98.44</v>
      </c>
      <c r="I1572" s="59">
        <v>1.036210526315789</v>
      </c>
      <c r="J1572" s="59">
        <v>1.036210526315789</v>
      </c>
      <c r="K1572" t="s">
        <v>25</v>
      </c>
      <c r="L1572" t="s">
        <v>25</v>
      </c>
      <c r="M1572">
        <v>2025</v>
      </c>
      <c r="N1572" t="s">
        <v>744</v>
      </c>
      <c r="O1572" t="s">
        <v>751</v>
      </c>
      <c r="P1572">
        <v>0</v>
      </c>
      <c r="Q1572">
        <v>0</v>
      </c>
      <c r="R1572">
        <v>0</v>
      </c>
      <c r="T1572" t="s">
        <v>979</v>
      </c>
      <c r="U1572">
        <v>31</v>
      </c>
    </row>
    <row r="1573" spans="1:22" x14ac:dyDescent="0.3">
      <c r="A1573">
        <v>193</v>
      </c>
      <c r="B1573" t="s">
        <v>980</v>
      </c>
      <c r="C1573" t="s">
        <v>981</v>
      </c>
      <c r="D1573" t="s">
        <v>54</v>
      </c>
      <c r="E1573" t="s">
        <v>24</v>
      </c>
      <c r="F1573" s="107">
        <v>45291</v>
      </c>
      <c r="G1573">
        <v>92</v>
      </c>
      <c r="H1573">
        <v>91.3</v>
      </c>
      <c r="I1573" s="59">
        <v>0.99239130434782608</v>
      </c>
      <c r="J1573" s="59">
        <v>0.99239130434782608</v>
      </c>
      <c r="K1573" t="s">
        <v>25</v>
      </c>
      <c r="L1573" t="s">
        <v>25</v>
      </c>
      <c r="M1573">
        <v>2023</v>
      </c>
      <c r="N1573" t="s">
        <v>744</v>
      </c>
      <c r="O1573" t="s">
        <v>745</v>
      </c>
      <c r="P1573">
        <v>0</v>
      </c>
      <c r="Q1573">
        <v>0</v>
      </c>
      <c r="R1573">
        <v>0</v>
      </c>
      <c r="T1573" t="s">
        <v>2882</v>
      </c>
      <c r="U1573">
        <v>31</v>
      </c>
    </row>
    <row r="1574" spans="1:22" x14ac:dyDescent="0.3">
      <c r="A1574">
        <v>193</v>
      </c>
      <c r="B1574" t="s">
        <v>980</v>
      </c>
      <c r="C1574" t="s">
        <v>981</v>
      </c>
      <c r="D1574" t="s">
        <v>54</v>
      </c>
      <c r="E1574" t="s">
        <v>24</v>
      </c>
      <c r="F1574" s="107">
        <v>45657</v>
      </c>
      <c r="G1574">
        <v>90</v>
      </c>
      <c r="H1574">
        <v>93.5</v>
      </c>
      <c r="I1574" s="59">
        <v>1.038888888888889</v>
      </c>
      <c r="J1574" s="59">
        <v>1.038888888888889</v>
      </c>
      <c r="K1574" t="s">
        <v>25</v>
      </c>
      <c r="L1574" t="s">
        <v>25</v>
      </c>
      <c r="M1574">
        <v>2024</v>
      </c>
      <c r="N1574" t="s">
        <v>744</v>
      </c>
      <c r="O1574" t="s">
        <v>762</v>
      </c>
      <c r="P1574">
        <v>0</v>
      </c>
      <c r="Q1574">
        <v>0</v>
      </c>
      <c r="R1574">
        <v>0</v>
      </c>
      <c r="T1574" t="s">
        <v>2883</v>
      </c>
      <c r="U1574">
        <v>31</v>
      </c>
    </row>
    <row r="1575" spans="1:22" x14ac:dyDescent="0.3">
      <c r="A1575">
        <v>193</v>
      </c>
      <c r="B1575" t="s">
        <v>980</v>
      </c>
      <c r="C1575" t="s">
        <v>981</v>
      </c>
      <c r="D1575" t="s">
        <v>54</v>
      </c>
      <c r="E1575" t="s">
        <v>24</v>
      </c>
      <c r="F1575" s="107">
        <v>46022</v>
      </c>
      <c r="G1575">
        <v>94</v>
      </c>
      <c r="H1575">
        <v>95</v>
      </c>
      <c r="I1575" s="59">
        <v>1.0106382978723401</v>
      </c>
      <c r="J1575" s="59">
        <v>1.0106382978723401</v>
      </c>
      <c r="K1575" t="s">
        <v>25</v>
      </c>
      <c r="L1575" t="s">
        <v>25</v>
      </c>
      <c r="M1575">
        <v>2025</v>
      </c>
      <c r="N1575" t="s">
        <v>744</v>
      </c>
      <c r="O1575" t="s">
        <v>751</v>
      </c>
      <c r="P1575">
        <v>0</v>
      </c>
      <c r="Q1575">
        <v>0</v>
      </c>
      <c r="R1575">
        <v>0</v>
      </c>
      <c r="T1575" t="s">
        <v>982</v>
      </c>
      <c r="U1575">
        <v>31</v>
      </c>
    </row>
    <row r="1576" spans="1:22" x14ac:dyDescent="0.3">
      <c r="A1576">
        <v>197</v>
      </c>
      <c r="B1576" t="s">
        <v>139</v>
      </c>
      <c r="C1576" t="s">
        <v>771</v>
      </c>
      <c r="D1576" t="s">
        <v>60</v>
      </c>
      <c r="E1576" t="s">
        <v>24</v>
      </c>
      <c r="F1576" s="107">
        <v>44926</v>
      </c>
      <c r="G1576">
        <v>90</v>
      </c>
      <c r="H1576">
        <v>100</v>
      </c>
      <c r="I1576" s="59">
        <v>1.1111111111111109</v>
      </c>
      <c r="J1576" s="59">
        <v>1.1111111111111109</v>
      </c>
      <c r="K1576" t="s">
        <v>25</v>
      </c>
      <c r="L1576" t="s">
        <v>25</v>
      </c>
      <c r="M1576">
        <v>2022</v>
      </c>
      <c r="N1576" t="s">
        <v>744</v>
      </c>
      <c r="O1576" t="s">
        <v>749</v>
      </c>
      <c r="P1576">
        <v>0</v>
      </c>
      <c r="Q1576">
        <v>0</v>
      </c>
      <c r="R1576">
        <v>0</v>
      </c>
      <c r="T1576" t="s">
        <v>986</v>
      </c>
      <c r="U1576">
        <v>31</v>
      </c>
    </row>
    <row r="1577" spans="1:22" x14ac:dyDescent="0.3">
      <c r="A1577">
        <v>197</v>
      </c>
      <c r="B1577" t="s">
        <v>139</v>
      </c>
      <c r="C1577" t="s">
        <v>771</v>
      </c>
      <c r="D1577" t="s">
        <v>60</v>
      </c>
      <c r="E1577" t="s">
        <v>24</v>
      </c>
      <c r="F1577" s="107">
        <v>45291</v>
      </c>
      <c r="G1577">
        <v>90</v>
      </c>
      <c r="H1577">
        <v>100</v>
      </c>
      <c r="I1577" s="59">
        <v>1.1111111111111109</v>
      </c>
      <c r="J1577" s="59">
        <v>1.1111111111111109</v>
      </c>
      <c r="K1577" t="s">
        <v>25</v>
      </c>
      <c r="L1577" t="s">
        <v>25</v>
      </c>
      <c r="M1577">
        <v>2023</v>
      </c>
      <c r="N1577" t="s">
        <v>744</v>
      </c>
      <c r="O1577" t="s">
        <v>745</v>
      </c>
      <c r="P1577">
        <v>0</v>
      </c>
      <c r="Q1577">
        <v>0</v>
      </c>
      <c r="R1577">
        <v>0</v>
      </c>
      <c r="T1577" t="s">
        <v>2884</v>
      </c>
      <c r="U1577">
        <v>31</v>
      </c>
    </row>
    <row r="1578" spans="1:22" x14ac:dyDescent="0.3">
      <c r="A1578">
        <v>197</v>
      </c>
      <c r="B1578" t="s">
        <v>139</v>
      </c>
      <c r="C1578" t="s">
        <v>771</v>
      </c>
      <c r="D1578" t="s">
        <v>60</v>
      </c>
      <c r="E1578" t="s">
        <v>24</v>
      </c>
      <c r="F1578" s="107">
        <v>45657</v>
      </c>
      <c r="G1578">
        <v>95</v>
      </c>
      <c r="H1578">
        <v>100</v>
      </c>
      <c r="I1578" s="59">
        <v>1.0526315789473679</v>
      </c>
      <c r="J1578" s="59">
        <v>1.0526315789473679</v>
      </c>
      <c r="K1578" t="s">
        <v>25</v>
      </c>
      <c r="L1578" t="s">
        <v>25</v>
      </c>
      <c r="M1578">
        <v>2024</v>
      </c>
      <c r="N1578" t="s">
        <v>744</v>
      </c>
      <c r="O1578" t="s">
        <v>762</v>
      </c>
      <c r="P1578">
        <v>0</v>
      </c>
      <c r="Q1578">
        <v>0</v>
      </c>
      <c r="R1578">
        <v>0</v>
      </c>
      <c r="T1578" t="s">
        <v>2885</v>
      </c>
      <c r="U1578">
        <v>31</v>
      </c>
    </row>
    <row r="1579" spans="1:22" x14ac:dyDescent="0.3">
      <c r="A1579">
        <v>197</v>
      </c>
      <c r="B1579" t="s">
        <v>139</v>
      </c>
      <c r="C1579" t="s">
        <v>771</v>
      </c>
      <c r="D1579" t="s">
        <v>60</v>
      </c>
      <c r="E1579" t="s">
        <v>24</v>
      </c>
      <c r="F1579" s="107">
        <v>46022</v>
      </c>
      <c r="G1579">
        <v>97</v>
      </c>
      <c r="H1579">
        <v>100</v>
      </c>
      <c r="I1579" s="59">
        <v>1.0309278350515461</v>
      </c>
      <c r="J1579" s="59">
        <v>1.0309278350515461</v>
      </c>
      <c r="K1579" t="s">
        <v>25</v>
      </c>
      <c r="L1579" t="s">
        <v>25</v>
      </c>
      <c r="M1579">
        <v>2025</v>
      </c>
      <c r="N1579" t="s">
        <v>744</v>
      </c>
      <c r="O1579" t="s">
        <v>751</v>
      </c>
      <c r="P1579">
        <v>0</v>
      </c>
      <c r="Q1579">
        <v>0</v>
      </c>
      <c r="R1579">
        <v>0</v>
      </c>
      <c r="T1579" t="s">
        <v>988</v>
      </c>
      <c r="U1579">
        <v>31</v>
      </c>
    </row>
    <row r="1580" spans="1:22" x14ac:dyDescent="0.3">
      <c r="A1580">
        <v>199</v>
      </c>
      <c r="B1580" t="s">
        <v>140</v>
      </c>
      <c r="C1580" t="s">
        <v>28</v>
      </c>
      <c r="D1580" t="s">
        <v>54</v>
      </c>
      <c r="E1580" t="s">
        <v>24</v>
      </c>
      <c r="F1580" s="107">
        <v>44926</v>
      </c>
      <c r="G1580">
        <v>80</v>
      </c>
      <c r="K1580" t="s">
        <v>25</v>
      </c>
      <c r="L1580" t="s">
        <v>128</v>
      </c>
      <c r="M1580">
        <v>2022</v>
      </c>
      <c r="N1580" t="s">
        <v>744</v>
      </c>
      <c r="O1580" t="s">
        <v>749</v>
      </c>
      <c r="P1580">
        <v>0</v>
      </c>
      <c r="Q1580">
        <v>0</v>
      </c>
      <c r="R1580">
        <v>0</v>
      </c>
      <c r="T1580" t="s">
        <v>991</v>
      </c>
      <c r="U1580">
        <v>31</v>
      </c>
      <c r="V1580" t="s">
        <v>128</v>
      </c>
    </row>
    <row r="1581" spans="1:22" x14ac:dyDescent="0.3">
      <c r="A1581">
        <v>199</v>
      </c>
      <c r="B1581" t="s">
        <v>140</v>
      </c>
      <c r="C1581" t="s">
        <v>28</v>
      </c>
      <c r="D1581" t="s">
        <v>54</v>
      </c>
      <c r="E1581" t="s">
        <v>24</v>
      </c>
      <c r="F1581" s="107">
        <v>45291</v>
      </c>
      <c r="G1581">
        <v>95</v>
      </c>
      <c r="H1581">
        <v>87.67</v>
      </c>
      <c r="I1581" s="59">
        <v>0.92284210526315791</v>
      </c>
      <c r="J1581" s="59">
        <v>0.92284210526315791</v>
      </c>
      <c r="K1581" t="s">
        <v>25</v>
      </c>
      <c r="L1581" t="s">
        <v>25</v>
      </c>
      <c r="M1581">
        <v>2023</v>
      </c>
      <c r="N1581" t="s">
        <v>744</v>
      </c>
      <c r="O1581" t="s">
        <v>745</v>
      </c>
      <c r="P1581">
        <v>0</v>
      </c>
      <c r="Q1581">
        <v>0</v>
      </c>
      <c r="R1581">
        <v>0</v>
      </c>
      <c r="T1581" t="s">
        <v>2886</v>
      </c>
      <c r="U1581">
        <v>31</v>
      </c>
    </row>
    <row r="1582" spans="1:22" x14ac:dyDescent="0.3">
      <c r="A1582">
        <v>199</v>
      </c>
      <c r="B1582" t="s">
        <v>140</v>
      </c>
      <c r="C1582" t="s">
        <v>28</v>
      </c>
      <c r="D1582" t="s">
        <v>54</v>
      </c>
      <c r="E1582" t="s">
        <v>24</v>
      </c>
      <c r="F1582" s="107">
        <v>45657</v>
      </c>
      <c r="G1582">
        <v>70</v>
      </c>
      <c r="H1582">
        <v>92.81</v>
      </c>
      <c r="I1582" s="59">
        <v>1.3</v>
      </c>
      <c r="J1582" s="59">
        <v>1.3258571428571431</v>
      </c>
      <c r="K1582" t="s">
        <v>25</v>
      </c>
      <c r="L1582" t="s">
        <v>25</v>
      </c>
      <c r="M1582">
        <v>2024</v>
      </c>
      <c r="N1582" t="s">
        <v>744</v>
      </c>
      <c r="O1582" t="s">
        <v>762</v>
      </c>
      <c r="P1582">
        <v>0</v>
      </c>
      <c r="Q1582">
        <v>0</v>
      </c>
      <c r="R1582">
        <v>0</v>
      </c>
      <c r="T1582" t="s">
        <v>2887</v>
      </c>
      <c r="U1582">
        <v>31</v>
      </c>
    </row>
    <row r="1583" spans="1:22" x14ac:dyDescent="0.3">
      <c r="A1583">
        <v>199</v>
      </c>
      <c r="B1583" t="s">
        <v>140</v>
      </c>
      <c r="C1583" t="s">
        <v>28</v>
      </c>
      <c r="D1583" t="s">
        <v>54</v>
      </c>
      <c r="E1583" t="s">
        <v>24</v>
      </c>
      <c r="F1583" s="107">
        <v>46022</v>
      </c>
      <c r="G1583">
        <v>80</v>
      </c>
      <c r="H1583">
        <v>92.89</v>
      </c>
      <c r="I1583" s="59">
        <v>1.161125</v>
      </c>
      <c r="J1583" s="59">
        <v>1.161125</v>
      </c>
      <c r="K1583" t="s">
        <v>25</v>
      </c>
      <c r="L1583" t="s">
        <v>25</v>
      </c>
      <c r="M1583">
        <v>2025</v>
      </c>
      <c r="N1583" t="s">
        <v>744</v>
      </c>
      <c r="O1583" t="s">
        <v>751</v>
      </c>
      <c r="P1583">
        <v>0</v>
      </c>
      <c r="Q1583">
        <v>0</v>
      </c>
      <c r="R1583">
        <v>0</v>
      </c>
      <c r="T1583" t="s">
        <v>993</v>
      </c>
      <c r="U1583">
        <v>31</v>
      </c>
    </row>
    <row r="1584" spans="1:22" x14ac:dyDescent="0.3">
      <c r="A1584">
        <v>200</v>
      </c>
      <c r="B1584" t="s">
        <v>141</v>
      </c>
      <c r="C1584" t="s">
        <v>28</v>
      </c>
      <c r="D1584" t="s">
        <v>73</v>
      </c>
      <c r="E1584" t="s">
        <v>24</v>
      </c>
      <c r="F1584" s="107">
        <v>44926</v>
      </c>
      <c r="G1584">
        <v>70</v>
      </c>
      <c r="K1584" t="s">
        <v>25</v>
      </c>
      <c r="L1584" t="s">
        <v>128</v>
      </c>
      <c r="M1584">
        <v>2022</v>
      </c>
      <c r="N1584" t="s">
        <v>744</v>
      </c>
      <c r="O1584" t="s">
        <v>749</v>
      </c>
      <c r="P1584">
        <v>0</v>
      </c>
      <c r="Q1584">
        <v>0</v>
      </c>
      <c r="R1584">
        <v>0</v>
      </c>
      <c r="T1584" t="s">
        <v>994</v>
      </c>
      <c r="U1584">
        <v>31</v>
      </c>
      <c r="V1584" t="s">
        <v>128</v>
      </c>
    </row>
    <row r="1585" spans="1:22" x14ac:dyDescent="0.3">
      <c r="A1585">
        <v>200</v>
      </c>
      <c r="B1585" t="s">
        <v>141</v>
      </c>
      <c r="C1585" t="s">
        <v>28</v>
      </c>
      <c r="D1585" t="s">
        <v>73</v>
      </c>
      <c r="E1585" t="s">
        <v>24</v>
      </c>
      <c r="F1585" s="107">
        <v>45291</v>
      </c>
      <c r="G1585">
        <v>70</v>
      </c>
      <c r="H1585">
        <v>90</v>
      </c>
      <c r="I1585" s="59">
        <v>1.285714285714286</v>
      </c>
      <c r="J1585" s="59">
        <v>1.285714285714286</v>
      </c>
      <c r="K1585" t="s">
        <v>25</v>
      </c>
      <c r="L1585" t="s">
        <v>25</v>
      </c>
      <c r="M1585">
        <v>2023</v>
      </c>
      <c r="N1585" t="s">
        <v>744</v>
      </c>
      <c r="O1585" t="s">
        <v>745</v>
      </c>
      <c r="P1585">
        <v>0</v>
      </c>
      <c r="Q1585">
        <v>0</v>
      </c>
      <c r="R1585">
        <v>0</v>
      </c>
      <c r="T1585" t="s">
        <v>2888</v>
      </c>
      <c r="U1585">
        <v>31</v>
      </c>
    </row>
    <row r="1586" spans="1:22" x14ac:dyDescent="0.3">
      <c r="A1586">
        <v>200</v>
      </c>
      <c r="B1586" t="s">
        <v>141</v>
      </c>
      <c r="C1586" t="s">
        <v>28</v>
      </c>
      <c r="D1586" t="s">
        <v>73</v>
      </c>
      <c r="E1586" t="s">
        <v>24</v>
      </c>
      <c r="F1586" s="107">
        <v>45657</v>
      </c>
      <c r="G1586">
        <v>80</v>
      </c>
      <c r="H1586">
        <v>87.4</v>
      </c>
      <c r="I1586" s="59">
        <v>1.0925</v>
      </c>
      <c r="J1586" s="59">
        <v>1.0925</v>
      </c>
      <c r="K1586" t="s">
        <v>25</v>
      </c>
      <c r="L1586" t="s">
        <v>25</v>
      </c>
      <c r="M1586">
        <v>2024</v>
      </c>
      <c r="N1586" t="s">
        <v>744</v>
      </c>
      <c r="O1586" t="s">
        <v>762</v>
      </c>
      <c r="P1586">
        <v>0</v>
      </c>
      <c r="Q1586">
        <v>0</v>
      </c>
      <c r="R1586">
        <v>0</v>
      </c>
      <c r="T1586" t="s">
        <v>2889</v>
      </c>
      <c r="U1586">
        <v>31</v>
      </c>
    </row>
    <row r="1587" spans="1:22" x14ac:dyDescent="0.3">
      <c r="A1587">
        <v>200</v>
      </c>
      <c r="B1587" t="s">
        <v>141</v>
      </c>
      <c r="C1587" t="s">
        <v>28</v>
      </c>
      <c r="D1587" t="s">
        <v>73</v>
      </c>
      <c r="E1587" t="s">
        <v>24</v>
      </c>
      <c r="F1587" s="107">
        <v>46022</v>
      </c>
      <c r="G1587">
        <v>87</v>
      </c>
      <c r="H1587">
        <v>90.85</v>
      </c>
      <c r="I1587" s="59">
        <v>1.0442528735632179</v>
      </c>
      <c r="J1587" s="59">
        <v>1.0442528735632179</v>
      </c>
      <c r="K1587" t="s">
        <v>25</v>
      </c>
      <c r="L1587" t="s">
        <v>25</v>
      </c>
      <c r="M1587">
        <v>2025</v>
      </c>
      <c r="N1587" t="s">
        <v>744</v>
      </c>
      <c r="O1587" t="s">
        <v>751</v>
      </c>
      <c r="P1587">
        <v>0</v>
      </c>
      <c r="Q1587">
        <v>0</v>
      </c>
      <c r="R1587">
        <v>0</v>
      </c>
      <c r="T1587" t="s">
        <v>995</v>
      </c>
      <c r="U1587">
        <v>31</v>
      </c>
    </row>
    <row r="1588" spans="1:22" x14ac:dyDescent="0.3">
      <c r="A1588">
        <v>202</v>
      </c>
      <c r="B1588" t="s">
        <v>143</v>
      </c>
      <c r="C1588" t="s">
        <v>28</v>
      </c>
      <c r="D1588" t="s">
        <v>73</v>
      </c>
      <c r="E1588" t="s">
        <v>24</v>
      </c>
      <c r="F1588" s="107">
        <v>45291</v>
      </c>
      <c r="G1588">
        <v>66</v>
      </c>
      <c r="H1588">
        <v>64.7</v>
      </c>
      <c r="I1588" s="59">
        <v>0.98030303030303034</v>
      </c>
      <c r="J1588" s="59">
        <v>0.98030303030303034</v>
      </c>
      <c r="K1588" t="s">
        <v>91</v>
      </c>
      <c r="L1588" t="s">
        <v>91</v>
      </c>
      <c r="M1588">
        <v>2023</v>
      </c>
      <c r="N1588" t="s">
        <v>744</v>
      </c>
      <c r="O1588" t="s">
        <v>745</v>
      </c>
      <c r="P1588">
        <v>0</v>
      </c>
      <c r="Q1588">
        <v>0</v>
      </c>
      <c r="R1588">
        <v>0</v>
      </c>
      <c r="T1588" t="s">
        <v>2890</v>
      </c>
      <c r="U1588">
        <v>31</v>
      </c>
    </row>
    <row r="1589" spans="1:22" x14ac:dyDescent="0.3">
      <c r="A1589">
        <v>202</v>
      </c>
      <c r="B1589" t="s">
        <v>143</v>
      </c>
      <c r="C1589" t="s">
        <v>28</v>
      </c>
      <c r="D1589" t="s">
        <v>73</v>
      </c>
      <c r="E1589" t="s">
        <v>24</v>
      </c>
      <c r="F1589" s="107">
        <v>45657</v>
      </c>
      <c r="K1589" t="s">
        <v>91</v>
      </c>
      <c r="L1589" t="s">
        <v>128</v>
      </c>
      <c r="M1589">
        <v>2024</v>
      </c>
      <c r="N1589" t="s">
        <v>744</v>
      </c>
      <c r="O1589" t="s">
        <v>762</v>
      </c>
      <c r="P1589">
        <v>0</v>
      </c>
      <c r="Q1589">
        <v>0</v>
      </c>
      <c r="R1589">
        <v>0</v>
      </c>
      <c r="T1589" t="s">
        <v>996</v>
      </c>
      <c r="U1589">
        <v>31</v>
      </c>
      <c r="V1589" t="s">
        <v>128</v>
      </c>
    </row>
    <row r="1590" spans="1:22" x14ac:dyDescent="0.3">
      <c r="A1590">
        <v>202</v>
      </c>
      <c r="B1590" t="s">
        <v>143</v>
      </c>
      <c r="C1590" t="s">
        <v>28</v>
      </c>
      <c r="D1590" t="s">
        <v>73</v>
      </c>
      <c r="E1590" t="s">
        <v>24</v>
      </c>
      <c r="F1590" s="107">
        <v>46022</v>
      </c>
      <c r="G1590">
        <v>68.7</v>
      </c>
      <c r="H1590">
        <v>81</v>
      </c>
      <c r="I1590" s="59">
        <v>1.179039301310044</v>
      </c>
      <c r="J1590" s="59">
        <v>1.179039301310044</v>
      </c>
      <c r="K1590" t="s">
        <v>91</v>
      </c>
      <c r="L1590" t="s">
        <v>91</v>
      </c>
      <c r="M1590">
        <v>2025</v>
      </c>
      <c r="N1590" t="s">
        <v>744</v>
      </c>
      <c r="O1590" t="s">
        <v>751</v>
      </c>
      <c r="P1590">
        <v>0</v>
      </c>
      <c r="Q1590">
        <v>0</v>
      </c>
      <c r="R1590">
        <v>0</v>
      </c>
      <c r="T1590" t="s">
        <v>997</v>
      </c>
      <c r="U1590">
        <v>31</v>
      </c>
    </row>
    <row r="1591" spans="1:22" x14ac:dyDescent="0.3">
      <c r="A1591">
        <v>203</v>
      </c>
      <c r="B1591" t="s">
        <v>144</v>
      </c>
      <c r="C1591" t="s">
        <v>998</v>
      </c>
      <c r="D1591" t="s">
        <v>54</v>
      </c>
      <c r="E1591" t="s">
        <v>24</v>
      </c>
      <c r="F1591" s="107">
        <v>44926</v>
      </c>
      <c r="K1591" t="s">
        <v>103</v>
      </c>
      <c r="L1591" t="s">
        <v>128</v>
      </c>
      <c r="M1591">
        <v>2022</v>
      </c>
      <c r="N1591" t="s">
        <v>744</v>
      </c>
      <c r="O1591" t="s">
        <v>749</v>
      </c>
      <c r="P1591">
        <v>0</v>
      </c>
      <c r="Q1591">
        <v>0</v>
      </c>
      <c r="R1591">
        <v>0</v>
      </c>
      <c r="T1591" t="s">
        <v>2891</v>
      </c>
      <c r="U1591">
        <v>31</v>
      </c>
      <c r="V1591" t="s">
        <v>128</v>
      </c>
    </row>
    <row r="1592" spans="1:22" x14ac:dyDescent="0.3">
      <c r="A1592">
        <v>203</v>
      </c>
      <c r="B1592" t="s">
        <v>144</v>
      </c>
      <c r="C1592" t="s">
        <v>998</v>
      </c>
      <c r="D1592" t="s">
        <v>54</v>
      </c>
      <c r="E1592" t="s">
        <v>24</v>
      </c>
      <c r="F1592" s="107">
        <v>45291</v>
      </c>
      <c r="G1592">
        <v>285</v>
      </c>
      <c r="H1592">
        <v>345.59000396728521</v>
      </c>
      <c r="I1592" s="59">
        <v>1.2125965051483689</v>
      </c>
      <c r="J1592" s="59">
        <v>1.2125965051483689</v>
      </c>
      <c r="K1592" t="s">
        <v>103</v>
      </c>
      <c r="L1592" t="s">
        <v>103</v>
      </c>
      <c r="M1592">
        <v>2023</v>
      </c>
      <c r="N1592" t="s">
        <v>744</v>
      </c>
      <c r="O1592" t="s">
        <v>745</v>
      </c>
      <c r="P1592">
        <v>0</v>
      </c>
      <c r="Q1592">
        <v>0</v>
      </c>
      <c r="R1592">
        <v>0</v>
      </c>
      <c r="T1592" t="s">
        <v>2892</v>
      </c>
      <c r="U1592">
        <v>31</v>
      </c>
    </row>
    <row r="1593" spans="1:22" x14ac:dyDescent="0.3">
      <c r="A1593">
        <v>203</v>
      </c>
      <c r="B1593" t="s">
        <v>144</v>
      </c>
      <c r="C1593" t="s">
        <v>998</v>
      </c>
      <c r="D1593" t="s">
        <v>54</v>
      </c>
      <c r="E1593" t="s">
        <v>24</v>
      </c>
      <c r="F1593" s="107">
        <v>45657</v>
      </c>
      <c r="G1593">
        <v>285</v>
      </c>
      <c r="H1593">
        <v>311.44000244140619</v>
      </c>
      <c r="I1593" s="59">
        <v>1.0927719383908989</v>
      </c>
      <c r="J1593" s="59">
        <v>1.0927719383908989</v>
      </c>
      <c r="K1593" t="s">
        <v>103</v>
      </c>
      <c r="L1593" t="s">
        <v>103</v>
      </c>
      <c r="M1593">
        <v>2024</v>
      </c>
      <c r="N1593" t="s">
        <v>744</v>
      </c>
      <c r="O1593" t="s">
        <v>762</v>
      </c>
      <c r="P1593">
        <v>0</v>
      </c>
      <c r="Q1593">
        <v>0</v>
      </c>
      <c r="R1593">
        <v>0</v>
      </c>
      <c r="T1593" t="s">
        <v>2893</v>
      </c>
      <c r="U1593">
        <v>31</v>
      </c>
    </row>
    <row r="1594" spans="1:22" x14ac:dyDescent="0.3">
      <c r="A1594">
        <v>203</v>
      </c>
      <c r="B1594" t="s">
        <v>144</v>
      </c>
      <c r="C1594" t="s">
        <v>998</v>
      </c>
      <c r="D1594" t="s">
        <v>54</v>
      </c>
      <c r="E1594" t="s">
        <v>24</v>
      </c>
      <c r="F1594" s="107">
        <v>46022</v>
      </c>
      <c r="G1594">
        <v>285</v>
      </c>
      <c r="H1594">
        <v>336.19000244140619</v>
      </c>
      <c r="I1594" s="59">
        <v>1.179614043654057</v>
      </c>
      <c r="J1594" s="59">
        <v>1.179614043654057</v>
      </c>
      <c r="K1594" t="s">
        <v>103</v>
      </c>
      <c r="L1594" t="s">
        <v>103</v>
      </c>
      <c r="M1594">
        <v>2025</v>
      </c>
      <c r="N1594" t="s">
        <v>744</v>
      </c>
      <c r="O1594" t="s">
        <v>751</v>
      </c>
      <c r="P1594">
        <v>0</v>
      </c>
      <c r="Q1594">
        <v>0</v>
      </c>
      <c r="R1594">
        <v>0</v>
      </c>
      <c r="T1594" t="s">
        <v>1002</v>
      </c>
      <c r="U1594">
        <v>31</v>
      </c>
    </row>
    <row r="1595" spans="1:22" x14ac:dyDescent="0.3">
      <c r="A1595">
        <v>204</v>
      </c>
      <c r="B1595" t="s">
        <v>145</v>
      </c>
      <c r="C1595" t="s">
        <v>998</v>
      </c>
      <c r="D1595" t="s">
        <v>54</v>
      </c>
      <c r="E1595" t="s">
        <v>24</v>
      </c>
      <c r="F1595" s="107">
        <v>45291</v>
      </c>
      <c r="G1595">
        <v>86849199430</v>
      </c>
      <c r="H1595">
        <v>141016762899</v>
      </c>
      <c r="I1595" s="59">
        <v>1.3</v>
      </c>
      <c r="J1595" s="59">
        <v>1.6236967505113129</v>
      </c>
      <c r="K1595" t="s">
        <v>103</v>
      </c>
      <c r="L1595" t="s">
        <v>103</v>
      </c>
      <c r="M1595">
        <v>2023</v>
      </c>
      <c r="N1595" t="s">
        <v>744</v>
      </c>
      <c r="O1595" t="s">
        <v>745</v>
      </c>
      <c r="P1595">
        <v>0</v>
      </c>
      <c r="Q1595">
        <v>0</v>
      </c>
      <c r="R1595">
        <v>0</v>
      </c>
      <c r="T1595" t="s">
        <v>2894</v>
      </c>
      <c r="U1595">
        <v>31</v>
      </c>
    </row>
    <row r="1596" spans="1:22" x14ac:dyDescent="0.3">
      <c r="A1596">
        <v>204</v>
      </c>
      <c r="B1596" t="s">
        <v>145</v>
      </c>
      <c r="C1596" t="s">
        <v>998</v>
      </c>
      <c r="D1596" t="s">
        <v>54</v>
      </c>
      <c r="E1596" t="s">
        <v>24</v>
      </c>
      <c r="F1596" s="107">
        <v>45657</v>
      </c>
      <c r="G1596">
        <v>122440821151</v>
      </c>
      <c r="H1596">
        <v>176962748824</v>
      </c>
      <c r="I1596" s="59">
        <v>1.3</v>
      </c>
      <c r="J1596" s="59">
        <v>1.445292077923594</v>
      </c>
      <c r="K1596" t="s">
        <v>103</v>
      </c>
      <c r="L1596" t="s">
        <v>103</v>
      </c>
      <c r="M1596">
        <v>2024</v>
      </c>
      <c r="N1596" t="s">
        <v>744</v>
      </c>
      <c r="O1596" t="s">
        <v>762</v>
      </c>
      <c r="P1596">
        <v>0</v>
      </c>
      <c r="Q1596">
        <v>0</v>
      </c>
      <c r="R1596">
        <v>0</v>
      </c>
      <c r="T1596" t="s">
        <v>2895</v>
      </c>
      <c r="U1596">
        <v>31</v>
      </c>
    </row>
    <row r="1597" spans="1:22" x14ac:dyDescent="0.3">
      <c r="A1597">
        <v>204</v>
      </c>
      <c r="B1597" t="s">
        <v>145</v>
      </c>
      <c r="C1597" t="s">
        <v>998</v>
      </c>
      <c r="D1597" t="s">
        <v>54</v>
      </c>
      <c r="E1597" t="s">
        <v>24</v>
      </c>
      <c r="F1597" s="107">
        <v>46022</v>
      </c>
      <c r="G1597">
        <v>128448131182</v>
      </c>
      <c r="H1597">
        <v>195548387375</v>
      </c>
      <c r="I1597" s="59">
        <v>1.3</v>
      </c>
      <c r="J1597" s="59">
        <v>1.522391844673276</v>
      </c>
      <c r="K1597" t="s">
        <v>103</v>
      </c>
      <c r="L1597" t="s">
        <v>103</v>
      </c>
      <c r="M1597">
        <v>2025</v>
      </c>
      <c r="N1597" t="s">
        <v>744</v>
      </c>
      <c r="O1597" t="s">
        <v>751</v>
      </c>
      <c r="P1597">
        <v>0</v>
      </c>
      <c r="Q1597">
        <v>0</v>
      </c>
      <c r="R1597">
        <v>0</v>
      </c>
      <c r="T1597" t="s">
        <v>1003</v>
      </c>
      <c r="U1597">
        <v>31</v>
      </c>
    </row>
    <row r="1598" spans="1:22" x14ac:dyDescent="0.3">
      <c r="A1598">
        <v>205</v>
      </c>
      <c r="B1598" t="s">
        <v>146</v>
      </c>
      <c r="C1598" t="s">
        <v>998</v>
      </c>
      <c r="D1598" t="s">
        <v>54</v>
      </c>
      <c r="E1598" t="s">
        <v>24</v>
      </c>
      <c r="F1598" s="107">
        <v>45291</v>
      </c>
      <c r="G1598">
        <v>2041786671</v>
      </c>
      <c r="H1598">
        <v>8708376270</v>
      </c>
      <c r="I1598" s="59">
        <v>1.3</v>
      </c>
      <c r="J1598" s="59">
        <v>4.2650764615555667</v>
      </c>
      <c r="K1598" t="s">
        <v>103</v>
      </c>
      <c r="L1598" t="s">
        <v>103</v>
      </c>
      <c r="M1598">
        <v>2023</v>
      </c>
      <c r="N1598" t="s">
        <v>744</v>
      </c>
      <c r="O1598" t="s">
        <v>745</v>
      </c>
      <c r="P1598">
        <v>0</v>
      </c>
      <c r="Q1598">
        <v>0</v>
      </c>
      <c r="R1598">
        <v>0</v>
      </c>
      <c r="T1598" t="s">
        <v>2896</v>
      </c>
      <c r="U1598">
        <v>31</v>
      </c>
    </row>
    <row r="1599" spans="1:22" x14ac:dyDescent="0.3">
      <c r="A1599">
        <v>205</v>
      </c>
      <c r="B1599" t="s">
        <v>146</v>
      </c>
      <c r="C1599" t="s">
        <v>998</v>
      </c>
      <c r="D1599" t="s">
        <v>54</v>
      </c>
      <c r="E1599" t="s">
        <v>24</v>
      </c>
      <c r="F1599" s="107">
        <v>45657</v>
      </c>
      <c r="G1599">
        <v>2783219654</v>
      </c>
      <c r="H1599">
        <v>5141102865</v>
      </c>
      <c r="I1599" s="59">
        <v>1.3</v>
      </c>
      <c r="J1599" s="59">
        <v>1.847178269818297</v>
      </c>
      <c r="K1599" t="s">
        <v>103</v>
      </c>
      <c r="L1599" t="s">
        <v>103</v>
      </c>
      <c r="M1599">
        <v>2024</v>
      </c>
      <c r="N1599" t="s">
        <v>744</v>
      </c>
      <c r="O1599" t="s">
        <v>762</v>
      </c>
      <c r="P1599">
        <v>0</v>
      </c>
      <c r="Q1599">
        <v>0</v>
      </c>
      <c r="R1599">
        <v>0</v>
      </c>
      <c r="T1599" t="s">
        <v>2897</v>
      </c>
      <c r="U1599">
        <v>31</v>
      </c>
    </row>
    <row r="1600" spans="1:22" x14ac:dyDescent="0.3">
      <c r="A1600">
        <v>205</v>
      </c>
      <c r="B1600" t="s">
        <v>146</v>
      </c>
      <c r="C1600" t="s">
        <v>998</v>
      </c>
      <c r="D1600" t="s">
        <v>54</v>
      </c>
      <c r="E1600" t="s">
        <v>24</v>
      </c>
      <c r="F1600" s="107">
        <v>46022</v>
      </c>
      <c r="G1600">
        <v>4684155397</v>
      </c>
      <c r="H1600">
        <v>5763937304</v>
      </c>
      <c r="I1600" s="59">
        <v>1.2305179515802469</v>
      </c>
      <c r="J1600" s="59">
        <v>1.2305179515802469</v>
      </c>
      <c r="K1600" t="s">
        <v>103</v>
      </c>
      <c r="L1600" t="s">
        <v>103</v>
      </c>
      <c r="M1600">
        <v>2025</v>
      </c>
      <c r="N1600" t="s">
        <v>744</v>
      </c>
      <c r="O1600" t="s">
        <v>751</v>
      </c>
      <c r="P1600">
        <v>0</v>
      </c>
      <c r="Q1600">
        <v>0</v>
      </c>
      <c r="R1600">
        <v>0</v>
      </c>
      <c r="T1600" t="s">
        <v>1004</v>
      </c>
      <c r="U1600">
        <v>31</v>
      </c>
    </row>
    <row r="1601" spans="1:21" x14ac:dyDescent="0.3">
      <c r="A1601">
        <v>206</v>
      </c>
      <c r="B1601" t="s">
        <v>147</v>
      </c>
      <c r="C1601" t="s">
        <v>998</v>
      </c>
      <c r="D1601" t="s">
        <v>73</v>
      </c>
      <c r="E1601" t="s">
        <v>24</v>
      </c>
      <c r="F1601" s="107">
        <v>45291</v>
      </c>
      <c r="G1601">
        <v>1302483921</v>
      </c>
      <c r="H1601">
        <v>6000270279</v>
      </c>
      <c r="I1601" s="59">
        <v>1.3</v>
      </c>
      <c r="J1601" s="59">
        <v>4.6067902891217338</v>
      </c>
      <c r="K1601" t="s">
        <v>25</v>
      </c>
      <c r="L1601" t="s">
        <v>25</v>
      </c>
      <c r="M1601">
        <v>2023</v>
      </c>
      <c r="N1601" t="s">
        <v>744</v>
      </c>
      <c r="O1601" t="s">
        <v>745</v>
      </c>
      <c r="P1601">
        <v>0</v>
      </c>
      <c r="Q1601">
        <v>0</v>
      </c>
      <c r="R1601">
        <v>0</v>
      </c>
      <c r="T1601" t="s">
        <v>2898</v>
      </c>
      <c r="U1601">
        <v>31</v>
      </c>
    </row>
    <row r="1602" spans="1:21" x14ac:dyDescent="0.3">
      <c r="A1602">
        <v>206</v>
      </c>
      <c r="B1602" t="s">
        <v>147</v>
      </c>
      <c r="C1602" t="s">
        <v>998</v>
      </c>
      <c r="D1602" t="s">
        <v>73</v>
      </c>
      <c r="E1602" t="s">
        <v>24</v>
      </c>
      <c r="F1602" s="107">
        <v>45657</v>
      </c>
      <c r="G1602">
        <v>8708376270</v>
      </c>
      <c r="H1602">
        <v>11947626618</v>
      </c>
      <c r="I1602" s="59">
        <v>1.3</v>
      </c>
      <c r="J1602" s="59">
        <v>1.371969497822354</v>
      </c>
      <c r="K1602" t="s">
        <v>25</v>
      </c>
      <c r="L1602" t="s">
        <v>25</v>
      </c>
      <c r="M1602">
        <v>2024</v>
      </c>
      <c r="N1602" t="s">
        <v>744</v>
      </c>
      <c r="O1602" t="s">
        <v>762</v>
      </c>
      <c r="P1602">
        <v>0</v>
      </c>
      <c r="Q1602">
        <v>0</v>
      </c>
      <c r="R1602">
        <v>0</v>
      </c>
      <c r="T1602" t="s">
        <v>2899</v>
      </c>
      <c r="U1602">
        <v>31</v>
      </c>
    </row>
    <row r="1603" spans="1:21" x14ac:dyDescent="0.3">
      <c r="A1603">
        <v>206</v>
      </c>
      <c r="B1603" t="s">
        <v>147</v>
      </c>
      <c r="C1603" t="s">
        <v>998</v>
      </c>
      <c r="D1603" t="s">
        <v>73</v>
      </c>
      <c r="E1603" t="s">
        <v>24</v>
      </c>
      <c r="F1603" s="107">
        <v>46022</v>
      </c>
      <c r="G1603">
        <v>5141102865</v>
      </c>
      <c r="H1603">
        <v>11016899103</v>
      </c>
      <c r="I1603" s="59">
        <v>1.3</v>
      </c>
      <c r="J1603" s="59">
        <v>2.142905791284921</v>
      </c>
      <c r="K1603" t="s">
        <v>25</v>
      </c>
      <c r="L1603" t="s">
        <v>25</v>
      </c>
      <c r="M1603">
        <v>2025</v>
      </c>
      <c r="N1603" t="s">
        <v>744</v>
      </c>
      <c r="O1603" t="s">
        <v>751</v>
      </c>
      <c r="P1603">
        <v>0</v>
      </c>
      <c r="Q1603">
        <v>0</v>
      </c>
      <c r="R1603">
        <v>0</v>
      </c>
      <c r="T1603" t="s">
        <v>1005</v>
      </c>
      <c r="U1603">
        <v>31</v>
      </c>
    </row>
    <row r="1604" spans="1:21" x14ac:dyDescent="0.3">
      <c r="A1604">
        <v>207</v>
      </c>
      <c r="B1604" t="s">
        <v>148</v>
      </c>
      <c r="C1604" t="s">
        <v>998</v>
      </c>
      <c r="D1604" t="s">
        <v>54</v>
      </c>
      <c r="E1604" t="s">
        <v>62</v>
      </c>
      <c r="F1604" s="107">
        <v>45291</v>
      </c>
      <c r="G1604">
        <v>238770966572</v>
      </c>
      <c r="H1604">
        <v>247359733075</v>
      </c>
      <c r="I1604" s="59">
        <v>0.96527823507799526</v>
      </c>
      <c r="J1604" s="59">
        <v>0.96527823507799526</v>
      </c>
      <c r="K1604" t="s">
        <v>103</v>
      </c>
      <c r="L1604" t="s">
        <v>103</v>
      </c>
      <c r="M1604">
        <v>2023</v>
      </c>
      <c r="N1604" t="s">
        <v>744</v>
      </c>
      <c r="O1604" t="s">
        <v>745</v>
      </c>
      <c r="P1604">
        <v>0</v>
      </c>
      <c r="Q1604">
        <v>0</v>
      </c>
      <c r="R1604">
        <v>0</v>
      </c>
      <c r="T1604" t="s">
        <v>2900</v>
      </c>
      <c r="U1604">
        <v>31</v>
      </c>
    </row>
    <row r="1605" spans="1:21" x14ac:dyDescent="0.3">
      <c r="A1605">
        <v>207</v>
      </c>
      <c r="B1605" t="s">
        <v>148</v>
      </c>
      <c r="C1605" t="s">
        <v>998</v>
      </c>
      <c r="D1605" t="s">
        <v>54</v>
      </c>
      <c r="E1605" t="s">
        <v>62</v>
      </c>
      <c r="F1605" s="107">
        <v>45657</v>
      </c>
      <c r="G1605">
        <v>262628344390</v>
      </c>
      <c r="H1605">
        <v>268399199817</v>
      </c>
      <c r="I1605" s="59">
        <v>0.97849898423343029</v>
      </c>
      <c r="J1605" s="59">
        <v>0.97849898423343029</v>
      </c>
      <c r="K1605" t="s">
        <v>103</v>
      </c>
      <c r="L1605" t="s">
        <v>103</v>
      </c>
      <c r="M1605">
        <v>2024</v>
      </c>
      <c r="N1605" t="s">
        <v>744</v>
      </c>
      <c r="O1605" t="s">
        <v>762</v>
      </c>
      <c r="P1605">
        <v>0</v>
      </c>
      <c r="Q1605">
        <v>0</v>
      </c>
      <c r="R1605">
        <v>0</v>
      </c>
      <c r="T1605" t="s">
        <v>2901</v>
      </c>
      <c r="U1605">
        <v>31</v>
      </c>
    </row>
    <row r="1606" spans="1:21" x14ac:dyDescent="0.3">
      <c r="A1606">
        <v>207</v>
      </c>
      <c r="B1606" t="s">
        <v>148</v>
      </c>
      <c r="C1606" t="s">
        <v>998</v>
      </c>
      <c r="D1606" t="s">
        <v>54</v>
      </c>
      <c r="E1606" t="s">
        <v>62</v>
      </c>
      <c r="F1606" s="107">
        <v>46022</v>
      </c>
      <c r="G1606">
        <v>277178213544</v>
      </c>
      <c r="H1606">
        <v>306600939456</v>
      </c>
      <c r="I1606" s="59">
        <v>0.90403576073770497</v>
      </c>
      <c r="J1606" s="59">
        <v>0.90403576073770497</v>
      </c>
      <c r="K1606" t="s">
        <v>103</v>
      </c>
      <c r="L1606" t="s">
        <v>103</v>
      </c>
      <c r="M1606">
        <v>2025</v>
      </c>
      <c r="N1606" t="s">
        <v>744</v>
      </c>
      <c r="O1606" t="s">
        <v>751</v>
      </c>
      <c r="P1606">
        <v>0</v>
      </c>
      <c r="Q1606">
        <v>0</v>
      </c>
      <c r="R1606">
        <v>0</v>
      </c>
      <c r="T1606" t="s">
        <v>1006</v>
      </c>
      <c r="U1606">
        <v>31</v>
      </c>
    </row>
    <row r="1607" spans="1:21" x14ac:dyDescent="0.3">
      <c r="A1607">
        <v>208</v>
      </c>
      <c r="B1607" t="s">
        <v>149</v>
      </c>
      <c r="C1607" t="s">
        <v>98</v>
      </c>
      <c r="D1607" t="s">
        <v>23</v>
      </c>
      <c r="E1607" t="s">
        <v>62</v>
      </c>
      <c r="F1607" s="107">
        <v>44561</v>
      </c>
      <c r="G1607">
        <v>1700</v>
      </c>
      <c r="H1607">
        <v>0</v>
      </c>
      <c r="K1607" t="s">
        <v>150</v>
      </c>
      <c r="L1607" t="s">
        <v>150</v>
      </c>
      <c r="M1607">
        <v>2021</v>
      </c>
      <c r="N1607" t="s">
        <v>744</v>
      </c>
      <c r="O1607" t="s">
        <v>747</v>
      </c>
      <c r="P1607">
        <v>0</v>
      </c>
      <c r="Q1607">
        <v>0</v>
      </c>
      <c r="R1607">
        <v>0</v>
      </c>
      <c r="T1607" t="s">
        <v>1018</v>
      </c>
      <c r="U1607">
        <v>31</v>
      </c>
    </row>
    <row r="1608" spans="1:21" x14ac:dyDescent="0.3">
      <c r="A1608">
        <v>208</v>
      </c>
      <c r="B1608" t="s">
        <v>149</v>
      </c>
      <c r="C1608" t="s">
        <v>98</v>
      </c>
      <c r="D1608" t="s">
        <v>23</v>
      </c>
      <c r="E1608" t="s">
        <v>62</v>
      </c>
      <c r="F1608" s="107">
        <v>44926</v>
      </c>
      <c r="G1608">
        <v>1700</v>
      </c>
      <c r="H1608">
        <v>0</v>
      </c>
      <c r="K1608" t="s">
        <v>150</v>
      </c>
      <c r="L1608" t="s">
        <v>150</v>
      </c>
      <c r="M1608">
        <v>2022</v>
      </c>
      <c r="N1608" t="s">
        <v>744</v>
      </c>
      <c r="O1608" t="s">
        <v>749</v>
      </c>
      <c r="P1608">
        <v>0</v>
      </c>
      <c r="Q1608">
        <v>0</v>
      </c>
      <c r="R1608">
        <v>0</v>
      </c>
      <c r="T1608" t="s">
        <v>1030</v>
      </c>
      <c r="U1608">
        <v>31</v>
      </c>
    </row>
    <row r="1609" spans="1:21" x14ac:dyDescent="0.3">
      <c r="A1609">
        <v>208</v>
      </c>
      <c r="B1609" t="s">
        <v>149</v>
      </c>
      <c r="C1609" t="s">
        <v>98</v>
      </c>
      <c r="D1609" t="s">
        <v>23</v>
      </c>
      <c r="E1609" t="s">
        <v>62</v>
      </c>
      <c r="F1609" s="107">
        <v>45291</v>
      </c>
      <c r="G1609">
        <v>5</v>
      </c>
      <c r="H1609">
        <v>1336</v>
      </c>
      <c r="I1609" s="59">
        <v>3.7425149700598798E-3</v>
      </c>
      <c r="J1609" s="59">
        <v>3.7425149700598798E-3</v>
      </c>
      <c r="K1609" t="s">
        <v>150</v>
      </c>
      <c r="L1609" t="s">
        <v>150</v>
      </c>
      <c r="M1609">
        <v>2023</v>
      </c>
      <c r="N1609" t="s">
        <v>744</v>
      </c>
      <c r="O1609" t="s">
        <v>745</v>
      </c>
      <c r="P1609">
        <v>0</v>
      </c>
      <c r="Q1609">
        <v>0</v>
      </c>
      <c r="R1609">
        <v>0</v>
      </c>
      <c r="T1609" t="s">
        <v>2902</v>
      </c>
      <c r="U1609">
        <v>31</v>
      </c>
    </row>
    <row r="1610" spans="1:21" x14ac:dyDescent="0.3">
      <c r="A1610">
        <v>208</v>
      </c>
      <c r="B1610" t="s">
        <v>149</v>
      </c>
      <c r="C1610" t="s">
        <v>98</v>
      </c>
      <c r="D1610" t="s">
        <v>23</v>
      </c>
      <c r="E1610" t="s">
        <v>62</v>
      </c>
      <c r="F1610" s="107">
        <v>45657</v>
      </c>
      <c r="G1610">
        <v>1550</v>
      </c>
      <c r="H1610">
        <v>939</v>
      </c>
      <c r="I1610" s="59">
        <v>1.3</v>
      </c>
      <c r="J1610" s="59">
        <v>1.650692225772098</v>
      </c>
      <c r="K1610" t="s">
        <v>150</v>
      </c>
      <c r="L1610" t="s">
        <v>150</v>
      </c>
      <c r="M1610">
        <v>2024</v>
      </c>
      <c r="N1610" t="s">
        <v>744</v>
      </c>
      <c r="O1610" t="s">
        <v>762</v>
      </c>
      <c r="P1610">
        <v>0</v>
      </c>
      <c r="Q1610">
        <v>0</v>
      </c>
      <c r="R1610">
        <v>0</v>
      </c>
      <c r="T1610" t="s">
        <v>2903</v>
      </c>
      <c r="U1610">
        <v>31</v>
      </c>
    </row>
    <row r="1611" spans="1:21" x14ac:dyDescent="0.3">
      <c r="A1611">
        <v>208</v>
      </c>
      <c r="B1611" t="s">
        <v>149</v>
      </c>
      <c r="C1611" t="s">
        <v>98</v>
      </c>
      <c r="D1611" t="s">
        <v>23</v>
      </c>
      <c r="E1611" t="s">
        <v>62</v>
      </c>
      <c r="F1611" s="107">
        <v>46022</v>
      </c>
      <c r="G1611">
        <v>1550</v>
      </c>
      <c r="H1611">
        <v>1059</v>
      </c>
      <c r="I1611" s="59">
        <v>1.3</v>
      </c>
      <c r="J1611" s="59">
        <v>1.463644948064212</v>
      </c>
      <c r="K1611" t="s">
        <v>150</v>
      </c>
      <c r="L1611" t="s">
        <v>150</v>
      </c>
      <c r="M1611">
        <v>2025</v>
      </c>
      <c r="N1611" t="s">
        <v>744</v>
      </c>
      <c r="O1611" t="s">
        <v>751</v>
      </c>
      <c r="P1611">
        <v>0</v>
      </c>
      <c r="Q1611">
        <v>0</v>
      </c>
      <c r="R1611">
        <v>0</v>
      </c>
      <c r="T1611" t="s">
        <v>1036</v>
      </c>
      <c r="U1611">
        <v>31</v>
      </c>
    </row>
    <row r="1612" spans="1:21" x14ac:dyDescent="0.3">
      <c r="A1612">
        <v>213</v>
      </c>
      <c r="B1612" t="s">
        <v>151</v>
      </c>
      <c r="C1612" t="s">
        <v>98</v>
      </c>
      <c r="D1612" t="s">
        <v>60</v>
      </c>
      <c r="E1612" t="s">
        <v>24</v>
      </c>
      <c r="F1612" s="107">
        <v>44561</v>
      </c>
      <c r="G1612">
        <v>90</v>
      </c>
      <c r="H1612">
        <v>0</v>
      </c>
      <c r="I1612" s="59">
        <v>0</v>
      </c>
      <c r="J1612" s="59">
        <v>0</v>
      </c>
      <c r="K1612" t="s">
        <v>25</v>
      </c>
      <c r="L1612" t="s">
        <v>25</v>
      </c>
      <c r="M1612">
        <v>2021</v>
      </c>
      <c r="N1612" t="s">
        <v>744</v>
      </c>
      <c r="O1612" t="s">
        <v>747</v>
      </c>
      <c r="P1612">
        <v>0</v>
      </c>
      <c r="Q1612">
        <v>0</v>
      </c>
      <c r="R1612">
        <v>0</v>
      </c>
      <c r="T1612" t="s">
        <v>1040</v>
      </c>
      <c r="U1612">
        <v>31</v>
      </c>
    </row>
    <row r="1613" spans="1:21" x14ac:dyDescent="0.3">
      <c r="A1613">
        <v>213</v>
      </c>
      <c r="B1613" t="s">
        <v>151</v>
      </c>
      <c r="C1613" t="s">
        <v>98</v>
      </c>
      <c r="D1613" t="s">
        <v>60</v>
      </c>
      <c r="E1613" t="s">
        <v>24</v>
      </c>
      <c r="F1613" s="107">
        <v>44926</v>
      </c>
      <c r="G1613">
        <v>90</v>
      </c>
      <c r="H1613">
        <v>0</v>
      </c>
      <c r="I1613" s="59">
        <v>0</v>
      </c>
      <c r="J1613" s="59">
        <v>0</v>
      </c>
      <c r="K1613" t="s">
        <v>25</v>
      </c>
      <c r="L1613" t="s">
        <v>25</v>
      </c>
      <c r="M1613">
        <v>2022</v>
      </c>
      <c r="N1613" t="s">
        <v>744</v>
      </c>
      <c r="O1613" t="s">
        <v>749</v>
      </c>
      <c r="P1613">
        <v>0</v>
      </c>
      <c r="Q1613">
        <v>0</v>
      </c>
      <c r="R1613">
        <v>0</v>
      </c>
      <c r="T1613" t="s">
        <v>1047</v>
      </c>
      <c r="U1613">
        <v>31</v>
      </c>
    </row>
    <row r="1614" spans="1:21" x14ac:dyDescent="0.3">
      <c r="A1614">
        <v>213</v>
      </c>
      <c r="B1614" t="s">
        <v>151</v>
      </c>
      <c r="C1614" t="s">
        <v>98</v>
      </c>
      <c r="D1614" t="s">
        <v>60</v>
      </c>
      <c r="E1614" t="s">
        <v>24</v>
      </c>
      <c r="F1614" s="107">
        <v>45291</v>
      </c>
      <c r="G1614">
        <v>90</v>
      </c>
      <c r="H1614">
        <v>100</v>
      </c>
      <c r="I1614" s="59">
        <v>1.1111111111111109</v>
      </c>
      <c r="J1614" s="59">
        <v>1.1111111111111109</v>
      </c>
      <c r="K1614" t="s">
        <v>25</v>
      </c>
      <c r="L1614" t="s">
        <v>25</v>
      </c>
      <c r="M1614">
        <v>2023</v>
      </c>
      <c r="N1614" t="s">
        <v>744</v>
      </c>
      <c r="O1614" t="s">
        <v>745</v>
      </c>
      <c r="P1614">
        <v>0</v>
      </c>
      <c r="Q1614">
        <v>0</v>
      </c>
      <c r="R1614">
        <v>0</v>
      </c>
      <c r="T1614" t="s">
        <v>1048</v>
      </c>
      <c r="U1614">
        <v>31</v>
      </c>
    </row>
    <row r="1615" spans="1:21" x14ac:dyDescent="0.3">
      <c r="A1615">
        <v>213</v>
      </c>
      <c r="B1615" t="s">
        <v>151</v>
      </c>
      <c r="C1615" t="s">
        <v>98</v>
      </c>
      <c r="D1615" t="s">
        <v>60</v>
      </c>
      <c r="E1615" t="s">
        <v>24</v>
      </c>
      <c r="F1615" s="107">
        <v>45657</v>
      </c>
      <c r="G1615">
        <v>90</v>
      </c>
      <c r="H1615">
        <v>100</v>
      </c>
      <c r="I1615" s="59">
        <v>1.1111111111111109</v>
      </c>
      <c r="J1615" s="59">
        <v>1.1111111111111109</v>
      </c>
      <c r="K1615" t="s">
        <v>25</v>
      </c>
      <c r="L1615" t="s">
        <v>25</v>
      </c>
      <c r="M1615">
        <v>2024</v>
      </c>
      <c r="N1615" t="s">
        <v>744</v>
      </c>
      <c r="O1615" t="s">
        <v>762</v>
      </c>
      <c r="P1615">
        <v>0</v>
      </c>
      <c r="Q1615">
        <v>0</v>
      </c>
      <c r="R1615">
        <v>0</v>
      </c>
      <c r="T1615" t="s">
        <v>2904</v>
      </c>
      <c r="U1615">
        <v>31</v>
      </c>
    </row>
    <row r="1616" spans="1:21" x14ac:dyDescent="0.3">
      <c r="A1616">
        <v>213</v>
      </c>
      <c r="B1616" t="s">
        <v>151</v>
      </c>
      <c r="C1616" t="s">
        <v>98</v>
      </c>
      <c r="D1616" t="s">
        <v>60</v>
      </c>
      <c r="E1616" t="s">
        <v>24</v>
      </c>
      <c r="F1616" s="107">
        <v>46022</v>
      </c>
      <c r="G1616">
        <v>90</v>
      </c>
      <c r="H1616">
        <v>100</v>
      </c>
      <c r="I1616" s="59">
        <v>1.1111111111111109</v>
      </c>
      <c r="J1616" s="59">
        <v>1.1111111111111109</v>
      </c>
      <c r="K1616" t="s">
        <v>25</v>
      </c>
      <c r="L1616" t="s">
        <v>25</v>
      </c>
      <c r="M1616">
        <v>2025</v>
      </c>
      <c r="N1616" t="s">
        <v>744</v>
      </c>
      <c r="O1616" t="s">
        <v>751</v>
      </c>
      <c r="P1616">
        <v>0</v>
      </c>
      <c r="Q1616">
        <v>0</v>
      </c>
      <c r="R1616">
        <v>0</v>
      </c>
      <c r="T1616" t="s">
        <v>1052</v>
      </c>
      <c r="U1616">
        <v>31</v>
      </c>
    </row>
    <row r="1617" spans="1:22" x14ac:dyDescent="0.3">
      <c r="A1617">
        <v>214</v>
      </c>
      <c r="B1617" t="s">
        <v>152</v>
      </c>
      <c r="C1617" t="s">
        <v>98</v>
      </c>
      <c r="D1617" t="s">
        <v>23</v>
      </c>
      <c r="E1617" t="s">
        <v>62</v>
      </c>
      <c r="F1617" s="107">
        <v>44561</v>
      </c>
      <c r="G1617">
        <v>7500</v>
      </c>
      <c r="H1617">
        <v>0</v>
      </c>
      <c r="K1617" t="s">
        <v>153</v>
      </c>
      <c r="L1617" t="s">
        <v>153</v>
      </c>
      <c r="M1617">
        <v>2021</v>
      </c>
      <c r="N1617" t="s">
        <v>744</v>
      </c>
      <c r="O1617" t="s">
        <v>747</v>
      </c>
      <c r="P1617">
        <v>0</v>
      </c>
      <c r="Q1617">
        <v>0</v>
      </c>
      <c r="R1617">
        <v>0</v>
      </c>
      <c r="T1617" t="s">
        <v>1063</v>
      </c>
      <c r="U1617">
        <v>31</v>
      </c>
    </row>
    <row r="1618" spans="1:22" x14ac:dyDescent="0.3">
      <c r="A1618">
        <v>214</v>
      </c>
      <c r="B1618" t="s">
        <v>152</v>
      </c>
      <c r="C1618" t="s">
        <v>98</v>
      </c>
      <c r="D1618" t="s">
        <v>23</v>
      </c>
      <c r="E1618" t="s">
        <v>62</v>
      </c>
      <c r="F1618" s="107">
        <v>44926</v>
      </c>
      <c r="G1618">
        <v>7500</v>
      </c>
      <c r="H1618">
        <v>0</v>
      </c>
      <c r="K1618" t="s">
        <v>153</v>
      </c>
      <c r="L1618" t="s">
        <v>153</v>
      </c>
      <c r="M1618">
        <v>2022</v>
      </c>
      <c r="N1618" t="s">
        <v>744</v>
      </c>
      <c r="O1618" t="s">
        <v>749</v>
      </c>
      <c r="P1618">
        <v>0</v>
      </c>
      <c r="Q1618">
        <v>0</v>
      </c>
      <c r="R1618">
        <v>0</v>
      </c>
      <c r="T1618" t="s">
        <v>1075</v>
      </c>
      <c r="U1618">
        <v>31</v>
      </c>
    </row>
    <row r="1619" spans="1:22" x14ac:dyDescent="0.3">
      <c r="A1619">
        <v>214</v>
      </c>
      <c r="B1619" t="s">
        <v>152</v>
      </c>
      <c r="C1619" t="s">
        <v>98</v>
      </c>
      <c r="D1619" t="s">
        <v>23</v>
      </c>
      <c r="E1619" t="s">
        <v>62</v>
      </c>
      <c r="F1619" s="107">
        <v>45291</v>
      </c>
      <c r="G1619">
        <v>7500</v>
      </c>
      <c r="H1619">
        <v>2129.59</v>
      </c>
      <c r="I1619" s="59">
        <v>1.3</v>
      </c>
      <c r="J1619" s="59">
        <v>3.5218046666259699</v>
      </c>
      <c r="K1619" t="s">
        <v>153</v>
      </c>
      <c r="L1619" t="s">
        <v>153</v>
      </c>
      <c r="M1619">
        <v>2023</v>
      </c>
      <c r="N1619" t="s">
        <v>744</v>
      </c>
      <c r="O1619" t="s">
        <v>745</v>
      </c>
      <c r="P1619">
        <v>0</v>
      </c>
      <c r="Q1619">
        <v>0</v>
      </c>
      <c r="R1619">
        <v>0</v>
      </c>
      <c r="T1619" t="s">
        <v>2905</v>
      </c>
      <c r="U1619">
        <v>31</v>
      </c>
    </row>
    <row r="1620" spans="1:22" x14ac:dyDescent="0.3">
      <c r="A1620">
        <v>214</v>
      </c>
      <c r="B1620" t="s">
        <v>152</v>
      </c>
      <c r="C1620" t="s">
        <v>98</v>
      </c>
      <c r="D1620" t="s">
        <v>23</v>
      </c>
      <c r="E1620" t="s">
        <v>62</v>
      </c>
      <c r="F1620" s="107">
        <v>45657</v>
      </c>
      <c r="G1620">
        <v>7500</v>
      </c>
      <c r="H1620">
        <v>0</v>
      </c>
      <c r="K1620" t="s">
        <v>153</v>
      </c>
      <c r="L1620" t="s">
        <v>153</v>
      </c>
      <c r="M1620">
        <v>2024</v>
      </c>
      <c r="N1620" t="s">
        <v>744</v>
      </c>
      <c r="O1620" t="s">
        <v>762</v>
      </c>
      <c r="P1620">
        <v>0</v>
      </c>
      <c r="Q1620">
        <v>0</v>
      </c>
      <c r="R1620">
        <v>0</v>
      </c>
      <c r="T1620" t="s">
        <v>2906</v>
      </c>
      <c r="U1620">
        <v>31</v>
      </c>
    </row>
    <row r="1621" spans="1:22" x14ac:dyDescent="0.3">
      <c r="A1621">
        <v>214</v>
      </c>
      <c r="B1621" t="s">
        <v>152</v>
      </c>
      <c r="C1621" t="s">
        <v>98</v>
      </c>
      <c r="D1621" t="s">
        <v>23</v>
      </c>
      <c r="E1621" t="s">
        <v>62</v>
      </c>
      <c r="F1621" s="107">
        <v>46022</v>
      </c>
      <c r="G1621">
        <v>7500</v>
      </c>
      <c r="H1621">
        <v>2169.54</v>
      </c>
      <c r="I1621" s="59">
        <v>1.3</v>
      </c>
      <c r="J1621" s="59">
        <v>3.4569540086838679</v>
      </c>
      <c r="K1621" t="s">
        <v>153</v>
      </c>
      <c r="L1621" t="s">
        <v>153</v>
      </c>
      <c r="M1621">
        <v>2025</v>
      </c>
      <c r="N1621" t="s">
        <v>744</v>
      </c>
      <c r="O1621" t="s">
        <v>751</v>
      </c>
      <c r="P1621">
        <v>0</v>
      </c>
      <c r="Q1621">
        <v>0</v>
      </c>
      <c r="R1621">
        <v>0</v>
      </c>
      <c r="T1621" t="s">
        <v>1081</v>
      </c>
      <c r="U1621">
        <v>31</v>
      </c>
    </row>
    <row r="1622" spans="1:22" x14ac:dyDescent="0.3">
      <c r="A1622">
        <v>215</v>
      </c>
      <c r="B1622" t="s">
        <v>154</v>
      </c>
      <c r="C1622" t="s">
        <v>98</v>
      </c>
      <c r="D1622" t="s">
        <v>54</v>
      </c>
      <c r="E1622" t="s">
        <v>24</v>
      </c>
      <c r="F1622" s="107">
        <v>44926</v>
      </c>
      <c r="G1622">
        <v>1</v>
      </c>
      <c r="H1622">
        <v>-23.628691983122</v>
      </c>
      <c r="I1622" s="59">
        <v>0</v>
      </c>
      <c r="J1622" s="59">
        <v>0</v>
      </c>
      <c r="K1622" t="s">
        <v>25</v>
      </c>
      <c r="L1622" t="s">
        <v>25</v>
      </c>
      <c r="M1622">
        <v>2022</v>
      </c>
      <c r="N1622" t="s">
        <v>744</v>
      </c>
      <c r="O1622" t="s">
        <v>749</v>
      </c>
      <c r="P1622">
        <v>0</v>
      </c>
      <c r="Q1622">
        <v>0</v>
      </c>
      <c r="R1622">
        <v>0</v>
      </c>
      <c r="T1622" t="s">
        <v>1085</v>
      </c>
      <c r="U1622">
        <v>31</v>
      </c>
    </row>
    <row r="1623" spans="1:22" x14ac:dyDescent="0.3">
      <c r="A1623">
        <v>215</v>
      </c>
      <c r="B1623" t="s">
        <v>154</v>
      </c>
      <c r="C1623" t="s">
        <v>98</v>
      </c>
      <c r="D1623" t="s">
        <v>54</v>
      </c>
      <c r="E1623" t="s">
        <v>24</v>
      </c>
      <c r="F1623" s="107">
        <v>45291</v>
      </c>
      <c r="G1623">
        <v>1</v>
      </c>
      <c r="H1623">
        <v>-124.72</v>
      </c>
      <c r="I1623" s="59">
        <v>0</v>
      </c>
      <c r="J1623" s="59">
        <v>0</v>
      </c>
      <c r="K1623" t="s">
        <v>25</v>
      </c>
      <c r="L1623" t="s">
        <v>25</v>
      </c>
      <c r="M1623">
        <v>2023</v>
      </c>
      <c r="N1623" t="s">
        <v>744</v>
      </c>
      <c r="O1623" t="s">
        <v>745</v>
      </c>
      <c r="P1623">
        <v>0</v>
      </c>
      <c r="Q1623">
        <v>0</v>
      </c>
      <c r="R1623">
        <v>0</v>
      </c>
      <c r="T1623" t="s">
        <v>1086</v>
      </c>
      <c r="U1623">
        <v>31</v>
      </c>
    </row>
    <row r="1624" spans="1:22" x14ac:dyDescent="0.3">
      <c r="A1624">
        <v>215</v>
      </c>
      <c r="B1624" t="s">
        <v>154</v>
      </c>
      <c r="C1624" t="s">
        <v>98</v>
      </c>
      <c r="D1624" t="s">
        <v>54</v>
      </c>
      <c r="E1624" t="s">
        <v>24</v>
      </c>
      <c r="F1624" s="107">
        <v>45657</v>
      </c>
      <c r="G1624">
        <v>1</v>
      </c>
      <c r="H1624">
        <v>-45.65</v>
      </c>
      <c r="I1624" s="59">
        <v>0</v>
      </c>
      <c r="J1624" s="59">
        <v>0</v>
      </c>
      <c r="K1624" t="s">
        <v>25</v>
      </c>
      <c r="L1624" t="s">
        <v>25</v>
      </c>
      <c r="M1624">
        <v>2024</v>
      </c>
      <c r="N1624" t="s">
        <v>744</v>
      </c>
      <c r="O1624" t="s">
        <v>762</v>
      </c>
      <c r="P1624">
        <v>0</v>
      </c>
      <c r="Q1624">
        <v>0</v>
      </c>
      <c r="R1624">
        <v>0</v>
      </c>
      <c r="T1624" t="s">
        <v>2907</v>
      </c>
      <c r="U1624">
        <v>31</v>
      </c>
    </row>
    <row r="1625" spans="1:22" x14ac:dyDescent="0.3">
      <c r="A1625">
        <v>215</v>
      </c>
      <c r="B1625" t="s">
        <v>154</v>
      </c>
      <c r="C1625" t="s">
        <v>98</v>
      </c>
      <c r="D1625" t="s">
        <v>54</v>
      </c>
      <c r="E1625" t="s">
        <v>24</v>
      </c>
      <c r="F1625" s="107">
        <v>46022</v>
      </c>
      <c r="G1625">
        <v>1</v>
      </c>
      <c r="H1625">
        <v>-6.43</v>
      </c>
      <c r="I1625" s="59">
        <v>0</v>
      </c>
      <c r="J1625" s="59">
        <v>0</v>
      </c>
      <c r="K1625" t="s">
        <v>25</v>
      </c>
      <c r="L1625" t="s">
        <v>25</v>
      </c>
      <c r="M1625">
        <v>2025</v>
      </c>
      <c r="N1625" t="s">
        <v>744</v>
      </c>
      <c r="O1625" t="s">
        <v>751</v>
      </c>
      <c r="P1625">
        <v>0</v>
      </c>
      <c r="Q1625">
        <v>0</v>
      </c>
      <c r="R1625">
        <v>0</v>
      </c>
      <c r="T1625" t="s">
        <v>1088</v>
      </c>
      <c r="U1625">
        <v>31</v>
      </c>
    </row>
    <row r="1626" spans="1:22" x14ac:dyDescent="0.3">
      <c r="A1626">
        <v>216</v>
      </c>
      <c r="B1626" t="s">
        <v>155</v>
      </c>
      <c r="C1626" t="s">
        <v>98</v>
      </c>
      <c r="D1626" t="s">
        <v>73</v>
      </c>
      <c r="E1626" t="s">
        <v>24</v>
      </c>
      <c r="F1626" s="107">
        <v>44561</v>
      </c>
      <c r="G1626">
        <v>100</v>
      </c>
      <c r="H1626">
        <v>0</v>
      </c>
      <c r="I1626" s="59">
        <v>0</v>
      </c>
      <c r="J1626" s="59">
        <v>0</v>
      </c>
      <c r="K1626" t="s">
        <v>25</v>
      </c>
      <c r="L1626" t="s">
        <v>25</v>
      </c>
      <c r="M1626">
        <v>2021</v>
      </c>
      <c r="N1626" t="s">
        <v>744</v>
      </c>
      <c r="O1626" t="s">
        <v>747</v>
      </c>
      <c r="P1626">
        <v>0</v>
      </c>
      <c r="Q1626">
        <v>0</v>
      </c>
      <c r="R1626">
        <v>0</v>
      </c>
      <c r="T1626" t="s">
        <v>1089</v>
      </c>
      <c r="U1626">
        <v>31</v>
      </c>
    </row>
    <row r="1627" spans="1:22" x14ac:dyDescent="0.3">
      <c r="A1627">
        <v>216</v>
      </c>
      <c r="B1627" t="s">
        <v>155</v>
      </c>
      <c r="C1627" t="s">
        <v>98</v>
      </c>
      <c r="D1627" t="s">
        <v>73</v>
      </c>
      <c r="E1627" t="s">
        <v>24</v>
      </c>
      <c r="F1627" s="107">
        <v>44926</v>
      </c>
      <c r="G1627">
        <v>100</v>
      </c>
      <c r="H1627">
        <v>0</v>
      </c>
      <c r="I1627" s="59">
        <v>0</v>
      </c>
      <c r="J1627" s="59">
        <v>0</v>
      </c>
      <c r="K1627" t="s">
        <v>25</v>
      </c>
      <c r="L1627" t="s">
        <v>25</v>
      </c>
      <c r="M1627">
        <v>2022</v>
      </c>
      <c r="N1627" t="s">
        <v>744</v>
      </c>
      <c r="O1627" t="s">
        <v>749</v>
      </c>
      <c r="P1627">
        <v>0</v>
      </c>
      <c r="Q1627">
        <v>0</v>
      </c>
      <c r="R1627">
        <v>0</v>
      </c>
      <c r="T1627" t="s">
        <v>1090</v>
      </c>
      <c r="U1627">
        <v>31</v>
      </c>
    </row>
    <row r="1628" spans="1:22" x14ac:dyDescent="0.3">
      <c r="A1628">
        <v>216</v>
      </c>
      <c r="B1628" t="s">
        <v>155</v>
      </c>
      <c r="C1628" t="s">
        <v>98</v>
      </c>
      <c r="D1628" t="s">
        <v>73</v>
      </c>
      <c r="E1628" t="s">
        <v>24</v>
      </c>
      <c r="F1628" s="107">
        <v>45291</v>
      </c>
      <c r="G1628">
        <v>100</v>
      </c>
      <c r="H1628">
        <v>100</v>
      </c>
      <c r="I1628" s="59">
        <v>1</v>
      </c>
      <c r="J1628" s="59">
        <v>1</v>
      </c>
      <c r="K1628" t="s">
        <v>25</v>
      </c>
      <c r="L1628" t="s">
        <v>25</v>
      </c>
      <c r="M1628">
        <v>2023</v>
      </c>
      <c r="N1628" t="s">
        <v>744</v>
      </c>
      <c r="O1628" t="s">
        <v>745</v>
      </c>
      <c r="P1628">
        <v>0</v>
      </c>
      <c r="Q1628">
        <v>0</v>
      </c>
      <c r="R1628">
        <v>0</v>
      </c>
      <c r="T1628" t="s">
        <v>1091</v>
      </c>
      <c r="U1628">
        <v>31</v>
      </c>
    </row>
    <row r="1629" spans="1:22" x14ac:dyDescent="0.3">
      <c r="A1629">
        <v>216</v>
      </c>
      <c r="B1629" t="s">
        <v>155</v>
      </c>
      <c r="C1629" t="s">
        <v>98</v>
      </c>
      <c r="D1629" t="s">
        <v>73</v>
      </c>
      <c r="E1629" t="s">
        <v>24</v>
      </c>
      <c r="F1629" s="107">
        <v>45657</v>
      </c>
      <c r="G1629">
        <v>100</v>
      </c>
      <c r="H1629">
        <v>100</v>
      </c>
      <c r="I1629" s="59">
        <v>1</v>
      </c>
      <c r="J1629" s="59">
        <v>1</v>
      </c>
      <c r="K1629" t="s">
        <v>25</v>
      </c>
      <c r="L1629" t="s">
        <v>25</v>
      </c>
      <c r="M1629">
        <v>2024</v>
      </c>
      <c r="N1629" t="s">
        <v>744</v>
      </c>
      <c r="O1629" t="s">
        <v>762</v>
      </c>
      <c r="P1629">
        <v>0</v>
      </c>
      <c r="Q1629">
        <v>0</v>
      </c>
      <c r="R1629">
        <v>0</v>
      </c>
      <c r="T1629" t="s">
        <v>2908</v>
      </c>
      <c r="U1629">
        <v>31</v>
      </c>
    </row>
    <row r="1630" spans="1:22" x14ac:dyDescent="0.3">
      <c r="A1630">
        <v>216</v>
      </c>
      <c r="B1630" t="s">
        <v>155</v>
      </c>
      <c r="C1630" t="s">
        <v>98</v>
      </c>
      <c r="D1630" t="s">
        <v>73</v>
      </c>
      <c r="E1630" t="s">
        <v>24</v>
      </c>
      <c r="F1630" s="107">
        <v>46022</v>
      </c>
      <c r="G1630">
        <v>100</v>
      </c>
      <c r="H1630">
        <v>100</v>
      </c>
      <c r="I1630" s="59">
        <v>1</v>
      </c>
      <c r="J1630" s="59">
        <v>1</v>
      </c>
      <c r="K1630" t="s">
        <v>25</v>
      </c>
      <c r="L1630" t="s">
        <v>25</v>
      </c>
      <c r="M1630">
        <v>2025</v>
      </c>
      <c r="N1630" t="s">
        <v>744</v>
      </c>
      <c r="O1630" t="s">
        <v>751</v>
      </c>
      <c r="P1630">
        <v>0</v>
      </c>
      <c r="Q1630">
        <v>0</v>
      </c>
      <c r="R1630">
        <v>0</v>
      </c>
      <c r="T1630" t="s">
        <v>1092</v>
      </c>
      <c r="U1630">
        <v>31</v>
      </c>
    </row>
    <row r="1631" spans="1:22" x14ac:dyDescent="0.3">
      <c r="A1631">
        <v>217</v>
      </c>
      <c r="B1631" t="s">
        <v>156</v>
      </c>
      <c r="C1631" t="s">
        <v>98</v>
      </c>
      <c r="D1631" t="s">
        <v>23</v>
      </c>
      <c r="E1631" t="s">
        <v>24</v>
      </c>
      <c r="F1631" s="107">
        <v>44926</v>
      </c>
      <c r="G1631">
        <v>20</v>
      </c>
      <c r="K1631" t="s">
        <v>25</v>
      </c>
      <c r="L1631" t="s">
        <v>128</v>
      </c>
      <c r="M1631">
        <v>2022</v>
      </c>
      <c r="N1631" t="s">
        <v>744</v>
      </c>
      <c r="O1631" t="s">
        <v>749</v>
      </c>
      <c r="P1631">
        <v>0</v>
      </c>
      <c r="Q1631">
        <v>0</v>
      </c>
      <c r="R1631">
        <v>0</v>
      </c>
      <c r="T1631" t="s">
        <v>1103</v>
      </c>
      <c r="U1631">
        <v>31</v>
      </c>
      <c r="V1631" t="s">
        <v>128</v>
      </c>
    </row>
    <row r="1632" spans="1:22" x14ac:dyDescent="0.3">
      <c r="A1632">
        <v>217</v>
      </c>
      <c r="B1632" t="s">
        <v>156</v>
      </c>
      <c r="C1632" t="s">
        <v>98</v>
      </c>
      <c r="D1632" t="s">
        <v>23</v>
      </c>
      <c r="E1632" t="s">
        <v>24</v>
      </c>
      <c r="F1632" s="107">
        <v>45291</v>
      </c>
      <c r="G1632">
        <v>20</v>
      </c>
      <c r="H1632">
        <v>26.540319967693002</v>
      </c>
      <c r="I1632" s="59">
        <v>1.3</v>
      </c>
      <c r="J1632" s="59">
        <v>1.3270159983846499</v>
      </c>
      <c r="K1632" t="s">
        <v>25</v>
      </c>
      <c r="L1632" t="s">
        <v>25</v>
      </c>
      <c r="M1632">
        <v>2023</v>
      </c>
      <c r="N1632" t="s">
        <v>744</v>
      </c>
      <c r="O1632" t="s">
        <v>745</v>
      </c>
      <c r="P1632">
        <v>0</v>
      </c>
      <c r="Q1632">
        <v>0</v>
      </c>
      <c r="R1632">
        <v>0</v>
      </c>
      <c r="T1632" t="s">
        <v>2909</v>
      </c>
      <c r="U1632">
        <v>31</v>
      </c>
    </row>
    <row r="1633" spans="1:21" x14ac:dyDescent="0.3">
      <c r="A1633">
        <v>217</v>
      </c>
      <c r="B1633" t="s">
        <v>156</v>
      </c>
      <c r="C1633" t="s">
        <v>98</v>
      </c>
      <c r="D1633" t="s">
        <v>23</v>
      </c>
      <c r="E1633" t="s">
        <v>24</v>
      </c>
      <c r="F1633" s="107">
        <v>45657</v>
      </c>
      <c r="G1633">
        <v>20</v>
      </c>
      <c r="H1633">
        <v>27.05</v>
      </c>
      <c r="I1633" s="59">
        <v>1.3</v>
      </c>
      <c r="J1633" s="59">
        <v>1.3525</v>
      </c>
      <c r="K1633" t="s">
        <v>25</v>
      </c>
      <c r="L1633" t="s">
        <v>25</v>
      </c>
      <c r="M1633">
        <v>2024</v>
      </c>
      <c r="N1633" t="s">
        <v>744</v>
      </c>
      <c r="O1633" t="s">
        <v>762</v>
      </c>
      <c r="P1633">
        <v>0</v>
      </c>
      <c r="Q1633">
        <v>0</v>
      </c>
      <c r="R1633">
        <v>0</v>
      </c>
      <c r="T1633" t="s">
        <v>2910</v>
      </c>
      <c r="U1633">
        <v>31</v>
      </c>
    </row>
    <row r="1634" spans="1:21" x14ac:dyDescent="0.3">
      <c r="A1634">
        <v>217</v>
      </c>
      <c r="B1634" t="s">
        <v>156</v>
      </c>
      <c r="C1634" t="s">
        <v>98</v>
      </c>
      <c r="D1634" t="s">
        <v>23</v>
      </c>
      <c r="E1634" t="s">
        <v>24</v>
      </c>
      <c r="F1634" s="107">
        <v>46022</v>
      </c>
      <c r="G1634">
        <v>20</v>
      </c>
      <c r="H1634">
        <v>48.34</v>
      </c>
      <c r="I1634" s="59">
        <v>1.3</v>
      </c>
      <c r="J1634" s="59">
        <v>2.4169999999999998</v>
      </c>
      <c r="K1634" t="s">
        <v>25</v>
      </c>
      <c r="L1634" t="s">
        <v>25</v>
      </c>
      <c r="M1634">
        <v>2025</v>
      </c>
      <c r="N1634" t="s">
        <v>744</v>
      </c>
      <c r="O1634" t="s">
        <v>751</v>
      </c>
      <c r="P1634">
        <v>0</v>
      </c>
      <c r="Q1634">
        <v>0</v>
      </c>
      <c r="R1634">
        <v>0</v>
      </c>
      <c r="T1634" t="s">
        <v>1109</v>
      </c>
      <c r="U1634">
        <v>31</v>
      </c>
    </row>
    <row r="1635" spans="1:21" x14ac:dyDescent="0.3">
      <c r="A1635">
        <v>218</v>
      </c>
      <c r="B1635" t="s">
        <v>157</v>
      </c>
      <c r="C1635" t="s">
        <v>98</v>
      </c>
      <c r="D1635" t="s">
        <v>23</v>
      </c>
      <c r="E1635" t="s">
        <v>62</v>
      </c>
      <c r="F1635" s="107">
        <v>44561</v>
      </c>
      <c r="G1635">
        <v>172000</v>
      </c>
      <c r="H1635">
        <v>0</v>
      </c>
      <c r="K1635" t="s">
        <v>158</v>
      </c>
      <c r="L1635" t="s">
        <v>158</v>
      </c>
      <c r="M1635">
        <v>2021</v>
      </c>
      <c r="N1635" t="s">
        <v>744</v>
      </c>
      <c r="O1635" t="s">
        <v>747</v>
      </c>
      <c r="P1635">
        <v>0</v>
      </c>
      <c r="Q1635">
        <v>0</v>
      </c>
      <c r="R1635">
        <v>0</v>
      </c>
      <c r="T1635" t="s">
        <v>1121</v>
      </c>
      <c r="U1635">
        <v>31</v>
      </c>
    </row>
    <row r="1636" spans="1:21" x14ac:dyDescent="0.3">
      <c r="A1636">
        <v>218</v>
      </c>
      <c r="B1636" t="s">
        <v>157</v>
      </c>
      <c r="C1636" t="s">
        <v>98</v>
      </c>
      <c r="D1636" t="s">
        <v>23</v>
      </c>
      <c r="E1636" t="s">
        <v>62</v>
      </c>
      <c r="F1636" s="107">
        <v>44926</v>
      </c>
      <c r="G1636">
        <v>172000</v>
      </c>
      <c r="H1636">
        <v>0</v>
      </c>
      <c r="K1636" t="s">
        <v>158</v>
      </c>
      <c r="L1636" t="s">
        <v>158</v>
      </c>
      <c r="M1636">
        <v>2022</v>
      </c>
      <c r="N1636" t="s">
        <v>744</v>
      </c>
      <c r="O1636" t="s">
        <v>749</v>
      </c>
      <c r="P1636">
        <v>0</v>
      </c>
      <c r="Q1636">
        <v>0</v>
      </c>
      <c r="R1636">
        <v>0</v>
      </c>
      <c r="T1636" t="s">
        <v>1133</v>
      </c>
      <c r="U1636">
        <v>31</v>
      </c>
    </row>
    <row r="1637" spans="1:21" x14ac:dyDescent="0.3">
      <c r="A1637">
        <v>218</v>
      </c>
      <c r="B1637" t="s">
        <v>157</v>
      </c>
      <c r="C1637" t="s">
        <v>98</v>
      </c>
      <c r="D1637" t="s">
        <v>23</v>
      </c>
      <c r="E1637" t="s">
        <v>62</v>
      </c>
      <c r="F1637" s="107">
        <v>45291</v>
      </c>
      <c r="G1637">
        <v>172000</v>
      </c>
      <c r="H1637">
        <v>109170</v>
      </c>
      <c r="I1637" s="59">
        <v>1.3</v>
      </c>
      <c r="J1637" s="59">
        <v>1.575524411468352</v>
      </c>
      <c r="K1637" t="s">
        <v>158</v>
      </c>
      <c r="L1637" t="s">
        <v>158</v>
      </c>
      <c r="M1637">
        <v>2023</v>
      </c>
      <c r="N1637" t="s">
        <v>744</v>
      </c>
      <c r="O1637" t="s">
        <v>745</v>
      </c>
      <c r="P1637">
        <v>0</v>
      </c>
      <c r="Q1637">
        <v>0</v>
      </c>
      <c r="R1637">
        <v>0</v>
      </c>
      <c r="T1637" t="s">
        <v>2911</v>
      </c>
      <c r="U1637">
        <v>31</v>
      </c>
    </row>
    <row r="1638" spans="1:21" x14ac:dyDescent="0.3">
      <c r="A1638">
        <v>218</v>
      </c>
      <c r="B1638" t="s">
        <v>157</v>
      </c>
      <c r="C1638" t="s">
        <v>98</v>
      </c>
      <c r="D1638" t="s">
        <v>23</v>
      </c>
      <c r="E1638" t="s">
        <v>62</v>
      </c>
      <c r="F1638" s="107">
        <v>45657</v>
      </c>
      <c r="G1638">
        <v>172000</v>
      </c>
      <c r="H1638">
        <v>126974.55</v>
      </c>
      <c r="I1638" s="59">
        <v>1.3</v>
      </c>
      <c r="J1638" s="59">
        <v>1.3546021624018361</v>
      </c>
      <c r="K1638" t="s">
        <v>158</v>
      </c>
      <c r="L1638" t="s">
        <v>158</v>
      </c>
      <c r="M1638">
        <v>2024</v>
      </c>
      <c r="N1638" t="s">
        <v>744</v>
      </c>
      <c r="O1638" t="s">
        <v>762</v>
      </c>
      <c r="P1638">
        <v>0</v>
      </c>
      <c r="Q1638">
        <v>0</v>
      </c>
      <c r="R1638">
        <v>0</v>
      </c>
      <c r="T1638" t="s">
        <v>2912</v>
      </c>
      <c r="U1638">
        <v>31</v>
      </c>
    </row>
    <row r="1639" spans="1:21" x14ac:dyDescent="0.3">
      <c r="A1639">
        <v>218</v>
      </c>
      <c r="B1639" t="s">
        <v>157</v>
      </c>
      <c r="C1639" t="s">
        <v>98</v>
      </c>
      <c r="D1639" t="s">
        <v>23</v>
      </c>
      <c r="E1639" t="s">
        <v>62</v>
      </c>
      <c r="F1639" s="107">
        <v>46022</v>
      </c>
      <c r="G1639">
        <v>172000</v>
      </c>
      <c r="H1639">
        <v>123820.04</v>
      </c>
      <c r="I1639" s="59">
        <v>1.3</v>
      </c>
      <c r="J1639" s="59">
        <v>1.3891127801283221</v>
      </c>
      <c r="K1639" t="s">
        <v>158</v>
      </c>
      <c r="L1639" t="s">
        <v>158</v>
      </c>
      <c r="M1639">
        <v>2025</v>
      </c>
      <c r="N1639" t="s">
        <v>744</v>
      </c>
      <c r="O1639" t="s">
        <v>751</v>
      </c>
      <c r="P1639">
        <v>0</v>
      </c>
      <c r="Q1639">
        <v>0</v>
      </c>
      <c r="R1639">
        <v>0</v>
      </c>
      <c r="T1639" t="s">
        <v>1141</v>
      </c>
      <c r="U1639">
        <v>31</v>
      </c>
    </row>
    <row r="1640" spans="1:21" x14ac:dyDescent="0.3">
      <c r="A1640">
        <v>219</v>
      </c>
      <c r="B1640" t="s">
        <v>159</v>
      </c>
      <c r="C1640" t="s">
        <v>98</v>
      </c>
      <c r="D1640" t="s">
        <v>54</v>
      </c>
      <c r="E1640" t="s">
        <v>24</v>
      </c>
      <c r="F1640" s="107">
        <v>44926</v>
      </c>
      <c r="G1640">
        <v>1</v>
      </c>
      <c r="H1640">
        <v>-68.789622683372002</v>
      </c>
      <c r="I1640" s="59">
        <v>0</v>
      </c>
      <c r="J1640" s="59">
        <v>0</v>
      </c>
      <c r="K1640" t="s">
        <v>25</v>
      </c>
      <c r="L1640" t="s">
        <v>25</v>
      </c>
      <c r="M1640">
        <v>2022</v>
      </c>
      <c r="N1640" t="s">
        <v>744</v>
      </c>
      <c r="O1640" t="s">
        <v>749</v>
      </c>
      <c r="P1640">
        <v>0</v>
      </c>
      <c r="Q1640">
        <v>0</v>
      </c>
      <c r="R1640">
        <v>0</v>
      </c>
      <c r="T1640" t="s">
        <v>1143</v>
      </c>
      <c r="U1640">
        <v>31</v>
      </c>
    </row>
    <row r="1641" spans="1:21" x14ac:dyDescent="0.3">
      <c r="A1641">
        <v>219</v>
      </c>
      <c r="B1641" t="s">
        <v>159</v>
      </c>
      <c r="C1641" t="s">
        <v>98</v>
      </c>
      <c r="D1641" t="s">
        <v>54</v>
      </c>
      <c r="E1641" t="s">
        <v>24</v>
      </c>
      <c r="F1641" s="107">
        <v>45291</v>
      </c>
      <c r="G1641">
        <v>1</v>
      </c>
      <c r="H1641">
        <v>-5.89</v>
      </c>
      <c r="I1641" s="59">
        <v>0</v>
      </c>
      <c r="J1641" s="59">
        <v>0</v>
      </c>
      <c r="K1641" t="s">
        <v>25</v>
      </c>
      <c r="L1641" t="s">
        <v>25</v>
      </c>
      <c r="M1641">
        <v>2023</v>
      </c>
      <c r="N1641" t="s">
        <v>744</v>
      </c>
      <c r="O1641" t="s">
        <v>745</v>
      </c>
      <c r="P1641">
        <v>0</v>
      </c>
      <c r="Q1641">
        <v>0</v>
      </c>
      <c r="R1641">
        <v>0</v>
      </c>
      <c r="T1641" t="s">
        <v>2913</v>
      </c>
      <c r="U1641">
        <v>31</v>
      </c>
    </row>
    <row r="1642" spans="1:21" x14ac:dyDescent="0.3">
      <c r="A1642">
        <v>219</v>
      </c>
      <c r="B1642" t="s">
        <v>159</v>
      </c>
      <c r="C1642" t="s">
        <v>98</v>
      </c>
      <c r="D1642" t="s">
        <v>54</v>
      </c>
      <c r="E1642" t="s">
        <v>24</v>
      </c>
      <c r="F1642" s="107">
        <v>45657</v>
      </c>
      <c r="G1642">
        <v>1</v>
      </c>
      <c r="H1642">
        <v>-12.53</v>
      </c>
      <c r="I1642" s="59">
        <v>0</v>
      </c>
      <c r="J1642" s="59">
        <v>0</v>
      </c>
      <c r="K1642" t="s">
        <v>25</v>
      </c>
      <c r="L1642" t="s">
        <v>25</v>
      </c>
      <c r="M1642">
        <v>2024</v>
      </c>
      <c r="N1642" t="s">
        <v>744</v>
      </c>
      <c r="O1642" t="s">
        <v>762</v>
      </c>
      <c r="P1642">
        <v>0</v>
      </c>
      <c r="Q1642">
        <v>0</v>
      </c>
      <c r="R1642">
        <v>0</v>
      </c>
      <c r="T1642" t="s">
        <v>2914</v>
      </c>
      <c r="U1642">
        <v>31</v>
      </c>
    </row>
    <row r="1643" spans="1:21" x14ac:dyDescent="0.3">
      <c r="A1643">
        <v>219</v>
      </c>
      <c r="B1643" t="s">
        <v>159</v>
      </c>
      <c r="C1643" t="s">
        <v>98</v>
      </c>
      <c r="D1643" t="s">
        <v>54</v>
      </c>
      <c r="E1643" t="s">
        <v>24</v>
      </c>
      <c r="F1643" s="107">
        <v>46022</v>
      </c>
      <c r="G1643">
        <v>1</v>
      </c>
      <c r="H1643">
        <v>-18.28</v>
      </c>
      <c r="I1643" s="59">
        <v>0</v>
      </c>
      <c r="J1643" s="59">
        <v>0</v>
      </c>
      <c r="K1643" t="s">
        <v>25</v>
      </c>
      <c r="L1643" t="s">
        <v>25</v>
      </c>
      <c r="M1643">
        <v>2025</v>
      </c>
      <c r="N1643" t="s">
        <v>744</v>
      </c>
      <c r="O1643" t="s">
        <v>751</v>
      </c>
      <c r="P1643">
        <v>0</v>
      </c>
      <c r="Q1643">
        <v>0</v>
      </c>
      <c r="R1643">
        <v>0</v>
      </c>
      <c r="T1643" t="s">
        <v>1145</v>
      </c>
      <c r="U1643">
        <v>31</v>
      </c>
    </row>
    <row r="1644" spans="1:21" x14ac:dyDescent="0.3">
      <c r="A1644">
        <v>220</v>
      </c>
      <c r="B1644" t="s">
        <v>160</v>
      </c>
      <c r="C1644" t="s">
        <v>98</v>
      </c>
      <c r="D1644" t="s">
        <v>54</v>
      </c>
      <c r="E1644" t="s">
        <v>24</v>
      </c>
      <c r="F1644" s="107">
        <v>44926</v>
      </c>
      <c r="G1644">
        <v>1</v>
      </c>
      <c r="H1644">
        <v>-85.889409840455002</v>
      </c>
      <c r="I1644" s="59">
        <v>0</v>
      </c>
      <c r="J1644" s="59">
        <v>0</v>
      </c>
      <c r="K1644" t="s">
        <v>25</v>
      </c>
      <c r="L1644" t="s">
        <v>25</v>
      </c>
      <c r="M1644">
        <v>2022</v>
      </c>
      <c r="N1644" t="s">
        <v>744</v>
      </c>
      <c r="O1644" t="s">
        <v>749</v>
      </c>
      <c r="P1644">
        <v>0</v>
      </c>
      <c r="Q1644">
        <v>0</v>
      </c>
      <c r="R1644">
        <v>0</v>
      </c>
      <c r="T1644" t="s">
        <v>1147</v>
      </c>
      <c r="U1644">
        <v>31</v>
      </c>
    </row>
    <row r="1645" spans="1:21" x14ac:dyDescent="0.3">
      <c r="A1645">
        <v>220</v>
      </c>
      <c r="B1645" t="s">
        <v>160</v>
      </c>
      <c r="C1645" t="s">
        <v>98</v>
      </c>
      <c r="D1645" t="s">
        <v>54</v>
      </c>
      <c r="E1645" t="s">
        <v>24</v>
      </c>
      <c r="F1645" s="107">
        <v>45291</v>
      </c>
      <c r="G1645">
        <v>1</v>
      </c>
      <c r="H1645">
        <v>-38.58</v>
      </c>
      <c r="I1645" s="59">
        <v>0</v>
      </c>
      <c r="J1645" s="59">
        <v>0</v>
      </c>
      <c r="K1645" t="s">
        <v>25</v>
      </c>
      <c r="L1645" t="s">
        <v>25</v>
      </c>
      <c r="M1645">
        <v>2023</v>
      </c>
      <c r="N1645" t="s">
        <v>744</v>
      </c>
      <c r="O1645" t="s">
        <v>745</v>
      </c>
      <c r="P1645">
        <v>0</v>
      </c>
      <c r="Q1645">
        <v>0</v>
      </c>
      <c r="R1645">
        <v>0</v>
      </c>
      <c r="T1645" t="s">
        <v>1148</v>
      </c>
      <c r="U1645">
        <v>31</v>
      </c>
    </row>
    <row r="1646" spans="1:21" x14ac:dyDescent="0.3">
      <c r="A1646">
        <v>220</v>
      </c>
      <c r="B1646" t="s">
        <v>160</v>
      </c>
      <c r="C1646" t="s">
        <v>98</v>
      </c>
      <c r="D1646" t="s">
        <v>54</v>
      </c>
      <c r="E1646" t="s">
        <v>24</v>
      </c>
      <c r="F1646" s="107">
        <v>45657</v>
      </c>
      <c r="G1646">
        <v>1</v>
      </c>
      <c r="H1646">
        <v>13.05</v>
      </c>
      <c r="I1646" s="59">
        <v>1.3</v>
      </c>
      <c r="J1646" s="59">
        <v>13.05</v>
      </c>
      <c r="K1646" t="s">
        <v>25</v>
      </c>
      <c r="L1646" t="s">
        <v>25</v>
      </c>
      <c r="M1646">
        <v>2024</v>
      </c>
      <c r="N1646" t="s">
        <v>744</v>
      </c>
      <c r="O1646" t="s">
        <v>762</v>
      </c>
      <c r="P1646">
        <v>0</v>
      </c>
      <c r="Q1646">
        <v>0</v>
      </c>
      <c r="R1646">
        <v>0</v>
      </c>
      <c r="T1646" t="s">
        <v>2915</v>
      </c>
      <c r="U1646">
        <v>31</v>
      </c>
    </row>
    <row r="1647" spans="1:21" x14ac:dyDescent="0.3">
      <c r="A1647">
        <v>220</v>
      </c>
      <c r="B1647" t="s">
        <v>160</v>
      </c>
      <c r="C1647" t="s">
        <v>98</v>
      </c>
      <c r="D1647" t="s">
        <v>54</v>
      </c>
      <c r="E1647" t="s">
        <v>24</v>
      </c>
      <c r="F1647" s="107">
        <v>46022</v>
      </c>
      <c r="G1647">
        <v>1</v>
      </c>
      <c r="H1647">
        <v>-10.18</v>
      </c>
      <c r="I1647" s="59">
        <v>0</v>
      </c>
      <c r="J1647" s="59">
        <v>0</v>
      </c>
      <c r="K1647" t="s">
        <v>25</v>
      </c>
      <c r="L1647" t="s">
        <v>25</v>
      </c>
      <c r="M1647">
        <v>2025</v>
      </c>
      <c r="N1647" t="s">
        <v>744</v>
      </c>
      <c r="O1647" t="s">
        <v>751</v>
      </c>
      <c r="P1647">
        <v>0</v>
      </c>
      <c r="Q1647">
        <v>0</v>
      </c>
      <c r="R1647">
        <v>0</v>
      </c>
      <c r="T1647" t="s">
        <v>1150</v>
      </c>
      <c r="U1647">
        <v>31</v>
      </c>
    </row>
    <row r="1648" spans="1:21" x14ac:dyDescent="0.3">
      <c r="A1648">
        <v>221</v>
      </c>
      <c r="B1648" t="s">
        <v>161</v>
      </c>
      <c r="C1648" t="s">
        <v>98</v>
      </c>
      <c r="D1648" t="s">
        <v>73</v>
      </c>
      <c r="E1648" t="s">
        <v>24</v>
      </c>
      <c r="F1648" s="107">
        <v>44561</v>
      </c>
      <c r="G1648">
        <v>100</v>
      </c>
      <c r="H1648">
        <v>0</v>
      </c>
      <c r="I1648" s="59">
        <v>0</v>
      </c>
      <c r="J1648" s="59">
        <v>0</v>
      </c>
      <c r="K1648" t="s">
        <v>25</v>
      </c>
      <c r="L1648" t="s">
        <v>25</v>
      </c>
      <c r="M1648">
        <v>2021</v>
      </c>
      <c r="N1648" t="s">
        <v>744</v>
      </c>
      <c r="O1648" t="s">
        <v>747</v>
      </c>
      <c r="P1648">
        <v>0</v>
      </c>
      <c r="Q1648">
        <v>0</v>
      </c>
      <c r="R1648">
        <v>0</v>
      </c>
      <c r="T1648" t="s">
        <v>1151</v>
      </c>
      <c r="U1648">
        <v>31</v>
      </c>
    </row>
    <row r="1649" spans="1:21" x14ac:dyDescent="0.3">
      <c r="A1649">
        <v>221</v>
      </c>
      <c r="B1649" t="s">
        <v>161</v>
      </c>
      <c r="C1649" t="s">
        <v>98</v>
      </c>
      <c r="D1649" t="s">
        <v>73</v>
      </c>
      <c r="E1649" t="s">
        <v>24</v>
      </c>
      <c r="F1649" s="107">
        <v>44926</v>
      </c>
      <c r="G1649">
        <v>100</v>
      </c>
      <c r="H1649">
        <v>0</v>
      </c>
      <c r="I1649" s="59">
        <v>0</v>
      </c>
      <c r="J1649" s="59">
        <v>0</v>
      </c>
      <c r="K1649" t="s">
        <v>25</v>
      </c>
      <c r="L1649" t="s">
        <v>25</v>
      </c>
      <c r="M1649">
        <v>2022</v>
      </c>
      <c r="N1649" t="s">
        <v>744</v>
      </c>
      <c r="O1649" t="s">
        <v>749</v>
      </c>
      <c r="P1649">
        <v>0</v>
      </c>
      <c r="Q1649">
        <v>0</v>
      </c>
      <c r="R1649">
        <v>0</v>
      </c>
      <c r="T1649" t="s">
        <v>1152</v>
      </c>
      <c r="U1649">
        <v>31</v>
      </c>
    </row>
    <row r="1650" spans="1:21" x14ac:dyDescent="0.3">
      <c r="A1650">
        <v>221</v>
      </c>
      <c r="B1650" t="s">
        <v>161</v>
      </c>
      <c r="C1650" t="s">
        <v>98</v>
      </c>
      <c r="D1650" t="s">
        <v>73</v>
      </c>
      <c r="E1650" t="s">
        <v>24</v>
      </c>
      <c r="F1650" s="107">
        <v>45291</v>
      </c>
      <c r="G1650">
        <v>100</v>
      </c>
      <c r="H1650">
        <v>100</v>
      </c>
      <c r="I1650" s="59">
        <v>1</v>
      </c>
      <c r="J1650" s="59">
        <v>1</v>
      </c>
      <c r="K1650" t="s">
        <v>25</v>
      </c>
      <c r="L1650" t="s">
        <v>25</v>
      </c>
      <c r="M1650">
        <v>2023</v>
      </c>
      <c r="N1650" t="s">
        <v>744</v>
      </c>
      <c r="O1650" t="s">
        <v>745</v>
      </c>
      <c r="P1650">
        <v>0</v>
      </c>
      <c r="Q1650">
        <v>0</v>
      </c>
      <c r="R1650">
        <v>0</v>
      </c>
      <c r="T1650" t="s">
        <v>1153</v>
      </c>
      <c r="U1650">
        <v>31</v>
      </c>
    </row>
    <row r="1651" spans="1:21" x14ac:dyDescent="0.3">
      <c r="A1651">
        <v>221</v>
      </c>
      <c r="B1651" t="s">
        <v>161</v>
      </c>
      <c r="C1651" t="s">
        <v>98</v>
      </c>
      <c r="D1651" t="s">
        <v>73</v>
      </c>
      <c r="E1651" t="s">
        <v>24</v>
      </c>
      <c r="F1651" s="107">
        <v>45657</v>
      </c>
      <c r="G1651">
        <v>100</v>
      </c>
      <c r="H1651">
        <v>33.33</v>
      </c>
      <c r="I1651" s="59">
        <v>0.33329999999999999</v>
      </c>
      <c r="J1651" s="59">
        <v>0.33329999999999999</v>
      </c>
      <c r="K1651" t="s">
        <v>25</v>
      </c>
      <c r="L1651" t="s">
        <v>25</v>
      </c>
      <c r="M1651">
        <v>2024</v>
      </c>
      <c r="N1651" t="s">
        <v>744</v>
      </c>
      <c r="O1651" t="s">
        <v>762</v>
      </c>
      <c r="P1651">
        <v>0</v>
      </c>
      <c r="Q1651">
        <v>0</v>
      </c>
      <c r="R1651">
        <v>0</v>
      </c>
      <c r="T1651" t="s">
        <v>2916</v>
      </c>
      <c r="U1651">
        <v>31</v>
      </c>
    </row>
    <row r="1652" spans="1:21" x14ac:dyDescent="0.3">
      <c r="A1652">
        <v>221</v>
      </c>
      <c r="B1652" t="s">
        <v>161</v>
      </c>
      <c r="C1652" t="s">
        <v>98</v>
      </c>
      <c r="D1652" t="s">
        <v>73</v>
      </c>
      <c r="E1652" t="s">
        <v>24</v>
      </c>
      <c r="F1652" s="107">
        <v>46022</v>
      </c>
      <c r="G1652">
        <v>100</v>
      </c>
      <c r="H1652">
        <v>27.5</v>
      </c>
      <c r="I1652" s="59">
        <v>0.27500000000000002</v>
      </c>
      <c r="J1652" s="59">
        <v>0.27500000000000002</v>
      </c>
      <c r="K1652" t="s">
        <v>25</v>
      </c>
      <c r="L1652" t="s">
        <v>25</v>
      </c>
      <c r="M1652">
        <v>2025</v>
      </c>
      <c r="N1652" t="s">
        <v>744</v>
      </c>
      <c r="O1652" t="s">
        <v>751</v>
      </c>
      <c r="P1652">
        <v>0</v>
      </c>
      <c r="Q1652">
        <v>0</v>
      </c>
      <c r="R1652">
        <v>0</v>
      </c>
      <c r="T1652" t="s">
        <v>1154</v>
      </c>
      <c r="U1652">
        <v>31</v>
      </c>
    </row>
    <row r="1653" spans="1:21" x14ac:dyDescent="0.3">
      <c r="A1653">
        <v>222</v>
      </c>
      <c r="B1653" t="s">
        <v>162</v>
      </c>
      <c r="C1653" t="s">
        <v>98</v>
      </c>
      <c r="D1653" t="s">
        <v>73</v>
      </c>
      <c r="E1653" t="s">
        <v>24</v>
      </c>
      <c r="F1653" s="107">
        <v>44561</v>
      </c>
      <c r="G1653">
        <v>90</v>
      </c>
      <c r="H1653">
        <v>0</v>
      </c>
      <c r="I1653" s="59">
        <v>0</v>
      </c>
      <c r="J1653" s="59">
        <v>0</v>
      </c>
      <c r="K1653" t="s">
        <v>25</v>
      </c>
      <c r="L1653" t="s">
        <v>25</v>
      </c>
      <c r="M1653">
        <v>2021</v>
      </c>
      <c r="N1653" t="s">
        <v>744</v>
      </c>
      <c r="O1653" t="s">
        <v>747</v>
      </c>
      <c r="P1653">
        <v>0</v>
      </c>
      <c r="Q1653">
        <v>0</v>
      </c>
      <c r="R1653">
        <v>0</v>
      </c>
      <c r="T1653" t="s">
        <v>1155</v>
      </c>
      <c r="U1653">
        <v>31</v>
      </c>
    </row>
    <row r="1654" spans="1:21" x14ac:dyDescent="0.3">
      <c r="A1654">
        <v>222</v>
      </c>
      <c r="B1654" t="s">
        <v>162</v>
      </c>
      <c r="C1654" t="s">
        <v>98</v>
      </c>
      <c r="D1654" t="s">
        <v>73</v>
      </c>
      <c r="E1654" t="s">
        <v>24</v>
      </c>
      <c r="F1654" s="107">
        <v>44926</v>
      </c>
      <c r="G1654">
        <v>90</v>
      </c>
      <c r="H1654">
        <v>93.75</v>
      </c>
      <c r="I1654" s="59">
        <v>1.041666666666667</v>
      </c>
      <c r="J1654" s="59">
        <v>1.041666666666667</v>
      </c>
      <c r="K1654" t="s">
        <v>25</v>
      </c>
      <c r="L1654" t="s">
        <v>25</v>
      </c>
      <c r="M1654">
        <v>2022</v>
      </c>
      <c r="N1654" t="s">
        <v>744</v>
      </c>
      <c r="O1654" t="s">
        <v>749</v>
      </c>
      <c r="P1654">
        <v>0</v>
      </c>
      <c r="Q1654">
        <v>0</v>
      </c>
      <c r="R1654">
        <v>0</v>
      </c>
      <c r="T1654" t="s">
        <v>2917</v>
      </c>
      <c r="U1654">
        <v>31</v>
      </c>
    </row>
    <row r="1655" spans="1:21" x14ac:dyDescent="0.3">
      <c r="A1655">
        <v>222</v>
      </c>
      <c r="B1655" t="s">
        <v>162</v>
      </c>
      <c r="C1655" t="s">
        <v>98</v>
      </c>
      <c r="D1655" t="s">
        <v>73</v>
      </c>
      <c r="E1655" t="s">
        <v>24</v>
      </c>
      <c r="F1655" s="107">
        <v>45291</v>
      </c>
      <c r="G1655">
        <v>90</v>
      </c>
      <c r="H1655">
        <v>68.75</v>
      </c>
      <c r="I1655" s="59">
        <v>0.76388888888888884</v>
      </c>
      <c r="J1655" s="59">
        <v>0.76388888888888884</v>
      </c>
      <c r="K1655" t="s">
        <v>25</v>
      </c>
      <c r="L1655" t="s">
        <v>25</v>
      </c>
      <c r="M1655">
        <v>2023</v>
      </c>
      <c r="N1655" t="s">
        <v>744</v>
      </c>
      <c r="O1655" t="s">
        <v>745</v>
      </c>
      <c r="P1655">
        <v>0</v>
      </c>
      <c r="Q1655">
        <v>0</v>
      </c>
      <c r="R1655">
        <v>0</v>
      </c>
      <c r="T1655" t="s">
        <v>1156</v>
      </c>
      <c r="U1655">
        <v>31</v>
      </c>
    </row>
    <row r="1656" spans="1:21" x14ac:dyDescent="0.3">
      <c r="A1656">
        <v>222</v>
      </c>
      <c r="B1656" t="s">
        <v>162</v>
      </c>
      <c r="C1656" t="s">
        <v>98</v>
      </c>
      <c r="D1656" t="s">
        <v>73</v>
      </c>
      <c r="E1656" t="s">
        <v>24</v>
      </c>
      <c r="F1656" s="107">
        <v>45657</v>
      </c>
      <c r="G1656">
        <v>90</v>
      </c>
      <c r="H1656">
        <v>68.75</v>
      </c>
      <c r="I1656" s="59">
        <v>0.76388888888888884</v>
      </c>
      <c r="J1656" s="59">
        <v>0.76388888888888884</v>
      </c>
      <c r="K1656" t="s">
        <v>25</v>
      </c>
      <c r="L1656" t="s">
        <v>25</v>
      </c>
      <c r="M1656">
        <v>2024</v>
      </c>
      <c r="N1656" t="s">
        <v>744</v>
      </c>
      <c r="O1656" t="s">
        <v>762</v>
      </c>
      <c r="P1656">
        <v>0</v>
      </c>
      <c r="Q1656">
        <v>0</v>
      </c>
      <c r="R1656">
        <v>0</v>
      </c>
      <c r="T1656" t="s">
        <v>2918</v>
      </c>
      <c r="U1656">
        <v>31</v>
      </c>
    </row>
    <row r="1657" spans="1:21" x14ac:dyDescent="0.3">
      <c r="A1657">
        <v>222</v>
      </c>
      <c r="B1657" t="s">
        <v>162</v>
      </c>
      <c r="C1657" t="s">
        <v>98</v>
      </c>
      <c r="D1657" t="s">
        <v>73</v>
      </c>
      <c r="E1657" t="s">
        <v>24</v>
      </c>
      <c r="F1657" s="107">
        <v>46022</v>
      </c>
      <c r="G1657">
        <v>90</v>
      </c>
      <c r="H1657">
        <v>68.75</v>
      </c>
      <c r="I1657" s="59">
        <v>0.76388888888888884</v>
      </c>
      <c r="J1657" s="59">
        <v>0.76388888888888884</v>
      </c>
      <c r="K1657" t="s">
        <v>25</v>
      </c>
      <c r="L1657" t="s">
        <v>25</v>
      </c>
      <c r="M1657">
        <v>2025</v>
      </c>
      <c r="N1657" t="s">
        <v>744</v>
      </c>
      <c r="O1657" t="s">
        <v>751</v>
      </c>
      <c r="P1657">
        <v>0</v>
      </c>
      <c r="Q1657">
        <v>0</v>
      </c>
      <c r="R1657">
        <v>0</v>
      </c>
      <c r="T1657" t="s">
        <v>1157</v>
      </c>
      <c r="U1657">
        <v>31</v>
      </c>
    </row>
    <row r="1658" spans="1:21" x14ac:dyDescent="0.3">
      <c r="A1658">
        <v>223</v>
      </c>
      <c r="B1658" t="s">
        <v>163</v>
      </c>
      <c r="C1658" t="s">
        <v>98</v>
      </c>
      <c r="D1658" t="s">
        <v>73</v>
      </c>
      <c r="E1658" t="s">
        <v>24</v>
      </c>
      <c r="F1658" s="107">
        <v>44561</v>
      </c>
      <c r="G1658">
        <v>100</v>
      </c>
      <c r="H1658">
        <v>0</v>
      </c>
      <c r="I1658" s="59">
        <v>0</v>
      </c>
      <c r="J1658" s="59">
        <v>0</v>
      </c>
      <c r="K1658" t="s">
        <v>25</v>
      </c>
      <c r="L1658" t="s">
        <v>25</v>
      </c>
      <c r="M1658">
        <v>2021</v>
      </c>
      <c r="N1658" t="s">
        <v>744</v>
      </c>
      <c r="O1658" t="s">
        <v>747</v>
      </c>
      <c r="P1658">
        <v>0</v>
      </c>
      <c r="Q1658">
        <v>0</v>
      </c>
      <c r="R1658">
        <v>0</v>
      </c>
      <c r="T1658" t="s">
        <v>1158</v>
      </c>
      <c r="U1658">
        <v>31</v>
      </c>
    </row>
    <row r="1659" spans="1:21" x14ac:dyDescent="0.3">
      <c r="A1659">
        <v>223</v>
      </c>
      <c r="B1659" t="s">
        <v>163</v>
      </c>
      <c r="C1659" t="s">
        <v>98</v>
      </c>
      <c r="D1659" t="s">
        <v>73</v>
      </c>
      <c r="E1659" t="s">
        <v>24</v>
      </c>
      <c r="F1659" s="107">
        <v>44926</v>
      </c>
      <c r="G1659">
        <v>100</v>
      </c>
      <c r="H1659">
        <v>0</v>
      </c>
      <c r="I1659" s="59">
        <v>0</v>
      </c>
      <c r="J1659" s="59">
        <v>0</v>
      </c>
      <c r="K1659" t="s">
        <v>25</v>
      </c>
      <c r="L1659" t="s">
        <v>25</v>
      </c>
      <c r="M1659">
        <v>2022</v>
      </c>
      <c r="N1659" t="s">
        <v>744</v>
      </c>
      <c r="O1659" t="s">
        <v>749</v>
      </c>
      <c r="P1659">
        <v>0</v>
      </c>
      <c r="Q1659">
        <v>0</v>
      </c>
      <c r="R1659">
        <v>0</v>
      </c>
      <c r="T1659" t="s">
        <v>1163</v>
      </c>
      <c r="U1659">
        <v>31</v>
      </c>
    </row>
    <row r="1660" spans="1:21" x14ac:dyDescent="0.3">
      <c r="A1660">
        <v>223</v>
      </c>
      <c r="B1660" t="s">
        <v>163</v>
      </c>
      <c r="C1660" t="s">
        <v>98</v>
      </c>
      <c r="D1660" t="s">
        <v>73</v>
      </c>
      <c r="E1660" t="s">
        <v>24</v>
      </c>
      <c r="F1660" s="107">
        <v>45291</v>
      </c>
      <c r="G1660">
        <v>100</v>
      </c>
      <c r="H1660">
        <v>100</v>
      </c>
      <c r="I1660" s="59">
        <v>1</v>
      </c>
      <c r="J1660" s="59">
        <v>1</v>
      </c>
      <c r="K1660" t="s">
        <v>25</v>
      </c>
      <c r="L1660" t="s">
        <v>25</v>
      </c>
      <c r="M1660">
        <v>2023</v>
      </c>
      <c r="N1660" t="s">
        <v>744</v>
      </c>
      <c r="O1660" t="s">
        <v>745</v>
      </c>
      <c r="P1660">
        <v>0</v>
      </c>
      <c r="Q1660">
        <v>0</v>
      </c>
      <c r="R1660">
        <v>0</v>
      </c>
      <c r="T1660" t="s">
        <v>1164</v>
      </c>
      <c r="U1660">
        <v>31</v>
      </c>
    </row>
    <row r="1661" spans="1:21" x14ac:dyDescent="0.3">
      <c r="A1661">
        <v>223</v>
      </c>
      <c r="B1661" t="s">
        <v>163</v>
      </c>
      <c r="C1661" t="s">
        <v>98</v>
      </c>
      <c r="D1661" t="s">
        <v>73</v>
      </c>
      <c r="E1661" t="s">
        <v>24</v>
      </c>
      <c r="F1661" s="107">
        <v>45657</v>
      </c>
      <c r="G1661">
        <v>100</v>
      </c>
      <c r="H1661">
        <v>94.12</v>
      </c>
      <c r="I1661" s="59">
        <v>0.94120000000000004</v>
      </c>
      <c r="J1661" s="59">
        <v>0.94120000000000004</v>
      </c>
      <c r="K1661" t="s">
        <v>25</v>
      </c>
      <c r="L1661" t="s">
        <v>25</v>
      </c>
      <c r="M1661">
        <v>2024</v>
      </c>
      <c r="N1661" t="s">
        <v>744</v>
      </c>
      <c r="O1661" t="s">
        <v>762</v>
      </c>
      <c r="P1661">
        <v>0</v>
      </c>
      <c r="Q1661">
        <v>0</v>
      </c>
      <c r="R1661">
        <v>0</v>
      </c>
      <c r="T1661" t="s">
        <v>2919</v>
      </c>
      <c r="U1661">
        <v>31</v>
      </c>
    </row>
    <row r="1662" spans="1:21" x14ac:dyDescent="0.3">
      <c r="A1662">
        <v>223</v>
      </c>
      <c r="B1662" t="s">
        <v>163</v>
      </c>
      <c r="C1662" t="s">
        <v>98</v>
      </c>
      <c r="D1662" t="s">
        <v>73</v>
      </c>
      <c r="E1662" t="s">
        <v>24</v>
      </c>
      <c r="F1662" s="107">
        <v>46022</v>
      </c>
      <c r="G1662">
        <v>100</v>
      </c>
      <c r="H1662">
        <v>91.67</v>
      </c>
      <c r="I1662" s="59">
        <v>0.91670000000000007</v>
      </c>
      <c r="J1662" s="59">
        <v>0.91670000000000007</v>
      </c>
      <c r="K1662" t="s">
        <v>25</v>
      </c>
      <c r="L1662" t="s">
        <v>25</v>
      </c>
      <c r="M1662">
        <v>2025</v>
      </c>
      <c r="N1662" t="s">
        <v>744</v>
      </c>
      <c r="O1662" t="s">
        <v>751</v>
      </c>
      <c r="P1662">
        <v>0</v>
      </c>
      <c r="Q1662">
        <v>0</v>
      </c>
      <c r="R1662">
        <v>0</v>
      </c>
      <c r="T1662" t="s">
        <v>1165</v>
      </c>
      <c r="U1662">
        <v>31</v>
      </c>
    </row>
    <row r="1663" spans="1:21" x14ac:dyDescent="0.3">
      <c r="A1663">
        <v>224</v>
      </c>
      <c r="B1663" t="s">
        <v>164</v>
      </c>
      <c r="C1663" t="s">
        <v>98</v>
      </c>
      <c r="D1663" t="s">
        <v>73</v>
      </c>
      <c r="E1663" t="s">
        <v>24</v>
      </c>
      <c r="F1663" s="107">
        <v>44926</v>
      </c>
      <c r="G1663">
        <v>100</v>
      </c>
      <c r="H1663">
        <v>71.428571428571431</v>
      </c>
      <c r="I1663" s="59">
        <v>0.7142857142857143</v>
      </c>
      <c r="J1663" s="59">
        <v>0.7142857142857143</v>
      </c>
      <c r="K1663" t="s">
        <v>25</v>
      </c>
      <c r="L1663" t="s">
        <v>25</v>
      </c>
      <c r="M1663">
        <v>2022</v>
      </c>
      <c r="N1663" t="s">
        <v>744</v>
      </c>
      <c r="O1663" t="s">
        <v>749</v>
      </c>
      <c r="P1663">
        <v>0</v>
      </c>
      <c r="Q1663">
        <v>0</v>
      </c>
      <c r="R1663">
        <v>0</v>
      </c>
      <c r="T1663" t="s">
        <v>2686</v>
      </c>
      <c r="U1663">
        <v>31</v>
      </c>
    </row>
    <row r="1664" spans="1:21" x14ac:dyDescent="0.3">
      <c r="A1664">
        <v>224</v>
      </c>
      <c r="B1664" t="s">
        <v>164</v>
      </c>
      <c r="C1664" t="s">
        <v>98</v>
      </c>
      <c r="D1664" t="s">
        <v>73</v>
      </c>
      <c r="E1664" t="s">
        <v>24</v>
      </c>
      <c r="F1664" s="107">
        <v>45291</v>
      </c>
      <c r="G1664">
        <v>100</v>
      </c>
      <c r="H1664">
        <v>40</v>
      </c>
      <c r="I1664" s="59">
        <v>0.4</v>
      </c>
      <c r="J1664" s="59">
        <v>0.4</v>
      </c>
      <c r="K1664" t="s">
        <v>25</v>
      </c>
      <c r="L1664" t="s">
        <v>25</v>
      </c>
      <c r="M1664">
        <v>2023</v>
      </c>
      <c r="N1664" t="s">
        <v>744</v>
      </c>
      <c r="O1664" t="s">
        <v>745</v>
      </c>
      <c r="P1664">
        <v>0</v>
      </c>
      <c r="Q1664">
        <v>0</v>
      </c>
      <c r="R1664">
        <v>0</v>
      </c>
      <c r="T1664" t="s">
        <v>1166</v>
      </c>
      <c r="U1664">
        <v>31</v>
      </c>
    </row>
    <row r="1665" spans="1:22" x14ac:dyDescent="0.3">
      <c r="A1665">
        <v>224</v>
      </c>
      <c r="B1665" t="s">
        <v>164</v>
      </c>
      <c r="C1665" t="s">
        <v>98</v>
      </c>
      <c r="D1665" t="s">
        <v>73</v>
      </c>
      <c r="E1665" t="s">
        <v>24</v>
      </c>
      <c r="F1665" s="107">
        <v>45657</v>
      </c>
      <c r="G1665">
        <v>100</v>
      </c>
      <c r="H1665">
        <v>100</v>
      </c>
      <c r="I1665" s="59">
        <v>1</v>
      </c>
      <c r="J1665" s="59">
        <v>1</v>
      </c>
      <c r="K1665" t="s">
        <v>25</v>
      </c>
      <c r="L1665" t="s">
        <v>25</v>
      </c>
      <c r="M1665">
        <v>2024</v>
      </c>
      <c r="N1665" t="s">
        <v>744</v>
      </c>
      <c r="O1665" t="s">
        <v>762</v>
      </c>
      <c r="P1665">
        <v>0</v>
      </c>
      <c r="Q1665">
        <v>0</v>
      </c>
      <c r="R1665">
        <v>0</v>
      </c>
      <c r="T1665" t="s">
        <v>2920</v>
      </c>
      <c r="U1665">
        <v>31</v>
      </c>
    </row>
    <row r="1666" spans="1:22" x14ac:dyDescent="0.3">
      <c r="A1666">
        <v>224</v>
      </c>
      <c r="B1666" t="s">
        <v>164</v>
      </c>
      <c r="C1666" t="s">
        <v>98</v>
      </c>
      <c r="D1666" t="s">
        <v>73</v>
      </c>
      <c r="E1666" t="s">
        <v>24</v>
      </c>
      <c r="F1666" s="107">
        <v>46022</v>
      </c>
      <c r="G1666">
        <v>100</v>
      </c>
      <c r="H1666">
        <v>100</v>
      </c>
      <c r="I1666" s="59">
        <v>1</v>
      </c>
      <c r="J1666" s="59">
        <v>1</v>
      </c>
      <c r="K1666" t="s">
        <v>25</v>
      </c>
      <c r="L1666" t="s">
        <v>25</v>
      </c>
      <c r="M1666">
        <v>2025</v>
      </c>
      <c r="N1666" t="s">
        <v>744</v>
      </c>
      <c r="O1666" t="s">
        <v>751</v>
      </c>
      <c r="P1666">
        <v>0</v>
      </c>
      <c r="Q1666">
        <v>0</v>
      </c>
      <c r="R1666">
        <v>0</v>
      </c>
      <c r="T1666" t="s">
        <v>1167</v>
      </c>
      <c r="U1666">
        <v>31</v>
      </c>
    </row>
    <row r="1667" spans="1:22" x14ac:dyDescent="0.3">
      <c r="A1667">
        <v>225</v>
      </c>
      <c r="B1667" t="s">
        <v>165</v>
      </c>
      <c r="C1667" t="s">
        <v>98</v>
      </c>
      <c r="D1667" t="s">
        <v>23</v>
      </c>
      <c r="E1667" t="s">
        <v>24</v>
      </c>
      <c r="F1667" s="107">
        <v>44561</v>
      </c>
      <c r="G1667">
        <v>1</v>
      </c>
      <c r="H1667">
        <v>0</v>
      </c>
      <c r="I1667" s="59">
        <v>0</v>
      </c>
      <c r="J1667" s="59">
        <v>0</v>
      </c>
      <c r="K1667" t="s">
        <v>25</v>
      </c>
      <c r="L1667" t="s">
        <v>25</v>
      </c>
      <c r="M1667">
        <v>2021</v>
      </c>
      <c r="N1667" t="s">
        <v>744</v>
      </c>
      <c r="O1667" t="s">
        <v>747</v>
      </c>
      <c r="P1667">
        <v>0</v>
      </c>
      <c r="Q1667">
        <v>0</v>
      </c>
      <c r="R1667">
        <v>0</v>
      </c>
      <c r="T1667" t="s">
        <v>1179</v>
      </c>
      <c r="U1667">
        <v>31</v>
      </c>
    </row>
    <row r="1668" spans="1:22" x14ac:dyDescent="0.3">
      <c r="A1668">
        <v>225</v>
      </c>
      <c r="B1668" t="s">
        <v>165</v>
      </c>
      <c r="C1668" t="s">
        <v>98</v>
      </c>
      <c r="D1668" t="s">
        <v>23</v>
      </c>
      <c r="E1668" t="s">
        <v>24</v>
      </c>
      <c r="F1668" s="107">
        <v>44926</v>
      </c>
      <c r="G1668">
        <v>1</v>
      </c>
      <c r="H1668">
        <v>0</v>
      </c>
      <c r="I1668" s="59">
        <v>0</v>
      </c>
      <c r="J1668" s="59">
        <v>0</v>
      </c>
      <c r="K1668" t="s">
        <v>25</v>
      </c>
      <c r="L1668" t="s">
        <v>25</v>
      </c>
      <c r="M1668">
        <v>2022</v>
      </c>
      <c r="N1668" t="s">
        <v>744</v>
      </c>
      <c r="O1668" t="s">
        <v>749</v>
      </c>
      <c r="P1668">
        <v>0</v>
      </c>
      <c r="Q1668">
        <v>0</v>
      </c>
      <c r="R1668">
        <v>0</v>
      </c>
      <c r="T1668" t="s">
        <v>1191</v>
      </c>
      <c r="U1668">
        <v>31</v>
      </c>
    </row>
    <row r="1669" spans="1:22" x14ac:dyDescent="0.3">
      <c r="A1669">
        <v>225</v>
      </c>
      <c r="B1669" t="s">
        <v>165</v>
      </c>
      <c r="C1669" t="s">
        <v>98</v>
      </c>
      <c r="D1669" t="s">
        <v>23</v>
      </c>
      <c r="E1669" t="s">
        <v>24</v>
      </c>
      <c r="F1669" s="107">
        <v>45291</v>
      </c>
      <c r="G1669">
        <v>1</v>
      </c>
      <c r="H1669">
        <v>18</v>
      </c>
      <c r="I1669" s="59">
        <v>1.3</v>
      </c>
      <c r="J1669" s="59">
        <v>18</v>
      </c>
      <c r="K1669" t="s">
        <v>25</v>
      </c>
      <c r="L1669" t="s">
        <v>25</v>
      </c>
      <c r="M1669">
        <v>2023</v>
      </c>
      <c r="N1669" t="s">
        <v>744</v>
      </c>
      <c r="O1669" t="s">
        <v>745</v>
      </c>
      <c r="P1669">
        <v>0</v>
      </c>
      <c r="Q1669">
        <v>0</v>
      </c>
      <c r="R1669">
        <v>0</v>
      </c>
      <c r="T1669" t="s">
        <v>2921</v>
      </c>
      <c r="U1669">
        <v>31</v>
      </c>
    </row>
    <row r="1670" spans="1:22" x14ac:dyDescent="0.3">
      <c r="A1670">
        <v>225</v>
      </c>
      <c r="B1670" t="s">
        <v>165</v>
      </c>
      <c r="C1670" t="s">
        <v>98</v>
      </c>
      <c r="D1670" t="s">
        <v>23</v>
      </c>
      <c r="E1670" t="s">
        <v>24</v>
      </c>
      <c r="F1670" s="107">
        <v>45657</v>
      </c>
      <c r="G1670">
        <v>1</v>
      </c>
      <c r="H1670">
        <v>18</v>
      </c>
      <c r="I1670" s="59">
        <v>1.3</v>
      </c>
      <c r="J1670" s="59">
        <v>18</v>
      </c>
      <c r="K1670" t="s">
        <v>25</v>
      </c>
      <c r="L1670" t="s">
        <v>25</v>
      </c>
      <c r="M1670">
        <v>2024</v>
      </c>
      <c r="N1670" t="s">
        <v>744</v>
      </c>
      <c r="O1670" t="s">
        <v>762</v>
      </c>
      <c r="P1670">
        <v>0</v>
      </c>
      <c r="Q1670">
        <v>0</v>
      </c>
      <c r="R1670">
        <v>0</v>
      </c>
      <c r="T1670" t="s">
        <v>2922</v>
      </c>
      <c r="U1670">
        <v>31</v>
      </c>
    </row>
    <row r="1671" spans="1:22" x14ac:dyDescent="0.3">
      <c r="A1671">
        <v>225</v>
      </c>
      <c r="B1671" t="s">
        <v>165</v>
      </c>
      <c r="C1671" t="s">
        <v>98</v>
      </c>
      <c r="D1671" t="s">
        <v>23</v>
      </c>
      <c r="E1671" t="s">
        <v>24</v>
      </c>
      <c r="F1671" s="107">
        <v>46022</v>
      </c>
      <c r="G1671">
        <v>1</v>
      </c>
      <c r="H1671">
        <v>0</v>
      </c>
      <c r="I1671" s="59">
        <v>0</v>
      </c>
      <c r="J1671" s="59">
        <v>0</v>
      </c>
      <c r="K1671" t="s">
        <v>25</v>
      </c>
      <c r="L1671" t="s">
        <v>25</v>
      </c>
      <c r="M1671">
        <v>2025</v>
      </c>
      <c r="N1671" t="s">
        <v>744</v>
      </c>
      <c r="O1671" t="s">
        <v>751</v>
      </c>
      <c r="P1671">
        <v>0</v>
      </c>
      <c r="Q1671">
        <v>0</v>
      </c>
      <c r="R1671">
        <v>0</v>
      </c>
      <c r="T1671" t="s">
        <v>1196</v>
      </c>
      <c r="U1671">
        <v>31</v>
      </c>
    </row>
    <row r="1672" spans="1:22" x14ac:dyDescent="0.3">
      <c r="A1672">
        <v>226</v>
      </c>
      <c r="B1672" t="s">
        <v>166</v>
      </c>
      <c r="C1672" t="s">
        <v>98</v>
      </c>
      <c r="D1672" t="s">
        <v>73</v>
      </c>
      <c r="E1672" t="s">
        <v>24</v>
      </c>
      <c r="F1672" s="107">
        <v>44561</v>
      </c>
      <c r="G1672">
        <v>2</v>
      </c>
      <c r="H1672">
        <v>0</v>
      </c>
      <c r="I1672" s="59">
        <v>0</v>
      </c>
      <c r="J1672" s="59">
        <v>0</v>
      </c>
      <c r="K1672" t="s">
        <v>25</v>
      </c>
      <c r="L1672" t="s">
        <v>25</v>
      </c>
      <c r="M1672">
        <v>2021</v>
      </c>
      <c r="N1672" t="s">
        <v>744</v>
      </c>
      <c r="O1672" t="s">
        <v>747</v>
      </c>
      <c r="P1672">
        <v>0</v>
      </c>
      <c r="Q1672">
        <v>0</v>
      </c>
      <c r="R1672">
        <v>0</v>
      </c>
      <c r="T1672" t="s">
        <v>1197</v>
      </c>
      <c r="U1672">
        <v>31</v>
      </c>
    </row>
    <row r="1673" spans="1:22" x14ac:dyDescent="0.3">
      <c r="A1673">
        <v>226</v>
      </c>
      <c r="B1673" t="s">
        <v>166</v>
      </c>
      <c r="C1673" t="s">
        <v>98</v>
      </c>
      <c r="D1673" t="s">
        <v>73</v>
      </c>
      <c r="E1673" t="s">
        <v>24</v>
      </c>
      <c r="F1673" s="107">
        <v>44926</v>
      </c>
      <c r="G1673">
        <v>2</v>
      </c>
      <c r="H1673">
        <v>0</v>
      </c>
      <c r="I1673" s="59">
        <v>0</v>
      </c>
      <c r="J1673" s="59">
        <v>0</v>
      </c>
      <c r="K1673" t="s">
        <v>25</v>
      </c>
      <c r="L1673" t="s">
        <v>25</v>
      </c>
      <c r="M1673">
        <v>2022</v>
      </c>
      <c r="N1673" t="s">
        <v>744</v>
      </c>
      <c r="O1673" t="s">
        <v>749</v>
      </c>
      <c r="P1673">
        <v>0</v>
      </c>
      <c r="Q1673">
        <v>0</v>
      </c>
      <c r="R1673">
        <v>0</v>
      </c>
      <c r="T1673" t="s">
        <v>2923</v>
      </c>
      <c r="U1673">
        <v>31</v>
      </c>
    </row>
    <row r="1674" spans="1:22" x14ac:dyDescent="0.3">
      <c r="A1674">
        <v>226</v>
      </c>
      <c r="B1674" t="s">
        <v>166</v>
      </c>
      <c r="C1674" t="s">
        <v>98</v>
      </c>
      <c r="D1674" t="s">
        <v>73</v>
      </c>
      <c r="E1674" t="s">
        <v>24</v>
      </c>
      <c r="F1674" s="107">
        <v>45291</v>
      </c>
      <c r="G1674">
        <v>2</v>
      </c>
      <c r="H1674">
        <v>622.69000000000005</v>
      </c>
      <c r="I1674" s="59">
        <v>1.3</v>
      </c>
      <c r="J1674" s="59">
        <v>311.34500000000003</v>
      </c>
      <c r="K1674" t="s">
        <v>25</v>
      </c>
      <c r="L1674" t="s">
        <v>25</v>
      </c>
      <c r="M1674">
        <v>2023</v>
      </c>
      <c r="N1674" t="s">
        <v>744</v>
      </c>
      <c r="O1674" t="s">
        <v>745</v>
      </c>
      <c r="P1674">
        <v>0</v>
      </c>
      <c r="Q1674">
        <v>0</v>
      </c>
      <c r="R1674">
        <v>0</v>
      </c>
      <c r="T1674" t="s">
        <v>1198</v>
      </c>
      <c r="U1674">
        <v>31</v>
      </c>
    </row>
    <row r="1675" spans="1:22" x14ac:dyDescent="0.3">
      <c r="A1675">
        <v>226</v>
      </c>
      <c r="B1675" t="s">
        <v>166</v>
      </c>
      <c r="C1675" t="s">
        <v>98</v>
      </c>
      <c r="D1675" t="s">
        <v>73</v>
      </c>
      <c r="E1675" t="s">
        <v>24</v>
      </c>
      <c r="F1675" s="107">
        <v>45657</v>
      </c>
      <c r="G1675">
        <v>2</v>
      </c>
      <c r="H1675">
        <v>3531.11</v>
      </c>
      <c r="I1675" s="59">
        <v>1.3</v>
      </c>
      <c r="J1675" s="59">
        <v>1765.5550000000001</v>
      </c>
      <c r="K1675" t="s">
        <v>25</v>
      </c>
      <c r="L1675" t="s">
        <v>25</v>
      </c>
      <c r="M1675">
        <v>2024</v>
      </c>
      <c r="N1675" t="s">
        <v>744</v>
      </c>
      <c r="O1675" t="s">
        <v>762</v>
      </c>
      <c r="P1675">
        <v>0</v>
      </c>
      <c r="Q1675">
        <v>0</v>
      </c>
      <c r="R1675">
        <v>0</v>
      </c>
      <c r="T1675" t="s">
        <v>1199</v>
      </c>
      <c r="U1675">
        <v>31</v>
      </c>
    </row>
    <row r="1676" spans="1:22" x14ac:dyDescent="0.3">
      <c r="A1676">
        <v>226</v>
      </c>
      <c r="B1676" t="s">
        <v>166</v>
      </c>
      <c r="C1676" t="s">
        <v>98</v>
      </c>
      <c r="D1676" t="s">
        <v>73</v>
      </c>
      <c r="E1676" t="s">
        <v>24</v>
      </c>
      <c r="F1676" s="107">
        <v>46022</v>
      </c>
      <c r="G1676">
        <v>2</v>
      </c>
      <c r="K1676" t="s">
        <v>25</v>
      </c>
      <c r="L1676" t="s">
        <v>128</v>
      </c>
      <c r="M1676">
        <v>2025</v>
      </c>
      <c r="N1676" t="s">
        <v>744</v>
      </c>
      <c r="O1676" t="s">
        <v>751</v>
      </c>
      <c r="P1676">
        <v>0</v>
      </c>
      <c r="Q1676">
        <v>0</v>
      </c>
      <c r="R1676">
        <v>0</v>
      </c>
      <c r="T1676" t="s">
        <v>1200</v>
      </c>
      <c r="U1676">
        <v>31</v>
      </c>
      <c r="V1676" t="s">
        <v>128</v>
      </c>
    </row>
    <row r="1677" spans="1:22" x14ac:dyDescent="0.3">
      <c r="A1677">
        <v>227</v>
      </c>
      <c r="B1677" t="s">
        <v>1201</v>
      </c>
      <c r="C1677" t="s">
        <v>98</v>
      </c>
      <c r="D1677" t="s">
        <v>73</v>
      </c>
      <c r="E1677" t="s">
        <v>62</v>
      </c>
      <c r="F1677" s="107">
        <v>44561</v>
      </c>
      <c r="G1677">
        <v>0.3</v>
      </c>
      <c r="H1677">
        <v>0</v>
      </c>
      <c r="K1677" t="s">
        <v>25</v>
      </c>
      <c r="L1677" t="s">
        <v>25</v>
      </c>
      <c r="M1677">
        <v>2021</v>
      </c>
      <c r="N1677" t="s">
        <v>744</v>
      </c>
      <c r="O1677" t="s">
        <v>747</v>
      </c>
      <c r="P1677">
        <v>0</v>
      </c>
      <c r="Q1677">
        <v>0</v>
      </c>
      <c r="R1677">
        <v>0</v>
      </c>
      <c r="T1677" t="s">
        <v>1202</v>
      </c>
      <c r="U1677">
        <v>31</v>
      </c>
    </row>
    <row r="1678" spans="1:22" x14ac:dyDescent="0.3">
      <c r="A1678">
        <v>227</v>
      </c>
      <c r="B1678" t="s">
        <v>1201</v>
      </c>
      <c r="C1678" t="s">
        <v>98</v>
      </c>
      <c r="D1678" t="s">
        <v>73</v>
      </c>
      <c r="E1678" t="s">
        <v>62</v>
      </c>
      <c r="F1678" s="107">
        <v>44926</v>
      </c>
      <c r="G1678">
        <v>0.3</v>
      </c>
      <c r="H1678">
        <v>0.01</v>
      </c>
      <c r="I1678" s="59">
        <v>1.3</v>
      </c>
      <c r="J1678" s="59">
        <v>30</v>
      </c>
      <c r="K1678" t="s">
        <v>25</v>
      </c>
      <c r="L1678" t="s">
        <v>25</v>
      </c>
      <c r="M1678">
        <v>2022</v>
      </c>
      <c r="N1678" t="s">
        <v>744</v>
      </c>
      <c r="O1678" t="s">
        <v>749</v>
      </c>
      <c r="P1678">
        <v>0</v>
      </c>
      <c r="Q1678">
        <v>0</v>
      </c>
      <c r="R1678">
        <v>0</v>
      </c>
      <c r="T1678" t="s">
        <v>2687</v>
      </c>
      <c r="U1678">
        <v>31</v>
      </c>
    </row>
    <row r="1679" spans="1:22" x14ac:dyDescent="0.3">
      <c r="A1679">
        <v>227</v>
      </c>
      <c r="B1679" t="s">
        <v>1201</v>
      </c>
      <c r="C1679" t="s">
        <v>98</v>
      </c>
      <c r="D1679" t="s">
        <v>73</v>
      </c>
      <c r="E1679" t="s">
        <v>62</v>
      </c>
      <c r="F1679" s="107">
        <v>45291</v>
      </c>
      <c r="G1679">
        <v>0.3</v>
      </c>
      <c r="H1679">
        <v>0.01</v>
      </c>
      <c r="I1679" s="59">
        <v>1.3</v>
      </c>
      <c r="J1679" s="59">
        <v>30</v>
      </c>
      <c r="K1679" t="s">
        <v>25</v>
      </c>
      <c r="L1679" t="s">
        <v>25</v>
      </c>
      <c r="M1679">
        <v>2023</v>
      </c>
      <c r="N1679" t="s">
        <v>744</v>
      </c>
      <c r="O1679" t="s">
        <v>745</v>
      </c>
      <c r="P1679">
        <v>0</v>
      </c>
      <c r="Q1679">
        <v>0</v>
      </c>
      <c r="R1679">
        <v>0</v>
      </c>
      <c r="T1679" t="s">
        <v>1203</v>
      </c>
      <c r="U1679">
        <v>31</v>
      </c>
    </row>
    <row r="1680" spans="1:22" x14ac:dyDescent="0.3">
      <c r="A1680">
        <v>227</v>
      </c>
      <c r="B1680" t="s">
        <v>1201</v>
      </c>
      <c r="C1680" t="s">
        <v>98</v>
      </c>
      <c r="D1680" t="s">
        <v>73</v>
      </c>
      <c r="E1680" t="s">
        <v>62</v>
      </c>
      <c r="F1680" s="107">
        <v>45657</v>
      </c>
      <c r="G1680">
        <v>0.3</v>
      </c>
      <c r="H1680">
        <v>3531.11</v>
      </c>
      <c r="I1680" s="59">
        <v>8.495912050318455E-5</v>
      </c>
      <c r="J1680" s="59">
        <v>8.495912050318455E-5</v>
      </c>
      <c r="K1680" t="s">
        <v>25</v>
      </c>
      <c r="L1680" t="s">
        <v>25</v>
      </c>
      <c r="M1680">
        <v>2024</v>
      </c>
      <c r="N1680" t="s">
        <v>744</v>
      </c>
      <c r="O1680" t="s">
        <v>762</v>
      </c>
      <c r="P1680">
        <v>0</v>
      </c>
      <c r="Q1680">
        <v>0</v>
      </c>
      <c r="R1680">
        <v>0</v>
      </c>
      <c r="T1680" t="s">
        <v>2924</v>
      </c>
      <c r="U1680">
        <v>31</v>
      </c>
    </row>
    <row r="1681" spans="1:22" x14ac:dyDescent="0.3">
      <c r="A1681">
        <v>227</v>
      </c>
      <c r="B1681" t="s">
        <v>1201</v>
      </c>
      <c r="C1681" t="s">
        <v>98</v>
      </c>
      <c r="D1681" t="s">
        <v>73</v>
      </c>
      <c r="E1681" t="s">
        <v>62</v>
      </c>
      <c r="F1681" s="107">
        <v>46022</v>
      </c>
      <c r="G1681">
        <v>0.3</v>
      </c>
      <c r="K1681" t="s">
        <v>25</v>
      </c>
      <c r="L1681" t="s">
        <v>128</v>
      </c>
      <c r="M1681">
        <v>2025</v>
      </c>
      <c r="N1681" t="s">
        <v>744</v>
      </c>
      <c r="O1681" t="s">
        <v>751</v>
      </c>
      <c r="P1681">
        <v>0</v>
      </c>
      <c r="Q1681">
        <v>0</v>
      </c>
      <c r="R1681">
        <v>0</v>
      </c>
      <c r="T1681" t="s">
        <v>1204</v>
      </c>
      <c r="U1681">
        <v>31</v>
      </c>
      <c r="V1681" t="s">
        <v>128</v>
      </c>
    </row>
    <row r="1682" spans="1:22" x14ac:dyDescent="0.3">
      <c r="A1682">
        <v>228</v>
      </c>
      <c r="B1682" t="s">
        <v>168</v>
      </c>
      <c r="C1682" t="s">
        <v>98</v>
      </c>
      <c r="D1682" t="s">
        <v>73</v>
      </c>
      <c r="E1682" t="s">
        <v>24</v>
      </c>
      <c r="F1682" s="107">
        <v>44561</v>
      </c>
      <c r="G1682">
        <v>100</v>
      </c>
      <c r="H1682">
        <v>137.43493771565591</v>
      </c>
      <c r="I1682" s="59">
        <v>1.3</v>
      </c>
      <c r="J1682" s="59">
        <v>1.3743493771565589</v>
      </c>
      <c r="K1682" t="s">
        <v>169</v>
      </c>
      <c r="L1682" t="s">
        <v>169</v>
      </c>
      <c r="M1682">
        <v>2021</v>
      </c>
      <c r="N1682" t="s">
        <v>744</v>
      </c>
      <c r="O1682" t="s">
        <v>747</v>
      </c>
      <c r="P1682">
        <v>0</v>
      </c>
      <c r="Q1682">
        <v>0</v>
      </c>
      <c r="R1682">
        <v>0</v>
      </c>
      <c r="T1682" t="s">
        <v>1205</v>
      </c>
      <c r="U1682">
        <v>31</v>
      </c>
    </row>
    <row r="1683" spans="1:22" x14ac:dyDescent="0.3">
      <c r="A1683">
        <v>228</v>
      </c>
      <c r="B1683" t="s">
        <v>168</v>
      </c>
      <c r="C1683" t="s">
        <v>98</v>
      </c>
      <c r="D1683" t="s">
        <v>73</v>
      </c>
      <c r="E1683" t="s">
        <v>24</v>
      </c>
      <c r="F1683" s="107">
        <v>44926</v>
      </c>
      <c r="G1683">
        <v>100</v>
      </c>
      <c r="H1683">
        <v>100.10703267644649</v>
      </c>
      <c r="I1683" s="59">
        <v>1.0010703267644649</v>
      </c>
      <c r="J1683" s="59">
        <v>1.0010703267644649</v>
      </c>
      <c r="K1683" t="s">
        <v>169</v>
      </c>
      <c r="L1683" t="s">
        <v>169</v>
      </c>
      <c r="M1683">
        <v>2022</v>
      </c>
      <c r="N1683" t="s">
        <v>744</v>
      </c>
      <c r="O1683" t="s">
        <v>749</v>
      </c>
      <c r="P1683">
        <v>0</v>
      </c>
      <c r="Q1683">
        <v>0</v>
      </c>
      <c r="R1683">
        <v>0</v>
      </c>
      <c r="T1683" t="s">
        <v>2925</v>
      </c>
      <c r="U1683">
        <v>31</v>
      </c>
    </row>
    <row r="1684" spans="1:22" x14ac:dyDescent="0.3">
      <c r="A1684">
        <v>228</v>
      </c>
      <c r="B1684" t="s">
        <v>168</v>
      </c>
      <c r="C1684" t="s">
        <v>98</v>
      </c>
      <c r="D1684" t="s">
        <v>73</v>
      </c>
      <c r="E1684" t="s">
        <v>24</v>
      </c>
      <c r="F1684" s="107">
        <v>45291</v>
      </c>
      <c r="G1684">
        <v>100</v>
      </c>
      <c r="H1684">
        <v>100</v>
      </c>
      <c r="I1684" s="59">
        <v>1</v>
      </c>
      <c r="J1684" s="59">
        <v>1</v>
      </c>
      <c r="K1684" t="s">
        <v>169</v>
      </c>
      <c r="L1684" t="s">
        <v>169</v>
      </c>
      <c r="M1684">
        <v>2023</v>
      </c>
      <c r="N1684" t="s">
        <v>744</v>
      </c>
      <c r="O1684" t="s">
        <v>745</v>
      </c>
      <c r="P1684">
        <v>0</v>
      </c>
      <c r="Q1684">
        <v>0</v>
      </c>
      <c r="R1684">
        <v>0</v>
      </c>
      <c r="T1684" t="s">
        <v>2688</v>
      </c>
      <c r="U1684">
        <v>31</v>
      </c>
    </row>
    <row r="1685" spans="1:22" x14ac:dyDescent="0.3">
      <c r="A1685">
        <v>228</v>
      </c>
      <c r="B1685" t="s">
        <v>168</v>
      </c>
      <c r="C1685" t="s">
        <v>98</v>
      </c>
      <c r="D1685" t="s">
        <v>73</v>
      </c>
      <c r="E1685" t="s">
        <v>24</v>
      </c>
      <c r="F1685" s="107">
        <v>45657</v>
      </c>
      <c r="G1685">
        <v>100</v>
      </c>
      <c r="H1685">
        <v>3531.11</v>
      </c>
      <c r="I1685" s="59">
        <v>1.3</v>
      </c>
      <c r="J1685" s="59">
        <v>35.311100000000003</v>
      </c>
      <c r="K1685" t="s">
        <v>169</v>
      </c>
      <c r="L1685" t="s">
        <v>169</v>
      </c>
      <c r="M1685">
        <v>2024</v>
      </c>
      <c r="N1685" t="s">
        <v>744</v>
      </c>
      <c r="O1685" t="s">
        <v>762</v>
      </c>
      <c r="P1685">
        <v>0</v>
      </c>
      <c r="Q1685">
        <v>0</v>
      </c>
      <c r="R1685">
        <v>0</v>
      </c>
      <c r="T1685" t="s">
        <v>2926</v>
      </c>
      <c r="U1685">
        <v>31</v>
      </c>
    </row>
    <row r="1686" spans="1:22" x14ac:dyDescent="0.3">
      <c r="A1686">
        <v>230</v>
      </c>
      <c r="B1686" t="s">
        <v>170</v>
      </c>
      <c r="C1686" t="s">
        <v>98</v>
      </c>
      <c r="D1686" t="s">
        <v>54</v>
      </c>
      <c r="E1686" t="s">
        <v>24</v>
      </c>
      <c r="F1686" s="107">
        <v>45291</v>
      </c>
      <c r="G1686">
        <v>90</v>
      </c>
      <c r="H1686">
        <v>100</v>
      </c>
      <c r="I1686" s="59">
        <v>1.1111111111111109</v>
      </c>
      <c r="J1686" s="59">
        <v>1.1111111111111109</v>
      </c>
      <c r="K1686" t="s">
        <v>25</v>
      </c>
      <c r="L1686" t="s">
        <v>25</v>
      </c>
      <c r="M1686">
        <v>2023</v>
      </c>
      <c r="N1686" t="s">
        <v>744</v>
      </c>
      <c r="O1686" t="s">
        <v>745</v>
      </c>
      <c r="P1686">
        <v>0</v>
      </c>
      <c r="Q1686">
        <v>0</v>
      </c>
      <c r="R1686">
        <v>0</v>
      </c>
      <c r="T1686" t="s">
        <v>1206</v>
      </c>
      <c r="U1686">
        <v>31</v>
      </c>
    </row>
    <row r="1687" spans="1:22" x14ac:dyDescent="0.3">
      <c r="A1687">
        <v>230</v>
      </c>
      <c r="B1687" t="s">
        <v>170</v>
      </c>
      <c r="C1687" t="s">
        <v>98</v>
      </c>
      <c r="D1687" t="s">
        <v>54</v>
      </c>
      <c r="E1687" t="s">
        <v>24</v>
      </c>
      <c r="F1687" s="107">
        <v>45657</v>
      </c>
      <c r="G1687">
        <v>90</v>
      </c>
      <c r="H1687">
        <v>100</v>
      </c>
      <c r="I1687" s="59">
        <v>1.1111111111111109</v>
      </c>
      <c r="J1687" s="59">
        <v>1.1111111111111109</v>
      </c>
      <c r="K1687" t="s">
        <v>25</v>
      </c>
      <c r="L1687" t="s">
        <v>25</v>
      </c>
      <c r="M1687">
        <v>2024</v>
      </c>
      <c r="N1687" t="s">
        <v>744</v>
      </c>
      <c r="O1687" t="s">
        <v>762</v>
      </c>
      <c r="P1687">
        <v>0</v>
      </c>
      <c r="Q1687">
        <v>0</v>
      </c>
      <c r="R1687">
        <v>0</v>
      </c>
      <c r="T1687" t="s">
        <v>2927</v>
      </c>
      <c r="U1687">
        <v>31</v>
      </c>
    </row>
    <row r="1688" spans="1:22" x14ac:dyDescent="0.3">
      <c r="A1688">
        <v>230</v>
      </c>
      <c r="B1688" t="s">
        <v>170</v>
      </c>
      <c r="C1688" t="s">
        <v>98</v>
      </c>
      <c r="D1688" t="s">
        <v>54</v>
      </c>
      <c r="E1688" t="s">
        <v>24</v>
      </c>
      <c r="F1688" s="107">
        <v>45838</v>
      </c>
      <c r="G1688">
        <v>90</v>
      </c>
      <c r="H1688">
        <v>100</v>
      </c>
      <c r="I1688" s="59">
        <v>1.1111111111111109</v>
      </c>
      <c r="J1688" s="59">
        <v>1.1111111111111109</v>
      </c>
      <c r="K1688" t="s">
        <v>25</v>
      </c>
      <c r="L1688" t="s">
        <v>25</v>
      </c>
      <c r="M1688">
        <v>2025</v>
      </c>
      <c r="N1688" t="s">
        <v>742</v>
      </c>
      <c r="O1688" t="s">
        <v>846</v>
      </c>
      <c r="P1688">
        <v>0</v>
      </c>
      <c r="Q1688">
        <v>0</v>
      </c>
      <c r="R1688">
        <v>0</v>
      </c>
      <c r="T1688" t="s">
        <v>1207</v>
      </c>
      <c r="U1688">
        <v>30</v>
      </c>
    </row>
    <row r="1689" spans="1:22" x14ac:dyDescent="0.3">
      <c r="A1689">
        <v>230</v>
      </c>
      <c r="B1689" t="s">
        <v>170</v>
      </c>
      <c r="C1689" t="s">
        <v>98</v>
      </c>
      <c r="D1689" t="s">
        <v>54</v>
      </c>
      <c r="E1689" t="s">
        <v>24</v>
      </c>
      <c r="F1689" s="107">
        <v>46022</v>
      </c>
      <c r="G1689">
        <v>90</v>
      </c>
      <c r="H1689">
        <v>96.72</v>
      </c>
      <c r="I1689" s="59">
        <v>1.0746666666666671</v>
      </c>
      <c r="J1689" s="59">
        <v>1.0746666666666671</v>
      </c>
      <c r="K1689" t="s">
        <v>25</v>
      </c>
      <c r="L1689" t="s">
        <v>25</v>
      </c>
      <c r="M1689">
        <v>2025</v>
      </c>
      <c r="N1689" t="s">
        <v>744</v>
      </c>
      <c r="O1689" t="s">
        <v>751</v>
      </c>
      <c r="P1689">
        <v>0</v>
      </c>
      <c r="Q1689">
        <v>0</v>
      </c>
      <c r="R1689">
        <v>0</v>
      </c>
      <c r="T1689" t="s">
        <v>1208</v>
      </c>
      <c r="U1689">
        <v>31</v>
      </c>
    </row>
    <row r="1690" spans="1:22" x14ac:dyDescent="0.3">
      <c r="A1690">
        <v>231</v>
      </c>
      <c r="B1690" t="s">
        <v>171</v>
      </c>
      <c r="C1690" t="s">
        <v>98</v>
      </c>
      <c r="D1690" t="s">
        <v>54</v>
      </c>
      <c r="E1690" t="s">
        <v>24</v>
      </c>
      <c r="F1690" s="107">
        <v>45291</v>
      </c>
      <c r="G1690">
        <v>35</v>
      </c>
      <c r="H1690">
        <v>96.44</v>
      </c>
      <c r="I1690" s="59">
        <v>1.3</v>
      </c>
      <c r="J1690" s="59">
        <v>2.7554285714285709</v>
      </c>
      <c r="K1690" t="s">
        <v>25</v>
      </c>
      <c r="L1690" t="s">
        <v>25</v>
      </c>
      <c r="M1690">
        <v>2023</v>
      </c>
      <c r="N1690" t="s">
        <v>744</v>
      </c>
      <c r="O1690" t="s">
        <v>745</v>
      </c>
      <c r="P1690">
        <v>0</v>
      </c>
      <c r="Q1690">
        <v>0</v>
      </c>
      <c r="R1690">
        <v>0</v>
      </c>
      <c r="T1690" t="s">
        <v>1209</v>
      </c>
      <c r="U1690">
        <v>31</v>
      </c>
    </row>
    <row r="1691" spans="1:22" x14ac:dyDescent="0.3">
      <c r="A1691">
        <v>231</v>
      </c>
      <c r="B1691" t="s">
        <v>171</v>
      </c>
      <c r="C1691" t="s">
        <v>98</v>
      </c>
      <c r="D1691" t="s">
        <v>54</v>
      </c>
      <c r="E1691" t="s">
        <v>24</v>
      </c>
      <c r="F1691" s="107">
        <v>45657</v>
      </c>
      <c r="G1691">
        <v>35</v>
      </c>
      <c r="H1691">
        <v>104.19</v>
      </c>
      <c r="I1691" s="59">
        <v>1.3</v>
      </c>
      <c r="J1691" s="59">
        <v>2.9768571428571429</v>
      </c>
      <c r="K1691" t="s">
        <v>25</v>
      </c>
      <c r="L1691" t="s">
        <v>25</v>
      </c>
      <c r="M1691">
        <v>2024</v>
      </c>
      <c r="N1691" t="s">
        <v>744</v>
      </c>
      <c r="O1691" t="s">
        <v>762</v>
      </c>
      <c r="P1691">
        <v>0</v>
      </c>
      <c r="Q1691">
        <v>0</v>
      </c>
      <c r="R1691">
        <v>0</v>
      </c>
      <c r="T1691" t="s">
        <v>2928</v>
      </c>
      <c r="U1691">
        <v>31</v>
      </c>
    </row>
    <row r="1692" spans="1:22" x14ac:dyDescent="0.3">
      <c r="A1692">
        <v>231</v>
      </c>
      <c r="B1692" t="s">
        <v>171</v>
      </c>
      <c r="C1692" t="s">
        <v>98</v>
      </c>
      <c r="D1692" t="s">
        <v>54</v>
      </c>
      <c r="E1692" t="s">
        <v>24</v>
      </c>
      <c r="F1692" s="107">
        <v>45838</v>
      </c>
      <c r="G1692">
        <v>35</v>
      </c>
      <c r="H1692">
        <v>100</v>
      </c>
      <c r="I1692" s="59">
        <v>1.3</v>
      </c>
      <c r="J1692" s="59">
        <v>2.8571428571428572</v>
      </c>
      <c r="K1692" t="s">
        <v>25</v>
      </c>
      <c r="L1692" t="s">
        <v>25</v>
      </c>
      <c r="M1692">
        <v>2025</v>
      </c>
      <c r="N1692" t="s">
        <v>742</v>
      </c>
      <c r="O1692" t="s">
        <v>846</v>
      </c>
      <c r="P1692">
        <v>0</v>
      </c>
      <c r="Q1692">
        <v>0</v>
      </c>
      <c r="R1692">
        <v>0</v>
      </c>
      <c r="T1692" t="s">
        <v>1210</v>
      </c>
      <c r="U1692">
        <v>30</v>
      </c>
    </row>
    <row r="1693" spans="1:22" x14ac:dyDescent="0.3">
      <c r="A1693">
        <v>231</v>
      </c>
      <c r="B1693" t="s">
        <v>171</v>
      </c>
      <c r="C1693" t="s">
        <v>98</v>
      </c>
      <c r="D1693" t="s">
        <v>54</v>
      </c>
      <c r="E1693" t="s">
        <v>24</v>
      </c>
      <c r="F1693" s="107">
        <v>46022</v>
      </c>
      <c r="G1693">
        <v>35</v>
      </c>
      <c r="H1693">
        <v>7277.98</v>
      </c>
      <c r="I1693" s="59">
        <v>1.3</v>
      </c>
      <c r="J1693" s="59">
        <v>207.9422857142857</v>
      </c>
      <c r="K1693" t="s">
        <v>25</v>
      </c>
      <c r="L1693" t="s">
        <v>25</v>
      </c>
      <c r="M1693">
        <v>2025</v>
      </c>
      <c r="N1693" t="s">
        <v>744</v>
      </c>
      <c r="O1693" t="s">
        <v>751</v>
      </c>
      <c r="P1693">
        <v>0</v>
      </c>
      <c r="Q1693">
        <v>0</v>
      </c>
      <c r="R1693">
        <v>0</v>
      </c>
      <c r="T1693" t="s">
        <v>1211</v>
      </c>
      <c r="U1693">
        <v>31</v>
      </c>
    </row>
    <row r="1694" spans="1:22" x14ac:dyDescent="0.3">
      <c r="A1694">
        <v>232</v>
      </c>
      <c r="B1694" t="s">
        <v>172</v>
      </c>
      <c r="C1694" t="s">
        <v>98</v>
      </c>
      <c r="D1694" t="s">
        <v>54</v>
      </c>
      <c r="E1694" t="s">
        <v>24</v>
      </c>
      <c r="F1694" s="107">
        <v>45291</v>
      </c>
      <c r="G1694">
        <v>90</v>
      </c>
      <c r="H1694">
        <v>91.3</v>
      </c>
      <c r="I1694" s="59">
        <v>1.014444444444444</v>
      </c>
      <c r="J1694" s="59">
        <v>1.014444444444444</v>
      </c>
      <c r="K1694" t="s">
        <v>25</v>
      </c>
      <c r="L1694" t="s">
        <v>25</v>
      </c>
      <c r="M1694">
        <v>2023</v>
      </c>
      <c r="N1694" t="s">
        <v>744</v>
      </c>
      <c r="O1694" t="s">
        <v>745</v>
      </c>
      <c r="P1694">
        <v>0</v>
      </c>
      <c r="Q1694">
        <v>0</v>
      </c>
      <c r="R1694">
        <v>0</v>
      </c>
      <c r="T1694" t="s">
        <v>1212</v>
      </c>
      <c r="U1694">
        <v>31</v>
      </c>
    </row>
    <row r="1695" spans="1:22" x14ac:dyDescent="0.3">
      <c r="A1695">
        <v>232</v>
      </c>
      <c r="B1695" t="s">
        <v>172</v>
      </c>
      <c r="C1695" t="s">
        <v>98</v>
      </c>
      <c r="D1695" t="s">
        <v>54</v>
      </c>
      <c r="E1695" t="s">
        <v>24</v>
      </c>
      <c r="F1695" s="107">
        <v>45657</v>
      </c>
      <c r="G1695">
        <v>90</v>
      </c>
      <c r="H1695">
        <v>100</v>
      </c>
      <c r="I1695" s="59">
        <v>1.1111111111111109</v>
      </c>
      <c r="J1695" s="59">
        <v>1.1111111111111109</v>
      </c>
      <c r="K1695" t="s">
        <v>25</v>
      </c>
      <c r="L1695" t="s">
        <v>25</v>
      </c>
      <c r="M1695">
        <v>2024</v>
      </c>
      <c r="N1695" t="s">
        <v>744</v>
      </c>
      <c r="O1695" t="s">
        <v>762</v>
      </c>
      <c r="P1695">
        <v>0</v>
      </c>
      <c r="Q1695">
        <v>0</v>
      </c>
      <c r="R1695">
        <v>0</v>
      </c>
      <c r="T1695" t="s">
        <v>2929</v>
      </c>
      <c r="U1695">
        <v>31</v>
      </c>
    </row>
    <row r="1696" spans="1:22" x14ac:dyDescent="0.3">
      <c r="A1696">
        <v>232</v>
      </c>
      <c r="B1696" t="s">
        <v>172</v>
      </c>
      <c r="C1696" t="s">
        <v>98</v>
      </c>
      <c r="D1696" t="s">
        <v>54</v>
      </c>
      <c r="E1696" t="s">
        <v>24</v>
      </c>
      <c r="F1696" s="107">
        <v>45838</v>
      </c>
      <c r="G1696">
        <v>90</v>
      </c>
      <c r="H1696">
        <v>84.62</v>
      </c>
      <c r="I1696" s="59">
        <v>0.94022222222222229</v>
      </c>
      <c r="J1696" s="59">
        <v>0.94022222222222229</v>
      </c>
      <c r="K1696" t="s">
        <v>25</v>
      </c>
      <c r="L1696" t="s">
        <v>25</v>
      </c>
      <c r="M1696">
        <v>2025</v>
      </c>
      <c r="N1696" t="s">
        <v>742</v>
      </c>
      <c r="O1696" t="s">
        <v>846</v>
      </c>
      <c r="P1696">
        <v>0</v>
      </c>
      <c r="Q1696">
        <v>0</v>
      </c>
      <c r="R1696">
        <v>0</v>
      </c>
      <c r="T1696" t="s">
        <v>1213</v>
      </c>
      <c r="U1696">
        <v>30</v>
      </c>
    </row>
    <row r="1697" spans="1:22" x14ac:dyDescent="0.3">
      <c r="A1697">
        <v>232</v>
      </c>
      <c r="B1697" t="s">
        <v>172</v>
      </c>
      <c r="C1697" t="s">
        <v>98</v>
      </c>
      <c r="D1697" t="s">
        <v>54</v>
      </c>
      <c r="E1697" t="s">
        <v>24</v>
      </c>
      <c r="F1697" s="107">
        <v>46022</v>
      </c>
      <c r="G1697">
        <v>90</v>
      </c>
      <c r="H1697">
        <v>80.849999999999994</v>
      </c>
      <c r="I1697" s="59">
        <v>0.89833333333333332</v>
      </c>
      <c r="J1697" s="59">
        <v>0.89833333333333332</v>
      </c>
      <c r="K1697" t="s">
        <v>25</v>
      </c>
      <c r="L1697" t="s">
        <v>25</v>
      </c>
      <c r="M1697">
        <v>2025</v>
      </c>
      <c r="N1697" t="s">
        <v>744</v>
      </c>
      <c r="O1697" t="s">
        <v>751</v>
      </c>
      <c r="P1697">
        <v>0</v>
      </c>
      <c r="Q1697">
        <v>0</v>
      </c>
      <c r="R1697">
        <v>0</v>
      </c>
      <c r="T1697" t="s">
        <v>1214</v>
      </c>
      <c r="U1697">
        <v>31</v>
      </c>
    </row>
    <row r="1698" spans="1:22" x14ac:dyDescent="0.3">
      <c r="A1698">
        <v>233</v>
      </c>
      <c r="B1698" t="s">
        <v>173</v>
      </c>
      <c r="C1698" t="s">
        <v>98</v>
      </c>
      <c r="D1698" t="s">
        <v>60</v>
      </c>
      <c r="E1698" t="s">
        <v>24</v>
      </c>
      <c r="F1698" s="107">
        <v>45291</v>
      </c>
      <c r="G1698">
        <v>20</v>
      </c>
      <c r="H1698">
        <v>9.6282754418037779</v>
      </c>
      <c r="I1698" s="59">
        <v>0.48141377209018887</v>
      </c>
      <c r="J1698" s="59">
        <v>0.48141377209018887</v>
      </c>
      <c r="K1698" t="s">
        <v>25</v>
      </c>
      <c r="L1698" t="s">
        <v>25</v>
      </c>
      <c r="M1698">
        <v>2023</v>
      </c>
      <c r="N1698" t="s">
        <v>744</v>
      </c>
      <c r="O1698" t="s">
        <v>745</v>
      </c>
      <c r="P1698">
        <v>0</v>
      </c>
      <c r="Q1698">
        <v>0</v>
      </c>
      <c r="R1698">
        <v>0</v>
      </c>
      <c r="T1698" t="s">
        <v>1216</v>
      </c>
      <c r="U1698">
        <v>31</v>
      </c>
    </row>
    <row r="1699" spans="1:22" x14ac:dyDescent="0.3">
      <c r="A1699">
        <v>233</v>
      </c>
      <c r="B1699" t="s">
        <v>173</v>
      </c>
      <c r="C1699" t="s">
        <v>98</v>
      </c>
      <c r="D1699" t="s">
        <v>60</v>
      </c>
      <c r="E1699" t="s">
        <v>24</v>
      </c>
      <c r="F1699" s="107">
        <v>45657</v>
      </c>
      <c r="G1699">
        <v>20</v>
      </c>
      <c r="H1699">
        <v>31.821236559139791</v>
      </c>
      <c r="I1699" s="59">
        <v>1.3</v>
      </c>
      <c r="J1699" s="59">
        <v>1.591061827956989</v>
      </c>
      <c r="K1699" t="s">
        <v>25</v>
      </c>
      <c r="L1699" t="s">
        <v>25</v>
      </c>
      <c r="M1699">
        <v>2024</v>
      </c>
      <c r="N1699" t="s">
        <v>744</v>
      </c>
      <c r="O1699" t="s">
        <v>762</v>
      </c>
      <c r="P1699">
        <v>0</v>
      </c>
      <c r="Q1699">
        <v>0</v>
      </c>
      <c r="R1699">
        <v>0</v>
      </c>
      <c r="T1699" t="s">
        <v>2930</v>
      </c>
      <c r="U1699">
        <v>31</v>
      </c>
    </row>
    <row r="1700" spans="1:22" x14ac:dyDescent="0.3">
      <c r="A1700">
        <v>233</v>
      </c>
      <c r="B1700" t="s">
        <v>173</v>
      </c>
      <c r="C1700" t="s">
        <v>98</v>
      </c>
      <c r="D1700" t="s">
        <v>60</v>
      </c>
      <c r="E1700" t="s">
        <v>24</v>
      </c>
      <c r="F1700" s="107">
        <v>45930</v>
      </c>
      <c r="G1700">
        <v>20</v>
      </c>
      <c r="K1700" t="s">
        <v>25</v>
      </c>
      <c r="L1700" t="s">
        <v>128</v>
      </c>
      <c r="M1700">
        <v>2025</v>
      </c>
      <c r="N1700" t="s">
        <v>766</v>
      </c>
      <c r="O1700" t="s">
        <v>751</v>
      </c>
      <c r="P1700">
        <v>0</v>
      </c>
      <c r="Q1700">
        <v>0</v>
      </c>
      <c r="R1700">
        <v>0</v>
      </c>
      <c r="T1700" t="s">
        <v>1220</v>
      </c>
      <c r="U1700">
        <v>30</v>
      </c>
      <c r="V1700" t="s">
        <v>128</v>
      </c>
    </row>
    <row r="1701" spans="1:22" x14ac:dyDescent="0.3">
      <c r="A1701">
        <v>234</v>
      </c>
      <c r="B1701" t="s">
        <v>174</v>
      </c>
      <c r="C1701" t="s">
        <v>98</v>
      </c>
      <c r="D1701" t="s">
        <v>60</v>
      </c>
      <c r="E1701" t="s">
        <v>24</v>
      </c>
      <c r="F1701" s="107">
        <v>45291</v>
      </c>
      <c r="G1701">
        <v>4000</v>
      </c>
      <c r="H1701">
        <v>5893.5</v>
      </c>
      <c r="I1701" s="59">
        <v>1.3</v>
      </c>
      <c r="J1701" s="59">
        <v>1.4733750000000001</v>
      </c>
      <c r="K1701" t="s">
        <v>55</v>
      </c>
      <c r="L1701" t="s">
        <v>55</v>
      </c>
      <c r="M1701">
        <v>2023</v>
      </c>
      <c r="N1701" t="s">
        <v>744</v>
      </c>
      <c r="O1701" t="s">
        <v>745</v>
      </c>
      <c r="P1701">
        <v>0</v>
      </c>
      <c r="Q1701">
        <v>0</v>
      </c>
      <c r="R1701">
        <v>0</v>
      </c>
      <c r="T1701" t="s">
        <v>1222</v>
      </c>
      <c r="U1701">
        <v>31</v>
      </c>
    </row>
    <row r="1702" spans="1:22" x14ac:dyDescent="0.3">
      <c r="A1702">
        <v>234</v>
      </c>
      <c r="B1702" t="s">
        <v>174</v>
      </c>
      <c r="C1702" t="s">
        <v>98</v>
      </c>
      <c r="D1702" t="s">
        <v>60</v>
      </c>
      <c r="E1702" t="s">
        <v>24</v>
      </c>
      <c r="F1702" s="107">
        <v>45657</v>
      </c>
      <c r="G1702">
        <v>4000</v>
      </c>
      <c r="H1702">
        <v>4218</v>
      </c>
      <c r="I1702" s="59">
        <v>1.0545</v>
      </c>
      <c r="J1702" s="59">
        <v>1.0545</v>
      </c>
      <c r="K1702" t="s">
        <v>55</v>
      </c>
      <c r="L1702" t="s">
        <v>55</v>
      </c>
      <c r="M1702">
        <v>2024</v>
      </c>
      <c r="N1702" t="s">
        <v>744</v>
      </c>
      <c r="O1702" t="s">
        <v>762</v>
      </c>
      <c r="P1702">
        <v>0</v>
      </c>
      <c r="Q1702">
        <v>0</v>
      </c>
      <c r="R1702">
        <v>0</v>
      </c>
      <c r="T1702" t="s">
        <v>2931</v>
      </c>
      <c r="U1702">
        <v>31</v>
      </c>
    </row>
    <row r="1703" spans="1:22" x14ac:dyDescent="0.3">
      <c r="A1703">
        <v>234</v>
      </c>
      <c r="B1703" t="s">
        <v>174</v>
      </c>
      <c r="C1703" t="s">
        <v>98</v>
      </c>
      <c r="D1703" t="s">
        <v>60</v>
      </c>
      <c r="E1703" t="s">
        <v>24</v>
      </c>
      <c r="F1703" s="107">
        <v>45930</v>
      </c>
      <c r="G1703">
        <v>4000</v>
      </c>
      <c r="K1703" t="s">
        <v>55</v>
      </c>
      <c r="L1703" t="s">
        <v>128</v>
      </c>
      <c r="M1703">
        <v>2025</v>
      </c>
      <c r="N1703" t="s">
        <v>766</v>
      </c>
      <c r="O1703" t="s">
        <v>751</v>
      </c>
      <c r="P1703">
        <v>0</v>
      </c>
      <c r="Q1703">
        <v>0</v>
      </c>
      <c r="R1703">
        <v>0</v>
      </c>
      <c r="T1703" t="s">
        <v>1226</v>
      </c>
      <c r="U1703">
        <v>30</v>
      </c>
      <c r="V1703" t="s">
        <v>128</v>
      </c>
    </row>
    <row r="1704" spans="1:22" x14ac:dyDescent="0.3">
      <c r="A1704">
        <v>235</v>
      </c>
      <c r="B1704" t="s">
        <v>175</v>
      </c>
      <c r="C1704" t="s">
        <v>98</v>
      </c>
      <c r="D1704" t="s">
        <v>73</v>
      </c>
      <c r="E1704" t="s">
        <v>24</v>
      </c>
      <c r="F1704" s="107">
        <v>45291</v>
      </c>
      <c r="G1704">
        <v>100</v>
      </c>
      <c r="H1704">
        <v>81.652892561982995</v>
      </c>
      <c r="I1704" s="59">
        <v>0.81652892561982993</v>
      </c>
      <c r="J1704" s="59">
        <v>0.81652892561982993</v>
      </c>
      <c r="K1704" t="s">
        <v>25</v>
      </c>
      <c r="L1704" t="s">
        <v>25</v>
      </c>
      <c r="M1704">
        <v>2023</v>
      </c>
      <c r="N1704" t="s">
        <v>744</v>
      </c>
      <c r="O1704" t="s">
        <v>745</v>
      </c>
      <c r="P1704">
        <v>0</v>
      </c>
      <c r="Q1704">
        <v>0</v>
      </c>
      <c r="R1704">
        <v>0</v>
      </c>
      <c r="T1704" t="s">
        <v>1227</v>
      </c>
      <c r="U1704">
        <v>31</v>
      </c>
    </row>
    <row r="1705" spans="1:22" x14ac:dyDescent="0.3">
      <c r="A1705">
        <v>235</v>
      </c>
      <c r="B1705" t="s">
        <v>175</v>
      </c>
      <c r="C1705" t="s">
        <v>98</v>
      </c>
      <c r="D1705" t="s">
        <v>73</v>
      </c>
      <c r="E1705" t="s">
        <v>24</v>
      </c>
      <c r="F1705" s="107">
        <v>45657</v>
      </c>
      <c r="G1705">
        <v>100</v>
      </c>
      <c r="H1705">
        <v>92.012779552715998</v>
      </c>
      <c r="I1705" s="59">
        <v>0.92012779552715995</v>
      </c>
      <c r="J1705" s="59">
        <v>0.92012779552715995</v>
      </c>
      <c r="K1705" t="s">
        <v>25</v>
      </c>
      <c r="L1705" t="s">
        <v>25</v>
      </c>
      <c r="M1705">
        <v>2024</v>
      </c>
      <c r="N1705" t="s">
        <v>744</v>
      </c>
      <c r="O1705" t="s">
        <v>762</v>
      </c>
      <c r="P1705">
        <v>0</v>
      </c>
      <c r="Q1705">
        <v>0</v>
      </c>
      <c r="R1705">
        <v>0</v>
      </c>
      <c r="T1705" t="s">
        <v>2932</v>
      </c>
      <c r="U1705">
        <v>31</v>
      </c>
    </row>
    <row r="1706" spans="1:22" x14ac:dyDescent="0.3">
      <c r="A1706">
        <v>236</v>
      </c>
      <c r="B1706" t="s">
        <v>176</v>
      </c>
      <c r="C1706" t="s">
        <v>98</v>
      </c>
      <c r="D1706" t="s">
        <v>73</v>
      </c>
      <c r="E1706" t="s">
        <v>62</v>
      </c>
      <c r="F1706" s="107">
        <v>45291</v>
      </c>
      <c r="G1706">
        <v>0</v>
      </c>
      <c r="H1706">
        <v>0</v>
      </c>
      <c r="K1706" t="s">
        <v>25</v>
      </c>
      <c r="L1706" t="s">
        <v>25</v>
      </c>
      <c r="M1706">
        <v>2023</v>
      </c>
      <c r="N1706" t="s">
        <v>744</v>
      </c>
      <c r="O1706" t="s">
        <v>745</v>
      </c>
      <c r="P1706">
        <v>0</v>
      </c>
      <c r="Q1706">
        <v>0</v>
      </c>
      <c r="R1706">
        <v>0</v>
      </c>
      <c r="T1706" t="s">
        <v>1228</v>
      </c>
      <c r="U1706">
        <v>31</v>
      </c>
    </row>
    <row r="1707" spans="1:22" x14ac:dyDescent="0.3">
      <c r="A1707">
        <v>236</v>
      </c>
      <c r="B1707" t="s">
        <v>176</v>
      </c>
      <c r="C1707" t="s">
        <v>98</v>
      </c>
      <c r="D1707" t="s">
        <v>73</v>
      </c>
      <c r="E1707" t="s">
        <v>62</v>
      </c>
      <c r="F1707" s="107">
        <v>45657</v>
      </c>
      <c r="G1707">
        <v>0</v>
      </c>
      <c r="H1707">
        <v>0</v>
      </c>
      <c r="K1707" t="s">
        <v>25</v>
      </c>
      <c r="L1707" t="s">
        <v>25</v>
      </c>
      <c r="M1707">
        <v>2024</v>
      </c>
      <c r="N1707" t="s">
        <v>744</v>
      </c>
      <c r="O1707" t="s">
        <v>762</v>
      </c>
      <c r="P1707">
        <v>0</v>
      </c>
      <c r="Q1707">
        <v>0</v>
      </c>
      <c r="R1707">
        <v>0</v>
      </c>
      <c r="T1707" t="s">
        <v>2933</v>
      </c>
      <c r="U1707">
        <v>31</v>
      </c>
    </row>
    <row r="1708" spans="1:22" x14ac:dyDescent="0.3">
      <c r="A1708">
        <v>236</v>
      </c>
      <c r="B1708" t="s">
        <v>176</v>
      </c>
      <c r="C1708" t="s">
        <v>98</v>
      </c>
      <c r="D1708" t="s">
        <v>73</v>
      </c>
      <c r="E1708" t="s">
        <v>62</v>
      </c>
      <c r="F1708" s="107">
        <v>46022</v>
      </c>
      <c r="G1708">
        <v>0</v>
      </c>
      <c r="H1708">
        <v>0</v>
      </c>
      <c r="K1708" t="s">
        <v>25</v>
      </c>
      <c r="L1708" t="s">
        <v>25</v>
      </c>
      <c r="M1708">
        <v>2025</v>
      </c>
      <c r="N1708" t="s">
        <v>744</v>
      </c>
      <c r="O1708" t="s">
        <v>751</v>
      </c>
      <c r="P1708">
        <v>0</v>
      </c>
      <c r="Q1708">
        <v>0</v>
      </c>
      <c r="R1708">
        <v>0</v>
      </c>
      <c r="T1708" t="s">
        <v>1229</v>
      </c>
      <c r="U1708">
        <v>31</v>
      </c>
    </row>
    <row r="1709" spans="1:22" x14ac:dyDescent="0.3">
      <c r="A1709">
        <v>238</v>
      </c>
      <c r="B1709" t="s">
        <v>177</v>
      </c>
      <c r="C1709" t="s">
        <v>98</v>
      </c>
      <c r="D1709" t="s">
        <v>60</v>
      </c>
      <c r="E1709" t="s">
        <v>24</v>
      </c>
      <c r="F1709" s="107">
        <v>44926</v>
      </c>
      <c r="G1709">
        <v>90</v>
      </c>
      <c r="K1709" t="s">
        <v>178</v>
      </c>
      <c r="L1709" t="s">
        <v>128</v>
      </c>
      <c r="M1709">
        <v>2022</v>
      </c>
      <c r="N1709" t="s">
        <v>744</v>
      </c>
      <c r="O1709" t="s">
        <v>749</v>
      </c>
      <c r="P1709">
        <v>0</v>
      </c>
      <c r="Q1709">
        <v>0</v>
      </c>
      <c r="R1709">
        <v>0</v>
      </c>
      <c r="T1709" t="s">
        <v>1236</v>
      </c>
      <c r="U1709">
        <v>31</v>
      </c>
      <c r="V1709" t="s">
        <v>128</v>
      </c>
    </row>
    <row r="1710" spans="1:22" x14ac:dyDescent="0.3">
      <c r="A1710">
        <v>238</v>
      </c>
      <c r="B1710" t="s">
        <v>177</v>
      </c>
      <c r="C1710" t="s">
        <v>98</v>
      </c>
      <c r="D1710" t="s">
        <v>60</v>
      </c>
      <c r="E1710" t="s">
        <v>24</v>
      </c>
      <c r="F1710" s="107">
        <v>45291</v>
      </c>
      <c r="G1710">
        <v>90</v>
      </c>
      <c r="H1710">
        <v>75</v>
      </c>
      <c r="I1710" s="59">
        <v>0.83333333333333337</v>
      </c>
      <c r="J1710" s="59">
        <v>0.83333333333333337</v>
      </c>
      <c r="K1710" t="s">
        <v>178</v>
      </c>
      <c r="L1710" t="s">
        <v>178</v>
      </c>
      <c r="M1710">
        <v>2023</v>
      </c>
      <c r="N1710" t="s">
        <v>744</v>
      </c>
      <c r="O1710" t="s">
        <v>745</v>
      </c>
      <c r="P1710">
        <v>0</v>
      </c>
      <c r="Q1710">
        <v>0</v>
      </c>
      <c r="R1710">
        <v>0</v>
      </c>
      <c r="T1710" t="s">
        <v>1237</v>
      </c>
      <c r="U1710">
        <v>31</v>
      </c>
    </row>
    <row r="1711" spans="1:22" x14ac:dyDescent="0.3">
      <c r="A1711">
        <v>238</v>
      </c>
      <c r="B1711" t="s">
        <v>177</v>
      </c>
      <c r="C1711" t="s">
        <v>98</v>
      </c>
      <c r="D1711" t="s">
        <v>60</v>
      </c>
      <c r="E1711" t="s">
        <v>24</v>
      </c>
      <c r="F1711" s="107">
        <v>45657</v>
      </c>
      <c r="G1711">
        <v>90</v>
      </c>
      <c r="H1711">
        <v>80</v>
      </c>
      <c r="I1711" s="59">
        <v>0.88888888888888884</v>
      </c>
      <c r="J1711" s="59">
        <v>0.88888888888888884</v>
      </c>
      <c r="K1711" t="s">
        <v>178</v>
      </c>
      <c r="L1711" t="s">
        <v>178</v>
      </c>
      <c r="M1711">
        <v>2024</v>
      </c>
      <c r="N1711" t="s">
        <v>744</v>
      </c>
      <c r="O1711" t="s">
        <v>762</v>
      </c>
      <c r="P1711">
        <v>0</v>
      </c>
      <c r="Q1711">
        <v>0</v>
      </c>
      <c r="R1711">
        <v>0</v>
      </c>
      <c r="T1711" t="s">
        <v>2934</v>
      </c>
      <c r="U1711">
        <v>31</v>
      </c>
    </row>
    <row r="1712" spans="1:22" x14ac:dyDescent="0.3">
      <c r="A1712">
        <v>238</v>
      </c>
      <c r="B1712" t="s">
        <v>177</v>
      </c>
      <c r="C1712" t="s">
        <v>98</v>
      </c>
      <c r="D1712" t="s">
        <v>60</v>
      </c>
      <c r="E1712" t="s">
        <v>24</v>
      </c>
      <c r="F1712" s="107">
        <v>45838</v>
      </c>
      <c r="G1712">
        <v>90</v>
      </c>
      <c r="H1712">
        <v>90.48</v>
      </c>
      <c r="I1712" s="59">
        <v>1.005333333333333</v>
      </c>
      <c r="J1712" s="59">
        <v>1.005333333333333</v>
      </c>
      <c r="K1712" t="s">
        <v>178</v>
      </c>
      <c r="L1712" t="s">
        <v>178</v>
      </c>
      <c r="M1712">
        <v>2025</v>
      </c>
      <c r="N1712" t="s">
        <v>742</v>
      </c>
      <c r="O1712" t="s">
        <v>846</v>
      </c>
      <c r="P1712">
        <v>0</v>
      </c>
      <c r="Q1712">
        <v>0</v>
      </c>
      <c r="R1712">
        <v>0</v>
      </c>
      <c r="T1712" t="s">
        <v>1240</v>
      </c>
      <c r="U1712">
        <v>30</v>
      </c>
    </row>
    <row r="1713" spans="1:22" x14ac:dyDescent="0.3">
      <c r="A1713">
        <v>238</v>
      </c>
      <c r="B1713" t="s">
        <v>177</v>
      </c>
      <c r="C1713" t="s">
        <v>98</v>
      </c>
      <c r="D1713" t="s">
        <v>60</v>
      </c>
      <c r="E1713" t="s">
        <v>24</v>
      </c>
      <c r="F1713" s="107">
        <v>46022</v>
      </c>
      <c r="G1713">
        <v>90</v>
      </c>
      <c r="H1713">
        <v>68</v>
      </c>
      <c r="I1713" s="59">
        <v>0.75555555555555554</v>
      </c>
      <c r="J1713" s="59">
        <v>0.75555555555555554</v>
      </c>
      <c r="K1713" t="s">
        <v>178</v>
      </c>
      <c r="L1713" t="s">
        <v>178</v>
      </c>
      <c r="M1713">
        <v>2025</v>
      </c>
      <c r="N1713" t="s">
        <v>744</v>
      </c>
      <c r="O1713" t="s">
        <v>751</v>
      </c>
      <c r="P1713">
        <v>0</v>
      </c>
      <c r="Q1713">
        <v>0</v>
      </c>
      <c r="R1713">
        <v>0</v>
      </c>
      <c r="T1713" t="s">
        <v>1242</v>
      </c>
      <c r="U1713">
        <v>31</v>
      </c>
    </row>
    <row r="1714" spans="1:22" x14ac:dyDescent="0.3">
      <c r="A1714">
        <v>239</v>
      </c>
      <c r="B1714" t="s">
        <v>1243</v>
      </c>
      <c r="C1714" t="s">
        <v>1244</v>
      </c>
      <c r="D1714" t="s">
        <v>23</v>
      </c>
      <c r="E1714" t="s">
        <v>24</v>
      </c>
      <c r="F1714" s="107">
        <v>44561</v>
      </c>
      <c r="H1714">
        <v>0</v>
      </c>
      <c r="K1714" t="s">
        <v>116</v>
      </c>
      <c r="L1714" t="s">
        <v>55</v>
      </c>
      <c r="M1714">
        <v>2021</v>
      </c>
      <c r="N1714" t="s">
        <v>744</v>
      </c>
      <c r="O1714" t="s">
        <v>747</v>
      </c>
      <c r="P1714">
        <v>0</v>
      </c>
      <c r="Q1714">
        <v>0</v>
      </c>
      <c r="R1714">
        <v>0</v>
      </c>
      <c r="T1714" t="s">
        <v>1256</v>
      </c>
      <c r="U1714">
        <v>31</v>
      </c>
      <c r="V1714" t="s">
        <v>116</v>
      </c>
    </row>
    <row r="1715" spans="1:22" x14ac:dyDescent="0.3">
      <c r="A1715">
        <v>239</v>
      </c>
      <c r="B1715" t="s">
        <v>1243</v>
      </c>
      <c r="C1715" t="s">
        <v>1244</v>
      </c>
      <c r="D1715" t="s">
        <v>23</v>
      </c>
      <c r="E1715" t="s">
        <v>24</v>
      </c>
      <c r="F1715" s="107">
        <v>44926</v>
      </c>
      <c r="H1715">
        <v>0</v>
      </c>
      <c r="K1715" t="s">
        <v>116</v>
      </c>
      <c r="L1715" t="s">
        <v>55</v>
      </c>
      <c r="M1715">
        <v>2022</v>
      </c>
      <c r="N1715" t="s">
        <v>744</v>
      </c>
      <c r="O1715" t="s">
        <v>749</v>
      </c>
      <c r="P1715">
        <v>0</v>
      </c>
      <c r="Q1715">
        <v>0</v>
      </c>
      <c r="R1715">
        <v>0</v>
      </c>
      <c r="T1715" t="s">
        <v>1268</v>
      </c>
      <c r="U1715">
        <v>31</v>
      </c>
      <c r="V1715" t="s">
        <v>116</v>
      </c>
    </row>
    <row r="1716" spans="1:22" x14ac:dyDescent="0.3">
      <c r="A1716">
        <v>239</v>
      </c>
      <c r="B1716" t="s">
        <v>1243</v>
      </c>
      <c r="C1716" t="s">
        <v>1244</v>
      </c>
      <c r="D1716" t="s">
        <v>23</v>
      </c>
      <c r="E1716" t="s">
        <v>24</v>
      </c>
      <c r="F1716" s="107">
        <v>45291</v>
      </c>
      <c r="H1716">
        <v>0</v>
      </c>
      <c r="K1716" t="s">
        <v>116</v>
      </c>
      <c r="L1716" t="s">
        <v>55</v>
      </c>
      <c r="M1716">
        <v>2023</v>
      </c>
      <c r="N1716" t="s">
        <v>744</v>
      </c>
      <c r="O1716" t="s">
        <v>745</v>
      </c>
      <c r="P1716">
        <v>0</v>
      </c>
      <c r="Q1716">
        <v>0</v>
      </c>
      <c r="R1716">
        <v>0</v>
      </c>
      <c r="T1716" t="s">
        <v>2935</v>
      </c>
      <c r="U1716">
        <v>31</v>
      </c>
      <c r="V1716" t="s">
        <v>116</v>
      </c>
    </row>
    <row r="1717" spans="1:22" x14ac:dyDescent="0.3">
      <c r="A1717">
        <v>239</v>
      </c>
      <c r="B1717" t="s">
        <v>1243</v>
      </c>
      <c r="C1717" t="s">
        <v>1244</v>
      </c>
      <c r="D1717" t="s">
        <v>23</v>
      </c>
      <c r="E1717" t="s">
        <v>24</v>
      </c>
      <c r="F1717" s="107">
        <v>45657</v>
      </c>
      <c r="H1717">
        <v>0</v>
      </c>
      <c r="K1717" t="s">
        <v>116</v>
      </c>
      <c r="L1717" t="s">
        <v>55</v>
      </c>
      <c r="M1717">
        <v>2024</v>
      </c>
      <c r="N1717" t="s">
        <v>744</v>
      </c>
      <c r="O1717" t="s">
        <v>762</v>
      </c>
      <c r="P1717">
        <v>0</v>
      </c>
      <c r="Q1717">
        <v>0</v>
      </c>
      <c r="R1717">
        <v>0</v>
      </c>
      <c r="T1717" t="s">
        <v>2936</v>
      </c>
      <c r="U1717">
        <v>31</v>
      </c>
      <c r="V1717" t="s">
        <v>116</v>
      </c>
    </row>
    <row r="1718" spans="1:22" x14ac:dyDescent="0.3">
      <c r="A1718">
        <v>239</v>
      </c>
      <c r="B1718" t="s">
        <v>1243</v>
      </c>
      <c r="C1718" t="s">
        <v>1244</v>
      </c>
      <c r="D1718" t="s">
        <v>23</v>
      </c>
      <c r="E1718" t="s">
        <v>24</v>
      </c>
      <c r="F1718" s="107">
        <v>46022</v>
      </c>
      <c r="H1718">
        <v>44</v>
      </c>
      <c r="K1718" t="s">
        <v>116</v>
      </c>
      <c r="L1718" t="s">
        <v>55</v>
      </c>
      <c r="M1718">
        <v>2025</v>
      </c>
      <c r="N1718" t="s">
        <v>744</v>
      </c>
      <c r="O1718" t="s">
        <v>751</v>
      </c>
      <c r="P1718">
        <v>0</v>
      </c>
      <c r="Q1718">
        <v>0</v>
      </c>
      <c r="R1718">
        <v>0</v>
      </c>
      <c r="T1718" t="s">
        <v>1272</v>
      </c>
      <c r="U1718">
        <v>31</v>
      </c>
      <c r="V1718" t="s">
        <v>116</v>
      </c>
    </row>
    <row r="1719" spans="1:22" x14ac:dyDescent="0.3">
      <c r="A1719">
        <v>240</v>
      </c>
      <c r="B1719" t="s">
        <v>180</v>
      </c>
      <c r="C1719" t="s">
        <v>1244</v>
      </c>
      <c r="D1719" t="s">
        <v>60</v>
      </c>
      <c r="E1719" t="s">
        <v>24</v>
      </c>
      <c r="F1719" s="107">
        <v>45291</v>
      </c>
      <c r="G1719">
        <v>100</v>
      </c>
      <c r="H1719">
        <v>80</v>
      </c>
      <c r="I1719" s="59">
        <v>0.8</v>
      </c>
      <c r="J1719" s="59">
        <v>0.8</v>
      </c>
      <c r="K1719" t="s">
        <v>25</v>
      </c>
      <c r="L1719" t="s">
        <v>25</v>
      </c>
      <c r="M1719">
        <v>2023</v>
      </c>
      <c r="N1719" t="s">
        <v>744</v>
      </c>
      <c r="O1719" t="s">
        <v>745</v>
      </c>
      <c r="P1719">
        <v>0</v>
      </c>
      <c r="Q1719">
        <v>0</v>
      </c>
      <c r="R1719">
        <v>0</v>
      </c>
      <c r="T1719" t="s">
        <v>2937</v>
      </c>
      <c r="U1719">
        <v>31</v>
      </c>
    </row>
    <row r="1720" spans="1:22" x14ac:dyDescent="0.3">
      <c r="A1720">
        <v>240</v>
      </c>
      <c r="B1720" t="s">
        <v>180</v>
      </c>
      <c r="C1720" t="s">
        <v>1244</v>
      </c>
      <c r="D1720" t="s">
        <v>60</v>
      </c>
      <c r="E1720" t="s">
        <v>24</v>
      </c>
      <c r="F1720" s="107">
        <v>45657</v>
      </c>
      <c r="G1720">
        <v>100</v>
      </c>
      <c r="H1720">
        <v>100</v>
      </c>
      <c r="I1720" s="59">
        <v>1</v>
      </c>
      <c r="J1720" s="59">
        <v>1</v>
      </c>
      <c r="K1720" t="s">
        <v>25</v>
      </c>
      <c r="L1720" t="s">
        <v>25</v>
      </c>
      <c r="M1720">
        <v>2024</v>
      </c>
      <c r="N1720" t="s">
        <v>744</v>
      </c>
      <c r="O1720" t="s">
        <v>762</v>
      </c>
      <c r="P1720">
        <v>0</v>
      </c>
      <c r="Q1720">
        <v>0</v>
      </c>
      <c r="R1720">
        <v>0</v>
      </c>
      <c r="T1720" t="s">
        <v>2938</v>
      </c>
      <c r="U1720">
        <v>31</v>
      </c>
    </row>
    <row r="1721" spans="1:22" x14ac:dyDescent="0.3">
      <c r="A1721">
        <v>240</v>
      </c>
      <c r="B1721" t="s">
        <v>180</v>
      </c>
      <c r="C1721" t="s">
        <v>1244</v>
      </c>
      <c r="D1721" t="s">
        <v>60</v>
      </c>
      <c r="E1721" t="s">
        <v>24</v>
      </c>
      <c r="F1721" s="107">
        <v>45930</v>
      </c>
      <c r="G1721">
        <v>100</v>
      </c>
      <c r="H1721">
        <v>100</v>
      </c>
      <c r="I1721" s="59">
        <v>1</v>
      </c>
      <c r="J1721" s="59">
        <v>1</v>
      </c>
      <c r="K1721" t="s">
        <v>25</v>
      </c>
      <c r="L1721" t="s">
        <v>25</v>
      </c>
      <c r="M1721">
        <v>2025</v>
      </c>
      <c r="N1721" t="s">
        <v>766</v>
      </c>
      <c r="O1721" t="s">
        <v>751</v>
      </c>
      <c r="P1721">
        <v>0</v>
      </c>
      <c r="Q1721">
        <v>0</v>
      </c>
      <c r="R1721">
        <v>0</v>
      </c>
      <c r="T1721" t="s">
        <v>1273</v>
      </c>
      <c r="U1721">
        <v>30</v>
      </c>
    </row>
    <row r="1722" spans="1:22" x14ac:dyDescent="0.3">
      <c r="A1722">
        <v>240</v>
      </c>
      <c r="B1722" t="s">
        <v>180</v>
      </c>
      <c r="C1722" t="s">
        <v>1244</v>
      </c>
      <c r="D1722" t="s">
        <v>60</v>
      </c>
      <c r="E1722" t="s">
        <v>24</v>
      </c>
      <c r="F1722" s="107">
        <v>46022</v>
      </c>
      <c r="G1722">
        <v>100</v>
      </c>
      <c r="H1722">
        <v>100</v>
      </c>
      <c r="I1722" s="59">
        <v>1</v>
      </c>
      <c r="J1722" s="59">
        <v>1</v>
      </c>
      <c r="K1722" t="s">
        <v>25</v>
      </c>
      <c r="L1722" t="s">
        <v>25</v>
      </c>
      <c r="M1722">
        <v>2025</v>
      </c>
      <c r="N1722" t="s">
        <v>744</v>
      </c>
      <c r="O1722" t="s">
        <v>751</v>
      </c>
      <c r="P1722">
        <v>0</v>
      </c>
      <c r="Q1722">
        <v>0</v>
      </c>
      <c r="R1722">
        <v>0</v>
      </c>
      <c r="T1722" t="s">
        <v>1274</v>
      </c>
      <c r="U1722">
        <v>31</v>
      </c>
    </row>
    <row r="1723" spans="1:22" x14ac:dyDescent="0.3">
      <c r="A1723">
        <v>241</v>
      </c>
      <c r="B1723" t="s">
        <v>181</v>
      </c>
      <c r="C1723" t="s">
        <v>1244</v>
      </c>
      <c r="D1723" t="s">
        <v>23</v>
      </c>
      <c r="E1723" t="s">
        <v>24</v>
      </c>
      <c r="F1723" s="107">
        <v>45291</v>
      </c>
      <c r="G1723">
        <v>80</v>
      </c>
      <c r="H1723">
        <v>85.71</v>
      </c>
      <c r="I1723" s="59">
        <v>1.071375</v>
      </c>
      <c r="J1723" s="59">
        <v>1.071375</v>
      </c>
      <c r="K1723" t="s">
        <v>25</v>
      </c>
      <c r="L1723" t="s">
        <v>25</v>
      </c>
      <c r="M1723">
        <v>2023</v>
      </c>
      <c r="N1723" t="s">
        <v>744</v>
      </c>
      <c r="O1723" t="s">
        <v>745</v>
      </c>
      <c r="P1723">
        <v>0</v>
      </c>
      <c r="Q1723">
        <v>0</v>
      </c>
      <c r="R1723">
        <v>0</v>
      </c>
      <c r="T1723" t="s">
        <v>2939</v>
      </c>
      <c r="U1723">
        <v>31</v>
      </c>
    </row>
    <row r="1724" spans="1:22" x14ac:dyDescent="0.3">
      <c r="A1724">
        <v>241</v>
      </c>
      <c r="B1724" t="s">
        <v>181</v>
      </c>
      <c r="C1724" t="s">
        <v>1244</v>
      </c>
      <c r="D1724" t="s">
        <v>23</v>
      </c>
      <c r="E1724" t="s">
        <v>24</v>
      </c>
      <c r="F1724" s="107">
        <v>45657</v>
      </c>
      <c r="G1724">
        <v>80</v>
      </c>
      <c r="H1724">
        <v>100</v>
      </c>
      <c r="I1724" s="59">
        <v>1.25</v>
      </c>
      <c r="J1724" s="59">
        <v>1.25</v>
      </c>
      <c r="K1724" t="s">
        <v>25</v>
      </c>
      <c r="L1724" t="s">
        <v>25</v>
      </c>
      <c r="M1724">
        <v>2024</v>
      </c>
      <c r="N1724" t="s">
        <v>744</v>
      </c>
      <c r="O1724" t="s">
        <v>762</v>
      </c>
      <c r="P1724">
        <v>0</v>
      </c>
      <c r="Q1724">
        <v>0</v>
      </c>
      <c r="R1724">
        <v>0</v>
      </c>
      <c r="T1724" t="s">
        <v>2940</v>
      </c>
      <c r="U1724">
        <v>31</v>
      </c>
    </row>
    <row r="1725" spans="1:22" x14ac:dyDescent="0.3">
      <c r="A1725">
        <v>241</v>
      </c>
      <c r="B1725" t="s">
        <v>181</v>
      </c>
      <c r="C1725" t="s">
        <v>1244</v>
      </c>
      <c r="D1725" t="s">
        <v>23</v>
      </c>
      <c r="E1725" t="s">
        <v>24</v>
      </c>
      <c r="F1725" s="107">
        <v>45930</v>
      </c>
      <c r="H1725">
        <v>100</v>
      </c>
      <c r="K1725" t="s">
        <v>25</v>
      </c>
      <c r="L1725" t="s">
        <v>25</v>
      </c>
      <c r="M1725">
        <v>2025</v>
      </c>
      <c r="N1725" t="s">
        <v>766</v>
      </c>
      <c r="O1725" t="s">
        <v>751</v>
      </c>
      <c r="P1725">
        <v>0</v>
      </c>
      <c r="Q1725">
        <v>0</v>
      </c>
      <c r="R1725">
        <v>0</v>
      </c>
      <c r="T1725" t="s">
        <v>1279</v>
      </c>
      <c r="U1725">
        <v>30</v>
      </c>
    </row>
    <row r="1726" spans="1:22" x14ac:dyDescent="0.3">
      <c r="A1726">
        <v>241</v>
      </c>
      <c r="B1726" t="s">
        <v>181</v>
      </c>
      <c r="C1726" t="s">
        <v>1244</v>
      </c>
      <c r="D1726" t="s">
        <v>23</v>
      </c>
      <c r="E1726" t="s">
        <v>24</v>
      </c>
      <c r="F1726" s="107">
        <v>46022</v>
      </c>
      <c r="G1726">
        <v>80</v>
      </c>
      <c r="H1726">
        <v>91.67</v>
      </c>
      <c r="I1726" s="59">
        <v>1.145875</v>
      </c>
      <c r="J1726" s="59">
        <v>1.145875</v>
      </c>
      <c r="K1726" t="s">
        <v>25</v>
      </c>
      <c r="L1726" t="s">
        <v>25</v>
      </c>
      <c r="M1726">
        <v>2025</v>
      </c>
      <c r="N1726" t="s">
        <v>744</v>
      </c>
      <c r="O1726" t="s">
        <v>751</v>
      </c>
      <c r="P1726">
        <v>0</v>
      </c>
      <c r="Q1726">
        <v>0</v>
      </c>
      <c r="R1726">
        <v>0</v>
      </c>
      <c r="T1726" t="s">
        <v>1282</v>
      </c>
      <c r="U1726">
        <v>31</v>
      </c>
    </row>
    <row r="1727" spans="1:22" x14ac:dyDescent="0.3">
      <c r="A1727">
        <v>244</v>
      </c>
      <c r="B1727" t="s">
        <v>184</v>
      </c>
      <c r="C1727" t="s">
        <v>98</v>
      </c>
      <c r="D1727" t="s">
        <v>73</v>
      </c>
      <c r="E1727" t="s">
        <v>62</v>
      </c>
      <c r="F1727" s="107">
        <v>44561</v>
      </c>
      <c r="H1727">
        <v>20</v>
      </c>
      <c r="K1727" t="s">
        <v>55</v>
      </c>
      <c r="L1727" t="s">
        <v>55</v>
      </c>
      <c r="M1727">
        <v>2021</v>
      </c>
      <c r="N1727" t="s">
        <v>744</v>
      </c>
      <c r="O1727" t="s">
        <v>747</v>
      </c>
      <c r="P1727">
        <v>0</v>
      </c>
      <c r="Q1727">
        <v>0</v>
      </c>
      <c r="R1727">
        <v>0</v>
      </c>
      <c r="T1727" t="s">
        <v>1283</v>
      </c>
      <c r="U1727">
        <v>31</v>
      </c>
    </row>
    <row r="1728" spans="1:22" x14ac:dyDescent="0.3">
      <c r="A1728">
        <v>244</v>
      </c>
      <c r="B1728" t="s">
        <v>184</v>
      </c>
      <c r="C1728" t="s">
        <v>98</v>
      </c>
      <c r="D1728" t="s">
        <v>73</v>
      </c>
      <c r="E1728" t="s">
        <v>62</v>
      </c>
      <c r="F1728" s="107">
        <v>44926</v>
      </c>
      <c r="H1728">
        <v>27</v>
      </c>
      <c r="K1728" t="s">
        <v>55</v>
      </c>
      <c r="L1728" t="s">
        <v>55</v>
      </c>
      <c r="M1728">
        <v>2022</v>
      </c>
      <c r="N1728" t="s">
        <v>744</v>
      </c>
      <c r="O1728" t="s">
        <v>749</v>
      </c>
      <c r="P1728">
        <v>0</v>
      </c>
      <c r="Q1728">
        <v>0</v>
      </c>
      <c r="R1728">
        <v>0</v>
      </c>
      <c r="T1728" t="s">
        <v>1284</v>
      </c>
      <c r="U1728">
        <v>31</v>
      </c>
    </row>
    <row r="1729" spans="1:21" x14ac:dyDescent="0.3">
      <c r="A1729">
        <v>244</v>
      </c>
      <c r="B1729" t="s">
        <v>184</v>
      </c>
      <c r="C1729" t="s">
        <v>98</v>
      </c>
      <c r="D1729" t="s">
        <v>73</v>
      </c>
      <c r="E1729" t="s">
        <v>62</v>
      </c>
      <c r="F1729" s="107">
        <v>45291</v>
      </c>
      <c r="G1729">
        <v>25</v>
      </c>
      <c r="H1729">
        <v>24</v>
      </c>
      <c r="I1729" s="59">
        <v>1.041666666666667</v>
      </c>
      <c r="J1729" s="59">
        <v>1.041666666666667</v>
      </c>
      <c r="K1729" t="s">
        <v>55</v>
      </c>
      <c r="L1729" t="s">
        <v>55</v>
      </c>
      <c r="M1729">
        <v>2023</v>
      </c>
      <c r="N1729" t="s">
        <v>744</v>
      </c>
      <c r="O1729" t="s">
        <v>745</v>
      </c>
      <c r="P1729">
        <v>0</v>
      </c>
      <c r="Q1729">
        <v>0</v>
      </c>
      <c r="R1729">
        <v>0</v>
      </c>
      <c r="T1729" t="s">
        <v>1285</v>
      </c>
      <c r="U1729">
        <v>31</v>
      </c>
    </row>
    <row r="1730" spans="1:21" x14ac:dyDescent="0.3">
      <c r="A1730">
        <v>244</v>
      </c>
      <c r="B1730" t="s">
        <v>184</v>
      </c>
      <c r="C1730" t="s">
        <v>98</v>
      </c>
      <c r="D1730" t="s">
        <v>73</v>
      </c>
      <c r="E1730" t="s">
        <v>62</v>
      </c>
      <c r="F1730" s="107">
        <v>45657</v>
      </c>
      <c r="G1730">
        <v>25</v>
      </c>
      <c r="H1730">
        <v>25</v>
      </c>
      <c r="I1730" s="59">
        <v>1</v>
      </c>
      <c r="J1730" s="59">
        <v>1</v>
      </c>
      <c r="K1730" t="s">
        <v>55</v>
      </c>
      <c r="L1730" t="s">
        <v>55</v>
      </c>
      <c r="M1730">
        <v>2024</v>
      </c>
      <c r="N1730" t="s">
        <v>744</v>
      </c>
      <c r="O1730" t="s">
        <v>762</v>
      </c>
      <c r="P1730">
        <v>0</v>
      </c>
      <c r="Q1730">
        <v>0</v>
      </c>
      <c r="R1730">
        <v>0</v>
      </c>
      <c r="T1730" t="s">
        <v>2941</v>
      </c>
      <c r="U1730">
        <v>31</v>
      </c>
    </row>
    <row r="1731" spans="1:21" x14ac:dyDescent="0.3">
      <c r="A1731">
        <v>244</v>
      </c>
      <c r="B1731" t="s">
        <v>184</v>
      </c>
      <c r="C1731" t="s">
        <v>98</v>
      </c>
      <c r="D1731" t="s">
        <v>73</v>
      </c>
      <c r="E1731" t="s">
        <v>62</v>
      </c>
      <c r="F1731" s="107">
        <v>46022</v>
      </c>
      <c r="G1731">
        <v>25</v>
      </c>
      <c r="H1731">
        <v>13</v>
      </c>
      <c r="I1731" s="59">
        <v>1.3</v>
      </c>
      <c r="J1731" s="59">
        <v>1.9230769230769229</v>
      </c>
      <c r="K1731" t="s">
        <v>55</v>
      </c>
      <c r="L1731" t="s">
        <v>55</v>
      </c>
      <c r="M1731">
        <v>2025</v>
      </c>
      <c r="N1731" t="s">
        <v>744</v>
      </c>
      <c r="O1731" t="s">
        <v>751</v>
      </c>
      <c r="P1731">
        <v>0</v>
      </c>
      <c r="Q1731">
        <v>0</v>
      </c>
      <c r="R1731">
        <v>0</v>
      </c>
      <c r="T1731" t="s">
        <v>1286</v>
      </c>
      <c r="U1731">
        <v>31</v>
      </c>
    </row>
    <row r="1732" spans="1:21" x14ac:dyDescent="0.3">
      <c r="A1732">
        <v>245</v>
      </c>
      <c r="B1732" t="s">
        <v>1287</v>
      </c>
      <c r="C1732" t="s">
        <v>981</v>
      </c>
      <c r="D1732" t="s">
        <v>54</v>
      </c>
      <c r="E1732" t="s">
        <v>24</v>
      </c>
      <c r="F1732" s="107">
        <v>45291</v>
      </c>
      <c r="G1732">
        <v>87</v>
      </c>
      <c r="H1732">
        <v>98.14</v>
      </c>
      <c r="I1732" s="59">
        <v>1.1280459770114939</v>
      </c>
      <c r="J1732" s="59">
        <v>1.1280459770114939</v>
      </c>
      <c r="K1732" t="s">
        <v>25</v>
      </c>
      <c r="L1732" t="s">
        <v>25</v>
      </c>
      <c r="M1732">
        <v>2023</v>
      </c>
      <c r="N1732" t="s">
        <v>744</v>
      </c>
      <c r="O1732" t="s">
        <v>745</v>
      </c>
      <c r="P1732">
        <v>0</v>
      </c>
      <c r="Q1732">
        <v>0</v>
      </c>
      <c r="R1732">
        <v>0</v>
      </c>
      <c r="T1732" t="s">
        <v>2942</v>
      </c>
      <c r="U1732">
        <v>31</v>
      </c>
    </row>
    <row r="1733" spans="1:21" x14ac:dyDescent="0.3">
      <c r="A1733">
        <v>245</v>
      </c>
      <c r="B1733" t="s">
        <v>1287</v>
      </c>
      <c r="C1733" t="s">
        <v>981</v>
      </c>
      <c r="D1733" t="s">
        <v>54</v>
      </c>
      <c r="E1733" t="s">
        <v>24</v>
      </c>
      <c r="F1733" s="107">
        <v>45657</v>
      </c>
      <c r="G1733">
        <v>100</v>
      </c>
      <c r="H1733">
        <v>100.22</v>
      </c>
      <c r="I1733" s="59">
        <v>1.0022</v>
      </c>
      <c r="J1733" s="59">
        <v>1.0022</v>
      </c>
      <c r="K1733" t="s">
        <v>25</v>
      </c>
      <c r="L1733" t="s">
        <v>25</v>
      </c>
      <c r="M1733">
        <v>2024</v>
      </c>
      <c r="N1733" t="s">
        <v>744</v>
      </c>
      <c r="O1733" t="s">
        <v>762</v>
      </c>
      <c r="P1733">
        <v>0</v>
      </c>
      <c r="Q1733">
        <v>0</v>
      </c>
      <c r="R1733">
        <v>0</v>
      </c>
      <c r="T1733" t="s">
        <v>2943</v>
      </c>
      <c r="U1733">
        <v>31</v>
      </c>
    </row>
    <row r="1734" spans="1:21" x14ac:dyDescent="0.3">
      <c r="A1734">
        <v>245</v>
      </c>
      <c r="B1734" t="s">
        <v>1287</v>
      </c>
      <c r="C1734" t="s">
        <v>981</v>
      </c>
      <c r="D1734" t="s">
        <v>54</v>
      </c>
      <c r="E1734" t="s">
        <v>24</v>
      </c>
      <c r="F1734" s="107">
        <v>46022</v>
      </c>
      <c r="G1734">
        <v>100</v>
      </c>
      <c r="H1734">
        <v>100.12</v>
      </c>
      <c r="I1734" s="59">
        <v>1.0012000000000001</v>
      </c>
      <c r="J1734" s="59">
        <v>1.0012000000000001</v>
      </c>
      <c r="K1734" t="s">
        <v>25</v>
      </c>
      <c r="L1734" t="s">
        <v>25</v>
      </c>
      <c r="M1734">
        <v>2025</v>
      </c>
      <c r="N1734" t="s">
        <v>744</v>
      </c>
      <c r="O1734" t="s">
        <v>751</v>
      </c>
      <c r="P1734">
        <v>0</v>
      </c>
      <c r="Q1734">
        <v>0</v>
      </c>
      <c r="R1734">
        <v>0</v>
      </c>
      <c r="T1734" t="s">
        <v>1288</v>
      </c>
      <c r="U1734">
        <v>31</v>
      </c>
    </row>
    <row r="1735" spans="1:21" x14ac:dyDescent="0.3">
      <c r="A1735">
        <v>246</v>
      </c>
      <c r="B1735" t="s">
        <v>189</v>
      </c>
      <c r="C1735" t="s">
        <v>981</v>
      </c>
      <c r="D1735" t="s">
        <v>54</v>
      </c>
      <c r="E1735" t="s">
        <v>24</v>
      </c>
      <c r="F1735" s="107">
        <v>45291</v>
      </c>
      <c r="G1735">
        <v>85</v>
      </c>
      <c r="H1735">
        <v>61.4</v>
      </c>
      <c r="I1735" s="59">
        <v>0.72235294117647053</v>
      </c>
      <c r="J1735" s="59">
        <v>0.72235294117647053</v>
      </c>
      <c r="K1735" t="s">
        <v>25</v>
      </c>
      <c r="L1735" t="s">
        <v>25</v>
      </c>
      <c r="M1735">
        <v>2023</v>
      </c>
      <c r="N1735" t="s">
        <v>744</v>
      </c>
      <c r="O1735" t="s">
        <v>745</v>
      </c>
      <c r="P1735">
        <v>0</v>
      </c>
      <c r="Q1735">
        <v>0</v>
      </c>
      <c r="R1735">
        <v>0</v>
      </c>
      <c r="T1735" t="s">
        <v>2944</v>
      </c>
      <c r="U1735">
        <v>31</v>
      </c>
    </row>
    <row r="1736" spans="1:21" x14ac:dyDescent="0.3">
      <c r="A1736">
        <v>246</v>
      </c>
      <c r="B1736" t="s">
        <v>189</v>
      </c>
      <c r="C1736" t="s">
        <v>981</v>
      </c>
      <c r="D1736" t="s">
        <v>54</v>
      </c>
      <c r="E1736" t="s">
        <v>24</v>
      </c>
      <c r="F1736" s="107">
        <v>45657</v>
      </c>
      <c r="G1736">
        <v>67.5</v>
      </c>
      <c r="H1736">
        <v>94.4</v>
      </c>
      <c r="I1736" s="59">
        <v>1.3</v>
      </c>
      <c r="J1736" s="59">
        <v>1.3985185185185181</v>
      </c>
      <c r="K1736" t="s">
        <v>25</v>
      </c>
      <c r="L1736" t="s">
        <v>25</v>
      </c>
      <c r="M1736">
        <v>2024</v>
      </c>
      <c r="N1736" t="s">
        <v>744</v>
      </c>
      <c r="O1736" t="s">
        <v>762</v>
      </c>
      <c r="P1736">
        <v>0</v>
      </c>
      <c r="Q1736">
        <v>0</v>
      </c>
      <c r="R1736">
        <v>0</v>
      </c>
      <c r="T1736" t="s">
        <v>2945</v>
      </c>
      <c r="U1736">
        <v>31</v>
      </c>
    </row>
    <row r="1737" spans="1:21" x14ac:dyDescent="0.3">
      <c r="A1737">
        <v>246</v>
      </c>
      <c r="B1737" t="s">
        <v>189</v>
      </c>
      <c r="C1737" t="s">
        <v>981</v>
      </c>
      <c r="D1737" t="s">
        <v>54</v>
      </c>
      <c r="E1737" t="s">
        <v>24</v>
      </c>
      <c r="F1737" s="107">
        <v>46022</v>
      </c>
      <c r="G1737">
        <v>90</v>
      </c>
      <c r="H1737">
        <v>92.7</v>
      </c>
      <c r="I1737" s="59">
        <v>1.03</v>
      </c>
      <c r="J1737" s="59">
        <v>1.03</v>
      </c>
      <c r="K1737" t="s">
        <v>25</v>
      </c>
      <c r="L1737" t="s">
        <v>25</v>
      </c>
      <c r="M1737">
        <v>2025</v>
      </c>
      <c r="N1737" t="s">
        <v>744</v>
      </c>
      <c r="O1737" t="s">
        <v>751</v>
      </c>
      <c r="P1737">
        <v>0</v>
      </c>
      <c r="Q1737">
        <v>0</v>
      </c>
      <c r="R1737">
        <v>0</v>
      </c>
      <c r="T1737" t="s">
        <v>1289</v>
      </c>
      <c r="U1737">
        <v>31</v>
      </c>
    </row>
    <row r="1738" spans="1:21" x14ac:dyDescent="0.3">
      <c r="A1738">
        <v>251</v>
      </c>
      <c r="B1738" t="s">
        <v>1290</v>
      </c>
      <c r="C1738" t="s">
        <v>1244</v>
      </c>
      <c r="D1738" t="s">
        <v>60</v>
      </c>
      <c r="E1738" t="s">
        <v>24</v>
      </c>
      <c r="F1738" s="107">
        <v>45291</v>
      </c>
      <c r="G1738">
        <v>100</v>
      </c>
      <c r="H1738">
        <v>100</v>
      </c>
      <c r="I1738" s="59">
        <v>1</v>
      </c>
      <c r="J1738" s="59">
        <v>1</v>
      </c>
      <c r="K1738" t="s">
        <v>25</v>
      </c>
      <c r="L1738" t="s">
        <v>25</v>
      </c>
      <c r="M1738">
        <v>2023</v>
      </c>
      <c r="N1738" t="s">
        <v>744</v>
      </c>
      <c r="O1738" t="s">
        <v>745</v>
      </c>
      <c r="P1738">
        <v>0</v>
      </c>
      <c r="Q1738">
        <v>0</v>
      </c>
      <c r="R1738">
        <v>0</v>
      </c>
      <c r="T1738" t="s">
        <v>2946</v>
      </c>
      <c r="U1738">
        <v>31</v>
      </c>
    </row>
    <row r="1739" spans="1:21" x14ac:dyDescent="0.3">
      <c r="A1739">
        <v>251</v>
      </c>
      <c r="B1739" t="s">
        <v>1290</v>
      </c>
      <c r="C1739" t="s">
        <v>1244</v>
      </c>
      <c r="D1739" t="s">
        <v>60</v>
      </c>
      <c r="E1739" t="s">
        <v>24</v>
      </c>
      <c r="F1739" s="107">
        <v>45657</v>
      </c>
      <c r="G1739">
        <v>100</v>
      </c>
      <c r="H1739">
        <v>96.226415094339643</v>
      </c>
      <c r="I1739" s="59">
        <v>0.96226415094339646</v>
      </c>
      <c r="J1739" s="59">
        <v>0.96226415094339646</v>
      </c>
      <c r="K1739" t="s">
        <v>25</v>
      </c>
      <c r="L1739" t="s">
        <v>25</v>
      </c>
      <c r="M1739">
        <v>2024</v>
      </c>
      <c r="N1739" t="s">
        <v>744</v>
      </c>
      <c r="O1739" t="s">
        <v>762</v>
      </c>
      <c r="P1739">
        <v>0</v>
      </c>
      <c r="Q1739">
        <v>0</v>
      </c>
      <c r="R1739">
        <v>0</v>
      </c>
      <c r="T1739" t="s">
        <v>2947</v>
      </c>
      <c r="U1739">
        <v>31</v>
      </c>
    </row>
    <row r="1740" spans="1:21" x14ac:dyDescent="0.3">
      <c r="A1740">
        <v>251</v>
      </c>
      <c r="B1740" t="s">
        <v>1290</v>
      </c>
      <c r="C1740" t="s">
        <v>1244</v>
      </c>
      <c r="D1740" t="s">
        <v>60</v>
      </c>
      <c r="E1740" t="s">
        <v>24</v>
      </c>
      <c r="F1740" s="107">
        <v>46022</v>
      </c>
      <c r="G1740">
        <v>100</v>
      </c>
      <c r="H1740">
        <v>100</v>
      </c>
      <c r="I1740" s="59">
        <v>1</v>
      </c>
      <c r="J1740" s="59">
        <v>1</v>
      </c>
      <c r="K1740" t="s">
        <v>25</v>
      </c>
      <c r="L1740" t="s">
        <v>25</v>
      </c>
      <c r="M1740">
        <v>2025</v>
      </c>
      <c r="N1740" t="s">
        <v>744</v>
      </c>
      <c r="O1740" t="s">
        <v>751</v>
      </c>
      <c r="P1740">
        <v>0</v>
      </c>
      <c r="Q1740">
        <v>0</v>
      </c>
      <c r="R1740">
        <v>0</v>
      </c>
      <c r="T1740" t="s">
        <v>1294</v>
      </c>
      <c r="U1740">
        <v>31</v>
      </c>
    </row>
    <row r="1741" spans="1:21" x14ac:dyDescent="0.3">
      <c r="A1741">
        <v>252</v>
      </c>
      <c r="B1741" t="s">
        <v>1295</v>
      </c>
      <c r="C1741" t="s">
        <v>981</v>
      </c>
      <c r="D1741" t="s">
        <v>54</v>
      </c>
      <c r="E1741" t="s">
        <v>24</v>
      </c>
      <c r="F1741" s="107">
        <v>45291</v>
      </c>
      <c r="G1741">
        <v>68</v>
      </c>
      <c r="H1741">
        <v>109.91</v>
      </c>
      <c r="I1741" s="59">
        <v>1.3</v>
      </c>
      <c r="J1741" s="59">
        <v>1.616323529411765</v>
      </c>
      <c r="K1741" t="s">
        <v>25</v>
      </c>
      <c r="L1741" t="s">
        <v>25</v>
      </c>
      <c r="M1741">
        <v>2023</v>
      </c>
      <c r="N1741" t="s">
        <v>744</v>
      </c>
      <c r="O1741" t="s">
        <v>745</v>
      </c>
      <c r="P1741">
        <v>0</v>
      </c>
      <c r="Q1741">
        <v>0</v>
      </c>
      <c r="R1741">
        <v>0</v>
      </c>
      <c r="T1741" t="s">
        <v>2948</v>
      </c>
      <c r="U1741">
        <v>31</v>
      </c>
    </row>
    <row r="1742" spans="1:21" x14ac:dyDescent="0.3">
      <c r="A1742">
        <v>252</v>
      </c>
      <c r="B1742" t="s">
        <v>1295</v>
      </c>
      <c r="C1742" t="s">
        <v>981</v>
      </c>
      <c r="D1742" t="s">
        <v>54</v>
      </c>
      <c r="E1742" t="s">
        <v>24</v>
      </c>
      <c r="F1742" s="107">
        <v>45657</v>
      </c>
      <c r="G1742">
        <v>72.900000000000006</v>
      </c>
      <c r="H1742">
        <v>99.49</v>
      </c>
      <c r="I1742" s="59">
        <v>1.3</v>
      </c>
      <c r="J1742" s="59">
        <v>1.36474622770919</v>
      </c>
      <c r="K1742" t="s">
        <v>25</v>
      </c>
      <c r="L1742" t="s">
        <v>25</v>
      </c>
      <c r="M1742">
        <v>2024</v>
      </c>
      <c r="N1742" t="s">
        <v>744</v>
      </c>
      <c r="O1742" t="s">
        <v>762</v>
      </c>
      <c r="P1742">
        <v>0</v>
      </c>
      <c r="Q1742">
        <v>0</v>
      </c>
      <c r="R1742">
        <v>0</v>
      </c>
      <c r="T1742" t="s">
        <v>2949</v>
      </c>
      <c r="U1742">
        <v>31</v>
      </c>
    </row>
    <row r="1743" spans="1:21" x14ac:dyDescent="0.3">
      <c r="A1743">
        <v>252</v>
      </c>
      <c r="B1743" t="s">
        <v>1295</v>
      </c>
      <c r="C1743" t="s">
        <v>981</v>
      </c>
      <c r="D1743" t="s">
        <v>54</v>
      </c>
      <c r="E1743" t="s">
        <v>24</v>
      </c>
      <c r="F1743" s="107">
        <v>46022</v>
      </c>
      <c r="G1743">
        <v>100</v>
      </c>
      <c r="H1743">
        <v>104.31</v>
      </c>
      <c r="I1743" s="59">
        <v>1.0430999999999999</v>
      </c>
      <c r="J1743" s="59">
        <v>1.0430999999999999</v>
      </c>
      <c r="K1743" t="s">
        <v>25</v>
      </c>
      <c r="L1743" t="s">
        <v>25</v>
      </c>
      <c r="M1743">
        <v>2025</v>
      </c>
      <c r="N1743" t="s">
        <v>744</v>
      </c>
      <c r="O1743" t="s">
        <v>751</v>
      </c>
      <c r="P1743">
        <v>0</v>
      </c>
      <c r="Q1743">
        <v>0</v>
      </c>
      <c r="R1743">
        <v>0</v>
      </c>
      <c r="T1743" t="s">
        <v>1296</v>
      </c>
      <c r="U1743">
        <v>31</v>
      </c>
    </row>
    <row r="1744" spans="1:21" x14ac:dyDescent="0.3">
      <c r="A1744">
        <v>254</v>
      </c>
      <c r="B1744" t="s">
        <v>197</v>
      </c>
      <c r="C1744" t="s">
        <v>1244</v>
      </c>
      <c r="D1744" t="s">
        <v>60</v>
      </c>
      <c r="E1744" t="s">
        <v>24</v>
      </c>
      <c r="F1744" s="107">
        <v>45291</v>
      </c>
      <c r="G1744">
        <v>100</v>
      </c>
      <c r="H1744">
        <v>100</v>
      </c>
      <c r="I1744" s="59">
        <v>1</v>
      </c>
      <c r="J1744" s="59">
        <v>1</v>
      </c>
      <c r="K1744" t="s">
        <v>55</v>
      </c>
      <c r="L1744" t="s">
        <v>55</v>
      </c>
      <c r="M1744">
        <v>2023</v>
      </c>
      <c r="N1744" t="s">
        <v>744</v>
      </c>
      <c r="O1744" t="s">
        <v>745</v>
      </c>
      <c r="P1744">
        <v>0</v>
      </c>
      <c r="Q1744">
        <v>0</v>
      </c>
      <c r="R1744">
        <v>0</v>
      </c>
      <c r="T1744" t="s">
        <v>2950</v>
      </c>
      <c r="U1744">
        <v>31</v>
      </c>
    </row>
    <row r="1745" spans="1:22" x14ac:dyDescent="0.3">
      <c r="A1745">
        <v>254</v>
      </c>
      <c r="B1745" t="s">
        <v>197</v>
      </c>
      <c r="C1745" t="s">
        <v>1244</v>
      </c>
      <c r="D1745" t="s">
        <v>60</v>
      </c>
      <c r="E1745" t="s">
        <v>24</v>
      </c>
      <c r="F1745" s="107">
        <v>45657</v>
      </c>
      <c r="G1745">
        <v>100</v>
      </c>
      <c r="H1745">
        <v>100</v>
      </c>
      <c r="I1745" s="59">
        <v>1</v>
      </c>
      <c r="J1745" s="59">
        <v>1</v>
      </c>
      <c r="K1745" t="s">
        <v>55</v>
      </c>
      <c r="L1745" t="s">
        <v>55</v>
      </c>
      <c r="M1745">
        <v>2024</v>
      </c>
      <c r="N1745" t="s">
        <v>744</v>
      </c>
      <c r="O1745" t="s">
        <v>762</v>
      </c>
      <c r="P1745">
        <v>0</v>
      </c>
      <c r="Q1745">
        <v>0</v>
      </c>
      <c r="R1745">
        <v>0</v>
      </c>
      <c r="T1745" t="s">
        <v>2951</v>
      </c>
      <c r="U1745">
        <v>31</v>
      </c>
    </row>
    <row r="1746" spans="1:22" x14ac:dyDescent="0.3">
      <c r="A1746">
        <v>254</v>
      </c>
      <c r="B1746" t="s">
        <v>197</v>
      </c>
      <c r="C1746" t="s">
        <v>1244</v>
      </c>
      <c r="D1746" t="s">
        <v>60</v>
      </c>
      <c r="E1746" t="s">
        <v>24</v>
      </c>
      <c r="F1746" s="107">
        <v>46022</v>
      </c>
      <c r="G1746">
        <v>100</v>
      </c>
      <c r="H1746">
        <v>100</v>
      </c>
      <c r="I1746" s="59">
        <v>1</v>
      </c>
      <c r="J1746" s="59">
        <v>1</v>
      </c>
      <c r="K1746" t="s">
        <v>55</v>
      </c>
      <c r="L1746" t="s">
        <v>55</v>
      </c>
      <c r="M1746">
        <v>2025</v>
      </c>
      <c r="N1746" t="s">
        <v>744</v>
      </c>
      <c r="O1746" t="s">
        <v>751</v>
      </c>
      <c r="P1746">
        <v>0</v>
      </c>
      <c r="Q1746">
        <v>0</v>
      </c>
      <c r="R1746">
        <v>0</v>
      </c>
      <c r="T1746" t="s">
        <v>1299</v>
      </c>
      <c r="U1746">
        <v>31</v>
      </c>
    </row>
    <row r="1747" spans="1:22" x14ac:dyDescent="0.3">
      <c r="A1747">
        <v>255</v>
      </c>
      <c r="B1747" t="s">
        <v>1300</v>
      </c>
      <c r="C1747" t="s">
        <v>913</v>
      </c>
      <c r="D1747" t="s">
        <v>73</v>
      </c>
      <c r="E1747" t="s">
        <v>24</v>
      </c>
      <c r="F1747" s="107">
        <v>44926</v>
      </c>
      <c r="K1747" t="s">
        <v>55</v>
      </c>
      <c r="L1747" t="s">
        <v>128</v>
      </c>
      <c r="M1747">
        <v>2022</v>
      </c>
      <c r="N1747" t="s">
        <v>744</v>
      </c>
      <c r="O1747" t="s">
        <v>749</v>
      </c>
      <c r="P1747">
        <v>0</v>
      </c>
      <c r="Q1747">
        <v>0</v>
      </c>
      <c r="R1747">
        <v>0</v>
      </c>
      <c r="T1747" t="s">
        <v>1304</v>
      </c>
      <c r="U1747">
        <v>31</v>
      </c>
      <c r="V1747" t="s">
        <v>128</v>
      </c>
    </row>
    <row r="1748" spans="1:22" x14ac:dyDescent="0.3">
      <c r="A1748">
        <v>255</v>
      </c>
      <c r="B1748" t="s">
        <v>1300</v>
      </c>
      <c r="C1748" t="s">
        <v>913</v>
      </c>
      <c r="D1748" t="s">
        <v>73</v>
      </c>
      <c r="E1748" t="s">
        <v>24</v>
      </c>
      <c r="F1748" s="107">
        <v>45291</v>
      </c>
      <c r="G1748">
        <v>100</v>
      </c>
      <c r="H1748">
        <v>18</v>
      </c>
      <c r="I1748" s="59">
        <v>0.18</v>
      </c>
      <c r="J1748" s="59">
        <v>0.18</v>
      </c>
      <c r="K1748" t="s">
        <v>55</v>
      </c>
      <c r="L1748" t="s">
        <v>55</v>
      </c>
      <c r="M1748">
        <v>2023</v>
      </c>
      <c r="N1748" t="s">
        <v>744</v>
      </c>
      <c r="O1748" t="s">
        <v>745</v>
      </c>
      <c r="P1748">
        <v>0</v>
      </c>
      <c r="Q1748">
        <v>0</v>
      </c>
      <c r="R1748">
        <v>0</v>
      </c>
      <c r="T1748" t="s">
        <v>2952</v>
      </c>
      <c r="U1748">
        <v>31</v>
      </c>
    </row>
    <row r="1749" spans="1:22" x14ac:dyDescent="0.3">
      <c r="A1749">
        <v>255</v>
      </c>
      <c r="B1749" t="s">
        <v>1300</v>
      </c>
      <c r="C1749" t="s">
        <v>913</v>
      </c>
      <c r="D1749" t="s">
        <v>73</v>
      </c>
      <c r="E1749" t="s">
        <v>24</v>
      </c>
      <c r="F1749" s="107">
        <v>45657</v>
      </c>
      <c r="G1749">
        <v>100</v>
      </c>
      <c r="H1749">
        <v>15</v>
      </c>
      <c r="I1749" s="59">
        <v>0.15</v>
      </c>
      <c r="J1749" s="59">
        <v>0.15</v>
      </c>
      <c r="K1749" t="s">
        <v>55</v>
      </c>
      <c r="L1749" t="s">
        <v>55</v>
      </c>
      <c r="M1749">
        <v>2024</v>
      </c>
      <c r="N1749" t="s">
        <v>744</v>
      </c>
      <c r="O1749" t="s">
        <v>762</v>
      </c>
      <c r="P1749">
        <v>0</v>
      </c>
      <c r="Q1749">
        <v>0</v>
      </c>
      <c r="R1749">
        <v>0</v>
      </c>
      <c r="T1749" t="s">
        <v>2953</v>
      </c>
      <c r="U1749">
        <v>31</v>
      </c>
    </row>
    <row r="1750" spans="1:22" x14ac:dyDescent="0.3">
      <c r="A1750">
        <v>255</v>
      </c>
      <c r="B1750" t="s">
        <v>1300</v>
      </c>
      <c r="C1750" t="s">
        <v>913</v>
      </c>
      <c r="D1750" t="s">
        <v>73</v>
      </c>
      <c r="E1750" t="s">
        <v>24</v>
      </c>
      <c r="F1750" s="107">
        <v>46022</v>
      </c>
      <c r="G1750">
        <v>100</v>
      </c>
      <c r="K1750" t="s">
        <v>55</v>
      </c>
      <c r="L1750" t="s">
        <v>128</v>
      </c>
      <c r="M1750">
        <v>2025</v>
      </c>
      <c r="N1750" t="s">
        <v>744</v>
      </c>
      <c r="O1750" t="s">
        <v>751</v>
      </c>
      <c r="P1750">
        <v>0</v>
      </c>
      <c r="Q1750">
        <v>0</v>
      </c>
      <c r="R1750">
        <v>0</v>
      </c>
      <c r="T1750" t="s">
        <v>1305</v>
      </c>
      <c r="U1750">
        <v>31</v>
      </c>
      <c r="V1750" t="s">
        <v>128</v>
      </c>
    </row>
    <row r="1751" spans="1:22" x14ac:dyDescent="0.3">
      <c r="A1751">
        <v>256</v>
      </c>
      <c r="B1751" t="s">
        <v>201</v>
      </c>
      <c r="C1751" t="s">
        <v>913</v>
      </c>
      <c r="D1751" t="s">
        <v>54</v>
      </c>
      <c r="E1751" t="s">
        <v>24</v>
      </c>
      <c r="F1751" s="107">
        <v>45291</v>
      </c>
      <c r="G1751">
        <v>100</v>
      </c>
      <c r="H1751">
        <v>123.53</v>
      </c>
      <c r="I1751" s="59">
        <v>1.2353000000000001</v>
      </c>
      <c r="J1751" s="59">
        <v>1.2353000000000001</v>
      </c>
      <c r="K1751" t="s">
        <v>55</v>
      </c>
      <c r="L1751" t="s">
        <v>55</v>
      </c>
      <c r="M1751">
        <v>2023</v>
      </c>
      <c r="N1751" t="s">
        <v>744</v>
      </c>
      <c r="O1751" t="s">
        <v>745</v>
      </c>
      <c r="P1751">
        <v>0</v>
      </c>
      <c r="Q1751">
        <v>0</v>
      </c>
      <c r="R1751">
        <v>0</v>
      </c>
      <c r="T1751" t="s">
        <v>2954</v>
      </c>
      <c r="U1751">
        <v>31</v>
      </c>
    </row>
    <row r="1752" spans="1:22" x14ac:dyDescent="0.3">
      <c r="A1752">
        <v>256</v>
      </c>
      <c r="B1752" t="s">
        <v>201</v>
      </c>
      <c r="C1752" t="s">
        <v>913</v>
      </c>
      <c r="D1752" t="s">
        <v>54</v>
      </c>
      <c r="E1752" t="s">
        <v>24</v>
      </c>
      <c r="F1752" s="107">
        <v>45657</v>
      </c>
      <c r="G1752">
        <v>100</v>
      </c>
      <c r="H1752">
        <v>152.94</v>
      </c>
      <c r="I1752" s="59">
        <v>1.3</v>
      </c>
      <c r="J1752" s="59">
        <v>1.5294000000000001</v>
      </c>
      <c r="K1752" t="s">
        <v>55</v>
      </c>
      <c r="L1752" t="s">
        <v>55</v>
      </c>
      <c r="M1752">
        <v>2024</v>
      </c>
      <c r="N1752" t="s">
        <v>744</v>
      </c>
      <c r="O1752" t="s">
        <v>762</v>
      </c>
      <c r="P1752">
        <v>0</v>
      </c>
      <c r="Q1752">
        <v>0</v>
      </c>
      <c r="R1752">
        <v>0</v>
      </c>
      <c r="T1752" t="s">
        <v>2955</v>
      </c>
      <c r="U1752">
        <v>31</v>
      </c>
    </row>
    <row r="1753" spans="1:22" x14ac:dyDescent="0.3">
      <c r="A1753">
        <v>256</v>
      </c>
      <c r="B1753" t="s">
        <v>201</v>
      </c>
      <c r="C1753" t="s">
        <v>913</v>
      </c>
      <c r="D1753" t="s">
        <v>54</v>
      </c>
      <c r="E1753" t="s">
        <v>24</v>
      </c>
      <c r="F1753" s="107">
        <v>45838</v>
      </c>
      <c r="G1753">
        <v>100</v>
      </c>
      <c r="H1753">
        <v>100</v>
      </c>
      <c r="I1753" s="59">
        <v>1</v>
      </c>
      <c r="J1753" s="59">
        <v>1</v>
      </c>
      <c r="K1753" t="s">
        <v>55</v>
      </c>
      <c r="L1753" t="s">
        <v>55</v>
      </c>
      <c r="M1753">
        <v>2025</v>
      </c>
      <c r="N1753" t="s">
        <v>742</v>
      </c>
      <c r="O1753" t="s">
        <v>846</v>
      </c>
      <c r="P1753">
        <v>0</v>
      </c>
      <c r="Q1753">
        <v>0</v>
      </c>
      <c r="R1753">
        <v>0</v>
      </c>
      <c r="T1753" t="s">
        <v>2956</v>
      </c>
      <c r="U1753">
        <v>30</v>
      </c>
    </row>
    <row r="1754" spans="1:22" x14ac:dyDescent="0.3">
      <c r="A1754">
        <v>260</v>
      </c>
      <c r="B1754" t="s">
        <v>204</v>
      </c>
      <c r="C1754" t="s">
        <v>981</v>
      </c>
      <c r="D1754" t="s">
        <v>54</v>
      </c>
      <c r="E1754" t="s">
        <v>62</v>
      </c>
      <c r="F1754" s="107">
        <v>45291</v>
      </c>
      <c r="G1754">
        <v>3</v>
      </c>
      <c r="H1754">
        <v>2.9</v>
      </c>
      <c r="I1754" s="59">
        <v>1.0344827586206899</v>
      </c>
      <c r="J1754" s="59">
        <v>1.0344827586206899</v>
      </c>
      <c r="K1754" t="s">
        <v>91</v>
      </c>
      <c r="L1754" t="s">
        <v>91</v>
      </c>
      <c r="M1754">
        <v>2023</v>
      </c>
      <c r="N1754" t="s">
        <v>744</v>
      </c>
      <c r="O1754" t="s">
        <v>745</v>
      </c>
      <c r="P1754">
        <v>0</v>
      </c>
      <c r="Q1754">
        <v>0</v>
      </c>
      <c r="R1754">
        <v>0</v>
      </c>
      <c r="T1754" t="s">
        <v>2957</v>
      </c>
      <c r="U1754">
        <v>31</v>
      </c>
    </row>
    <row r="1755" spans="1:22" x14ac:dyDescent="0.3">
      <c r="A1755">
        <v>260</v>
      </c>
      <c r="B1755" t="s">
        <v>204</v>
      </c>
      <c r="C1755" t="s">
        <v>981</v>
      </c>
      <c r="D1755" t="s">
        <v>54</v>
      </c>
      <c r="E1755" t="s">
        <v>62</v>
      </c>
      <c r="F1755" s="107">
        <v>45657</v>
      </c>
      <c r="G1755">
        <v>2.8</v>
      </c>
      <c r="H1755">
        <v>2.1</v>
      </c>
      <c r="I1755" s="59">
        <v>1.3</v>
      </c>
      <c r="J1755" s="59">
        <v>1.333333333333333</v>
      </c>
      <c r="K1755" t="s">
        <v>91</v>
      </c>
      <c r="L1755" t="s">
        <v>91</v>
      </c>
      <c r="M1755">
        <v>2024</v>
      </c>
      <c r="N1755" t="s">
        <v>744</v>
      </c>
      <c r="O1755" t="s">
        <v>762</v>
      </c>
      <c r="P1755">
        <v>0</v>
      </c>
      <c r="Q1755">
        <v>0</v>
      </c>
      <c r="R1755">
        <v>0</v>
      </c>
      <c r="T1755" t="s">
        <v>2958</v>
      </c>
      <c r="U1755">
        <v>31</v>
      </c>
    </row>
    <row r="1756" spans="1:22" x14ac:dyDescent="0.3">
      <c r="A1756">
        <v>260</v>
      </c>
      <c r="B1756" t="s">
        <v>204</v>
      </c>
      <c r="C1756" t="s">
        <v>981</v>
      </c>
      <c r="D1756" t="s">
        <v>54</v>
      </c>
      <c r="E1756" t="s">
        <v>62</v>
      </c>
      <c r="F1756" s="107">
        <v>46022</v>
      </c>
      <c r="G1756">
        <v>2.1</v>
      </c>
      <c r="H1756">
        <v>1.9</v>
      </c>
      <c r="I1756" s="59">
        <v>1.1052631578947369</v>
      </c>
      <c r="J1756" s="59">
        <v>1.1052631578947369</v>
      </c>
      <c r="K1756" t="s">
        <v>91</v>
      </c>
      <c r="L1756" t="s">
        <v>91</v>
      </c>
      <c r="M1756">
        <v>2025</v>
      </c>
      <c r="N1756" t="s">
        <v>744</v>
      </c>
      <c r="O1756" t="s">
        <v>751</v>
      </c>
      <c r="P1756">
        <v>0</v>
      </c>
      <c r="Q1756">
        <v>0</v>
      </c>
      <c r="R1756">
        <v>0</v>
      </c>
      <c r="T1756" t="s">
        <v>1306</v>
      </c>
      <c r="U1756">
        <v>31</v>
      </c>
    </row>
    <row r="1757" spans="1:22" x14ac:dyDescent="0.3">
      <c r="A1757">
        <v>261</v>
      </c>
      <c r="B1757" t="s">
        <v>206</v>
      </c>
      <c r="C1757" t="s">
        <v>981</v>
      </c>
      <c r="D1757" t="s">
        <v>54</v>
      </c>
      <c r="E1757" t="s">
        <v>62</v>
      </c>
      <c r="F1757" s="107">
        <v>45291</v>
      </c>
      <c r="G1757">
        <v>3</v>
      </c>
      <c r="H1757">
        <v>2.06</v>
      </c>
      <c r="I1757" s="59">
        <v>1.3</v>
      </c>
      <c r="J1757" s="59">
        <v>1.4563106796116509</v>
      </c>
      <c r="K1757" t="s">
        <v>55</v>
      </c>
      <c r="L1757" t="s">
        <v>91</v>
      </c>
      <c r="M1757">
        <v>2023</v>
      </c>
      <c r="N1757" t="s">
        <v>744</v>
      </c>
      <c r="O1757" t="s">
        <v>745</v>
      </c>
      <c r="P1757">
        <v>0</v>
      </c>
      <c r="Q1757">
        <v>0</v>
      </c>
      <c r="R1757">
        <v>0</v>
      </c>
      <c r="T1757" t="s">
        <v>2959</v>
      </c>
      <c r="U1757">
        <v>31</v>
      </c>
    </row>
    <row r="1758" spans="1:22" x14ac:dyDescent="0.3">
      <c r="A1758">
        <v>261</v>
      </c>
      <c r="B1758" t="s">
        <v>206</v>
      </c>
      <c r="C1758" t="s">
        <v>981</v>
      </c>
      <c r="D1758" t="s">
        <v>54</v>
      </c>
      <c r="E1758" t="s">
        <v>62</v>
      </c>
      <c r="F1758" s="107">
        <v>45657</v>
      </c>
      <c r="G1758">
        <v>3</v>
      </c>
      <c r="H1758">
        <v>2.2000000000000002</v>
      </c>
      <c r="I1758" s="59">
        <v>1.3</v>
      </c>
      <c r="J1758" s="59">
        <v>1.363636363636364</v>
      </c>
      <c r="K1758" t="s">
        <v>55</v>
      </c>
      <c r="L1758" t="s">
        <v>91</v>
      </c>
      <c r="M1758">
        <v>2024</v>
      </c>
      <c r="N1758" t="s">
        <v>744</v>
      </c>
      <c r="O1758" t="s">
        <v>762</v>
      </c>
      <c r="P1758">
        <v>0</v>
      </c>
      <c r="Q1758">
        <v>0</v>
      </c>
      <c r="R1758">
        <v>0</v>
      </c>
      <c r="T1758" t="s">
        <v>2960</v>
      </c>
      <c r="U1758">
        <v>31</v>
      </c>
    </row>
    <row r="1759" spans="1:22" x14ac:dyDescent="0.3">
      <c r="A1759">
        <v>261</v>
      </c>
      <c r="B1759" t="s">
        <v>206</v>
      </c>
      <c r="C1759" t="s">
        <v>981</v>
      </c>
      <c r="D1759" t="s">
        <v>54</v>
      </c>
      <c r="E1759" t="s">
        <v>62</v>
      </c>
      <c r="F1759" s="107">
        <v>46022</v>
      </c>
      <c r="G1759">
        <v>3</v>
      </c>
      <c r="H1759">
        <v>2.1</v>
      </c>
      <c r="I1759" s="59">
        <v>1.3</v>
      </c>
      <c r="J1759" s="59">
        <v>1.428571428571429</v>
      </c>
      <c r="K1759" t="s">
        <v>55</v>
      </c>
      <c r="L1759" t="s">
        <v>91</v>
      </c>
      <c r="M1759">
        <v>2025</v>
      </c>
      <c r="N1759" t="s">
        <v>744</v>
      </c>
      <c r="O1759" t="s">
        <v>751</v>
      </c>
      <c r="P1759">
        <v>0</v>
      </c>
      <c r="Q1759">
        <v>0</v>
      </c>
      <c r="R1759">
        <v>0</v>
      </c>
      <c r="T1759" t="s">
        <v>1307</v>
      </c>
      <c r="U1759">
        <v>31</v>
      </c>
    </row>
    <row r="1760" spans="1:22" x14ac:dyDescent="0.3">
      <c r="A1760">
        <v>262</v>
      </c>
      <c r="B1760" t="s">
        <v>208</v>
      </c>
      <c r="C1760" t="s">
        <v>46</v>
      </c>
      <c r="D1760" t="s">
        <v>54</v>
      </c>
      <c r="E1760" t="s">
        <v>62</v>
      </c>
      <c r="F1760" s="107">
        <v>45291</v>
      </c>
      <c r="G1760">
        <v>20</v>
      </c>
      <c r="H1760">
        <v>11.11</v>
      </c>
      <c r="I1760" s="59">
        <v>1.3</v>
      </c>
      <c r="J1760" s="59">
        <v>1.8001800180017999</v>
      </c>
      <c r="K1760" t="s">
        <v>25</v>
      </c>
      <c r="L1760" t="s">
        <v>25</v>
      </c>
      <c r="M1760">
        <v>2023</v>
      </c>
      <c r="N1760" t="s">
        <v>744</v>
      </c>
      <c r="O1760" t="s">
        <v>745</v>
      </c>
      <c r="P1760">
        <v>0</v>
      </c>
      <c r="Q1760">
        <v>0</v>
      </c>
      <c r="R1760">
        <v>0</v>
      </c>
      <c r="T1760" t="s">
        <v>2961</v>
      </c>
      <c r="U1760">
        <v>31</v>
      </c>
    </row>
    <row r="1761" spans="1:22" x14ac:dyDescent="0.3">
      <c r="A1761">
        <v>262</v>
      </c>
      <c r="B1761" t="s">
        <v>208</v>
      </c>
      <c r="C1761" t="s">
        <v>46</v>
      </c>
      <c r="D1761" t="s">
        <v>54</v>
      </c>
      <c r="E1761" t="s">
        <v>62</v>
      </c>
      <c r="F1761" s="107">
        <v>45657</v>
      </c>
      <c r="G1761">
        <v>20</v>
      </c>
      <c r="H1761">
        <v>0</v>
      </c>
      <c r="K1761" t="s">
        <v>25</v>
      </c>
      <c r="L1761" t="s">
        <v>25</v>
      </c>
      <c r="M1761">
        <v>2024</v>
      </c>
      <c r="N1761" t="s">
        <v>744</v>
      </c>
      <c r="O1761" t="s">
        <v>762</v>
      </c>
      <c r="P1761">
        <v>0</v>
      </c>
      <c r="Q1761">
        <v>0</v>
      </c>
      <c r="R1761">
        <v>0</v>
      </c>
      <c r="T1761" t="s">
        <v>2962</v>
      </c>
      <c r="U1761">
        <v>31</v>
      </c>
    </row>
    <row r="1762" spans="1:22" x14ac:dyDescent="0.3">
      <c r="A1762">
        <v>262</v>
      </c>
      <c r="B1762" t="s">
        <v>208</v>
      </c>
      <c r="C1762" t="s">
        <v>46</v>
      </c>
      <c r="D1762" t="s">
        <v>54</v>
      </c>
      <c r="E1762" t="s">
        <v>62</v>
      </c>
      <c r="F1762" s="107">
        <v>46022</v>
      </c>
      <c r="H1762">
        <v>0</v>
      </c>
      <c r="K1762" t="s">
        <v>25</v>
      </c>
      <c r="L1762" t="s">
        <v>25</v>
      </c>
      <c r="M1762">
        <v>2025</v>
      </c>
      <c r="N1762" t="s">
        <v>744</v>
      </c>
      <c r="O1762" t="s">
        <v>751</v>
      </c>
      <c r="P1762">
        <v>0</v>
      </c>
      <c r="Q1762">
        <v>0</v>
      </c>
      <c r="R1762">
        <v>0</v>
      </c>
      <c r="T1762" t="s">
        <v>1308</v>
      </c>
      <c r="U1762">
        <v>31</v>
      </c>
    </row>
    <row r="1763" spans="1:22" x14ac:dyDescent="0.3">
      <c r="A1763">
        <v>263</v>
      </c>
      <c r="B1763" t="s">
        <v>209</v>
      </c>
      <c r="C1763" t="s">
        <v>46</v>
      </c>
      <c r="D1763" t="s">
        <v>60</v>
      </c>
      <c r="E1763" t="s">
        <v>24</v>
      </c>
      <c r="F1763" s="107">
        <v>45291</v>
      </c>
      <c r="G1763">
        <v>100</v>
      </c>
      <c r="H1763">
        <v>100</v>
      </c>
      <c r="I1763" s="59">
        <v>1</v>
      </c>
      <c r="J1763" s="59">
        <v>1</v>
      </c>
      <c r="K1763" t="s">
        <v>25</v>
      </c>
      <c r="L1763" t="s">
        <v>25</v>
      </c>
      <c r="M1763">
        <v>2023</v>
      </c>
      <c r="N1763" t="s">
        <v>744</v>
      </c>
      <c r="O1763" t="s">
        <v>745</v>
      </c>
      <c r="P1763">
        <v>0</v>
      </c>
      <c r="Q1763">
        <v>0</v>
      </c>
      <c r="R1763">
        <v>0</v>
      </c>
      <c r="T1763" t="s">
        <v>2963</v>
      </c>
      <c r="U1763">
        <v>31</v>
      </c>
    </row>
    <row r="1764" spans="1:22" x14ac:dyDescent="0.3">
      <c r="A1764">
        <v>263</v>
      </c>
      <c r="B1764" t="s">
        <v>209</v>
      </c>
      <c r="C1764" t="s">
        <v>46</v>
      </c>
      <c r="D1764" t="s">
        <v>60</v>
      </c>
      <c r="E1764" t="s">
        <v>24</v>
      </c>
      <c r="F1764" s="107">
        <v>45657</v>
      </c>
      <c r="G1764">
        <v>100</v>
      </c>
      <c r="H1764">
        <v>100</v>
      </c>
      <c r="I1764" s="59">
        <v>1</v>
      </c>
      <c r="J1764" s="59">
        <v>1</v>
      </c>
      <c r="K1764" t="s">
        <v>25</v>
      </c>
      <c r="L1764" t="s">
        <v>25</v>
      </c>
      <c r="M1764">
        <v>2024</v>
      </c>
      <c r="N1764" t="s">
        <v>744</v>
      </c>
      <c r="O1764" t="s">
        <v>762</v>
      </c>
      <c r="P1764">
        <v>0</v>
      </c>
      <c r="Q1764">
        <v>0</v>
      </c>
      <c r="R1764">
        <v>0</v>
      </c>
      <c r="T1764" t="s">
        <v>2964</v>
      </c>
      <c r="U1764">
        <v>31</v>
      </c>
    </row>
    <row r="1765" spans="1:22" x14ac:dyDescent="0.3">
      <c r="A1765">
        <v>263</v>
      </c>
      <c r="B1765" t="s">
        <v>209</v>
      </c>
      <c r="C1765" t="s">
        <v>46</v>
      </c>
      <c r="D1765" t="s">
        <v>60</v>
      </c>
      <c r="E1765" t="s">
        <v>24</v>
      </c>
      <c r="F1765" s="107">
        <v>46022</v>
      </c>
      <c r="G1765">
        <v>100</v>
      </c>
      <c r="H1765">
        <v>100</v>
      </c>
      <c r="I1765" s="59">
        <v>1</v>
      </c>
      <c r="J1765" s="59">
        <v>1</v>
      </c>
      <c r="K1765" t="s">
        <v>25</v>
      </c>
      <c r="L1765" t="s">
        <v>25</v>
      </c>
      <c r="M1765">
        <v>2025</v>
      </c>
      <c r="N1765" t="s">
        <v>744</v>
      </c>
      <c r="O1765" t="s">
        <v>751</v>
      </c>
      <c r="P1765">
        <v>0</v>
      </c>
      <c r="Q1765">
        <v>0</v>
      </c>
      <c r="R1765">
        <v>0</v>
      </c>
      <c r="T1765" t="s">
        <v>1310</v>
      </c>
      <c r="U1765">
        <v>31</v>
      </c>
    </row>
    <row r="1766" spans="1:22" x14ac:dyDescent="0.3">
      <c r="A1766">
        <v>265</v>
      </c>
      <c r="B1766" t="s">
        <v>213</v>
      </c>
      <c r="C1766" t="s">
        <v>46</v>
      </c>
      <c r="D1766" t="s">
        <v>60</v>
      </c>
      <c r="E1766" t="s">
        <v>24</v>
      </c>
      <c r="F1766" s="107">
        <v>45291</v>
      </c>
      <c r="G1766">
        <v>100</v>
      </c>
      <c r="H1766">
        <v>97.13</v>
      </c>
      <c r="I1766" s="59">
        <v>0.97129999999999994</v>
      </c>
      <c r="J1766" s="59">
        <v>0.97129999999999994</v>
      </c>
      <c r="K1766" t="s">
        <v>25</v>
      </c>
      <c r="L1766" t="s">
        <v>25</v>
      </c>
      <c r="M1766">
        <v>2023</v>
      </c>
      <c r="N1766" t="s">
        <v>744</v>
      </c>
      <c r="O1766" t="s">
        <v>745</v>
      </c>
      <c r="P1766">
        <v>0</v>
      </c>
      <c r="Q1766">
        <v>0</v>
      </c>
      <c r="R1766">
        <v>0</v>
      </c>
      <c r="T1766" t="s">
        <v>2965</v>
      </c>
      <c r="U1766">
        <v>31</v>
      </c>
    </row>
    <row r="1767" spans="1:22" x14ac:dyDescent="0.3">
      <c r="A1767">
        <v>265</v>
      </c>
      <c r="B1767" t="s">
        <v>213</v>
      </c>
      <c r="C1767" t="s">
        <v>46</v>
      </c>
      <c r="D1767" t="s">
        <v>60</v>
      </c>
      <c r="E1767" t="s">
        <v>24</v>
      </c>
      <c r="F1767" s="107">
        <v>45657</v>
      </c>
      <c r="G1767">
        <v>95</v>
      </c>
      <c r="H1767">
        <v>100</v>
      </c>
      <c r="I1767" s="59">
        <v>1.0526315789473679</v>
      </c>
      <c r="J1767" s="59">
        <v>1.0526315789473679</v>
      </c>
      <c r="K1767" t="s">
        <v>25</v>
      </c>
      <c r="L1767" t="s">
        <v>25</v>
      </c>
      <c r="M1767">
        <v>2024</v>
      </c>
      <c r="N1767" t="s">
        <v>744</v>
      </c>
      <c r="O1767" t="s">
        <v>762</v>
      </c>
      <c r="P1767">
        <v>0</v>
      </c>
      <c r="Q1767">
        <v>0</v>
      </c>
      <c r="R1767">
        <v>0</v>
      </c>
      <c r="T1767" t="s">
        <v>2966</v>
      </c>
      <c r="U1767">
        <v>31</v>
      </c>
    </row>
    <row r="1768" spans="1:22" x14ac:dyDescent="0.3">
      <c r="A1768">
        <v>265</v>
      </c>
      <c r="B1768" t="s">
        <v>213</v>
      </c>
      <c r="C1768" t="s">
        <v>46</v>
      </c>
      <c r="D1768" t="s">
        <v>60</v>
      </c>
      <c r="E1768" t="s">
        <v>24</v>
      </c>
      <c r="F1768" s="107">
        <v>46022</v>
      </c>
      <c r="G1768">
        <v>95</v>
      </c>
      <c r="H1768">
        <v>100</v>
      </c>
      <c r="I1768" s="59">
        <v>1.0526315789473679</v>
      </c>
      <c r="J1768" s="59">
        <v>1.0526315789473679</v>
      </c>
      <c r="K1768" t="s">
        <v>25</v>
      </c>
      <c r="L1768" t="s">
        <v>25</v>
      </c>
      <c r="M1768">
        <v>2025</v>
      </c>
      <c r="N1768" t="s">
        <v>744</v>
      </c>
      <c r="O1768" t="s">
        <v>751</v>
      </c>
      <c r="P1768">
        <v>0</v>
      </c>
      <c r="Q1768">
        <v>0</v>
      </c>
      <c r="R1768">
        <v>0</v>
      </c>
      <c r="T1768" t="s">
        <v>1317</v>
      </c>
      <c r="U1768">
        <v>31</v>
      </c>
    </row>
    <row r="1769" spans="1:22" x14ac:dyDescent="0.3">
      <c r="A1769">
        <v>266</v>
      </c>
      <c r="B1769" t="s">
        <v>214</v>
      </c>
      <c r="C1769" t="s">
        <v>46</v>
      </c>
      <c r="D1769" t="s">
        <v>60</v>
      </c>
      <c r="E1769" t="s">
        <v>24</v>
      </c>
      <c r="F1769" s="107">
        <v>45291</v>
      </c>
      <c r="G1769">
        <v>95</v>
      </c>
      <c r="H1769">
        <v>97.07</v>
      </c>
      <c r="I1769" s="59">
        <v>1.0217894736842099</v>
      </c>
      <c r="J1769" s="59">
        <v>1.0217894736842099</v>
      </c>
      <c r="K1769" t="s">
        <v>25</v>
      </c>
      <c r="L1769" t="s">
        <v>25</v>
      </c>
      <c r="M1769">
        <v>2023</v>
      </c>
      <c r="N1769" t="s">
        <v>744</v>
      </c>
      <c r="O1769" t="s">
        <v>745</v>
      </c>
      <c r="P1769">
        <v>0</v>
      </c>
      <c r="Q1769">
        <v>0</v>
      </c>
      <c r="R1769">
        <v>0</v>
      </c>
      <c r="T1769" t="s">
        <v>2967</v>
      </c>
      <c r="U1769">
        <v>31</v>
      </c>
    </row>
    <row r="1770" spans="1:22" x14ac:dyDescent="0.3">
      <c r="A1770">
        <v>266</v>
      </c>
      <c r="B1770" t="s">
        <v>214</v>
      </c>
      <c r="C1770" t="s">
        <v>46</v>
      </c>
      <c r="D1770" t="s">
        <v>60</v>
      </c>
      <c r="E1770" t="s">
        <v>24</v>
      </c>
      <c r="F1770" s="107">
        <v>45657</v>
      </c>
      <c r="G1770">
        <v>95</v>
      </c>
      <c r="H1770">
        <v>81.93</v>
      </c>
      <c r="I1770" s="59">
        <v>0.86242105263157898</v>
      </c>
      <c r="J1770" s="59">
        <v>0.86242105263157898</v>
      </c>
      <c r="K1770" t="s">
        <v>25</v>
      </c>
      <c r="L1770" t="s">
        <v>25</v>
      </c>
      <c r="M1770">
        <v>2024</v>
      </c>
      <c r="N1770" t="s">
        <v>744</v>
      </c>
      <c r="O1770" t="s">
        <v>762</v>
      </c>
      <c r="P1770">
        <v>0</v>
      </c>
      <c r="Q1770">
        <v>0</v>
      </c>
      <c r="R1770">
        <v>0</v>
      </c>
      <c r="T1770" t="s">
        <v>2968</v>
      </c>
      <c r="U1770">
        <v>31</v>
      </c>
    </row>
    <row r="1771" spans="1:22" x14ac:dyDescent="0.3">
      <c r="A1771">
        <v>266</v>
      </c>
      <c r="B1771" t="s">
        <v>214</v>
      </c>
      <c r="C1771" t="s">
        <v>46</v>
      </c>
      <c r="D1771" t="s">
        <v>60</v>
      </c>
      <c r="E1771" t="s">
        <v>24</v>
      </c>
      <c r="F1771" s="107">
        <v>46022</v>
      </c>
      <c r="G1771">
        <v>95</v>
      </c>
      <c r="H1771">
        <v>96.2</v>
      </c>
      <c r="I1771" s="59">
        <v>1.012631578947369</v>
      </c>
      <c r="J1771" s="59">
        <v>1.012631578947369</v>
      </c>
      <c r="K1771" t="s">
        <v>25</v>
      </c>
      <c r="L1771" t="s">
        <v>25</v>
      </c>
      <c r="M1771">
        <v>2025</v>
      </c>
      <c r="N1771" t="s">
        <v>744</v>
      </c>
      <c r="O1771" t="s">
        <v>751</v>
      </c>
      <c r="P1771">
        <v>0</v>
      </c>
      <c r="Q1771">
        <v>0</v>
      </c>
      <c r="R1771">
        <v>0</v>
      </c>
      <c r="T1771" t="s">
        <v>1324</v>
      </c>
      <c r="U1771">
        <v>31</v>
      </c>
    </row>
    <row r="1772" spans="1:22" x14ac:dyDescent="0.3">
      <c r="A1772">
        <v>268</v>
      </c>
      <c r="B1772" t="s">
        <v>1325</v>
      </c>
      <c r="C1772" t="s">
        <v>913</v>
      </c>
      <c r="D1772" t="s">
        <v>54</v>
      </c>
      <c r="E1772" t="s">
        <v>24</v>
      </c>
      <c r="F1772" s="107">
        <v>45291</v>
      </c>
      <c r="H1772">
        <v>727</v>
      </c>
      <c r="K1772" t="s">
        <v>25</v>
      </c>
      <c r="L1772" t="s">
        <v>55</v>
      </c>
      <c r="M1772">
        <v>2023</v>
      </c>
      <c r="N1772" t="s">
        <v>744</v>
      </c>
      <c r="O1772" t="s">
        <v>745</v>
      </c>
      <c r="P1772">
        <v>0</v>
      </c>
      <c r="Q1772">
        <v>0</v>
      </c>
      <c r="R1772">
        <v>0</v>
      </c>
      <c r="T1772" t="s">
        <v>2969</v>
      </c>
      <c r="U1772">
        <v>31</v>
      </c>
      <c r="V1772" t="s">
        <v>116</v>
      </c>
    </row>
    <row r="1773" spans="1:22" x14ac:dyDescent="0.3">
      <c r="A1773">
        <v>268</v>
      </c>
      <c r="B1773" t="s">
        <v>1325</v>
      </c>
      <c r="C1773" t="s">
        <v>913</v>
      </c>
      <c r="D1773" t="s">
        <v>54</v>
      </c>
      <c r="E1773" t="s">
        <v>24</v>
      </c>
      <c r="F1773" s="107">
        <v>45657</v>
      </c>
      <c r="H1773">
        <v>732</v>
      </c>
      <c r="K1773" t="s">
        <v>25</v>
      </c>
      <c r="L1773" t="s">
        <v>55</v>
      </c>
      <c r="M1773">
        <v>2024</v>
      </c>
      <c r="N1773" t="s">
        <v>744</v>
      </c>
      <c r="O1773" t="s">
        <v>762</v>
      </c>
      <c r="P1773">
        <v>0</v>
      </c>
      <c r="Q1773">
        <v>0</v>
      </c>
      <c r="R1773">
        <v>0</v>
      </c>
      <c r="T1773" t="s">
        <v>2970</v>
      </c>
      <c r="U1773">
        <v>31</v>
      </c>
      <c r="V1773" t="s">
        <v>116</v>
      </c>
    </row>
    <row r="1774" spans="1:22" x14ac:dyDescent="0.3">
      <c r="A1774">
        <v>268</v>
      </c>
      <c r="B1774" t="s">
        <v>1325</v>
      </c>
      <c r="C1774" t="s">
        <v>913</v>
      </c>
      <c r="D1774" t="s">
        <v>54</v>
      </c>
      <c r="E1774" t="s">
        <v>24</v>
      </c>
      <c r="F1774" s="107">
        <v>46022</v>
      </c>
      <c r="H1774">
        <v>877</v>
      </c>
      <c r="K1774" t="s">
        <v>25</v>
      </c>
      <c r="L1774" t="s">
        <v>55</v>
      </c>
      <c r="M1774">
        <v>2025</v>
      </c>
      <c r="N1774" t="s">
        <v>744</v>
      </c>
      <c r="O1774" t="s">
        <v>751</v>
      </c>
      <c r="P1774">
        <v>0</v>
      </c>
      <c r="Q1774">
        <v>0</v>
      </c>
      <c r="R1774">
        <v>0</v>
      </c>
      <c r="T1774" t="s">
        <v>1327</v>
      </c>
      <c r="U1774">
        <v>31</v>
      </c>
      <c r="V1774" t="s">
        <v>116</v>
      </c>
    </row>
    <row r="1775" spans="1:22" x14ac:dyDescent="0.3">
      <c r="A1775">
        <v>269</v>
      </c>
      <c r="B1775" t="s">
        <v>1328</v>
      </c>
      <c r="C1775" t="s">
        <v>913</v>
      </c>
      <c r="D1775" t="s">
        <v>54</v>
      </c>
      <c r="E1775" t="s">
        <v>24</v>
      </c>
      <c r="F1775" s="107">
        <v>45291</v>
      </c>
      <c r="H1775">
        <v>1.2769784172661871</v>
      </c>
      <c r="K1775" t="s">
        <v>91</v>
      </c>
      <c r="L1775" t="s">
        <v>91</v>
      </c>
      <c r="M1775">
        <v>2023</v>
      </c>
      <c r="N1775" t="s">
        <v>744</v>
      </c>
      <c r="O1775" t="s">
        <v>745</v>
      </c>
      <c r="P1775">
        <v>0</v>
      </c>
      <c r="Q1775">
        <v>0</v>
      </c>
      <c r="R1775">
        <v>0</v>
      </c>
      <c r="T1775" t="s">
        <v>2971</v>
      </c>
      <c r="U1775">
        <v>31</v>
      </c>
      <c r="V1775" t="s">
        <v>116</v>
      </c>
    </row>
    <row r="1776" spans="1:22" x14ac:dyDescent="0.3">
      <c r="A1776">
        <v>269</v>
      </c>
      <c r="B1776" t="s">
        <v>1328</v>
      </c>
      <c r="C1776" t="s">
        <v>913</v>
      </c>
      <c r="D1776" t="s">
        <v>54</v>
      </c>
      <c r="E1776" t="s">
        <v>24</v>
      </c>
      <c r="F1776" s="107">
        <v>45657</v>
      </c>
      <c r="H1776">
        <v>1.28</v>
      </c>
      <c r="K1776" t="s">
        <v>91</v>
      </c>
      <c r="L1776" t="s">
        <v>91</v>
      </c>
      <c r="M1776">
        <v>2024</v>
      </c>
      <c r="N1776" t="s">
        <v>744</v>
      </c>
      <c r="O1776" t="s">
        <v>762</v>
      </c>
      <c r="P1776">
        <v>0</v>
      </c>
      <c r="Q1776">
        <v>0</v>
      </c>
      <c r="R1776">
        <v>0</v>
      </c>
      <c r="T1776" t="s">
        <v>2972</v>
      </c>
      <c r="U1776">
        <v>31</v>
      </c>
      <c r="V1776" t="s">
        <v>116</v>
      </c>
    </row>
    <row r="1777" spans="1:22" x14ac:dyDescent="0.3">
      <c r="A1777">
        <v>269</v>
      </c>
      <c r="B1777" t="s">
        <v>1328</v>
      </c>
      <c r="C1777" t="s">
        <v>913</v>
      </c>
      <c r="D1777" t="s">
        <v>54</v>
      </c>
      <c r="E1777" t="s">
        <v>24</v>
      </c>
      <c r="F1777" s="107">
        <v>46022</v>
      </c>
      <c r="H1777">
        <v>1.65</v>
      </c>
      <c r="K1777" t="s">
        <v>91</v>
      </c>
      <c r="L1777" t="s">
        <v>91</v>
      </c>
      <c r="M1777">
        <v>2025</v>
      </c>
      <c r="N1777" t="s">
        <v>744</v>
      </c>
      <c r="O1777" t="s">
        <v>751</v>
      </c>
      <c r="P1777">
        <v>0</v>
      </c>
      <c r="Q1777">
        <v>0</v>
      </c>
      <c r="R1777">
        <v>0</v>
      </c>
      <c r="T1777" t="s">
        <v>1330</v>
      </c>
      <c r="U1777">
        <v>31</v>
      </c>
      <c r="V1777" t="s">
        <v>116</v>
      </c>
    </row>
    <row r="1778" spans="1:22" x14ac:dyDescent="0.3">
      <c r="A1778">
        <v>270</v>
      </c>
      <c r="B1778" t="s">
        <v>1331</v>
      </c>
      <c r="C1778" t="s">
        <v>913</v>
      </c>
      <c r="D1778" t="s">
        <v>54</v>
      </c>
      <c r="E1778" t="s">
        <v>24</v>
      </c>
      <c r="F1778" s="107">
        <v>45291</v>
      </c>
      <c r="H1778">
        <v>3.83</v>
      </c>
      <c r="K1778" t="s">
        <v>91</v>
      </c>
      <c r="L1778" t="s">
        <v>55</v>
      </c>
      <c r="M1778">
        <v>2023</v>
      </c>
      <c r="N1778" t="s">
        <v>744</v>
      </c>
      <c r="O1778" t="s">
        <v>745</v>
      </c>
      <c r="P1778">
        <v>0</v>
      </c>
      <c r="Q1778">
        <v>0</v>
      </c>
      <c r="R1778">
        <v>0</v>
      </c>
      <c r="T1778" t="s">
        <v>2973</v>
      </c>
      <c r="U1778">
        <v>31</v>
      </c>
      <c r="V1778" t="s">
        <v>116</v>
      </c>
    </row>
    <row r="1779" spans="1:22" x14ac:dyDescent="0.3">
      <c r="A1779">
        <v>270</v>
      </c>
      <c r="B1779" t="s">
        <v>1331</v>
      </c>
      <c r="C1779" t="s">
        <v>913</v>
      </c>
      <c r="D1779" t="s">
        <v>54</v>
      </c>
      <c r="E1779" t="s">
        <v>24</v>
      </c>
      <c r="F1779" s="107">
        <v>45657</v>
      </c>
      <c r="H1779">
        <v>4.57</v>
      </c>
      <c r="K1779" t="s">
        <v>91</v>
      </c>
      <c r="L1779" t="s">
        <v>55</v>
      </c>
      <c r="M1779">
        <v>2024</v>
      </c>
      <c r="N1779" t="s">
        <v>744</v>
      </c>
      <c r="O1779" t="s">
        <v>762</v>
      </c>
      <c r="P1779">
        <v>0</v>
      </c>
      <c r="Q1779">
        <v>0</v>
      </c>
      <c r="R1779">
        <v>0</v>
      </c>
      <c r="T1779" t="s">
        <v>2974</v>
      </c>
      <c r="U1779">
        <v>31</v>
      </c>
      <c r="V1779" t="s">
        <v>116</v>
      </c>
    </row>
    <row r="1780" spans="1:22" x14ac:dyDescent="0.3">
      <c r="A1780">
        <v>270</v>
      </c>
      <c r="B1780" t="s">
        <v>1331</v>
      </c>
      <c r="C1780" t="s">
        <v>913</v>
      </c>
      <c r="D1780" t="s">
        <v>54</v>
      </c>
      <c r="E1780" t="s">
        <v>24</v>
      </c>
      <c r="F1780" s="107">
        <v>46022</v>
      </c>
      <c r="H1780">
        <v>4.3</v>
      </c>
      <c r="K1780" t="s">
        <v>91</v>
      </c>
      <c r="L1780" t="s">
        <v>55</v>
      </c>
      <c r="M1780">
        <v>2025</v>
      </c>
      <c r="N1780" t="s">
        <v>744</v>
      </c>
      <c r="O1780" t="s">
        <v>751</v>
      </c>
      <c r="P1780">
        <v>0</v>
      </c>
      <c r="Q1780">
        <v>0</v>
      </c>
      <c r="R1780">
        <v>0</v>
      </c>
      <c r="T1780" t="s">
        <v>1333</v>
      </c>
      <c r="U1780">
        <v>31</v>
      </c>
      <c r="V1780" t="s">
        <v>116</v>
      </c>
    </row>
    <row r="1781" spans="1:22" x14ac:dyDescent="0.3">
      <c r="A1781">
        <v>271</v>
      </c>
      <c r="B1781" t="s">
        <v>1334</v>
      </c>
      <c r="C1781" t="s">
        <v>913</v>
      </c>
      <c r="D1781" t="s">
        <v>54</v>
      </c>
      <c r="E1781" t="s">
        <v>24</v>
      </c>
      <c r="F1781" s="107">
        <v>45291</v>
      </c>
      <c r="H1781">
        <v>16.172336466434469</v>
      </c>
      <c r="K1781">
        <v>0</v>
      </c>
      <c r="L1781" t="s">
        <v>55</v>
      </c>
      <c r="M1781">
        <v>2023</v>
      </c>
      <c r="N1781" t="s">
        <v>744</v>
      </c>
      <c r="O1781" t="s">
        <v>745</v>
      </c>
      <c r="P1781">
        <v>0</v>
      </c>
      <c r="Q1781">
        <v>0</v>
      </c>
      <c r="R1781">
        <v>0</v>
      </c>
      <c r="T1781" t="s">
        <v>2975</v>
      </c>
      <c r="U1781">
        <v>31</v>
      </c>
      <c r="V1781" t="s">
        <v>116</v>
      </c>
    </row>
    <row r="1782" spans="1:22" x14ac:dyDescent="0.3">
      <c r="A1782">
        <v>271</v>
      </c>
      <c r="B1782" t="s">
        <v>1334</v>
      </c>
      <c r="C1782" t="s">
        <v>913</v>
      </c>
      <c r="D1782" t="s">
        <v>54</v>
      </c>
      <c r="E1782" t="s">
        <v>24</v>
      </c>
      <c r="F1782" s="107">
        <v>45657</v>
      </c>
      <c r="H1782">
        <v>16.86</v>
      </c>
      <c r="K1782">
        <v>0</v>
      </c>
      <c r="L1782" t="s">
        <v>55</v>
      </c>
      <c r="M1782">
        <v>2024</v>
      </c>
      <c r="N1782" t="s">
        <v>744</v>
      </c>
      <c r="O1782" t="s">
        <v>762</v>
      </c>
      <c r="P1782">
        <v>0</v>
      </c>
      <c r="Q1782">
        <v>0</v>
      </c>
      <c r="R1782">
        <v>0</v>
      </c>
      <c r="T1782" t="s">
        <v>1335</v>
      </c>
      <c r="U1782">
        <v>31</v>
      </c>
      <c r="V1782" t="s">
        <v>116</v>
      </c>
    </row>
    <row r="1783" spans="1:22" x14ac:dyDescent="0.3">
      <c r="A1783">
        <v>271</v>
      </c>
      <c r="B1783" t="s">
        <v>1334</v>
      </c>
      <c r="C1783" t="s">
        <v>913</v>
      </c>
      <c r="D1783" t="s">
        <v>54</v>
      </c>
      <c r="E1783" t="s">
        <v>24</v>
      </c>
      <c r="F1783" s="107">
        <v>46022</v>
      </c>
      <c r="H1783">
        <v>19.93</v>
      </c>
      <c r="K1783">
        <v>0</v>
      </c>
      <c r="L1783" t="s">
        <v>55</v>
      </c>
      <c r="M1783">
        <v>2025</v>
      </c>
      <c r="N1783" t="s">
        <v>744</v>
      </c>
      <c r="O1783" t="s">
        <v>751</v>
      </c>
      <c r="P1783">
        <v>0</v>
      </c>
      <c r="Q1783">
        <v>0</v>
      </c>
      <c r="R1783">
        <v>0</v>
      </c>
      <c r="T1783" t="s">
        <v>1337</v>
      </c>
      <c r="U1783">
        <v>31</v>
      </c>
      <c r="V1783" t="s">
        <v>116</v>
      </c>
    </row>
    <row r="1784" spans="1:22" x14ac:dyDescent="0.3">
      <c r="A1784">
        <v>272</v>
      </c>
      <c r="B1784" t="s">
        <v>220</v>
      </c>
      <c r="C1784" t="s">
        <v>72</v>
      </c>
      <c r="D1784" t="s">
        <v>73</v>
      </c>
      <c r="E1784" t="s">
        <v>62</v>
      </c>
      <c r="F1784" s="107">
        <v>44561</v>
      </c>
      <c r="G1784">
        <v>0</v>
      </c>
      <c r="H1784">
        <v>0</v>
      </c>
      <c r="K1784">
        <v>0</v>
      </c>
      <c r="L1784" t="s">
        <v>55</v>
      </c>
      <c r="M1784">
        <v>2021</v>
      </c>
      <c r="N1784" t="s">
        <v>744</v>
      </c>
      <c r="O1784" t="s">
        <v>747</v>
      </c>
      <c r="P1784">
        <v>0</v>
      </c>
      <c r="Q1784">
        <v>0</v>
      </c>
      <c r="R1784">
        <v>0</v>
      </c>
      <c r="T1784" t="s">
        <v>1338</v>
      </c>
      <c r="U1784">
        <v>31</v>
      </c>
    </row>
    <row r="1785" spans="1:22" x14ac:dyDescent="0.3">
      <c r="A1785">
        <v>272</v>
      </c>
      <c r="B1785" t="s">
        <v>220</v>
      </c>
      <c r="C1785" t="s">
        <v>72</v>
      </c>
      <c r="D1785" t="s">
        <v>73</v>
      </c>
      <c r="E1785" t="s">
        <v>62</v>
      </c>
      <c r="F1785" s="107">
        <v>44926</v>
      </c>
      <c r="G1785">
        <v>0</v>
      </c>
      <c r="H1785">
        <v>0</v>
      </c>
      <c r="K1785">
        <v>0</v>
      </c>
      <c r="L1785" t="s">
        <v>55</v>
      </c>
      <c r="M1785">
        <v>2022</v>
      </c>
      <c r="N1785" t="s">
        <v>744</v>
      </c>
      <c r="O1785" t="s">
        <v>749</v>
      </c>
      <c r="P1785">
        <v>0</v>
      </c>
      <c r="Q1785">
        <v>0</v>
      </c>
      <c r="R1785">
        <v>0</v>
      </c>
      <c r="T1785" t="s">
        <v>1339</v>
      </c>
      <c r="U1785">
        <v>31</v>
      </c>
    </row>
    <row r="1786" spans="1:22" x14ac:dyDescent="0.3">
      <c r="A1786">
        <v>272</v>
      </c>
      <c r="B1786" t="s">
        <v>220</v>
      </c>
      <c r="C1786" t="s">
        <v>72</v>
      </c>
      <c r="D1786" t="s">
        <v>73</v>
      </c>
      <c r="E1786" t="s">
        <v>62</v>
      </c>
      <c r="F1786" s="107">
        <v>45291</v>
      </c>
      <c r="G1786">
        <v>0</v>
      </c>
      <c r="H1786">
        <v>0</v>
      </c>
      <c r="K1786">
        <v>0</v>
      </c>
      <c r="L1786" t="s">
        <v>55</v>
      </c>
      <c r="M1786">
        <v>2023</v>
      </c>
      <c r="N1786" t="s">
        <v>744</v>
      </c>
      <c r="O1786" t="s">
        <v>745</v>
      </c>
      <c r="P1786">
        <v>0</v>
      </c>
      <c r="Q1786">
        <v>0</v>
      </c>
      <c r="R1786">
        <v>0</v>
      </c>
      <c r="T1786" t="s">
        <v>2976</v>
      </c>
      <c r="U1786">
        <v>31</v>
      </c>
    </row>
    <row r="1787" spans="1:22" x14ac:dyDescent="0.3">
      <c r="A1787">
        <v>272</v>
      </c>
      <c r="B1787" t="s">
        <v>220</v>
      </c>
      <c r="C1787" t="s">
        <v>72</v>
      </c>
      <c r="D1787" t="s">
        <v>73</v>
      </c>
      <c r="E1787" t="s">
        <v>62</v>
      </c>
      <c r="F1787" s="107">
        <v>45657</v>
      </c>
      <c r="G1787">
        <v>0</v>
      </c>
      <c r="H1787">
        <v>0</v>
      </c>
      <c r="K1787">
        <v>0</v>
      </c>
      <c r="L1787" t="s">
        <v>55</v>
      </c>
      <c r="M1787">
        <v>2024</v>
      </c>
      <c r="N1787" t="s">
        <v>744</v>
      </c>
      <c r="O1787" t="s">
        <v>762</v>
      </c>
      <c r="P1787">
        <v>0</v>
      </c>
      <c r="Q1787">
        <v>0</v>
      </c>
      <c r="R1787">
        <v>0</v>
      </c>
      <c r="T1787" t="s">
        <v>2977</v>
      </c>
      <c r="U1787">
        <v>31</v>
      </c>
    </row>
    <row r="1788" spans="1:22" x14ac:dyDescent="0.3">
      <c r="A1788">
        <v>272</v>
      </c>
      <c r="B1788" t="s">
        <v>220</v>
      </c>
      <c r="C1788" t="s">
        <v>72</v>
      </c>
      <c r="D1788" t="s">
        <v>73</v>
      </c>
      <c r="E1788" t="s">
        <v>62</v>
      </c>
      <c r="F1788" s="107">
        <v>46022</v>
      </c>
      <c r="G1788">
        <v>0</v>
      </c>
      <c r="H1788">
        <v>0</v>
      </c>
      <c r="K1788">
        <v>0</v>
      </c>
      <c r="L1788" t="s">
        <v>55</v>
      </c>
      <c r="M1788">
        <v>2025</v>
      </c>
      <c r="N1788" t="s">
        <v>744</v>
      </c>
      <c r="O1788" t="s">
        <v>751</v>
      </c>
      <c r="P1788">
        <v>0</v>
      </c>
      <c r="Q1788">
        <v>0</v>
      </c>
      <c r="R1788">
        <v>0</v>
      </c>
      <c r="T1788" t="s">
        <v>1340</v>
      </c>
      <c r="U1788">
        <v>31</v>
      </c>
    </row>
    <row r="1789" spans="1:22" x14ac:dyDescent="0.3">
      <c r="A1789">
        <v>273</v>
      </c>
      <c r="B1789" t="s">
        <v>221</v>
      </c>
      <c r="C1789" t="s">
        <v>1341</v>
      </c>
      <c r="D1789" t="s">
        <v>54</v>
      </c>
      <c r="E1789" t="s">
        <v>24</v>
      </c>
      <c r="F1789" s="107">
        <v>45291</v>
      </c>
      <c r="G1789">
        <v>100</v>
      </c>
      <c r="H1789">
        <v>100</v>
      </c>
      <c r="I1789" s="59">
        <v>1</v>
      </c>
      <c r="J1789" s="59">
        <v>1</v>
      </c>
      <c r="K1789" t="s">
        <v>55</v>
      </c>
      <c r="L1789" t="s">
        <v>55</v>
      </c>
      <c r="M1789">
        <v>2023</v>
      </c>
      <c r="N1789" t="s">
        <v>744</v>
      </c>
      <c r="O1789" t="s">
        <v>745</v>
      </c>
      <c r="P1789">
        <v>0</v>
      </c>
      <c r="Q1789">
        <v>0</v>
      </c>
      <c r="R1789">
        <v>0</v>
      </c>
      <c r="T1789" t="s">
        <v>2978</v>
      </c>
      <c r="U1789">
        <v>31</v>
      </c>
    </row>
    <row r="1790" spans="1:22" x14ac:dyDescent="0.3">
      <c r="A1790">
        <v>273</v>
      </c>
      <c r="B1790" t="s">
        <v>221</v>
      </c>
      <c r="C1790" t="s">
        <v>1341</v>
      </c>
      <c r="D1790" t="s">
        <v>54</v>
      </c>
      <c r="E1790" t="s">
        <v>24</v>
      </c>
      <c r="F1790" s="107">
        <v>45657</v>
      </c>
      <c r="G1790">
        <v>100</v>
      </c>
      <c r="H1790">
        <v>100</v>
      </c>
      <c r="I1790" s="59">
        <v>1</v>
      </c>
      <c r="J1790" s="59">
        <v>1</v>
      </c>
      <c r="K1790" t="s">
        <v>55</v>
      </c>
      <c r="L1790" t="s">
        <v>55</v>
      </c>
      <c r="M1790">
        <v>2024</v>
      </c>
      <c r="N1790" t="s">
        <v>744</v>
      </c>
      <c r="O1790" t="s">
        <v>762</v>
      </c>
      <c r="P1790">
        <v>0</v>
      </c>
      <c r="Q1790">
        <v>0</v>
      </c>
      <c r="R1790">
        <v>0</v>
      </c>
      <c r="T1790" t="s">
        <v>2979</v>
      </c>
      <c r="U1790">
        <v>31</v>
      </c>
    </row>
    <row r="1791" spans="1:22" x14ac:dyDescent="0.3">
      <c r="A1791">
        <v>273</v>
      </c>
      <c r="B1791" t="s">
        <v>221</v>
      </c>
      <c r="C1791" t="s">
        <v>1341</v>
      </c>
      <c r="D1791" t="s">
        <v>54</v>
      </c>
      <c r="E1791" t="s">
        <v>24</v>
      </c>
      <c r="F1791" s="107">
        <v>46022</v>
      </c>
      <c r="G1791">
        <v>100</v>
      </c>
      <c r="H1791">
        <v>100</v>
      </c>
      <c r="I1791" s="59">
        <v>1</v>
      </c>
      <c r="J1791" s="59">
        <v>1</v>
      </c>
      <c r="K1791" t="s">
        <v>55</v>
      </c>
      <c r="L1791" t="s">
        <v>55</v>
      </c>
      <c r="M1791">
        <v>2025</v>
      </c>
      <c r="N1791" t="s">
        <v>744</v>
      </c>
      <c r="O1791" t="s">
        <v>751</v>
      </c>
      <c r="P1791">
        <v>0</v>
      </c>
      <c r="Q1791">
        <v>0</v>
      </c>
      <c r="R1791">
        <v>0</v>
      </c>
      <c r="T1791" t="s">
        <v>1342</v>
      </c>
      <c r="U1791">
        <v>31</v>
      </c>
    </row>
    <row r="1792" spans="1:22" x14ac:dyDescent="0.3">
      <c r="A1792">
        <v>274</v>
      </c>
      <c r="B1792" t="s">
        <v>223</v>
      </c>
      <c r="C1792" t="s">
        <v>981</v>
      </c>
      <c r="D1792" t="s">
        <v>54</v>
      </c>
      <c r="E1792" t="s">
        <v>24</v>
      </c>
      <c r="F1792" s="107">
        <v>44926</v>
      </c>
      <c r="K1792" t="s">
        <v>55</v>
      </c>
      <c r="L1792" t="s">
        <v>128</v>
      </c>
      <c r="M1792">
        <v>2022</v>
      </c>
      <c r="N1792" t="s">
        <v>744</v>
      </c>
      <c r="O1792" t="s">
        <v>749</v>
      </c>
      <c r="P1792">
        <v>0</v>
      </c>
      <c r="Q1792">
        <v>0</v>
      </c>
      <c r="R1792">
        <v>0</v>
      </c>
      <c r="T1792" t="s">
        <v>2980</v>
      </c>
      <c r="U1792">
        <v>31</v>
      </c>
      <c r="V1792" t="s">
        <v>128</v>
      </c>
    </row>
    <row r="1793" spans="1:22" x14ac:dyDescent="0.3">
      <c r="A1793">
        <v>274</v>
      </c>
      <c r="B1793" t="s">
        <v>223</v>
      </c>
      <c r="C1793" t="s">
        <v>981</v>
      </c>
      <c r="D1793" t="s">
        <v>54</v>
      </c>
      <c r="E1793" t="s">
        <v>24</v>
      </c>
      <c r="F1793" s="107">
        <v>45291</v>
      </c>
      <c r="G1793">
        <v>400</v>
      </c>
      <c r="H1793">
        <v>418.04999542236328</v>
      </c>
      <c r="I1793" s="59">
        <v>1.045124988555908</v>
      </c>
      <c r="J1793" s="59">
        <v>1.045124988555908</v>
      </c>
      <c r="K1793" t="s">
        <v>55</v>
      </c>
      <c r="L1793" t="s">
        <v>55</v>
      </c>
      <c r="M1793">
        <v>2023</v>
      </c>
      <c r="N1793" t="s">
        <v>744</v>
      </c>
      <c r="O1793" t="s">
        <v>745</v>
      </c>
      <c r="P1793">
        <v>0</v>
      </c>
      <c r="Q1793">
        <v>0</v>
      </c>
      <c r="R1793">
        <v>0</v>
      </c>
      <c r="T1793" t="s">
        <v>2981</v>
      </c>
      <c r="U1793">
        <v>31</v>
      </c>
    </row>
    <row r="1794" spans="1:22" x14ac:dyDescent="0.3">
      <c r="A1794">
        <v>274</v>
      </c>
      <c r="B1794" t="s">
        <v>223</v>
      </c>
      <c r="C1794" t="s">
        <v>981</v>
      </c>
      <c r="D1794" t="s">
        <v>54</v>
      </c>
      <c r="E1794" t="s">
        <v>24</v>
      </c>
      <c r="F1794" s="107">
        <v>46022</v>
      </c>
      <c r="G1794">
        <v>400</v>
      </c>
      <c r="H1794">
        <v>424.01999664306641</v>
      </c>
      <c r="I1794" s="59">
        <v>1.060049991607666</v>
      </c>
      <c r="J1794" s="59">
        <v>1.060049991607666</v>
      </c>
      <c r="K1794" t="s">
        <v>55</v>
      </c>
      <c r="L1794" t="s">
        <v>55</v>
      </c>
      <c r="M1794">
        <v>2025</v>
      </c>
      <c r="N1794" t="s">
        <v>744</v>
      </c>
      <c r="O1794" t="s">
        <v>751</v>
      </c>
      <c r="P1794">
        <v>0</v>
      </c>
      <c r="Q1794">
        <v>0</v>
      </c>
      <c r="R1794">
        <v>0</v>
      </c>
      <c r="T1794" t="s">
        <v>1346</v>
      </c>
      <c r="U1794">
        <v>31</v>
      </c>
    </row>
    <row r="1795" spans="1:22" x14ac:dyDescent="0.3">
      <c r="A1795">
        <v>275</v>
      </c>
      <c r="B1795" t="s">
        <v>224</v>
      </c>
      <c r="C1795" t="s">
        <v>225</v>
      </c>
      <c r="D1795" t="s">
        <v>54</v>
      </c>
      <c r="E1795" t="s">
        <v>24</v>
      </c>
      <c r="F1795" s="107">
        <v>44561</v>
      </c>
      <c r="G1795">
        <v>80</v>
      </c>
      <c r="H1795">
        <v>0</v>
      </c>
      <c r="I1795" s="59">
        <v>0</v>
      </c>
      <c r="J1795" s="59">
        <v>0</v>
      </c>
      <c r="K1795" t="s">
        <v>25</v>
      </c>
      <c r="L1795" t="s">
        <v>25</v>
      </c>
      <c r="M1795">
        <v>2021</v>
      </c>
      <c r="N1795" t="s">
        <v>744</v>
      </c>
      <c r="O1795" t="s">
        <v>747</v>
      </c>
      <c r="P1795">
        <v>0</v>
      </c>
      <c r="Q1795">
        <v>0</v>
      </c>
      <c r="R1795">
        <v>0</v>
      </c>
      <c r="T1795" t="s">
        <v>1347</v>
      </c>
      <c r="U1795">
        <v>31</v>
      </c>
    </row>
    <row r="1796" spans="1:22" x14ac:dyDescent="0.3">
      <c r="A1796">
        <v>275</v>
      </c>
      <c r="B1796" t="s">
        <v>224</v>
      </c>
      <c r="C1796" t="s">
        <v>225</v>
      </c>
      <c r="D1796" t="s">
        <v>54</v>
      </c>
      <c r="E1796" t="s">
        <v>24</v>
      </c>
      <c r="F1796" s="107">
        <v>44926</v>
      </c>
      <c r="G1796">
        <v>80</v>
      </c>
      <c r="H1796">
        <v>0</v>
      </c>
      <c r="I1796" s="59">
        <v>0</v>
      </c>
      <c r="J1796" s="59">
        <v>0</v>
      </c>
      <c r="K1796" t="s">
        <v>25</v>
      </c>
      <c r="L1796" t="s">
        <v>25</v>
      </c>
      <c r="M1796">
        <v>2022</v>
      </c>
      <c r="N1796" t="s">
        <v>744</v>
      </c>
      <c r="O1796" t="s">
        <v>749</v>
      </c>
      <c r="P1796">
        <v>0</v>
      </c>
      <c r="Q1796">
        <v>0</v>
      </c>
      <c r="R1796">
        <v>0</v>
      </c>
      <c r="T1796" t="s">
        <v>1353</v>
      </c>
      <c r="U1796">
        <v>31</v>
      </c>
    </row>
    <row r="1797" spans="1:22" x14ac:dyDescent="0.3">
      <c r="A1797">
        <v>275</v>
      </c>
      <c r="B1797" t="s">
        <v>224</v>
      </c>
      <c r="C1797" t="s">
        <v>225</v>
      </c>
      <c r="D1797" t="s">
        <v>54</v>
      </c>
      <c r="E1797" t="s">
        <v>24</v>
      </c>
      <c r="F1797" s="107">
        <v>45291</v>
      </c>
      <c r="G1797">
        <v>80</v>
      </c>
      <c r="H1797">
        <v>0</v>
      </c>
      <c r="I1797" s="59">
        <v>0</v>
      </c>
      <c r="J1797" s="59">
        <v>0</v>
      </c>
      <c r="K1797" t="s">
        <v>25</v>
      </c>
      <c r="L1797" t="s">
        <v>25</v>
      </c>
      <c r="M1797">
        <v>2023</v>
      </c>
      <c r="N1797" t="s">
        <v>744</v>
      </c>
      <c r="O1797" t="s">
        <v>745</v>
      </c>
      <c r="P1797">
        <v>0</v>
      </c>
      <c r="Q1797">
        <v>0</v>
      </c>
      <c r="R1797">
        <v>0</v>
      </c>
      <c r="T1797" t="s">
        <v>1365</v>
      </c>
      <c r="U1797">
        <v>31</v>
      </c>
    </row>
    <row r="1798" spans="1:22" x14ac:dyDescent="0.3">
      <c r="A1798">
        <v>275</v>
      </c>
      <c r="B1798" t="s">
        <v>224</v>
      </c>
      <c r="C1798" t="s">
        <v>225</v>
      </c>
      <c r="D1798" t="s">
        <v>54</v>
      </c>
      <c r="E1798" t="s">
        <v>24</v>
      </c>
      <c r="F1798" s="107">
        <v>45657</v>
      </c>
      <c r="G1798">
        <v>80</v>
      </c>
      <c r="H1798">
        <v>109.58</v>
      </c>
      <c r="I1798" s="59">
        <v>1.3</v>
      </c>
      <c r="J1798" s="59">
        <v>1.36975</v>
      </c>
      <c r="K1798" t="s">
        <v>25</v>
      </c>
      <c r="L1798" t="s">
        <v>25</v>
      </c>
      <c r="M1798">
        <v>2024</v>
      </c>
      <c r="N1798" t="s">
        <v>744</v>
      </c>
      <c r="O1798" t="s">
        <v>762</v>
      </c>
      <c r="P1798">
        <v>0</v>
      </c>
      <c r="Q1798">
        <v>0</v>
      </c>
      <c r="R1798">
        <v>0</v>
      </c>
      <c r="T1798" t="s">
        <v>2982</v>
      </c>
      <c r="U1798">
        <v>31</v>
      </c>
    </row>
    <row r="1799" spans="1:22" x14ac:dyDescent="0.3">
      <c r="A1799">
        <v>275</v>
      </c>
      <c r="B1799" t="s">
        <v>224</v>
      </c>
      <c r="C1799" t="s">
        <v>225</v>
      </c>
      <c r="D1799" t="s">
        <v>54</v>
      </c>
      <c r="E1799" t="s">
        <v>24</v>
      </c>
      <c r="F1799" s="107">
        <v>46022</v>
      </c>
      <c r="G1799">
        <v>80</v>
      </c>
      <c r="H1799">
        <v>91.67</v>
      </c>
      <c r="I1799" s="59">
        <v>1.145875</v>
      </c>
      <c r="J1799" s="59">
        <v>1.145875</v>
      </c>
      <c r="K1799" t="s">
        <v>25</v>
      </c>
      <c r="L1799" t="s">
        <v>25</v>
      </c>
      <c r="M1799">
        <v>2025</v>
      </c>
      <c r="N1799" t="s">
        <v>744</v>
      </c>
      <c r="O1799" t="s">
        <v>751</v>
      </c>
      <c r="P1799">
        <v>0</v>
      </c>
      <c r="Q1799">
        <v>0</v>
      </c>
      <c r="R1799">
        <v>0</v>
      </c>
      <c r="T1799" t="s">
        <v>1366</v>
      </c>
      <c r="U1799">
        <v>31</v>
      </c>
    </row>
    <row r="1800" spans="1:22" x14ac:dyDescent="0.3">
      <c r="A1800">
        <v>276</v>
      </c>
      <c r="B1800" t="s">
        <v>226</v>
      </c>
      <c r="C1800" t="s">
        <v>1367</v>
      </c>
      <c r="D1800" t="s">
        <v>54</v>
      </c>
      <c r="E1800" t="s">
        <v>62</v>
      </c>
      <c r="F1800" s="107">
        <v>45291</v>
      </c>
      <c r="G1800">
        <v>85</v>
      </c>
      <c r="H1800">
        <v>84.5</v>
      </c>
      <c r="I1800" s="59">
        <v>1.0059171597633141</v>
      </c>
      <c r="J1800" s="59">
        <v>1.0059171597633141</v>
      </c>
      <c r="K1800" t="s">
        <v>55</v>
      </c>
      <c r="L1800" t="s">
        <v>91</v>
      </c>
      <c r="M1800">
        <v>2023</v>
      </c>
      <c r="N1800" t="s">
        <v>744</v>
      </c>
      <c r="O1800" t="s">
        <v>745</v>
      </c>
      <c r="P1800">
        <v>0</v>
      </c>
      <c r="Q1800">
        <v>0</v>
      </c>
      <c r="R1800">
        <v>0</v>
      </c>
      <c r="T1800" t="s">
        <v>2983</v>
      </c>
      <c r="U1800">
        <v>31</v>
      </c>
    </row>
    <row r="1801" spans="1:22" x14ac:dyDescent="0.3">
      <c r="A1801">
        <v>276</v>
      </c>
      <c r="B1801" t="s">
        <v>226</v>
      </c>
      <c r="C1801" t="s">
        <v>1367</v>
      </c>
      <c r="D1801" t="s">
        <v>54</v>
      </c>
      <c r="E1801" t="s">
        <v>62</v>
      </c>
      <c r="F1801" s="107">
        <v>45657</v>
      </c>
      <c r="G1801">
        <v>75</v>
      </c>
      <c r="H1801">
        <v>82.68</v>
      </c>
      <c r="I1801" s="59">
        <v>0.90711175616835982</v>
      </c>
      <c r="J1801" s="59">
        <v>0.90711175616835982</v>
      </c>
      <c r="K1801" t="s">
        <v>55</v>
      </c>
      <c r="L1801" t="s">
        <v>91</v>
      </c>
      <c r="M1801">
        <v>2024</v>
      </c>
      <c r="N1801" t="s">
        <v>744</v>
      </c>
      <c r="O1801" t="s">
        <v>762</v>
      </c>
      <c r="P1801">
        <v>0</v>
      </c>
      <c r="Q1801">
        <v>0</v>
      </c>
      <c r="R1801">
        <v>0</v>
      </c>
      <c r="T1801" t="s">
        <v>2984</v>
      </c>
      <c r="U1801">
        <v>31</v>
      </c>
    </row>
    <row r="1802" spans="1:22" x14ac:dyDescent="0.3">
      <c r="A1802">
        <v>276</v>
      </c>
      <c r="B1802" t="s">
        <v>226</v>
      </c>
      <c r="C1802" t="s">
        <v>1367</v>
      </c>
      <c r="D1802" t="s">
        <v>54</v>
      </c>
      <c r="E1802" t="s">
        <v>62</v>
      </c>
      <c r="F1802" s="107">
        <v>46022</v>
      </c>
      <c r="G1802">
        <v>81</v>
      </c>
      <c r="H1802">
        <v>82.81</v>
      </c>
      <c r="I1802" s="59">
        <v>0.97814273638449456</v>
      </c>
      <c r="J1802" s="59">
        <v>0.97814273638449456</v>
      </c>
      <c r="K1802" t="s">
        <v>55</v>
      </c>
      <c r="L1802" t="s">
        <v>91</v>
      </c>
      <c r="M1802">
        <v>2025</v>
      </c>
      <c r="N1802" t="s">
        <v>744</v>
      </c>
      <c r="O1802" t="s">
        <v>751</v>
      </c>
      <c r="P1802">
        <v>0</v>
      </c>
      <c r="Q1802">
        <v>0</v>
      </c>
      <c r="R1802">
        <v>0</v>
      </c>
      <c r="T1802" t="s">
        <v>1368</v>
      </c>
      <c r="U1802">
        <v>31</v>
      </c>
    </row>
    <row r="1803" spans="1:22" x14ac:dyDescent="0.3">
      <c r="A1803">
        <v>277</v>
      </c>
      <c r="B1803" t="s">
        <v>1369</v>
      </c>
      <c r="C1803" t="s">
        <v>1367</v>
      </c>
      <c r="D1803" t="s">
        <v>54</v>
      </c>
      <c r="E1803" t="s">
        <v>62</v>
      </c>
      <c r="F1803" s="107">
        <v>45291</v>
      </c>
      <c r="G1803">
        <v>85</v>
      </c>
      <c r="H1803">
        <v>73.290000000000006</v>
      </c>
      <c r="I1803" s="59">
        <v>1.1597762314094691</v>
      </c>
      <c r="J1803" s="59">
        <v>1.1597762314094691</v>
      </c>
      <c r="K1803" t="s">
        <v>55</v>
      </c>
      <c r="L1803" t="s">
        <v>91</v>
      </c>
      <c r="M1803">
        <v>2023</v>
      </c>
      <c r="N1803" t="s">
        <v>744</v>
      </c>
      <c r="O1803" t="s">
        <v>745</v>
      </c>
      <c r="P1803">
        <v>0</v>
      </c>
      <c r="Q1803">
        <v>0</v>
      </c>
      <c r="R1803">
        <v>0</v>
      </c>
      <c r="T1803" t="s">
        <v>2985</v>
      </c>
      <c r="U1803">
        <v>31</v>
      </c>
    </row>
    <row r="1804" spans="1:22" x14ac:dyDescent="0.3">
      <c r="A1804">
        <v>277</v>
      </c>
      <c r="B1804" t="s">
        <v>1369</v>
      </c>
      <c r="C1804" t="s">
        <v>1367</v>
      </c>
      <c r="D1804" t="s">
        <v>54</v>
      </c>
      <c r="E1804" t="s">
        <v>62</v>
      </c>
      <c r="F1804" s="107">
        <v>45657</v>
      </c>
      <c r="G1804">
        <v>73</v>
      </c>
      <c r="H1804">
        <v>71.239999999999995</v>
      </c>
      <c r="I1804" s="59">
        <v>1.0247052217855139</v>
      </c>
      <c r="J1804" s="59">
        <v>1.0247052217855139</v>
      </c>
      <c r="K1804" t="s">
        <v>55</v>
      </c>
      <c r="L1804" t="s">
        <v>91</v>
      </c>
      <c r="M1804">
        <v>2024</v>
      </c>
      <c r="N1804" t="s">
        <v>744</v>
      </c>
      <c r="O1804" t="s">
        <v>762</v>
      </c>
      <c r="P1804">
        <v>0</v>
      </c>
      <c r="Q1804">
        <v>0</v>
      </c>
      <c r="R1804">
        <v>0</v>
      </c>
      <c r="T1804" t="s">
        <v>2986</v>
      </c>
      <c r="U1804">
        <v>31</v>
      </c>
    </row>
    <row r="1805" spans="1:22" x14ac:dyDescent="0.3">
      <c r="A1805">
        <v>277</v>
      </c>
      <c r="B1805" t="s">
        <v>1369</v>
      </c>
      <c r="C1805" t="s">
        <v>1367</v>
      </c>
      <c r="D1805" t="s">
        <v>54</v>
      </c>
      <c r="E1805" t="s">
        <v>62</v>
      </c>
      <c r="F1805" s="107">
        <v>46022</v>
      </c>
      <c r="G1805">
        <v>71</v>
      </c>
      <c r="H1805">
        <v>68.400000000000006</v>
      </c>
      <c r="I1805" s="59">
        <v>1.0380116959064329</v>
      </c>
      <c r="J1805" s="59">
        <v>1.0380116959064329</v>
      </c>
      <c r="K1805" t="s">
        <v>55</v>
      </c>
      <c r="L1805" t="s">
        <v>91</v>
      </c>
      <c r="M1805">
        <v>2025</v>
      </c>
      <c r="N1805" t="s">
        <v>744</v>
      </c>
      <c r="O1805" t="s">
        <v>751</v>
      </c>
      <c r="P1805">
        <v>0</v>
      </c>
      <c r="Q1805">
        <v>0</v>
      </c>
      <c r="R1805">
        <v>0</v>
      </c>
      <c r="T1805" t="s">
        <v>1370</v>
      </c>
      <c r="U1805">
        <v>31</v>
      </c>
    </row>
    <row r="1806" spans="1:22" x14ac:dyDescent="0.3">
      <c r="A1806">
        <v>278</v>
      </c>
      <c r="B1806" t="s">
        <v>1371</v>
      </c>
      <c r="C1806" t="s">
        <v>1367</v>
      </c>
      <c r="D1806" t="s">
        <v>54</v>
      </c>
      <c r="E1806" t="s">
        <v>24</v>
      </c>
      <c r="F1806" s="107">
        <v>44561</v>
      </c>
      <c r="H1806">
        <v>0</v>
      </c>
      <c r="K1806" t="s">
        <v>116</v>
      </c>
      <c r="L1806" t="s">
        <v>116</v>
      </c>
      <c r="M1806">
        <v>2021</v>
      </c>
      <c r="N1806" t="s">
        <v>744</v>
      </c>
      <c r="O1806" t="s">
        <v>747</v>
      </c>
      <c r="P1806">
        <v>0</v>
      </c>
      <c r="Q1806">
        <v>0</v>
      </c>
      <c r="R1806">
        <v>0</v>
      </c>
      <c r="T1806" t="s">
        <v>1373</v>
      </c>
      <c r="U1806">
        <v>31</v>
      </c>
      <c r="V1806" t="s">
        <v>116</v>
      </c>
    </row>
    <row r="1807" spans="1:22" x14ac:dyDescent="0.3">
      <c r="A1807">
        <v>278</v>
      </c>
      <c r="B1807" t="s">
        <v>1371</v>
      </c>
      <c r="C1807" t="s">
        <v>1367</v>
      </c>
      <c r="D1807" t="s">
        <v>54</v>
      </c>
      <c r="E1807" t="s">
        <v>24</v>
      </c>
      <c r="F1807" s="107">
        <v>44926</v>
      </c>
      <c r="H1807">
        <v>0</v>
      </c>
      <c r="K1807" t="s">
        <v>116</v>
      </c>
      <c r="L1807" t="s">
        <v>116</v>
      </c>
      <c r="M1807">
        <v>2022</v>
      </c>
      <c r="N1807" t="s">
        <v>744</v>
      </c>
      <c r="O1807" t="s">
        <v>749</v>
      </c>
      <c r="P1807">
        <v>0</v>
      </c>
      <c r="Q1807">
        <v>0</v>
      </c>
      <c r="R1807">
        <v>0</v>
      </c>
      <c r="T1807" t="s">
        <v>1379</v>
      </c>
      <c r="U1807">
        <v>31</v>
      </c>
      <c r="V1807" t="s">
        <v>116</v>
      </c>
    </row>
    <row r="1808" spans="1:22" x14ac:dyDescent="0.3">
      <c r="A1808">
        <v>278</v>
      </c>
      <c r="B1808" t="s">
        <v>1371</v>
      </c>
      <c r="C1808" t="s">
        <v>1367</v>
      </c>
      <c r="D1808" t="s">
        <v>54</v>
      </c>
      <c r="E1808" t="s">
        <v>24</v>
      </c>
      <c r="F1808" s="107">
        <v>45291</v>
      </c>
      <c r="H1808">
        <v>1017</v>
      </c>
      <c r="K1808" t="s">
        <v>116</v>
      </c>
      <c r="L1808" t="s">
        <v>116</v>
      </c>
      <c r="M1808">
        <v>2023</v>
      </c>
      <c r="N1808" t="s">
        <v>744</v>
      </c>
      <c r="O1808" t="s">
        <v>745</v>
      </c>
      <c r="P1808">
        <v>0</v>
      </c>
      <c r="Q1808">
        <v>0</v>
      </c>
      <c r="R1808">
        <v>0</v>
      </c>
      <c r="T1808" t="s">
        <v>2987</v>
      </c>
      <c r="U1808">
        <v>31</v>
      </c>
      <c r="V1808" t="s">
        <v>116</v>
      </c>
    </row>
    <row r="1809" spans="1:22" x14ac:dyDescent="0.3">
      <c r="A1809">
        <v>278</v>
      </c>
      <c r="B1809" t="s">
        <v>1371</v>
      </c>
      <c r="C1809" t="s">
        <v>1367</v>
      </c>
      <c r="D1809" t="s">
        <v>54</v>
      </c>
      <c r="E1809" t="s">
        <v>24</v>
      </c>
      <c r="F1809" s="107">
        <v>45657</v>
      </c>
      <c r="H1809">
        <v>1018</v>
      </c>
      <c r="K1809" t="s">
        <v>116</v>
      </c>
      <c r="L1809" t="s">
        <v>116</v>
      </c>
      <c r="M1809">
        <v>2024</v>
      </c>
      <c r="N1809" t="s">
        <v>744</v>
      </c>
      <c r="O1809" t="s">
        <v>762</v>
      </c>
      <c r="P1809">
        <v>0</v>
      </c>
      <c r="Q1809">
        <v>0</v>
      </c>
      <c r="R1809">
        <v>0</v>
      </c>
      <c r="T1809" t="s">
        <v>2988</v>
      </c>
      <c r="U1809">
        <v>31</v>
      </c>
      <c r="V1809" t="s">
        <v>116</v>
      </c>
    </row>
    <row r="1810" spans="1:22" x14ac:dyDescent="0.3">
      <c r="A1810">
        <v>278</v>
      </c>
      <c r="B1810" t="s">
        <v>1371</v>
      </c>
      <c r="C1810" t="s">
        <v>1367</v>
      </c>
      <c r="D1810" t="s">
        <v>54</v>
      </c>
      <c r="E1810" t="s">
        <v>24</v>
      </c>
      <c r="F1810" s="107">
        <v>46022</v>
      </c>
      <c r="H1810">
        <v>1071</v>
      </c>
      <c r="K1810" t="s">
        <v>116</v>
      </c>
      <c r="L1810" t="s">
        <v>116</v>
      </c>
      <c r="M1810">
        <v>2025</v>
      </c>
      <c r="N1810" t="s">
        <v>744</v>
      </c>
      <c r="O1810" t="s">
        <v>751</v>
      </c>
      <c r="P1810">
        <v>0</v>
      </c>
      <c r="Q1810">
        <v>0</v>
      </c>
      <c r="R1810">
        <v>0</v>
      </c>
      <c r="T1810" t="s">
        <v>1381</v>
      </c>
      <c r="U1810">
        <v>31</v>
      </c>
      <c r="V1810" t="s">
        <v>116</v>
      </c>
    </row>
    <row r="1811" spans="1:22" x14ac:dyDescent="0.3">
      <c r="A1811">
        <v>282</v>
      </c>
      <c r="B1811" t="s">
        <v>233</v>
      </c>
      <c r="C1811" t="s">
        <v>1367</v>
      </c>
      <c r="D1811" t="s">
        <v>54</v>
      </c>
      <c r="E1811" t="s">
        <v>24</v>
      </c>
      <c r="F1811" s="107">
        <v>45291</v>
      </c>
      <c r="G1811">
        <v>96</v>
      </c>
      <c r="H1811">
        <v>97.34</v>
      </c>
      <c r="I1811" s="59">
        <v>1.0139583333333331</v>
      </c>
      <c r="J1811" s="59">
        <v>1.0139583333333331</v>
      </c>
      <c r="K1811" t="s">
        <v>25</v>
      </c>
      <c r="L1811" t="s">
        <v>25</v>
      </c>
      <c r="M1811">
        <v>2023</v>
      </c>
      <c r="N1811" t="s">
        <v>744</v>
      </c>
      <c r="O1811" t="s">
        <v>745</v>
      </c>
      <c r="P1811">
        <v>0</v>
      </c>
      <c r="Q1811">
        <v>0</v>
      </c>
      <c r="R1811">
        <v>0</v>
      </c>
      <c r="T1811" t="s">
        <v>2989</v>
      </c>
      <c r="U1811">
        <v>31</v>
      </c>
    </row>
    <row r="1812" spans="1:22" x14ac:dyDescent="0.3">
      <c r="A1812">
        <v>282</v>
      </c>
      <c r="B1812" t="s">
        <v>233</v>
      </c>
      <c r="C1812" t="s">
        <v>1367</v>
      </c>
      <c r="D1812" t="s">
        <v>54</v>
      </c>
      <c r="E1812" t="s">
        <v>24</v>
      </c>
      <c r="F1812" s="107">
        <v>45657</v>
      </c>
      <c r="G1812">
        <v>97</v>
      </c>
      <c r="H1812">
        <v>96.84</v>
      </c>
      <c r="I1812" s="59">
        <v>0.99835051546391751</v>
      </c>
      <c r="J1812" s="59">
        <v>0.99835051546391751</v>
      </c>
      <c r="K1812" t="s">
        <v>25</v>
      </c>
      <c r="L1812" t="s">
        <v>25</v>
      </c>
      <c r="M1812">
        <v>2024</v>
      </c>
      <c r="N1812" t="s">
        <v>744</v>
      </c>
      <c r="O1812" t="s">
        <v>762</v>
      </c>
      <c r="P1812">
        <v>0</v>
      </c>
      <c r="Q1812">
        <v>0</v>
      </c>
      <c r="R1812">
        <v>0</v>
      </c>
      <c r="T1812" t="s">
        <v>2990</v>
      </c>
      <c r="U1812">
        <v>31</v>
      </c>
    </row>
    <row r="1813" spans="1:22" x14ac:dyDescent="0.3">
      <c r="A1813">
        <v>282</v>
      </c>
      <c r="B1813" t="s">
        <v>233</v>
      </c>
      <c r="C1813" t="s">
        <v>1367</v>
      </c>
      <c r="D1813" t="s">
        <v>54</v>
      </c>
      <c r="E1813" t="s">
        <v>24</v>
      </c>
      <c r="F1813" s="107">
        <v>46022</v>
      </c>
      <c r="G1813">
        <v>97</v>
      </c>
      <c r="H1813">
        <v>97.56</v>
      </c>
      <c r="I1813" s="59">
        <v>1.005773195876289</v>
      </c>
      <c r="J1813" s="59">
        <v>1.005773195876289</v>
      </c>
      <c r="K1813" t="s">
        <v>25</v>
      </c>
      <c r="L1813" t="s">
        <v>25</v>
      </c>
      <c r="M1813">
        <v>2025</v>
      </c>
      <c r="N1813" t="s">
        <v>744</v>
      </c>
      <c r="O1813" t="s">
        <v>751</v>
      </c>
      <c r="P1813">
        <v>0</v>
      </c>
      <c r="Q1813">
        <v>0</v>
      </c>
      <c r="R1813">
        <v>0</v>
      </c>
      <c r="T1813" t="s">
        <v>1382</v>
      </c>
      <c r="U1813">
        <v>31</v>
      </c>
    </row>
    <row r="1814" spans="1:22" x14ac:dyDescent="0.3">
      <c r="A1814">
        <v>283</v>
      </c>
      <c r="B1814" t="s">
        <v>234</v>
      </c>
      <c r="C1814" t="s">
        <v>1367</v>
      </c>
      <c r="D1814" t="s">
        <v>54</v>
      </c>
      <c r="E1814" t="s">
        <v>24</v>
      </c>
      <c r="F1814" s="107">
        <v>45291</v>
      </c>
      <c r="G1814">
        <v>4.5</v>
      </c>
      <c r="H1814">
        <v>4.55</v>
      </c>
      <c r="I1814" s="59">
        <v>1.0111111111111111</v>
      </c>
      <c r="J1814" s="59">
        <v>1.0111111111111111</v>
      </c>
      <c r="K1814" t="s">
        <v>91</v>
      </c>
      <c r="L1814" t="s">
        <v>91</v>
      </c>
      <c r="M1814">
        <v>2023</v>
      </c>
      <c r="N1814" t="s">
        <v>744</v>
      </c>
      <c r="O1814" t="s">
        <v>745</v>
      </c>
      <c r="P1814">
        <v>0</v>
      </c>
      <c r="Q1814">
        <v>0</v>
      </c>
      <c r="R1814">
        <v>0</v>
      </c>
      <c r="T1814" t="s">
        <v>2991</v>
      </c>
      <c r="U1814">
        <v>31</v>
      </c>
    </row>
    <row r="1815" spans="1:22" x14ac:dyDescent="0.3">
      <c r="A1815">
        <v>283</v>
      </c>
      <c r="B1815" t="s">
        <v>234</v>
      </c>
      <c r="C1815" t="s">
        <v>1367</v>
      </c>
      <c r="D1815" t="s">
        <v>54</v>
      </c>
      <c r="E1815" t="s">
        <v>24</v>
      </c>
      <c r="F1815" s="107">
        <v>45657</v>
      </c>
      <c r="G1815">
        <v>4.5</v>
      </c>
      <c r="H1815">
        <v>4.6399999999999997</v>
      </c>
      <c r="I1815" s="59">
        <v>1.0311111111111111</v>
      </c>
      <c r="J1815" s="59">
        <v>1.0311111111111111</v>
      </c>
      <c r="K1815" t="s">
        <v>91</v>
      </c>
      <c r="L1815" t="s">
        <v>91</v>
      </c>
      <c r="M1815">
        <v>2024</v>
      </c>
      <c r="N1815" t="s">
        <v>744</v>
      </c>
      <c r="O1815" t="s">
        <v>762</v>
      </c>
      <c r="P1815">
        <v>0</v>
      </c>
      <c r="Q1815">
        <v>0</v>
      </c>
      <c r="R1815">
        <v>0</v>
      </c>
      <c r="T1815" t="s">
        <v>2992</v>
      </c>
      <c r="U1815">
        <v>31</v>
      </c>
    </row>
    <row r="1816" spans="1:22" x14ac:dyDescent="0.3">
      <c r="A1816">
        <v>283</v>
      </c>
      <c r="B1816" t="s">
        <v>234</v>
      </c>
      <c r="C1816" t="s">
        <v>1367</v>
      </c>
      <c r="D1816" t="s">
        <v>54</v>
      </c>
      <c r="E1816" t="s">
        <v>24</v>
      </c>
      <c r="F1816" s="107">
        <v>46022</v>
      </c>
      <c r="G1816">
        <v>4.5999999999999996</v>
      </c>
      <c r="H1816">
        <v>4.67</v>
      </c>
      <c r="I1816" s="59">
        <v>1.0152173913043481</v>
      </c>
      <c r="J1816" s="59">
        <v>1.0152173913043481</v>
      </c>
      <c r="K1816" t="s">
        <v>91</v>
      </c>
      <c r="L1816" t="s">
        <v>91</v>
      </c>
      <c r="M1816">
        <v>2025</v>
      </c>
      <c r="N1816" t="s">
        <v>744</v>
      </c>
      <c r="O1816" t="s">
        <v>751</v>
      </c>
      <c r="P1816">
        <v>0</v>
      </c>
      <c r="Q1816">
        <v>0</v>
      </c>
      <c r="R1816">
        <v>0</v>
      </c>
      <c r="T1816" t="s">
        <v>1383</v>
      </c>
      <c r="U1816">
        <v>31</v>
      </c>
    </row>
    <row r="1817" spans="1:22" x14ac:dyDescent="0.3">
      <c r="A1817">
        <v>285</v>
      </c>
      <c r="B1817" t="s">
        <v>236</v>
      </c>
      <c r="C1817" t="s">
        <v>1367</v>
      </c>
      <c r="D1817" t="s">
        <v>54</v>
      </c>
      <c r="E1817" t="s">
        <v>24</v>
      </c>
      <c r="F1817" s="107">
        <v>45291</v>
      </c>
      <c r="G1817">
        <v>100</v>
      </c>
      <c r="H1817">
        <v>100</v>
      </c>
      <c r="I1817" s="59">
        <v>1</v>
      </c>
      <c r="J1817" s="59">
        <v>1</v>
      </c>
      <c r="K1817" t="s">
        <v>25</v>
      </c>
      <c r="L1817" t="s">
        <v>25</v>
      </c>
      <c r="M1817">
        <v>2023</v>
      </c>
      <c r="N1817" t="s">
        <v>744</v>
      </c>
      <c r="O1817" t="s">
        <v>745</v>
      </c>
      <c r="P1817">
        <v>0</v>
      </c>
      <c r="Q1817">
        <v>0</v>
      </c>
      <c r="R1817">
        <v>0</v>
      </c>
      <c r="T1817" t="s">
        <v>2993</v>
      </c>
      <c r="U1817">
        <v>31</v>
      </c>
    </row>
    <row r="1818" spans="1:22" x14ac:dyDescent="0.3">
      <c r="A1818">
        <v>285</v>
      </c>
      <c r="B1818" t="s">
        <v>236</v>
      </c>
      <c r="C1818" t="s">
        <v>1367</v>
      </c>
      <c r="D1818" t="s">
        <v>54</v>
      </c>
      <c r="E1818" t="s">
        <v>24</v>
      </c>
      <c r="F1818" s="107">
        <v>45657</v>
      </c>
      <c r="G1818">
        <v>100</v>
      </c>
      <c r="H1818">
        <v>100</v>
      </c>
      <c r="I1818" s="59">
        <v>1</v>
      </c>
      <c r="J1818" s="59">
        <v>1</v>
      </c>
      <c r="K1818" t="s">
        <v>25</v>
      </c>
      <c r="L1818" t="s">
        <v>25</v>
      </c>
      <c r="M1818">
        <v>2024</v>
      </c>
      <c r="N1818" t="s">
        <v>744</v>
      </c>
      <c r="O1818" t="s">
        <v>762</v>
      </c>
      <c r="P1818">
        <v>0</v>
      </c>
      <c r="Q1818">
        <v>0</v>
      </c>
      <c r="R1818">
        <v>0</v>
      </c>
      <c r="T1818" t="s">
        <v>2994</v>
      </c>
      <c r="U1818">
        <v>31</v>
      </c>
    </row>
    <row r="1819" spans="1:22" x14ac:dyDescent="0.3">
      <c r="A1819">
        <v>285</v>
      </c>
      <c r="B1819" t="s">
        <v>236</v>
      </c>
      <c r="C1819" t="s">
        <v>1367</v>
      </c>
      <c r="D1819" t="s">
        <v>54</v>
      </c>
      <c r="E1819" t="s">
        <v>24</v>
      </c>
      <c r="F1819" s="107">
        <v>46022</v>
      </c>
      <c r="G1819">
        <v>100</v>
      </c>
      <c r="H1819">
        <v>100</v>
      </c>
      <c r="I1819" s="59">
        <v>1</v>
      </c>
      <c r="J1819" s="59">
        <v>1</v>
      </c>
      <c r="K1819" t="s">
        <v>25</v>
      </c>
      <c r="L1819" t="s">
        <v>25</v>
      </c>
      <c r="M1819">
        <v>2025</v>
      </c>
      <c r="N1819" t="s">
        <v>744</v>
      </c>
      <c r="O1819" t="s">
        <v>751</v>
      </c>
      <c r="P1819">
        <v>0</v>
      </c>
      <c r="Q1819">
        <v>0</v>
      </c>
      <c r="R1819">
        <v>0</v>
      </c>
      <c r="T1819" t="s">
        <v>1384</v>
      </c>
      <c r="U1819">
        <v>31</v>
      </c>
    </row>
    <row r="1820" spans="1:22" x14ac:dyDescent="0.3">
      <c r="A1820">
        <v>286</v>
      </c>
      <c r="B1820" t="s">
        <v>1385</v>
      </c>
      <c r="C1820" t="s">
        <v>1367</v>
      </c>
      <c r="D1820" t="s">
        <v>54</v>
      </c>
      <c r="E1820" t="s">
        <v>24</v>
      </c>
      <c r="F1820" s="107">
        <v>44561</v>
      </c>
      <c r="H1820">
        <v>0</v>
      </c>
      <c r="K1820" t="s">
        <v>116</v>
      </c>
      <c r="L1820" t="s">
        <v>116</v>
      </c>
      <c r="M1820">
        <v>2021</v>
      </c>
      <c r="N1820" t="s">
        <v>744</v>
      </c>
      <c r="O1820" t="s">
        <v>747</v>
      </c>
      <c r="P1820">
        <v>0</v>
      </c>
      <c r="Q1820">
        <v>0</v>
      </c>
      <c r="R1820">
        <v>0</v>
      </c>
      <c r="T1820" t="s">
        <v>1387</v>
      </c>
      <c r="U1820">
        <v>31</v>
      </c>
      <c r="V1820" t="s">
        <v>116</v>
      </c>
    </row>
    <row r="1821" spans="1:22" x14ac:dyDescent="0.3">
      <c r="A1821">
        <v>286</v>
      </c>
      <c r="B1821" t="s">
        <v>1385</v>
      </c>
      <c r="C1821" t="s">
        <v>1367</v>
      </c>
      <c r="D1821" t="s">
        <v>54</v>
      </c>
      <c r="E1821" t="s">
        <v>24</v>
      </c>
      <c r="F1821" s="107">
        <v>44926</v>
      </c>
      <c r="H1821">
        <v>0</v>
      </c>
      <c r="K1821" t="s">
        <v>116</v>
      </c>
      <c r="L1821" t="s">
        <v>116</v>
      </c>
      <c r="M1821">
        <v>2022</v>
      </c>
      <c r="N1821" t="s">
        <v>744</v>
      </c>
      <c r="O1821" t="s">
        <v>749</v>
      </c>
      <c r="P1821">
        <v>0</v>
      </c>
      <c r="Q1821">
        <v>0</v>
      </c>
      <c r="R1821">
        <v>0</v>
      </c>
      <c r="T1821" t="s">
        <v>1393</v>
      </c>
      <c r="U1821">
        <v>31</v>
      </c>
      <c r="V1821" t="s">
        <v>116</v>
      </c>
    </row>
    <row r="1822" spans="1:22" x14ac:dyDescent="0.3">
      <c r="A1822">
        <v>286</v>
      </c>
      <c r="B1822" t="s">
        <v>1385</v>
      </c>
      <c r="C1822" t="s">
        <v>1367</v>
      </c>
      <c r="D1822" t="s">
        <v>54</v>
      </c>
      <c r="E1822" t="s">
        <v>24</v>
      </c>
      <c r="F1822" s="107">
        <v>45291</v>
      </c>
      <c r="H1822">
        <v>1017</v>
      </c>
      <c r="K1822" t="s">
        <v>116</v>
      </c>
      <c r="L1822" t="s">
        <v>116</v>
      </c>
      <c r="M1822">
        <v>2023</v>
      </c>
      <c r="N1822" t="s">
        <v>744</v>
      </c>
      <c r="O1822" t="s">
        <v>745</v>
      </c>
      <c r="P1822">
        <v>0</v>
      </c>
      <c r="Q1822">
        <v>0</v>
      </c>
      <c r="R1822">
        <v>0</v>
      </c>
      <c r="T1822" t="s">
        <v>2995</v>
      </c>
      <c r="U1822">
        <v>31</v>
      </c>
      <c r="V1822" t="s">
        <v>116</v>
      </c>
    </row>
    <row r="1823" spans="1:22" x14ac:dyDescent="0.3">
      <c r="A1823">
        <v>286</v>
      </c>
      <c r="B1823" t="s">
        <v>1385</v>
      </c>
      <c r="C1823" t="s">
        <v>1367</v>
      </c>
      <c r="D1823" t="s">
        <v>54</v>
      </c>
      <c r="E1823" t="s">
        <v>24</v>
      </c>
      <c r="F1823" s="107">
        <v>45657</v>
      </c>
      <c r="H1823">
        <v>1018</v>
      </c>
      <c r="K1823" t="s">
        <v>116</v>
      </c>
      <c r="L1823" t="s">
        <v>116</v>
      </c>
      <c r="M1823">
        <v>2024</v>
      </c>
      <c r="N1823" t="s">
        <v>744</v>
      </c>
      <c r="O1823" t="s">
        <v>762</v>
      </c>
      <c r="P1823">
        <v>0</v>
      </c>
      <c r="Q1823">
        <v>0</v>
      </c>
      <c r="R1823">
        <v>0</v>
      </c>
      <c r="T1823" t="s">
        <v>2996</v>
      </c>
      <c r="U1823">
        <v>31</v>
      </c>
      <c r="V1823" t="s">
        <v>116</v>
      </c>
    </row>
    <row r="1824" spans="1:22" x14ac:dyDescent="0.3">
      <c r="A1824">
        <v>286</v>
      </c>
      <c r="B1824" t="s">
        <v>1385</v>
      </c>
      <c r="C1824" t="s">
        <v>1367</v>
      </c>
      <c r="D1824" t="s">
        <v>54</v>
      </c>
      <c r="E1824" t="s">
        <v>24</v>
      </c>
      <c r="F1824" s="107">
        <v>46022</v>
      </c>
      <c r="H1824">
        <v>1071</v>
      </c>
      <c r="K1824" t="s">
        <v>116</v>
      </c>
      <c r="L1824" t="s">
        <v>116</v>
      </c>
      <c r="M1824">
        <v>2025</v>
      </c>
      <c r="N1824" t="s">
        <v>744</v>
      </c>
      <c r="O1824" t="s">
        <v>751</v>
      </c>
      <c r="P1824">
        <v>0</v>
      </c>
      <c r="Q1824">
        <v>0</v>
      </c>
      <c r="R1824">
        <v>0</v>
      </c>
      <c r="T1824" t="s">
        <v>1395</v>
      </c>
      <c r="U1824">
        <v>31</v>
      </c>
      <c r="V1824" t="s">
        <v>116</v>
      </c>
    </row>
    <row r="1825" spans="1:22" x14ac:dyDescent="0.3">
      <c r="A1825">
        <v>288</v>
      </c>
      <c r="B1825" t="s">
        <v>238</v>
      </c>
      <c r="C1825" t="s">
        <v>1367</v>
      </c>
      <c r="D1825" t="s">
        <v>73</v>
      </c>
      <c r="E1825" t="s">
        <v>24</v>
      </c>
      <c r="F1825" s="107">
        <v>45291</v>
      </c>
      <c r="G1825">
        <v>85</v>
      </c>
      <c r="H1825">
        <v>112.5</v>
      </c>
      <c r="I1825" s="59">
        <v>1.3</v>
      </c>
      <c r="J1825" s="59">
        <v>1.3235294117647061</v>
      </c>
      <c r="K1825" t="s">
        <v>55</v>
      </c>
      <c r="L1825" t="s">
        <v>55</v>
      </c>
      <c r="M1825">
        <v>2023</v>
      </c>
      <c r="N1825" t="s">
        <v>744</v>
      </c>
      <c r="O1825" t="s">
        <v>745</v>
      </c>
      <c r="P1825">
        <v>0</v>
      </c>
      <c r="Q1825">
        <v>0</v>
      </c>
      <c r="R1825">
        <v>0</v>
      </c>
      <c r="T1825" t="s">
        <v>2997</v>
      </c>
      <c r="U1825">
        <v>31</v>
      </c>
    </row>
    <row r="1826" spans="1:22" x14ac:dyDescent="0.3">
      <c r="A1826">
        <v>288</v>
      </c>
      <c r="B1826" t="s">
        <v>238</v>
      </c>
      <c r="C1826" t="s">
        <v>1367</v>
      </c>
      <c r="D1826" t="s">
        <v>73</v>
      </c>
      <c r="E1826" t="s">
        <v>24</v>
      </c>
      <c r="F1826" s="107">
        <v>45657</v>
      </c>
      <c r="G1826">
        <v>85</v>
      </c>
      <c r="K1826" t="s">
        <v>55</v>
      </c>
      <c r="L1826" t="s">
        <v>128</v>
      </c>
      <c r="M1826">
        <v>2024</v>
      </c>
      <c r="N1826" t="s">
        <v>744</v>
      </c>
      <c r="O1826" t="s">
        <v>762</v>
      </c>
      <c r="P1826">
        <v>0</v>
      </c>
      <c r="Q1826">
        <v>0</v>
      </c>
      <c r="R1826">
        <v>0</v>
      </c>
      <c r="T1826" t="s">
        <v>1396</v>
      </c>
      <c r="U1826">
        <v>31</v>
      </c>
      <c r="V1826" t="s">
        <v>128</v>
      </c>
    </row>
    <row r="1827" spans="1:22" x14ac:dyDescent="0.3">
      <c r="A1827">
        <v>288</v>
      </c>
      <c r="B1827" t="s">
        <v>238</v>
      </c>
      <c r="C1827" t="s">
        <v>1367</v>
      </c>
      <c r="D1827" t="s">
        <v>73</v>
      </c>
      <c r="E1827" t="s">
        <v>24</v>
      </c>
      <c r="F1827" s="107">
        <v>45838</v>
      </c>
      <c r="G1827">
        <v>100</v>
      </c>
      <c r="H1827">
        <v>100</v>
      </c>
      <c r="I1827" s="59">
        <v>1</v>
      </c>
      <c r="J1827" s="59">
        <v>1</v>
      </c>
      <c r="K1827" t="s">
        <v>55</v>
      </c>
      <c r="L1827" t="s">
        <v>55</v>
      </c>
      <c r="M1827">
        <v>2025</v>
      </c>
      <c r="N1827" t="s">
        <v>742</v>
      </c>
      <c r="O1827" t="s">
        <v>846</v>
      </c>
      <c r="P1827">
        <v>0</v>
      </c>
      <c r="Q1827">
        <v>0</v>
      </c>
      <c r="R1827">
        <v>0</v>
      </c>
      <c r="T1827" t="s">
        <v>1397</v>
      </c>
      <c r="U1827">
        <v>30</v>
      </c>
    </row>
    <row r="1828" spans="1:22" x14ac:dyDescent="0.3">
      <c r="A1828">
        <v>288</v>
      </c>
      <c r="B1828" t="s">
        <v>238</v>
      </c>
      <c r="C1828" t="s">
        <v>1367</v>
      </c>
      <c r="D1828" t="s">
        <v>73</v>
      </c>
      <c r="E1828" t="s">
        <v>24</v>
      </c>
      <c r="F1828" s="107">
        <v>46022</v>
      </c>
      <c r="G1828">
        <v>100</v>
      </c>
      <c r="H1828">
        <v>100</v>
      </c>
      <c r="I1828" s="59">
        <v>1</v>
      </c>
      <c r="J1828" s="59">
        <v>1</v>
      </c>
      <c r="K1828" t="s">
        <v>55</v>
      </c>
      <c r="L1828" t="s">
        <v>55</v>
      </c>
      <c r="M1828">
        <v>2025</v>
      </c>
      <c r="N1828" t="s">
        <v>744</v>
      </c>
      <c r="O1828" t="s">
        <v>751</v>
      </c>
      <c r="P1828">
        <v>0</v>
      </c>
      <c r="Q1828">
        <v>0</v>
      </c>
      <c r="R1828">
        <v>0</v>
      </c>
      <c r="T1828" t="s">
        <v>1398</v>
      </c>
      <c r="U1828">
        <v>31</v>
      </c>
    </row>
    <row r="1829" spans="1:22" x14ac:dyDescent="0.3">
      <c r="A1829">
        <v>290</v>
      </c>
      <c r="B1829" t="s">
        <v>240</v>
      </c>
      <c r="C1829" t="s">
        <v>794</v>
      </c>
      <c r="D1829" t="s">
        <v>69</v>
      </c>
      <c r="E1829" t="s">
        <v>24</v>
      </c>
      <c r="F1829" s="107">
        <v>44926</v>
      </c>
      <c r="K1829" t="s">
        <v>25</v>
      </c>
      <c r="L1829" t="s">
        <v>128</v>
      </c>
      <c r="M1829">
        <v>2022</v>
      </c>
      <c r="N1829" t="s">
        <v>744</v>
      </c>
      <c r="O1829" t="s">
        <v>749</v>
      </c>
      <c r="P1829">
        <v>0</v>
      </c>
      <c r="Q1829">
        <v>0</v>
      </c>
      <c r="R1829">
        <v>0</v>
      </c>
      <c r="T1829" t="s">
        <v>1404</v>
      </c>
      <c r="U1829">
        <v>31</v>
      </c>
      <c r="V1829" t="s">
        <v>128</v>
      </c>
    </row>
    <row r="1830" spans="1:22" x14ac:dyDescent="0.3">
      <c r="A1830">
        <v>290</v>
      </c>
      <c r="B1830" t="s">
        <v>240</v>
      </c>
      <c r="C1830" t="s">
        <v>794</v>
      </c>
      <c r="D1830" t="s">
        <v>69</v>
      </c>
      <c r="E1830" t="s">
        <v>24</v>
      </c>
      <c r="F1830" s="107">
        <v>46022</v>
      </c>
      <c r="H1830">
        <v>88.89</v>
      </c>
      <c r="K1830" t="s">
        <v>25</v>
      </c>
      <c r="L1830" t="s">
        <v>25</v>
      </c>
      <c r="M1830">
        <v>2025</v>
      </c>
      <c r="N1830" t="s">
        <v>744</v>
      </c>
      <c r="O1830" t="s">
        <v>751</v>
      </c>
      <c r="P1830">
        <v>0</v>
      </c>
      <c r="Q1830">
        <v>0</v>
      </c>
      <c r="R1830">
        <v>0</v>
      </c>
      <c r="T1830" t="s">
        <v>1406</v>
      </c>
      <c r="U1830">
        <v>31</v>
      </c>
    </row>
    <row r="1831" spans="1:22" x14ac:dyDescent="0.3">
      <c r="A1831">
        <v>292</v>
      </c>
      <c r="B1831" t="s">
        <v>243</v>
      </c>
      <c r="C1831" t="s">
        <v>1407</v>
      </c>
      <c r="D1831" t="s">
        <v>54</v>
      </c>
      <c r="E1831" t="s">
        <v>24</v>
      </c>
      <c r="F1831" s="107">
        <v>44926</v>
      </c>
      <c r="K1831" t="s">
        <v>25</v>
      </c>
      <c r="L1831" t="s">
        <v>128</v>
      </c>
      <c r="M1831">
        <v>2022</v>
      </c>
      <c r="N1831" t="s">
        <v>744</v>
      </c>
      <c r="O1831" t="s">
        <v>749</v>
      </c>
      <c r="P1831">
        <v>0</v>
      </c>
      <c r="Q1831">
        <v>0</v>
      </c>
      <c r="R1831">
        <v>0</v>
      </c>
      <c r="T1831" t="s">
        <v>1413</v>
      </c>
      <c r="U1831">
        <v>31</v>
      </c>
      <c r="V1831" t="s">
        <v>128</v>
      </c>
    </row>
    <row r="1832" spans="1:22" x14ac:dyDescent="0.3">
      <c r="A1832">
        <v>292</v>
      </c>
      <c r="B1832" t="s">
        <v>243</v>
      </c>
      <c r="C1832" t="s">
        <v>1407</v>
      </c>
      <c r="D1832" t="s">
        <v>54</v>
      </c>
      <c r="E1832" t="s">
        <v>24</v>
      </c>
      <c r="F1832" s="107">
        <v>45291</v>
      </c>
      <c r="G1832">
        <v>3</v>
      </c>
      <c r="H1832">
        <v>27.659574468085001</v>
      </c>
      <c r="I1832" s="59">
        <v>1.3</v>
      </c>
      <c r="J1832" s="59">
        <v>9.2198581560283337</v>
      </c>
      <c r="K1832" t="s">
        <v>25</v>
      </c>
      <c r="L1832" t="s">
        <v>25</v>
      </c>
      <c r="M1832">
        <v>2023</v>
      </c>
      <c r="N1832" t="s">
        <v>744</v>
      </c>
      <c r="O1832" t="s">
        <v>745</v>
      </c>
      <c r="P1832">
        <v>0</v>
      </c>
      <c r="Q1832">
        <v>0</v>
      </c>
      <c r="R1832">
        <v>0</v>
      </c>
      <c r="T1832" t="s">
        <v>2998</v>
      </c>
      <c r="U1832">
        <v>31</v>
      </c>
    </row>
    <row r="1833" spans="1:22" x14ac:dyDescent="0.3">
      <c r="A1833">
        <v>292</v>
      </c>
      <c r="B1833" t="s">
        <v>243</v>
      </c>
      <c r="C1833" t="s">
        <v>1407</v>
      </c>
      <c r="D1833" t="s">
        <v>54</v>
      </c>
      <c r="E1833" t="s">
        <v>24</v>
      </c>
      <c r="F1833" s="107">
        <v>45657</v>
      </c>
      <c r="G1833">
        <v>3</v>
      </c>
      <c r="H1833">
        <v>14.263862332695989</v>
      </c>
      <c r="I1833" s="59">
        <v>1.3</v>
      </c>
      <c r="J1833" s="59">
        <v>4.7546207775653304</v>
      </c>
      <c r="K1833" t="s">
        <v>25</v>
      </c>
      <c r="L1833" t="s">
        <v>25</v>
      </c>
      <c r="M1833">
        <v>2024</v>
      </c>
      <c r="N1833" t="s">
        <v>744</v>
      </c>
      <c r="O1833" t="s">
        <v>762</v>
      </c>
      <c r="P1833">
        <v>0</v>
      </c>
      <c r="Q1833">
        <v>0</v>
      </c>
      <c r="R1833">
        <v>0</v>
      </c>
      <c r="T1833" t="s">
        <v>2999</v>
      </c>
      <c r="U1833">
        <v>31</v>
      </c>
    </row>
    <row r="1834" spans="1:22" x14ac:dyDescent="0.3">
      <c r="A1834">
        <v>292</v>
      </c>
      <c r="B1834" t="s">
        <v>243</v>
      </c>
      <c r="C1834" t="s">
        <v>1407</v>
      </c>
      <c r="D1834" t="s">
        <v>54</v>
      </c>
      <c r="E1834" t="s">
        <v>24</v>
      </c>
      <c r="F1834" s="107">
        <v>46022</v>
      </c>
      <c r="G1834">
        <v>8</v>
      </c>
      <c r="H1834">
        <v>11.21</v>
      </c>
      <c r="I1834" s="59">
        <v>1.3</v>
      </c>
      <c r="J1834" s="59">
        <v>1.4012500000000001</v>
      </c>
      <c r="K1834" t="s">
        <v>25</v>
      </c>
      <c r="L1834" t="s">
        <v>25</v>
      </c>
      <c r="M1834">
        <v>2025</v>
      </c>
      <c r="N1834" t="s">
        <v>744</v>
      </c>
      <c r="O1834" t="s">
        <v>751</v>
      </c>
      <c r="P1834">
        <v>0</v>
      </c>
      <c r="Q1834">
        <v>0</v>
      </c>
      <c r="R1834">
        <v>0</v>
      </c>
      <c r="T1834" t="s">
        <v>1414</v>
      </c>
      <c r="U1834">
        <v>31</v>
      </c>
    </row>
    <row r="1835" spans="1:22" x14ac:dyDescent="0.3">
      <c r="A1835">
        <v>294</v>
      </c>
      <c r="B1835" t="s">
        <v>246</v>
      </c>
      <c r="C1835" t="s">
        <v>1407</v>
      </c>
      <c r="D1835" t="s">
        <v>54</v>
      </c>
      <c r="E1835" t="s">
        <v>24</v>
      </c>
      <c r="F1835" s="107">
        <v>44926</v>
      </c>
      <c r="K1835" t="s">
        <v>25</v>
      </c>
      <c r="L1835" t="s">
        <v>128</v>
      </c>
      <c r="M1835">
        <v>2022</v>
      </c>
      <c r="N1835" t="s">
        <v>744</v>
      </c>
      <c r="O1835" t="s">
        <v>749</v>
      </c>
      <c r="P1835">
        <v>0</v>
      </c>
      <c r="Q1835">
        <v>0</v>
      </c>
      <c r="R1835">
        <v>0</v>
      </c>
      <c r="T1835" t="s">
        <v>1420</v>
      </c>
      <c r="U1835">
        <v>31</v>
      </c>
      <c r="V1835" t="s">
        <v>128</v>
      </c>
    </row>
    <row r="1836" spans="1:22" x14ac:dyDescent="0.3">
      <c r="A1836">
        <v>294</v>
      </c>
      <c r="B1836" t="s">
        <v>246</v>
      </c>
      <c r="C1836" t="s">
        <v>1407</v>
      </c>
      <c r="D1836" t="s">
        <v>54</v>
      </c>
      <c r="E1836" t="s">
        <v>24</v>
      </c>
      <c r="F1836" s="107">
        <v>45291</v>
      </c>
      <c r="G1836">
        <v>3</v>
      </c>
      <c r="H1836">
        <v>41.986754966886998</v>
      </c>
      <c r="I1836" s="59">
        <v>1.3</v>
      </c>
      <c r="J1836" s="59">
        <v>13.99558498896233</v>
      </c>
      <c r="K1836" t="s">
        <v>25</v>
      </c>
      <c r="L1836" t="s">
        <v>25</v>
      </c>
      <c r="M1836">
        <v>2023</v>
      </c>
      <c r="N1836" t="s">
        <v>744</v>
      </c>
      <c r="O1836" t="s">
        <v>745</v>
      </c>
      <c r="P1836">
        <v>0</v>
      </c>
      <c r="Q1836">
        <v>0</v>
      </c>
      <c r="R1836">
        <v>0</v>
      </c>
      <c r="T1836" t="s">
        <v>3000</v>
      </c>
      <c r="U1836">
        <v>31</v>
      </c>
    </row>
    <row r="1837" spans="1:22" x14ac:dyDescent="0.3">
      <c r="A1837">
        <v>294</v>
      </c>
      <c r="B1837" t="s">
        <v>246</v>
      </c>
      <c r="C1837" t="s">
        <v>1407</v>
      </c>
      <c r="D1837" t="s">
        <v>54</v>
      </c>
      <c r="E1837" t="s">
        <v>24</v>
      </c>
      <c r="F1837" s="107">
        <v>45657</v>
      </c>
      <c r="G1837">
        <v>3</v>
      </c>
      <c r="H1837">
        <v>5.5</v>
      </c>
      <c r="I1837" s="59">
        <v>1.3</v>
      </c>
      <c r="J1837" s="59">
        <v>1.833333333333333</v>
      </c>
      <c r="K1837" t="s">
        <v>25</v>
      </c>
      <c r="L1837" t="s">
        <v>25</v>
      </c>
      <c r="M1837">
        <v>2024</v>
      </c>
      <c r="N1837" t="s">
        <v>744</v>
      </c>
      <c r="O1837" t="s">
        <v>762</v>
      </c>
      <c r="P1837">
        <v>0</v>
      </c>
      <c r="Q1837">
        <v>0</v>
      </c>
      <c r="R1837">
        <v>0</v>
      </c>
      <c r="T1837" t="s">
        <v>3001</v>
      </c>
      <c r="U1837">
        <v>31</v>
      </c>
    </row>
    <row r="1838" spans="1:22" x14ac:dyDescent="0.3">
      <c r="A1838">
        <v>294</v>
      </c>
      <c r="B1838" t="s">
        <v>246</v>
      </c>
      <c r="C1838" t="s">
        <v>1407</v>
      </c>
      <c r="D1838" t="s">
        <v>54</v>
      </c>
      <c r="E1838" t="s">
        <v>24</v>
      </c>
      <c r="F1838" s="107">
        <v>46022</v>
      </c>
      <c r="G1838">
        <v>8</v>
      </c>
      <c r="H1838">
        <v>54.02</v>
      </c>
      <c r="I1838" s="59">
        <v>1.3</v>
      </c>
      <c r="J1838" s="59">
        <v>6.7525000000000004</v>
      </c>
      <c r="K1838" t="s">
        <v>25</v>
      </c>
      <c r="L1838" t="s">
        <v>25</v>
      </c>
      <c r="M1838">
        <v>2025</v>
      </c>
      <c r="N1838" t="s">
        <v>744</v>
      </c>
      <c r="O1838" t="s">
        <v>751</v>
      </c>
      <c r="P1838">
        <v>0</v>
      </c>
      <c r="Q1838">
        <v>0</v>
      </c>
      <c r="R1838">
        <v>0</v>
      </c>
      <c r="T1838" t="s">
        <v>1421</v>
      </c>
      <c r="U1838">
        <v>31</v>
      </c>
    </row>
    <row r="1839" spans="1:22" x14ac:dyDescent="0.3">
      <c r="A1839">
        <v>300</v>
      </c>
      <c r="B1839" t="s">
        <v>252</v>
      </c>
      <c r="C1839" t="s">
        <v>771</v>
      </c>
      <c r="D1839" t="s">
        <v>60</v>
      </c>
      <c r="E1839" t="s">
        <v>24</v>
      </c>
      <c r="F1839" s="107">
        <v>45291</v>
      </c>
      <c r="G1839">
        <v>100</v>
      </c>
      <c r="H1839">
        <v>100</v>
      </c>
      <c r="I1839" s="59">
        <v>1</v>
      </c>
      <c r="J1839" s="59">
        <v>1</v>
      </c>
      <c r="K1839" t="s">
        <v>25</v>
      </c>
      <c r="L1839" t="s">
        <v>25</v>
      </c>
      <c r="M1839">
        <v>2023</v>
      </c>
      <c r="N1839" t="s">
        <v>744</v>
      </c>
      <c r="O1839" t="s">
        <v>745</v>
      </c>
      <c r="P1839">
        <v>0</v>
      </c>
      <c r="Q1839">
        <v>0</v>
      </c>
      <c r="R1839">
        <v>0</v>
      </c>
      <c r="T1839" t="s">
        <v>3002</v>
      </c>
      <c r="U1839">
        <v>31</v>
      </c>
    </row>
    <row r="1840" spans="1:22" x14ac:dyDescent="0.3">
      <c r="A1840">
        <v>300</v>
      </c>
      <c r="B1840" t="s">
        <v>252</v>
      </c>
      <c r="C1840" t="s">
        <v>771</v>
      </c>
      <c r="D1840" t="s">
        <v>60</v>
      </c>
      <c r="E1840" t="s">
        <v>24</v>
      </c>
      <c r="F1840" s="107">
        <v>45657</v>
      </c>
      <c r="G1840">
        <v>100</v>
      </c>
      <c r="H1840">
        <v>100</v>
      </c>
      <c r="I1840" s="59">
        <v>1</v>
      </c>
      <c r="J1840" s="59">
        <v>1</v>
      </c>
      <c r="K1840" t="s">
        <v>25</v>
      </c>
      <c r="L1840" t="s">
        <v>25</v>
      </c>
      <c r="M1840">
        <v>2024</v>
      </c>
      <c r="N1840" t="s">
        <v>744</v>
      </c>
      <c r="O1840" t="s">
        <v>762</v>
      </c>
      <c r="P1840">
        <v>0</v>
      </c>
      <c r="Q1840">
        <v>0</v>
      </c>
      <c r="R1840">
        <v>0</v>
      </c>
      <c r="T1840" t="s">
        <v>3003</v>
      </c>
      <c r="U1840">
        <v>31</v>
      </c>
    </row>
    <row r="1841" spans="1:22" x14ac:dyDescent="0.3">
      <c r="A1841">
        <v>300</v>
      </c>
      <c r="B1841" t="s">
        <v>252</v>
      </c>
      <c r="C1841" t="s">
        <v>771</v>
      </c>
      <c r="D1841" t="s">
        <v>60</v>
      </c>
      <c r="E1841" t="s">
        <v>24</v>
      </c>
      <c r="F1841" s="107">
        <v>46022</v>
      </c>
      <c r="G1841">
        <v>100</v>
      </c>
      <c r="H1841">
        <v>100</v>
      </c>
      <c r="I1841" s="59">
        <v>1</v>
      </c>
      <c r="J1841" s="59">
        <v>1</v>
      </c>
      <c r="K1841" t="s">
        <v>25</v>
      </c>
      <c r="L1841" t="s">
        <v>25</v>
      </c>
      <c r="M1841">
        <v>2025</v>
      </c>
      <c r="N1841" t="s">
        <v>744</v>
      </c>
      <c r="O1841" t="s">
        <v>751</v>
      </c>
      <c r="P1841">
        <v>0</v>
      </c>
      <c r="Q1841">
        <v>0</v>
      </c>
      <c r="R1841">
        <v>0</v>
      </c>
      <c r="T1841" t="s">
        <v>1423</v>
      </c>
      <c r="U1841">
        <v>31</v>
      </c>
    </row>
    <row r="1842" spans="1:22" x14ac:dyDescent="0.3">
      <c r="A1842">
        <v>301</v>
      </c>
      <c r="B1842" t="s">
        <v>254</v>
      </c>
      <c r="C1842" t="s">
        <v>771</v>
      </c>
      <c r="D1842" t="s">
        <v>60</v>
      </c>
      <c r="E1842" t="s">
        <v>24</v>
      </c>
      <c r="F1842" s="107">
        <v>45291</v>
      </c>
      <c r="G1842">
        <v>100</v>
      </c>
      <c r="H1842">
        <v>100</v>
      </c>
      <c r="I1842" s="59">
        <v>1</v>
      </c>
      <c r="J1842" s="59">
        <v>1</v>
      </c>
      <c r="K1842" t="s">
        <v>25</v>
      </c>
      <c r="L1842" t="s">
        <v>25</v>
      </c>
      <c r="M1842">
        <v>2023</v>
      </c>
      <c r="N1842" t="s">
        <v>744</v>
      </c>
      <c r="O1842" t="s">
        <v>745</v>
      </c>
      <c r="P1842">
        <v>0</v>
      </c>
      <c r="Q1842">
        <v>0</v>
      </c>
      <c r="R1842">
        <v>0</v>
      </c>
      <c r="T1842" t="s">
        <v>3004</v>
      </c>
      <c r="U1842">
        <v>31</v>
      </c>
    </row>
    <row r="1843" spans="1:22" x14ac:dyDescent="0.3">
      <c r="A1843">
        <v>301</v>
      </c>
      <c r="B1843" t="s">
        <v>254</v>
      </c>
      <c r="C1843" t="s">
        <v>771</v>
      </c>
      <c r="D1843" t="s">
        <v>60</v>
      </c>
      <c r="E1843" t="s">
        <v>24</v>
      </c>
      <c r="F1843" s="107">
        <v>45657</v>
      </c>
      <c r="G1843">
        <v>100</v>
      </c>
      <c r="H1843">
        <v>100</v>
      </c>
      <c r="I1843" s="59">
        <v>1</v>
      </c>
      <c r="J1843" s="59">
        <v>1</v>
      </c>
      <c r="K1843" t="s">
        <v>25</v>
      </c>
      <c r="L1843" t="s">
        <v>25</v>
      </c>
      <c r="M1843">
        <v>2024</v>
      </c>
      <c r="N1843" t="s">
        <v>744</v>
      </c>
      <c r="O1843" t="s">
        <v>762</v>
      </c>
      <c r="P1843">
        <v>0</v>
      </c>
      <c r="Q1843">
        <v>0</v>
      </c>
      <c r="R1843">
        <v>0</v>
      </c>
      <c r="T1843" t="s">
        <v>3005</v>
      </c>
      <c r="U1843">
        <v>31</v>
      </c>
    </row>
    <row r="1844" spans="1:22" x14ac:dyDescent="0.3">
      <c r="A1844">
        <v>301</v>
      </c>
      <c r="B1844" t="s">
        <v>254</v>
      </c>
      <c r="C1844" t="s">
        <v>771</v>
      </c>
      <c r="D1844" t="s">
        <v>60</v>
      </c>
      <c r="E1844" t="s">
        <v>24</v>
      </c>
      <c r="F1844" s="107">
        <v>46022</v>
      </c>
      <c r="G1844">
        <v>100</v>
      </c>
      <c r="H1844">
        <v>100</v>
      </c>
      <c r="I1844" s="59">
        <v>1</v>
      </c>
      <c r="J1844" s="59">
        <v>1</v>
      </c>
      <c r="K1844" t="s">
        <v>25</v>
      </c>
      <c r="L1844" t="s">
        <v>25</v>
      </c>
      <c r="M1844">
        <v>2025</v>
      </c>
      <c r="N1844" t="s">
        <v>744</v>
      </c>
      <c r="O1844" t="s">
        <v>751</v>
      </c>
      <c r="P1844">
        <v>0</v>
      </c>
      <c r="Q1844">
        <v>0</v>
      </c>
      <c r="R1844">
        <v>0</v>
      </c>
      <c r="T1844" t="s">
        <v>1425</v>
      </c>
      <c r="U1844">
        <v>31</v>
      </c>
    </row>
    <row r="1845" spans="1:22" x14ac:dyDescent="0.3">
      <c r="A1845">
        <v>302</v>
      </c>
      <c r="B1845" t="s">
        <v>1426</v>
      </c>
      <c r="C1845" t="s">
        <v>913</v>
      </c>
      <c r="D1845" t="s">
        <v>54</v>
      </c>
      <c r="E1845" t="s">
        <v>24</v>
      </c>
      <c r="F1845" s="107">
        <v>44561</v>
      </c>
      <c r="H1845">
        <v>0</v>
      </c>
      <c r="K1845" t="s">
        <v>25</v>
      </c>
      <c r="L1845" t="s">
        <v>55</v>
      </c>
      <c r="M1845">
        <v>2021</v>
      </c>
      <c r="N1845" t="s">
        <v>744</v>
      </c>
      <c r="O1845" t="s">
        <v>747</v>
      </c>
      <c r="P1845">
        <v>0</v>
      </c>
      <c r="Q1845">
        <v>0</v>
      </c>
      <c r="R1845">
        <v>0</v>
      </c>
      <c r="T1845" t="s">
        <v>1428</v>
      </c>
      <c r="U1845">
        <v>31</v>
      </c>
      <c r="V1845" t="s">
        <v>116</v>
      </c>
    </row>
    <row r="1846" spans="1:22" x14ac:dyDescent="0.3">
      <c r="A1846">
        <v>302</v>
      </c>
      <c r="B1846" t="s">
        <v>1426</v>
      </c>
      <c r="C1846" t="s">
        <v>913</v>
      </c>
      <c r="D1846" t="s">
        <v>54</v>
      </c>
      <c r="E1846" t="s">
        <v>24</v>
      </c>
      <c r="F1846" s="107">
        <v>44926</v>
      </c>
      <c r="H1846">
        <v>0</v>
      </c>
      <c r="K1846" t="s">
        <v>25</v>
      </c>
      <c r="L1846" t="s">
        <v>55</v>
      </c>
      <c r="M1846">
        <v>2022</v>
      </c>
      <c r="N1846" t="s">
        <v>744</v>
      </c>
      <c r="O1846" t="s">
        <v>749</v>
      </c>
      <c r="P1846">
        <v>0</v>
      </c>
      <c r="Q1846">
        <v>0</v>
      </c>
      <c r="R1846">
        <v>0</v>
      </c>
      <c r="T1846" t="s">
        <v>1434</v>
      </c>
      <c r="U1846">
        <v>31</v>
      </c>
      <c r="V1846" t="s">
        <v>116</v>
      </c>
    </row>
    <row r="1847" spans="1:22" x14ac:dyDescent="0.3">
      <c r="A1847">
        <v>302</v>
      </c>
      <c r="B1847" t="s">
        <v>1426</v>
      </c>
      <c r="C1847" t="s">
        <v>913</v>
      </c>
      <c r="D1847" t="s">
        <v>54</v>
      </c>
      <c r="E1847" t="s">
        <v>24</v>
      </c>
      <c r="F1847" s="107">
        <v>45291</v>
      </c>
      <c r="H1847">
        <v>0</v>
      </c>
      <c r="K1847" t="s">
        <v>25</v>
      </c>
      <c r="L1847" t="s">
        <v>55</v>
      </c>
      <c r="M1847">
        <v>2023</v>
      </c>
      <c r="N1847" t="s">
        <v>744</v>
      </c>
      <c r="O1847" t="s">
        <v>745</v>
      </c>
      <c r="P1847">
        <v>0</v>
      </c>
      <c r="Q1847">
        <v>0</v>
      </c>
      <c r="R1847">
        <v>0</v>
      </c>
      <c r="T1847" t="s">
        <v>3006</v>
      </c>
      <c r="U1847">
        <v>31</v>
      </c>
      <c r="V1847" t="s">
        <v>116</v>
      </c>
    </row>
    <row r="1848" spans="1:22" x14ac:dyDescent="0.3">
      <c r="A1848">
        <v>302</v>
      </c>
      <c r="B1848" t="s">
        <v>1426</v>
      </c>
      <c r="C1848" t="s">
        <v>913</v>
      </c>
      <c r="D1848" t="s">
        <v>54</v>
      </c>
      <c r="E1848" t="s">
        <v>24</v>
      </c>
      <c r="F1848" s="107">
        <v>45657</v>
      </c>
      <c r="H1848">
        <v>19142</v>
      </c>
      <c r="K1848" t="s">
        <v>25</v>
      </c>
      <c r="L1848" t="s">
        <v>55</v>
      </c>
      <c r="M1848">
        <v>2024</v>
      </c>
      <c r="N1848" t="s">
        <v>744</v>
      </c>
      <c r="O1848" t="s">
        <v>762</v>
      </c>
      <c r="P1848">
        <v>0</v>
      </c>
      <c r="Q1848">
        <v>0</v>
      </c>
      <c r="R1848">
        <v>0</v>
      </c>
      <c r="T1848" t="s">
        <v>3007</v>
      </c>
      <c r="U1848">
        <v>31</v>
      </c>
      <c r="V1848" t="s">
        <v>116</v>
      </c>
    </row>
    <row r="1849" spans="1:22" x14ac:dyDescent="0.3">
      <c r="A1849">
        <v>302</v>
      </c>
      <c r="B1849" t="s">
        <v>1426</v>
      </c>
      <c r="C1849" t="s">
        <v>913</v>
      </c>
      <c r="D1849" t="s">
        <v>54</v>
      </c>
      <c r="E1849" t="s">
        <v>24</v>
      </c>
      <c r="F1849" s="107">
        <v>46022</v>
      </c>
      <c r="H1849">
        <v>31371</v>
      </c>
      <c r="K1849" t="s">
        <v>25</v>
      </c>
      <c r="L1849" t="s">
        <v>55</v>
      </c>
      <c r="M1849">
        <v>2025</v>
      </c>
      <c r="N1849" t="s">
        <v>744</v>
      </c>
      <c r="O1849" t="s">
        <v>751</v>
      </c>
      <c r="P1849">
        <v>0</v>
      </c>
      <c r="Q1849">
        <v>0</v>
      </c>
      <c r="R1849">
        <v>0</v>
      </c>
      <c r="T1849" t="s">
        <v>1436</v>
      </c>
      <c r="U1849">
        <v>31</v>
      </c>
      <c r="V1849" t="s">
        <v>116</v>
      </c>
    </row>
    <row r="1850" spans="1:22" x14ac:dyDescent="0.3">
      <c r="A1850">
        <v>303</v>
      </c>
      <c r="B1850" t="s">
        <v>256</v>
      </c>
      <c r="C1850" t="s">
        <v>1407</v>
      </c>
      <c r="D1850" t="s">
        <v>54</v>
      </c>
      <c r="E1850" t="s">
        <v>24</v>
      </c>
      <c r="F1850" s="107">
        <v>44926</v>
      </c>
      <c r="G1850">
        <v>100</v>
      </c>
      <c r="K1850" t="s">
        <v>25</v>
      </c>
      <c r="L1850" t="s">
        <v>128</v>
      </c>
      <c r="M1850">
        <v>2022</v>
      </c>
      <c r="N1850" t="s">
        <v>744</v>
      </c>
      <c r="O1850" t="s">
        <v>749</v>
      </c>
      <c r="P1850">
        <v>0</v>
      </c>
      <c r="Q1850">
        <v>0</v>
      </c>
      <c r="R1850">
        <v>0</v>
      </c>
      <c r="T1850" t="s">
        <v>1441</v>
      </c>
      <c r="U1850">
        <v>31</v>
      </c>
      <c r="V1850" t="s">
        <v>128</v>
      </c>
    </row>
    <row r="1851" spans="1:22" x14ac:dyDescent="0.3">
      <c r="A1851">
        <v>303</v>
      </c>
      <c r="B1851" t="s">
        <v>256</v>
      </c>
      <c r="C1851" t="s">
        <v>1407</v>
      </c>
      <c r="D1851" t="s">
        <v>54</v>
      </c>
      <c r="E1851" t="s">
        <v>24</v>
      </c>
      <c r="F1851" s="107">
        <v>45291</v>
      </c>
      <c r="G1851">
        <v>100</v>
      </c>
      <c r="H1851">
        <v>79.545454545454547</v>
      </c>
      <c r="I1851" s="59">
        <v>0.79545454545454541</v>
      </c>
      <c r="J1851" s="59">
        <v>0.79545454545454541</v>
      </c>
      <c r="K1851" t="s">
        <v>25</v>
      </c>
      <c r="L1851" t="s">
        <v>25</v>
      </c>
      <c r="M1851">
        <v>2023</v>
      </c>
      <c r="N1851" t="s">
        <v>744</v>
      </c>
      <c r="O1851" t="s">
        <v>745</v>
      </c>
      <c r="P1851">
        <v>0</v>
      </c>
      <c r="Q1851">
        <v>0</v>
      </c>
      <c r="R1851">
        <v>0</v>
      </c>
      <c r="T1851" t="s">
        <v>3008</v>
      </c>
      <c r="U1851">
        <v>31</v>
      </c>
    </row>
    <row r="1852" spans="1:22" x14ac:dyDescent="0.3">
      <c r="A1852">
        <v>303</v>
      </c>
      <c r="B1852" t="s">
        <v>256</v>
      </c>
      <c r="C1852" t="s">
        <v>1407</v>
      </c>
      <c r="D1852" t="s">
        <v>54</v>
      </c>
      <c r="E1852" t="s">
        <v>24</v>
      </c>
      <c r="F1852" s="107">
        <v>45657</v>
      </c>
      <c r="G1852">
        <v>95</v>
      </c>
      <c r="H1852">
        <v>95.652173913043484</v>
      </c>
      <c r="I1852" s="59">
        <v>1.006864988558352</v>
      </c>
      <c r="J1852" s="59">
        <v>1.006864988558352</v>
      </c>
      <c r="K1852" t="s">
        <v>25</v>
      </c>
      <c r="L1852" t="s">
        <v>25</v>
      </c>
      <c r="M1852">
        <v>2024</v>
      </c>
      <c r="N1852" t="s">
        <v>744</v>
      </c>
      <c r="O1852" t="s">
        <v>762</v>
      </c>
      <c r="P1852">
        <v>0</v>
      </c>
      <c r="Q1852">
        <v>0</v>
      </c>
      <c r="R1852">
        <v>0</v>
      </c>
      <c r="T1852" t="s">
        <v>3009</v>
      </c>
      <c r="U1852">
        <v>31</v>
      </c>
    </row>
    <row r="1853" spans="1:22" x14ac:dyDescent="0.3">
      <c r="A1853">
        <v>303</v>
      </c>
      <c r="B1853" t="s">
        <v>256</v>
      </c>
      <c r="C1853" t="s">
        <v>1407</v>
      </c>
      <c r="D1853" t="s">
        <v>54</v>
      </c>
      <c r="E1853" t="s">
        <v>24</v>
      </c>
      <c r="F1853" s="107">
        <v>46022</v>
      </c>
      <c r="G1853">
        <v>95</v>
      </c>
      <c r="H1853">
        <v>100</v>
      </c>
      <c r="I1853" s="59">
        <v>1.0526315789473679</v>
      </c>
      <c r="J1853" s="59">
        <v>1.0526315789473679</v>
      </c>
      <c r="K1853" t="s">
        <v>25</v>
      </c>
      <c r="L1853" t="s">
        <v>25</v>
      </c>
      <c r="M1853">
        <v>2025</v>
      </c>
      <c r="N1853" t="s">
        <v>744</v>
      </c>
      <c r="O1853" t="s">
        <v>751</v>
      </c>
      <c r="P1853">
        <v>0</v>
      </c>
      <c r="Q1853">
        <v>0</v>
      </c>
      <c r="R1853">
        <v>0</v>
      </c>
      <c r="T1853" t="s">
        <v>1442</v>
      </c>
      <c r="U1853">
        <v>31</v>
      </c>
    </row>
    <row r="1854" spans="1:22" x14ac:dyDescent="0.3">
      <c r="A1854">
        <v>304</v>
      </c>
      <c r="B1854" t="s">
        <v>258</v>
      </c>
      <c r="C1854" t="s">
        <v>1407</v>
      </c>
      <c r="D1854" t="s">
        <v>54</v>
      </c>
      <c r="E1854" t="s">
        <v>24</v>
      </c>
      <c r="F1854" s="107">
        <v>45291</v>
      </c>
      <c r="G1854">
        <v>1863</v>
      </c>
      <c r="H1854">
        <v>3285</v>
      </c>
      <c r="I1854" s="59">
        <v>1.3</v>
      </c>
      <c r="J1854" s="59">
        <v>1.763285024154589</v>
      </c>
      <c r="K1854" t="s">
        <v>55</v>
      </c>
      <c r="L1854" t="s">
        <v>55</v>
      </c>
      <c r="M1854">
        <v>2023</v>
      </c>
      <c r="N1854" t="s">
        <v>744</v>
      </c>
      <c r="O1854" t="s">
        <v>745</v>
      </c>
      <c r="P1854">
        <v>0</v>
      </c>
      <c r="Q1854">
        <v>0</v>
      </c>
      <c r="R1854">
        <v>0</v>
      </c>
      <c r="T1854" t="s">
        <v>3010</v>
      </c>
      <c r="U1854">
        <v>31</v>
      </c>
    </row>
    <row r="1855" spans="1:22" x14ac:dyDescent="0.3">
      <c r="A1855">
        <v>304</v>
      </c>
      <c r="B1855" t="s">
        <v>258</v>
      </c>
      <c r="C1855" t="s">
        <v>1407</v>
      </c>
      <c r="D1855" t="s">
        <v>54</v>
      </c>
      <c r="E1855" t="s">
        <v>24</v>
      </c>
      <c r="F1855" s="107">
        <v>45657</v>
      </c>
      <c r="G1855">
        <v>3400</v>
      </c>
      <c r="H1855">
        <v>2841</v>
      </c>
      <c r="I1855" s="59">
        <v>0.83558823529411763</v>
      </c>
      <c r="J1855" s="59">
        <v>0.83558823529411763</v>
      </c>
      <c r="K1855" t="s">
        <v>55</v>
      </c>
      <c r="L1855" t="s">
        <v>55</v>
      </c>
      <c r="M1855">
        <v>2024</v>
      </c>
      <c r="N1855" t="s">
        <v>744</v>
      </c>
      <c r="O1855" t="s">
        <v>762</v>
      </c>
      <c r="P1855">
        <v>0</v>
      </c>
      <c r="Q1855">
        <v>0</v>
      </c>
      <c r="R1855">
        <v>0</v>
      </c>
      <c r="T1855" t="s">
        <v>3011</v>
      </c>
      <c r="U1855">
        <v>31</v>
      </c>
    </row>
    <row r="1856" spans="1:22" x14ac:dyDescent="0.3">
      <c r="A1856">
        <v>304</v>
      </c>
      <c r="B1856" t="s">
        <v>258</v>
      </c>
      <c r="C1856" t="s">
        <v>1407</v>
      </c>
      <c r="D1856" t="s">
        <v>54</v>
      </c>
      <c r="E1856" t="s">
        <v>24</v>
      </c>
      <c r="F1856" s="107">
        <v>46022</v>
      </c>
      <c r="G1856">
        <v>3400</v>
      </c>
      <c r="H1856">
        <v>3947</v>
      </c>
      <c r="I1856" s="59">
        <v>1.160882352941176</v>
      </c>
      <c r="J1856" s="59">
        <v>1.160882352941176</v>
      </c>
      <c r="K1856" t="s">
        <v>55</v>
      </c>
      <c r="L1856" t="s">
        <v>55</v>
      </c>
      <c r="M1856">
        <v>2025</v>
      </c>
      <c r="N1856" t="s">
        <v>744</v>
      </c>
      <c r="O1856" t="s">
        <v>751</v>
      </c>
      <c r="P1856">
        <v>0</v>
      </c>
      <c r="Q1856">
        <v>0</v>
      </c>
      <c r="R1856">
        <v>0</v>
      </c>
      <c r="T1856" t="s">
        <v>1443</v>
      </c>
      <c r="U1856">
        <v>31</v>
      </c>
    </row>
    <row r="1857" spans="1:22" x14ac:dyDescent="0.3">
      <c r="A1857">
        <v>306</v>
      </c>
      <c r="B1857" t="s">
        <v>260</v>
      </c>
      <c r="C1857" t="s">
        <v>1244</v>
      </c>
      <c r="D1857" t="s">
        <v>60</v>
      </c>
      <c r="E1857" t="s">
        <v>24</v>
      </c>
      <c r="F1857" s="107">
        <v>44561</v>
      </c>
      <c r="G1857">
        <v>100</v>
      </c>
      <c r="H1857">
        <v>0</v>
      </c>
      <c r="I1857" s="59">
        <v>0</v>
      </c>
      <c r="J1857" s="59">
        <v>0</v>
      </c>
      <c r="K1857" t="s">
        <v>25</v>
      </c>
      <c r="L1857" t="s">
        <v>25</v>
      </c>
      <c r="M1857">
        <v>2021</v>
      </c>
      <c r="N1857" t="s">
        <v>744</v>
      </c>
      <c r="O1857" t="s">
        <v>747</v>
      </c>
      <c r="P1857">
        <v>0</v>
      </c>
      <c r="Q1857">
        <v>0</v>
      </c>
      <c r="R1857">
        <v>0</v>
      </c>
      <c r="T1857" t="s">
        <v>1447</v>
      </c>
      <c r="U1857">
        <v>31</v>
      </c>
    </row>
    <row r="1858" spans="1:22" x14ac:dyDescent="0.3">
      <c r="A1858">
        <v>306</v>
      </c>
      <c r="B1858" t="s">
        <v>260</v>
      </c>
      <c r="C1858" t="s">
        <v>1244</v>
      </c>
      <c r="D1858" t="s">
        <v>60</v>
      </c>
      <c r="E1858" t="s">
        <v>24</v>
      </c>
      <c r="F1858" s="107">
        <v>44926</v>
      </c>
      <c r="G1858">
        <v>100</v>
      </c>
      <c r="H1858">
        <v>0</v>
      </c>
      <c r="I1858" s="59">
        <v>0</v>
      </c>
      <c r="J1858" s="59">
        <v>0</v>
      </c>
      <c r="K1858" t="s">
        <v>25</v>
      </c>
      <c r="L1858" t="s">
        <v>25</v>
      </c>
      <c r="M1858">
        <v>2022</v>
      </c>
      <c r="N1858" t="s">
        <v>744</v>
      </c>
      <c r="O1858" t="s">
        <v>749</v>
      </c>
      <c r="P1858">
        <v>0</v>
      </c>
      <c r="Q1858">
        <v>0</v>
      </c>
      <c r="R1858">
        <v>0</v>
      </c>
      <c r="T1858" t="s">
        <v>1454</v>
      </c>
      <c r="U1858">
        <v>31</v>
      </c>
    </row>
    <row r="1859" spans="1:22" x14ac:dyDescent="0.3">
      <c r="A1859">
        <v>306</v>
      </c>
      <c r="B1859" t="s">
        <v>260</v>
      </c>
      <c r="C1859" t="s">
        <v>1244</v>
      </c>
      <c r="D1859" t="s">
        <v>60</v>
      </c>
      <c r="E1859" t="s">
        <v>24</v>
      </c>
      <c r="F1859" s="107">
        <v>45291</v>
      </c>
      <c r="G1859">
        <v>100</v>
      </c>
      <c r="H1859">
        <v>626</v>
      </c>
      <c r="I1859" s="59">
        <v>1.3</v>
      </c>
      <c r="J1859" s="59">
        <v>6.26</v>
      </c>
      <c r="K1859" t="s">
        <v>25</v>
      </c>
      <c r="L1859" t="s">
        <v>25</v>
      </c>
      <c r="M1859">
        <v>2023</v>
      </c>
      <c r="N1859" t="s">
        <v>744</v>
      </c>
      <c r="O1859" t="s">
        <v>745</v>
      </c>
      <c r="P1859">
        <v>0</v>
      </c>
      <c r="Q1859">
        <v>0</v>
      </c>
      <c r="R1859">
        <v>0</v>
      </c>
      <c r="T1859" t="s">
        <v>3012</v>
      </c>
      <c r="U1859">
        <v>31</v>
      </c>
    </row>
    <row r="1860" spans="1:22" x14ac:dyDescent="0.3">
      <c r="A1860">
        <v>306</v>
      </c>
      <c r="B1860" t="s">
        <v>260</v>
      </c>
      <c r="C1860" t="s">
        <v>1244</v>
      </c>
      <c r="D1860" t="s">
        <v>60</v>
      </c>
      <c r="E1860" t="s">
        <v>24</v>
      </c>
      <c r="F1860" s="107">
        <v>45657</v>
      </c>
      <c r="G1860">
        <v>100</v>
      </c>
      <c r="H1860">
        <v>101</v>
      </c>
      <c r="I1860" s="59">
        <v>1.01</v>
      </c>
      <c r="J1860" s="59">
        <v>1.01</v>
      </c>
      <c r="K1860" t="s">
        <v>25</v>
      </c>
      <c r="L1860" t="s">
        <v>25</v>
      </c>
      <c r="M1860">
        <v>2024</v>
      </c>
      <c r="N1860" t="s">
        <v>744</v>
      </c>
      <c r="O1860" t="s">
        <v>762</v>
      </c>
      <c r="P1860">
        <v>0</v>
      </c>
      <c r="Q1860">
        <v>0</v>
      </c>
      <c r="R1860">
        <v>0</v>
      </c>
      <c r="T1860" t="s">
        <v>3013</v>
      </c>
      <c r="U1860">
        <v>31</v>
      </c>
    </row>
    <row r="1861" spans="1:22" x14ac:dyDescent="0.3">
      <c r="A1861">
        <v>306</v>
      </c>
      <c r="B1861" t="s">
        <v>260</v>
      </c>
      <c r="C1861" t="s">
        <v>1244</v>
      </c>
      <c r="D1861" t="s">
        <v>60</v>
      </c>
      <c r="E1861" t="s">
        <v>24</v>
      </c>
      <c r="F1861" s="107">
        <v>45930</v>
      </c>
      <c r="G1861">
        <v>100</v>
      </c>
      <c r="H1861">
        <v>105.83</v>
      </c>
      <c r="I1861" s="59">
        <v>1.0583</v>
      </c>
      <c r="J1861" s="59">
        <v>1.0583</v>
      </c>
      <c r="K1861" t="s">
        <v>25</v>
      </c>
      <c r="L1861" t="s">
        <v>25</v>
      </c>
      <c r="M1861">
        <v>2025</v>
      </c>
      <c r="N1861" t="s">
        <v>766</v>
      </c>
      <c r="O1861" t="s">
        <v>751</v>
      </c>
      <c r="P1861">
        <v>0</v>
      </c>
      <c r="Q1861">
        <v>0</v>
      </c>
      <c r="R1861">
        <v>0</v>
      </c>
      <c r="T1861" t="s">
        <v>1458</v>
      </c>
      <c r="U1861">
        <v>30</v>
      </c>
    </row>
    <row r="1862" spans="1:22" x14ac:dyDescent="0.3">
      <c r="A1862">
        <v>306</v>
      </c>
      <c r="B1862" t="s">
        <v>260</v>
      </c>
      <c r="C1862" t="s">
        <v>1244</v>
      </c>
      <c r="D1862" t="s">
        <v>60</v>
      </c>
      <c r="E1862" t="s">
        <v>24</v>
      </c>
      <c r="F1862" s="107">
        <v>46022</v>
      </c>
      <c r="G1862">
        <v>100</v>
      </c>
      <c r="K1862" t="s">
        <v>25</v>
      </c>
      <c r="L1862" t="s">
        <v>128</v>
      </c>
      <c r="M1862">
        <v>2025</v>
      </c>
      <c r="N1862" t="s">
        <v>744</v>
      </c>
      <c r="O1862" t="s">
        <v>751</v>
      </c>
      <c r="P1862">
        <v>0</v>
      </c>
      <c r="Q1862">
        <v>0</v>
      </c>
      <c r="R1862">
        <v>0</v>
      </c>
      <c r="T1862" t="s">
        <v>1459</v>
      </c>
      <c r="U1862">
        <v>31</v>
      </c>
      <c r="V1862" t="s">
        <v>128</v>
      </c>
    </row>
    <row r="1863" spans="1:22" x14ac:dyDescent="0.3">
      <c r="A1863">
        <v>318</v>
      </c>
      <c r="B1863" t="s">
        <v>275</v>
      </c>
      <c r="C1863" t="s">
        <v>110</v>
      </c>
      <c r="D1863" t="s">
        <v>73</v>
      </c>
      <c r="E1863" t="s">
        <v>24</v>
      </c>
      <c r="F1863" s="107">
        <v>45291</v>
      </c>
      <c r="G1863">
        <v>80</v>
      </c>
      <c r="H1863">
        <v>90.909090909090907</v>
      </c>
      <c r="I1863" s="59">
        <v>1.136363636363636</v>
      </c>
      <c r="J1863" s="59">
        <v>1.136363636363636</v>
      </c>
      <c r="K1863" t="s">
        <v>25</v>
      </c>
      <c r="L1863" t="s">
        <v>25</v>
      </c>
      <c r="M1863">
        <v>2023</v>
      </c>
      <c r="N1863" t="s">
        <v>744</v>
      </c>
      <c r="O1863" t="s">
        <v>745</v>
      </c>
      <c r="P1863">
        <v>0</v>
      </c>
      <c r="Q1863">
        <v>0</v>
      </c>
      <c r="R1863">
        <v>0</v>
      </c>
      <c r="T1863" t="s">
        <v>3014</v>
      </c>
      <c r="U1863">
        <v>31</v>
      </c>
    </row>
    <row r="1864" spans="1:22" x14ac:dyDescent="0.3">
      <c r="A1864">
        <v>318</v>
      </c>
      <c r="B1864" t="s">
        <v>275</v>
      </c>
      <c r="C1864" t="s">
        <v>110</v>
      </c>
      <c r="D1864" t="s">
        <v>73</v>
      </c>
      <c r="E1864" t="s">
        <v>24</v>
      </c>
      <c r="F1864" s="107">
        <v>45657</v>
      </c>
      <c r="G1864">
        <v>80</v>
      </c>
      <c r="H1864">
        <v>90.28</v>
      </c>
      <c r="I1864" s="59">
        <v>1.1285000000000001</v>
      </c>
      <c r="J1864" s="59">
        <v>1.1285000000000001</v>
      </c>
      <c r="K1864" t="s">
        <v>25</v>
      </c>
      <c r="L1864" t="s">
        <v>25</v>
      </c>
      <c r="M1864">
        <v>2024</v>
      </c>
      <c r="N1864" t="s">
        <v>744</v>
      </c>
      <c r="O1864" t="s">
        <v>762</v>
      </c>
      <c r="P1864">
        <v>0</v>
      </c>
      <c r="Q1864">
        <v>0</v>
      </c>
      <c r="R1864">
        <v>0</v>
      </c>
      <c r="T1864" t="s">
        <v>3015</v>
      </c>
      <c r="U1864">
        <v>31</v>
      </c>
    </row>
    <row r="1865" spans="1:22" x14ac:dyDescent="0.3">
      <c r="A1865">
        <v>318</v>
      </c>
      <c r="B1865" t="s">
        <v>275</v>
      </c>
      <c r="C1865" t="s">
        <v>110</v>
      </c>
      <c r="D1865" t="s">
        <v>73</v>
      </c>
      <c r="E1865" t="s">
        <v>24</v>
      </c>
      <c r="F1865" s="107">
        <v>46022</v>
      </c>
      <c r="G1865">
        <v>85</v>
      </c>
      <c r="H1865">
        <v>86.16</v>
      </c>
      <c r="I1865" s="59">
        <v>1.0136470588235289</v>
      </c>
      <c r="J1865" s="59">
        <v>1.0136470588235289</v>
      </c>
      <c r="K1865" t="s">
        <v>25</v>
      </c>
      <c r="L1865" t="s">
        <v>25</v>
      </c>
      <c r="M1865">
        <v>2025</v>
      </c>
      <c r="N1865" t="s">
        <v>744</v>
      </c>
      <c r="O1865" t="s">
        <v>751</v>
      </c>
      <c r="P1865">
        <v>0</v>
      </c>
      <c r="Q1865">
        <v>0</v>
      </c>
      <c r="R1865">
        <v>0</v>
      </c>
      <c r="T1865" t="s">
        <v>1460</v>
      </c>
      <c r="U1865">
        <v>31</v>
      </c>
    </row>
    <row r="1866" spans="1:22" x14ac:dyDescent="0.3">
      <c r="A1866">
        <v>323</v>
      </c>
      <c r="B1866" t="s">
        <v>281</v>
      </c>
      <c r="C1866" t="s">
        <v>1461</v>
      </c>
      <c r="D1866" t="s">
        <v>54</v>
      </c>
      <c r="E1866" t="s">
        <v>24</v>
      </c>
      <c r="F1866" s="107">
        <v>45291</v>
      </c>
      <c r="G1866">
        <v>100</v>
      </c>
      <c r="H1866">
        <v>100</v>
      </c>
      <c r="I1866" s="59">
        <v>1</v>
      </c>
      <c r="J1866" s="59">
        <v>1</v>
      </c>
      <c r="K1866" t="s">
        <v>55</v>
      </c>
      <c r="L1866" t="s">
        <v>55</v>
      </c>
      <c r="M1866">
        <v>2023</v>
      </c>
      <c r="N1866" t="s">
        <v>744</v>
      </c>
      <c r="O1866" t="s">
        <v>745</v>
      </c>
      <c r="P1866">
        <v>0</v>
      </c>
      <c r="Q1866">
        <v>0</v>
      </c>
      <c r="R1866">
        <v>0</v>
      </c>
      <c r="T1866" t="s">
        <v>3016</v>
      </c>
      <c r="U1866">
        <v>31</v>
      </c>
    </row>
    <row r="1867" spans="1:22" x14ac:dyDescent="0.3">
      <c r="A1867">
        <v>323</v>
      </c>
      <c r="B1867" t="s">
        <v>281</v>
      </c>
      <c r="C1867" t="s">
        <v>1461</v>
      </c>
      <c r="D1867" t="s">
        <v>54</v>
      </c>
      <c r="E1867" t="s">
        <v>24</v>
      </c>
      <c r="F1867" s="107">
        <v>45657</v>
      </c>
      <c r="G1867">
        <v>100</v>
      </c>
      <c r="K1867" t="s">
        <v>55</v>
      </c>
      <c r="L1867" t="s">
        <v>128</v>
      </c>
      <c r="M1867">
        <v>2024</v>
      </c>
      <c r="N1867" t="s">
        <v>744</v>
      </c>
      <c r="O1867" t="s">
        <v>762</v>
      </c>
      <c r="P1867">
        <v>0</v>
      </c>
      <c r="Q1867">
        <v>0</v>
      </c>
      <c r="R1867">
        <v>0</v>
      </c>
      <c r="T1867" t="s">
        <v>3017</v>
      </c>
      <c r="U1867">
        <v>31</v>
      </c>
      <c r="V1867" t="s">
        <v>128</v>
      </c>
    </row>
    <row r="1868" spans="1:22" x14ac:dyDescent="0.3">
      <c r="A1868">
        <v>323</v>
      </c>
      <c r="B1868" t="s">
        <v>281</v>
      </c>
      <c r="C1868" t="s">
        <v>1461</v>
      </c>
      <c r="D1868" t="s">
        <v>54</v>
      </c>
      <c r="E1868" t="s">
        <v>24</v>
      </c>
      <c r="F1868" s="107">
        <v>46022</v>
      </c>
      <c r="G1868">
        <v>100</v>
      </c>
      <c r="H1868">
        <v>100</v>
      </c>
      <c r="I1868" s="59">
        <v>1</v>
      </c>
      <c r="J1868" s="59">
        <v>1</v>
      </c>
      <c r="K1868" t="s">
        <v>55</v>
      </c>
      <c r="L1868" t="s">
        <v>55</v>
      </c>
      <c r="M1868">
        <v>2025</v>
      </c>
      <c r="N1868" t="s">
        <v>744</v>
      </c>
      <c r="O1868" t="s">
        <v>751</v>
      </c>
      <c r="P1868">
        <v>0</v>
      </c>
      <c r="Q1868">
        <v>0</v>
      </c>
      <c r="R1868">
        <v>0</v>
      </c>
      <c r="T1868" t="s">
        <v>1462</v>
      </c>
      <c r="U1868">
        <v>31</v>
      </c>
    </row>
    <row r="1869" spans="1:22" x14ac:dyDescent="0.3">
      <c r="A1869">
        <v>324</v>
      </c>
      <c r="B1869" t="s">
        <v>282</v>
      </c>
      <c r="C1869" t="s">
        <v>1461</v>
      </c>
      <c r="D1869" t="s">
        <v>54</v>
      </c>
      <c r="E1869" t="s">
        <v>24</v>
      </c>
      <c r="F1869" s="107">
        <v>45291</v>
      </c>
      <c r="G1869">
        <v>100</v>
      </c>
      <c r="H1869">
        <v>100</v>
      </c>
      <c r="I1869" s="59">
        <v>1</v>
      </c>
      <c r="J1869" s="59">
        <v>1</v>
      </c>
      <c r="K1869" t="s">
        <v>55</v>
      </c>
      <c r="L1869" t="s">
        <v>55</v>
      </c>
      <c r="M1869">
        <v>2023</v>
      </c>
      <c r="N1869" t="s">
        <v>744</v>
      </c>
      <c r="O1869" t="s">
        <v>745</v>
      </c>
      <c r="P1869">
        <v>0</v>
      </c>
      <c r="Q1869">
        <v>0</v>
      </c>
      <c r="R1869">
        <v>0</v>
      </c>
      <c r="T1869" t="s">
        <v>3018</v>
      </c>
      <c r="U1869">
        <v>31</v>
      </c>
    </row>
    <row r="1870" spans="1:22" x14ac:dyDescent="0.3">
      <c r="A1870">
        <v>324</v>
      </c>
      <c r="B1870" t="s">
        <v>282</v>
      </c>
      <c r="C1870" t="s">
        <v>1461</v>
      </c>
      <c r="D1870" t="s">
        <v>54</v>
      </c>
      <c r="E1870" t="s">
        <v>24</v>
      </c>
      <c r="F1870" s="107">
        <v>45657</v>
      </c>
      <c r="G1870">
        <v>100</v>
      </c>
      <c r="H1870">
        <v>100</v>
      </c>
      <c r="I1870" s="59">
        <v>1</v>
      </c>
      <c r="J1870" s="59">
        <v>1</v>
      </c>
      <c r="K1870" t="s">
        <v>55</v>
      </c>
      <c r="L1870" t="s">
        <v>55</v>
      </c>
      <c r="M1870">
        <v>2024</v>
      </c>
      <c r="N1870" t="s">
        <v>744</v>
      </c>
      <c r="O1870" t="s">
        <v>762</v>
      </c>
      <c r="P1870">
        <v>0</v>
      </c>
      <c r="Q1870">
        <v>0</v>
      </c>
      <c r="R1870">
        <v>0</v>
      </c>
      <c r="T1870" t="s">
        <v>3019</v>
      </c>
      <c r="U1870">
        <v>31</v>
      </c>
    </row>
    <row r="1871" spans="1:22" x14ac:dyDescent="0.3">
      <c r="A1871">
        <v>324</v>
      </c>
      <c r="B1871" t="s">
        <v>282</v>
      </c>
      <c r="C1871" t="s">
        <v>1461</v>
      </c>
      <c r="D1871" t="s">
        <v>54</v>
      </c>
      <c r="E1871" t="s">
        <v>24</v>
      </c>
      <c r="F1871" s="107">
        <v>46022</v>
      </c>
      <c r="G1871">
        <v>100</v>
      </c>
      <c r="H1871">
        <v>200</v>
      </c>
      <c r="I1871" s="59">
        <v>1.3</v>
      </c>
      <c r="J1871" s="59">
        <v>2</v>
      </c>
      <c r="K1871" t="s">
        <v>55</v>
      </c>
      <c r="L1871" t="s">
        <v>55</v>
      </c>
      <c r="M1871">
        <v>2025</v>
      </c>
      <c r="N1871" t="s">
        <v>744</v>
      </c>
      <c r="O1871" t="s">
        <v>751</v>
      </c>
      <c r="P1871">
        <v>0</v>
      </c>
      <c r="Q1871">
        <v>0</v>
      </c>
      <c r="R1871">
        <v>0</v>
      </c>
      <c r="T1871" t="s">
        <v>1463</v>
      </c>
      <c r="U1871">
        <v>31</v>
      </c>
    </row>
    <row r="1872" spans="1:22" x14ac:dyDescent="0.3">
      <c r="A1872">
        <v>325</v>
      </c>
      <c r="B1872" t="s">
        <v>1464</v>
      </c>
      <c r="C1872" t="s">
        <v>1461</v>
      </c>
      <c r="D1872" t="s">
        <v>54</v>
      </c>
      <c r="E1872" t="s">
        <v>24</v>
      </c>
      <c r="F1872" s="107">
        <v>45291</v>
      </c>
      <c r="G1872">
        <v>100</v>
      </c>
      <c r="K1872" t="s">
        <v>55</v>
      </c>
      <c r="L1872" t="s">
        <v>128</v>
      </c>
      <c r="M1872">
        <v>2023</v>
      </c>
      <c r="N1872" t="s">
        <v>744</v>
      </c>
      <c r="O1872" t="s">
        <v>745</v>
      </c>
      <c r="P1872">
        <v>0</v>
      </c>
      <c r="Q1872">
        <v>0</v>
      </c>
      <c r="R1872">
        <v>0</v>
      </c>
      <c r="T1872" t="s">
        <v>3020</v>
      </c>
      <c r="U1872">
        <v>31</v>
      </c>
      <c r="V1872" t="s">
        <v>116</v>
      </c>
    </row>
    <row r="1873" spans="1:22" x14ac:dyDescent="0.3">
      <c r="A1873">
        <v>325</v>
      </c>
      <c r="B1873" t="s">
        <v>1464</v>
      </c>
      <c r="C1873" t="s">
        <v>1461</v>
      </c>
      <c r="D1873" t="s">
        <v>54</v>
      </c>
      <c r="E1873" t="s">
        <v>24</v>
      </c>
      <c r="F1873" s="107">
        <v>45657</v>
      </c>
      <c r="G1873">
        <v>100</v>
      </c>
      <c r="H1873">
        <v>100</v>
      </c>
      <c r="I1873" s="59">
        <v>1</v>
      </c>
      <c r="J1873" s="59">
        <v>1</v>
      </c>
      <c r="K1873" t="s">
        <v>55</v>
      </c>
      <c r="L1873" t="s">
        <v>55</v>
      </c>
      <c r="M1873">
        <v>2024</v>
      </c>
      <c r="N1873" t="s">
        <v>744</v>
      </c>
      <c r="O1873" t="s">
        <v>762</v>
      </c>
      <c r="P1873">
        <v>0</v>
      </c>
      <c r="Q1873">
        <v>0</v>
      </c>
      <c r="R1873">
        <v>0</v>
      </c>
      <c r="T1873" t="s">
        <v>3021</v>
      </c>
      <c r="U1873">
        <v>31</v>
      </c>
      <c r="V1873" t="s">
        <v>116</v>
      </c>
    </row>
    <row r="1874" spans="1:22" x14ac:dyDescent="0.3">
      <c r="A1874">
        <v>325</v>
      </c>
      <c r="B1874" t="s">
        <v>1464</v>
      </c>
      <c r="C1874" t="s">
        <v>1461</v>
      </c>
      <c r="D1874" t="s">
        <v>54</v>
      </c>
      <c r="E1874" t="s">
        <v>24</v>
      </c>
      <c r="F1874" s="107">
        <v>46022</v>
      </c>
      <c r="H1874">
        <v>100</v>
      </c>
      <c r="K1874" t="s">
        <v>55</v>
      </c>
      <c r="L1874" t="s">
        <v>55</v>
      </c>
      <c r="M1874">
        <v>2025</v>
      </c>
      <c r="N1874" t="s">
        <v>744</v>
      </c>
      <c r="O1874" t="s">
        <v>751</v>
      </c>
      <c r="P1874">
        <v>0</v>
      </c>
      <c r="Q1874">
        <v>0</v>
      </c>
      <c r="R1874">
        <v>0</v>
      </c>
      <c r="T1874" t="s">
        <v>1465</v>
      </c>
      <c r="U1874">
        <v>31</v>
      </c>
      <c r="V1874" t="s">
        <v>116</v>
      </c>
    </row>
    <row r="1875" spans="1:22" x14ac:dyDescent="0.3">
      <c r="A1875">
        <v>326</v>
      </c>
      <c r="B1875" t="s">
        <v>1466</v>
      </c>
      <c r="C1875" t="s">
        <v>1341</v>
      </c>
      <c r="D1875" t="s">
        <v>73</v>
      </c>
      <c r="E1875" t="s">
        <v>24</v>
      </c>
      <c r="F1875" s="107">
        <v>45291</v>
      </c>
      <c r="G1875">
        <v>100</v>
      </c>
      <c r="H1875">
        <v>100</v>
      </c>
      <c r="I1875" s="59">
        <v>1</v>
      </c>
      <c r="J1875" s="59">
        <v>1</v>
      </c>
      <c r="K1875" t="s">
        <v>55</v>
      </c>
      <c r="L1875" t="s">
        <v>55</v>
      </c>
      <c r="M1875">
        <v>2023</v>
      </c>
      <c r="N1875" t="s">
        <v>744</v>
      </c>
      <c r="O1875" t="s">
        <v>745</v>
      </c>
      <c r="P1875">
        <v>0</v>
      </c>
      <c r="Q1875">
        <v>0</v>
      </c>
      <c r="R1875">
        <v>0</v>
      </c>
      <c r="T1875" t="s">
        <v>3022</v>
      </c>
      <c r="U1875">
        <v>31</v>
      </c>
      <c r="V1875" t="s">
        <v>116</v>
      </c>
    </row>
    <row r="1876" spans="1:22" x14ac:dyDescent="0.3">
      <c r="A1876">
        <v>326</v>
      </c>
      <c r="B1876" t="s">
        <v>1466</v>
      </c>
      <c r="C1876" t="s">
        <v>1341</v>
      </c>
      <c r="D1876" t="s">
        <v>73</v>
      </c>
      <c r="E1876" t="s">
        <v>24</v>
      </c>
      <c r="F1876" s="107">
        <v>45657</v>
      </c>
      <c r="K1876" t="s">
        <v>55</v>
      </c>
      <c r="L1876" t="s">
        <v>128</v>
      </c>
      <c r="M1876">
        <v>2024</v>
      </c>
      <c r="N1876" t="s">
        <v>744</v>
      </c>
      <c r="O1876" t="s">
        <v>762</v>
      </c>
      <c r="P1876">
        <v>0</v>
      </c>
      <c r="Q1876">
        <v>0</v>
      </c>
      <c r="R1876">
        <v>0</v>
      </c>
      <c r="T1876" t="s">
        <v>1467</v>
      </c>
      <c r="U1876">
        <v>31</v>
      </c>
      <c r="V1876" t="s">
        <v>116</v>
      </c>
    </row>
    <row r="1877" spans="1:22" x14ac:dyDescent="0.3">
      <c r="A1877">
        <v>326</v>
      </c>
      <c r="B1877" t="s">
        <v>1466</v>
      </c>
      <c r="C1877" t="s">
        <v>1341</v>
      </c>
      <c r="D1877" t="s">
        <v>73</v>
      </c>
      <c r="E1877" t="s">
        <v>24</v>
      </c>
      <c r="F1877" s="107">
        <v>46022</v>
      </c>
      <c r="H1877">
        <v>100</v>
      </c>
      <c r="K1877" t="s">
        <v>55</v>
      </c>
      <c r="L1877" t="s">
        <v>55</v>
      </c>
      <c r="M1877">
        <v>2025</v>
      </c>
      <c r="N1877" t="s">
        <v>744</v>
      </c>
      <c r="O1877" t="s">
        <v>751</v>
      </c>
      <c r="P1877">
        <v>0</v>
      </c>
      <c r="Q1877">
        <v>0</v>
      </c>
      <c r="R1877">
        <v>0</v>
      </c>
      <c r="T1877" t="s">
        <v>1468</v>
      </c>
      <c r="U1877">
        <v>31</v>
      </c>
      <c r="V1877" t="s">
        <v>116</v>
      </c>
    </row>
    <row r="1878" spans="1:22" x14ac:dyDescent="0.3">
      <c r="A1878">
        <v>327</v>
      </c>
      <c r="B1878" t="s">
        <v>1469</v>
      </c>
      <c r="C1878" t="s">
        <v>1341</v>
      </c>
      <c r="D1878" t="s">
        <v>54</v>
      </c>
      <c r="E1878" t="s">
        <v>24</v>
      </c>
      <c r="F1878" s="107">
        <v>45291</v>
      </c>
      <c r="G1878">
        <v>100</v>
      </c>
      <c r="H1878">
        <v>100</v>
      </c>
      <c r="I1878" s="59">
        <v>1</v>
      </c>
      <c r="J1878" s="59">
        <v>1</v>
      </c>
      <c r="K1878" t="s">
        <v>55</v>
      </c>
      <c r="L1878" t="s">
        <v>55</v>
      </c>
      <c r="M1878">
        <v>2023</v>
      </c>
      <c r="N1878" t="s">
        <v>744</v>
      </c>
      <c r="O1878" t="s">
        <v>745</v>
      </c>
      <c r="P1878">
        <v>0</v>
      </c>
      <c r="Q1878">
        <v>0</v>
      </c>
      <c r="R1878">
        <v>0</v>
      </c>
      <c r="T1878" t="s">
        <v>3023</v>
      </c>
      <c r="U1878">
        <v>31</v>
      </c>
      <c r="V1878" t="s">
        <v>116</v>
      </c>
    </row>
    <row r="1879" spans="1:22" x14ac:dyDescent="0.3">
      <c r="A1879">
        <v>327</v>
      </c>
      <c r="B1879" t="s">
        <v>1469</v>
      </c>
      <c r="C1879" t="s">
        <v>1341</v>
      </c>
      <c r="D1879" t="s">
        <v>54</v>
      </c>
      <c r="E1879" t="s">
        <v>24</v>
      </c>
      <c r="F1879" s="107">
        <v>45657</v>
      </c>
      <c r="G1879">
        <v>100</v>
      </c>
      <c r="K1879" t="s">
        <v>55</v>
      </c>
      <c r="L1879" t="s">
        <v>128</v>
      </c>
      <c r="M1879">
        <v>2024</v>
      </c>
      <c r="N1879" t="s">
        <v>744</v>
      </c>
      <c r="O1879" t="s">
        <v>762</v>
      </c>
      <c r="P1879">
        <v>0</v>
      </c>
      <c r="Q1879">
        <v>0</v>
      </c>
      <c r="R1879">
        <v>0</v>
      </c>
      <c r="T1879" t="s">
        <v>3024</v>
      </c>
      <c r="U1879">
        <v>31</v>
      </c>
      <c r="V1879" t="s">
        <v>116</v>
      </c>
    </row>
    <row r="1880" spans="1:22" x14ac:dyDescent="0.3">
      <c r="A1880">
        <v>327</v>
      </c>
      <c r="B1880" t="s">
        <v>1469</v>
      </c>
      <c r="C1880" t="s">
        <v>1341</v>
      </c>
      <c r="D1880" t="s">
        <v>54</v>
      </c>
      <c r="E1880" t="s">
        <v>24</v>
      </c>
      <c r="F1880" s="107">
        <v>46022</v>
      </c>
      <c r="G1880">
        <v>100</v>
      </c>
      <c r="H1880">
        <v>100</v>
      </c>
      <c r="I1880" s="59">
        <v>1</v>
      </c>
      <c r="J1880" s="59">
        <v>1</v>
      </c>
      <c r="K1880" t="s">
        <v>55</v>
      </c>
      <c r="L1880" t="s">
        <v>55</v>
      </c>
      <c r="M1880">
        <v>2025</v>
      </c>
      <c r="N1880" t="s">
        <v>744</v>
      </c>
      <c r="O1880" t="s">
        <v>751</v>
      </c>
      <c r="P1880">
        <v>0</v>
      </c>
      <c r="Q1880">
        <v>0</v>
      </c>
      <c r="R1880">
        <v>0</v>
      </c>
      <c r="T1880" t="s">
        <v>1470</v>
      </c>
      <c r="U1880">
        <v>31</v>
      </c>
      <c r="V1880" t="s">
        <v>116</v>
      </c>
    </row>
    <row r="1881" spans="1:22" x14ac:dyDescent="0.3">
      <c r="A1881">
        <v>332</v>
      </c>
      <c r="B1881" t="s">
        <v>290</v>
      </c>
      <c r="C1881" t="s">
        <v>28</v>
      </c>
      <c r="D1881" t="s">
        <v>54</v>
      </c>
      <c r="E1881" t="s">
        <v>62</v>
      </c>
      <c r="F1881" s="107">
        <v>45291</v>
      </c>
      <c r="G1881">
        <v>1.8</v>
      </c>
      <c r="H1881">
        <v>1.3</v>
      </c>
      <c r="I1881" s="59">
        <v>1.3</v>
      </c>
      <c r="J1881" s="59">
        <v>1.384615384615385</v>
      </c>
      <c r="K1881" t="s">
        <v>91</v>
      </c>
      <c r="L1881" t="s">
        <v>91</v>
      </c>
      <c r="M1881">
        <v>2023</v>
      </c>
      <c r="N1881" t="s">
        <v>744</v>
      </c>
      <c r="O1881" t="s">
        <v>745</v>
      </c>
      <c r="P1881">
        <v>0</v>
      </c>
      <c r="Q1881">
        <v>0</v>
      </c>
      <c r="R1881">
        <v>0</v>
      </c>
      <c r="T1881" t="s">
        <v>3025</v>
      </c>
      <c r="U1881">
        <v>31</v>
      </c>
    </row>
    <row r="1882" spans="1:22" x14ac:dyDescent="0.3">
      <c r="A1882">
        <v>332</v>
      </c>
      <c r="B1882" t="s">
        <v>290</v>
      </c>
      <c r="C1882" t="s">
        <v>28</v>
      </c>
      <c r="D1882" t="s">
        <v>54</v>
      </c>
      <c r="E1882" t="s">
        <v>62</v>
      </c>
      <c r="F1882" s="107">
        <v>45657</v>
      </c>
      <c r="G1882">
        <v>1.8</v>
      </c>
      <c r="H1882">
        <v>0.82</v>
      </c>
      <c r="I1882" s="59">
        <v>1.3</v>
      </c>
      <c r="J1882" s="59">
        <v>2.1951219512195119</v>
      </c>
      <c r="K1882" t="s">
        <v>91</v>
      </c>
      <c r="L1882" t="s">
        <v>91</v>
      </c>
      <c r="M1882">
        <v>2024</v>
      </c>
      <c r="N1882" t="s">
        <v>744</v>
      </c>
      <c r="O1882" t="s">
        <v>762</v>
      </c>
      <c r="P1882">
        <v>0</v>
      </c>
      <c r="Q1882">
        <v>0</v>
      </c>
      <c r="R1882">
        <v>0</v>
      </c>
      <c r="T1882" t="s">
        <v>3026</v>
      </c>
      <c r="U1882">
        <v>31</v>
      </c>
    </row>
    <row r="1883" spans="1:22" x14ac:dyDescent="0.3">
      <c r="A1883">
        <v>332</v>
      </c>
      <c r="B1883" t="s">
        <v>290</v>
      </c>
      <c r="C1883" t="s">
        <v>28</v>
      </c>
      <c r="D1883" t="s">
        <v>54</v>
      </c>
      <c r="E1883" t="s">
        <v>62</v>
      </c>
      <c r="F1883" s="107">
        <v>46022</v>
      </c>
      <c r="G1883">
        <v>1.18</v>
      </c>
      <c r="H1883">
        <v>0.93</v>
      </c>
      <c r="I1883" s="59">
        <v>1.268817204301075</v>
      </c>
      <c r="J1883" s="59">
        <v>1.268817204301075</v>
      </c>
      <c r="K1883" t="s">
        <v>91</v>
      </c>
      <c r="L1883" t="s">
        <v>91</v>
      </c>
      <c r="M1883">
        <v>2025</v>
      </c>
      <c r="N1883" t="s">
        <v>744</v>
      </c>
      <c r="O1883" t="s">
        <v>751</v>
      </c>
      <c r="P1883">
        <v>0</v>
      </c>
      <c r="Q1883">
        <v>0</v>
      </c>
      <c r="R1883">
        <v>0</v>
      </c>
      <c r="T1883" t="s">
        <v>1471</v>
      </c>
      <c r="U1883">
        <v>31</v>
      </c>
    </row>
    <row r="1884" spans="1:22" x14ac:dyDescent="0.3">
      <c r="A1884">
        <v>334</v>
      </c>
      <c r="B1884" t="s">
        <v>291</v>
      </c>
      <c r="C1884" t="s">
        <v>28</v>
      </c>
      <c r="D1884" t="s">
        <v>73</v>
      </c>
      <c r="E1884" t="s">
        <v>24</v>
      </c>
      <c r="F1884" s="107">
        <v>44926</v>
      </c>
      <c r="H1884">
        <v>86</v>
      </c>
      <c r="K1884" t="s">
        <v>55</v>
      </c>
      <c r="L1884" t="s">
        <v>91</v>
      </c>
      <c r="M1884">
        <v>2022</v>
      </c>
      <c r="N1884" t="s">
        <v>744</v>
      </c>
      <c r="O1884" t="s">
        <v>749</v>
      </c>
      <c r="P1884">
        <v>0</v>
      </c>
      <c r="Q1884">
        <v>0</v>
      </c>
      <c r="R1884">
        <v>0</v>
      </c>
      <c r="T1884" t="s">
        <v>2691</v>
      </c>
      <c r="U1884">
        <v>31</v>
      </c>
    </row>
    <row r="1885" spans="1:22" x14ac:dyDescent="0.3">
      <c r="A1885">
        <v>334</v>
      </c>
      <c r="B1885" t="s">
        <v>291</v>
      </c>
      <c r="C1885" t="s">
        <v>28</v>
      </c>
      <c r="D1885" t="s">
        <v>73</v>
      </c>
      <c r="E1885" t="s">
        <v>24</v>
      </c>
      <c r="F1885" s="107">
        <v>45291</v>
      </c>
      <c r="G1885">
        <v>88</v>
      </c>
      <c r="H1885">
        <v>88.39</v>
      </c>
      <c r="I1885" s="59">
        <v>1.0044318181818179</v>
      </c>
      <c r="J1885" s="59">
        <v>1.0044318181818179</v>
      </c>
      <c r="K1885" t="s">
        <v>55</v>
      </c>
      <c r="L1885" t="s">
        <v>91</v>
      </c>
      <c r="M1885">
        <v>2023</v>
      </c>
      <c r="N1885" t="s">
        <v>744</v>
      </c>
      <c r="O1885" t="s">
        <v>745</v>
      </c>
      <c r="P1885">
        <v>0</v>
      </c>
      <c r="Q1885">
        <v>0</v>
      </c>
      <c r="R1885">
        <v>0</v>
      </c>
      <c r="T1885" t="s">
        <v>3027</v>
      </c>
      <c r="U1885">
        <v>31</v>
      </c>
    </row>
    <row r="1886" spans="1:22" x14ac:dyDescent="0.3">
      <c r="A1886">
        <v>334</v>
      </c>
      <c r="B1886" t="s">
        <v>291</v>
      </c>
      <c r="C1886" t="s">
        <v>28</v>
      </c>
      <c r="D1886" t="s">
        <v>73</v>
      </c>
      <c r="E1886" t="s">
        <v>24</v>
      </c>
      <c r="F1886" s="107">
        <v>45657</v>
      </c>
      <c r="G1886">
        <v>88</v>
      </c>
      <c r="H1886">
        <v>88.84</v>
      </c>
      <c r="I1886" s="59">
        <v>1.009545454545455</v>
      </c>
      <c r="J1886" s="59">
        <v>1.009545454545455</v>
      </c>
      <c r="K1886" t="s">
        <v>55</v>
      </c>
      <c r="L1886" t="s">
        <v>91</v>
      </c>
      <c r="M1886">
        <v>2024</v>
      </c>
      <c r="N1886" t="s">
        <v>744</v>
      </c>
      <c r="O1886" t="s">
        <v>762</v>
      </c>
      <c r="P1886">
        <v>0</v>
      </c>
      <c r="Q1886">
        <v>0</v>
      </c>
      <c r="R1886">
        <v>0</v>
      </c>
      <c r="T1886" t="s">
        <v>3028</v>
      </c>
      <c r="U1886">
        <v>31</v>
      </c>
    </row>
    <row r="1887" spans="1:22" x14ac:dyDescent="0.3">
      <c r="A1887">
        <v>334</v>
      </c>
      <c r="B1887" t="s">
        <v>291</v>
      </c>
      <c r="C1887" t="s">
        <v>28</v>
      </c>
      <c r="D1887" t="s">
        <v>73</v>
      </c>
      <c r="E1887" t="s">
        <v>24</v>
      </c>
      <c r="F1887" s="107">
        <v>46022</v>
      </c>
      <c r="G1887">
        <v>89</v>
      </c>
      <c r="H1887">
        <v>90.1</v>
      </c>
      <c r="I1887" s="59">
        <v>1.0123595505617979</v>
      </c>
      <c r="J1887" s="59">
        <v>1.0123595505617979</v>
      </c>
      <c r="K1887" t="s">
        <v>55</v>
      </c>
      <c r="L1887" t="s">
        <v>91</v>
      </c>
      <c r="M1887">
        <v>2025</v>
      </c>
      <c r="N1887" t="s">
        <v>744</v>
      </c>
      <c r="O1887" t="s">
        <v>751</v>
      </c>
      <c r="P1887">
        <v>0</v>
      </c>
      <c r="Q1887">
        <v>0</v>
      </c>
      <c r="R1887">
        <v>0</v>
      </c>
      <c r="T1887" t="s">
        <v>1472</v>
      </c>
      <c r="U1887">
        <v>31</v>
      </c>
    </row>
    <row r="1888" spans="1:22" x14ac:dyDescent="0.3">
      <c r="A1888">
        <v>336</v>
      </c>
      <c r="B1888" t="s">
        <v>293</v>
      </c>
      <c r="C1888" t="s">
        <v>913</v>
      </c>
      <c r="D1888" t="s">
        <v>73</v>
      </c>
      <c r="E1888" t="s">
        <v>62</v>
      </c>
      <c r="F1888" s="107">
        <v>45291</v>
      </c>
      <c r="G1888">
        <v>2</v>
      </c>
      <c r="H1888">
        <v>1.742198218602321</v>
      </c>
      <c r="I1888" s="59">
        <v>1.147975</v>
      </c>
      <c r="J1888" s="59">
        <v>1.147975</v>
      </c>
      <c r="K1888" t="s">
        <v>25</v>
      </c>
      <c r="L1888" t="s">
        <v>25</v>
      </c>
      <c r="M1888">
        <v>2023</v>
      </c>
      <c r="N1888" t="s">
        <v>744</v>
      </c>
      <c r="O1888" t="s">
        <v>745</v>
      </c>
      <c r="P1888">
        <v>0</v>
      </c>
      <c r="Q1888">
        <v>0</v>
      </c>
      <c r="R1888">
        <v>0</v>
      </c>
      <c r="T1888" t="s">
        <v>1473</v>
      </c>
      <c r="U1888">
        <v>31</v>
      </c>
    </row>
    <row r="1889" spans="1:22" x14ac:dyDescent="0.3">
      <c r="A1889">
        <v>336</v>
      </c>
      <c r="B1889" t="s">
        <v>293</v>
      </c>
      <c r="C1889" t="s">
        <v>913</v>
      </c>
      <c r="D1889" t="s">
        <v>73</v>
      </c>
      <c r="E1889" t="s">
        <v>62</v>
      </c>
      <c r="F1889" s="107">
        <v>45657</v>
      </c>
      <c r="G1889">
        <v>2</v>
      </c>
      <c r="H1889">
        <v>0.79</v>
      </c>
      <c r="I1889" s="59">
        <v>1.3</v>
      </c>
      <c r="J1889" s="59">
        <v>2.5316455696202529</v>
      </c>
      <c r="K1889" t="s">
        <v>25</v>
      </c>
      <c r="L1889" t="s">
        <v>25</v>
      </c>
      <c r="M1889">
        <v>2024</v>
      </c>
      <c r="N1889" t="s">
        <v>744</v>
      </c>
      <c r="O1889" t="s">
        <v>762</v>
      </c>
      <c r="P1889">
        <v>0</v>
      </c>
      <c r="Q1889">
        <v>0</v>
      </c>
      <c r="R1889">
        <v>0</v>
      </c>
      <c r="T1889" t="s">
        <v>3029</v>
      </c>
      <c r="U1889">
        <v>31</v>
      </c>
    </row>
    <row r="1890" spans="1:22" x14ac:dyDescent="0.3">
      <c r="A1890">
        <v>336</v>
      </c>
      <c r="B1890" t="s">
        <v>293</v>
      </c>
      <c r="C1890" t="s">
        <v>913</v>
      </c>
      <c r="D1890" t="s">
        <v>73</v>
      </c>
      <c r="E1890" t="s">
        <v>62</v>
      </c>
      <c r="F1890" s="107">
        <v>46022</v>
      </c>
      <c r="H1890">
        <v>0.36</v>
      </c>
      <c r="K1890" t="s">
        <v>25</v>
      </c>
      <c r="L1890" t="s">
        <v>25</v>
      </c>
      <c r="M1890">
        <v>2025</v>
      </c>
      <c r="N1890" t="s">
        <v>744</v>
      </c>
      <c r="O1890" t="s">
        <v>751</v>
      </c>
      <c r="P1890">
        <v>0</v>
      </c>
      <c r="Q1890">
        <v>0</v>
      </c>
      <c r="R1890">
        <v>0</v>
      </c>
      <c r="T1890" t="s">
        <v>1474</v>
      </c>
      <c r="U1890">
        <v>31</v>
      </c>
    </row>
    <row r="1891" spans="1:22" x14ac:dyDescent="0.3">
      <c r="A1891">
        <v>337</v>
      </c>
      <c r="B1891" t="s">
        <v>1475</v>
      </c>
      <c r="C1891" t="s">
        <v>1341</v>
      </c>
      <c r="D1891" t="s">
        <v>54</v>
      </c>
      <c r="E1891" t="s">
        <v>24</v>
      </c>
      <c r="F1891" s="107">
        <v>45291</v>
      </c>
      <c r="G1891">
        <v>100</v>
      </c>
      <c r="H1891">
        <v>100</v>
      </c>
      <c r="I1891" s="59">
        <v>1</v>
      </c>
      <c r="J1891" s="59">
        <v>1</v>
      </c>
      <c r="M1891">
        <v>2023</v>
      </c>
      <c r="N1891" t="s">
        <v>744</v>
      </c>
      <c r="O1891" t="s">
        <v>745</v>
      </c>
      <c r="P1891">
        <v>0</v>
      </c>
      <c r="Q1891">
        <v>0</v>
      </c>
      <c r="R1891">
        <v>0</v>
      </c>
      <c r="T1891" t="s">
        <v>3030</v>
      </c>
      <c r="U1891">
        <v>31</v>
      </c>
      <c r="V1891" t="s">
        <v>116</v>
      </c>
    </row>
    <row r="1892" spans="1:22" x14ac:dyDescent="0.3">
      <c r="A1892">
        <v>337</v>
      </c>
      <c r="B1892" t="s">
        <v>1475</v>
      </c>
      <c r="C1892" t="s">
        <v>1341</v>
      </c>
      <c r="D1892" t="s">
        <v>54</v>
      </c>
      <c r="E1892" t="s">
        <v>24</v>
      </c>
      <c r="F1892" s="107">
        <v>45657</v>
      </c>
      <c r="G1892">
        <v>100</v>
      </c>
      <c r="L1892" t="s">
        <v>128</v>
      </c>
      <c r="M1892">
        <v>2024</v>
      </c>
      <c r="N1892" t="s">
        <v>744</v>
      </c>
      <c r="O1892" t="s">
        <v>762</v>
      </c>
      <c r="P1892">
        <v>0</v>
      </c>
      <c r="Q1892">
        <v>0</v>
      </c>
      <c r="R1892">
        <v>0</v>
      </c>
      <c r="T1892" t="s">
        <v>1477</v>
      </c>
      <c r="U1892">
        <v>31</v>
      </c>
      <c r="V1892" t="s">
        <v>116</v>
      </c>
    </row>
    <row r="1893" spans="1:22" x14ac:dyDescent="0.3">
      <c r="A1893">
        <v>337</v>
      </c>
      <c r="B1893" t="s">
        <v>1475</v>
      </c>
      <c r="C1893" t="s">
        <v>1341</v>
      </c>
      <c r="D1893" t="s">
        <v>54</v>
      </c>
      <c r="E1893" t="s">
        <v>24</v>
      </c>
      <c r="F1893" s="107">
        <v>46022</v>
      </c>
      <c r="G1893">
        <v>100</v>
      </c>
      <c r="L1893" t="s">
        <v>128</v>
      </c>
      <c r="M1893">
        <v>2025</v>
      </c>
      <c r="N1893" t="s">
        <v>744</v>
      </c>
      <c r="O1893" t="s">
        <v>751</v>
      </c>
      <c r="P1893">
        <v>0</v>
      </c>
      <c r="Q1893">
        <v>0</v>
      </c>
      <c r="R1893">
        <v>0</v>
      </c>
      <c r="T1893" t="s">
        <v>1479</v>
      </c>
      <c r="U1893">
        <v>31</v>
      </c>
      <c r="V1893" t="s">
        <v>116</v>
      </c>
    </row>
    <row r="1894" spans="1:22" x14ac:dyDescent="0.3">
      <c r="A1894">
        <v>338</v>
      </c>
      <c r="B1894" t="s">
        <v>1480</v>
      </c>
      <c r="C1894" t="s">
        <v>1341</v>
      </c>
      <c r="D1894" t="s">
        <v>54</v>
      </c>
      <c r="E1894" t="s">
        <v>24</v>
      </c>
      <c r="F1894" s="107">
        <v>45291</v>
      </c>
      <c r="G1894">
        <v>100</v>
      </c>
      <c r="K1894" t="s">
        <v>55</v>
      </c>
      <c r="L1894" t="s">
        <v>128</v>
      </c>
      <c r="M1894">
        <v>2023</v>
      </c>
      <c r="N1894" t="s">
        <v>744</v>
      </c>
      <c r="O1894" t="s">
        <v>745</v>
      </c>
      <c r="P1894">
        <v>0</v>
      </c>
      <c r="Q1894">
        <v>0</v>
      </c>
      <c r="R1894">
        <v>0</v>
      </c>
      <c r="T1894" t="s">
        <v>1481</v>
      </c>
      <c r="U1894">
        <v>31</v>
      </c>
      <c r="V1894" t="s">
        <v>116</v>
      </c>
    </row>
    <row r="1895" spans="1:22" x14ac:dyDescent="0.3">
      <c r="A1895">
        <v>338</v>
      </c>
      <c r="B1895" t="s">
        <v>1480</v>
      </c>
      <c r="C1895" t="s">
        <v>1341</v>
      </c>
      <c r="D1895" t="s">
        <v>54</v>
      </c>
      <c r="E1895" t="s">
        <v>24</v>
      </c>
      <c r="F1895" s="107">
        <v>45657</v>
      </c>
      <c r="G1895">
        <v>100</v>
      </c>
      <c r="K1895" t="s">
        <v>55</v>
      </c>
      <c r="L1895" t="s">
        <v>128</v>
      </c>
      <c r="M1895">
        <v>2024</v>
      </c>
      <c r="N1895" t="s">
        <v>744</v>
      </c>
      <c r="O1895" t="s">
        <v>762</v>
      </c>
      <c r="P1895">
        <v>0</v>
      </c>
      <c r="Q1895">
        <v>0</v>
      </c>
      <c r="R1895">
        <v>0</v>
      </c>
      <c r="T1895" t="s">
        <v>1482</v>
      </c>
      <c r="U1895">
        <v>31</v>
      </c>
      <c r="V1895" t="s">
        <v>116</v>
      </c>
    </row>
    <row r="1896" spans="1:22" x14ac:dyDescent="0.3">
      <c r="A1896">
        <v>338</v>
      </c>
      <c r="B1896" t="s">
        <v>1480</v>
      </c>
      <c r="C1896" t="s">
        <v>1341</v>
      </c>
      <c r="D1896" t="s">
        <v>54</v>
      </c>
      <c r="E1896" t="s">
        <v>24</v>
      </c>
      <c r="F1896" s="107">
        <v>46022</v>
      </c>
      <c r="G1896">
        <v>100</v>
      </c>
      <c r="H1896">
        <v>100</v>
      </c>
      <c r="I1896" s="59">
        <v>1</v>
      </c>
      <c r="J1896" s="59">
        <v>1</v>
      </c>
      <c r="K1896" t="s">
        <v>55</v>
      </c>
      <c r="L1896" t="s">
        <v>55</v>
      </c>
      <c r="M1896">
        <v>2025</v>
      </c>
      <c r="N1896" t="s">
        <v>744</v>
      </c>
      <c r="O1896" t="s">
        <v>751</v>
      </c>
      <c r="P1896">
        <v>0</v>
      </c>
      <c r="Q1896">
        <v>0</v>
      </c>
      <c r="R1896">
        <v>0</v>
      </c>
      <c r="T1896" t="s">
        <v>1483</v>
      </c>
      <c r="U1896">
        <v>31</v>
      </c>
      <c r="V1896" t="s">
        <v>116</v>
      </c>
    </row>
    <row r="1897" spans="1:22" x14ac:dyDescent="0.3">
      <c r="A1897">
        <v>339</v>
      </c>
      <c r="B1897" t="s">
        <v>297</v>
      </c>
      <c r="C1897" t="s">
        <v>1341</v>
      </c>
      <c r="D1897" t="s">
        <v>73</v>
      </c>
      <c r="E1897" t="s">
        <v>24</v>
      </c>
      <c r="F1897" s="107">
        <v>45291</v>
      </c>
      <c r="G1897">
        <v>30</v>
      </c>
      <c r="H1897">
        <v>28.571428571428569</v>
      </c>
      <c r="I1897" s="59">
        <v>0.95238095238095233</v>
      </c>
      <c r="J1897" s="59">
        <v>0.95238095238095233</v>
      </c>
      <c r="K1897" t="s">
        <v>25</v>
      </c>
      <c r="L1897" t="s">
        <v>25</v>
      </c>
      <c r="M1897">
        <v>2023</v>
      </c>
      <c r="N1897" t="s">
        <v>744</v>
      </c>
      <c r="O1897" t="s">
        <v>745</v>
      </c>
      <c r="P1897">
        <v>0</v>
      </c>
      <c r="Q1897">
        <v>0</v>
      </c>
      <c r="R1897">
        <v>0</v>
      </c>
      <c r="T1897" t="s">
        <v>3031</v>
      </c>
      <c r="U1897">
        <v>31</v>
      </c>
    </row>
    <row r="1898" spans="1:22" x14ac:dyDescent="0.3">
      <c r="A1898">
        <v>339</v>
      </c>
      <c r="B1898" t="s">
        <v>297</v>
      </c>
      <c r="C1898" t="s">
        <v>1341</v>
      </c>
      <c r="D1898" t="s">
        <v>73</v>
      </c>
      <c r="E1898" t="s">
        <v>24</v>
      </c>
      <c r="F1898" s="107">
        <v>45657</v>
      </c>
      <c r="G1898">
        <v>30</v>
      </c>
      <c r="H1898">
        <v>30.3</v>
      </c>
      <c r="I1898" s="59">
        <v>1.01</v>
      </c>
      <c r="J1898" s="59">
        <v>1.01</v>
      </c>
      <c r="K1898" t="s">
        <v>25</v>
      </c>
      <c r="L1898" t="s">
        <v>25</v>
      </c>
      <c r="M1898">
        <v>2024</v>
      </c>
      <c r="N1898" t="s">
        <v>744</v>
      </c>
      <c r="O1898" t="s">
        <v>762</v>
      </c>
      <c r="P1898">
        <v>0</v>
      </c>
      <c r="Q1898">
        <v>0</v>
      </c>
      <c r="R1898">
        <v>0</v>
      </c>
      <c r="T1898" t="s">
        <v>3032</v>
      </c>
      <c r="U1898">
        <v>31</v>
      </c>
    </row>
    <row r="1899" spans="1:22" x14ac:dyDescent="0.3">
      <c r="A1899">
        <v>339</v>
      </c>
      <c r="B1899" t="s">
        <v>297</v>
      </c>
      <c r="C1899" t="s">
        <v>1341</v>
      </c>
      <c r="D1899" t="s">
        <v>73</v>
      </c>
      <c r="E1899" t="s">
        <v>24</v>
      </c>
      <c r="F1899" s="107">
        <v>46022</v>
      </c>
      <c r="G1899">
        <v>30</v>
      </c>
      <c r="H1899">
        <v>35.29</v>
      </c>
      <c r="I1899" s="59">
        <v>1.176333333333333</v>
      </c>
      <c r="J1899" s="59">
        <v>1.176333333333333</v>
      </c>
      <c r="K1899" t="s">
        <v>25</v>
      </c>
      <c r="L1899" t="s">
        <v>25</v>
      </c>
      <c r="M1899">
        <v>2025</v>
      </c>
      <c r="N1899" t="s">
        <v>744</v>
      </c>
      <c r="O1899" t="s">
        <v>751</v>
      </c>
      <c r="P1899">
        <v>0</v>
      </c>
      <c r="Q1899">
        <v>0</v>
      </c>
      <c r="R1899">
        <v>0</v>
      </c>
      <c r="T1899" t="s">
        <v>1484</v>
      </c>
      <c r="U1899">
        <v>31</v>
      </c>
    </row>
    <row r="1900" spans="1:22" x14ac:dyDescent="0.3">
      <c r="A1900">
        <v>341</v>
      </c>
      <c r="B1900" t="s">
        <v>1485</v>
      </c>
      <c r="C1900" t="s">
        <v>58</v>
      </c>
      <c r="D1900" t="s">
        <v>54</v>
      </c>
      <c r="E1900" t="s">
        <v>24</v>
      </c>
      <c r="F1900" s="107">
        <v>45291</v>
      </c>
      <c r="G1900">
        <v>900000000</v>
      </c>
      <c r="H1900">
        <v>1175172000</v>
      </c>
      <c r="I1900" s="59">
        <v>1.3</v>
      </c>
      <c r="J1900" s="59">
        <v>1.3057466666666671</v>
      </c>
      <c r="K1900" t="s">
        <v>103</v>
      </c>
      <c r="L1900" t="s">
        <v>103</v>
      </c>
      <c r="M1900">
        <v>2023</v>
      </c>
      <c r="N1900" t="s">
        <v>744</v>
      </c>
      <c r="O1900" t="s">
        <v>745</v>
      </c>
      <c r="P1900">
        <v>0</v>
      </c>
      <c r="Q1900">
        <v>0</v>
      </c>
      <c r="R1900">
        <v>0</v>
      </c>
      <c r="T1900" t="s">
        <v>3033</v>
      </c>
      <c r="U1900">
        <v>31</v>
      </c>
    </row>
    <row r="1901" spans="1:22" x14ac:dyDescent="0.3">
      <c r="A1901">
        <v>341</v>
      </c>
      <c r="B1901" t="s">
        <v>1485</v>
      </c>
      <c r="C1901" t="s">
        <v>58</v>
      </c>
      <c r="D1901" t="s">
        <v>54</v>
      </c>
      <c r="E1901" t="s">
        <v>24</v>
      </c>
      <c r="F1901" s="107">
        <v>45657</v>
      </c>
      <c r="G1901">
        <v>900000000</v>
      </c>
      <c r="H1901">
        <v>922000000</v>
      </c>
      <c r="I1901" s="59">
        <v>1.024444444444444</v>
      </c>
      <c r="J1901" s="59">
        <v>1.024444444444444</v>
      </c>
      <c r="K1901" t="s">
        <v>103</v>
      </c>
      <c r="L1901" t="s">
        <v>103</v>
      </c>
      <c r="M1901">
        <v>2024</v>
      </c>
      <c r="N1901" t="s">
        <v>744</v>
      </c>
      <c r="O1901" t="s">
        <v>762</v>
      </c>
      <c r="P1901">
        <v>0</v>
      </c>
      <c r="Q1901">
        <v>0</v>
      </c>
      <c r="R1901">
        <v>0</v>
      </c>
      <c r="T1901" t="s">
        <v>3034</v>
      </c>
      <c r="U1901">
        <v>31</v>
      </c>
    </row>
    <row r="1902" spans="1:22" x14ac:dyDescent="0.3">
      <c r="A1902">
        <v>341</v>
      </c>
      <c r="B1902" t="s">
        <v>1485</v>
      </c>
      <c r="C1902" t="s">
        <v>58</v>
      </c>
      <c r="D1902" t="s">
        <v>54</v>
      </c>
      <c r="E1902" t="s">
        <v>24</v>
      </c>
      <c r="F1902" s="107">
        <v>46022</v>
      </c>
      <c r="G1902">
        <v>900000000</v>
      </c>
      <c r="H1902">
        <v>923878000</v>
      </c>
      <c r="I1902" s="59">
        <v>1.0265311111111111</v>
      </c>
      <c r="J1902" s="59">
        <v>1.0265311111111111</v>
      </c>
      <c r="K1902" t="s">
        <v>103</v>
      </c>
      <c r="L1902" t="s">
        <v>103</v>
      </c>
      <c r="M1902">
        <v>2025</v>
      </c>
      <c r="N1902" t="s">
        <v>744</v>
      </c>
      <c r="O1902" t="s">
        <v>751</v>
      </c>
      <c r="P1902">
        <v>0</v>
      </c>
      <c r="Q1902">
        <v>0</v>
      </c>
      <c r="R1902">
        <v>0</v>
      </c>
      <c r="T1902" t="s">
        <v>1486</v>
      </c>
      <c r="U1902">
        <v>31</v>
      </c>
    </row>
    <row r="1903" spans="1:22" x14ac:dyDescent="0.3">
      <c r="A1903">
        <v>344</v>
      </c>
      <c r="B1903" t="s">
        <v>302</v>
      </c>
      <c r="C1903" t="s">
        <v>28</v>
      </c>
      <c r="D1903" t="s">
        <v>54</v>
      </c>
      <c r="E1903" t="s">
        <v>24</v>
      </c>
      <c r="F1903" s="107">
        <v>45291</v>
      </c>
      <c r="G1903">
        <v>90</v>
      </c>
      <c r="H1903">
        <v>97.76</v>
      </c>
      <c r="I1903" s="59">
        <v>1.086222222222222</v>
      </c>
      <c r="J1903" s="59">
        <v>1.086222222222222</v>
      </c>
      <c r="K1903" t="s">
        <v>25</v>
      </c>
      <c r="L1903" t="s">
        <v>25</v>
      </c>
      <c r="M1903">
        <v>2023</v>
      </c>
      <c r="N1903" t="s">
        <v>744</v>
      </c>
      <c r="O1903" t="s">
        <v>745</v>
      </c>
      <c r="P1903">
        <v>0</v>
      </c>
      <c r="Q1903">
        <v>0</v>
      </c>
      <c r="R1903">
        <v>0</v>
      </c>
      <c r="T1903" t="s">
        <v>3035</v>
      </c>
      <c r="U1903">
        <v>31</v>
      </c>
    </row>
    <row r="1904" spans="1:22" x14ac:dyDescent="0.3">
      <c r="A1904">
        <v>344</v>
      </c>
      <c r="B1904" t="s">
        <v>302</v>
      </c>
      <c r="C1904" t="s">
        <v>28</v>
      </c>
      <c r="D1904" t="s">
        <v>54</v>
      </c>
      <c r="E1904" t="s">
        <v>24</v>
      </c>
      <c r="F1904" s="107">
        <v>45657</v>
      </c>
      <c r="G1904">
        <v>93</v>
      </c>
      <c r="H1904">
        <v>99.19</v>
      </c>
      <c r="I1904" s="59">
        <v>1.0665591397849461</v>
      </c>
      <c r="J1904" s="59">
        <v>1.0665591397849461</v>
      </c>
      <c r="K1904" t="s">
        <v>25</v>
      </c>
      <c r="L1904" t="s">
        <v>25</v>
      </c>
      <c r="M1904">
        <v>2024</v>
      </c>
      <c r="N1904" t="s">
        <v>744</v>
      </c>
      <c r="O1904" t="s">
        <v>762</v>
      </c>
      <c r="P1904">
        <v>0</v>
      </c>
      <c r="Q1904">
        <v>0</v>
      </c>
      <c r="R1904">
        <v>0</v>
      </c>
      <c r="T1904" t="s">
        <v>3036</v>
      </c>
      <c r="U1904">
        <v>31</v>
      </c>
    </row>
    <row r="1905" spans="1:21" x14ac:dyDescent="0.3">
      <c r="A1905">
        <v>344</v>
      </c>
      <c r="B1905" t="s">
        <v>302</v>
      </c>
      <c r="C1905" t="s">
        <v>28</v>
      </c>
      <c r="D1905" t="s">
        <v>54</v>
      </c>
      <c r="E1905" t="s">
        <v>24</v>
      </c>
      <c r="F1905" s="107">
        <v>46022</v>
      </c>
      <c r="G1905">
        <v>93</v>
      </c>
      <c r="H1905">
        <v>100</v>
      </c>
      <c r="I1905" s="59">
        <v>1.075268817204301</v>
      </c>
      <c r="J1905" s="59">
        <v>1.075268817204301</v>
      </c>
      <c r="K1905" t="s">
        <v>25</v>
      </c>
      <c r="L1905" t="s">
        <v>25</v>
      </c>
      <c r="M1905">
        <v>2025</v>
      </c>
      <c r="N1905" t="s">
        <v>744</v>
      </c>
      <c r="O1905" t="s">
        <v>751</v>
      </c>
      <c r="P1905">
        <v>0</v>
      </c>
      <c r="Q1905">
        <v>0</v>
      </c>
      <c r="R1905">
        <v>0</v>
      </c>
      <c r="T1905" t="s">
        <v>1487</v>
      </c>
      <c r="U1905">
        <v>31</v>
      </c>
    </row>
    <row r="1906" spans="1:21" x14ac:dyDescent="0.3">
      <c r="A1906">
        <v>346</v>
      </c>
      <c r="B1906" t="s">
        <v>304</v>
      </c>
      <c r="C1906" t="s">
        <v>28</v>
      </c>
      <c r="D1906" t="s">
        <v>73</v>
      </c>
      <c r="E1906" t="s">
        <v>24</v>
      </c>
      <c r="F1906" s="107">
        <v>45291</v>
      </c>
      <c r="H1906">
        <v>83.91608391608392</v>
      </c>
      <c r="K1906" t="s">
        <v>142</v>
      </c>
      <c r="L1906" t="s">
        <v>25</v>
      </c>
      <c r="M1906">
        <v>2023</v>
      </c>
      <c r="N1906" t="s">
        <v>744</v>
      </c>
      <c r="O1906" t="s">
        <v>745</v>
      </c>
      <c r="P1906">
        <v>0</v>
      </c>
      <c r="Q1906">
        <v>0</v>
      </c>
      <c r="R1906">
        <v>0</v>
      </c>
      <c r="T1906" t="s">
        <v>3037</v>
      </c>
      <c r="U1906">
        <v>31</v>
      </c>
    </row>
    <row r="1907" spans="1:21" x14ac:dyDescent="0.3">
      <c r="A1907">
        <v>346</v>
      </c>
      <c r="B1907" t="s">
        <v>304</v>
      </c>
      <c r="C1907" t="s">
        <v>28</v>
      </c>
      <c r="D1907" t="s">
        <v>73</v>
      </c>
      <c r="E1907" t="s">
        <v>24</v>
      </c>
      <c r="F1907" s="107">
        <v>45657</v>
      </c>
      <c r="G1907">
        <v>85</v>
      </c>
      <c r="H1907">
        <v>91.88</v>
      </c>
      <c r="I1907" s="59">
        <v>1.0809411764705881</v>
      </c>
      <c r="J1907" s="59">
        <v>1.0809411764705881</v>
      </c>
      <c r="K1907" t="s">
        <v>142</v>
      </c>
      <c r="L1907" t="s">
        <v>25</v>
      </c>
      <c r="M1907">
        <v>2024</v>
      </c>
      <c r="N1907" t="s">
        <v>744</v>
      </c>
      <c r="O1907" t="s">
        <v>762</v>
      </c>
      <c r="P1907">
        <v>0</v>
      </c>
      <c r="Q1907">
        <v>0</v>
      </c>
      <c r="R1907">
        <v>0</v>
      </c>
      <c r="T1907" t="s">
        <v>3038</v>
      </c>
      <c r="U1907">
        <v>31</v>
      </c>
    </row>
    <row r="1908" spans="1:21" x14ac:dyDescent="0.3">
      <c r="A1908">
        <v>346</v>
      </c>
      <c r="B1908" t="s">
        <v>304</v>
      </c>
      <c r="C1908" t="s">
        <v>28</v>
      </c>
      <c r="D1908" t="s">
        <v>73</v>
      </c>
      <c r="E1908" t="s">
        <v>24</v>
      </c>
      <c r="F1908" s="107">
        <v>46022</v>
      </c>
      <c r="G1908">
        <v>85</v>
      </c>
      <c r="H1908">
        <v>97.28</v>
      </c>
      <c r="I1908" s="59">
        <v>1.1444705882352939</v>
      </c>
      <c r="J1908" s="59">
        <v>1.1444705882352939</v>
      </c>
      <c r="K1908" t="s">
        <v>142</v>
      </c>
      <c r="L1908" t="s">
        <v>25</v>
      </c>
      <c r="M1908">
        <v>2025</v>
      </c>
      <c r="N1908" t="s">
        <v>744</v>
      </c>
      <c r="O1908" t="s">
        <v>751</v>
      </c>
      <c r="P1908">
        <v>0</v>
      </c>
      <c r="Q1908">
        <v>0</v>
      </c>
      <c r="R1908">
        <v>0</v>
      </c>
      <c r="T1908" t="s">
        <v>1488</v>
      </c>
      <c r="U1908">
        <v>31</v>
      </c>
    </row>
    <row r="1909" spans="1:21" x14ac:dyDescent="0.3">
      <c r="A1909">
        <v>347</v>
      </c>
      <c r="B1909" t="s">
        <v>305</v>
      </c>
      <c r="C1909" t="s">
        <v>998</v>
      </c>
      <c r="D1909" t="s">
        <v>60</v>
      </c>
      <c r="E1909" t="s">
        <v>62</v>
      </c>
      <c r="F1909" s="107">
        <v>45291</v>
      </c>
      <c r="G1909">
        <v>0</v>
      </c>
      <c r="H1909">
        <v>2</v>
      </c>
      <c r="K1909" t="s">
        <v>55</v>
      </c>
      <c r="L1909" t="s">
        <v>55</v>
      </c>
      <c r="M1909">
        <v>2023</v>
      </c>
      <c r="N1909" t="s">
        <v>744</v>
      </c>
      <c r="O1909" t="s">
        <v>745</v>
      </c>
      <c r="P1909">
        <v>0</v>
      </c>
      <c r="Q1909">
        <v>0</v>
      </c>
      <c r="R1909">
        <v>0</v>
      </c>
      <c r="T1909" t="s">
        <v>3039</v>
      </c>
      <c r="U1909">
        <v>31</v>
      </c>
    </row>
    <row r="1910" spans="1:21" x14ac:dyDescent="0.3">
      <c r="A1910">
        <v>347</v>
      </c>
      <c r="B1910" t="s">
        <v>305</v>
      </c>
      <c r="C1910" t="s">
        <v>998</v>
      </c>
      <c r="D1910" t="s">
        <v>60</v>
      </c>
      <c r="E1910" t="s">
        <v>62</v>
      </c>
      <c r="F1910" s="107">
        <v>45657</v>
      </c>
      <c r="G1910">
        <v>5</v>
      </c>
      <c r="H1910">
        <v>0</v>
      </c>
      <c r="K1910" t="s">
        <v>55</v>
      </c>
      <c r="L1910" t="s">
        <v>55</v>
      </c>
      <c r="M1910">
        <v>2024</v>
      </c>
      <c r="N1910" t="s">
        <v>744</v>
      </c>
      <c r="O1910" t="s">
        <v>762</v>
      </c>
      <c r="P1910">
        <v>0</v>
      </c>
      <c r="Q1910">
        <v>0</v>
      </c>
      <c r="R1910">
        <v>0</v>
      </c>
      <c r="T1910" t="s">
        <v>3040</v>
      </c>
      <c r="U1910">
        <v>31</v>
      </c>
    </row>
    <row r="1911" spans="1:21" x14ac:dyDescent="0.3">
      <c r="A1911">
        <v>347</v>
      </c>
      <c r="B1911" t="s">
        <v>305</v>
      </c>
      <c r="C1911" t="s">
        <v>998</v>
      </c>
      <c r="D1911" t="s">
        <v>60</v>
      </c>
      <c r="E1911" t="s">
        <v>62</v>
      </c>
      <c r="F1911" s="107">
        <v>46022</v>
      </c>
      <c r="G1911">
        <v>5</v>
      </c>
      <c r="H1911">
        <v>1</v>
      </c>
      <c r="I1911" s="59">
        <v>1.3</v>
      </c>
      <c r="J1911" s="59">
        <v>5</v>
      </c>
      <c r="K1911" t="s">
        <v>55</v>
      </c>
      <c r="L1911" t="s">
        <v>55</v>
      </c>
      <c r="M1911">
        <v>2025</v>
      </c>
      <c r="N1911" t="s">
        <v>744</v>
      </c>
      <c r="O1911" t="s">
        <v>751</v>
      </c>
      <c r="P1911">
        <v>0</v>
      </c>
      <c r="Q1911">
        <v>0</v>
      </c>
      <c r="R1911">
        <v>0</v>
      </c>
      <c r="T1911" t="s">
        <v>1490</v>
      </c>
      <c r="U1911">
        <v>31</v>
      </c>
    </row>
    <row r="1912" spans="1:21" x14ac:dyDescent="0.3">
      <c r="A1912">
        <v>348</v>
      </c>
      <c r="B1912" t="s">
        <v>307</v>
      </c>
      <c r="C1912" t="s">
        <v>998</v>
      </c>
      <c r="D1912" t="s">
        <v>60</v>
      </c>
      <c r="E1912" t="s">
        <v>24</v>
      </c>
      <c r="F1912" s="107">
        <v>45291</v>
      </c>
      <c r="G1912">
        <v>99</v>
      </c>
      <c r="H1912">
        <v>100</v>
      </c>
      <c r="I1912" s="59">
        <v>1.0101010101010099</v>
      </c>
      <c r="J1912" s="59">
        <v>1.0101010101010099</v>
      </c>
      <c r="K1912" t="s">
        <v>25</v>
      </c>
      <c r="L1912" t="s">
        <v>25</v>
      </c>
      <c r="M1912">
        <v>2023</v>
      </c>
      <c r="N1912" t="s">
        <v>744</v>
      </c>
      <c r="O1912" t="s">
        <v>745</v>
      </c>
      <c r="P1912">
        <v>0</v>
      </c>
      <c r="Q1912">
        <v>0</v>
      </c>
      <c r="R1912">
        <v>0</v>
      </c>
      <c r="T1912" t="s">
        <v>3041</v>
      </c>
      <c r="U1912">
        <v>31</v>
      </c>
    </row>
    <row r="1913" spans="1:21" x14ac:dyDescent="0.3">
      <c r="A1913">
        <v>348</v>
      </c>
      <c r="B1913" t="s">
        <v>307</v>
      </c>
      <c r="C1913" t="s">
        <v>998</v>
      </c>
      <c r="D1913" t="s">
        <v>60</v>
      </c>
      <c r="E1913" t="s">
        <v>24</v>
      </c>
      <c r="F1913" s="107">
        <v>45657</v>
      </c>
      <c r="G1913">
        <v>99</v>
      </c>
      <c r="H1913">
        <v>100</v>
      </c>
      <c r="I1913" s="59">
        <v>1.0101010101010099</v>
      </c>
      <c r="J1913" s="59">
        <v>1.0101010101010099</v>
      </c>
      <c r="K1913" t="s">
        <v>25</v>
      </c>
      <c r="L1913" t="s">
        <v>25</v>
      </c>
      <c r="M1913">
        <v>2024</v>
      </c>
      <c r="N1913" t="s">
        <v>744</v>
      </c>
      <c r="O1913" t="s">
        <v>762</v>
      </c>
      <c r="P1913">
        <v>0</v>
      </c>
      <c r="Q1913">
        <v>0</v>
      </c>
      <c r="R1913">
        <v>0</v>
      </c>
      <c r="T1913" t="s">
        <v>3042</v>
      </c>
      <c r="U1913">
        <v>31</v>
      </c>
    </row>
    <row r="1914" spans="1:21" x14ac:dyDescent="0.3">
      <c r="A1914">
        <v>348</v>
      </c>
      <c r="B1914" t="s">
        <v>307</v>
      </c>
      <c r="C1914" t="s">
        <v>998</v>
      </c>
      <c r="D1914" t="s">
        <v>60</v>
      </c>
      <c r="E1914" t="s">
        <v>24</v>
      </c>
      <c r="F1914" s="107">
        <v>46022</v>
      </c>
      <c r="G1914">
        <v>99</v>
      </c>
      <c r="H1914">
        <v>100</v>
      </c>
      <c r="I1914" s="59">
        <v>1.0101010101010099</v>
      </c>
      <c r="J1914" s="59">
        <v>1.0101010101010099</v>
      </c>
      <c r="K1914" t="s">
        <v>25</v>
      </c>
      <c r="L1914" t="s">
        <v>25</v>
      </c>
      <c r="M1914">
        <v>2025</v>
      </c>
      <c r="N1914" t="s">
        <v>744</v>
      </c>
      <c r="O1914" t="s">
        <v>751</v>
      </c>
      <c r="P1914">
        <v>0</v>
      </c>
      <c r="Q1914">
        <v>0</v>
      </c>
      <c r="R1914">
        <v>0</v>
      </c>
      <c r="T1914" t="s">
        <v>1492</v>
      </c>
      <c r="U1914">
        <v>31</v>
      </c>
    </row>
    <row r="1915" spans="1:21" x14ac:dyDescent="0.3">
      <c r="A1915">
        <v>351</v>
      </c>
      <c r="B1915" t="s">
        <v>308</v>
      </c>
      <c r="C1915" t="s">
        <v>998</v>
      </c>
      <c r="D1915" t="s">
        <v>60</v>
      </c>
      <c r="E1915" t="s">
        <v>62</v>
      </c>
      <c r="F1915" s="107">
        <v>45291</v>
      </c>
      <c r="G1915">
        <v>0</v>
      </c>
      <c r="H1915">
        <v>3.5442828816920029</v>
      </c>
      <c r="K1915" t="s">
        <v>55</v>
      </c>
      <c r="L1915" t="s">
        <v>91</v>
      </c>
      <c r="M1915">
        <v>2023</v>
      </c>
      <c r="N1915" t="s">
        <v>744</v>
      </c>
      <c r="O1915" t="s">
        <v>745</v>
      </c>
      <c r="P1915">
        <v>0</v>
      </c>
      <c r="Q1915">
        <v>0</v>
      </c>
      <c r="R1915">
        <v>0</v>
      </c>
      <c r="T1915" t="s">
        <v>3043</v>
      </c>
      <c r="U1915">
        <v>31</v>
      </c>
    </row>
    <row r="1916" spans="1:21" x14ac:dyDescent="0.3">
      <c r="A1916">
        <v>351</v>
      </c>
      <c r="B1916" t="s">
        <v>308</v>
      </c>
      <c r="C1916" t="s">
        <v>998</v>
      </c>
      <c r="D1916" t="s">
        <v>60</v>
      </c>
      <c r="E1916" t="s">
        <v>62</v>
      </c>
      <c r="F1916" s="107">
        <v>45657</v>
      </c>
      <c r="G1916">
        <v>0</v>
      </c>
      <c r="H1916">
        <v>1.497983483771846</v>
      </c>
      <c r="K1916" t="s">
        <v>55</v>
      </c>
      <c r="L1916" t="s">
        <v>91</v>
      </c>
      <c r="M1916">
        <v>2024</v>
      </c>
      <c r="N1916" t="s">
        <v>744</v>
      </c>
      <c r="O1916" t="s">
        <v>762</v>
      </c>
      <c r="P1916">
        <v>0</v>
      </c>
      <c r="Q1916">
        <v>0</v>
      </c>
      <c r="R1916">
        <v>0</v>
      </c>
      <c r="T1916" t="s">
        <v>3044</v>
      </c>
      <c r="U1916">
        <v>31</v>
      </c>
    </row>
    <row r="1917" spans="1:21" x14ac:dyDescent="0.3">
      <c r="A1917">
        <v>351</v>
      </c>
      <c r="B1917" t="s">
        <v>308</v>
      </c>
      <c r="C1917" t="s">
        <v>998</v>
      </c>
      <c r="D1917" t="s">
        <v>60</v>
      </c>
      <c r="E1917" t="s">
        <v>62</v>
      </c>
      <c r="F1917" s="107">
        <v>45930</v>
      </c>
      <c r="G1917">
        <v>0</v>
      </c>
      <c r="H1917">
        <v>0.26</v>
      </c>
      <c r="K1917" t="s">
        <v>55</v>
      </c>
      <c r="L1917" t="s">
        <v>91</v>
      </c>
      <c r="M1917">
        <v>2025</v>
      </c>
      <c r="N1917" t="s">
        <v>766</v>
      </c>
      <c r="O1917" t="s">
        <v>751</v>
      </c>
      <c r="P1917">
        <v>0</v>
      </c>
      <c r="Q1917">
        <v>0</v>
      </c>
      <c r="R1917">
        <v>0</v>
      </c>
      <c r="T1917" t="s">
        <v>1493</v>
      </c>
      <c r="U1917">
        <v>30</v>
      </c>
    </row>
    <row r="1918" spans="1:21" x14ac:dyDescent="0.3">
      <c r="A1918">
        <v>352</v>
      </c>
      <c r="B1918" t="s">
        <v>309</v>
      </c>
      <c r="C1918" t="s">
        <v>998</v>
      </c>
      <c r="D1918" t="s">
        <v>60</v>
      </c>
      <c r="E1918" t="s">
        <v>62</v>
      </c>
      <c r="F1918" s="107">
        <v>45291</v>
      </c>
      <c r="G1918">
        <v>0</v>
      </c>
      <c r="H1918">
        <v>0.28327481646983721</v>
      </c>
      <c r="K1918" t="s">
        <v>25</v>
      </c>
      <c r="L1918" t="s">
        <v>25</v>
      </c>
      <c r="M1918">
        <v>2023</v>
      </c>
      <c r="N1918" t="s">
        <v>744</v>
      </c>
      <c r="O1918" t="s">
        <v>745</v>
      </c>
      <c r="P1918">
        <v>0</v>
      </c>
      <c r="Q1918">
        <v>0</v>
      </c>
      <c r="R1918">
        <v>0</v>
      </c>
      <c r="T1918" t="s">
        <v>3045</v>
      </c>
      <c r="U1918">
        <v>31</v>
      </c>
    </row>
    <row r="1919" spans="1:21" x14ac:dyDescent="0.3">
      <c r="A1919">
        <v>352</v>
      </c>
      <c r="B1919" t="s">
        <v>309</v>
      </c>
      <c r="C1919" t="s">
        <v>998</v>
      </c>
      <c r="D1919" t="s">
        <v>60</v>
      </c>
      <c r="E1919" t="s">
        <v>62</v>
      </c>
      <c r="F1919" s="107">
        <v>45657</v>
      </c>
      <c r="G1919">
        <v>0</v>
      </c>
      <c r="H1919">
        <v>0</v>
      </c>
      <c r="K1919" t="s">
        <v>25</v>
      </c>
      <c r="L1919" t="s">
        <v>25</v>
      </c>
      <c r="M1919">
        <v>2024</v>
      </c>
      <c r="N1919" t="s">
        <v>744</v>
      </c>
      <c r="O1919" t="s">
        <v>762</v>
      </c>
      <c r="P1919">
        <v>0</v>
      </c>
      <c r="Q1919">
        <v>0</v>
      </c>
      <c r="R1919">
        <v>0</v>
      </c>
      <c r="T1919" t="s">
        <v>3046</v>
      </c>
      <c r="U1919">
        <v>31</v>
      </c>
    </row>
    <row r="1920" spans="1:21" x14ac:dyDescent="0.3">
      <c r="A1920">
        <v>352</v>
      </c>
      <c r="B1920" t="s">
        <v>309</v>
      </c>
      <c r="C1920" t="s">
        <v>998</v>
      </c>
      <c r="D1920" t="s">
        <v>60</v>
      </c>
      <c r="E1920" t="s">
        <v>62</v>
      </c>
      <c r="F1920" s="107">
        <v>45930</v>
      </c>
      <c r="G1920">
        <v>0</v>
      </c>
      <c r="H1920">
        <v>0.01</v>
      </c>
      <c r="K1920" t="s">
        <v>25</v>
      </c>
      <c r="L1920" t="s">
        <v>25</v>
      </c>
      <c r="M1920">
        <v>2025</v>
      </c>
      <c r="N1920" t="s">
        <v>766</v>
      </c>
      <c r="O1920" t="s">
        <v>751</v>
      </c>
      <c r="P1920">
        <v>0</v>
      </c>
      <c r="Q1920">
        <v>0</v>
      </c>
      <c r="R1920">
        <v>0</v>
      </c>
      <c r="T1920" t="s">
        <v>1494</v>
      </c>
      <c r="U1920">
        <v>30</v>
      </c>
    </row>
    <row r="1921" spans="1:22" x14ac:dyDescent="0.3">
      <c r="A1921">
        <v>355</v>
      </c>
      <c r="B1921" t="s">
        <v>313</v>
      </c>
      <c r="C1921" t="s">
        <v>998</v>
      </c>
      <c r="D1921" t="s">
        <v>73</v>
      </c>
      <c r="E1921" t="s">
        <v>24</v>
      </c>
      <c r="F1921" s="107">
        <v>45291</v>
      </c>
      <c r="G1921">
        <v>1</v>
      </c>
      <c r="H1921">
        <v>1.64916004403234</v>
      </c>
      <c r="I1921" s="59">
        <v>1.3</v>
      </c>
      <c r="J1921" s="59">
        <v>1.64916004403234</v>
      </c>
      <c r="K1921" t="s">
        <v>55</v>
      </c>
      <c r="L1921" t="s">
        <v>91</v>
      </c>
      <c r="M1921">
        <v>2023</v>
      </c>
      <c r="N1921" t="s">
        <v>744</v>
      </c>
      <c r="O1921" t="s">
        <v>745</v>
      </c>
      <c r="P1921">
        <v>0</v>
      </c>
      <c r="Q1921">
        <v>0</v>
      </c>
      <c r="R1921">
        <v>0</v>
      </c>
      <c r="T1921" t="s">
        <v>3047</v>
      </c>
      <c r="U1921">
        <v>31</v>
      </c>
    </row>
    <row r="1922" spans="1:22" x14ac:dyDescent="0.3">
      <c r="A1922">
        <v>355</v>
      </c>
      <c r="B1922" t="s">
        <v>313</v>
      </c>
      <c r="C1922" t="s">
        <v>998</v>
      </c>
      <c r="D1922" t="s">
        <v>73</v>
      </c>
      <c r="E1922" t="s">
        <v>24</v>
      </c>
      <c r="F1922" s="107">
        <v>45657</v>
      </c>
      <c r="G1922">
        <v>1.7</v>
      </c>
      <c r="H1922">
        <v>1.69</v>
      </c>
      <c r="I1922" s="59">
        <v>0.99411764705882355</v>
      </c>
      <c r="J1922" s="59">
        <v>0.99411764705882355</v>
      </c>
      <c r="K1922" t="s">
        <v>55</v>
      </c>
      <c r="L1922" t="s">
        <v>91</v>
      </c>
      <c r="M1922">
        <v>2024</v>
      </c>
      <c r="N1922" t="s">
        <v>744</v>
      </c>
      <c r="O1922" t="s">
        <v>762</v>
      </c>
      <c r="P1922">
        <v>0</v>
      </c>
      <c r="Q1922">
        <v>0</v>
      </c>
      <c r="R1922">
        <v>0</v>
      </c>
      <c r="T1922" t="s">
        <v>3048</v>
      </c>
      <c r="U1922">
        <v>31</v>
      </c>
    </row>
    <row r="1923" spans="1:22" x14ac:dyDescent="0.3">
      <c r="A1923">
        <v>355</v>
      </c>
      <c r="B1923" t="s">
        <v>313</v>
      </c>
      <c r="C1923" t="s">
        <v>998</v>
      </c>
      <c r="D1923" t="s">
        <v>73</v>
      </c>
      <c r="E1923" t="s">
        <v>24</v>
      </c>
      <c r="F1923" s="107">
        <v>46022</v>
      </c>
      <c r="G1923">
        <v>1.4</v>
      </c>
      <c r="H1923">
        <v>1.56</v>
      </c>
      <c r="I1923" s="59">
        <v>1.1142857142857141</v>
      </c>
      <c r="J1923" s="59">
        <v>1.1142857142857141</v>
      </c>
      <c r="K1923" t="s">
        <v>55</v>
      </c>
      <c r="L1923" t="s">
        <v>91</v>
      </c>
      <c r="M1923">
        <v>2025</v>
      </c>
      <c r="N1923" t="s">
        <v>744</v>
      </c>
      <c r="O1923" t="s">
        <v>751</v>
      </c>
      <c r="P1923">
        <v>0</v>
      </c>
      <c r="Q1923">
        <v>0</v>
      </c>
      <c r="R1923">
        <v>0</v>
      </c>
      <c r="T1923" t="s">
        <v>1496</v>
      </c>
      <c r="U1923">
        <v>31</v>
      </c>
    </row>
    <row r="1924" spans="1:22" x14ac:dyDescent="0.3">
      <c r="A1924">
        <v>356</v>
      </c>
      <c r="B1924" t="s">
        <v>315</v>
      </c>
      <c r="C1924" t="s">
        <v>998</v>
      </c>
      <c r="D1924" t="s">
        <v>54</v>
      </c>
      <c r="E1924" t="s">
        <v>62</v>
      </c>
      <c r="F1924" s="107">
        <v>45291</v>
      </c>
      <c r="G1924">
        <v>60</v>
      </c>
      <c r="H1924">
        <v>61.54</v>
      </c>
      <c r="I1924" s="59">
        <v>0.9749756256093598</v>
      </c>
      <c r="J1924" s="59">
        <v>0.9749756256093598</v>
      </c>
      <c r="K1924" t="s">
        <v>25</v>
      </c>
      <c r="L1924" t="s">
        <v>25</v>
      </c>
      <c r="M1924">
        <v>2023</v>
      </c>
      <c r="N1924" t="s">
        <v>744</v>
      </c>
      <c r="O1924" t="s">
        <v>745</v>
      </c>
      <c r="P1924">
        <v>0</v>
      </c>
      <c r="Q1924">
        <v>0</v>
      </c>
      <c r="R1924">
        <v>0</v>
      </c>
      <c r="T1924" t="s">
        <v>3049</v>
      </c>
      <c r="U1924">
        <v>31</v>
      </c>
    </row>
    <row r="1925" spans="1:22" x14ac:dyDescent="0.3">
      <c r="A1925">
        <v>356</v>
      </c>
      <c r="B1925" t="s">
        <v>315</v>
      </c>
      <c r="C1925" t="s">
        <v>998</v>
      </c>
      <c r="D1925" t="s">
        <v>54</v>
      </c>
      <c r="E1925" t="s">
        <v>62</v>
      </c>
      <c r="F1925" s="107">
        <v>45657</v>
      </c>
      <c r="G1925">
        <v>60</v>
      </c>
      <c r="H1925">
        <v>65.55</v>
      </c>
      <c r="I1925" s="59">
        <v>0.91533180778032042</v>
      </c>
      <c r="J1925" s="59">
        <v>0.91533180778032042</v>
      </c>
      <c r="K1925" t="s">
        <v>25</v>
      </c>
      <c r="L1925" t="s">
        <v>25</v>
      </c>
      <c r="M1925">
        <v>2024</v>
      </c>
      <c r="N1925" t="s">
        <v>744</v>
      </c>
      <c r="O1925" t="s">
        <v>762</v>
      </c>
      <c r="P1925">
        <v>0</v>
      </c>
      <c r="Q1925">
        <v>0</v>
      </c>
      <c r="R1925">
        <v>0</v>
      </c>
      <c r="T1925" t="s">
        <v>3050</v>
      </c>
      <c r="U1925">
        <v>31</v>
      </c>
    </row>
    <row r="1926" spans="1:22" x14ac:dyDescent="0.3">
      <c r="A1926">
        <v>356</v>
      </c>
      <c r="B1926" t="s">
        <v>315</v>
      </c>
      <c r="C1926" t="s">
        <v>998</v>
      </c>
      <c r="D1926" t="s">
        <v>54</v>
      </c>
      <c r="E1926" t="s">
        <v>62</v>
      </c>
      <c r="F1926" s="107">
        <v>46022</v>
      </c>
      <c r="G1926">
        <v>60</v>
      </c>
      <c r="H1926">
        <v>64.77</v>
      </c>
      <c r="I1926" s="59">
        <v>0.92635479388605846</v>
      </c>
      <c r="J1926" s="59">
        <v>0.92635479388605846</v>
      </c>
      <c r="K1926" t="s">
        <v>25</v>
      </c>
      <c r="L1926" t="s">
        <v>25</v>
      </c>
      <c r="M1926">
        <v>2025</v>
      </c>
      <c r="N1926" t="s">
        <v>744</v>
      </c>
      <c r="O1926" t="s">
        <v>751</v>
      </c>
      <c r="P1926">
        <v>0</v>
      </c>
      <c r="Q1926">
        <v>0</v>
      </c>
      <c r="R1926">
        <v>0</v>
      </c>
      <c r="T1926" t="s">
        <v>1497</v>
      </c>
      <c r="U1926">
        <v>31</v>
      </c>
    </row>
    <row r="1927" spans="1:22" x14ac:dyDescent="0.3">
      <c r="A1927">
        <v>357</v>
      </c>
      <c r="B1927" t="s">
        <v>3051</v>
      </c>
      <c r="C1927" t="s">
        <v>998</v>
      </c>
      <c r="D1927" t="s">
        <v>54</v>
      </c>
      <c r="E1927" t="s">
        <v>24</v>
      </c>
      <c r="F1927" s="107">
        <v>45291</v>
      </c>
      <c r="H1927">
        <v>4.45</v>
      </c>
      <c r="K1927" t="s">
        <v>116</v>
      </c>
      <c r="M1927">
        <v>2023</v>
      </c>
      <c r="N1927" t="s">
        <v>744</v>
      </c>
      <c r="O1927" t="s">
        <v>745</v>
      </c>
      <c r="P1927">
        <v>0</v>
      </c>
      <c r="Q1927">
        <v>0</v>
      </c>
      <c r="R1927">
        <v>0</v>
      </c>
      <c r="T1927" t="s">
        <v>3052</v>
      </c>
      <c r="U1927">
        <v>31</v>
      </c>
      <c r="V1927" t="s">
        <v>116</v>
      </c>
    </row>
    <row r="1928" spans="1:22" x14ac:dyDescent="0.3">
      <c r="A1928">
        <v>357</v>
      </c>
      <c r="B1928" t="s">
        <v>3051</v>
      </c>
      <c r="C1928" t="s">
        <v>998</v>
      </c>
      <c r="D1928" t="s">
        <v>54</v>
      </c>
      <c r="E1928" t="s">
        <v>24</v>
      </c>
      <c r="F1928" s="107">
        <v>45657</v>
      </c>
      <c r="H1928">
        <v>0.51</v>
      </c>
      <c r="K1928" t="s">
        <v>116</v>
      </c>
      <c r="M1928">
        <v>2024</v>
      </c>
      <c r="N1928" t="s">
        <v>744</v>
      </c>
      <c r="O1928" t="s">
        <v>762</v>
      </c>
      <c r="P1928">
        <v>0</v>
      </c>
      <c r="Q1928">
        <v>0</v>
      </c>
      <c r="R1928">
        <v>0</v>
      </c>
      <c r="T1928" t="s">
        <v>3053</v>
      </c>
      <c r="U1928">
        <v>31</v>
      </c>
      <c r="V1928" t="s">
        <v>116</v>
      </c>
    </row>
    <row r="1929" spans="1:22" x14ac:dyDescent="0.3">
      <c r="A1929">
        <v>357</v>
      </c>
      <c r="B1929" t="s">
        <v>3051</v>
      </c>
      <c r="C1929" t="s">
        <v>998</v>
      </c>
      <c r="D1929" t="s">
        <v>54</v>
      </c>
      <c r="E1929" t="s">
        <v>24</v>
      </c>
      <c r="F1929" s="107">
        <v>45838</v>
      </c>
      <c r="H1929">
        <v>0.85</v>
      </c>
      <c r="K1929" t="s">
        <v>116</v>
      </c>
      <c r="M1929">
        <v>2025</v>
      </c>
      <c r="N1929" t="s">
        <v>742</v>
      </c>
      <c r="O1929" t="s">
        <v>846</v>
      </c>
      <c r="P1929">
        <v>0</v>
      </c>
      <c r="Q1929">
        <v>0</v>
      </c>
      <c r="R1929">
        <v>0</v>
      </c>
      <c r="T1929" t="s">
        <v>3054</v>
      </c>
      <c r="U1929">
        <v>30</v>
      </c>
      <c r="V1929" t="s">
        <v>116</v>
      </c>
    </row>
    <row r="1930" spans="1:22" x14ac:dyDescent="0.3">
      <c r="A1930">
        <v>358</v>
      </c>
      <c r="B1930" t="s">
        <v>1498</v>
      </c>
      <c r="C1930" t="s">
        <v>1499</v>
      </c>
      <c r="D1930" t="s">
        <v>54</v>
      </c>
      <c r="E1930" t="s">
        <v>24</v>
      </c>
      <c r="F1930" s="107">
        <v>45291</v>
      </c>
      <c r="G1930">
        <v>87</v>
      </c>
      <c r="H1930">
        <v>95</v>
      </c>
      <c r="I1930" s="59">
        <v>1.0919540229885061</v>
      </c>
      <c r="J1930" s="59">
        <v>1.0919540229885061</v>
      </c>
      <c r="K1930" t="s">
        <v>25</v>
      </c>
      <c r="L1930" t="s">
        <v>25</v>
      </c>
      <c r="M1930">
        <v>2023</v>
      </c>
      <c r="N1930" t="s">
        <v>744</v>
      </c>
      <c r="O1930" t="s">
        <v>745</v>
      </c>
      <c r="P1930">
        <v>0</v>
      </c>
      <c r="Q1930">
        <v>0</v>
      </c>
      <c r="R1930">
        <v>0</v>
      </c>
      <c r="T1930" t="s">
        <v>3055</v>
      </c>
      <c r="U1930">
        <v>31</v>
      </c>
    </row>
    <row r="1931" spans="1:22" x14ac:dyDescent="0.3">
      <c r="A1931">
        <v>358</v>
      </c>
      <c r="B1931" t="s">
        <v>1498</v>
      </c>
      <c r="C1931" t="s">
        <v>1499</v>
      </c>
      <c r="D1931" t="s">
        <v>54</v>
      </c>
      <c r="E1931" t="s">
        <v>24</v>
      </c>
      <c r="F1931" s="107">
        <v>45657</v>
      </c>
      <c r="G1931">
        <v>87</v>
      </c>
      <c r="H1931">
        <v>100</v>
      </c>
      <c r="I1931" s="59">
        <v>1.149425287356322</v>
      </c>
      <c r="J1931" s="59">
        <v>1.149425287356322</v>
      </c>
      <c r="K1931" t="s">
        <v>25</v>
      </c>
      <c r="L1931" t="s">
        <v>25</v>
      </c>
      <c r="M1931">
        <v>2024</v>
      </c>
      <c r="N1931" t="s">
        <v>744</v>
      </c>
      <c r="O1931" t="s">
        <v>762</v>
      </c>
      <c r="P1931">
        <v>0</v>
      </c>
      <c r="Q1931">
        <v>0</v>
      </c>
      <c r="R1931">
        <v>0</v>
      </c>
      <c r="T1931" t="s">
        <v>3056</v>
      </c>
      <c r="U1931">
        <v>31</v>
      </c>
    </row>
    <row r="1932" spans="1:22" x14ac:dyDescent="0.3">
      <c r="A1932">
        <v>358</v>
      </c>
      <c r="B1932" t="s">
        <v>1498</v>
      </c>
      <c r="C1932" t="s">
        <v>1499</v>
      </c>
      <c r="D1932" t="s">
        <v>54</v>
      </c>
      <c r="E1932" t="s">
        <v>24</v>
      </c>
      <c r="F1932" s="107">
        <v>46022</v>
      </c>
      <c r="G1932">
        <v>100</v>
      </c>
      <c r="H1932">
        <v>100</v>
      </c>
      <c r="I1932" s="59">
        <v>1</v>
      </c>
      <c r="J1932" s="59">
        <v>1</v>
      </c>
      <c r="K1932" t="s">
        <v>25</v>
      </c>
      <c r="L1932" t="s">
        <v>25</v>
      </c>
      <c r="M1932">
        <v>2025</v>
      </c>
      <c r="N1932" t="s">
        <v>744</v>
      </c>
      <c r="O1932" t="s">
        <v>751</v>
      </c>
      <c r="P1932">
        <v>0</v>
      </c>
      <c r="Q1932">
        <v>0</v>
      </c>
      <c r="R1932">
        <v>0</v>
      </c>
      <c r="T1932" t="s">
        <v>2693</v>
      </c>
      <c r="U1932">
        <v>31</v>
      </c>
    </row>
    <row r="1933" spans="1:22" x14ac:dyDescent="0.3">
      <c r="A1933">
        <v>359</v>
      </c>
      <c r="B1933" t="s">
        <v>1501</v>
      </c>
      <c r="C1933" t="s">
        <v>225</v>
      </c>
      <c r="D1933" t="s">
        <v>54</v>
      </c>
      <c r="E1933" t="s">
        <v>24</v>
      </c>
      <c r="F1933" s="107">
        <v>45657</v>
      </c>
      <c r="G1933">
        <v>80</v>
      </c>
      <c r="H1933">
        <v>86</v>
      </c>
      <c r="I1933" s="59">
        <v>1.075</v>
      </c>
      <c r="J1933" s="59">
        <v>1.075</v>
      </c>
      <c r="K1933" t="s">
        <v>25</v>
      </c>
      <c r="L1933" t="s">
        <v>25</v>
      </c>
      <c r="M1933">
        <v>2024</v>
      </c>
      <c r="N1933" t="s">
        <v>744</v>
      </c>
      <c r="O1933" t="s">
        <v>762</v>
      </c>
      <c r="P1933">
        <v>0</v>
      </c>
      <c r="Q1933">
        <v>0</v>
      </c>
      <c r="R1933">
        <v>0</v>
      </c>
      <c r="T1933" t="s">
        <v>3057</v>
      </c>
      <c r="U1933">
        <v>31</v>
      </c>
    </row>
    <row r="1934" spans="1:22" x14ac:dyDescent="0.3">
      <c r="A1934">
        <v>359</v>
      </c>
      <c r="B1934" t="s">
        <v>1501</v>
      </c>
      <c r="C1934" t="s">
        <v>225</v>
      </c>
      <c r="D1934" t="s">
        <v>54</v>
      </c>
      <c r="E1934" t="s">
        <v>24</v>
      </c>
      <c r="F1934" s="107">
        <v>46022</v>
      </c>
      <c r="G1934">
        <v>85</v>
      </c>
      <c r="H1934">
        <v>89.9</v>
      </c>
      <c r="I1934" s="59">
        <v>1.0576470588235289</v>
      </c>
      <c r="J1934" s="59">
        <v>1.0576470588235289</v>
      </c>
      <c r="K1934" t="s">
        <v>25</v>
      </c>
      <c r="L1934" t="s">
        <v>25</v>
      </c>
      <c r="M1934">
        <v>2025</v>
      </c>
      <c r="N1934" t="s">
        <v>744</v>
      </c>
      <c r="O1934" t="s">
        <v>751</v>
      </c>
      <c r="P1934">
        <v>0</v>
      </c>
      <c r="Q1934">
        <v>0</v>
      </c>
      <c r="R1934">
        <v>0</v>
      </c>
      <c r="T1934" t="s">
        <v>1503</v>
      </c>
      <c r="U1934">
        <v>31</v>
      </c>
    </row>
    <row r="1935" spans="1:22" x14ac:dyDescent="0.3">
      <c r="A1935">
        <v>361</v>
      </c>
      <c r="B1935" t="s">
        <v>1504</v>
      </c>
      <c r="C1935" t="s">
        <v>1499</v>
      </c>
      <c r="D1935" t="s">
        <v>73</v>
      </c>
      <c r="E1935" t="s">
        <v>24</v>
      </c>
      <c r="F1935" s="107">
        <v>45291</v>
      </c>
      <c r="G1935">
        <v>4.5</v>
      </c>
      <c r="H1935">
        <v>4.5599999999999996</v>
      </c>
      <c r="I1935" s="59">
        <v>1.013333333333333</v>
      </c>
      <c r="J1935" s="59">
        <v>1.013333333333333</v>
      </c>
      <c r="K1935" t="s">
        <v>91</v>
      </c>
      <c r="L1935" t="s">
        <v>91</v>
      </c>
      <c r="M1935">
        <v>2023</v>
      </c>
      <c r="N1935" t="s">
        <v>744</v>
      </c>
      <c r="O1935" t="s">
        <v>745</v>
      </c>
      <c r="P1935">
        <v>0</v>
      </c>
      <c r="Q1935">
        <v>0</v>
      </c>
      <c r="R1935">
        <v>0</v>
      </c>
      <c r="T1935" t="s">
        <v>3058</v>
      </c>
      <c r="U1935">
        <v>31</v>
      </c>
    </row>
    <row r="1936" spans="1:22" x14ac:dyDescent="0.3">
      <c r="A1936">
        <v>361</v>
      </c>
      <c r="B1936" t="s">
        <v>1504</v>
      </c>
      <c r="C1936" t="s">
        <v>1499</v>
      </c>
      <c r="D1936" t="s">
        <v>73</v>
      </c>
      <c r="E1936" t="s">
        <v>24</v>
      </c>
      <c r="F1936" s="107">
        <v>45657</v>
      </c>
      <c r="K1936" t="s">
        <v>91</v>
      </c>
      <c r="L1936" t="s">
        <v>128</v>
      </c>
      <c r="M1936">
        <v>2024</v>
      </c>
      <c r="N1936" t="s">
        <v>744</v>
      </c>
      <c r="O1936" t="s">
        <v>762</v>
      </c>
      <c r="P1936">
        <v>0</v>
      </c>
      <c r="Q1936">
        <v>0</v>
      </c>
      <c r="R1936">
        <v>0</v>
      </c>
      <c r="T1936" t="s">
        <v>1505</v>
      </c>
      <c r="U1936">
        <v>31</v>
      </c>
      <c r="V1936" t="s">
        <v>128</v>
      </c>
    </row>
    <row r="1937" spans="1:22" x14ac:dyDescent="0.3">
      <c r="A1937">
        <v>361</v>
      </c>
      <c r="B1937" t="s">
        <v>1504</v>
      </c>
      <c r="C1937" t="s">
        <v>1499</v>
      </c>
      <c r="D1937" t="s">
        <v>73</v>
      </c>
      <c r="E1937" t="s">
        <v>24</v>
      </c>
      <c r="F1937" s="107">
        <v>46022</v>
      </c>
      <c r="G1937">
        <v>4.5999999999999996</v>
      </c>
      <c r="H1937">
        <v>4.78</v>
      </c>
      <c r="I1937" s="59">
        <v>1.0391304347826089</v>
      </c>
      <c r="J1937" s="59">
        <v>1.0391304347826089</v>
      </c>
      <c r="K1937" t="s">
        <v>91</v>
      </c>
      <c r="L1937" t="s">
        <v>91</v>
      </c>
      <c r="M1937">
        <v>2025</v>
      </c>
      <c r="N1937" t="s">
        <v>744</v>
      </c>
      <c r="O1937" t="s">
        <v>751</v>
      </c>
      <c r="P1937">
        <v>0</v>
      </c>
      <c r="Q1937">
        <v>0</v>
      </c>
      <c r="R1937">
        <v>0</v>
      </c>
      <c r="T1937" t="s">
        <v>1506</v>
      </c>
      <c r="U1937">
        <v>31</v>
      </c>
    </row>
    <row r="1938" spans="1:22" x14ac:dyDescent="0.3">
      <c r="A1938">
        <v>362</v>
      </c>
      <c r="B1938" t="s">
        <v>322</v>
      </c>
      <c r="C1938" t="s">
        <v>1367</v>
      </c>
      <c r="D1938" t="s">
        <v>54</v>
      </c>
      <c r="E1938" t="s">
        <v>24</v>
      </c>
      <c r="F1938" s="107">
        <v>44926</v>
      </c>
      <c r="K1938" t="s">
        <v>25</v>
      </c>
      <c r="L1938" t="s">
        <v>128</v>
      </c>
      <c r="M1938">
        <v>2022</v>
      </c>
      <c r="N1938" t="s">
        <v>744</v>
      </c>
      <c r="O1938" t="s">
        <v>749</v>
      </c>
      <c r="P1938">
        <v>0</v>
      </c>
      <c r="Q1938">
        <v>0</v>
      </c>
      <c r="R1938">
        <v>0</v>
      </c>
      <c r="T1938" t="s">
        <v>1511</v>
      </c>
      <c r="U1938">
        <v>31</v>
      </c>
      <c r="V1938" t="s">
        <v>128</v>
      </c>
    </row>
    <row r="1939" spans="1:22" x14ac:dyDescent="0.3">
      <c r="A1939">
        <v>362</v>
      </c>
      <c r="B1939" t="s">
        <v>322</v>
      </c>
      <c r="C1939" t="s">
        <v>1367</v>
      </c>
      <c r="D1939" t="s">
        <v>54</v>
      </c>
      <c r="E1939" t="s">
        <v>24</v>
      </c>
      <c r="F1939" s="107">
        <v>45291</v>
      </c>
      <c r="G1939">
        <v>100</v>
      </c>
      <c r="H1939">
        <v>99.156641448591998</v>
      </c>
      <c r="I1939" s="59">
        <v>0.99156641448591998</v>
      </c>
      <c r="J1939" s="59">
        <v>0.99156641448591998</v>
      </c>
      <c r="K1939" t="s">
        <v>25</v>
      </c>
      <c r="L1939" t="s">
        <v>25</v>
      </c>
      <c r="M1939">
        <v>2023</v>
      </c>
      <c r="N1939" t="s">
        <v>744</v>
      </c>
      <c r="O1939" t="s">
        <v>745</v>
      </c>
      <c r="P1939">
        <v>0</v>
      </c>
      <c r="Q1939">
        <v>0</v>
      </c>
      <c r="R1939">
        <v>0</v>
      </c>
      <c r="T1939" t="s">
        <v>3059</v>
      </c>
      <c r="U1939">
        <v>31</v>
      </c>
    </row>
    <row r="1940" spans="1:22" x14ac:dyDescent="0.3">
      <c r="A1940">
        <v>362</v>
      </c>
      <c r="B1940" t="s">
        <v>322</v>
      </c>
      <c r="C1940" t="s">
        <v>1367</v>
      </c>
      <c r="D1940" t="s">
        <v>54</v>
      </c>
      <c r="E1940" t="s">
        <v>24</v>
      </c>
      <c r="F1940" s="107">
        <v>45657</v>
      </c>
      <c r="G1940">
        <v>98</v>
      </c>
      <c r="H1940">
        <v>99.49</v>
      </c>
      <c r="I1940" s="59">
        <v>1.0152040816326531</v>
      </c>
      <c r="J1940" s="59">
        <v>1.0152040816326531</v>
      </c>
      <c r="K1940" t="s">
        <v>25</v>
      </c>
      <c r="L1940" t="s">
        <v>25</v>
      </c>
      <c r="M1940">
        <v>2024</v>
      </c>
      <c r="N1940" t="s">
        <v>744</v>
      </c>
      <c r="O1940" t="s">
        <v>762</v>
      </c>
      <c r="P1940">
        <v>0</v>
      </c>
      <c r="Q1940">
        <v>0</v>
      </c>
      <c r="R1940">
        <v>0</v>
      </c>
      <c r="T1940" t="s">
        <v>3060</v>
      </c>
      <c r="U1940">
        <v>31</v>
      </c>
    </row>
    <row r="1941" spans="1:22" x14ac:dyDescent="0.3">
      <c r="A1941">
        <v>362</v>
      </c>
      <c r="B1941" t="s">
        <v>322</v>
      </c>
      <c r="C1941" t="s">
        <v>1367</v>
      </c>
      <c r="D1941" t="s">
        <v>54</v>
      </c>
      <c r="E1941" t="s">
        <v>24</v>
      </c>
      <c r="F1941" s="107">
        <v>46022</v>
      </c>
      <c r="G1941">
        <v>98</v>
      </c>
      <c r="H1941">
        <v>99.7</v>
      </c>
      <c r="I1941" s="59">
        <v>1.0173469387755101</v>
      </c>
      <c r="J1941" s="59">
        <v>1.0173469387755101</v>
      </c>
      <c r="K1941" t="s">
        <v>25</v>
      </c>
      <c r="L1941" t="s">
        <v>25</v>
      </c>
      <c r="M1941">
        <v>2025</v>
      </c>
      <c r="N1941" t="s">
        <v>744</v>
      </c>
      <c r="O1941" t="s">
        <v>751</v>
      </c>
      <c r="P1941">
        <v>0</v>
      </c>
      <c r="Q1941">
        <v>0</v>
      </c>
      <c r="R1941">
        <v>0</v>
      </c>
      <c r="T1941" t="s">
        <v>1516</v>
      </c>
      <c r="U1941">
        <v>31</v>
      </c>
    </row>
    <row r="1942" spans="1:22" x14ac:dyDescent="0.3">
      <c r="A1942">
        <v>363</v>
      </c>
      <c r="B1942" t="s">
        <v>324</v>
      </c>
      <c r="C1942" t="s">
        <v>1367</v>
      </c>
      <c r="D1942" t="s">
        <v>54</v>
      </c>
      <c r="E1942" t="s">
        <v>24</v>
      </c>
      <c r="F1942" s="107">
        <v>45291</v>
      </c>
      <c r="G1942">
        <v>100</v>
      </c>
      <c r="H1942">
        <v>100</v>
      </c>
      <c r="I1942" s="59">
        <v>1</v>
      </c>
      <c r="J1942" s="59">
        <v>1</v>
      </c>
      <c r="K1942" t="s">
        <v>25</v>
      </c>
      <c r="L1942" t="s">
        <v>25</v>
      </c>
      <c r="M1942">
        <v>2023</v>
      </c>
      <c r="N1942" t="s">
        <v>744</v>
      </c>
      <c r="O1942" t="s">
        <v>745</v>
      </c>
      <c r="P1942">
        <v>0</v>
      </c>
      <c r="Q1942">
        <v>0</v>
      </c>
      <c r="R1942">
        <v>0</v>
      </c>
      <c r="T1942" t="s">
        <v>3061</v>
      </c>
      <c r="U1942">
        <v>31</v>
      </c>
    </row>
    <row r="1943" spans="1:22" x14ac:dyDescent="0.3">
      <c r="A1943">
        <v>363</v>
      </c>
      <c r="B1943" t="s">
        <v>324</v>
      </c>
      <c r="C1943" t="s">
        <v>1367</v>
      </c>
      <c r="D1943" t="s">
        <v>54</v>
      </c>
      <c r="E1943" t="s">
        <v>24</v>
      </c>
      <c r="F1943" s="107">
        <v>45657</v>
      </c>
      <c r="G1943">
        <v>100</v>
      </c>
      <c r="H1943">
        <v>100</v>
      </c>
      <c r="I1943" s="59">
        <v>1</v>
      </c>
      <c r="J1943" s="59">
        <v>1</v>
      </c>
      <c r="K1943" t="s">
        <v>25</v>
      </c>
      <c r="L1943" t="s">
        <v>25</v>
      </c>
      <c r="M1943">
        <v>2024</v>
      </c>
      <c r="N1943" t="s">
        <v>744</v>
      </c>
      <c r="O1943" t="s">
        <v>762</v>
      </c>
      <c r="P1943">
        <v>0</v>
      </c>
      <c r="Q1943">
        <v>0</v>
      </c>
      <c r="R1943">
        <v>0</v>
      </c>
      <c r="T1943" t="s">
        <v>3062</v>
      </c>
      <c r="U1943">
        <v>31</v>
      </c>
    </row>
    <row r="1944" spans="1:22" x14ac:dyDescent="0.3">
      <c r="A1944">
        <v>363</v>
      </c>
      <c r="B1944" t="s">
        <v>324</v>
      </c>
      <c r="C1944" t="s">
        <v>1367</v>
      </c>
      <c r="D1944" t="s">
        <v>54</v>
      </c>
      <c r="E1944" t="s">
        <v>24</v>
      </c>
      <c r="F1944" s="107">
        <v>46022</v>
      </c>
      <c r="G1944">
        <v>100</v>
      </c>
      <c r="H1944">
        <v>100</v>
      </c>
      <c r="I1944" s="59">
        <v>1</v>
      </c>
      <c r="J1944" s="59">
        <v>1</v>
      </c>
      <c r="K1944" t="s">
        <v>25</v>
      </c>
      <c r="L1944" t="s">
        <v>25</v>
      </c>
      <c r="M1944">
        <v>2025</v>
      </c>
      <c r="N1944" t="s">
        <v>744</v>
      </c>
      <c r="O1944" t="s">
        <v>751</v>
      </c>
      <c r="P1944">
        <v>0</v>
      </c>
      <c r="Q1944">
        <v>0</v>
      </c>
      <c r="R1944">
        <v>0</v>
      </c>
      <c r="T1944" t="s">
        <v>1518</v>
      </c>
      <c r="U1944">
        <v>31</v>
      </c>
    </row>
    <row r="1945" spans="1:22" x14ac:dyDescent="0.3">
      <c r="A1945">
        <v>364</v>
      </c>
      <c r="B1945" t="s">
        <v>325</v>
      </c>
      <c r="C1945" t="s">
        <v>1499</v>
      </c>
      <c r="D1945" t="s">
        <v>54</v>
      </c>
      <c r="E1945" t="s">
        <v>24</v>
      </c>
      <c r="F1945" s="107">
        <v>45291</v>
      </c>
      <c r="H1945">
        <v>78450</v>
      </c>
      <c r="K1945" t="s">
        <v>55</v>
      </c>
      <c r="L1945" t="s">
        <v>55</v>
      </c>
      <c r="M1945">
        <v>2023</v>
      </c>
      <c r="N1945" t="s">
        <v>744</v>
      </c>
      <c r="O1945" t="s">
        <v>745</v>
      </c>
      <c r="P1945">
        <v>0</v>
      </c>
      <c r="Q1945">
        <v>0</v>
      </c>
      <c r="R1945">
        <v>0</v>
      </c>
      <c r="T1945" t="s">
        <v>3063</v>
      </c>
      <c r="U1945">
        <v>31</v>
      </c>
    </row>
    <row r="1946" spans="1:22" x14ac:dyDescent="0.3">
      <c r="A1946">
        <v>364</v>
      </c>
      <c r="B1946" t="s">
        <v>325</v>
      </c>
      <c r="C1946" t="s">
        <v>1499</v>
      </c>
      <c r="D1946" t="s">
        <v>54</v>
      </c>
      <c r="E1946" t="s">
        <v>24</v>
      </c>
      <c r="F1946" s="107">
        <v>45657</v>
      </c>
      <c r="G1946">
        <v>100</v>
      </c>
      <c r="H1946">
        <v>98.09</v>
      </c>
      <c r="I1946" s="59">
        <v>0.98089999999999999</v>
      </c>
      <c r="J1946" s="59">
        <v>0.98089999999999999</v>
      </c>
      <c r="K1946" t="s">
        <v>55</v>
      </c>
      <c r="L1946" t="s">
        <v>55</v>
      </c>
      <c r="M1946">
        <v>2024</v>
      </c>
      <c r="N1946" t="s">
        <v>744</v>
      </c>
      <c r="O1946" t="s">
        <v>762</v>
      </c>
      <c r="P1946">
        <v>0</v>
      </c>
      <c r="Q1946">
        <v>0</v>
      </c>
      <c r="R1946">
        <v>0</v>
      </c>
      <c r="T1946" t="s">
        <v>3064</v>
      </c>
      <c r="U1946">
        <v>31</v>
      </c>
    </row>
    <row r="1947" spans="1:22" x14ac:dyDescent="0.3">
      <c r="A1947">
        <v>364</v>
      </c>
      <c r="B1947" t="s">
        <v>325</v>
      </c>
      <c r="C1947" t="s">
        <v>1499</v>
      </c>
      <c r="D1947" t="s">
        <v>54</v>
      </c>
      <c r="E1947" t="s">
        <v>24</v>
      </c>
      <c r="F1947" s="107">
        <v>46022</v>
      </c>
      <c r="G1947">
        <v>100</v>
      </c>
      <c r="H1947">
        <v>78.11</v>
      </c>
      <c r="I1947" s="59">
        <v>0.78110000000000002</v>
      </c>
      <c r="J1947" s="59">
        <v>0.78110000000000002</v>
      </c>
      <c r="K1947" t="s">
        <v>55</v>
      </c>
      <c r="L1947" t="s">
        <v>55</v>
      </c>
      <c r="M1947">
        <v>2025</v>
      </c>
      <c r="N1947" t="s">
        <v>744</v>
      </c>
      <c r="O1947" t="s">
        <v>751</v>
      </c>
      <c r="P1947">
        <v>0</v>
      </c>
      <c r="Q1947">
        <v>0</v>
      </c>
      <c r="R1947">
        <v>0</v>
      </c>
      <c r="T1947" t="s">
        <v>1520</v>
      </c>
      <c r="U1947">
        <v>31</v>
      </c>
    </row>
    <row r="1948" spans="1:22" x14ac:dyDescent="0.3">
      <c r="A1948">
        <v>366</v>
      </c>
      <c r="B1948" t="s">
        <v>327</v>
      </c>
      <c r="C1948" t="s">
        <v>1367</v>
      </c>
      <c r="D1948" t="s">
        <v>73</v>
      </c>
      <c r="E1948" t="s">
        <v>24</v>
      </c>
      <c r="F1948" s="107">
        <v>45291</v>
      </c>
      <c r="G1948">
        <v>100</v>
      </c>
      <c r="H1948">
        <v>100</v>
      </c>
      <c r="I1948" s="59">
        <v>1</v>
      </c>
      <c r="J1948" s="59">
        <v>1</v>
      </c>
      <c r="K1948" t="s">
        <v>55</v>
      </c>
      <c r="L1948" t="s">
        <v>55</v>
      </c>
      <c r="M1948">
        <v>2023</v>
      </c>
      <c r="N1948" t="s">
        <v>744</v>
      </c>
      <c r="O1948" t="s">
        <v>745</v>
      </c>
      <c r="P1948">
        <v>0</v>
      </c>
      <c r="Q1948">
        <v>0</v>
      </c>
      <c r="R1948">
        <v>0</v>
      </c>
      <c r="T1948" t="s">
        <v>3065</v>
      </c>
      <c r="U1948">
        <v>31</v>
      </c>
    </row>
    <row r="1949" spans="1:22" x14ac:dyDescent="0.3">
      <c r="A1949">
        <v>366</v>
      </c>
      <c r="B1949" t="s">
        <v>327</v>
      </c>
      <c r="C1949" t="s">
        <v>1367</v>
      </c>
      <c r="D1949" t="s">
        <v>73</v>
      </c>
      <c r="E1949" t="s">
        <v>24</v>
      </c>
      <c r="F1949" s="107">
        <v>45657</v>
      </c>
      <c r="G1949">
        <v>100</v>
      </c>
      <c r="H1949">
        <v>100</v>
      </c>
      <c r="I1949" s="59">
        <v>1</v>
      </c>
      <c r="J1949" s="59">
        <v>1</v>
      </c>
      <c r="K1949" t="s">
        <v>55</v>
      </c>
      <c r="L1949" t="s">
        <v>55</v>
      </c>
      <c r="M1949">
        <v>2024</v>
      </c>
      <c r="N1949" t="s">
        <v>744</v>
      </c>
      <c r="O1949" t="s">
        <v>762</v>
      </c>
      <c r="P1949">
        <v>0</v>
      </c>
      <c r="Q1949">
        <v>0</v>
      </c>
      <c r="R1949">
        <v>0</v>
      </c>
      <c r="T1949" t="s">
        <v>3066</v>
      </c>
      <c r="U1949">
        <v>31</v>
      </c>
    </row>
    <row r="1950" spans="1:22" x14ac:dyDescent="0.3">
      <c r="A1950">
        <v>366</v>
      </c>
      <c r="B1950" t="s">
        <v>327</v>
      </c>
      <c r="C1950" t="s">
        <v>1367</v>
      </c>
      <c r="D1950" t="s">
        <v>73</v>
      </c>
      <c r="E1950" t="s">
        <v>24</v>
      </c>
      <c r="F1950" s="107">
        <v>46022</v>
      </c>
      <c r="G1950">
        <v>100</v>
      </c>
      <c r="H1950">
        <v>100</v>
      </c>
      <c r="I1950" s="59">
        <v>1</v>
      </c>
      <c r="J1950" s="59">
        <v>1</v>
      </c>
      <c r="K1950" t="s">
        <v>55</v>
      </c>
      <c r="L1950" t="s">
        <v>55</v>
      </c>
      <c r="M1950">
        <v>2025</v>
      </c>
      <c r="N1950" t="s">
        <v>744</v>
      </c>
      <c r="O1950" t="s">
        <v>751</v>
      </c>
      <c r="P1950">
        <v>0</v>
      </c>
      <c r="Q1950">
        <v>0</v>
      </c>
      <c r="R1950">
        <v>0</v>
      </c>
      <c r="T1950" t="s">
        <v>1521</v>
      </c>
      <c r="U1950">
        <v>31</v>
      </c>
    </row>
    <row r="1951" spans="1:22" x14ac:dyDescent="0.3">
      <c r="A1951">
        <v>367</v>
      </c>
      <c r="B1951" t="s">
        <v>328</v>
      </c>
      <c r="C1951" t="s">
        <v>1499</v>
      </c>
      <c r="D1951" t="s">
        <v>73</v>
      </c>
      <c r="E1951" t="s">
        <v>24</v>
      </c>
      <c r="F1951" s="107">
        <v>45291</v>
      </c>
      <c r="G1951">
        <v>5</v>
      </c>
      <c r="H1951">
        <v>6.2497567052045619</v>
      </c>
      <c r="I1951" s="59">
        <v>1.249951341040912</v>
      </c>
      <c r="J1951" s="59">
        <v>1.249951341040912</v>
      </c>
      <c r="K1951" t="s">
        <v>25</v>
      </c>
      <c r="L1951" t="s">
        <v>25</v>
      </c>
      <c r="M1951">
        <v>2023</v>
      </c>
      <c r="N1951" t="s">
        <v>744</v>
      </c>
      <c r="O1951" t="s">
        <v>745</v>
      </c>
      <c r="P1951">
        <v>0</v>
      </c>
      <c r="Q1951">
        <v>0</v>
      </c>
      <c r="R1951">
        <v>0</v>
      </c>
      <c r="T1951" t="s">
        <v>3067</v>
      </c>
      <c r="U1951">
        <v>31</v>
      </c>
    </row>
    <row r="1952" spans="1:22" x14ac:dyDescent="0.3">
      <c r="A1952">
        <v>367</v>
      </c>
      <c r="B1952" t="s">
        <v>328</v>
      </c>
      <c r="C1952" t="s">
        <v>1499</v>
      </c>
      <c r="D1952" t="s">
        <v>73</v>
      </c>
      <c r="E1952" t="s">
        <v>24</v>
      </c>
      <c r="F1952" s="107">
        <v>45657</v>
      </c>
      <c r="G1952">
        <v>5</v>
      </c>
      <c r="H1952">
        <v>4.96</v>
      </c>
      <c r="I1952" s="59">
        <v>0.99199999999999999</v>
      </c>
      <c r="J1952" s="59">
        <v>0.99199999999999999</v>
      </c>
      <c r="K1952" t="s">
        <v>25</v>
      </c>
      <c r="L1952" t="s">
        <v>25</v>
      </c>
      <c r="M1952">
        <v>2024</v>
      </c>
      <c r="N1952" t="s">
        <v>744</v>
      </c>
      <c r="O1952" t="s">
        <v>762</v>
      </c>
      <c r="P1952">
        <v>0</v>
      </c>
      <c r="Q1952">
        <v>0</v>
      </c>
      <c r="R1952">
        <v>0</v>
      </c>
      <c r="T1952" t="s">
        <v>3068</v>
      </c>
      <c r="U1952">
        <v>31</v>
      </c>
    </row>
    <row r="1953" spans="1:21" x14ac:dyDescent="0.3">
      <c r="A1953">
        <v>367</v>
      </c>
      <c r="B1953" t="s">
        <v>328</v>
      </c>
      <c r="C1953" t="s">
        <v>1499</v>
      </c>
      <c r="D1953" t="s">
        <v>73</v>
      </c>
      <c r="E1953" t="s">
        <v>24</v>
      </c>
      <c r="F1953" s="107">
        <v>46022</v>
      </c>
      <c r="G1953">
        <v>5</v>
      </c>
      <c r="H1953">
        <v>3.82</v>
      </c>
      <c r="I1953" s="59">
        <v>0.76400000000000001</v>
      </c>
      <c r="J1953" s="59">
        <v>0.76400000000000001</v>
      </c>
      <c r="K1953" t="s">
        <v>25</v>
      </c>
      <c r="L1953" t="s">
        <v>25</v>
      </c>
      <c r="M1953">
        <v>2025</v>
      </c>
      <c r="N1953" t="s">
        <v>744</v>
      </c>
      <c r="O1953" t="s">
        <v>751</v>
      </c>
      <c r="P1953">
        <v>0</v>
      </c>
      <c r="Q1953">
        <v>0</v>
      </c>
      <c r="R1953">
        <v>0</v>
      </c>
      <c r="T1953" t="s">
        <v>1522</v>
      </c>
      <c r="U1953">
        <v>31</v>
      </c>
    </row>
    <row r="1954" spans="1:21" x14ac:dyDescent="0.3">
      <c r="A1954">
        <v>368</v>
      </c>
      <c r="B1954" t="s">
        <v>330</v>
      </c>
      <c r="C1954" t="s">
        <v>1523</v>
      </c>
      <c r="D1954" t="s">
        <v>60</v>
      </c>
      <c r="E1954" t="s">
        <v>24</v>
      </c>
      <c r="F1954" s="107">
        <v>45291</v>
      </c>
      <c r="G1954">
        <v>90</v>
      </c>
      <c r="H1954">
        <v>94</v>
      </c>
      <c r="I1954" s="59">
        <v>1.044444444444445</v>
      </c>
      <c r="J1954" s="59">
        <v>1.044444444444445</v>
      </c>
      <c r="K1954" t="s">
        <v>25</v>
      </c>
      <c r="L1954" t="s">
        <v>25</v>
      </c>
      <c r="M1954">
        <v>2023</v>
      </c>
      <c r="N1954" t="s">
        <v>744</v>
      </c>
      <c r="O1954" t="s">
        <v>745</v>
      </c>
      <c r="P1954">
        <v>0</v>
      </c>
      <c r="Q1954">
        <v>0</v>
      </c>
      <c r="R1954">
        <v>0</v>
      </c>
      <c r="T1954" t="s">
        <v>3069</v>
      </c>
      <c r="U1954">
        <v>31</v>
      </c>
    </row>
    <row r="1955" spans="1:21" x14ac:dyDescent="0.3">
      <c r="A1955">
        <v>368</v>
      </c>
      <c r="B1955" t="s">
        <v>330</v>
      </c>
      <c r="C1955" t="s">
        <v>1523</v>
      </c>
      <c r="D1955" t="s">
        <v>60</v>
      </c>
      <c r="E1955" t="s">
        <v>24</v>
      </c>
      <c r="F1955" s="107">
        <v>45657</v>
      </c>
      <c r="G1955">
        <v>90</v>
      </c>
      <c r="H1955">
        <v>94</v>
      </c>
      <c r="I1955" s="59">
        <v>1.044444444444445</v>
      </c>
      <c r="J1955" s="59">
        <v>1.044444444444445</v>
      </c>
      <c r="K1955" t="s">
        <v>25</v>
      </c>
      <c r="L1955" t="s">
        <v>25</v>
      </c>
      <c r="M1955">
        <v>2024</v>
      </c>
      <c r="N1955" t="s">
        <v>744</v>
      </c>
      <c r="O1955" t="s">
        <v>762</v>
      </c>
      <c r="P1955">
        <v>0</v>
      </c>
      <c r="Q1955">
        <v>0</v>
      </c>
      <c r="R1955">
        <v>0</v>
      </c>
      <c r="T1955" t="s">
        <v>3070</v>
      </c>
      <c r="U1955">
        <v>31</v>
      </c>
    </row>
    <row r="1956" spans="1:21" x14ac:dyDescent="0.3">
      <c r="A1956">
        <v>368</v>
      </c>
      <c r="B1956" t="s">
        <v>330</v>
      </c>
      <c r="C1956" t="s">
        <v>1523</v>
      </c>
      <c r="D1956" t="s">
        <v>60</v>
      </c>
      <c r="E1956" t="s">
        <v>24</v>
      </c>
      <c r="F1956" s="107">
        <v>46022</v>
      </c>
      <c r="G1956">
        <v>93</v>
      </c>
      <c r="H1956">
        <v>95</v>
      </c>
      <c r="I1956" s="59">
        <v>1.021505376344086</v>
      </c>
      <c r="J1956" s="59">
        <v>1.021505376344086</v>
      </c>
      <c r="K1956" t="s">
        <v>25</v>
      </c>
      <c r="L1956" t="s">
        <v>25</v>
      </c>
      <c r="M1956">
        <v>2025</v>
      </c>
      <c r="N1956" t="s">
        <v>744</v>
      </c>
      <c r="O1956" t="s">
        <v>751</v>
      </c>
      <c r="P1956">
        <v>0</v>
      </c>
      <c r="Q1956">
        <v>0</v>
      </c>
      <c r="R1956">
        <v>0</v>
      </c>
      <c r="T1956" t="s">
        <v>1525</v>
      </c>
      <c r="U1956">
        <v>31</v>
      </c>
    </row>
    <row r="1957" spans="1:21" x14ac:dyDescent="0.3">
      <c r="A1957">
        <v>369</v>
      </c>
      <c r="B1957" t="s">
        <v>332</v>
      </c>
      <c r="C1957" t="s">
        <v>1499</v>
      </c>
      <c r="D1957" t="s">
        <v>54</v>
      </c>
      <c r="E1957" t="s">
        <v>24</v>
      </c>
      <c r="F1957" s="107">
        <v>44561</v>
      </c>
      <c r="H1957">
        <v>0</v>
      </c>
      <c r="K1957" t="s">
        <v>55</v>
      </c>
      <c r="L1957" t="s">
        <v>55</v>
      </c>
      <c r="M1957">
        <v>2021</v>
      </c>
      <c r="N1957" t="s">
        <v>744</v>
      </c>
      <c r="O1957" t="s">
        <v>747</v>
      </c>
      <c r="P1957">
        <v>0</v>
      </c>
      <c r="Q1957">
        <v>0</v>
      </c>
      <c r="R1957">
        <v>0</v>
      </c>
      <c r="T1957" t="s">
        <v>1527</v>
      </c>
      <c r="U1957">
        <v>31</v>
      </c>
    </row>
    <row r="1958" spans="1:21" x14ac:dyDescent="0.3">
      <c r="A1958">
        <v>369</v>
      </c>
      <c r="B1958" t="s">
        <v>332</v>
      </c>
      <c r="C1958" t="s">
        <v>1499</v>
      </c>
      <c r="D1958" t="s">
        <v>54</v>
      </c>
      <c r="E1958" t="s">
        <v>24</v>
      </c>
      <c r="F1958" s="107">
        <v>44926</v>
      </c>
      <c r="H1958">
        <v>0</v>
      </c>
      <c r="K1958" t="s">
        <v>55</v>
      </c>
      <c r="L1958" t="s">
        <v>55</v>
      </c>
      <c r="M1958">
        <v>2022</v>
      </c>
      <c r="N1958" t="s">
        <v>744</v>
      </c>
      <c r="O1958" t="s">
        <v>749</v>
      </c>
      <c r="P1958">
        <v>0</v>
      </c>
      <c r="Q1958">
        <v>0</v>
      </c>
      <c r="R1958">
        <v>0</v>
      </c>
      <c r="T1958" t="s">
        <v>1532</v>
      </c>
      <c r="U1958">
        <v>31</v>
      </c>
    </row>
    <row r="1959" spans="1:21" x14ac:dyDescent="0.3">
      <c r="A1959">
        <v>369</v>
      </c>
      <c r="B1959" t="s">
        <v>332</v>
      </c>
      <c r="C1959" t="s">
        <v>1499</v>
      </c>
      <c r="D1959" t="s">
        <v>54</v>
      </c>
      <c r="E1959" t="s">
        <v>24</v>
      </c>
      <c r="F1959" s="107">
        <v>45291</v>
      </c>
      <c r="H1959">
        <v>0</v>
      </c>
      <c r="K1959" t="s">
        <v>55</v>
      </c>
      <c r="L1959" t="s">
        <v>55</v>
      </c>
      <c r="M1959">
        <v>2023</v>
      </c>
      <c r="N1959" t="s">
        <v>744</v>
      </c>
      <c r="O1959" t="s">
        <v>745</v>
      </c>
      <c r="P1959">
        <v>0</v>
      </c>
      <c r="Q1959">
        <v>0</v>
      </c>
      <c r="R1959">
        <v>0</v>
      </c>
      <c r="T1959" t="s">
        <v>3071</v>
      </c>
      <c r="U1959">
        <v>31</v>
      </c>
    </row>
    <row r="1960" spans="1:21" x14ac:dyDescent="0.3">
      <c r="A1960">
        <v>369</v>
      </c>
      <c r="B1960" t="s">
        <v>332</v>
      </c>
      <c r="C1960" t="s">
        <v>1499</v>
      </c>
      <c r="D1960" t="s">
        <v>54</v>
      </c>
      <c r="E1960" t="s">
        <v>24</v>
      </c>
      <c r="F1960" s="107">
        <v>45657</v>
      </c>
      <c r="G1960">
        <v>100</v>
      </c>
      <c r="H1960">
        <v>71.3</v>
      </c>
      <c r="I1960" s="59">
        <v>0.71299999999999997</v>
      </c>
      <c r="J1960" s="59">
        <v>0.71299999999999997</v>
      </c>
      <c r="K1960" t="s">
        <v>55</v>
      </c>
      <c r="L1960" t="s">
        <v>55</v>
      </c>
      <c r="M1960">
        <v>2024</v>
      </c>
      <c r="N1960" t="s">
        <v>744</v>
      </c>
      <c r="O1960" t="s">
        <v>762</v>
      </c>
      <c r="P1960">
        <v>0</v>
      </c>
      <c r="Q1960">
        <v>0</v>
      </c>
      <c r="R1960">
        <v>0</v>
      </c>
      <c r="T1960" t="s">
        <v>3072</v>
      </c>
      <c r="U1960">
        <v>31</v>
      </c>
    </row>
    <row r="1961" spans="1:21" x14ac:dyDescent="0.3">
      <c r="A1961">
        <v>369</v>
      </c>
      <c r="B1961" t="s">
        <v>332</v>
      </c>
      <c r="C1961" t="s">
        <v>1499</v>
      </c>
      <c r="D1961" t="s">
        <v>54</v>
      </c>
      <c r="E1961" t="s">
        <v>24</v>
      </c>
      <c r="F1961" s="107">
        <v>46022</v>
      </c>
      <c r="G1961">
        <v>100</v>
      </c>
      <c r="H1961">
        <v>108.26</v>
      </c>
      <c r="I1961" s="59">
        <v>1.0826</v>
      </c>
      <c r="J1961" s="59">
        <v>1.0826</v>
      </c>
      <c r="K1961" t="s">
        <v>55</v>
      </c>
      <c r="L1961" t="s">
        <v>55</v>
      </c>
      <c r="M1961">
        <v>2025</v>
      </c>
      <c r="N1961" t="s">
        <v>744</v>
      </c>
      <c r="O1961" t="s">
        <v>751</v>
      </c>
      <c r="P1961">
        <v>0</v>
      </c>
      <c r="Q1961">
        <v>0</v>
      </c>
      <c r="R1961">
        <v>0</v>
      </c>
      <c r="T1961" t="s">
        <v>1534</v>
      </c>
      <c r="U1961">
        <v>31</v>
      </c>
    </row>
    <row r="1962" spans="1:21" x14ac:dyDescent="0.3">
      <c r="A1962">
        <v>371</v>
      </c>
      <c r="B1962" t="s">
        <v>334</v>
      </c>
      <c r="C1962" t="s">
        <v>1499</v>
      </c>
      <c r="D1962" t="s">
        <v>54</v>
      </c>
      <c r="E1962" t="s">
        <v>24</v>
      </c>
      <c r="F1962" s="107">
        <v>45291</v>
      </c>
      <c r="G1962">
        <v>5500000000</v>
      </c>
      <c r="H1962">
        <v>9518852142</v>
      </c>
      <c r="I1962" s="59">
        <v>1.3</v>
      </c>
      <c r="J1962" s="59">
        <v>1.730700389454545</v>
      </c>
      <c r="K1962" t="s">
        <v>103</v>
      </c>
      <c r="L1962" t="s">
        <v>103</v>
      </c>
      <c r="M1962">
        <v>2023</v>
      </c>
      <c r="N1962" t="s">
        <v>744</v>
      </c>
      <c r="O1962" t="s">
        <v>745</v>
      </c>
      <c r="P1962">
        <v>0</v>
      </c>
      <c r="Q1962">
        <v>0</v>
      </c>
      <c r="R1962">
        <v>0</v>
      </c>
      <c r="T1962" t="s">
        <v>3073</v>
      </c>
      <c r="U1962">
        <v>31</v>
      </c>
    </row>
    <row r="1963" spans="1:21" x14ac:dyDescent="0.3">
      <c r="A1963">
        <v>371</v>
      </c>
      <c r="B1963" t="s">
        <v>334</v>
      </c>
      <c r="C1963" t="s">
        <v>1499</v>
      </c>
      <c r="D1963" t="s">
        <v>54</v>
      </c>
      <c r="E1963" t="s">
        <v>24</v>
      </c>
      <c r="F1963" s="107">
        <v>45657</v>
      </c>
      <c r="G1963">
        <v>1151471437</v>
      </c>
      <c r="H1963">
        <v>1116821067</v>
      </c>
      <c r="I1963" s="59">
        <v>0.96990774683019776</v>
      </c>
      <c r="J1963" s="59">
        <v>0.96990774683019776</v>
      </c>
      <c r="K1963" t="s">
        <v>103</v>
      </c>
      <c r="L1963" t="s">
        <v>103</v>
      </c>
      <c r="M1963">
        <v>2024</v>
      </c>
      <c r="N1963" t="s">
        <v>744</v>
      </c>
      <c r="O1963" t="s">
        <v>762</v>
      </c>
      <c r="P1963">
        <v>0</v>
      </c>
      <c r="Q1963">
        <v>0</v>
      </c>
      <c r="R1963">
        <v>0</v>
      </c>
      <c r="T1963" t="s">
        <v>3074</v>
      </c>
      <c r="U1963">
        <v>31</v>
      </c>
    </row>
    <row r="1964" spans="1:21" x14ac:dyDescent="0.3">
      <c r="A1964">
        <v>371</v>
      </c>
      <c r="B1964" t="s">
        <v>334</v>
      </c>
      <c r="C1964" t="s">
        <v>1499</v>
      </c>
      <c r="D1964" t="s">
        <v>54</v>
      </c>
      <c r="E1964" t="s">
        <v>24</v>
      </c>
      <c r="F1964" s="107">
        <v>46022</v>
      </c>
      <c r="G1964">
        <v>189200000</v>
      </c>
      <c r="H1964">
        <v>157833523</v>
      </c>
      <c r="I1964" s="59">
        <v>0.83421523784355178</v>
      </c>
      <c r="J1964" s="59">
        <v>0.83421523784355178</v>
      </c>
      <c r="K1964" t="s">
        <v>103</v>
      </c>
      <c r="L1964" t="s">
        <v>103</v>
      </c>
      <c r="M1964">
        <v>2025</v>
      </c>
      <c r="N1964" t="s">
        <v>744</v>
      </c>
      <c r="O1964" t="s">
        <v>751</v>
      </c>
      <c r="P1964">
        <v>0</v>
      </c>
      <c r="Q1964">
        <v>0</v>
      </c>
      <c r="R1964">
        <v>0</v>
      </c>
      <c r="T1964" t="s">
        <v>1535</v>
      </c>
      <c r="U1964">
        <v>31</v>
      </c>
    </row>
    <row r="1965" spans="1:21" x14ac:dyDescent="0.3">
      <c r="A1965">
        <v>372</v>
      </c>
      <c r="B1965" t="s">
        <v>335</v>
      </c>
      <c r="C1965" t="s">
        <v>1523</v>
      </c>
      <c r="D1965" t="s">
        <v>60</v>
      </c>
      <c r="E1965" t="s">
        <v>24</v>
      </c>
      <c r="F1965" s="107">
        <v>45291</v>
      </c>
      <c r="G1965">
        <v>87</v>
      </c>
      <c r="H1965">
        <v>95</v>
      </c>
      <c r="I1965" s="59">
        <v>1.0919540229885061</v>
      </c>
      <c r="J1965" s="59">
        <v>1.0919540229885061</v>
      </c>
      <c r="K1965" t="s">
        <v>25</v>
      </c>
      <c r="L1965" t="s">
        <v>25</v>
      </c>
      <c r="M1965">
        <v>2023</v>
      </c>
      <c r="N1965" t="s">
        <v>744</v>
      </c>
      <c r="O1965" t="s">
        <v>745</v>
      </c>
      <c r="P1965">
        <v>0</v>
      </c>
      <c r="Q1965">
        <v>0</v>
      </c>
      <c r="R1965">
        <v>0</v>
      </c>
      <c r="T1965" t="s">
        <v>3075</v>
      </c>
      <c r="U1965">
        <v>31</v>
      </c>
    </row>
    <row r="1966" spans="1:21" x14ac:dyDescent="0.3">
      <c r="A1966">
        <v>372</v>
      </c>
      <c r="B1966" t="s">
        <v>335</v>
      </c>
      <c r="C1966" t="s">
        <v>1523</v>
      </c>
      <c r="D1966" t="s">
        <v>60</v>
      </c>
      <c r="E1966" t="s">
        <v>24</v>
      </c>
      <c r="F1966" s="107">
        <v>45657</v>
      </c>
      <c r="G1966">
        <v>87</v>
      </c>
      <c r="H1966">
        <v>93</v>
      </c>
      <c r="I1966" s="59">
        <v>1.068965517241379</v>
      </c>
      <c r="J1966" s="59">
        <v>1.068965517241379</v>
      </c>
      <c r="K1966" t="s">
        <v>25</v>
      </c>
      <c r="L1966" t="s">
        <v>25</v>
      </c>
      <c r="M1966">
        <v>2024</v>
      </c>
      <c r="N1966" t="s">
        <v>744</v>
      </c>
      <c r="O1966" t="s">
        <v>762</v>
      </c>
      <c r="P1966">
        <v>0</v>
      </c>
      <c r="Q1966">
        <v>0</v>
      </c>
      <c r="R1966">
        <v>0</v>
      </c>
      <c r="T1966" t="s">
        <v>3076</v>
      </c>
      <c r="U1966">
        <v>31</v>
      </c>
    </row>
    <row r="1967" spans="1:21" x14ac:dyDescent="0.3">
      <c r="A1967">
        <v>372</v>
      </c>
      <c r="B1967" t="s">
        <v>335</v>
      </c>
      <c r="C1967" t="s">
        <v>1523</v>
      </c>
      <c r="D1967" t="s">
        <v>60</v>
      </c>
      <c r="E1967" t="s">
        <v>24</v>
      </c>
      <c r="F1967" s="107">
        <v>46022</v>
      </c>
      <c r="G1967">
        <v>90</v>
      </c>
      <c r="H1967">
        <v>97</v>
      </c>
      <c r="I1967" s="59">
        <v>1.0777777777777779</v>
      </c>
      <c r="J1967" s="59">
        <v>1.0777777777777779</v>
      </c>
      <c r="K1967" t="s">
        <v>25</v>
      </c>
      <c r="L1967" t="s">
        <v>25</v>
      </c>
      <c r="M1967">
        <v>2025</v>
      </c>
      <c r="N1967" t="s">
        <v>744</v>
      </c>
      <c r="O1967" t="s">
        <v>751</v>
      </c>
      <c r="P1967">
        <v>0</v>
      </c>
      <c r="Q1967">
        <v>0</v>
      </c>
      <c r="R1967">
        <v>0</v>
      </c>
      <c r="T1967" t="s">
        <v>1537</v>
      </c>
      <c r="U1967">
        <v>31</v>
      </c>
    </row>
    <row r="1968" spans="1:21" x14ac:dyDescent="0.3">
      <c r="A1968">
        <v>373</v>
      </c>
      <c r="B1968" t="s">
        <v>336</v>
      </c>
      <c r="C1968" t="s">
        <v>1244</v>
      </c>
      <c r="D1968" t="s">
        <v>60</v>
      </c>
      <c r="E1968" t="s">
        <v>24</v>
      </c>
      <c r="F1968" s="107">
        <v>44561</v>
      </c>
      <c r="H1968">
        <v>0</v>
      </c>
      <c r="K1968" t="s">
        <v>25</v>
      </c>
      <c r="L1968" t="s">
        <v>25</v>
      </c>
      <c r="M1968">
        <v>2021</v>
      </c>
      <c r="N1968" t="s">
        <v>744</v>
      </c>
      <c r="O1968" t="s">
        <v>747</v>
      </c>
      <c r="P1968">
        <v>0</v>
      </c>
      <c r="Q1968">
        <v>0</v>
      </c>
      <c r="R1968">
        <v>0</v>
      </c>
      <c r="T1968" t="s">
        <v>1541</v>
      </c>
      <c r="U1968">
        <v>31</v>
      </c>
    </row>
    <row r="1969" spans="1:21" x14ac:dyDescent="0.3">
      <c r="A1969">
        <v>373</v>
      </c>
      <c r="B1969" t="s">
        <v>336</v>
      </c>
      <c r="C1969" t="s">
        <v>1244</v>
      </c>
      <c r="D1969" t="s">
        <v>60</v>
      </c>
      <c r="E1969" t="s">
        <v>24</v>
      </c>
      <c r="F1969" s="107">
        <v>44926</v>
      </c>
      <c r="H1969">
        <v>0</v>
      </c>
      <c r="K1969" t="s">
        <v>25</v>
      </c>
      <c r="L1969" t="s">
        <v>25</v>
      </c>
      <c r="M1969">
        <v>2022</v>
      </c>
      <c r="N1969" t="s">
        <v>744</v>
      </c>
      <c r="O1969" t="s">
        <v>749</v>
      </c>
      <c r="P1969">
        <v>0</v>
      </c>
      <c r="Q1969">
        <v>0</v>
      </c>
      <c r="R1969">
        <v>0</v>
      </c>
      <c r="T1969" t="s">
        <v>1548</v>
      </c>
      <c r="U1969">
        <v>31</v>
      </c>
    </row>
    <row r="1970" spans="1:21" x14ac:dyDescent="0.3">
      <c r="A1970">
        <v>373</v>
      </c>
      <c r="B1970" t="s">
        <v>336</v>
      </c>
      <c r="C1970" t="s">
        <v>1244</v>
      </c>
      <c r="D1970" t="s">
        <v>60</v>
      </c>
      <c r="E1970" t="s">
        <v>24</v>
      </c>
      <c r="F1970" s="107">
        <v>45291</v>
      </c>
      <c r="G1970">
        <v>100</v>
      </c>
      <c r="H1970">
        <v>97.166666666666998</v>
      </c>
      <c r="I1970" s="59">
        <v>0.97166666666667001</v>
      </c>
      <c r="J1970" s="59">
        <v>0.97166666666667001</v>
      </c>
      <c r="K1970" t="s">
        <v>25</v>
      </c>
      <c r="L1970" t="s">
        <v>25</v>
      </c>
      <c r="M1970">
        <v>2023</v>
      </c>
      <c r="N1970" t="s">
        <v>744</v>
      </c>
      <c r="O1970" t="s">
        <v>745</v>
      </c>
      <c r="P1970">
        <v>0</v>
      </c>
      <c r="Q1970">
        <v>0</v>
      </c>
      <c r="R1970">
        <v>0</v>
      </c>
      <c r="T1970" t="s">
        <v>3077</v>
      </c>
      <c r="U1970">
        <v>31</v>
      </c>
    </row>
    <row r="1971" spans="1:21" x14ac:dyDescent="0.3">
      <c r="A1971">
        <v>373</v>
      </c>
      <c r="B1971" t="s">
        <v>336</v>
      </c>
      <c r="C1971" t="s">
        <v>1244</v>
      </c>
      <c r="D1971" t="s">
        <v>60</v>
      </c>
      <c r="E1971" t="s">
        <v>24</v>
      </c>
      <c r="F1971" s="107">
        <v>45657</v>
      </c>
      <c r="G1971">
        <v>100</v>
      </c>
      <c r="H1971">
        <v>98.67</v>
      </c>
      <c r="I1971" s="59">
        <v>0.98670000000000002</v>
      </c>
      <c r="J1971" s="59">
        <v>0.98670000000000002</v>
      </c>
      <c r="K1971" t="s">
        <v>25</v>
      </c>
      <c r="L1971" t="s">
        <v>25</v>
      </c>
      <c r="M1971">
        <v>2024</v>
      </c>
      <c r="N1971" t="s">
        <v>744</v>
      </c>
      <c r="O1971" t="s">
        <v>762</v>
      </c>
      <c r="P1971">
        <v>0</v>
      </c>
      <c r="Q1971">
        <v>0</v>
      </c>
      <c r="R1971">
        <v>0</v>
      </c>
      <c r="T1971" t="s">
        <v>3078</v>
      </c>
      <c r="U1971">
        <v>31</v>
      </c>
    </row>
    <row r="1972" spans="1:21" x14ac:dyDescent="0.3">
      <c r="A1972">
        <v>373</v>
      </c>
      <c r="B1972" t="s">
        <v>336</v>
      </c>
      <c r="C1972" t="s">
        <v>1244</v>
      </c>
      <c r="D1972" t="s">
        <v>60</v>
      </c>
      <c r="E1972" t="s">
        <v>24</v>
      </c>
      <c r="F1972" s="107">
        <v>46022</v>
      </c>
      <c r="G1972">
        <v>100</v>
      </c>
      <c r="H1972">
        <v>99.33</v>
      </c>
      <c r="I1972" s="59">
        <v>0.99329999999999996</v>
      </c>
      <c r="J1972" s="59">
        <v>0.99329999999999996</v>
      </c>
      <c r="K1972" t="s">
        <v>25</v>
      </c>
      <c r="L1972" t="s">
        <v>25</v>
      </c>
      <c r="M1972">
        <v>2025</v>
      </c>
      <c r="N1972" t="s">
        <v>744</v>
      </c>
      <c r="O1972" t="s">
        <v>751</v>
      </c>
      <c r="P1972">
        <v>0</v>
      </c>
      <c r="Q1972">
        <v>0</v>
      </c>
      <c r="R1972">
        <v>0</v>
      </c>
      <c r="T1972" t="s">
        <v>1553</v>
      </c>
      <c r="U1972">
        <v>31</v>
      </c>
    </row>
    <row r="1973" spans="1:21" x14ac:dyDescent="0.3">
      <c r="A1973">
        <v>375</v>
      </c>
      <c r="B1973" t="s">
        <v>338</v>
      </c>
      <c r="C1973" t="s">
        <v>1367</v>
      </c>
      <c r="D1973" t="s">
        <v>54</v>
      </c>
      <c r="E1973" t="s">
        <v>24</v>
      </c>
      <c r="F1973" s="107">
        <v>44561</v>
      </c>
      <c r="G1973">
        <v>100</v>
      </c>
      <c r="H1973">
        <v>0</v>
      </c>
      <c r="I1973" s="59">
        <v>0</v>
      </c>
      <c r="J1973" s="59">
        <v>0</v>
      </c>
      <c r="K1973" t="s">
        <v>25</v>
      </c>
      <c r="L1973" t="s">
        <v>25</v>
      </c>
      <c r="M1973">
        <v>2021</v>
      </c>
      <c r="N1973" t="s">
        <v>744</v>
      </c>
      <c r="O1973" t="s">
        <v>747</v>
      </c>
      <c r="P1973">
        <v>0</v>
      </c>
      <c r="Q1973">
        <v>0</v>
      </c>
      <c r="R1973">
        <v>0</v>
      </c>
      <c r="T1973" t="s">
        <v>1555</v>
      </c>
      <c r="U1973">
        <v>31</v>
      </c>
    </row>
    <row r="1974" spans="1:21" x14ac:dyDescent="0.3">
      <c r="A1974">
        <v>375</v>
      </c>
      <c r="B1974" t="s">
        <v>338</v>
      </c>
      <c r="C1974" t="s">
        <v>1367</v>
      </c>
      <c r="D1974" t="s">
        <v>54</v>
      </c>
      <c r="E1974" t="s">
        <v>24</v>
      </c>
      <c r="F1974" s="107">
        <v>44926</v>
      </c>
      <c r="G1974">
        <v>100</v>
      </c>
      <c r="H1974">
        <v>0</v>
      </c>
      <c r="I1974" s="59">
        <v>0</v>
      </c>
      <c r="J1974" s="59">
        <v>0</v>
      </c>
      <c r="K1974" t="s">
        <v>25</v>
      </c>
      <c r="L1974" t="s">
        <v>25</v>
      </c>
      <c r="M1974">
        <v>2022</v>
      </c>
      <c r="N1974" t="s">
        <v>744</v>
      </c>
      <c r="O1974" t="s">
        <v>749</v>
      </c>
      <c r="P1974">
        <v>0</v>
      </c>
      <c r="Q1974">
        <v>0</v>
      </c>
      <c r="R1974">
        <v>0</v>
      </c>
      <c r="T1974" t="s">
        <v>1560</v>
      </c>
      <c r="U1974">
        <v>31</v>
      </c>
    </row>
    <row r="1975" spans="1:21" x14ac:dyDescent="0.3">
      <c r="A1975">
        <v>375</v>
      </c>
      <c r="B1975" t="s">
        <v>338</v>
      </c>
      <c r="C1975" t="s">
        <v>1367</v>
      </c>
      <c r="D1975" t="s">
        <v>54</v>
      </c>
      <c r="E1975" t="s">
        <v>24</v>
      </c>
      <c r="F1975" s="107">
        <v>45291</v>
      </c>
      <c r="G1975">
        <v>100</v>
      </c>
      <c r="H1975">
        <v>100</v>
      </c>
      <c r="I1975" s="59">
        <v>1</v>
      </c>
      <c r="J1975" s="59">
        <v>1</v>
      </c>
      <c r="K1975" t="s">
        <v>25</v>
      </c>
      <c r="L1975" t="s">
        <v>25</v>
      </c>
      <c r="M1975">
        <v>2023</v>
      </c>
      <c r="N1975" t="s">
        <v>744</v>
      </c>
      <c r="O1975" t="s">
        <v>745</v>
      </c>
      <c r="P1975">
        <v>0</v>
      </c>
      <c r="Q1975">
        <v>0</v>
      </c>
      <c r="R1975">
        <v>0</v>
      </c>
      <c r="T1975" t="s">
        <v>3079</v>
      </c>
      <c r="U1975">
        <v>31</v>
      </c>
    </row>
    <row r="1976" spans="1:21" x14ac:dyDescent="0.3">
      <c r="A1976">
        <v>375</v>
      </c>
      <c r="B1976" t="s">
        <v>338</v>
      </c>
      <c r="C1976" t="s">
        <v>1367</v>
      </c>
      <c r="D1976" t="s">
        <v>54</v>
      </c>
      <c r="E1976" t="s">
        <v>24</v>
      </c>
      <c r="F1976" s="107">
        <v>45657</v>
      </c>
      <c r="G1976">
        <v>100</v>
      </c>
      <c r="H1976">
        <v>100</v>
      </c>
      <c r="I1976" s="59">
        <v>1</v>
      </c>
      <c r="J1976" s="59">
        <v>1</v>
      </c>
      <c r="K1976" t="s">
        <v>25</v>
      </c>
      <c r="L1976" t="s">
        <v>25</v>
      </c>
      <c r="M1976">
        <v>2024</v>
      </c>
      <c r="N1976" t="s">
        <v>744</v>
      </c>
      <c r="O1976" t="s">
        <v>762</v>
      </c>
      <c r="P1976">
        <v>0</v>
      </c>
      <c r="Q1976">
        <v>0</v>
      </c>
      <c r="R1976">
        <v>0</v>
      </c>
      <c r="T1976" t="s">
        <v>3080</v>
      </c>
      <c r="U1976">
        <v>31</v>
      </c>
    </row>
    <row r="1977" spans="1:21" x14ac:dyDescent="0.3">
      <c r="A1977">
        <v>375</v>
      </c>
      <c r="B1977" t="s">
        <v>338</v>
      </c>
      <c r="C1977" t="s">
        <v>1367</v>
      </c>
      <c r="D1977" t="s">
        <v>54</v>
      </c>
      <c r="E1977" t="s">
        <v>24</v>
      </c>
      <c r="F1977" s="107">
        <v>46022</v>
      </c>
      <c r="G1977">
        <v>100</v>
      </c>
      <c r="H1977">
        <v>100</v>
      </c>
      <c r="I1977" s="59">
        <v>1</v>
      </c>
      <c r="J1977" s="59">
        <v>1</v>
      </c>
      <c r="K1977" t="s">
        <v>25</v>
      </c>
      <c r="L1977" t="s">
        <v>25</v>
      </c>
      <c r="M1977">
        <v>2025</v>
      </c>
      <c r="N1977" t="s">
        <v>744</v>
      </c>
      <c r="O1977" t="s">
        <v>751</v>
      </c>
      <c r="P1977">
        <v>0</v>
      </c>
      <c r="Q1977">
        <v>0</v>
      </c>
      <c r="R1977">
        <v>0</v>
      </c>
      <c r="T1977" t="s">
        <v>1566</v>
      </c>
      <c r="U1977">
        <v>31</v>
      </c>
    </row>
    <row r="1978" spans="1:21" x14ac:dyDescent="0.3">
      <c r="A1978">
        <v>376</v>
      </c>
      <c r="B1978" t="s">
        <v>340</v>
      </c>
      <c r="C1978" t="s">
        <v>998</v>
      </c>
      <c r="D1978" t="s">
        <v>54</v>
      </c>
      <c r="E1978" t="s">
        <v>24</v>
      </c>
      <c r="F1978" s="107">
        <v>45291</v>
      </c>
      <c r="G1978">
        <v>26073472703</v>
      </c>
      <c r="H1978">
        <v>26403087926</v>
      </c>
      <c r="I1978" s="59">
        <v>1.0126417844970099</v>
      </c>
      <c r="J1978" s="59">
        <v>1.0126417844970099</v>
      </c>
      <c r="K1978" t="s">
        <v>103</v>
      </c>
      <c r="L1978" t="s">
        <v>103</v>
      </c>
      <c r="M1978">
        <v>2023</v>
      </c>
      <c r="N1978" t="s">
        <v>744</v>
      </c>
      <c r="O1978" t="s">
        <v>745</v>
      </c>
      <c r="P1978">
        <v>0</v>
      </c>
      <c r="Q1978">
        <v>0</v>
      </c>
      <c r="R1978">
        <v>0</v>
      </c>
      <c r="T1978" t="s">
        <v>3081</v>
      </c>
      <c r="U1978">
        <v>31</v>
      </c>
    </row>
    <row r="1979" spans="1:21" x14ac:dyDescent="0.3">
      <c r="A1979">
        <v>376</v>
      </c>
      <c r="B1979" t="s">
        <v>340</v>
      </c>
      <c r="C1979" t="s">
        <v>998</v>
      </c>
      <c r="D1979" t="s">
        <v>54</v>
      </c>
      <c r="E1979" t="s">
        <v>24</v>
      </c>
      <c r="F1979" s="107">
        <v>45657</v>
      </c>
      <c r="G1979">
        <v>27010108281</v>
      </c>
      <c r="H1979">
        <v>29467922112</v>
      </c>
      <c r="I1979" s="59">
        <v>1.090996074707665</v>
      </c>
      <c r="J1979" s="59">
        <v>1.090996074707665</v>
      </c>
      <c r="K1979" t="s">
        <v>103</v>
      </c>
      <c r="L1979" t="s">
        <v>103</v>
      </c>
      <c r="M1979">
        <v>2024</v>
      </c>
      <c r="N1979" t="s">
        <v>744</v>
      </c>
      <c r="O1979" t="s">
        <v>762</v>
      </c>
      <c r="P1979">
        <v>0</v>
      </c>
      <c r="Q1979">
        <v>0</v>
      </c>
      <c r="R1979">
        <v>0</v>
      </c>
      <c r="T1979" t="s">
        <v>3082</v>
      </c>
      <c r="U1979">
        <v>31</v>
      </c>
    </row>
    <row r="1980" spans="1:21" x14ac:dyDescent="0.3">
      <c r="A1980">
        <v>376</v>
      </c>
      <c r="B1980" t="s">
        <v>340</v>
      </c>
      <c r="C1980" t="s">
        <v>998</v>
      </c>
      <c r="D1980" t="s">
        <v>54</v>
      </c>
      <c r="E1980" t="s">
        <v>24</v>
      </c>
      <c r="F1980" s="107">
        <v>46022</v>
      </c>
      <c r="G1980">
        <v>32126483785</v>
      </c>
      <c r="H1980">
        <v>37751457388</v>
      </c>
      <c r="I1980" s="59">
        <v>1.1750883676110959</v>
      </c>
      <c r="J1980" s="59">
        <v>1.1750883676110959</v>
      </c>
      <c r="K1980" t="s">
        <v>103</v>
      </c>
      <c r="L1980" t="s">
        <v>103</v>
      </c>
      <c r="M1980">
        <v>2025</v>
      </c>
      <c r="N1980" t="s">
        <v>744</v>
      </c>
      <c r="O1980" t="s">
        <v>751</v>
      </c>
      <c r="P1980">
        <v>0</v>
      </c>
      <c r="Q1980">
        <v>0</v>
      </c>
      <c r="R1980">
        <v>0</v>
      </c>
      <c r="T1980" t="s">
        <v>1567</v>
      </c>
      <c r="U1980">
        <v>31</v>
      </c>
    </row>
    <row r="1981" spans="1:21" x14ac:dyDescent="0.3">
      <c r="A1981">
        <v>377</v>
      </c>
      <c r="B1981" t="s">
        <v>341</v>
      </c>
      <c r="C1981" t="s">
        <v>998</v>
      </c>
      <c r="D1981" t="s">
        <v>73</v>
      </c>
      <c r="E1981" t="s">
        <v>24</v>
      </c>
      <c r="F1981" s="107">
        <v>45291</v>
      </c>
      <c r="G1981">
        <v>12518005307</v>
      </c>
      <c r="H1981">
        <v>7607138419</v>
      </c>
      <c r="I1981" s="59">
        <v>0.60769573366022855</v>
      </c>
      <c r="J1981" s="59">
        <v>0.60769573366022855</v>
      </c>
      <c r="K1981" t="s">
        <v>103</v>
      </c>
      <c r="L1981" t="s">
        <v>103</v>
      </c>
      <c r="M1981">
        <v>2023</v>
      </c>
      <c r="N1981" t="s">
        <v>744</v>
      </c>
      <c r="O1981" t="s">
        <v>745</v>
      </c>
      <c r="P1981">
        <v>0</v>
      </c>
      <c r="Q1981">
        <v>0</v>
      </c>
      <c r="R1981">
        <v>0</v>
      </c>
      <c r="T1981" t="s">
        <v>3083</v>
      </c>
      <c r="U1981">
        <v>31</v>
      </c>
    </row>
    <row r="1982" spans="1:21" x14ac:dyDescent="0.3">
      <c r="A1982">
        <v>377</v>
      </c>
      <c r="B1982" t="s">
        <v>341</v>
      </c>
      <c r="C1982" t="s">
        <v>998</v>
      </c>
      <c r="D1982" t="s">
        <v>73</v>
      </c>
      <c r="E1982" t="s">
        <v>24</v>
      </c>
      <c r="F1982" s="107">
        <v>45657</v>
      </c>
      <c r="G1982">
        <v>9557195011</v>
      </c>
      <c r="H1982">
        <v>11947626618</v>
      </c>
      <c r="I1982" s="59">
        <v>1.2501185341775169</v>
      </c>
      <c r="J1982" s="59">
        <v>1.2501185341775169</v>
      </c>
      <c r="K1982" t="s">
        <v>103</v>
      </c>
      <c r="L1982" t="s">
        <v>103</v>
      </c>
      <c r="M1982">
        <v>2024</v>
      </c>
      <c r="N1982" t="s">
        <v>744</v>
      </c>
      <c r="O1982" t="s">
        <v>762</v>
      </c>
      <c r="P1982">
        <v>0</v>
      </c>
      <c r="Q1982">
        <v>0</v>
      </c>
      <c r="R1982">
        <v>0</v>
      </c>
      <c r="T1982" t="s">
        <v>3084</v>
      </c>
      <c r="U1982">
        <v>31</v>
      </c>
    </row>
    <row r="1983" spans="1:21" x14ac:dyDescent="0.3">
      <c r="A1983">
        <v>377</v>
      </c>
      <c r="B1983" t="s">
        <v>341</v>
      </c>
      <c r="C1983" t="s">
        <v>998</v>
      </c>
      <c r="D1983" t="s">
        <v>73</v>
      </c>
      <c r="E1983" t="s">
        <v>24</v>
      </c>
      <c r="F1983" s="107">
        <v>46022</v>
      </c>
      <c r="G1983">
        <v>10285243492.814301</v>
      </c>
      <c r="H1983">
        <v>11016899103</v>
      </c>
      <c r="I1983" s="59">
        <v>1.071136440347461</v>
      </c>
      <c r="J1983" s="59">
        <v>1.071136440347461</v>
      </c>
      <c r="K1983" t="s">
        <v>103</v>
      </c>
      <c r="L1983" t="s">
        <v>103</v>
      </c>
      <c r="M1983">
        <v>2025</v>
      </c>
      <c r="N1983" t="s">
        <v>744</v>
      </c>
      <c r="O1983" t="s">
        <v>751</v>
      </c>
      <c r="P1983">
        <v>0</v>
      </c>
      <c r="Q1983">
        <v>0</v>
      </c>
      <c r="R1983">
        <v>0</v>
      </c>
      <c r="T1983" t="s">
        <v>1568</v>
      </c>
      <c r="U1983">
        <v>31</v>
      </c>
    </row>
    <row r="1984" spans="1:21" x14ac:dyDescent="0.3">
      <c r="A1984">
        <v>379</v>
      </c>
      <c r="B1984" t="s">
        <v>343</v>
      </c>
      <c r="C1984" t="s">
        <v>1569</v>
      </c>
      <c r="D1984" t="s">
        <v>54</v>
      </c>
      <c r="E1984" t="s">
        <v>24</v>
      </c>
      <c r="F1984" s="107">
        <v>45291</v>
      </c>
      <c r="G1984">
        <v>9876</v>
      </c>
      <c r="H1984">
        <v>10730</v>
      </c>
      <c r="I1984" s="59">
        <v>1.086472255974078</v>
      </c>
      <c r="J1984" s="59">
        <v>1.086472255974078</v>
      </c>
      <c r="K1984" t="s">
        <v>55</v>
      </c>
      <c r="L1984" t="s">
        <v>55</v>
      </c>
      <c r="M1984">
        <v>2023</v>
      </c>
      <c r="N1984" t="s">
        <v>744</v>
      </c>
      <c r="O1984" t="s">
        <v>745</v>
      </c>
      <c r="P1984">
        <v>0</v>
      </c>
      <c r="Q1984">
        <v>0</v>
      </c>
      <c r="R1984">
        <v>0</v>
      </c>
      <c r="T1984" t="s">
        <v>3085</v>
      </c>
      <c r="U1984">
        <v>31</v>
      </c>
    </row>
    <row r="1985" spans="1:21" x14ac:dyDescent="0.3">
      <c r="A1985">
        <v>379</v>
      </c>
      <c r="B1985" t="s">
        <v>343</v>
      </c>
      <c r="C1985" t="s">
        <v>1569</v>
      </c>
      <c r="D1985" t="s">
        <v>54</v>
      </c>
      <c r="E1985" t="s">
        <v>24</v>
      </c>
      <c r="F1985" s="107">
        <v>45657</v>
      </c>
      <c r="G1985">
        <v>10675</v>
      </c>
      <c r="H1985">
        <v>10601</v>
      </c>
      <c r="I1985" s="59">
        <v>0.9930679156908665</v>
      </c>
      <c r="J1985" s="59">
        <v>0.9930679156908665</v>
      </c>
      <c r="K1985" t="s">
        <v>55</v>
      </c>
      <c r="L1985" t="s">
        <v>55</v>
      </c>
      <c r="M1985">
        <v>2024</v>
      </c>
      <c r="N1985" t="s">
        <v>744</v>
      </c>
      <c r="O1985" t="s">
        <v>762</v>
      </c>
      <c r="P1985">
        <v>0</v>
      </c>
      <c r="Q1985">
        <v>0</v>
      </c>
      <c r="R1985">
        <v>0</v>
      </c>
      <c r="T1985" t="s">
        <v>3086</v>
      </c>
      <c r="U1985">
        <v>31</v>
      </c>
    </row>
    <row r="1986" spans="1:21" x14ac:dyDescent="0.3">
      <c r="A1986">
        <v>379</v>
      </c>
      <c r="B1986" t="s">
        <v>343</v>
      </c>
      <c r="C1986" t="s">
        <v>1569</v>
      </c>
      <c r="D1986" t="s">
        <v>54</v>
      </c>
      <c r="E1986" t="s">
        <v>24</v>
      </c>
      <c r="F1986" s="107">
        <v>46022</v>
      </c>
      <c r="G1986">
        <v>11019</v>
      </c>
      <c r="H1986">
        <v>11285</v>
      </c>
      <c r="I1986" s="59">
        <v>1.0241401216081309</v>
      </c>
      <c r="J1986" s="59">
        <v>1.0241401216081309</v>
      </c>
      <c r="K1986" t="s">
        <v>55</v>
      </c>
      <c r="L1986" t="s">
        <v>55</v>
      </c>
      <c r="M1986">
        <v>2025</v>
      </c>
      <c r="N1986" t="s">
        <v>744</v>
      </c>
      <c r="O1986" t="s">
        <v>751</v>
      </c>
      <c r="P1986">
        <v>0</v>
      </c>
      <c r="Q1986">
        <v>0</v>
      </c>
      <c r="R1986">
        <v>0</v>
      </c>
      <c r="T1986" t="s">
        <v>1570</v>
      </c>
      <c r="U1986">
        <v>31</v>
      </c>
    </row>
    <row r="1987" spans="1:21" x14ac:dyDescent="0.3">
      <c r="A1987">
        <v>381</v>
      </c>
      <c r="B1987" t="s">
        <v>346</v>
      </c>
      <c r="C1987" t="s">
        <v>1569</v>
      </c>
      <c r="D1987" t="s">
        <v>54</v>
      </c>
      <c r="E1987" t="s">
        <v>24</v>
      </c>
      <c r="F1987" s="107">
        <v>45291</v>
      </c>
      <c r="G1987">
        <v>1168</v>
      </c>
      <c r="H1987">
        <v>1328</v>
      </c>
      <c r="I1987" s="59">
        <v>1.1369863013698629</v>
      </c>
      <c r="J1987" s="59">
        <v>1.1369863013698629</v>
      </c>
      <c r="K1987" t="s">
        <v>55</v>
      </c>
      <c r="L1987" t="s">
        <v>55</v>
      </c>
      <c r="M1987">
        <v>2023</v>
      </c>
      <c r="N1987" t="s">
        <v>744</v>
      </c>
      <c r="O1987" t="s">
        <v>745</v>
      </c>
      <c r="P1987">
        <v>0</v>
      </c>
      <c r="Q1987">
        <v>0</v>
      </c>
      <c r="R1987">
        <v>0</v>
      </c>
      <c r="T1987" t="s">
        <v>3087</v>
      </c>
      <c r="U1987">
        <v>31</v>
      </c>
    </row>
    <row r="1988" spans="1:21" x14ac:dyDescent="0.3">
      <c r="A1988">
        <v>381</v>
      </c>
      <c r="B1988" t="s">
        <v>346</v>
      </c>
      <c r="C1988" t="s">
        <v>1569</v>
      </c>
      <c r="D1988" t="s">
        <v>54</v>
      </c>
      <c r="E1988" t="s">
        <v>24</v>
      </c>
      <c r="F1988" s="107">
        <v>45657</v>
      </c>
      <c r="G1988">
        <v>1101</v>
      </c>
      <c r="H1988">
        <v>982</v>
      </c>
      <c r="I1988" s="59">
        <v>0.89191643960036326</v>
      </c>
      <c r="J1988" s="59">
        <v>0.89191643960036326</v>
      </c>
      <c r="K1988" t="s">
        <v>55</v>
      </c>
      <c r="L1988" t="s">
        <v>55</v>
      </c>
      <c r="M1988">
        <v>2024</v>
      </c>
      <c r="N1988" t="s">
        <v>744</v>
      </c>
      <c r="O1988" t="s">
        <v>762</v>
      </c>
      <c r="P1988">
        <v>0</v>
      </c>
      <c r="Q1988">
        <v>0</v>
      </c>
      <c r="R1988">
        <v>0</v>
      </c>
      <c r="T1988" t="s">
        <v>3088</v>
      </c>
      <c r="U1988">
        <v>31</v>
      </c>
    </row>
    <row r="1989" spans="1:21" x14ac:dyDescent="0.3">
      <c r="A1989">
        <v>381</v>
      </c>
      <c r="B1989" t="s">
        <v>346</v>
      </c>
      <c r="C1989" t="s">
        <v>1569</v>
      </c>
      <c r="D1989" t="s">
        <v>54</v>
      </c>
      <c r="E1989" t="s">
        <v>24</v>
      </c>
      <c r="F1989" s="107">
        <v>46022</v>
      </c>
      <c r="G1989">
        <v>981</v>
      </c>
      <c r="H1989">
        <v>1115</v>
      </c>
      <c r="I1989" s="59">
        <v>1.136595310907238</v>
      </c>
      <c r="J1989" s="59">
        <v>1.136595310907238</v>
      </c>
      <c r="K1989" t="s">
        <v>55</v>
      </c>
      <c r="L1989" t="s">
        <v>55</v>
      </c>
      <c r="M1989">
        <v>2025</v>
      </c>
      <c r="N1989" t="s">
        <v>744</v>
      </c>
      <c r="O1989" t="s">
        <v>751</v>
      </c>
      <c r="P1989">
        <v>0</v>
      </c>
      <c r="Q1989">
        <v>0</v>
      </c>
      <c r="R1989">
        <v>0</v>
      </c>
      <c r="T1989" t="s">
        <v>1571</v>
      </c>
      <c r="U1989">
        <v>31</v>
      </c>
    </row>
    <row r="1990" spans="1:21" x14ac:dyDescent="0.3">
      <c r="A1990">
        <v>382</v>
      </c>
      <c r="B1990" t="s">
        <v>347</v>
      </c>
      <c r="C1990" t="s">
        <v>1569</v>
      </c>
      <c r="D1990" t="s">
        <v>54</v>
      </c>
      <c r="E1990" t="s">
        <v>24</v>
      </c>
      <c r="F1990" s="107">
        <v>45291</v>
      </c>
      <c r="G1990">
        <v>7616</v>
      </c>
      <c r="H1990">
        <v>7845</v>
      </c>
      <c r="I1990" s="59">
        <v>1.030068277310924</v>
      </c>
      <c r="J1990" s="59">
        <v>1.030068277310924</v>
      </c>
      <c r="K1990" t="s">
        <v>55</v>
      </c>
      <c r="L1990" t="s">
        <v>55</v>
      </c>
      <c r="M1990">
        <v>2023</v>
      </c>
      <c r="N1990" t="s">
        <v>744</v>
      </c>
      <c r="O1990" t="s">
        <v>745</v>
      </c>
      <c r="P1990">
        <v>0</v>
      </c>
      <c r="Q1990">
        <v>0</v>
      </c>
      <c r="R1990">
        <v>0</v>
      </c>
      <c r="T1990" t="s">
        <v>3089</v>
      </c>
      <c r="U1990">
        <v>31</v>
      </c>
    </row>
    <row r="1991" spans="1:21" x14ac:dyDescent="0.3">
      <c r="A1991">
        <v>382</v>
      </c>
      <c r="B1991" t="s">
        <v>347</v>
      </c>
      <c r="C1991" t="s">
        <v>1569</v>
      </c>
      <c r="D1991" t="s">
        <v>54</v>
      </c>
      <c r="E1991" t="s">
        <v>24</v>
      </c>
      <c r="F1991" s="107">
        <v>45657</v>
      </c>
      <c r="G1991">
        <v>8220</v>
      </c>
      <c r="H1991">
        <v>8066</v>
      </c>
      <c r="I1991" s="59">
        <v>0.98126520681265206</v>
      </c>
      <c r="J1991" s="59">
        <v>0.98126520681265206</v>
      </c>
      <c r="K1991" t="s">
        <v>55</v>
      </c>
      <c r="L1991" t="s">
        <v>55</v>
      </c>
      <c r="M1991">
        <v>2024</v>
      </c>
      <c r="N1991" t="s">
        <v>744</v>
      </c>
      <c r="O1991" t="s">
        <v>762</v>
      </c>
      <c r="P1991">
        <v>0</v>
      </c>
      <c r="Q1991">
        <v>0</v>
      </c>
      <c r="R1991">
        <v>0</v>
      </c>
      <c r="T1991" t="s">
        <v>3090</v>
      </c>
      <c r="U1991">
        <v>31</v>
      </c>
    </row>
    <row r="1992" spans="1:21" x14ac:dyDescent="0.3">
      <c r="A1992">
        <v>382</v>
      </c>
      <c r="B1992" t="s">
        <v>347</v>
      </c>
      <c r="C1992" t="s">
        <v>1569</v>
      </c>
      <c r="D1992" t="s">
        <v>54</v>
      </c>
      <c r="E1992" t="s">
        <v>24</v>
      </c>
      <c r="F1992" s="107">
        <v>46022</v>
      </c>
      <c r="G1992">
        <v>8507</v>
      </c>
      <c r="H1992">
        <v>8270</v>
      </c>
      <c r="I1992" s="59">
        <v>0.97214059010226872</v>
      </c>
      <c r="J1992" s="59">
        <v>0.97214059010226872</v>
      </c>
      <c r="K1992" t="s">
        <v>55</v>
      </c>
      <c r="L1992" t="s">
        <v>55</v>
      </c>
      <c r="M1992">
        <v>2025</v>
      </c>
      <c r="N1992" t="s">
        <v>744</v>
      </c>
      <c r="O1992" t="s">
        <v>751</v>
      </c>
      <c r="P1992">
        <v>0</v>
      </c>
      <c r="Q1992">
        <v>0</v>
      </c>
      <c r="R1992">
        <v>0</v>
      </c>
      <c r="T1992" t="s">
        <v>1572</v>
      </c>
      <c r="U1992">
        <v>31</v>
      </c>
    </row>
    <row r="1993" spans="1:21" x14ac:dyDescent="0.3">
      <c r="A1993">
        <v>383</v>
      </c>
      <c r="B1993" t="s">
        <v>348</v>
      </c>
      <c r="C1993" t="s">
        <v>1569</v>
      </c>
      <c r="D1993" t="s">
        <v>54</v>
      </c>
      <c r="E1993" t="s">
        <v>24</v>
      </c>
      <c r="F1993" s="107">
        <v>45291</v>
      </c>
      <c r="G1993">
        <v>896</v>
      </c>
      <c r="H1993">
        <v>896</v>
      </c>
      <c r="I1993" s="59">
        <v>1</v>
      </c>
      <c r="J1993" s="59">
        <v>1</v>
      </c>
      <c r="K1993" t="s">
        <v>55</v>
      </c>
      <c r="L1993" t="s">
        <v>55</v>
      </c>
      <c r="M1993">
        <v>2023</v>
      </c>
      <c r="N1993" t="s">
        <v>744</v>
      </c>
      <c r="O1993" t="s">
        <v>745</v>
      </c>
      <c r="P1993">
        <v>0</v>
      </c>
      <c r="Q1993">
        <v>0</v>
      </c>
      <c r="R1993">
        <v>0</v>
      </c>
      <c r="T1993" t="s">
        <v>3091</v>
      </c>
      <c r="U1993">
        <v>31</v>
      </c>
    </row>
    <row r="1994" spans="1:21" x14ac:dyDescent="0.3">
      <c r="A1994">
        <v>383</v>
      </c>
      <c r="B1994" t="s">
        <v>348</v>
      </c>
      <c r="C1994" t="s">
        <v>1569</v>
      </c>
      <c r="D1994" t="s">
        <v>54</v>
      </c>
      <c r="E1994" t="s">
        <v>24</v>
      </c>
      <c r="F1994" s="107">
        <v>45657</v>
      </c>
      <c r="G1994">
        <v>1106</v>
      </c>
      <c r="H1994">
        <v>1106</v>
      </c>
      <c r="I1994" s="59">
        <v>1</v>
      </c>
      <c r="J1994" s="59">
        <v>1</v>
      </c>
      <c r="K1994" t="s">
        <v>55</v>
      </c>
      <c r="L1994" t="s">
        <v>55</v>
      </c>
      <c r="M1994">
        <v>2024</v>
      </c>
      <c r="N1994" t="s">
        <v>744</v>
      </c>
      <c r="O1994" t="s">
        <v>762</v>
      </c>
      <c r="P1994">
        <v>0</v>
      </c>
      <c r="Q1994">
        <v>0</v>
      </c>
      <c r="R1994">
        <v>0</v>
      </c>
      <c r="T1994" t="s">
        <v>3092</v>
      </c>
      <c r="U1994">
        <v>31</v>
      </c>
    </row>
    <row r="1995" spans="1:21" x14ac:dyDescent="0.3">
      <c r="A1995">
        <v>383</v>
      </c>
      <c r="B1995" t="s">
        <v>348</v>
      </c>
      <c r="C1995" t="s">
        <v>1569</v>
      </c>
      <c r="D1995" t="s">
        <v>54</v>
      </c>
      <c r="E1995" t="s">
        <v>24</v>
      </c>
      <c r="F1995" s="107">
        <v>46022</v>
      </c>
      <c r="G1995">
        <v>1317</v>
      </c>
      <c r="H1995">
        <v>1317</v>
      </c>
      <c r="I1995" s="59">
        <v>1</v>
      </c>
      <c r="J1995" s="59">
        <v>1</v>
      </c>
      <c r="K1995" t="s">
        <v>55</v>
      </c>
      <c r="L1995" t="s">
        <v>55</v>
      </c>
      <c r="M1995">
        <v>2025</v>
      </c>
      <c r="N1995" t="s">
        <v>744</v>
      </c>
      <c r="O1995" t="s">
        <v>751</v>
      </c>
      <c r="P1995">
        <v>0</v>
      </c>
      <c r="Q1995">
        <v>0</v>
      </c>
      <c r="R1995">
        <v>0</v>
      </c>
      <c r="T1995" t="s">
        <v>1573</v>
      </c>
      <c r="U1995">
        <v>31</v>
      </c>
    </row>
    <row r="1996" spans="1:21" x14ac:dyDescent="0.3">
      <c r="A1996">
        <v>384</v>
      </c>
      <c r="B1996" t="s">
        <v>349</v>
      </c>
      <c r="C1996" t="s">
        <v>1569</v>
      </c>
      <c r="D1996" t="s">
        <v>54</v>
      </c>
      <c r="E1996" t="s">
        <v>24</v>
      </c>
      <c r="F1996" s="107">
        <v>45291</v>
      </c>
      <c r="G1996">
        <v>100</v>
      </c>
      <c r="H1996">
        <v>115.38</v>
      </c>
      <c r="I1996" s="59">
        <v>1.1537999999999999</v>
      </c>
      <c r="J1996" s="59">
        <v>1.1537999999999999</v>
      </c>
      <c r="K1996" t="s">
        <v>55</v>
      </c>
      <c r="L1996" t="s">
        <v>55</v>
      </c>
      <c r="M1996">
        <v>2023</v>
      </c>
      <c r="N1996" t="s">
        <v>744</v>
      </c>
      <c r="O1996" t="s">
        <v>745</v>
      </c>
      <c r="P1996">
        <v>0</v>
      </c>
      <c r="Q1996">
        <v>0</v>
      </c>
      <c r="R1996">
        <v>0</v>
      </c>
      <c r="T1996" t="s">
        <v>3093</v>
      </c>
      <c r="U1996">
        <v>31</v>
      </c>
    </row>
    <row r="1997" spans="1:21" x14ac:dyDescent="0.3">
      <c r="A1997">
        <v>384</v>
      </c>
      <c r="B1997" t="s">
        <v>349</v>
      </c>
      <c r="C1997" t="s">
        <v>1569</v>
      </c>
      <c r="D1997" t="s">
        <v>54</v>
      </c>
      <c r="E1997" t="s">
        <v>24</v>
      </c>
      <c r="F1997" s="107">
        <v>45657</v>
      </c>
      <c r="G1997">
        <v>100</v>
      </c>
      <c r="H1997">
        <v>87.9</v>
      </c>
      <c r="I1997" s="59">
        <v>0.879</v>
      </c>
      <c r="J1997" s="59">
        <v>0.879</v>
      </c>
      <c r="K1997" t="s">
        <v>55</v>
      </c>
      <c r="L1997" t="s">
        <v>55</v>
      </c>
      <c r="M1997">
        <v>2024</v>
      </c>
      <c r="N1997" t="s">
        <v>744</v>
      </c>
      <c r="O1997" t="s">
        <v>762</v>
      </c>
      <c r="P1997">
        <v>0</v>
      </c>
      <c r="Q1997">
        <v>0</v>
      </c>
      <c r="R1997">
        <v>0</v>
      </c>
      <c r="T1997" t="s">
        <v>3094</v>
      </c>
      <c r="U1997">
        <v>31</v>
      </c>
    </row>
    <row r="1998" spans="1:21" x14ac:dyDescent="0.3">
      <c r="A1998">
        <v>384</v>
      </c>
      <c r="B1998" t="s">
        <v>349</v>
      </c>
      <c r="C1998" t="s">
        <v>1569</v>
      </c>
      <c r="D1998" t="s">
        <v>54</v>
      </c>
      <c r="E1998" t="s">
        <v>24</v>
      </c>
      <c r="F1998" s="107">
        <v>46022</v>
      </c>
      <c r="G1998">
        <v>100</v>
      </c>
      <c r="H1998">
        <v>100.93</v>
      </c>
      <c r="I1998" s="59">
        <v>1.0093000000000001</v>
      </c>
      <c r="J1998" s="59">
        <v>1.0093000000000001</v>
      </c>
      <c r="K1998" t="s">
        <v>55</v>
      </c>
      <c r="L1998" t="s">
        <v>55</v>
      </c>
      <c r="M1998">
        <v>2025</v>
      </c>
      <c r="N1998" t="s">
        <v>744</v>
      </c>
      <c r="O1998" t="s">
        <v>751</v>
      </c>
      <c r="P1998">
        <v>0</v>
      </c>
      <c r="Q1998">
        <v>0</v>
      </c>
      <c r="R1998">
        <v>0</v>
      </c>
      <c r="T1998" t="s">
        <v>1574</v>
      </c>
      <c r="U1998">
        <v>31</v>
      </c>
    </row>
    <row r="1999" spans="1:21" x14ac:dyDescent="0.3">
      <c r="A1999">
        <v>385</v>
      </c>
      <c r="B1999" t="s">
        <v>350</v>
      </c>
      <c r="C1999" t="s">
        <v>1569</v>
      </c>
      <c r="D1999" t="s">
        <v>54</v>
      </c>
      <c r="E1999" t="s">
        <v>24</v>
      </c>
      <c r="F1999" s="107">
        <v>45291</v>
      </c>
      <c r="G1999">
        <v>14097721000</v>
      </c>
      <c r="H1999">
        <v>17612977930</v>
      </c>
      <c r="I1999" s="59">
        <v>1.249349304756421</v>
      </c>
      <c r="J1999" s="59">
        <v>1.249349304756421</v>
      </c>
      <c r="K1999" t="s">
        <v>103</v>
      </c>
      <c r="L1999" t="s">
        <v>103</v>
      </c>
      <c r="M1999">
        <v>2023</v>
      </c>
      <c r="N1999" t="s">
        <v>744</v>
      </c>
      <c r="O1999" t="s">
        <v>745</v>
      </c>
      <c r="P1999">
        <v>0</v>
      </c>
      <c r="Q1999">
        <v>0</v>
      </c>
      <c r="R1999">
        <v>0</v>
      </c>
      <c r="T1999" t="s">
        <v>3095</v>
      </c>
      <c r="U1999">
        <v>31</v>
      </c>
    </row>
    <row r="2000" spans="1:21" x14ac:dyDescent="0.3">
      <c r="A2000">
        <v>385</v>
      </c>
      <c r="B2000" t="s">
        <v>350</v>
      </c>
      <c r="C2000" t="s">
        <v>1569</v>
      </c>
      <c r="D2000" t="s">
        <v>54</v>
      </c>
      <c r="E2000" t="s">
        <v>24</v>
      </c>
      <c r="F2000" s="107">
        <v>45657</v>
      </c>
      <c r="G2000">
        <v>15507493100</v>
      </c>
      <c r="H2000">
        <v>13733393754</v>
      </c>
      <c r="I2000" s="59">
        <v>0.88559728290319217</v>
      </c>
      <c r="J2000" s="59">
        <v>0.88559728290319217</v>
      </c>
      <c r="K2000" t="s">
        <v>103</v>
      </c>
      <c r="L2000" t="s">
        <v>103</v>
      </c>
      <c r="M2000">
        <v>2024</v>
      </c>
      <c r="N2000" t="s">
        <v>744</v>
      </c>
      <c r="O2000" t="s">
        <v>762</v>
      </c>
      <c r="P2000">
        <v>0</v>
      </c>
      <c r="Q2000">
        <v>0</v>
      </c>
      <c r="R2000">
        <v>0</v>
      </c>
      <c r="T2000" t="s">
        <v>3096</v>
      </c>
      <c r="U2000">
        <v>31</v>
      </c>
    </row>
    <row r="2001" spans="1:22" x14ac:dyDescent="0.3">
      <c r="A2001">
        <v>385</v>
      </c>
      <c r="B2001" t="s">
        <v>350</v>
      </c>
      <c r="C2001" t="s">
        <v>1569</v>
      </c>
      <c r="D2001" t="s">
        <v>54</v>
      </c>
      <c r="E2001" t="s">
        <v>24</v>
      </c>
      <c r="F2001" s="107">
        <v>46022</v>
      </c>
      <c r="G2001">
        <v>17058242411</v>
      </c>
      <c r="H2001">
        <v>18574150197</v>
      </c>
      <c r="I2001" s="59">
        <v>1.088866587159206</v>
      </c>
      <c r="J2001" s="59">
        <v>1.088866587159206</v>
      </c>
      <c r="K2001" t="s">
        <v>103</v>
      </c>
      <c r="L2001" t="s">
        <v>103</v>
      </c>
      <c r="M2001">
        <v>2025</v>
      </c>
      <c r="N2001" t="s">
        <v>744</v>
      </c>
      <c r="O2001" t="s">
        <v>751</v>
      </c>
      <c r="P2001">
        <v>0</v>
      </c>
      <c r="Q2001">
        <v>0</v>
      </c>
      <c r="R2001">
        <v>0</v>
      </c>
      <c r="T2001" t="s">
        <v>1575</v>
      </c>
      <c r="U2001">
        <v>31</v>
      </c>
    </row>
    <row r="2002" spans="1:22" x14ac:dyDescent="0.3">
      <c r="A2002">
        <v>386</v>
      </c>
      <c r="B2002" t="s">
        <v>352</v>
      </c>
      <c r="C2002" t="s">
        <v>1569</v>
      </c>
      <c r="D2002" t="s">
        <v>54</v>
      </c>
      <c r="E2002" t="s">
        <v>24</v>
      </c>
      <c r="F2002" s="107">
        <v>44926</v>
      </c>
      <c r="G2002">
        <v>100</v>
      </c>
      <c r="K2002" t="s">
        <v>25</v>
      </c>
      <c r="L2002" t="s">
        <v>128</v>
      </c>
      <c r="M2002">
        <v>2022</v>
      </c>
      <c r="N2002" t="s">
        <v>744</v>
      </c>
      <c r="O2002" t="s">
        <v>749</v>
      </c>
      <c r="P2002">
        <v>0</v>
      </c>
      <c r="Q2002">
        <v>0</v>
      </c>
      <c r="R2002">
        <v>0</v>
      </c>
      <c r="T2002" t="s">
        <v>1580</v>
      </c>
      <c r="U2002">
        <v>31</v>
      </c>
      <c r="V2002" t="s">
        <v>128</v>
      </c>
    </row>
    <row r="2003" spans="1:22" x14ac:dyDescent="0.3">
      <c r="A2003">
        <v>386</v>
      </c>
      <c r="B2003" t="s">
        <v>352</v>
      </c>
      <c r="C2003" t="s">
        <v>1569</v>
      </c>
      <c r="D2003" t="s">
        <v>54</v>
      </c>
      <c r="E2003" t="s">
        <v>24</v>
      </c>
      <c r="F2003" s="107">
        <v>45291</v>
      </c>
      <c r="G2003">
        <v>100</v>
      </c>
      <c r="H2003">
        <v>67.279998779296875</v>
      </c>
      <c r="I2003" s="59">
        <v>0.67279998779296879</v>
      </c>
      <c r="J2003" s="59">
        <v>0.67279998779296879</v>
      </c>
      <c r="K2003" t="s">
        <v>25</v>
      </c>
      <c r="L2003" t="s">
        <v>25</v>
      </c>
      <c r="M2003">
        <v>2023</v>
      </c>
      <c r="N2003" t="s">
        <v>744</v>
      </c>
      <c r="O2003" t="s">
        <v>745</v>
      </c>
      <c r="P2003">
        <v>0</v>
      </c>
      <c r="Q2003">
        <v>0</v>
      </c>
      <c r="R2003">
        <v>0</v>
      </c>
      <c r="T2003" t="s">
        <v>3097</v>
      </c>
      <c r="U2003">
        <v>31</v>
      </c>
    </row>
    <row r="2004" spans="1:22" x14ac:dyDescent="0.3">
      <c r="A2004">
        <v>386</v>
      </c>
      <c r="B2004" t="s">
        <v>352</v>
      </c>
      <c r="C2004" t="s">
        <v>1569</v>
      </c>
      <c r="D2004" t="s">
        <v>54</v>
      </c>
      <c r="E2004" t="s">
        <v>24</v>
      </c>
      <c r="F2004" s="107">
        <v>45657</v>
      </c>
      <c r="G2004">
        <v>300</v>
      </c>
      <c r="H2004">
        <v>276.13999938964838</v>
      </c>
      <c r="I2004" s="59">
        <v>0.92046666463216142</v>
      </c>
      <c r="J2004" s="59">
        <v>0.92046666463216142</v>
      </c>
      <c r="K2004" t="s">
        <v>25</v>
      </c>
      <c r="L2004" t="s">
        <v>25</v>
      </c>
      <c r="M2004">
        <v>2024</v>
      </c>
      <c r="N2004" t="s">
        <v>744</v>
      </c>
      <c r="O2004" t="s">
        <v>762</v>
      </c>
      <c r="P2004">
        <v>0</v>
      </c>
      <c r="Q2004">
        <v>0</v>
      </c>
      <c r="R2004">
        <v>0</v>
      </c>
      <c r="T2004" t="s">
        <v>3098</v>
      </c>
      <c r="U2004">
        <v>31</v>
      </c>
    </row>
    <row r="2005" spans="1:22" x14ac:dyDescent="0.3">
      <c r="A2005">
        <v>386</v>
      </c>
      <c r="B2005" t="s">
        <v>352</v>
      </c>
      <c r="C2005" t="s">
        <v>1569</v>
      </c>
      <c r="D2005" t="s">
        <v>54</v>
      </c>
      <c r="E2005" t="s">
        <v>24</v>
      </c>
      <c r="F2005" s="107">
        <v>46022</v>
      </c>
      <c r="G2005">
        <v>300</v>
      </c>
      <c r="H2005">
        <v>325.15000152587891</v>
      </c>
      <c r="I2005" s="59">
        <v>1.0838333384195959</v>
      </c>
      <c r="J2005" s="59">
        <v>1.0838333384195959</v>
      </c>
      <c r="K2005" t="s">
        <v>25</v>
      </c>
      <c r="L2005" t="s">
        <v>25</v>
      </c>
      <c r="M2005">
        <v>2025</v>
      </c>
      <c r="N2005" t="s">
        <v>744</v>
      </c>
      <c r="O2005" t="s">
        <v>751</v>
      </c>
      <c r="P2005">
        <v>0</v>
      </c>
      <c r="Q2005">
        <v>0</v>
      </c>
      <c r="R2005">
        <v>0</v>
      </c>
      <c r="T2005" t="s">
        <v>1582</v>
      </c>
      <c r="U2005">
        <v>31</v>
      </c>
    </row>
    <row r="2006" spans="1:22" x14ac:dyDescent="0.3">
      <c r="A2006">
        <v>389</v>
      </c>
      <c r="B2006" t="s">
        <v>355</v>
      </c>
      <c r="C2006" t="s">
        <v>1367</v>
      </c>
      <c r="D2006" t="s">
        <v>54</v>
      </c>
      <c r="E2006" t="s">
        <v>24</v>
      </c>
      <c r="F2006" s="107">
        <v>44561</v>
      </c>
      <c r="H2006">
        <v>0</v>
      </c>
      <c r="K2006" t="s">
        <v>25</v>
      </c>
      <c r="L2006" t="s">
        <v>25</v>
      </c>
      <c r="M2006">
        <v>2021</v>
      </c>
      <c r="N2006" t="s">
        <v>744</v>
      </c>
      <c r="O2006" t="s">
        <v>747</v>
      </c>
      <c r="P2006">
        <v>0</v>
      </c>
      <c r="Q2006">
        <v>0</v>
      </c>
      <c r="R2006">
        <v>0</v>
      </c>
      <c r="T2006" t="s">
        <v>1584</v>
      </c>
      <c r="U2006">
        <v>31</v>
      </c>
    </row>
    <row r="2007" spans="1:22" x14ac:dyDescent="0.3">
      <c r="A2007">
        <v>389</v>
      </c>
      <c r="B2007" t="s">
        <v>355</v>
      </c>
      <c r="C2007" t="s">
        <v>1367</v>
      </c>
      <c r="D2007" t="s">
        <v>54</v>
      </c>
      <c r="E2007" t="s">
        <v>24</v>
      </c>
      <c r="F2007" s="107">
        <v>44926</v>
      </c>
      <c r="H2007">
        <v>0</v>
      </c>
      <c r="K2007" t="s">
        <v>25</v>
      </c>
      <c r="L2007" t="s">
        <v>25</v>
      </c>
      <c r="M2007">
        <v>2022</v>
      </c>
      <c r="N2007" t="s">
        <v>744</v>
      </c>
      <c r="O2007" t="s">
        <v>749</v>
      </c>
      <c r="P2007">
        <v>0</v>
      </c>
      <c r="Q2007">
        <v>0</v>
      </c>
      <c r="R2007">
        <v>0</v>
      </c>
      <c r="T2007" t="s">
        <v>1589</v>
      </c>
      <c r="U2007">
        <v>31</v>
      </c>
    </row>
    <row r="2008" spans="1:22" x14ac:dyDescent="0.3">
      <c r="A2008">
        <v>389</v>
      </c>
      <c r="B2008" t="s">
        <v>355</v>
      </c>
      <c r="C2008" t="s">
        <v>1367</v>
      </c>
      <c r="D2008" t="s">
        <v>54</v>
      </c>
      <c r="E2008" t="s">
        <v>24</v>
      </c>
      <c r="F2008" s="107">
        <v>45291</v>
      </c>
      <c r="G2008">
        <v>91</v>
      </c>
      <c r="H2008">
        <v>0</v>
      </c>
      <c r="I2008" s="59">
        <v>0</v>
      </c>
      <c r="J2008" s="59">
        <v>0</v>
      </c>
      <c r="K2008" t="s">
        <v>25</v>
      </c>
      <c r="L2008" t="s">
        <v>25</v>
      </c>
      <c r="M2008">
        <v>2023</v>
      </c>
      <c r="N2008" t="s">
        <v>744</v>
      </c>
      <c r="O2008" t="s">
        <v>745</v>
      </c>
      <c r="P2008">
        <v>0</v>
      </c>
      <c r="Q2008">
        <v>0</v>
      </c>
      <c r="R2008">
        <v>0</v>
      </c>
      <c r="T2008" t="s">
        <v>3099</v>
      </c>
      <c r="U2008">
        <v>31</v>
      </c>
    </row>
    <row r="2009" spans="1:22" x14ac:dyDescent="0.3">
      <c r="A2009">
        <v>389</v>
      </c>
      <c r="B2009" t="s">
        <v>355</v>
      </c>
      <c r="C2009" t="s">
        <v>1367</v>
      </c>
      <c r="D2009" t="s">
        <v>54</v>
      </c>
      <c r="E2009" t="s">
        <v>24</v>
      </c>
      <c r="F2009" s="107">
        <v>45657</v>
      </c>
      <c r="G2009">
        <v>85</v>
      </c>
      <c r="H2009">
        <v>0</v>
      </c>
      <c r="I2009" s="59">
        <v>0</v>
      </c>
      <c r="J2009" s="59">
        <v>0</v>
      </c>
      <c r="K2009" t="s">
        <v>25</v>
      </c>
      <c r="L2009" t="s">
        <v>25</v>
      </c>
      <c r="M2009">
        <v>2024</v>
      </c>
      <c r="N2009" t="s">
        <v>744</v>
      </c>
      <c r="O2009" t="s">
        <v>762</v>
      </c>
      <c r="P2009">
        <v>0</v>
      </c>
      <c r="Q2009">
        <v>0</v>
      </c>
      <c r="R2009">
        <v>0</v>
      </c>
      <c r="T2009" t="s">
        <v>3100</v>
      </c>
      <c r="U2009">
        <v>31</v>
      </c>
    </row>
    <row r="2010" spans="1:22" x14ac:dyDescent="0.3">
      <c r="A2010">
        <v>389</v>
      </c>
      <c r="B2010" t="s">
        <v>355</v>
      </c>
      <c r="C2010" t="s">
        <v>1367</v>
      </c>
      <c r="D2010" t="s">
        <v>54</v>
      </c>
      <c r="E2010" t="s">
        <v>24</v>
      </c>
      <c r="F2010" s="107">
        <v>45838</v>
      </c>
      <c r="H2010">
        <v>0</v>
      </c>
      <c r="K2010" t="s">
        <v>25</v>
      </c>
      <c r="L2010" t="s">
        <v>25</v>
      </c>
      <c r="M2010">
        <v>2025</v>
      </c>
      <c r="N2010" t="s">
        <v>742</v>
      </c>
      <c r="O2010" t="s">
        <v>846</v>
      </c>
      <c r="P2010">
        <v>0</v>
      </c>
      <c r="Q2010">
        <v>0</v>
      </c>
      <c r="R2010">
        <v>0</v>
      </c>
      <c r="T2010" t="s">
        <v>1590</v>
      </c>
      <c r="U2010">
        <v>30</v>
      </c>
    </row>
    <row r="2011" spans="1:22" x14ac:dyDescent="0.3">
      <c r="A2011">
        <v>389</v>
      </c>
      <c r="B2011" t="s">
        <v>355</v>
      </c>
      <c r="C2011" t="s">
        <v>1367</v>
      </c>
      <c r="D2011" t="s">
        <v>54</v>
      </c>
      <c r="E2011" t="s">
        <v>24</v>
      </c>
      <c r="F2011" s="107">
        <v>46022</v>
      </c>
      <c r="K2011" t="s">
        <v>25</v>
      </c>
      <c r="L2011" t="s">
        <v>128</v>
      </c>
      <c r="M2011">
        <v>2025</v>
      </c>
      <c r="N2011" t="s">
        <v>744</v>
      </c>
      <c r="O2011" t="s">
        <v>751</v>
      </c>
      <c r="P2011">
        <v>0</v>
      </c>
      <c r="Q2011">
        <v>0</v>
      </c>
      <c r="R2011">
        <v>0</v>
      </c>
      <c r="T2011" t="s">
        <v>1591</v>
      </c>
      <c r="U2011">
        <v>31</v>
      </c>
      <c r="V2011" t="s">
        <v>128</v>
      </c>
    </row>
    <row r="2012" spans="1:22" x14ac:dyDescent="0.3">
      <c r="A2012">
        <v>390</v>
      </c>
      <c r="B2012" t="s">
        <v>356</v>
      </c>
      <c r="C2012" t="s">
        <v>1244</v>
      </c>
      <c r="D2012" t="s">
        <v>60</v>
      </c>
      <c r="E2012" t="s">
        <v>24</v>
      </c>
      <c r="F2012" s="107">
        <v>44561</v>
      </c>
      <c r="H2012">
        <v>0</v>
      </c>
      <c r="K2012" t="s">
        <v>25</v>
      </c>
      <c r="L2012" t="s">
        <v>25</v>
      </c>
      <c r="M2012">
        <v>2021</v>
      </c>
      <c r="N2012" t="s">
        <v>744</v>
      </c>
      <c r="O2012" t="s">
        <v>747</v>
      </c>
      <c r="P2012">
        <v>0</v>
      </c>
      <c r="Q2012">
        <v>0</v>
      </c>
      <c r="R2012">
        <v>0</v>
      </c>
      <c r="T2012" t="s">
        <v>1595</v>
      </c>
      <c r="U2012">
        <v>31</v>
      </c>
    </row>
    <row r="2013" spans="1:22" x14ac:dyDescent="0.3">
      <c r="A2013">
        <v>390</v>
      </c>
      <c r="B2013" t="s">
        <v>356</v>
      </c>
      <c r="C2013" t="s">
        <v>1244</v>
      </c>
      <c r="D2013" t="s">
        <v>60</v>
      </c>
      <c r="E2013" t="s">
        <v>24</v>
      </c>
      <c r="F2013" s="107">
        <v>44926</v>
      </c>
      <c r="H2013">
        <v>0</v>
      </c>
      <c r="K2013" t="s">
        <v>25</v>
      </c>
      <c r="L2013" t="s">
        <v>25</v>
      </c>
      <c r="M2013">
        <v>2022</v>
      </c>
      <c r="N2013" t="s">
        <v>744</v>
      </c>
      <c r="O2013" t="s">
        <v>749</v>
      </c>
      <c r="P2013">
        <v>0</v>
      </c>
      <c r="Q2013">
        <v>0</v>
      </c>
      <c r="R2013">
        <v>0</v>
      </c>
      <c r="T2013" t="s">
        <v>1602</v>
      </c>
      <c r="U2013">
        <v>31</v>
      </c>
    </row>
    <row r="2014" spans="1:22" x14ac:dyDescent="0.3">
      <c r="A2014">
        <v>390</v>
      </c>
      <c r="B2014" t="s">
        <v>356</v>
      </c>
      <c r="C2014" t="s">
        <v>1244</v>
      </c>
      <c r="D2014" t="s">
        <v>60</v>
      </c>
      <c r="E2014" t="s">
        <v>24</v>
      </c>
      <c r="F2014" s="107">
        <v>45291</v>
      </c>
      <c r="G2014">
        <v>100</v>
      </c>
      <c r="H2014">
        <v>99.249166666666994</v>
      </c>
      <c r="I2014" s="59">
        <v>0.99249166666666999</v>
      </c>
      <c r="J2014" s="59">
        <v>0.99249166666666999</v>
      </c>
      <c r="K2014" t="s">
        <v>25</v>
      </c>
      <c r="L2014" t="s">
        <v>25</v>
      </c>
      <c r="M2014">
        <v>2023</v>
      </c>
      <c r="N2014" t="s">
        <v>744</v>
      </c>
      <c r="O2014" t="s">
        <v>745</v>
      </c>
      <c r="P2014">
        <v>0</v>
      </c>
      <c r="Q2014">
        <v>0</v>
      </c>
      <c r="R2014">
        <v>0</v>
      </c>
      <c r="T2014" t="s">
        <v>3101</v>
      </c>
      <c r="U2014">
        <v>31</v>
      </c>
    </row>
    <row r="2015" spans="1:22" x14ac:dyDescent="0.3">
      <c r="A2015">
        <v>390</v>
      </c>
      <c r="B2015" t="s">
        <v>356</v>
      </c>
      <c r="C2015" t="s">
        <v>1244</v>
      </c>
      <c r="D2015" t="s">
        <v>60</v>
      </c>
      <c r="E2015" t="s">
        <v>24</v>
      </c>
      <c r="F2015" s="107">
        <v>45657</v>
      </c>
      <c r="G2015">
        <v>100</v>
      </c>
      <c r="H2015">
        <v>99.92</v>
      </c>
      <c r="I2015" s="59">
        <v>0.99919999999999998</v>
      </c>
      <c r="J2015" s="59">
        <v>0.99919999999999998</v>
      </c>
      <c r="K2015" t="s">
        <v>25</v>
      </c>
      <c r="L2015" t="s">
        <v>25</v>
      </c>
      <c r="M2015">
        <v>2024</v>
      </c>
      <c r="N2015" t="s">
        <v>744</v>
      </c>
      <c r="O2015" t="s">
        <v>762</v>
      </c>
      <c r="P2015">
        <v>0</v>
      </c>
      <c r="Q2015">
        <v>0</v>
      </c>
      <c r="R2015">
        <v>0</v>
      </c>
      <c r="T2015" t="s">
        <v>3102</v>
      </c>
      <c r="U2015">
        <v>31</v>
      </c>
    </row>
    <row r="2016" spans="1:22" x14ac:dyDescent="0.3">
      <c r="A2016">
        <v>390</v>
      </c>
      <c r="B2016" t="s">
        <v>356</v>
      </c>
      <c r="C2016" t="s">
        <v>1244</v>
      </c>
      <c r="D2016" t="s">
        <v>60</v>
      </c>
      <c r="E2016" t="s">
        <v>24</v>
      </c>
      <c r="F2016" s="107">
        <v>46022</v>
      </c>
      <c r="G2016">
        <v>100</v>
      </c>
      <c r="H2016">
        <v>99.78</v>
      </c>
      <c r="I2016" s="59">
        <v>0.99780000000000002</v>
      </c>
      <c r="J2016" s="59">
        <v>0.99780000000000002</v>
      </c>
      <c r="K2016" t="s">
        <v>25</v>
      </c>
      <c r="L2016" t="s">
        <v>25</v>
      </c>
      <c r="M2016">
        <v>2025</v>
      </c>
      <c r="N2016" t="s">
        <v>744</v>
      </c>
      <c r="O2016" t="s">
        <v>751</v>
      </c>
      <c r="P2016">
        <v>0</v>
      </c>
      <c r="Q2016">
        <v>0</v>
      </c>
      <c r="R2016">
        <v>0</v>
      </c>
      <c r="T2016" t="s">
        <v>1607</v>
      </c>
      <c r="U2016">
        <v>31</v>
      </c>
    </row>
    <row r="2017" spans="1:21" x14ac:dyDescent="0.3">
      <c r="A2017">
        <v>392</v>
      </c>
      <c r="B2017" t="s">
        <v>359</v>
      </c>
      <c r="C2017" t="s">
        <v>759</v>
      </c>
      <c r="D2017" t="s">
        <v>73</v>
      </c>
      <c r="E2017" t="s">
        <v>24</v>
      </c>
      <c r="F2017" s="107">
        <v>45291</v>
      </c>
      <c r="G2017">
        <v>730000000</v>
      </c>
      <c r="H2017">
        <v>1075863089</v>
      </c>
      <c r="I2017" s="59">
        <v>1.3</v>
      </c>
      <c r="J2017" s="59">
        <v>1.473785053424657</v>
      </c>
      <c r="K2017" t="s">
        <v>103</v>
      </c>
      <c r="L2017" t="s">
        <v>103</v>
      </c>
      <c r="M2017">
        <v>2023</v>
      </c>
      <c r="N2017" t="s">
        <v>744</v>
      </c>
      <c r="O2017" t="s">
        <v>745</v>
      </c>
      <c r="P2017">
        <v>0</v>
      </c>
      <c r="Q2017">
        <v>0</v>
      </c>
      <c r="R2017">
        <v>0</v>
      </c>
      <c r="T2017" t="s">
        <v>3103</v>
      </c>
      <c r="U2017">
        <v>31</v>
      </c>
    </row>
    <row r="2018" spans="1:21" x14ac:dyDescent="0.3">
      <c r="A2018">
        <v>392</v>
      </c>
      <c r="B2018" t="s">
        <v>359</v>
      </c>
      <c r="C2018" t="s">
        <v>759</v>
      </c>
      <c r="D2018" t="s">
        <v>73</v>
      </c>
      <c r="E2018" t="s">
        <v>24</v>
      </c>
      <c r="F2018" s="107">
        <v>45657</v>
      </c>
      <c r="G2018">
        <v>803000000</v>
      </c>
      <c r="H2018">
        <v>1166018880</v>
      </c>
      <c r="I2018" s="59">
        <v>1.3</v>
      </c>
      <c r="J2018" s="59">
        <v>1.4520783063511831</v>
      </c>
      <c r="K2018" t="s">
        <v>103</v>
      </c>
      <c r="L2018" t="s">
        <v>103</v>
      </c>
      <c r="M2018">
        <v>2024</v>
      </c>
      <c r="N2018" t="s">
        <v>744</v>
      </c>
      <c r="O2018" t="s">
        <v>762</v>
      </c>
      <c r="P2018">
        <v>0</v>
      </c>
      <c r="Q2018">
        <v>0</v>
      </c>
      <c r="R2018">
        <v>0</v>
      </c>
      <c r="T2018" t="s">
        <v>3104</v>
      </c>
      <c r="U2018">
        <v>31</v>
      </c>
    </row>
    <row r="2019" spans="1:21" x14ac:dyDescent="0.3">
      <c r="A2019">
        <v>392</v>
      </c>
      <c r="B2019" t="s">
        <v>359</v>
      </c>
      <c r="C2019" t="s">
        <v>759</v>
      </c>
      <c r="D2019" t="s">
        <v>73</v>
      </c>
      <c r="E2019" t="s">
        <v>24</v>
      </c>
      <c r="F2019" s="107">
        <v>46022</v>
      </c>
      <c r="G2019">
        <v>1224000000</v>
      </c>
      <c r="H2019">
        <v>1233823393</v>
      </c>
      <c r="I2019" s="59">
        <v>1.0080256478758169</v>
      </c>
      <c r="J2019" s="59">
        <v>1.0080256478758169</v>
      </c>
      <c r="K2019" t="s">
        <v>103</v>
      </c>
      <c r="L2019" t="s">
        <v>103</v>
      </c>
      <c r="M2019">
        <v>2025</v>
      </c>
      <c r="N2019" t="s">
        <v>744</v>
      </c>
      <c r="O2019" t="s">
        <v>751</v>
      </c>
      <c r="P2019">
        <v>0</v>
      </c>
      <c r="Q2019">
        <v>0</v>
      </c>
      <c r="R2019">
        <v>0</v>
      </c>
      <c r="T2019" t="s">
        <v>1608</v>
      </c>
      <c r="U2019">
        <v>31</v>
      </c>
    </row>
    <row r="2020" spans="1:21" x14ac:dyDescent="0.3">
      <c r="A2020">
        <v>393</v>
      </c>
      <c r="B2020" t="s">
        <v>360</v>
      </c>
      <c r="C2020" t="s">
        <v>759</v>
      </c>
      <c r="D2020" t="s">
        <v>73</v>
      </c>
      <c r="E2020" t="s">
        <v>62</v>
      </c>
      <c r="F2020" s="107">
        <v>45291</v>
      </c>
      <c r="G2020">
        <v>15</v>
      </c>
      <c r="H2020">
        <v>15.45</v>
      </c>
      <c r="I2020" s="59">
        <v>0.970873786407767</v>
      </c>
      <c r="J2020" s="59">
        <v>0.970873786407767</v>
      </c>
      <c r="K2020" t="s">
        <v>55</v>
      </c>
      <c r="L2020" t="s">
        <v>91</v>
      </c>
      <c r="M2020">
        <v>2023</v>
      </c>
      <c r="N2020" t="s">
        <v>744</v>
      </c>
      <c r="O2020" t="s">
        <v>745</v>
      </c>
      <c r="P2020">
        <v>0</v>
      </c>
      <c r="Q2020">
        <v>0</v>
      </c>
      <c r="R2020">
        <v>0</v>
      </c>
      <c r="T2020" t="s">
        <v>3105</v>
      </c>
      <c r="U2020">
        <v>31</v>
      </c>
    </row>
    <row r="2021" spans="1:21" x14ac:dyDescent="0.3">
      <c r="A2021">
        <v>393</v>
      </c>
      <c r="B2021" t="s">
        <v>360</v>
      </c>
      <c r="C2021" t="s">
        <v>759</v>
      </c>
      <c r="D2021" t="s">
        <v>73</v>
      </c>
      <c r="E2021" t="s">
        <v>62</v>
      </c>
      <c r="F2021" s="107">
        <v>45657</v>
      </c>
      <c r="G2021">
        <v>15</v>
      </c>
      <c r="H2021">
        <v>13</v>
      </c>
      <c r="I2021" s="59">
        <v>1.153846153846154</v>
      </c>
      <c r="J2021" s="59">
        <v>1.153846153846154</v>
      </c>
      <c r="K2021" t="s">
        <v>55</v>
      </c>
      <c r="L2021" t="s">
        <v>91</v>
      </c>
      <c r="M2021">
        <v>2024</v>
      </c>
      <c r="N2021" t="s">
        <v>744</v>
      </c>
      <c r="O2021" t="s">
        <v>762</v>
      </c>
      <c r="P2021">
        <v>0</v>
      </c>
      <c r="Q2021">
        <v>0</v>
      </c>
      <c r="R2021">
        <v>0</v>
      </c>
      <c r="T2021" t="s">
        <v>3106</v>
      </c>
      <c r="U2021">
        <v>31</v>
      </c>
    </row>
    <row r="2022" spans="1:21" x14ac:dyDescent="0.3">
      <c r="A2022">
        <v>393</v>
      </c>
      <c r="B2022" t="s">
        <v>360</v>
      </c>
      <c r="C2022" t="s">
        <v>759</v>
      </c>
      <c r="D2022" t="s">
        <v>73</v>
      </c>
      <c r="E2022" t="s">
        <v>62</v>
      </c>
      <c r="F2022" s="107">
        <v>46022</v>
      </c>
      <c r="H2022">
        <v>12</v>
      </c>
      <c r="K2022" t="s">
        <v>55</v>
      </c>
      <c r="L2022" t="s">
        <v>91</v>
      </c>
      <c r="M2022">
        <v>2025</v>
      </c>
      <c r="N2022" t="s">
        <v>744</v>
      </c>
      <c r="O2022" t="s">
        <v>751</v>
      </c>
      <c r="P2022">
        <v>0</v>
      </c>
      <c r="Q2022">
        <v>0</v>
      </c>
      <c r="R2022">
        <v>0</v>
      </c>
      <c r="T2022" t="s">
        <v>1609</v>
      </c>
      <c r="U2022">
        <v>31</v>
      </c>
    </row>
    <row r="2023" spans="1:21" x14ac:dyDescent="0.3">
      <c r="A2023">
        <v>394</v>
      </c>
      <c r="B2023" t="s">
        <v>361</v>
      </c>
      <c r="C2023" t="s">
        <v>759</v>
      </c>
      <c r="D2023" t="s">
        <v>60</v>
      </c>
      <c r="E2023" t="s">
        <v>24</v>
      </c>
      <c r="F2023" s="107">
        <v>45291</v>
      </c>
      <c r="G2023">
        <v>100</v>
      </c>
      <c r="H2023">
        <v>349.71</v>
      </c>
      <c r="I2023" s="59">
        <v>1.3</v>
      </c>
      <c r="J2023" s="59">
        <v>3.4971000000000001</v>
      </c>
      <c r="K2023" t="s">
        <v>55</v>
      </c>
      <c r="L2023" t="s">
        <v>55</v>
      </c>
      <c r="M2023">
        <v>2023</v>
      </c>
      <c r="N2023" t="s">
        <v>744</v>
      </c>
      <c r="O2023" t="s">
        <v>745</v>
      </c>
      <c r="P2023">
        <v>0</v>
      </c>
      <c r="Q2023">
        <v>0</v>
      </c>
      <c r="R2023">
        <v>0</v>
      </c>
      <c r="T2023" t="s">
        <v>3107</v>
      </c>
      <c r="U2023">
        <v>31</v>
      </c>
    </row>
    <row r="2024" spans="1:21" x14ac:dyDescent="0.3">
      <c r="A2024">
        <v>394</v>
      </c>
      <c r="B2024" t="s">
        <v>361</v>
      </c>
      <c r="C2024" t="s">
        <v>759</v>
      </c>
      <c r="D2024" t="s">
        <v>60</v>
      </c>
      <c r="E2024" t="s">
        <v>24</v>
      </c>
      <c r="F2024" s="107">
        <v>45657</v>
      </c>
      <c r="G2024">
        <v>100</v>
      </c>
      <c r="H2024">
        <v>192</v>
      </c>
      <c r="I2024" s="59">
        <v>1.3</v>
      </c>
      <c r="J2024" s="59">
        <v>1.92</v>
      </c>
      <c r="K2024" t="s">
        <v>55</v>
      </c>
      <c r="L2024" t="s">
        <v>55</v>
      </c>
      <c r="M2024">
        <v>2024</v>
      </c>
      <c r="N2024" t="s">
        <v>744</v>
      </c>
      <c r="O2024" t="s">
        <v>762</v>
      </c>
      <c r="P2024">
        <v>0</v>
      </c>
      <c r="Q2024">
        <v>0</v>
      </c>
      <c r="R2024">
        <v>0</v>
      </c>
      <c r="T2024" t="s">
        <v>3108</v>
      </c>
      <c r="U2024">
        <v>31</v>
      </c>
    </row>
    <row r="2025" spans="1:21" x14ac:dyDescent="0.3">
      <c r="A2025">
        <v>394</v>
      </c>
      <c r="B2025" t="s">
        <v>361</v>
      </c>
      <c r="C2025" t="s">
        <v>759</v>
      </c>
      <c r="D2025" t="s">
        <v>60</v>
      </c>
      <c r="E2025" t="s">
        <v>24</v>
      </c>
      <c r="F2025" s="107">
        <v>46022</v>
      </c>
      <c r="G2025">
        <v>100</v>
      </c>
      <c r="H2025">
        <v>137.5</v>
      </c>
      <c r="I2025" s="59">
        <v>1.3</v>
      </c>
      <c r="J2025" s="59">
        <v>1.375</v>
      </c>
      <c r="K2025" t="s">
        <v>55</v>
      </c>
      <c r="L2025" t="s">
        <v>55</v>
      </c>
      <c r="M2025">
        <v>2025</v>
      </c>
      <c r="N2025" t="s">
        <v>744</v>
      </c>
      <c r="O2025" t="s">
        <v>751</v>
      </c>
      <c r="P2025">
        <v>0</v>
      </c>
      <c r="Q2025">
        <v>0</v>
      </c>
      <c r="R2025">
        <v>0</v>
      </c>
      <c r="T2025" t="s">
        <v>1615</v>
      </c>
      <c r="U2025">
        <v>31</v>
      </c>
    </row>
    <row r="2026" spans="1:21" x14ac:dyDescent="0.3">
      <c r="A2026">
        <v>395</v>
      </c>
      <c r="B2026" t="s">
        <v>364</v>
      </c>
      <c r="C2026" t="s">
        <v>759</v>
      </c>
      <c r="D2026" t="s">
        <v>60</v>
      </c>
      <c r="E2026" t="s">
        <v>24</v>
      </c>
      <c r="F2026" s="107">
        <v>45291</v>
      </c>
      <c r="G2026">
        <v>100</v>
      </c>
      <c r="H2026">
        <v>266.67</v>
      </c>
      <c r="I2026" s="59">
        <v>1.3</v>
      </c>
      <c r="J2026" s="59">
        <v>2.6667000000000001</v>
      </c>
      <c r="K2026" t="s">
        <v>55</v>
      </c>
      <c r="L2026" t="s">
        <v>55</v>
      </c>
      <c r="M2026">
        <v>2023</v>
      </c>
      <c r="N2026" t="s">
        <v>744</v>
      </c>
      <c r="O2026" t="s">
        <v>745</v>
      </c>
      <c r="P2026">
        <v>0</v>
      </c>
      <c r="Q2026">
        <v>0</v>
      </c>
      <c r="R2026">
        <v>0</v>
      </c>
      <c r="T2026" t="s">
        <v>3109</v>
      </c>
      <c r="U2026">
        <v>31</v>
      </c>
    </row>
    <row r="2027" spans="1:21" x14ac:dyDescent="0.3">
      <c r="A2027">
        <v>395</v>
      </c>
      <c r="B2027" t="s">
        <v>364</v>
      </c>
      <c r="C2027" t="s">
        <v>759</v>
      </c>
      <c r="D2027" t="s">
        <v>60</v>
      </c>
      <c r="E2027" t="s">
        <v>24</v>
      </c>
      <c r="F2027" s="107">
        <v>45657</v>
      </c>
      <c r="G2027">
        <v>100</v>
      </c>
      <c r="H2027">
        <v>148.88999999999999</v>
      </c>
      <c r="I2027" s="59">
        <v>1.3</v>
      </c>
      <c r="J2027" s="59">
        <v>1.4888999999999999</v>
      </c>
      <c r="K2027" t="s">
        <v>55</v>
      </c>
      <c r="L2027" t="s">
        <v>55</v>
      </c>
      <c r="M2027">
        <v>2024</v>
      </c>
      <c r="N2027" t="s">
        <v>744</v>
      </c>
      <c r="O2027" t="s">
        <v>762</v>
      </c>
      <c r="P2027">
        <v>0</v>
      </c>
      <c r="Q2027">
        <v>0</v>
      </c>
      <c r="R2027">
        <v>0</v>
      </c>
      <c r="T2027" t="s">
        <v>3110</v>
      </c>
      <c r="U2027">
        <v>31</v>
      </c>
    </row>
    <row r="2028" spans="1:21" x14ac:dyDescent="0.3">
      <c r="A2028">
        <v>395</v>
      </c>
      <c r="B2028" t="s">
        <v>364</v>
      </c>
      <c r="C2028" t="s">
        <v>759</v>
      </c>
      <c r="D2028" t="s">
        <v>60</v>
      </c>
      <c r="E2028" t="s">
        <v>24</v>
      </c>
      <c r="F2028" s="107">
        <v>46022</v>
      </c>
      <c r="G2028">
        <v>100</v>
      </c>
      <c r="H2028">
        <v>177.14</v>
      </c>
      <c r="I2028" s="59">
        <v>1.3</v>
      </c>
      <c r="J2028" s="59">
        <v>1.7714000000000001</v>
      </c>
      <c r="K2028" t="s">
        <v>55</v>
      </c>
      <c r="L2028" t="s">
        <v>55</v>
      </c>
      <c r="M2028">
        <v>2025</v>
      </c>
      <c r="N2028" t="s">
        <v>744</v>
      </c>
      <c r="O2028" t="s">
        <v>751</v>
      </c>
      <c r="P2028">
        <v>0</v>
      </c>
      <c r="Q2028">
        <v>0</v>
      </c>
      <c r="R2028">
        <v>0</v>
      </c>
      <c r="T2028" t="s">
        <v>1620</v>
      </c>
      <c r="U2028">
        <v>31</v>
      </c>
    </row>
    <row r="2029" spans="1:21" x14ac:dyDescent="0.3">
      <c r="A2029">
        <v>397</v>
      </c>
      <c r="B2029" t="s">
        <v>1621</v>
      </c>
      <c r="C2029" t="s">
        <v>1461</v>
      </c>
      <c r="D2029" t="s">
        <v>54</v>
      </c>
      <c r="E2029" t="s">
        <v>24</v>
      </c>
      <c r="F2029" s="107">
        <v>45291</v>
      </c>
      <c r="G2029">
        <v>80</v>
      </c>
      <c r="H2029">
        <v>92.96</v>
      </c>
      <c r="I2029" s="59">
        <v>1.1619999999999999</v>
      </c>
      <c r="J2029" s="59">
        <v>1.1619999999999999</v>
      </c>
      <c r="K2029" t="s">
        <v>25</v>
      </c>
      <c r="L2029" t="s">
        <v>25</v>
      </c>
      <c r="M2029">
        <v>2023</v>
      </c>
      <c r="N2029" t="s">
        <v>744</v>
      </c>
      <c r="O2029" t="s">
        <v>745</v>
      </c>
      <c r="P2029">
        <v>0</v>
      </c>
      <c r="Q2029">
        <v>0</v>
      </c>
      <c r="R2029">
        <v>0</v>
      </c>
      <c r="T2029" t="s">
        <v>3111</v>
      </c>
      <c r="U2029">
        <v>31</v>
      </c>
    </row>
    <row r="2030" spans="1:21" x14ac:dyDescent="0.3">
      <c r="A2030">
        <v>397</v>
      </c>
      <c r="B2030" t="s">
        <v>1621</v>
      </c>
      <c r="C2030" t="s">
        <v>1461</v>
      </c>
      <c r="D2030" t="s">
        <v>54</v>
      </c>
      <c r="E2030" t="s">
        <v>24</v>
      </c>
      <c r="F2030" s="107">
        <v>45657</v>
      </c>
      <c r="G2030">
        <v>80</v>
      </c>
      <c r="H2030">
        <v>94.88</v>
      </c>
      <c r="I2030" s="59">
        <v>1.1859999999999999</v>
      </c>
      <c r="J2030" s="59">
        <v>1.1859999999999999</v>
      </c>
      <c r="K2030" t="s">
        <v>25</v>
      </c>
      <c r="L2030" t="s">
        <v>25</v>
      </c>
      <c r="M2030">
        <v>2024</v>
      </c>
      <c r="N2030" t="s">
        <v>744</v>
      </c>
      <c r="O2030" t="s">
        <v>762</v>
      </c>
      <c r="P2030">
        <v>0</v>
      </c>
      <c r="Q2030">
        <v>0</v>
      </c>
      <c r="R2030">
        <v>0</v>
      </c>
      <c r="T2030" t="s">
        <v>3112</v>
      </c>
      <c r="U2030">
        <v>31</v>
      </c>
    </row>
    <row r="2031" spans="1:21" x14ac:dyDescent="0.3">
      <c r="A2031">
        <v>397</v>
      </c>
      <c r="B2031" t="s">
        <v>1621</v>
      </c>
      <c r="C2031" t="s">
        <v>1461</v>
      </c>
      <c r="D2031" t="s">
        <v>54</v>
      </c>
      <c r="E2031" t="s">
        <v>24</v>
      </c>
      <c r="F2031" s="107">
        <v>46022</v>
      </c>
      <c r="G2031">
        <v>90</v>
      </c>
      <c r="H2031">
        <v>96.14</v>
      </c>
      <c r="I2031" s="59">
        <v>1.068222222222222</v>
      </c>
      <c r="J2031" s="59">
        <v>1.068222222222222</v>
      </c>
      <c r="K2031" t="s">
        <v>25</v>
      </c>
      <c r="L2031" t="s">
        <v>25</v>
      </c>
      <c r="M2031">
        <v>2025</v>
      </c>
      <c r="N2031" t="s">
        <v>744</v>
      </c>
      <c r="O2031" t="s">
        <v>751</v>
      </c>
      <c r="P2031">
        <v>0</v>
      </c>
      <c r="Q2031">
        <v>0</v>
      </c>
      <c r="R2031">
        <v>0</v>
      </c>
      <c r="T2031" t="s">
        <v>1622</v>
      </c>
      <c r="U2031">
        <v>31</v>
      </c>
    </row>
    <row r="2032" spans="1:21" x14ac:dyDescent="0.3">
      <c r="A2032">
        <v>398</v>
      </c>
      <c r="B2032" t="s">
        <v>368</v>
      </c>
      <c r="C2032" t="s">
        <v>1499</v>
      </c>
      <c r="D2032" t="s">
        <v>54</v>
      </c>
      <c r="E2032" t="s">
        <v>24</v>
      </c>
      <c r="F2032" s="107">
        <v>45291</v>
      </c>
      <c r="G2032">
        <v>1000</v>
      </c>
      <c r="H2032">
        <v>2344</v>
      </c>
      <c r="I2032" s="59">
        <v>1.3</v>
      </c>
      <c r="J2032" s="59">
        <v>2.3439999999999999</v>
      </c>
      <c r="K2032" t="s">
        <v>55</v>
      </c>
      <c r="L2032" t="s">
        <v>55</v>
      </c>
      <c r="M2032">
        <v>2023</v>
      </c>
      <c r="N2032" t="s">
        <v>744</v>
      </c>
      <c r="O2032" t="s">
        <v>745</v>
      </c>
      <c r="P2032">
        <v>0</v>
      </c>
      <c r="Q2032">
        <v>0</v>
      </c>
      <c r="R2032">
        <v>0</v>
      </c>
      <c r="T2032" t="s">
        <v>3113</v>
      </c>
      <c r="U2032">
        <v>31</v>
      </c>
    </row>
    <row r="2033" spans="1:22" x14ac:dyDescent="0.3">
      <c r="A2033">
        <v>398</v>
      </c>
      <c r="B2033" t="s">
        <v>368</v>
      </c>
      <c r="C2033" t="s">
        <v>1499</v>
      </c>
      <c r="D2033" t="s">
        <v>54</v>
      </c>
      <c r="E2033" t="s">
        <v>24</v>
      </c>
      <c r="F2033" s="107">
        <v>45657</v>
      </c>
      <c r="G2033">
        <v>1250</v>
      </c>
      <c r="H2033">
        <v>2000</v>
      </c>
      <c r="I2033" s="59">
        <v>1.3</v>
      </c>
      <c r="J2033" s="59">
        <v>1.6</v>
      </c>
      <c r="K2033" t="s">
        <v>55</v>
      </c>
      <c r="L2033" t="s">
        <v>55</v>
      </c>
      <c r="M2033">
        <v>2024</v>
      </c>
      <c r="N2033" t="s">
        <v>744</v>
      </c>
      <c r="O2033" t="s">
        <v>762</v>
      </c>
      <c r="P2033">
        <v>0</v>
      </c>
      <c r="Q2033">
        <v>0</v>
      </c>
      <c r="R2033">
        <v>0</v>
      </c>
      <c r="T2033" t="s">
        <v>3114</v>
      </c>
      <c r="U2033">
        <v>31</v>
      </c>
    </row>
    <row r="2034" spans="1:22" x14ac:dyDescent="0.3">
      <c r="A2034">
        <v>398</v>
      </c>
      <c r="B2034" t="s">
        <v>368</v>
      </c>
      <c r="C2034" t="s">
        <v>1499</v>
      </c>
      <c r="D2034" t="s">
        <v>54</v>
      </c>
      <c r="E2034" t="s">
        <v>24</v>
      </c>
      <c r="F2034" s="107">
        <v>46022</v>
      </c>
      <c r="G2034">
        <v>1400</v>
      </c>
      <c r="H2034">
        <v>2362</v>
      </c>
      <c r="I2034" s="59">
        <v>1.3</v>
      </c>
      <c r="J2034" s="59">
        <v>1.6871428571428571</v>
      </c>
      <c r="K2034" t="s">
        <v>55</v>
      </c>
      <c r="L2034" t="s">
        <v>55</v>
      </c>
      <c r="M2034">
        <v>2025</v>
      </c>
      <c r="N2034" t="s">
        <v>744</v>
      </c>
      <c r="O2034" t="s">
        <v>751</v>
      </c>
      <c r="P2034">
        <v>0</v>
      </c>
      <c r="Q2034">
        <v>0</v>
      </c>
      <c r="R2034">
        <v>0</v>
      </c>
      <c r="T2034" t="s">
        <v>1623</v>
      </c>
      <c r="U2034">
        <v>31</v>
      </c>
    </row>
    <row r="2035" spans="1:22" x14ac:dyDescent="0.3">
      <c r="A2035">
        <v>399</v>
      </c>
      <c r="B2035" t="s">
        <v>371</v>
      </c>
      <c r="C2035" t="s">
        <v>1499</v>
      </c>
      <c r="D2035" t="s">
        <v>54</v>
      </c>
      <c r="E2035" t="s">
        <v>24</v>
      </c>
      <c r="F2035" s="107">
        <v>45291</v>
      </c>
      <c r="G2035">
        <v>100</v>
      </c>
      <c r="H2035">
        <v>149</v>
      </c>
      <c r="I2035" s="59">
        <v>1.3</v>
      </c>
      <c r="J2035" s="59">
        <v>1.49</v>
      </c>
      <c r="K2035" t="s">
        <v>55</v>
      </c>
      <c r="L2035" t="s">
        <v>55</v>
      </c>
      <c r="M2035">
        <v>2023</v>
      </c>
      <c r="N2035" t="s">
        <v>744</v>
      </c>
      <c r="O2035" t="s">
        <v>745</v>
      </c>
      <c r="P2035">
        <v>0</v>
      </c>
      <c r="Q2035">
        <v>0</v>
      </c>
      <c r="R2035">
        <v>0</v>
      </c>
      <c r="T2035" t="s">
        <v>3115</v>
      </c>
      <c r="U2035">
        <v>31</v>
      </c>
    </row>
    <row r="2036" spans="1:22" x14ac:dyDescent="0.3">
      <c r="A2036">
        <v>399</v>
      </c>
      <c r="B2036" t="s">
        <v>371</v>
      </c>
      <c r="C2036" t="s">
        <v>1499</v>
      </c>
      <c r="D2036" t="s">
        <v>54</v>
      </c>
      <c r="E2036" t="s">
        <v>24</v>
      </c>
      <c r="F2036" s="107">
        <v>45657</v>
      </c>
      <c r="G2036">
        <v>100</v>
      </c>
      <c r="H2036">
        <v>111.36</v>
      </c>
      <c r="I2036" s="59">
        <v>1.1135999999999999</v>
      </c>
      <c r="J2036" s="59">
        <v>1.1135999999999999</v>
      </c>
      <c r="K2036" t="s">
        <v>55</v>
      </c>
      <c r="L2036" t="s">
        <v>55</v>
      </c>
      <c r="M2036">
        <v>2024</v>
      </c>
      <c r="N2036" t="s">
        <v>744</v>
      </c>
      <c r="O2036" t="s">
        <v>762</v>
      </c>
      <c r="P2036">
        <v>0</v>
      </c>
      <c r="Q2036">
        <v>0</v>
      </c>
      <c r="R2036">
        <v>0</v>
      </c>
      <c r="T2036" t="s">
        <v>3116</v>
      </c>
      <c r="U2036">
        <v>31</v>
      </c>
    </row>
    <row r="2037" spans="1:22" x14ac:dyDescent="0.3">
      <c r="A2037">
        <v>399</v>
      </c>
      <c r="B2037" t="s">
        <v>371</v>
      </c>
      <c r="C2037" t="s">
        <v>1499</v>
      </c>
      <c r="D2037" t="s">
        <v>54</v>
      </c>
      <c r="E2037" t="s">
        <v>24</v>
      </c>
      <c r="F2037" s="107">
        <v>46022</v>
      </c>
      <c r="G2037">
        <v>100</v>
      </c>
      <c r="H2037">
        <v>106.13</v>
      </c>
      <c r="I2037" s="59">
        <v>1.0612999999999999</v>
      </c>
      <c r="J2037" s="59">
        <v>1.0612999999999999</v>
      </c>
      <c r="K2037" t="s">
        <v>55</v>
      </c>
      <c r="L2037" t="s">
        <v>55</v>
      </c>
      <c r="M2037">
        <v>2025</v>
      </c>
      <c r="N2037" t="s">
        <v>744</v>
      </c>
      <c r="O2037" t="s">
        <v>751</v>
      </c>
      <c r="P2037">
        <v>0</v>
      </c>
      <c r="Q2037">
        <v>0</v>
      </c>
      <c r="R2037">
        <v>0</v>
      </c>
      <c r="T2037" t="s">
        <v>1624</v>
      </c>
      <c r="U2037">
        <v>31</v>
      </c>
    </row>
    <row r="2038" spans="1:22" x14ac:dyDescent="0.3">
      <c r="A2038">
        <v>400</v>
      </c>
      <c r="B2038" t="s">
        <v>372</v>
      </c>
      <c r="C2038" t="s">
        <v>1499</v>
      </c>
      <c r="D2038" t="s">
        <v>54</v>
      </c>
      <c r="E2038" t="s">
        <v>24</v>
      </c>
      <c r="F2038" s="107">
        <v>45291</v>
      </c>
      <c r="G2038">
        <v>100</v>
      </c>
      <c r="H2038">
        <v>282.86</v>
      </c>
      <c r="I2038" s="59">
        <v>1.3</v>
      </c>
      <c r="J2038" s="59">
        <v>2.8285999999999998</v>
      </c>
      <c r="K2038" t="s">
        <v>55</v>
      </c>
      <c r="L2038" t="s">
        <v>55</v>
      </c>
      <c r="M2038">
        <v>2023</v>
      </c>
      <c r="N2038" t="s">
        <v>744</v>
      </c>
      <c r="O2038" t="s">
        <v>745</v>
      </c>
      <c r="P2038">
        <v>0</v>
      </c>
      <c r="Q2038">
        <v>0</v>
      </c>
      <c r="R2038">
        <v>0</v>
      </c>
      <c r="T2038" t="s">
        <v>3117</v>
      </c>
      <c r="U2038">
        <v>31</v>
      </c>
    </row>
    <row r="2039" spans="1:22" x14ac:dyDescent="0.3">
      <c r="A2039">
        <v>400</v>
      </c>
      <c r="B2039" t="s">
        <v>372</v>
      </c>
      <c r="C2039" t="s">
        <v>1499</v>
      </c>
      <c r="D2039" t="s">
        <v>54</v>
      </c>
      <c r="E2039" t="s">
        <v>24</v>
      </c>
      <c r="F2039" s="107">
        <v>45657</v>
      </c>
      <c r="G2039">
        <v>100</v>
      </c>
      <c r="H2039">
        <v>397.73</v>
      </c>
      <c r="I2039" s="59">
        <v>1.3</v>
      </c>
      <c r="J2039" s="59">
        <v>3.9773000000000001</v>
      </c>
      <c r="K2039" t="s">
        <v>55</v>
      </c>
      <c r="L2039" t="s">
        <v>55</v>
      </c>
      <c r="M2039">
        <v>2024</v>
      </c>
      <c r="N2039" t="s">
        <v>744</v>
      </c>
      <c r="O2039" t="s">
        <v>762</v>
      </c>
      <c r="P2039">
        <v>0</v>
      </c>
      <c r="Q2039">
        <v>0</v>
      </c>
      <c r="R2039">
        <v>0</v>
      </c>
      <c r="T2039" t="s">
        <v>3118</v>
      </c>
      <c r="U2039">
        <v>31</v>
      </c>
    </row>
    <row r="2040" spans="1:22" x14ac:dyDescent="0.3">
      <c r="A2040">
        <v>400</v>
      </c>
      <c r="B2040" t="s">
        <v>372</v>
      </c>
      <c r="C2040" t="s">
        <v>1499</v>
      </c>
      <c r="D2040" t="s">
        <v>54</v>
      </c>
      <c r="E2040" t="s">
        <v>24</v>
      </c>
      <c r="F2040" s="107">
        <v>46022</v>
      </c>
      <c r="G2040">
        <v>100</v>
      </c>
      <c r="H2040">
        <v>127.14</v>
      </c>
      <c r="I2040" s="59">
        <v>1.2714000000000001</v>
      </c>
      <c r="J2040" s="59">
        <v>1.2714000000000001</v>
      </c>
      <c r="K2040" t="s">
        <v>55</v>
      </c>
      <c r="L2040" t="s">
        <v>55</v>
      </c>
      <c r="M2040">
        <v>2025</v>
      </c>
      <c r="N2040" t="s">
        <v>744</v>
      </c>
      <c r="O2040" t="s">
        <v>751</v>
      </c>
      <c r="P2040">
        <v>0</v>
      </c>
      <c r="Q2040">
        <v>0</v>
      </c>
      <c r="R2040">
        <v>0</v>
      </c>
      <c r="T2040" t="s">
        <v>1625</v>
      </c>
      <c r="U2040">
        <v>31</v>
      </c>
    </row>
    <row r="2041" spans="1:22" x14ac:dyDescent="0.3">
      <c r="A2041">
        <v>401</v>
      </c>
      <c r="B2041" t="s">
        <v>373</v>
      </c>
      <c r="C2041" t="s">
        <v>913</v>
      </c>
      <c r="D2041" t="s">
        <v>54</v>
      </c>
      <c r="E2041" t="s">
        <v>24</v>
      </c>
      <c r="F2041" s="107">
        <v>45291</v>
      </c>
      <c r="G2041">
        <v>90</v>
      </c>
      <c r="H2041">
        <v>125</v>
      </c>
      <c r="I2041" s="59">
        <v>1.3</v>
      </c>
      <c r="J2041" s="59">
        <v>1.3888888888888891</v>
      </c>
      <c r="K2041" t="s">
        <v>55</v>
      </c>
      <c r="L2041" t="s">
        <v>55</v>
      </c>
      <c r="M2041">
        <v>2023</v>
      </c>
      <c r="N2041" t="s">
        <v>744</v>
      </c>
      <c r="O2041" t="s">
        <v>745</v>
      </c>
      <c r="P2041">
        <v>0</v>
      </c>
      <c r="Q2041">
        <v>0</v>
      </c>
      <c r="R2041">
        <v>0</v>
      </c>
      <c r="T2041" t="s">
        <v>3119</v>
      </c>
      <c r="U2041">
        <v>31</v>
      </c>
    </row>
    <row r="2042" spans="1:22" x14ac:dyDescent="0.3">
      <c r="A2042">
        <v>401</v>
      </c>
      <c r="B2042" t="s">
        <v>373</v>
      </c>
      <c r="C2042" t="s">
        <v>913</v>
      </c>
      <c r="D2042" t="s">
        <v>54</v>
      </c>
      <c r="E2042" t="s">
        <v>24</v>
      </c>
      <c r="F2042" s="107">
        <v>45657</v>
      </c>
      <c r="G2042">
        <v>90</v>
      </c>
      <c r="H2042">
        <v>100</v>
      </c>
      <c r="I2042" s="59">
        <v>1.1111111111111109</v>
      </c>
      <c r="J2042" s="59">
        <v>1.1111111111111109</v>
      </c>
      <c r="K2042" t="s">
        <v>55</v>
      </c>
      <c r="L2042" t="s">
        <v>55</v>
      </c>
      <c r="M2042">
        <v>2024</v>
      </c>
      <c r="N2042" t="s">
        <v>744</v>
      </c>
      <c r="O2042" t="s">
        <v>762</v>
      </c>
      <c r="P2042">
        <v>0</v>
      </c>
      <c r="Q2042">
        <v>0</v>
      </c>
      <c r="R2042">
        <v>0</v>
      </c>
      <c r="T2042" t="s">
        <v>3120</v>
      </c>
      <c r="U2042">
        <v>31</v>
      </c>
    </row>
    <row r="2043" spans="1:22" x14ac:dyDescent="0.3">
      <c r="A2043">
        <v>401</v>
      </c>
      <c r="B2043" t="s">
        <v>373</v>
      </c>
      <c r="C2043" t="s">
        <v>913</v>
      </c>
      <c r="D2043" t="s">
        <v>54</v>
      </c>
      <c r="E2043" t="s">
        <v>24</v>
      </c>
      <c r="F2043" s="107">
        <v>46022</v>
      </c>
      <c r="G2043">
        <v>100</v>
      </c>
      <c r="H2043">
        <v>100</v>
      </c>
      <c r="I2043" s="59">
        <v>1</v>
      </c>
      <c r="J2043" s="59">
        <v>1</v>
      </c>
      <c r="K2043" t="s">
        <v>55</v>
      </c>
      <c r="L2043" t="s">
        <v>55</v>
      </c>
      <c r="M2043">
        <v>2025</v>
      </c>
      <c r="N2043" t="s">
        <v>744</v>
      </c>
      <c r="O2043" t="s">
        <v>751</v>
      </c>
      <c r="P2043">
        <v>0</v>
      </c>
      <c r="Q2043">
        <v>0</v>
      </c>
      <c r="R2043">
        <v>0</v>
      </c>
      <c r="T2043" t="s">
        <v>1626</v>
      </c>
      <c r="U2043">
        <v>31</v>
      </c>
    </row>
    <row r="2044" spans="1:22" x14ac:dyDescent="0.3">
      <c r="A2044">
        <v>402</v>
      </c>
      <c r="B2044" t="s">
        <v>375</v>
      </c>
      <c r="C2044" t="s">
        <v>913</v>
      </c>
      <c r="D2044" t="s">
        <v>73</v>
      </c>
      <c r="E2044" t="s">
        <v>24</v>
      </c>
      <c r="F2044" s="107">
        <v>45657</v>
      </c>
      <c r="G2044">
        <v>3</v>
      </c>
      <c r="H2044">
        <v>4.76</v>
      </c>
      <c r="I2044" s="59">
        <v>1.3</v>
      </c>
      <c r="J2044" s="59">
        <v>1.5866666666666669</v>
      </c>
      <c r="K2044" t="s">
        <v>55</v>
      </c>
      <c r="L2044" t="s">
        <v>55</v>
      </c>
      <c r="M2044">
        <v>2024</v>
      </c>
      <c r="N2044" t="s">
        <v>744</v>
      </c>
      <c r="O2044" t="s">
        <v>762</v>
      </c>
      <c r="P2044">
        <v>0</v>
      </c>
      <c r="Q2044">
        <v>0</v>
      </c>
      <c r="R2044">
        <v>0</v>
      </c>
      <c r="T2044" t="s">
        <v>3121</v>
      </c>
      <c r="U2044">
        <v>31</v>
      </c>
    </row>
    <row r="2045" spans="1:22" x14ac:dyDescent="0.3">
      <c r="A2045">
        <v>402</v>
      </c>
      <c r="B2045" t="s">
        <v>375</v>
      </c>
      <c r="C2045" t="s">
        <v>913</v>
      </c>
      <c r="D2045" t="s">
        <v>73</v>
      </c>
      <c r="E2045" t="s">
        <v>24</v>
      </c>
      <c r="F2045" s="107">
        <v>46022</v>
      </c>
      <c r="H2045">
        <v>22.73</v>
      </c>
      <c r="K2045" t="s">
        <v>55</v>
      </c>
      <c r="L2045" t="s">
        <v>55</v>
      </c>
      <c r="M2045">
        <v>2025</v>
      </c>
      <c r="N2045" t="s">
        <v>744</v>
      </c>
      <c r="O2045" t="s">
        <v>751</v>
      </c>
      <c r="P2045">
        <v>0</v>
      </c>
      <c r="Q2045">
        <v>0</v>
      </c>
      <c r="R2045">
        <v>0</v>
      </c>
      <c r="T2045" t="s">
        <v>1627</v>
      </c>
      <c r="U2045">
        <v>31</v>
      </c>
    </row>
    <row r="2046" spans="1:22" x14ac:dyDescent="0.3">
      <c r="A2046">
        <v>403</v>
      </c>
      <c r="B2046" t="s">
        <v>1628</v>
      </c>
      <c r="C2046" t="s">
        <v>913</v>
      </c>
      <c r="D2046" t="s">
        <v>54</v>
      </c>
      <c r="E2046" t="s">
        <v>24</v>
      </c>
      <c r="F2046" s="107">
        <v>45291</v>
      </c>
      <c r="H2046">
        <v>28639</v>
      </c>
      <c r="K2046" t="s">
        <v>116</v>
      </c>
      <c r="L2046" t="s">
        <v>55</v>
      </c>
      <c r="M2046">
        <v>2023</v>
      </c>
      <c r="N2046" t="s">
        <v>744</v>
      </c>
      <c r="O2046" t="s">
        <v>745</v>
      </c>
      <c r="P2046">
        <v>0</v>
      </c>
      <c r="Q2046">
        <v>0</v>
      </c>
      <c r="R2046">
        <v>0</v>
      </c>
      <c r="T2046" t="s">
        <v>3122</v>
      </c>
      <c r="U2046">
        <v>31</v>
      </c>
      <c r="V2046" t="s">
        <v>116</v>
      </c>
    </row>
    <row r="2047" spans="1:22" x14ac:dyDescent="0.3">
      <c r="A2047">
        <v>403</v>
      </c>
      <c r="B2047" t="s">
        <v>1628</v>
      </c>
      <c r="C2047" t="s">
        <v>913</v>
      </c>
      <c r="D2047" t="s">
        <v>54</v>
      </c>
      <c r="E2047" t="s">
        <v>24</v>
      </c>
      <c r="F2047" s="107">
        <v>45657</v>
      </c>
      <c r="H2047">
        <v>14495</v>
      </c>
      <c r="K2047" t="s">
        <v>116</v>
      </c>
      <c r="L2047" t="s">
        <v>55</v>
      </c>
      <c r="M2047">
        <v>2024</v>
      </c>
      <c r="N2047" t="s">
        <v>744</v>
      </c>
      <c r="O2047" t="s">
        <v>762</v>
      </c>
      <c r="P2047">
        <v>0</v>
      </c>
      <c r="Q2047">
        <v>0</v>
      </c>
      <c r="R2047">
        <v>0</v>
      </c>
      <c r="T2047" t="s">
        <v>3123</v>
      </c>
      <c r="U2047">
        <v>31</v>
      </c>
      <c r="V2047" t="s">
        <v>116</v>
      </c>
    </row>
    <row r="2048" spans="1:22" x14ac:dyDescent="0.3">
      <c r="A2048">
        <v>403</v>
      </c>
      <c r="B2048" t="s">
        <v>1628</v>
      </c>
      <c r="C2048" t="s">
        <v>913</v>
      </c>
      <c r="D2048" t="s">
        <v>54</v>
      </c>
      <c r="E2048" t="s">
        <v>24</v>
      </c>
      <c r="F2048" s="107">
        <v>46022</v>
      </c>
      <c r="H2048">
        <v>12510</v>
      </c>
      <c r="K2048" t="s">
        <v>116</v>
      </c>
      <c r="L2048" t="s">
        <v>55</v>
      </c>
      <c r="M2048">
        <v>2025</v>
      </c>
      <c r="N2048" t="s">
        <v>744</v>
      </c>
      <c r="O2048" t="s">
        <v>751</v>
      </c>
      <c r="P2048">
        <v>0</v>
      </c>
      <c r="Q2048">
        <v>0</v>
      </c>
      <c r="R2048">
        <v>0</v>
      </c>
      <c r="T2048" t="s">
        <v>1629</v>
      </c>
      <c r="U2048">
        <v>31</v>
      </c>
      <c r="V2048" t="s">
        <v>116</v>
      </c>
    </row>
    <row r="2049" spans="1:22" x14ac:dyDescent="0.3">
      <c r="A2049">
        <v>408</v>
      </c>
      <c r="B2049" t="s">
        <v>382</v>
      </c>
      <c r="C2049" t="s">
        <v>1461</v>
      </c>
      <c r="D2049" t="s">
        <v>54</v>
      </c>
      <c r="E2049" t="s">
        <v>24</v>
      </c>
      <c r="F2049" s="107">
        <v>44926</v>
      </c>
      <c r="K2049" t="s">
        <v>55</v>
      </c>
      <c r="L2049" t="s">
        <v>128</v>
      </c>
      <c r="M2049">
        <v>2022</v>
      </c>
      <c r="N2049" t="s">
        <v>744</v>
      </c>
      <c r="O2049" t="s">
        <v>749</v>
      </c>
      <c r="P2049">
        <v>0</v>
      </c>
      <c r="Q2049">
        <v>0</v>
      </c>
      <c r="R2049">
        <v>0</v>
      </c>
      <c r="T2049" t="s">
        <v>1634</v>
      </c>
      <c r="U2049">
        <v>31</v>
      </c>
      <c r="V2049" t="s">
        <v>128</v>
      </c>
    </row>
    <row r="2050" spans="1:22" x14ac:dyDescent="0.3">
      <c r="A2050">
        <v>408</v>
      </c>
      <c r="B2050" t="s">
        <v>382</v>
      </c>
      <c r="C2050" t="s">
        <v>1461</v>
      </c>
      <c r="D2050" t="s">
        <v>54</v>
      </c>
      <c r="E2050" t="s">
        <v>24</v>
      </c>
      <c r="F2050" s="107">
        <v>45291</v>
      </c>
      <c r="G2050">
        <v>100</v>
      </c>
      <c r="H2050">
        <v>100</v>
      </c>
      <c r="I2050" s="59">
        <v>1</v>
      </c>
      <c r="J2050" s="59">
        <v>1</v>
      </c>
      <c r="K2050" t="s">
        <v>55</v>
      </c>
      <c r="L2050" t="s">
        <v>55</v>
      </c>
      <c r="M2050">
        <v>2023</v>
      </c>
      <c r="N2050" t="s">
        <v>744</v>
      </c>
      <c r="O2050" t="s">
        <v>745</v>
      </c>
      <c r="P2050">
        <v>0</v>
      </c>
      <c r="Q2050">
        <v>0</v>
      </c>
      <c r="R2050">
        <v>0</v>
      </c>
      <c r="T2050" t="s">
        <v>3124</v>
      </c>
      <c r="U2050">
        <v>31</v>
      </c>
    </row>
    <row r="2051" spans="1:22" x14ac:dyDescent="0.3">
      <c r="A2051">
        <v>408</v>
      </c>
      <c r="B2051" t="s">
        <v>382</v>
      </c>
      <c r="C2051" t="s">
        <v>1461</v>
      </c>
      <c r="D2051" t="s">
        <v>54</v>
      </c>
      <c r="E2051" t="s">
        <v>24</v>
      </c>
      <c r="F2051" s="107">
        <v>45657</v>
      </c>
      <c r="G2051">
        <v>100</v>
      </c>
      <c r="H2051">
        <v>100</v>
      </c>
      <c r="I2051" s="59">
        <v>1</v>
      </c>
      <c r="J2051" s="59">
        <v>1</v>
      </c>
      <c r="K2051" t="s">
        <v>55</v>
      </c>
      <c r="L2051" t="s">
        <v>55</v>
      </c>
      <c r="M2051">
        <v>2024</v>
      </c>
      <c r="N2051" t="s">
        <v>744</v>
      </c>
      <c r="O2051" t="s">
        <v>762</v>
      </c>
      <c r="P2051">
        <v>0</v>
      </c>
      <c r="Q2051">
        <v>0</v>
      </c>
      <c r="R2051">
        <v>0</v>
      </c>
      <c r="T2051" t="s">
        <v>3125</v>
      </c>
      <c r="U2051">
        <v>31</v>
      </c>
    </row>
    <row r="2052" spans="1:22" x14ac:dyDescent="0.3">
      <c r="A2052">
        <v>408</v>
      </c>
      <c r="B2052" t="s">
        <v>382</v>
      </c>
      <c r="C2052" t="s">
        <v>1461</v>
      </c>
      <c r="D2052" t="s">
        <v>54</v>
      </c>
      <c r="E2052" t="s">
        <v>24</v>
      </c>
      <c r="F2052" s="107">
        <v>46022</v>
      </c>
      <c r="G2052">
        <v>100</v>
      </c>
      <c r="H2052">
        <v>100</v>
      </c>
      <c r="I2052" s="59">
        <v>1</v>
      </c>
      <c r="J2052" s="59">
        <v>1</v>
      </c>
      <c r="K2052" t="s">
        <v>55</v>
      </c>
      <c r="L2052" t="s">
        <v>55</v>
      </c>
      <c r="M2052">
        <v>2025</v>
      </c>
      <c r="N2052" t="s">
        <v>744</v>
      </c>
      <c r="O2052" t="s">
        <v>751</v>
      </c>
      <c r="P2052">
        <v>0</v>
      </c>
      <c r="Q2052">
        <v>0</v>
      </c>
      <c r="R2052">
        <v>0</v>
      </c>
      <c r="T2052" t="s">
        <v>1638</v>
      </c>
      <c r="U2052">
        <v>31</v>
      </c>
    </row>
    <row r="2053" spans="1:22" x14ac:dyDescent="0.3">
      <c r="A2053">
        <v>409</v>
      </c>
      <c r="B2053" t="s">
        <v>383</v>
      </c>
      <c r="C2053" t="s">
        <v>46</v>
      </c>
      <c r="D2053" t="s">
        <v>60</v>
      </c>
      <c r="E2053" t="s">
        <v>24</v>
      </c>
      <c r="F2053" s="107">
        <v>44926</v>
      </c>
      <c r="K2053" t="s">
        <v>25</v>
      </c>
      <c r="L2053" t="s">
        <v>128</v>
      </c>
      <c r="M2053">
        <v>2022</v>
      </c>
      <c r="N2053" t="s">
        <v>744</v>
      </c>
      <c r="O2053" t="s">
        <v>749</v>
      </c>
      <c r="P2053">
        <v>0</v>
      </c>
      <c r="Q2053">
        <v>0</v>
      </c>
      <c r="R2053">
        <v>0</v>
      </c>
      <c r="T2053" t="s">
        <v>1645</v>
      </c>
      <c r="U2053">
        <v>31</v>
      </c>
      <c r="V2053" t="s">
        <v>128</v>
      </c>
    </row>
    <row r="2054" spans="1:22" x14ac:dyDescent="0.3">
      <c r="A2054">
        <v>409</v>
      </c>
      <c r="B2054" t="s">
        <v>383</v>
      </c>
      <c r="C2054" t="s">
        <v>46</v>
      </c>
      <c r="D2054" t="s">
        <v>60</v>
      </c>
      <c r="E2054" t="s">
        <v>24</v>
      </c>
      <c r="F2054" s="107">
        <v>45291</v>
      </c>
      <c r="G2054">
        <v>80</v>
      </c>
      <c r="H2054">
        <v>100</v>
      </c>
      <c r="I2054" s="59">
        <v>1.25</v>
      </c>
      <c r="J2054" s="59">
        <v>1.25</v>
      </c>
      <c r="K2054" t="s">
        <v>25</v>
      </c>
      <c r="L2054" t="s">
        <v>25</v>
      </c>
      <c r="M2054">
        <v>2023</v>
      </c>
      <c r="N2054" t="s">
        <v>744</v>
      </c>
      <c r="O2054" t="s">
        <v>745</v>
      </c>
      <c r="P2054">
        <v>0</v>
      </c>
      <c r="Q2054">
        <v>0</v>
      </c>
      <c r="R2054">
        <v>0</v>
      </c>
      <c r="T2054" t="s">
        <v>3126</v>
      </c>
      <c r="U2054">
        <v>31</v>
      </c>
    </row>
    <row r="2055" spans="1:22" x14ac:dyDescent="0.3">
      <c r="A2055">
        <v>409</v>
      </c>
      <c r="B2055" t="s">
        <v>383</v>
      </c>
      <c r="C2055" t="s">
        <v>46</v>
      </c>
      <c r="D2055" t="s">
        <v>60</v>
      </c>
      <c r="E2055" t="s">
        <v>24</v>
      </c>
      <c r="F2055" s="107">
        <v>45657</v>
      </c>
      <c r="G2055">
        <v>95</v>
      </c>
      <c r="H2055">
        <v>96.457326892109478</v>
      </c>
      <c r="I2055" s="59">
        <v>1.015340283074837</v>
      </c>
      <c r="J2055" s="59">
        <v>1.015340283074837</v>
      </c>
      <c r="K2055" t="s">
        <v>25</v>
      </c>
      <c r="L2055" t="s">
        <v>25</v>
      </c>
      <c r="M2055">
        <v>2024</v>
      </c>
      <c r="N2055" t="s">
        <v>744</v>
      </c>
      <c r="O2055" t="s">
        <v>762</v>
      </c>
      <c r="P2055">
        <v>0</v>
      </c>
      <c r="Q2055">
        <v>0</v>
      </c>
      <c r="R2055">
        <v>0</v>
      </c>
      <c r="T2055" t="s">
        <v>3127</v>
      </c>
      <c r="U2055">
        <v>31</v>
      </c>
    </row>
    <row r="2056" spans="1:22" x14ac:dyDescent="0.3">
      <c r="A2056">
        <v>409</v>
      </c>
      <c r="B2056" t="s">
        <v>383</v>
      </c>
      <c r="C2056" t="s">
        <v>46</v>
      </c>
      <c r="D2056" t="s">
        <v>60</v>
      </c>
      <c r="E2056" t="s">
        <v>24</v>
      </c>
      <c r="F2056" s="107">
        <v>45747</v>
      </c>
      <c r="G2056">
        <v>95</v>
      </c>
      <c r="H2056">
        <v>100</v>
      </c>
      <c r="I2056" s="59">
        <v>1.0526315789473679</v>
      </c>
      <c r="J2056" s="59">
        <v>1.0526315789473679</v>
      </c>
      <c r="K2056" t="s">
        <v>25</v>
      </c>
      <c r="L2056" t="s">
        <v>25</v>
      </c>
      <c r="M2056">
        <v>2025</v>
      </c>
      <c r="N2056" t="s">
        <v>803</v>
      </c>
      <c r="O2056" t="s">
        <v>846</v>
      </c>
      <c r="P2056">
        <v>0</v>
      </c>
      <c r="Q2056">
        <v>0</v>
      </c>
      <c r="R2056">
        <v>0</v>
      </c>
      <c r="T2056" t="s">
        <v>1650</v>
      </c>
      <c r="U2056">
        <v>31</v>
      </c>
    </row>
    <row r="2057" spans="1:22" x14ac:dyDescent="0.3">
      <c r="A2057">
        <v>409</v>
      </c>
      <c r="B2057" t="s">
        <v>383</v>
      </c>
      <c r="C2057" t="s">
        <v>46</v>
      </c>
      <c r="D2057" t="s">
        <v>60</v>
      </c>
      <c r="E2057" t="s">
        <v>24</v>
      </c>
      <c r="F2057" s="107">
        <v>45838</v>
      </c>
      <c r="G2057">
        <v>95</v>
      </c>
      <c r="K2057" t="s">
        <v>25</v>
      </c>
      <c r="L2057" t="s">
        <v>128</v>
      </c>
      <c r="M2057">
        <v>2025</v>
      </c>
      <c r="N2057" t="s">
        <v>742</v>
      </c>
      <c r="O2057" t="s">
        <v>846</v>
      </c>
      <c r="P2057">
        <v>0</v>
      </c>
      <c r="Q2057">
        <v>0</v>
      </c>
      <c r="R2057">
        <v>0</v>
      </c>
      <c r="T2057" t="s">
        <v>1651</v>
      </c>
      <c r="U2057">
        <v>30</v>
      </c>
      <c r="V2057" t="s">
        <v>128</v>
      </c>
    </row>
    <row r="2058" spans="1:22" x14ac:dyDescent="0.3">
      <c r="A2058">
        <v>413</v>
      </c>
      <c r="B2058" t="s">
        <v>389</v>
      </c>
      <c r="C2058" t="s">
        <v>759</v>
      </c>
      <c r="D2058" t="s">
        <v>73</v>
      </c>
      <c r="E2058" t="s">
        <v>24</v>
      </c>
      <c r="F2058" s="107">
        <v>45291</v>
      </c>
      <c r="H2058">
        <v>100</v>
      </c>
      <c r="K2058" t="s">
        <v>142</v>
      </c>
      <c r="L2058" t="s">
        <v>55</v>
      </c>
      <c r="M2058">
        <v>2023</v>
      </c>
      <c r="N2058" t="s">
        <v>744</v>
      </c>
      <c r="O2058" t="s">
        <v>745</v>
      </c>
      <c r="P2058">
        <v>0</v>
      </c>
      <c r="Q2058">
        <v>0</v>
      </c>
      <c r="R2058">
        <v>0</v>
      </c>
      <c r="T2058" t="s">
        <v>3128</v>
      </c>
      <c r="U2058">
        <v>31</v>
      </c>
    </row>
    <row r="2059" spans="1:22" x14ac:dyDescent="0.3">
      <c r="A2059">
        <v>413</v>
      </c>
      <c r="B2059" t="s">
        <v>389</v>
      </c>
      <c r="C2059" t="s">
        <v>759</v>
      </c>
      <c r="D2059" t="s">
        <v>73</v>
      </c>
      <c r="E2059" t="s">
        <v>24</v>
      </c>
      <c r="F2059" s="107">
        <v>45657</v>
      </c>
      <c r="G2059">
        <v>100</v>
      </c>
      <c r="H2059">
        <v>100</v>
      </c>
      <c r="I2059" s="59">
        <v>1</v>
      </c>
      <c r="J2059" s="59">
        <v>1</v>
      </c>
      <c r="K2059" t="s">
        <v>142</v>
      </c>
      <c r="L2059" t="s">
        <v>55</v>
      </c>
      <c r="M2059">
        <v>2024</v>
      </c>
      <c r="N2059" t="s">
        <v>744</v>
      </c>
      <c r="O2059" t="s">
        <v>762</v>
      </c>
      <c r="P2059">
        <v>0</v>
      </c>
      <c r="Q2059">
        <v>0</v>
      </c>
      <c r="R2059">
        <v>0</v>
      </c>
      <c r="T2059" t="s">
        <v>3129</v>
      </c>
      <c r="U2059">
        <v>31</v>
      </c>
    </row>
    <row r="2060" spans="1:22" x14ac:dyDescent="0.3">
      <c r="A2060">
        <v>413</v>
      </c>
      <c r="B2060" t="s">
        <v>389</v>
      </c>
      <c r="C2060" t="s">
        <v>759</v>
      </c>
      <c r="D2060" t="s">
        <v>73</v>
      </c>
      <c r="E2060" t="s">
        <v>24</v>
      </c>
      <c r="F2060" s="107">
        <v>46022</v>
      </c>
      <c r="G2060">
        <v>100</v>
      </c>
      <c r="H2060">
        <v>100</v>
      </c>
      <c r="I2060" s="59">
        <v>1</v>
      </c>
      <c r="J2060" s="59">
        <v>1</v>
      </c>
      <c r="K2060" t="s">
        <v>142</v>
      </c>
      <c r="L2060" t="s">
        <v>55</v>
      </c>
      <c r="M2060">
        <v>2025</v>
      </c>
      <c r="N2060" t="s">
        <v>744</v>
      </c>
      <c r="O2060" t="s">
        <v>751</v>
      </c>
      <c r="P2060">
        <v>0</v>
      </c>
      <c r="Q2060">
        <v>0</v>
      </c>
      <c r="R2060">
        <v>0</v>
      </c>
      <c r="T2060" t="s">
        <v>1652</v>
      </c>
      <c r="U2060">
        <v>31</v>
      </c>
    </row>
    <row r="2061" spans="1:22" x14ac:dyDescent="0.3">
      <c r="A2061">
        <v>414</v>
      </c>
      <c r="B2061" t="s">
        <v>390</v>
      </c>
      <c r="C2061" t="s">
        <v>1244</v>
      </c>
      <c r="D2061" t="s">
        <v>60</v>
      </c>
      <c r="E2061" t="s">
        <v>24</v>
      </c>
      <c r="F2061" s="107">
        <v>44561</v>
      </c>
      <c r="H2061">
        <v>0</v>
      </c>
      <c r="K2061" t="s">
        <v>25</v>
      </c>
      <c r="L2061" t="s">
        <v>25</v>
      </c>
      <c r="M2061">
        <v>2021</v>
      </c>
      <c r="N2061" t="s">
        <v>744</v>
      </c>
      <c r="O2061" t="s">
        <v>747</v>
      </c>
      <c r="P2061">
        <v>0</v>
      </c>
      <c r="Q2061">
        <v>0</v>
      </c>
      <c r="R2061">
        <v>0</v>
      </c>
      <c r="T2061" t="s">
        <v>1656</v>
      </c>
      <c r="U2061">
        <v>31</v>
      </c>
    </row>
    <row r="2062" spans="1:22" x14ac:dyDescent="0.3">
      <c r="A2062">
        <v>414</v>
      </c>
      <c r="B2062" t="s">
        <v>390</v>
      </c>
      <c r="C2062" t="s">
        <v>1244</v>
      </c>
      <c r="D2062" t="s">
        <v>60</v>
      </c>
      <c r="E2062" t="s">
        <v>24</v>
      </c>
      <c r="F2062" s="107">
        <v>44926</v>
      </c>
      <c r="H2062">
        <v>0</v>
      </c>
      <c r="K2062" t="s">
        <v>25</v>
      </c>
      <c r="L2062" t="s">
        <v>25</v>
      </c>
      <c r="M2062">
        <v>2022</v>
      </c>
      <c r="N2062" t="s">
        <v>744</v>
      </c>
      <c r="O2062" t="s">
        <v>749</v>
      </c>
      <c r="P2062">
        <v>0</v>
      </c>
      <c r="Q2062">
        <v>0</v>
      </c>
      <c r="R2062">
        <v>0</v>
      </c>
      <c r="T2062" t="s">
        <v>1663</v>
      </c>
      <c r="U2062">
        <v>31</v>
      </c>
    </row>
    <row r="2063" spans="1:22" x14ac:dyDescent="0.3">
      <c r="A2063">
        <v>414</v>
      </c>
      <c r="B2063" t="s">
        <v>390</v>
      </c>
      <c r="C2063" t="s">
        <v>1244</v>
      </c>
      <c r="D2063" t="s">
        <v>60</v>
      </c>
      <c r="E2063" t="s">
        <v>24</v>
      </c>
      <c r="F2063" s="107">
        <v>45291</v>
      </c>
      <c r="G2063">
        <v>100</v>
      </c>
      <c r="H2063">
        <v>96.28</v>
      </c>
      <c r="I2063" s="59">
        <v>0.96279999999999999</v>
      </c>
      <c r="J2063" s="59">
        <v>0.96279999999999999</v>
      </c>
      <c r="K2063" t="s">
        <v>25</v>
      </c>
      <c r="L2063" t="s">
        <v>25</v>
      </c>
      <c r="M2063">
        <v>2023</v>
      </c>
      <c r="N2063" t="s">
        <v>744</v>
      </c>
      <c r="O2063" t="s">
        <v>745</v>
      </c>
      <c r="P2063">
        <v>0</v>
      </c>
      <c r="Q2063">
        <v>0</v>
      </c>
      <c r="R2063">
        <v>0</v>
      </c>
      <c r="T2063" t="s">
        <v>3130</v>
      </c>
      <c r="U2063">
        <v>31</v>
      </c>
    </row>
    <row r="2064" spans="1:22" x14ac:dyDescent="0.3">
      <c r="A2064">
        <v>414</v>
      </c>
      <c r="B2064" t="s">
        <v>390</v>
      </c>
      <c r="C2064" t="s">
        <v>1244</v>
      </c>
      <c r="D2064" t="s">
        <v>60</v>
      </c>
      <c r="E2064" t="s">
        <v>24</v>
      </c>
      <c r="F2064" s="107">
        <v>45657</v>
      </c>
      <c r="G2064">
        <v>100</v>
      </c>
      <c r="H2064">
        <v>98.78</v>
      </c>
      <c r="I2064" s="59">
        <v>0.98780000000000001</v>
      </c>
      <c r="J2064" s="59">
        <v>0.98780000000000001</v>
      </c>
      <c r="K2064" t="s">
        <v>25</v>
      </c>
      <c r="L2064" t="s">
        <v>25</v>
      </c>
      <c r="M2064">
        <v>2024</v>
      </c>
      <c r="N2064" t="s">
        <v>744</v>
      </c>
      <c r="O2064" t="s">
        <v>762</v>
      </c>
      <c r="P2064">
        <v>0</v>
      </c>
      <c r="Q2064">
        <v>0</v>
      </c>
      <c r="R2064">
        <v>0</v>
      </c>
      <c r="T2064" t="s">
        <v>3131</v>
      </c>
      <c r="U2064">
        <v>31</v>
      </c>
    </row>
    <row r="2065" spans="1:21" x14ac:dyDescent="0.3">
      <c r="A2065">
        <v>414</v>
      </c>
      <c r="B2065" t="s">
        <v>390</v>
      </c>
      <c r="C2065" t="s">
        <v>1244</v>
      </c>
      <c r="D2065" t="s">
        <v>60</v>
      </c>
      <c r="E2065" t="s">
        <v>24</v>
      </c>
      <c r="F2065" s="107">
        <v>46022</v>
      </c>
      <c r="G2065">
        <v>100</v>
      </c>
      <c r="H2065">
        <v>98.87</v>
      </c>
      <c r="I2065" s="59">
        <v>0.98870000000000002</v>
      </c>
      <c r="J2065" s="59">
        <v>0.98870000000000002</v>
      </c>
      <c r="K2065" t="s">
        <v>25</v>
      </c>
      <c r="L2065" t="s">
        <v>25</v>
      </c>
      <c r="M2065">
        <v>2025</v>
      </c>
      <c r="N2065" t="s">
        <v>744</v>
      </c>
      <c r="O2065" t="s">
        <v>751</v>
      </c>
      <c r="P2065">
        <v>0</v>
      </c>
      <c r="Q2065">
        <v>0</v>
      </c>
      <c r="R2065">
        <v>0</v>
      </c>
      <c r="T2065" t="s">
        <v>1668</v>
      </c>
      <c r="U2065">
        <v>31</v>
      </c>
    </row>
    <row r="2066" spans="1:21" x14ac:dyDescent="0.3">
      <c r="A2066">
        <v>415</v>
      </c>
      <c r="B2066" t="s">
        <v>391</v>
      </c>
      <c r="C2066" t="s">
        <v>1244</v>
      </c>
      <c r="D2066" t="s">
        <v>60</v>
      </c>
      <c r="E2066" t="s">
        <v>24</v>
      </c>
      <c r="F2066" s="107">
        <v>44561</v>
      </c>
      <c r="H2066">
        <v>0</v>
      </c>
      <c r="K2066" t="s">
        <v>25</v>
      </c>
      <c r="L2066" t="s">
        <v>25</v>
      </c>
      <c r="M2066">
        <v>2021</v>
      </c>
      <c r="N2066" t="s">
        <v>744</v>
      </c>
      <c r="O2066" t="s">
        <v>747</v>
      </c>
      <c r="P2066">
        <v>0</v>
      </c>
      <c r="Q2066">
        <v>0</v>
      </c>
      <c r="R2066">
        <v>0</v>
      </c>
      <c r="T2066" t="s">
        <v>1672</v>
      </c>
      <c r="U2066">
        <v>31</v>
      </c>
    </row>
    <row r="2067" spans="1:21" x14ac:dyDescent="0.3">
      <c r="A2067">
        <v>415</v>
      </c>
      <c r="B2067" t="s">
        <v>391</v>
      </c>
      <c r="C2067" t="s">
        <v>1244</v>
      </c>
      <c r="D2067" t="s">
        <v>60</v>
      </c>
      <c r="E2067" t="s">
        <v>24</v>
      </c>
      <c r="F2067" s="107">
        <v>44926</v>
      </c>
      <c r="H2067">
        <v>0</v>
      </c>
      <c r="K2067" t="s">
        <v>25</v>
      </c>
      <c r="L2067" t="s">
        <v>25</v>
      </c>
      <c r="M2067">
        <v>2022</v>
      </c>
      <c r="N2067" t="s">
        <v>744</v>
      </c>
      <c r="O2067" t="s">
        <v>749</v>
      </c>
      <c r="P2067">
        <v>0</v>
      </c>
      <c r="Q2067">
        <v>0</v>
      </c>
      <c r="R2067">
        <v>0</v>
      </c>
      <c r="T2067" t="s">
        <v>1679</v>
      </c>
      <c r="U2067">
        <v>31</v>
      </c>
    </row>
    <row r="2068" spans="1:21" x14ac:dyDescent="0.3">
      <c r="A2068">
        <v>415</v>
      </c>
      <c r="B2068" t="s">
        <v>391</v>
      </c>
      <c r="C2068" t="s">
        <v>1244</v>
      </c>
      <c r="D2068" t="s">
        <v>60</v>
      </c>
      <c r="E2068" t="s">
        <v>24</v>
      </c>
      <c r="F2068" s="107">
        <v>45291</v>
      </c>
      <c r="G2068">
        <v>100</v>
      </c>
      <c r="H2068">
        <v>96</v>
      </c>
      <c r="I2068" s="59">
        <v>0.96</v>
      </c>
      <c r="J2068" s="59">
        <v>0.96</v>
      </c>
      <c r="K2068" t="s">
        <v>25</v>
      </c>
      <c r="L2068" t="s">
        <v>25</v>
      </c>
      <c r="M2068">
        <v>2023</v>
      </c>
      <c r="N2068" t="s">
        <v>744</v>
      </c>
      <c r="O2068" t="s">
        <v>745</v>
      </c>
      <c r="P2068">
        <v>0</v>
      </c>
      <c r="Q2068">
        <v>0</v>
      </c>
      <c r="R2068">
        <v>0</v>
      </c>
      <c r="T2068" t="s">
        <v>3132</v>
      </c>
      <c r="U2068">
        <v>31</v>
      </c>
    </row>
    <row r="2069" spans="1:21" x14ac:dyDescent="0.3">
      <c r="A2069">
        <v>415</v>
      </c>
      <c r="B2069" t="s">
        <v>391</v>
      </c>
      <c r="C2069" t="s">
        <v>1244</v>
      </c>
      <c r="D2069" t="s">
        <v>60</v>
      </c>
      <c r="E2069" t="s">
        <v>24</v>
      </c>
      <c r="F2069" s="107">
        <v>45657</v>
      </c>
      <c r="G2069">
        <v>100</v>
      </c>
      <c r="H2069">
        <v>98.36</v>
      </c>
      <c r="I2069" s="59">
        <v>0.98360000000000003</v>
      </c>
      <c r="J2069" s="59">
        <v>0.98360000000000003</v>
      </c>
      <c r="K2069" t="s">
        <v>25</v>
      </c>
      <c r="L2069" t="s">
        <v>25</v>
      </c>
      <c r="M2069">
        <v>2024</v>
      </c>
      <c r="N2069" t="s">
        <v>744</v>
      </c>
      <c r="O2069" t="s">
        <v>762</v>
      </c>
      <c r="P2069">
        <v>0</v>
      </c>
      <c r="Q2069">
        <v>0</v>
      </c>
      <c r="R2069">
        <v>0</v>
      </c>
      <c r="T2069" t="s">
        <v>3133</v>
      </c>
      <c r="U2069">
        <v>31</v>
      </c>
    </row>
    <row r="2070" spans="1:21" x14ac:dyDescent="0.3">
      <c r="A2070">
        <v>415</v>
      </c>
      <c r="B2070" t="s">
        <v>391</v>
      </c>
      <c r="C2070" t="s">
        <v>1244</v>
      </c>
      <c r="D2070" t="s">
        <v>60</v>
      </c>
      <c r="E2070" t="s">
        <v>24</v>
      </c>
      <c r="F2070" s="107">
        <v>46022</v>
      </c>
      <c r="G2070">
        <v>100</v>
      </c>
      <c r="H2070">
        <v>99.3</v>
      </c>
      <c r="I2070" s="59">
        <v>0.99299999999999999</v>
      </c>
      <c r="J2070" s="59">
        <v>0.99299999999999999</v>
      </c>
      <c r="K2070" t="s">
        <v>25</v>
      </c>
      <c r="L2070" t="s">
        <v>25</v>
      </c>
      <c r="M2070">
        <v>2025</v>
      </c>
      <c r="N2070" t="s">
        <v>744</v>
      </c>
      <c r="O2070" t="s">
        <v>751</v>
      </c>
      <c r="P2070">
        <v>0</v>
      </c>
      <c r="Q2070">
        <v>0</v>
      </c>
      <c r="R2070">
        <v>0</v>
      </c>
      <c r="T2070" t="s">
        <v>1684</v>
      </c>
      <c r="U2070">
        <v>31</v>
      </c>
    </row>
    <row r="2071" spans="1:21" x14ac:dyDescent="0.3">
      <c r="A2071">
        <v>416</v>
      </c>
      <c r="B2071" t="s">
        <v>392</v>
      </c>
      <c r="C2071" t="s">
        <v>1244</v>
      </c>
      <c r="D2071" t="s">
        <v>60</v>
      </c>
      <c r="E2071" t="s">
        <v>24</v>
      </c>
      <c r="F2071" s="107">
        <v>44561</v>
      </c>
      <c r="H2071">
        <v>0</v>
      </c>
      <c r="K2071" t="s">
        <v>25</v>
      </c>
      <c r="L2071" t="s">
        <v>25</v>
      </c>
      <c r="M2071">
        <v>2021</v>
      </c>
      <c r="N2071" t="s">
        <v>744</v>
      </c>
      <c r="O2071" t="s">
        <v>747</v>
      </c>
      <c r="P2071">
        <v>0</v>
      </c>
      <c r="Q2071">
        <v>0</v>
      </c>
      <c r="R2071">
        <v>0</v>
      </c>
      <c r="T2071" t="s">
        <v>1688</v>
      </c>
      <c r="U2071">
        <v>31</v>
      </c>
    </row>
    <row r="2072" spans="1:21" x14ac:dyDescent="0.3">
      <c r="A2072">
        <v>416</v>
      </c>
      <c r="B2072" t="s">
        <v>392</v>
      </c>
      <c r="C2072" t="s">
        <v>1244</v>
      </c>
      <c r="D2072" t="s">
        <v>60</v>
      </c>
      <c r="E2072" t="s">
        <v>24</v>
      </c>
      <c r="F2072" s="107">
        <v>44926</v>
      </c>
      <c r="H2072">
        <v>0</v>
      </c>
      <c r="K2072" t="s">
        <v>25</v>
      </c>
      <c r="L2072" t="s">
        <v>25</v>
      </c>
      <c r="M2072">
        <v>2022</v>
      </c>
      <c r="N2072" t="s">
        <v>744</v>
      </c>
      <c r="O2072" t="s">
        <v>749</v>
      </c>
      <c r="P2072">
        <v>0</v>
      </c>
      <c r="Q2072">
        <v>0</v>
      </c>
      <c r="R2072">
        <v>0</v>
      </c>
      <c r="T2072" t="s">
        <v>1695</v>
      </c>
      <c r="U2072">
        <v>31</v>
      </c>
    </row>
    <row r="2073" spans="1:21" x14ac:dyDescent="0.3">
      <c r="A2073">
        <v>416</v>
      </c>
      <c r="B2073" t="s">
        <v>392</v>
      </c>
      <c r="C2073" t="s">
        <v>1244</v>
      </c>
      <c r="D2073" t="s">
        <v>60</v>
      </c>
      <c r="E2073" t="s">
        <v>24</v>
      </c>
      <c r="F2073" s="107">
        <v>45291</v>
      </c>
      <c r="G2073">
        <v>100</v>
      </c>
      <c r="H2073">
        <v>98</v>
      </c>
      <c r="I2073" s="59">
        <v>0.98</v>
      </c>
      <c r="J2073" s="59">
        <v>0.98</v>
      </c>
      <c r="K2073" t="s">
        <v>25</v>
      </c>
      <c r="L2073" t="s">
        <v>25</v>
      </c>
      <c r="M2073">
        <v>2023</v>
      </c>
      <c r="N2073" t="s">
        <v>744</v>
      </c>
      <c r="O2073" t="s">
        <v>745</v>
      </c>
      <c r="P2073">
        <v>0</v>
      </c>
      <c r="Q2073">
        <v>0</v>
      </c>
      <c r="R2073">
        <v>0</v>
      </c>
      <c r="T2073" t="s">
        <v>3134</v>
      </c>
      <c r="U2073">
        <v>31</v>
      </c>
    </row>
    <row r="2074" spans="1:21" x14ac:dyDescent="0.3">
      <c r="A2074">
        <v>416</v>
      </c>
      <c r="B2074" t="s">
        <v>392</v>
      </c>
      <c r="C2074" t="s">
        <v>1244</v>
      </c>
      <c r="D2074" t="s">
        <v>60</v>
      </c>
      <c r="E2074" t="s">
        <v>24</v>
      </c>
      <c r="F2074" s="107">
        <v>45657</v>
      </c>
      <c r="G2074">
        <v>100</v>
      </c>
      <c r="H2074">
        <v>100</v>
      </c>
      <c r="I2074" s="59">
        <v>1</v>
      </c>
      <c r="J2074" s="59">
        <v>1</v>
      </c>
      <c r="K2074" t="s">
        <v>25</v>
      </c>
      <c r="L2074" t="s">
        <v>25</v>
      </c>
      <c r="M2074">
        <v>2024</v>
      </c>
      <c r="N2074" t="s">
        <v>744</v>
      </c>
      <c r="O2074" t="s">
        <v>762</v>
      </c>
      <c r="P2074">
        <v>0</v>
      </c>
      <c r="Q2074">
        <v>0</v>
      </c>
      <c r="R2074">
        <v>0</v>
      </c>
      <c r="T2074" t="s">
        <v>3135</v>
      </c>
      <c r="U2074">
        <v>31</v>
      </c>
    </row>
    <row r="2075" spans="1:21" x14ac:dyDescent="0.3">
      <c r="A2075">
        <v>416</v>
      </c>
      <c r="B2075" t="s">
        <v>392</v>
      </c>
      <c r="C2075" t="s">
        <v>1244</v>
      </c>
      <c r="D2075" t="s">
        <v>60</v>
      </c>
      <c r="E2075" t="s">
        <v>24</v>
      </c>
      <c r="F2075" s="107">
        <v>46022</v>
      </c>
      <c r="G2075">
        <v>100</v>
      </c>
      <c r="H2075">
        <v>100</v>
      </c>
      <c r="I2075" s="59">
        <v>1</v>
      </c>
      <c r="J2075" s="59">
        <v>1</v>
      </c>
      <c r="K2075" t="s">
        <v>25</v>
      </c>
      <c r="L2075" t="s">
        <v>25</v>
      </c>
      <c r="M2075">
        <v>2025</v>
      </c>
      <c r="N2075" t="s">
        <v>744</v>
      </c>
      <c r="O2075" t="s">
        <v>751</v>
      </c>
      <c r="P2075">
        <v>0</v>
      </c>
      <c r="Q2075">
        <v>0</v>
      </c>
      <c r="R2075">
        <v>0</v>
      </c>
      <c r="T2075" t="s">
        <v>1700</v>
      </c>
      <c r="U2075">
        <v>31</v>
      </c>
    </row>
    <row r="2076" spans="1:21" x14ac:dyDescent="0.3">
      <c r="A2076">
        <v>417</v>
      </c>
      <c r="B2076" t="s">
        <v>393</v>
      </c>
      <c r="C2076" t="s">
        <v>1244</v>
      </c>
      <c r="D2076" t="s">
        <v>60</v>
      </c>
      <c r="E2076" t="s">
        <v>24</v>
      </c>
      <c r="F2076" s="107">
        <v>44561</v>
      </c>
      <c r="H2076">
        <v>0</v>
      </c>
      <c r="K2076" t="s">
        <v>25</v>
      </c>
      <c r="L2076" t="s">
        <v>25</v>
      </c>
      <c r="M2076">
        <v>2021</v>
      </c>
      <c r="N2076" t="s">
        <v>744</v>
      </c>
      <c r="O2076" t="s">
        <v>747</v>
      </c>
      <c r="P2076">
        <v>0</v>
      </c>
      <c r="Q2076">
        <v>0</v>
      </c>
      <c r="R2076">
        <v>0</v>
      </c>
      <c r="T2076" t="s">
        <v>1704</v>
      </c>
      <c r="U2076">
        <v>31</v>
      </c>
    </row>
    <row r="2077" spans="1:21" x14ac:dyDescent="0.3">
      <c r="A2077">
        <v>417</v>
      </c>
      <c r="B2077" t="s">
        <v>393</v>
      </c>
      <c r="C2077" t="s">
        <v>1244</v>
      </c>
      <c r="D2077" t="s">
        <v>60</v>
      </c>
      <c r="E2077" t="s">
        <v>24</v>
      </c>
      <c r="F2077" s="107">
        <v>44926</v>
      </c>
      <c r="H2077">
        <v>0</v>
      </c>
      <c r="K2077" t="s">
        <v>25</v>
      </c>
      <c r="L2077" t="s">
        <v>25</v>
      </c>
      <c r="M2077">
        <v>2022</v>
      </c>
      <c r="N2077" t="s">
        <v>744</v>
      </c>
      <c r="O2077" t="s">
        <v>749</v>
      </c>
      <c r="P2077">
        <v>0</v>
      </c>
      <c r="Q2077">
        <v>0</v>
      </c>
      <c r="R2077">
        <v>0</v>
      </c>
      <c r="T2077" t="s">
        <v>1711</v>
      </c>
      <c r="U2077">
        <v>31</v>
      </c>
    </row>
    <row r="2078" spans="1:21" x14ac:dyDescent="0.3">
      <c r="A2078">
        <v>417</v>
      </c>
      <c r="B2078" t="s">
        <v>393</v>
      </c>
      <c r="C2078" t="s">
        <v>1244</v>
      </c>
      <c r="D2078" t="s">
        <v>60</v>
      </c>
      <c r="E2078" t="s">
        <v>24</v>
      </c>
      <c r="F2078" s="107">
        <v>45291</v>
      </c>
      <c r="G2078">
        <v>100</v>
      </c>
      <c r="H2078">
        <v>94.39</v>
      </c>
      <c r="I2078" s="59">
        <v>0.94389999999999996</v>
      </c>
      <c r="J2078" s="59">
        <v>0.94389999999999996</v>
      </c>
      <c r="K2078" t="s">
        <v>25</v>
      </c>
      <c r="L2078" t="s">
        <v>25</v>
      </c>
      <c r="M2078">
        <v>2023</v>
      </c>
      <c r="N2078" t="s">
        <v>744</v>
      </c>
      <c r="O2078" t="s">
        <v>745</v>
      </c>
      <c r="P2078">
        <v>0</v>
      </c>
      <c r="Q2078">
        <v>0</v>
      </c>
      <c r="R2078">
        <v>0</v>
      </c>
      <c r="T2078" t="s">
        <v>3136</v>
      </c>
      <c r="U2078">
        <v>31</v>
      </c>
    </row>
    <row r="2079" spans="1:21" x14ac:dyDescent="0.3">
      <c r="A2079">
        <v>417</v>
      </c>
      <c r="B2079" t="s">
        <v>393</v>
      </c>
      <c r="C2079" t="s">
        <v>1244</v>
      </c>
      <c r="D2079" t="s">
        <v>60</v>
      </c>
      <c r="E2079" t="s">
        <v>24</v>
      </c>
      <c r="F2079" s="107">
        <v>45657</v>
      </c>
      <c r="G2079">
        <v>100</v>
      </c>
      <c r="H2079">
        <v>98.83</v>
      </c>
      <c r="I2079" s="59">
        <v>0.98829999999999996</v>
      </c>
      <c r="J2079" s="59">
        <v>0.98829999999999996</v>
      </c>
      <c r="K2079" t="s">
        <v>25</v>
      </c>
      <c r="L2079" t="s">
        <v>25</v>
      </c>
      <c r="M2079">
        <v>2024</v>
      </c>
      <c r="N2079" t="s">
        <v>744</v>
      </c>
      <c r="O2079" t="s">
        <v>762</v>
      </c>
      <c r="P2079">
        <v>0</v>
      </c>
      <c r="Q2079">
        <v>0</v>
      </c>
      <c r="R2079">
        <v>0</v>
      </c>
      <c r="T2079" t="s">
        <v>3137</v>
      </c>
      <c r="U2079">
        <v>31</v>
      </c>
    </row>
    <row r="2080" spans="1:21" x14ac:dyDescent="0.3">
      <c r="A2080">
        <v>417</v>
      </c>
      <c r="B2080" t="s">
        <v>393</v>
      </c>
      <c r="C2080" t="s">
        <v>1244</v>
      </c>
      <c r="D2080" t="s">
        <v>60</v>
      </c>
      <c r="E2080" t="s">
        <v>24</v>
      </c>
      <c r="F2080" s="107">
        <v>46022</v>
      </c>
      <c r="G2080">
        <v>100</v>
      </c>
      <c r="H2080">
        <v>97.99</v>
      </c>
      <c r="I2080" s="59">
        <v>0.97989999999999999</v>
      </c>
      <c r="J2080" s="59">
        <v>0.97989999999999999</v>
      </c>
      <c r="K2080" t="s">
        <v>25</v>
      </c>
      <c r="L2080" t="s">
        <v>25</v>
      </c>
      <c r="M2080">
        <v>2025</v>
      </c>
      <c r="N2080" t="s">
        <v>744</v>
      </c>
      <c r="O2080" t="s">
        <v>751</v>
      </c>
      <c r="P2080">
        <v>0</v>
      </c>
      <c r="Q2080">
        <v>0</v>
      </c>
      <c r="R2080">
        <v>0</v>
      </c>
      <c r="T2080" t="s">
        <v>1716</v>
      </c>
      <c r="U2080">
        <v>31</v>
      </c>
    </row>
    <row r="2081" spans="1:21" x14ac:dyDescent="0.3">
      <c r="A2081">
        <v>418</v>
      </c>
      <c r="B2081" t="s">
        <v>394</v>
      </c>
      <c r="C2081" t="s">
        <v>1244</v>
      </c>
      <c r="D2081" t="s">
        <v>60</v>
      </c>
      <c r="E2081" t="s">
        <v>24</v>
      </c>
      <c r="F2081" s="107">
        <v>44561</v>
      </c>
      <c r="H2081">
        <v>0</v>
      </c>
      <c r="K2081" t="s">
        <v>25</v>
      </c>
      <c r="L2081" t="s">
        <v>25</v>
      </c>
      <c r="M2081">
        <v>2021</v>
      </c>
      <c r="N2081" t="s">
        <v>744</v>
      </c>
      <c r="O2081" t="s">
        <v>747</v>
      </c>
      <c r="P2081">
        <v>0</v>
      </c>
      <c r="Q2081">
        <v>0</v>
      </c>
      <c r="R2081">
        <v>0</v>
      </c>
      <c r="T2081" t="s">
        <v>1720</v>
      </c>
      <c r="U2081">
        <v>31</v>
      </c>
    </row>
    <row r="2082" spans="1:21" x14ac:dyDescent="0.3">
      <c r="A2082">
        <v>418</v>
      </c>
      <c r="B2082" t="s">
        <v>394</v>
      </c>
      <c r="C2082" t="s">
        <v>1244</v>
      </c>
      <c r="D2082" t="s">
        <v>60</v>
      </c>
      <c r="E2082" t="s">
        <v>24</v>
      </c>
      <c r="F2082" s="107">
        <v>44926</v>
      </c>
      <c r="H2082">
        <v>0</v>
      </c>
      <c r="K2082" t="s">
        <v>25</v>
      </c>
      <c r="L2082" t="s">
        <v>25</v>
      </c>
      <c r="M2082">
        <v>2022</v>
      </c>
      <c r="N2082" t="s">
        <v>744</v>
      </c>
      <c r="O2082" t="s">
        <v>749</v>
      </c>
      <c r="P2082">
        <v>0</v>
      </c>
      <c r="Q2082">
        <v>0</v>
      </c>
      <c r="R2082">
        <v>0</v>
      </c>
      <c r="T2082" t="s">
        <v>1727</v>
      </c>
      <c r="U2082">
        <v>31</v>
      </c>
    </row>
    <row r="2083" spans="1:21" x14ac:dyDescent="0.3">
      <c r="A2083">
        <v>418</v>
      </c>
      <c r="B2083" t="s">
        <v>394</v>
      </c>
      <c r="C2083" t="s">
        <v>1244</v>
      </c>
      <c r="D2083" t="s">
        <v>60</v>
      </c>
      <c r="E2083" t="s">
        <v>24</v>
      </c>
      <c r="F2083" s="107">
        <v>45291</v>
      </c>
      <c r="G2083">
        <v>100</v>
      </c>
      <c r="H2083">
        <v>95.802222222221999</v>
      </c>
      <c r="I2083" s="59">
        <v>0.95802222222222</v>
      </c>
      <c r="J2083" s="59">
        <v>0.95802222222222</v>
      </c>
      <c r="K2083" t="s">
        <v>25</v>
      </c>
      <c r="L2083" t="s">
        <v>25</v>
      </c>
      <c r="M2083">
        <v>2023</v>
      </c>
      <c r="N2083" t="s">
        <v>744</v>
      </c>
      <c r="O2083" t="s">
        <v>745</v>
      </c>
      <c r="P2083">
        <v>0</v>
      </c>
      <c r="Q2083">
        <v>0</v>
      </c>
      <c r="R2083">
        <v>0</v>
      </c>
      <c r="T2083" t="s">
        <v>3138</v>
      </c>
      <c r="U2083">
        <v>31</v>
      </c>
    </row>
    <row r="2084" spans="1:21" x14ac:dyDescent="0.3">
      <c r="A2084">
        <v>418</v>
      </c>
      <c r="B2084" t="s">
        <v>394</v>
      </c>
      <c r="C2084" t="s">
        <v>1244</v>
      </c>
      <c r="D2084" t="s">
        <v>60</v>
      </c>
      <c r="E2084" t="s">
        <v>24</v>
      </c>
      <c r="F2084" s="107">
        <v>45657</v>
      </c>
      <c r="G2084">
        <v>100</v>
      </c>
      <c r="H2084">
        <v>97.78</v>
      </c>
      <c r="I2084" s="59">
        <v>0.9778</v>
      </c>
      <c r="J2084" s="59">
        <v>0.9778</v>
      </c>
      <c r="K2084" t="s">
        <v>25</v>
      </c>
      <c r="L2084" t="s">
        <v>25</v>
      </c>
      <c r="M2084">
        <v>2024</v>
      </c>
      <c r="N2084" t="s">
        <v>744</v>
      </c>
      <c r="O2084" t="s">
        <v>762</v>
      </c>
      <c r="P2084">
        <v>0</v>
      </c>
      <c r="Q2084">
        <v>0</v>
      </c>
      <c r="R2084">
        <v>0</v>
      </c>
      <c r="T2084" t="s">
        <v>3139</v>
      </c>
      <c r="U2084">
        <v>31</v>
      </c>
    </row>
    <row r="2085" spans="1:21" x14ac:dyDescent="0.3">
      <c r="A2085">
        <v>418</v>
      </c>
      <c r="B2085" t="s">
        <v>394</v>
      </c>
      <c r="C2085" t="s">
        <v>1244</v>
      </c>
      <c r="D2085" t="s">
        <v>60</v>
      </c>
      <c r="E2085" t="s">
        <v>24</v>
      </c>
      <c r="F2085" s="107">
        <v>46022</v>
      </c>
      <c r="G2085">
        <v>100</v>
      </c>
      <c r="H2085">
        <v>99.61</v>
      </c>
      <c r="I2085" s="59">
        <v>0.99609999999999999</v>
      </c>
      <c r="J2085" s="59">
        <v>0.99609999999999999</v>
      </c>
      <c r="K2085" t="s">
        <v>25</v>
      </c>
      <c r="L2085" t="s">
        <v>25</v>
      </c>
      <c r="M2085">
        <v>2025</v>
      </c>
      <c r="N2085" t="s">
        <v>744</v>
      </c>
      <c r="O2085" t="s">
        <v>751</v>
      </c>
      <c r="P2085">
        <v>0</v>
      </c>
      <c r="Q2085">
        <v>0</v>
      </c>
      <c r="R2085">
        <v>0</v>
      </c>
      <c r="T2085" t="s">
        <v>1732</v>
      </c>
      <c r="U2085">
        <v>31</v>
      </c>
    </row>
    <row r="2086" spans="1:21" x14ac:dyDescent="0.3">
      <c r="A2086">
        <v>420</v>
      </c>
      <c r="B2086" t="s">
        <v>396</v>
      </c>
      <c r="C2086" t="s">
        <v>1244</v>
      </c>
      <c r="D2086" t="s">
        <v>60</v>
      </c>
      <c r="E2086" t="s">
        <v>24</v>
      </c>
      <c r="F2086" s="107">
        <v>44561</v>
      </c>
      <c r="H2086">
        <v>0</v>
      </c>
      <c r="K2086" t="s">
        <v>25</v>
      </c>
      <c r="L2086" t="s">
        <v>25</v>
      </c>
      <c r="M2086">
        <v>2021</v>
      </c>
      <c r="N2086" t="s">
        <v>744</v>
      </c>
      <c r="O2086" t="s">
        <v>747</v>
      </c>
      <c r="P2086">
        <v>0</v>
      </c>
      <c r="Q2086">
        <v>0</v>
      </c>
      <c r="R2086">
        <v>0</v>
      </c>
      <c r="T2086" t="s">
        <v>1736</v>
      </c>
      <c r="U2086">
        <v>31</v>
      </c>
    </row>
    <row r="2087" spans="1:21" x14ac:dyDescent="0.3">
      <c r="A2087">
        <v>420</v>
      </c>
      <c r="B2087" t="s">
        <v>396</v>
      </c>
      <c r="C2087" t="s">
        <v>1244</v>
      </c>
      <c r="D2087" t="s">
        <v>60</v>
      </c>
      <c r="E2087" t="s">
        <v>24</v>
      </c>
      <c r="F2087" s="107">
        <v>44926</v>
      </c>
      <c r="H2087">
        <v>0</v>
      </c>
      <c r="K2087" t="s">
        <v>25</v>
      </c>
      <c r="L2087" t="s">
        <v>25</v>
      </c>
      <c r="M2087">
        <v>2022</v>
      </c>
      <c r="N2087" t="s">
        <v>744</v>
      </c>
      <c r="O2087" t="s">
        <v>749</v>
      </c>
      <c r="P2087">
        <v>0</v>
      </c>
      <c r="Q2087">
        <v>0</v>
      </c>
      <c r="R2087">
        <v>0</v>
      </c>
      <c r="T2087" t="s">
        <v>1743</v>
      </c>
      <c r="U2087">
        <v>31</v>
      </c>
    </row>
    <row r="2088" spans="1:21" x14ac:dyDescent="0.3">
      <c r="A2088">
        <v>420</v>
      </c>
      <c r="B2088" t="s">
        <v>396</v>
      </c>
      <c r="C2088" t="s">
        <v>1244</v>
      </c>
      <c r="D2088" t="s">
        <v>60</v>
      </c>
      <c r="E2088" t="s">
        <v>24</v>
      </c>
      <c r="F2088" s="107">
        <v>45291</v>
      </c>
      <c r="G2088">
        <v>100</v>
      </c>
      <c r="H2088">
        <v>100</v>
      </c>
      <c r="I2088" s="59">
        <v>1</v>
      </c>
      <c r="J2088" s="59">
        <v>1</v>
      </c>
      <c r="K2088" t="s">
        <v>25</v>
      </c>
      <c r="L2088" t="s">
        <v>25</v>
      </c>
      <c r="M2088">
        <v>2023</v>
      </c>
      <c r="N2088" t="s">
        <v>744</v>
      </c>
      <c r="O2088" t="s">
        <v>745</v>
      </c>
      <c r="P2088">
        <v>0</v>
      </c>
      <c r="Q2088">
        <v>0</v>
      </c>
      <c r="R2088">
        <v>0</v>
      </c>
      <c r="T2088" t="s">
        <v>3140</v>
      </c>
      <c r="U2088">
        <v>31</v>
      </c>
    </row>
    <row r="2089" spans="1:21" x14ac:dyDescent="0.3">
      <c r="A2089">
        <v>420</v>
      </c>
      <c r="B2089" t="s">
        <v>396</v>
      </c>
      <c r="C2089" t="s">
        <v>1244</v>
      </c>
      <c r="D2089" t="s">
        <v>60</v>
      </c>
      <c r="E2089" t="s">
        <v>24</v>
      </c>
      <c r="F2089" s="107">
        <v>45657</v>
      </c>
      <c r="G2089">
        <v>100</v>
      </c>
      <c r="H2089">
        <v>96.67</v>
      </c>
      <c r="I2089" s="59">
        <v>0.9667</v>
      </c>
      <c r="J2089" s="59">
        <v>0.9667</v>
      </c>
      <c r="K2089" t="s">
        <v>25</v>
      </c>
      <c r="L2089" t="s">
        <v>25</v>
      </c>
      <c r="M2089">
        <v>2024</v>
      </c>
      <c r="N2089" t="s">
        <v>744</v>
      </c>
      <c r="O2089" t="s">
        <v>762</v>
      </c>
      <c r="P2089">
        <v>0</v>
      </c>
      <c r="Q2089">
        <v>0</v>
      </c>
      <c r="R2089">
        <v>0</v>
      </c>
      <c r="T2089" t="s">
        <v>3141</v>
      </c>
      <c r="U2089">
        <v>31</v>
      </c>
    </row>
    <row r="2090" spans="1:21" x14ac:dyDescent="0.3">
      <c r="A2090">
        <v>420</v>
      </c>
      <c r="B2090" t="s">
        <v>396</v>
      </c>
      <c r="C2090" t="s">
        <v>1244</v>
      </c>
      <c r="D2090" t="s">
        <v>60</v>
      </c>
      <c r="E2090" t="s">
        <v>24</v>
      </c>
      <c r="F2090" s="107">
        <v>46022</v>
      </c>
      <c r="G2090">
        <v>100</v>
      </c>
      <c r="H2090">
        <v>100</v>
      </c>
      <c r="I2090" s="59">
        <v>1</v>
      </c>
      <c r="J2090" s="59">
        <v>1</v>
      </c>
      <c r="K2090" t="s">
        <v>25</v>
      </c>
      <c r="L2090" t="s">
        <v>25</v>
      </c>
      <c r="M2090">
        <v>2025</v>
      </c>
      <c r="N2090" t="s">
        <v>744</v>
      </c>
      <c r="O2090" t="s">
        <v>751</v>
      </c>
      <c r="P2090">
        <v>0</v>
      </c>
      <c r="Q2090">
        <v>0</v>
      </c>
      <c r="R2090">
        <v>0</v>
      </c>
      <c r="T2090" t="s">
        <v>1749</v>
      </c>
      <c r="U2090">
        <v>31</v>
      </c>
    </row>
    <row r="2091" spans="1:21" x14ac:dyDescent="0.3">
      <c r="A2091">
        <v>422</v>
      </c>
      <c r="B2091" t="s">
        <v>398</v>
      </c>
      <c r="C2091" t="s">
        <v>1569</v>
      </c>
      <c r="D2091" t="s">
        <v>54</v>
      </c>
      <c r="E2091" t="s">
        <v>24</v>
      </c>
      <c r="F2091" s="107">
        <v>45291</v>
      </c>
      <c r="G2091">
        <v>10.5</v>
      </c>
      <c r="H2091">
        <v>11.04</v>
      </c>
      <c r="I2091" s="59">
        <v>1.0514285714285709</v>
      </c>
      <c r="J2091" s="59">
        <v>1.0514285714285709</v>
      </c>
      <c r="K2091" t="s">
        <v>25</v>
      </c>
      <c r="L2091" t="s">
        <v>25</v>
      </c>
      <c r="M2091">
        <v>2023</v>
      </c>
      <c r="N2091" t="s">
        <v>744</v>
      </c>
      <c r="O2091" t="s">
        <v>745</v>
      </c>
      <c r="P2091">
        <v>0</v>
      </c>
      <c r="Q2091">
        <v>0</v>
      </c>
      <c r="R2091">
        <v>0</v>
      </c>
      <c r="T2091" t="s">
        <v>3142</v>
      </c>
      <c r="U2091">
        <v>31</v>
      </c>
    </row>
    <row r="2092" spans="1:21" x14ac:dyDescent="0.3">
      <c r="A2092">
        <v>422</v>
      </c>
      <c r="B2092" t="s">
        <v>398</v>
      </c>
      <c r="C2092" t="s">
        <v>1569</v>
      </c>
      <c r="D2092" t="s">
        <v>54</v>
      </c>
      <c r="E2092" t="s">
        <v>24</v>
      </c>
      <c r="F2092" s="107">
        <v>45657</v>
      </c>
      <c r="G2092">
        <v>8.01</v>
      </c>
      <c r="H2092">
        <v>7.91</v>
      </c>
      <c r="I2092" s="59">
        <v>0.98751560549313366</v>
      </c>
      <c r="J2092" s="59">
        <v>0.98751560549313366</v>
      </c>
      <c r="K2092" t="s">
        <v>25</v>
      </c>
      <c r="L2092" t="s">
        <v>25</v>
      </c>
      <c r="M2092">
        <v>2024</v>
      </c>
      <c r="N2092" t="s">
        <v>744</v>
      </c>
      <c r="O2092" t="s">
        <v>762</v>
      </c>
      <c r="P2092">
        <v>0</v>
      </c>
      <c r="Q2092">
        <v>0</v>
      </c>
      <c r="R2092">
        <v>0</v>
      </c>
      <c r="T2092" t="s">
        <v>3143</v>
      </c>
      <c r="U2092">
        <v>31</v>
      </c>
    </row>
    <row r="2093" spans="1:21" x14ac:dyDescent="0.3">
      <c r="A2093">
        <v>422</v>
      </c>
      <c r="B2093" t="s">
        <v>398</v>
      </c>
      <c r="C2093" t="s">
        <v>1569</v>
      </c>
      <c r="D2093" t="s">
        <v>54</v>
      </c>
      <c r="E2093" t="s">
        <v>24</v>
      </c>
      <c r="F2093" s="107">
        <v>46022</v>
      </c>
      <c r="G2093">
        <v>7.68</v>
      </c>
      <c r="H2093">
        <v>7.87</v>
      </c>
      <c r="I2093" s="59">
        <v>1.024739583333333</v>
      </c>
      <c r="J2093" s="59">
        <v>1.024739583333333</v>
      </c>
      <c r="K2093" t="s">
        <v>25</v>
      </c>
      <c r="L2093" t="s">
        <v>25</v>
      </c>
      <c r="M2093">
        <v>2025</v>
      </c>
      <c r="N2093" t="s">
        <v>744</v>
      </c>
      <c r="O2093" t="s">
        <v>751</v>
      </c>
      <c r="P2093">
        <v>0</v>
      </c>
      <c r="Q2093">
        <v>0</v>
      </c>
      <c r="R2093">
        <v>0</v>
      </c>
      <c r="T2093" t="s">
        <v>1751</v>
      </c>
      <c r="U2093">
        <v>31</v>
      </c>
    </row>
    <row r="2094" spans="1:21" x14ac:dyDescent="0.3">
      <c r="A2094">
        <v>423</v>
      </c>
      <c r="B2094" t="s">
        <v>399</v>
      </c>
      <c r="C2094" t="s">
        <v>1569</v>
      </c>
      <c r="D2094" t="s">
        <v>73</v>
      </c>
      <c r="E2094" t="s">
        <v>24</v>
      </c>
      <c r="F2094" s="107">
        <v>45291</v>
      </c>
      <c r="G2094">
        <v>8.4</v>
      </c>
      <c r="H2094">
        <v>7.9</v>
      </c>
      <c r="I2094" s="59">
        <v>0.94047619047619047</v>
      </c>
      <c r="J2094" s="59">
        <v>0.94047619047619047</v>
      </c>
      <c r="K2094" t="s">
        <v>91</v>
      </c>
      <c r="L2094" t="s">
        <v>91</v>
      </c>
      <c r="M2094">
        <v>2023</v>
      </c>
      <c r="N2094" t="s">
        <v>744</v>
      </c>
      <c r="O2094" t="s">
        <v>745</v>
      </c>
      <c r="P2094">
        <v>0</v>
      </c>
      <c r="Q2094">
        <v>0</v>
      </c>
      <c r="R2094">
        <v>0</v>
      </c>
      <c r="T2094" t="s">
        <v>3144</v>
      </c>
      <c r="U2094">
        <v>31</v>
      </c>
    </row>
    <row r="2095" spans="1:21" x14ac:dyDescent="0.3">
      <c r="A2095">
        <v>423</v>
      </c>
      <c r="B2095" t="s">
        <v>399</v>
      </c>
      <c r="C2095" t="s">
        <v>1569</v>
      </c>
      <c r="D2095" t="s">
        <v>73</v>
      </c>
      <c r="E2095" t="s">
        <v>24</v>
      </c>
      <c r="F2095" s="107">
        <v>45657</v>
      </c>
      <c r="G2095">
        <v>8.3000000000000007</v>
      </c>
      <c r="H2095">
        <v>12.3</v>
      </c>
      <c r="I2095" s="59">
        <v>1.3</v>
      </c>
      <c r="J2095" s="59">
        <v>1.481927710843373</v>
      </c>
      <c r="K2095" t="s">
        <v>91</v>
      </c>
      <c r="L2095" t="s">
        <v>91</v>
      </c>
      <c r="M2095">
        <v>2024</v>
      </c>
      <c r="N2095" t="s">
        <v>744</v>
      </c>
      <c r="O2095" t="s">
        <v>762</v>
      </c>
      <c r="P2095">
        <v>0</v>
      </c>
      <c r="Q2095">
        <v>0</v>
      </c>
      <c r="R2095">
        <v>0</v>
      </c>
      <c r="T2095" t="s">
        <v>3145</v>
      </c>
      <c r="U2095">
        <v>31</v>
      </c>
    </row>
    <row r="2096" spans="1:21" x14ac:dyDescent="0.3">
      <c r="A2096">
        <v>423</v>
      </c>
      <c r="B2096" t="s">
        <v>399</v>
      </c>
      <c r="C2096" t="s">
        <v>1569</v>
      </c>
      <c r="D2096" t="s">
        <v>73</v>
      </c>
      <c r="E2096" t="s">
        <v>24</v>
      </c>
      <c r="F2096" s="107">
        <v>46022</v>
      </c>
      <c r="G2096">
        <v>12.3</v>
      </c>
      <c r="H2096">
        <v>15.1</v>
      </c>
      <c r="I2096" s="59">
        <v>1.2276422764227639</v>
      </c>
      <c r="J2096" s="59">
        <v>1.2276422764227639</v>
      </c>
      <c r="K2096" t="s">
        <v>91</v>
      </c>
      <c r="L2096" t="s">
        <v>91</v>
      </c>
      <c r="M2096">
        <v>2025</v>
      </c>
      <c r="N2096" t="s">
        <v>744</v>
      </c>
      <c r="O2096" t="s">
        <v>751</v>
      </c>
      <c r="P2096">
        <v>0</v>
      </c>
      <c r="Q2096">
        <v>0</v>
      </c>
      <c r="R2096">
        <v>0</v>
      </c>
      <c r="T2096" t="s">
        <v>1752</v>
      </c>
      <c r="U2096">
        <v>31</v>
      </c>
    </row>
    <row r="2097" spans="1:21" x14ac:dyDescent="0.3">
      <c r="A2097">
        <v>424</v>
      </c>
      <c r="B2097" t="s">
        <v>1753</v>
      </c>
      <c r="C2097" t="s">
        <v>1569</v>
      </c>
      <c r="D2097" t="s">
        <v>73</v>
      </c>
      <c r="E2097" t="s">
        <v>24</v>
      </c>
      <c r="F2097" s="107">
        <v>45291</v>
      </c>
      <c r="G2097">
        <v>92</v>
      </c>
      <c r="H2097">
        <v>6</v>
      </c>
      <c r="I2097" s="59">
        <v>6.5217391304347824E-2</v>
      </c>
      <c r="J2097" s="59">
        <v>6.5217391304347824E-2</v>
      </c>
      <c r="K2097" t="s">
        <v>55</v>
      </c>
      <c r="L2097" t="s">
        <v>55</v>
      </c>
      <c r="M2097">
        <v>2023</v>
      </c>
      <c r="N2097" t="s">
        <v>744</v>
      </c>
      <c r="O2097" t="s">
        <v>745</v>
      </c>
      <c r="P2097">
        <v>0</v>
      </c>
      <c r="Q2097">
        <v>0</v>
      </c>
      <c r="R2097">
        <v>0</v>
      </c>
      <c r="T2097" t="s">
        <v>3146</v>
      </c>
      <c r="U2097">
        <v>31</v>
      </c>
    </row>
    <row r="2098" spans="1:21" x14ac:dyDescent="0.3">
      <c r="A2098">
        <v>424</v>
      </c>
      <c r="B2098" t="s">
        <v>1753</v>
      </c>
      <c r="C2098" t="s">
        <v>1569</v>
      </c>
      <c r="D2098" t="s">
        <v>73</v>
      </c>
      <c r="E2098" t="s">
        <v>24</v>
      </c>
      <c r="F2098" s="107">
        <v>45657</v>
      </c>
      <c r="G2098">
        <v>7</v>
      </c>
      <c r="H2098">
        <v>9</v>
      </c>
      <c r="I2098" s="59">
        <v>1.285714285714286</v>
      </c>
      <c r="J2098" s="59">
        <v>1.285714285714286</v>
      </c>
      <c r="K2098" t="s">
        <v>55</v>
      </c>
      <c r="L2098" t="s">
        <v>55</v>
      </c>
      <c r="M2098">
        <v>2024</v>
      </c>
      <c r="N2098" t="s">
        <v>744</v>
      </c>
      <c r="O2098" t="s">
        <v>762</v>
      </c>
      <c r="P2098">
        <v>0</v>
      </c>
      <c r="Q2098">
        <v>0</v>
      </c>
      <c r="R2098">
        <v>0</v>
      </c>
      <c r="T2098" t="s">
        <v>3147</v>
      </c>
      <c r="U2098">
        <v>31</v>
      </c>
    </row>
    <row r="2099" spans="1:21" x14ac:dyDescent="0.3">
      <c r="A2099">
        <v>424</v>
      </c>
      <c r="B2099" t="s">
        <v>1753</v>
      </c>
      <c r="C2099" t="s">
        <v>1569</v>
      </c>
      <c r="D2099" t="s">
        <v>73</v>
      </c>
      <c r="E2099" t="s">
        <v>24</v>
      </c>
      <c r="F2099" s="107">
        <v>46022</v>
      </c>
      <c r="G2099">
        <v>9</v>
      </c>
      <c r="H2099">
        <v>11</v>
      </c>
      <c r="I2099" s="59">
        <v>1.2222222222222221</v>
      </c>
      <c r="J2099" s="59">
        <v>1.2222222222222221</v>
      </c>
      <c r="K2099" t="s">
        <v>55</v>
      </c>
      <c r="L2099" t="s">
        <v>55</v>
      </c>
      <c r="M2099">
        <v>2025</v>
      </c>
      <c r="N2099" t="s">
        <v>744</v>
      </c>
      <c r="O2099" t="s">
        <v>751</v>
      </c>
      <c r="P2099">
        <v>0</v>
      </c>
      <c r="Q2099">
        <v>0</v>
      </c>
      <c r="R2099">
        <v>0</v>
      </c>
      <c r="T2099" t="s">
        <v>1754</v>
      </c>
      <c r="U2099">
        <v>31</v>
      </c>
    </row>
    <row r="2100" spans="1:21" x14ac:dyDescent="0.3">
      <c r="A2100">
        <v>426</v>
      </c>
      <c r="B2100" t="s">
        <v>402</v>
      </c>
      <c r="C2100" t="s">
        <v>759</v>
      </c>
      <c r="D2100" t="s">
        <v>54</v>
      </c>
      <c r="E2100" t="s">
        <v>24</v>
      </c>
      <c r="F2100" s="107">
        <v>45291</v>
      </c>
      <c r="H2100">
        <v>92.31</v>
      </c>
      <c r="K2100" t="s">
        <v>142</v>
      </c>
      <c r="L2100" t="s">
        <v>25</v>
      </c>
      <c r="M2100">
        <v>2023</v>
      </c>
      <c r="N2100" t="s">
        <v>744</v>
      </c>
      <c r="O2100" t="s">
        <v>745</v>
      </c>
      <c r="P2100">
        <v>0</v>
      </c>
      <c r="Q2100">
        <v>0</v>
      </c>
      <c r="R2100">
        <v>0</v>
      </c>
      <c r="T2100" t="s">
        <v>3148</v>
      </c>
      <c r="U2100">
        <v>31</v>
      </c>
    </row>
    <row r="2101" spans="1:21" x14ac:dyDescent="0.3">
      <c r="A2101">
        <v>426</v>
      </c>
      <c r="B2101" t="s">
        <v>402</v>
      </c>
      <c r="C2101" t="s">
        <v>759</v>
      </c>
      <c r="D2101" t="s">
        <v>54</v>
      </c>
      <c r="E2101" t="s">
        <v>24</v>
      </c>
      <c r="F2101" s="107">
        <v>45657</v>
      </c>
      <c r="G2101">
        <v>80</v>
      </c>
      <c r="H2101">
        <v>86.72</v>
      </c>
      <c r="I2101" s="59">
        <v>1.0840000000000001</v>
      </c>
      <c r="J2101" s="59">
        <v>1.0840000000000001</v>
      </c>
      <c r="K2101" t="s">
        <v>142</v>
      </c>
      <c r="L2101" t="s">
        <v>25</v>
      </c>
      <c r="M2101">
        <v>2024</v>
      </c>
      <c r="N2101" t="s">
        <v>744</v>
      </c>
      <c r="O2101" t="s">
        <v>762</v>
      </c>
      <c r="P2101">
        <v>0</v>
      </c>
      <c r="Q2101">
        <v>0</v>
      </c>
      <c r="R2101">
        <v>0</v>
      </c>
      <c r="T2101" t="s">
        <v>3149</v>
      </c>
      <c r="U2101">
        <v>31</v>
      </c>
    </row>
    <row r="2102" spans="1:21" x14ac:dyDescent="0.3">
      <c r="A2102">
        <v>427</v>
      </c>
      <c r="B2102" t="s">
        <v>404</v>
      </c>
      <c r="C2102" t="s">
        <v>98</v>
      </c>
      <c r="D2102" t="s">
        <v>54</v>
      </c>
      <c r="E2102" t="s">
        <v>62</v>
      </c>
      <c r="F2102" s="107">
        <v>44561</v>
      </c>
      <c r="G2102">
        <v>0.2</v>
      </c>
      <c r="H2102">
        <v>0</v>
      </c>
      <c r="K2102" t="s">
        <v>91</v>
      </c>
      <c r="L2102" t="s">
        <v>91</v>
      </c>
      <c r="M2102">
        <v>2021</v>
      </c>
      <c r="N2102" t="s">
        <v>744</v>
      </c>
      <c r="O2102" t="s">
        <v>747</v>
      </c>
      <c r="P2102">
        <v>0</v>
      </c>
      <c r="Q2102">
        <v>0</v>
      </c>
      <c r="R2102">
        <v>0</v>
      </c>
      <c r="T2102" t="s">
        <v>1756</v>
      </c>
      <c r="U2102">
        <v>31</v>
      </c>
    </row>
    <row r="2103" spans="1:21" x14ac:dyDescent="0.3">
      <c r="A2103">
        <v>427</v>
      </c>
      <c r="B2103" t="s">
        <v>404</v>
      </c>
      <c r="C2103" t="s">
        <v>98</v>
      </c>
      <c r="D2103" t="s">
        <v>54</v>
      </c>
      <c r="E2103" t="s">
        <v>62</v>
      </c>
      <c r="F2103" s="107">
        <v>44926</v>
      </c>
      <c r="G2103">
        <v>0.2</v>
      </c>
      <c r="H2103">
        <v>0</v>
      </c>
      <c r="K2103" t="s">
        <v>91</v>
      </c>
      <c r="L2103" t="s">
        <v>91</v>
      </c>
      <c r="M2103">
        <v>2022</v>
      </c>
      <c r="N2103" t="s">
        <v>744</v>
      </c>
      <c r="O2103" t="s">
        <v>749</v>
      </c>
      <c r="P2103">
        <v>0</v>
      </c>
      <c r="Q2103">
        <v>0</v>
      </c>
      <c r="R2103">
        <v>0</v>
      </c>
      <c r="T2103" t="s">
        <v>1758</v>
      </c>
      <c r="U2103">
        <v>31</v>
      </c>
    </row>
    <row r="2104" spans="1:21" x14ac:dyDescent="0.3">
      <c r="A2104">
        <v>427</v>
      </c>
      <c r="B2104" t="s">
        <v>404</v>
      </c>
      <c r="C2104" t="s">
        <v>98</v>
      </c>
      <c r="D2104" t="s">
        <v>54</v>
      </c>
      <c r="E2104" t="s">
        <v>62</v>
      </c>
      <c r="F2104" s="107">
        <v>45291</v>
      </c>
      <c r="G2104">
        <v>0.2</v>
      </c>
      <c r="H2104">
        <v>0.2</v>
      </c>
      <c r="I2104" s="59">
        <v>1</v>
      </c>
      <c r="J2104" s="59">
        <v>1</v>
      </c>
      <c r="K2104" t="s">
        <v>91</v>
      </c>
      <c r="L2104" t="s">
        <v>91</v>
      </c>
      <c r="M2104">
        <v>2023</v>
      </c>
      <c r="N2104" t="s">
        <v>744</v>
      </c>
      <c r="O2104" t="s">
        <v>745</v>
      </c>
      <c r="P2104">
        <v>0</v>
      </c>
      <c r="Q2104">
        <v>0</v>
      </c>
      <c r="R2104">
        <v>0</v>
      </c>
      <c r="T2104" t="s">
        <v>3150</v>
      </c>
      <c r="U2104">
        <v>31</v>
      </c>
    </row>
    <row r="2105" spans="1:21" x14ac:dyDescent="0.3">
      <c r="A2105">
        <v>427</v>
      </c>
      <c r="B2105" t="s">
        <v>404</v>
      </c>
      <c r="C2105" t="s">
        <v>98</v>
      </c>
      <c r="D2105" t="s">
        <v>54</v>
      </c>
      <c r="E2105" t="s">
        <v>62</v>
      </c>
      <c r="F2105" s="107">
        <v>45657</v>
      </c>
      <c r="G2105">
        <v>0.2</v>
      </c>
      <c r="H2105">
        <v>0.17</v>
      </c>
      <c r="I2105" s="59">
        <v>1.1764705882352939</v>
      </c>
      <c r="J2105" s="59">
        <v>1.1764705882352939</v>
      </c>
      <c r="K2105" t="s">
        <v>91</v>
      </c>
      <c r="L2105" t="s">
        <v>91</v>
      </c>
      <c r="M2105">
        <v>2024</v>
      </c>
      <c r="N2105" t="s">
        <v>744</v>
      </c>
      <c r="O2105" t="s">
        <v>762</v>
      </c>
      <c r="P2105">
        <v>0</v>
      </c>
      <c r="Q2105">
        <v>0</v>
      </c>
      <c r="R2105">
        <v>0</v>
      </c>
      <c r="T2105" t="s">
        <v>3151</v>
      </c>
      <c r="U2105">
        <v>31</v>
      </c>
    </row>
    <row r="2106" spans="1:21" x14ac:dyDescent="0.3">
      <c r="A2106">
        <v>427</v>
      </c>
      <c r="B2106" t="s">
        <v>404</v>
      </c>
      <c r="C2106" t="s">
        <v>98</v>
      </c>
      <c r="D2106" t="s">
        <v>54</v>
      </c>
      <c r="E2106" t="s">
        <v>62</v>
      </c>
      <c r="F2106" s="107">
        <v>46022</v>
      </c>
      <c r="G2106">
        <v>0.2</v>
      </c>
      <c r="H2106">
        <v>0.15</v>
      </c>
      <c r="I2106" s="59">
        <v>1.3</v>
      </c>
      <c r="J2106" s="59">
        <v>1.333333333333333</v>
      </c>
      <c r="K2106" t="s">
        <v>91</v>
      </c>
      <c r="L2106" t="s">
        <v>91</v>
      </c>
      <c r="M2106">
        <v>2025</v>
      </c>
      <c r="N2106" t="s">
        <v>744</v>
      </c>
      <c r="O2106" t="s">
        <v>751</v>
      </c>
      <c r="P2106">
        <v>0</v>
      </c>
      <c r="Q2106">
        <v>0</v>
      </c>
      <c r="R2106">
        <v>0</v>
      </c>
      <c r="T2106" t="s">
        <v>1759</v>
      </c>
      <c r="U2106">
        <v>31</v>
      </c>
    </row>
    <row r="2107" spans="1:21" x14ac:dyDescent="0.3">
      <c r="A2107">
        <v>428</v>
      </c>
      <c r="B2107" t="s">
        <v>405</v>
      </c>
      <c r="C2107" t="s">
        <v>98</v>
      </c>
      <c r="D2107" t="s">
        <v>54</v>
      </c>
      <c r="E2107" t="s">
        <v>62</v>
      </c>
      <c r="F2107" s="107">
        <v>44561</v>
      </c>
      <c r="G2107">
        <v>1</v>
      </c>
      <c r="H2107">
        <v>17.40108659740832</v>
      </c>
      <c r="I2107" s="59">
        <v>5.7467675619115532E-2</v>
      </c>
      <c r="J2107" s="59">
        <v>5.7467675619115532E-2</v>
      </c>
      <c r="K2107" t="s">
        <v>158</v>
      </c>
      <c r="L2107" t="s">
        <v>158</v>
      </c>
      <c r="M2107">
        <v>2021</v>
      </c>
      <c r="N2107" t="s">
        <v>744</v>
      </c>
      <c r="O2107" t="s">
        <v>747</v>
      </c>
      <c r="P2107">
        <v>0</v>
      </c>
      <c r="Q2107">
        <v>0</v>
      </c>
      <c r="R2107">
        <v>0</v>
      </c>
      <c r="T2107" t="s">
        <v>1761</v>
      </c>
      <c r="U2107">
        <v>31</v>
      </c>
    </row>
    <row r="2108" spans="1:21" x14ac:dyDescent="0.3">
      <c r="A2108">
        <v>428</v>
      </c>
      <c r="B2108" t="s">
        <v>405</v>
      </c>
      <c r="C2108" t="s">
        <v>98</v>
      </c>
      <c r="D2108" t="s">
        <v>54</v>
      </c>
      <c r="E2108" t="s">
        <v>62</v>
      </c>
      <c r="F2108" s="107">
        <v>44926</v>
      </c>
      <c r="G2108">
        <v>1</v>
      </c>
      <c r="H2108">
        <v>22.305356231019001</v>
      </c>
      <c r="I2108" s="59">
        <v>4.4832281073787443E-2</v>
      </c>
      <c r="J2108" s="59">
        <v>4.4832281073787443E-2</v>
      </c>
      <c r="K2108" t="s">
        <v>158</v>
      </c>
      <c r="L2108" t="s">
        <v>158</v>
      </c>
      <c r="M2108">
        <v>2022</v>
      </c>
      <c r="N2108" t="s">
        <v>744</v>
      </c>
      <c r="O2108" t="s">
        <v>749</v>
      </c>
      <c r="P2108">
        <v>0</v>
      </c>
      <c r="Q2108">
        <v>0</v>
      </c>
      <c r="R2108">
        <v>0</v>
      </c>
      <c r="T2108" t="s">
        <v>1763</v>
      </c>
      <c r="U2108">
        <v>31</v>
      </c>
    </row>
    <row r="2109" spans="1:21" x14ac:dyDescent="0.3">
      <c r="A2109">
        <v>428</v>
      </c>
      <c r="B2109" t="s">
        <v>405</v>
      </c>
      <c r="C2109" t="s">
        <v>98</v>
      </c>
      <c r="D2109" t="s">
        <v>54</v>
      </c>
      <c r="E2109" t="s">
        <v>62</v>
      </c>
      <c r="F2109" s="107">
        <v>45291</v>
      </c>
      <c r="G2109">
        <v>1</v>
      </c>
      <c r="H2109">
        <v>18.63</v>
      </c>
      <c r="I2109" s="59">
        <v>5.3676865271068172E-2</v>
      </c>
      <c r="J2109" s="59">
        <v>5.3676865271068172E-2</v>
      </c>
      <c r="K2109" t="s">
        <v>158</v>
      </c>
      <c r="L2109" t="s">
        <v>158</v>
      </c>
      <c r="M2109">
        <v>2023</v>
      </c>
      <c r="N2109" t="s">
        <v>744</v>
      </c>
      <c r="O2109" t="s">
        <v>745</v>
      </c>
      <c r="P2109">
        <v>0</v>
      </c>
      <c r="Q2109">
        <v>0</v>
      </c>
      <c r="R2109">
        <v>0</v>
      </c>
      <c r="T2109" t="s">
        <v>3152</v>
      </c>
      <c r="U2109">
        <v>31</v>
      </c>
    </row>
    <row r="2110" spans="1:21" x14ac:dyDescent="0.3">
      <c r="A2110">
        <v>428</v>
      </c>
      <c r="B2110" t="s">
        <v>405</v>
      </c>
      <c r="C2110" t="s">
        <v>98</v>
      </c>
      <c r="D2110" t="s">
        <v>54</v>
      </c>
      <c r="E2110" t="s">
        <v>62</v>
      </c>
      <c r="F2110" s="107">
        <v>45657</v>
      </c>
      <c r="G2110">
        <v>1</v>
      </c>
      <c r="H2110">
        <v>18.53</v>
      </c>
      <c r="I2110" s="59">
        <v>5.3966540744738258E-2</v>
      </c>
      <c r="J2110" s="59">
        <v>5.3966540744738258E-2</v>
      </c>
      <c r="K2110" t="s">
        <v>158</v>
      </c>
      <c r="L2110" t="s">
        <v>158</v>
      </c>
      <c r="M2110">
        <v>2024</v>
      </c>
      <c r="N2110" t="s">
        <v>744</v>
      </c>
      <c r="O2110" t="s">
        <v>762</v>
      </c>
      <c r="P2110">
        <v>0</v>
      </c>
      <c r="Q2110">
        <v>0</v>
      </c>
      <c r="R2110">
        <v>0</v>
      </c>
      <c r="T2110" t="s">
        <v>3153</v>
      </c>
      <c r="U2110">
        <v>31</v>
      </c>
    </row>
    <row r="2111" spans="1:21" x14ac:dyDescent="0.3">
      <c r="A2111">
        <v>428</v>
      </c>
      <c r="B2111" t="s">
        <v>405</v>
      </c>
      <c r="C2111" t="s">
        <v>98</v>
      </c>
      <c r="D2111" t="s">
        <v>54</v>
      </c>
      <c r="E2111" t="s">
        <v>62</v>
      </c>
      <c r="F2111" s="107">
        <v>46022</v>
      </c>
      <c r="G2111">
        <v>1</v>
      </c>
      <c r="H2111">
        <v>17.88</v>
      </c>
      <c r="I2111" s="59">
        <v>5.5928411633109618E-2</v>
      </c>
      <c r="J2111" s="59">
        <v>5.5928411633109618E-2</v>
      </c>
      <c r="K2111" t="s">
        <v>158</v>
      </c>
      <c r="L2111" t="s">
        <v>158</v>
      </c>
      <c r="M2111">
        <v>2025</v>
      </c>
      <c r="N2111" t="s">
        <v>744</v>
      </c>
      <c r="O2111" t="s">
        <v>751</v>
      </c>
      <c r="P2111">
        <v>0</v>
      </c>
      <c r="Q2111">
        <v>0</v>
      </c>
      <c r="R2111">
        <v>0</v>
      </c>
      <c r="T2111" t="s">
        <v>1764</v>
      </c>
      <c r="U2111">
        <v>31</v>
      </c>
    </row>
    <row r="2112" spans="1:21" x14ac:dyDescent="0.3">
      <c r="A2112">
        <v>429</v>
      </c>
      <c r="B2112" t="s">
        <v>406</v>
      </c>
      <c r="C2112" t="s">
        <v>98</v>
      </c>
      <c r="D2112" t="s">
        <v>54</v>
      </c>
      <c r="E2112" t="s">
        <v>62</v>
      </c>
      <c r="F2112" s="107">
        <v>44926</v>
      </c>
      <c r="G2112">
        <v>0.76</v>
      </c>
      <c r="H2112">
        <v>0.27551598619033002</v>
      </c>
      <c r="I2112" s="59">
        <v>1.3</v>
      </c>
      <c r="J2112" s="59">
        <v>2.7584606269451899</v>
      </c>
      <c r="K2112" t="s">
        <v>91</v>
      </c>
      <c r="L2112" t="s">
        <v>91</v>
      </c>
      <c r="M2112">
        <v>2022</v>
      </c>
      <c r="N2112" t="s">
        <v>744</v>
      </c>
      <c r="O2112" t="s">
        <v>749</v>
      </c>
      <c r="P2112">
        <v>0</v>
      </c>
      <c r="Q2112">
        <v>0</v>
      </c>
      <c r="R2112">
        <v>0</v>
      </c>
      <c r="T2112" t="s">
        <v>1766</v>
      </c>
      <c r="U2112">
        <v>31</v>
      </c>
    </row>
    <row r="2113" spans="1:22" x14ac:dyDescent="0.3">
      <c r="A2113">
        <v>429</v>
      </c>
      <c r="B2113" t="s">
        <v>406</v>
      </c>
      <c r="C2113" t="s">
        <v>98</v>
      </c>
      <c r="D2113" t="s">
        <v>54</v>
      </c>
      <c r="E2113" t="s">
        <v>62</v>
      </c>
      <c r="F2113" s="107">
        <v>45291</v>
      </c>
      <c r="G2113">
        <v>0.76</v>
      </c>
      <c r="H2113">
        <v>0.76</v>
      </c>
      <c r="I2113" s="59">
        <v>1</v>
      </c>
      <c r="J2113" s="59">
        <v>1</v>
      </c>
      <c r="K2113" t="s">
        <v>91</v>
      </c>
      <c r="L2113" t="s">
        <v>91</v>
      </c>
      <c r="M2113">
        <v>2023</v>
      </c>
      <c r="N2113" t="s">
        <v>744</v>
      </c>
      <c r="O2113" t="s">
        <v>745</v>
      </c>
      <c r="P2113">
        <v>0</v>
      </c>
      <c r="Q2113">
        <v>0</v>
      </c>
      <c r="R2113">
        <v>0</v>
      </c>
      <c r="T2113" t="s">
        <v>3154</v>
      </c>
      <c r="U2113">
        <v>31</v>
      </c>
    </row>
    <row r="2114" spans="1:22" x14ac:dyDescent="0.3">
      <c r="A2114">
        <v>429</v>
      </c>
      <c r="B2114" t="s">
        <v>406</v>
      </c>
      <c r="C2114" t="s">
        <v>98</v>
      </c>
      <c r="D2114" t="s">
        <v>54</v>
      </c>
      <c r="E2114" t="s">
        <v>62</v>
      </c>
      <c r="F2114" s="107">
        <v>45657</v>
      </c>
      <c r="G2114">
        <v>0.76</v>
      </c>
      <c r="H2114">
        <v>0.67</v>
      </c>
      <c r="I2114" s="59">
        <v>1.1343283582089549</v>
      </c>
      <c r="J2114" s="59">
        <v>1.1343283582089549</v>
      </c>
      <c r="K2114" t="s">
        <v>91</v>
      </c>
      <c r="L2114" t="s">
        <v>91</v>
      </c>
      <c r="M2114">
        <v>2024</v>
      </c>
      <c r="N2114" t="s">
        <v>744</v>
      </c>
      <c r="O2114" t="s">
        <v>762</v>
      </c>
      <c r="P2114">
        <v>0</v>
      </c>
      <c r="Q2114">
        <v>0</v>
      </c>
      <c r="R2114">
        <v>0</v>
      </c>
      <c r="T2114" t="s">
        <v>3155</v>
      </c>
      <c r="U2114">
        <v>31</v>
      </c>
    </row>
    <row r="2115" spans="1:22" x14ac:dyDescent="0.3">
      <c r="A2115">
        <v>429</v>
      </c>
      <c r="B2115" t="s">
        <v>406</v>
      </c>
      <c r="C2115" t="s">
        <v>98</v>
      </c>
      <c r="D2115" t="s">
        <v>54</v>
      </c>
      <c r="E2115" t="s">
        <v>62</v>
      </c>
      <c r="F2115" s="107">
        <v>46022</v>
      </c>
      <c r="G2115">
        <v>0.76</v>
      </c>
      <c r="H2115">
        <v>0.52</v>
      </c>
      <c r="I2115" s="59">
        <v>1.3</v>
      </c>
      <c r="J2115" s="59">
        <v>1.461538461538461</v>
      </c>
      <c r="K2115" t="s">
        <v>91</v>
      </c>
      <c r="L2115" t="s">
        <v>91</v>
      </c>
      <c r="M2115">
        <v>2025</v>
      </c>
      <c r="N2115" t="s">
        <v>744</v>
      </c>
      <c r="O2115" t="s">
        <v>751</v>
      </c>
      <c r="P2115">
        <v>0</v>
      </c>
      <c r="Q2115">
        <v>0</v>
      </c>
      <c r="R2115">
        <v>0</v>
      </c>
      <c r="T2115" t="s">
        <v>1767</v>
      </c>
      <c r="U2115">
        <v>31</v>
      </c>
    </row>
    <row r="2116" spans="1:22" x14ac:dyDescent="0.3">
      <c r="A2116">
        <v>430</v>
      </c>
      <c r="B2116" t="s">
        <v>407</v>
      </c>
      <c r="C2116" t="s">
        <v>998</v>
      </c>
      <c r="D2116" t="s">
        <v>54</v>
      </c>
      <c r="E2116" t="s">
        <v>24</v>
      </c>
      <c r="F2116" s="107">
        <v>44895</v>
      </c>
      <c r="K2116" t="s">
        <v>25</v>
      </c>
      <c r="L2116" t="s">
        <v>128</v>
      </c>
      <c r="M2116">
        <v>2022</v>
      </c>
      <c r="N2116" t="s">
        <v>815</v>
      </c>
      <c r="O2116" t="s">
        <v>749</v>
      </c>
      <c r="P2116">
        <v>0</v>
      </c>
      <c r="Q2116">
        <v>0</v>
      </c>
      <c r="R2116">
        <v>0</v>
      </c>
      <c r="T2116" t="s">
        <v>1771</v>
      </c>
      <c r="U2116">
        <v>30</v>
      </c>
      <c r="V2116" t="s">
        <v>128</v>
      </c>
    </row>
    <row r="2117" spans="1:22" x14ac:dyDescent="0.3">
      <c r="A2117">
        <v>430</v>
      </c>
      <c r="B2117" t="s">
        <v>407</v>
      </c>
      <c r="C2117" t="s">
        <v>998</v>
      </c>
      <c r="D2117" t="s">
        <v>54</v>
      </c>
      <c r="E2117" t="s">
        <v>24</v>
      </c>
      <c r="F2117" s="107">
        <v>45291</v>
      </c>
      <c r="G2117">
        <v>95</v>
      </c>
      <c r="H2117">
        <v>101.39526345983001</v>
      </c>
      <c r="I2117" s="59">
        <v>1.067318562735053</v>
      </c>
      <c r="J2117" s="59">
        <v>1.067318562735053</v>
      </c>
      <c r="K2117" t="s">
        <v>25</v>
      </c>
      <c r="L2117" t="s">
        <v>25</v>
      </c>
      <c r="M2117">
        <v>2023</v>
      </c>
      <c r="N2117" t="s">
        <v>744</v>
      </c>
      <c r="O2117" t="s">
        <v>745</v>
      </c>
      <c r="P2117">
        <v>0</v>
      </c>
      <c r="Q2117">
        <v>0</v>
      </c>
      <c r="R2117">
        <v>0</v>
      </c>
      <c r="T2117" t="s">
        <v>3156</v>
      </c>
      <c r="U2117">
        <v>31</v>
      </c>
    </row>
    <row r="2118" spans="1:22" x14ac:dyDescent="0.3">
      <c r="A2118">
        <v>430</v>
      </c>
      <c r="B2118" t="s">
        <v>407</v>
      </c>
      <c r="C2118" t="s">
        <v>998</v>
      </c>
      <c r="D2118" t="s">
        <v>54</v>
      </c>
      <c r="E2118" t="s">
        <v>24</v>
      </c>
      <c r="F2118" s="107">
        <v>45657</v>
      </c>
      <c r="G2118">
        <v>95</v>
      </c>
      <c r="H2118">
        <v>102.9374919710379</v>
      </c>
      <c r="I2118" s="59">
        <v>1.083552547063557</v>
      </c>
      <c r="J2118" s="59">
        <v>1.083552547063557</v>
      </c>
      <c r="K2118" t="s">
        <v>25</v>
      </c>
      <c r="L2118" t="s">
        <v>25</v>
      </c>
      <c r="M2118">
        <v>2024</v>
      </c>
      <c r="N2118" t="s">
        <v>744</v>
      </c>
      <c r="O2118" t="s">
        <v>762</v>
      </c>
      <c r="P2118">
        <v>0</v>
      </c>
      <c r="Q2118">
        <v>0</v>
      </c>
      <c r="R2118">
        <v>0</v>
      </c>
      <c r="T2118" t="s">
        <v>3157</v>
      </c>
      <c r="U2118">
        <v>31</v>
      </c>
    </row>
    <row r="2119" spans="1:22" x14ac:dyDescent="0.3">
      <c r="A2119">
        <v>430</v>
      </c>
      <c r="B2119" t="s">
        <v>407</v>
      </c>
      <c r="C2119" t="s">
        <v>998</v>
      </c>
      <c r="D2119" t="s">
        <v>54</v>
      </c>
      <c r="E2119" t="s">
        <v>24</v>
      </c>
      <c r="F2119" s="107">
        <v>46022</v>
      </c>
      <c r="G2119">
        <v>95</v>
      </c>
      <c r="H2119">
        <v>111.76</v>
      </c>
      <c r="I2119" s="59">
        <v>1.176421052631579</v>
      </c>
      <c r="J2119" s="59">
        <v>1.176421052631579</v>
      </c>
      <c r="K2119" t="s">
        <v>25</v>
      </c>
      <c r="L2119" t="s">
        <v>25</v>
      </c>
      <c r="M2119">
        <v>2025</v>
      </c>
      <c r="N2119" t="s">
        <v>744</v>
      </c>
      <c r="O2119" t="s">
        <v>751</v>
      </c>
      <c r="P2119">
        <v>0</v>
      </c>
      <c r="Q2119">
        <v>0</v>
      </c>
      <c r="R2119">
        <v>0</v>
      </c>
      <c r="T2119" t="s">
        <v>1772</v>
      </c>
      <c r="U2119">
        <v>31</v>
      </c>
    </row>
    <row r="2120" spans="1:22" x14ac:dyDescent="0.3">
      <c r="A2120">
        <v>431</v>
      </c>
      <c r="B2120" t="s">
        <v>408</v>
      </c>
      <c r="C2120" t="s">
        <v>72</v>
      </c>
      <c r="D2120" t="s">
        <v>60</v>
      </c>
      <c r="E2120" t="s">
        <v>24</v>
      </c>
      <c r="F2120" s="107">
        <v>45291</v>
      </c>
      <c r="G2120">
        <v>100</v>
      </c>
      <c r="H2120">
        <v>100</v>
      </c>
      <c r="I2120" s="59">
        <v>1</v>
      </c>
      <c r="J2120" s="59">
        <v>1</v>
      </c>
      <c r="K2120" t="s">
        <v>25</v>
      </c>
      <c r="L2120" t="s">
        <v>25</v>
      </c>
      <c r="M2120">
        <v>2023</v>
      </c>
      <c r="N2120" t="s">
        <v>744</v>
      </c>
      <c r="O2120" t="s">
        <v>745</v>
      </c>
      <c r="P2120">
        <v>0</v>
      </c>
      <c r="Q2120">
        <v>0</v>
      </c>
      <c r="R2120">
        <v>0</v>
      </c>
      <c r="T2120" t="s">
        <v>3158</v>
      </c>
      <c r="U2120">
        <v>31</v>
      </c>
    </row>
    <row r="2121" spans="1:22" x14ac:dyDescent="0.3">
      <c r="A2121">
        <v>431</v>
      </c>
      <c r="B2121" t="s">
        <v>408</v>
      </c>
      <c r="C2121" t="s">
        <v>72</v>
      </c>
      <c r="D2121" t="s">
        <v>60</v>
      </c>
      <c r="E2121" t="s">
        <v>24</v>
      </c>
      <c r="F2121" s="107">
        <v>45657</v>
      </c>
      <c r="G2121">
        <v>100</v>
      </c>
      <c r="H2121">
        <v>100</v>
      </c>
      <c r="I2121" s="59">
        <v>1</v>
      </c>
      <c r="J2121" s="59">
        <v>1</v>
      </c>
      <c r="K2121" t="s">
        <v>25</v>
      </c>
      <c r="L2121" t="s">
        <v>25</v>
      </c>
      <c r="M2121">
        <v>2024</v>
      </c>
      <c r="N2121" t="s">
        <v>744</v>
      </c>
      <c r="O2121" t="s">
        <v>762</v>
      </c>
      <c r="P2121">
        <v>0</v>
      </c>
      <c r="Q2121">
        <v>0</v>
      </c>
      <c r="R2121">
        <v>0</v>
      </c>
      <c r="T2121" t="s">
        <v>3159</v>
      </c>
      <c r="U2121">
        <v>31</v>
      </c>
    </row>
    <row r="2122" spans="1:22" x14ac:dyDescent="0.3">
      <c r="A2122">
        <v>431</v>
      </c>
      <c r="B2122" t="s">
        <v>408</v>
      </c>
      <c r="C2122" t="s">
        <v>72</v>
      </c>
      <c r="D2122" t="s">
        <v>60</v>
      </c>
      <c r="E2122" t="s">
        <v>24</v>
      </c>
      <c r="F2122" s="107">
        <v>46022</v>
      </c>
      <c r="G2122">
        <v>100</v>
      </c>
      <c r="H2122">
        <v>100</v>
      </c>
      <c r="I2122" s="59">
        <v>1</v>
      </c>
      <c r="J2122" s="59">
        <v>1</v>
      </c>
      <c r="K2122" t="s">
        <v>25</v>
      </c>
      <c r="L2122" t="s">
        <v>25</v>
      </c>
      <c r="M2122">
        <v>2025</v>
      </c>
      <c r="N2122" t="s">
        <v>744</v>
      </c>
      <c r="O2122" t="s">
        <v>751</v>
      </c>
      <c r="P2122">
        <v>0</v>
      </c>
      <c r="Q2122">
        <v>0</v>
      </c>
      <c r="R2122">
        <v>0</v>
      </c>
      <c r="T2122" t="s">
        <v>1774</v>
      </c>
      <c r="U2122">
        <v>31</v>
      </c>
    </row>
    <row r="2123" spans="1:22" x14ac:dyDescent="0.3">
      <c r="A2123">
        <v>432</v>
      </c>
      <c r="B2123" t="s">
        <v>409</v>
      </c>
      <c r="C2123" t="s">
        <v>72</v>
      </c>
      <c r="D2123" t="s">
        <v>60</v>
      </c>
      <c r="E2123" t="s">
        <v>24</v>
      </c>
      <c r="F2123" s="107">
        <v>44926</v>
      </c>
      <c r="K2123" t="s">
        <v>25</v>
      </c>
      <c r="L2123" t="s">
        <v>128</v>
      </c>
      <c r="M2123">
        <v>2022</v>
      </c>
      <c r="N2123" t="s">
        <v>744</v>
      </c>
      <c r="O2123" t="s">
        <v>749</v>
      </c>
      <c r="P2123">
        <v>0</v>
      </c>
      <c r="Q2123">
        <v>0</v>
      </c>
      <c r="R2123">
        <v>0</v>
      </c>
      <c r="T2123" t="s">
        <v>1781</v>
      </c>
      <c r="U2123">
        <v>31</v>
      </c>
      <c r="V2123" t="s">
        <v>128</v>
      </c>
    </row>
    <row r="2124" spans="1:22" x14ac:dyDescent="0.3">
      <c r="A2124">
        <v>432</v>
      </c>
      <c r="B2124" t="s">
        <v>409</v>
      </c>
      <c r="C2124" t="s">
        <v>72</v>
      </c>
      <c r="D2124" t="s">
        <v>60</v>
      </c>
      <c r="E2124" t="s">
        <v>24</v>
      </c>
      <c r="F2124" s="107">
        <v>45291</v>
      </c>
      <c r="G2124">
        <v>90</v>
      </c>
      <c r="H2124">
        <v>98.765555555556006</v>
      </c>
      <c r="I2124" s="59">
        <v>1.0973950617284001</v>
      </c>
      <c r="J2124" s="59">
        <v>1.0973950617284001</v>
      </c>
      <c r="K2124" t="s">
        <v>25</v>
      </c>
      <c r="L2124" t="s">
        <v>25</v>
      </c>
      <c r="M2124">
        <v>2023</v>
      </c>
      <c r="N2124" t="s">
        <v>744</v>
      </c>
      <c r="O2124" t="s">
        <v>745</v>
      </c>
      <c r="P2124">
        <v>0</v>
      </c>
      <c r="Q2124">
        <v>0</v>
      </c>
      <c r="R2124">
        <v>0</v>
      </c>
      <c r="T2124" t="s">
        <v>3160</v>
      </c>
      <c r="U2124">
        <v>31</v>
      </c>
    </row>
    <row r="2125" spans="1:22" x14ac:dyDescent="0.3">
      <c r="A2125">
        <v>432</v>
      </c>
      <c r="B2125" t="s">
        <v>409</v>
      </c>
      <c r="C2125" t="s">
        <v>72</v>
      </c>
      <c r="D2125" t="s">
        <v>60</v>
      </c>
      <c r="E2125" t="s">
        <v>24</v>
      </c>
      <c r="F2125" s="107">
        <v>45657</v>
      </c>
      <c r="G2125">
        <v>90</v>
      </c>
      <c r="H2125">
        <v>100</v>
      </c>
      <c r="I2125" s="59">
        <v>1.1111111111111109</v>
      </c>
      <c r="J2125" s="59">
        <v>1.1111111111111109</v>
      </c>
      <c r="K2125" t="s">
        <v>25</v>
      </c>
      <c r="L2125" t="s">
        <v>25</v>
      </c>
      <c r="M2125">
        <v>2024</v>
      </c>
      <c r="N2125" t="s">
        <v>744</v>
      </c>
      <c r="O2125" t="s">
        <v>762</v>
      </c>
      <c r="P2125">
        <v>0</v>
      </c>
      <c r="Q2125">
        <v>0</v>
      </c>
      <c r="R2125">
        <v>0</v>
      </c>
      <c r="T2125" t="s">
        <v>3161</v>
      </c>
      <c r="U2125">
        <v>31</v>
      </c>
    </row>
    <row r="2126" spans="1:22" x14ac:dyDescent="0.3">
      <c r="A2126">
        <v>432</v>
      </c>
      <c r="B2126" t="s">
        <v>409</v>
      </c>
      <c r="C2126" t="s">
        <v>72</v>
      </c>
      <c r="D2126" t="s">
        <v>60</v>
      </c>
      <c r="E2126" t="s">
        <v>24</v>
      </c>
      <c r="F2126" s="107">
        <v>46022</v>
      </c>
      <c r="G2126">
        <v>90</v>
      </c>
      <c r="H2126">
        <v>100</v>
      </c>
      <c r="I2126" s="59">
        <v>1.1111111111111109</v>
      </c>
      <c r="J2126" s="59">
        <v>1.1111111111111109</v>
      </c>
      <c r="K2126" t="s">
        <v>25</v>
      </c>
      <c r="L2126" t="s">
        <v>25</v>
      </c>
      <c r="M2126">
        <v>2025</v>
      </c>
      <c r="N2126" t="s">
        <v>744</v>
      </c>
      <c r="O2126" t="s">
        <v>751</v>
      </c>
      <c r="P2126">
        <v>0</v>
      </c>
      <c r="Q2126">
        <v>0</v>
      </c>
      <c r="R2126">
        <v>0</v>
      </c>
      <c r="T2126" t="s">
        <v>1787</v>
      </c>
      <c r="U2126">
        <v>31</v>
      </c>
    </row>
    <row r="2127" spans="1:22" x14ac:dyDescent="0.3">
      <c r="A2127">
        <v>433</v>
      </c>
      <c r="B2127" t="s">
        <v>410</v>
      </c>
      <c r="C2127" t="s">
        <v>98</v>
      </c>
      <c r="D2127" t="s">
        <v>54</v>
      </c>
      <c r="E2127" t="s">
        <v>62</v>
      </c>
      <c r="F2127" s="107">
        <v>44742</v>
      </c>
      <c r="G2127">
        <v>0.05</v>
      </c>
      <c r="H2127">
        <v>6.1890925346440003E-4</v>
      </c>
      <c r="I2127" s="59">
        <v>1.3</v>
      </c>
      <c r="J2127" s="59">
        <v>80.787287829549356</v>
      </c>
      <c r="K2127" t="s">
        <v>91</v>
      </c>
      <c r="L2127" t="s">
        <v>91</v>
      </c>
      <c r="M2127">
        <v>2022</v>
      </c>
      <c r="N2127" t="s">
        <v>742</v>
      </c>
      <c r="O2127" t="s">
        <v>824</v>
      </c>
      <c r="P2127">
        <v>0</v>
      </c>
      <c r="Q2127">
        <v>0</v>
      </c>
      <c r="R2127">
        <v>0</v>
      </c>
      <c r="T2127" t="s">
        <v>1788</v>
      </c>
      <c r="U2127">
        <v>30</v>
      </c>
    </row>
    <row r="2128" spans="1:22" x14ac:dyDescent="0.3">
      <c r="A2128">
        <v>433</v>
      </c>
      <c r="B2128" t="s">
        <v>410</v>
      </c>
      <c r="C2128" t="s">
        <v>98</v>
      </c>
      <c r="D2128" t="s">
        <v>54</v>
      </c>
      <c r="E2128" t="s">
        <v>62</v>
      </c>
      <c r="F2128" s="107">
        <v>45291</v>
      </c>
      <c r="G2128">
        <v>0.05</v>
      </c>
      <c r="H2128">
        <v>0.05</v>
      </c>
      <c r="I2128" s="59">
        <v>1</v>
      </c>
      <c r="J2128" s="59">
        <v>1</v>
      </c>
      <c r="K2128" t="s">
        <v>91</v>
      </c>
      <c r="L2128" t="s">
        <v>91</v>
      </c>
      <c r="M2128">
        <v>2023</v>
      </c>
      <c r="N2128" t="s">
        <v>744</v>
      </c>
      <c r="O2128" t="s">
        <v>745</v>
      </c>
      <c r="P2128">
        <v>0</v>
      </c>
      <c r="Q2128">
        <v>0</v>
      </c>
      <c r="R2128">
        <v>0</v>
      </c>
      <c r="T2128" t="s">
        <v>3162</v>
      </c>
      <c r="U2128">
        <v>31</v>
      </c>
    </row>
    <row r="2129" spans="1:22" x14ac:dyDescent="0.3">
      <c r="A2129">
        <v>433</v>
      </c>
      <c r="B2129" t="s">
        <v>410</v>
      </c>
      <c r="C2129" t="s">
        <v>98</v>
      </c>
      <c r="D2129" t="s">
        <v>54</v>
      </c>
      <c r="E2129" t="s">
        <v>62</v>
      </c>
      <c r="F2129" s="107">
        <v>45657</v>
      </c>
      <c r="G2129">
        <v>0.05</v>
      </c>
      <c r="H2129">
        <v>0.14000000000000001</v>
      </c>
      <c r="I2129" s="59">
        <v>0.35714285714285721</v>
      </c>
      <c r="J2129" s="59">
        <v>0.35714285714285721</v>
      </c>
      <c r="K2129" t="s">
        <v>91</v>
      </c>
      <c r="L2129" t="s">
        <v>91</v>
      </c>
      <c r="M2129">
        <v>2024</v>
      </c>
      <c r="N2129" t="s">
        <v>744</v>
      </c>
      <c r="O2129" t="s">
        <v>762</v>
      </c>
      <c r="P2129">
        <v>0</v>
      </c>
      <c r="Q2129">
        <v>0</v>
      </c>
      <c r="R2129">
        <v>0</v>
      </c>
      <c r="T2129" t="s">
        <v>3163</v>
      </c>
      <c r="U2129">
        <v>31</v>
      </c>
    </row>
    <row r="2130" spans="1:22" x14ac:dyDescent="0.3">
      <c r="A2130">
        <v>433</v>
      </c>
      <c r="B2130" t="s">
        <v>410</v>
      </c>
      <c r="C2130" t="s">
        <v>98</v>
      </c>
      <c r="D2130" t="s">
        <v>54</v>
      </c>
      <c r="E2130" t="s">
        <v>62</v>
      </c>
      <c r="F2130" s="107">
        <v>46022</v>
      </c>
      <c r="G2130">
        <v>0.05</v>
      </c>
      <c r="H2130">
        <v>0.17</v>
      </c>
      <c r="I2130" s="59">
        <v>0.29411764705882348</v>
      </c>
      <c r="J2130" s="59">
        <v>0.29411764705882348</v>
      </c>
      <c r="K2130" t="s">
        <v>91</v>
      </c>
      <c r="L2130" t="s">
        <v>91</v>
      </c>
      <c r="M2130">
        <v>2025</v>
      </c>
      <c r="N2130" t="s">
        <v>744</v>
      </c>
      <c r="O2130" t="s">
        <v>751</v>
      </c>
      <c r="P2130">
        <v>0</v>
      </c>
      <c r="Q2130">
        <v>0</v>
      </c>
      <c r="R2130">
        <v>0</v>
      </c>
      <c r="T2130" t="s">
        <v>1789</v>
      </c>
      <c r="U2130">
        <v>31</v>
      </c>
    </row>
    <row r="2131" spans="1:22" x14ac:dyDescent="0.3">
      <c r="A2131">
        <v>434</v>
      </c>
      <c r="B2131" t="s">
        <v>411</v>
      </c>
      <c r="C2131" t="s">
        <v>98</v>
      </c>
      <c r="D2131" t="s">
        <v>23</v>
      </c>
      <c r="E2131" t="s">
        <v>62</v>
      </c>
      <c r="F2131" s="107">
        <v>44561</v>
      </c>
      <c r="G2131">
        <v>200</v>
      </c>
      <c r="H2131">
        <v>0</v>
      </c>
      <c r="K2131" t="s">
        <v>153</v>
      </c>
      <c r="L2131" t="s">
        <v>153</v>
      </c>
      <c r="M2131">
        <v>2021</v>
      </c>
      <c r="N2131" t="s">
        <v>744</v>
      </c>
      <c r="O2131" t="s">
        <v>747</v>
      </c>
      <c r="P2131">
        <v>0</v>
      </c>
      <c r="Q2131">
        <v>0</v>
      </c>
      <c r="R2131">
        <v>0</v>
      </c>
      <c r="T2131" t="s">
        <v>1800</v>
      </c>
      <c r="U2131">
        <v>31</v>
      </c>
    </row>
    <row r="2132" spans="1:22" x14ac:dyDescent="0.3">
      <c r="A2132">
        <v>434</v>
      </c>
      <c r="B2132" t="s">
        <v>411</v>
      </c>
      <c r="C2132" t="s">
        <v>98</v>
      </c>
      <c r="D2132" t="s">
        <v>23</v>
      </c>
      <c r="E2132" t="s">
        <v>62</v>
      </c>
      <c r="F2132" s="107">
        <v>44926</v>
      </c>
      <c r="G2132">
        <v>200</v>
      </c>
      <c r="H2132">
        <v>0</v>
      </c>
      <c r="K2132" t="s">
        <v>153</v>
      </c>
      <c r="L2132" t="s">
        <v>153</v>
      </c>
      <c r="M2132">
        <v>2022</v>
      </c>
      <c r="N2132" t="s">
        <v>744</v>
      </c>
      <c r="O2132" t="s">
        <v>749</v>
      </c>
      <c r="P2132">
        <v>0</v>
      </c>
      <c r="Q2132">
        <v>0</v>
      </c>
      <c r="R2132">
        <v>0</v>
      </c>
      <c r="T2132" t="s">
        <v>1812</v>
      </c>
      <c r="U2132">
        <v>31</v>
      </c>
    </row>
    <row r="2133" spans="1:22" x14ac:dyDescent="0.3">
      <c r="A2133">
        <v>434</v>
      </c>
      <c r="B2133" t="s">
        <v>411</v>
      </c>
      <c r="C2133" t="s">
        <v>98</v>
      </c>
      <c r="D2133" t="s">
        <v>23</v>
      </c>
      <c r="E2133" t="s">
        <v>62</v>
      </c>
      <c r="F2133" s="107">
        <v>45291</v>
      </c>
      <c r="G2133">
        <v>200</v>
      </c>
      <c r="H2133">
        <v>415.7</v>
      </c>
      <c r="I2133" s="59">
        <v>0.4811161895597787</v>
      </c>
      <c r="J2133" s="59">
        <v>0.4811161895597787</v>
      </c>
      <c r="K2133" t="s">
        <v>153</v>
      </c>
      <c r="L2133" t="s">
        <v>153</v>
      </c>
      <c r="M2133">
        <v>2023</v>
      </c>
      <c r="N2133" t="s">
        <v>744</v>
      </c>
      <c r="O2133" t="s">
        <v>745</v>
      </c>
      <c r="P2133">
        <v>0</v>
      </c>
      <c r="Q2133">
        <v>0</v>
      </c>
      <c r="R2133">
        <v>0</v>
      </c>
      <c r="T2133" t="s">
        <v>3164</v>
      </c>
      <c r="U2133">
        <v>31</v>
      </c>
    </row>
    <row r="2134" spans="1:22" x14ac:dyDescent="0.3">
      <c r="A2134">
        <v>434</v>
      </c>
      <c r="B2134" t="s">
        <v>411</v>
      </c>
      <c r="C2134" t="s">
        <v>98</v>
      </c>
      <c r="D2134" t="s">
        <v>23</v>
      </c>
      <c r="E2134" t="s">
        <v>62</v>
      </c>
      <c r="F2134" s="107">
        <v>45657</v>
      </c>
      <c r="G2134">
        <v>200</v>
      </c>
      <c r="H2134">
        <v>0</v>
      </c>
      <c r="K2134" t="s">
        <v>153</v>
      </c>
      <c r="L2134" t="s">
        <v>153</v>
      </c>
      <c r="M2134">
        <v>2024</v>
      </c>
      <c r="N2134" t="s">
        <v>744</v>
      </c>
      <c r="O2134" t="s">
        <v>762</v>
      </c>
      <c r="P2134">
        <v>0</v>
      </c>
      <c r="Q2134">
        <v>0</v>
      </c>
      <c r="R2134">
        <v>0</v>
      </c>
      <c r="T2134" t="s">
        <v>3165</v>
      </c>
      <c r="U2134">
        <v>31</v>
      </c>
    </row>
    <row r="2135" spans="1:22" x14ac:dyDescent="0.3">
      <c r="A2135">
        <v>434</v>
      </c>
      <c r="B2135" t="s">
        <v>411</v>
      </c>
      <c r="C2135" t="s">
        <v>98</v>
      </c>
      <c r="D2135" t="s">
        <v>23</v>
      </c>
      <c r="E2135" t="s">
        <v>62</v>
      </c>
      <c r="F2135" s="107">
        <v>45991</v>
      </c>
      <c r="G2135">
        <v>200</v>
      </c>
      <c r="H2135">
        <v>285.14999999999998</v>
      </c>
      <c r="I2135" s="59">
        <v>0.7013852358407856</v>
      </c>
      <c r="J2135" s="59">
        <v>0.7013852358407856</v>
      </c>
      <c r="K2135" t="s">
        <v>153</v>
      </c>
      <c r="L2135" t="s">
        <v>153</v>
      </c>
      <c r="M2135">
        <v>2025</v>
      </c>
      <c r="N2135" t="s">
        <v>815</v>
      </c>
      <c r="O2135" t="s">
        <v>751</v>
      </c>
      <c r="P2135">
        <v>0</v>
      </c>
      <c r="Q2135">
        <v>0</v>
      </c>
      <c r="R2135">
        <v>0</v>
      </c>
      <c r="T2135" t="s">
        <v>1825</v>
      </c>
      <c r="U2135">
        <v>30</v>
      </c>
    </row>
    <row r="2136" spans="1:22" x14ac:dyDescent="0.3">
      <c r="A2136">
        <v>434</v>
      </c>
      <c r="B2136" t="s">
        <v>411</v>
      </c>
      <c r="C2136" t="s">
        <v>98</v>
      </c>
      <c r="D2136" t="s">
        <v>23</v>
      </c>
      <c r="E2136" t="s">
        <v>62</v>
      </c>
      <c r="F2136" s="107">
        <v>46022</v>
      </c>
      <c r="G2136">
        <v>160</v>
      </c>
      <c r="H2136">
        <v>150.1299935057759</v>
      </c>
      <c r="I2136" s="59">
        <v>1.0657430688148559</v>
      </c>
      <c r="J2136" s="59">
        <v>1.0657430688148559</v>
      </c>
      <c r="K2136" t="s">
        <v>153</v>
      </c>
      <c r="L2136" t="s">
        <v>153</v>
      </c>
      <c r="M2136">
        <v>2025</v>
      </c>
      <c r="N2136" t="s">
        <v>744</v>
      </c>
      <c r="O2136" t="s">
        <v>751</v>
      </c>
      <c r="P2136">
        <v>0</v>
      </c>
      <c r="Q2136">
        <v>0</v>
      </c>
      <c r="R2136">
        <v>0</v>
      </c>
      <c r="T2136" t="s">
        <v>1826</v>
      </c>
      <c r="U2136">
        <v>31</v>
      </c>
    </row>
    <row r="2137" spans="1:22" x14ac:dyDescent="0.3">
      <c r="A2137">
        <v>435</v>
      </c>
      <c r="B2137" t="s">
        <v>412</v>
      </c>
      <c r="C2137" t="s">
        <v>98</v>
      </c>
      <c r="D2137" t="s">
        <v>54</v>
      </c>
      <c r="E2137" t="s">
        <v>24</v>
      </c>
      <c r="F2137" s="107">
        <v>44742</v>
      </c>
      <c r="G2137">
        <v>100</v>
      </c>
      <c r="K2137" t="s">
        <v>25</v>
      </c>
      <c r="L2137" t="s">
        <v>128</v>
      </c>
      <c r="M2137">
        <v>2022</v>
      </c>
      <c r="N2137" t="s">
        <v>742</v>
      </c>
      <c r="O2137" t="s">
        <v>824</v>
      </c>
      <c r="P2137">
        <v>0</v>
      </c>
      <c r="Q2137">
        <v>0</v>
      </c>
      <c r="R2137">
        <v>0</v>
      </c>
      <c r="T2137" t="s">
        <v>1828</v>
      </c>
      <c r="U2137">
        <v>30</v>
      </c>
      <c r="V2137" t="s">
        <v>128</v>
      </c>
    </row>
    <row r="2138" spans="1:22" x14ac:dyDescent="0.3">
      <c r="A2138">
        <v>435</v>
      </c>
      <c r="B2138" t="s">
        <v>412</v>
      </c>
      <c r="C2138" t="s">
        <v>98</v>
      </c>
      <c r="D2138" t="s">
        <v>54</v>
      </c>
      <c r="E2138" t="s">
        <v>24</v>
      </c>
      <c r="F2138" s="107">
        <v>45291</v>
      </c>
      <c r="G2138">
        <v>100</v>
      </c>
      <c r="H2138">
        <v>-111.57</v>
      </c>
      <c r="I2138" s="59">
        <v>0</v>
      </c>
      <c r="J2138" s="59">
        <v>0</v>
      </c>
      <c r="K2138" t="s">
        <v>25</v>
      </c>
      <c r="L2138" t="s">
        <v>25</v>
      </c>
      <c r="M2138">
        <v>2023</v>
      </c>
      <c r="N2138" t="s">
        <v>744</v>
      </c>
      <c r="O2138" t="s">
        <v>745</v>
      </c>
      <c r="P2138">
        <v>0</v>
      </c>
      <c r="Q2138">
        <v>0</v>
      </c>
      <c r="R2138">
        <v>0</v>
      </c>
      <c r="T2138" t="s">
        <v>1830</v>
      </c>
      <c r="U2138">
        <v>31</v>
      </c>
    </row>
    <row r="2139" spans="1:22" x14ac:dyDescent="0.3">
      <c r="A2139">
        <v>435</v>
      </c>
      <c r="B2139" t="s">
        <v>412</v>
      </c>
      <c r="C2139" t="s">
        <v>98</v>
      </c>
      <c r="D2139" t="s">
        <v>54</v>
      </c>
      <c r="E2139" t="s">
        <v>24</v>
      </c>
      <c r="F2139" s="107">
        <v>45657</v>
      </c>
      <c r="G2139">
        <v>100</v>
      </c>
      <c r="H2139">
        <v>71.09</v>
      </c>
      <c r="I2139" s="59">
        <v>0.71090000000000009</v>
      </c>
      <c r="J2139" s="59">
        <v>0.71090000000000009</v>
      </c>
      <c r="K2139" t="s">
        <v>25</v>
      </c>
      <c r="L2139" t="s">
        <v>25</v>
      </c>
      <c r="M2139">
        <v>2024</v>
      </c>
      <c r="N2139" t="s">
        <v>744</v>
      </c>
      <c r="O2139" t="s">
        <v>762</v>
      </c>
      <c r="P2139">
        <v>0</v>
      </c>
      <c r="Q2139">
        <v>0</v>
      </c>
      <c r="R2139">
        <v>0</v>
      </c>
      <c r="T2139" t="s">
        <v>3166</v>
      </c>
      <c r="U2139">
        <v>31</v>
      </c>
    </row>
    <row r="2140" spans="1:22" x14ac:dyDescent="0.3">
      <c r="A2140">
        <v>435</v>
      </c>
      <c r="B2140" t="s">
        <v>412</v>
      </c>
      <c r="C2140" t="s">
        <v>98</v>
      </c>
      <c r="D2140" t="s">
        <v>54</v>
      </c>
      <c r="E2140" t="s">
        <v>24</v>
      </c>
      <c r="F2140" s="107">
        <v>46022</v>
      </c>
      <c r="G2140">
        <v>100</v>
      </c>
      <c r="H2140">
        <v>-732.08</v>
      </c>
      <c r="I2140" s="59">
        <v>0</v>
      </c>
      <c r="J2140" s="59">
        <v>0</v>
      </c>
      <c r="K2140" t="s">
        <v>25</v>
      </c>
      <c r="L2140" t="s">
        <v>25</v>
      </c>
      <c r="M2140">
        <v>2025</v>
      </c>
      <c r="N2140" t="s">
        <v>744</v>
      </c>
      <c r="O2140" t="s">
        <v>751</v>
      </c>
      <c r="P2140">
        <v>0</v>
      </c>
      <c r="Q2140">
        <v>0</v>
      </c>
      <c r="R2140">
        <v>0</v>
      </c>
      <c r="T2140" t="s">
        <v>1831</v>
      </c>
      <c r="U2140">
        <v>31</v>
      </c>
    </row>
    <row r="2141" spans="1:22" x14ac:dyDescent="0.3">
      <c r="A2141">
        <v>436</v>
      </c>
      <c r="B2141" t="s">
        <v>130</v>
      </c>
      <c r="C2141" t="s">
        <v>794</v>
      </c>
      <c r="D2141" t="s">
        <v>23</v>
      </c>
      <c r="E2141" t="s">
        <v>62</v>
      </c>
      <c r="F2141" s="107">
        <v>44561</v>
      </c>
      <c r="G2141">
        <v>14</v>
      </c>
      <c r="H2141">
        <v>0</v>
      </c>
      <c r="K2141" t="s">
        <v>63</v>
      </c>
      <c r="L2141" t="s">
        <v>63</v>
      </c>
      <c r="M2141">
        <v>2021</v>
      </c>
      <c r="N2141" t="s">
        <v>744</v>
      </c>
      <c r="O2141" t="s">
        <v>747</v>
      </c>
      <c r="P2141">
        <v>0</v>
      </c>
      <c r="Q2141">
        <v>0</v>
      </c>
      <c r="R2141">
        <v>0</v>
      </c>
      <c r="T2141" t="s">
        <v>1842</v>
      </c>
      <c r="U2141">
        <v>31</v>
      </c>
    </row>
    <row r="2142" spans="1:22" x14ac:dyDescent="0.3">
      <c r="A2142">
        <v>436</v>
      </c>
      <c r="B2142" t="s">
        <v>130</v>
      </c>
      <c r="C2142" t="s">
        <v>794</v>
      </c>
      <c r="D2142" t="s">
        <v>23</v>
      </c>
      <c r="E2142" t="s">
        <v>62</v>
      </c>
      <c r="F2142" s="107">
        <v>44926</v>
      </c>
      <c r="G2142">
        <v>14</v>
      </c>
      <c r="H2142">
        <v>0</v>
      </c>
      <c r="K2142" t="s">
        <v>63</v>
      </c>
      <c r="L2142" t="s">
        <v>63</v>
      </c>
      <c r="M2142">
        <v>2022</v>
      </c>
      <c r="N2142" t="s">
        <v>744</v>
      </c>
      <c r="O2142" t="s">
        <v>749</v>
      </c>
      <c r="P2142">
        <v>0</v>
      </c>
      <c r="Q2142">
        <v>0</v>
      </c>
      <c r="R2142">
        <v>0</v>
      </c>
      <c r="T2142" t="s">
        <v>1854</v>
      </c>
      <c r="U2142">
        <v>31</v>
      </c>
    </row>
    <row r="2143" spans="1:22" x14ac:dyDescent="0.3">
      <c r="A2143">
        <v>436</v>
      </c>
      <c r="B2143" t="s">
        <v>130</v>
      </c>
      <c r="C2143" t="s">
        <v>794</v>
      </c>
      <c r="D2143" t="s">
        <v>23</v>
      </c>
      <c r="E2143" t="s">
        <v>62</v>
      </c>
      <c r="F2143" s="107">
        <v>45291</v>
      </c>
      <c r="G2143">
        <v>21</v>
      </c>
      <c r="H2143">
        <v>12.7</v>
      </c>
      <c r="I2143" s="59">
        <v>1.3</v>
      </c>
      <c r="J2143" s="59">
        <v>1.6535433070866139</v>
      </c>
      <c r="K2143" t="s">
        <v>63</v>
      </c>
      <c r="L2143" t="s">
        <v>63</v>
      </c>
      <c r="M2143">
        <v>2023</v>
      </c>
      <c r="N2143" t="s">
        <v>744</v>
      </c>
      <c r="O2143" t="s">
        <v>745</v>
      </c>
      <c r="P2143">
        <v>0</v>
      </c>
      <c r="Q2143">
        <v>0</v>
      </c>
      <c r="R2143">
        <v>0</v>
      </c>
      <c r="T2143" t="s">
        <v>3167</v>
      </c>
      <c r="U2143">
        <v>31</v>
      </c>
    </row>
    <row r="2144" spans="1:22" x14ac:dyDescent="0.3">
      <c r="A2144">
        <v>436</v>
      </c>
      <c r="B2144" t="s">
        <v>130</v>
      </c>
      <c r="C2144" t="s">
        <v>794</v>
      </c>
      <c r="D2144" t="s">
        <v>23</v>
      </c>
      <c r="E2144" t="s">
        <v>62</v>
      </c>
      <c r="F2144" s="107">
        <v>45657</v>
      </c>
      <c r="G2144">
        <v>14</v>
      </c>
      <c r="H2144">
        <v>16.97</v>
      </c>
      <c r="I2144" s="59">
        <v>0.82498526812021222</v>
      </c>
      <c r="J2144" s="59">
        <v>0.82498526812021222</v>
      </c>
      <c r="K2144" t="s">
        <v>63</v>
      </c>
      <c r="L2144" t="s">
        <v>63</v>
      </c>
      <c r="M2144">
        <v>2024</v>
      </c>
      <c r="N2144" t="s">
        <v>744</v>
      </c>
      <c r="O2144" t="s">
        <v>762</v>
      </c>
      <c r="P2144">
        <v>0</v>
      </c>
      <c r="Q2144">
        <v>0</v>
      </c>
      <c r="R2144">
        <v>0</v>
      </c>
      <c r="T2144" t="s">
        <v>3168</v>
      </c>
      <c r="U2144">
        <v>31</v>
      </c>
    </row>
    <row r="2145" spans="1:22" x14ac:dyDescent="0.3">
      <c r="A2145">
        <v>436</v>
      </c>
      <c r="B2145" t="s">
        <v>130</v>
      </c>
      <c r="C2145" t="s">
        <v>794</v>
      </c>
      <c r="D2145" t="s">
        <v>23</v>
      </c>
      <c r="E2145" t="s">
        <v>62</v>
      </c>
      <c r="F2145" s="107">
        <v>46022</v>
      </c>
      <c r="G2145">
        <v>14</v>
      </c>
      <c r="H2145">
        <v>11.77</v>
      </c>
      <c r="I2145" s="59">
        <v>1.1894647408666099</v>
      </c>
      <c r="J2145" s="59">
        <v>1.1894647408666099</v>
      </c>
      <c r="K2145" t="s">
        <v>63</v>
      </c>
      <c r="L2145" t="s">
        <v>63</v>
      </c>
      <c r="M2145">
        <v>2025</v>
      </c>
      <c r="N2145" t="s">
        <v>744</v>
      </c>
      <c r="O2145" t="s">
        <v>751</v>
      </c>
      <c r="P2145">
        <v>0</v>
      </c>
      <c r="Q2145">
        <v>0</v>
      </c>
      <c r="R2145">
        <v>0</v>
      </c>
      <c r="T2145" t="s">
        <v>1864</v>
      </c>
      <c r="U2145">
        <v>31</v>
      </c>
    </row>
    <row r="2146" spans="1:22" x14ac:dyDescent="0.3">
      <c r="A2146">
        <v>437</v>
      </c>
      <c r="B2146" t="s">
        <v>413</v>
      </c>
      <c r="C2146" t="s">
        <v>249</v>
      </c>
      <c r="D2146" t="s">
        <v>73</v>
      </c>
      <c r="E2146" t="s">
        <v>24</v>
      </c>
      <c r="F2146" s="107">
        <v>45291</v>
      </c>
      <c r="G2146">
        <v>80</v>
      </c>
      <c r="H2146">
        <v>96</v>
      </c>
      <c r="I2146" s="59">
        <v>1.2</v>
      </c>
      <c r="J2146" s="59">
        <v>1.2</v>
      </c>
      <c r="K2146" t="s">
        <v>25</v>
      </c>
      <c r="L2146" t="s">
        <v>25</v>
      </c>
      <c r="M2146">
        <v>2023</v>
      </c>
      <c r="N2146" t="s">
        <v>744</v>
      </c>
      <c r="O2146" t="s">
        <v>745</v>
      </c>
      <c r="P2146">
        <v>0</v>
      </c>
      <c r="Q2146">
        <v>0</v>
      </c>
      <c r="R2146">
        <v>0</v>
      </c>
      <c r="T2146" t="s">
        <v>3169</v>
      </c>
      <c r="U2146">
        <v>31</v>
      </c>
    </row>
    <row r="2147" spans="1:22" x14ac:dyDescent="0.3">
      <c r="A2147">
        <v>437</v>
      </c>
      <c r="B2147" t="s">
        <v>413</v>
      </c>
      <c r="C2147" t="s">
        <v>249</v>
      </c>
      <c r="D2147" t="s">
        <v>73</v>
      </c>
      <c r="E2147" t="s">
        <v>24</v>
      </c>
      <c r="F2147" s="107">
        <v>45657</v>
      </c>
      <c r="G2147">
        <v>80</v>
      </c>
      <c r="H2147">
        <v>84</v>
      </c>
      <c r="I2147" s="59">
        <v>1.05</v>
      </c>
      <c r="J2147" s="59">
        <v>1.05</v>
      </c>
      <c r="K2147" t="s">
        <v>25</v>
      </c>
      <c r="L2147" t="s">
        <v>25</v>
      </c>
      <c r="M2147">
        <v>2024</v>
      </c>
      <c r="N2147" t="s">
        <v>744</v>
      </c>
      <c r="O2147" t="s">
        <v>762</v>
      </c>
      <c r="P2147">
        <v>0</v>
      </c>
      <c r="Q2147">
        <v>0</v>
      </c>
      <c r="R2147">
        <v>0</v>
      </c>
      <c r="T2147" t="s">
        <v>3170</v>
      </c>
      <c r="U2147">
        <v>31</v>
      </c>
    </row>
    <row r="2148" spans="1:22" x14ac:dyDescent="0.3">
      <c r="A2148">
        <v>437</v>
      </c>
      <c r="B2148" t="s">
        <v>413</v>
      </c>
      <c r="C2148" t="s">
        <v>249</v>
      </c>
      <c r="D2148" t="s">
        <v>73</v>
      </c>
      <c r="E2148" t="s">
        <v>24</v>
      </c>
      <c r="F2148" s="107">
        <v>46022</v>
      </c>
      <c r="G2148">
        <v>80</v>
      </c>
      <c r="H2148">
        <v>99</v>
      </c>
      <c r="I2148" s="59">
        <v>1.2375</v>
      </c>
      <c r="J2148" s="59">
        <v>1.2375</v>
      </c>
      <c r="K2148" t="s">
        <v>25</v>
      </c>
      <c r="L2148" t="s">
        <v>25</v>
      </c>
      <c r="M2148">
        <v>2025</v>
      </c>
      <c r="N2148" t="s">
        <v>744</v>
      </c>
      <c r="O2148" t="s">
        <v>751</v>
      </c>
      <c r="P2148">
        <v>0</v>
      </c>
      <c r="Q2148">
        <v>0</v>
      </c>
      <c r="R2148">
        <v>0</v>
      </c>
      <c r="T2148" t="s">
        <v>1865</v>
      </c>
      <c r="U2148">
        <v>31</v>
      </c>
    </row>
    <row r="2149" spans="1:22" x14ac:dyDescent="0.3">
      <c r="A2149">
        <v>439</v>
      </c>
      <c r="B2149" t="s">
        <v>415</v>
      </c>
      <c r="C2149" t="s">
        <v>1367</v>
      </c>
      <c r="D2149" t="s">
        <v>54</v>
      </c>
      <c r="E2149" t="s">
        <v>24</v>
      </c>
      <c r="F2149" s="107">
        <v>44561</v>
      </c>
      <c r="H2149">
        <v>0</v>
      </c>
      <c r="K2149" t="s">
        <v>25</v>
      </c>
      <c r="L2149" t="s">
        <v>25</v>
      </c>
      <c r="M2149">
        <v>2021</v>
      </c>
      <c r="N2149" t="s">
        <v>744</v>
      </c>
      <c r="O2149" t="s">
        <v>747</v>
      </c>
      <c r="P2149">
        <v>0</v>
      </c>
      <c r="Q2149">
        <v>0</v>
      </c>
      <c r="R2149">
        <v>0</v>
      </c>
      <c r="T2149" t="s">
        <v>1867</v>
      </c>
      <c r="U2149">
        <v>31</v>
      </c>
    </row>
    <row r="2150" spans="1:22" x14ac:dyDescent="0.3">
      <c r="A2150">
        <v>439</v>
      </c>
      <c r="B2150" t="s">
        <v>415</v>
      </c>
      <c r="C2150" t="s">
        <v>1367</v>
      </c>
      <c r="D2150" t="s">
        <v>54</v>
      </c>
      <c r="E2150" t="s">
        <v>24</v>
      </c>
      <c r="F2150" s="107">
        <v>44926</v>
      </c>
      <c r="H2150">
        <v>0</v>
      </c>
      <c r="K2150" t="s">
        <v>25</v>
      </c>
      <c r="L2150" t="s">
        <v>25</v>
      </c>
      <c r="M2150">
        <v>2022</v>
      </c>
      <c r="N2150" t="s">
        <v>744</v>
      </c>
      <c r="O2150" t="s">
        <v>749</v>
      </c>
      <c r="P2150">
        <v>0</v>
      </c>
      <c r="Q2150">
        <v>0</v>
      </c>
      <c r="R2150">
        <v>0</v>
      </c>
      <c r="T2150" t="s">
        <v>1872</v>
      </c>
      <c r="U2150">
        <v>31</v>
      </c>
    </row>
    <row r="2151" spans="1:22" x14ac:dyDescent="0.3">
      <c r="A2151">
        <v>439</v>
      </c>
      <c r="B2151" t="s">
        <v>415</v>
      </c>
      <c r="C2151" t="s">
        <v>1367</v>
      </c>
      <c r="D2151" t="s">
        <v>54</v>
      </c>
      <c r="E2151" t="s">
        <v>24</v>
      </c>
      <c r="F2151" s="107">
        <v>45291</v>
      </c>
      <c r="G2151">
        <v>100</v>
      </c>
      <c r="H2151">
        <v>100</v>
      </c>
      <c r="I2151" s="59">
        <v>1</v>
      </c>
      <c r="J2151" s="59">
        <v>1</v>
      </c>
      <c r="K2151" t="s">
        <v>25</v>
      </c>
      <c r="L2151" t="s">
        <v>25</v>
      </c>
      <c r="M2151">
        <v>2023</v>
      </c>
      <c r="N2151" t="s">
        <v>744</v>
      </c>
      <c r="O2151" t="s">
        <v>745</v>
      </c>
      <c r="P2151">
        <v>0</v>
      </c>
      <c r="Q2151">
        <v>0</v>
      </c>
      <c r="R2151">
        <v>0</v>
      </c>
      <c r="T2151" t="s">
        <v>3171</v>
      </c>
      <c r="U2151">
        <v>31</v>
      </c>
    </row>
    <row r="2152" spans="1:22" x14ac:dyDescent="0.3">
      <c r="A2152">
        <v>439</v>
      </c>
      <c r="B2152" t="s">
        <v>415</v>
      </c>
      <c r="C2152" t="s">
        <v>1367</v>
      </c>
      <c r="D2152" t="s">
        <v>54</v>
      </c>
      <c r="E2152" t="s">
        <v>24</v>
      </c>
      <c r="F2152" s="107">
        <v>45657</v>
      </c>
      <c r="G2152">
        <v>100</v>
      </c>
      <c r="H2152">
        <v>100</v>
      </c>
      <c r="I2152" s="59">
        <v>1</v>
      </c>
      <c r="J2152" s="59">
        <v>1</v>
      </c>
      <c r="K2152" t="s">
        <v>25</v>
      </c>
      <c r="L2152" t="s">
        <v>25</v>
      </c>
      <c r="M2152">
        <v>2024</v>
      </c>
      <c r="N2152" t="s">
        <v>744</v>
      </c>
      <c r="O2152" t="s">
        <v>762</v>
      </c>
      <c r="P2152">
        <v>0</v>
      </c>
      <c r="Q2152">
        <v>0</v>
      </c>
      <c r="R2152">
        <v>0</v>
      </c>
      <c r="T2152" t="s">
        <v>3172</v>
      </c>
      <c r="U2152">
        <v>31</v>
      </c>
    </row>
    <row r="2153" spans="1:22" x14ac:dyDescent="0.3">
      <c r="A2153">
        <v>439</v>
      </c>
      <c r="B2153" t="s">
        <v>415</v>
      </c>
      <c r="C2153" t="s">
        <v>1367</v>
      </c>
      <c r="D2153" t="s">
        <v>54</v>
      </c>
      <c r="E2153" t="s">
        <v>24</v>
      </c>
      <c r="F2153" s="107">
        <v>46022</v>
      </c>
      <c r="G2153">
        <v>100</v>
      </c>
      <c r="H2153">
        <v>100</v>
      </c>
      <c r="I2153" s="59">
        <v>1</v>
      </c>
      <c r="J2153" s="59">
        <v>1</v>
      </c>
      <c r="K2153" t="s">
        <v>25</v>
      </c>
      <c r="L2153" t="s">
        <v>25</v>
      </c>
      <c r="M2153">
        <v>2025</v>
      </c>
      <c r="N2153" t="s">
        <v>744</v>
      </c>
      <c r="O2153" t="s">
        <v>751</v>
      </c>
      <c r="P2153">
        <v>0</v>
      </c>
      <c r="Q2153">
        <v>0</v>
      </c>
      <c r="R2153">
        <v>0</v>
      </c>
      <c r="T2153" t="s">
        <v>1878</v>
      </c>
      <c r="U2153">
        <v>31</v>
      </c>
    </row>
    <row r="2154" spans="1:22" x14ac:dyDescent="0.3">
      <c r="A2154">
        <v>440</v>
      </c>
      <c r="B2154" t="s">
        <v>416</v>
      </c>
      <c r="C2154" t="s">
        <v>1367</v>
      </c>
      <c r="D2154" t="s">
        <v>54</v>
      </c>
      <c r="E2154" t="s">
        <v>24</v>
      </c>
      <c r="F2154" s="107">
        <v>44926</v>
      </c>
      <c r="K2154" t="s">
        <v>25</v>
      </c>
      <c r="L2154" t="s">
        <v>128</v>
      </c>
      <c r="M2154">
        <v>2022</v>
      </c>
      <c r="N2154" t="s">
        <v>744</v>
      </c>
      <c r="O2154" t="s">
        <v>749</v>
      </c>
      <c r="P2154">
        <v>0</v>
      </c>
      <c r="Q2154">
        <v>0</v>
      </c>
      <c r="R2154">
        <v>0</v>
      </c>
      <c r="T2154" t="s">
        <v>1883</v>
      </c>
      <c r="U2154">
        <v>31</v>
      </c>
      <c r="V2154" t="s">
        <v>128</v>
      </c>
    </row>
    <row r="2155" spans="1:22" x14ac:dyDescent="0.3">
      <c r="A2155">
        <v>440</v>
      </c>
      <c r="B2155" t="s">
        <v>416</v>
      </c>
      <c r="C2155" t="s">
        <v>1367</v>
      </c>
      <c r="D2155" t="s">
        <v>54</v>
      </c>
      <c r="E2155" t="s">
        <v>24</v>
      </c>
      <c r="F2155" s="107">
        <v>45291</v>
      </c>
      <c r="G2155">
        <v>98</v>
      </c>
      <c r="H2155">
        <v>97.746062537526996</v>
      </c>
      <c r="I2155" s="59">
        <v>0.99740880140333665</v>
      </c>
      <c r="J2155" s="59">
        <v>0.99740880140333665</v>
      </c>
      <c r="K2155" t="s">
        <v>25</v>
      </c>
      <c r="L2155" t="s">
        <v>25</v>
      </c>
      <c r="M2155">
        <v>2023</v>
      </c>
      <c r="N2155" t="s">
        <v>744</v>
      </c>
      <c r="O2155" t="s">
        <v>745</v>
      </c>
      <c r="P2155">
        <v>0</v>
      </c>
      <c r="Q2155">
        <v>0</v>
      </c>
      <c r="R2155">
        <v>0</v>
      </c>
      <c r="T2155" t="s">
        <v>3173</v>
      </c>
      <c r="U2155">
        <v>31</v>
      </c>
    </row>
    <row r="2156" spans="1:22" x14ac:dyDescent="0.3">
      <c r="A2156">
        <v>440</v>
      </c>
      <c r="B2156" t="s">
        <v>416</v>
      </c>
      <c r="C2156" t="s">
        <v>1367</v>
      </c>
      <c r="D2156" t="s">
        <v>54</v>
      </c>
      <c r="E2156" t="s">
        <v>24</v>
      </c>
      <c r="F2156" s="107">
        <v>45657</v>
      </c>
      <c r="G2156">
        <v>98</v>
      </c>
      <c r="H2156">
        <v>99.24</v>
      </c>
      <c r="I2156" s="59">
        <v>1.0126530612244899</v>
      </c>
      <c r="J2156" s="59">
        <v>1.0126530612244899</v>
      </c>
      <c r="K2156" t="s">
        <v>25</v>
      </c>
      <c r="L2156" t="s">
        <v>25</v>
      </c>
      <c r="M2156">
        <v>2024</v>
      </c>
      <c r="N2156" t="s">
        <v>744</v>
      </c>
      <c r="O2156" t="s">
        <v>762</v>
      </c>
      <c r="P2156">
        <v>0</v>
      </c>
      <c r="Q2156">
        <v>0</v>
      </c>
      <c r="R2156">
        <v>0</v>
      </c>
      <c r="T2156" t="s">
        <v>3174</v>
      </c>
      <c r="U2156">
        <v>31</v>
      </c>
    </row>
    <row r="2157" spans="1:22" x14ac:dyDescent="0.3">
      <c r="A2157">
        <v>440</v>
      </c>
      <c r="B2157" t="s">
        <v>416</v>
      </c>
      <c r="C2157" t="s">
        <v>1367</v>
      </c>
      <c r="D2157" t="s">
        <v>54</v>
      </c>
      <c r="E2157" t="s">
        <v>24</v>
      </c>
      <c r="F2157" s="107">
        <v>46022</v>
      </c>
      <c r="G2157">
        <v>98</v>
      </c>
      <c r="H2157">
        <v>99.74</v>
      </c>
      <c r="I2157" s="59">
        <v>1.017755102040816</v>
      </c>
      <c r="J2157" s="59">
        <v>1.017755102040816</v>
      </c>
      <c r="K2157" t="s">
        <v>25</v>
      </c>
      <c r="L2157" t="s">
        <v>25</v>
      </c>
      <c r="M2157">
        <v>2025</v>
      </c>
      <c r="N2157" t="s">
        <v>744</v>
      </c>
      <c r="O2157" t="s">
        <v>751</v>
      </c>
      <c r="P2157">
        <v>0</v>
      </c>
      <c r="Q2157">
        <v>0</v>
      </c>
      <c r="R2157">
        <v>0</v>
      </c>
      <c r="T2157" t="s">
        <v>1889</v>
      </c>
      <c r="U2157">
        <v>31</v>
      </c>
    </row>
    <row r="2158" spans="1:22" x14ac:dyDescent="0.3">
      <c r="A2158">
        <v>444</v>
      </c>
      <c r="B2158" t="s">
        <v>420</v>
      </c>
      <c r="C2158" t="s">
        <v>981</v>
      </c>
      <c r="D2158" t="s">
        <v>54</v>
      </c>
      <c r="E2158" t="s">
        <v>62</v>
      </c>
      <c r="F2158" s="107">
        <v>45657</v>
      </c>
      <c r="H2158">
        <v>2.1</v>
      </c>
      <c r="K2158" t="s">
        <v>55</v>
      </c>
      <c r="L2158" t="s">
        <v>91</v>
      </c>
      <c r="M2158">
        <v>2024</v>
      </c>
      <c r="N2158" t="s">
        <v>744</v>
      </c>
      <c r="O2158" t="s">
        <v>762</v>
      </c>
      <c r="P2158">
        <v>0</v>
      </c>
      <c r="Q2158">
        <v>0</v>
      </c>
      <c r="R2158">
        <v>0</v>
      </c>
      <c r="T2158" t="s">
        <v>3175</v>
      </c>
      <c r="U2158">
        <v>31</v>
      </c>
    </row>
    <row r="2159" spans="1:22" x14ac:dyDescent="0.3">
      <c r="A2159">
        <v>444</v>
      </c>
      <c r="B2159" t="s">
        <v>420</v>
      </c>
      <c r="C2159" t="s">
        <v>981</v>
      </c>
      <c r="D2159" t="s">
        <v>54</v>
      </c>
      <c r="E2159" t="s">
        <v>62</v>
      </c>
      <c r="F2159" s="107">
        <v>46022</v>
      </c>
      <c r="G2159">
        <v>3</v>
      </c>
      <c r="H2159">
        <v>1.7</v>
      </c>
      <c r="I2159" s="59">
        <v>1.3</v>
      </c>
      <c r="J2159" s="59">
        <v>1.7647058823529409</v>
      </c>
      <c r="K2159" t="s">
        <v>55</v>
      </c>
      <c r="L2159" t="s">
        <v>91</v>
      </c>
      <c r="M2159">
        <v>2025</v>
      </c>
      <c r="N2159" t="s">
        <v>744</v>
      </c>
      <c r="O2159" t="s">
        <v>751</v>
      </c>
      <c r="P2159">
        <v>0</v>
      </c>
      <c r="Q2159">
        <v>0</v>
      </c>
      <c r="R2159">
        <v>0</v>
      </c>
      <c r="T2159" t="s">
        <v>1890</v>
      </c>
      <c r="U2159">
        <v>31</v>
      </c>
    </row>
    <row r="2160" spans="1:22" x14ac:dyDescent="0.3">
      <c r="A2160">
        <v>445</v>
      </c>
      <c r="B2160" t="s">
        <v>421</v>
      </c>
      <c r="C2160" t="s">
        <v>981</v>
      </c>
      <c r="D2160" t="s">
        <v>54</v>
      </c>
      <c r="E2160" t="s">
        <v>24</v>
      </c>
      <c r="F2160" s="107">
        <v>45657</v>
      </c>
      <c r="G2160">
        <v>67.5</v>
      </c>
      <c r="H2160">
        <v>86.5</v>
      </c>
      <c r="I2160" s="59">
        <v>1.281481481481481</v>
      </c>
      <c r="J2160" s="59">
        <v>1.281481481481481</v>
      </c>
      <c r="K2160" t="s">
        <v>25</v>
      </c>
      <c r="L2160" t="s">
        <v>25</v>
      </c>
      <c r="M2160">
        <v>2024</v>
      </c>
      <c r="N2160" t="s">
        <v>744</v>
      </c>
      <c r="O2160" t="s">
        <v>762</v>
      </c>
      <c r="P2160">
        <v>0</v>
      </c>
      <c r="Q2160">
        <v>0</v>
      </c>
      <c r="R2160">
        <v>0</v>
      </c>
      <c r="T2160" t="s">
        <v>3176</v>
      </c>
      <c r="U2160">
        <v>31</v>
      </c>
    </row>
    <row r="2161" spans="1:22" x14ac:dyDescent="0.3">
      <c r="A2161">
        <v>445</v>
      </c>
      <c r="B2161" t="s">
        <v>421</v>
      </c>
      <c r="C2161" t="s">
        <v>981</v>
      </c>
      <c r="D2161" t="s">
        <v>54</v>
      </c>
      <c r="E2161" t="s">
        <v>24</v>
      </c>
      <c r="F2161" s="107">
        <v>46022</v>
      </c>
      <c r="G2161">
        <v>70</v>
      </c>
      <c r="H2161">
        <v>85.3</v>
      </c>
      <c r="I2161" s="59">
        <v>1.2185714285714291</v>
      </c>
      <c r="J2161" s="59">
        <v>1.2185714285714291</v>
      </c>
      <c r="K2161" t="s">
        <v>25</v>
      </c>
      <c r="L2161" t="s">
        <v>25</v>
      </c>
      <c r="M2161">
        <v>2025</v>
      </c>
      <c r="N2161" t="s">
        <v>744</v>
      </c>
      <c r="O2161" t="s">
        <v>751</v>
      </c>
      <c r="P2161">
        <v>0</v>
      </c>
      <c r="Q2161">
        <v>0</v>
      </c>
      <c r="R2161">
        <v>0</v>
      </c>
      <c r="T2161" t="s">
        <v>1892</v>
      </c>
      <c r="U2161">
        <v>31</v>
      </c>
    </row>
    <row r="2162" spans="1:22" x14ac:dyDescent="0.3">
      <c r="A2162">
        <v>447</v>
      </c>
      <c r="B2162" t="s">
        <v>246</v>
      </c>
      <c r="C2162" t="s">
        <v>913</v>
      </c>
      <c r="D2162" t="s">
        <v>54</v>
      </c>
      <c r="E2162" t="s">
        <v>24</v>
      </c>
      <c r="F2162" s="107">
        <v>45657</v>
      </c>
      <c r="G2162">
        <v>15</v>
      </c>
      <c r="H2162">
        <v>16.16</v>
      </c>
      <c r="I2162" s="59">
        <v>1.077333333333333</v>
      </c>
      <c r="J2162" s="59">
        <v>1.077333333333333</v>
      </c>
      <c r="K2162" t="s">
        <v>25</v>
      </c>
      <c r="L2162" t="s">
        <v>25</v>
      </c>
      <c r="M2162">
        <v>2024</v>
      </c>
      <c r="N2162" t="s">
        <v>744</v>
      </c>
      <c r="O2162" t="s">
        <v>762</v>
      </c>
      <c r="P2162">
        <v>0</v>
      </c>
      <c r="Q2162">
        <v>0</v>
      </c>
      <c r="R2162">
        <v>0</v>
      </c>
      <c r="T2162" t="s">
        <v>3177</v>
      </c>
      <c r="U2162">
        <v>31</v>
      </c>
    </row>
    <row r="2163" spans="1:22" x14ac:dyDescent="0.3">
      <c r="A2163">
        <v>447</v>
      </c>
      <c r="B2163" t="s">
        <v>246</v>
      </c>
      <c r="C2163" t="s">
        <v>913</v>
      </c>
      <c r="D2163" t="s">
        <v>54</v>
      </c>
      <c r="E2163" t="s">
        <v>24</v>
      </c>
      <c r="F2163" s="107">
        <v>46022</v>
      </c>
      <c r="G2163">
        <v>15</v>
      </c>
      <c r="H2163">
        <v>15.01</v>
      </c>
      <c r="I2163" s="59">
        <v>1.000666666666667</v>
      </c>
      <c r="J2163" s="59">
        <v>1.000666666666667</v>
      </c>
      <c r="K2163" t="s">
        <v>25</v>
      </c>
      <c r="L2163" t="s">
        <v>25</v>
      </c>
      <c r="M2163">
        <v>2025</v>
      </c>
      <c r="N2163" t="s">
        <v>744</v>
      </c>
      <c r="O2163" t="s">
        <v>751</v>
      </c>
      <c r="P2163">
        <v>0</v>
      </c>
      <c r="Q2163">
        <v>0</v>
      </c>
      <c r="R2163">
        <v>0</v>
      </c>
      <c r="T2163" t="s">
        <v>1893</v>
      </c>
      <c r="U2163">
        <v>31</v>
      </c>
    </row>
    <row r="2164" spans="1:22" x14ac:dyDescent="0.3">
      <c r="A2164">
        <v>448</v>
      </c>
      <c r="B2164" t="s">
        <v>422</v>
      </c>
      <c r="C2164" t="s">
        <v>913</v>
      </c>
      <c r="D2164" t="s">
        <v>54</v>
      </c>
      <c r="E2164" t="s">
        <v>24</v>
      </c>
      <c r="F2164" s="107">
        <v>45657</v>
      </c>
      <c r="G2164">
        <v>9</v>
      </c>
      <c r="H2164">
        <v>9.32</v>
      </c>
      <c r="I2164" s="59">
        <v>1.035555555555556</v>
      </c>
      <c r="J2164" s="59">
        <v>1.035555555555556</v>
      </c>
      <c r="K2164" t="s">
        <v>25</v>
      </c>
      <c r="L2164" t="s">
        <v>25</v>
      </c>
      <c r="M2164">
        <v>2024</v>
      </c>
      <c r="N2164" t="s">
        <v>744</v>
      </c>
      <c r="O2164" t="s">
        <v>762</v>
      </c>
      <c r="P2164">
        <v>0</v>
      </c>
      <c r="Q2164">
        <v>0</v>
      </c>
      <c r="R2164">
        <v>0</v>
      </c>
      <c r="T2164" t="s">
        <v>3178</v>
      </c>
      <c r="U2164">
        <v>31</v>
      </c>
    </row>
    <row r="2165" spans="1:22" x14ac:dyDescent="0.3">
      <c r="A2165">
        <v>448</v>
      </c>
      <c r="B2165" t="s">
        <v>422</v>
      </c>
      <c r="C2165" t="s">
        <v>913</v>
      </c>
      <c r="D2165" t="s">
        <v>54</v>
      </c>
      <c r="E2165" t="s">
        <v>24</v>
      </c>
      <c r="F2165" s="107">
        <v>46022</v>
      </c>
      <c r="G2165">
        <v>17</v>
      </c>
      <c r="H2165">
        <v>59.36</v>
      </c>
      <c r="I2165" s="59">
        <v>1.3</v>
      </c>
      <c r="J2165" s="59">
        <v>3.4917647058823529</v>
      </c>
      <c r="K2165" t="s">
        <v>25</v>
      </c>
      <c r="L2165" t="s">
        <v>25</v>
      </c>
      <c r="M2165">
        <v>2025</v>
      </c>
      <c r="N2165" t="s">
        <v>744</v>
      </c>
      <c r="O2165" t="s">
        <v>751</v>
      </c>
      <c r="P2165">
        <v>0</v>
      </c>
      <c r="Q2165">
        <v>0</v>
      </c>
      <c r="R2165">
        <v>0</v>
      </c>
      <c r="T2165" t="s">
        <v>1894</v>
      </c>
      <c r="U2165">
        <v>31</v>
      </c>
    </row>
    <row r="2166" spans="1:22" x14ac:dyDescent="0.3">
      <c r="A2166">
        <v>451</v>
      </c>
      <c r="B2166" t="s">
        <v>1895</v>
      </c>
      <c r="C2166" t="s">
        <v>759</v>
      </c>
      <c r="D2166" t="s">
        <v>54</v>
      </c>
      <c r="E2166" t="s">
        <v>24</v>
      </c>
      <c r="F2166" s="107">
        <v>45657</v>
      </c>
      <c r="H2166">
        <v>42.7</v>
      </c>
      <c r="K2166" t="s">
        <v>25</v>
      </c>
      <c r="L2166" t="s">
        <v>25</v>
      </c>
      <c r="M2166">
        <v>2024</v>
      </c>
      <c r="N2166" t="s">
        <v>744</v>
      </c>
      <c r="O2166" t="s">
        <v>762</v>
      </c>
      <c r="P2166">
        <v>0</v>
      </c>
      <c r="Q2166">
        <v>0</v>
      </c>
      <c r="R2166">
        <v>0</v>
      </c>
      <c r="T2166" t="s">
        <v>3179</v>
      </c>
      <c r="U2166">
        <v>31</v>
      </c>
    </row>
    <row r="2167" spans="1:22" x14ac:dyDescent="0.3">
      <c r="A2167">
        <v>451</v>
      </c>
      <c r="B2167" t="s">
        <v>1895</v>
      </c>
      <c r="C2167" t="s">
        <v>759</v>
      </c>
      <c r="D2167" t="s">
        <v>54</v>
      </c>
      <c r="E2167" t="s">
        <v>24</v>
      </c>
      <c r="F2167" s="107">
        <v>46022</v>
      </c>
      <c r="G2167">
        <v>100</v>
      </c>
      <c r="H2167">
        <v>130.80000000000001</v>
      </c>
      <c r="I2167" s="59">
        <v>1.3</v>
      </c>
      <c r="J2167" s="59">
        <v>1.3080000000000001</v>
      </c>
      <c r="K2167" t="s">
        <v>25</v>
      </c>
      <c r="L2167" t="s">
        <v>25</v>
      </c>
      <c r="M2167">
        <v>2025</v>
      </c>
      <c r="N2167" t="s">
        <v>744</v>
      </c>
      <c r="O2167" t="s">
        <v>751</v>
      </c>
      <c r="P2167">
        <v>0</v>
      </c>
      <c r="Q2167">
        <v>0</v>
      </c>
      <c r="R2167">
        <v>0</v>
      </c>
      <c r="T2167" t="s">
        <v>1896</v>
      </c>
      <c r="U2167">
        <v>31</v>
      </c>
    </row>
    <row r="2168" spans="1:22" x14ac:dyDescent="0.3">
      <c r="A2168">
        <v>452</v>
      </c>
      <c r="B2168" t="s">
        <v>425</v>
      </c>
      <c r="C2168" t="s">
        <v>759</v>
      </c>
      <c r="D2168" t="s">
        <v>54</v>
      </c>
      <c r="E2168" t="s">
        <v>24</v>
      </c>
      <c r="F2168" s="107">
        <v>45657</v>
      </c>
      <c r="G2168">
        <v>100</v>
      </c>
      <c r="H2168">
        <v>160</v>
      </c>
      <c r="I2168" s="59">
        <v>1.3</v>
      </c>
      <c r="J2168" s="59">
        <v>1.6</v>
      </c>
      <c r="K2168" t="s">
        <v>25</v>
      </c>
      <c r="L2168" t="s">
        <v>25</v>
      </c>
      <c r="M2168">
        <v>2024</v>
      </c>
      <c r="N2168" t="s">
        <v>744</v>
      </c>
      <c r="O2168" t="s">
        <v>762</v>
      </c>
      <c r="P2168">
        <v>0</v>
      </c>
      <c r="Q2168">
        <v>0</v>
      </c>
      <c r="R2168">
        <v>0</v>
      </c>
      <c r="T2168" t="s">
        <v>3180</v>
      </c>
      <c r="U2168">
        <v>31</v>
      </c>
    </row>
    <row r="2169" spans="1:22" x14ac:dyDescent="0.3">
      <c r="A2169">
        <v>452</v>
      </c>
      <c r="B2169" t="s">
        <v>425</v>
      </c>
      <c r="C2169" t="s">
        <v>759</v>
      </c>
      <c r="D2169" t="s">
        <v>54</v>
      </c>
      <c r="E2169" t="s">
        <v>24</v>
      </c>
      <c r="F2169" s="107">
        <v>46022</v>
      </c>
      <c r="G2169">
        <v>100</v>
      </c>
      <c r="H2169">
        <v>200</v>
      </c>
      <c r="I2169" s="59">
        <v>1.3</v>
      </c>
      <c r="J2169" s="59">
        <v>2</v>
      </c>
      <c r="K2169" t="s">
        <v>25</v>
      </c>
      <c r="L2169" t="s">
        <v>25</v>
      </c>
      <c r="M2169">
        <v>2025</v>
      </c>
      <c r="N2169" t="s">
        <v>744</v>
      </c>
      <c r="O2169" t="s">
        <v>751</v>
      </c>
      <c r="P2169">
        <v>0</v>
      </c>
      <c r="Q2169">
        <v>0</v>
      </c>
      <c r="R2169">
        <v>0</v>
      </c>
      <c r="T2169" t="s">
        <v>1899</v>
      </c>
      <c r="U2169">
        <v>31</v>
      </c>
    </row>
    <row r="2170" spans="1:22" x14ac:dyDescent="0.3">
      <c r="A2170">
        <v>453</v>
      </c>
      <c r="B2170" t="s">
        <v>426</v>
      </c>
      <c r="C2170" t="s">
        <v>1461</v>
      </c>
      <c r="D2170" t="s">
        <v>60</v>
      </c>
      <c r="E2170" t="s">
        <v>24</v>
      </c>
      <c r="F2170" s="107">
        <v>45657</v>
      </c>
      <c r="G2170">
        <v>100</v>
      </c>
      <c r="H2170">
        <v>148</v>
      </c>
      <c r="I2170" s="59">
        <v>1.3</v>
      </c>
      <c r="J2170" s="59">
        <v>1.48</v>
      </c>
      <c r="K2170" t="s">
        <v>25</v>
      </c>
      <c r="L2170" t="s">
        <v>25</v>
      </c>
      <c r="M2170">
        <v>2024</v>
      </c>
      <c r="N2170" t="s">
        <v>744</v>
      </c>
      <c r="O2170" t="s">
        <v>762</v>
      </c>
      <c r="P2170">
        <v>0</v>
      </c>
      <c r="Q2170">
        <v>0</v>
      </c>
      <c r="R2170">
        <v>0</v>
      </c>
      <c r="T2170" t="s">
        <v>3181</v>
      </c>
      <c r="U2170">
        <v>31</v>
      </c>
    </row>
    <row r="2171" spans="1:22" x14ac:dyDescent="0.3">
      <c r="A2171">
        <v>453</v>
      </c>
      <c r="B2171" t="s">
        <v>426</v>
      </c>
      <c r="C2171" t="s">
        <v>1461</v>
      </c>
      <c r="D2171" t="s">
        <v>60</v>
      </c>
      <c r="E2171" t="s">
        <v>24</v>
      </c>
      <c r="F2171" s="107">
        <v>46022</v>
      </c>
      <c r="G2171">
        <v>100</v>
      </c>
      <c r="H2171">
        <v>100</v>
      </c>
      <c r="I2171" s="59">
        <v>1</v>
      </c>
      <c r="J2171" s="59">
        <v>1</v>
      </c>
      <c r="K2171" t="s">
        <v>25</v>
      </c>
      <c r="L2171" t="s">
        <v>25</v>
      </c>
      <c r="M2171">
        <v>2025</v>
      </c>
      <c r="N2171" t="s">
        <v>744</v>
      </c>
      <c r="O2171" t="s">
        <v>751</v>
      </c>
      <c r="P2171">
        <v>0</v>
      </c>
      <c r="Q2171">
        <v>0</v>
      </c>
      <c r="R2171">
        <v>0</v>
      </c>
      <c r="T2171" t="s">
        <v>1901</v>
      </c>
      <c r="U2171">
        <v>31</v>
      </c>
    </row>
    <row r="2172" spans="1:22" x14ac:dyDescent="0.3">
      <c r="A2172">
        <v>455</v>
      </c>
      <c r="B2172" t="s">
        <v>428</v>
      </c>
      <c r="C2172" t="s">
        <v>1461</v>
      </c>
      <c r="D2172" t="s">
        <v>60</v>
      </c>
      <c r="E2172" t="s">
        <v>24</v>
      </c>
      <c r="F2172" s="107">
        <v>45657</v>
      </c>
      <c r="G2172">
        <v>90</v>
      </c>
      <c r="H2172">
        <v>100</v>
      </c>
      <c r="I2172" s="59">
        <v>1.1111111111111109</v>
      </c>
      <c r="J2172" s="59">
        <v>1.1111111111111109</v>
      </c>
      <c r="K2172" t="s">
        <v>25</v>
      </c>
      <c r="L2172" t="s">
        <v>25</v>
      </c>
      <c r="M2172">
        <v>2024</v>
      </c>
      <c r="N2172" t="s">
        <v>744</v>
      </c>
      <c r="O2172" t="s">
        <v>762</v>
      </c>
      <c r="P2172">
        <v>0</v>
      </c>
      <c r="Q2172">
        <v>0</v>
      </c>
      <c r="R2172">
        <v>0</v>
      </c>
      <c r="T2172" t="s">
        <v>3182</v>
      </c>
      <c r="U2172">
        <v>31</v>
      </c>
    </row>
    <row r="2173" spans="1:22" x14ac:dyDescent="0.3">
      <c r="A2173">
        <v>455</v>
      </c>
      <c r="B2173" t="s">
        <v>428</v>
      </c>
      <c r="C2173" t="s">
        <v>1461</v>
      </c>
      <c r="D2173" t="s">
        <v>60</v>
      </c>
      <c r="E2173" t="s">
        <v>24</v>
      </c>
      <c r="F2173" s="107">
        <v>46022</v>
      </c>
      <c r="G2173">
        <v>100</v>
      </c>
      <c r="H2173">
        <v>100</v>
      </c>
      <c r="I2173" s="59">
        <v>1</v>
      </c>
      <c r="J2173" s="59">
        <v>1</v>
      </c>
      <c r="K2173" t="s">
        <v>25</v>
      </c>
      <c r="L2173" t="s">
        <v>25</v>
      </c>
      <c r="M2173">
        <v>2025</v>
      </c>
      <c r="N2173" t="s">
        <v>744</v>
      </c>
      <c r="O2173" t="s">
        <v>751</v>
      </c>
      <c r="P2173">
        <v>0</v>
      </c>
      <c r="Q2173">
        <v>0</v>
      </c>
      <c r="R2173">
        <v>0</v>
      </c>
      <c r="T2173" t="s">
        <v>1904</v>
      </c>
      <c r="U2173">
        <v>31</v>
      </c>
    </row>
    <row r="2174" spans="1:22" x14ac:dyDescent="0.3">
      <c r="A2174">
        <v>456</v>
      </c>
      <c r="B2174" t="s">
        <v>429</v>
      </c>
      <c r="C2174" t="s">
        <v>759</v>
      </c>
      <c r="D2174" t="s">
        <v>60</v>
      </c>
      <c r="E2174" t="s">
        <v>24</v>
      </c>
      <c r="F2174" s="107">
        <v>44926</v>
      </c>
      <c r="K2174" t="s">
        <v>25</v>
      </c>
      <c r="L2174" t="s">
        <v>128</v>
      </c>
      <c r="M2174">
        <v>2022</v>
      </c>
      <c r="N2174" t="s">
        <v>744</v>
      </c>
      <c r="O2174" t="s">
        <v>749</v>
      </c>
      <c r="P2174">
        <v>0</v>
      </c>
      <c r="Q2174">
        <v>0</v>
      </c>
      <c r="R2174">
        <v>0</v>
      </c>
      <c r="T2174" t="s">
        <v>1910</v>
      </c>
      <c r="U2174">
        <v>31</v>
      </c>
      <c r="V2174" t="s">
        <v>128</v>
      </c>
    </row>
    <row r="2175" spans="1:22" x14ac:dyDescent="0.3">
      <c r="A2175">
        <v>456</v>
      </c>
      <c r="B2175" t="s">
        <v>429</v>
      </c>
      <c r="C2175" t="s">
        <v>759</v>
      </c>
      <c r="D2175" t="s">
        <v>60</v>
      </c>
      <c r="E2175" t="s">
        <v>24</v>
      </c>
      <c r="F2175" s="107">
        <v>45291</v>
      </c>
      <c r="K2175" t="s">
        <v>25</v>
      </c>
      <c r="L2175" t="s">
        <v>128</v>
      </c>
      <c r="M2175">
        <v>2023</v>
      </c>
      <c r="N2175" t="s">
        <v>744</v>
      </c>
      <c r="O2175" t="s">
        <v>745</v>
      </c>
      <c r="P2175">
        <v>0</v>
      </c>
      <c r="Q2175">
        <v>0</v>
      </c>
      <c r="R2175">
        <v>0</v>
      </c>
      <c r="T2175" t="s">
        <v>1922</v>
      </c>
      <c r="U2175">
        <v>31</v>
      </c>
      <c r="V2175" t="s">
        <v>128</v>
      </c>
    </row>
    <row r="2176" spans="1:22" x14ac:dyDescent="0.3">
      <c r="A2176">
        <v>456</v>
      </c>
      <c r="B2176" t="s">
        <v>429</v>
      </c>
      <c r="C2176" t="s">
        <v>759</v>
      </c>
      <c r="D2176" t="s">
        <v>60</v>
      </c>
      <c r="E2176" t="s">
        <v>24</v>
      </c>
      <c r="F2176" s="107">
        <v>45657</v>
      </c>
      <c r="G2176">
        <v>100</v>
      </c>
      <c r="H2176">
        <v>94.69</v>
      </c>
      <c r="I2176" s="59">
        <v>0.94689999999999996</v>
      </c>
      <c r="J2176" s="59">
        <v>0.94689999999999996</v>
      </c>
      <c r="K2176" t="s">
        <v>25</v>
      </c>
      <c r="L2176" t="s">
        <v>25</v>
      </c>
      <c r="M2176">
        <v>2024</v>
      </c>
      <c r="N2176" t="s">
        <v>744</v>
      </c>
      <c r="O2176" t="s">
        <v>762</v>
      </c>
      <c r="P2176">
        <v>0</v>
      </c>
      <c r="Q2176">
        <v>0</v>
      </c>
      <c r="R2176">
        <v>0</v>
      </c>
      <c r="T2176" t="s">
        <v>3183</v>
      </c>
      <c r="U2176">
        <v>31</v>
      </c>
    </row>
    <row r="2177" spans="1:22" x14ac:dyDescent="0.3">
      <c r="A2177">
        <v>456</v>
      </c>
      <c r="B2177" t="s">
        <v>429</v>
      </c>
      <c r="C2177" t="s">
        <v>759</v>
      </c>
      <c r="D2177" t="s">
        <v>60</v>
      </c>
      <c r="E2177" t="s">
        <v>24</v>
      </c>
      <c r="F2177" s="107">
        <v>45838</v>
      </c>
      <c r="G2177">
        <v>100</v>
      </c>
      <c r="H2177">
        <v>104.12</v>
      </c>
      <c r="I2177" s="59">
        <v>1.0411999999999999</v>
      </c>
      <c r="J2177" s="59">
        <v>1.0411999999999999</v>
      </c>
      <c r="K2177" t="s">
        <v>25</v>
      </c>
      <c r="L2177" t="s">
        <v>25</v>
      </c>
      <c r="M2177">
        <v>2025</v>
      </c>
      <c r="N2177" t="s">
        <v>742</v>
      </c>
      <c r="O2177" t="s">
        <v>846</v>
      </c>
      <c r="P2177">
        <v>0</v>
      </c>
      <c r="Q2177">
        <v>0</v>
      </c>
      <c r="R2177">
        <v>0</v>
      </c>
      <c r="T2177" t="s">
        <v>2711</v>
      </c>
      <c r="U2177">
        <v>30</v>
      </c>
    </row>
    <row r="2178" spans="1:22" x14ac:dyDescent="0.3">
      <c r="A2178">
        <v>456</v>
      </c>
      <c r="B2178" t="s">
        <v>429</v>
      </c>
      <c r="C2178" t="s">
        <v>759</v>
      </c>
      <c r="D2178" t="s">
        <v>60</v>
      </c>
      <c r="E2178" t="s">
        <v>24</v>
      </c>
      <c r="F2178" s="107">
        <v>46022</v>
      </c>
      <c r="G2178">
        <v>100</v>
      </c>
      <c r="H2178">
        <v>114.43</v>
      </c>
      <c r="I2178" s="59">
        <v>1.1443000000000001</v>
      </c>
      <c r="J2178" s="59">
        <v>1.1443000000000001</v>
      </c>
      <c r="K2178" t="s">
        <v>25</v>
      </c>
      <c r="L2178" t="s">
        <v>25</v>
      </c>
      <c r="M2178">
        <v>2025</v>
      </c>
      <c r="N2178" t="s">
        <v>744</v>
      </c>
      <c r="O2178" t="s">
        <v>751</v>
      </c>
      <c r="P2178">
        <v>0</v>
      </c>
      <c r="Q2178">
        <v>0</v>
      </c>
      <c r="R2178">
        <v>0</v>
      </c>
      <c r="T2178" t="s">
        <v>1926</v>
      </c>
      <c r="U2178">
        <v>31</v>
      </c>
    </row>
    <row r="2179" spans="1:22" x14ac:dyDescent="0.3">
      <c r="A2179">
        <v>457</v>
      </c>
      <c r="B2179" t="s">
        <v>430</v>
      </c>
      <c r="C2179" t="s">
        <v>759</v>
      </c>
      <c r="D2179" t="s">
        <v>60</v>
      </c>
      <c r="E2179" t="s">
        <v>24</v>
      </c>
      <c r="F2179" s="107">
        <v>44926</v>
      </c>
      <c r="K2179" t="s">
        <v>25</v>
      </c>
      <c r="L2179" t="s">
        <v>128</v>
      </c>
      <c r="M2179">
        <v>2022</v>
      </c>
      <c r="N2179" t="s">
        <v>744</v>
      </c>
      <c r="O2179" t="s">
        <v>749</v>
      </c>
      <c r="P2179">
        <v>0</v>
      </c>
      <c r="Q2179">
        <v>0</v>
      </c>
      <c r="R2179">
        <v>0</v>
      </c>
      <c r="T2179" t="s">
        <v>1932</v>
      </c>
      <c r="U2179">
        <v>31</v>
      </c>
      <c r="V2179" t="s">
        <v>128</v>
      </c>
    </row>
    <row r="2180" spans="1:22" x14ac:dyDescent="0.3">
      <c r="A2180">
        <v>457</v>
      </c>
      <c r="B2180" t="s">
        <v>430</v>
      </c>
      <c r="C2180" t="s">
        <v>759</v>
      </c>
      <c r="D2180" t="s">
        <v>60</v>
      </c>
      <c r="E2180" t="s">
        <v>24</v>
      </c>
      <c r="F2180" s="107">
        <v>45291</v>
      </c>
      <c r="K2180" t="s">
        <v>25</v>
      </c>
      <c r="L2180" t="s">
        <v>128</v>
      </c>
      <c r="M2180">
        <v>2023</v>
      </c>
      <c r="N2180" t="s">
        <v>744</v>
      </c>
      <c r="O2180" t="s">
        <v>745</v>
      </c>
      <c r="P2180">
        <v>0</v>
      </c>
      <c r="Q2180">
        <v>0</v>
      </c>
      <c r="R2180">
        <v>0</v>
      </c>
      <c r="T2180" t="s">
        <v>1944</v>
      </c>
      <c r="U2180">
        <v>31</v>
      </c>
      <c r="V2180" t="s">
        <v>128</v>
      </c>
    </row>
    <row r="2181" spans="1:22" x14ac:dyDescent="0.3">
      <c r="A2181">
        <v>457</v>
      </c>
      <c r="B2181" t="s">
        <v>430</v>
      </c>
      <c r="C2181" t="s">
        <v>759</v>
      </c>
      <c r="D2181" t="s">
        <v>60</v>
      </c>
      <c r="E2181" t="s">
        <v>24</v>
      </c>
      <c r="F2181" s="107">
        <v>45657</v>
      </c>
      <c r="G2181">
        <v>100</v>
      </c>
      <c r="H2181">
        <v>70</v>
      </c>
      <c r="I2181" s="59">
        <v>0.7</v>
      </c>
      <c r="J2181" s="59">
        <v>0.7</v>
      </c>
      <c r="K2181" t="s">
        <v>25</v>
      </c>
      <c r="L2181" t="s">
        <v>25</v>
      </c>
      <c r="M2181">
        <v>2024</v>
      </c>
      <c r="N2181" t="s">
        <v>744</v>
      </c>
      <c r="O2181" t="s">
        <v>762</v>
      </c>
      <c r="P2181">
        <v>0</v>
      </c>
      <c r="Q2181">
        <v>0</v>
      </c>
      <c r="R2181">
        <v>0</v>
      </c>
      <c r="T2181" t="s">
        <v>3184</v>
      </c>
      <c r="U2181">
        <v>31</v>
      </c>
    </row>
    <row r="2182" spans="1:22" x14ac:dyDescent="0.3">
      <c r="A2182">
        <v>457</v>
      </c>
      <c r="B2182" t="s">
        <v>430</v>
      </c>
      <c r="C2182" t="s">
        <v>759</v>
      </c>
      <c r="D2182" t="s">
        <v>60</v>
      </c>
      <c r="E2182" t="s">
        <v>24</v>
      </c>
      <c r="F2182" s="107">
        <v>45838</v>
      </c>
      <c r="G2182">
        <v>100</v>
      </c>
      <c r="H2182">
        <v>83.33</v>
      </c>
      <c r="I2182" s="59">
        <v>0.83329999999999993</v>
      </c>
      <c r="J2182" s="59">
        <v>0.83329999999999993</v>
      </c>
      <c r="K2182" t="s">
        <v>25</v>
      </c>
      <c r="L2182" t="s">
        <v>25</v>
      </c>
      <c r="M2182">
        <v>2025</v>
      </c>
      <c r="N2182" t="s">
        <v>742</v>
      </c>
      <c r="O2182" t="s">
        <v>846</v>
      </c>
      <c r="P2182">
        <v>0</v>
      </c>
      <c r="Q2182">
        <v>0</v>
      </c>
      <c r="R2182">
        <v>0</v>
      </c>
      <c r="T2182" t="s">
        <v>2712</v>
      </c>
      <c r="U2182">
        <v>30</v>
      </c>
    </row>
    <row r="2183" spans="1:22" x14ac:dyDescent="0.3">
      <c r="A2183">
        <v>457</v>
      </c>
      <c r="B2183" t="s">
        <v>430</v>
      </c>
      <c r="C2183" t="s">
        <v>759</v>
      </c>
      <c r="D2183" t="s">
        <v>60</v>
      </c>
      <c r="E2183" t="s">
        <v>24</v>
      </c>
      <c r="F2183" s="107">
        <v>46022</v>
      </c>
      <c r="G2183">
        <v>100</v>
      </c>
      <c r="H2183">
        <v>83.33</v>
      </c>
      <c r="I2183" s="59">
        <v>0.83329999999999993</v>
      </c>
      <c r="J2183" s="59">
        <v>0.83329999999999993</v>
      </c>
      <c r="K2183" t="s">
        <v>25</v>
      </c>
      <c r="L2183" t="s">
        <v>25</v>
      </c>
      <c r="M2183">
        <v>2025</v>
      </c>
      <c r="N2183" t="s">
        <v>744</v>
      </c>
      <c r="O2183" t="s">
        <v>751</v>
      </c>
      <c r="P2183">
        <v>0</v>
      </c>
      <c r="Q2183">
        <v>0</v>
      </c>
      <c r="R2183">
        <v>0</v>
      </c>
      <c r="T2183" t="s">
        <v>1948</v>
      </c>
      <c r="U2183">
        <v>31</v>
      </c>
    </row>
    <row r="2184" spans="1:22" x14ac:dyDescent="0.3">
      <c r="A2184">
        <v>460</v>
      </c>
      <c r="B2184" t="s">
        <v>433</v>
      </c>
      <c r="C2184" t="s">
        <v>28</v>
      </c>
      <c r="D2184" t="s">
        <v>73</v>
      </c>
      <c r="E2184" t="s">
        <v>24</v>
      </c>
      <c r="F2184" s="107">
        <v>45657</v>
      </c>
      <c r="G2184">
        <v>80</v>
      </c>
      <c r="H2184">
        <v>91.439688715953324</v>
      </c>
      <c r="I2184" s="59">
        <v>1.1429961089494169</v>
      </c>
      <c r="J2184" s="59">
        <v>1.1429961089494169</v>
      </c>
      <c r="K2184" t="s">
        <v>25</v>
      </c>
      <c r="L2184" t="s">
        <v>25</v>
      </c>
      <c r="M2184">
        <v>2024</v>
      </c>
      <c r="N2184" t="s">
        <v>744</v>
      </c>
      <c r="O2184" t="s">
        <v>762</v>
      </c>
      <c r="P2184">
        <v>0</v>
      </c>
      <c r="Q2184">
        <v>0</v>
      </c>
      <c r="R2184">
        <v>0</v>
      </c>
      <c r="T2184" t="s">
        <v>3185</v>
      </c>
      <c r="U2184">
        <v>31</v>
      </c>
    </row>
    <row r="2185" spans="1:22" x14ac:dyDescent="0.3">
      <c r="A2185">
        <v>460</v>
      </c>
      <c r="B2185" t="s">
        <v>433</v>
      </c>
      <c r="C2185" t="s">
        <v>28</v>
      </c>
      <c r="D2185" t="s">
        <v>73</v>
      </c>
      <c r="E2185" t="s">
        <v>24</v>
      </c>
      <c r="F2185" s="107">
        <v>46022</v>
      </c>
      <c r="G2185">
        <v>80</v>
      </c>
      <c r="H2185">
        <v>84.18</v>
      </c>
      <c r="I2185" s="59">
        <v>1.0522499999999999</v>
      </c>
      <c r="J2185" s="59">
        <v>1.0522499999999999</v>
      </c>
      <c r="K2185" t="s">
        <v>25</v>
      </c>
      <c r="L2185" t="s">
        <v>25</v>
      </c>
      <c r="M2185">
        <v>2025</v>
      </c>
      <c r="N2185" t="s">
        <v>744</v>
      </c>
      <c r="O2185" t="s">
        <v>751</v>
      </c>
      <c r="P2185">
        <v>0</v>
      </c>
      <c r="Q2185">
        <v>0</v>
      </c>
      <c r="R2185">
        <v>0</v>
      </c>
      <c r="T2185" t="s">
        <v>1949</v>
      </c>
      <c r="U2185">
        <v>31</v>
      </c>
    </row>
    <row r="2186" spans="1:22" x14ac:dyDescent="0.3">
      <c r="A2186">
        <v>466</v>
      </c>
      <c r="B2186" t="s">
        <v>437</v>
      </c>
      <c r="C2186" t="s">
        <v>225</v>
      </c>
      <c r="D2186" t="s">
        <v>54</v>
      </c>
      <c r="E2186" t="s">
        <v>24</v>
      </c>
      <c r="F2186" s="107">
        <v>45657</v>
      </c>
      <c r="G2186">
        <v>100</v>
      </c>
      <c r="H2186">
        <v>107.6</v>
      </c>
      <c r="I2186" s="59">
        <v>1.0760000000000001</v>
      </c>
      <c r="J2186" s="59">
        <v>1.0760000000000001</v>
      </c>
      <c r="K2186" t="s">
        <v>55</v>
      </c>
      <c r="L2186" t="s">
        <v>91</v>
      </c>
      <c r="M2186">
        <v>2024</v>
      </c>
      <c r="N2186" t="s">
        <v>744</v>
      </c>
      <c r="O2186" t="s">
        <v>762</v>
      </c>
      <c r="P2186">
        <v>0</v>
      </c>
      <c r="Q2186">
        <v>0</v>
      </c>
      <c r="R2186">
        <v>0</v>
      </c>
      <c r="T2186" t="s">
        <v>2684</v>
      </c>
      <c r="U2186">
        <v>31</v>
      </c>
    </row>
    <row r="2187" spans="1:22" x14ac:dyDescent="0.3">
      <c r="A2187">
        <v>466</v>
      </c>
      <c r="B2187" t="s">
        <v>437</v>
      </c>
      <c r="C2187" t="s">
        <v>225</v>
      </c>
      <c r="D2187" t="s">
        <v>54</v>
      </c>
      <c r="E2187" t="s">
        <v>24</v>
      </c>
      <c r="F2187" s="107">
        <v>46022</v>
      </c>
      <c r="G2187">
        <v>100</v>
      </c>
      <c r="H2187">
        <v>106.55</v>
      </c>
      <c r="I2187" s="59">
        <v>1.0654999999999999</v>
      </c>
      <c r="J2187" s="59">
        <v>1.0654999999999999</v>
      </c>
      <c r="K2187" t="s">
        <v>55</v>
      </c>
      <c r="L2187" t="s">
        <v>91</v>
      </c>
      <c r="M2187">
        <v>2025</v>
      </c>
      <c r="N2187" t="s">
        <v>744</v>
      </c>
      <c r="O2187" t="s">
        <v>751</v>
      </c>
      <c r="P2187">
        <v>0</v>
      </c>
      <c r="Q2187">
        <v>0</v>
      </c>
      <c r="R2187">
        <v>0</v>
      </c>
      <c r="T2187" t="s">
        <v>1950</v>
      </c>
      <c r="U2187">
        <v>31</v>
      </c>
    </row>
    <row r="2188" spans="1:22" x14ac:dyDescent="0.3">
      <c r="A2188">
        <v>467</v>
      </c>
      <c r="B2188" t="s">
        <v>438</v>
      </c>
      <c r="C2188" t="s">
        <v>225</v>
      </c>
      <c r="D2188" t="s">
        <v>54</v>
      </c>
      <c r="E2188" t="s">
        <v>24</v>
      </c>
      <c r="F2188" s="107">
        <v>45657</v>
      </c>
      <c r="G2188">
        <v>100</v>
      </c>
      <c r="H2188">
        <v>121.83</v>
      </c>
      <c r="I2188" s="59">
        <v>1.2182999999999999</v>
      </c>
      <c r="J2188" s="59">
        <v>1.2182999999999999</v>
      </c>
      <c r="K2188" t="s">
        <v>55</v>
      </c>
      <c r="L2188" t="s">
        <v>91</v>
      </c>
      <c r="M2188">
        <v>2024</v>
      </c>
      <c r="N2188" t="s">
        <v>744</v>
      </c>
      <c r="O2188" t="s">
        <v>762</v>
      </c>
      <c r="P2188">
        <v>0</v>
      </c>
      <c r="Q2188">
        <v>0</v>
      </c>
      <c r="R2188">
        <v>0</v>
      </c>
      <c r="T2188" t="s">
        <v>3186</v>
      </c>
      <c r="U2188">
        <v>31</v>
      </c>
    </row>
    <row r="2189" spans="1:22" x14ac:dyDescent="0.3">
      <c r="A2189">
        <v>467</v>
      </c>
      <c r="B2189" t="s">
        <v>438</v>
      </c>
      <c r="C2189" t="s">
        <v>225</v>
      </c>
      <c r="D2189" t="s">
        <v>54</v>
      </c>
      <c r="E2189" t="s">
        <v>24</v>
      </c>
      <c r="F2189" s="107">
        <v>46022</v>
      </c>
      <c r="G2189">
        <v>100</v>
      </c>
      <c r="H2189">
        <v>99.5</v>
      </c>
      <c r="I2189" s="59">
        <v>0.995</v>
      </c>
      <c r="J2189" s="59">
        <v>0.995</v>
      </c>
      <c r="K2189" t="s">
        <v>55</v>
      </c>
      <c r="L2189" t="s">
        <v>91</v>
      </c>
      <c r="M2189">
        <v>2025</v>
      </c>
      <c r="N2189" t="s">
        <v>744</v>
      </c>
      <c r="O2189" t="s">
        <v>751</v>
      </c>
      <c r="P2189">
        <v>0</v>
      </c>
      <c r="Q2189">
        <v>0</v>
      </c>
      <c r="R2189">
        <v>0</v>
      </c>
      <c r="T2189" t="s">
        <v>1951</v>
      </c>
      <c r="U2189">
        <v>31</v>
      </c>
    </row>
    <row r="2190" spans="1:22" x14ac:dyDescent="0.3">
      <c r="A2190">
        <v>468</v>
      </c>
      <c r="B2190" t="s">
        <v>439</v>
      </c>
      <c r="C2190" t="s">
        <v>225</v>
      </c>
      <c r="D2190" t="s">
        <v>54</v>
      </c>
      <c r="E2190" t="s">
        <v>62</v>
      </c>
      <c r="F2190" s="107">
        <v>45657</v>
      </c>
      <c r="G2190">
        <v>3</v>
      </c>
      <c r="H2190">
        <v>2.6</v>
      </c>
      <c r="I2190" s="59">
        <v>1.153846153846154</v>
      </c>
      <c r="J2190" s="59">
        <v>1.153846153846154</v>
      </c>
      <c r="K2190" t="s">
        <v>91</v>
      </c>
      <c r="L2190" t="s">
        <v>91</v>
      </c>
      <c r="M2190">
        <v>2024</v>
      </c>
      <c r="N2190" t="s">
        <v>744</v>
      </c>
      <c r="O2190" t="s">
        <v>762</v>
      </c>
      <c r="P2190">
        <v>0</v>
      </c>
      <c r="Q2190">
        <v>0</v>
      </c>
      <c r="R2190">
        <v>0</v>
      </c>
      <c r="T2190" t="s">
        <v>3187</v>
      </c>
      <c r="U2190">
        <v>31</v>
      </c>
    </row>
    <row r="2191" spans="1:22" x14ac:dyDescent="0.3">
      <c r="A2191">
        <v>468</v>
      </c>
      <c r="B2191" t="s">
        <v>439</v>
      </c>
      <c r="C2191" t="s">
        <v>225</v>
      </c>
      <c r="D2191" t="s">
        <v>54</v>
      </c>
      <c r="E2191" t="s">
        <v>62</v>
      </c>
      <c r="F2191" s="107">
        <v>46022</v>
      </c>
      <c r="G2191">
        <v>2.5</v>
      </c>
      <c r="H2191">
        <v>2.1</v>
      </c>
      <c r="I2191" s="59">
        <v>1.19047619047619</v>
      </c>
      <c r="J2191" s="59">
        <v>1.19047619047619</v>
      </c>
      <c r="K2191" t="s">
        <v>91</v>
      </c>
      <c r="L2191" t="s">
        <v>91</v>
      </c>
      <c r="M2191">
        <v>2025</v>
      </c>
      <c r="N2191" t="s">
        <v>744</v>
      </c>
      <c r="O2191" t="s">
        <v>751</v>
      </c>
      <c r="P2191">
        <v>0</v>
      </c>
      <c r="Q2191">
        <v>0</v>
      </c>
      <c r="R2191">
        <v>0</v>
      </c>
      <c r="T2191" t="s">
        <v>1952</v>
      </c>
      <c r="U2191">
        <v>31</v>
      </c>
    </row>
    <row r="2192" spans="1:22" x14ac:dyDescent="0.3">
      <c r="A2192">
        <v>469</v>
      </c>
      <c r="B2192" t="s">
        <v>395</v>
      </c>
      <c r="C2192" t="s">
        <v>1244</v>
      </c>
      <c r="D2192" t="s">
        <v>60</v>
      </c>
      <c r="E2192" t="s">
        <v>24</v>
      </c>
      <c r="F2192" s="107">
        <v>44926</v>
      </c>
      <c r="K2192" t="s">
        <v>25</v>
      </c>
      <c r="L2192" t="s">
        <v>128</v>
      </c>
      <c r="M2192">
        <v>2022</v>
      </c>
      <c r="N2192" t="s">
        <v>744</v>
      </c>
      <c r="O2192" t="s">
        <v>749</v>
      </c>
      <c r="P2192">
        <v>0</v>
      </c>
      <c r="Q2192">
        <v>0</v>
      </c>
      <c r="R2192">
        <v>0</v>
      </c>
      <c r="T2192" t="s">
        <v>1959</v>
      </c>
      <c r="U2192">
        <v>31</v>
      </c>
      <c r="V2192" t="s">
        <v>128</v>
      </c>
    </row>
    <row r="2193" spans="1:22" x14ac:dyDescent="0.3">
      <c r="A2193">
        <v>469</v>
      </c>
      <c r="B2193" t="s">
        <v>395</v>
      </c>
      <c r="C2193" t="s">
        <v>1244</v>
      </c>
      <c r="D2193" t="s">
        <v>60</v>
      </c>
      <c r="E2193" t="s">
        <v>24</v>
      </c>
      <c r="F2193" s="107">
        <v>45291</v>
      </c>
      <c r="K2193" t="s">
        <v>25</v>
      </c>
      <c r="L2193" t="s">
        <v>128</v>
      </c>
      <c r="M2193">
        <v>2023</v>
      </c>
      <c r="N2193" t="s">
        <v>744</v>
      </c>
      <c r="O2193" t="s">
        <v>745</v>
      </c>
      <c r="P2193">
        <v>0</v>
      </c>
      <c r="Q2193">
        <v>0</v>
      </c>
      <c r="R2193">
        <v>0</v>
      </c>
      <c r="T2193" t="s">
        <v>2717</v>
      </c>
      <c r="U2193">
        <v>31</v>
      </c>
      <c r="V2193" t="s">
        <v>128</v>
      </c>
    </row>
    <row r="2194" spans="1:22" x14ac:dyDescent="0.3">
      <c r="A2194">
        <v>469</v>
      </c>
      <c r="B2194" t="s">
        <v>395</v>
      </c>
      <c r="C2194" t="s">
        <v>1244</v>
      </c>
      <c r="D2194" t="s">
        <v>60</v>
      </c>
      <c r="E2194" t="s">
        <v>24</v>
      </c>
      <c r="F2194" s="107">
        <v>45657</v>
      </c>
      <c r="G2194">
        <v>100</v>
      </c>
      <c r="H2194">
        <v>99.7</v>
      </c>
      <c r="I2194" s="59">
        <v>0.997</v>
      </c>
      <c r="J2194" s="59">
        <v>0.997</v>
      </c>
      <c r="K2194" t="s">
        <v>25</v>
      </c>
      <c r="L2194" t="s">
        <v>25</v>
      </c>
      <c r="M2194">
        <v>2024</v>
      </c>
      <c r="N2194" t="s">
        <v>744</v>
      </c>
      <c r="O2194" t="s">
        <v>762</v>
      </c>
      <c r="P2194">
        <v>0</v>
      </c>
      <c r="Q2194">
        <v>0</v>
      </c>
      <c r="R2194">
        <v>0</v>
      </c>
      <c r="T2194" t="s">
        <v>3188</v>
      </c>
      <c r="U2194">
        <v>31</v>
      </c>
    </row>
    <row r="2195" spans="1:22" x14ac:dyDescent="0.3">
      <c r="A2195">
        <v>469</v>
      </c>
      <c r="B2195" t="s">
        <v>395</v>
      </c>
      <c r="C2195" t="s">
        <v>1244</v>
      </c>
      <c r="D2195" t="s">
        <v>60</v>
      </c>
      <c r="E2195" t="s">
        <v>24</v>
      </c>
      <c r="F2195" s="107">
        <v>46022</v>
      </c>
      <c r="G2195">
        <v>100</v>
      </c>
      <c r="H2195">
        <v>99.13</v>
      </c>
      <c r="I2195" s="59">
        <v>0.99129999999999996</v>
      </c>
      <c r="J2195" s="59">
        <v>0.99129999999999996</v>
      </c>
      <c r="K2195" t="s">
        <v>25</v>
      </c>
      <c r="L2195" t="s">
        <v>25</v>
      </c>
      <c r="M2195">
        <v>2025</v>
      </c>
      <c r="N2195" t="s">
        <v>744</v>
      </c>
      <c r="O2195" t="s">
        <v>751</v>
      </c>
      <c r="P2195">
        <v>0</v>
      </c>
      <c r="Q2195">
        <v>0</v>
      </c>
      <c r="R2195">
        <v>0</v>
      </c>
      <c r="T2195" t="s">
        <v>1969</v>
      </c>
      <c r="U2195">
        <v>31</v>
      </c>
    </row>
    <row r="2196" spans="1:22" x14ac:dyDescent="0.3">
      <c r="A2196">
        <v>470</v>
      </c>
      <c r="B2196" t="s">
        <v>441</v>
      </c>
      <c r="C2196" t="s">
        <v>1244</v>
      </c>
      <c r="D2196" t="s">
        <v>60</v>
      </c>
      <c r="E2196" t="s">
        <v>24</v>
      </c>
      <c r="F2196" s="107">
        <v>44926</v>
      </c>
      <c r="G2196">
        <v>100</v>
      </c>
      <c r="K2196" t="s">
        <v>25</v>
      </c>
      <c r="L2196" t="s">
        <v>128</v>
      </c>
      <c r="M2196">
        <v>2022</v>
      </c>
      <c r="N2196" t="s">
        <v>744</v>
      </c>
      <c r="O2196" t="s">
        <v>749</v>
      </c>
      <c r="P2196">
        <v>0</v>
      </c>
      <c r="Q2196">
        <v>0</v>
      </c>
      <c r="R2196">
        <v>0</v>
      </c>
      <c r="T2196" t="s">
        <v>1976</v>
      </c>
      <c r="U2196">
        <v>31</v>
      </c>
      <c r="V2196" t="s">
        <v>128</v>
      </c>
    </row>
    <row r="2197" spans="1:22" x14ac:dyDescent="0.3">
      <c r="A2197">
        <v>470</v>
      </c>
      <c r="B2197" t="s">
        <v>441</v>
      </c>
      <c r="C2197" t="s">
        <v>1244</v>
      </c>
      <c r="D2197" t="s">
        <v>60</v>
      </c>
      <c r="E2197" t="s">
        <v>24</v>
      </c>
      <c r="F2197" s="107">
        <v>45291</v>
      </c>
      <c r="G2197">
        <v>100</v>
      </c>
      <c r="K2197" t="s">
        <v>25</v>
      </c>
      <c r="L2197" t="s">
        <v>128</v>
      </c>
      <c r="M2197">
        <v>2023</v>
      </c>
      <c r="N2197" t="s">
        <v>744</v>
      </c>
      <c r="O2197" t="s">
        <v>745</v>
      </c>
      <c r="P2197">
        <v>0</v>
      </c>
      <c r="Q2197">
        <v>0</v>
      </c>
      <c r="R2197">
        <v>0</v>
      </c>
      <c r="T2197" t="s">
        <v>1983</v>
      </c>
      <c r="U2197">
        <v>31</v>
      </c>
      <c r="V2197" t="s">
        <v>128</v>
      </c>
    </row>
    <row r="2198" spans="1:22" x14ac:dyDescent="0.3">
      <c r="A2198">
        <v>470</v>
      </c>
      <c r="B2198" t="s">
        <v>441</v>
      </c>
      <c r="C2198" t="s">
        <v>1244</v>
      </c>
      <c r="D2198" t="s">
        <v>60</v>
      </c>
      <c r="E2198" t="s">
        <v>24</v>
      </c>
      <c r="F2198" s="107">
        <v>45657</v>
      </c>
      <c r="G2198">
        <v>100</v>
      </c>
      <c r="H2198">
        <v>100</v>
      </c>
      <c r="I2198" s="59">
        <v>1</v>
      </c>
      <c r="J2198" s="59">
        <v>1</v>
      </c>
      <c r="K2198" t="s">
        <v>25</v>
      </c>
      <c r="L2198" t="s">
        <v>25</v>
      </c>
      <c r="M2198">
        <v>2024</v>
      </c>
      <c r="N2198" t="s">
        <v>744</v>
      </c>
      <c r="O2198" t="s">
        <v>762</v>
      </c>
      <c r="P2198">
        <v>0</v>
      </c>
      <c r="Q2198">
        <v>0</v>
      </c>
      <c r="R2198">
        <v>0</v>
      </c>
      <c r="T2198" t="s">
        <v>3189</v>
      </c>
      <c r="U2198">
        <v>31</v>
      </c>
    </row>
    <row r="2199" spans="1:22" x14ac:dyDescent="0.3">
      <c r="A2199">
        <v>470</v>
      </c>
      <c r="B2199" t="s">
        <v>441</v>
      </c>
      <c r="C2199" t="s">
        <v>1244</v>
      </c>
      <c r="D2199" t="s">
        <v>60</v>
      </c>
      <c r="E2199" t="s">
        <v>24</v>
      </c>
      <c r="F2199" s="107">
        <v>46022</v>
      </c>
      <c r="G2199">
        <v>100</v>
      </c>
      <c r="H2199">
        <v>100</v>
      </c>
      <c r="I2199" s="59">
        <v>1</v>
      </c>
      <c r="J2199" s="59">
        <v>1</v>
      </c>
      <c r="K2199" t="s">
        <v>25</v>
      </c>
      <c r="L2199" t="s">
        <v>25</v>
      </c>
      <c r="M2199">
        <v>2025</v>
      </c>
      <c r="N2199" t="s">
        <v>744</v>
      </c>
      <c r="O2199" t="s">
        <v>751</v>
      </c>
      <c r="P2199">
        <v>0</v>
      </c>
      <c r="Q2199">
        <v>0</v>
      </c>
      <c r="R2199">
        <v>0</v>
      </c>
      <c r="T2199" t="s">
        <v>1987</v>
      </c>
      <c r="U2199">
        <v>31</v>
      </c>
    </row>
    <row r="2200" spans="1:22" x14ac:dyDescent="0.3">
      <c r="A2200">
        <v>471</v>
      </c>
      <c r="B2200" t="s">
        <v>442</v>
      </c>
      <c r="C2200" t="s">
        <v>1244</v>
      </c>
      <c r="D2200" t="s">
        <v>60</v>
      </c>
      <c r="E2200" t="s">
        <v>24</v>
      </c>
      <c r="F2200" s="107">
        <v>44926</v>
      </c>
      <c r="K2200" t="s">
        <v>25</v>
      </c>
      <c r="L2200" t="s">
        <v>128</v>
      </c>
      <c r="M2200">
        <v>2022</v>
      </c>
      <c r="N2200" t="s">
        <v>744</v>
      </c>
      <c r="O2200" t="s">
        <v>749</v>
      </c>
      <c r="P2200">
        <v>0</v>
      </c>
      <c r="Q2200">
        <v>0</v>
      </c>
      <c r="R2200">
        <v>0</v>
      </c>
      <c r="T2200" t="s">
        <v>1994</v>
      </c>
      <c r="U2200">
        <v>31</v>
      </c>
      <c r="V2200" t="s">
        <v>128</v>
      </c>
    </row>
    <row r="2201" spans="1:22" x14ac:dyDescent="0.3">
      <c r="A2201">
        <v>471</v>
      </c>
      <c r="B2201" t="s">
        <v>442</v>
      </c>
      <c r="C2201" t="s">
        <v>1244</v>
      </c>
      <c r="D2201" t="s">
        <v>60</v>
      </c>
      <c r="E2201" t="s">
        <v>24</v>
      </c>
      <c r="F2201" s="107">
        <v>45291</v>
      </c>
      <c r="K2201" t="s">
        <v>25</v>
      </c>
      <c r="L2201" t="s">
        <v>128</v>
      </c>
      <c r="M2201">
        <v>2023</v>
      </c>
      <c r="N2201" t="s">
        <v>744</v>
      </c>
      <c r="O2201" t="s">
        <v>745</v>
      </c>
      <c r="P2201">
        <v>0</v>
      </c>
      <c r="Q2201">
        <v>0</v>
      </c>
      <c r="R2201">
        <v>0</v>
      </c>
      <c r="T2201" t="s">
        <v>2002</v>
      </c>
      <c r="U2201">
        <v>31</v>
      </c>
      <c r="V2201" t="s">
        <v>128</v>
      </c>
    </row>
    <row r="2202" spans="1:22" x14ac:dyDescent="0.3">
      <c r="A2202">
        <v>471</v>
      </c>
      <c r="B2202" t="s">
        <v>442</v>
      </c>
      <c r="C2202" t="s">
        <v>1244</v>
      </c>
      <c r="D2202" t="s">
        <v>60</v>
      </c>
      <c r="E2202" t="s">
        <v>24</v>
      </c>
      <c r="F2202" s="107">
        <v>45657</v>
      </c>
      <c r="G2202">
        <v>100</v>
      </c>
      <c r="H2202">
        <v>99</v>
      </c>
      <c r="I2202" s="59">
        <v>0.99</v>
      </c>
      <c r="J2202" s="59">
        <v>0.99</v>
      </c>
      <c r="K2202" t="s">
        <v>25</v>
      </c>
      <c r="L2202" t="s">
        <v>25</v>
      </c>
      <c r="M2202">
        <v>2024</v>
      </c>
      <c r="N2202" t="s">
        <v>744</v>
      </c>
      <c r="O2202" t="s">
        <v>762</v>
      </c>
      <c r="P2202">
        <v>0</v>
      </c>
      <c r="Q2202">
        <v>0</v>
      </c>
      <c r="R2202">
        <v>0</v>
      </c>
      <c r="T2202" t="s">
        <v>3190</v>
      </c>
      <c r="U2202">
        <v>31</v>
      </c>
    </row>
    <row r="2203" spans="1:22" x14ac:dyDescent="0.3">
      <c r="A2203">
        <v>471</v>
      </c>
      <c r="B2203" t="s">
        <v>442</v>
      </c>
      <c r="C2203" t="s">
        <v>1244</v>
      </c>
      <c r="D2203" t="s">
        <v>60</v>
      </c>
      <c r="E2203" t="s">
        <v>24</v>
      </c>
      <c r="F2203" s="107">
        <v>46022</v>
      </c>
      <c r="G2203">
        <v>100</v>
      </c>
      <c r="H2203">
        <v>99.86</v>
      </c>
      <c r="I2203" s="59">
        <v>0.99860000000000004</v>
      </c>
      <c r="J2203" s="59">
        <v>0.99860000000000004</v>
      </c>
      <c r="K2203" t="s">
        <v>25</v>
      </c>
      <c r="L2203" t="s">
        <v>25</v>
      </c>
      <c r="M2203">
        <v>2025</v>
      </c>
      <c r="N2203" t="s">
        <v>744</v>
      </c>
      <c r="O2203" t="s">
        <v>751</v>
      </c>
      <c r="P2203">
        <v>0</v>
      </c>
      <c r="Q2203">
        <v>0</v>
      </c>
      <c r="R2203">
        <v>0</v>
      </c>
      <c r="T2203" t="s">
        <v>2006</v>
      </c>
      <c r="U2203">
        <v>31</v>
      </c>
    </row>
    <row r="2204" spans="1:22" x14ac:dyDescent="0.3">
      <c r="A2204">
        <v>473</v>
      </c>
      <c r="B2204" t="s">
        <v>445</v>
      </c>
      <c r="C2204" t="s">
        <v>1461</v>
      </c>
      <c r="D2204" t="s">
        <v>54</v>
      </c>
      <c r="E2204" t="s">
        <v>24</v>
      </c>
      <c r="F2204" s="107">
        <v>44561</v>
      </c>
      <c r="H2204">
        <v>0</v>
      </c>
      <c r="K2204" t="s">
        <v>55</v>
      </c>
      <c r="L2204" t="s">
        <v>55</v>
      </c>
      <c r="M2204">
        <v>2021</v>
      </c>
      <c r="N2204" t="s">
        <v>744</v>
      </c>
      <c r="O2204" t="s">
        <v>747</v>
      </c>
      <c r="P2204">
        <v>0</v>
      </c>
      <c r="Q2204">
        <v>0</v>
      </c>
      <c r="R2204">
        <v>0</v>
      </c>
      <c r="T2204" t="s">
        <v>2007</v>
      </c>
      <c r="U2204">
        <v>31</v>
      </c>
    </row>
    <row r="2205" spans="1:22" x14ac:dyDescent="0.3">
      <c r="A2205">
        <v>473</v>
      </c>
      <c r="B2205" t="s">
        <v>445</v>
      </c>
      <c r="C2205" t="s">
        <v>1461</v>
      </c>
      <c r="D2205" t="s">
        <v>54</v>
      </c>
      <c r="E2205" t="s">
        <v>24</v>
      </c>
      <c r="F2205" s="107">
        <v>44926</v>
      </c>
      <c r="H2205">
        <v>0</v>
      </c>
      <c r="K2205" t="s">
        <v>55</v>
      </c>
      <c r="L2205" t="s">
        <v>55</v>
      </c>
      <c r="M2205">
        <v>2022</v>
      </c>
      <c r="N2205" t="s">
        <v>744</v>
      </c>
      <c r="O2205" t="s">
        <v>749</v>
      </c>
      <c r="P2205">
        <v>0</v>
      </c>
      <c r="Q2205">
        <v>0</v>
      </c>
      <c r="R2205">
        <v>0</v>
      </c>
      <c r="T2205" t="s">
        <v>2012</v>
      </c>
      <c r="U2205">
        <v>31</v>
      </c>
    </row>
    <row r="2206" spans="1:22" x14ac:dyDescent="0.3">
      <c r="A2206">
        <v>473</v>
      </c>
      <c r="B2206" t="s">
        <v>445</v>
      </c>
      <c r="C2206" t="s">
        <v>1461</v>
      </c>
      <c r="D2206" t="s">
        <v>54</v>
      </c>
      <c r="E2206" t="s">
        <v>24</v>
      </c>
      <c r="F2206" s="107">
        <v>45291</v>
      </c>
      <c r="H2206">
        <v>0</v>
      </c>
      <c r="K2206" t="s">
        <v>55</v>
      </c>
      <c r="L2206" t="s">
        <v>55</v>
      </c>
      <c r="M2206">
        <v>2023</v>
      </c>
      <c r="N2206" t="s">
        <v>744</v>
      </c>
      <c r="O2206" t="s">
        <v>745</v>
      </c>
      <c r="P2206">
        <v>0</v>
      </c>
      <c r="Q2206">
        <v>0</v>
      </c>
      <c r="R2206">
        <v>0</v>
      </c>
      <c r="T2206" t="s">
        <v>2023</v>
      </c>
      <c r="U2206">
        <v>31</v>
      </c>
    </row>
    <row r="2207" spans="1:22" x14ac:dyDescent="0.3">
      <c r="A2207">
        <v>473</v>
      </c>
      <c r="B2207" t="s">
        <v>445</v>
      </c>
      <c r="C2207" t="s">
        <v>1461</v>
      </c>
      <c r="D2207" t="s">
        <v>54</v>
      </c>
      <c r="E2207" t="s">
        <v>24</v>
      </c>
      <c r="F2207" s="107">
        <v>45657</v>
      </c>
      <c r="G2207">
        <v>100</v>
      </c>
      <c r="H2207">
        <v>100</v>
      </c>
      <c r="I2207" s="59">
        <v>1</v>
      </c>
      <c r="J2207" s="59">
        <v>1</v>
      </c>
      <c r="K2207" t="s">
        <v>55</v>
      </c>
      <c r="L2207" t="s">
        <v>55</v>
      </c>
      <c r="M2207">
        <v>2024</v>
      </c>
      <c r="N2207" t="s">
        <v>744</v>
      </c>
      <c r="O2207" t="s">
        <v>762</v>
      </c>
      <c r="P2207">
        <v>0</v>
      </c>
      <c r="Q2207">
        <v>0</v>
      </c>
      <c r="R2207">
        <v>0</v>
      </c>
      <c r="T2207" t="s">
        <v>3191</v>
      </c>
      <c r="U2207">
        <v>31</v>
      </c>
    </row>
    <row r="2208" spans="1:22" x14ac:dyDescent="0.3">
      <c r="A2208">
        <v>473</v>
      </c>
      <c r="B2208" t="s">
        <v>445</v>
      </c>
      <c r="C2208" t="s">
        <v>1461</v>
      </c>
      <c r="D2208" t="s">
        <v>54</v>
      </c>
      <c r="E2208" t="s">
        <v>24</v>
      </c>
      <c r="F2208" s="107">
        <v>46022</v>
      </c>
      <c r="G2208">
        <v>300</v>
      </c>
      <c r="H2208">
        <v>0</v>
      </c>
      <c r="I2208" s="59">
        <v>0</v>
      </c>
      <c r="J2208" s="59">
        <v>0</v>
      </c>
      <c r="K2208" t="s">
        <v>55</v>
      </c>
      <c r="L2208" t="s">
        <v>55</v>
      </c>
      <c r="M2208">
        <v>2025</v>
      </c>
      <c r="N2208" t="s">
        <v>744</v>
      </c>
      <c r="O2208" t="s">
        <v>751</v>
      </c>
      <c r="P2208">
        <v>0</v>
      </c>
      <c r="Q2208">
        <v>0</v>
      </c>
      <c r="R2208">
        <v>0</v>
      </c>
      <c r="T2208" t="s">
        <v>2024</v>
      </c>
      <c r="U2208">
        <v>31</v>
      </c>
    </row>
    <row r="2209" spans="1:22" x14ac:dyDescent="0.3">
      <c r="A2209">
        <v>474</v>
      </c>
      <c r="B2209" t="s">
        <v>448</v>
      </c>
      <c r="C2209" t="s">
        <v>1367</v>
      </c>
      <c r="D2209" t="s">
        <v>54</v>
      </c>
      <c r="E2209" t="s">
        <v>24</v>
      </c>
      <c r="F2209" s="107">
        <v>44926</v>
      </c>
      <c r="K2209" t="s">
        <v>55</v>
      </c>
      <c r="L2209" t="s">
        <v>128</v>
      </c>
      <c r="M2209">
        <v>2022</v>
      </c>
      <c r="N2209" t="s">
        <v>744</v>
      </c>
      <c r="O2209" t="s">
        <v>749</v>
      </c>
      <c r="P2209">
        <v>0</v>
      </c>
      <c r="Q2209">
        <v>0</v>
      </c>
      <c r="R2209">
        <v>0</v>
      </c>
      <c r="T2209" t="s">
        <v>2029</v>
      </c>
      <c r="U2209">
        <v>31</v>
      </c>
      <c r="V2209" t="s">
        <v>128</v>
      </c>
    </row>
    <row r="2210" spans="1:22" x14ac:dyDescent="0.3">
      <c r="A2210">
        <v>474</v>
      </c>
      <c r="B2210" t="s">
        <v>448</v>
      </c>
      <c r="C2210" t="s">
        <v>1367</v>
      </c>
      <c r="D2210" t="s">
        <v>54</v>
      </c>
      <c r="E2210" t="s">
        <v>24</v>
      </c>
      <c r="F2210" s="107">
        <v>45291</v>
      </c>
      <c r="K2210" t="s">
        <v>55</v>
      </c>
      <c r="L2210" t="s">
        <v>128</v>
      </c>
      <c r="M2210">
        <v>2023</v>
      </c>
      <c r="N2210" t="s">
        <v>744</v>
      </c>
      <c r="O2210" t="s">
        <v>745</v>
      </c>
      <c r="P2210">
        <v>0</v>
      </c>
      <c r="Q2210">
        <v>0</v>
      </c>
      <c r="R2210">
        <v>0</v>
      </c>
      <c r="T2210" t="s">
        <v>2040</v>
      </c>
      <c r="U2210">
        <v>31</v>
      </c>
      <c r="V2210" t="s">
        <v>128</v>
      </c>
    </row>
    <row r="2211" spans="1:22" x14ac:dyDescent="0.3">
      <c r="A2211">
        <v>474</v>
      </c>
      <c r="B2211" t="s">
        <v>448</v>
      </c>
      <c r="C2211" t="s">
        <v>1367</v>
      </c>
      <c r="D2211" t="s">
        <v>54</v>
      </c>
      <c r="E2211" t="s">
        <v>24</v>
      </c>
      <c r="F2211" s="107">
        <v>45657</v>
      </c>
      <c r="G2211">
        <v>100</v>
      </c>
      <c r="H2211">
        <v>100</v>
      </c>
      <c r="I2211" s="59">
        <v>1</v>
      </c>
      <c r="J2211" s="59">
        <v>1</v>
      </c>
      <c r="K2211" t="s">
        <v>55</v>
      </c>
      <c r="L2211" t="s">
        <v>55</v>
      </c>
      <c r="M2211">
        <v>2024</v>
      </c>
      <c r="N2211" t="s">
        <v>744</v>
      </c>
      <c r="O2211" t="s">
        <v>762</v>
      </c>
      <c r="P2211">
        <v>0</v>
      </c>
      <c r="Q2211">
        <v>0</v>
      </c>
      <c r="R2211">
        <v>0</v>
      </c>
      <c r="T2211" t="s">
        <v>3192</v>
      </c>
      <c r="U2211">
        <v>31</v>
      </c>
    </row>
    <row r="2212" spans="1:22" x14ac:dyDescent="0.3">
      <c r="A2212">
        <v>474</v>
      </c>
      <c r="B2212" t="s">
        <v>448</v>
      </c>
      <c r="C2212" t="s">
        <v>1367</v>
      </c>
      <c r="D2212" t="s">
        <v>54</v>
      </c>
      <c r="E2212" t="s">
        <v>24</v>
      </c>
      <c r="F2212" s="107">
        <v>45838</v>
      </c>
      <c r="H2212">
        <v>0</v>
      </c>
      <c r="K2212" t="s">
        <v>55</v>
      </c>
      <c r="L2212" t="s">
        <v>55</v>
      </c>
      <c r="M2212">
        <v>2025</v>
      </c>
      <c r="N2212" t="s">
        <v>742</v>
      </c>
      <c r="O2212" t="s">
        <v>846</v>
      </c>
      <c r="P2212">
        <v>0</v>
      </c>
      <c r="Q2212">
        <v>0</v>
      </c>
      <c r="R2212">
        <v>0</v>
      </c>
      <c r="T2212" t="s">
        <v>2041</v>
      </c>
      <c r="U2212">
        <v>30</v>
      </c>
    </row>
    <row r="2213" spans="1:22" x14ac:dyDescent="0.3">
      <c r="A2213">
        <v>474</v>
      </c>
      <c r="B2213" t="s">
        <v>448</v>
      </c>
      <c r="C2213" t="s">
        <v>1367</v>
      </c>
      <c r="D2213" t="s">
        <v>54</v>
      </c>
      <c r="E2213" t="s">
        <v>24</v>
      </c>
      <c r="F2213" s="107">
        <v>46022</v>
      </c>
      <c r="K2213" t="s">
        <v>55</v>
      </c>
      <c r="L2213" t="s">
        <v>128</v>
      </c>
      <c r="M2213">
        <v>2025</v>
      </c>
      <c r="N2213" t="s">
        <v>744</v>
      </c>
      <c r="O2213" t="s">
        <v>751</v>
      </c>
      <c r="P2213">
        <v>0</v>
      </c>
      <c r="Q2213">
        <v>0</v>
      </c>
      <c r="R2213">
        <v>0</v>
      </c>
      <c r="T2213" t="s">
        <v>2042</v>
      </c>
      <c r="U2213">
        <v>31</v>
      </c>
      <c r="V2213" t="s">
        <v>128</v>
      </c>
    </row>
    <row r="2214" spans="1:22" x14ac:dyDescent="0.3">
      <c r="A2214">
        <v>475</v>
      </c>
      <c r="B2214" t="s">
        <v>449</v>
      </c>
      <c r="C2214" t="s">
        <v>1461</v>
      </c>
      <c r="D2214" t="s">
        <v>54</v>
      </c>
      <c r="E2214" t="s">
        <v>24</v>
      </c>
      <c r="F2214" s="107">
        <v>45657</v>
      </c>
      <c r="G2214">
        <v>100</v>
      </c>
      <c r="H2214">
        <v>140</v>
      </c>
      <c r="I2214" s="59">
        <v>1.3</v>
      </c>
      <c r="J2214" s="59">
        <v>1.4</v>
      </c>
      <c r="K2214" t="s">
        <v>55</v>
      </c>
      <c r="L2214" t="s">
        <v>55</v>
      </c>
      <c r="M2214">
        <v>2024</v>
      </c>
      <c r="N2214" t="s">
        <v>744</v>
      </c>
      <c r="O2214" t="s">
        <v>762</v>
      </c>
      <c r="P2214">
        <v>0</v>
      </c>
      <c r="Q2214">
        <v>0</v>
      </c>
      <c r="R2214">
        <v>0</v>
      </c>
      <c r="T2214" t="s">
        <v>3193</v>
      </c>
      <c r="U2214">
        <v>31</v>
      </c>
    </row>
    <row r="2215" spans="1:22" x14ac:dyDescent="0.3">
      <c r="A2215">
        <v>475</v>
      </c>
      <c r="B2215" t="s">
        <v>449</v>
      </c>
      <c r="C2215" t="s">
        <v>1461</v>
      </c>
      <c r="D2215" t="s">
        <v>54</v>
      </c>
      <c r="E2215" t="s">
        <v>24</v>
      </c>
      <c r="F2215" s="107">
        <v>46022</v>
      </c>
      <c r="G2215">
        <v>100</v>
      </c>
      <c r="H2215">
        <v>100</v>
      </c>
      <c r="I2215" s="59">
        <v>1</v>
      </c>
      <c r="J2215" s="59">
        <v>1</v>
      </c>
      <c r="K2215" t="s">
        <v>55</v>
      </c>
      <c r="L2215" t="s">
        <v>55</v>
      </c>
      <c r="M2215">
        <v>2025</v>
      </c>
      <c r="N2215" t="s">
        <v>744</v>
      </c>
      <c r="O2215" t="s">
        <v>751</v>
      </c>
      <c r="P2215">
        <v>0</v>
      </c>
      <c r="Q2215">
        <v>0</v>
      </c>
      <c r="R2215">
        <v>0</v>
      </c>
      <c r="T2215" t="s">
        <v>2045</v>
      </c>
      <c r="U2215">
        <v>31</v>
      </c>
    </row>
    <row r="2216" spans="1:22" x14ac:dyDescent="0.3">
      <c r="A2216">
        <v>476</v>
      </c>
      <c r="B2216" t="s">
        <v>450</v>
      </c>
      <c r="C2216" t="s">
        <v>1461</v>
      </c>
      <c r="D2216" t="s">
        <v>54</v>
      </c>
      <c r="E2216" t="s">
        <v>24</v>
      </c>
      <c r="F2216" s="107">
        <v>44561</v>
      </c>
      <c r="H2216">
        <v>0</v>
      </c>
      <c r="K2216" t="s">
        <v>55</v>
      </c>
      <c r="L2216" t="s">
        <v>55</v>
      </c>
      <c r="M2216">
        <v>2021</v>
      </c>
      <c r="N2216" t="s">
        <v>744</v>
      </c>
      <c r="O2216" t="s">
        <v>747</v>
      </c>
      <c r="P2216">
        <v>0</v>
      </c>
      <c r="Q2216">
        <v>0</v>
      </c>
      <c r="R2216">
        <v>0</v>
      </c>
      <c r="T2216" t="s">
        <v>2047</v>
      </c>
      <c r="U2216">
        <v>31</v>
      </c>
    </row>
    <row r="2217" spans="1:22" x14ac:dyDescent="0.3">
      <c r="A2217">
        <v>476</v>
      </c>
      <c r="B2217" t="s">
        <v>450</v>
      </c>
      <c r="C2217" t="s">
        <v>1461</v>
      </c>
      <c r="D2217" t="s">
        <v>54</v>
      </c>
      <c r="E2217" t="s">
        <v>24</v>
      </c>
      <c r="F2217" s="107">
        <v>44926</v>
      </c>
      <c r="H2217">
        <v>0</v>
      </c>
      <c r="K2217" t="s">
        <v>55</v>
      </c>
      <c r="L2217" t="s">
        <v>55</v>
      </c>
      <c r="M2217">
        <v>2022</v>
      </c>
      <c r="N2217" t="s">
        <v>744</v>
      </c>
      <c r="O2217" t="s">
        <v>749</v>
      </c>
      <c r="P2217">
        <v>0</v>
      </c>
      <c r="Q2217">
        <v>0</v>
      </c>
      <c r="R2217">
        <v>0</v>
      </c>
      <c r="T2217" t="s">
        <v>2052</v>
      </c>
      <c r="U2217">
        <v>31</v>
      </c>
    </row>
    <row r="2218" spans="1:22" x14ac:dyDescent="0.3">
      <c r="A2218">
        <v>476</v>
      </c>
      <c r="B2218" t="s">
        <v>450</v>
      </c>
      <c r="C2218" t="s">
        <v>1461</v>
      </c>
      <c r="D2218" t="s">
        <v>54</v>
      </c>
      <c r="E2218" t="s">
        <v>24</v>
      </c>
      <c r="F2218" s="107">
        <v>45291</v>
      </c>
      <c r="H2218">
        <v>0</v>
      </c>
      <c r="K2218" t="s">
        <v>55</v>
      </c>
      <c r="L2218" t="s">
        <v>55</v>
      </c>
      <c r="M2218">
        <v>2023</v>
      </c>
      <c r="N2218" t="s">
        <v>744</v>
      </c>
      <c r="O2218" t="s">
        <v>745</v>
      </c>
      <c r="P2218">
        <v>0</v>
      </c>
      <c r="Q2218">
        <v>0</v>
      </c>
      <c r="R2218">
        <v>0</v>
      </c>
      <c r="T2218" t="s">
        <v>2063</v>
      </c>
      <c r="U2218">
        <v>31</v>
      </c>
    </row>
    <row r="2219" spans="1:22" x14ac:dyDescent="0.3">
      <c r="A2219">
        <v>476</v>
      </c>
      <c r="B2219" t="s">
        <v>450</v>
      </c>
      <c r="C2219" t="s">
        <v>1461</v>
      </c>
      <c r="D2219" t="s">
        <v>54</v>
      </c>
      <c r="E2219" t="s">
        <v>24</v>
      </c>
      <c r="F2219" s="107">
        <v>45657</v>
      </c>
      <c r="G2219">
        <v>100</v>
      </c>
      <c r="H2219">
        <v>100</v>
      </c>
      <c r="I2219" s="59">
        <v>1</v>
      </c>
      <c r="J2219" s="59">
        <v>1</v>
      </c>
      <c r="K2219" t="s">
        <v>55</v>
      </c>
      <c r="L2219" t="s">
        <v>55</v>
      </c>
      <c r="M2219">
        <v>2024</v>
      </c>
      <c r="N2219" t="s">
        <v>744</v>
      </c>
      <c r="O2219" t="s">
        <v>762</v>
      </c>
      <c r="P2219">
        <v>0</v>
      </c>
      <c r="Q2219">
        <v>0</v>
      </c>
      <c r="R2219">
        <v>0</v>
      </c>
      <c r="T2219" t="s">
        <v>3194</v>
      </c>
      <c r="U2219">
        <v>31</v>
      </c>
    </row>
    <row r="2220" spans="1:22" x14ac:dyDescent="0.3">
      <c r="A2220">
        <v>476</v>
      </c>
      <c r="B2220" t="s">
        <v>450</v>
      </c>
      <c r="C2220" t="s">
        <v>1461</v>
      </c>
      <c r="D2220" t="s">
        <v>54</v>
      </c>
      <c r="E2220" t="s">
        <v>24</v>
      </c>
      <c r="F2220" s="107">
        <v>46022</v>
      </c>
      <c r="G2220">
        <v>100</v>
      </c>
      <c r="H2220">
        <v>100</v>
      </c>
      <c r="I2220" s="59">
        <v>1</v>
      </c>
      <c r="J2220" s="59">
        <v>1</v>
      </c>
      <c r="K2220" t="s">
        <v>55</v>
      </c>
      <c r="L2220" t="s">
        <v>55</v>
      </c>
      <c r="M2220">
        <v>2025</v>
      </c>
      <c r="N2220" t="s">
        <v>744</v>
      </c>
      <c r="O2220" t="s">
        <v>751</v>
      </c>
      <c r="P2220">
        <v>0</v>
      </c>
      <c r="Q2220">
        <v>0</v>
      </c>
      <c r="R2220">
        <v>0</v>
      </c>
      <c r="T2220" t="s">
        <v>2064</v>
      </c>
      <c r="U2220">
        <v>31</v>
      </c>
    </row>
    <row r="2221" spans="1:22" x14ac:dyDescent="0.3">
      <c r="A2221">
        <v>477</v>
      </c>
      <c r="B2221" t="s">
        <v>451</v>
      </c>
      <c r="C2221" t="s">
        <v>1367</v>
      </c>
      <c r="D2221" t="s">
        <v>54</v>
      </c>
      <c r="E2221" t="s">
        <v>24</v>
      </c>
      <c r="F2221" s="107">
        <v>44926</v>
      </c>
      <c r="K2221" t="s">
        <v>55</v>
      </c>
      <c r="L2221" t="s">
        <v>128</v>
      </c>
      <c r="M2221">
        <v>2022</v>
      </c>
      <c r="N2221" t="s">
        <v>744</v>
      </c>
      <c r="O2221" t="s">
        <v>749</v>
      </c>
      <c r="P2221">
        <v>0</v>
      </c>
      <c r="Q2221">
        <v>0</v>
      </c>
      <c r="R2221">
        <v>0</v>
      </c>
      <c r="T2221" t="s">
        <v>2068</v>
      </c>
      <c r="U2221">
        <v>31</v>
      </c>
      <c r="V2221" t="s">
        <v>128</v>
      </c>
    </row>
    <row r="2222" spans="1:22" x14ac:dyDescent="0.3">
      <c r="A2222">
        <v>477</v>
      </c>
      <c r="B2222" t="s">
        <v>451</v>
      </c>
      <c r="C2222" t="s">
        <v>1367</v>
      </c>
      <c r="D2222" t="s">
        <v>54</v>
      </c>
      <c r="E2222" t="s">
        <v>24</v>
      </c>
      <c r="F2222" s="107">
        <v>45291</v>
      </c>
      <c r="K2222" t="s">
        <v>55</v>
      </c>
      <c r="L2222" t="s">
        <v>128</v>
      </c>
      <c r="M2222">
        <v>2023</v>
      </c>
      <c r="N2222" t="s">
        <v>744</v>
      </c>
      <c r="O2222" t="s">
        <v>745</v>
      </c>
      <c r="P2222">
        <v>0</v>
      </c>
      <c r="Q2222">
        <v>0</v>
      </c>
      <c r="R2222">
        <v>0</v>
      </c>
      <c r="T2222" t="s">
        <v>2079</v>
      </c>
      <c r="U2222">
        <v>31</v>
      </c>
      <c r="V2222" t="s">
        <v>128</v>
      </c>
    </row>
    <row r="2223" spans="1:22" x14ac:dyDescent="0.3">
      <c r="A2223">
        <v>477</v>
      </c>
      <c r="B2223" t="s">
        <v>451</v>
      </c>
      <c r="C2223" t="s">
        <v>1367</v>
      </c>
      <c r="D2223" t="s">
        <v>54</v>
      </c>
      <c r="E2223" t="s">
        <v>24</v>
      </c>
      <c r="F2223" s="107">
        <v>45657</v>
      </c>
      <c r="G2223">
        <v>100</v>
      </c>
      <c r="H2223">
        <v>100</v>
      </c>
      <c r="I2223" s="59">
        <v>1</v>
      </c>
      <c r="J2223" s="59">
        <v>1</v>
      </c>
      <c r="K2223" t="s">
        <v>55</v>
      </c>
      <c r="L2223" t="s">
        <v>55</v>
      </c>
      <c r="M2223">
        <v>2024</v>
      </c>
      <c r="N2223" t="s">
        <v>744</v>
      </c>
      <c r="O2223" t="s">
        <v>762</v>
      </c>
      <c r="P2223">
        <v>0</v>
      </c>
      <c r="Q2223">
        <v>0</v>
      </c>
      <c r="R2223">
        <v>0</v>
      </c>
      <c r="T2223" t="s">
        <v>3195</v>
      </c>
      <c r="U2223">
        <v>31</v>
      </c>
    </row>
    <row r="2224" spans="1:22" x14ac:dyDescent="0.3">
      <c r="A2224">
        <v>477</v>
      </c>
      <c r="B2224" t="s">
        <v>451</v>
      </c>
      <c r="C2224" t="s">
        <v>1367</v>
      </c>
      <c r="D2224" t="s">
        <v>54</v>
      </c>
      <c r="E2224" t="s">
        <v>24</v>
      </c>
      <c r="F2224" s="107">
        <v>45838</v>
      </c>
      <c r="K2224" t="s">
        <v>55</v>
      </c>
      <c r="L2224" t="s">
        <v>128</v>
      </c>
      <c r="M2224">
        <v>2025</v>
      </c>
      <c r="N2224" t="s">
        <v>742</v>
      </c>
      <c r="O2224" t="s">
        <v>846</v>
      </c>
      <c r="P2224">
        <v>0</v>
      </c>
      <c r="Q2224">
        <v>0</v>
      </c>
      <c r="R2224">
        <v>0</v>
      </c>
      <c r="T2224" t="s">
        <v>2080</v>
      </c>
      <c r="U2224">
        <v>30</v>
      </c>
      <c r="V2224" t="s">
        <v>128</v>
      </c>
    </row>
    <row r="2225" spans="1:22" x14ac:dyDescent="0.3">
      <c r="A2225">
        <v>478</v>
      </c>
      <c r="B2225" t="s">
        <v>452</v>
      </c>
      <c r="C2225" t="s">
        <v>1367</v>
      </c>
      <c r="D2225" t="s">
        <v>54</v>
      </c>
      <c r="E2225" t="s">
        <v>24</v>
      </c>
      <c r="F2225" s="107">
        <v>44561</v>
      </c>
      <c r="H2225">
        <v>0</v>
      </c>
      <c r="K2225" t="s">
        <v>55</v>
      </c>
      <c r="L2225" t="s">
        <v>55</v>
      </c>
      <c r="M2225">
        <v>2021</v>
      </c>
      <c r="N2225" t="s">
        <v>744</v>
      </c>
      <c r="O2225" t="s">
        <v>747</v>
      </c>
      <c r="P2225">
        <v>0</v>
      </c>
      <c r="Q2225">
        <v>0</v>
      </c>
      <c r="R2225">
        <v>0</v>
      </c>
      <c r="T2225" t="s">
        <v>2082</v>
      </c>
      <c r="U2225">
        <v>31</v>
      </c>
    </row>
    <row r="2226" spans="1:22" x14ac:dyDescent="0.3">
      <c r="A2226">
        <v>478</v>
      </c>
      <c r="B2226" t="s">
        <v>452</v>
      </c>
      <c r="C2226" t="s">
        <v>1367</v>
      </c>
      <c r="D2226" t="s">
        <v>54</v>
      </c>
      <c r="E2226" t="s">
        <v>24</v>
      </c>
      <c r="F2226" s="107">
        <v>44926</v>
      </c>
      <c r="H2226">
        <v>0</v>
      </c>
      <c r="K2226" t="s">
        <v>55</v>
      </c>
      <c r="L2226" t="s">
        <v>55</v>
      </c>
      <c r="M2226">
        <v>2022</v>
      </c>
      <c r="N2226" t="s">
        <v>744</v>
      </c>
      <c r="O2226" t="s">
        <v>749</v>
      </c>
      <c r="P2226">
        <v>0</v>
      </c>
      <c r="Q2226">
        <v>0</v>
      </c>
      <c r="R2226">
        <v>0</v>
      </c>
      <c r="T2226" t="s">
        <v>2086</v>
      </c>
      <c r="U2226">
        <v>31</v>
      </c>
    </row>
    <row r="2227" spans="1:22" x14ac:dyDescent="0.3">
      <c r="A2227">
        <v>478</v>
      </c>
      <c r="B2227" t="s">
        <v>452</v>
      </c>
      <c r="C2227" t="s">
        <v>1367</v>
      </c>
      <c r="D2227" t="s">
        <v>54</v>
      </c>
      <c r="E2227" t="s">
        <v>24</v>
      </c>
      <c r="F2227" s="107">
        <v>45291</v>
      </c>
      <c r="H2227">
        <v>0</v>
      </c>
      <c r="K2227" t="s">
        <v>55</v>
      </c>
      <c r="L2227" t="s">
        <v>55</v>
      </c>
      <c r="M2227">
        <v>2023</v>
      </c>
      <c r="N2227" t="s">
        <v>744</v>
      </c>
      <c r="O2227" t="s">
        <v>745</v>
      </c>
      <c r="P2227">
        <v>0</v>
      </c>
      <c r="Q2227">
        <v>0</v>
      </c>
      <c r="R2227">
        <v>0</v>
      </c>
      <c r="T2227" t="s">
        <v>2097</v>
      </c>
      <c r="U2227">
        <v>31</v>
      </c>
    </row>
    <row r="2228" spans="1:22" x14ac:dyDescent="0.3">
      <c r="A2228">
        <v>478</v>
      </c>
      <c r="B2228" t="s">
        <v>452</v>
      </c>
      <c r="C2228" t="s">
        <v>1367</v>
      </c>
      <c r="D2228" t="s">
        <v>54</v>
      </c>
      <c r="E2228" t="s">
        <v>24</v>
      </c>
      <c r="F2228" s="107">
        <v>45657</v>
      </c>
      <c r="G2228">
        <v>100</v>
      </c>
      <c r="H2228">
        <v>100</v>
      </c>
      <c r="I2228" s="59">
        <v>1</v>
      </c>
      <c r="J2228" s="59">
        <v>1</v>
      </c>
      <c r="K2228" t="s">
        <v>55</v>
      </c>
      <c r="L2228" t="s">
        <v>55</v>
      </c>
      <c r="M2228">
        <v>2024</v>
      </c>
      <c r="N2228" t="s">
        <v>744</v>
      </c>
      <c r="O2228" t="s">
        <v>762</v>
      </c>
      <c r="P2228">
        <v>0</v>
      </c>
      <c r="Q2228">
        <v>0</v>
      </c>
      <c r="R2228">
        <v>0</v>
      </c>
      <c r="T2228" t="s">
        <v>3196</v>
      </c>
      <c r="U2228">
        <v>31</v>
      </c>
    </row>
    <row r="2229" spans="1:22" x14ac:dyDescent="0.3">
      <c r="A2229">
        <v>478</v>
      </c>
      <c r="B2229" t="s">
        <v>452</v>
      </c>
      <c r="C2229" t="s">
        <v>1367</v>
      </c>
      <c r="D2229" t="s">
        <v>54</v>
      </c>
      <c r="E2229" t="s">
        <v>24</v>
      </c>
      <c r="F2229" s="107">
        <v>45838</v>
      </c>
      <c r="H2229">
        <v>0</v>
      </c>
      <c r="K2229" t="s">
        <v>55</v>
      </c>
      <c r="L2229" t="s">
        <v>55</v>
      </c>
      <c r="M2229">
        <v>2025</v>
      </c>
      <c r="N2229" t="s">
        <v>742</v>
      </c>
      <c r="O2229" t="s">
        <v>846</v>
      </c>
      <c r="P2229">
        <v>0</v>
      </c>
      <c r="Q2229">
        <v>0</v>
      </c>
      <c r="R2229">
        <v>0</v>
      </c>
      <c r="T2229" t="s">
        <v>2099</v>
      </c>
      <c r="U2229">
        <v>30</v>
      </c>
    </row>
    <row r="2230" spans="1:22" x14ac:dyDescent="0.3">
      <c r="A2230">
        <v>478</v>
      </c>
      <c r="B2230" t="s">
        <v>452</v>
      </c>
      <c r="C2230" t="s">
        <v>1367</v>
      </c>
      <c r="D2230" t="s">
        <v>54</v>
      </c>
      <c r="E2230" t="s">
        <v>24</v>
      </c>
      <c r="F2230" s="107">
        <v>46022</v>
      </c>
      <c r="K2230" t="s">
        <v>55</v>
      </c>
      <c r="L2230" t="s">
        <v>128</v>
      </c>
      <c r="M2230">
        <v>2025</v>
      </c>
      <c r="N2230" t="s">
        <v>744</v>
      </c>
      <c r="O2230" t="s">
        <v>751</v>
      </c>
      <c r="P2230">
        <v>0</v>
      </c>
      <c r="Q2230">
        <v>0</v>
      </c>
      <c r="R2230">
        <v>0</v>
      </c>
      <c r="T2230" t="s">
        <v>2100</v>
      </c>
      <c r="U2230">
        <v>31</v>
      </c>
      <c r="V2230" t="s">
        <v>128</v>
      </c>
    </row>
    <row r="2231" spans="1:22" x14ac:dyDescent="0.3">
      <c r="A2231">
        <v>479</v>
      </c>
      <c r="B2231" t="s">
        <v>453</v>
      </c>
      <c r="C2231" t="s">
        <v>1367</v>
      </c>
      <c r="D2231" t="s">
        <v>54</v>
      </c>
      <c r="E2231" t="s">
        <v>24</v>
      </c>
      <c r="F2231" s="107">
        <v>44561</v>
      </c>
      <c r="H2231">
        <v>0</v>
      </c>
      <c r="K2231" t="s">
        <v>55</v>
      </c>
      <c r="L2231" t="s">
        <v>55</v>
      </c>
      <c r="M2231">
        <v>2021</v>
      </c>
      <c r="N2231" t="s">
        <v>744</v>
      </c>
      <c r="O2231" t="s">
        <v>747</v>
      </c>
      <c r="P2231">
        <v>0</v>
      </c>
      <c r="Q2231">
        <v>0</v>
      </c>
      <c r="R2231">
        <v>0</v>
      </c>
      <c r="T2231" t="s">
        <v>2102</v>
      </c>
      <c r="U2231">
        <v>31</v>
      </c>
    </row>
    <row r="2232" spans="1:22" x14ac:dyDescent="0.3">
      <c r="A2232">
        <v>479</v>
      </c>
      <c r="B2232" t="s">
        <v>453</v>
      </c>
      <c r="C2232" t="s">
        <v>1367</v>
      </c>
      <c r="D2232" t="s">
        <v>54</v>
      </c>
      <c r="E2232" t="s">
        <v>24</v>
      </c>
      <c r="F2232" s="107">
        <v>44926</v>
      </c>
      <c r="H2232">
        <v>0</v>
      </c>
      <c r="K2232" t="s">
        <v>55</v>
      </c>
      <c r="L2232" t="s">
        <v>55</v>
      </c>
      <c r="M2232">
        <v>2022</v>
      </c>
      <c r="N2232" t="s">
        <v>744</v>
      </c>
      <c r="O2232" t="s">
        <v>749</v>
      </c>
      <c r="P2232">
        <v>0</v>
      </c>
      <c r="Q2232">
        <v>0</v>
      </c>
      <c r="R2232">
        <v>0</v>
      </c>
      <c r="T2232" t="s">
        <v>2106</v>
      </c>
      <c r="U2232">
        <v>31</v>
      </c>
    </row>
    <row r="2233" spans="1:22" x14ac:dyDescent="0.3">
      <c r="A2233">
        <v>479</v>
      </c>
      <c r="B2233" t="s">
        <v>453</v>
      </c>
      <c r="C2233" t="s">
        <v>1367</v>
      </c>
      <c r="D2233" t="s">
        <v>54</v>
      </c>
      <c r="E2233" t="s">
        <v>24</v>
      </c>
      <c r="F2233" s="107">
        <v>45291</v>
      </c>
      <c r="H2233">
        <v>0</v>
      </c>
      <c r="K2233" t="s">
        <v>55</v>
      </c>
      <c r="L2233" t="s">
        <v>55</v>
      </c>
      <c r="M2233">
        <v>2023</v>
      </c>
      <c r="N2233" t="s">
        <v>744</v>
      </c>
      <c r="O2233" t="s">
        <v>745</v>
      </c>
      <c r="P2233">
        <v>0</v>
      </c>
      <c r="Q2233">
        <v>0</v>
      </c>
      <c r="R2233">
        <v>0</v>
      </c>
      <c r="T2233" t="s">
        <v>2117</v>
      </c>
      <c r="U2233">
        <v>31</v>
      </c>
    </row>
    <row r="2234" spans="1:22" x14ac:dyDescent="0.3">
      <c r="A2234">
        <v>479</v>
      </c>
      <c r="B2234" t="s">
        <v>453</v>
      </c>
      <c r="C2234" t="s">
        <v>1367</v>
      </c>
      <c r="D2234" t="s">
        <v>54</v>
      </c>
      <c r="E2234" t="s">
        <v>24</v>
      </c>
      <c r="F2234" s="107">
        <v>45657</v>
      </c>
      <c r="G2234">
        <v>100</v>
      </c>
      <c r="H2234">
        <v>100</v>
      </c>
      <c r="I2234" s="59">
        <v>1</v>
      </c>
      <c r="J2234" s="59">
        <v>1</v>
      </c>
      <c r="K2234" t="s">
        <v>55</v>
      </c>
      <c r="L2234" t="s">
        <v>55</v>
      </c>
      <c r="M2234">
        <v>2024</v>
      </c>
      <c r="N2234" t="s">
        <v>744</v>
      </c>
      <c r="O2234" t="s">
        <v>762</v>
      </c>
      <c r="P2234">
        <v>0</v>
      </c>
      <c r="Q2234">
        <v>0</v>
      </c>
      <c r="R2234">
        <v>0</v>
      </c>
      <c r="T2234" t="s">
        <v>3197</v>
      </c>
      <c r="U2234">
        <v>31</v>
      </c>
    </row>
    <row r="2235" spans="1:22" x14ac:dyDescent="0.3">
      <c r="A2235">
        <v>479</v>
      </c>
      <c r="B2235" t="s">
        <v>453</v>
      </c>
      <c r="C2235" t="s">
        <v>1367</v>
      </c>
      <c r="D2235" t="s">
        <v>54</v>
      </c>
      <c r="E2235" t="s">
        <v>24</v>
      </c>
      <c r="F2235" s="107">
        <v>45838</v>
      </c>
      <c r="G2235">
        <v>100</v>
      </c>
      <c r="K2235" t="s">
        <v>55</v>
      </c>
      <c r="L2235" t="s">
        <v>128</v>
      </c>
      <c r="M2235">
        <v>2025</v>
      </c>
      <c r="N2235" t="s">
        <v>742</v>
      </c>
      <c r="O2235" t="s">
        <v>846</v>
      </c>
      <c r="P2235">
        <v>0</v>
      </c>
      <c r="Q2235">
        <v>0</v>
      </c>
      <c r="R2235">
        <v>0</v>
      </c>
      <c r="T2235" t="s">
        <v>2118</v>
      </c>
      <c r="U2235">
        <v>30</v>
      </c>
      <c r="V2235" t="s">
        <v>128</v>
      </c>
    </row>
    <row r="2236" spans="1:22" x14ac:dyDescent="0.3">
      <c r="A2236">
        <v>480</v>
      </c>
      <c r="B2236" t="s">
        <v>454</v>
      </c>
      <c r="C2236" t="s">
        <v>1367</v>
      </c>
      <c r="D2236" t="s">
        <v>54</v>
      </c>
      <c r="E2236" t="s">
        <v>24</v>
      </c>
      <c r="F2236" s="107">
        <v>44926</v>
      </c>
      <c r="K2236" t="s">
        <v>55</v>
      </c>
      <c r="L2236" t="s">
        <v>128</v>
      </c>
      <c r="M2236">
        <v>2022</v>
      </c>
      <c r="N2236" t="s">
        <v>744</v>
      </c>
      <c r="O2236" t="s">
        <v>749</v>
      </c>
      <c r="P2236">
        <v>0</v>
      </c>
      <c r="Q2236">
        <v>0</v>
      </c>
      <c r="R2236">
        <v>0</v>
      </c>
      <c r="T2236" t="s">
        <v>2122</v>
      </c>
      <c r="U2236">
        <v>31</v>
      </c>
      <c r="V2236" t="s">
        <v>128</v>
      </c>
    </row>
    <row r="2237" spans="1:22" x14ac:dyDescent="0.3">
      <c r="A2237">
        <v>480</v>
      </c>
      <c r="B2237" t="s">
        <v>454</v>
      </c>
      <c r="C2237" t="s">
        <v>1367</v>
      </c>
      <c r="D2237" t="s">
        <v>54</v>
      </c>
      <c r="E2237" t="s">
        <v>24</v>
      </c>
      <c r="F2237" s="107">
        <v>45291</v>
      </c>
      <c r="K2237" t="s">
        <v>55</v>
      </c>
      <c r="L2237" t="s">
        <v>128</v>
      </c>
      <c r="M2237">
        <v>2023</v>
      </c>
      <c r="N2237" t="s">
        <v>744</v>
      </c>
      <c r="O2237" t="s">
        <v>745</v>
      </c>
      <c r="P2237">
        <v>0</v>
      </c>
      <c r="Q2237">
        <v>0</v>
      </c>
      <c r="R2237">
        <v>0</v>
      </c>
      <c r="T2237" t="s">
        <v>2133</v>
      </c>
      <c r="U2237">
        <v>31</v>
      </c>
      <c r="V2237" t="s">
        <v>128</v>
      </c>
    </row>
    <row r="2238" spans="1:22" x14ac:dyDescent="0.3">
      <c r="A2238">
        <v>480</v>
      </c>
      <c r="B2238" t="s">
        <v>454</v>
      </c>
      <c r="C2238" t="s">
        <v>1367</v>
      </c>
      <c r="D2238" t="s">
        <v>54</v>
      </c>
      <c r="E2238" t="s">
        <v>24</v>
      </c>
      <c r="F2238" s="107">
        <v>45657</v>
      </c>
      <c r="G2238">
        <v>100</v>
      </c>
      <c r="H2238">
        <v>100</v>
      </c>
      <c r="I2238" s="59">
        <v>1</v>
      </c>
      <c r="J2238" s="59">
        <v>1</v>
      </c>
      <c r="K2238" t="s">
        <v>55</v>
      </c>
      <c r="L2238" t="s">
        <v>55</v>
      </c>
      <c r="M2238">
        <v>2024</v>
      </c>
      <c r="N2238" t="s">
        <v>744</v>
      </c>
      <c r="O2238" t="s">
        <v>762</v>
      </c>
      <c r="P2238">
        <v>0</v>
      </c>
      <c r="Q2238">
        <v>0</v>
      </c>
      <c r="R2238">
        <v>0</v>
      </c>
      <c r="T2238" t="s">
        <v>3198</v>
      </c>
      <c r="U2238">
        <v>31</v>
      </c>
    </row>
    <row r="2239" spans="1:22" x14ac:dyDescent="0.3">
      <c r="A2239">
        <v>480</v>
      </c>
      <c r="B2239" t="s">
        <v>454</v>
      </c>
      <c r="C2239" t="s">
        <v>1367</v>
      </c>
      <c r="D2239" t="s">
        <v>54</v>
      </c>
      <c r="E2239" t="s">
        <v>24</v>
      </c>
      <c r="F2239" s="107">
        <v>45838</v>
      </c>
      <c r="G2239">
        <v>100</v>
      </c>
      <c r="K2239" t="s">
        <v>55</v>
      </c>
      <c r="L2239" t="s">
        <v>128</v>
      </c>
      <c r="M2239">
        <v>2025</v>
      </c>
      <c r="N2239" t="s">
        <v>742</v>
      </c>
      <c r="O2239" t="s">
        <v>846</v>
      </c>
      <c r="P2239">
        <v>0</v>
      </c>
      <c r="Q2239">
        <v>0</v>
      </c>
      <c r="R2239">
        <v>0</v>
      </c>
      <c r="T2239" t="s">
        <v>2134</v>
      </c>
      <c r="U2239">
        <v>30</v>
      </c>
      <c r="V2239" t="s">
        <v>128</v>
      </c>
    </row>
    <row r="2240" spans="1:22" x14ac:dyDescent="0.3">
      <c r="A2240">
        <v>481</v>
      </c>
      <c r="B2240" t="s">
        <v>455</v>
      </c>
      <c r="C2240" t="s">
        <v>1461</v>
      </c>
      <c r="D2240" t="s">
        <v>54</v>
      </c>
      <c r="E2240" t="s">
        <v>24</v>
      </c>
      <c r="F2240" s="107">
        <v>45657</v>
      </c>
      <c r="G2240">
        <v>100</v>
      </c>
      <c r="K2240" t="s">
        <v>25</v>
      </c>
      <c r="L2240" t="s">
        <v>128</v>
      </c>
      <c r="M2240">
        <v>2024</v>
      </c>
      <c r="N2240" t="s">
        <v>744</v>
      </c>
      <c r="O2240" t="s">
        <v>762</v>
      </c>
      <c r="P2240">
        <v>0</v>
      </c>
      <c r="Q2240">
        <v>0</v>
      </c>
      <c r="R2240">
        <v>0</v>
      </c>
      <c r="T2240" t="s">
        <v>2135</v>
      </c>
      <c r="U2240">
        <v>31</v>
      </c>
      <c r="V2240" t="s">
        <v>128</v>
      </c>
    </row>
    <row r="2241" spans="1:22" x14ac:dyDescent="0.3">
      <c r="A2241">
        <v>481</v>
      </c>
      <c r="B2241" t="s">
        <v>455</v>
      </c>
      <c r="C2241" t="s">
        <v>1461</v>
      </c>
      <c r="D2241" t="s">
        <v>54</v>
      </c>
      <c r="E2241" t="s">
        <v>24</v>
      </c>
      <c r="F2241" s="107">
        <v>46022</v>
      </c>
      <c r="G2241">
        <v>100</v>
      </c>
      <c r="K2241" t="s">
        <v>25</v>
      </c>
      <c r="L2241" t="s">
        <v>128</v>
      </c>
      <c r="M2241">
        <v>2025</v>
      </c>
      <c r="N2241" t="s">
        <v>744</v>
      </c>
      <c r="O2241" t="s">
        <v>751</v>
      </c>
      <c r="P2241">
        <v>0</v>
      </c>
      <c r="Q2241">
        <v>0</v>
      </c>
      <c r="R2241">
        <v>0</v>
      </c>
      <c r="T2241" t="s">
        <v>2137</v>
      </c>
      <c r="U2241">
        <v>31</v>
      </c>
      <c r="V2241" t="s">
        <v>128</v>
      </c>
    </row>
    <row r="2242" spans="1:22" x14ac:dyDescent="0.3">
      <c r="A2242">
        <v>484</v>
      </c>
      <c r="B2242" t="s">
        <v>457</v>
      </c>
      <c r="C2242" t="s">
        <v>72</v>
      </c>
      <c r="D2242" t="s">
        <v>60</v>
      </c>
      <c r="E2242" t="s">
        <v>24</v>
      </c>
      <c r="F2242" s="107">
        <v>45657</v>
      </c>
      <c r="G2242">
        <v>90</v>
      </c>
      <c r="H2242">
        <v>100</v>
      </c>
      <c r="I2242" s="59">
        <v>1.1111111111111109</v>
      </c>
      <c r="J2242" s="59">
        <v>1.1111111111111109</v>
      </c>
      <c r="K2242" t="s">
        <v>25</v>
      </c>
      <c r="L2242" t="s">
        <v>25</v>
      </c>
      <c r="M2242">
        <v>2024</v>
      </c>
      <c r="N2242" t="s">
        <v>744</v>
      </c>
      <c r="O2242" t="s">
        <v>762</v>
      </c>
      <c r="P2242">
        <v>0</v>
      </c>
      <c r="Q2242">
        <v>0</v>
      </c>
      <c r="R2242">
        <v>0</v>
      </c>
      <c r="T2242" t="s">
        <v>3199</v>
      </c>
      <c r="U2242">
        <v>31</v>
      </c>
    </row>
    <row r="2243" spans="1:22" x14ac:dyDescent="0.3">
      <c r="A2243">
        <v>484</v>
      </c>
      <c r="B2243" t="s">
        <v>457</v>
      </c>
      <c r="C2243" t="s">
        <v>72</v>
      </c>
      <c r="D2243" t="s">
        <v>60</v>
      </c>
      <c r="E2243" t="s">
        <v>24</v>
      </c>
      <c r="F2243" s="107">
        <v>46022</v>
      </c>
      <c r="G2243">
        <v>90</v>
      </c>
      <c r="H2243">
        <v>100</v>
      </c>
      <c r="I2243" s="59">
        <v>1.1111111111111109</v>
      </c>
      <c r="J2243" s="59">
        <v>1.1111111111111109</v>
      </c>
      <c r="K2243" t="s">
        <v>25</v>
      </c>
      <c r="L2243" t="s">
        <v>25</v>
      </c>
      <c r="M2243">
        <v>2025</v>
      </c>
      <c r="N2243" t="s">
        <v>744</v>
      </c>
      <c r="O2243" t="s">
        <v>751</v>
      </c>
      <c r="P2243">
        <v>0</v>
      </c>
      <c r="Q2243">
        <v>0</v>
      </c>
      <c r="R2243">
        <v>0</v>
      </c>
      <c r="T2243" t="s">
        <v>2139</v>
      </c>
      <c r="U2243">
        <v>31</v>
      </c>
    </row>
    <row r="2244" spans="1:22" x14ac:dyDescent="0.3">
      <c r="A2244">
        <v>485</v>
      </c>
      <c r="B2244" t="s">
        <v>458</v>
      </c>
      <c r="C2244" t="s">
        <v>794</v>
      </c>
      <c r="D2244" t="s">
        <v>23</v>
      </c>
      <c r="E2244" t="s">
        <v>24</v>
      </c>
      <c r="F2244" s="107">
        <v>44926</v>
      </c>
      <c r="K2244" t="s">
        <v>25</v>
      </c>
      <c r="L2244" t="s">
        <v>128</v>
      </c>
      <c r="M2244">
        <v>2022</v>
      </c>
      <c r="N2244" t="s">
        <v>744</v>
      </c>
      <c r="O2244" t="s">
        <v>749</v>
      </c>
      <c r="P2244">
        <v>0</v>
      </c>
      <c r="Q2244">
        <v>0</v>
      </c>
      <c r="R2244">
        <v>0</v>
      </c>
      <c r="T2244" t="s">
        <v>2151</v>
      </c>
      <c r="U2244">
        <v>31</v>
      </c>
      <c r="V2244" t="s">
        <v>128</v>
      </c>
    </row>
    <row r="2245" spans="1:22" x14ac:dyDescent="0.3">
      <c r="A2245">
        <v>485</v>
      </c>
      <c r="B2245" t="s">
        <v>458</v>
      </c>
      <c r="C2245" t="s">
        <v>794</v>
      </c>
      <c r="D2245" t="s">
        <v>23</v>
      </c>
      <c r="E2245" t="s">
        <v>24</v>
      </c>
      <c r="F2245" s="107">
        <v>45291</v>
      </c>
      <c r="K2245" t="s">
        <v>25</v>
      </c>
      <c r="L2245" t="s">
        <v>128</v>
      </c>
      <c r="M2245">
        <v>2023</v>
      </c>
      <c r="N2245" t="s">
        <v>744</v>
      </c>
      <c r="O2245" t="s">
        <v>745</v>
      </c>
      <c r="P2245">
        <v>0</v>
      </c>
      <c r="Q2245">
        <v>0</v>
      </c>
      <c r="R2245">
        <v>0</v>
      </c>
      <c r="T2245" t="s">
        <v>2163</v>
      </c>
      <c r="U2245">
        <v>31</v>
      </c>
      <c r="V2245" t="s">
        <v>128</v>
      </c>
    </row>
    <row r="2246" spans="1:22" x14ac:dyDescent="0.3">
      <c r="A2246">
        <v>485</v>
      </c>
      <c r="B2246" t="s">
        <v>458</v>
      </c>
      <c r="C2246" t="s">
        <v>794</v>
      </c>
      <c r="D2246" t="s">
        <v>23</v>
      </c>
      <c r="E2246" t="s">
        <v>24</v>
      </c>
      <c r="F2246" s="107">
        <v>45657</v>
      </c>
      <c r="G2246">
        <v>80</v>
      </c>
      <c r="H2246">
        <v>66.666666666666657</v>
      </c>
      <c r="I2246" s="59">
        <v>0.83333333333333326</v>
      </c>
      <c r="J2246" s="59">
        <v>0.83333333333333326</v>
      </c>
      <c r="K2246" t="s">
        <v>25</v>
      </c>
      <c r="L2246" t="s">
        <v>25</v>
      </c>
      <c r="M2246">
        <v>2024</v>
      </c>
      <c r="N2246" t="s">
        <v>744</v>
      </c>
      <c r="O2246" t="s">
        <v>762</v>
      </c>
      <c r="P2246">
        <v>0</v>
      </c>
      <c r="Q2246">
        <v>0</v>
      </c>
      <c r="R2246">
        <v>0</v>
      </c>
      <c r="T2246" t="s">
        <v>3200</v>
      </c>
      <c r="U2246">
        <v>31</v>
      </c>
    </row>
    <row r="2247" spans="1:22" x14ac:dyDescent="0.3">
      <c r="A2247">
        <v>485</v>
      </c>
      <c r="B2247" t="s">
        <v>458</v>
      </c>
      <c r="C2247" t="s">
        <v>794</v>
      </c>
      <c r="D2247" t="s">
        <v>23</v>
      </c>
      <c r="E2247" t="s">
        <v>24</v>
      </c>
      <c r="F2247" s="107">
        <v>46022</v>
      </c>
      <c r="G2247">
        <v>720</v>
      </c>
      <c r="H2247">
        <v>0</v>
      </c>
      <c r="I2247" s="59">
        <v>0</v>
      </c>
      <c r="J2247" s="59">
        <v>0</v>
      </c>
      <c r="K2247" t="s">
        <v>25</v>
      </c>
      <c r="L2247" t="s">
        <v>25</v>
      </c>
      <c r="M2247">
        <v>2025</v>
      </c>
      <c r="N2247" t="s">
        <v>744</v>
      </c>
      <c r="O2247" t="s">
        <v>751</v>
      </c>
      <c r="P2247">
        <v>0</v>
      </c>
      <c r="Q2247">
        <v>0</v>
      </c>
      <c r="R2247">
        <v>0</v>
      </c>
      <c r="T2247" t="s">
        <v>2175</v>
      </c>
      <c r="U2247">
        <v>31</v>
      </c>
    </row>
    <row r="2248" spans="1:22" x14ac:dyDescent="0.3">
      <c r="A2248">
        <v>486</v>
      </c>
      <c r="B2248" t="s">
        <v>459</v>
      </c>
      <c r="C2248" t="s">
        <v>759</v>
      </c>
      <c r="D2248" t="s">
        <v>54</v>
      </c>
      <c r="E2248" t="s">
        <v>24</v>
      </c>
      <c r="F2248" s="107">
        <v>45657</v>
      </c>
      <c r="H2248">
        <v>2700000</v>
      </c>
      <c r="K2248" t="s">
        <v>25</v>
      </c>
      <c r="L2248" t="s">
        <v>25</v>
      </c>
      <c r="M2248">
        <v>2024</v>
      </c>
      <c r="N2248" t="s">
        <v>744</v>
      </c>
      <c r="O2248" t="s">
        <v>762</v>
      </c>
      <c r="P2248">
        <v>0</v>
      </c>
      <c r="Q2248">
        <v>0</v>
      </c>
      <c r="R2248">
        <v>0</v>
      </c>
      <c r="T2248" t="s">
        <v>3201</v>
      </c>
      <c r="U2248">
        <v>31</v>
      </c>
    </row>
    <row r="2249" spans="1:22" x14ac:dyDescent="0.3">
      <c r="A2249">
        <v>486</v>
      </c>
      <c r="B2249" t="s">
        <v>459</v>
      </c>
      <c r="C2249" t="s">
        <v>759</v>
      </c>
      <c r="D2249" t="s">
        <v>54</v>
      </c>
      <c r="E2249" t="s">
        <v>24</v>
      </c>
      <c r="F2249" s="107">
        <v>45838</v>
      </c>
      <c r="G2249" t="s">
        <v>3202</v>
      </c>
      <c r="H2249">
        <v>2890610</v>
      </c>
      <c r="K2249" t="s">
        <v>25</v>
      </c>
      <c r="L2249" t="s">
        <v>25</v>
      </c>
      <c r="M2249">
        <v>2025</v>
      </c>
      <c r="N2249" t="s">
        <v>742</v>
      </c>
      <c r="O2249" t="s">
        <v>846</v>
      </c>
      <c r="P2249">
        <v>0</v>
      </c>
      <c r="Q2249">
        <v>0</v>
      </c>
      <c r="R2249">
        <v>0</v>
      </c>
      <c r="T2249" t="s">
        <v>2176</v>
      </c>
      <c r="U2249">
        <v>30</v>
      </c>
    </row>
    <row r="2250" spans="1:22" x14ac:dyDescent="0.3">
      <c r="A2250">
        <v>486</v>
      </c>
      <c r="B2250" t="s">
        <v>459</v>
      </c>
      <c r="C2250" t="s">
        <v>759</v>
      </c>
      <c r="D2250" t="s">
        <v>54</v>
      </c>
      <c r="E2250" t="s">
        <v>24</v>
      </c>
      <c r="F2250" s="107">
        <v>46022</v>
      </c>
      <c r="H2250">
        <v>2703941</v>
      </c>
      <c r="K2250" t="s">
        <v>25</v>
      </c>
      <c r="L2250" t="s">
        <v>25</v>
      </c>
      <c r="M2250">
        <v>2025</v>
      </c>
      <c r="N2250" t="s">
        <v>744</v>
      </c>
      <c r="O2250" t="s">
        <v>751</v>
      </c>
      <c r="P2250">
        <v>0</v>
      </c>
      <c r="Q2250">
        <v>0</v>
      </c>
      <c r="R2250">
        <v>0</v>
      </c>
      <c r="T2250" t="s">
        <v>2177</v>
      </c>
      <c r="U2250">
        <v>31</v>
      </c>
    </row>
    <row r="2251" spans="1:22" x14ac:dyDescent="0.3">
      <c r="A2251">
        <v>487</v>
      </c>
      <c r="B2251" t="s">
        <v>2178</v>
      </c>
      <c r="C2251" t="s">
        <v>913</v>
      </c>
      <c r="D2251" t="s">
        <v>73</v>
      </c>
      <c r="E2251" t="s">
        <v>24</v>
      </c>
      <c r="F2251" s="107">
        <v>45657</v>
      </c>
      <c r="H2251">
        <v>6.06</v>
      </c>
      <c r="K2251" t="s">
        <v>25</v>
      </c>
      <c r="L2251" t="s">
        <v>25</v>
      </c>
      <c r="M2251">
        <v>2024</v>
      </c>
      <c r="N2251" t="s">
        <v>744</v>
      </c>
      <c r="O2251" t="s">
        <v>762</v>
      </c>
      <c r="P2251">
        <v>0</v>
      </c>
      <c r="Q2251">
        <v>0</v>
      </c>
      <c r="R2251">
        <v>0</v>
      </c>
      <c r="T2251" t="s">
        <v>3203</v>
      </c>
      <c r="U2251">
        <v>31</v>
      </c>
    </row>
    <row r="2252" spans="1:22" x14ac:dyDescent="0.3">
      <c r="A2252">
        <v>487</v>
      </c>
      <c r="B2252" t="s">
        <v>2178</v>
      </c>
      <c r="C2252" t="s">
        <v>913</v>
      </c>
      <c r="D2252" t="s">
        <v>73</v>
      </c>
      <c r="E2252" t="s">
        <v>24</v>
      </c>
      <c r="F2252" s="107">
        <v>46022</v>
      </c>
      <c r="G2252">
        <v>20</v>
      </c>
      <c r="H2252">
        <v>58.86</v>
      </c>
      <c r="I2252" s="59">
        <v>1.3</v>
      </c>
      <c r="J2252" s="59">
        <v>2.9430000000000001</v>
      </c>
      <c r="K2252" t="s">
        <v>25</v>
      </c>
      <c r="L2252" t="s">
        <v>25</v>
      </c>
      <c r="M2252">
        <v>2025</v>
      </c>
      <c r="N2252" t="s">
        <v>744</v>
      </c>
      <c r="O2252" t="s">
        <v>751</v>
      </c>
      <c r="P2252">
        <v>0</v>
      </c>
      <c r="Q2252">
        <v>0</v>
      </c>
      <c r="R2252">
        <v>0</v>
      </c>
      <c r="T2252" t="s">
        <v>2179</v>
      </c>
      <c r="U2252">
        <v>31</v>
      </c>
    </row>
    <row r="2253" spans="1:22" x14ac:dyDescent="0.3">
      <c r="A2253">
        <v>488</v>
      </c>
      <c r="B2253" t="s">
        <v>461</v>
      </c>
      <c r="C2253" t="s">
        <v>794</v>
      </c>
      <c r="D2253" t="s">
        <v>23</v>
      </c>
      <c r="E2253" t="s">
        <v>24</v>
      </c>
      <c r="F2253" s="107">
        <v>44926</v>
      </c>
      <c r="K2253" t="s">
        <v>25</v>
      </c>
      <c r="L2253" t="s">
        <v>128</v>
      </c>
      <c r="M2253">
        <v>2022</v>
      </c>
      <c r="N2253" t="s">
        <v>744</v>
      </c>
      <c r="O2253" t="s">
        <v>749</v>
      </c>
      <c r="P2253">
        <v>0</v>
      </c>
      <c r="Q2253">
        <v>0</v>
      </c>
      <c r="R2253">
        <v>0</v>
      </c>
      <c r="T2253" t="s">
        <v>2191</v>
      </c>
      <c r="U2253">
        <v>31</v>
      </c>
      <c r="V2253" t="s">
        <v>128</v>
      </c>
    </row>
    <row r="2254" spans="1:22" x14ac:dyDescent="0.3">
      <c r="A2254">
        <v>488</v>
      </c>
      <c r="B2254" t="s">
        <v>461</v>
      </c>
      <c r="C2254" t="s">
        <v>794</v>
      </c>
      <c r="D2254" t="s">
        <v>23</v>
      </c>
      <c r="E2254" t="s">
        <v>24</v>
      </c>
      <c r="F2254" s="107">
        <v>45291</v>
      </c>
      <c r="K2254" t="s">
        <v>25</v>
      </c>
      <c r="L2254" t="s">
        <v>128</v>
      </c>
      <c r="M2254">
        <v>2023</v>
      </c>
      <c r="N2254" t="s">
        <v>744</v>
      </c>
      <c r="O2254" t="s">
        <v>745</v>
      </c>
      <c r="P2254">
        <v>0</v>
      </c>
      <c r="Q2254">
        <v>0</v>
      </c>
      <c r="R2254">
        <v>0</v>
      </c>
      <c r="T2254" t="s">
        <v>2203</v>
      </c>
      <c r="U2254">
        <v>31</v>
      </c>
      <c r="V2254" t="s">
        <v>128</v>
      </c>
    </row>
    <row r="2255" spans="1:22" x14ac:dyDescent="0.3">
      <c r="A2255">
        <v>488</v>
      </c>
      <c r="B2255" t="s">
        <v>461</v>
      </c>
      <c r="C2255" t="s">
        <v>794</v>
      </c>
      <c r="D2255" t="s">
        <v>23</v>
      </c>
      <c r="E2255" t="s">
        <v>24</v>
      </c>
      <c r="F2255" s="107">
        <v>45657</v>
      </c>
      <c r="G2255">
        <v>85</v>
      </c>
      <c r="H2255">
        <v>91.31652661064426</v>
      </c>
      <c r="I2255" s="59">
        <v>1.074312077772285</v>
      </c>
      <c r="J2255" s="59">
        <v>1.074312077772285</v>
      </c>
      <c r="K2255" t="s">
        <v>25</v>
      </c>
      <c r="L2255" t="s">
        <v>25</v>
      </c>
      <c r="M2255">
        <v>2024</v>
      </c>
      <c r="N2255" t="s">
        <v>744</v>
      </c>
      <c r="O2255" t="s">
        <v>762</v>
      </c>
      <c r="P2255">
        <v>0</v>
      </c>
      <c r="Q2255">
        <v>0</v>
      </c>
      <c r="R2255">
        <v>0</v>
      </c>
      <c r="T2255" t="s">
        <v>3204</v>
      </c>
      <c r="U2255">
        <v>31</v>
      </c>
    </row>
    <row r="2256" spans="1:22" x14ac:dyDescent="0.3">
      <c r="A2256">
        <v>488</v>
      </c>
      <c r="B2256" t="s">
        <v>461</v>
      </c>
      <c r="C2256" t="s">
        <v>794</v>
      </c>
      <c r="D2256" t="s">
        <v>23</v>
      </c>
      <c r="E2256" t="s">
        <v>24</v>
      </c>
      <c r="F2256" s="107">
        <v>46022</v>
      </c>
      <c r="G2256">
        <v>85</v>
      </c>
      <c r="H2256">
        <v>76.739999999999995</v>
      </c>
      <c r="I2256" s="59">
        <v>0.90282352941176469</v>
      </c>
      <c r="J2256" s="59">
        <v>0.90282352941176469</v>
      </c>
      <c r="K2256" t="s">
        <v>25</v>
      </c>
      <c r="L2256" t="s">
        <v>25</v>
      </c>
      <c r="M2256">
        <v>2025</v>
      </c>
      <c r="N2256" t="s">
        <v>744</v>
      </c>
      <c r="O2256" t="s">
        <v>751</v>
      </c>
      <c r="P2256">
        <v>0</v>
      </c>
      <c r="Q2256">
        <v>0</v>
      </c>
      <c r="R2256">
        <v>0</v>
      </c>
      <c r="T2256" t="s">
        <v>2217</v>
      </c>
      <c r="U2256">
        <v>31</v>
      </c>
    </row>
    <row r="2257" spans="1:22" x14ac:dyDescent="0.3">
      <c r="A2257">
        <v>490</v>
      </c>
      <c r="B2257" t="s">
        <v>463</v>
      </c>
      <c r="C2257" t="s">
        <v>1244</v>
      </c>
      <c r="D2257" t="s">
        <v>73</v>
      </c>
      <c r="E2257" t="s">
        <v>24</v>
      </c>
      <c r="F2257" s="107">
        <v>45657</v>
      </c>
      <c r="G2257">
        <v>80</v>
      </c>
      <c r="K2257" t="s">
        <v>25</v>
      </c>
      <c r="L2257" t="s">
        <v>128</v>
      </c>
      <c r="M2257">
        <v>2024</v>
      </c>
      <c r="N2257" t="s">
        <v>744</v>
      </c>
      <c r="O2257" t="s">
        <v>762</v>
      </c>
      <c r="P2257">
        <v>0</v>
      </c>
      <c r="Q2257">
        <v>0</v>
      </c>
      <c r="R2257">
        <v>0</v>
      </c>
      <c r="T2257" t="s">
        <v>3205</v>
      </c>
      <c r="U2257">
        <v>31</v>
      </c>
      <c r="V2257" t="s">
        <v>128</v>
      </c>
    </row>
    <row r="2258" spans="1:22" x14ac:dyDescent="0.3">
      <c r="A2258">
        <v>490</v>
      </c>
      <c r="B2258" t="s">
        <v>463</v>
      </c>
      <c r="C2258" t="s">
        <v>1244</v>
      </c>
      <c r="D2258" t="s">
        <v>73</v>
      </c>
      <c r="E2258" t="s">
        <v>24</v>
      </c>
      <c r="F2258" s="107">
        <v>46022</v>
      </c>
      <c r="G2258">
        <v>80</v>
      </c>
      <c r="H2258">
        <v>100</v>
      </c>
      <c r="I2258" s="59">
        <v>1.25</v>
      </c>
      <c r="J2258" s="59">
        <v>1.25</v>
      </c>
      <c r="K2258" t="s">
        <v>25</v>
      </c>
      <c r="L2258" t="s">
        <v>25</v>
      </c>
      <c r="M2258">
        <v>2025</v>
      </c>
      <c r="N2258" t="s">
        <v>744</v>
      </c>
      <c r="O2258" t="s">
        <v>751</v>
      </c>
      <c r="P2258">
        <v>0</v>
      </c>
      <c r="Q2258">
        <v>0</v>
      </c>
      <c r="R2258">
        <v>0</v>
      </c>
      <c r="T2258" t="s">
        <v>2218</v>
      </c>
      <c r="U2258">
        <v>31</v>
      </c>
    </row>
    <row r="2259" spans="1:22" x14ac:dyDescent="0.3">
      <c r="A2259">
        <v>491</v>
      </c>
      <c r="B2259" t="s">
        <v>464</v>
      </c>
      <c r="C2259" t="s">
        <v>1244</v>
      </c>
      <c r="D2259" t="s">
        <v>73</v>
      </c>
      <c r="E2259" t="s">
        <v>24</v>
      </c>
      <c r="F2259" s="107">
        <v>45657</v>
      </c>
      <c r="G2259">
        <v>80</v>
      </c>
      <c r="K2259" t="s">
        <v>25</v>
      </c>
      <c r="L2259" t="s">
        <v>128</v>
      </c>
      <c r="M2259">
        <v>2024</v>
      </c>
      <c r="N2259" t="s">
        <v>744</v>
      </c>
      <c r="O2259" t="s">
        <v>762</v>
      </c>
      <c r="P2259">
        <v>0</v>
      </c>
      <c r="Q2259">
        <v>0</v>
      </c>
      <c r="R2259">
        <v>0</v>
      </c>
      <c r="T2259" t="s">
        <v>3206</v>
      </c>
      <c r="U2259">
        <v>31</v>
      </c>
      <c r="V2259" t="s">
        <v>128</v>
      </c>
    </row>
    <row r="2260" spans="1:22" x14ac:dyDescent="0.3">
      <c r="A2260">
        <v>491</v>
      </c>
      <c r="B2260" t="s">
        <v>464</v>
      </c>
      <c r="C2260" t="s">
        <v>1244</v>
      </c>
      <c r="D2260" t="s">
        <v>73</v>
      </c>
      <c r="E2260" t="s">
        <v>24</v>
      </c>
      <c r="F2260" s="107">
        <v>46022</v>
      </c>
      <c r="G2260">
        <v>80</v>
      </c>
      <c r="H2260">
        <v>100</v>
      </c>
      <c r="I2260" s="59">
        <v>1.25</v>
      </c>
      <c r="J2260" s="59">
        <v>1.25</v>
      </c>
      <c r="K2260" t="s">
        <v>25</v>
      </c>
      <c r="L2260" t="s">
        <v>25</v>
      </c>
      <c r="M2260">
        <v>2025</v>
      </c>
      <c r="N2260" t="s">
        <v>744</v>
      </c>
      <c r="O2260" t="s">
        <v>751</v>
      </c>
      <c r="P2260">
        <v>0</v>
      </c>
      <c r="Q2260">
        <v>0</v>
      </c>
      <c r="R2260">
        <v>0</v>
      </c>
      <c r="T2260" t="s">
        <v>2219</v>
      </c>
      <c r="U2260">
        <v>31</v>
      </c>
    </row>
    <row r="2261" spans="1:22" x14ac:dyDescent="0.3">
      <c r="A2261">
        <v>492</v>
      </c>
      <c r="B2261" t="s">
        <v>465</v>
      </c>
      <c r="C2261" t="s">
        <v>1244</v>
      </c>
      <c r="D2261" t="s">
        <v>73</v>
      </c>
      <c r="E2261" t="s">
        <v>24</v>
      </c>
      <c r="F2261" s="107">
        <v>45657</v>
      </c>
      <c r="G2261">
        <v>80</v>
      </c>
      <c r="K2261" t="s">
        <v>25</v>
      </c>
      <c r="L2261" t="s">
        <v>128</v>
      </c>
      <c r="M2261">
        <v>2024</v>
      </c>
      <c r="N2261" t="s">
        <v>744</v>
      </c>
      <c r="O2261" t="s">
        <v>762</v>
      </c>
      <c r="P2261">
        <v>0</v>
      </c>
      <c r="Q2261">
        <v>0</v>
      </c>
      <c r="R2261">
        <v>0</v>
      </c>
      <c r="T2261" t="s">
        <v>3207</v>
      </c>
      <c r="U2261">
        <v>31</v>
      </c>
      <c r="V2261" t="s">
        <v>128</v>
      </c>
    </row>
    <row r="2262" spans="1:22" x14ac:dyDescent="0.3">
      <c r="A2262">
        <v>492</v>
      </c>
      <c r="B2262" t="s">
        <v>465</v>
      </c>
      <c r="C2262" t="s">
        <v>1244</v>
      </c>
      <c r="D2262" t="s">
        <v>73</v>
      </c>
      <c r="E2262" t="s">
        <v>24</v>
      </c>
      <c r="F2262" s="107">
        <v>46022</v>
      </c>
      <c r="G2262">
        <v>80</v>
      </c>
      <c r="H2262">
        <v>95</v>
      </c>
      <c r="I2262" s="59">
        <v>1.1875</v>
      </c>
      <c r="J2262" s="59">
        <v>1.1875</v>
      </c>
      <c r="K2262" t="s">
        <v>25</v>
      </c>
      <c r="L2262" t="s">
        <v>25</v>
      </c>
      <c r="M2262">
        <v>2025</v>
      </c>
      <c r="N2262" t="s">
        <v>744</v>
      </c>
      <c r="O2262" t="s">
        <v>751</v>
      </c>
      <c r="P2262">
        <v>0</v>
      </c>
      <c r="Q2262">
        <v>0</v>
      </c>
      <c r="R2262">
        <v>0</v>
      </c>
      <c r="T2262" t="s">
        <v>2220</v>
      </c>
      <c r="U2262">
        <v>31</v>
      </c>
    </row>
    <row r="2263" spans="1:22" x14ac:dyDescent="0.3">
      <c r="A2263">
        <v>493</v>
      </c>
      <c r="B2263" t="s">
        <v>466</v>
      </c>
      <c r="C2263" t="s">
        <v>46</v>
      </c>
      <c r="D2263" t="s">
        <v>73</v>
      </c>
      <c r="E2263" t="s">
        <v>24</v>
      </c>
      <c r="F2263" s="107">
        <v>45657</v>
      </c>
      <c r="G2263">
        <v>80</v>
      </c>
      <c r="H2263">
        <v>81</v>
      </c>
      <c r="I2263" s="59">
        <v>1.0125</v>
      </c>
      <c r="J2263" s="59">
        <v>1.0125</v>
      </c>
      <c r="K2263" t="s">
        <v>25</v>
      </c>
      <c r="L2263" t="s">
        <v>25</v>
      </c>
      <c r="M2263">
        <v>2024</v>
      </c>
      <c r="N2263" t="s">
        <v>744</v>
      </c>
      <c r="O2263" t="s">
        <v>762</v>
      </c>
      <c r="P2263">
        <v>0</v>
      </c>
      <c r="Q2263">
        <v>0</v>
      </c>
      <c r="R2263">
        <v>0</v>
      </c>
      <c r="T2263" t="s">
        <v>3208</v>
      </c>
      <c r="U2263">
        <v>31</v>
      </c>
    </row>
    <row r="2264" spans="1:22" x14ac:dyDescent="0.3">
      <c r="A2264">
        <v>493</v>
      </c>
      <c r="B2264" t="s">
        <v>466</v>
      </c>
      <c r="C2264" t="s">
        <v>46</v>
      </c>
      <c r="D2264" t="s">
        <v>73</v>
      </c>
      <c r="E2264" t="s">
        <v>24</v>
      </c>
      <c r="F2264" s="107">
        <v>46022</v>
      </c>
      <c r="G2264">
        <v>80</v>
      </c>
      <c r="H2264">
        <v>77</v>
      </c>
      <c r="I2264" s="59">
        <v>0.96250000000000002</v>
      </c>
      <c r="J2264" s="59">
        <v>0.96250000000000002</v>
      </c>
      <c r="K2264" t="s">
        <v>25</v>
      </c>
      <c r="L2264" t="s">
        <v>25</v>
      </c>
      <c r="M2264">
        <v>2025</v>
      </c>
      <c r="N2264" t="s">
        <v>744</v>
      </c>
      <c r="O2264" t="s">
        <v>751</v>
      </c>
      <c r="P2264">
        <v>0</v>
      </c>
      <c r="Q2264">
        <v>0</v>
      </c>
      <c r="R2264">
        <v>0</v>
      </c>
      <c r="T2264" t="s">
        <v>2221</v>
      </c>
      <c r="U2264">
        <v>31</v>
      </c>
    </row>
    <row r="2265" spans="1:22" x14ac:dyDescent="0.3">
      <c r="A2265">
        <v>494</v>
      </c>
      <c r="B2265" t="s">
        <v>467</v>
      </c>
      <c r="C2265" t="s">
        <v>771</v>
      </c>
      <c r="D2265" t="s">
        <v>73</v>
      </c>
      <c r="E2265" t="s">
        <v>24</v>
      </c>
      <c r="F2265" s="107">
        <v>45657</v>
      </c>
      <c r="G2265">
        <v>80</v>
      </c>
      <c r="H2265">
        <v>89</v>
      </c>
      <c r="I2265" s="59">
        <v>1.1125</v>
      </c>
      <c r="J2265" s="59">
        <v>1.1125</v>
      </c>
      <c r="K2265" t="s">
        <v>25</v>
      </c>
      <c r="L2265" t="s">
        <v>25</v>
      </c>
      <c r="M2265">
        <v>2024</v>
      </c>
      <c r="N2265" t="s">
        <v>744</v>
      </c>
      <c r="O2265" t="s">
        <v>762</v>
      </c>
      <c r="P2265">
        <v>0</v>
      </c>
      <c r="Q2265">
        <v>0</v>
      </c>
      <c r="R2265">
        <v>0</v>
      </c>
      <c r="T2265" t="s">
        <v>3209</v>
      </c>
      <c r="U2265">
        <v>31</v>
      </c>
    </row>
    <row r="2266" spans="1:22" x14ac:dyDescent="0.3">
      <c r="A2266">
        <v>494</v>
      </c>
      <c r="B2266" t="s">
        <v>467</v>
      </c>
      <c r="C2266" t="s">
        <v>771</v>
      </c>
      <c r="D2266" t="s">
        <v>73</v>
      </c>
      <c r="E2266" t="s">
        <v>24</v>
      </c>
      <c r="F2266" s="107">
        <v>46022</v>
      </c>
      <c r="G2266">
        <v>80</v>
      </c>
      <c r="H2266">
        <v>93</v>
      </c>
      <c r="I2266" s="59">
        <v>1.1625000000000001</v>
      </c>
      <c r="J2266" s="59">
        <v>1.1625000000000001</v>
      </c>
      <c r="K2266" t="s">
        <v>25</v>
      </c>
      <c r="L2266" t="s">
        <v>25</v>
      </c>
      <c r="M2266">
        <v>2025</v>
      </c>
      <c r="N2266" t="s">
        <v>744</v>
      </c>
      <c r="O2266" t="s">
        <v>751</v>
      </c>
      <c r="P2266">
        <v>0</v>
      </c>
      <c r="Q2266">
        <v>0</v>
      </c>
      <c r="R2266">
        <v>0</v>
      </c>
      <c r="T2266" t="s">
        <v>2222</v>
      </c>
      <c r="U2266">
        <v>31</v>
      </c>
    </row>
    <row r="2267" spans="1:22" x14ac:dyDescent="0.3">
      <c r="A2267">
        <v>495</v>
      </c>
      <c r="B2267" t="s">
        <v>468</v>
      </c>
      <c r="C2267" t="s">
        <v>998</v>
      </c>
      <c r="D2267" t="s">
        <v>73</v>
      </c>
      <c r="E2267" t="s">
        <v>24</v>
      </c>
      <c r="F2267" s="107">
        <v>45657</v>
      </c>
      <c r="G2267">
        <v>80</v>
      </c>
      <c r="H2267">
        <v>92</v>
      </c>
      <c r="I2267" s="59">
        <v>1.1499999999999999</v>
      </c>
      <c r="J2267" s="59">
        <v>1.1499999999999999</v>
      </c>
      <c r="K2267" t="s">
        <v>25</v>
      </c>
      <c r="L2267" t="s">
        <v>25</v>
      </c>
      <c r="M2267">
        <v>2024</v>
      </c>
      <c r="N2267" t="s">
        <v>744</v>
      </c>
      <c r="O2267" t="s">
        <v>762</v>
      </c>
      <c r="P2267">
        <v>0</v>
      </c>
      <c r="Q2267">
        <v>0</v>
      </c>
      <c r="R2267">
        <v>0</v>
      </c>
      <c r="T2267" t="s">
        <v>3210</v>
      </c>
      <c r="U2267">
        <v>31</v>
      </c>
    </row>
    <row r="2268" spans="1:22" x14ac:dyDescent="0.3">
      <c r="A2268">
        <v>495</v>
      </c>
      <c r="B2268" t="s">
        <v>468</v>
      </c>
      <c r="C2268" t="s">
        <v>998</v>
      </c>
      <c r="D2268" t="s">
        <v>73</v>
      </c>
      <c r="E2268" t="s">
        <v>24</v>
      </c>
      <c r="F2268" s="107">
        <v>46022</v>
      </c>
      <c r="G2268">
        <v>80</v>
      </c>
      <c r="H2268">
        <v>63</v>
      </c>
      <c r="I2268" s="59">
        <v>0.78749999999999998</v>
      </c>
      <c r="J2268" s="59">
        <v>0.78749999999999998</v>
      </c>
      <c r="K2268" t="s">
        <v>25</v>
      </c>
      <c r="L2268" t="s">
        <v>25</v>
      </c>
      <c r="M2268">
        <v>2025</v>
      </c>
      <c r="N2268" t="s">
        <v>744</v>
      </c>
      <c r="O2268" t="s">
        <v>751</v>
      </c>
      <c r="P2268">
        <v>0</v>
      </c>
      <c r="Q2268">
        <v>0</v>
      </c>
      <c r="R2268">
        <v>0</v>
      </c>
      <c r="T2268" t="s">
        <v>2223</v>
      </c>
      <c r="U2268">
        <v>31</v>
      </c>
    </row>
    <row r="2269" spans="1:22" x14ac:dyDescent="0.3">
      <c r="A2269">
        <v>496</v>
      </c>
      <c r="B2269" t="s">
        <v>469</v>
      </c>
      <c r="C2269" t="s">
        <v>998</v>
      </c>
      <c r="D2269" t="s">
        <v>73</v>
      </c>
      <c r="E2269" t="s">
        <v>24</v>
      </c>
      <c r="F2269" s="107">
        <v>45657</v>
      </c>
      <c r="G2269">
        <v>80</v>
      </c>
      <c r="H2269">
        <v>88</v>
      </c>
      <c r="I2269" s="59">
        <v>1.1000000000000001</v>
      </c>
      <c r="J2269" s="59">
        <v>1.1000000000000001</v>
      </c>
      <c r="K2269" t="s">
        <v>25</v>
      </c>
      <c r="L2269" t="s">
        <v>25</v>
      </c>
      <c r="M2269">
        <v>2024</v>
      </c>
      <c r="N2269" t="s">
        <v>744</v>
      </c>
      <c r="O2269" t="s">
        <v>762</v>
      </c>
      <c r="P2269">
        <v>0</v>
      </c>
      <c r="Q2269">
        <v>0</v>
      </c>
      <c r="R2269">
        <v>0</v>
      </c>
      <c r="T2269" t="s">
        <v>3211</v>
      </c>
      <c r="U2269">
        <v>31</v>
      </c>
    </row>
    <row r="2270" spans="1:22" x14ac:dyDescent="0.3">
      <c r="A2270">
        <v>496</v>
      </c>
      <c r="B2270" t="s">
        <v>469</v>
      </c>
      <c r="C2270" t="s">
        <v>998</v>
      </c>
      <c r="D2270" t="s">
        <v>73</v>
      </c>
      <c r="E2270" t="s">
        <v>24</v>
      </c>
      <c r="F2270" s="107">
        <v>46022</v>
      </c>
      <c r="G2270">
        <v>80</v>
      </c>
      <c r="H2270">
        <v>100</v>
      </c>
      <c r="I2270" s="59">
        <v>1.25</v>
      </c>
      <c r="J2270" s="59">
        <v>1.25</v>
      </c>
      <c r="K2270" t="s">
        <v>25</v>
      </c>
      <c r="L2270" t="s">
        <v>25</v>
      </c>
      <c r="M2270">
        <v>2025</v>
      </c>
      <c r="N2270" t="s">
        <v>744</v>
      </c>
      <c r="O2270" t="s">
        <v>751</v>
      </c>
      <c r="P2270">
        <v>0</v>
      </c>
      <c r="Q2270">
        <v>0</v>
      </c>
      <c r="R2270">
        <v>0</v>
      </c>
      <c r="T2270" t="s">
        <v>2224</v>
      </c>
      <c r="U2270">
        <v>31</v>
      </c>
    </row>
    <row r="2271" spans="1:22" x14ac:dyDescent="0.3">
      <c r="A2271">
        <v>497</v>
      </c>
      <c r="B2271" t="s">
        <v>470</v>
      </c>
      <c r="C2271" t="s">
        <v>998</v>
      </c>
      <c r="D2271" t="s">
        <v>73</v>
      </c>
      <c r="E2271" t="s">
        <v>24</v>
      </c>
      <c r="F2271" s="107">
        <v>45657</v>
      </c>
      <c r="G2271">
        <v>80</v>
      </c>
      <c r="H2271">
        <v>83</v>
      </c>
      <c r="I2271" s="59">
        <v>1.0375000000000001</v>
      </c>
      <c r="J2271" s="59">
        <v>1.0375000000000001</v>
      </c>
      <c r="K2271" t="s">
        <v>25</v>
      </c>
      <c r="L2271" t="s">
        <v>25</v>
      </c>
      <c r="M2271">
        <v>2024</v>
      </c>
      <c r="N2271" t="s">
        <v>744</v>
      </c>
      <c r="O2271" t="s">
        <v>762</v>
      </c>
      <c r="P2271">
        <v>0</v>
      </c>
      <c r="Q2271">
        <v>0</v>
      </c>
      <c r="R2271">
        <v>0</v>
      </c>
      <c r="T2271" t="s">
        <v>3212</v>
      </c>
      <c r="U2271">
        <v>31</v>
      </c>
    </row>
    <row r="2272" spans="1:22" x14ac:dyDescent="0.3">
      <c r="A2272">
        <v>498</v>
      </c>
      <c r="B2272" t="s">
        <v>471</v>
      </c>
      <c r="C2272" t="s">
        <v>913</v>
      </c>
      <c r="D2272" t="s">
        <v>73</v>
      </c>
      <c r="E2272" t="s">
        <v>24</v>
      </c>
      <c r="F2272" s="107">
        <v>45657</v>
      </c>
      <c r="G2272">
        <v>80</v>
      </c>
      <c r="H2272">
        <v>92</v>
      </c>
      <c r="I2272" s="59">
        <v>1.1499999999999999</v>
      </c>
      <c r="J2272" s="59">
        <v>1.1499999999999999</v>
      </c>
      <c r="K2272" t="s">
        <v>25</v>
      </c>
      <c r="L2272" t="s">
        <v>25</v>
      </c>
      <c r="M2272">
        <v>2024</v>
      </c>
      <c r="N2272" t="s">
        <v>744</v>
      </c>
      <c r="O2272" t="s">
        <v>762</v>
      </c>
      <c r="P2272">
        <v>0</v>
      </c>
      <c r="Q2272">
        <v>0</v>
      </c>
      <c r="R2272">
        <v>0</v>
      </c>
      <c r="T2272" t="s">
        <v>3213</v>
      </c>
      <c r="U2272">
        <v>31</v>
      </c>
    </row>
    <row r="2273" spans="1:22" x14ac:dyDescent="0.3">
      <c r="A2273">
        <v>498</v>
      </c>
      <c r="B2273" t="s">
        <v>471</v>
      </c>
      <c r="C2273" t="s">
        <v>913</v>
      </c>
      <c r="D2273" t="s">
        <v>73</v>
      </c>
      <c r="E2273" t="s">
        <v>24</v>
      </c>
      <c r="F2273" s="107">
        <v>46022</v>
      </c>
      <c r="G2273">
        <v>80</v>
      </c>
      <c r="H2273">
        <v>95</v>
      </c>
      <c r="I2273" s="59">
        <v>1.1875</v>
      </c>
      <c r="J2273" s="59">
        <v>1.1875</v>
      </c>
      <c r="K2273" t="s">
        <v>25</v>
      </c>
      <c r="L2273" t="s">
        <v>25</v>
      </c>
      <c r="M2273">
        <v>2025</v>
      </c>
      <c r="N2273" t="s">
        <v>744</v>
      </c>
      <c r="O2273" t="s">
        <v>751</v>
      </c>
      <c r="P2273">
        <v>0</v>
      </c>
      <c r="Q2273">
        <v>0</v>
      </c>
      <c r="R2273">
        <v>0</v>
      </c>
      <c r="T2273" t="s">
        <v>2225</v>
      </c>
      <c r="U2273">
        <v>31</v>
      </c>
    </row>
    <row r="2274" spans="1:22" x14ac:dyDescent="0.3">
      <c r="A2274">
        <v>499</v>
      </c>
      <c r="B2274" t="s">
        <v>472</v>
      </c>
      <c r="C2274" t="s">
        <v>311</v>
      </c>
      <c r="D2274" t="s">
        <v>73</v>
      </c>
      <c r="E2274" t="s">
        <v>24</v>
      </c>
      <c r="F2274" s="107">
        <v>45657</v>
      </c>
      <c r="G2274">
        <v>80</v>
      </c>
      <c r="H2274">
        <v>87</v>
      </c>
      <c r="I2274" s="59">
        <v>1.0874999999999999</v>
      </c>
      <c r="J2274" s="59">
        <v>1.0874999999999999</v>
      </c>
      <c r="K2274" t="s">
        <v>25</v>
      </c>
      <c r="L2274" t="s">
        <v>25</v>
      </c>
      <c r="M2274">
        <v>2024</v>
      </c>
      <c r="N2274" t="s">
        <v>744</v>
      </c>
      <c r="O2274" t="s">
        <v>762</v>
      </c>
      <c r="P2274">
        <v>0</v>
      </c>
      <c r="Q2274">
        <v>0</v>
      </c>
      <c r="R2274">
        <v>0</v>
      </c>
      <c r="T2274" t="s">
        <v>3214</v>
      </c>
      <c r="U2274">
        <v>31</v>
      </c>
    </row>
    <row r="2275" spans="1:22" x14ac:dyDescent="0.3">
      <c r="A2275">
        <v>499</v>
      </c>
      <c r="B2275" t="s">
        <v>472</v>
      </c>
      <c r="C2275" t="s">
        <v>311</v>
      </c>
      <c r="D2275" t="s">
        <v>73</v>
      </c>
      <c r="E2275" t="s">
        <v>24</v>
      </c>
      <c r="F2275" s="107">
        <v>46022</v>
      </c>
      <c r="G2275">
        <v>80</v>
      </c>
      <c r="K2275" t="s">
        <v>25</v>
      </c>
      <c r="L2275" t="s">
        <v>128</v>
      </c>
      <c r="M2275">
        <v>2025</v>
      </c>
      <c r="N2275" t="s">
        <v>744</v>
      </c>
      <c r="O2275" t="s">
        <v>751</v>
      </c>
      <c r="P2275">
        <v>0</v>
      </c>
      <c r="Q2275">
        <v>0</v>
      </c>
      <c r="R2275">
        <v>0</v>
      </c>
      <c r="T2275" t="s">
        <v>2226</v>
      </c>
      <c r="U2275">
        <v>31</v>
      </c>
      <c r="V2275" t="s">
        <v>128</v>
      </c>
    </row>
    <row r="2276" spans="1:22" x14ac:dyDescent="0.3">
      <c r="A2276">
        <v>500</v>
      </c>
      <c r="B2276" t="s">
        <v>473</v>
      </c>
      <c r="C2276" t="s">
        <v>1407</v>
      </c>
      <c r="D2276" t="s">
        <v>73</v>
      </c>
      <c r="E2276" t="s">
        <v>24</v>
      </c>
      <c r="F2276" s="107">
        <v>45657</v>
      </c>
      <c r="G2276">
        <v>80</v>
      </c>
      <c r="H2276">
        <v>89</v>
      </c>
      <c r="I2276" s="59">
        <v>1.1125</v>
      </c>
      <c r="J2276" s="59">
        <v>1.1125</v>
      </c>
      <c r="K2276" t="s">
        <v>25</v>
      </c>
      <c r="L2276" t="s">
        <v>25</v>
      </c>
      <c r="M2276">
        <v>2024</v>
      </c>
      <c r="N2276" t="s">
        <v>744</v>
      </c>
      <c r="O2276" t="s">
        <v>762</v>
      </c>
      <c r="P2276">
        <v>0</v>
      </c>
      <c r="Q2276">
        <v>0</v>
      </c>
      <c r="R2276">
        <v>0</v>
      </c>
      <c r="T2276" t="s">
        <v>3215</v>
      </c>
      <c r="U2276">
        <v>31</v>
      </c>
    </row>
    <row r="2277" spans="1:22" x14ac:dyDescent="0.3">
      <c r="A2277">
        <v>500</v>
      </c>
      <c r="B2277" t="s">
        <v>473</v>
      </c>
      <c r="C2277" t="s">
        <v>1407</v>
      </c>
      <c r="D2277" t="s">
        <v>73</v>
      </c>
      <c r="E2277" t="s">
        <v>24</v>
      </c>
      <c r="F2277" s="107">
        <v>46022</v>
      </c>
      <c r="G2277">
        <v>80</v>
      </c>
      <c r="H2277">
        <v>100</v>
      </c>
      <c r="I2277" s="59">
        <v>1.25</v>
      </c>
      <c r="J2277" s="59">
        <v>1.25</v>
      </c>
      <c r="K2277" t="s">
        <v>25</v>
      </c>
      <c r="L2277" t="s">
        <v>25</v>
      </c>
      <c r="M2277">
        <v>2025</v>
      </c>
      <c r="N2277" t="s">
        <v>744</v>
      </c>
      <c r="O2277" t="s">
        <v>751</v>
      </c>
      <c r="P2277">
        <v>0</v>
      </c>
      <c r="Q2277">
        <v>0</v>
      </c>
      <c r="R2277">
        <v>0</v>
      </c>
      <c r="T2277" t="s">
        <v>2227</v>
      </c>
      <c r="U2277">
        <v>31</v>
      </c>
    </row>
    <row r="2278" spans="1:22" x14ac:dyDescent="0.3">
      <c r="A2278">
        <v>501</v>
      </c>
      <c r="B2278" t="s">
        <v>474</v>
      </c>
      <c r="C2278" t="s">
        <v>1461</v>
      </c>
      <c r="D2278" t="s">
        <v>73</v>
      </c>
      <c r="E2278" t="s">
        <v>24</v>
      </c>
      <c r="F2278" s="107">
        <v>45657</v>
      </c>
      <c r="G2278">
        <v>80</v>
      </c>
      <c r="H2278">
        <v>88</v>
      </c>
      <c r="I2278" s="59">
        <v>1.1000000000000001</v>
      </c>
      <c r="J2278" s="59">
        <v>1.1000000000000001</v>
      </c>
      <c r="K2278" t="s">
        <v>25</v>
      </c>
      <c r="L2278" t="s">
        <v>25</v>
      </c>
      <c r="M2278">
        <v>2024</v>
      </c>
      <c r="N2278" t="s">
        <v>744</v>
      </c>
      <c r="O2278" t="s">
        <v>762</v>
      </c>
      <c r="P2278">
        <v>0</v>
      </c>
      <c r="Q2278">
        <v>0</v>
      </c>
      <c r="R2278">
        <v>0</v>
      </c>
      <c r="T2278" t="s">
        <v>3216</v>
      </c>
      <c r="U2278">
        <v>31</v>
      </c>
    </row>
    <row r="2279" spans="1:22" x14ac:dyDescent="0.3">
      <c r="A2279">
        <v>501</v>
      </c>
      <c r="B2279" t="s">
        <v>474</v>
      </c>
      <c r="C2279" t="s">
        <v>1461</v>
      </c>
      <c r="D2279" t="s">
        <v>73</v>
      </c>
      <c r="E2279" t="s">
        <v>24</v>
      </c>
      <c r="F2279" s="107">
        <v>46022</v>
      </c>
      <c r="G2279">
        <v>80</v>
      </c>
      <c r="H2279">
        <v>100</v>
      </c>
      <c r="I2279" s="59">
        <v>1.25</v>
      </c>
      <c r="J2279" s="59">
        <v>1.25</v>
      </c>
      <c r="K2279" t="s">
        <v>25</v>
      </c>
      <c r="L2279" t="s">
        <v>25</v>
      </c>
      <c r="M2279">
        <v>2025</v>
      </c>
      <c r="N2279" t="s">
        <v>744</v>
      </c>
      <c r="O2279" t="s">
        <v>751</v>
      </c>
      <c r="P2279">
        <v>0</v>
      </c>
      <c r="Q2279">
        <v>0</v>
      </c>
      <c r="R2279">
        <v>0</v>
      </c>
      <c r="T2279" t="s">
        <v>2228</v>
      </c>
      <c r="U2279">
        <v>31</v>
      </c>
    </row>
    <row r="2280" spans="1:22" x14ac:dyDescent="0.3">
      <c r="A2280">
        <v>502</v>
      </c>
      <c r="B2280" t="s">
        <v>475</v>
      </c>
      <c r="C2280" t="s">
        <v>125</v>
      </c>
      <c r="D2280" t="s">
        <v>73</v>
      </c>
      <c r="E2280" t="s">
        <v>24</v>
      </c>
      <c r="F2280" s="107">
        <v>45657</v>
      </c>
      <c r="G2280">
        <v>80</v>
      </c>
      <c r="H2280">
        <v>90</v>
      </c>
      <c r="I2280" s="59">
        <v>1.125</v>
      </c>
      <c r="J2280" s="59">
        <v>1.125</v>
      </c>
      <c r="K2280" t="s">
        <v>25</v>
      </c>
      <c r="L2280" t="s">
        <v>25</v>
      </c>
      <c r="M2280">
        <v>2024</v>
      </c>
      <c r="N2280" t="s">
        <v>744</v>
      </c>
      <c r="O2280" t="s">
        <v>762</v>
      </c>
      <c r="P2280">
        <v>0</v>
      </c>
      <c r="Q2280">
        <v>0</v>
      </c>
      <c r="R2280">
        <v>0</v>
      </c>
      <c r="T2280" t="s">
        <v>3217</v>
      </c>
      <c r="U2280">
        <v>31</v>
      </c>
    </row>
    <row r="2281" spans="1:22" x14ac:dyDescent="0.3">
      <c r="A2281">
        <v>502</v>
      </c>
      <c r="B2281" t="s">
        <v>475</v>
      </c>
      <c r="C2281" t="s">
        <v>125</v>
      </c>
      <c r="D2281" t="s">
        <v>73</v>
      </c>
      <c r="E2281" t="s">
        <v>24</v>
      </c>
      <c r="F2281" s="107">
        <v>46022</v>
      </c>
      <c r="G2281">
        <v>80</v>
      </c>
      <c r="H2281">
        <v>97</v>
      </c>
      <c r="I2281" s="59">
        <v>1.2124999999999999</v>
      </c>
      <c r="J2281" s="59">
        <v>1.2124999999999999</v>
      </c>
      <c r="K2281" t="s">
        <v>25</v>
      </c>
      <c r="L2281" t="s">
        <v>25</v>
      </c>
      <c r="M2281">
        <v>2025</v>
      </c>
      <c r="N2281" t="s">
        <v>744</v>
      </c>
      <c r="O2281" t="s">
        <v>751</v>
      </c>
      <c r="P2281">
        <v>0</v>
      </c>
      <c r="Q2281">
        <v>0</v>
      </c>
      <c r="R2281">
        <v>0</v>
      </c>
      <c r="T2281" t="s">
        <v>2229</v>
      </c>
      <c r="U2281">
        <v>31</v>
      </c>
    </row>
    <row r="2282" spans="1:22" x14ac:dyDescent="0.3">
      <c r="A2282">
        <v>503</v>
      </c>
      <c r="B2282" t="s">
        <v>476</v>
      </c>
      <c r="C2282" t="s">
        <v>1367</v>
      </c>
      <c r="D2282" t="s">
        <v>73</v>
      </c>
      <c r="E2282" t="s">
        <v>24</v>
      </c>
      <c r="F2282" s="107">
        <v>45657</v>
      </c>
      <c r="G2282">
        <v>80</v>
      </c>
      <c r="H2282">
        <v>86</v>
      </c>
      <c r="I2282" s="59">
        <v>1.075</v>
      </c>
      <c r="J2282" s="59">
        <v>1.075</v>
      </c>
      <c r="K2282" t="s">
        <v>25</v>
      </c>
      <c r="L2282" t="s">
        <v>25</v>
      </c>
      <c r="M2282">
        <v>2024</v>
      </c>
      <c r="N2282" t="s">
        <v>744</v>
      </c>
      <c r="O2282" t="s">
        <v>762</v>
      </c>
      <c r="P2282">
        <v>0</v>
      </c>
      <c r="Q2282">
        <v>0</v>
      </c>
      <c r="R2282">
        <v>0</v>
      </c>
      <c r="T2282" t="s">
        <v>3218</v>
      </c>
      <c r="U2282">
        <v>31</v>
      </c>
    </row>
    <row r="2283" spans="1:22" x14ac:dyDescent="0.3">
      <c r="A2283">
        <v>503</v>
      </c>
      <c r="B2283" t="s">
        <v>476</v>
      </c>
      <c r="C2283" t="s">
        <v>1367</v>
      </c>
      <c r="D2283" t="s">
        <v>73</v>
      </c>
      <c r="E2283" t="s">
        <v>24</v>
      </c>
      <c r="F2283" s="107">
        <v>46022</v>
      </c>
      <c r="G2283">
        <v>80</v>
      </c>
      <c r="H2283">
        <v>94</v>
      </c>
      <c r="I2283" s="59">
        <v>1.175</v>
      </c>
      <c r="J2283" s="59">
        <v>1.175</v>
      </c>
      <c r="K2283" t="s">
        <v>25</v>
      </c>
      <c r="L2283" t="s">
        <v>25</v>
      </c>
      <c r="M2283">
        <v>2025</v>
      </c>
      <c r="N2283" t="s">
        <v>744</v>
      </c>
      <c r="O2283" t="s">
        <v>751</v>
      </c>
      <c r="P2283">
        <v>0</v>
      </c>
      <c r="Q2283">
        <v>0</v>
      </c>
      <c r="R2283">
        <v>0</v>
      </c>
      <c r="T2283" t="s">
        <v>2230</v>
      </c>
      <c r="U2283">
        <v>31</v>
      </c>
    </row>
    <row r="2284" spans="1:22" x14ac:dyDescent="0.3">
      <c r="A2284">
        <v>504</v>
      </c>
      <c r="B2284" t="s">
        <v>477</v>
      </c>
      <c r="C2284" t="s">
        <v>913</v>
      </c>
      <c r="D2284" t="s">
        <v>73</v>
      </c>
      <c r="E2284" t="s">
        <v>24</v>
      </c>
      <c r="F2284" s="107">
        <v>45657</v>
      </c>
      <c r="G2284">
        <v>80</v>
      </c>
      <c r="H2284">
        <v>88</v>
      </c>
      <c r="I2284" s="59">
        <v>1.1000000000000001</v>
      </c>
      <c r="J2284" s="59">
        <v>1.1000000000000001</v>
      </c>
      <c r="K2284" t="s">
        <v>25</v>
      </c>
      <c r="L2284" t="s">
        <v>25</v>
      </c>
      <c r="M2284">
        <v>2024</v>
      </c>
      <c r="N2284" t="s">
        <v>744</v>
      </c>
      <c r="O2284" t="s">
        <v>762</v>
      </c>
      <c r="P2284">
        <v>0</v>
      </c>
      <c r="Q2284">
        <v>0</v>
      </c>
      <c r="R2284">
        <v>0</v>
      </c>
      <c r="T2284" t="s">
        <v>3219</v>
      </c>
      <c r="U2284">
        <v>31</v>
      </c>
    </row>
    <row r="2285" spans="1:22" x14ac:dyDescent="0.3">
      <c r="A2285">
        <v>504</v>
      </c>
      <c r="B2285" t="s">
        <v>477</v>
      </c>
      <c r="C2285" t="s">
        <v>913</v>
      </c>
      <c r="D2285" t="s">
        <v>73</v>
      </c>
      <c r="E2285" t="s">
        <v>24</v>
      </c>
      <c r="F2285" s="107">
        <v>46022</v>
      </c>
      <c r="G2285">
        <v>80</v>
      </c>
      <c r="H2285">
        <v>88</v>
      </c>
      <c r="I2285" s="59">
        <v>1.1000000000000001</v>
      </c>
      <c r="J2285" s="59">
        <v>1.1000000000000001</v>
      </c>
      <c r="K2285" t="s">
        <v>25</v>
      </c>
      <c r="L2285" t="s">
        <v>25</v>
      </c>
      <c r="M2285">
        <v>2025</v>
      </c>
      <c r="N2285" t="s">
        <v>744</v>
      </c>
      <c r="O2285" t="s">
        <v>751</v>
      </c>
      <c r="P2285">
        <v>0</v>
      </c>
      <c r="Q2285">
        <v>0</v>
      </c>
      <c r="R2285">
        <v>0</v>
      </c>
      <c r="T2285" t="s">
        <v>2231</v>
      </c>
      <c r="U2285">
        <v>31</v>
      </c>
    </row>
    <row r="2286" spans="1:22" x14ac:dyDescent="0.3">
      <c r="A2286">
        <v>505</v>
      </c>
      <c r="B2286" t="s">
        <v>478</v>
      </c>
      <c r="C2286" t="s">
        <v>1569</v>
      </c>
      <c r="D2286" t="s">
        <v>73</v>
      </c>
      <c r="E2286" t="s">
        <v>24</v>
      </c>
      <c r="F2286" s="107">
        <v>45657</v>
      </c>
      <c r="G2286">
        <v>80</v>
      </c>
      <c r="H2286">
        <v>85</v>
      </c>
      <c r="I2286" s="59">
        <v>1.0625</v>
      </c>
      <c r="J2286" s="59">
        <v>1.0625</v>
      </c>
      <c r="K2286" t="s">
        <v>25</v>
      </c>
      <c r="L2286" t="s">
        <v>25</v>
      </c>
      <c r="M2286">
        <v>2024</v>
      </c>
      <c r="N2286" t="s">
        <v>744</v>
      </c>
      <c r="O2286" t="s">
        <v>762</v>
      </c>
      <c r="P2286">
        <v>0</v>
      </c>
      <c r="Q2286">
        <v>0</v>
      </c>
      <c r="R2286">
        <v>0</v>
      </c>
      <c r="T2286" t="s">
        <v>3220</v>
      </c>
      <c r="U2286">
        <v>31</v>
      </c>
    </row>
    <row r="2287" spans="1:22" x14ac:dyDescent="0.3">
      <c r="A2287">
        <v>505</v>
      </c>
      <c r="B2287" t="s">
        <v>478</v>
      </c>
      <c r="C2287" t="s">
        <v>1569</v>
      </c>
      <c r="D2287" t="s">
        <v>73</v>
      </c>
      <c r="E2287" t="s">
        <v>24</v>
      </c>
      <c r="F2287" s="107">
        <v>46022</v>
      </c>
      <c r="G2287">
        <v>80</v>
      </c>
      <c r="H2287">
        <v>86</v>
      </c>
      <c r="I2287" s="59">
        <v>1.075</v>
      </c>
      <c r="J2287" s="59">
        <v>1.075</v>
      </c>
      <c r="K2287" t="s">
        <v>25</v>
      </c>
      <c r="L2287" t="s">
        <v>25</v>
      </c>
      <c r="M2287">
        <v>2025</v>
      </c>
      <c r="N2287" t="s">
        <v>744</v>
      </c>
      <c r="O2287" t="s">
        <v>751</v>
      </c>
      <c r="P2287">
        <v>0</v>
      </c>
      <c r="Q2287">
        <v>0</v>
      </c>
      <c r="R2287">
        <v>0</v>
      </c>
      <c r="T2287" t="s">
        <v>2232</v>
      </c>
      <c r="U2287">
        <v>31</v>
      </c>
    </row>
    <row r="2288" spans="1:22" x14ac:dyDescent="0.3">
      <c r="A2288">
        <v>506</v>
      </c>
      <c r="B2288" t="s">
        <v>479</v>
      </c>
      <c r="C2288" t="s">
        <v>1499</v>
      </c>
      <c r="D2288" t="s">
        <v>54</v>
      </c>
      <c r="E2288" t="s">
        <v>24</v>
      </c>
      <c r="F2288" s="107">
        <v>45657</v>
      </c>
      <c r="G2288">
        <v>80</v>
      </c>
      <c r="H2288">
        <v>67</v>
      </c>
      <c r="I2288" s="59">
        <v>0.83750000000000002</v>
      </c>
      <c r="J2288" s="59">
        <v>0.83750000000000002</v>
      </c>
      <c r="K2288" t="s">
        <v>25</v>
      </c>
      <c r="L2288" t="s">
        <v>25</v>
      </c>
      <c r="M2288">
        <v>2024</v>
      </c>
      <c r="N2288" t="s">
        <v>744</v>
      </c>
      <c r="O2288" t="s">
        <v>762</v>
      </c>
      <c r="P2288">
        <v>0</v>
      </c>
      <c r="Q2288">
        <v>0</v>
      </c>
      <c r="R2288">
        <v>0</v>
      </c>
      <c r="T2288" t="s">
        <v>3221</v>
      </c>
      <c r="U2288">
        <v>31</v>
      </c>
    </row>
    <row r="2289" spans="1:22" x14ac:dyDescent="0.3">
      <c r="A2289">
        <v>506</v>
      </c>
      <c r="B2289" t="s">
        <v>479</v>
      </c>
      <c r="C2289" t="s">
        <v>1499</v>
      </c>
      <c r="D2289" t="s">
        <v>54</v>
      </c>
      <c r="E2289" t="s">
        <v>24</v>
      </c>
      <c r="F2289" s="107">
        <v>46022</v>
      </c>
      <c r="G2289">
        <v>80</v>
      </c>
      <c r="H2289">
        <v>92.5</v>
      </c>
      <c r="I2289" s="59">
        <v>1.15625</v>
      </c>
      <c r="J2289" s="59">
        <v>1.15625</v>
      </c>
      <c r="K2289" t="s">
        <v>25</v>
      </c>
      <c r="L2289" t="s">
        <v>25</v>
      </c>
      <c r="M2289">
        <v>2025</v>
      </c>
      <c r="N2289" t="s">
        <v>744</v>
      </c>
      <c r="O2289" t="s">
        <v>751</v>
      </c>
      <c r="P2289">
        <v>0</v>
      </c>
      <c r="Q2289">
        <v>0</v>
      </c>
      <c r="R2289">
        <v>0</v>
      </c>
      <c r="T2289" t="s">
        <v>2234</v>
      </c>
      <c r="U2289">
        <v>31</v>
      </c>
    </row>
    <row r="2290" spans="1:22" x14ac:dyDescent="0.3">
      <c r="A2290">
        <v>507</v>
      </c>
      <c r="B2290" t="s">
        <v>480</v>
      </c>
      <c r="C2290" t="s">
        <v>1407</v>
      </c>
      <c r="D2290" t="s">
        <v>54</v>
      </c>
      <c r="E2290" t="s">
        <v>24</v>
      </c>
      <c r="F2290" s="107">
        <v>45657</v>
      </c>
      <c r="G2290">
        <v>80</v>
      </c>
      <c r="H2290">
        <v>77</v>
      </c>
      <c r="I2290" s="59">
        <v>0.96250000000000002</v>
      </c>
      <c r="J2290" s="59">
        <v>0.96250000000000002</v>
      </c>
      <c r="K2290" t="s">
        <v>25</v>
      </c>
      <c r="L2290" t="s">
        <v>25</v>
      </c>
      <c r="M2290">
        <v>2024</v>
      </c>
      <c r="N2290" t="s">
        <v>744</v>
      </c>
      <c r="O2290" t="s">
        <v>762</v>
      </c>
      <c r="P2290">
        <v>0</v>
      </c>
      <c r="Q2290">
        <v>0</v>
      </c>
      <c r="R2290">
        <v>0</v>
      </c>
      <c r="T2290" t="s">
        <v>3222</v>
      </c>
      <c r="U2290">
        <v>31</v>
      </c>
    </row>
    <row r="2291" spans="1:22" x14ac:dyDescent="0.3">
      <c r="A2291">
        <v>507</v>
      </c>
      <c r="B2291" t="s">
        <v>480</v>
      </c>
      <c r="C2291" t="s">
        <v>1407</v>
      </c>
      <c r="D2291" t="s">
        <v>54</v>
      </c>
      <c r="E2291" t="s">
        <v>24</v>
      </c>
      <c r="F2291" s="107">
        <v>46022</v>
      </c>
      <c r="G2291">
        <v>80</v>
      </c>
      <c r="H2291">
        <v>99</v>
      </c>
      <c r="I2291" s="59">
        <v>1.2375</v>
      </c>
      <c r="J2291" s="59">
        <v>1.2375</v>
      </c>
      <c r="K2291" t="s">
        <v>25</v>
      </c>
      <c r="L2291" t="s">
        <v>25</v>
      </c>
      <c r="M2291">
        <v>2025</v>
      </c>
      <c r="N2291" t="s">
        <v>744</v>
      </c>
      <c r="O2291" t="s">
        <v>751</v>
      </c>
      <c r="P2291">
        <v>0</v>
      </c>
      <c r="Q2291">
        <v>0</v>
      </c>
      <c r="R2291">
        <v>0</v>
      </c>
      <c r="T2291" t="s">
        <v>2236</v>
      </c>
      <c r="U2291">
        <v>31</v>
      </c>
    </row>
    <row r="2292" spans="1:22" x14ac:dyDescent="0.3">
      <c r="A2292">
        <v>508</v>
      </c>
      <c r="B2292" t="s">
        <v>481</v>
      </c>
      <c r="C2292" t="s">
        <v>1461</v>
      </c>
      <c r="D2292" t="s">
        <v>73</v>
      </c>
      <c r="E2292" t="s">
        <v>24</v>
      </c>
      <c r="F2292" s="107">
        <v>45657</v>
      </c>
      <c r="G2292">
        <v>80</v>
      </c>
      <c r="H2292">
        <v>88</v>
      </c>
      <c r="I2292" s="59">
        <v>1.1000000000000001</v>
      </c>
      <c r="J2292" s="59">
        <v>1.1000000000000001</v>
      </c>
      <c r="K2292" t="s">
        <v>25</v>
      </c>
      <c r="L2292" t="s">
        <v>25</v>
      </c>
      <c r="M2292">
        <v>2024</v>
      </c>
      <c r="N2292" t="s">
        <v>744</v>
      </c>
      <c r="O2292" t="s">
        <v>762</v>
      </c>
      <c r="P2292">
        <v>0</v>
      </c>
      <c r="Q2292">
        <v>0</v>
      </c>
      <c r="R2292">
        <v>0</v>
      </c>
      <c r="T2292" t="s">
        <v>3223</v>
      </c>
      <c r="U2292">
        <v>31</v>
      </c>
    </row>
    <row r="2293" spans="1:22" x14ac:dyDescent="0.3">
      <c r="A2293">
        <v>508</v>
      </c>
      <c r="B2293" t="s">
        <v>481</v>
      </c>
      <c r="C2293" t="s">
        <v>1461</v>
      </c>
      <c r="D2293" t="s">
        <v>73</v>
      </c>
      <c r="E2293" t="s">
        <v>24</v>
      </c>
      <c r="F2293" s="107">
        <v>46022</v>
      </c>
      <c r="G2293">
        <v>80</v>
      </c>
      <c r="H2293">
        <v>89</v>
      </c>
      <c r="I2293" s="59">
        <v>1.1125</v>
      </c>
      <c r="J2293" s="59">
        <v>1.1125</v>
      </c>
      <c r="K2293" t="s">
        <v>25</v>
      </c>
      <c r="L2293" t="s">
        <v>25</v>
      </c>
      <c r="M2293">
        <v>2025</v>
      </c>
      <c r="N2293" t="s">
        <v>744</v>
      </c>
      <c r="O2293" t="s">
        <v>751</v>
      </c>
      <c r="P2293">
        <v>0</v>
      </c>
      <c r="Q2293">
        <v>0</v>
      </c>
      <c r="R2293">
        <v>0</v>
      </c>
      <c r="T2293" t="s">
        <v>2237</v>
      </c>
      <c r="U2293">
        <v>31</v>
      </c>
    </row>
    <row r="2294" spans="1:22" x14ac:dyDescent="0.3">
      <c r="A2294">
        <v>509</v>
      </c>
      <c r="B2294" t="s">
        <v>2238</v>
      </c>
      <c r="C2294" t="s">
        <v>1244</v>
      </c>
      <c r="D2294" t="s">
        <v>23</v>
      </c>
      <c r="E2294" t="s">
        <v>24</v>
      </c>
      <c r="F2294" s="107">
        <v>44926</v>
      </c>
      <c r="K2294" t="s">
        <v>25</v>
      </c>
      <c r="L2294" t="s">
        <v>128</v>
      </c>
      <c r="M2294">
        <v>2022</v>
      </c>
      <c r="N2294" t="s">
        <v>744</v>
      </c>
      <c r="O2294" t="s">
        <v>749</v>
      </c>
      <c r="P2294">
        <v>0</v>
      </c>
      <c r="Q2294">
        <v>0</v>
      </c>
      <c r="R2294">
        <v>0</v>
      </c>
      <c r="T2294" t="s">
        <v>2250</v>
      </c>
      <c r="U2294">
        <v>31</v>
      </c>
      <c r="V2294" t="s">
        <v>128</v>
      </c>
    </row>
    <row r="2295" spans="1:22" x14ac:dyDescent="0.3">
      <c r="A2295">
        <v>509</v>
      </c>
      <c r="B2295" t="s">
        <v>2238</v>
      </c>
      <c r="C2295" t="s">
        <v>1244</v>
      </c>
      <c r="D2295" t="s">
        <v>23</v>
      </c>
      <c r="E2295" t="s">
        <v>24</v>
      </c>
      <c r="F2295" s="107">
        <v>45291</v>
      </c>
      <c r="K2295" t="s">
        <v>25</v>
      </c>
      <c r="L2295" t="s">
        <v>128</v>
      </c>
      <c r="M2295">
        <v>2023</v>
      </c>
      <c r="N2295" t="s">
        <v>744</v>
      </c>
      <c r="O2295" t="s">
        <v>745</v>
      </c>
      <c r="P2295">
        <v>0</v>
      </c>
      <c r="Q2295">
        <v>0</v>
      </c>
      <c r="R2295">
        <v>0</v>
      </c>
      <c r="T2295" t="s">
        <v>2262</v>
      </c>
      <c r="U2295">
        <v>31</v>
      </c>
      <c r="V2295" t="s">
        <v>128</v>
      </c>
    </row>
    <row r="2296" spans="1:22" x14ac:dyDescent="0.3">
      <c r="A2296">
        <v>509</v>
      </c>
      <c r="B2296" t="s">
        <v>2238</v>
      </c>
      <c r="C2296" t="s">
        <v>1244</v>
      </c>
      <c r="D2296" t="s">
        <v>23</v>
      </c>
      <c r="E2296" t="s">
        <v>24</v>
      </c>
      <c r="F2296" s="107">
        <v>45657</v>
      </c>
      <c r="G2296">
        <v>90</v>
      </c>
      <c r="K2296" t="s">
        <v>25</v>
      </c>
      <c r="L2296" t="s">
        <v>128</v>
      </c>
      <c r="M2296">
        <v>2024</v>
      </c>
      <c r="N2296" t="s">
        <v>744</v>
      </c>
      <c r="O2296" t="s">
        <v>762</v>
      </c>
      <c r="P2296">
        <v>0</v>
      </c>
      <c r="Q2296">
        <v>0</v>
      </c>
      <c r="R2296">
        <v>0</v>
      </c>
      <c r="T2296" t="s">
        <v>2274</v>
      </c>
      <c r="U2296">
        <v>31</v>
      </c>
      <c r="V2296" t="s">
        <v>128</v>
      </c>
    </row>
    <row r="2297" spans="1:22" x14ac:dyDescent="0.3">
      <c r="A2297">
        <v>509</v>
      </c>
      <c r="B2297" t="s">
        <v>2238</v>
      </c>
      <c r="C2297" t="s">
        <v>1244</v>
      </c>
      <c r="D2297" t="s">
        <v>23</v>
      </c>
      <c r="E2297" t="s">
        <v>24</v>
      </c>
      <c r="F2297" s="107">
        <v>45930</v>
      </c>
      <c r="H2297">
        <v>96.67</v>
      </c>
      <c r="K2297" t="s">
        <v>25</v>
      </c>
      <c r="L2297" t="s">
        <v>25</v>
      </c>
      <c r="M2297">
        <v>2025</v>
      </c>
      <c r="N2297" t="s">
        <v>766</v>
      </c>
      <c r="O2297" t="s">
        <v>751</v>
      </c>
      <c r="P2297">
        <v>0</v>
      </c>
      <c r="Q2297">
        <v>0</v>
      </c>
      <c r="R2297">
        <v>0</v>
      </c>
      <c r="T2297" t="s">
        <v>2283</v>
      </c>
      <c r="U2297">
        <v>30</v>
      </c>
    </row>
    <row r="2298" spans="1:22" x14ac:dyDescent="0.3">
      <c r="A2298">
        <v>509</v>
      </c>
      <c r="B2298" t="s">
        <v>2238</v>
      </c>
      <c r="C2298" t="s">
        <v>1244</v>
      </c>
      <c r="D2298" t="s">
        <v>23</v>
      </c>
      <c r="E2298" t="s">
        <v>24</v>
      </c>
      <c r="F2298" s="107">
        <v>46022</v>
      </c>
      <c r="G2298">
        <v>90</v>
      </c>
      <c r="H2298">
        <v>97.33</v>
      </c>
      <c r="I2298" s="59">
        <v>1.081444444444444</v>
      </c>
      <c r="J2298" s="59">
        <v>1.081444444444444</v>
      </c>
      <c r="K2298" t="s">
        <v>25</v>
      </c>
      <c r="L2298" t="s">
        <v>25</v>
      </c>
      <c r="M2298">
        <v>2025</v>
      </c>
      <c r="N2298" t="s">
        <v>744</v>
      </c>
      <c r="O2298" t="s">
        <v>751</v>
      </c>
      <c r="P2298">
        <v>0</v>
      </c>
      <c r="Q2298">
        <v>0</v>
      </c>
      <c r="R2298">
        <v>0</v>
      </c>
      <c r="T2298" t="s">
        <v>2285</v>
      </c>
      <c r="U2298">
        <v>31</v>
      </c>
    </row>
    <row r="2299" spans="1:22" x14ac:dyDescent="0.3">
      <c r="A2299">
        <v>510</v>
      </c>
      <c r="B2299" t="s">
        <v>2286</v>
      </c>
      <c r="C2299" t="s">
        <v>249</v>
      </c>
      <c r="D2299" t="s">
        <v>60</v>
      </c>
      <c r="E2299" t="s">
        <v>24</v>
      </c>
      <c r="F2299" s="107">
        <v>44926</v>
      </c>
      <c r="K2299" t="s">
        <v>142</v>
      </c>
      <c r="L2299" t="s">
        <v>128</v>
      </c>
      <c r="M2299">
        <v>2022</v>
      </c>
      <c r="N2299" t="s">
        <v>744</v>
      </c>
      <c r="O2299" t="s">
        <v>749</v>
      </c>
      <c r="P2299">
        <v>0</v>
      </c>
      <c r="Q2299">
        <v>0</v>
      </c>
      <c r="R2299">
        <v>0</v>
      </c>
      <c r="T2299" t="s">
        <v>2292</v>
      </c>
      <c r="U2299">
        <v>31</v>
      </c>
      <c r="V2299" t="s">
        <v>128</v>
      </c>
    </row>
    <row r="2300" spans="1:22" x14ac:dyDescent="0.3">
      <c r="A2300">
        <v>510</v>
      </c>
      <c r="B2300" t="s">
        <v>2286</v>
      </c>
      <c r="C2300" t="s">
        <v>249</v>
      </c>
      <c r="D2300" t="s">
        <v>60</v>
      </c>
      <c r="E2300" t="s">
        <v>24</v>
      </c>
      <c r="F2300" s="107">
        <v>45291</v>
      </c>
      <c r="K2300" t="s">
        <v>142</v>
      </c>
      <c r="L2300" t="s">
        <v>128</v>
      </c>
      <c r="M2300">
        <v>2023</v>
      </c>
      <c r="N2300" t="s">
        <v>744</v>
      </c>
      <c r="O2300" t="s">
        <v>745</v>
      </c>
      <c r="P2300">
        <v>0</v>
      </c>
      <c r="Q2300">
        <v>0</v>
      </c>
      <c r="R2300">
        <v>0</v>
      </c>
      <c r="T2300" t="s">
        <v>2298</v>
      </c>
      <c r="U2300">
        <v>31</v>
      </c>
      <c r="V2300" t="s">
        <v>128</v>
      </c>
    </row>
    <row r="2301" spans="1:22" x14ac:dyDescent="0.3">
      <c r="A2301">
        <v>510</v>
      </c>
      <c r="B2301" t="s">
        <v>2286</v>
      </c>
      <c r="C2301" t="s">
        <v>249</v>
      </c>
      <c r="D2301" t="s">
        <v>60</v>
      </c>
      <c r="E2301" t="s">
        <v>24</v>
      </c>
      <c r="F2301" s="107">
        <v>45657</v>
      </c>
      <c r="G2301">
        <v>100</v>
      </c>
      <c r="K2301" t="s">
        <v>142</v>
      </c>
      <c r="L2301" t="s">
        <v>128</v>
      </c>
      <c r="M2301">
        <v>2024</v>
      </c>
      <c r="N2301" t="s">
        <v>744</v>
      </c>
      <c r="O2301" t="s">
        <v>762</v>
      </c>
      <c r="P2301">
        <v>0</v>
      </c>
      <c r="Q2301">
        <v>0</v>
      </c>
      <c r="R2301">
        <v>0</v>
      </c>
      <c r="T2301" t="s">
        <v>2305</v>
      </c>
      <c r="U2301">
        <v>31</v>
      </c>
      <c r="V2301" t="s">
        <v>128</v>
      </c>
    </row>
    <row r="2302" spans="1:22" x14ac:dyDescent="0.3">
      <c r="A2302">
        <v>510</v>
      </c>
      <c r="B2302" t="s">
        <v>2286</v>
      </c>
      <c r="C2302" t="s">
        <v>249</v>
      </c>
      <c r="D2302" t="s">
        <v>60</v>
      </c>
      <c r="E2302" t="s">
        <v>24</v>
      </c>
      <c r="F2302" s="107">
        <v>46022</v>
      </c>
      <c r="H2302">
        <v>0</v>
      </c>
      <c r="K2302" t="s">
        <v>142</v>
      </c>
      <c r="L2302" t="s">
        <v>25</v>
      </c>
      <c r="M2302">
        <v>2025</v>
      </c>
      <c r="N2302" t="s">
        <v>744</v>
      </c>
      <c r="O2302" t="s">
        <v>751</v>
      </c>
      <c r="P2302">
        <v>0</v>
      </c>
      <c r="Q2302">
        <v>0</v>
      </c>
      <c r="R2302">
        <v>0</v>
      </c>
      <c r="T2302" t="s">
        <v>2309</v>
      </c>
      <c r="U2302">
        <v>31</v>
      </c>
    </row>
    <row r="2303" spans="1:22" x14ac:dyDescent="0.3">
      <c r="A2303">
        <v>511</v>
      </c>
      <c r="B2303" t="s">
        <v>2310</v>
      </c>
      <c r="C2303" t="s">
        <v>249</v>
      </c>
      <c r="D2303" t="s">
        <v>60</v>
      </c>
      <c r="E2303" t="s">
        <v>24</v>
      </c>
      <c r="F2303" s="107">
        <v>44926</v>
      </c>
      <c r="K2303" t="s">
        <v>142</v>
      </c>
      <c r="L2303" t="s">
        <v>128</v>
      </c>
      <c r="M2303">
        <v>2022</v>
      </c>
      <c r="N2303" t="s">
        <v>744</v>
      </c>
      <c r="O2303" t="s">
        <v>749</v>
      </c>
      <c r="P2303">
        <v>0</v>
      </c>
      <c r="Q2303">
        <v>0</v>
      </c>
      <c r="R2303">
        <v>0</v>
      </c>
      <c r="T2303" t="s">
        <v>2316</v>
      </c>
      <c r="U2303">
        <v>31</v>
      </c>
      <c r="V2303" t="s">
        <v>128</v>
      </c>
    </row>
    <row r="2304" spans="1:22" x14ac:dyDescent="0.3">
      <c r="A2304">
        <v>511</v>
      </c>
      <c r="B2304" t="s">
        <v>2310</v>
      </c>
      <c r="C2304" t="s">
        <v>249</v>
      </c>
      <c r="D2304" t="s">
        <v>60</v>
      </c>
      <c r="E2304" t="s">
        <v>24</v>
      </c>
      <c r="F2304" s="107">
        <v>45291</v>
      </c>
      <c r="K2304" t="s">
        <v>142</v>
      </c>
      <c r="L2304" t="s">
        <v>128</v>
      </c>
      <c r="M2304">
        <v>2023</v>
      </c>
      <c r="N2304" t="s">
        <v>744</v>
      </c>
      <c r="O2304" t="s">
        <v>745</v>
      </c>
      <c r="P2304">
        <v>0</v>
      </c>
      <c r="Q2304">
        <v>0</v>
      </c>
      <c r="R2304">
        <v>0</v>
      </c>
      <c r="T2304" t="s">
        <v>2322</v>
      </c>
      <c r="U2304">
        <v>31</v>
      </c>
      <c r="V2304" t="s">
        <v>128</v>
      </c>
    </row>
    <row r="2305" spans="1:22" x14ac:dyDescent="0.3">
      <c r="A2305">
        <v>511</v>
      </c>
      <c r="B2305" t="s">
        <v>2310</v>
      </c>
      <c r="C2305" t="s">
        <v>249</v>
      </c>
      <c r="D2305" t="s">
        <v>60</v>
      </c>
      <c r="E2305" t="s">
        <v>24</v>
      </c>
      <c r="F2305" s="107">
        <v>45657</v>
      </c>
      <c r="G2305">
        <v>100</v>
      </c>
      <c r="K2305" t="s">
        <v>142</v>
      </c>
      <c r="L2305" t="s">
        <v>128</v>
      </c>
      <c r="M2305">
        <v>2024</v>
      </c>
      <c r="N2305" t="s">
        <v>744</v>
      </c>
      <c r="O2305" t="s">
        <v>762</v>
      </c>
      <c r="P2305">
        <v>0</v>
      </c>
      <c r="Q2305">
        <v>0</v>
      </c>
      <c r="R2305">
        <v>0</v>
      </c>
      <c r="T2305" t="s">
        <v>2330</v>
      </c>
      <c r="U2305">
        <v>31</v>
      </c>
      <c r="V2305" t="s">
        <v>128</v>
      </c>
    </row>
    <row r="2306" spans="1:22" x14ac:dyDescent="0.3">
      <c r="A2306">
        <v>511</v>
      </c>
      <c r="B2306" t="s">
        <v>2310</v>
      </c>
      <c r="C2306" t="s">
        <v>249</v>
      </c>
      <c r="D2306" t="s">
        <v>60</v>
      </c>
      <c r="E2306" t="s">
        <v>24</v>
      </c>
      <c r="F2306" s="107">
        <v>46022</v>
      </c>
      <c r="H2306">
        <v>84.76</v>
      </c>
      <c r="K2306" t="s">
        <v>142</v>
      </c>
      <c r="L2306" t="s">
        <v>25</v>
      </c>
      <c r="M2306">
        <v>2025</v>
      </c>
      <c r="N2306" t="s">
        <v>744</v>
      </c>
      <c r="O2306" t="s">
        <v>751</v>
      </c>
      <c r="P2306">
        <v>0</v>
      </c>
      <c r="Q2306">
        <v>0</v>
      </c>
      <c r="R2306">
        <v>0</v>
      </c>
      <c r="T2306" t="s">
        <v>2334</v>
      </c>
      <c r="U2306">
        <v>31</v>
      </c>
    </row>
    <row r="2307" spans="1:22" x14ac:dyDescent="0.3">
      <c r="A2307">
        <v>513</v>
      </c>
      <c r="B2307" t="s">
        <v>2335</v>
      </c>
      <c r="C2307" t="s">
        <v>249</v>
      </c>
      <c r="D2307" t="s">
        <v>60</v>
      </c>
      <c r="E2307" t="s">
        <v>24</v>
      </c>
      <c r="F2307" s="107">
        <v>46022</v>
      </c>
      <c r="K2307" t="s">
        <v>142</v>
      </c>
      <c r="L2307" t="s">
        <v>128</v>
      </c>
      <c r="M2307">
        <v>2025</v>
      </c>
      <c r="N2307" t="s">
        <v>744</v>
      </c>
      <c r="O2307" t="s">
        <v>751</v>
      </c>
      <c r="P2307">
        <v>0</v>
      </c>
      <c r="Q2307">
        <v>0</v>
      </c>
      <c r="R2307">
        <v>0</v>
      </c>
      <c r="T2307" t="s">
        <v>2339</v>
      </c>
      <c r="U2307">
        <v>31</v>
      </c>
      <c r="V2307" t="s">
        <v>128</v>
      </c>
    </row>
    <row r="2308" spans="1:22" x14ac:dyDescent="0.3">
      <c r="A2308">
        <v>514</v>
      </c>
      <c r="B2308" t="s">
        <v>2340</v>
      </c>
      <c r="C2308" t="s">
        <v>249</v>
      </c>
      <c r="D2308" t="s">
        <v>54</v>
      </c>
      <c r="E2308" t="s">
        <v>24</v>
      </c>
      <c r="F2308" s="107">
        <v>46022</v>
      </c>
      <c r="G2308">
        <v>70</v>
      </c>
      <c r="H2308">
        <v>45.96</v>
      </c>
      <c r="I2308" s="59">
        <v>0.65657142857142858</v>
      </c>
      <c r="J2308" s="59">
        <v>0.65657142857142858</v>
      </c>
      <c r="K2308" t="s">
        <v>25</v>
      </c>
      <c r="L2308" t="s">
        <v>25</v>
      </c>
      <c r="M2308">
        <v>2025</v>
      </c>
      <c r="N2308" t="s">
        <v>744</v>
      </c>
      <c r="O2308" t="s">
        <v>751</v>
      </c>
      <c r="P2308">
        <v>0</v>
      </c>
      <c r="Q2308">
        <v>0</v>
      </c>
      <c r="R2308">
        <v>0</v>
      </c>
      <c r="T2308" t="s">
        <v>2342</v>
      </c>
      <c r="U2308">
        <v>31</v>
      </c>
    </row>
    <row r="2309" spans="1:22" x14ac:dyDescent="0.3">
      <c r="A2309">
        <v>515</v>
      </c>
      <c r="B2309" t="s">
        <v>2343</v>
      </c>
      <c r="C2309" t="s">
        <v>66</v>
      </c>
      <c r="D2309" t="s">
        <v>54</v>
      </c>
      <c r="E2309" t="s">
        <v>24</v>
      </c>
      <c r="F2309" s="107">
        <v>46022</v>
      </c>
      <c r="G2309">
        <v>97</v>
      </c>
      <c r="H2309">
        <v>66.67</v>
      </c>
      <c r="I2309" s="59">
        <v>0.68731958762886602</v>
      </c>
      <c r="J2309" s="59">
        <v>0.68731958762886602</v>
      </c>
      <c r="K2309" t="s">
        <v>25</v>
      </c>
      <c r="L2309" t="s">
        <v>25</v>
      </c>
      <c r="M2309">
        <v>2025</v>
      </c>
      <c r="N2309" t="s">
        <v>744</v>
      </c>
      <c r="O2309" t="s">
        <v>751</v>
      </c>
      <c r="P2309">
        <v>0</v>
      </c>
      <c r="Q2309">
        <v>0</v>
      </c>
      <c r="R2309">
        <v>0</v>
      </c>
      <c r="T2309" t="s">
        <v>2344</v>
      </c>
      <c r="U2309">
        <v>31</v>
      </c>
    </row>
    <row r="2310" spans="1:22" x14ac:dyDescent="0.3">
      <c r="A2310">
        <v>516</v>
      </c>
      <c r="B2310" t="s">
        <v>2345</v>
      </c>
      <c r="C2310" t="s">
        <v>66</v>
      </c>
      <c r="D2310" t="s">
        <v>54</v>
      </c>
      <c r="E2310" t="s">
        <v>24</v>
      </c>
      <c r="F2310" s="107">
        <v>46022</v>
      </c>
      <c r="G2310">
        <v>97</v>
      </c>
      <c r="H2310">
        <v>315.79000000000002</v>
      </c>
      <c r="I2310" s="59">
        <v>1.3</v>
      </c>
      <c r="J2310" s="59">
        <v>3.255567010309278</v>
      </c>
      <c r="K2310" t="s">
        <v>25</v>
      </c>
      <c r="L2310" t="s">
        <v>25</v>
      </c>
      <c r="M2310">
        <v>2025</v>
      </c>
      <c r="N2310" t="s">
        <v>744</v>
      </c>
      <c r="O2310" t="s">
        <v>751</v>
      </c>
      <c r="P2310">
        <v>0</v>
      </c>
      <c r="Q2310">
        <v>0</v>
      </c>
      <c r="R2310">
        <v>0</v>
      </c>
      <c r="T2310" t="s">
        <v>2346</v>
      </c>
      <c r="U2310">
        <v>31</v>
      </c>
    </row>
    <row r="2311" spans="1:22" x14ac:dyDescent="0.3">
      <c r="A2311">
        <v>518</v>
      </c>
      <c r="B2311" t="s">
        <v>67</v>
      </c>
      <c r="C2311" t="s">
        <v>68</v>
      </c>
      <c r="D2311" t="s">
        <v>60</v>
      </c>
      <c r="E2311" t="s">
        <v>24</v>
      </c>
      <c r="F2311" s="107">
        <v>46022</v>
      </c>
      <c r="G2311">
        <v>100</v>
      </c>
      <c r="H2311">
        <v>137.5</v>
      </c>
      <c r="I2311" s="59">
        <v>1.3</v>
      </c>
      <c r="J2311" s="59">
        <v>1.375</v>
      </c>
      <c r="K2311" t="s">
        <v>25</v>
      </c>
      <c r="L2311" t="s">
        <v>25</v>
      </c>
      <c r="M2311">
        <v>2025</v>
      </c>
      <c r="N2311" t="s">
        <v>744</v>
      </c>
      <c r="O2311" t="s">
        <v>751</v>
      </c>
      <c r="P2311">
        <v>0</v>
      </c>
      <c r="Q2311">
        <v>0</v>
      </c>
      <c r="R2311">
        <v>0</v>
      </c>
      <c r="T2311" t="s">
        <v>2348</v>
      </c>
      <c r="U2311">
        <v>31</v>
      </c>
    </row>
    <row r="2312" spans="1:22" x14ac:dyDescent="0.3">
      <c r="A2312">
        <v>519</v>
      </c>
      <c r="B2312" t="s">
        <v>2349</v>
      </c>
      <c r="C2312" t="s">
        <v>759</v>
      </c>
      <c r="D2312" t="s">
        <v>54</v>
      </c>
      <c r="E2312" t="s">
        <v>24</v>
      </c>
      <c r="F2312" s="107">
        <v>44926</v>
      </c>
      <c r="K2312" t="s">
        <v>25</v>
      </c>
      <c r="L2312" t="s">
        <v>128</v>
      </c>
      <c r="M2312">
        <v>2022</v>
      </c>
      <c r="N2312" t="s">
        <v>744</v>
      </c>
      <c r="O2312" t="s">
        <v>749</v>
      </c>
      <c r="P2312">
        <v>0</v>
      </c>
      <c r="Q2312">
        <v>0</v>
      </c>
      <c r="R2312">
        <v>0</v>
      </c>
      <c r="T2312" t="s">
        <v>2353</v>
      </c>
      <c r="U2312">
        <v>31</v>
      </c>
      <c r="V2312" t="s">
        <v>128</v>
      </c>
    </row>
    <row r="2313" spans="1:22" x14ac:dyDescent="0.3">
      <c r="A2313">
        <v>519</v>
      </c>
      <c r="B2313" t="s">
        <v>2349</v>
      </c>
      <c r="C2313" t="s">
        <v>759</v>
      </c>
      <c r="D2313" t="s">
        <v>54</v>
      </c>
      <c r="E2313" t="s">
        <v>24</v>
      </c>
      <c r="F2313" s="107">
        <v>45291</v>
      </c>
      <c r="K2313" t="s">
        <v>25</v>
      </c>
      <c r="L2313" t="s">
        <v>128</v>
      </c>
      <c r="M2313">
        <v>2023</v>
      </c>
      <c r="N2313" t="s">
        <v>744</v>
      </c>
      <c r="O2313" t="s">
        <v>745</v>
      </c>
      <c r="P2313">
        <v>0</v>
      </c>
      <c r="Q2313">
        <v>0</v>
      </c>
      <c r="R2313">
        <v>0</v>
      </c>
      <c r="T2313" t="s">
        <v>2356</v>
      </c>
      <c r="U2313">
        <v>31</v>
      </c>
      <c r="V2313" t="s">
        <v>128</v>
      </c>
    </row>
    <row r="2314" spans="1:22" x14ac:dyDescent="0.3">
      <c r="A2314">
        <v>519</v>
      </c>
      <c r="B2314" t="s">
        <v>2349</v>
      </c>
      <c r="C2314" t="s">
        <v>759</v>
      </c>
      <c r="D2314" t="s">
        <v>54</v>
      </c>
      <c r="E2314" t="s">
        <v>24</v>
      </c>
      <c r="F2314" s="107">
        <v>45657</v>
      </c>
      <c r="K2314" t="s">
        <v>25</v>
      </c>
      <c r="L2314" t="s">
        <v>128</v>
      </c>
      <c r="M2314">
        <v>2024</v>
      </c>
      <c r="N2314" t="s">
        <v>744</v>
      </c>
      <c r="O2314" t="s">
        <v>762</v>
      </c>
      <c r="P2314">
        <v>0</v>
      </c>
      <c r="Q2314">
        <v>0</v>
      </c>
      <c r="R2314">
        <v>0</v>
      </c>
      <c r="T2314" t="s">
        <v>2359</v>
      </c>
      <c r="U2314">
        <v>31</v>
      </c>
      <c r="V2314" t="s">
        <v>128</v>
      </c>
    </row>
    <row r="2315" spans="1:22" x14ac:dyDescent="0.3">
      <c r="A2315">
        <v>519</v>
      </c>
      <c r="B2315" t="s">
        <v>2349</v>
      </c>
      <c r="C2315" t="s">
        <v>759</v>
      </c>
      <c r="D2315" t="s">
        <v>54</v>
      </c>
      <c r="E2315" t="s">
        <v>24</v>
      </c>
      <c r="F2315" s="107">
        <v>46022</v>
      </c>
      <c r="G2315">
        <v>100</v>
      </c>
      <c r="H2315">
        <v>131.13</v>
      </c>
      <c r="I2315" s="59">
        <v>1.3</v>
      </c>
      <c r="J2315" s="59">
        <v>1.3112999999999999</v>
      </c>
      <c r="K2315" t="s">
        <v>25</v>
      </c>
      <c r="L2315" t="s">
        <v>25</v>
      </c>
      <c r="M2315">
        <v>2025</v>
      </c>
      <c r="N2315" t="s">
        <v>744</v>
      </c>
      <c r="O2315" t="s">
        <v>751</v>
      </c>
      <c r="P2315">
        <v>0</v>
      </c>
      <c r="Q2315">
        <v>0</v>
      </c>
      <c r="R2315">
        <v>0</v>
      </c>
      <c r="T2315" t="s">
        <v>2361</v>
      </c>
      <c r="U2315">
        <v>31</v>
      </c>
    </row>
    <row r="2316" spans="1:22" x14ac:dyDescent="0.3">
      <c r="A2316">
        <v>522</v>
      </c>
      <c r="B2316" t="s">
        <v>2362</v>
      </c>
      <c r="C2316" t="s">
        <v>1461</v>
      </c>
      <c r="D2316" t="s">
        <v>73</v>
      </c>
      <c r="E2316" t="s">
        <v>24</v>
      </c>
      <c r="F2316" s="107">
        <v>46022</v>
      </c>
      <c r="H2316">
        <v>100</v>
      </c>
      <c r="K2316" t="s">
        <v>25</v>
      </c>
      <c r="L2316" t="s">
        <v>25</v>
      </c>
      <c r="M2316">
        <v>2025</v>
      </c>
      <c r="N2316" t="s">
        <v>744</v>
      </c>
      <c r="O2316" t="s">
        <v>751</v>
      </c>
      <c r="P2316">
        <v>0</v>
      </c>
      <c r="Q2316">
        <v>0</v>
      </c>
      <c r="R2316">
        <v>0</v>
      </c>
      <c r="T2316" t="s">
        <v>2363</v>
      </c>
      <c r="U2316">
        <v>31</v>
      </c>
    </row>
    <row r="2317" spans="1:22" x14ac:dyDescent="0.3">
      <c r="A2317">
        <v>523</v>
      </c>
      <c r="B2317" t="s">
        <v>350</v>
      </c>
      <c r="C2317" t="s">
        <v>998</v>
      </c>
      <c r="D2317" t="s">
        <v>54</v>
      </c>
      <c r="E2317" t="s">
        <v>24</v>
      </c>
      <c r="F2317" s="107">
        <v>44926</v>
      </c>
      <c r="K2317" t="s">
        <v>25</v>
      </c>
      <c r="L2317" t="s">
        <v>128</v>
      </c>
      <c r="M2317">
        <v>2022</v>
      </c>
      <c r="N2317" t="s">
        <v>744</v>
      </c>
      <c r="O2317" t="s">
        <v>749</v>
      </c>
      <c r="P2317">
        <v>0</v>
      </c>
      <c r="Q2317">
        <v>0</v>
      </c>
      <c r="R2317">
        <v>0</v>
      </c>
      <c r="T2317" t="s">
        <v>2367</v>
      </c>
      <c r="U2317">
        <v>31</v>
      </c>
      <c r="V2317" t="s">
        <v>128</v>
      </c>
    </row>
    <row r="2318" spans="1:22" x14ac:dyDescent="0.3">
      <c r="A2318">
        <v>523</v>
      </c>
      <c r="B2318" t="s">
        <v>350</v>
      </c>
      <c r="C2318" t="s">
        <v>998</v>
      </c>
      <c r="D2318" t="s">
        <v>54</v>
      </c>
      <c r="E2318" t="s">
        <v>24</v>
      </c>
      <c r="F2318" s="107">
        <v>45291</v>
      </c>
      <c r="K2318" t="s">
        <v>25</v>
      </c>
      <c r="L2318" t="s">
        <v>128</v>
      </c>
      <c r="M2318">
        <v>2023</v>
      </c>
      <c r="N2318" t="s">
        <v>744</v>
      </c>
      <c r="O2318" t="s">
        <v>745</v>
      </c>
      <c r="P2318">
        <v>0</v>
      </c>
      <c r="Q2318">
        <v>0</v>
      </c>
      <c r="R2318">
        <v>0</v>
      </c>
      <c r="T2318" t="s">
        <v>2370</v>
      </c>
      <c r="U2318">
        <v>31</v>
      </c>
      <c r="V2318" t="s">
        <v>128</v>
      </c>
    </row>
    <row r="2319" spans="1:22" x14ac:dyDescent="0.3">
      <c r="A2319">
        <v>523</v>
      </c>
      <c r="B2319" t="s">
        <v>350</v>
      </c>
      <c r="C2319" t="s">
        <v>998</v>
      </c>
      <c r="D2319" t="s">
        <v>54</v>
      </c>
      <c r="E2319" t="s">
        <v>24</v>
      </c>
      <c r="F2319" s="107">
        <v>45657</v>
      </c>
      <c r="K2319" t="s">
        <v>25</v>
      </c>
      <c r="L2319" t="s">
        <v>128</v>
      </c>
      <c r="M2319">
        <v>2024</v>
      </c>
      <c r="N2319" t="s">
        <v>744</v>
      </c>
      <c r="O2319" t="s">
        <v>762</v>
      </c>
      <c r="P2319">
        <v>0</v>
      </c>
      <c r="Q2319">
        <v>0</v>
      </c>
      <c r="R2319">
        <v>0</v>
      </c>
      <c r="T2319" t="s">
        <v>2373</v>
      </c>
      <c r="U2319">
        <v>31</v>
      </c>
      <c r="V2319" t="s">
        <v>128</v>
      </c>
    </row>
    <row r="2320" spans="1:22" x14ac:dyDescent="0.3">
      <c r="A2320">
        <v>523</v>
      </c>
      <c r="B2320" t="s">
        <v>350</v>
      </c>
      <c r="C2320" t="s">
        <v>998</v>
      </c>
      <c r="D2320" t="s">
        <v>54</v>
      </c>
      <c r="E2320" t="s">
        <v>24</v>
      </c>
      <c r="F2320" s="107">
        <v>46022</v>
      </c>
      <c r="G2320">
        <v>95</v>
      </c>
      <c r="H2320">
        <v>95.82</v>
      </c>
      <c r="I2320" s="59">
        <v>1.0086315789473681</v>
      </c>
      <c r="J2320" s="59">
        <v>1.0086315789473681</v>
      </c>
      <c r="K2320" t="s">
        <v>25</v>
      </c>
      <c r="L2320" t="s">
        <v>25</v>
      </c>
      <c r="M2320">
        <v>2025</v>
      </c>
      <c r="N2320" t="s">
        <v>744</v>
      </c>
      <c r="O2320" t="s">
        <v>751</v>
      </c>
      <c r="P2320">
        <v>0</v>
      </c>
      <c r="Q2320">
        <v>0</v>
      </c>
      <c r="R2320">
        <v>0</v>
      </c>
      <c r="T2320" t="s">
        <v>2375</v>
      </c>
      <c r="U2320">
        <v>31</v>
      </c>
    </row>
    <row r="2321" spans="1:22" x14ac:dyDescent="0.3">
      <c r="A2321">
        <v>524</v>
      </c>
      <c r="B2321" t="s">
        <v>397</v>
      </c>
      <c r="C2321" t="s">
        <v>1569</v>
      </c>
      <c r="D2321" t="s">
        <v>54</v>
      </c>
      <c r="E2321" t="s">
        <v>24</v>
      </c>
      <c r="F2321" s="107">
        <v>44926</v>
      </c>
      <c r="G2321">
        <v>100</v>
      </c>
      <c r="K2321" t="s">
        <v>55</v>
      </c>
      <c r="L2321" t="s">
        <v>128</v>
      </c>
      <c r="M2321">
        <v>2022</v>
      </c>
      <c r="N2321" t="s">
        <v>744</v>
      </c>
      <c r="O2321" t="s">
        <v>749</v>
      </c>
      <c r="P2321">
        <v>0</v>
      </c>
      <c r="Q2321">
        <v>0</v>
      </c>
      <c r="R2321">
        <v>0</v>
      </c>
      <c r="T2321" t="s">
        <v>2379</v>
      </c>
      <c r="U2321">
        <v>31</v>
      </c>
      <c r="V2321" t="s">
        <v>128</v>
      </c>
    </row>
    <row r="2322" spans="1:22" x14ac:dyDescent="0.3">
      <c r="A2322">
        <v>524</v>
      </c>
      <c r="B2322" t="s">
        <v>397</v>
      </c>
      <c r="C2322" t="s">
        <v>1569</v>
      </c>
      <c r="D2322" t="s">
        <v>54</v>
      </c>
      <c r="E2322" t="s">
        <v>24</v>
      </c>
      <c r="F2322" s="107">
        <v>45291</v>
      </c>
      <c r="G2322">
        <v>100</v>
      </c>
      <c r="K2322" t="s">
        <v>55</v>
      </c>
      <c r="L2322" t="s">
        <v>128</v>
      </c>
      <c r="M2322">
        <v>2023</v>
      </c>
      <c r="N2322" t="s">
        <v>744</v>
      </c>
      <c r="O2322" t="s">
        <v>745</v>
      </c>
      <c r="P2322">
        <v>0</v>
      </c>
      <c r="Q2322">
        <v>0</v>
      </c>
      <c r="R2322">
        <v>0</v>
      </c>
      <c r="T2322" t="s">
        <v>2382</v>
      </c>
      <c r="U2322">
        <v>31</v>
      </c>
      <c r="V2322" t="s">
        <v>128</v>
      </c>
    </row>
    <row r="2323" spans="1:22" x14ac:dyDescent="0.3">
      <c r="A2323">
        <v>524</v>
      </c>
      <c r="B2323" t="s">
        <v>397</v>
      </c>
      <c r="C2323" t="s">
        <v>1569</v>
      </c>
      <c r="D2323" t="s">
        <v>54</v>
      </c>
      <c r="E2323" t="s">
        <v>24</v>
      </c>
      <c r="F2323" s="107">
        <v>45657</v>
      </c>
      <c r="G2323">
        <v>100</v>
      </c>
      <c r="K2323" t="s">
        <v>55</v>
      </c>
      <c r="L2323" t="s">
        <v>128</v>
      </c>
      <c r="M2323">
        <v>2024</v>
      </c>
      <c r="N2323" t="s">
        <v>744</v>
      </c>
      <c r="O2323" t="s">
        <v>762</v>
      </c>
      <c r="P2323">
        <v>0</v>
      </c>
      <c r="Q2323">
        <v>0</v>
      </c>
      <c r="R2323">
        <v>0</v>
      </c>
      <c r="T2323" t="s">
        <v>2384</v>
      </c>
      <c r="U2323">
        <v>31</v>
      </c>
      <c r="V2323" t="s">
        <v>128</v>
      </c>
    </row>
    <row r="2324" spans="1:22" x14ac:dyDescent="0.3">
      <c r="A2324">
        <v>524</v>
      </c>
      <c r="B2324" t="s">
        <v>397</v>
      </c>
      <c r="C2324" t="s">
        <v>1569</v>
      </c>
      <c r="D2324" t="s">
        <v>54</v>
      </c>
      <c r="E2324" t="s">
        <v>24</v>
      </c>
      <c r="F2324" s="107">
        <v>46022</v>
      </c>
      <c r="G2324">
        <v>143.41200000000001</v>
      </c>
      <c r="H2324">
        <v>106.07</v>
      </c>
      <c r="I2324" s="59">
        <v>0.73961732630463273</v>
      </c>
      <c r="J2324" s="59">
        <v>0.73961732630463273</v>
      </c>
      <c r="K2324" t="s">
        <v>55</v>
      </c>
      <c r="L2324" t="s">
        <v>55</v>
      </c>
      <c r="M2324">
        <v>2025</v>
      </c>
      <c r="N2324" t="s">
        <v>744</v>
      </c>
      <c r="O2324" t="s">
        <v>751</v>
      </c>
      <c r="P2324">
        <v>0</v>
      </c>
      <c r="Q2324">
        <v>0</v>
      </c>
      <c r="R2324">
        <v>0</v>
      </c>
      <c r="T2324" t="s">
        <v>2386</v>
      </c>
      <c r="U2324">
        <v>31</v>
      </c>
    </row>
    <row r="2325" spans="1:22" x14ac:dyDescent="0.3">
      <c r="A2325">
        <v>526</v>
      </c>
      <c r="B2325" t="s">
        <v>2387</v>
      </c>
      <c r="C2325" t="s">
        <v>794</v>
      </c>
      <c r="D2325" t="s">
        <v>60</v>
      </c>
      <c r="E2325" t="s">
        <v>24</v>
      </c>
      <c r="F2325" s="107">
        <v>45930</v>
      </c>
      <c r="G2325">
        <v>95</v>
      </c>
      <c r="H2325">
        <v>96.6</v>
      </c>
      <c r="I2325" s="59">
        <v>1.016842105263158</v>
      </c>
      <c r="J2325" s="59">
        <v>1.016842105263158</v>
      </c>
      <c r="K2325" t="s">
        <v>25</v>
      </c>
      <c r="L2325" t="s">
        <v>25</v>
      </c>
      <c r="M2325">
        <v>2025</v>
      </c>
      <c r="N2325" t="s">
        <v>766</v>
      </c>
      <c r="O2325" t="s">
        <v>751</v>
      </c>
      <c r="P2325">
        <v>0</v>
      </c>
      <c r="Q2325">
        <v>0</v>
      </c>
      <c r="R2325">
        <v>0</v>
      </c>
      <c r="T2325" t="s">
        <v>2389</v>
      </c>
      <c r="U2325">
        <v>30</v>
      </c>
    </row>
    <row r="2326" spans="1:22" x14ac:dyDescent="0.3">
      <c r="A2326">
        <v>527</v>
      </c>
      <c r="B2326" t="s">
        <v>2390</v>
      </c>
      <c r="C2326" t="s">
        <v>1244</v>
      </c>
      <c r="D2326" t="s">
        <v>73</v>
      </c>
      <c r="E2326" t="s">
        <v>24</v>
      </c>
      <c r="F2326" s="107">
        <v>46022</v>
      </c>
      <c r="G2326">
        <v>100</v>
      </c>
      <c r="H2326">
        <v>197.94</v>
      </c>
      <c r="I2326" s="59">
        <v>1.3</v>
      </c>
      <c r="J2326" s="59">
        <v>1.9794</v>
      </c>
      <c r="K2326" t="s">
        <v>25</v>
      </c>
      <c r="L2326" t="s">
        <v>25</v>
      </c>
      <c r="M2326">
        <v>2025</v>
      </c>
      <c r="N2326" t="s">
        <v>744</v>
      </c>
      <c r="O2326" t="s">
        <v>751</v>
      </c>
      <c r="P2326">
        <v>0</v>
      </c>
      <c r="Q2326">
        <v>0</v>
      </c>
      <c r="R2326">
        <v>0</v>
      </c>
      <c r="T2326" t="s">
        <v>2391</v>
      </c>
      <c r="U2326">
        <v>31</v>
      </c>
    </row>
    <row r="2327" spans="1:22" x14ac:dyDescent="0.3">
      <c r="A2327">
        <v>528</v>
      </c>
      <c r="B2327" t="s">
        <v>2392</v>
      </c>
      <c r="C2327" t="s">
        <v>1244</v>
      </c>
      <c r="D2327" t="s">
        <v>73</v>
      </c>
      <c r="E2327" t="s">
        <v>24</v>
      </c>
      <c r="F2327" s="107">
        <v>46022</v>
      </c>
      <c r="G2327">
        <v>100</v>
      </c>
      <c r="H2327">
        <v>173.92055267703</v>
      </c>
      <c r="I2327" s="59">
        <v>1.3</v>
      </c>
      <c r="J2327" s="59">
        <v>1.7392055267702999</v>
      </c>
      <c r="K2327" t="s">
        <v>55</v>
      </c>
      <c r="L2327" t="s">
        <v>55</v>
      </c>
      <c r="M2327">
        <v>2025</v>
      </c>
      <c r="N2327" t="s">
        <v>744</v>
      </c>
      <c r="O2327" t="s">
        <v>751</v>
      </c>
      <c r="P2327">
        <v>0</v>
      </c>
      <c r="Q2327">
        <v>0</v>
      </c>
      <c r="R2327">
        <v>0</v>
      </c>
      <c r="T2327" t="s">
        <v>2394</v>
      </c>
      <c r="U2327">
        <v>31</v>
      </c>
    </row>
    <row r="2328" spans="1:22" x14ac:dyDescent="0.3">
      <c r="A2328">
        <v>529</v>
      </c>
      <c r="B2328" t="s">
        <v>2395</v>
      </c>
      <c r="C2328" t="s">
        <v>771</v>
      </c>
      <c r="D2328" t="s">
        <v>60</v>
      </c>
      <c r="E2328" t="s">
        <v>24</v>
      </c>
      <c r="F2328" s="107">
        <v>44926</v>
      </c>
      <c r="K2328" t="s">
        <v>25</v>
      </c>
      <c r="L2328" t="s">
        <v>128</v>
      </c>
      <c r="M2328">
        <v>2022</v>
      </c>
      <c r="N2328" t="s">
        <v>744</v>
      </c>
      <c r="O2328" t="s">
        <v>749</v>
      </c>
      <c r="P2328">
        <v>0</v>
      </c>
      <c r="Q2328">
        <v>0</v>
      </c>
      <c r="R2328">
        <v>0</v>
      </c>
      <c r="T2328" t="s">
        <v>2399</v>
      </c>
      <c r="U2328">
        <v>31</v>
      </c>
      <c r="V2328" t="s">
        <v>128</v>
      </c>
    </row>
    <row r="2329" spans="1:22" x14ac:dyDescent="0.3">
      <c r="A2329">
        <v>529</v>
      </c>
      <c r="B2329" t="s">
        <v>2395</v>
      </c>
      <c r="C2329" t="s">
        <v>771</v>
      </c>
      <c r="D2329" t="s">
        <v>60</v>
      </c>
      <c r="E2329" t="s">
        <v>24</v>
      </c>
      <c r="F2329" s="107">
        <v>45291</v>
      </c>
      <c r="K2329" t="s">
        <v>25</v>
      </c>
      <c r="L2329" t="s">
        <v>128</v>
      </c>
      <c r="M2329">
        <v>2023</v>
      </c>
      <c r="N2329" t="s">
        <v>744</v>
      </c>
      <c r="O2329" t="s">
        <v>745</v>
      </c>
      <c r="P2329">
        <v>0</v>
      </c>
      <c r="Q2329">
        <v>0</v>
      </c>
      <c r="R2329">
        <v>0</v>
      </c>
      <c r="T2329" t="s">
        <v>2403</v>
      </c>
      <c r="U2329">
        <v>31</v>
      </c>
      <c r="V2329" t="s">
        <v>128</v>
      </c>
    </row>
    <row r="2330" spans="1:22" x14ac:dyDescent="0.3">
      <c r="A2330">
        <v>529</v>
      </c>
      <c r="B2330" t="s">
        <v>2395</v>
      </c>
      <c r="C2330" t="s">
        <v>771</v>
      </c>
      <c r="D2330" t="s">
        <v>60</v>
      </c>
      <c r="E2330" t="s">
        <v>24</v>
      </c>
      <c r="F2330" s="107">
        <v>45657</v>
      </c>
      <c r="K2330" t="s">
        <v>25</v>
      </c>
      <c r="L2330" t="s">
        <v>128</v>
      </c>
      <c r="M2330">
        <v>2024</v>
      </c>
      <c r="N2330" t="s">
        <v>744</v>
      </c>
      <c r="O2330" t="s">
        <v>762</v>
      </c>
      <c r="P2330">
        <v>0</v>
      </c>
      <c r="Q2330">
        <v>0</v>
      </c>
      <c r="R2330">
        <v>0</v>
      </c>
      <c r="T2330" t="s">
        <v>2410</v>
      </c>
      <c r="U2330">
        <v>31</v>
      </c>
      <c r="V2330" t="s">
        <v>128</v>
      </c>
    </row>
    <row r="2331" spans="1:22" x14ac:dyDescent="0.3">
      <c r="A2331">
        <v>529</v>
      </c>
      <c r="B2331" t="s">
        <v>2395</v>
      </c>
      <c r="C2331" t="s">
        <v>771</v>
      </c>
      <c r="D2331" t="s">
        <v>60</v>
      </c>
      <c r="E2331" t="s">
        <v>24</v>
      </c>
      <c r="F2331" s="107">
        <v>46022</v>
      </c>
      <c r="G2331">
        <v>90</v>
      </c>
      <c r="H2331">
        <v>97.97</v>
      </c>
      <c r="I2331" s="59">
        <v>1.0885555555555551</v>
      </c>
      <c r="J2331" s="59">
        <v>1.0885555555555551</v>
      </c>
      <c r="K2331" t="s">
        <v>25</v>
      </c>
      <c r="L2331" t="s">
        <v>25</v>
      </c>
      <c r="M2331">
        <v>2025</v>
      </c>
      <c r="N2331" t="s">
        <v>744</v>
      </c>
      <c r="O2331" t="s">
        <v>751</v>
      </c>
      <c r="P2331">
        <v>0</v>
      </c>
      <c r="Q2331">
        <v>0</v>
      </c>
      <c r="R2331">
        <v>0</v>
      </c>
      <c r="T2331" t="s">
        <v>2416</v>
      </c>
      <c r="U2331">
        <v>31</v>
      </c>
    </row>
    <row r="2332" spans="1:22" x14ac:dyDescent="0.3">
      <c r="A2332">
        <v>530</v>
      </c>
      <c r="B2332" t="s">
        <v>2417</v>
      </c>
      <c r="C2332" t="s">
        <v>66</v>
      </c>
      <c r="D2332" t="s">
        <v>54</v>
      </c>
      <c r="E2332" t="s">
        <v>24</v>
      </c>
      <c r="F2332" s="107">
        <v>46022</v>
      </c>
      <c r="G2332">
        <v>97</v>
      </c>
      <c r="H2332">
        <v>85.56</v>
      </c>
      <c r="I2332" s="59">
        <v>0.88206185567010309</v>
      </c>
      <c r="J2332" s="59">
        <v>0.88206185567010309</v>
      </c>
      <c r="K2332" t="s">
        <v>25</v>
      </c>
      <c r="L2332" t="s">
        <v>25</v>
      </c>
      <c r="M2332">
        <v>2025</v>
      </c>
      <c r="N2332" t="s">
        <v>744</v>
      </c>
      <c r="O2332" t="s">
        <v>751</v>
      </c>
      <c r="P2332">
        <v>0</v>
      </c>
      <c r="Q2332">
        <v>0</v>
      </c>
      <c r="R2332">
        <v>0</v>
      </c>
      <c r="T2332" t="s">
        <v>2418</v>
      </c>
      <c r="U2332">
        <v>31</v>
      </c>
    </row>
    <row r="2333" spans="1:22" x14ac:dyDescent="0.3">
      <c r="A2333">
        <v>531</v>
      </c>
      <c r="B2333" t="s">
        <v>2419</v>
      </c>
      <c r="C2333" t="s">
        <v>66</v>
      </c>
      <c r="D2333" t="s">
        <v>54</v>
      </c>
      <c r="E2333" t="s">
        <v>24</v>
      </c>
      <c r="F2333" s="107">
        <v>46022</v>
      </c>
      <c r="G2333">
        <v>90</v>
      </c>
      <c r="H2333">
        <v>93.94</v>
      </c>
      <c r="I2333" s="59">
        <v>1.0437777777777779</v>
      </c>
      <c r="J2333" s="59">
        <v>1.0437777777777779</v>
      </c>
      <c r="K2333" t="s">
        <v>25</v>
      </c>
      <c r="L2333" t="s">
        <v>25</v>
      </c>
      <c r="M2333">
        <v>2025</v>
      </c>
      <c r="N2333" t="s">
        <v>744</v>
      </c>
      <c r="O2333" t="s">
        <v>751</v>
      </c>
      <c r="P2333">
        <v>0</v>
      </c>
      <c r="Q2333">
        <v>0</v>
      </c>
      <c r="R2333">
        <v>0</v>
      </c>
      <c r="T2333" t="s">
        <v>2420</v>
      </c>
      <c r="U2333">
        <v>31</v>
      </c>
    </row>
    <row r="2334" spans="1:22" x14ac:dyDescent="0.3">
      <c r="A2334">
        <v>532</v>
      </c>
      <c r="B2334" t="s">
        <v>2421</v>
      </c>
      <c r="C2334" t="s">
        <v>110</v>
      </c>
      <c r="D2334" t="s">
        <v>54</v>
      </c>
      <c r="E2334" t="s">
        <v>24</v>
      </c>
      <c r="F2334" s="107">
        <v>44926</v>
      </c>
      <c r="K2334" t="s">
        <v>25</v>
      </c>
      <c r="L2334" t="s">
        <v>128</v>
      </c>
      <c r="M2334">
        <v>2022</v>
      </c>
      <c r="N2334" t="s">
        <v>744</v>
      </c>
      <c r="O2334" t="s">
        <v>749</v>
      </c>
      <c r="P2334">
        <v>0</v>
      </c>
      <c r="Q2334">
        <v>0</v>
      </c>
      <c r="R2334">
        <v>0</v>
      </c>
      <c r="T2334" t="s">
        <v>2425</v>
      </c>
      <c r="U2334">
        <v>31</v>
      </c>
      <c r="V2334" t="s">
        <v>128</v>
      </c>
    </row>
    <row r="2335" spans="1:22" x14ac:dyDescent="0.3">
      <c r="A2335">
        <v>532</v>
      </c>
      <c r="B2335" t="s">
        <v>2421</v>
      </c>
      <c r="C2335" t="s">
        <v>110</v>
      </c>
      <c r="D2335" t="s">
        <v>54</v>
      </c>
      <c r="E2335" t="s">
        <v>24</v>
      </c>
      <c r="F2335" s="107">
        <v>45291</v>
      </c>
      <c r="G2335">
        <v>100</v>
      </c>
      <c r="K2335" t="s">
        <v>25</v>
      </c>
      <c r="L2335" t="s">
        <v>128</v>
      </c>
      <c r="M2335">
        <v>2023</v>
      </c>
      <c r="N2335" t="s">
        <v>744</v>
      </c>
      <c r="O2335" t="s">
        <v>745</v>
      </c>
      <c r="P2335">
        <v>0</v>
      </c>
      <c r="Q2335">
        <v>0</v>
      </c>
      <c r="R2335">
        <v>0</v>
      </c>
      <c r="T2335" t="s">
        <v>2427</v>
      </c>
      <c r="U2335">
        <v>31</v>
      </c>
      <c r="V2335" t="s">
        <v>128</v>
      </c>
    </row>
    <row r="2336" spans="1:22" x14ac:dyDescent="0.3">
      <c r="A2336">
        <v>532</v>
      </c>
      <c r="B2336" t="s">
        <v>2421</v>
      </c>
      <c r="C2336" t="s">
        <v>110</v>
      </c>
      <c r="D2336" t="s">
        <v>54</v>
      </c>
      <c r="E2336" t="s">
        <v>24</v>
      </c>
      <c r="F2336" s="107">
        <v>45657</v>
      </c>
      <c r="G2336">
        <v>100</v>
      </c>
      <c r="K2336" t="s">
        <v>25</v>
      </c>
      <c r="L2336" t="s">
        <v>128</v>
      </c>
      <c r="M2336">
        <v>2024</v>
      </c>
      <c r="N2336" t="s">
        <v>744</v>
      </c>
      <c r="O2336" t="s">
        <v>762</v>
      </c>
      <c r="P2336">
        <v>0</v>
      </c>
      <c r="Q2336">
        <v>0</v>
      </c>
      <c r="R2336">
        <v>0</v>
      </c>
      <c r="T2336" t="s">
        <v>2429</v>
      </c>
      <c r="U2336">
        <v>31</v>
      </c>
      <c r="V2336" t="s">
        <v>128</v>
      </c>
    </row>
    <row r="2337" spans="1:22" x14ac:dyDescent="0.3">
      <c r="A2337">
        <v>532</v>
      </c>
      <c r="B2337" t="s">
        <v>2421</v>
      </c>
      <c r="C2337" t="s">
        <v>110</v>
      </c>
      <c r="D2337" t="s">
        <v>54</v>
      </c>
      <c r="E2337" t="s">
        <v>24</v>
      </c>
      <c r="F2337" s="107">
        <v>46022</v>
      </c>
      <c r="G2337">
        <v>100</v>
      </c>
      <c r="H2337">
        <v>134.78</v>
      </c>
      <c r="I2337" s="59">
        <v>1.3</v>
      </c>
      <c r="J2337" s="59">
        <v>1.3478000000000001</v>
      </c>
      <c r="K2337" t="s">
        <v>25</v>
      </c>
      <c r="L2337" t="s">
        <v>25</v>
      </c>
      <c r="M2337">
        <v>2025</v>
      </c>
      <c r="N2337" t="s">
        <v>744</v>
      </c>
      <c r="O2337" t="s">
        <v>751</v>
      </c>
      <c r="P2337">
        <v>0</v>
      </c>
      <c r="Q2337">
        <v>0</v>
      </c>
      <c r="R2337">
        <v>0</v>
      </c>
      <c r="T2337" t="s">
        <v>2431</v>
      </c>
      <c r="U2337">
        <v>31</v>
      </c>
    </row>
    <row r="2338" spans="1:22" x14ac:dyDescent="0.3">
      <c r="A2338">
        <v>533</v>
      </c>
      <c r="B2338" t="s">
        <v>2432</v>
      </c>
      <c r="C2338" t="s">
        <v>110</v>
      </c>
      <c r="D2338" t="s">
        <v>54</v>
      </c>
      <c r="E2338" t="s">
        <v>24</v>
      </c>
      <c r="F2338" s="107">
        <v>44926</v>
      </c>
      <c r="K2338" t="s">
        <v>25</v>
      </c>
      <c r="L2338" t="s">
        <v>128</v>
      </c>
      <c r="M2338">
        <v>2022</v>
      </c>
      <c r="N2338" t="s">
        <v>744</v>
      </c>
      <c r="O2338" t="s">
        <v>749</v>
      </c>
      <c r="P2338">
        <v>0</v>
      </c>
      <c r="Q2338">
        <v>0</v>
      </c>
      <c r="R2338">
        <v>0</v>
      </c>
      <c r="T2338" t="s">
        <v>2436</v>
      </c>
      <c r="U2338">
        <v>31</v>
      </c>
      <c r="V2338" t="s">
        <v>128</v>
      </c>
    </row>
    <row r="2339" spans="1:22" x14ac:dyDescent="0.3">
      <c r="A2339">
        <v>533</v>
      </c>
      <c r="B2339" t="s">
        <v>2432</v>
      </c>
      <c r="C2339" t="s">
        <v>110</v>
      </c>
      <c r="D2339" t="s">
        <v>54</v>
      </c>
      <c r="E2339" t="s">
        <v>24</v>
      </c>
      <c r="F2339" s="107">
        <v>45291</v>
      </c>
      <c r="K2339" t="s">
        <v>25</v>
      </c>
      <c r="L2339" t="s">
        <v>128</v>
      </c>
      <c r="M2339">
        <v>2023</v>
      </c>
      <c r="N2339" t="s">
        <v>744</v>
      </c>
      <c r="O2339" t="s">
        <v>745</v>
      </c>
      <c r="P2339">
        <v>0</v>
      </c>
      <c r="Q2339">
        <v>0</v>
      </c>
      <c r="R2339">
        <v>0</v>
      </c>
      <c r="T2339" t="s">
        <v>2439</v>
      </c>
      <c r="U2339">
        <v>31</v>
      </c>
      <c r="V2339" t="s">
        <v>128</v>
      </c>
    </row>
    <row r="2340" spans="1:22" x14ac:dyDescent="0.3">
      <c r="A2340">
        <v>533</v>
      </c>
      <c r="B2340" t="s">
        <v>2432</v>
      </c>
      <c r="C2340" t="s">
        <v>110</v>
      </c>
      <c r="D2340" t="s">
        <v>54</v>
      </c>
      <c r="E2340" t="s">
        <v>24</v>
      </c>
      <c r="F2340" s="107">
        <v>45657</v>
      </c>
      <c r="K2340" t="s">
        <v>25</v>
      </c>
      <c r="L2340" t="s">
        <v>128</v>
      </c>
      <c r="M2340">
        <v>2024</v>
      </c>
      <c r="N2340" t="s">
        <v>744</v>
      </c>
      <c r="O2340" t="s">
        <v>762</v>
      </c>
      <c r="P2340">
        <v>0</v>
      </c>
      <c r="Q2340">
        <v>0</v>
      </c>
      <c r="R2340">
        <v>0</v>
      </c>
      <c r="T2340" t="s">
        <v>2441</v>
      </c>
      <c r="U2340">
        <v>31</v>
      </c>
      <c r="V2340" t="s">
        <v>128</v>
      </c>
    </row>
    <row r="2341" spans="1:22" x14ac:dyDescent="0.3">
      <c r="A2341">
        <v>533</v>
      </c>
      <c r="B2341" t="s">
        <v>2432</v>
      </c>
      <c r="C2341" t="s">
        <v>110</v>
      </c>
      <c r="D2341" t="s">
        <v>54</v>
      </c>
      <c r="E2341" t="s">
        <v>24</v>
      </c>
      <c r="F2341" s="107">
        <v>46022</v>
      </c>
      <c r="G2341">
        <v>100</v>
      </c>
      <c r="H2341">
        <v>177.95</v>
      </c>
      <c r="I2341" s="59">
        <v>1.3</v>
      </c>
      <c r="J2341" s="59">
        <v>1.7795000000000001</v>
      </c>
      <c r="K2341" t="s">
        <v>25</v>
      </c>
      <c r="L2341" t="s">
        <v>25</v>
      </c>
      <c r="M2341">
        <v>2025</v>
      </c>
      <c r="N2341" t="s">
        <v>744</v>
      </c>
      <c r="O2341" t="s">
        <v>751</v>
      </c>
      <c r="P2341">
        <v>0</v>
      </c>
      <c r="Q2341">
        <v>0</v>
      </c>
      <c r="R2341">
        <v>0</v>
      </c>
      <c r="T2341" t="s">
        <v>2443</v>
      </c>
      <c r="U2341">
        <v>31</v>
      </c>
    </row>
    <row r="2342" spans="1:22" x14ac:dyDescent="0.3">
      <c r="A2342">
        <v>534</v>
      </c>
      <c r="B2342" t="s">
        <v>2444</v>
      </c>
      <c r="C2342" t="s">
        <v>110</v>
      </c>
      <c r="D2342" t="s">
        <v>54</v>
      </c>
      <c r="E2342" t="s">
        <v>24</v>
      </c>
      <c r="F2342" s="107">
        <v>44926</v>
      </c>
      <c r="K2342" t="s">
        <v>25</v>
      </c>
      <c r="L2342" t="s">
        <v>128</v>
      </c>
      <c r="M2342">
        <v>2022</v>
      </c>
      <c r="N2342" t="s">
        <v>744</v>
      </c>
      <c r="O2342" t="s">
        <v>749</v>
      </c>
      <c r="P2342">
        <v>0</v>
      </c>
      <c r="Q2342">
        <v>0</v>
      </c>
      <c r="R2342">
        <v>0</v>
      </c>
      <c r="T2342" t="s">
        <v>2448</v>
      </c>
      <c r="U2342">
        <v>31</v>
      </c>
      <c r="V2342" t="s">
        <v>128</v>
      </c>
    </row>
    <row r="2343" spans="1:22" x14ac:dyDescent="0.3">
      <c r="A2343">
        <v>534</v>
      </c>
      <c r="B2343" t="s">
        <v>2444</v>
      </c>
      <c r="C2343" t="s">
        <v>110</v>
      </c>
      <c r="D2343" t="s">
        <v>54</v>
      </c>
      <c r="E2343" t="s">
        <v>24</v>
      </c>
      <c r="F2343" s="107">
        <v>45291</v>
      </c>
      <c r="K2343" t="s">
        <v>25</v>
      </c>
      <c r="L2343" t="s">
        <v>128</v>
      </c>
      <c r="M2343">
        <v>2023</v>
      </c>
      <c r="N2343" t="s">
        <v>744</v>
      </c>
      <c r="O2343" t="s">
        <v>745</v>
      </c>
      <c r="P2343">
        <v>0</v>
      </c>
      <c r="Q2343">
        <v>0</v>
      </c>
      <c r="R2343">
        <v>0</v>
      </c>
      <c r="T2343" t="s">
        <v>2451</v>
      </c>
      <c r="U2343">
        <v>31</v>
      </c>
      <c r="V2343" t="s">
        <v>128</v>
      </c>
    </row>
    <row r="2344" spans="1:22" x14ac:dyDescent="0.3">
      <c r="A2344">
        <v>534</v>
      </c>
      <c r="B2344" t="s">
        <v>2444</v>
      </c>
      <c r="C2344" t="s">
        <v>110</v>
      </c>
      <c r="D2344" t="s">
        <v>54</v>
      </c>
      <c r="E2344" t="s">
        <v>24</v>
      </c>
      <c r="F2344" s="107">
        <v>45657</v>
      </c>
      <c r="K2344" t="s">
        <v>25</v>
      </c>
      <c r="L2344" t="s">
        <v>128</v>
      </c>
      <c r="M2344">
        <v>2024</v>
      </c>
      <c r="N2344" t="s">
        <v>744</v>
      </c>
      <c r="O2344" t="s">
        <v>762</v>
      </c>
      <c r="P2344">
        <v>0</v>
      </c>
      <c r="Q2344">
        <v>0</v>
      </c>
      <c r="R2344">
        <v>0</v>
      </c>
      <c r="T2344" t="s">
        <v>2453</v>
      </c>
      <c r="U2344">
        <v>31</v>
      </c>
      <c r="V2344" t="s">
        <v>128</v>
      </c>
    </row>
    <row r="2345" spans="1:22" x14ac:dyDescent="0.3">
      <c r="A2345">
        <v>534</v>
      </c>
      <c r="B2345" t="s">
        <v>2444</v>
      </c>
      <c r="C2345" t="s">
        <v>110</v>
      </c>
      <c r="D2345" t="s">
        <v>54</v>
      </c>
      <c r="E2345" t="s">
        <v>24</v>
      </c>
      <c r="F2345" s="107">
        <v>46022</v>
      </c>
      <c r="G2345">
        <v>100</v>
      </c>
      <c r="H2345">
        <v>134.53</v>
      </c>
      <c r="I2345" s="59">
        <v>1.3</v>
      </c>
      <c r="J2345" s="59">
        <v>1.3452999999999999</v>
      </c>
      <c r="K2345" t="s">
        <v>25</v>
      </c>
      <c r="L2345" t="s">
        <v>25</v>
      </c>
      <c r="M2345">
        <v>2025</v>
      </c>
      <c r="N2345" t="s">
        <v>744</v>
      </c>
      <c r="O2345" t="s">
        <v>751</v>
      </c>
      <c r="P2345">
        <v>0</v>
      </c>
      <c r="Q2345">
        <v>0</v>
      </c>
      <c r="R2345">
        <v>0</v>
      </c>
      <c r="T2345" t="s">
        <v>2455</v>
      </c>
      <c r="U2345">
        <v>31</v>
      </c>
    </row>
    <row r="2346" spans="1:22" x14ac:dyDescent="0.3">
      <c r="A2346">
        <v>535</v>
      </c>
      <c r="B2346" t="s">
        <v>2456</v>
      </c>
      <c r="C2346" t="s">
        <v>110</v>
      </c>
      <c r="D2346" t="s">
        <v>54</v>
      </c>
      <c r="E2346" t="s">
        <v>24</v>
      </c>
      <c r="F2346" s="107">
        <v>44926</v>
      </c>
      <c r="K2346" t="s">
        <v>25</v>
      </c>
      <c r="L2346" t="s">
        <v>128</v>
      </c>
      <c r="M2346">
        <v>2022</v>
      </c>
      <c r="N2346" t="s">
        <v>744</v>
      </c>
      <c r="O2346" t="s">
        <v>749</v>
      </c>
      <c r="P2346">
        <v>0</v>
      </c>
      <c r="Q2346">
        <v>0</v>
      </c>
      <c r="R2346">
        <v>0</v>
      </c>
      <c r="T2346" t="s">
        <v>2460</v>
      </c>
      <c r="U2346">
        <v>31</v>
      </c>
      <c r="V2346" t="s">
        <v>128</v>
      </c>
    </row>
    <row r="2347" spans="1:22" x14ac:dyDescent="0.3">
      <c r="A2347">
        <v>535</v>
      </c>
      <c r="B2347" t="s">
        <v>2456</v>
      </c>
      <c r="C2347" t="s">
        <v>110</v>
      </c>
      <c r="D2347" t="s">
        <v>54</v>
      </c>
      <c r="E2347" t="s">
        <v>24</v>
      </c>
      <c r="F2347" s="107">
        <v>45291</v>
      </c>
      <c r="K2347" t="s">
        <v>25</v>
      </c>
      <c r="L2347" t="s">
        <v>128</v>
      </c>
      <c r="M2347">
        <v>2023</v>
      </c>
      <c r="N2347" t="s">
        <v>744</v>
      </c>
      <c r="O2347" t="s">
        <v>745</v>
      </c>
      <c r="P2347">
        <v>0</v>
      </c>
      <c r="Q2347">
        <v>0</v>
      </c>
      <c r="R2347">
        <v>0</v>
      </c>
      <c r="T2347" t="s">
        <v>2463</v>
      </c>
      <c r="U2347">
        <v>31</v>
      </c>
      <c r="V2347" t="s">
        <v>128</v>
      </c>
    </row>
    <row r="2348" spans="1:22" x14ac:dyDescent="0.3">
      <c r="A2348">
        <v>535</v>
      </c>
      <c r="B2348" t="s">
        <v>2456</v>
      </c>
      <c r="C2348" t="s">
        <v>110</v>
      </c>
      <c r="D2348" t="s">
        <v>54</v>
      </c>
      <c r="E2348" t="s">
        <v>24</v>
      </c>
      <c r="F2348" s="107">
        <v>45657</v>
      </c>
      <c r="K2348" t="s">
        <v>25</v>
      </c>
      <c r="L2348" t="s">
        <v>128</v>
      </c>
      <c r="M2348">
        <v>2024</v>
      </c>
      <c r="N2348" t="s">
        <v>744</v>
      </c>
      <c r="O2348" t="s">
        <v>762</v>
      </c>
      <c r="P2348">
        <v>0</v>
      </c>
      <c r="Q2348">
        <v>0</v>
      </c>
      <c r="R2348">
        <v>0</v>
      </c>
      <c r="T2348" t="s">
        <v>2465</v>
      </c>
      <c r="U2348">
        <v>31</v>
      </c>
      <c r="V2348" t="s">
        <v>128</v>
      </c>
    </row>
    <row r="2349" spans="1:22" x14ac:dyDescent="0.3">
      <c r="A2349">
        <v>535</v>
      </c>
      <c r="B2349" t="s">
        <v>2456</v>
      </c>
      <c r="C2349" t="s">
        <v>110</v>
      </c>
      <c r="D2349" t="s">
        <v>54</v>
      </c>
      <c r="E2349" t="s">
        <v>24</v>
      </c>
      <c r="F2349" s="107">
        <v>46022</v>
      </c>
      <c r="G2349">
        <v>100</v>
      </c>
      <c r="H2349">
        <v>209.63</v>
      </c>
      <c r="I2349" s="59">
        <v>1.3</v>
      </c>
      <c r="J2349" s="59">
        <v>2.0962999999999998</v>
      </c>
      <c r="K2349" t="s">
        <v>25</v>
      </c>
      <c r="L2349" t="s">
        <v>25</v>
      </c>
      <c r="M2349">
        <v>2025</v>
      </c>
      <c r="N2349" t="s">
        <v>744</v>
      </c>
      <c r="O2349" t="s">
        <v>751</v>
      </c>
      <c r="P2349">
        <v>0</v>
      </c>
      <c r="Q2349">
        <v>0</v>
      </c>
      <c r="R2349">
        <v>0</v>
      </c>
      <c r="T2349" t="s">
        <v>2467</v>
      </c>
      <c r="U2349">
        <v>31</v>
      </c>
    </row>
    <row r="2350" spans="1:22" x14ac:dyDescent="0.3">
      <c r="A2350">
        <v>536</v>
      </c>
      <c r="B2350" t="s">
        <v>2468</v>
      </c>
      <c r="C2350" t="s">
        <v>110</v>
      </c>
      <c r="D2350" t="s">
        <v>54</v>
      </c>
      <c r="E2350" t="s">
        <v>24</v>
      </c>
      <c r="F2350" s="107">
        <v>44926</v>
      </c>
      <c r="K2350" t="s">
        <v>25</v>
      </c>
      <c r="L2350" t="s">
        <v>128</v>
      </c>
      <c r="M2350">
        <v>2022</v>
      </c>
      <c r="N2350" t="s">
        <v>744</v>
      </c>
      <c r="O2350" t="s">
        <v>749</v>
      </c>
      <c r="P2350">
        <v>0</v>
      </c>
      <c r="Q2350">
        <v>0</v>
      </c>
      <c r="R2350">
        <v>0</v>
      </c>
      <c r="T2350" t="s">
        <v>2472</v>
      </c>
      <c r="U2350">
        <v>31</v>
      </c>
      <c r="V2350" t="s">
        <v>128</v>
      </c>
    </row>
    <row r="2351" spans="1:22" x14ac:dyDescent="0.3">
      <c r="A2351">
        <v>536</v>
      </c>
      <c r="B2351" t="s">
        <v>2468</v>
      </c>
      <c r="C2351" t="s">
        <v>110</v>
      </c>
      <c r="D2351" t="s">
        <v>54</v>
      </c>
      <c r="E2351" t="s">
        <v>24</v>
      </c>
      <c r="F2351" s="107">
        <v>45291</v>
      </c>
      <c r="K2351" t="s">
        <v>25</v>
      </c>
      <c r="L2351" t="s">
        <v>128</v>
      </c>
      <c r="M2351">
        <v>2023</v>
      </c>
      <c r="N2351" t="s">
        <v>744</v>
      </c>
      <c r="O2351" t="s">
        <v>745</v>
      </c>
      <c r="P2351">
        <v>0</v>
      </c>
      <c r="Q2351">
        <v>0</v>
      </c>
      <c r="R2351">
        <v>0</v>
      </c>
      <c r="T2351" t="s">
        <v>2475</v>
      </c>
      <c r="U2351">
        <v>31</v>
      </c>
      <c r="V2351" t="s">
        <v>128</v>
      </c>
    </row>
    <row r="2352" spans="1:22" x14ac:dyDescent="0.3">
      <c r="A2352">
        <v>536</v>
      </c>
      <c r="B2352" t="s">
        <v>2468</v>
      </c>
      <c r="C2352" t="s">
        <v>110</v>
      </c>
      <c r="D2352" t="s">
        <v>54</v>
      </c>
      <c r="E2352" t="s">
        <v>24</v>
      </c>
      <c r="F2352" s="107">
        <v>45657</v>
      </c>
      <c r="K2352" t="s">
        <v>25</v>
      </c>
      <c r="L2352" t="s">
        <v>128</v>
      </c>
      <c r="M2352">
        <v>2024</v>
      </c>
      <c r="N2352" t="s">
        <v>744</v>
      </c>
      <c r="O2352" t="s">
        <v>762</v>
      </c>
      <c r="P2352">
        <v>0</v>
      </c>
      <c r="Q2352">
        <v>0</v>
      </c>
      <c r="R2352">
        <v>0</v>
      </c>
      <c r="T2352" t="s">
        <v>2477</v>
      </c>
      <c r="U2352">
        <v>31</v>
      </c>
      <c r="V2352" t="s">
        <v>128</v>
      </c>
    </row>
    <row r="2353" spans="1:22" x14ac:dyDescent="0.3">
      <c r="A2353">
        <v>536</v>
      </c>
      <c r="B2353" t="s">
        <v>2468</v>
      </c>
      <c r="C2353" t="s">
        <v>110</v>
      </c>
      <c r="D2353" t="s">
        <v>54</v>
      </c>
      <c r="E2353" t="s">
        <v>24</v>
      </c>
      <c r="F2353" s="107">
        <v>46022</v>
      </c>
      <c r="G2353">
        <v>100</v>
      </c>
      <c r="H2353">
        <v>260.75</v>
      </c>
      <c r="I2353" s="59">
        <v>1.3</v>
      </c>
      <c r="J2353" s="59">
        <v>2.6074999999999999</v>
      </c>
      <c r="K2353" t="s">
        <v>25</v>
      </c>
      <c r="L2353" t="s">
        <v>25</v>
      </c>
      <c r="M2353">
        <v>2025</v>
      </c>
      <c r="N2353" t="s">
        <v>744</v>
      </c>
      <c r="O2353" t="s">
        <v>751</v>
      </c>
      <c r="P2353">
        <v>0</v>
      </c>
      <c r="Q2353">
        <v>0</v>
      </c>
      <c r="R2353">
        <v>0</v>
      </c>
      <c r="T2353" t="s">
        <v>2479</v>
      </c>
      <c r="U2353">
        <v>31</v>
      </c>
    </row>
    <row r="2354" spans="1:22" x14ac:dyDescent="0.3">
      <c r="A2354">
        <v>537</v>
      </c>
      <c r="B2354" t="s">
        <v>2480</v>
      </c>
      <c r="C2354" t="s">
        <v>981</v>
      </c>
      <c r="D2354" t="s">
        <v>54</v>
      </c>
      <c r="E2354" t="s">
        <v>24</v>
      </c>
      <c r="F2354" s="107">
        <v>46022</v>
      </c>
      <c r="G2354">
        <v>94</v>
      </c>
      <c r="H2354">
        <v>64.3</v>
      </c>
      <c r="I2354" s="59">
        <v>0.68404255319148932</v>
      </c>
      <c r="J2354" s="59">
        <v>0.68404255319148932</v>
      </c>
      <c r="K2354" t="s">
        <v>55</v>
      </c>
      <c r="L2354" t="s">
        <v>55</v>
      </c>
      <c r="M2354">
        <v>2025</v>
      </c>
      <c r="N2354" t="s">
        <v>744</v>
      </c>
      <c r="O2354" t="s">
        <v>751</v>
      </c>
      <c r="P2354">
        <v>0</v>
      </c>
      <c r="Q2354">
        <v>0</v>
      </c>
      <c r="R2354">
        <v>0</v>
      </c>
      <c r="T2354" t="s">
        <v>2482</v>
      </c>
      <c r="U2354">
        <v>31</v>
      </c>
    </row>
    <row r="2355" spans="1:22" x14ac:dyDescent="0.3">
      <c r="A2355">
        <v>538</v>
      </c>
      <c r="B2355" t="s">
        <v>2483</v>
      </c>
      <c r="C2355" t="s">
        <v>981</v>
      </c>
      <c r="D2355" t="s">
        <v>54</v>
      </c>
      <c r="E2355" t="s">
        <v>24</v>
      </c>
      <c r="F2355" s="107">
        <v>46022</v>
      </c>
      <c r="G2355">
        <v>90</v>
      </c>
      <c r="H2355">
        <v>100</v>
      </c>
      <c r="I2355" s="59">
        <v>1.1111111111111109</v>
      </c>
      <c r="J2355" s="59">
        <v>1.1111111111111109</v>
      </c>
      <c r="K2355" t="s">
        <v>25</v>
      </c>
      <c r="L2355" t="s">
        <v>25</v>
      </c>
      <c r="M2355">
        <v>2025</v>
      </c>
      <c r="N2355" t="s">
        <v>744</v>
      </c>
      <c r="O2355" t="s">
        <v>751</v>
      </c>
      <c r="P2355">
        <v>0</v>
      </c>
      <c r="Q2355">
        <v>0</v>
      </c>
      <c r="R2355">
        <v>0</v>
      </c>
      <c r="T2355" t="s">
        <v>2484</v>
      </c>
      <c r="U2355">
        <v>31</v>
      </c>
    </row>
    <row r="2356" spans="1:22" x14ac:dyDescent="0.3">
      <c r="A2356">
        <v>539</v>
      </c>
      <c r="B2356" t="s">
        <v>2485</v>
      </c>
      <c r="C2356" t="s">
        <v>981</v>
      </c>
      <c r="D2356" t="s">
        <v>54</v>
      </c>
      <c r="E2356" t="s">
        <v>62</v>
      </c>
      <c r="F2356" s="107">
        <v>46022</v>
      </c>
      <c r="G2356">
        <v>2.5</v>
      </c>
      <c r="H2356">
        <v>2.5</v>
      </c>
      <c r="I2356" s="59">
        <v>1</v>
      </c>
      <c r="J2356" s="59">
        <v>1</v>
      </c>
      <c r="K2356" t="s">
        <v>25</v>
      </c>
      <c r="L2356" t="s">
        <v>25</v>
      </c>
      <c r="M2356">
        <v>2025</v>
      </c>
      <c r="N2356" t="s">
        <v>744</v>
      </c>
      <c r="O2356" t="s">
        <v>751</v>
      </c>
      <c r="P2356">
        <v>0</v>
      </c>
      <c r="Q2356">
        <v>0</v>
      </c>
      <c r="R2356">
        <v>0</v>
      </c>
      <c r="T2356" t="s">
        <v>2486</v>
      </c>
      <c r="U2356">
        <v>31</v>
      </c>
    </row>
    <row r="2357" spans="1:22" x14ac:dyDescent="0.3">
      <c r="A2357">
        <v>540</v>
      </c>
      <c r="B2357" t="s">
        <v>2487</v>
      </c>
      <c r="C2357" t="s">
        <v>311</v>
      </c>
      <c r="D2357" t="s">
        <v>54</v>
      </c>
      <c r="E2357" t="s">
        <v>24</v>
      </c>
      <c r="F2357" s="107">
        <v>46022</v>
      </c>
      <c r="G2357">
        <v>97</v>
      </c>
      <c r="H2357">
        <v>97.9</v>
      </c>
      <c r="I2357" s="59">
        <v>1.0092783505154641</v>
      </c>
      <c r="J2357" s="59">
        <v>1.0092783505154641</v>
      </c>
      <c r="K2357" t="s">
        <v>25</v>
      </c>
      <c r="L2357" t="s">
        <v>25</v>
      </c>
      <c r="M2357">
        <v>2025</v>
      </c>
      <c r="N2357" t="s">
        <v>744</v>
      </c>
      <c r="O2357" t="s">
        <v>751</v>
      </c>
      <c r="P2357">
        <v>0</v>
      </c>
      <c r="Q2357">
        <v>0</v>
      </c>
      <c r="R2357">
        <v>0</v>
      </c>
      <c r="T2357" t="s">
        <v>2489</v>
      </c>
      <c r="U2357">
        <v>31</v>
      </c>
    </row>
    <row r="2358" spans="1:22" x14ac:dyDescent="0.3">
      <c r="A2358">
        <v>541</v>
      </c>
      <c r="B2358" t="s">
        <v>2490</v>
      </c>
      <c r="C2358" t="s">
        <v>1499</v>
      </c>
      <c r="D2358" t="s">
        <v>73</v>
      </c>
      <c r="E2358" t="s">
        <v>24</v>
      </c>
      <c r="F2358" s="107">
        <v>46022</v>
      </c>
      <c r="G2358">
        <v>4</v>
      </c>
      <c r="H2358">
        <v>6.99</v>
      </c>
      <c r="I2358" s="59">
        <v>1.3</v>
      </c>
      <c r="J2358" s="59">
        <v>1.7475000000000001</v>
      </c>
      <c r="K2358" t="s">
        <v>25</v>
      </c>
      <c r="L2358" t="s">
        <v>25</v>
      </c>
      <c r="M2358">
        <v>2025</v>
      </c>
      <c r="N2358" t="s">
        <v>744</v>
      </c>
      <c r="O2358" t="s">
        <v>751</v>
      </c>
      <c r="P2358">
        <v>0</v>
      </c>
      <c r="Q2358">
        <v>0</v>
      </c>
      <c r="R2358">
        <v>0</v>
      </c>
      <c r="T2358" t="s">
        <v>2491</v>
      </c>
      <c r="U2358">
        <v>31</v>
      </c>
    </row>
    <row r="2359" spans="1:22" x14ac:dyDescent="0.3">
      <c r="A2359">
        <v>542</v>
      </c>
      <c r="B2359" t="s">
        <v>2492</v>
      </c>
      <c r="C2359" t="s">
        <v>1499</v>
      </c>
      <c r="D2359" t="s">
        <v>73</v>
      </c>
      <c r="E2359" t="s">
        <v>24</v>
      </c>
      <c r="F2359" s="107">
        <v>44926</v>
      </c>
      <c r="K2359" t="s">
        <v>25</v>
      </c>
      <c r="L2359" t="s">
        <v>128</v>
      </c>
      <c r="M2359">
        <v>2022</v>
      </c>
      <c r="N2359" t="s">
        <v>744</v>
      </c>
      <c r="O2359" t="s">
        <v>749</v>
      </c>
      <c r="P2359">
        <v>0</v>
      </c>
      <c r="Q2359">
        <v>0</v>
      </c>
      <c r="R2359">
        <v>0</v>
      </c>
      <c r="T2359" t="s">
        <v>2498</v>
      </c>
      <c r="U2359">
        <v>31</v>
      </c>
      <c r="V2359" t="s">
        <v>116</v>
      </c>
    </row>
    <row r="2360" spans="1:22" x14ac:dyDescent="0.3">
      <c r="A2360">
        <v>542</v>
      </c>
      <c r="B2360" t="s">
        <v>2492</v>
      </c>
      <c r="C2360" t="s">
        <v>1499</v>
      </c>
      <c r="D2360" t="s">
        <v>73</v>
      </c>
      <c r="E2360" t="s">
        <v>24</v>
      </c>
      <c r="F2360" s="107">
        <v>45291</v>
      </c>
      <c r="K2360" t="s">
        <v>25</v>
      </c>
      <c r="L2360" t="s">
        <v>128</v>
      </c>
      <c r="M2360">
        <v>2023</v>
      </c>
      <c r="N2360" t="s">
        <v>744</v>
      </c>
      <c r="O2360" t="s">
        <v>745</v>
      </c>
      <c r="P2360">
        <v>0</v>
      </c>
      <c r="Q2360">
        <v>0</v>
      </c>
      <c r="R2360">
        <v>0</v>
      </c>
      <c r="T2360" t="s">
        <v>2500</v>
      </c>
      <c r="U2360">
        <v>31</v>
      </c>
      <c r="V2360" t="s">
        <v>116</v>
      </c>
    </row>
    <row r="2361" spans="1:22" x14ac:dyDescent="0.3">
      <c r="A2361">
        <v>542</v>
      </c>
      <c r="B2361" t="s">
        <v>2492</v>
      </c>
      <c r="C2361" t="s">
        <v>1499</v>
      </c>
      <c r="D2361" t="s">
        <v>73</v>
      </c>
      <c r="E2361" t="s">
        <v>24</v>
      </c>
      <c r="F2361" s="107">
        <v>45657</v>
      </c>
      <c r="K2361" t="s">
        <v>25</v>
      </c>
      <c r="L2361" t="s">
        <v>128</v>
      </c>
      <c r="M2361">
        <v>2024</v>
      </c>
      <c r="N2361" t="s">
        <v>744</v>
      </c>
      <c r="O2361" t="s">
        <v>762</v>
      </c>
      <c r="P2361">
        <v>0</v>
      </c>
      <c r="Q2361">
        <v>0</v>
      </c>
      <c r="R2361">
        <v>0</v>
      </c>
      <c r="T2361" t="s">
        <v>2501</v>
      </c>
      <c r="U2361">
        <v>31</v>
      </c>
      <c r="V2361" t="s">
        <v>116</v>
      </c>
    </row>
    <row r="2362" spans="1:22" x14ac:dyDescent="0.3">
      <c r="A2362">
        <v>542</v>
      </c>
      <c r="B2362" t="s">
        <v>2492</v>
      </c>
      <c r="C2362" t="s">
        <v>1499</v>
      </c>
      <c r="D2362" t="s">
        <v>73</v>
      </c>
      <c r="E2362" t="s">
        <v>24</v>
      </c>
      <c r="F2362" s="107">
        <v>46022</v>
      </c>
      <c r="H2362">
        <v>81.239999999999995</v>
      </c>
      <c r="K2362" t="s">
        <v>25</v>
      </c>
      <c r="L2362" t="s">
        <v>25</v>
      </c>
      <c r="M2362">
        <v>2025</v>
      </c>
      <c r="N2362" t="s">
        <v>744</v>
      </c>
      <c r="O2362" t="s">
        <v>751</v>
      </c>
      <c r="P2362">
        <v>0</v>
      </c>
      <c r="Q2362">
        <v>0</v>
      </c>
      <c r="R2362">
        <v>0</v>
      </c>
      <c r="T2362" t="s">
        <v>2502</v>
      </c>
      <c r="U2362">
        <v>31</v>
      </c>
      <c r="V2362" t="s">
        <v>116</v>
      </c>
    </row>
    <row r="2363" spans="1:22" x14ac:dyDescent="0.3">
      <c r="A2363">
        <v>543</v>
      </c>
      <c r="B2363" t="s">
        <v>2503</v>
      </c>
      <c r="C2363" t="s">
        <v>913</v>
      </c>
      <c r="D2363" t="s">
        <v>54</v>
      </c>
      <c r="E2363" t="s">
        <v>24</v>
      </c>
      <c r="F2363" s="107">
        <v>44926</v>
      </c>
      <c r="K2363" t="s">
        <v>55</v>
      </c>
      <c r="L2363" t="s">
        <v>128</v>
      </c>
      <c r="M2363">
        <v>2022</v>
      </c>
      <c r="N2363" t="s">
        <v>744</v>
      </c>
      <c r="O2363" t="s">
        <v>749</v>
      </c>
      <c r="P2363">
        <v>0</v>
      </c>
      <c r="Q2363">
        <v>0</v>
      </c>
      <c r="R2363">
        <v>0</v>
      </c>
      <c r="T2363" t="s">
        <v>2507</v>
      </c>
      <c r="U2363">
        <v>31</v>
      </c>
      <c r="V2363" t="s">
        <v>128</v>
      </c>
    </row>
    <row r="2364" spans="1:22" x14ac:dyDescent="0.3">
      <c r="A2364">
        <v>543</v>
      </c>
      <c r="B2364" t="s">
        <v>2503</v>
      </c>
      <c r="C2364" t="s">
        <v>913</v>
      </c>
      <c r="D2364" t="s">
        <v>54</v>
      </c>
      <c r="E2364" t="s">
        <v>24</v>
      </c>
      <c r="F2364" s="107">
        <v>45291</v>
      </c>
      <c r="K2364" t="s">
        <v>55</v>
      </c>
      <c r="L2364" t="s">
        <v>128</v>
      </c>
      <c r="M2364">
        <v>2023</v>
      </c>
      <c r="N2364" t="s">
        <v>744</v>
      </c>
      <c r="O2364" t="s">
        <v>745</v>
      </c>
      <c r="P2364">
        <v>0</v>
      </c>
      <c r="Q2364">
        <v>0</v>
      </c>
      <c r="R2364">
        <v>0</v>
      </c>
      <c r="T2364" t="s">
        <v>2510</v>
      </c>
      <c r="U2364">
        <v>31</v>
      </c>
      <c r="V2364" t="s">
        <v>128</v>
      </c>
    </row>
    <row r="2365" spans="1:22" x14ac:dyDescent="0.3">
      <c r="A2365">
        <v>543</v>
      </c>
      <c r="B2365" t="s">
        <v>2503</v>
      </c>
      <c r="C2365" t="s">
        <v>913</v>
      </c>
      <c r="D2365" t="s">
        <v>54</v>
      </c>
      <c r="E2365" t="s">
        <v>24</v>
      </c>
      <c r="F2365" s="107">
        <v>45657</v>
      </c>
      <c r="K2365" t="s">
        <v>55</v>
      </c>
      <c r="L2365" t="s">
        <v>128</v>
      </c>
      <c r="M2365">
        <v>2024</v>
      </c>
      <c r="N2365" t="s">
        <v>744</v>
      </c>
      <c r="O2365" t="s">
        <v>762</v>
      </c>
      <c r="P2365">
        <v>0</v>
      </c>
      <c r="Q2365">
        <v>0</v>
      </c>
      <c r="R2365">
        <v>0</v>
      </c>
      <c r="T2365" t="s">
        <v>2512</v>
      </c>
      <c r="U2365">
        <v>31</v>
      </c>
      <c r="V2365" t="s">
        <v>128</v>
      </c>
    </row>
    <row r="2366" spans="1:22" x14ac:dyDescent="0.3">
      <c r="A2366">
        <v>543</v>
      </c>
      <c r="B2366" t="s">
        <v>2503</v>
      </c>
      <c r="C2366" t="s">
        <v>913</v>
      </c>
      <c r="D2366" t="s">
        <v>54</v>
      </c>
      <c r="E2366" t="s">
        <v>24</v>
      </c>
      <c r="F2366" s="107">
        <v>45838</v>
      </c>
      <c r="H2366">
        <v>7.29</v>
      </c>
      <c r="K2366" t="s">
        <v>55</v>
      </c>
      <c r="L2366" t="s">
        <v>55</v>
      </c>
      <c r="M2366">
        <v>2025</v>
      </c>
      <c r="N2366" t="s">
        <v>742</v>
      </c>
      <c r="O2366" t="s">
        <v>846</v>
      </c>
      <c r="P2366">
        <v>0</v>
      </c>
      <c r="Q2366">
        <v>0</v>
      </c>
      <c r="R2366">
        <v>0</v>
      </c>
      <c r="T2366" t="s">
        <v>2513</v>
      </c>
      <c r="U2366">
        <v>30</v>
      </c>
    </row>
    <row r="2367" spans="1:22" x14ac:dyDescent="0.3">
      <c r="A2367">
        <v>544</v>
      </c>
      <c r="B2367" t="s">
        <v>2514</v>
      </c>
      <c r="C2367" t="s">
        <v>913</v>
      </c>
      <c r="D2367" t="s">
        <v>54</v>
      </c>
      <c r="E2367" t="s">
        <v>24</v>
      </c>
      <c r="F2367" s="107">
        <v>44926</v>
      </c>
      <c r="K2367" t="s">
        <v>55</v>
      </c>
      <c r="L2367" t="s">
        <v>128</v>
      </c>
      <c r="M2367">
        <v>2022</v>
      </c>
      <c r="N2367" t="s">
        <v>744</v>
      </c>
      <c r="O2367" t="s">
        <v>749</v>
      </c>
      <c r="P2367">
        <v>0</v>
      </c>
      <c r="Q2367">
        <v>0</v>
      </c>
      <c r="R2367">
        <v>0</v>
      </c>
      <c r="T2367" t="s">
        <v>2518</v>
      </c>
      <c r="U2367">
        <v>31</v>
      </c>
      <c r="V2367" t="s">
        <v>128</v>
      </c>
    </row>
    <row r="2368" spans="1:22" x14ac:dyDescent="0.3">
      <c r="A2368">
        <v>544</v>
      </c>
      <c r="B2368" t="s">
        <v>2514</v>
      </c>
      <c r="C2368" t="s">
        <v>913</v>
      </c>
      <c r="D2368" t="s">
        <v>54</v>
      </c>
      <c r="E2368" t="s">
        <v>24</v>
      </c>
      <c r="F2368" s="107">
        <v>45291</v>
      </c>
      <c r="G2368">
        <v>90</v>
      </c>
      <c r="K2368" t="s">
        <v>55</v>
      </c>
      <c r="L2368" t="s">
        <v>128</v>
      </c>
      <c r="M2368">
        <v>2023</v>
      </c>
      <c r="N2368" t="s">
        <v>744</v>
      </c>
      <c r="O2368" t="s">
        <v>745</v>
      </c>
      <c r="P2368">
        <v>0</v>
      </c>
      <c r="Q2368">
        <v>0</v>
      </c>
      <c r="R2368">
        <v>0</v>
      </c>
      <c r="T2368" t="s">
        <v>2521</v>
      </c>
      <c r="U2368">
        <v>31</v>
      </c>
      <c r="V2368" t="s">
        <v>128</v>
      </c>
    </row>
    <row r="2369" spans="1:22" x14ac:dyDescent="0.3">
      <c r="A2369">
        <v>544</v>
      </c>
      <c r="B2369" t="s">
        <v>2514</v>
      </c>
      <c r="C2369" t="s">
        <v>913</v>
      </c>
      <c r="D2369" t="s">
        <v>54</v>
      </c>
      <c r="E2369" t="s">
        <v>24</v>
      </c>
      <c r="F2369" s="107">
        <v>45657</v>
      </c>
      <c r="G2369">
        <v>90</v>
      </c>
      <c r="K2369" t="s">
        <v>55</v>
      </c>
      <c r="L2369" t="s">
        <v>128</v>
      </c>
      <c r="M2369">
        <v>2024</v>
      </c>
      <c r="N2369" t="s">
        <v>744</v>
      </c>
      <c r="O2369" t="s">
        <v>762</v>
      </c>
      <c r="P2369">
        <v>0</v>
      </c>
      <c r="Q2369">
        <v>0</v>
      </c>
      <c r="R2369">
        <v>0</v>
      </c>
      <c r="T2369" t="s">
        <v>2523</v>
      </c>
      <c r="U2369">
        <v>31</v>
      </c>
      <c r="V2369" t="s">
        <v>128</v>
      </c>
    </row>
    <row r="2370" spans="1:22" x14ac:dyDescent="0.3">
      <c r="A2370">
        <v>544</v>
      </c>
      <c r="B2370" t="s">
        <v>2514</v>
      </c>
      <c r="C2370" t="s">
        <v>913</v>
      </c>
      <c r="D2370" t="s">
        <v>54</v>
      </c>
      <c r="E2370" t="s">
        <v>24</v>
      </c>
      <c r="F2370" s="107">
        <v>46022</v>
      </c>
      <c r="G2370">
        <v>100</v>
      </c>
      <c r="H2370">
        <v>162.5</v>
      </c>
      <c r="I2370" s="59">
        <v>1.3</v>
      </c>
      <c r="J2370" s="59">
        <v>1.625</v>
      </c>
      <c r="K2370" t="s">
        <v>55</v>
      </c>
      <c r="L2370" t="s">
        <v>55</v>
      </c>
      <c r="M2370">
        <v>2025</v>
      </c>
      <c r="N2370" t="s">
        <v>744</v>
      </c>
      <c r="O2370" t="s">
        <v>751</v>
      </c>
      <c r="P2370">
        <v>0</v>
      </c>
      <c r="Q2370">
        <v>0</v>
      </c>
      <c r="R2370">
        <v>0</v>
      </c>
      <c r="T2370" t="s">
        <v>2525</v>
      </c>
      <c r="U2370">
        <v>31</v>
      </c>
    </row>
    <row r="2371" spans="1:22" x14ac:dyDescent="0.3">
      <c r="A2371">
        <v>546</v>
      </c>
      <c r="B2371" t="s">
        <v>2526</v>
      </c>
      <c r="C2371" t="s">
        <v>1499</v>
      </c>
      <c r="D2371" t="s">
        <v>73</v>
      </c>
      <c r="E2371" t="s">
        <v>24</v>
      </c>
      <c r="F2371" s="107">
        <v>44926</v>
      </c>
      <c r="K2371" t="s">
        <v>25</v>
      </c>
      <c r="L2371" t="s">
        <v>128</v>
      </c>
      <c r="M2371">
        <v>2022</v>
      </c>
      <c r="N2371" t="s">
        <v>744</v>
      </c>
      <c r="O2371" t="s">
        <v>749</v>
      </c>
      <c r="P2371">
        <v>0</v>
      </c>
      <c r="Q2371">
        <v>0</v>
      </c>
      <c r="R2371">
        <v>0</v>
      </c>
      <c r="T2371" t="s">
        <v>2532</v>
      </c>
      <c r="U2371">
        <v>31</v>
      </c>
      <c r="V2371" t="s">
        <v>128</v>
      </c>
    </row>
    <row r="2372" spans="1:22" x14ac:dyDescent="0.3">
      <c r="A2372">
        <v>546</v>
      </c>
      <c r="B2372" t="s">
        <v>2526</v>
      </c>
      <c r="C2372" t="s">
        <v>1499</v>
      </c>
      <c r="D2372" t="s">
        <v>73</v>
      </c>
      <c r="E2372" t="s">
        <v>24</v>
      </c>
      <c r="F2372" s="107">
        <v>45291</v>
      </c>
      <c r="K2372" t="s">
        <v>25</v>
      </c>
      <c r="L2372" t="s">
        <v>128</v>
      </c>
      <c r="M2372">
        <v>2023</v>
      </c>
      <c r="N2372" t="s">
        <v>744</v>
      </c>
      <c r="O2372" t="s">
        <v>745</v>
      </c>
      <c r="P2372">
        <v>0</v>
      </c>
      <c r="Q2372">
        <v>0</v>
      </c>
      <c r="R2372">
        <v>0</v>
      </c>
      <c r="T2372" t="s">
        <v>2536</v>
      </c>
      <c r="U2372">
        <v>31</v>
      </c>
      <c r="V2372" t="s">
        <v>128</v>
      </c>
    </row>
    <row r="2373" spans="1:22" x14ac:dyDescent="0.3">
      <c r="A2373">
        <v>546</v>
      </c>
      <c r="B2373" t="s">
        <v>2526</v>
      </c>
      <c r="C2373" t="s">
        <v>1499</v>
      </c>
      <c r="D2373" t="s">
        <v>73</v>
      </c>
      <c r="E2373" t="s">
        <v>24</v>
      </c>
      <c r="F2373" s="107">
        <v>45657</v>
      </c>
      <c r="K2373" t="s">
        <v>25</v>
      </c>
      <c r="L2373" t="s">
        <v>128</v>
      </c>
      <c r="M2373">
        <v>2024</v>
      </c>
      <c r="N2373" t="s">
        <v>744</v>
      </c>
      <c r="O2373" t="s">
        <v>762</v>
      </c>
      <c r="P2373">
        <v>0</v>
      </c>
      <c r="Q2373">
        <v>0</v>
      </c>
      <c r="R2373">
        <v>0</v>
      </c>
      <c r="T2373" t="s">
        <v>2537</v>
      </c>
      <c r="U2373">
        <v>31</v>
      </c>
      <c r="V2373" t="s">
        <v>128</v>
      </c>
    </row>
    <row r="2374" spans="1:22" x14ac:dyDescent="0.3">
      <c r="A2374">
        <v>546</v>
      </c>
      <c r="B2374" t="s">
        <v>2526</v>
      </c>
      <c r="C2374" t="s">
        <v>1499</v>
      </c>
      <c r="D2374" t="s">
        <v>73</v>
      </c>
      <c r="E2374" t="s">
        <v>24</v>
      </c>
      <c r="F2374" s="107">
        <v>46022</v>
      </c>
      <c r="G2374">
        <v>100</v>
      </c>
      <c r="H2374">
        <v>37.79</v>
      </c>
      <c r="I2374" s="59">
        <v>0.37790000000000001</v>
      </c>
      <c r="J2374" s="59">
        <v>0.37790000000000001</v>
      </c>
      <c r="K2374" t="s">
        <v>25</v>
      </c>
      <c r="L2374" t="s">
        <v>25</v>
      </c>
      <c r="M2374">
        <v>2025</v>
      </c>
      <c r="N2374" t="s">
        <v>744</v>
      </c>
      <c r="O2374" t="s">
        <v>751</v>
      </c>
      <c r="P2374">
        <v>0</v>
      </c>
      <c r="Q2374">
        <v>0</v>
      </c>
      <c r="R2374">
        <v>0</v>
      </c>
      <c r="T2374" t="s">
        <v>2538</v>
      </c>
      <c r="U2374">
        <v>31</v>
      </c>
    </row>
    <row r="2375" spans="1:22" x14ac:dyDescent="0.3">
      <c r="A2375">
        <v>547</v>
      </c>
      <c r="B2375" t="s">
        <v>2539</v>
      </c>
      <c r="C2375" t="s">
        <v>1499</v>
      </c>
      <c r="D2375" t="s">
        <v>73</v>
      </c>
      <c r="E2375" t="s">
        <v>24</v>
      </c>
      <c r="F2375" s="107">
        <v>46022</v>
      </c>
      <c r="H2375">
        <v>92</v>
      </c>
      <c r="K2375" t="s">
        <v>25</v>
      </c>
      <c r="L2375" t="s">
        <v>25</v>
      </c>
      <c r="M2375">
        <v>2025</v>
      </c>
      <c r="N2375" t="s">
        <v>744</v>
      </c>
      <c r="O2375" t="s">
        <v>751</v>
      </c>
      <c r="P2375">
        <v>0</v>
      </c>
      <c r="Q2375">
        <v>0</v>
      </c>
      <c r="R2375">
        <v>0</v>
      </c>
      <c r="T2375" t="s">
        <v>2540</v>
      </c>
      <c r="U2375">
        <v>31</v>
      </c>
    </row>
    <row r="2376" spans="1:22" x14ac:dyDescent="0.3">
      <c r="A2376">
        <v>550</v>
      </c>
      <c r="B2376" t="s">
        <v>2541</v>
      </c>
      <c r="C2376" t="s">
        <v>1499</v>
      </c>
      <c r="D2376" t="s">
        <v>54</v>
      </c>
      <c r="E2376" t="s">
        <v>24</v>
      </c>
      <c r="F2376" s="107">
        <v>46022</v>
      </c>
      <c r="G2376">
        <v>100</v>
      </c>
      <c r="H2376">
        <v>95.5</v>
      </c>
      <c r="I2376" s="59">
        <v>0.95499999999999996</v>
      </c>
      <c r="J2376" s="59">
        <v>0.95499999999999996</v>
      </c>
      <c r="K2376" t="s">
        <v>25</v>
      </c>
      <c r="L2376" t="s">
        <v>25</v>
      </c>
      <c r="M2376">
        <v>2025</v>
      </c>
      <c r="N2376" t="s">
        <v>744</v>
      </c>
      <c r="O2376" t="s">
        <v>751</v>
      </c>
      <c r="P2376">
        <v>0</v>
      </c>
      <c r="Q2376">
        <v>0</v>
      </c>
      <c r="R2376">
        <v>0</v>
      </c>
      <c r="T2376" t="s">
        <v>2543</v>
      </c>
      <c r="U2376">
        <v>31</v>
      </c>
    </row>
    <row r="2377" spans="1:22" x14ac:dyDescent="0.3">
      <c r="A2377">
        <v>551</v>
      </c>
      <c r="B2377" t="s">
        <v>2544</v>
      </c>
      <c r="C2377" t="s">
        <v>1499</v>
      </c>
      <c r="D2377" t="s">
        <v>54</v>
      </c>
      <c r="E2377" t="s">
        <v>24</v>
      </c>
      <c r="F2377" s="107">
        <v>45657</v>
      </c>
      <c r="K2377" t="s">
        <v>25</v>
      </c>
      <c r="L2377" t="s">
        <v>128</v>
      </c>
      <c r="M2377">
        <v>2024</v>
      </c>
      <c r="N2377" t="s">
        <v>744</v>
      </c>
      <c r="O2377" t="s">
        <v>762</v>
      </c>
      <c r="P2377">
        <v>0</v>
      </c>
      <c r="Q2377">
        <v>0</v>
      </c>
      <c r="R2377">
        <v>0</v>
      </c>
      <c r="T2377" t="s">
        <v>2545</v>
      </c>
      <c r="U2377">
        <v>31</v>
      </c>
      <c r="V2377" t="s">
        <v>128</v>
      </c>
    </row>
    <row r="2378" spans="1:22" x14ac:dyDescent="0.3">
      <c r="A2378">
        <v>551</v>
      </c>
      <c r="B2378" t="s">
        <v>2544</v>
      </c>
      <c r="C2378" t="s">
        <v>1499</v>
      </c>
      <c r="D2378" t="s">
        <v>54</v>
      </c>
      <c r="E2378" t="s">
        <v>24</v>
      </c>
      <c r="F2378" s="107">
        <v>46022</v>
      </c>
      <c r="G2378">
        <v>80</v>
      </c>
      <c r="H2378">
        <v>5</v>
      </c>
      <c r="I2378" s="59">
        <v>6.25E-2</v>
      </c>
      <c r="J2378" s="59">
        <v>6.25E-2</v>
      </c>
      <c r="K2378" t="s">
        <v>25</v>
      </c>
      <c r="L2378" t="s">
        <v>25</v>
      </c>
      <c r="M2378">
        <v>2025</v>
      </c>
      <c r="N2378" t="s">
        <v>744</v>
      </c>
      <c r="O2378" t="s">
        <v>751</v>
      </c>
      <c r="P2378">
        <v>0</v>
      </c>
      <c r="Q2378">
        <v>0</v>
      </c>
      <c r="R2378">
        <v>0</v>
      </c>
      <c r="T2378" t="s">
        <v>2547</v>
      </c>
      <c r="U2378">
        <v>31</v>
      </c>
    </row>
    <row r="2379" spans="1:22" x14ac:dyDescent="0.3">
      <c r="A2379">
        <v>552</v>
      </c>
      <c r="B2379" t="s">
        <v>2548</v>
      </c>
      <c r="C2379" t="s">
        <v>1499</v>
      </c>
      <c r="D2379" t="s">
        <v>73</v>
      </c>
      <c r="E2379" t="s">
        <v>24</v>
      </c>
      <c r="F2379" s="107">
        <v>46022</v>
      </c>
      <c r="G2379">
        <v>80</v>
      </c>
      <c r="H2379">
        <v>92</v>
      </c>
      <c r="I2379" s="59">
        <v>1.1499999999999999</v>
      </c>
      <c r="J2379" s="59">
        <v>1.1499999999999999</v>
      </c>
      <c r="K2379" t="s">
        <v>25</v>
      </c>
      <c r="L2379" t="s">
        <v>25</v>
      </c>
      <c r="M2379">
        <v>2025</v>
      </c>
      <c r="N2379" t="s">
        <v>744</v>
      </c>
      <c r="O2379" t="s">
        <v>751</v>
      </c>
      <c r="P2379">
        <v>0</v>
      </c>
      <c r="Q2379">
        <v>0</v>
      </c>
      <c r="R2379">
        <v>0</v>
      </c>
      <c r="T2379" t="s">
        <v>2550</v>
      </c>
      <c r="U2379">
        <v>31</v>
      </c>
    </row>
    <row r="2380" spans="1:22" x14ac:dyDescent="0.3">
      <c r="A2380">
        <v>553</v>
      </c>
      <c r="B2380" t="s">
        <v>2551</v>
      </c>
      <c r="C2380" t="s">
        <v>1569</v>
      </c>
      <c r="D2380" t="s">
        <v>73</v>
      </c>
      <c r="E2380" t="s">
        <v>24</v>
      </c>
      <c r="F2380" s="107">
        <v>46022</v>
      </c>
      <c r="G2380">
        <v>80</v>
      </c>
      <c r="H2380">
        <v>83</v>
      </c>
      <c r="I2380" s="59">
        <v>1.0375000000000001</v>
      </c>
      <c r="J2380" s="59">
        <v>1.0375000000000001</v>
      </c>
      <c r="K2380" t="s">
        <v>25</v>
      </c>
      <c r="L2380" t="s">
        <v>25</v>
      </c>
      <c r="M2380">
        <v>2025</v>
      </c>
      <c r="N2380" t="s">
        <v>744</v>
      </c>
      <c r="O2380" t="s">
        <v>751</v>
      </c>
      <c r="P2380">
        <v>0</v>
      </c>
      <c r="Q2380">
        <v>0</v>
      </c>
      <c r="R2380">
        <v>0</v>
      </c>
      <c r="T2380" t="s">
        <v>2552</v>
      </c>
      <c r="U2380">
        <v>31</v>
      </c>
    </row>
    <row r="2381" spans="1:22" x14ac:dyDescent="0.3">
      <c r="A2381">
        <v>554</v>
      </c>
      <c r="B2381" t="s">
        <v>2553</v>
      </c>
      <c r="C2381" t="s">
        <v>981</v>
      </c>
      <c r="D2381" t="s">
        <v>54</v>
      </c>
      <c r="E2381" t="s">
        <v>24</v>
      </c>
      <c r="F2381" s="107">
        <v>46022</v>
      </c>
      <c r="G2381">
        <v>80</v>
      </c>
      <c r="H2381">
        <v>95</v>
      </c>
      <c r="I2381" s="59">
        <v>1.1875</v>
      </c>
      <c r="J2381" s="59">
        <v>1.1875</v>
      </c>
      <c r="K2381" t="s">
        <v>25</v>
      </c>
      <c r="L2381" t="s">
        <v>25</v>
      </c>
      <c r="M2381">
        <v>2025</v>
      </c>
      <c r="N2381" t="s">
        <v>744</v>
      </c>
      <c r="O2381" t="s">
        <v>751</v>
      </c>
      <c r="P2381">
        <v>0</v>
      </c>
      <c r="Q2381">
        <v>0</v>
      </c>
      <c r="R2381">
        <v>0</v>
      </c>
      <c r="T2381" t="s">
        <v>2554</v>
      </c>
      <c r="U2381">
        <v>31</v>
      </c>
    </row>
    <row r="2382" spans="1:22" x14ac:dyDescent="0.3">
      <c r="A2382">
        <v>555</v>
      </c>
      <c r="B2382" t="s">
        <v>2555</v>
      </c>
      <c r="C2382" t="s">
        <v>1569</v>
      </c>
      <c r="D2382" t="s">
        <v>54</v>
      </c>
      <c r="E2382" t="s">
        <v>24</v>
      </c>
      <c r="F2382" s="107">
        <v>46022</v>
      </c>
      <c r="G2382">
        <v>80</v>
      </c>
      <c r="H2382">
        <v>100</v>
      </c>
      <c r="I2382" s="59">
        <v>1.25</v>
      </c>
      <c r="J2382" s="59">
        <v>1.25</v>
      </c>
      <c r="K2382" t="s">
        <v>25</v>
      </c>
      <c r="L2382" t="s">
        <v>25</v>
      </c>
      <c r="M2382">
        <v>2025</v>
      </c>
      <c r="N2382" t="s">
        <v>744</v>
      </c>
      <c r="O2382" t="s">
        <v>751</v>
      </c>
      <c r="P2382">
        <v>0</v>
      </c>
      <c r="Q2382">
        <v>0</v>
      </c>
      <c r="R2382">
        <v>0</v>
      </c>
      <c r="T2382" t="s">
        <v>2556</v>
      </c>
      <c r="U2382">
        <v>31</v>
      </c>
    </row>
    <row r="2383" spans="1:22" x14ac:dyDescent="0.3">
      <c r="A2383">
        <v>556</v>
      </c>
      <c r="B2383" t="s">
        <v>2557</v>
      </c>
      <c r="C2383" t="s">
        <v>28</v>
      </c>
      <c r="D2383" t="s">
        <v>73</v>
      </c>
      <c r="E2383" t="s">
        <v>24</v>
      </c>
      <c r="F2383" s="107">
        <v>46022</v>
      </c>
      <c r="G2383">
        <v>70</v>
      </c>
      <c r="H2383">
        <v>113.75</v>
      </c>
      <c r="I2383" s="59">
        <v>1.3</v>
      </c>
      <c r="J2383" s="59">
        <v>1.625</v>
      </c>
      <c r="K2383" t="s">
        <v>25</v>
      </c>
      <c r="L2383" t="s">
        <v>25</v>
      </c>
      <c r="M2383">
        <v>2025</v>
      </c>
      <c r="N2383" t="s">
        <v>744</v>
      </c>
      <c r="O2383" t="s">
        <v>751</v>
      </c>
      <c r="P2383">
        <v>0</v>
      </c>
      <c r="Q2383">
        <v>0</v>
      </c>
      <c r="R2383">
        <v>0</v>
      </c>
      <c r="T2383" t="s">
        <v>2558</v>
      </c>
      <c r="U2383">
        <v>31</v>
      </c>
    </row>
    <row r="2384" spans="1:22" x14ac:dyDescent="0.3">
      <c r="A2384">
        <v>68</v>
      </c>
      <c r="B2384" t="s">
        <v>57</v>
      </c>
      <c r="C2384" t="s">
        <v>58</v>
      </c>
      <c r="D2384" t="s">
        <v>54</v>
      </c>
      <c r="E2384" t="s">
        <v>24</v>
      </c>
      <c r="F2384" s="107">
        <v>44561</v>
      </c>
      <c r="G2384">
        <v>80</v>
      </c>
      <c r="H2384">
        <v>94.8</v>
      </c>
      <c r="I2384" s="59">
        <v>1.1850000000000001</v>
      </c>
      <c r="J2384" s="59">
        <v>1.1850000000000001</v>
      </c>
      <c r="K2384" t="s">
        <v>25</v>
      </c>
      <c r="L2384" t="s">
        <v>25</v>
      </c>
      <c r="M2384">
        <v>2021</v>
      </c>
      <c r="N2384" t="s">
        <v>744</v>
      </c>
      <c r="O2384" t="s">
        <v>747</v>
      </c>
      <c r="P2384">
        <v>0</v>
      </c>
      <c r="Q2384">
        <v>0</v>
      </c>
      <c r="R2384">
        <v>0</v>
      </c>
      <c r="T2384" t="s">
        <v>2560</v>
      </c>
      <c r="U2384">
        <v>31</v>
      </c>
    </row>
    <row r="2385" spans="1:21" x14ac:dyDescent="0.3">
      <c r="A2385">
        <v>68</v>
      </c>
      <c r="B2385" t="s">
        <v>57</v>
      </c>
      <c r="C2385" t="s">
        <v>58</v>
      </c>
      <c r="D2385" t="s">
        <v>54</v>
      </c>
      <c r="E2385" t="s">
        <v>24</v>
      </c>
      <c r="F2385" s="107">
        <v>44926</v>
      </c>
      <c r="G2385">
        <v>80</v>
      </c>
      <c r="H2385">
        <v>93</v>
      </c>
      <c r="I2385" s="59">
        <v>1.1625000000000001</v>
      </c>
      <c r="J2385" s="59">
        <v>1.1625000000000001</v>
      </c>
      <c r="K2385" t="s">
        <v>25</v>
      </c>
      <c r="L2385" t="s">
        <v>25</v>
      </c>
      <c r="M2385">
        <v>2022</v>
      </c>
      <c r="N2385" t="s">
        <v>744</v>
      </c>
      <c r="O2385" t="s">
        <v>749</v>
      </c>
      <c r="P2385">
        <v>0</v>
      </c>
      <c r="Q2385">
        <v>0</v>
      </c>
      <c r="R2385">
        <v>0</v>
      </c>
      <c r="T2385" t="s">
        <v>2562</v>
      </c>
      <c r="U2385">
        <v>31</v>
      </c>
    </row>
    <row r="2386" spans="1:21" x14ac:dyDescent="0.3">
      <c r="A2386">
        <v>68</v>
      </c>
      <c r="B2386" t="s">
        <v>57</v>
      </c>
      <c r="C2386" t="s">
        <v>58</v>
      </c>
      <c r="D2386" t="s">
        <v>54</v>
      </c>
      <c r="E2386" t="s">
        <v>24</v>
      </c>
      <c r="F2386" s="107">
        <v>45291</v>
      </c>
      <c r="G2386">
        <v>80</v>
      </c>
      <c r="H2386">
        <v>85</v>
      </c>
      <c r="I2386" s="59">
        <v>1.0625</v>
      </c>
      <c r="J2386" s="59">
        <v>1.0625</v>
      </c>
      <c r="K2386" t="s">
        <v>25</v>
      </c>
      <c r="L2386" t="s">
        <v>25</v>
      </c>
      <c r="M2386">
        <v>2023</v>
      </c>
      <c r="N2386" t="s">
        <v>744</v>
      </c>
      <c r="O2386" t="s">
        <v>745</v>
      </c>
      <c r="P2386">
        <v>0</v>
      </c>
      <c r="Q2386">
        <v>0</v>
      </c>
      <c r="R2386">
        <v>0</v>
      </c>
      <c r="T2386" t="s">
        <v>3224</v>
      </c>
      <c r="U2386">
        <v>31</v>
      </c>
    </row>
    <row r="2387" spans="1:21" x14ac:dyDescent="0.3">
      <c r="A2387">
        <v>68</v>
      </c>
      <c r="B2387" t="s">
        <v>57</v>
      </c>
      <c r="C2387" t="s">
        <v>58</v>
      </c>
      <c r="D2387" t="s">
        <v>54</v>
      </c>
      <c r="E2387" t="s">
        <v>24</v>
      </c>
      <c r="F2387" s="107">
        <v>45657</v>
      </c>
      <c r="G2387">
        <v>80</v>
      </c>
      <c r="H2387">
        <v>87.5</v>
      </c>
      <c r="I2387" s="59">
        <v>1.09375</v>
      </c>
      <c r="J2387" s="59">
        <v>1.09375</v>
      </c>
      <c r="K2387" t="s">
        <v>25</v>
      </c>
      <c r="L2387" t="s">
        <v>25</v>
      </c>
      <c r="M2387">
        <v>2024</v>
      </c>
      <c r="N2387" t="s">
        <v>744</v>
      </c>
      <c r="O2387" t="s">
        <v>762</v>
      </c>
      <c r="P2387">
        <v>0</v>
      </c>
      <c r="Q2387">
        <v>0</v>
      </c>
      <c r="R2387">
        <v>0</v>
      </c>
      <c r="T2387" t="s">
        <v>3225</v>
      </c>
      <c r="U2387">
        <v>31</v>
      </c>
    </row>
    <row r="2388" spans="1:21" x14ac:dyDescent="0.3">
      <c r="A2388">
        <v>68</v>
      </c>
      <c r="B2388" t="s">
        <v>57</v>
      </c>
      <c r="C2388" t="s">
        <v>58</v>
      </c>
      <c r="D2388" t="s">
        <v>54</v>
      </c>
      <c r="E2388" t="s">
        <v>24</v>
      </c>
      <c r="F2388" s="107">
        <v>45838</v>
      </c>
      <c r="G2388">
        <v>85</v>
      </c>
      <c r="H2388">
        <v>85.3</v>
      </c>
      <c r="I2388" s="59">
        <v>1.003529411764706</v>
      </c>
      <c r="J2388" s="59">
        <v>1.003529411764706</v>
      </c>
      <c r="K2388" t="s">
        <v>25</v>
      </c>
      <c r="L2388" t="s">
        <v>25</v>
      </c>
      <c r="M2388">
        <v>2025</v>
      </c>
      <c r="N2388" t="s">
        <v>742</v>
      </c>
      <c r="O2388" t="s">
        <v>846</v>
      </c>
      <c r="P2388">
        <v>0</v>
      </c>
      <c r="Q2388">
        <v>0</v>
      </c>
      <c r="R2388">
        <v>0</v>
      </c>
      <c r="T2388" t="s">
        <v>2563</v>
      </c>
      <c r="U2388">
        <v>30</v>
      </c>
    </row>
    <row r="2389" spans="1:21" x14ac:dyDescent="0.3">
      <c r="A2389">
        <v>69</v>
      </c>
      <c r="B2389" t="s">
        <v>59</v>
      </c>
      <c r="C2389" t="s">
        <v>58</v>
      </c>
      <c r="D2389" t="s">
        <v>60</v>
      </c>
      <c r="E2389" t="s">
        <v>24</v>
      </c>
      <c r="F2389" s="107">
        <v>44561</v>
      </c>
      <c r="G2389">
        <v>80</v>
      </c>
      <c r="H2389">
        <v>81.508739650413986</v>
      </c>
      <c r="I2389" s="59">
        <v>1.018859245630175</v>
      </c>
      <c r="J2389" s="59">
        <v>1.018859245630175</v>
      </c>
      <c r="K2389" t="s">
        <v>25</v>
      </c>
      <c r="L2389" t="s">
        <v>25</v>
      </c>
      <c r="M2389">
        <v>2021</v>
      </c>
      <c r="N2389" t="s">
        <v>744</v>
      </c>
      <c r="O2389" t="s">
        <v>747</v>
      </c>
      <c r="P2389">
        <v>0</v>
      </c>
      <c r="Q2389">
        <v>0</v>
      </c>
      <c r="R2389">
        <v>0</v>
      </c>
      <c r="T2389" t="s">
        <v>2567</v>
      </c>
      <c r="U2389">
        <v>31</v>
      </c>
    </row>
    <row r="2390" spans="1:21" x14ac:dyDescent="0.3">
      <c r="A2390">
        <v>69</v>
      </c>
      <c r="B2390" t="s">
        <v>59</v>
      </c>
      <c r="C2390" t="s">
        <v>58</v>
      </c>
      <c r="D2390" t="s">
        <v>60</v>
      </c>
      <c r="E2390" t="s">
        <v>24</v>
      </c>
      <c r="F2390" s="107">
        <v>44926</v>
      </c>
      <c r="G2390">
        <v>80</v>
      </c>
      <c r="H2390">
        <v>83.754512635379001</v>
      </c>
      <c r="I2390" s="59">
        <v>1.046931407942238</v>
      </c>
      <c r="J2390" s="59">
        <v>1.046931407942238</v>
      </c>
      <c r="K2390" t="s">
        <v>25</v>
      </c>
      <c r="L2390" t="s">
        <v>25</v>
      </c>
      <c r="M2390">
        <v>2022</v>
      </c>
      <c r="N2390" t="s">
        <v>744</v>
      </c>
      <c r="O2390" t="s">
        <v>749</v>
      </c>
      <c r="P2390">
        <v>0</v>
      </c>
      <c r="Q2390">
        <v>0</v>
      </c>
      <c r="R2390">
        <v>0</v>
      </c>
      <c r="T2390" t="s">
        <v>2571</v>
      </c>
      <c r="U2390">
        <v>31</v>
      </c>
    </row>
    <row r="2391" spans="1:21" x14ac:dyDescent="0.3">
      <c r="A2391">
        <v>69</v>
      </c>
      <c r="B2391" t="s">
        <v>59</v>
      </c>
      <c r="C2391" t="s">
        <v>58</v>
      </c>
      <c r="D2391" t="s">
        <v>60</v>
      </c>
      <c r="E2391" t="s">
        <v>24</v>
      </c>
      <c r="F2391" s="107">
        <v>45291</v>
      </c>
      <c r="G2391">
        <v>90</v>
      </c>
      <c r="H2391">
        <v>92.79</v>
      </c>
      <c r="I2391" s="59">
        <v>1.0309999999999999</v>
      </c>
      <c r="J2391" s="59">
        <v>1.0309999999999999</v>
      </c>
      <c r="K2391" t="s">
        <v>25</v>
      </c>
      <c r="L2391" t="s">
        <v>25</v>
      </c>
      <c r="M2391">
        <v>2023</v>
      </c>
      <c r="N2391" t="s">
        <v>744</v>
      </c>
      <c r="O2391" t="s">
        <v>745</v>
      </c>
      <c r="P2391">
        <v>0</v>
      </c>
      <c r="Q2391">
        <v>0</v>
      </c>
      <c r="R2391">
        <v>0</v>
      </c>
      <c r="T2391" t="s">
        <v>3226</v>
      </c>
      <c r="U2391">
        <v>31</v>
      </c>
    </row>
    <row r="2392" spans="1:21" x14ac:dyDescent="0.3">
      <c r="A2392">
        <v>69</v>
      </c>
      <c r="B2392" t="s">
        <v>59</v>
      </c>
      <c r="C2392" t="s">
        <v>58</v>
      </c>
      <c r="D2392" t="s">
        <v>60</v>
      </c>
      <c r="E2392" t="s">
        <v>24</v>
      </c>
      <c r="F2392" s="107">
        <v>45657</v>
      </c>
      <c r="G2392">
        <v>90</v>
      </c>
      <c r="H2392">
        <v>90.5</v>
      </c>
      <c r="I2392" s="59">
        <v>1.005555555555556</v>
      </c>
      <c r="J2392" s="59">
        <v>1.005555555555556</v>
      </c>
      <c r="K2392" t="s">
        <v>25</v>
      </c>
      <c r="L2392" t="s">
        <v>25</v>
      </c>
      <c r="M2392">
        <v>2024</v>
      </c>
      <c r="N2392" t="s">
        <v>744</v>
      </c>
      <c r="O2392" t="s">
        <v>762</v>
      </c>
      <c r="P2392">
        <v>0</v>
      </c>
      <c r="Q2392">
        <v>0</v>
      </c>
      <c r="R2392">
        <v>0</v>
      </c>
      <c r="T2392" t="s">
        <v>3227</v>
      </c>
      <c r="U2392">
        <v>31</v>
      </c>
    </row>
    <row r="2393" spans="1:21" x14ac:dyDescent="0.3">
      <c r="A2393">
        <v>69</v>
      </c>
      <c r="B2393" t="s">
        <v>59</v>
      </c>
      <c r="C2393" t="s">
        <v>58</v>
      </c>
      <c r="D2393" t="s">
        <v>60</v>
      </c>
      <c r="E2393" t="s">
        <v>24</v>
      </c>
      <c r="F2393" s="107">
        <v>46022</v>
      </c>
      <c r="G2393">
        <v>90</v>
      </c>
      <c r="H2393">
        <v>91.52</v>
      </c>
      <c r="I2393" s="59">
        <v>1.016888888888889</v>
      </c>
      <c r="J2393" s="59">
        <v>1.016888888888889</v>
      </c>
      <c r="K2393" t="s">
        <v>25</v>
      </c>
      <c r="L2393" t="s">
        <v>25</v>
      </c>
      <c r="M2393">
        <v>2025</v>
      </c>
      <c r="N2393" t="s">
        <v>744</v>
      </c>
      <c r="O2393" t="s">
        <v>751</v>
      </c>
      <c r="P2393">
        <v>0</v>
      </c>
      <c r="Q2393">
        <v>0</v>
      </c>
      <c r="R2393">
        <v>0</v>
      </c>
      <c r="T2393" t="s">
        <v>2575</v>
      </c>
      <c r="U2393">
        <v>31</v>
      </c>
    </row>
    <row r="2394" spans="1:21" x14ac:dyDescent="0.3">
      <c r="A2394">
        <v>73</v>
      </c>
      <c r="B2394" t="s">
        <v>61</v>
      </c>
      <c r="C2394" t="s">
        <v>28</v>
      </c>
      <c r="D2394" t="s">
        <v>54</v>
      </c>
      <c r="E2394" t="s">
        <v>62</v>
      </c>
      <c r="F2394" s="107">
        <v>44561</v>
      </c>
      <c r="G2394">
        <v>20</v>
      </c>
      <c r="H2394">
        <v>15.5</v>
      </c>
      <c r="I2394" s="59">
        <v>1.290322580645161</v>
      </c>
      <c r="J2394" s="59">
        <v>1.290322580645161</v>
      </c>
      <c r="K2394" t="s">
        <v>63</v>
      </c>
      <c r="L2394" t="s">
        <v>63</v>
      </c>
      <c r="M2394">
        <v>2021</v>
      </c>
      <c r="N2394" t="s">
        <v>744</v>
      </c>
      <c r="O2394" t="s">
        <v>747</v>
      </c>
      <c r="P2394">
        <v>0</v>
      </c>
      <c r="Q2394">
        <v>0</v>
      </c>
      <c r="R2394">
        <v>0</v>
      </c>
      <c r="T2394" t="s">
        <v>2577</v>
      </c>
      <c r="U2394">
        <v>31</v>
      </c>
    </row>
    <row r="2395" spans="1:21" x14ac:dyDescent="0.3">
      <c r="A2395">
        <v>73</v>
      </c>
      <c r="B2395" t="s">
        <v>61</v>
      </c>
      <c r="C2395" t="s">
        <v>28</v>
      </c>
      <c r="D2395" t="s">
        <v>54</v>
      </c>
      <c r="E2395" t="s">
        <v>62</v>
      </c>
      <c r="F2395" s="107">
        <v>44926</v>
      </c>
      <c r="G2395">
        <v>20</v>
      </c>
      <c r="H2395">
        <v>20</v>
      </c>
      <c r="I2395" s="59">
        <v>1</v>
      </c>
      <c r="J2395" s="59">
        <v>1</v>
      </c>
      <c r="K2395" t="s">
        <v>63</v>
      </c>
      <c r="L2395" t="s">
        <v>63</v>
      </c>
      <c r="M2395">
        <v>2022</v>
      </c>
      <c r="N2395" t="s">
        <v>744</v>
      </c>
      <c r="O2395" t="s">
        <v>749</v>
      </c>
      <c r="P2395">
        <v>0</v>
      </c>
      <c r="Q2395">
        <v>0</v>
      </c>
      <c r="R2395">
        <v>0</v>
      </c>
      <c r="T2395" t="s">
        <v>2579</v>
      </c>
      <c r="U2395">
        <v>31</v>
      </c>
    </row>
    <row r="2396" spans="1:21" x14ac:dyDescent="0.3">
      <c r="A2396">
        <v>73</v>
      </c>
      <c r="B2396" t="s">
        <v>61</v>
      </c>
      <c r="C2396" t="s">
        <v>28</v>
      </c>
      <c r="D2396" t="s">
        <v>54</v>
      </c>
      <c r="E2396" t="s">
        <v>62</v>
      </c>
      <c r="F2396" s="107">
        <v>45291</v>
      </c>
      <c r="G2396">
        <v>20</v>
      </c>
      <c r="H2396">
        <v>17</v>
      </c>
      <c r="I2396" s="59">
        <v>1.1764705882352939</v>
      </c>
      <c r="J2396" s="59">
        <v>1.1764705882352939</v>
      </c>
      <c r="K2396" t="s">
        <v>63</v>
      </c>
      <c r="L2396" t="s">
        <v>63</v>
      </c>
      <c r="M2396">
        <v>2023</v>
      </c>
      <c r="N2396" t="s">
        <v>744</v>
      </c>
      <c r="O2396" t="s">
        <v>745</v>
      </c>
      <c r="P2396">
        <v>0</v>
      </c>
      <c r="Q2396">
        <v>0</v>
      </c>
      <c r="R2396">
        <v>0</v>
      </c>
      <c r="T2396" t="s">
        <v>3228</v>
      </c>
      <c r="U2396">
        <v>31</v>
      </c>
    </row>
    <row r="2397" spans="1:21" x14ac:dyDescent="0.3">
      <c r="A2397">
        <v>73</v>
      </c>
      <c r="B2397" t="s">
        <v>61</v>
      </c>
      <c r="C2397" t="s">
        <v>28</v>
      </c>
      <c r="D2397" t="s">
        <v>54</v>
      </c>
      <c r="E2397" t="s">
        <v>62</v>
      </c>
      <c r="F2397" s="107">
        <v>45657</v>
      </c>
      <c r="G2397">
        <v>20</v>
      </c>
      <c r="H2397">
        <v>17</v>
      </c>
      <c r="I2397" s="59">
        <v>1.1764705882352939</v>
      </c>
      <c r="J2397" s="59">
        <v>1.1764705882352939</v>
      </c>
      <c r="K2397" t="s">
        <v>63</v>
      </c>
      <c r="L2397" t="s">
        <v>63</v>
      </c>
      <c r="M2397">
        <v>2024</v>
      </c>
      <c r="N2397" t="s">
        <v>744</v>
      </c>
      <c r="O2397" t="s">
        <v>762</v>
      </c>
      <c r="P2397">
        <v>0</v>
      </c>
      <c r="Q2397">
        <v>0</v>
      </c>
      <c r="R2397">
        <v>0</v>
      </c>
      <c r="T2397" t="s">
        <v>3229</v>
      </c>
      <c r="U2397">
        <v>31</v>
      </c>
    </row>
    <row r="2398" spans="1:21" x14ac:dyDescent="0.3">
      <c r="A2398">
        <v>73</v>
      </c>
      <c r="B2398" t="s">
        <v>61</v>
      </c>
      <c r="C2398" t="s">
        <v>28</v>
      </c>
      <c r="D2398" t="s">
        <v>54</v>
      </c>
      <c r="E2398" t="s">
        <v>62</v>
      </c>
      <c r="F2398" s="107">
        <v>46022</v>
      </c>
      <c r="G2398">
        <v>20</v>
      </c>
      <c r="H2398">
        <v>20</v>
      </c>
      <c r="I2398" s="59">
        <v>1</v>
      </c>
      <c r="J2398" s="59">
        <v>1</v>
      </c>
      <c r="K2398" t="s">
        <v>63</v>
      </c>
      <c r="L2398" t="s">
        <v>63</v>
      </c>
      <c r="M2398">
        <v>2025</v>
      </c>
      <c r="N2398" t="s">
        <v>744</v>
      </c>
      <c r="O2398" t="s">
        <v>751</v>
      </c>
      <c r="P2398">
        <v>0</v>
      </c>
      <c r="Q2398">
        <v>0</v>
      </c>
      <c r="R2398">
        <v>0</v>
      </c>
      <c r="T2398" t="s">
        <v>2581</v>
      </c>
      <c r="U2398">
        <v>31</v>
      </c>
    </row>
    <row r="2399" spans="1:21" x14ac:dyDescent="0.3">
      <c r="A2399">
        <v>74</v>
      </c>
      <c r="B2399" t="s">
        <v>64</v>
      </c>
      <c r="C2399" t="s">
        <v>28</v>
      </c>
      <c r="D2399" t="s">
        <v>54</v>
      </c>
      <c r="E2399" t="s">
        <v>24</v>
      </c>
      <c r="F2399" s="107">
        <v>44561</v>
      </c>
      <c r="G2399">
        <v>80</v>
      </c>
      <c r="H2399">
        <v>91.071428571428555</v>
      </c>
      <c r="I2399" s="59">
        <v>1.138392857142857</v>
      </c>
      <c r="J2399" s="59">
        <v>1.138392857142857</v>
      </c>
      <c r="K2399" t="s">
        <v>25</v>
      </c>
      <c r="L2399" t="s">
        <v>25</v>
      </c>
      <c r="M2399">
        <v>2021</v>
      </c>
      <c r="N2399" t="s">
        <v>744</v>
      </c>
      <c r="O2399" t="s">
        <v>747</v>
      </c>
      <c r="P2399">
        <v>0</v>
      </c>
      <c r="Q2399">
        <v>0</v>
      </c>
      <c r="R2399">
        <v>0</v>
      </c>
      <c r="T2399" t="s">
        <v>2583</v>
      </c>
      <c r="U2399">
        <v>31</v>
      </c>
    </row>
    <row r="2400" spans="1:21" x14ac:dyDescent="0.3">
      <c r="A2400">
        <v>74</v>
      </c>
      <c r="B2400" t="s">
        <v>64</v>
      </c>
      <c r="C2400" t="s">
        <v>28</v>
      </c>
      <c r="D2400" t="s">
        <v>54</v>
      </c>
      <c r="E2400" t="s">
        <v>24</v>
      </c>
      <c r="F2400" s="107">
        <v>44926</v>
      </c>
      <c r="G2400">
        <v>80</v>
      </c>
      <c r="H2400">
        <v>82.894736842105004</v>
      </c>
      <c r="I2400" s="59">
        <v>1.036184210526313</v>
      </c>
      <c r="J2400" s="59">
        <v>1.036184210526313</v>
      </c>
      <c r="K2400" t="s">
        <v>25</v>
      </c>
      <c r="L2400" t="s">
        <v>25</v>
      </c>
      <c r="M2400">
        <v>2022</v>
      </c>
      <c r="N2400" t="s">
        <v>744</v>
      </c>
      <c r="O2400" t="s">
        <v>749</v>
      </c>
      <c r="P2400">
        <v>0</v>
      </c>
      <c r="Q2400">
        <v>0</v>
      </c>
      <c r="R2400">
        <v>0</v>
      </c>
      <c r="T2400" t="s">
        <v>2585</v>
      </c>
      <c r="U2400">
        <v>31</v>
      </c>
    </row>
    <row r="2401" spans="1:21" x14ac:dyDescent="0.3">
      <c r="A2401">
        <v>74</v>
      </c>
      <c r="B2401" t="s">
        <v>64</v>
      </c>
      <c r="C2401" t="s">
        <v>28</v>
      </c>
      <c r="D2401" t="s">
        <v>54</v>
      </c>
      <c r="E2401" t="s">
        <v>24</v>
      </c>
      <c r="F2401" s="107">
        <v>45291</v>
      </c>
      <c r="G2401">
        <v>80</v>
      </c>
      <c r="H2401">
        <v>94.64</v>
      </c>
      <c r="I2401" s="59">
        <v>1.1830000000000001</v>
      </c>
      <c r="J2401" s="59">
        <v>1.1830000000000001</v>
      </c>
      <c r="K2401" t="s">
        <v>25</v>
      </c>
      <c r="L2401" t="s">
        <v>25</v>
      </c>
      <c r="M2401">
        <v>2023</v>
      </c>
      <c r="N2401" t="s">
        <v>744</v>
      </c>
      <c r="O2401" t="s">
        <v>745</v>
      </c>
      <c r="P2401">
        <v>0</v>
      </c>
      <c r="Q2401">
        <v>0</v>
      </c>
      <c r="R2401">
        <v>0</v>
      </c>
      <c r="T2401" t="s">
        <v>3230</v>
      </c>
      <c r="U2401">
        <v>31</v>
      </c>
    </row>
    <row r="2402" spans="1:21" x14ac:dyDescent="0.3">
      <c r="A2402">
        <v>74</v>
      </c>
      <c r="B2402" t="s">
        <v>64</v>
      </c>
      <c r="C2402" t="s">
        <v>28</v>
      </c>
      <c r="D2402" t="s">
        <v>54</v>
      </c>
      <c r="E2402" t="s">
        <v>24</v>
      </c>
      <c r="F2402" s="107">
        <v>45657</v>
      </c>
      <c r="G2402">
        <v>80</v>
      </c>
      <c r="H2402">
        <v>95.45</v>
      </c>
      <c r="I2402" s="59">
        <v>1.193125</v>
      </c>
      <c r="J2402" s="59">
        <v>1.193125</v>
      </c>
      <c r="K2402" t="s">
        <v>25</v>
      </c>
      <c r="L2402" t="s">
        <v>25</v>
      </c>
      <c r="M2402">
        <v>2024</v>
      </c>
      <c r="N2402" t="s">
        <v>744</v>
      </c>
      <c r="O2402" t="s">
        <v>762</v>
      </c>
      <c r="P2402">
        <v>0</v>
      </c>
      <c r="Q2402">
        <v>0</v>
      </c>
      <c r="R2402">
        <v>0</v>
      </c>
      <c r="T2402" t="s">
        <v>3231</v>
      </c>
      <c r="U2402">
        <v>31</v>
      </c>
    </row>
    <row r="2403" spans="1:21" x14ac:dyDescent="0.3">
      <c r="A2403">
        <v>74</v>
      </c>
      <c r="B2403" t="s">
        <v>64</v>
      </c>
      <c r="C2403" t="s">
        <v>28</v>
      </c>
      <c r="D2403" t="s">
        <v>54</v>
      </c>
      <c r="E2403" t="s">
        <v>24</v>
      </c>
      <c r="F2403" s="107">
        <v>46022</v>
      </c>
      <c r="G2403">
        <v>80</v>
      </c>
      <c r="H2403">
        <v>90.32</v>
      </c>
      <c r="I2403" s="59">
        <v>1.129</v>
      </c>
      <c r="J2403" s="59">
        <v>1.129</v>
      </c>
      <c r="K2403" t="s">
        <v>25</v>
      </c>
      <c r="L2403" t="s">
        <v>25</v>
      </c>
      <c r="M2403">
        <v>2025</v>
      </c>
      <c r="N2403" t="s">
        <v>744</v>
      </c>
      <c r="O2403" t="s">
        <v>751</v>
      </c>
      <c r="P2403">
        <v>0</v>
      </c>
      <c r="Q2403">
        <v>0</v>
      </c>
      <c r="R2403">
        <v>0</v>
      </c>
      <c r="T2403" t="s">
        <v>2587</v>
      </c>
      <c r="U2403">
        <v>31</v>
      </c>
    </row>
    <row r="2404" spans="1:21" x14ac:dyDescent="0.3">
      <c r="A2404">
        <v>77</v>
      </c>
      <c r="B2404" t="s">
        <v>65</v>
      </c>
      <c r="C2404" t="s">
        <v>66</v>
      </c>
      <c r="D2404" t="s">
        <v>23</v>
      </c>
      <c r="E2404" t="s">
        <v>24</v>
      </c>
      <c r="F2404" s="107">
        <v>44561</v>
      </c>
      <c r="G2404">
        <v>95</v>
      </c>
      <c r="H2404">
        <v>96.1</v>
      </c>
      <c r="I2404" s="59">
        <v>1.0115789473684209</v>
      </c>
      <c r="J2404" s="59">
        <v>1.0115789473684209</v>
      </c>
      <c r="K2404" t="s">
        <v>25</v>
      </c>
      <c r="L2404" t="s">
        <v>25</v>
      </c>
      <c r="M2404">
        <v>2021</v>
      </c>
      <c r="N2404" t="s">
        <v>744</v>
      </c>
      <c r="O2404" t="s">
        <v>747</v>
      </c>
      <c r="P2404">
        <v>0</v>
      </c>
      <c r="Q2404">
        <v>0</v>
      </c>
      <c r="R2404">
        <v>0</v>
      </c>
      <c r="T2404" t="s">
        <v>2599</v>
      </c>
      <c r="U2404">
        <v>31</v>
      </c>
    </row>
    <row r="2405" spans="1:21" x14ac:dyDescent="0.3">
      <c r="A2405">
        <v>77</v>
      </c>
      <c r="B2405" t="s">
        <v>65</v>
      </c>
      <c r="C2405" t="s">
        <v>66</v>
      </c>
      <c r="D2405" t="s">
        <v>23</v>
      </c>
      <c r="E2405" t="s">
        <v>24</v>
      </c>
      <c r="F2405" s="107">
        <v>44926</v>
      </c>
      <c r="G2405">
        <v>97</v>
      </c>
      <c r="H2405">
        <v>97.5</v>
      </c>
      <c r="I2405" s="59">
        <v>1.0051546391752579</v>
      </c>
      <c r="J2405" s="59">
        <v>1.0051546391752579</v>
      </c>
      <c r="K2405" t="s">
        <v>25</v>
      </c>
      <c r="L2405" t="s">
        <v>25</v>
      </c>
      <c r="M2405">
        <v>2022</v>
      </c>
      <c r="N2405" t="s">
        <v>744</v>
      </c>
      <c r="O2405" t="s">
        <v>749</v>
      </c>
      <c r="P2405">
        <v>0</v>
      </c>
      <c r="Q2405">
        <v>0</v>
      </c>
      <c r="R2405">
        <v>0</v>
      </c>
      <c r="T2405" t="s">
        <v>3232</v>
      </c>
      <c r="U2405">
        <v>31</v>
      </c>
    </row>
    <row r="2406" spans="1:21" x14ac:dyDescent="0.3">
      <c r="A2406">
        <v>77</v>
      </c>
      <c r="B2406" t="s">
        <v>65</v>
      </c>
      <c r="C2406" t="s">
        <v>66</v>
      </c>
      <c r="D2406" t="s">
        <v>23</v>
      </c>
      <c r="E2406" t="s">
        <v>24</v>
      </c>
      <c r="F2406" s="107">
        <v>45291</v>
      </c>
      <c r="G2406">
        <v>97</v>
      </c>
      <c r="H2406">
        <v>98.6</v>
      </c>
      <c r="I2406" s="59">
        <v>1.0164948453608249</v>
      </c>
      <c r="J2406" s="59">
        <v>1.0164948453608249</v>
      </c>
      <c r="K2406" t="s">
        <v>25</v>
      </c>
      <c r="L2406" t="s">
        <v>25</v>
      </c>
      <c r="M2406">
        <v>2023</v>
      </c>
      <c r="N2406" t="s">
        <v>744</v>
      </c>
      <c r="O2406" t="s">
        <v>745</v>
      </c>
      <c r="P2406">
        <v>0</v>
      </c>
      <c r="Q2406">
        <v>0</v>
      </c>
      <c r="R2406">
        <v>0</v>
      </c>
      <c r="T2406" t="s">
        <v>3233</v>
      </c>
      <c r="U2406">
        <v>31</v>
      </c>
    </row>
    <row r="2407" spans="1:21" x14ac:dyDescent="0.3">
      <c r="A2407">
        <v>77</v>
      </c>
      <c r="B2407" t="s">
        <v>65</v>
      </c>
      <c r="C2407" t="s">
        <v>66</v>
      </c>
      <c r="D2407" t="s">
        <v>23</v>
      </c>
      <c r="E2407" t="s">
        <v>24</v>
      </c>
      <c r="F2407" s="107">
        <v>45657</v>
      </c>
      <c r="G2407">
        <v>97</v>
      </c>
      <c r="H2407">
        <v>98.2</v>
      </c>
      <c r="I2407" s="59">
        <v>1.012371134020619</v>
      </c>
      <c r="J2407" s="59">
        <v>1.012371134020619</v>
      </c>
      <c r="K2407" t="s">
        <v>25</v>
      </c>
      <c r="L2407" t="s">
        <v>25</v>
      </c>
      <c r="M2407">
        <v>2024</v>
      </c>
      <c r="N2407" t="s">
        <v>744</v>
      </c>
      <c r="O2407" t="s">
        <v>762</v>
      </c>
      <c r="P2407">
        <v>0</v>
      </c>
      <c r="Q2407">
        <v>0</v>
      </c>
      <c r="R2407">
        <v>0</v>
      </c>
      <c r="T2407" t="s">
        <v>3234</v>
      </c>
      <c r="U2407">
        <v>31</v>
      </c>
    </row>
    <row r="2408" spans="1:21" x14ac:dyDescent="0.3">
      <c r="A2408">
        <v>77</v>
      </c>
      <c r="B2408" t="s">
        <v>65</v>
      </c>
      <c r="C2408" t="s">
        <v>66</v>
      </c>
      <c r="D2408" t="s">
        <v>23</v>
      </c>
      <c r="E2408" t="s">
        <v>24</v>
      </c>
      <c r="F2408" s="107">
        <v>46022</v>
      </c>
      <c r="G2408">
        <v>97</v>
      </c>
      <c r="H2408">
        <v>95.4</v>
      </c>
      <c r="I2408" s="59">
        <v>0.98350515463917532</v>
      </c>
      <c r="J2408" s="59">
        <v>0.98350515463917532</v>
      </c>
      <c r="K2408" t="s">
        <v>25</v>
      </c>
      <c r="L2408" t="s">
        <v>25</v>
      </c>
      <c r="M2408">
        <v>2025</v>
      </c>
      <c r="N2408" t="s">
        <v>744</v>
      </c>
      <c r="O2408" t="s">
        <v>751</v>
      </c>
      <c r="P2408">
        <v>0</v>
      </c>
      <c r="Q2408">
        <v>0</v>
      </c>
      <c r="R2408">
        <v>0</v>
      </c>
      <c r="T2408" t="s">
        <v>2605</v>
      </c>
      <c r="U2408">
        <v>31</v>
      </c>
    </row>
    <row r="2409" spans="1:21" x14ac:dyDescent="0.3">
      <c r="A2409">
        <v>84</v>
      </c>
      <c r="B2409" t="s">
        <v>71</v>
      </c>
      <c r="C2409" t="s">
        <v>72</v>
      </c>
      <c r="D2409" t="s">
        <v>73</v>
      </c>
      <c r="E2409" t="s">
        <v>24</v>
      </c>
      <c r="F2409" s="107">
        <v>44561</v>
      </c>
      <c r="G2409">
        <v>100</v>
      </c>
      <c r="H2409">
        <v>100</v>
      </c>
      <c r="I2409" s="59">
        <v>1</v>
      </c>
      <c r="J2409" s="59">
        <v>1</v>
      </c>
      <c r="K2409" t="s">
        <v>25</v>
      </c>
      <c r="L2409" t="s">
        <v>25</v>
      </c>
      <c r="M2409">
        <v>2021</v>
      </c>
      <c r="N2409" t="s">
        <v>744</v>
      </c>
      <c r="O2409" t="s">
        <v>747</v>
      </c>
      <c r="P2409">
        <v>0</v>
      </c>
      <c r="Q2409">
        <v>0</v>
      </c>
      <c r="R2409">
        <v>0</v>
      </c>
      <c r="T2409" t="s">
        <v>2606</v>
      </c>
      <c r="U2409">
        <v>31</v>
      </c>
    </row>
    <row r="2410" spans="1:21" x14ac:dyDescent="0.3">
      <c r="A2410">
        <v>84</v>
      </c>
      <c r="B2410" t="s">
        <v>71</v>
      </c>
      <c r="C2410" t="s">
        <v>72</v>
      </c>
      <c r="D2410" t="s">
        <v>73</v>
      </c>
      <c r="E2410" t="s">
        <v>24</v>
      </c>
      <c r="F2410" s="107">
        <v>44926</v>
      </c>
      <c r="G2410">
        <v>100</v>
      </c>
      <c r="H2410">
        <v>100</v>
      </c>
      <c r="I2410" s="59">
        <v>1</v>
      </c>
      <c r="J2410" s="59">
        <v>1</v>
      </c>
      <c r="K2410" t="s">
        <v>25</v>
      </c>
      <c r="L2410" t="s">
        <v>25</v>
      </c>
      <c r="M2410">
        <v>2022</v>
      </c>
      <c r="N2410" t="s">
        <v>744</v>
      </c>
      <c r="O2410" t="s">
        <v>749</v>
      </c>
      <c r="P2410">
        <v>0</v>
      </c>
      <c r="Q2410">
        <v>0</v>
      </c>
      <c r="R2410">
        <v>0</v>
      </c>
      <c r="T2410" t="s">
        <v>2607</v>
      </c>
      <c r="U2410">
        <v>31</v>
      </c>
    </row>
    <row r="2411" spans="1:21" x14ac:dyDescent="0.3">
      <c r="A2411">
        <v>84</v>
      </c>
      <c r="B2411" t="s">
        <v>71</v>
      </c>
      <c r="C2411" t="s">
        <v>72</v>
      </c>
      <c r="D2411" t="s">
        <v>73</v>
      </c>
      <c r="E2411" t="s">
        <v>24</v>
      </c>
      <c r="F2411" s="107">
        <v>45291</v>
      </c>
      <c r="G2411">
        <v>100</v>
      </c>
      <c r="H2411">
        <v>100</v>
      </c>
      <c r="I2411" s="59">
        <v>1</v>
      </c>
      <c r="J2411" s="59">
        <v>1</v>
      </c>
      <c r="K2411" t="s">
        <v>25</v>
      </c>
      <c r="L2411" t="s">
        <v>25</v>
      </c>
      <c r="M2411">
        <v>2023</v>
      </c>
      <c r="N2411" t="s">
        <v>744</v>
      </c>
      <c r="O2411" t="s">
        <v>745</v>
      </c>
      <c r="P2411">
        <v>0</v>
      </c>
      <c r="Q2411">
        <v>0</v>
      </c>
      <c r="R2411">
        <v>0</v>
      </c>
      <c r="T2411" t="s">
        <v>3235</v>
      </c>
      <c r="U2411">
        <v>31</v>
      </c>
    </row>
    <row r="2412" spans="1:21" x14ac:dyDescent="0.3">
      <c r="A2412">
        <v>84</v>
      </c>
      <c r="B2412" t="s">
        <v>71</v>
      </c>
      <c r="C2412" t="s">
        <v>72</v>
      </c>
      <c r="D2412" t="s">
        <v>73</v>
      </c>
      <c r="E2412" t="s">
        <v>24</v>
      </c>
      <c r="F2412" s="107">
        <v>45657</v>
      </c>
      <c r="G2412">
        <v>100</v>
      </c>
      <c r="H2412">
        <v>100</v>
      </c>
      <c r="I2412" s="59">
        <v>1</v>
      </c>
      <c r="J2412" s="59">
        <v>1</v>
      </c>
      <c r="K2412" t="s">
        <v>25</v>
      </c>
      <c r="L2412" t="s">
        <v>25</v>
      </c>
      <c r="M2412">
        <v>2024</v>
      </c>
      <c r="N2412" t="s">
        <v>744</v>
      </c>
      <c r="O2412" t="s">
        <v>762</v>
      </c>
      <c r="P2412">
        <v>0</v>
      </c>
      <c r="Q2412">
        <v>0</v>
      </c>
      <c r="R2412">
        <v>0</v>
      </c>
      <c r="T2412" t="s">
        <v>3236</v>
      </c>
      <c r="U2412">
        <v>31</v>
      </c>
    </row>
    <row r="2413" spans="1:21" x14ac:dyDescent="0.3">
      <c r="A2413">
        <v>84</v>
      </c>
      <c r="B2413" t="s">
        <v>71</v>
      </c>
      <c r="C2413" t="s">
        <v>72</v>
      </c>
      <c r="D2413" t="s">
        <v>73</v>
      </c>
      <c r="E2413" t="s">
        <v>24</v>
      </c>
      <c r="F2413" s="107">
        <v>46022</v>
      </c>
      <c r="G2413">
        <v>100</v>
      </c>
      <c r="H2413">
        <v>100</v>
      </c>
      <c r="I2413" s="59">
        <v>1</v>
      </c>
      <c r="J2413" s="59">
        <v>1</v>
      </c>
      <c r="K2413" t="s">
        <v>25</v>
      </c>
      <c r="L2413" t="s">
        <v>25</v>
      </c>
      <c r="M2413">
        <v>2025</v>
      </c>
      <c r="N2413" t="s">
        <v>744</v>
      </c>
      <c r="O2413" t="s">
        <v>751</v>
      </c>
      <c r="P2413">
        <v>0</v>
      </c>
      <c r="Q2413">
        <v>0</v>
      </c>
      <c r="R2413">
        <v>0</v>
      </c>
      <c r="T2413" t="s">
        <v>2608</v>
      </c>
      <c r="U2413">
        <v>31</v>
      </c>
    </row>
    <row r="2414" spans="1:21" x14ac:dyDescent="0.3">
      <c r="A2414">
        <v>85</v>
      </c>
      <c r="B2414" t="s">
        <v>74</v>
      </c>
      <c r="C2414" t="s">
        <v>72</v>
      </c>
      <c r="D2414" t="s">
        <v>73</v>
      </c>
      <c r="E2414" t="s">
        <v>24</v>
      </c>
      <c r="F2414" s="107">
        <v>44561</v>
      </c>
      <c r="G2414">
        <v>100</v>
      </c>
      <c r="H2414">
        <v>100</v>
      </c>
      <c r="I2414" s="59">
        <v>1</v>
      </c>
      <c r="J2414" s="59">
        <v>1</v>
      </c>
      <c r="K2414" t="s">
        <v>25</v>
      </c>
      <c r="L2414" t="s">
        <v>25</v>
      </c>
      <c r="M2414">
        <v>2021</v>
      </c>
      <c r="N2414" t="s">
        <v>744</v>
      </c>
      <c r="O2414" t="s">
        <v>747</v>
      </c>
      <c r="P2414">
        <v>0</v>
      </c>
      <c r="Q2414">
        <v>0</v>
      </c>
      <c r="R2414">
        <v>0</v>
      </c>
      <c r="T2414" t="s">
        <v>2609</v>
      </c>
      <c r="U2414">
        <v>31</v>
      </c>
    </row>
    <row r="2415" spans="1:21" x14ac:dyDescent="0.3">
      <c r="A2415">
        <v>85</v>
      </c>
      <c r="B2415" t="s">
        <v>74</v>
      </c>
      <c r="C2415" t="s">
        <v>72</v>
      </c>
      <c r="D2415" t="s">
        <v>73</v>
      </c>
      <c r="E2415" t="s">
        <v>24</v>
      </c>
      <c r="F2415" s="107">
        <v>44926</v>
      </c>
      <c r="G2415">
        <v>100</v>
      </c>
      <c r="H2415">
        <v>100</v>
      </c>
      <c r="I2415" s="59">
        <v>1</v>
      </c>
      <c r="J2415" s="59">
        <v>1</v>
      </c>
      <c r="K2415" t="s">
        <v>25</v>
      </c>
      <c r="L2415" t="s">
        <v>25</v>
      </c>
      <c r="M2415">
        <v>2022</v>
      </c>
      <c r="N2415" t="s">
        <v>744</v>
      </c>
      <c r="O2415" t="s">
        <v>749</v>
      </c>
      <c r="P2415">
        <v>0</v>
      </c>
      <c r="Q2415">
        <v>0</v>
      </c>
      <c r="R2415">
        <v>0</v>
      </c>
      <c r="T2415" t="s">
        <v>2610</v>
      </c>
      <c r="U2415">
        <v>31</v>
      </c>
    </row>
    <row r="2416" spans="1:21" x14ac:dyDescent="0.3">
      <c r="A2416">
        <v>85</v>
      </c>
      <c r="B2416" t="s">
        <v>74</v>
      </c>
      <c r="C2416" t="s">
        <v>72</v>
      </c>
      <c r="D2416" t="s">
        <v>73</v>
      </c>
      <c r="E2416" t="s">
        <v>24</v>
      </c>
      <c r="F2416" s="107">
        <v>45291</v>
      </c>
      <c r="G2416">
        <v>100</v>
      </c>
      <c r="H2416">
        <v>100</v>
      </c>
      <c r="I2416" s="59">
        <v>1</v>
      </c>
      <c r="J2416" s="59">
        <v>1</v>
      </c>
      <c r="K2416" t="s">
        <v>25</v>
      </c>
      <c r="L2416" t="s">
        <v>25</v>
      </c>
      <c r="M2416">
        <v>2023</v>
      </c>
      <c r="N2416" t="s">
        <v>744</v>
      </c>
      <c r="O2416" t="s">
        <v>745</v>
      </c>
      <c r="P2416">
        <v>0</v>
      </c>
      <c r="Q2416">
        <v>0</v>
      </c>
      <c r="R2416">
        <v>0</v>
      </c>
      <c r="T2416" t="s">
        <v>3237</v>
      </c>
      <c r="U2416">
        <v>31</v>
      </c>
    </row>
    <row r="2417" spans="1:21" x14ac:dyDescent="0.3">
      <c r="A2417">
        <v>85</v>
      </c>
      <c r="B2417" t="s">
        <v>74</v>
      </c>
      <c r="C2417" t="s">
        <v>72</v>
      </c>
      <c r="D2417" t="s">
        <v>73</v>
      </c>
      <c r="E2417" t="s">
        <v>24</v>
      </c>
      <c r="F2417" s="107">
        <v>45657</v>
      </c>
      <c r="G2417">
        <v>100</v>
      </c>
      <c r="H2417">
        <v>100</v>
      </c>
      <c r="I2417" s="59">
        <v>1</v>
      </c>
      <c r="J2417" s="59">
        <v>1</v>
      </c>
      <c r="K2417" t="s">
        <v>25</v>
      </c>
      <c r="L2417" t="s">
        <v>25</v>
      </c>
      <c r="M2417">
        <v>2024</v>
      </c>
      <c r="N2417" t="s">
        <v>744</v>
      </c>
      <c r="O2417" t="s">
        <v>762</v>
      </c>
      <c r="P2417">
        <v>0</v>
      </c>
      <c r="Q2417">
        <v>0</v>
      </c>
      <c r="R2417">
        <v>0</v>
      </c>
      <c r="T2417" t="s">
        <v>3238</v>
      </c>
      <c r="U2417">
        <v>31</v>
      </c>
    </row>
    <row r="2418" spans="1:21" x14ac:dyDescent="0.3">
      <c r="A2418">
        <v>85</v>
      </c>
      <c r="B2418" t="s">
        <v>74</v>
      </c>
      <c r="C2418" t="s">
        <v>72</v>
      </c>
      <c r="D2418" t="s">
        <v>73</v>
      </c>
      <c r="E2418" t="s">
        <v>24</v>
      </c>
      <c r="F2418" s="107">
        <v>46022</v>
      </c>
      <c r="G2418">
        <v>100</v>
      </c>
      <c r="H2418">
        <v>100</v>
      </c>
      <c r="I2418" s="59">
        <v>1</v>
      </c>
      <c r="J2418" s="59">
        <v>1</v>
      </c>
      <c r="K2418" t="s">
        <v>25</v>
      </c>
      <c r="L2418" t="s">
        <v>25</v>
      </c>
      <c r="M2418">
        <v>2025</v>
      </c>
      <c r="N2418" t="s">
        <v>744</v>
      </c>
      <c r="O2418" t="s">
        <v>751</v>
      </c>
      <c r="P2418">
        <v>0</v>
      </c>
      <c r="Q2418">
        <v>0</v>
      </c>
      <c r="R2418">
        <v>0</v>
      </c>
      <c r="T2418" t="s">
        <v>2611</v>
      </c>
      <c r="U2418">
        <v>31</v>
      </c>
    </row>
    <row r="2419" spans="1:21" x14ac:dyDescent="0.3">
      <c r="A2419">
        <v>86</v>
      </c>
      <c r="B2419" t="s">
        <v>75</v>
      </c>
      <c r="C2419" t="s">
        <v>72</v>
      </c>
      <c r="D2419" t="s">
        <v>54</v>
      </c>
      <c r="E2419" t="s">
        <v>24</v>
      </c>
      <c r="F2419" s="107">
        <v>44561</v>
      </c>
      <c r="G2419">
        <v>100</v>
      </c>
      <c r="H2419">
        <v>100</v>
      </c>
      <c r="I2419" s="59">
        <v>1</v>
      </c>
      <c r="J2419" s="59">
        <v>1</v>
      </c>
      <c r="K2419" t="s">
        <v>25</v>
      </c>
      <c r="L2419" t="s">
        <v>25</v>
      </c>
      <c r="M2419">
        <v>2021</v>
      </c>
      <c r="N2419" t="s">
        <v>744</v>
      </c>
      <c r="O2419" t="s">
        <v>747</v>
      </c>
      <c r="P2419">
        <v>0</v>
      </c>
      <c r="Q2419">
        <v>0</v>
      </c>
      <c r="R2419">
        <v>0</v>
      </c>
      <c r="T2419" t="s">
        <v>2613</v>
      </c>
      <c r="U2419">
        <v>31</v>
      </c>
    </row>
    <row r="2420" spans="1:21" x14ac:dyDescent="0.3">
      <c r="A2420">
        <v>86</v>
      </c>
      <c r="B2420" t="s">
        <v>75</v>
      </c>
      <c r="C2420" t="s">
        <v>72</v>
      </c>
      <c r="D2420" t="s">
        <v>54</v>
      </c>
      <c r="E2420" t="s">
        <v>24</v>
      </c>
      <c r="F2420" s="107">
        <v>44926</v>
      </c>
      <c r="G2420">
        <v>100</v>
      </c>
      <c r="H2420">
        <v>100</v>
      </c>
      <c r="I2420" s="59">
        <v>1</v>
      </c>
      <c r="J2420" s="59">
        <v>1</v>
      </c>
      <c r="K2420" t="s">
        <v>25</v>
      </c>
      <c r="L2420" t="s">
        <v>25</v>
      </c>
      <c r="M2420">
        <v>2022</v>
      </c>
      <c r="N2420" t="s">
        <v>744</v>
      </c>
      <c r="O2420" t="s">
        <v>749</v>
      </c>
      <c r="P2420">
        <v>0</v>
      </c>
      <c r="Q2420">
        <v>0</v>
      </c>
      <c r="R2420">
        <v>0</v>
      </c>
      <c r="T2420" t="s">
        <v>2615</v>
      </c>
      <c r="U2420">
        <v>31</v>
      </c>
    </row>
    <row r="2421" spans="1:21" x14ac:dyDescent="0.3">
      <c r="A2421">
        <v>86</v>
      </c>
      <c r="B2421" t="s">
        <v>75</v>
      </c>
      <c r="C2421" t="s">
        <v>72</v>
      </c>
      <c r="D2421" t="s">
        <v>54</v>
      </c>
      <c r="E2421" t="s">
        <v>24</v>
      </c>
      <c r="F2421" s="107">
        <v>45291</v>
      </c>
      <c r="G2421">
        <v>100</v>
      </c>
      <c r="H2421">
        <v>100</v>
      </c>
      <c r="I2421" s="59">
        <v>1</v>
      </c>
      <c r="J2421" s="59">
        <v>1</v>
      </c>
      <c r="K2421" t="s">
        <v>25</v>
      </c>
      <c r="L2421" t="s">
        <v>25</v>
      </c>
      <c r="M2421">
        <v>2023</v>
      </c>
      <c r="N2421" t="s">
        <v>744</v>
      </c>
      <c r="O2421" t="s">
        <v>745</v>
      </c>
      <c r="P2421">
        <v>0</v>
      </c>
      <c r="Q2421">
        <v>0</v>
      </c>
      <c r="R2421">
        <v>0</v>
      </c>
      <c r="T2421" t="s">
        <v>3239</v>
      </c>
      <c r="U2421">
        <v>31</v>
      </c>
    </row>
    <row r="2422" spans="1:21" x14ac:dyDescent="0.3">
      <c r="A2422">
        <v>86</v>
      </c>
      <c r="B2422" t="s">
        <v>75</v>
      </c>
      <c r="C2422" t="s">
        <v>72</v>
      </c>
      <c r="D2422" t="s">
        <v>54</v>
      </c>
      <c r="E2422" t="s">
        <v>24</v>
      </c>
      <c r="F2422" s="107">
        <v>45657</v>
      </c>
      <c r="G2422">
        <v>100</v>
      </c>
      <c r="H2422">
        <v>100</v>
      </c>
      <c r="I2422" s="59">
        <v>1</v>
      </c>
      <c r="J2422" s="59">
        <v>1</v>
      </c>
      <c r="K2422" t="s">
        <v>25</v>
      </c>
      <c r="L2422" t="s">
        <v>25</v>
      </c>
      <c r="M2422">
        <v>2024</v>
      </c>
      <c r="N2422" t="s">
        <v>744</v>
      </c>
      <c r="O2422" t="s">
        <v>762</v>
      </c>
      <c r="P2422">
        <v>0</v>
      </c>
      <c r="Q2422">
        <v>0</v>
      </c>
      <c r="R2422">
        <v>0</v>
      </c>
      <c r="T2422" t="s">
        <v>3240</v>
      </c>
      <c r="U2422">
        <v>31</v>
      </c>
    </row>
    <row r="2423" spans="1:21" x14ac:dyDescent="0.3">
      <c r="A2423">
        <v>86</v>
      </c>
      <c r="B2423" t="s">
        <v>75</v>
      </c>
      <c r="C2423" t="s">
        <v>72</v>
      </c>
      <c r="D2423" t="s">
        <v>54</v>
      </c>
      <c r="E2423" t="s">
        <v>24</v>
      </c>
      <c r="F2423" s="107">
        <v>46022</v>
      </c>
      <c r="G2423">
        <v>100</v>
      </c>
      <c r="H2423">
        <v>100</v>
      </c>
      <c r="I2423" s="59">
        <v>1</v>
      </c>
      <c r="J2423" s="59">
        <v>1</v>
      </c>
      <c r="K2423" t="s">
        <v>25</v>
      </c>
      <c r="L2423" t="s">
        <v>25</v>
      </c>
      <c r="M2423">
        <v>2025</v>
      </c>
      <c r="N2423" t="s">
        <v>744</v>
      </c>
      <c r="O2423" t="s">
        <v>751</v>
      </c>
      <c r="P2423">
        <v>0</v>
      </c>
      <c r="Q2423">
        <v>0</v>
      </c>
      <c r="R2423">
        <v>0</v>
      </c>
      <c r="T2423" t="s">
        <v>2616</v>
      </c>
      <c r="U2423">
        <v>31</v>
      </c>
    </row>
    <row r="2424" spans="1:21" x14ac:dyDescent="0.3">
      <c r="A2424">
        <v>87</v>
      </c>
      <c r="B2424" t="s">
        <v>76</v>
      </c>
      <c r="C2424" t="s">
        <v>72</v>
      </c>
      <c r="D2424" t="s">
        <v>73</v>
      </c>
      <c r="E2424" t="s">
        <v>24</v>
      </c>
      <c r="F2424" s="107">
        <v>44561</v>
      </c>
      <c r="G2424">
        <v>80</v>
      </c>
      <c r="H2424">
        <v>93</v>
      </c>
      <c r="I2424" s="59">
        <v>1.1625000000000001</v>
      </c>
      <c r="J2424" s="59">
        <v>1.1625000000000001</v>
      </c>
      <c r="K2424" t="s">
        <v>25</v>
      </c>
      <c r="L2424" t="s">
        <v>25</v>
      </c>
      <c r="M2424">
        <v>2021</v>
      </c>
      <c r="N2424" t="s">
        <v>744</v>
      </c>
      <c r="O2424" t="s">
        <v>747</v>
      </c>
      <c r="P2424">
        <v>0</v>
      </c>
      <c r="Q2424">
        <v>0</v>
      </c>
      <c r="R2424">
        <v>0</v>
      </c>
      <c r="T2424" t="s">
        <v>2617</v>
      </c>
      <c r="U2424">
        <v>31</v>
      </c>
    </row>
    <row r="2425" spans="1:21" x14ac:dyDescent="0.3">
      <c r="A2425">
        <v>87</v>
      </c>
      <c r="B2425" t="s">
        <v>76</v>
      </c>
      <c r="C2425" t="s">
        <v>72</v>
      </c>
      <c r="D2425" t="s">
        <v>73</v>
      </c>
      <c r="E2425" t="s">
        <v>24</v>
      </c>
      <c r="F2425" s="107">
        <v>44926</v>
      </c>
      <c r="G2425">
        <v>80</v>
      </c>
      <c r="H2425">
        <v>99</v>
      </c>
      <c r="I2425" s="59">
        <v>1.2375</v>
      </c>
      <c r="J2425" s="59">
        <v>1.2375</v>
      </c>
      <c r="K2425" t="s">
        <v>25</v>
      </c>
      <c r="L2425" t="s">
        <v>25</v>
      </c>
      <c r="M2425">
        <v>2022</v>
      </c>
      <c r="N2425" t="s">
        <v>744</v>
      </c>
      <c r="O2425" t="s">
        <v>749</v>
      </c>
      <c r="P2425">
        <v>0</v>
      </c>
      <c r="Q2425">
        <v>0</v>
      </c>
      <c r="R2425">
        <v>0</v>
      </c>
      <c r="T2425" t="s">
        <v>2618</v>
      </c>
      <c r="U2425">
        <v>31</v>
      </c>
    </row>
    <row r="2426" spans="1:21" x14ac:dyDescent="0.3">
      <c r="A2426">
        <v>87</v>
      </c>
      <c r="B2426" t="s">
        <v>76</v>
      </c>
      <c r="C2426" t="s">
        <v>72</v>
      </c>
      <c r="D2426" t="s">
        <v>73</v>
      </c>
      <c r="E2426" t="s">
        <v>24</v>
      </c>
      <c r="F2426" s="107">
        <v>45291</v>
      </c>
      <c r="G2426">
        <v>90</v>
      </c>
      <c r="H2426">
        <v>100</v>
      </c>
      <c r="I2426" s="59">
        <v>1.1111111111111109</v>
      </c>
      <c r="J2426" s="59">
        <v>1.1111111111111109</v>
      </c>
      <c r="K2426" t="s">
        <v>25</v>
      </c>
      <c r="L2426" t="s">
        <v>25</v>
      </c>
      <c r="M2426">
        <v>2023</v>
      </c>
      <c r="N2426" t="s">
        <v>744</v>
      </c>
      <c r="O2426" t="s">
        <v>745</v>
      </c>
      <c r="P2426">
        <v>0</v>
      </c>
      <c r="Q2426">
        <v>0</v>
      </c>
      <c r="R2426">
        <v>0</v>
      </c>
      <c r="T2426" t="s">
        <v>3241</v>
      </c>
      <c r="U2426">
        <v>31</v>
      </c>
    </row>
    <row r="2427" spans="1:21" x14ac:dyDescent="0.3">
      <c r="A2427">
        <v>87</v>
      </c>
      <c r="B2427" t="s">
        <v>76</v>
      </c>
      <c r="C2427" t="s">
        <v>72</v>
      </c>
      <c r="D2427" t="s">
        <v>73</v>
      </c>
      <c r="E2427" t="s">
        <v>24</v>
      </c>
      <c r="F2427" s="107">
        <v>45657</v>
      </c>
      <c r="G2427">
        <v>90</v>
      </c>
      <c r="H2427">
        <v>100</v>
      </c>
      <c r="I2427" s="59">
        <v>1.1111111111111109</v>
      </c>
      <c r="J2427" s="59">
        <v>1.1111111111111109</v>
      </c>
      <c r="K2427" t="s">
        <v>25</v>
      </c>
      <c r="L2427" t="s">
        <v>25</v>
      </c>
      <c r="M2427">
        <v>2024</v>
      </c>
      <c r="N2427" t="s">
        <v>744</v>
      </c>
      <c r="O2427" t="s">
        <v>762</v>
      </c>
      <c r="P2427">
        <v>0</v>
      </c>
      <c r="Q2427">
        <v>0</v>
      </c>
      <c r="R2427">
        <v>0</v>
      </c>
      <c r="T2427" t="s">
        <v>2619</v>
      </c>
      <c r="U2427">
        <v>31</v>
      </c>
    </row>
    <row r="2428" spans="1:21" x14ac:dyDescent="0.3">
      <c r="A2428">
        <v>87</v>
      </c>
      <c r="B2428" t="s">
        <v>76</v>
      </c>
      <c r="C2428" t="s">
        <v>72</v>
      </c>
      <c r="D2428" t="s">
        <v>73</v>
      </c>
      <c r="E2428" t="s">
        <v>24</v>
      </c>
      <c r="F2428" s="107">
        <v>46022</v>
      </c>
      <c r="G2428">
        <v>80</v>
      </c>
      <c r="H2428">
        <v>100</v>
      </c>
      <c r="I2428" s="59">
        <v>1.25</v>
      </c>
      <c r="J2428" s="59">
        <v>1.25</v>
      </c>
      <c r="K2428" t="s">
        <v>25</v>
      </c>
      <c r="L2428" t="s">
        <v>25</v>
      </c>
      <c r="M2428">
        <v>2025</v>
      </c>
      <c r="N2428" t="s">
        <v>744</v>
      </c>
      <c r="O2428" t="s">
        <v>751</v>
      </c>
      <c r="P2428">
        <v>0</v>
      </c>
      <c r="Q2428">
        <v>0</v>
      </c>
      <c r="R2428">
        <v>0</v>
      </c>
      <c r="T2428" t="s">
        <v>2620</v>
      </c>
      <c r="U2428">
        <v>31</v>
      </c>
    </row>
    <row r="2429" spans="1:21" x14ac:dyDescent="0.3">
      <c r="A2429">
        <v>88</v>
      </c>
      <c r="B2429" t="s">
        <v>77</v>
      </c>
      <c r="C2429" t="s">
        <v>72</v>
      </c>
      <c r="D2429" t="s">
        <v>73</v>
      </c>
      <c r="E2429" t="s">
        <v>24</v>
      </c>
      <c r="F2429" s="107">
        <v>44561</v>
      </c>
      <c r="G2429">
        <v>100</v>
      </c>
      <c r="H2429">
        <v>100</v>
      </c>
      <c r="I2429" s="59">
        <v>1</v>
      </c>
      <c r="J2429" s="59">
        <v>1</v>
      </c>
      <c r="K2429" t="s">
        <v>25</v>
      </c>
      <c r="L2429" t="s">
        <v>25</v>
      </c>
      <c r="M2429">
        <v>2021</v>
      </c>
      <c r="N2429" t="s">
        <v>744</v>
      </c>
      <c r="O2429" t="s">
        <v>747</v>
      </c>
      <c r="P2429">
        <v>0</v>
      </c>
      <c r="Q2429">
        <v>0</v>
      </c>
      <c r="R2429">
        <v>0</v>
      </c>
      <c r="T2429" t="s">
        <v>2621</v>
      </c>
      <c r="U2429">
        <v>31</v>
      </c>
    </row>
    <row r="2430" spans="1:21" x14ac:dyDescent="0.3">
      <c r="A2430">
        <v>88</v>
      </c>
      <c r="B2430" t="s">
        <v>77</v>
      </c>
      <c r="C2430" t="s">
        <v>72</v>
      </c>
      <c r="D2430" t="s">
        <v>73</v>
      </c>
      <c r="E2430" t="s">
        <v>24</v>
      </c>
      <c r="F2430" s="107">
        <v>44926</v>
      </c>
      <c r="G2430">
        <v>100</v>
      </c>
      <c r="H2430">
        <v>99.344262295082004</v>
      </c>
      <c r="I2430" s="59">
        <v>0.99344262295082009</v>
      </c>
      <c r="J2430" s="59">
        <v>0.99344262295082009</v>
      </c>
      <c r="K2430" t="s">
        <v>25</v>
      </c>
      <c r="L2430" t="s">
        <v>25</v>
      </c>
      <c r="M2430">
        <v>2022</v>
      </c>
      <c r="N2430" t="s">
        <v>744</v>
      </c>
      <c r="O2430" t="s">
        <v>749</v>
      </c>
      <c r="P2430">
        <v>0</v>
      </c>
      <c r="Q2430">
        <v>0</v>
      </c>
      <c r="R2430">
        <v>0</v>
      </c>
      <c r="T2430" t="s">
        <v>2622</v>
      </c>
      <c r="U2430">
        <v>31</v>
      </c>
    </row>
    <row r="2431" spans="1:21" x14ac:dyDescent="0.3">
      <c r="A2431">
        <v>88</v>
      </c>
      <c r="B2431" t="s">
        <v>77</v>
      </c>
      <c r="C2431" t="s">
        <v>72</v>
      </c>
      <c r="D2431" t="s">
        <v>73</v>
      </c>
      <c r="E2431" t="s">
        <v>24</v>
      </c>
      <c r="F2431" s="107">
        <v>45291</v>
      </c>
      <c r="G2431">
        <v>100</v>
      </c>
      <c r="H2431">
        <v>100</v>
      </c>
      <c r="I2431" s="59">
        <v>1</v>
      </c>
      <c r="J2431" s="59">
        <v>1</v>
      </c>
      <c r="K2431" t="s">
        <v>25</v>
      </c>
      <c r="L2431" t="s">
        <v>25</v>
      </c>
      <c r="M2431">
        <v>2023</v>
      </c>
      <c r="N2431" t="s">
        <v>744</v>
      </c>
      <c r="O2431" t="s">
        <v>745</v>
      </c>
      <c r="P2431">
        <v>0</v>
      </c>
      <c r="Q2431">
        <v>0</v>
      </c>
      <c r="R2431">
        <v>0</v>
      </c>
      <c r="T2431" t="s">
        <v>3242</v>
      </c>
      <c r="U2431">
        <v>31</v>
      </c>
    </row>
    <row r="2432" spans="1:21" x14ac:dyDescent="0.3">
      <c r="A2432">
        <v>88</v>
      </c>
      <c r="B2432" t="s">
        <v>77</v>
      </c>
      <c r="C2432" t="s">
        <v>72</v>
      </c>
      <c r="D2432" t="s">
        <v>73</v>
      </c>
      <c r="E2432" t="s">
        <v>24</v>
      </c>
      <c r="F2432" s="107">
        <v>45657</v>
      </c>
      <c r="G2432">
        <v>100</v>
      </c>
      <c r="H2432">
        <v>100</v>
      </c>
      <c r="I2432" s="59">
        <v>1</v>
      </c>
      <c r="J2432" s="59">
        <v>1</v>
      </c>
      <c r="K2432" t="s">
        <v>25</v>
      </c>
      <c r="L2432" t="s">
        <v>25</v>
      </c>
      <c r="M2432">
        <v>2024</v>
      </c>
      <c r="N2432" t="s">
        <v>744</v>
      </c>
      <c r="O2432" t="s">
        <v>762</v>
      </c>
      <c r="P2432">
        <v>0</v>
      </c>
      <c r="Q2432">
        <v>0</v>
      </c>
      <c r="R2432">
        <v>0</v>
      </c>
      <c r="T2432" t="s">
        <v>3243</v>
      </c>
      <c r="U2432">
        <v>31</v>
      </c>
    </row>
    <row r="2433" spans="1:21" x14ac:dyDescent="0.3">
      <c r="A2433">
        <v>88</v>
      </c>
      <c r="B2433" t="s">
        <v>77</v>
      </c>
      <c r="C2433" t="s">
        <v>72</v>
      </c>
      <c r="D2433" t="s">
        <v>73</v>
      </c>
      <c r="E2433" t="s">
        <v>24</v>
      </c>
      <c r="F2433" s="107">
        <v>46022</v>
      </c>
      <c r="G2433">
        <v>100</v>
      </c>
      <c r="H2433">
        <v>100</v>
      </c>
      <c r="I2433" s="59">
        <v>1</v>
      </c>
      <c r="J2433" s="59">
        <v>1</v>
      </c>
      <c r="K2433" t="s">
        <v>25</v>
      </c>
      <c r="L2433" t="s">
        <v>25</v>
      </c>
      <c r="M2433">
        <v>2025</v>
      </c>
      <c r="N2433" t="s">
        <v>744</v>
      </c>
      <c r="O2433" t="s">
        <v>751</v>
      </c>
      <c r="P2433">
        <v>0</v>
      </c>
      <c r="Q2433">
        <v>0</v>
      </c>
      <c r="R2433">
        <v>0</v>
      </c>
      <c r="T2433" t="s">
        <v>2623</v>
      </c>
      <c r="U2433">
        <v>31</v>
      </c>
    </row>
    <row r="2434" spans="1:21" x14ac:dyDescent="0.3">
      <c r="A2434">
        <v>89</v>
      </c>
      <c r="B2434" t="s">
        <v>78</v>
      </c>
      <c r="C2434" t="s">
        <v>72</v>
      </c>
      <c r="D2434" t="s">
        <v>73</v>
      </c>
      <c r="E2434" t="s">
        <v>24</v>
      </c>
      <c r="F2434" s="107">
        <v>44561</v>
      </c>
      <c r="G2434">
        <v>100</v>
      </c>
      <c r="H2434">
        <v>100</v>
      </c>
      <c r="I2434" s="59">
        <v>1</v>
      </c>
      <c r="J2434" s="59">
        <v>1</v>
      </c>
      <c r="K2434" t="s">
        <v>25</v>
      </c>
      <c r="L2434" t="s">
        <v>25</v>
      </c>
      <c r="M2434">
        <v>2021</v>
      </c>
      <c r="N2434" t="s">
        <v>744</v>
      </c>
      <c r="O2434" t="s">
        <v>747</v>
      </c>
      <c r="P2434">
        <v>0</v>
      </c>
      <c r="Q2434">
        <v>0</v>
      </c>
      <c r="R2434">
        <v>0</v>
      </c>
      <c r="T2434" t="s">
        <v>2624</v>
      </c>
      <c r="U2434">
        <v>31</v>
      </c>
    </row>
    <row r="2435" spans="1:21" x14ac:dyDescent="0.3">
      <c r="A2435">
        <v>89</v>
      </c>
      <c r="B2435" t="s">
        <v>78</v>
      </c>
      <c r="C2435" t="s">
        <v>72</v>
      </c>
      <c r="D2435" t="s">
        <v>73</v>
      </c>
      <c r="E2435" t="s">
        <v>24</v>
      </c>
      <c r="F2435" s="107">
        <v>44926</v>
      </c>
      <c r="G2435">
        <v>100</v>
      </c>
      <c r="H2435">
        <v>100</v>
      </c>
      <c r="I2435" s="59">
        <v>1</v>
      </c>
      <c r="J2435" s="59">
        <v>1</v>
      </c>
      <c r="K2435" t="s">
        <v>25</v>
      </c>
      <c r="L2435" t="s">
        <v>25</v>
      </c>
      <c r="M2435">
        <v>2022</v>
      </c>
      <c r="N2435" t="s">
        <v>744</v>
      </c>
      <c r="O2435" t="s">
        <v>749</v>
      </c>
      <c r="P2435">
        <v>0</v>
      </c>
      <c r="Q2435">
        <v>0</v>
      </c>
      <c r="R2435">
        <v>0</v>
      </c>
      <c r="T2435" t="s">
        <v>2625</v>
      </c>
      <c r="U2435">
        <v>31</v>
      </c>
    </row>
    <row r="2436" spans="1:21" x14ac:dyDescent="0.3">
      <c r="A2436">
        <v>89</v>
      </c>
      <c r="B2436" t="s">
        <v>78</v>
      </c>
      <c r="C2436" t="s">
        <v>72</v>
      </c>
      <c r="D2436" t="s">
        <v>73</v>
      </c>
      <c r="E2436" t="s">
        <v>24</v>
      </c>
      <c r="F2436" s="107">
        <v>45291</v>
      </c>
      <c r="G2436">
        <v>100</v>
      </c>
      <c r="H2436">
        <v>100</v>
      </c>
      <c r="I2436" s="59">
        <v>1</v>
      </c>
      <c r="J2436" s="59">
        <v>1</v>
      </c>
      <c r="K2436" t="s">
        <v>25</v>
      </c>
      <c r="L2436" t="s">
        <v>25</v>
      </c>
      <c r="M2436">
        <v>2023</v>
      </c>
      <c r="N2436" t="s">
        <v>744</v>
      </c>
      <c r="O2436" t="s">
        <v>745</v>
      </c>
      <c r="P2436">
        <v>0</v>
      </c>
      <c r="Q2436">
        <v>0</v>
      </c>
      <c r="R2436">
        <v>0</v>
      </c>
      <c r="T2436" t="s">
        <v>3244</v>
      </c>
      <c r="U2436">
        <v>31</v>
      </c>
    </row>
    <row r="2437" spans="1:21" x14ac:dyDescent="0.3">
      <c r="A2437">
        <v>89</v>
      </c>
      <c r="B2437" t="s">
        <v>78</v>
      </c>
      <c r="C2437" t="s">
        <v>72</v>
      </c>
      <c r="D2437" t="s">
        <v>73</v>
      </c>
      <c r="E2437" t="s">
        <v>24</v>
      </c>
      <c r="F2437" s="107">
        <v>45657</v>
      </c>
      <c r="G2437">
        <v>100</v>
      </c>
      <c r="H2437">
        <v>100</v>
      </c>
      <c r="I2437" s="59">
        <v>1</v>
      </c>
      <c r="J2437" s="59">
        <v>1</v>
      </c>
      <c r="K2437" t="s">
        <v>25</v>
      </c>
      <c r="L2437" t="s">
        <v>25</v>
      </c>
      <c r="M2437">
        <v>2024</v>
      </c>
      <c r="N2437" t="s">
        <v>744</v>
      </c>
      <c r="O2437" t="s">
        <v>762</v>
      </c>
      <c r="P2437">
        <v>0</v>
      </c>
      <c r="Q2437">
        <v>0</v>
      </c>
      <c r="R2437">
        <v>0</v>
      </c>
      <c r="T2437" t="s">
        <v>3245</v>
      </c>
      <c r="U2437">
        <v>31</v>
      </c>
    </row>
    <row r="2438" spans="1:21" x14ac:dyDescent="0.3">
      <c r="A2438">
        <v>89</v>
      </c>
      <c r="B2438" t="s">
        <v>78</v>
      </c>
      <c r="C2438" t="s">
        <v>72</v>
      </c>
      <c r="D2438" t="s">
        <v>73</v>
      </c>
      <c r="E2438" t="s">
        <v>24</v>
      </c>
      <c r="F2438" s="107">
        <v>46022</v>
      </c>
      <c r="G2438">
        <v>100</v>
      </c>
      <c r="H2438">
        <v>100</v>
      </c>
      <c r="I2438" s="59">
        <v>1</v>
      </c>
      <c r="J2438" s="59">
        <v>1</v>
      </c>
      <c r="K2438" t="s">
        <v>25</v>
      </c>
      <c r="L2438" t="s">
        <v>25</v>
      </c>
      <c r="M2438">
        <v>2025</v>
      </c>
      <c r="N2438" t="s">
        <v>744</v>
      </c>
      <c r="O2438" t="s">
        <v>751</v>
      </c>
      <c r="P2438">
        <v>0</v>
      </c>
      <c r="Q2438">
        <v>0</v>
      </c>
      <c r="R2438">
        <v>0</v>
      </c>
      <c r="T2438" t="s">
        <v>2626</v>
      </c>
      <c r="U2438">
        <v>31</v>
      </c>
    </row>
    <row r="2439" spans="1:21" x14ac:dyDescent="0.3">
      <c r="A2439">
        <v>90</v>
      </c>
      <c r="B2439" t="s">
        <v>79</v>
      </c>
      <c r="C2439" t="s">
        <v>72</v>
      </c>
      <c r="D2439" t="s">
        <v>73</v>
      </c>
      <c r="E2439" t="s">
        <v>24</v>
      </c>
      <c r="F2439" s="107">
        <v>44561</v>
      </c>
      <c r="G2439">
        <v>100</v>
      </c>
      <c r="H2439">
        <v>100</v>
      </c>
      <c r="I2439" s="59">
        <v>1</v>
      </c>
      <c r="J2439" s="59">
        <v>1</v>
      </c>
      <c r="K2439" t="s">
        <v>25</v>
      </c>
      <c r="L2439" t="s">
        <v>25</v>
      </c>
      <c r="M2439">
        <v>2021</v>
      </c>
      <c r="N2439" t="s">
        <v>744</v>
      </c>
      <c r="O2439" t="s">
        <v>747</v>
      </c>
      <c r="P2439">
        <v>0</v>
      </c>
      <c r="Q2439">
        <v>0</v>
      </c>
      <c r="R2439">
        <v>0</v>
      </c>
      <c r="T2439" t="s">
        <v>2627</v>
      </c>
      <c r="U2439">
        <v>31</v>
      </c>
    </row>
    <row r="2440" spans="1:21" x14ac:dyDescent="0.3">
      <c r="A2440">
        <v>90</v>
      </c>
      <c r="B2440" t="s">
        <v>79</v>
      </c>
      <c r="C2440" t="s">
        <v>72</v>
      </c>
      <c r="D2440" t="s">
        <v>73</v>
      </c>
      <c r="E2440" t="s">
        <v>24</v>
      </c>
      <c r="F2440" s="107">
        <v>44926</v>
      </c>
      <c r="G2440">
        <v>100</v>
      </c>
      <c r="H2440">
        <v>100</v>
      </c>
      <c r="I2440" s="59">
        <v>1</v>
      </c>
      <c r="J2440" s="59">
        <v>1</v>
      </c>
      <c r="K2440" t="s">
        <v>25</v>
      </c>
      <c r="L2440" t="s">
        <v>25</v>
      </c>
      <c r="M2440">
        <v>2022</v>
      </c>
      <c r="N2440" t="s">
        <v>744</v>
      </c>
      <c r="O2440" t="s">
        <v>749</v>
      </c>
      <c r="P2440">
        <v>0</v>
      </c>
      <c r="Q2440">
        <v>0</v>
      </c>
      <c r="R2440">
        <v>0</v>
      </c>
      <c r="T2440" t="s">
        <v>2628</v>
      </c>
      <c r="U2440">
        <v>31</v>
      </c>
    </row>
    <row r="2441" spans="1:21" x14ac:dyDescent="0.3">
      <c r="A2441">
        <v>90</v>
      </c>
      <c r="B2441" t="s">
        <v>79</v>
      </c>
      <c r="C2441" t="s">
        <v>72</v>
      </c>
      <c r="D2441" t="s">
        <v>73</v>
      </c>
      <c r="E2441" t="s">
        <v>24</v>
      </c>
      <c r="F2441" s="107">
        <v>45291</v>
      </c>
      <c r="G2441">
        <v>100</v>
      </c>
      <c r="H2441">
        <v>100</v>
      </c>
      <c r="I2441" s="59">
        <v>1</v>
      </c>
      <c r="J2441" s="59">
        <v>1</v>
      </c>
      <c r="K2441" t="s">
        <v>25</v>
      </c>
      <c r="L2441" t="s">
        <v>25</v>
      </c>
      <c r="M2441">
        <v>2023</v>
      </c>
      <c r="N2441" t="s">
        <v>744</v>
      </c>
      <c r="O2441" t="s">
        <v>745</v>
      </c>
      <c r="P2441">
        <v>0</v>
      </c>
      <c r="Q2441">
        <v>0</v>
      </c>
      <c r="R2441">
        <v>0</v>
      </c>
      <c r="T2441" t="s">
        <v>3246</v>
      </c>
      <c r="U2441">
        <v>31</v>
      </c>
    </row>
    <row r="2442" spans="1:21" x14ac:dyDescent="0.3">
      <c r="A2442">
        <v>90</v>
      </c>
      <c r="B2442" t="s">
        <v>79</v>
      </c>
      <c r="C2442" t="s">
        <v>72</v>
      </c>
      <c r="D2442" t="s">
        <v>73</v>
      </c>
      <c r="E2442" t="s">
        <v>24</v>
      </c>
      <c r="F2442" s="107">
        <v>45657</v>
      </c>
      <c r="G2442">
        <v>100</v>
      </c>
      <c r="H2442">
        <v>100</v>
      </c>
      <c r="I2442" s="59">
        <v>1</v>
      </c>
      <c r="J2442" s="59">
        <v>1</v>
      </c>
      <c r="K2442" t="s">
        <v>25</v>
      </c>
      <c r="L2442" t="s">
        <v>25</v>
      </c>
      <c r="M2442">
        <v>2024</v>
      </c>
      <c r="N2442" t="s">
        <v>744</v>
      </c>
      <c r="O2442" t="s">
        <v>762</v>
      </c>
      <c r="P2442">
        <v>0</v>
      </c>
      <c r="Q2442">
        <v>0</v>
      </c>
      <c r="R2442">
        <v>0</v>
      </c>
      <c r="T2442" t="s">
        <v>3247</v>
      </c>
      <c r="U2442">
        <v>31</v>
      </c>
    </row>
    <row r="2443" spans="1:21" x14ac:dyDescent="0.3">
      <c r="A2443">
        <v>90</v>
      </c>
      <c r="B2443" t="s">
        <v>79</v>
      </c>
      <c r="C2443" t="s">
        <v>72</v>
      </c>
      <c r="D2443" t="s">
        <v>73</v>
      </c>
      <c r="E2443" t="s">
        <v>24</v>
      </c>
      <c r="F2443" s="107">
        <v>46022</v>
      </c>
      <c r="G2443">
        <v>100</v>
      </c>
      <c r="H2443">
        <v>100</v>
      </c>
      <c r="I2443" s="59">
        <v>1</v>
      </c>
      <c r="J2443" s="59">
        <v>1</v>
      </c>
      <c r="K2443" t="s">
        <v>25</v>
      </c>
      <c r="L2443" t="s">
        <v>25</v>
      </c>
      <c r="M2443">
        <v>2025</v>
      </c>
      <c r="N2443" t="s">
        <v>744</v>
      </c>
      <c r="O2443" t="s">
        <v>751</v>
      </c>
      <c r="P2443">
        <v>0</v>
      </c>
      <c r="Q2443">
        <v>0</v>
      </c>
      <c r="R2443">
        <v>0</v>
      </c>
      <c r="T2443" t="s">
        <v>2629</v>
      </c>
      <c r="U2443">
        <v>31</v>
      </c>
    </row>
    <row r="2444" spans="1:21" x14ac:dyDescent="0.3">
      <c r="A2444">
        <v>91</v>
      </c>
      <c r="B2444" t="s">
        <v>80</v>
      </c>
      <c r="C2444" t="s">
        <v>72</v>
      </c>
      <c r="D2444" t="s">
        <v>73</v>
      </c>
      <c r="E2444" t="s">
        <v>24</v>
      </c>
      <c r="F2444" s="107">
        <v>44561</v>
      </c>
      <c r="G2444">
        <v>100</v>
      </c>
      <c r="H2444">
        <v>100</v>
      </c>
      <c r="I2444" s="59">
        <v>1</v>
      </c>
      <c r="J2444" s="59">
        <v>1</v>
      </c>
      <c r="K2444" t="s">
        <v>25</v>
      </c>
      <c r="L2444" t="s">
        <v>25</v>
      </c>
      <c r="M2444">
        <v>2021</v>
      </c>
      <c r="N2444" t="s">
        <v>744</v>
      </c>
      <c r="O2444" t="s">
        <v>747</v>
      </c>
      <c r="P2444">
        <v>0</v>
      </c>
      <c r="Q2444">
        <v>0</v>
      </c>
      <c r="R2444">
        <v>0</v>
      </c>
      <c r="T2444" t="s">
        <v>2630</v>
      </c>
      <c r="U2444">
        <v>31</v>
      </c>
    </row>
    <row r="2445" spans="1:21" x14ac:dyDescent="0.3">
      <c r="A2445">
        <v>91</v>
      </c>
      <c r="B2445" t="s">
        <v>80</v>
      </c>
      <c r="C2445" t="s">
        <v>72</v>
      </c>
      <c r="D2445" t="s">
        <v>73</v>
      </c>
      <c r="E2445" t="s">
        <v>24</v>
      </c>
      <c r="F2445" s="107">
        <v>44926</v>
      </c>
      <c r="G2445">
        <v>100</v>
      </c>
      <c r="H2445">
        <v>100</v>
      </c>
      <c r="I2445" s="59">
        <v>1</v>
      </c>
      <c r="J2445" s="59">
        <v>1</v>
      </c>
      <c r="K2445" t="s">
        <v>25</v>
      </c>
      <c r="L2445" t="s">
        <v>25</v>
      </c>
      <c r="M2445">
        <v>2022</v>
      </c>
      <c r="N2445" t="s">
        <v>744</v>
      </c>
      <c r="O2445" t="s">
        <v>749</v>
      </c>
      <c r="P2445">
        <v>0</v>
      </c>
      <c r="Q2445">
        <v>0</v>
      </c>
      <c r="R2445">
        <v>0</v>
      </c>
      <c r="T2445" t="s">
        <v>2631</v>
      </c>
      <c r="U2445">
        <v>31</v>
      </c>
    </row>
    <row r="2446" spans="1:21" x14ac:dyDescent="0.3">
      <c r="A2446">
        <v>91</v>
      </c>
      <c r="B2446" t="s">
        <v>80</v>
      </c>
      <c r="C2446" t="s">
        <v>72</v>
      </c>
      <c r="D2446" t="s">
        <v>73</v>
      </c>
      <c r="E2446" t="s">
        <v>24</v>
      </c>
      <c r="F2446" s="107">
        <v>45291</v>
      </c>
      <c r="G2446">
        <v>100</v>
      </c>
      <c r="H2446">
        <v>100</v>
      </c>
      <c r="I2446" s="59">
        <v>1</v>
      </c>
      <c r="J2446" s="59">
        <v>1</v>
      </c>
      <c r="K2446" t="s">
        <v>25</v>
      </c>
      <c r="L2446" t="s">
        <v>25</v>
      </c>
      <c r="M2446">
        <v>2023</v>
      </c>
      <c r="N2446" t="s">
        <v>744</v>
      </c>
      <c r="O2446" t="s">
        <v>745</v>
      </c>
      <c r="P2446">
        <v>0</v>
      </c>
      <c r="Q2446">
        <v>0</v>
      </c>
      <c r="R2446">
        <v>0</v>
      </c>
      <c r="T2446" t="s">
        <v>3248</v>
      </c>
      <c r="U2446">
        <v>31</v>
      </c>
    </row>
    <row r="2447" spans="1:21" x14ac:dyDescent="0.3">
      <c r="A2447">
        <v>91</v>
      </c>
      <c r="B2447" t="s">
        <v>80</v>
      </c>
      <c r="C2447" t="s">
        <v>72</v>
      </c>
      <c r="D2447" t="s">
        <v>73</v>
      </c>
      <c r="E2447" t="s">
        <v>24</v>
      </c>
      <c r="F2447" s="107">
        <v>45657</v>
      </c>
      <c r="G2447">
        <v>100</v>
      </c>
      <c r="H2447">
        <v>100</v>
      </c>
      <c r="I2447" s="59">
        <v>1</v>
      </c>
      <c r="J2447" s="59">
        <v>1</v>
      </c>
      <c r="K2447" t="s">
        <v>25</v>
      </c>
      <c r="L2447" t="s">
        <v>25</v>
      </c>
      <c r="M2447">
        <v>2024</v>
      </c>
      <c r="N2447" t="s">
        <v>744</v>
      </c>
      <c r="O2447" t="s">
        <v>762</v>
      </c>
      <c r="P2447">
        <v>0</v>
      </c>
      <c r="Q2447">
        <v>0</v>
      </c>
      <c r="R2447">
        <v>0</v>
      </c>
      <c r="T2447" t="s">
        <v>3249</v>
      </c>
      <c r="U2447">
        <v>31</v>
      </c>
    </row>
    <row r="2448" spans="1:21" x14ac:dyDescent="0.3">
      <c r="A2448">
        <v>91</v>
      </c>
      <c r="B2448" t="s">
        <v>80</v>
      </c>
      <c r="C2448" t="s">
        <v>72</v>
      </c>
      <c r="D2448" t="s">
        <v>73</v>
      </c>
      <c r="E2448" t="s">
        <v>24</v>
      </c>
      <c r="F2448" s="107">
        <v>46022</v>
      </c>
      <c r="G2448">
        <v>100</v>
      </c>
      <c r="H2448">
        <v>100</v>
      </c>
      <c r="I2448" s="59">
        <v>1</v>
      </c>
      <c r="J2448" s="59">
        <v>1</v>
      </c>
      <c r="K2448" t="s">
        <v>25</v>
      </c>
      <c r="L2448" t="s">
        <v>25</v>
      </c>
      <c r="M2448">
        <v>2025</v>
      </c>
      <c r="N2448" t="s">
        <v>744</v>
      </c>
      <c r="O2448" t="s">
        <v>751</v>
      </c>
      <c r="P2448">
        <v>0</v>
      </c>
      <c r="Q2448">
        <v>0</v>
      </c>
      <c r="R2448">
        <v>0</v>
      </c>
      <c r="T2448" t="s">
        <v>2632</v>
      </c>
      <c r="U2448">
        <v>31</v>
      </c>
    </row>
    <row r="2449" spans="1:21" x14ac:dyDescent="0.3">
      <c r="A2449">
        <v>92</v>
      </c>
      <c r="B2449" t="s">
        <v>81</v>
      </c>
      <c r="C2449" t="s">
        <v>72</v>
      </c>
      <c r="D2449" t="s">
        <v>73</v>
      </c>
      <c r="E2449" t="s">
        <v>24</v>
      </c>
      <c r="F2449" s="107">
        <v>44561</v>
      </c>
      <c r="G2449">
        <v>100</v>
      </c>
      <c r="H2449">
        <v>100</v>
      </c>
      <c r="I2449" s="59">
        <v>1</v>
      </c>
      <c r="J2449" s="59">
        <v>1</v>
      </c>
      <c r="K2449" t="s">
        <v>25</v>
      </c>
      <c r="L2449" t="s">
        <v>25</v>
      </c>
      <c r="M2449">
        <v>2021</v>
      </c>
      <c r="N2449" t="s">
        <v>744</v>
      </c>
      <c r="O2449" t="s">
        <v>747</v>
      </c>
      <c r="P2449">
        <v>0</v>
      </c>
      <c r="Q2449">
        <v>0</v>
      </c>
      <c r="R2449">
        <v>0</v>
      </c>
      <c r="T2449" t="s">
        <v>2633</v>
      </c>
      <c r="U2449">
        <v>31</v>
      </c>
    </row>
    <row r="2450" spans="1:21" x14ac:dyDescent="0.3">
      <c r="A2450">
        <v>92</v>
      </c>
      <c r="B2450" t="s">
        <v>81</v>
      </c>
      <c r="C2450" t="s">
        <v>72</v>
      </c>
      <c r="D2450" t="s">
        <v>73</v>
      </c>
      <c r="E2450" t="s">
        <v>24</v>
      </c>
      <c r="F2450" s="107">
        <v>44926</v>
      </c>
      <c r="G2450">
        <v>100</v>
      </c>
      <c r="H2450">
        <v>100</v>
      </c>
      <c r="I2450" s="59">
        <v>1</v>
      </c>
      <c r="J2450" s="59">
        <v>1</v>
      </c>
      <c r="K2450" t="s">
        <v>25</v>
      </c>
      <c r="L2450" t="s">
        <v>25</v>
      </c>
      <c r="M2450">
        <v>2022</v>
      </c>
      <c r="N2450" t="s">
        <v>744</v>
      </c>
      <c r="O2450" t="s">
        <v>749</v>
      </c>
      <c r="P2450">
        <v>0</v>
      </c>
      <c r="Q2450">
        <v>0</v>
      </c>
      <c r="R2450">
        <v>0</v>
      </c>
      <c r="T2450" t="s">
        <v>2634</v>
      </c>
      <c r="U2450">
        <v>31</v>
      </c>
    </row>
    <row r="2451" spans="1:21" x14ac:dyDescent="0.3">
      <c r="A2451">
        <v>92</v>
      </c>
      <c r="B2451" t="s">
        <v>81</v>
      </c>
      <c r="C2451" t="s">
        <v>72</v>
      </c>
      <c r="D2451" t="s">
        <v>73</v>
      </c>
      <c r="E2451" t="s">
        <v>24</v>
      </c>
      <c r="F2451" s="107">
        <v>45291</v>
      </c>
      <c r="G2451">
        <v>100</v>
      </c>
      <c r="H2451">
        <v>100</v>
      </c>
      <c r="I2451" s="59">
        <v>1</v>
      </c>
      <c r="J2451" s="59">
        <v>1</v>
      </c>
      <c r="K2451" t="s">
        <v>25</v>
      </c>
      <c r="L2451" t="s">
        <v>25</v>
      </c>
      <c r="M2451">
        <v>2023</v>
      </c>
      <c r="N2451" t="s">
        <v>744</v>
      </c>
      <c r="O2451" t="s">
        <v>745</v>
      </c>
      <c r="P2451">
        <v>0</v>
      </c>
      <c r="Q2451">
        <v>0</v>
      </c>
      <c r="R2451">
        <v>0</v>
      </c>
      <c r="T2451" t="s">
        <v>3250</v>
      </c>
      <c r="U2451">
        <v>31</v>
      </c>
    </row>
    <row r="2452" spans="1:21" x14ac:dyDescent="0.3">
      <c r="A2452">
        <v>92</v>
      </c>
      <c r="B2452" t="s">
        <v>81</v>
      </c>
      <c r="C2452" t="s">
        <v>72</v>
      </c>
      <c r="D2452" t="s">
        <v>73</v>
      </c>
      <c r="E2452" t="s">
        <v>24</v>
      </c>
      <c r="F2452" s="107">
        <v>45657</v>
      </c>
      <c r="G2452">
        <v>98</v>
      </c>
      <c r="H2452">
        <v>100</v>
      </c>
      <c r="I2452" s="59">
        <v>1.0204081632653059</v>
      </c>
      <c r="J2452" s="59">
        <v>1.0204081632653059</v>
      </c>
      <c r="K2452" t="s">
        <v>25</v>
      </c>
      <c r="L2452" t="s">
        <v>25</v>
      </c>
      <c r="M2452">
        <v>2024</v>
      </c>
      <c r="N2452" t="s">
        <v>744</v>
      </c>
      <c r="O2452" t="s">
        <v>762</v>
      </c>
      <c r="P2452">
        <v>0</v>
      </c>
      <c r="Q2452">
        <v>0</v>
      </c>
      <c r="R2452">
        <v>0</v>
      </c>
      <c r="T2452" t="s">
        <v>3251</v>
      </c>
      <c r="U2452">
        <v>31</v>
      </c>
    </row>
    <row r="2453" spans="1:21" x14ac:dyDescent="0.3">
      <c r="A2453">
        <v>92</v>
      </c>
      <c r="B2453" t="s">
        <v>81</v>
      </c>
      <c r="C2453" t="s">
        <v>72</v>
      </c>
      <c r="D2453" t="s">
        <v>73</v>
      </c>
      <c r="E2453" t="s">
        <v>24</v>
      </c>
      <c r="F2453" s="107">
        <v>46022</v>
      </c>
      <c r="G2453">
        <v>98</v>
      </c>
      <c r="H2453">
        <v>100</v>
      </c>
      <c r="I2453" s="59">
        <v>1.0204081632653059</v>
      </c>
      <c r="J2453" s="59">
        <v>1.0204081632653059</v>
      </c>
      <c r="K2453" t="s">
        <v>25</v>
      </c>
      <c r="L2453" t="s">
        <v>25</v>
      </c>
      <c r="M2453">
        <v>2025</v>
      </c>
      <c r="N2453" t="s">
        <v>744</v>
      </c>
      <c r="O2453" t="s">
        <v>751</v>
      </c>
      <c r="P2453">
        <v>0</v>
      </c>
      <c r="Q2453">
        <v>0</v>
      </c>
      <c r="R2453">
        <v>0</v>
      </c>
      <c r="T2453" t="s">
        <v>2635</v>
      </c>
      <c r="U2453">
        <v>31</v>
      </c>
    </row>
    <row r="2454" spans="1:21" x14ac:dyDescent="0.3">
      <c r="A2454">
        <v>94</v>
      </c>
      <c r="B2454" t="s">
        <v>82</v>
      </c>
      <c r="C2454" t="s">
        <v>72</v>
      </c>
      <c r="D2454" t="s">
        <v>73</v>
      </c>
      <c r="E2454" t="s">
        <v>24</v>
      </c>
      <c r="F2454" s="107">
        <v>44561</v>
      </c>
      <c r="G2454">
        <v>100</v>
      </c>
      <c r="H2454">
        <v>100</v>
      </c>
      <c r="I2454" s="59">
        <v>1</v>
      </c>
      <c r="J2454" s="59">
        <v>1</v>
      </c>
      <c r="K2454" t="s">
        <v>25</v>
      </c>
      <c r="L2454" t="s">
        <v>25</v>
      </c>
      <c r="M2454">
        <v>2021</v>
      </c>
      <c r="N2454" t="s">
        <v>744</v>
      </c>
      <c r="O2454" t="s">
        <v>747</v>
      </c>
      <c r="P2454">
        <v>0</v>
      </c>
      <c r="Q2454">
        <v>0</v>
      </c>
      <c r="R2454">
        <v>0</v>
      </c>
      <c r="T2454" t="s">
        <v>2636</v>
      </c>
      <c r="U2454">
        <v>31</v>
      </c>
    </row>
    <row r="2455" spans="1:21" x14ac:dyDescent="0.3">
      <c r="A2455">
        <v>94</v>
      </c>
      <c r="B2455" t="s">
        <v>82</v>
      </c>
      <c r="C2455" t="s">
        <v>72</v>
      </c>
      <c r="D2455" t="s">
        <v>73</v>
      </c>
      <c r="E2455" t="s">
        <v>24</v>
      </c>
      <c r="F2455" s="107">
        <v>44926</v>
      </c>
      <c r="G2455">
        <v>100</v>
      </c>
      <c r="H2455">
        <v>100</v>
      </c>
      <c r="I2455" s="59">
        <v>1</v>
      </c>
      <c r="J2455" s="59">
        <v>1</v>
      </c>
      <c r="K2455" t="s">
        <v>25</v>
      </c>
      <c r="L2455" t="s">
        <v>25</v>
      </c>
      <c r="M2455">
        <v>2022</v>
      </c>
      <c r="N2455" t="s">
        <v>744</v>
      </c>
      <c r="O2455" t="s">
        <v>749</v>
      </c>
      <c r="P2455">
        <v>0</v>
      </c>
      <c r="Q2455">
        <v>0</v>
      </c>
      <c r="R2455">
        <v>0</v>
      </c>
      <c r="T2455" t="s">
        <v>2637</v>
      </c>
      <c r="U2455">
        <v>31</v>
      </c>
    </row>
    <row r="2456" spans="1:21" x14ac:dyDescent="0.3">
      <c r="A2456">
        <v>94</v>
      </c>
      <c r="B2456" t="s">
        <v>82</v>
      </c>
      <c r="C2456" t="s">
        <v>72</v>
      </c>
      <c r="D2456" t="s">
        <v>73</v>
      </c>
      <c r="E2456" t="s">
        <v>24</v>
      </c>
      <c r="F2456" s="107">
        <v>45291</v>
      </c>
      <c r="G2456">
        <v>100</v>
      </c>
      <c r="H2456">
        <v>100</v>
      </c>
      <c r="I2456" s="59">
        <v>1</v>
      </c>
      <c r="J2456" s="59">
        <v>1</v>
      </c>
      <c r="K2456" t="s">
        <v>25</v>
      </c>
      <c r="L2456" t="s">
        <v>25</v>
      </c>
      <c r="M2456">
        <v>2023</v>
      </c>
      <c r="N2456" t="s">
        <v>744</v>
      </c>
      <c r="O2456" t="s">
        <v>745</v>
      </c>
      <c r="P2456">
        <v>0</v>
      </c>
      <c r="Q2456">
        <v>0</v>
      </c>
      <c r="R2456">
        <v>0</v>
      </c>
      <c r="T2456" t="s">
        <v>3252</v>
      </c>
      <c r="U2456">
        <v>31</v>
      </c>
    </row>
    <row r="2457" spans="1:21" x14ac:dyDescent="0.3">
      <c r="A2457">
        <v>94</v>
      </c>
      <c r="B2457" t="s">
        <v>82</v>
      </c>
      <c r="C2457" t="s">
        <v>72</v>
      </c>
      <c r="D2457" t="s">
        <v>73</v>
      </c>
      <c r="E2457" t="s">
        <v>24</v>
      </c>
      <c r="F2457" s="107">
        <v>45657</v>
      </c>
      <c r="G2457">
        <v>100</v>
      </c>
      <c r="H2457">
        <v>100</v>
      </c>
      <c r="I2457" s="59">
        <v>1</v>
      </c>
      <c r="J2457" s="59">
        <v>1</v>
      </c>
      <c r="K2457" t="s">
        <v>25</v>
      </c>
      <c r="L2457" t="s">
        <v>25</v>
      </c>
      <c r="M2457">
        <v>2024</v>
      </c>
      <c r="N2457" t="s">
        <v>744</v>
      </c>
      <c r="O2457" t="s">
        <v>762</v>
      </c>
      <c r="P2457">
        <v>0</v>
      </c>
      <c r="Q2457">
        <v>0</v>
      </c>
      <c r="R2457">
        <v>0</v>
      </c>
      <c r="T2457" t="s">
        <v>3253</v>
      </c>
      <c r="U2457">
        <v>31</v>
      </c>
    </row>
    <row r="2458" spans="1:21" x14ac:dyDescent="0.3">
      <c r="A2458">
        <v>94</v>
      </c>
      <c r="B2458" t="s">
        <v>82</v>
      </c>
      <c r="C2458" t="s">
        <v>72</v>
      </c>
      <c r="D2458" t="s">
        <v>73</v>
      </c>
      <c r="E2458" t="s">
        <v>24</v>
      </c>
      <c r="F2458" s="107">
        <v>46022</v>
      </c>
      <c r="G2458">
        <v>100</v>
      </c>
      <c r="H2458">
        <v>100</v>
      </c>
      <c r="I2458" s="59">
        <v>1</v>
      </c>
      <c r="J2458" s="59">
        <v>1</v>
      </c>
      <c r="K2458" t="s">
        <v>25</v>
      </c>
      <c r="L2458" t="s">
        <v>25</v>
      </c>
      <c r="M2458">
        <v>2025</v>
      </c>
      <c r="N2458" t="s">
        <v>744</v>
      </c>
      <c r="O2458" t="s">
        <v>751</v>
      </c>
      <c r="P2458">
        <v>0</v>
      </c>
      <c r="Q2458">
        <v>0</v>
      </c>
      <c r="R2458">
        <v>0</v>
      </c>
      <c r="T2458" t="s">
        <v>2638</v>
      </c>
      <c r="U2458">
        <v>31</v>
      </c>
    </row>
    <row r="2459" spans="1:21" x14ac:dyDescent="0.3">
      <c r="A2459">
        <v>95</v>
      </c>
      <c r="B2459" t="s">
        <v>83</v>
      </c>
      <c r="C2459" t="s">
        <v>72</v>
      </c>
      <c r="D2459" t="s">
        <v>54</v>
      </c>
      <c r="E2459" t="s">
        <v>24</v>
      </c>
      <c r="F2459" s="107">
        <v>44561</v>
      </c>
      <c r="G2459">
        <v>100</v>
      </c>
      <c r="H2459">
        <v>100</v>
      </c>
      <c r="I2459" s="59">
        <v>1</v>
      </c>
      <c r="J2459" s="59">
        <v>1</v>
      </c>
      <c r="K2459" t="s">
        <v>25</v>
      </c>
      <c r="L2459" t="s">
        <v>25</v>
      </c>
      <c r="M2459">
        <v>2021</v>
      </c>
      <c r="N2459" t="s">
        <v>744</v>
      </c>
      <c r="O2459" t="s">
        <v>747</v>
      </c>
      <c r="P2459">
        <v>0</v>
      </c>
      <c r="Q2459">
        <v>0</v>
      </c>
      <c r="R2459">
        <v>0</v>
      </c>
      <c r="T2459" t="s">
        <v>2640</v>
      </c>
      <c r="U2459">
        <v>31</v>
      </c>
    </row>
    <row r="2460" spans="1:21" x14ac:dyDescent="0.3">
      <c r="A2460">
        <v>95</v>
      </c>
      <c r="B2460" t="s">
        <v>83</v>
      </c>
      <c r="C2460" t="s">
        <v>72</v>
      </c>
      <c r="D2460" t="s">
        <v>54</v>
      </c>
      <c r="E2460" t="s">
        <v>24</v>
      </c>
      <c r="F2460" s="107">
        <v>44926</v>
      </c>
      <c r="G2460">
        <v>100</v>
      </c>
      <c r="H2460">
        <v>100</v>
      </c>
      <c r="I2460" s="59">
        <v>1</v>
      </c>
      <c r="J2460" s="59">
        <v>1</v>
      </c>
      <c r="K2460" t="s">
        <v>25</v>
      </c>
      <c r="L2460" t="s">
        <v>25</v>
      </c>
      <c r="M2460">
        <v>2022</v>
      </c>
      <c r="N2460" t="s">
        <v>744</v>
      </c>
      <c r="O2460" t="s">
        <v>749</v>
      </c>
      <c r="P2460">
        <v>0</v>
      </c>
      <c r="Q2460">
        <v>0</v>
      </c>
      <c r="R2460">
        <v>0</v>
      </c>
      <c r="T2460" t="s">
        <v>2642</v>
      </c>
      <c r="U2460">
        <v>31</v>
      </c>
    </row>
    <row r="2461" spans="1:21" x14ac:dyDescent="0.3">
      <c r="A2461">
        <v>95</v>
      </c>
      <c r="B2461" t="s">
        <v>83</v>
      </c>
      <c r="C2461" t="s">
        <v>72</v>
      </c>
      <c r="D2461" t="s">
        <v>54</v>
      </c>
      <c r="E2461" t="s">
        <v>24</v>
      </c>
      <c r="F2461" s="107">
        <v>45291</v>
      </c>
      <c r="G2461">
        <v>100</v>
      </c>
      <c r="H2461">
        <v>100</v>
      </c>
      <c r="I2461" s="59">
        <v>1</v>
      </c>
      <c r="J2461" s="59">
        <v>1</v>
      </c>
      <c r="K2461" t="s">
        <v>25</v>
      </c>
      <c r="L2461" t="s">
        <v>25</v>
      </c>
      <c r="M2461">
        <v>2023</v>
      </c>
      <c r="N2461" t="s">
        <v>744</v>
      </c>
      <c r="O2461" t="s">
        <v>745</v>
      </c>
      <c r="P2461">
        <v>0</v>
      </c>
      <c r="Q2461">
        <v>0</v>
      </c>
      <c r="R2461">
        <v>0</v>
      </c>
      <c r="T2461" t="s">
        <v>3254</v>
      </c>
      <c r="U2461">
        <v>31</v>
      </c>
    </row>
    <row r="2462" spans="1:21" x14ac:dyDescent="0.3">
      <c r="A2462">
        <v>95</v>
      </c>
      <c r="B2462" t="s">
        <v>83</v>
      </c>
      <c r="C2462" t="s">
        <v>72</v>
      </c>
      <c r="D2462" t="s">
        <v>54</v>
      </c>
      <c r="E2462" t="s">
        <v>24</v>
      </c>
      <c r="F2462" s="107">
        <v>45657</v>
      </c>
      <c r="G2462">
        <v>100</v>
      </c>
      <c r="H2462">
        <v>100</v>
      </c>
      <c r="I2462" s="59">
        <v>1</v>
      </c>
      <c r="J2462" s="59">
        <v>1</v>
      </c>
      <c r="K2462" t="s">
        <v>25</v>
      </c>
      <c r="L2462" t="s">
        <v>25</v>
      </c>
      <c r="M2462">
        <v>2024</v>
      </c>
      <c r="N2462" t="s">
        <v>744</v>
      </c>
      <c r="O2462" t="s">
        <v>762</v>
      </c>
      <c r="P2462">
        <v>0</v>
      </c>
      <c r="Q2462">
        <v>0</v>
      </c>
      <c r="R2462">
        <v>0</v>
      </c>
      <c r="T2462" t="s">
        <v>3255</v>
      </c>
      <c r="U2462">
        <v>31</v>
      </c>
    </row>
    <row r="2463" spans="1:21" x14ac:dyDescent="0.3">
      <c r="A2463">
        <v>95</v>
      </c>
      <c r="B2463" t="s">
        <v>83</v>
      </c>
      <c r="C2463" t="s">
        <v>72</v>
      </c>
      <c r="D2463" t="s">
        <v>54</v>
      </c>
      <c r="E2463" t="s">
        <v>24</v>
      </c>
      <c r="F2463" s="107">
        <v>46022</v>
      </c>
      <c r="G2463">
        <v>100</v>
      </c>
      <c r="H2463">
        <v>100</v>
      </c>
      <c r="I2463" s="59">
        <v>1</v>
      </c>
      <c r="J2463" s="59">
        <v>1</v>
      </c>
      <c r="K2463" t="s">
        <v>25</v>
      </c>
      <c r="L2463" t="s">
        <v>25</v>
      </c>
      <c r="M2463">
        <v>2025</v>
      </c>
      <c r="N2463" t="s">
        <v>744</v>
      </c>
      <c r="O2463" t="s">
        <v>751</v>
      </c>
      <c r="P2463">
        <v>0</v>
      </c>
      <c r="Q2463">
        <v>0</v>
      </c>
      <c r="R2463">
        <v>0</v>
      </c>
      <c r="T2463" t="s">
        <v>2643</v>
      </c>
      <c r="U2463">
        <v>31</v>
      </c>
    </row>
  </sheetData>
  <conditionalFormatting sqref="A22">
    <cfRule type="duplicateValues" dxfId="106" priority="186"/>
    <cfRule type="duplicateValues" dxfId="105" priority="188"/>
    <cfRule type="duplicateValues" dxfId="104" priority="187"/>
  </conditionalFormatting>
  <conditionalFormatting sqref="A23">
    <cfRule type="duplicateValues" dxfId="103" priority="190"/>
  </conditionalFormatting>
  <conditionalFormatting sqref="A605">
    <cfRule type="duplicateValues" dxfId="102" priority="161"/>
    <cfRule type="duplicateValues" dxfId="101" priority="164"/>
    <cfRule type="duplicateValues" dxfId="100" priority="163"/>
    <cfRule type="duplicateValues" dxfId="99" priority="162"/>
  </conditionalFormatting>
  <conditionalFormatting sqref="A910:A918">
    <cfRule type="duplicateValues" dxfId="98" priority="160"/>
  </conditionalFormatting>
  <conditionalFormatting sqref="A958">
    <cfRule type="duplicateValues" dxfId="97" priority="147"/>
    <cfRule type="duplicateValues" dxfId="96" priority="146"/>
  </conditionalFormatting>
  <conditionalFormatting sqref="A1003">
    <cfRule type="duplicateValues" dxfId="95" priority="140"/>
    <cfRule type="duplicateValues" dxfId="94" priority="144"/>
    <cfRule type="duplicateValues" dxfId="93" priority="143"/>
    <cfRule type="duplicateValues" dxfId="92" priority="142"/>
  </conditionalFormatting>
  <conditionalFormatting sqref="A1004">
    <cfRule type="duplicateValues" dxfId="91" priority="134"/>
    <cfRule type="duplicateValues" dxfId="90" priority="137"/>
    <cfRule type="duplicateValues" dxfId="89" priority="138"/>
    <cfRule type="duplicateValues" dxfId="88" priority="136"/>
  </conditionalFormatting>
  <conditionalFormatting sqref="A1005">
    <cfRule type="duplicateValues" dxfId="87" priority="131"/>
    <cfRule type="duplicateValues" dxfId="86" priority="132"/>
    <cfRule type="duplicateValues" dxfId="85" priority="130"/>
    <cfRule type="duplicateValues" dxfId="84" priority="128"/>
  </conditionalFormatting>
  <conditionalFormatting sqref="A1006">
    <cfRule type="duplicateValues" dxfId="83" priority="126"/>
    <cfRule type="duplicateValues" dxfId="82" priority="125"/>
    <cfRule type="duplicateValues" dxfId="81" priority="124"/>
    <cfRule type="duplicateValues" dxfId="80" priority="122"/>
  </conditionalFormatting>
  <conditionalFormatting sqref="A1007">
    <cfRule type="duplicateValues" dxfId="79" priority="120"/>
    <cfRule type="duplicateValues" dxfId="78" priority="119"/>
    <cfRule type="duplicateValues" dxfId="77" priority="118"/>
    <cfRule type="duplicateValues" dxfId="76" priority="116"/>
  </conditionalFormatting>
  <conditionalFormatting sqref="A1008">
    <cfRule type="duplicateValues" dxfId="75" priority="110"/>
    <cfRule type="duplicateValues" dxfId="74" priority="113"/>
    <cfRule type="duplicateValues" dxfId="73" priority="112"/>
    <cfRule type="duplicateValues" dxfId="72" priority="114"/>
  </conditionalFormatting>
  <conditionalFormatting sqref="A1009">
    <cfRule type="duplicateValues" dxfId="71" priority="98"/>
    <cfRule type="duplicateValues" dxfId="70" priority="100"/>
    <cfRule type="duplicateValues" dxfId="69" priority="101"/>
    <cfRule type="duplicateValues" dxfId="68" priority="102"/>
  </conditionalFormatting>
  <conditionalFormatting sqref="A1010">
    <cfRule type="duplicateValues" dxfId="67" priority="96"/>
    <cfRule type="duplicateValues" dxfId="66" priority="95"/>
    <cfRule type="duplicateValues" dxfId="65" priority="94"/>
    <cfRule type="duplicateValues" dxfId="64" priority="92"/>
  </conditionalFormatting>
  <conditionalFormatting sqref="A1011">
    <cfRule type="duplicateValues" dxfId="63" priority="82"/>
    <cfRule type="duplicateValues" dxfId="62" priority="83"/>
    <cfRule type="duplicateValues" dxfId="61" priority="84"/>
    <cfRule type="duplicateValues" dxfId="60" priority="80"/>
  </conditionalFormatting>
  <conditionalFormatting sqref="A1012">
    <cfRule type="duplicateValues" dxfId="59" priority="193"/>
    <cfRule type="duplicateValues" dxfId="58" priority="192"/>
    <cfRule type="duplicateValues" dxfId="57" priority="191"/>
    <cfRule type="duplicateValues" dxfId="56" priority="194"/>
  </conditionalFormatting>
  <conditionalFormatting sqref="A1013">
    <cfRule type="duplicateValues" dxfId="55" priority="56"/>
    <cfRule type="duplicateValues" dxfId="54" priority="60"/>
    <cfRule type="duplicateValues" dxfId="53" priority="58"/>
    <cfRule type="duplicateValues" dxfId="52" priority="59"/>
  </conditionalFormatting>
  <conditionalFormatting sqref="A1016">
    <cfRule type="duplicateValues" dxfId="51" priority="24"/>
    <cfRule type="duplicateValues" dxfId="50" priority="20"/>
    <cfRule type="duplicateValues" dxfId="49" priority="22"/>
    <cfRule type="duplicateValues" dxfId="48" priority="23"/>
  </conditionalFormatting>
  <conditionalFormatting sqref="A1077">
    <cfRule type="duplicateValues" dxfId="47" priority="12"/>
    <cfRule type="duplicateValues" dxfId="46" priority="14"/>
    <cfRule type="duplicateValues" dxfId="45" priority="13"/>
  </conditionalFormatting>
  <conditionalFormatting sqref="A1146">
    <cfRule type="duplicateValues" dxfId="44" priority="9"/>
    <cfRule type="duplicateValues" dxfId="43" priority="11"/>
    <cfRule type="duplicateValues" dxfId="42" priority="10"/>
    <cfRule type="duplicateValues" dxfId="41" priority="8"/>
  </conditionalFormatting>
  <conditionalFormatting sqref="A1173">
    <cfRule type="duplicateValues" dxfId="40" priority="3"/>
    <cfRule type="duplicateValues" dxfId="39" priority="4"/>
    <cfRule type="duplicateValues" dxfId="38" priority="5"/>
  </conditionalFormatting>
  <conditionalFormatting sqref="A1380">
    <cfRule type="duplicateValues" dxfId="37" priority="2"/>
    <cfRule type="duplicateValues" dxfId="36" priority="1"/>
  </conditionalFormatting>
  <conditionalFormatting sqref="B15">
    <cfRule type="duplicateValues" dxfId="35" priority="78"/>
    <cfRule type="duplicateValues" dxfId="34" priority="79"/>
  </conditionalFormatting>
  <conditionalFormatting sqref="B16">
    <cfRule type="duplicateValues" dxfId="33" priority="77"/>
    <cfRule type="duplicateValues" dxfId="32" priority="76"/>
  </conditionalFormatting>
  <conditionalFormatting sqref="B19">
    <cfRule type="duplicateValues" dxfId="31" priority="30"/>
    <cfRule type="duplicateValues" dxfId="30" priority="31"/>
  </conditionalFormatting>
  <conditionalFormatting sqref="B20">
    <cfRule type="duplicateValues" dxfId="29" priority="28"/>
    <cfRule type="duplicateValues" dxfId="28" priority="29"/>
  </conditionalFormatting>
  <conditionalFormatting sqref="B21">
    <cfRule type="duplicateValues" dxfId="27" priority="37"/>
    <cfRule type="duplicateValues" dxfId="26" priority="36"/>
  </conditionalFormatting>
  <conditionalFormatting sqref="B22">
    <cfRule type="duplicateValues" dxfId="25" priority="35"/>
    <cfRule type="duplicateValues" dxfId="24" priority="34"/>
  </conditionalFormatting>
  <conditionalFormatting sqref="B1003">
    <cfRule type="duplicateValues" dxfId="23" priority="141"/>
    <cfRule type="duplicateValues" dxfId="22" priority="145"/>
  </conditionalFormatting>
  <conditionalFormatting sqref="B1004">
    <cfRule type="duplicateValues" dxfId="21" priority="139"/>
    <cfRule type="duplicateValues" dxfId="20" priority="135"/>
  </conditionalFormatting>
  <conditionalFormatting sqref="B1005">
    <cfRule type="duplicateValues" dxfId="19" priority="133"/>
    <cfRule type="duplicateValues" dxfId="18" priority="129"/>
  </conditionalFormatting>
  <conditionalFormatting sqref="B1006">
    <cfRule type="duplicateValues" dxfId="17" priority="123"/>
    <cfRule type="duplicateValues" dxfId="16" priority="127"/>
  </conditionalFormatting>
  <conditionalFormatting sqref="B1007">
    <cfRule type="duplicateValues" dxfId="15" priority="117"/>
    <cfRule type="duplicateValues" dxfId="14" priority="121"/>
  </conditionalFormatting>
  <conditionalFormatting sqref="B1008">
    <cfRule type="duplicateValues" dxfId="13" priority="111"/>
    <cfRule type="duplicateValues" dxfId="12" priority="115"/>
  </conditionalFormatting>
  <conditionalFormatting sqref="B1009">
    <cfRule type="duplicateValues" dxfId="11" priority="103"/>
    <cfRule type="duplicateValues" dxfId="10" priority="99"/>
  </conditionalFormatting>
  <conditionalFormatting sqref="B1010">
    <cfRule type="duplicateValues" dxfId="9" priority="93"/>
    <cfRule type="duplicateValues" dxfId="8" priority="97"/>
  </conditionalFormatting>
  <conditionalFormatting sqref="B1011">
    <cfRule type="duplicateValues" dxfId="7" priority="85"/>
    <cfRule type="duplicateValues" dxfId="6" priority="81"/>
  </conditionalFormatting>
  <conditionalFormatting sqref="B1012">
    <cfRule type="duplicateValues" dxfId="5" priority="196"/>
    <cfRule type="duplicateValues" dxfId="4" priority="195"/>
  </conditionalFormatting>
  <conditionalFormatting sqref="B1016">
    <cfRule type="duplicateValues" dxfId="3" priority="25"/>
    <cfRule type="duplicateValues" dxfId="2" priority="21"/>
  </conditionalFormatting>
  <conditionalFormatting sqref="B1173">
    <cfRule type="duplicateValues" dxfId="1" priority="7"/>
    <cfRule type="duplicateValues" dxfId="0" priority="6"/>
  </conditionalFormatting>
  <pageMargins left="0.7" right="0.7" top="0.75" bottom="0.75" header="0.3" footer="0.3"/>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O3893"/>
  <sheetViews>
    <sheetView workbookViewId="0"/>
  </sheetViews>
  <sheetFormatPr baseColWidth="10" defaultColWidth="8.88671875" defaultRowHeight="14.4" x14ac:dyDescent="0.3"/>
  <sheetData>
    <row r="1" spans="1:171" x14ac:dyDescent="0.3">
      <c r="A1" t="s">
        <v>0</v>
      </c>
      <c r="B1" t="s">
        <v>1</v>
      </c>
      <c r="C1" t="s">
        <v>2</v>
      </c>
      <c r="D1" t="s">
        <v>3</v>
      </c>
      <c r="E1" t="s">
        <v>4</v>
      </c>
      <c r="F1" t="s">
        <v>3256</v>
      </c>
      <c r="G1" t="s">
        <v>19</v>
      </c>
      <c r="H1" t="s">
        <v>3257</v>
      </c>
      <c r="I1" t="s">
        <v>3258</v>
      </c>
      <c r="J1" t="s">
        <v>3259</v>
      </c>
      <c r="K1" t="s">
        <v>3260</v>
      </c>
      <c r="L1" t="s">
        <v>3261</v>
      </c>
      <c r="M1" t="s">
        <v>3262</v>
      </c>
      <c r="N1" t="s">
        <v>3263</v>
      </c>
      <c r="O1" t="s">
        <v>3264</v>
      </c>
      <c r="P1" t="s">
        <v>3265</v>
      </c>
      <c r="Q1" t="s">
        <v>3266</v>
      </c>
      <c r="R1" t="s">
        <v>3267</v>
      </c>
      <c r="S1" t="s">
        <v>3268</v>
      </c>
      <c r="T1" t="s">
        <v>3269</v>
      </c>
      <c r="U1" t="s">
        <v>3270</v>
      </c>
      <c r="V1" t="s">
        <v>3271</v>
      </c>
      <c r="W1" t="s">
        <v>3272</v>
      </c>
      <c r="X1" t="s">
        <v>3273</v>
      </c>
      <c r="Y1" t="s">
        <v>3274</v>
      </c>
      <c r="Z1" t="s">
        <v>3275</v>
      </c>
      <c r="AA1" t="s">
        <v>3276</v>
      </c>
      <c r="AB1" t="s">
        <v>3277</v>
      </c>
      <c r="AC1" t="s">
        <v>3278</v>
      </c>
      <c r="AD1" t="s">
        <v>3279</v>
      </c>
      <c r="AE1" t="s">
        <v>3280</v>
      </c>
      <c r="AF1" t="s">
        <v>3281</v>
      </c>
      <c r="AG1" t="s">
        <v>3282</v>
      </c>
      <c r="AH1" t="s">
        <v>3283</v>
      </c>
      <c r="AI1" t="s">
        <v>3284</v>
      </c>
      <c r="AJ1" t="s">
        <v>3285</v>
      </c>
      <c r="AK1" t="s">
        <v>3286</v>
      </c>
      <c r="AL1" t="s">
        <v>3287</v>
      </c>
      <c r="AM1" t="s">
        <v>3288</v>
      </c>
      <c r="AN1" t="s">
        <v>3289</v>
      </c>
      <c r="AO1" t="s">
        <v>3290</v>
      </c>
      <c r="AP1" t="s">
        <v>3291</v>
      </c>
      <c r="AQ1" t="s">
        <v>3292</v>
      </c>
      <c r="AR1" t="s">
        <v>3293</v>
      </c>
      <c r="AS1" t="s">
        <v>3294</v>
      </c>
      <c r="AT1" t="s">
        <v>3295</v>
      </c>
      <c r="AU1" t="s">
        <v>3296</v>
      </c>
      <c r="AV1" t="s">
        <v>3297</v>
      </c>
      <c r="AW1" t="s">
        <v>3298</v>
      </c>
      <c r="AX1" t="s">
        <v>3299</v>
      </c>
      <c r="AY1" t="s">
        <v>3300</v>
      </c>
      <c r="AZ1" t="s">
        <v>3301</v>
      </c>
      <c r="BA1" t="s">
        <v>3302</v>
      </c>
      <c r="BB1" t="s">
        <v>3303</v>
      </c>
      <c r="BC1" t="s">
        <v>3304</v>
      </c>
      <c r="BD1" t="s">
        <v>3305</v>
      </c>
      <c r="BE1" t="s">
        <v>3306</v>
      </c>
      <c r="BF1" t="s">
        <v>3307</v>
      </c>
      <c r="BG1" t="s">
        <v>3308</v>
      </c>
      <c r="BH1" t="s">
        <v>3309</v>
      </c>
      <c r="BI1" t="s">
        <v>3310</v>
      </c>
      <c r="BJ1" t="s">
        <v>3311</v>
      </c>
      <c r="BK1" t="s">
        <v>3312</v>
      </c>
      <c r="BL1" t="s">
        <v>3313</v>
      </c>
      <c r="BM1" t="s">
        <v>3314</v>
      </c>
      <c r="BN1" t="s">
        <v>3315</v>
      </c>
      <c r="BO1" t="s">
        <v>3316</v>
      </c>
      <c r="BP1" t="s">
        <v>3317</v>
      </c>
      <c r="BQ1" t="s">
        <v>3318</v>
      </c>
      <c r="BR1" t="s">
        <v>3319</v>
      </c>
      <c r="BS1" t="s">
        <v>3320</v>
      </c>
      <c r="BT1" t="s">
        <v>3321</v>
      </c>
      <c r="BU1" t="s">
        <v>3322</v>
      </c>
      <c r="BV1" t="s">
        <v>3323</v>
      </c>
      <c r="BW1" t="s">
        <v>3324</v>
      </c>
      <c r="BX1" t="s">
        <v>3325</v>
      </c>
      <c r="BY1" t="s">
        <v>3326</v>
      </c>
      <c r="BZ1" t="s">
        <v>3327</v>
      </c>
      <c r="CA1" t="s">
        <v>3328</v>
      </c>
      <c r="CB1" t="s">
        <v>3329</v>
      </c>
      <c r="CC1" t="s">
        <v>3330</v>
      </c>
      <c r="CD1" t="s">
        <v>3331</v>
      </c>
      <c r="CE1" t="s">
        <v>3332</v>
      </c>
      <c r="CF1" t="s">
        <v>3333</v>
      </c>
      <c r="CG1" t="s">
        <v>3334</v>
      </c>
      <c r="CH1" t="s">
        <v>3335</v>
      </c>
      <c r="CI1" t="s">
        <v>3336</v>
      </c>
      <c r="CJ1" t="s">
        <v>3337</v>
      </c>
      <c r="CK1" t="s">
        <v>3338</v>
      </c>
      <c r="CL1" t="s">
        <v>3339</v>
      </c>
      <c r="CM1" t="s">
        <v>3340</v>
      </c>
      <c r="CN1" t="s">
        <v>3341</v>
      </c>
      <c r="CO1" t="s">
        <v>3342</v>
      </c>
      <c r="CP1" t="s">
        <v>3343</v>
      </c>
      <c r="CQ1" t="s">
        <v>3344</v>
      </c>
      <c r="CR1" t="s">
        <v>3345</v>
      </c>
      <c r="CS1" t="s">
        <v>3346</v>
      </c>
      <c r="CT1" t="s">
        <v>3347</v>
      </c>
      <c r="CU1" t="s">
        <v>3348</v>
      </c>
      <c r="CV1" t="s">
        <v>3349</v>
      </c>
      <c r="CW1" t="s">
        <v>3350</v>
      </c>
      <c r="CX1" t="s">
        <v>3351</v>
      </c>
      <c r="CY1" t="s">
        <v>3352</v>
      </c>
      <c r="CZ1" t="s">
        <v>3353</v>
      </c>
      <c r="DA1" t="s">
        <v>3354</v>
      </c>
      <c r="DB1" t="s">
        <v>3355</v>
      </c>
      <c r="DC1" t="s">
        <v>3356</v>
      </c>
      <c r="DD1" t="s">
        <v>3357</v>
      </c>
      <c r="DE1" t="s">
        <v>3358</v>
      </c>
      <c r="DF1" t="s">
        <v>3359</v>
      </c>
      <c r="DG1" t="s">
        <v>3360</v>
      </c>
      <c r="DH1" t="s">
        <v>3361</v>
      </c>
      <c r="DI1" t="s">
        <v>3362</v>
      </c>
      <c r="DJ1" t="s">
        <v>3363</v>
      </c>
      <c r="DK1" t="s">
        <v>3364</v>
      </c>
      <c r="DL1" t="s">
        <v>3365</v>
      </c>
      <c r="DM1" t="s">
        <v>3366</v>
      </c>
      <c r="DN1" t="s">
        <v>3367</v>
      </c>
      <c r="DO1" t="s">
        <v>3368</v>
      </c>
      <c r="DP1" t="s">
        <v>3369</v>
      </c>
      <c r="DQ1" t="s">
        <v>3370</v>
      </c>
      <c r="DR1" t="s">
        <v>3371</v>
      </c>
      <c r="DS1" t="s">
        <v>3372</v>
      </c>
      <c r="DT1" t="s">
        <v>3373</v>
      </c>
      <c r="DU1" t="s">
        <v>3374</v>
      </c>
      <c r="DV1" t="s">
        <v>3375</v>
      </c>
      <c r="DW1" t="s">
        <v>3376</v>
      </c>
      <c r="DX1" t="s">
        <v>3377</v>
      </c>
      <c r="DY1" t="s">
        <v>3378</v>
      </c>
      <c r="DZ1" t="s">
        <v>3379</v>
      </c>
      <c r="EA1" t="s">
        <v>3380</v>
      </c>
      <c r="EB1" t="s">
        <v>3381</v>
      </c>
      <c r="EC1" t="s">
        <v>3382</v>
      </c>
      <c r="ED1" t="s">
        <v>3383</v>
      </c>
      <c r="EE1" t="s">
        <v>3384</v>
      </c>
      <c r="EF1" t="s">
        <v>3385</v>
      </c>
      <c r="EG1" t="s">
        <v>3386</v>
      </c>
      <c r="EH1" t="s">
        <v>3387</v>
      </c>
      <c r="EI1" t="s">
        <v>3388</v>
      </c>
      <c r="EJ1" t="s">
        <v>3389</v>
      </c>
      <c r="EK1" t="s">
        <v>3390</v>
      </c>
      <c r="EL1" t="s">
        <v>3391</v>
      </c>
      <c r="EM1" t="s">
        <v>3392</v>
      </c>
      <c r="EN1" t="s">
        <v>3393</v>
      </c>
      <c r="EO1" t="s">
        <v>3394</v>
      </c>
      <c r="EP1" t="s">
        <v>3395</v>
      </c>
      <c r="EQ1" t="s">
        <v>3396</v>
      </c>
      <c r="ER1" t="s">
        <v>3397</v>
      </c>
      <c r="ES1" t="s">
        <v>3398</v>
      </c>
      <c r="ET1" t="s">
        <v>3399</v>
      </c>
      <c r="EU1" t="s">
        <v>3400</v>
      </c>
      <c r="EV1" t="s">
        <v>3401</v>
      </c>
      <c r="EW1" t="s">
        <v>3402</v>
      </c>
      <c r="EX1" t="s">
        <v>3403</v>
      </c>
      <c r="EY1" t="s">
        <v>3404</v>
      </c>
      <c r="EZ1" t="s">
        <v>3405</v>
      </c>
      <c r="FA1" t="s">
        <v>3406</v>
      </c>
      <c r="FB1" t="s">
        <v>3407</v>
      </c>
      <c r="FC1" t="s">
        <v>3408</v>
      </c>
      <c r="FD1" t="s">
        <v>3409</v>
      </c>
      <c r="FE1" t="s">
        <v>3410</v>
      </c>
      <c r="FF1" t="s">
        <v>3411</v>
      </c>
      <c r="FG1" t="s">
        <v>3412</v>
      </c>
      <c r="FH1" t="s">
        <v>3413</v>
      </c>
      <c r="FI1" t="s">
        <v>3414</v>
      </c>
      <c r="FJ1" t="s">
        <v>3415</v>
      </c>
      <c r="FK1" t="s">
        <v>3416</v>
      </c>
      <c r="FL1" t="s">
        <v>3417</v>
      </c>
      <c r="FM1" t="s">
        <v>3418</v>
      </c>
      <c r="FN1" t="s">
        <v>3419</v>
      </c>
      <c r="FO1" t="s">
        <v>3420</v>
      </c>
    </row>
    <row r="2" spans="1:171" x14ac:dyDescent="0.3">
      <c r="A2">
        <v>208</v>
      </c>
      <c r="B2" t="s">
        <v>149</v>
      </c>
      <c r="C2" t="s">
        <v>98</v>
      </c>
      <c r="D2" t="s">
        <v>23</v>
      </c>
      <c r="E2" t="s">
        <v>62</v>
      </c>
      <c r="F2" s="107">
        <v>44592</v>
      </c>
      <c r="G2" t="s">
        <v>1019</v>
      </c>
      <c r="H2" t="s">
        <v>3421</v>
      </c>
      <c r="I2">
        <v>1700</v>
      </c>
      <c r="J2">
        <v>451</v>
      </c>
      <c r="K2">
        <v>451</v>
      </c>
    </row>
    <row r="3" spans="1:171" x14ac:dyDescent="0.3">
      <c r="A3">
        <v>208</v>
      </c>
      <c r="B3" t="s">
        <v>149</v>
      </c>
      <c r="C3" t="s">
        <v>98</v>
      </c>
      <c r="D3" t="s">
        <v>23</v>
      </c>
      <c r="E3" t="s">
        <v>62</v>
      </c>
      <c r="F3" s="107">
        <v>44592</v>
      </c>
      <c r="G3" t="s">
        <v>1019</v>
      </c>
      <c r="H3" t="s">
        <v>3422</v>
      </c>
      <c r="I3">
        <v>1700</v>
      </c>
      <c r="J3">
        <v>203</v>
      </c>
      <c r="K3">
        <v>203</v>
      </c>
    </row>
    <row r="4" spans="1:171" x14ac:dyDescent="0.3">
      <c r="A4">
        <v>214</v>
      </c>
      <c r="B4" t="s">
        <v>152</v>
      </c>
      <c r="C4" t="s">
        <v>98</v>
      </c>
      <c r="D4" t="s">
        <v>23</v>
      </c>
      <c r="E4" t="s">
        <v>62</v>
      </c>
      <c r="F4" s="107">
        <v>44592</v>
      </c>
      <c r="G4" t="s">
        <v>1064</v>
      </c>
      <c r="H4" t="s">
        <v>3421</v>
      </c>
      <c r="I4">
        <v>7500</v>
      </c>
      <c r="J4">
        <v>777</v>
      </c>
      <c r="L4">
        <v>663</v>
      </c>
      <c r="M4">
        <v>114</v>
      </c>
    </row>
    <row r="5" spans="1:171" x14ac:dyDescent="0.3">
      <c r="A5">
        <v>218</v>
      </c>
      <c r="B5" t="s">
        <v>157</v>
      </c>
      <c r="C5" t="s">
        <v>98</v>
      </c>
      <c r="D5" t="s">
        <v>23</v>
      </c>
      <c r="E5" t="s">
        <v>62</v>
      </c>
      <c r="F5" s="107">
        <v>44592</v>
      </c>
      <c r="G5" t="s">
        <v>1122</v>
      </c>
      <c r="H5" t="s">
        <v>3421</v>
      </c>
      <c r="I5">
        <v>172000</v>
      </c>
      <c r="J5">
        <v>51981</v>
      </c>
      <c r="N5">
        <v>51981.5</v>
      </c>
    </row>
    <row r="6" spans="1:171" x14ac:dyDescent="0.3">
      <c r="A6">
        <v>218</v>
      </c>
      <c r="B6" t="s">
        <v>157</v>
      </c>
      <c r="C6" t="s">
        <v>98</v>
      </c>
      <c r="D6" t="s">
        <v>23</v>
      </c>
      <c r="E6" t="s">
        <v>62</v>
      </c>
      <c r="F6" s="107">
        <v>44592</v>
      </c>
      <c r="G6" t="s">
        <v>1122</v>
      </c>
      <c r="H6" t="s">
        <v>3423</v>
      </c>
      <c r="I6">
        <v>172000</v>
      </c>
      <c r="J6">
        <v>10260</v>
      </c>
      <c r="N6">
        <v>10260</v>
      </c>
    </row>
    <row r="7" spans="1:171" x14ac:dyDescent="0.3">
      <c r="A7">
        <v>218</v>
      </c>
      <c r="B7" t="s">
        <v>157</v>
      </c>
      <c r="C7" t="s">
        <v>98</v>
      </c>
      <c r="D7" t="s">
        <v>23</v>
      </c>
      <c r="E7" t="s">
        <v>62</v>
      </c>
      <c r="F7" s="107">
        <v>44592</v>
      </c>
      <c r="G7" t="s">
        <v>1122</v>
      </c>
      <c r="H7" t="s">
        <v>3422</v>
      </c>
      <c r="I7">
        <v>172000</v>
      </c>
      <c r="J7">
        <v>15328</v>
      </c>
      <c r="N7">
        <v>15328</v>
      </c>
    </row>
    <row r="8" spans="1:171" x14ac:dyDescent="0.3">
      <c r="A8">
        <v>208</v>
      </c>
      <c r="B8" t="s">
        <v>149</v>
      </c>
      <c r="C8" t="s">
        <v>98</v>
      </c>
      <c r="D8" t="s">
        <v>23</v>
      </c>
      <c r="E8" t="s">
        <v>62</v>
      </c>
      <c r="F8" s="107">
        <v>44620</v>
      </c>
      <c r="G8" t="s">
        <v>1020</v>
      </c>
      <c r="H8" t="s">
        <v>3421</v>
      </c>
      <c r="I8">
        <v>1700</v>
      </c>
      <c r="J8">
        <v>701</v>
      </c>
      <c r="K8">
        <v>701</v>
      </c>
    </row>
    <row r="9" spans="1:171" x14ac:dyDescent="0.3">
      <c r="A9">
        <v>208</v>
      </c>
      <c r="B9" t="s">
        <v>149</v>
      </c>
      <c r="C9" t="s">
        <v>98</v>
      </c>
      <c r="D9" t="s">
        <v>23</v>
      </c>
      <c r="E9" t="s">
        <v>62</v>
      </c>
      <c r="F9" s="107">
        <v>44620</v>
      </c>
      <c r="G9" t="s">
        <v>1020</v>
      </c>
      <c r="H9" t="s">
        <v>3423</v>
      </c>
      <c r="I9">
        <v>1700</v>
      </c>
      <c r="J9">
        <v>156.5</v>
      </c>
      <c r="K9">
        <v>156.5</v>
      </c>
    </row>
    <row r="10" spans="1:171" x14ac:dyDescent="0.3">
      <c r="A10">
        <v>208</v>
      </c>
      <c r="B10" t="s">
        <v>149</v>
      </c>
      <c r="C10" t="s">
        <v>98</v>
      </c>
      <c r="D10" t="s">
        <v>23</v>
      </c>
      <c r="E10" t="s">
        <v>62</v>
      </c>
      <c r="F10" s="107">
        <v>44620</v>
      </c>
      <c r="G10" t="s">
        <v>1020</v>
      </c>
      <c r="H10" t="s">
        <v>3422</v>
      </c>
      <c r="I10">
        <v>1700</v>
      </c>
      <c r="J10">
        <v>58</v>
      </c>
      <c r="K10">
        <v>58</v>
      </c>
    </row>
    <row r="11" spans="1:171" x14ac:dyDescent="0.3">
      <c r="A11">
        <v>214</v>
      </c>
      <c r="B11" t="s">
        <v>152</v>
      </c>
      <c r="C11" t="s">
        <v>98</v>
      </c>
      <c r="D11" t="s">
        <v>23</v>
      </c>
      <c r="E11" t="s">
        <v>62</v>
      </c>
      <c r="F11" s="107">
        <v>44620</v>
      </c>
      <c r="G11" t="s">
        <v>1065</v>
      </c>
      <c r="H11" t="s">
        <v>3421</v>
      </c>
      <c r="I11">
        <v>7500</v>
      </c>
      <c r="J11">
        <v>992</v>
      </c>
      <c r="L11">
        <v>714</v>
      </c>
      <c r="M11">
        <v>278</v>
      </c>
    </row>
    <row r="12" spans="1:171" x14ac:dyDescent="0.3">
      <c r="A12">
        <v>218</v>
      </c>
      <c r="B12" t="s">
        <v>157</v>
      </c>
      <c r="C12" t="s">
        <v>98</v>
      </c>
      <c r="D12" t="s">
        <v>23</v>
      </c>
      <c r="E12" t="s">
        <v>62</v>
      </c>
      <c r="F12" s="107">
        <v>44620</v>
      </c>
      <c r="G12" t="s">
        <v>1123</v>
      </c>
      <c r="H12" t="s">
        <v>3421</v>
      </c>
      <c r="I12">
        <v>172000</v>
      </c>
      <c r="J12">
        <v>65370</v>
      </c>
      <c r="N12">
        <v>65370.5</v>
      </c>
    </row>
    <row r="13" spans="1:171" x14ac:dyDescent="0.3">
      <c r="A13">
        <v>218</v>
      </c>
      <c r="B13" t="s">
        <v>157</v>
      </c>
      <c r="C13" t="s">
        <v>98</v>
      </c>
      <c r="D13" t="s">
        <v>23</v>
      </c>
      <c r="E13" t="s">
        <v>62</v>
      </c>
      <c r="F13" s="107">
        <v>44620</v>
      </c>
      <c r="G13" t="s">
        <v>1123</v>
      </c>
      <c r="H13" t="s">
        <v>3423</v>
      </c>
      <c r="I13">
        <v>172000</v>
      </c>
      <c r="J13">
        <v>13680</v>
      </c>
      <c r="N13">
        <v>13680</v>
      </c>
    </row>
    <row r="14" spans="1:171" x14ac:dyDescent="0.3">
      <c r="A14">
        <v>218</v>
      </c>
      <c r="B14" t="s">
        <v>157</v>
      </c>
      <c r="C14" t="s">
        <v>98</v>
      </c>
      <c r="D14" t="s">
        <v>23</v>
      </c>
      <c r="E14" t="s">
        <v>62</v>
      </c>
      <c r="F14" s="107">
        <v>44620</v>
      </c>
      <c r="G14" t="s">
        <v>1123</v>
      </c>
      <c r="H14" t="s">
        <v>3422</v>
      </c>
      <c r="I14">
        <v>172000</v>
      </c>
      <c r="J14">
        <v>9496</v>
      </c>
      <c r="N14">
        <v>9496</v>
      </c>
    </row>
    <row r="15" spans="1:171" x14ac:dyDescent="0.3">
      <c r="A15">
        <v>208</v>
      </c>
      <c r="B15" t="s">
        <v>149</v>
      </c>
      <c r="C15" t="s">
        <v>98</v>
      </c>
      <c r="D15" t="s">
        <v>23</v>
      </c>
      <c r="E15" t="s">
        <v>62</v>
      </c>
      <c r="F15" s="107">
        <v>44651</v>
      </c>
      <c r="G15" t="s">
        <v>1021</v>
      </c>
      <c r="H15" t="s">
        <v>3421</v>
      </c>
      <c r="I15">
        <v>1700</v>
      </c>
      <c r="J15">
        <v>473</v>
      </c>
      <c r="K15">
        <v>473</v>
      </c>
    </row>
    <row r="16" spans="1:171" x14ac:dyDescent="0.3">
      <c r="A16">
        <v>208</v>
      </c>
      <c r="B16" t="s">
        <v>149</v>
      </c>
      <c r="C16" t="s">
        <v>98</v>
      </c>
      <c r="D16" t="s">
        <v>23</v>
      </c>
      <c r="E16" t="s">
        <v>62</v>
      </c>
      <c r="F16" s="107">
        <v>44651</v>
      </c>
      <c r="G16" t="s">
        <v>1021</v>
      </c>
      <c r="H16" t="s">
        <v>3423</v>
      </c>
      <c r="I16">
        <v>1700</v>
      </c>
      <c r="J16">
        <v>156.5</v>
      </c>
      <c r="K16">
        <v>156.5</v>
      </c>
    </row>
    <row r="17" spans="1:14" x14ac:dyDescent="0.3">
      <c r="A17">
        <v>208</v>
      </c>
      <c r="B17" t="s">
        <v>149</v>
      </c>
      <c r="C17" t="s">
        <v>98</v>
      </c>
      <c r="D17" t="s">
        <v>23</v>
      </c>
      <c r="E17" t="s">
        <v>62</v>
      </c>
      <c r="F17" s="107">
        <v>44651</v>
      </c>
      <c r="G17" t="s">
        <v>1021</v>
      </c>
      <c r="H17" t="s">
        <v>3422</v>
      </c>
      <c r="I17">
        <v>1700</v>
      </c>
      <c r="J17">
        <v>153</v>
      </c>
      <c r="K17">
        <v>153</v>
      </c>
    </row>
    <row r="18" spans="1:14" x14ac:dyDescent="0.3">
      <c r="A18">
        <v>214</v>
      </c>
      <c r="B18" t="s">
        <v>152</v>
      </c>
      <c r="C18" t="s">
        <v>98</v>
      </c>
      <c r="D18" t="s">
        <v>23</v>
      </c>
      <c r="E18" t="s">
        <v>62</v>
      </c>
      <c r="F18" s="107">
        <v>44651</v>
      </c>
      <c r="G18" t="s">
        <v>1066</v>
      </c>
      <c r="H18" t="s">
        <v>3421</v>
      </c>
      <c r="I18">
        <v>7500</v>
      </c>
      <c r="J18">
        <v>1233</v>
      </c>
      <c r="L18">
        <v>731</v>
      </c>
      <c r="M18">
        <v>502</v>
      </c>
    </row>
    <row r="19" spans="1:14" x14ac:dyDescent="0.3">
      <c r="A19">
        <v>218</v>
      </c>
      <c r="B19" t="s">
        <v>157</v>
      </c>
      <c r="C19" t="s">
        <v>98</v>
      </c>
      <c r="D19" t="s">
        <v>23</v>
      </c>
      <c r="E19" t="s">
        <v>62</v>
      </c>
      <c r="F19" s="107">
        <v>44651</v>
      </c>
      <c r="G19" t="s">
        <v>1124</v>
      </c>
      <c r="H19" t="s">
        <v>3421</v>
      </c>
      <c r="I19">
        <v>172000</v>
      </c>
      <c r="J19">
        <v>75093</v>
      </c>
      <c r="N19">
        <v>75093.5</v>
      </c>
    </row>
    <row r="20" spans="1:14" x14ac:dyDescent="0.3">
      <c r="A20">
        <v>218</v>
      </c>
      <c r="B20" t="s">
        <v>157</v>
      </c>
      <c r="C20" t="s">
        <v>98</v>
      </c>
      <c r="D20" t="s">
        <v>23</v>
      </c>
      <c r="E20" t="s">
        <v>62</v>
      </c>
      <c r="F20" s="107">
        <v>44651</v>
      </c>
      <c r="G20" t="s">
        <v>1124</v>
      </c>
      <c r="H20" t="s">
        <v>3423</v>
      </c>
      <c r="I20">
        <v>172000</v>
      </c>
      <c r="J20">
        <v>13110</v>
      </c>
      <c r="N20">
        <v>13110</v>
      </c>
    </row>
    <row r="21" spans="1:14" x14ac:dyDescent="0.3">
      <c r="A21">
        <v>218</v>
      </c>
      <c r="B21" t="s">
        <v>157</v>
      </c>
      <c r="C21" t="s">
        <v>98</v>
      </c>
      <c r="D21" t="s">
        <v>23</v>
      </c>
      <c r="E21" t="s">
        <v>62</v>
      </c>
      <c r="F21" s="107">
        <v>44651</v>
      </c>
      <c r="G21" t="s">
        <v>1124</v>
      </c>
      <c r="H21" t="s">
        <v>3422</v>
      </c>
      <c r="I21">
        <v>172000</v>
      </c>
      <c r="J21">
        <v>22508</v>
      </c>
      <c r="N21">
        <v>22508</v>
      </c>
    </row>
    <row r="22" spans="1:14" x14ac:dyDescent="0.3">
      <c r="A22">
        <v>208</v>
      </c>
      <c r="B22" t="s">
        <v>149</v>
      </c>
      <c r="C22" t="s">
        <v>98</v>
      </c>
      <c r="D22" t="s">
        <v>23</v>
      </c>
      <c r="E22" t="s">
        <v>62</v>
      </c>
      <c r="F22" s="107">
        <v>44681</v>
      </c>
      <c r="G22" t="s">
        <v>1022</v>
      </c>
      <c r="H22" t="s">
        <v>3421</v>
      </c>
      <c r="I22">
        <v>1700</v>
      </c>
      <c r="J22">
        <v>842</v>
      </c>
      <c r="K22">
        <v>842</v>
      </c>
    </row>
    <row r="23" spans="1:14" x14ac:dyDescent="0.3">
      <c r="A23">
        <v>208</v>
      </c>
      <c r="B23" t="s">
        <v>149</v>
      </c>
      <c r="C23" t="s">
        <v>98</v>
      </c>
      <c r="D23" t="s">
        <v>23</v>
      </c>
      <c r="E23" t="s">
        <v>62</v>
      </c>
      <c r="F23" s="107">
        <v>44681</v>
      </c>
      <c r="G23" t="s">
        <v>1022</v>
      </c>
      <c r="H23" t="s">
        <v>3423</v>
      </c>
      <c r="I23">
        <v>1700</v>
      </c>
      <c r="J23">
        <v>277</v>
      </c>
      <c r="K23">
        <v>277</v>
      </c>
    </row>
    <row r="24" spans="1:14" x14ac:dyDescent="0.3">
      <c r="A24">
        <v>208</v>
      </c>
      <c r="B24" t="s">
        <v>149</v>
      </c>
      <c r="C24" t="s">
        <v>98</v>
      </c>
      <c r="D24" t="s">
        <v>23</v>
      </c>
      <c r="E24" t="s">
        <v>62</v>
      </c>
      <c r="F24" s="107">
        <v>44681</v>
      </c>
      <c r="G24" t="s">
        <v>1022</v>
      </c>
      <c r="H24" t="s">
        <v>3422</v>
      </c>
      <c r="I24">
        <v>1700</v>
      </c>
      <c r="J24">
        <v>177</v>
      </c>
      <c r="K24">
        <v>177</v>
      </c>
    </row>
    <row r="25" spans="1:14" x14ac:dyDescent="0.3">
      <c r="A25">
        <v>214</v>
      </c>
      <c r="B25" t="s">
        <v>152</v>
      </c>
      <c r="C25" t="s">
        <v>98</v>
      </c>
      <c r="D25" t="s">
        <v>23</v>
      </c>
      <c r="E25" t="s">
        <v>62</v>
      </c>
      <c r="F25" s="107">
        <v>44681</v>
      </c>
      <c r="G25" t="s">
        <v>1067</v>
      </c>
      <c r="H25" t="s">
        <v>3421</v>
      </c>
      <c r="I25">
        <v>7500</v>
      </c>
      <c r="J25">
        <v>1176</v>
      </c>
      <c r="L25">
        <v>736</v>
      </c>
      <c r="M25">
        <v>440</v>
      </c>
    </row>
    <row r="26" spans="1:14" x14ac:dyDescent="0.3">
      <c r="A26">
        <v>218</v>
      </c>
      <c r="B26" t="s">
        <v>157</v>
      </c>
      <c r="C26" t="s">
        <v>98</v>
      </c>
      <c r="D26" t="s">
        <v>23</v>
      </c>
      <c r="E26" t="s">
        <v>62</v>
      </c>
      <c r="F26" s="107">
        <v>44681</v>
      </c>
      <c r="G26" t="s">
        <v>1125</v>
      </c>
      <c r="H26" t="s">
        <v>3421</v>
      </c>
      <c r="I26">
        <v>172000</v>
      </c>
      <c r="J26">
        <v>63239</v>
      </c>
      <c r="N26">
        <v>63239.3</v>
      </c>
    </row>
    <row r="27" spans="1:14" x14ac:dyDescent="0.3">
      <c r="A27">
        <v>218</v>
      </c>
      <c r="B27" t="s">
        <v>157</v>
      </c>
      <c r="C27" t="s">
        <v>98</v>
      </c>
      <c r="D27" t="s">
        <v>23</v>
      </c>
      <c r="E27" t="s">
        <v>62</v>
      </c>
      <c r="F27" s="107">
        <v>44681</v>
      </c>
      <c r="G27" t="s">
        <v>1125</v>
      </c>
      <c r="H27" t="s">
        <v>3423</v>
      </c>
      <c r="I27">
        <v>172000</v>
      </c>
      <c r="J27">
        <v>13110</v>
      </c>
      <c r="N27">
        <v>13110</v>
      </c>
    </row>
    <row r="28" spans="1:14" x14ac:dyDescent="0.3">
      <c r="A28">
        <v>218</v>
      </c>
      <c r="B28" t="s">
        <v>157</v>
      </c>
      <c r="C28" t="s">
        <v>98</v>
      </c>
      <c r="D28" t="s">
        <v>23</v>
      </c>
      <c r="E28" t="s">
        <v>62</v>
      </c>
      <c r="F28" s="107">
        <v>44681</v>
      </c>
      <c r="G28" t="s">
        <v>1125</v>
      </c>
      <c r="H28" t="s">
        <v>3422</v>
      </c>
      <c r="I28">
        <v>172000</v>
      </c>
      <c r="J28">
        <v>28801</v>
      </c>
      <c r="N28">
        <v>28801</v>
      </c>
    </row>
    <row r="29" spans="1:14" x14ac:dyDescent="0.3">
      <c r="A29">
        <v>208</v>
      </c>
      <c r="B29" t="s">
        <v>149</v>
      </c>
      <c r="C29" t="s">
        <v>98</v>
      </c>
      <c r="D29" t="s">
        <v>23</v>
      </c>
      <c r="E29" t="s">
        <v>62</v>
      </c>
      <c r="F29" s="107">
        <v>44712</v>
      </c>
      <c r="G29" t="s">
        <v>1023</v>
      </c>
      <c r="H29" t="s">
        <v>3421</v>
      </c>
      <c r="I29">
        <v>1700</v>
      </c>
      <c r="J29">
        <v>866</v>
      </c>
      <c r="K29">
        <v>866</v>
      </c>
    </row>
    <row r="30" spans="1:14" x14ac:dyDescent="0.3">
      <c r="A30">
        <v>208</v>
      </c>
      <c r="B30" t="s">
        <v>149</v>
      </c>
      <c r="C30" t="s">
        <v>98</v>
      </c>
      <c r="D30" t="s">
        <v>23</v>
      </c>
      <c r="E30" t="s">
        <v>62</v>
      </c>
      <c r="F30" s="107">
        <v>44712</v>
      </c>
      <c r="G30" t="s">
        <v>1023</v>
      </c>
      <c r="H30" t="s">
        <v>3423</v>
      </c>
      <c r="I30">
        <v>1700</v>
      </c>
      <c r="J30">
        <v>277</v>
      </c>
      <c r="K30">
        <v>277</v>
      </c>
    </row>
    <row r="31" spans="1:14" x14ac:dyDescent="0.3">
      <c r="A31">
        <v>208</v>
      </c>
      <c r="B31" t="s">
        <v>149</v>
      </c>
      <c r="C31" t="s">
        <v>98</v>
      </c>
      <c r="D31" t="s">
        <v>23</v>
      </c>
      <c r="E31" t="s">
        <v>62</v>
      </c>
      <c r="F31" s="107">
        <v>44712</v>
      </c>
      <c r="G31" t="s">
        <v>1023</v>
      </c>
      <c r="H31" t="s">
        <v>3422</v>
      </c>
      <c r="I31">
        <v>1700</v>
      </c>
      <c r="J31">
        <v>108</v>
      </c>
      <c r="K31">
        <v>108</v>
      </c>
    </row>
    <row r="32" spans="1:14" x14ac:dyDescent="0.3">
      <c r="A32">
        <v>214</v>
      </c>
      <c r="B32" t="s">
        <v>152</v>
      </c>
      <c r="C32" t="s">
        <v>98</v>
      </c>
      <c r="D32" t="s">
        <v>23</v>
      </c>
      <c r="E32" t="s">
        <v>62</v>
      </c>
      <c r="F32" s="107">
        <v>44712</v>
      </c>
      <c r="G32" t="s">
        <v>1068</v>
      </c>
      <c r="H32" t="s">
        <v>3421</v>
      </c>
      <c r="I32">
        <v>7500</v>
      </c>
      <c r="J32">
        <v>811</v>
      </c>
      <c r="L32">
        <v>694</v>
      </c>
      <c r="M32">
        <v>117</v>
      </c>
    </row>
    <row r="33" spans="1:26" x14ac:dyDescent="0.3">
      <c r="A33">
        <v>218</v>
      </c>
      <c r="B33" t="s">
        <v>157</v>
      </c>
      <c r="C33" t="s">
        <v>98</v>
      </c>
      <c r="D33" t="s">
        <v>23</v>
      </c>
      <c r="E33" t="s">
        <v>62</v>
      </c>
      <c r="F33" s="107">
        <v>44712</v>
      </c>
      <c r="G33" t="s">
        <v>1126</v>
      </c>
      <c r="H33" t="s">
        <v>3421</v>
      </c>
      <c r="I33">
        <v>172000</v>
      </c>
      <c r="J33">
        <v>74261</v>
      </c>
      <c r="N33">
        <v>74261</v>
      </c>
    </row>
    <row r="34" spans="1:26" x14ac:dyDescent="0.3">
      <c r="A34">
        <v>218</v>
      </c>
      <c r="B34" t="s">
        <v>157</v>
      </c>
      <c r="C34" t="s">
        <v>98</v>
      </c>
      <c r="D34" t="s">
        <v>23</v>
      </c>
      <c r="E34" t="s">
        <v>62</v>
      </c>
      <c r="F34" s="107">
        <v>44712</v>
      </c>
      <c r="G34" t="s">
        <v>1126</v>
      </c>
      <c r="H34" t="s">
        <v>3423</v>
      </c>
      <c r="I34">
        <v>172000</v>
      </c>
      <c r="J34">
        <v>11970</v>
      </c>
      <c r="N34">
        <v>11970</v>
      </c>
    </row>
    <row r="35" spans="1:26" x14ac:dyDescent="0.3">
      <c r="A35">
        <v>218</v>
      </c>
      <c r="B35" t="s">
        <v>157</v>
      </c>
      <c r="C35" t="s">
        <v>98</v>
      </c>
      <c r="D35" t="s">
        <v>23</v>
      </c>
      <c r="E35" t="s">
        <v>62</v>
      </c>
      <c r="F35" s="107">
        <v>44712</v>
      </c>
      <c r="G35" t="s">
        <v>1126</v>
      </c>
      <c r="H35" t="s">
        <v>3422</v>
      </c>
      <c r="I35">
        <v>172000</v>
      </c>
      <c r="J35">
        <v>24585</v>
      </c>
      <c r="N35">
        <v>24585</v>
      </c>
    </row>
    <row r="36" spans="1:26" x14ac:dyDescent="0.3">
      <c r="A36">
        <v>208</v>
      </c>
      <c r="B36" t="s">
        <v>149</v>
      </c>
      <c r="C36" t="s">
        <v>98</v>
      </c>
      <c r="D36" t="s">
        <v>23</v>
      </c>
      <c r="E36" t="s">
        <v>62</v>
      </c>
      <c r="F36" s="107">
        <v>44742</v>
      </c>
      <c r="G36" t="s">
        <v>1024</v>
      </c>
      <c r="H36" t="s">
        <v>3421</v>
      </c>
      <c r="I36">
        <v>1700</v>
      </c>
      <c r="J36">
        <v>734</v>
      </c>
      <c r="K36">
        <v>734</v>
      </c>
    </row>
    <row r="37" spans="1:26" x14ac:dyDescent="0.3">
      <c r="A37">
        <v>208</v>
      </c>
      <c r="B37" t="s">
        <v>149</v>
      </c>
      <c r="C37" t="s">
        <v>98</v>
      </c>
      <c r="D37" t="s">
        <v>23</v>
      </c>
      <c r="E37" t="s">
        <v>62</v>
      </c>
      <c r="F37" s="107">
        <v>44742</v>
      </c>
      <c r="G37" t="s">
        <v>1024</v>
      </c>
      <c r="H37" t="s">
        <v>3423</v>
      </c>
      <c r="I37">
        <v>1700</v>
      </c>
      <c r="J37">
        <v>355.5</v>
      </c>
      <c r="K37">
        <v>355.5</v>
      </c>
    </row>
    <row r="38" spans="1:26" x14ac:dyDescent="0.3">
      <c r="A38">
        <v>208</v>
      </c>
      <c r="B38" t="s">
        <v>149</v>
      </c>
      <c r="C38" t="s">
        <v>98</v>
      </c>
      <c r="D38" t="s">
        <v>23</v>
      </c>
      <c r="E38" t="s">
        <v>62</v>
      </c>
      <c r="F38" s="107">
        <v>44742</v>
      </c>
      <c r="G38" t="s">
        <v>1024</v>
      </c>
      <c r="H38" t="s">
        <v>3422</v>
      </c>
      <c r="I38">
        <v>1700</v>
      </c>
      <c r="J38">
        <v>140</v>
      </c>
      <c r="K38">
        <v>140</v>
      </c>
    </row>
    <row r="39" spans="1:26" x14ac:dyDescent="0.3">
      <c r="A39">
        <v>214</v>
      </c>
      <c r="B39" t="s">
        <v>152</v>
      </c>
      <c r="C39" t="s">
        <v>98</v>
      </c>
      <c r="D39" t="s">
        <v>23</v>
      </c>
      <c r="E39" t="s">
        <v>62</v>
      </c>
      <c r="F39" s="107">
        <v>44742</v>
      </c>
      <c r="G39" t="s">
        <v>1069</v>
      </c>
      <c r="H39" t="s">
        <v>3421</v>
      </c>
      <c r="I39">
        <v>7500</v>
      </c>
      <c r="J39">
        <v>895</v>
      </c>
      <c r="L39">
        <v>727</v>
      </c>
      <c r="M39">
        <v>168</v>
      </c>
    </row>
    <row r="40" spans="1:26" x14ac:dyDescent="0.3">
      <c r="A40">
        <v>218</v>
      </c>
      <c r="B40" t="s">
        <v>157</v>
      </c>
      <c r="C40" t="s">
        <v>98</v>
      </c>
      <c r="D40" t="s">
        <v>23</v>
      </c>
      <c r="E40" t="s">
        <v>62</v>
      </c>
      <c r="F40" s="107">
        <v>44742</v>
      </c>
      <c r="G40" t="s">
        <v>1127</v>
      </c>
      <c r="H40" t="s">
        <v>3421</v>
      </c>
      <c r="I40">
        <v>172000</v>
      </c>
      <c r="J40">
        <v>61046</v>
      </c>
      <c r="N40">
        <v>61046</v>
      </c>
    </row>
    <row r="41" spans="1:26" x14ac:dyDescent="0.3">
      <c r="A41">
        <v>218</v>
      </c>
      <c r="B41" t="s">
        <v>157</v>
      </c>
      <c r="C41" t="s">
        <v>98</v>
      </c>
      <c r="D41" t="s">
        <v>23</v>
      </c>
      <c r="E41" t="s">
        <v>62</v>
      </c>
      <c r="F41" s="107">
        <v>44742</v>
      </c>
      <c r="G41" t="s">
        <v>1127</v>
      </c>
      <c r="H41" t="s">
        <v>3423</v>
      </c>
      <c r="I41">
        <v>172000</v>
      </c>
      <c r="J41">
        <v>13110</v>
      </c>
      <c r="N41">
        <v>13110</v>
      </c>
    </row>
    <row r="42" spans="1:26" x14ac:dyDescent="0.3">
      <c r="A42">
        <v>218</v>
      </c>
      <c r="B42" t="s">
        <v>157</v>
      </c>
      <c r="C42" t="s">
        <v>98</v>
      </c>
      <c r="D42" t="s">
        <v>23</v>
      </c>
      <c r="E42" t="s">
        <v>62</v>
      </c>
      <c r="F42" s="107">
        <v>44742</v>
      </c>
      <c r="G42" t="s">
        <v>1127</v>
      </c>
      <c r="H42" t="s">
        <v>3422</v>
      </c>
      <c r="I42">
        <v>172000</v>
      </c>
      <c r="J42">
        <v>24285</v>
      </c>
      <c r="N42">
        <v>24285</v>
      </c>
    </row>
    <row r="43" spans="1:26" x14ac:dyDescent="0.3">
      <c r="A43">
        <v>219</v>
      </c>
      <c r="B43" t="s">
        <v>159</v>
      </c>
      <c r="C43" t="s">
        <v>98</v>
      </c>
      <c r="D43" t="s">
        <v>60</v>
      </c>
      <c r="E43" t="s">
        <v>24</v>
      </c>
      <c r="F43" s="107">
        <v>44742</v>
      </c>
      <c r="G43" t="s">
        <v>1142</v>
      </c>
      <c r="H43" t="s">
        <v>3421</v>
      </c>
      <c r="I43">
        <v>1</v>
      </c>
      <c r="J43">
        <v>-0.49000000953674322</v>
      </c>
      <c r="O43">
        <v>2094</v>
      </c>
      <c r="P43">
        <v>2617</v>
      </c>
      <c r="Q43">
        <v>18383</v>
      </c>
      <c r="R43">
        <v>78</v>
      </c>
      <c r="S43">
        <v>1853</v>
      </c>
      <c r="T43">
        <v>2410</v>
      </c>
      <c r="U43">
        <v>17040</v>
      </c>
      <c r="V43">
        <v>0</v>
      </c>
      <c r="W43">
        <v>390991</v>
      </c>
      <c r="X43">
        <v>357717</v>
      </c>
    </row>
    <row r="44" spans="1:26" x14ac:dyDescent="0.3">
      <c r="A44">
        <v>219</v>
      </c>
      <c r="B44" t="s">
        <v>159</v>
      </c>
      <c r="C44" t="s">
        <v>98</v>
      </c>
      <c r="D44" t="s">
        <v>60</v>
      </c>
      <c r="E44" t="s">
        <v>24</v>
      </c>
      <c r="F44" s="107">
        <v>44742</v>
      </c>
      <c r="G44" t="s">
        <v>1142</v>
      </c>
      <c r="H44" t="s">
        <v>3423</v>
      </c>
      <c r="I44">
        <v>1</v>
      </c>
      <c r="J44">
        <v>57.259998321533203</v>
      </c>
      <c r="O44">
        <v>651</v>
      </c>
      <c r="P44">
        <v>45</v>
      </c>
      <c r="Q44">
        <v>5974</v>
      </c>
      <c r="R44">
        <v>2317</v>
      </c>
      <c r="S44">
        <v>756</v>
      </c>
      <c r="T44">
        <v>42</v>
      </c>
      <c r="U44">
        <v>2590</v>
      </c>
      <c r="V44">
        <v>2550</v>
      </c>
      <c r="W44">
        <v>75240</v>
      </c>
      <c r="X44">
        <v>116306</v>
      </c>
    </row>
    <row r="45" spans="1:26" x14ac:dyDescent="0.3">
      <c r="A45">
        <v>220</v>
      </c>
      <c r="B45" t="s">
        <v>160</v>
      </c>
      <c r="C45" t="s">
        <v>98</v>
      </c>
      <c r="D45" t="s">
        <v>60</v>
      </c>
      <c r="E45" t="s">
        <v>24</v>
      </c>
      <c r="F45" s="107">
        <v>44742</v>
      </c>
      <c r="G45" t="s">
        <v>1146</v>
      </c>
      <c r="H45" t="s">
        <v>3421</v>
      </c>
      <c r="I45">
        <v>1</v>
      </c>
      <c r="J45">
        <v>-125.2399978637695</v>
      </c>
      <c r="O45">
        <v>2094</v>
      </c>
      <c r="P45">
        <v>2617</v>
      </c>
      <c r="Q45">
        <v>18383</v>
      </c>
      <c r="R45">
        <v>78</v>
      </c>
      <c r="S45">
        <v>1853</v>
      </c>
      <c r="T45">
        <v>2410</v>
      </c>
      <c r="U45">
        <v>17040</v>
      </c>
      <c r="V45">
        <v>0</v>
      </c>
      <c r="Y45">
        <v>4067</v>
      </c>
      <c r="Z45">
        <v>1660</v>
      </c>
    </row>
    <row r="46" spans="1:26" x14ac:dyDescent="0.3">
      <c r="A46">
        <v>220</v>
      </c>
      <c r="B46" t="s">
        <v>160</v>
      </c>
      <c r="C46" t="s">
        <v>98</v>
      </c>
      <c r="D46" t="s">
        <v>60</v>
      </c>
      <c r="E46" t="s">
        <v>24</v>
      </c>
      <c r="F46" s="107">
        <v>44742</v>
      </c>
      <c r="G46" t="s">
        <v>1146</v>
      </c>
      <c r="H46" t="s">
        <v>3423</v>
      </c>
      <c r="I46">
        <v>1</v>
      </c>
      <c r="J46">
        <v>-3.029999971389771</v>
      </c>
      <c r="O46">
        <v>651</v>
      </c>
      <c r="P46">
        <v>45</v>
      </c>
      <c r="Q46">
        <v>5974</v>
      </c>
      <c r="R46">
        <v>2317</v>
      </c>
      <c r="S46">
        <v>756</v>
      </c>
      <c r="T46">
        <v>42</v>
      </c>
      <c r="U46">
        <v>2590</v>
      </c>
      <c r="V46">
        <v>2550</v>
      </c>
      <c r="Y46">
        <v>867</v>
      </c>
      <c r="Z46">
        <v>556</v>
      </c>
    </row>
    <row r="47" spans="1:26" x14ac:dyDescent="0.3">
      <c r="A47">
        <v>428</v>
      </c>
      <c r="B47" t="s">
        <v>405</v>
      </c>
      <c r="C47" t="s">
        <v>98</v>
      </c>
      <c r="D47" t="s">
        <v>60</v>
      </c>
      <c r="E47" t="s">
        <v>62</v>
      </c>
      <c r="F47" s="107">
        <v>44742</v>
      </c>
      <c r="G47" t="s">
        <v>1762</v>
      </c>
      <c r="H47" t="s">
        <v>3421</v>
      </c>
      <c r="I47">
        <v>22</v>
      </c>
      <c r="J47">
        <v>16.870000839233398</v>
      </c>
      <c r="O47">
        <v>2094</v>
      </c>
      <c r="P47">
        <v>2617</v>
      </c>
      <c r="Q47">
        <v>18383</v>
      </c>
      <c r="R47">
        <v>78</v>
      </c>
      <c r="W47">
        <v>390991</v>
      </c>
    </row>
    <row r="48" spans="1:26" x14ac:dyDescent="0.3">
      <c r="A48">
        <v>428</v>
      </c>
      <c r="B48" t="s">
        <v>405</v>
      </c>
      <c r="C48" t="s">
        <v>98</v>
      </c>
      <c r="D48" t="s">
        <v>60</v>
      </c>
      <c r="E48" t="s">
        <v>62</v>
      </c>
      <c r="F48" s="107">
        <v>44742</v>
      </c>
      <c r="G48" t="s">
        <v>1762</v>
      </c>
      <c r="H48" t="s">
        <v>3423</v>
      </c>
      <c r="I48">
        <v>25</v>
      </c>
      <c r="J48">
        <v>8.369999885559082</v>
      </c>
      <c r="O48">
        <v>651</v>
      </c>
      <c r="P48">
        <v>45</v>
      </c>
      <c r="Q48">
        <v>5974</v>
      </c>
      <c r="R48">
        <v>2317</v>
      </c>
      <c r="W48">
        <v>75240</v>
      </c>
    </row>
    <row r="49" spans="1:28" x14ac:dyDescent="0.3">
      <c r="A49">
        <v>428</v>
      </c>
      <c r="B49" t="s">
        <v>405</v>
      </c>
      <c r="C49" t="s">
        <v>98</v>
      </c>
      <c r="D49" t="s">
        <v>60</v>
      </c>
      <c r="E49" t="s">
        <v>62</v>
      </c>
      <c r="F49" s="107">
        <v>44742</v>
      </c>
      <c r="G49" t="s">
        <v>1762</v>
      </c>
      <c r="H49" t="s">
        <v>3422</v>
      </c>
      <c r="I49">
        <v>11</v>
      </c>
      <c r="J49">
        <v>9.9399995803833008</v>
      </c>
      <c r="O49">
        <v>277</v>
      </c>
      <c r="P49">
        <v>815</v>
      </c>
      <c r="Q49">
        <v>11401</v>
      </c>
      <c r="R49">
        <v>88</v>
      </c>
      <c r="W49">
        <v>125003</v>
      </c>
    </row>
    <row r="50" spans="1:28" x14ac:dyDescent="0.3">
      <c r="A50">
        <v>429</v>
      </c>
      <c r="B50" t="s">
        <v>406</v>
      </c>
      <c r="C50" t="s">
        <v>98</v>
      </c>
      <c r="D50" t="s">
        <v>60</v>
      </c>
      <c r="E50" t="s">
        <v>62</v>
      </c>
      <c r="F50" s="107">
        <v>44742</v>
      </c>
      <c r="G50" t="s">
        <v>1765</v>
      </c>
      <c r="H50" t="s">
        <v>3421</v>
      </c>
      <c r="I50">
        <v>0.4</v>
      </c>
      <c r="J50">
        <v>0.25</v>
      </c>
      <c r="O50">
        <v>2094</v>
      </c>
      <c r="P50">
        <v>2617</v>
      </c>
      <c r="Q50">
        <v>18383</v>
      </c>
      <c r="R50">
        <v>78</v>
      </c>
      <c r="AA50">
        <v>4265</v>
      </c>
      <c r="AB50">
        <v>1619</v>
      </c>
    </row>
    <row r="51" spans="1:28" x14ac:dyDescent="0.3">
      <c r="A51">
        <v>208</v>
      </c>
      <c r="B51" t="s">
        <v>149</v>
      </c>
      <c r="C51" t="s">
        <v>98</v>
      </c>
      <c r="D51" t="s">
        <v>23</v>
      </c>
      <c r="E51" t="s">
        <v>62</v>
      </c>
      <c r="F51" s="107">
        <v>44773</v>
      </c>
      <c r="G51" t="s">
        <v>1025</v>
      </c>
      <c r="H51" t="s">
        <v>3421</v>
      </c>
      <c r="I51">
        <v>1700</v>
      </c>
      <c r="J51">
        <v>890</v>
      </c>
      <c r="K51">
        <v>890</v>
      </c>
    </row>
    <row r="52" spans="1:28" x14ac:dyDescent="0.3">
      <c r="A52">
        <v>208</v>
      </c>
      <c r="B52" t="s">
        <v>149</v>
      </c>
      <c r="C52" t="s">
        <v>98</v>
      </c>
      <c r="D52" t="s">
        <v>23</v>
      </c>
      <c r="E52" t="s">
        <v>62</v>
      </c>
      <c r="F52" s="107">
        <v>44773</v>
      </c>
      <c r="G52" t="s">
        <v>1025</v>
      </c>
      <c r="H52" t="s">
        <v>3423</v>
      </c>
      <c r="I52">
        <v>1700</v>
      </c>
      <c r="J52">
        <v>355.5</v>
      </c>
      <c r="K52">
        <v>355.5</v>
      </c>
    </row>
    <row r="53" spans="1:28" x14ac:dyDescent="0.3">
      <c r="A53">
        <v>208</v>
      </c>
      <c r="B53" t="s">
        <v>149</v>
      </c>
      <c r="C53" t="s">
        <v>98</v>
      </c>
      <c r="D53" t="s">
        <v>23</v>
      </c>
      <c r="E53" t="s">
        <v>62</v>
      </c>
      <c r="F53" s="107">
        <v>44773</v>
      </c>
      <c r="G53" t="s">
        <v>1025</v>
      </c>
      <c r="H53" t="s">
        <v>3422</v>
      </c>
      <c r="I53">
        <v>1700</v>
      </c>
      <c r="J53">
        <v>117</v>
      </c>
      <c r="K53">
        <v>117</v>
      </c>
    </row>
    <row r="54" spans="1:28" x14ac:dyDescent="0.3">
      <c r="A54">
        <v>214</v>
      </c>
      <c r="B54" t="s">
        <v>152</v>
      </c>
      <c r="C54" t="s">
        <v>98</v>
      </c>
      <c r="D54" t="s">
        <v>23</v>
      </c>
      <c r="E54" t="s">
        <v>62</v>
      </c>
      <c r="F54" s="107">
        <v>44773</v>
      </c>
      <c r="G54" t="s">
        <v>1070</v>
      </c>
      <c r="H54" t="s">
        <v>3421</v>
      </c>
      <c r="I54">
        <v>7500</v>
      </c>
      <c r="J54">
        <v>725</v>
      </c>
      <c r="L54">
        <v>428</v>
      </c>
      <c r="M54">
        <v>297</v>
      </c>
    </row>
    <row r="55" spans="1:28" x14ac:dyDescent="0.3">
      <c r="A55">
        <v>218</v>
      </c>
      <c r="B55" t="s">
        <v>157</v>
      </c>
      <c r="C55" t="s">
        <v>98</v>
      </c>
      <c r="D55" t="s">
        <v>23</v>
      </c>
      <c r="E55" t="s">
        <v>62</v>
      </c>
      <c r="F55" s="107">
        <v>44773</v>
      </c>
      <c r="G55" t="s">
        <v>1128</v>
      </c>
      <c r="H55" t="s">
        <v>3421</v>
      </c>
      <c r="I55">
        <v>172000</v>
      </c>
      <c r="J55">
        <v>60208</v>
      </c>
      <c r="N55">
        <v>60208</v>
      </c>
    </row>
    <row r="56" spans="1:28" x14ac:dyDescent="0.3">
      <c r="A56">
        <v>218</v>
      </c>
      <c r="B56" t="s">
        <v>157</v>
      </c>
      <c r="C56" t="s">
        <v>98</v>
      </c>
      <c r="D56" t="s">
        <v>23</v>
      </c>
      <c r="E56" t="s">
        <v>62</v>
      </c>
      <c r="F56" s="107">
        <v>44773</v>
      </c>
      <c r="G56" t="s">
        <v>1128</v>
      </c>
      <c r="H56" t="s">
        <v>3423</v>
      </c>
      <c r="I56">
        <v>172000</v>
      </c>
      <c r="J56">
        <v>18240</v>
      </c>
      <c r="N56">
        <v>18240</v>
      </c>
    </row>
    <row r="57" spans="1:28" x14ac:dyDescent="0.3">
      <c r="A57">
        <v>218</v>
      </c>
      <c r="B57" t="s">
        <v>157</v>
      </c>
      <c r="C57" t="s">
        <v>98</v>
      </c>
      <c r="D57" t="s">
        <v>23</v>
      </c>
      <c r="E57" t="s">
        <v>62</v>
      </c>
      <c r="F57" s="107">
        <v>44773</v>
      </c>
      <c r="G57" t="s">
        <v>1128</v>
      </c>
      <c r="H57" t="s">
        <v>3422</v>
      </c>
      <c r="I57">
        <v>172000</v>
      </c>
      <c r="J57">
        <v>1527</v>
      </c>
      <c r="N57">
        <v>1527</v>
      </c>
    </row>
    <row r="58" spans="1:28" x14ac:dyDescent="0.3">
      <c r="A58">
        <v>208</v>
      </c>
      <c r="B58" t="s">
        <v>149</v>
      </c>
      <c r="C58" t="s">
        <v>98</v>
      </c>
      <c r="D58" t="s">
        <v>23</v>
      </c>
      <c r="E58" t="s">
        <v>62</v>
      </c>
      <c r="F58" s="107">
        <v>44804</v>
      </c>
      <c r="G58" t="s">
        <v>1026</v>
      </c>
      <c r="H58" t="s">
        <v>3421</v>
      </c>
      <c r="I58">
        <v>1700</v>
      </c>
      <c r="J58">
        <v>960</v>
      </c>
      <c r="K58">
        <v>960</v>
      </c>
    </row>
    <row r="59" spans="1:28" x14ac:dyDescent="0.3">
      <c r="A59">
        <v>208</v>
      </c>
      <c r="B59" t="s">
        <v>149</v>
      </c>
      <c r="C59" t="s">
        <v>98</v>
      </c>
      <c r="D59" t="s">
        <v>23</v>
      </c>
      <c r="E59" t="s">
        <v>62</v>
      </c>
      <c r="F59" s="107">
        <v>44804</v>
      </c>
      <c r="G59" t="s">
        <v>1026</v>
      </c>
      <c r="H59" t="s">
        <v>3423</v>
      </c>
      <c r="I59">
        <v>1700</v>
      </c>
      <c r="J59">
        <v>303.5</v>
      </c>
      <c r="K59">
        <v>303.5</v>
      </c>
    </row>
    <row r="60" spans="1:28" x14ac:dyDescent="0.3">
      <c r="A60">
        <v>208</v>
      </c>
      <c r="B60" t="s">
        <v>149</v>
      </c>
      <c r="C60" t="s">
        <v>98</v>
      </c>
      <c r="D60" t="s">
        <v>23</v>
      </c>
      <c r="E60" t="s">
        <v>62</v>
      </c>
      <c r="F60" s="107">
        <v>44804</v>
      </c>
      <c r="G60" t="s">
        <v>1026</v>
      </c>
      <c r="H60" t="s">
        <v>3422</v>
      </c>
      <c r="I60">
        <v>1700</v>
      </c>
      <c r="J60">
        <v>65</v>
      </c>
      <c r="K60">
        <v>65</v>
      </c>
    </row>
    <row r="61" spans="1:28" x14ac:dyDescent="0.3">
      <c r="A61">
        <v>214</v>
      </c>
      <c r="B61" t="s">
        <v>152</v>
      </c>
      <c r="C61" t="s">
        <v>98</v>
      </c>
      <c r="D61" t="s">
        <v>23</v>
      </c>
      <c r="E61" t="s">
        <v>62</v>
      </c>
      <c r="F61" s="107">
        <v>44804</v>
      </c>
      <c r="G61" t="s">
        <v>1071</v>
      </c>
      <c r="H61" t="s">
        <v>3421</v>
      </c>
      <c r="I61">
        <v>7500</v>
      </c>
      <c r="J61">
        <v>383</v>
      </c>
      <c r="L61">
        <v>0</v>
      </c>
      <c r="M61">
        <v>383</v>
      </c>
    </row>
    <row r="62" spans="1:28" x14ac:dyDescent="0.3">
      <c r="A62">
        <v>218</v>
      </c>
      <c r="B62" t="s">
        <v>157</v>
      </c>
      <c r="C62" t="s">
        <v>98</v>
      </c>
      <c r="D62" t="s">
        <v>23</v>
      </c>
      <c r="E62" t="s">
        <v>62</v>
      </c>
      <c r="F62" s="107">
        <v>44804</v>
      </c>
      <c r="G62" t="s">
        <v>1129</v>
      </c>
      <c r="H62" t="s">
        <v>3421</v>
      </c>
      <c r="I62">
        <v>172000</v>
      </c>
      <c r="J62">
        <v>72221</v>
      </c>
      <c r="N62">
        <v>72221</v>
      </c>
    </row>
    <row r="63" spans="1:28" x14ac:dyDescent="0.3">
      <c r="A63">
        <v>218</v>
      </c>
      <c r="B63" t="s">
        <v>157</v>
      </c>
      <c r="C63" t="s">
        <v>98</v>
      </c>
      <c r="D63" t="s">
        <v>23</v>
      </c>
      <c r="E63" t="s">
        <v>62</v>
      </c>
      <c r="F63" s="107">
        <v>44804</v>
      </c>
      <c r="G63" t="s">
        <v>1129</v>
      </c>
      <c r="H63" t="s">
        <v>3423</v>
      </c>
      <c r="I63">
        <v>172000</v>
      </c>
      <c r="J63">
        <v>84360</v>
      </c>
      <c r="N63">
        <v>84360</v>
      </c>
    </row>
    <row r="64" spans="1:28" x14ac:dyDescent="0.3">
      <c r="A64">
        <v>218</v>
      </c>
      <c r="B64" t="s">
        <v>157</v>
      </c>
      <c r="C64" t="s">
        <v>98</v>
      </c>
      <c r="D64" t="s">
        <v>23</v>
      </c>
      <c r="E64" t="s">
        <v>62</v>
      </c>
      <c r="F64" s="107">
        <v>44804</v>
      </c>
      <c r="G64" t="s">
        <v>1129</v>
      </c>
      <c r="H64" t="s">
        <v>3422</v>
      </c>
      <c r="I64">
        <v>172000</v>
      </c>
      <c r="J64">
        <v>16993</v>
      </c>
      <c r="N64">
        <v>16993</v>
      </c>
    </row>
    <row r="65" spans="1:14" x14ac:dyDescent="0.3">
      <c r="A65">
        <v>208</v>
      </c>
      <c r="B65" t="s">
        <v>149</v>
      </c>
      <c r="C65" t="s">
        <v>98</v>
      </c>
      <c r="D65" t="s">
        <v>23</v>
      </c>
      <c r="E65" t="s">
        <v>62</v>
      </c>
      <c r="F65" s="107">
        <v>44834</v>
      </c>
      <c r="G65" t="s">
        <v>1027</v>
      </c>
      <c r="H65" t="s">
        <v>3421</v>
      </c>
      <c r="I65">
        <v>1700</v>
      </c>
      <c r="J65">
        <v>1208</v>
      </c>
      <c r="K65">
        <v>1208</v>
      </c>
    </row>
    <row r="66" spans="1:14" x14ac:dyDescent="0.3">
      <c r="A66">
        <v>208</v>
      </c>
      <c r="B66" t="s">
        <v>149</v>
      </c>
      <c r="C66" t="s">
        <v>98</v>
      </c>
      <c r="D66" t="s">
        <v>23</v>
      </c>
      <c r="E66" t="s">
        <v>62</v>
      </c>
      <c r="F66" s="107">
        <v>44834</v>
      </c>
      <c r="G66" t="s">
        <v>1027</v>
      </c>
      <c r="H66" t="s">
        <v>3423</v>
      </c>
      <c r="I66">
        <v>1700</v>
      </c>
      <c r="J66">
        <v>303.5</v>
      </c>
      <c r="K66">
        <v>303.5</v>
      </c>
    </row>
    <row r="67" spans="1:14" x14ac:dyDescent="0.3">
      <c r="A67">
        <v>208</v>
      </c>
      <c r="B67" t="s">
        <v>149</v>
      </c>
      <c r="C67" t="s">
        <v>98</v>
      </c>
      <c r="D67" t="s">
        <v>23</v>
      </c>
      <c r="E67" t="s">
        <v>62</v>
      </c>
      <c r="F67" s="107">
        <v>44834</v>
      </c>
      <c r="G67" t="s">
        <v>1027</v>
      </c>
      <c r="H67" t="s">
        <v>3422</v>
      </c>
      <c r="I67">
        <v>1700</v>
      </c>
      <c r="J67">
        <v>176</v>
      </c>
      <c r="K67">
        <v>176</v>
      </c>
    </row>
    <row r="68" spans="1:14" x14ac:dyDescent="0.3">
      <c r="A68">
        <v>214</v>
      </c>
      <c r="B68" t="s">
        <v>152</v>
      </c>
      <c r="C68" t="s">
        <v>98</v>
      </c>
      <c r="D68" t="s">
        <v>23</v>
      </c>
      <c r="E68" t="s">
        <v>62</v>
      </c>
      <c r="F68" s="107">
        <v>44834</v>
      </c>
      <c r="G68" t="s">
        <v>1072</v>
      </c>
      <c r="H68" t="s">
        <v>3421</v>
      </c>
      <c r="I68">
        <v>7500</v>
      </c>
      <c r="J68">
        <v>1553</v>
      </c>
      <c r="L68">
        <v>787</v>
      </c>
      <c r="M68">
        <v>766</v>
      </c>
    </row>
    <row r="69" spans="1:14" x14ac:dyDescent="0.3">
      <c r="A69">
        <v>218</v>
      </c>
      <c r="B69" t="s">
        <v>157</v>
      </c>
      <c r="C69" t="s">
        <v>98</v>
      </c>
      <c r="D69" t="s">
        <v>23</v>
      </c>
      <c r="E69" t="s">
        <v>62</v>
      </c>
      <c r="F69" s="107">
        <v>44834</v>
      </c>
      <c r="G69" t="s">
        <v>1130</v>
      </c>
      <c r="H69" t="s">
        <v>3421</v>
      </c>
      <c r="I69">
        <v>172000</v>
      </c>
      <c r="J69">
        <v>70112</v>
      </c>
      <c r="N69">
        <v>70112</v>
      </c>
    </row>
    <row r="70" spans="1:14" x14ac:dyDescent="0.3">
      <c r="A70">
        <v>218</v>
      </c>
      <c r="B70" t="s">
        <v>157</v>
      </c>
      <c r="C70" t="s">
        <v>98</v>
      </c>
      <c r="D70" t="s">
        <v>23</v>
      </c>
      <c r="E70" t="s">
        <v>62</v>
      </c>
      <c r="F70" s="107">
        <v>44834</v>
      </c>
      <c r="G70" t="s">
        <v>1130</v>
      </c>
      <c r="H70" t="s">
        <v>3423</v>
      </c>
      <c r="I70">
        <v>172000</v>
      </c>
      <c r="J70">
        <v>60420</v>
      </c>
      <c r="N70">
        <v>60420</v>
      </c>
    </row>
    <row r="71" spans="1:14" x14ac:dyDescent="0.3">
      <c r="A71">
        <v>218</v>
      </c>
      <c r="B71" t="s">
        <v>157</v>
      </c>
      <c r="C71" t="s">
        <v>98</v>
      </c>
      <c r="D71" t="s">
        <v>23</v>
      </c>
      <c r="E71" t="s">
        <v>62</v>
      </c>
      <c r="F71" s="107">
        <v>44834</v>
      </c>
      <c r="G71" t="s">
        <v>1130</v>
      </c>
      <c r="H71" t="s">
        <v>3422</v>
      </c>
      <c r="I71">
        <v>172000</v>
      </c>
      <c r="J71">
        <v>26843</v>
      </c>
      <c r="N71">
        <v>26843</v>
      </c>
    </row>
    <row r="72" spans="1:14" x14ac:dyDescent="0.3">
      <c r="A72">
        <v>208</v>
      </c>
      <c r="B72" t="s">
        <v>149</v>
      </c>
      <c r="C72" t="s">
        <v>98</v>
      </c>
      <c r="D72" t="s">
        <v>23</v>
      </c>
      <c r="E72" t="s">
        <v>62</v>
      </c>
      <c r="F72" s="107">
        <v>44865</v>
      </c>
      <c r="G72" t="s">
        <v>1028</v>
      </c>
      <c r="H72" t="s">
        <v>3421</v>
      </c>
      <c r="I72">
        <v>1700</v>
      </c>
      <c r="J72">
        <v>1199</v>
      </c>
      <c r="K72">
        <v>1199</v>
      </c>
    </row>
    <row r="73" spans="1:14" x14ac:dyDescent="0.3">
      <c r="A73">
        <v>208</v>
      </c>
      <c r="B73" t="s">
        <v>149</v>
      </c>
      <c r="C73" t="s">
        <v>98</v>
      </c>
      <c r="D73" t="s">
        <v>23</v>
      </c>
      <c r="E73" t="s">
        <v>62</v>
      </c>
      <c r="F73" s="107">
        <v>44865</v>
      </c>
      <c r="G73" t="s">
        <v>1028</v>
      </c>
      <c r="H73" t="s">
        <v>3423</v>
      </c>
      <c r="I73">
        <v>1700</v>
      </c>
      <c r="J73">
        <v>264</v>
      </c>
      <c r="K73">
        <v>264</v>
      </c>
    </row>
    <row r="74" spans="1:14" x14ac:dyDescent="0.3">
      <c r="A74">
        <v>208</v>
      </c>
      <c r="B74" t="s">
        <v>149</v>
      </c>
      <c r="C74" t="s">
        <v>98</v>
      </c>
      <c r="D74" t="s">
        <v>23</v>
      </c>
      <c r="E74" t="s">
        <v>62</v>
      </c>
      <c r="F74" s="107">
        <v>44865</v>
      </c>
      <c r="G74" t="s">
        <v>1028</v>
      </c>
      <c r="H74" t="s">
        <v>3422</v>
      </c>
      <c r="I74">
        <v>1700</v>
      </c>
      <c r="J74">
        <v>224</v>
      </c>
      <c r="K74">
        <v>224</v>
      </c>
    </row>
    <row r="75" spans="1:14" x14ac:dyDescent="0.3">
      <c r="A75">
        <v>214</v>
      </c>
      <c r="B75" t="s">
        <v>152</v>
      </c>
      <c r="C75" t="s">
        <v>98</v>
      </c>
      <c r="D75" t="s">
        <v>23</v>
      </c>
      <c r="E75" t="s">
        <v>62</v>
      </c>
      <c r="F75" s="107">
        <v>44865</v>
      </c>
      <c r="G75" t="s">
        <v>1073</v>
      </c>
      <c r="H75" t="s">
        <v>3421</v>
      </c>
      <c r="I75">
        <v>7500</v>
      </c>
      <c r="J75">
        <v>1236</v>
      </c>
      <c r="L75">
        <v>699</v>
      </c>
      <c r="M75">
        <v>537</v>
      </c>
    </row>
    <row r="76" spans="1:14" x14ac:dyDescent="0.3">
      <c r="A76">
        <v>214</v>
      </c>
      <c r="B76" t="s">
        <v>152</v>
      </c>
      <c r="C76" t="s">
        <v>98</v>
      </c>
      <c r="D76" t="s">
        <v>23</v>
      </c>
      <c r="E76" t="s">
        <v>62</v>
      </c>
      <c r="F76" s="107">
        <v>44865</v>
      </c>
      <c r="G76" t="s">
        <v>1073</v>
      </c>
      <c r="H76" t="s">
        <v>3423</v>
      </c>
      <c r="I76">
        <v>7500</v>
      </c>
      <c r="J76">
        <v>520</v>
      </c>
      <c r="L76">
        <v>0</v>
      </c>
      <c r="M76">
        <v>520</v>
      </c>
    </row>
    <row r="77" spans="1:14" x14ac:dyDescent="0.3">
      <c r="A77">
        <v>218</v>
      </c>
      <c r="B77" t="s">
        <v>157</v>
      </c>
      <c r="C77" t="s">
        <v>98</v>
      </c>
      <c r="D77" t="s">
        <v>23</v>
      </c>
      <c r="E77" t="s">
        <v>62</v>
      </c>
      <c r="F77" s="107">
        <v>44865</v>
      </c>
      <c r="G77" t="s">
        <v>1131</v>
      </c>
      <c r="H77" t="s">
        <v>3421</v>
      </c>
      <c r="I77">
        <v>172000</v>
      </c>
      <c r="J77">
        <v>68242</v>
      </c>
      <c r="N77">
        <v>68242</v>
      </c>
    </row>
    <row r="78" spans="1:14" x14ac:dyDescent="0.3">
      <c r="A78">
        <v>218</v>
      </c>
      <c r="B78" t="s">
        <v>157</v>
      </c>
      <c r="C78" t="s">
        <v>98</v>
      </c>
      <c r="D78" t="s">
        <v>23</v>
      </c>
      <c r="E78" t="s">
        <v>62</v>
      </c>
      <c r="F78" s="107">
        <v>44865</v>
      </c>
      <c r="G78" t="s">
        <v>1131</v>
      </c>
      <c r="H78" t="s">
        <v>3423</v>
      </c>
      <c r="I78">
        <v>172000</v>
      </c>
      <c r="J78">
        <v>48450</v>
      </c>
      <c r="N78">
        <v>48450</v>
      </c>
    </row>
    <row r="79" spans="1:14" x14ac:dyDescent="0.3">
      <c r="A79">
        <v>218</v>
      </c>
      <c r="B79" t="s">
        <v>157</v>
      </c>
      <c r="C79" t="s">
        <v>98</v>
      </c>
      <c r="D79" t="s">
        <v>23</v>
      </c>
      <c r="E79" t="s">
        <v>62</v>
      </c>
      <c r="F79" s="107">
        <v>44865</v>
      </c>
      <c r="G79" t="s">
        <v>1131</v>
      </c>
      <c r="H79" t="s">
        <v>3422</v>
      </c>
      <c r="I79">
        <v>172000</v>
      </c>
      <c r="J79">
        <v>32565</v>
      </c>
      <c r="N79">
        <v>32565</v>
      </c>
    </row>
    <row r="80" spans="1:14" x14ac:dyDescent="0.3">
      <c r="A80">
        <v>208</v>
      </c>
      <c r="B80" t="s">
        <v>149</v>
      </c>
      <c r="C80" t="s">
        <v>98</v>
      </c>
      <c r="D80" t="s">
        <v>23</v>
      </c>
      <c r="E80" t="s">
        <v>62</v>
      </c>
      <c r="F80" s="107">
        <v>44895</v>
      </c>
      <c r="G80" t="s">
        <v>1029</v>
      </c>
      <c r="H80" t="s">
        <v>3421</v>
      </c>
      <c r="I80">
        <v>1700</v>
      </c>
      <c r="J80">
        <v>1050</v>
      </c>
      <c r="K80">
        <v>1050</v>
      </c>
    </row>
    <row r="81" spans="1:30" x14ac:dyDescent="0.3">
      <c r="A81">
        <v>208</v>
      </c>
      <c r="B81" t="s">
        <v>149</v>
      </c>
      <c r="C81" t="s">
        <v>98</v>
      </c>
      <c r="D81" t="s">
        <v>23</v>
      </c>
      <c r="E81" t="s">
        <v>62</v>
      </c>
      <c r="F81" s="107">
        <v>44895</v>
      </c>
      <c r="G81" t="s">
        <v>1029</v>
      </c>
      <c r="H81" t="s">
        <v>3423</v>
      </c>
      <c r="I81">
        <v>1700</v>
      </c>
      <c r="J81">
        <v>264</v>
      </c>
      <c r="K81">
        <v>264</v>
      </c>
    </row>
    <row r="82" spans="1:30" x14ac:dyDescent="0.3">
      <c r="A82">
        <v>208</v>
      </c>
      <c r="B82" t="s">
        <v>149</v>
      </c>
      <c r="C82" t="s">
        <v>98</v>
      </c>
      <c r="D82" t="s">
        <v>23</v>
      </c>
      <c r="E82" t="s">
        <v>62</v>
      </c>
      <c r="F82" s="107">
        <v>44895</v>
      </c>
      <c r="G82" t="s">
        <v>1029</v>
      </c>
      <c r="H82" t="s">
        <v>3422</v>
      </c>
      <c r="I82">
        <v>1700</v>
      </c>
      <c r="J82">
        <v>180</v>
      </c>
      <c r="K82">
        <v>180</v>
      </c>
    </row>
    <row r="83" spans="1:30" x14ac:dyDescent="0.3">
      <c r="A83">
        <v>214</v>
      </c>
      <c r="B83" t="s">
        <v>152</v>
      </c>
      <c r="C83" t="s">
        <v>98</v>
      </c>
      <c r="D83" t="s">
        <v>23</v>
      </c>
      <c r="E83" t="s">
        <v>62</v>
      </c>
      <c r="F83" s="107">
        <v>44895</v>
      </c>
      <c r="G83" t="s">
        <v>1074</v>
      </c>
      <c r="H83" t="s">
        <v>3421</v>
      </c>
      <c r="I83">
        <v>7500</v>
      </c>
      <c r="J83">
        <v>1119</v>
      </c>
      <c r="L83">
        <v>563</v>
      </c>
      <c r="M83">
        <v>556</v>
      </c>
    </row>
    <row r="84" spans="1:30" x14ac:dyDescent="0.3">
      <c r="A84">
        <v>214</v>
      </c>
      <c r="B84" t="s">
        <v>152</v>
      </c>
      <c r="C84" t="s">
        <v>98</v>
      </c>
      <c r="D84" t="s">
        <v>23</v>
      </c>
      <c r="E84" t="s">
        <v>62</v>
      </c>
      <c r="F84" s="107">
        <v>44895</v>
      </c>
      <c r="G84" t="s">
        <v>1074</v>
      </c>
      <c r="H84" t="s">
        <v>3423</v>
      </c>
      <c r="I84">
        <v>7500</v>
      </c>
      <c r="J84">
        <v>667.79998779296875</v>
      </c>
      <c r="L84">
        <v>0</v>
      </c>
      <c r="M84">
        <v>667.8</v>
      </c>
    </row>
    <row r="85" spans="1:30" x14ac:dyDescent="0.3">
      <c r="A85">
        <v>218</v>
      </c>
      <c r="B85" t="s">
        <v>157</v>
      </c>
      <c r="C85" t="s">
        <v>98</v>
      </c>
      <c r="D85" t="s">
        <v>23</v>
      </c>
      <c r="E85" t="s">
        <v>62</v>
      </c>
      <c r="F85" s="107">
        <v>44895</v>
      </c>
      <c r="G85" t="s">
        <v>1132</v>
      </c>
      <c r="H85" t="s">
        <v>3421</v>
      </c>
      <c r="I85">
        <v>172000</v>
      </c>
      <c r="J85">
        <v>67753</v>
      </c>
      <c r="N85">
        <v>67753</v>
      </c>
    </row>
    <row r="86" spans="1:30" x14ac:dyDescent="0.3">
      <c r="A86">
        <v>218</v>
      </c>
      <c r="B86" t="s">
        <v>157</v>
      </c>
      <c r="C86" t="s">
        <v>98</v>
      </c>
      <c r="D86" t="s">
        <v>23</v>
      </c>
      <c r="E86" t="s">
        <v>62</v>
      </c>
      <c r="F86" s="107">
        <v>44895</v>
      </c>
      <c r="G86" t="s">
        <v>1132</v>
      </c>
      <c r="H86" t="s">
        <v>3423</v>
      </c>
      <c r="I86">
        <v>172000</v>
      </c>
      <c r="J86">
        <v>48450</v>
      </c>
      <c r="N86">
        <v>48450</v>
      </c>
    </row>
    <row r="87" spans="1:30" x14ac:dyDescent="0.3">
      <c r="A87">
        <v>218</v>
      </c>
      <c r="B87" t="s">
        <v>157</v>
      </c>
      <c r="C87" t="s">
        <v>98</v>
      </c>
      <c r="D87" t="s">
        <v>23</v>
      </c>
      <c r="E87" t="s">
        <v>62</v>
      </c>
      <c r="F87" s="107">
        <v>44895</v>
      </c>
      <c r="G87" t="s">
        <v>1132</v>
      </c>
      <c r="H87" t="s">
        <v>3422</v>
      </c>
      <c r="I87">
        <v>172000</v>
      </c>
      <c r="J87">
        <v>28011</v>
      </c>
      <c r="N87">
        <v>28011</v>
      </c>
    </row>
    <row r="88" spans="1:30" x14ac:dyDescent="0.3">
      <c r="A88">
        <v>208</v>
      </c>
      <c r="B88" t="s">
        <v>149</v>
      </c>
      <c r="C88" t="s">
        <v>98</v>
      </c>
      <c r="D88" t="s">
        <v>23</v>
      </c>
      <c r="E88" t="s">
        <v>62</v>
      </c>
      <c r="F88" s="107">
        <v>44926</v>
      </c>
      <c r="G88" t="s">
        <v>1030</v>
      </c>
      <c r="H88" t="s">
        <v>3421</v>
      </c>
      <c r="I88">
        <v>1700</v>
      </c>
      <c r="J88">
        <v>469</v>
      </c>
      <c r="K88">
        <v>469</v>
      </c>
    </row>
    <row r="89" spans="1:30" x14ac:dyDescent="0.3">
      <c r="A89">
        <v>208</v>
      </c>
      <c r="B89" t="s">
        <v>149</v>
      </c>
      <c r="C89" t="s">
        <v>98</v>
      </c>
      <c r="D89" t="s">
        <v>23</v>
      </c>
      <c r="E89" t="s">
        <v>62</v>
      </c>
      <c r="F89" s="107">
        <v>44926</v>
      </c>
      <c r="G89" t="s">
        <v>1030</v>
      </c>
      <c r="H89" t="s">
        <v>3423</v>
      </c>
      <c r="I89">
        <v>1700</v>
      </c>
      <c r="J89">
        <v>348</v>
      </c>
      <c r="K89">
        <v>348</v>
      </c>
    </row>
    <row r="90" spans="1:30" x14ac:dyDescent="0.3">
      <c r="A90">
        <v>208</v>
      </c>
      <c r="B90" t="s">
        <v>149</v>
      </c>
      <c r="C90" t="s">
        <v>98</v>
      </c>
      <c r="D90" t="s">
        <v>23</v>
      </c>
      <c r="E90" t="s">
        <v>62</v>
      </c>
      <c r="F90" s="107">
        <v>44926</v>
      </c>
      <c r="G90" t="s">
        <v>1030</v>
      </c>
      <c r="H90" t="s">
        <v>3422</v>
      </c>
      <c r="I90">
        <v>1700</v>
      </c>
      <c r="J90">
        <v>193</v>
      </c>
      <c r="K90">
        <v>193</v>
      </c>
    </row>
    <row r="91" spans="1:30" x14ac:dyDescent="0.3">
      <c r="A91">
        <v>214</v>
      </c>
      <c r="B91" t="s">
        <v>152</v>
      </c>
      <c r="C91" t="s">
        <v>98</v>
      </c>
      <c r="D91" t="s">
        <v>23</v>
      </c>
      <c r="E91" t="s">
        <v>62</v>
      </c>
      <c r="F91" s="107">
        <v>44926</v>
      </c>
      <c r="G91" t="s">
        <v>1075</v>
      </c>
      <c r="H91" t="s">
        <v>3421</v>
      </c>
      <c r="I91">
        <v>7500</v>
      </c>
      <c r="J91">
        <v>872</v>
      </c>
      <c r="L91">
        <v>586</v>
      </c>
      <c r="M91">
        <v>286</v>
      </c>
    </row>
    <row r="92" spans="1:30" x14ac:dyDescent="0.3">
      <c r="A92">
        <v>214</v>
      </c>
      <c r="B92" t="s">
        <v>152</v>
      </c>
      <c r="C92" t="s">
        <v>98</v>
      </c>
      <c r="D92" t="s">
        <v>23</v>
      </c>
      <c r="E92" t="s">
        <v>62</v>
      </c>
      <c r="F92" s="107">
        <v>44926</v>
      </c>
      <c r="G92" t="s">
        <v>1075</v>
      </c>
      <c r="H92" t="s">
        <v>3423</v>
      </c>
      <c r="I92">
        <v>7500</v>
      </c>
      <c r="J92">
        <v>266.14999389648438</v>
      </c>
      <c r="L92">
        <v>0</v>
      </c>
      <c r="M92">
        <v>266.14999999999998</v>
      </c>
    </row>
    <row r="93" spans="1:30" x14ac:dyDescent="0.3">
      <c r="A93">
        <v>218</v>
      </c>
      <c r="B93" t="s">
        <v>157</v>
      </c>
      <c r="C93" t="s">
        <v>98</v>
      </c>
      <c r="D93" t="s">
        <v>23</v>
      </c>
      <c r="E93" t="s">
        <v>62</v>
      </c>
      <c r="F93" s="107">
        <v>44926</v>
      </c>
      <c r="G93" t="s">
        <v>1133</v>
      </c>
      <c r="H93" t="s">
        <v>3421</v>
      </c>
      <c r="I93">
        <v>172000</v>
      </c>
      <c r="J93">
        <v>52713</v>
      </c>
      <c r="N93">
        <v>52713</v>
      </c>
    </row>
    <row r="94" spans="1:30" x14ac:dyDescent="0.3">
      <c r="A94">
        <v>218</v>
      </c>
      <c r="B94" t="s">
        <v>157</v>
      </c>
      <c r="C94" t="s">
        <v>98</v>
      </c>
      <c r="D94" t="s">
        <v>23</v>
      </c>
      <c r="E94" t="s">
        <v>62</v>
      </c>
      <c r="F94" s="107">
        <v>44926</v>
      </c>
      <c r="G94" t="s">
        <v>1133</v>
      </c>
      <c r="H94" t="s">
        <v>3423</v>
      </c>
      <c r="I94">
        <v>172000</v>
      </c>
      <c r="J94">
        <v>45030</v>
      </c>
      <c r="N94">
        <v>45030</v>
      </c>
    </row>
    <row r="95" spans="1:30" x14ac:dyDescent="0.3">
      <c r="A95">
        <v>218</v>
      </c>
      <c r="B95" t="s">
        <v>157</v>
      </c>
      <c r="C95" t="s">
        <v>98</v>
      </c>
      <c r="D95" t="s">
        <v>23</v>
      </c>
      <c r="E95" t="s">
        <v>62</v>
      </c>
      <c r="F95" s="107">
        <v>44926</v>
      </c>
      <c r="G95" t="s">
        <v>1133</v>
      </c>
      <c r="H95" t="s">
        <v>3422</v>
      </c>
      <c r="I95">
        <v>172000</v>
      </c>
      <c r="J95">
        <v>27821</v>
      </c>
      <c r="N95">
        <v>27821</v>
      </c>
    </row>
    <row r="96" spans="1:30" x14ac:dyDescent="0.3">
      <c r="A96">
        <v>215</v>
      </c>
      <c r="B96" t="s">
        <v>154</v>
      </c>
      <c r="C96" t="s">
        <v>98</v>
      </c>
      <c r="D96" t="s">
        <v>60</v>
      </c>
      <c r="E96" t="s">
        <v>24</v>
      </c>
      <c r="F96" s="107">
        <v>44926</v>
      </c>
      <c r="G96" t="s">
        <v>1085</v>
      </c>
      <c r="H96" t="s">
        <v>3421</v>
      </c>
      <c r="I96">
        <v>1</v>
      </c>
      <c r="J96">
        <v>-23.629999160766602</v>
      </c>
      <c r="AC96">
        <v>2.37</v>
      </c>
      <c r="AD96">
        <v>2.93</v>
      </c>
    </row>
    <row r="97" spans="1:32" x14ac:dyDescent="0.3">
      <c r="A97">
        <v>219</v>
      </c>
      <c r="B97" t="s">
        <v>159</v>
      </c>
      <c r="C97" t="s">
        <v>98</v>
      </c>
      <c r="D97" t="s">
        <v>60</v>
      </c>
      <c r="E97" t="s">
        <v>24</v>
      </c>
      <c r="F97" s="107">
        <v>44926</v>
      </c>
      <c r="G97" t="s">
        <v>1143</v>
      </c>
      <c r="H97" t="s">
        <v>3421</v>
      </c>
      <c r="I97">
        <v>1</v>
      </c>
      <c r="J97">
        <v>-66.709999084472656</v>
      </c>
      <c r="O97">
        <v>1844</v>
      </c>
      <c r="P97">
        <v>2699</v>
      </c>
      <c r="Q97">
        <v>9366</v>
      </c>
      <c r="R97">
        <v>0</v>
      </c>
      <c r="S97">
        <v>2094</v>
      </c>
      <c r="T97">
        <v>2617</v>
      </c>
      <c r="U97">
        <v>18383</v>
      </c>
      <c r="V97">
        <v>78</v>
      </c>
      <c r="W97">
        <v>391250</v>
      </c>
      <c r="X97">
        <v>390991</v>
      </c>
    </row>
    <row r="98" spans="1:32" x14ac:dyDescent="0.3">
      <c r="A98">
        <v>219</v>
      </c>
      <c r="B98" t="s">
        <v>159</v>
      </c>
      <c r="C98" t="s">
        <v>98</v>
      </c>
      <c r="D98" t="s">
        <v>60</v>
      </c>
      <c r="E98" t="s">
        <v>24</v>
      </c>
      <c r="F98" s="107">
        <v>44926</v>
      </c>
      <c r="G98" t="s">
        <v>1143</v>
      </c>
      <c r="H98" t="s">
        <v>3423</v>
      </c>
      <c r="I98">
        <v>1</v>
      </c>
      <c r="J98">
        <v>-185.92999267578119</v>
      </c>
      <c r="O98">
        <v>717</v>
      </c>
      <c r="P98">
        <v>34</v>
      </c>
      <c r="Q98">
        <v>9553</v>
      </c>
      <c r="R98">
        <v>2435</v>
      </c>
      <c r="S98">
        <v>651</v>
      </c>
      <c r="T98">
        <v>45</v>
      </c>
      <c r="U98">
        <v>5974</v>
      </c>
      <c r="V98">
        <v>2317</v>
      </c>
      <c r="W98">
        <v>304950</v>
      </c>
      <c r="X98">
        <v>75240</v>
      </c>
    </row>
    <row r="99" spans="1:32" x14ac:dyDescent="0.3">
      <c r="A99">
        <v>219</v>
      </c>
      <c r="B99" t="s">
        <v>159</v>
      </c>
      <c r="C99" t="s">
        <v>98</v>
      </c>
      <c r="D99" t="s">
        <v>60</v>
      </c>
      <c r="E99" t="s">
        <v>24</v>
      </c>
      <c r="F99" s="107">
        <v>44926</v>
      </c>
      <c r="G99" t="s">
        <v>1143</v>
      </c>
      <c r="H99" t="s">
        <v>3422</v>
      </c>
      <c r="I99">
        <v>1</v>
      </c>
      <c r="J99">
        <v>-27.469999313354489</v>
      </c>
      <c r="O99">
        <v>260</v>
      </c>
      <c r="P99">
        <v>798</v>
      </c>
      <c r="Q99">
        <v>9398</v>
      </c>
      <c r="R99">
        <v>105</v>
      </c>
      <c r="S99">
        <v>277</v>
      </c>
      <c r="T99">
        <v>815</v>
      </c>
      <c r="U99">
        <v>11401</v>
      </c>
      <c r="V99">
        <v>88</v>
      </c>
      <c r="W99">
        <v>133760</v>
      </c>
      <c r="X99">
        <v>125003</v>
      </c>
    </row>
    <row r="100" spans="1:32" x14ac:dyDescent="0.3">
      <c r="A100">
        <v>220</v>
      </c>
      <c r="B100" t="s">
        <v>160</v>
      </c>
      <c r="C100" t="s">
        <v>98</v>
      </c>
      <c r="D100" t="s">
        <v>60</v>
      </c>
      <c r="E100" t="s">
        <v>24</v>
      </c>
      <c r="F100" s="107">
        <v>44926</v>
      </c>
      <c r="G100" t="s">
        <v>1147</v>
      </c>
      <c r="H100" t="s">
        <v>3421</v>
      </c>
      <c r="I100">
        <v>1</v>
      </c>
      <c r="J100">
        <v>-136.6000061035156</v>
      </c>
      <c r="O100">
        <v>1844</v>
      </c>
      <c r="P100">
        <v>2699</v>
      </c>
      <c r="Q100">
        <v>9366</v>
      </c>
      <c r="R100">
        <v>0</v>
      </c>
      <c r="S100">
        <v>2094</v>
      </c>
      <c r="T100">
        <v>2617</v>
      </c>
      <c r="U100">
        <v>18383</v>
      </c>
      <c r="V100">
        <v>78</v>
      </c>
      <c r="Y100">
        <v>5776</v>
      </c>
      <c r="Z100">
        <v>4067</v>
      </c>
    </row>
    <row r="101" spans="1:32" x14ac:dyDescent="0.3">
      <c r="A101">
        <v>220</v>
      </c>
      <c r="B101" t="s">
        <v>160</v>
      </c>
      <c r="C101" t="s">
        <v>98</v>
      </c>
      <c r="D101" t="s">
        <v>60</v>
      </c>
      <c r="E101" t="s">
        <v>24</v>
      </c>
      <c r="F101" s="107">
        <v>44926</v>
      </c>
      <c r="G101" t="s">
        <v>1147</v>
      </c>
      <c r="H101" t="s">
        <v>3423</v>
      </c>
      <c r="I101">
        <v>1</v>
      </c>
      <c r="J101">
        <v>-78.519996643066406</v>
      </c>
      <c r="O101">
        <v>717</v>
      </c>
      <c r="P101">
        <v>34</v>
      </c>
      <c r="Q101">
        <v>9553</v>
      </c>
      <c r="R101">
        <v>2435</v>
      </c>
      <c r="S101">
        <v>651</v>
      </c>
      <c r="T101">
        <v>45</v>
      </c>
      <c r="U101">
        <v>5974</v>
      </c>
      <c r="V101">
        <v>2317</v>
      </c>
      <c r="Y101">
        <v>2194</v>
      </c>
      <c r="Z101">
        <v>867</v>
      </c>
    </row>
    <row r="102" spans="1:32" x14ac:dyDescent="0.3">
      <c r="A102">
        <v>220</v>
      </c>
      <c r="B102" t="s">
        <v>160</v>
      </c>
      <c r="C102" t="s">
        <v>98</v>
      </c>
      <c r="D102" t="s">
        <v>60</v>
      </c>
      <c r="E102" t="s">
        <v>24</v>
      </c>
      <c r="F102" s="107">
        <v>44926</v>
      </c>
      <c r="G102" t="s">
        <v>1147</v>
      </c>
      <c r="H102" t="s">
        <v>3422</v>
      </c>
      <c r="I102">
        <v>1</v>
      </c>
      <c r="J102">
        <v>-35.599998474121087</v>
      </c>
      <c r="O102">
        <v>260</v>
      </c>
      <c r="P102">
        <v>798</v>
      </c>
      <c r="Q102">
        <v>9398</v>
      </c>
      <c r="R102">
        <v>105</v>
      </c>
      <c r="S102">
        <v>277</v>
      </c>
      <c r="T102">
        <v>815</v>
      </c>
      <c r="U102">
        <v>11401</v>
      </c>
      <c r="V102">
        <v>88</v>
      </c>
      <c r="Y102">
        <v>955</v>
      </c>
      <c r="Z102">
        <v>839</v>
      </c>
    </row>
    <row r="103" spans="1:32" x14ac:dyDescent="0.3">
      <c r="A103">
        <v>427</v>
      </c>
      <c r="B103" t="s">
        <v>404</v>
      </c>
      <c r="C103" t="s">
        <v>98</v>
      </c>
      <c r="D103" t="s">
        <v>60</v>
      </c>
      <c r="E103" t="s">
        <v>62</v>
      </c>
      <c r="F103" s="107">
        <v>44926</v>
      </c>
      <c r="G103" t="s">
        <v>1758</v>
      </c>
      <c r="H103" t="s">
        <v>3421</v>
      </c>
      <c r="I103">
        <v>0.3</v>
      </c>
      <c r="J103">
        <v>0.41999998688697809</v>
      </c>
      <c r="O103">
        <v>1844</v>
      </c>
      <c r="P103">
        <v>2699</v>
      </c>
      <c r="Q103">
        <v>9366</v>
      </c>
      <c r="R103">
        <v>0</v>
      </c>
      <c r="Y103">
        <v>5776</v>
      </c>
    </row>
    <row r="104" spans="1:32" x14ac:dyDescent="0.3">
      <c r="A104">
        <v>427</v>
      </c>
      <c r="B104" t="s">
        <v>404</v>
      </c>
      <c r="C104" t="s">
        <v>98</v>
      </c>
      <c r="D104" t="s">
        <v>60</v>
      </c>
      <c r="E104" t="s">
        <v>62</v>
      </c>
      <c r="F104" s="107">
        <v>44926</v>
      </c>
      <c r="G104" t="s">
        <v>1758</v>
      </c>
      <c r="H104" t="s">
        <v>3423</v>
      </c>
      <c r="I104">
        <v>0.15</v>
      </c>
      <c r="J104">
        <v>0.17000000178813929</v>
      </c>
      <c r="O104">
        <v>717</v>
      </c>
      <c r="P104">
        <v>34</v>
      </c>
      <c r="Q104">
        <v>9553</v>
      </c>
      <c r="R104">
        <v>2435</v>
      </c>
      <c r="Y104">
        <v>2194</v>
      </c>
    </row>
    <row r="105" spans="1:32" x14ac:dyDescent="0.3">
      <c r="A105">
        <v>427</v>
      </c>
      <c r="B105" t="s">
        <v>404</v>
      </c>
      <c r="C105" t="s">
        <v>98</v>
      </c>
      <c r="D105" t="s">
        <v>60</v>
      </c>
      <c r="E105" t="s">
        <v>62</v>
      </c>
      <c r="F105" s="107">
        <v>44926</v>
      </c>
      <c r="G105" t="s">
        <v>1758</v>
      </c>
      <c r="H105" t="s">
        <v>3422</v>
      </c>
      <c r="I105">
        <v>0.1</v>
      </c>
      <c r="J105">
        <v>9.0000003576278687E-2</v>
      </c>
      <c r="O105">
        <v>260</v>
      </c>
      <c r="P105">
        <v>798</v>
      </c>
      <c r="Q105">
        <v>9398</v>
      </c>
      <c r="R105">
        <v>105</v>
      </c>
      <c r="Y105">
        <v>955</v>
      </c>
    </row>
    <row r="106" spans="1:32" x14ac:dyDescent="0.3">
      <c r="A106">
        <v>428</v>
      </c>
      <c r="B106" t="s">
        <v>405</v>
      </c>
      <c r="C106" t="s">
        <v>98</v>
      </c>
      <c r="D106" t="s">
        <v>60</v>
      </c>
      <c r="E106" t="s">
        <v>62</v>
      </c>
      <c r="F106" s="107">
        <v>44926</v>
      </c>
      <c r="G106" t="s">
        <v>1763</v>
      </c>
      <c r="H106" t="s">
        <v>3421</v>
      </c>
      <c r="I106">
        <v>22</v>
      </c>
      <c r="J106">
        <v>28.129999160766602</v>
      </c>
      <c r="O106">
        <v>1844</v>
      </c>
      <c r="P106">
        <v>2699</v>
      </c>
      <c r="Q106">
        <v>9366</v>
      </c>
      <c r="R106">
        <v>0</v>
      </c>
      <c r="W106">
        <v>391250</v>
      </c>
    </row>
    <row r="107" spans="1:32" x14ac:dyDescent="0.3">
      <c r="A107">
        <v>428</v>
      </c>
      <c r="B107" t="s">
        <v>405</v>
      </c>
      <c r="C107" t="s">
        <v>98</v>
      </c>
      <c r="D107" t="s">
        <v>60</v>
      </c>
      <c r="E107" t="s">
        <v>62</v>
      </c>
      <c r="F107" s="107">
        <v>44926</v>
      </c>
      <c r="G107" t="s">
        <v>1763</v>
      </c>
      <c r="H107" t="s">
        <v>3423</v>
      </c>
      <c r="I107">
        <v>25</v>
      </c>
      <c r="J107">
        <v>23.940000534057621</v>
      </c>
      <c r="O107">
        <v>717</v>
      </c>
      <c r="P107">
        <v>34</v>
      </c>
      <c r="Q107">
        <v>9553</v>
      </c>
      <c r="R107">
        <v>2435</v>
      </c>
      <c r="W107">
        <v>304950</v>
      </c>
    </row>
    <row r="108" spans="1:32" x14ac:dyDescent="0.3">
      <c r="A108">
        <v>428</v>
      </c>
      <c r="B108" t="s">
        <v>405</v>
      </c>
      <c r="C108" t="s">
        <v>98</v>
      </c>
      <c r="D108" t="s">
        <v>60</v>
      </c>
      <c r="E108" t="s">
        <v>62</v>
      </c>
      <c r="F108" s="107">
        <v>44926</v>
      </c>
      <c r="G108" t="s">
        <v>1763</v>
      </c>
      <c r="H108" t="s">
        <v>3422</v>
      </c>
      <c r="I108">
        <v>11</v>
      </c>
      <c r="J108">
        <v>12.670000076293951</v>
      </c>
      <c r="O108">
        <v>260</v>
      </c>
      <c r="P108">
        <v>798</v>
      </c>
      <c r="Q108">
        <v>9398</v>
      </c>
      <c r="R108">
        <v>105</v>
      </c>
      <c r="W108">
        <v>133760</v>
      </c>
    </row>
    <row r="109" spans="1:32" x14ac:dyDescent="0.3">
      <c r="A109">
        <v>429</v>
      </c>
      <c r="B109" t="s">
        <v>406</v>
      </c>
      <c r="C109" t="s">
        <v>98</v>
      </c>
      <c r="D109" t="s">
        <v>60</v>
      </c>
      <c r="E109" t="s">
        <v>62</v>
      </c>
      <c r="F109" s="107">
        <v>44926</v>
      </c>
      <c r="G109" t="s">
        <v>1766</v>
      </c>
      <c r="H109" t="s">
        <v>3421</v>
      </c>
      <c r="I109">
        <v>0.4</v>
      </c>
      <c r="J109">
        <v>0.41999998688697809</v>
      </c>
      <c r="O109">
        <v>1844</v>
      </c>
      <c r="P109">
        <v>2699</v>
      </c>
      <c r="Q109">
        <v>9366</v>
      </c>
      <c r="R109">
        <v>0</v>
      </c>
      <c r="AA109">
        <v>3063</v>
      </c>
      <c r="AB109">
        <v>2825</v>
      </c>
    </row>
    <row r="110" spans="1:32" x14ac:dyDescent="0.3">
      <c r="A110">
        <v>429</v>
      </c>
      <c r="B110" t="s">
        <v>406</v>
      </c>
      <c r="C110" t="s">
        <v>98</v>
      </c>
      <c r="D110" t="s">
        <v>60</v>
      </c>
      <c r="E110" t="s">
        <v>62</v>
      </c>
      <c r="F110" s="107">
        <v>44926</v>
      </c>
      <c r="G110" t="s">
        <v>1766</v>
      </c>
      <c r="H110" t="s">
        <v>3423</v>
      </c>
      <c r="I110">
        <v>0.38</v>
      </c>
      <c r="J110">
        <v>0.10999999940395359</v>
      </c>
      <c r="O110">
        <v>717</v>
      </c>
      <c r="P110">
        <v>34</v>
      </c>
      <c r="Q110">
        <v>9553</v>
      </c>
      <c r="R110">
        <v>2435</v>
      </c>
      <c r="AA110">
        <v>0</v>
      </c>
      <c r="AB110">
        <v>1453.95</v>
      </c>
    </row>
    <row r="111" spans="1:32" x14ac:dyDescent="0.3">
      <c r="A111">
        <v>216</v>
      </c>
      <c r="B111" t="s">
        <v>155</v>
      </c>
      <c r="C111" t="s">
        <v>98</v>
      </c>
      <c r="D111" t="s">
        <v>73</v>
      </c>
      <c r="E111" t="s">
        <v>24</v>
      </c>
      <c r="F111" s="107">
        <v>44926</v>
      </c>
      <c r="G111" t="s">
        <v>1090</v>
      </c>
      <c r="H111" t="s">
        <v>3421</v>
      </c>
      <c r="I111">
        <v>100</v>
      </c>
      <c r="J111">
        <v>100</v>
      </c>
      <c r="AE111">
        <v>1067</v>
      </c>
      <c r="AF111">
        <v>1067</v>
      </c>
    </row>
    <row r="112" spans="1:32" x14ac:dyDescent="0.3">
      <c r="A112">
        <v>216</v>
      </c>
      <c r="B112" t="s">
        <v>155</v>
      </c>
      <c r="C112" t="s">
        <v>98</v>
      </c>
      <c r="D112" t="s">
        <v>73</v>
      </c>
      <c r="E112" t="s">
        <v>24</v>
      </c>
      <c r="F112" s="107">
        <v>44926</v>
      </c>
      <c r="G112" t="s">
        <v>1090</v>
      </c>
      <c r="H112" t="s">
        <v>3423</v>
      </c>
      <c r="I112">
        <v>100</v>
      </c>
      <c r="J112">
        <v>100</v>
      </c>
      <c r="AE112">
        <v>14.08</v>
      </c>
      <c r="AF112">
        <v>14.08</v>
      </c>
    </row>
    <row r="113" spans="1:44" x14ac:dyDescent="0.3">
      <c r="A113">
        <v>216</v>
      </c>
      <c r="B113" t="s">
        <v>155</v>
      </c>
      <c r="C113" t="s">
        <v>98</v>
      </c>
      <c r="D113" t="s">
        <v>73</v>
      </c>
      <c r="E113" t="s">
        <v>24</v>
      </c>
      <c r="F113" s="107">
        <v>44926</v>
      </c>
      <c r="G113" t="s">
        <v>1090</v>
      </c>
      <c r="H113" t="s">
        <v>3422</v>
      </c>
      <c r="I113">
        <v>100</v>
      </c>
      <c r="J113">
        <v>100</v>
      </c>
      <c r="AE113">
        <v>60.81</v>
      </c>
      <c r="AF113">
        <v>60.81</v>
      </c>
    </row>
    <row r="114" spans="1:44" x14ac:dyDescent="0.3">
      <c r="A114">
        <v>221</v>
      </c>
      <c r="B114" t="s">
        <v>161</v>
      </c>
      <c r="C114" t="s">
        <v>98</v>
      </c>
      <c r="D114" t="s">
        <v>73</v>
      </c>
      <c r="E114" t="s">
        <v>24</v>
      </c>
      <c r="F114" s="107">
        <v>44926</v>
      </c>
      <c r="G114" t="s">
        <v>1152</v>
      </c>
      <c r="H114" t="s">
        <v>3421</v>
      </c>
      <c r="I114">
        <v>100</v>
      </c>
      <c r="J114">
        <v>100</v>
      </c>
      <c r="AG114">
        <v>10</v>
      </c>
      <c r="AH114">
        <v>10</v>
      </c>
    </row>
    <row r="115" spans="1:44" x14ac:dyDescent="0.3">
      <c r="A115">
        <v>221</v>
      </c>
      <c r="B115" t="s">
        <v>161</v>
      </c>
      <c r="C115" t="s">
        <v>98</v>
      </c>
      <c r="D115" t="s">
        <v>73</v>
      </c>
      <c r="E115" t="s">
        <v>24</v>
      </c>
      <c r="F115" s="107">
        <v>44926</v>
      </c>
      <c r="G115" t="s">
        <v>1152</v>
      </c>
      <c r="H115" t="s">
        <v>3423</v>
      </c>
      <c r="I115">
        <v>100</v>
      </c>
      <c r="J115">
        <v>100</v>
      </c>
      <c r="AG115">
        <v>4</v>
      </c>
      <c r="AH115">
        <v>4</v>
      </c>
    </row>
    <row r="116" spans="1:44" x14ac:dyDescent="0.3">
      <c r="A116">
        <v>222</v>
      </c>
      <c r="B116" t="s">
        <v>162</v>
      </c>
      <c r="C116" t="s">
        <v>98</v>
      </c>
      <c r="D116" t="s">
        <v>73</v>
      </c>
      <c r="E116" t="s">
        <v>24</v>
      </c>
      <c r="F116" s="107">
        <v>44926</v>
      </c>
      <c r="G116" t="s">
        <v>2917</v>
      </c>
      <c r="H116" t="s">
        <v>3421</v>
      </c>
      <c r="I116">
        <v>90</v>
      </c>
      <c r="J116">
        <v>93.75</v>
      </c>
      <c r="AI116">
        <v>30</v>
      </c>
      <c r="AJ116">
        <v>32</v>
      </c>
    </row>
    <row r="117" spans="1:44" x14ac:dyDescent="0.3">
      <c r="A117">
        <v>224</v>
      </c>
      <c r="B117" t="s">
        <v>164</v>
      </c>
      <c r="C117" t="s">
        <v>98</v>
      </c>
      <c r="D117" t="s">
        <v>73</v>
      </c>
      <c r="E117" t="s">
        <v>24</v>
      </c>
      <c r="F117" s="107">
        <v>44926</v>
      </c>
      <c r="G117" t="s">
        <v>2686</v>
      </c>
      <c r="H117" t="s">
        <v>3421</v>
      </c>
      <c r="I117">
        <v>100</v>
      </c>
      <c r="J117">
        <v>81.819999694824219</v>
      </c>
      <c r="AK117">
        <v>9</v>
      </c>
      <c r="AL117">
        <v>11</v>
      </c>
    </row>
    <row r="118" spans="1:44" x14ac:dyDescent="0.3">
      <c r="A118">
        <v>224</v>
      </c>
      <c r="B118" t="s">
        <v>164</v>
      </c>
      <c r="C118" t="s">
        <v>98</v>
      </c>
      <c r="D118" t="s">
        <v>73</v>
      </c>
      <c r="E118" t="s">
        <v>24</v>
      </c>
      <c r="F118" s="107">
        <v>44926</v>
      </c>
      <c r="G118" t="s">
        <v>2686</v>
      </c>
      <c r="H118" t="s">
        <v>3423</v>
      </c>
      <c r="I118">
        <v>100</v>
      </c>
      <c r="J118">
        <v>33.330001831054688</v>
      </c>
      <c r="AK118">
        <v>1</v>
      </c>
      <c r="AL118">
        <v>3</v>
      </c>
    </row>
    <row r="119" spans="1:44" x14ac:dyDescent="0.3">
      <c r="A119">
        <v>226</v>
      </c>
      <c r="B119" t="s">
        <v>166</v>
      </c>
      <c r="C119" t="s">
        <v>98</v>
      </c>
      <c r="D119" t="s">
        <v>73</v>
      </c>
      <c r="E119" t="s">
        <v>24</v>
      </c>
      <c r="F119" s="107">
        <v>44926</v>
      </c>
      <c r="G119" t="s">
        <v>2923</v>
      </c>
      <c r="H119" t="s">
        <v>3423</v>
      </c>
      <c r="I119">
        <v>2</v>
      </c>
      <c r="J119">
        <v>105.19000244140619</v>
      </c>
      <c r="AM119">
        <v>105.19</v>
      </c>
    </row>
    <row r="120" spans="1:44" x14ac:dyDescent="0.3">
      <c r="A120">
        <v>226</v>
      </c>
      <c r="B120" t="s">
        <v>166</v>
      </c>
      <c r="C120" t="s">
        <v>98</v>
      </c>
      <c r="D120" t="s">
        <v>73</v>
      </c>
      <c r="E120" t="s">
        <v>24</v>
      </c>
      <c r="F120" s="107">
        <v>44926</v>
      </c>
      <c r="G120" t="s">
        <v>2923</v>
      </c>
      <c r="H120" t="s">
        <v>3421</v>
      </c>
      <c r="I120">
        <v>2</v>
      </c>
      <c r="J120">
        <v>268.64999389648438</v>
      </c>
      <c r="AM120">
        <v>268.64999999999998</v>
      </c>
    </row>
    <row r="121" spans="1:44" x14ac:dyDescent="0.3">
      <c r="A121">
        <v>226</v>
      </c>
      <c r="B121" t="s">
        <v>166</v>
      </c>
      <c r="C121" t="s">
        <v>98</v>
      </c>
      <c r="D121" t="s">
        <v>73</v>
      </c>
      <c r="E121" t="s">
        <v>24</v>
      </c>
      <c r="F121" s="107">
        <v>44926</v>
      </c>
      <c r="G121" t="s">
        <v>2923</v>
      </c>
      <c r="H121" t="s">
        <v>3424</v>
      </c>
      <c r="I121">
        <v>2</v>
      </c>
      <c r="J121">
        <v>4.8299999237060547</v>
      </c>
      <c r="AM121">
        <v>4.83</v>
      </c>
    </row>
    <row r="122" spans="1:44" x14ac:dyDescent="0.3">
      <c r="A122">
        <v>226</v>
      </c>
      <c r="B122" t="s">
        <v>166</v>
      </c>
      <c r="C122" t="s">
        <v>98</v>
      </c>
      <c r="D122" t="s">
        <v>73</v>
      </c>
      <c r="E122" t="s">
        <v>24</v>
      </c>
      <c r="F122" s="107">
        <v>44926</v>
      </c>
      <c r="G122" t="s">
        <v>2923</v>
      </c>
      <c r="H122" t="s">
        <v>3422</v>
      </c>
      <c r="I122">
        <v>2</v>
      </c>
      <c r="J122">
        <v>97.819999694824219</v>
      </c>
      <c r="AM122">
        <v>97.82</v>
      </c>
    </row>
    <row r="123" spans="1:44" x14ac:dyDescent="0.3">
      <c r="A123">
        <v>227</v>
      </c>
      <c r="B123" t="s">
        <v>167</v>
      </c>
      <c r="C123" t="s">
        <v>98</v>
      </c>
      <c r="D123" t="s">
        <v>73</v>
      </c>
      <c r="E123" t="s">
        <v>62</v>
      </c>
      <c r="F123" s="107">
        <v>44926</v>
      </c>
      <c r="G123" t="s">
        <v>2687</v>
      </c>
      <c r="H123" t="s">
        <v>3421</v>
      </c>
      <c r="I123">
        <v>0.3</v>
      </c>
      <c r="J123">
        <v>9.9999997764825821E-3</v>
      </c>
      <c r="AM123">
        <v>268.64999999999998</v>
      </c>
      <c r="AN123">
        <v>3938</v>
      </c>
      <c r="AO123">
        <v>5316</v>
      </c>
      <c r="AP123">
        <v>27750</v>
      </c>
      <c r="AQ123">
        <v>78</v>
      </c>
    </row>
    <row r="124" spans="1:44" x14ac:dyDescent="0.3">
      <c r="A124">
        <v>227</v>
      </c>
      <c r="B124" t="s">
        <v>167</v>
      </c>
      <c r="C124" t="s">
        <v>98</v>
      </c>
      <c r="D124" t="s">
        <v>73</v>
      </c>
      <c r="E124" t="s">
        <v>62</v>
      </c>
      <c r="F124" s="107">
        <v>44926</v>
      </c>
      <c r="G124" t="s">
        <v>2687</v>
      </c>
      <c r="H124" t="s">
        <v>3423</v>
      </c>
      <c r="I124">
        <v>0.3</v>
      </c>
      <c r="AM124">
        <v>105.19</v>
      </c>
      <c r="AN124">
        <v>1368</v>
      </c>
      <c r="AO124">
        <v>76</v>
      </c>
      <c r="AP124">
        <v>15526</v>
      </c>
      <c r="AQ124">
        <v>4752</v>
      </c>
    </row>
    <row r="125" spans="1:44" x14ac:dyDescent="0.3">
      <c r="A125">
        <v>227</v>
      </c>
      <c r="B125" t="s">
        <v>167</v>
      </c>
      <c r="C125" t="s">
        <v>98</v>
      </c>
      <c r="D125" t="s">
        <v>73</v>
      </c>
      <c r="E125" t="s">
        <v>62</v>
      </c>
      <c r="F125" s="107">
        <v>44926</v>
      </c>
      <c r="G125" t="s">
        <v>2687</v>
      </c>
      <c r="H125" t="s">
        <v>3422</v>
      </c>
      <c r="I125">
        <v>0.3</v>
      </c>
      <c r="AM125">
        <v>97.82</v>
      </c>
      <c r="AN125">
        <v>537</v>
      </c>
      <c r="AO125">
        <v>1613</v>
      </c>
      <c r="AP125">
        <v>20799</v>
      </c>
      <c r="AQ125">
        <v>193</v>
      </c>
    </row>
    <row r="126" spans="1:44" x14ac:dyDescent="0.3">
      <c r="A126">
        <v>227</v>
      </c>
      <c r="B126" t="s">
        <v>167</v>
      </c>
      <c r="C126" t="s">
        <v>98</v>
      </c>
      <c r="D126" t="s">
        <v>73</v>
      </c>
      <c r="E126" t="s">
        <v>62</v>
      </c>
      <c r="F126" s="107">
        <v>44926</v>
      </c>
      <c r="G126" t="s">
        <v>2687</v>
      </c>
      <c r="H126" t="s">
        <v>3424</v>
      </c>
      <c r="I126">
        <v>0.3</v>
      </c>
      <c r="AM126">
        <v>4.83</v>
      </c>
      <c r="AN126">
        <v>33</v>
      </c>
      <c r="AO126">
        <v>43</v>
      </c>
      <c r="AP126">
        <v>4268</v>
      </c>
      <c r="AQ126">
        <v>0</v>
      </c>
    </row>
    <row r="127" spans="1:44" x14ac:dyDescent="0.3">
      <c r="A127">
        <v>228</v>
      </c>
      <c r="B127" t="s">
        <v>168</v>
      </c>
      <c r="C127" t="s">
        <v>98</v>
      </c>
      <c r="D127" t="s">
        <v>73</v>
      </c>
      <c r="E127" t="s">
        <v>24</v>
      </c>
      <c r="F127" s="107">
        <v>44926</v>
      </c>
      <c r="G127" t="s">
        <v>2925</v>
      </c>
      <c r="H127" t="s">
        <v>3424</v>
      </c>
      <c r="I127">
        <v>100</v>
      </c>
      <c r="J127">
        <v>100</v>
      </c>
      <c r="AM127">
        <v>4.83</v>
      </c>
      <c r="AR127">
        <v>4.83</v>
      </c>
    </row>
    <row r="128" spans="1:44" x14ac:dyDescent="0.3">
      <c r="A128">
        <v>228</v>
      </c>
      <c r="B128" t="s">
        <v>168</v>
      </c>
      <c r="C128" t="s">
        <v>98</v>
      </c>
      <c r="D128" t="s">
        <v>73</v>
      </c>
      <c r="E128" t="s">
        <v>24</v>
      </c>
      <c r="F128" s="107">
        <v>44926</v>
      </c>
      <c r="G128" t="s">
        <v>2925</v>
      </c>
      <c r="H128" t="s">
        <v>3421</v>
      </c>
      <c r="I128">
        <v>100</v>
      </c>
      <c r="J128">
        <v>100.19000244140619</v>
      </c>
      <c r="AM128">
        <v>268.64999999999998</v>
      </c>
      <c r="AR128">
        <v>269.16000000000003</v>
      </c>
    </row>
    <row r="129" spans="1:45" x14ac:dyDescent="0.3">
      <c r="A129">
        <v>208</v>
      </c>
      <c r="B129" t="s">
        <v>149</v>
      </c>
      <c r="C129" t="s">
        <v>98</v>
      </c>
      <c r="D129" t="s">
        <v>23</v>
      </c>
      <c r="E129" t="s">
        <v>62</v>
      </c>
      <c r="F129" s="107">
        <v>44957</v>
      </c>
      <c r="G129" t="s">
        <v>3425</v>
      </c>
      <c r="H129" t="s">
        <v>3421</v>
      </c>
      <c r="I129">
        <v>1</v>
      </c>
      <c r="J129">
        <v>617</v>
      </c>
      <c r="K129">
        <v>616.79999999999995</v>
      </c>
    </row>
    <row r="130" spans="1:45" x14ac:dyDescent="0.3">
      <c r="A130">
        <v>208</v>
      </c>
      <c r="B130" t="s">
        <v>149</v>
      </c>
      <c r="C130" t="s">
        <v>98</v>
      </c>
      <c r="D130" t="s">
        <v>23</v>
      </c>
      <c r="E130" t="s">
        <v>62</v>
      </c>
      <c r="F130" s="107">
        <v>44957</v>
      </c>
      <c r="G130" t="s">
        <v>3425</v>
      </c>
      <c r="H130" t="s">
        <v>3423</v>
      </c>
      <c r="I130">
        <v>1</v>
      </c>
      <c r="J130">
        <v>324</v>
      </c>
      <c r="K130">
        <v>324</v>
      </c>
    </row>
    <row r="131" spans="1:45" x14ac:dyDescent="0.3">
      <c r="A131">
        <v>208</v>
      </c>
      <c r="B131" t="s">
        <v>149</v>
      </c>
      <c r="C131" t="s">
        <v>98</v>
      </c>
      <c r="D131" t="s">
        <v>23</v>
      </c>
      <c r="E131" t="s">
        <v>62</v>
      </c>
      <c r="F131" s="107">
        <v>44957</v>
      </c>
      <c r="G131" t="s">
        <v>3425</v>
      </c>
      <c r="H131" t="s">
        <v>3426</v>
      </c>
      <c r="I131">
        <v>1</v>
      </c>
      <c r="J131">
        <v>0</v>
      </c>
      <c r="K131">
        <v>0</v>
      </c>
    </row>
    <row r="132" spans="1:45" x14ac:dyDescent="0.3">
      <c r="A132">
        <v>208</v>
      </c>
      <c r="B132" t="s">
        <v>149</v>
      </c>
      <c r="C132" t="s">
        <v>98</v>
      </c>
      <c r="D132" t="s">
        <v>23</v>
      </c>
      <c r="E132" t="s">
        <v>62</v>
      </c>
      <c r="F132" s="107">
        <v>44957</v>
      </c>
      <c r="G132" t="s">
        <v>3425</v>
      </c>
      <c r="H132" t="s">
        <v>3422</v>
      </c>
      <c r="I132">
        <v>1</v>
      </c>
      <c r="J132">
        <v>78</v>
      </c>
      <c r="K132">
        <v>78</v>
      </c>
    </row>
    <row r="133" spans="1:45" x14ac:dyDescent="0.3">
      <c r="A133">
        <v>208</v>
      </c>
      <c r="B133" t="s">
        <v>149</v>
      </c>
      <c r="C133" t="s">
        <v>98</v>
      </c>
      <c r="D133" t="s">
        <v>23</v>
      </c>
      <c r="E133" t="s">
        <v>62</v>
      </c>
      <c r="F133" s="107">
        <v>44957</v>
      </c>
      <c r="G133" t="s">
        <v>3425</v>
      </c>
      <c r="H133" t="s">
        <v>3424</v>
      </c>
      <c r="I133">
        <v>0</v>
      </c>
      <c r="J133">
        <v>0</v>
      </c>
      <c r="K133">
        <v>0</v>
      </c>
    </row>
    <row r="134" spans="1:45" x14ac:dyDescent="0.3">
      <c r="A134">
        <v>208</v>
      </c>
      <c r="B134" t="s">
        <v>149</v>
      </c>
      <c r="C134" t="s">
        <v>98</v>
      </c>
      <c r="D134" t="s">
        <v>23</v>
      </c>
      <c r="E134" t="s">
        <v>62</v>
      </c>
      <c r="F134" s="107">
        <v>44957</v>
      </c>
      <c r="G134" t="s">
        <v>3425</v>
      </c>
      <c r="H134" t="s">
        <v>3427</v>
      </c>
      <c r="I134">
        <v>1</v>
      </c>
      <c r="J134">
        <v>0</v>
      </c>
      <c r="K134">
        <v>0</v>
      </c>
    </row>
    <row r="135" spans="1:45" x14ac:dyDescent="0.3">
      <c r="A135">
        <v>214</v>
      </c>
      <c r="B135" t="s">
        <v>152</v>
      </c>
      <c r="C135" t="s">
        <v>98</v>
      </c>
      <c r="D135" t="s">
        <v>23</v>
      </c>
      <c r="E135" t="s">
        <v>62</v>
      </c>
      <c r="F135" s="107">
        <v>44957</v>
      </c>
      <c r="G135" t="s">
        <v>3428</v>
      </c>
      <c r="H135" t="s">
        <v>3421</v>
      </c>
      <c r="I135">
        <v>7500</v>
      </c>
      <c r="J135">
        <v>978</v>
      </c>
      <c r="L135">
        <v>785</v>
      </c>
      <c r="M135">
        <v>193</v>
      </c>
    </row>
    <row r="136" spans="1:45" x14ac:dyDescent="0.3">
      <c r="A136">
        <v>214</v>
      </c>
      <c r="B136" t="s">
        <v>152</v>
      </c>
      <c r="C136" t="s">
        <v>98</v>
      </c>
      <c r="D136" t="s">
        <v>23</v>
      </c>
      <c r="E136" t="s">
        <v>62</v>
      </c>
      <c r="F136" s="107">
        <v>44957</v>
      </c>
      <c r="G136" t="s">
        <v>3428</v>
      </c>
      <c r="H136" t="s">
        <v>3423</v>
      </c>
      <c r="I136">
        <v>7500</v>
      </c>
      <c r="J136">
        <v>421.54998779296881</v>
      </c>
      <c r="L136">
        <v>0</v>
      </c>
      <c r="M136">
        <v>421.55</v>
      </c>
    </row>
    <row r="137" spans="1:45" x14ac:dyDescent="0.3">
      <c r="A137">
        <v>214</v>
      </c>
      <c r="B137" t="s">
        <v>152</v>
      </c>
      <c r="C137" t="s">
        <v>98</v>
      </c>
      <c r="D137" t="s">
        <v>23</v>
      </c>
      <c r="E137" t="s">
        <v>62</v>
      </c>
      <c r="F137" s="107">
        <v>44957</v>
      </c>
      <c r="G137" t="s">
        <v>3428</v>
      </c>
      <c r="H137" t="s">
        <v>3426</v>
      </c>
      <c r="I137">
        <v>7500</v>
      </c>
      <c r="J137">
        <v>0</v>
      </c>
      <c r="L137">
        <v>0</v>
      </c>
      <c r="M137">
        <v>0</v>
      </c>
    </row>
    <row r="138" spans="1:45" x14ac:dyDescent="0.3">
      <c r="A138">
        <v>214</v>
      </c>
      <c r="B138" t="s">
        <v>152</v>
      </c>
      <c r="C138" t="s">
        <v>98</v>
      </c>
      <c r="D138" t="s">
        <v>23</v>
      </c>
      <c r="E138" t="s">
        <v>62</v>
      </c>
      <c r="F138" s="107">
        <v>44957</v>
      </c>
      <c r="G138" t="s">
        <v>3428</v>
      </c>
      <c r="H138" t="s">
        <v>3422</v>
      </c>
      <c r="I138">
        <v>7500</v>
      </c>
      <c r="J138">
        <v>0</v>
      </c>
      <c r="L138">
        <v>0</v>
      </c>
      <c r="M138">
        <v>0</v>
      </c>
    </row>
    <row r="139" spans="1:45" x14ac:dyDescent="0.3">
      <c r="A139">
        <v>214</v>
      </c>
      <c r="B139" t="s">
        <v>152</v>
      </c>
      <c r="C139" t="s">
        <v>98</v>
      </c>
      <c r="D139" t="s">
        <v>23</v>
      </c>
      <c r="E139" t="s">
        <v>62</v>
      </c>
      <c r="F139" s="107">
        <v>44957</v>
      </c>
      <c r="G139" t="s">
        <v>3428</v>
      </c>
      <c r="H139" t="s">
        <v>3424</v>
      </c>
      <c r="I139">
        <v>1</v>
      </c>
      <c r="J139">
        <v>0</v>
      </c>
      <c r="L139">
        <v>0</v>
      </c>
      <c r="M139">
        <v>0</v>
      </c>
    </row>
    <row r="140" spans="1:45" x14ac:dyDescent="0.3">
      <c r="A140">
        <v>214</v>
      </c>
      <c r="B140" t="s">
        <v>152</v>
      </c>
      <c r="C140" t="s">
        <v>98</v>
      </c>
      <c r="D140" t="s">
        <v>23</v>
      </c>
      <c r="E140" t="s">
        <v>62</v>
      </c>
      <c r="F140" s="107">
        <v>44957</v>
      </c>
      <c r="G140" t="s">
        <v>3428</v>
      </c>
      <c r="H140" t="s">
        <v>3427</v>
      </c>
      <c r="I140">
        <v>1</v>
      </c>
      <c r="J140">
        <v>0</v>
      </c>
      <c r="L140">
        <v>0</v>
      </c>
      <c r="M140">
        <v>0</v>
      </c>
    </row>
    <row r="141" spans="1:45" x14ac:dyDescent="0.3">
      <c r="A141">
        <v>217</v>
      </c>
      <c r="B141" t="s">
        <v>156</v>
      </c>
      <c r="C141" t="s">
        <v>98</v>
      </c>
      <c r="D141" t="s">
        <v>23</v>
      </c>
      <c r="E141" t="s">
        <v>24</v>
      </c>
      <c r="F141" s="107">
        <v>44957</v>
      </c>
      <c r="G141" t="s">
        <v>3429</v>
      </c>
      <c r="H141" t="s">
        <v>3421</v>
      </c>
      <c r="I141">
        <v>20</v>
      </c>
      <c r="J141">
        <v>80.269996643066406</v>
      </c>
      <c r="L141">
        <v>785</v>
      </c>
      <c r="M141">
        <v>193</v>
      </c>
      <c r="AS141">
        <v>785</v>
      </c>
    </row>
    <row r="142" spans="1:45" x14ac:dyDescent="0.3">
      <c r="A142">
        <v>217</v>
      </c>
      <c r="B142" t="s">
        <v>156</v>
      </c>
      <c r="C142" t="s">
        <v>98</v>
      </c>
      <c r="D142" t="s">
        <v>23</v>
      </c>
      <c r="E142" t="s">
        <v>24</v>
      </c>
      <c r="F142" s="107">
        <v>44957</v>
      </c>
      <c r="G142" t="s">
        <v>3429</v>
      </c>
      <c r="H142" t="s">
        <v>3423</v>
      </c>
      <c r="I142">
        <v>20</v>
      </c>
      <c r="J142">
        <v>0</v>
      </c>
      <c r="L142">
        <v>0</v>
      </c>
      <c r="M142">
        <v>421.55</v>
      </c>
      <c r="AS142">
        <v>0</v>
      </c>
    </row>
    <row r="143" spans="1:45" x14ac:dyDescent="0.3">
      <c r="A143">
        <v>217</v>
      </c>
      <c r="B143" t="s">
        <v>156</v>
      </c>
      <c r="C143" t="s">
        <v>98</v>
      </c>
      <c r="D143" t="s">
        <v>23</v>
      </c>
      <c r="E143" t="s">
        <v>24</v>
      </c>
      <c r="F143" s="107">
        <v>44957</v>
      </c>
      <c r="G143" t="s">
        <v>3429</v>
      </c>
      <c r="H143" t="s">
        <v>3426</v>
      </c>
      <c r="I143">
        <v>20</v>
      </c>
      <c r="J143">
        <v>0</v>
      </c>
      <c r="L143">
        <v>0</v>
      </c>
      <c r="M143">
        <v>0</v>
      </c>
      <c r="AS143">
        <v>0</v>
      </c>
    </row>
    <row r="144" spans="1:45" x14ac:dyDescent="0.3">
      <c r="A144">
        <v>217</v>
      </c>
      <c r="B144" t="s">
        <v>156</v>
      </c>
      <c r="C144" t="s">
        <v>98</v>
      </c>
      <c r="D144" t="s">
        <v>23</v>
      </c>
      <c r="E144" t="s">
        <v>24</v>
      </c>
      <c r="F144" s="107">
        <v>44957</v>
      </c>
      <c r="G144" t="s">
        <v>3429</v>
      </c>
      <c r="H144" t="s">
        <v>3422</v>
      </c>
      <c r="I144">
        <v>20</v>
      </c>
      <c r="J144">
        <v>0</v>
      </c>
      <c r="L144">
        <v>0</v>
      </c>
      <c r="M144">
        <v>0</v>
      </c>
      <c r="AS144">
        <v>0</v>
      </c>
    </row>
    <row r="145" spans="1:47" x14ac:dyDescent="0.3">
      <c r="A145">
        <v>217</v>
      </c>
      <c r="B145" t="s">
        <v>156</v>
      </c>
      <c r="C145" t="s">
        <v>98</v>
      </c>
      <c r="D145" t="s">
        <v>23</v>
      </c>
      <c r="E145" t="s">
        <v>24</v>
      </c>
      <c r="F145" s="107">
        <v>44957</v>
      </c>
      <c r="G145" t="s">
        <v>3429</v>
      </c>
      <c r="H145" t="s">
        <v>3424</v>
      </c>
      <c r="I145">
        <v>20</v>
      </c>
      <c r="J145">
        <v>0</v>
      </c>
      <c r="L145">
        <v>0</v>
      </c>
      <c r="M145">
        <v>0</v>
      </c>
      <c r="AS145">
        <v>0</v>
      </c>
    </row>
    <row r="146" spans="1:47" x14ac:dyDescent="0.3">
      <c r="A146">
        <v>217</v>
      </c>
      <c r="B146" t="s">
        <v>156</v>
      </c>
      <c r="C146" t="s">
        <v>98</v>
      </c>
      <c r="D146" t="s">
        <v>23</v>
      </c>
      <c r="E146" t="s">
        <v>24</v>
      </c>
      <c r="F146" s="107">
        <v>44957</v>
      </c>
      <c r="G146" t="s">
        <v>3429</v>
      </c>
      <c r="H146" t="s">
        <v>3427</v>
      </c>
      <c r="I146">
        <v>20</v>
      </c>
      <c r="J146">
        <v>0</v>
      </c>
      <c r="L146">
        <v>0</v>
      </c>
      <c r="M146">
        <v>0</v>
      </c>
      <c r="AS146">
        <v>0</v>
      </c>
    </row>
    <row r="147" spans="1:47" x14ac:dyDescent="0.3">
      <c r="A147">
        <v>218</v>
      </c>
      <c r="B147" t="s">
        <v>157</v>
      </c>
      <c r="C147" t="s">
        <v>98</v>
      </c>
      <c r="D147" t="s">
        <v>23</v>
      </c>
      <c r="E147" t="s">
        <v>62</v>
      </c>
      <c r="F147" s="107">
        <v>44957</v>
      </c>
      <c r="G147" t="s">
        <v>3430</v>
      </c>
      <c r="H147" t="s">
        <v>3421</v>
      </c>
      <c r="I147">
        <v>172000</v>
      </c>
      <c r="J147">
        <v>54265</v>
      </c>
      <c r="N147">
        <v>54265</v>
      </c>
    </row>
    <row r="148" spans="1:47" x14ac:dyDescent="0.3">
      <c r="A148">
        <v>218</v>
      </c>
      <c r="B148" t="s">
        <v>157</v>
      </c>
      <c r="C148" t="s">
        <v>98</v>
      </c>
      <c r="D148" t="s">
        <v>23</v>
      </c>
      <c r="E148" t="s">
        <v>62</v>
      </c>
      <c r="F148" s="107">
        <v>44957</v>
      </c>
      <c r="G148" t="s">
        <v>3430</v>
      </c>
      <c r="H148" t="s">
        <v>3423</v>
      </c>
      <c r="I148">
        <v>172000</v>
      </c>
      <c r="J148">
        <v>47880</v>
      </c>
      <c r="N148">
        <v>47880</v>
      </c>
    </row>
    <row r="149" spans="1:47" x14ac:dyDescent="0.3">
      <c r="A149">
        <v>218</v>
      </c>
      <c r="B149" t="s">
        <v>157</v>
      </c>
      <c r="C149" t="s">
        <v>98</v>
      </c>
      <c r="D149" t="s">
        <v>23</v>
      </c>
      <c r="E149" t="s">
        <v>62</v>
      </c>
      <c r="F149" s="107">
        <v>44957</v>
      </c>
      <c r="G149" t="s">
        <v>3430</v>
      </c>
      <c r="H149" t="s">
        <v>3426</v>
      </c>
      <c r="I149">
        <v>172000</v>
      </c>
      <c r="J149">
        <v>0</v>
      </c>
      <c r="N149">
        <v>0</v>
      </c>
    </row>
    <row r="150" spans="1:47" x14ac:dyDescent="0.3">
      <c r="A150">
        <v>218</v>
      </c>
      <c r="B150" t="s">
        <v>157</v>
      </c>
      <c r="C150" t="s">
        <v>98</v>
      </c>
      <c r="D150" t="s">
        <v>23</v>
      </c>
      <c r="E150" t="s">
        <v>62</v>
      </c>
      <c r="F150" s="107">
        <v>44957</v>
      </c>
      <c r="G150" t="s">
        <v>3430</v>
      </c>
      <c r="H150" t="s">
        <v>3422</v>
      </c>
      <c r="I150">
        <v>172000</v>
      </c>
      <c r="J150">
        <v>15464</v>
      </c>
      <c r="N150">
        <v>15464</v>
      </c>
    </row>
    <row r="151" spans="1:47" x14ac:dyDescent="0.3">
      <c r="A151">
        <v>218</v>
      </c>
      <c r="B151" t="s">
        <v>157</v>
      </c>
      <c r="C151" t="s">
        <v>98</v>
      </c>
      <c r="D151" t="s">
        <v>23</v>
      </c>
      <c r="E151" t="s">
        <v>62</v>
      </c>
      <c r="F151" s="107">
        <v>44957</v>
      </c>
      <c r="G151" t="s">
        <v>3430</v>
      </c>
      <c r="H151" t="s">
        <v>3424</v>
      </c>
      <c r="I151">
        <v>172000</v>
      </c>
      <c r="J151">
        <v>2280</v>
      </c>
      <c r="N151">
        <v>2280</v>
      </c>
    </row>
    <row r="152" spans="1:47" x14ac:dyDescent="0.3">
      <c r="A152">
        <v>218</v>
      </c>
      <c r="B152" t="s">
        <v>157</v>
      </c>
      <c r="C152" t="s">
        <v>98</v>
      </c>
      <c r="D152" t="s">
        <v>23</v>
      </c>
      <c r="E152" t="s">
        <v>62</v>
      </c>
      <c r="F152" s="107">
        <v>44957</v>
      </c>
      <c r="G152" t="s">
        <v>3430</v>
      </c>
      <c r="H152" t="s">
        <v>3427</v>
      </c>
      <c r="I152">
        <v>172000</v>
      </c>
      <c r="J152">
        <v>969</v>
      </c>
      <c r="N152">
        <v>969</v>
      </c>
    </row>
    <row r="153" spans="1:47" x14ac:dyDescent="0.3">
      <c r="A153">
        <v>225</v>
      </c>
      <c r="B153" t="s">
        <v>165</v>
      </c>
      <c r="C153" t="s">
        <v>98</v>
      </c>
      <c r="D153" t="s">
        <v>23</v>
      </c>
      <c r="E153" t="s">
        <v>24</v>
      </c>
      <c r="F153" s="107">
        <v>44957</v>
      </c>
      <c r="G153" t="s">
        <v>3431</v>
      </c>
      <c r="H153" t="s">
        <v>3421</v>
      </c>
      <c r="I153">
        <v>1</v>
      </c>
      <c r="J153">
        <v>9</v>
      </c>
      <c r="AT153">
        <v>9</v>
      </c>
    </row>
    <row r="154" spans="1:47" x14ac:dyDescent="0.3">
      <c r="A154">
        <v>225</v>
      </c>
      <c r="B154" t="s">
        <v>165</v>
      </c>
      <c r="C154" t="s">
        <v>98</v>
      </c>
      <c r="D154" t="s">
        <v>23</v>
      </c>
      <c r="E154" t="s">
        <v>24</v>
      </c>
      <c r="F154" s="107">
        <v>44957</v>
      </c>
      <c r="G154" t="s">
        <v>3431</v>
      </c>
      <c r="H154" t="s">
        <v>3423</v>
      </c>
      <c r="I154">
        <v>1</v>
      </c>
      <c r="J154">
        <v>4</v>
      </c>
      <c r="AT154">
        <v>4</v>
      </c>
    </row>
    <row r="155" spans="1:47" x14ac:dyDescent="0.3">
      <c r="A155">
        <v>225</v>
      </c>
      <c r="B155" t="s">
        <v>165</v>
      </c>
      <c r="C155" t="s">
        <v>98</v>
      </c>
      <c r="D155" t="s">
        <v>23</v>
      </c>
      <c r="E155" t="s">
        <v>24</v>
      </c>
      <c r="F155" s="107">
        <v>44957</v>
      </c>
      <c r="G155" t="s">
        <v>3431</v>
      </c>
      <c r="H155" t="s">
        <v>3426</v>
      </c>
      <c r="I155">
        <v>1</v>
      </c>
      <c r="J155">
        <v>0</v>
      </c>
      <c r="AT155">
        <v>0</v>
      </c>
    </row>
    <row r="156" spans="1:47" x14ac:dyDescent="0.3">
      <c r="A156">
        <v>225</v>
      </c>
      <c r="B156" t="s">
        <v>165</v>
      </c>
      <c r="C156" t="s">
        <v>98</v>
      </c>
      <c r="D156" t="s">
        <v>23</v>
      </c>
      <c r="E156" t="s">
        <v>24</v>
      </c>
      <c r="F156" s="107">
        <v>44957</v>
      </c>
      <c r="G156" t="s">
        <v>3431</v>
      </c>
      <c r="H156" t="s">
        <v>3422</v>
      </c>
      <c r="I156">
        <v>1</v>
      </c>
      <c r="J156">
        <v>10</v>
      </c>
      <c r="AT156">
        <v>10</v>
      </c>
    </row>
    <row r="157" spans="1:47" x14ac:dyDescent="0.3">
      <c r="A157">
        <v>225</v>
      </c>
      <c r="B157" t="s">
        <v>165</v>
      </c>
      <c r="C157" t="s">
        <v>98</v>
      </c>
      <c r="D157" t="s">
        <v>23</v>
      </c>
      <c r="E157" t="s">
        <v>24</v>
      </c>
      <c r="F157" s="107">
        <v>44957</v>
      </c>
      <c r="G157" t="s">
        <v>3431</v>
      </c>
      <c r="H157" t="s">
        <v>3424</v>
      </c>
      <c r="I157">
        <v>1</v>
      </c>
      <c r="J157">
        <v>1</v>
      </c>
      <c r="AT157">
        <v>1</v>
      </c>
    </row>
    <row r="158" spans="1:47" x14ac:dyDescent="0.3">
      <c r="A158">
        <v>225</v>
      </c>
      <c r="B158" t="s">
        <v>165</v>
      </c>
      <c r="C158" t="s">
        <v>98</v>
      </c>
      <c r="D158" t="s">
        <v>23</v>
      </c>
      <c r="E158" t="s">
        <v>24</v>
      </c>
      <c r="F158" s="107">
        <v>44957</v>
      </c>
      <c r="G158" t="s">
        <v>3431</v>
      </c>
      <c r="H158" t="s">
        <v>3427</v>
      </c>
      <c r="I158">
        <v>1</v>
      </c>
      <c r="J158">
        <v>1</v>
      </c>
      <c r="AT158">
        <v>1</v>
      </c>
    </row>
    <row r="159" spans="1:47" x14ac:dyDescent="0.3">
      <c r="A159">
        <v>239</v>
      </c>
      <c r="B159" t="s">
        <v>1243</v>
      </c>
      <c r="C159" t="s">
        <v>33</v>
      </c>
      <c r="D159" t="s">
        <v>23</v>
      </c>
      <c r="E159" t="s">
        <v>24</v>
      </c>
      <c r="F159" s="107">
        <v>44957</v>
      </c>
      <c r="G159" t="s">
        <v>3432</v>
      </c>
      <c r="H159" t="s">
        <v>3433</v>
      </c>
      <c r="J159">
        <v>4</v>
      </c>
      <c r="AU159">
        <v>4</v>
      </c>
    </row>
    <row r="160" spans="1:47" x14ac:dyDescent="0.3">
      <c r="A160">
        <v>239</v>
      </c>
      <c r="B160" t="s">
        <v>1243</v>
      </c>
      <c r="C160" t="s">
        <v>33</v>
      </c>
      <c r="D160" t="s">
        <v>23</v>
      </c>
      <c r="E160" t="s">
        <v>24</v>
      </c>
      <c r="F160" s="107">
        <v>44957</v>
      </c>
      <c r="G160" t="s">
        <v>3432</v>
      </c>
      <c r="H160" t="s">
        <v>7</v>
      </c>
      <c r="J160">
        <v>5</v>
      </c>
      <c r="AU160">
        <v>5</v>
      </c>
    </row>
    <row r="161" spans="1:48" x14ac:dyDescent="0.3">
      <c r="A161">
        <v>239</v>
      </c>
      <c r="B161" t="s">
        <v>1243</v>
      </c>
      <c r="C161" t="s">
        <v>33</v>
      </c>
      <c r="D161" t="s">
        <v>23</v>
      </c>
      <c r="E161" t="s">
        <v>24</v>
      </c>
      <c r="F161" s="107">
        <v>44957</v>
      </c>
      <c r="G161" t="s">
        <v>3432</v>
      </c>
      <c r="H161" t="s">
        <v>3434</v>
      </c>
      <c r="J161">
        <v>1</v>
      </c>
      <c r="AU161">
        <v>1</v>
      </c>
    </row>
    <row r="162" spans="1:48" x14ac:dyDescent="0.3">
      <c r="A162">
        <v>239</v>
      </c>
      <c r="B162" t="s">
        <v>1243</v>
      </c>
      <c r="C162" t="s">
        <v>33</v>
      </c>
      <c r="D162" t="s">
        <v>23</v>
      </c>
      <c r="E162" t="s">
        <v>24</v>
      </c>
      <c r="F162" s="107">
        <v>44957</v>
      </c>
      <c r="G162" t="s">
        <v>3432</v>
      </c>
      <c r="H162" t="s">
        <v>3435</v>
      </c>
      <c r="J162">
        <v>2</v>
      </c>
      <c r="AU162">
        <v>2</v>
      </c>
    </row>
    <row r="163" spans="1:48" x14ac:dyDescent="0.3">
      <c r="A163">
        <v>434</v>
      </c>
      <c r="B163" t="s">
        <v>411</v>
      </c>
      <c r="C163" t="s">
        <v>98</v>
      </c>
      <c r="D163" t="s">
        <v>23</v>
      </c>
      <c r="E163" t="s">
        <v>62</v>
      </c>
      <c r="F163" s="107">
        <v>44957</v>
      </c>
      <c r="G163" t="s">
        <v>1813</v>
      </c>
      <c r="H163" t="s">
        <v>3421</v>
      </c>
      <c r="I163">
        <v>200</v>
      </c>
      <c r="J163">
        <v>1</v>
      </c>
      <c r="AV163">
        <v>1</v>
      </c>
    </row>
    <row r="164" spans="1:48" x14ac:dyDescent="0.3">
      <c r="A164">
        <v>434</v>
      </c>
      <c r="B164" t="s">
        <v>411</v>
      </c>
      <c r="C164" t="s">
        <v>98</v>
      </c>
      <c r="D164" t="s">
        <v>23</v>
      </c>
      <c r="E164" t="s">
        <v>62</v>
      </c>
      <c r="F164" s="107">
        <v>44957</v>
      </c>
      <c r="G164" t="s">
        <v>1813</v>
      </c>
      <c r="H164" t="s">
        <v>3423</v>
      </c>
      <c r="I164">
        <v>200</v>
      </c>
      <c r="J164">
        <v>0</v>
      </c>
      <c r="AV164">
        <v>0</v>
      </c>
    </row>
    <row r="165" spans="1:48" x14ac:dyDescent="0.3">
      <c r="A165">
        <v>434</v>
      </c>
      <c r="B165" t="s">
        <v>411</v>
      </c>
      <c r="C165" t="s">
        <v>98</v>
      </c>
      <c r="D165" t="s">
        <v>23</v>
      </c>
      <c r="E165" t="s">
        <v>62</v>
      </c>
      <c r="F165" s="107">
        <v>44957</v>
      </c>
      <c r="G165" t="s">
        <v>1813</v>
      </c>
      <c r="H165" t="s">
        <v>3426</v>
      </c>
      <c r="I165">
        <v>200</v>
      </c>
      <c r="J165">
        <v>0</v>
      </c>
      <c r="AV165">
        <v>0</v>
      </c>
    </row>
    <row r="166" spans="1:48" x14ac:dyDescent="0.3">
      <c r="A166">
        <v>434</v>
      </c>
      <c r="B166" t="s">
        <v>411</v>
      </c>
      <c r="C166" t="s">
        <v>98</v>
      </c>
      <c r="D166" t="s">
        <v>23</v>
      </c>
      <c r="E166" t="s">
        <v>62</v>
      </c>
      <c r="F166" s="107">
        <v>44957</v>
      </c>
      <c r="G166" t="s">
        <v>1813</v>
      </c>
      <c r="H166" t="s">
        <v>3422</v>
      </c>
      <c r="I166">
        <v>200</v>
      </c>
      <c r="J166">
        <v>6</v>
      </c>
      <c r="AV166">
        <v>6</v>
      </c>
    </row>
    <row r="167" spans="1:48" x14ac:dyDescent="0.3">
      <c r="A167">
        <v>434</v>
      </c>
      <c r="B167" t="s">
        <v>411</v>
      </c>
      <c r="C167" t="s">
        <v>98</v>
      </c>
      <c r="D167" t="s">
        <v>23</v>
      </c>
      <c r="E167" t="s">
        <v>62</v>
      </c>
      <c r="F167" s="107">
        <v>44957</v>
      </c>
      <c r="G167" t="s">
        <v>1813</v>
      </c>
      <c r="H167" t="s">
        <v>3424</v>
      </c>
      <c r="I167">
        <v>200</v>
      </c>
      <c r="J167">
        <v>0</v>
      </c>
      <c r="AV167">
        <v>0</v>
      </c>
    </row>
    <row r="168" spans="1:48" x14ac:dyDescent="0.3">
      <c r="A168">
        <v>434</v>
      </c>
      <c r="B168" t="s">
        <v>411</v>
      </c>
      <c r="C168" t="s">
        <v>98</v>
      </c>
      <c r="D168" t="s">
        <v>23</v>
      </c>
      <c r="E168" t="s">
        <v>62</v>
      </c>
      <c r="F168" s="107">
        <v>44957</v>
      </c>
      <c r="G168" t="s">
        <v>1813</v>
      </c>
      <c r="H168" t="s">
        <v>3427</v>
      </c>
      <c r="I168">
        <v>200</v>
      </c>
      <c r="J168">
        <v>0</v>
      </c>
      <c r="AV168">
        <v>0</v>
      </c>
    </row>
    <row r="169" spans="1:48" x14ac:dyDescent="0.3">
      <c r="A169">
        <v>208</v>
      </c>
      <c r="B169" t="s">
        <v>149</v>
      </c>
      <c r="C169" t="s">
        <v>98</v>
      </c>
      <c r="D169" t="s">
        <v>23</v>
      </c>
      <c r="E169" t="s">
        <v>62</v>
      </c>
      <c r="F169" s="107">
        <v>44985</v>
      </c>
      <c r="G169" t="s">
        <v>3436</v>
      </c>
      <c r="H169" t="s">
        <v>3421</v>
      </c>
      <c r="I169">
        <v>1</v>
      </c>
      <c r="J169">
        <v>456</v>
      </c>
      <c r="K169">
        <v>456</v>
      </c>
    </row>
    <row r="170" spans="1:48" x14ac:dyDescent="0.3">
      <c r="A170">
        <v>208</v>
      </c>
      <c r="B170" t="s">
        <v>149</v>
      </c>
      <c r="C170" t="s">
        <v>98</v>
      </c>
      <c r="D170" t="s">
        <v>23</v>
      </c>
      <c r="E170" t="s">
        <v>62</v>
      </c>
      <c r="F170" s="107">
        <v>44985</v>
      </c>
      <c r="G170" t="s">
        <v>3436</v>
      </c>
      <c r="H170" t="s">
        <v>3423</v>
      </c>
      <c r="I170">
        <v>1</v>
      </c>
      <c r="J170">
        <v>324</v>
      </c>
      <c r="K170">
        <v>324</v>
      </c>
    </row>
    <row r="171" spans="1:48" x14ac:dyDescent="0.3">
      <c r="A171">
        <v>208</v>
      </c>
      <c r="B171" t="s">
        <v>149</v>
      </c>
      <c r="C171" t="s">
        <v>98</v>
      </c>
      <c r="D171" t="s">
        <v>23</v>
      </c>
      <c r="E171" t="s">
        <v>62</v>
      </c>
      <c r="F171" s="107">
        <v>44985</v>
      </c>
      <c r="G171" t="s">
        <v>3436</v>
      </c>
      <c r="H171" t="s">
        <v>3426</v>
      </c>
      <c r="I171">
        <v>1</v>
      </c>
      <c r="J171">
        <v>0</v>
      </c>
      <c r="K171">
        <v>0</v>
      </c>
    </row>
    <row r="172" spans="1:48" x14ac:dyDescent="0.3">
      <c r="A172">
        <v>208</v>
      </c>
      <c r="B172" t="s">
        <v>149</v>
      </c>
      <c r="C172" t="s">
        <v>98</v>
      </c>
      <c r="D172" t="s">
        <v>23</v>
      </c>
      <c r="E172" t="s">
        <v>62</v>
      </c>
      <c r="F172" s="107">
        <v>44985</v>
      </c>
      <c r="G172" t="s">
        <v>3436</v>
      </c>
      <c r="H172" t="s">
        <v>3422</v>
      </c>
      <c r="I172">
        <v>1</v>
      </c>
      <c r="J172">
        <v>111</v>
      </c>
      <c r="K172">
        <v>111</v>
      </c>
    </row>
    <row r="173" spans="1:48" x14ac:dyDescent="0.3">
      <c r="A173">
        <v>208</v>
      </c>
      <c r="B173" t="s">
        <v>149</v>
      </c>
      <c r="C173" t="s">
        <v>98</v>
      </c>
      <c r="D173" t="s">
        <v>23</v>
      </c>
      <c r="E173" t="s">
        <v>62</v>
      </c>
      <c r="F173" s="107">
        <v>44985</v>
      </c>
      <c r="G173" t="s">
        <v>3436</v>
      </c>
      <c r="H173" t="s">
        <v>3424</v>
      </c>
      <c r="I173">
        <v>0</v>
      </c>
      <c r="J173">
        <v>0</v>
      </c>
      <c r="K173">
        <v>0</v>
      </c>
    </row>
    <row r="174" spans="1:48" x14ac:dyDescent="0.3">
      <c r="A174">
        <v>208</v>
      </c>
      <c r="B174" t="s">
        <v>149</v>
      </c>
      <c r="C174" t="s">
        <v>98</v>
      </c>
      <c r="D174" t="s">
        <v>23</v>
      </c>
      <c r="E174" t="s">
        <v>62</v>
      </c>
      <c r="F174" s="107">
        <v>44985</v>
      </c>
      <c r="G174" t="s">
        <v>3436</v>
      </c>
      <c r="H174" t="s">
        <v>3427</v>
      </c>
      <c r="I174">
        <v>1</v>
      </c>
      <c r="J174">
        <v>5</v>
      </c>
      <c r="K174">
        <v>5</v>
      </c>
    </row>
    <row r="175" spans="1:48" x14ac:dyDescent="0.3">
      <c r="A175">
        <v>214</v>
      </c>
      <c r="B175" t="s">
        <v>152</v>
      </c>
      <c r="C175" t="s">
        <v>98</v>
      </c>
      <c r="D175" t="s">
        <v>23</v>
      </c>
      <c r="E175" t="s">
        <v>62</v>
      </c>
      <c r="F175" s="107">
        <v>44985</v>
      </c>
      <c r="G175" t="s">
        <v>3437</v>
      </c>
      <c r="H175" t="s">
        <v>3421</v>
      </c>
      <c r="I175">
        <v>7500</v>
      </c>
      <c r="J175">
        <v>1004</v>
      </c>
      <c r="L175">
        <v>579</v>
      </c>
      <c r="M175">
        <v>425</v>
      </c>
    </row>
    <row r="176" spans="1:48" x14ac:dyDescent="0.3">
      <c r="A176">
        <v>214</v>
      </c>
      <c r="B176" t="s">
        <v>152</v>
      </c>
      <c r="C176" t="s">
        <v>98</v>
      </c>
      <c r="D176" t="s">
        <v>23</v>
      </c>
      <c r="E176" t="s">
        <v>62</v>
      </c>
      <c r="F176" s="107">
        <v>44985</v>
      </c>
      <c r="G176" t="s">
        <v>3437</v>
      </c>
      <c r="H176" t="s">
        <v>3423</v>
      </c>
      <c r="I176">
        <v>7500</v>
      </c>
      <c r="J176">
        <v>607.8599853515625</v>
      </c>
      <c r="L176">
        <v>0</v>
      </c>
      <c r="M176">
        <v>607.86</v>
      </c>
    </row>
    <row r="177" spans="1:45" x14ac:dyDescent="0.3">
      <c r="A177">
        <v>214</v>
      </c>
      <c r="B177" t="s">
        <v>152</v>
      </c>
      <c r="C177" t="s">
        <v>98</v>
      </c>
      <c r="D177" t="s">
        <v>23</v>
      </c>
      <c r="E177" t="s">
        <v>62</v>
      </c>
      <c r="F177" s="107">
        <v>44985</v>
      </c>
      <c r="G177" t="s">
        <v>3437</v>
      </c>
      <c r="H177" t="s">
        <v>3426</v>
      </c>
      <c r="I177">
        <v>7500</v>
      </c>
      <c r="J177">
        <v>0</v>
      </c>
      <c r="L177">
        <v>0</v>
      </c>
      <c r="M177">
        <v>0</v>
      </c>
    </row>
    <row r="178" spans="1:45" x14ac:dyDescent="0.3">
      <c r="A178">
        <v>214</v>
      </c>
      <c r="B178" t="s">
        <v>152</v>
      </c>
      <c r="C178" t="s">
        <v>98</v>
      </c>
      <c r="D178" t="s">
        <v>23</v>
      </c>
      <c r="E178" t="s">
        <v>62</v>
      </c>
      <c r="F178" s="107">
        <v>44985</v>
      </c>
      <c r="G178" t="s">
        <v>3437</v>
      </c>
      <c r="H178" t="s">
        <v>3422</v>
      </c>
      <c r="I178">
        <v>7500</v>
      </c>
      <c r="J178">
        <v>643.79998779296875</v>
      </c>
      <c r="L178">
        <v>0</v>
      </c>
      <c r="M178">
        <v>643.79999999999995</v>
      </c>
    </row>
    <row r="179" spans="1:45" x14ac:dyDescent="0.3">
      <c r="A179">
        <v>214</v>
      </c>
      <c r="B179" t="s">
        <v>152</v>
      </c>
      <c r="C179" t="s">
        <v>98</v>
      </c>
      <c r="D179" t="s">
        <v>23</v>
      </c>
      <c r="E179" t="s">
        <v>62</v>
      </c>
      <c r="F179" s="107">
        <v>44985</v>
      </c>
      <c r="G179" t="s">
        <v>3437</v>
      </c>
      <c r="H179" t="s">
        <v>3424</v>
      </c>
      <c r="I179">
        <v>1</v>
      </c>
      <c r="J179">
        <v>0</v>
      </c>
      <c r="L179">
        <v>0</v>
      </c>
      <c r="M179">
        <v>0</v>
      </c>
    </row>
    <row r="180" spans="1:45" x14ac:dyDescent="0.3">
      <c r="A180">
        <v>214</v>
      </c>
      <c r="B180" t="s">
        <v>152</v>
      </c>
      <c r="C180" t="s">
        <v>98</v>
      </c>
      <c r="D180" t="s">
        <v>23</v>
      </c>
      <c r="E180" t="s">
        <v>62</v>
      </c>
      <c r="F180" s="107">
        <v>44985</v>
      </c>
      <c r="G180" t="s">
        <v>3437</v>
      </c>
      <c r="H180" t="s">
        <v>3427</v>
      </c>
      <c r="I180">
        <v>1</v>
      </c>
      <c r="J180">
        <v>0</v>
      </c>
      <c r="L180">
        <v>0</v>
      </c>
      <c r="M180">
        <v>0</v>
      </c>
    </row>
    <row r="181" spans="1:45" x14ac:dyDescent="0.3">
      <c r="A181">
        <v>217</v>
      </c>
      <c r="B181" t="s">
        <v>156</v>
      </c>
      <c r="C181" t="s">
        <v>98</v>
      </c>
      <c r="D181" t="s">
        <v>23</v>
      </c>
      <c r="E181" t="s">
        <v>24</v>
      </c>
      <c r="F181" s="107">
        <v>44985</v>
      </c>
      <c r="G181" t="s">
        <v>3438</v>
      </c>
      <c r="H181" t="s">
        <v>3421</v>
      </c>
      <c r="I181">
        <v>20</v>
      </c>
      <c r="J181">
        <v>57.669998168945313</v>
      </c>
      <c r="L181">
        <v>579</v>
      </c>
      <c r="M181">
        <v>425</v>
      </c>
      <c r="AS181">
        <v>579</v>
      </c>
    </row>
    <row r="182" spans="1:45" x14ac:dyDescent="0.3">
      <c r="A182">
        <v>217</v>
      </c>
      <c r="B182" t="s">
        <v>156</v>
      </c>
      <c r="C182" t="s">
        <v>98</v>
      </c>
      <c r="D182" t="s">
        <v>23</v>
      </c>
      <c r="E182" t="s">
        <v>24</v>
      </c>
      <c r="F182" s="107">
        <v>44985</v>
      </c>
      <c r="G182" t="s">
        <v>3438</v>
      </c>
      <c r="H182" t="s">
        <v>3423</v>
      </c>
      <c r="I182">
        <v>20</v>
      </c>
      <c r="J182">
        <v>0</v>
      </c>
      <c r="L182">
        <v>0</v>
      </c>
      <c r="M182">
        <v>607.86</v>
      </c>
      <c r="AS182">
        <v>0</v>
      </c>
    </row>
    <row r="183" spans="1:45" x14ac:dyDescent="0.3">
      <c r="A183">
        <v>217</v>
      </c>
      <c r="B183" t="s">
        <v>156</v>
      </c>
      <c r="C183" t="s">
        <v>98</v>
      </c>
      <c r="D183" t="s">
        <v>23</v>
      </c>
      <c r="E183" t="s">
        <v>24</v>
      </c>
      <c r="F183" s="107">
        <v>44985</v>
      </c>
      <c r="G183" t="s">
        <v>3438</v>
      </c>
      <c r="H183" t="s">
        <v>3426</v>
      </c>
      <c r="I183">
        <v>20</v>
      </c>
      <c r="J183">
        <v>0</v>
      </c>
      <c r="L183">
        <v>0</v>
      </c>
      <c r="M183">
        <v>0</v>
      </c>
      <c r="AS183">
        <v>0</v>
      </c>
    </row>
    <row r="184" spans="1:45" x14ac:dyDescent="0.3">
      <c r="A184">
        <v>217</v>
      </c>
      <c r="B184" t="s">
        <v>156</v>
      </c>
      <c r="C184" t="s">
        <v>98</v>
      </c>
      <c r="D184" t="s">
        <v>23</v>
      </c>
      <c r="E184" t="s">
        <v>24</v>
      </c>
      <c r="F184" s="107">
        <v>44985</v>
      </c>
      <c r="G184" t="s">
        <v>3438</v>
      </c>
      <c r="H184" t="s">
        <v>3422</v>
      </c>
      <c r="I184">
        <v>20</v>
      </c>
      <c r="J184">
        <v>0</v>
      </c>
      <c r="L184">
        <v>0</v>
      </c>
      <c r="M184">
        <v>643.79999999999995</v>
      </c>
      <c r="AS184">
        <v>0</v>
      </c>
    </row>
    <row r="185" spans="1:45" x14ac:dyDescent="0.3">
      <c r="A185">
        <v>217</v>
      </c>
      <c r="B185" t="s">
        <v>156</v>
      </c>
      <c r="C185" t="s">
        <v>98</v>
      </c>
      <c r="D185" t="s">
        <v>23</v>
      </c>
      <c r="E185" t="s">
        <v>24</v>
      </c>
      <c r="F185" s="107">
        <v>44985</v>
      </c>
      <c r="G185" t="s">
        <v>3438</v>
      </c>
      <c r="H185" t="s">
        <v>3424</v>
      </c>
      <c r="I185">
        <v>20</v>
      </c>
      <c r="J185">
        <v>0</v>
      </c>
      <c r="L185">
        <v>0</v>
      </c>
      <c r="M185">
        <v>0</v>
      </c>
      <c r="AS185">
        <v>0</v>
      </c>
    </row>
    <row r="186" spans="1:45" x14ac:dyDescent="0.3">
      <c r="A186">
        <v>217</v>
      </c>
      <c r="B186" t="s">
        <v>156</v>
      </c>
      <c r="C186" t="s">
        <v>98</v>
      </c>
      <c r="D186" t="s">
        <v>23</v>
      </c>
      <c r="E186" t="s">
        <v>24</v>
      </c>
      <c r="F186" s="107">
        <v>44985</v>
      </c>
      <c r="G186" t="s">
        <v>3438</v>
      </c>
      <c r="H186" t="s">
        <v>3427</v>
      </c>
      <c r="I186">
        <v>20</v>
      </c>
      <c r="J186">
        <v>0</v>
      </c>
      <c r="L186">
        <v>0</v>
      </c>
      <c r="M186">
        <v>0</v>
      </c>
      <c r="AS186">
        <v>0</v>
      </c>
    </row>
    <row r="187" spans="1:45" x14ac:dyDescent="0.3">
      <c r="A187">
        <v>218</v>
      </c>
      <c r="B187" t="s">
        <v>157</v>
      </c>
      <c r="C187" t="s">
        <v>98</v>
      </c>
      <c r="D187" t="s">
        <v>23</v>
      </c>
      <c r="E187" t="s">
        <v>62</v>
      </c>
      <c r="F187" s="107">
        <v>44985</v>
      </c>
      <c r="G187" t="s">
        <v>3439</v>
      </c>
      <c r="H187" t="s">
        <v>3421</v>
      </c>
      <c r="I187">
        <v>172000</v>
      </c>
      <c r="J187">
        <v>63291</v>
      </c>
      <c r="N187">
        <v>63291</v>
      </c>
    </row>
    <row r="188" spans="1:45" x14ac:dyDescent="0.3">
      <c r="A188">
        <v>218</v>
      </c>
      <c r="B188" t="s">
        <v>157</v>
      </c>
      <c r="C188" t="s">
        <v>98</v>
      </c>
      <c r="D188" t="s">
        <v>23</v>
      </c>
      <c r="E188" t="s">
        <v>62</v>
      </c>
      <c r="F188" s="107">
        <v>44985</v>
      </c>
      <c r="G188" t="s">
        <v>3439</v>
      </c>
      <c r="H188" t="s">
        <v>3423</v>
      </c>
      <c r="I188">
        <v>172000</v>
      </c>
      <c r="J188">
        <v>37050</v>
      </c>
      <c r="N188">
        <v>37050</v>
      </c>
    </row>
    <row r="189" spans="1:45" x14ac:dyDescent="0.3">
      <c r="A189">
        <v>218</v>
      </c>
      <c r="B189" t="s">
        <v>157</v>
      </c>
      <c r="C189" t="s">
        <v>98</v>
      </c>
      <c r="D189" t="s">
        <v>23</v>
      </c>
      <c r="E189" t="s">
        <v>62</v>
      </c>
      <c r="F189" s="107">
        <v>44985</v>
      </c>
      <c r="G189" t="s">
        <v>3439</v>
      </c>
      <c r="H189" t="s">
        <v>3426</v>
      </c>
      <c r="I189">
        <v>172000</v>
      </c>
      <c r="J189">
        <v>0</v>
      </c>
      <c r="N189">
        <v>0</v>
      </c>
    </row>
    <row r="190" spans="1:45" x14ac:dyDescent="0.3">
      <c r="A190">
        <v>218</v>
      </c>
      <c r="B190" t="s">
        <v>157</v>
      </c>
      <c r="C190" t="s">
        <v>98</v>
      </c>
      <c r="D190" t="s">
        <v>23</v>
      </c>
      <c r="E190" t="s">
        <v>62</v>
      </c>
      <c r="F190" s="107">
        <v>44985</v>
      </c>
      <c r="G190" t="s">
        <v>3439</v>
      </c>
      <c r="H190" t="s">
        <v>3422</v>
      </c>
      <c r="I190">
        <v>172000</v>
      </c>
      <c r="J190">
        <v>9350</v>
      </c>
      <c r="N190">
        <v>9350</v>
      </c>
    </row>
    <row r="191" spans="1:45" x14ac:dyDescent="0.3">
      <c r="A191">
        <v>218</v>
      </c>
      <c r="B191" t="s">
        <v>157</v>
      </c>
      <c r="C191" t="s">
        <v>98</v>
      </c>
      <c r="D191" t="s">
        <v>23</v>
      </c>
      <c r="E191" t="s">
        <v>62</v>
      </c>
      <c r="F191" s="107">
        <v>44985</v>
      </c>
      <c r="G191" t="s">
        <v>3439</v>
      </c>
      <c r="H191" t="s">
        <v>3424</v>
      </c>
      <c r="I191">
        <v>172000</v>
      </c>
      <c r="J191">
        <v>1320</v>
      </c>
      <c r="N191">
        <v>1320</v>
      </c>
    </row>
    <row r="192" spans="1:45" x14ac:dyDescent="0.3">
      <c r="A192">
        <v>218</v>
      </c>
      <c r="B192" t="s">
        <v>157</v>
      </c>
      <c r="C192" t="s">
        <v>98</v>
      </c>
      <c r="D192" t="s">
        <v>23</v>
      </c>
      <c r="E192" t="s">
        <v>62</v>
      </c>
      <c r="F192" s="107">
        <v>44985</v>
      </c>
      <c r="G192" t="s">
        <v>3439</v>
      </c>
      <c r="H192" t="s">
        <v>3427</v>
      </c>
      <c r="I192">
        <v>172000</v>
      </c>
      <c r="J192">
        <v>857</v>
      </c>
      <c r="N192">
        <v>857</v>
      </c>
    </row>
    <row r="193" spans="1:47" x14ac:dyDescent="0.3">
      <c r="A193">
        <v>225</v>
      </c>
      <c r="B193" t="s">
        <v>165</v>
      </c>
      <c r="C193" t="s">
        <v>98</v>
      </c>
      <c r="D193" t="s">
        <v>23</v>
      </c>
      <c r="E193" t="s">
        <v>24</v>
      </c>
      <c r="F193" s="107">
        <v>44985</v>
      </c>
      <c r="G193" t="s">
        <v>3440</v>
      </c>
      <c r="H193" t="s">
        <v>3421</v>
      </c>
      <c r="I193">
        <v>1</v>
      </c>
      <c r="J193">
        <v>6</v>
      </c>
      <c r="AT193">
        <v>6</v>
      </c>
    </row>
    <row r="194" spans="1:47" x14ac:dyDescent="0.3">
      <c r="A194">
        <v>225</v>
      </c>
      <c r="B194" t="s">
        <v>165</v>
      </c>
      <c r="C194" t="s">
        <v>98</v>
      </c>
      <c r="D194" t="s">
        <v>23</v>
      </c>
      <c r="E194" t="s">
        <v>24</v>
      </c>
      <c r="F194" s="107">
        <v>44985</v>
      </c>
      <c r="G194" t="s">
        <v>3440</v>
      </c>
      <c r="H194" t="s">
        <v>3423</v>
      </c>
      <c r="I194">
        <v>1</v>
      </c>
      <c r="J194">
        <v>2</v>
      </c>
      <c r="AT194">
        <v>2</v>
      </c>
    </row>
    <row r="195" spans="1:47" x14ac:dyDescent="0.3">
      <c r="A195">
        <v>225</v>
      </c>
      <c r="B195" t="s">
        <v>165</v>
      </c>
      <c r="C195" t="s">
        <v>98</v>
      </c>
      <c r="D195" t="s">
        <v>23</v>
      </c>
      <c r="E195" t="s">
        <v>24</v>
      </c>
      <c r="F195" s="107">
        <v>44985</v>
      </c>
      <c r="G195" t="s">
        <v>3440</v>
      </c>
      <c r="H195" t="s">
        <v>3426</v>
      </c>
      <c r="I195">
        <v>1</v>
      </c>
      <c r="J195">
        <v>0</v>
      </c>
      <c r="AT195">
        <v>0</v>
      </c>
    </row>
    <row r="196" spans="1:47" x14ac:dyDescent="0.3">
      <c r="A196">
        <v>225</v>
      </c>
      <c r="B196" t="s">
        <v>165</v>
      </c>
      <c r="C196" t="s">
        <v>98</v>
      </c>
      <c r="D196" t="s">
        <v>23</v>
      </c>
      <c r="E196" t="s">
        <v>24</v>
      </c>
      <c r="F196" s="107">
        <v>44985</v>
      </c>
      <c r="G196" t="s">
        <v>3440</v>
      </c>
      <c r="H196" t="s">
        <v>3422</v>
      </c>
      <c r="I196">
        <v>1</v>
      </c>
      <c r="J196">
        <v>10</v>
      </c>
      <c r="AT196">
        <v>10</v>
      </c>
    </row>
    <row r="197" spans="1:47" x14ac:dyDescent="0.3">
      <c r="A197">
        <v>225</v>
      </c>
      <c r="B197" t="s">
        <v>165</v>
      </c>
      <c r="C197" t="s">
        <v>98</v>
      </c>
      <c r="D197" t="s">
        <v>23</v>
      </c>
      <c r="E197" t="s">
        <v>24</v>
      </c>
      <c r="F197" s="107">
        <v>44985</v>
      </c>
      <c r="G197" t="s">
        <v>3440</v>
      </c>
      <c r="H197" t="s">
        <v>3424</v>
      </c>
      <c r="I197">
        <v>1</v>
      </c>
      <c r="J197">
        <v>1</v>
      </c>
      <c r="AT197">
        <v>1</v>
      </c>
    </row>
    <row r="198" spans="1:47" x14ac:dyDescent="0.3">
      <c r="A198">
        <v>225</v>
      </c>
      <c r="B198" t="s">
        <v>165</v>
      </c>
      <c r="C198" t="s">
        <v>98</v>
      </c>
      <c r="D198" t="s">
        <v>23</v>
      </c>
      <c r="E198" t="s">
        <v>24</v>
      </c>
      <c r="F198" s="107">
        <v>44985</v>
      </c>
      <c r="G198" t="s">
        <v>3440</v>
      </c>
      <c r="H198" t="s">
        <v>3427</v>
      </c>
      <c r="I198">
        <v>1</v>
      </c>
      <c r="J198">
        <v>1</v>
      </c>
      <c r="AT198">
        <v>1</v>
      </c>
    </row>
    <row r="199" spans="1:47" x14ac:dyDescent="0.3">
      <c r="A199">
        <v>239</v>
      </c>
      <c r="B199" t="s">
        <v>1243</v>
      </c>
      <c r="C199" t="s">
        <v>33</v>
      </c>
      <c r="D199" t="s">
        <v>23</v>
      </c>
      <c r="E199" t="s">
        <v>24</v>
      </c>
      <c r="F199" s="107">
        <v>44985</v>
      </c>
      <c r="G199" t="s">
        <v>3441</v>
      </c>
      <c r="H199" t="s">
        <v>3433</v>
      </c>
      <c r="J199">
        <v>6</v>
      </c>
      <c r="AU199">
        <v>6</v>
      </c>
    </row>
    <row r="200" spans="1:47" x14ac:dyDescent="0.3">
      <c r="A200">
        <v>239</v>
      </c>
      <c r="B200" t="s">
        <v>1243</v>
      </c>
      <c r="C200" t="s">
        <v>33</v>
      </c>
      <c r="D200" t="s">
        <v>23</v>
      </c>
      <c r="E200" t="s">
        <v>24</v>
      </c>
      <c r="F200" s="107">
        <v>44985</v>
      </c>
      <c r="G200" t="s">
        <v>3441</v>
      </c>
      <c r="H200" t="s">
        <v>7</v>
      </c>
      <c r="J200">
        <v>7</v>
      </c>
      <c r="AU200">
        <v>7</v>
      </c>
    </row>
    <row r="201" spans="1:47" x14ac:dyDescent="0.3">
      <c r="A201">
        <v>239</v>
      </c>
      <c r="B201" t="s">
        <v>1243</v>
      </c>
      <c r="C201" t="s">
        <v>33</v>
      </c>
      <c r="D201" t="s">
        <v>23</v>
      </c>
      <c r="E201" t="s">
        <v>24</v>
      </c>
      <c r="F201" s="107">
        <v>44985</v>
      </c>
      <c r="G201" t="s">
        <v>3441</v>
      </c>
      <c r="H201" t="s">
        <v>3435</v>
      </c>
      <c r="J201">
        <v>5</v>
      </c>
      <c r="AU201">
        <v>5</v>
      </c>
    </row>
    <row r="202" spans="1:47" x14ac:dyDescent="0.3">
      <c r="A202">
        <v>208</v>
      </c>
      <c r="B202" t="s">
        <v>149</v>
      </c>
      <c r="C202" t="s">
        <v>98</v>
      </c>
      <c r="D202" t="s">
        <v>23</v>
      </c>
      <c r="E202" t="s">
        <v>62</v>
      </c>
      <c r="F202" s="107">
        <v>45016</v>
      </c>
      <c r="G202" t="s">
        <v>3442</v>
      </c>
      <c r="H202" t="s">
        <v>3423</v>
      </c>
      <c r="I202">
        <v>1</v>
      </c>
      <c r="J202">
        <v>317</v>
      </c>
      <c r="K202">
        <v>317</v>
      </c>
    </row>
    <row r="203" spans="1:47" x14ac:dyDescent="0.3">
      <c r="A203">
        <v>208</v>
      </c>
      <c r="B203" t="s">
        <v>149</v>
      </c>
      <c r="C203" t="s">
        <v>98</v>
      </c>
      <c r="D203" t="s">
        <v>23</v>
      </c>
      <c r="E203" t="s">
        <v>62</v>
      </c>
      <c r="F203" s="107">
        <v>45016</v>
      </c>
      <c r="G203" t="s">
        <v>3442</v>
      </c>
      <c r="H203" t="s">
        <v>3426</v>
      </c>
      <c r="I203">
        <v>1</v>
      </c>
      <c r="J203">
        <v>0</v>
      </c>
      <c r="K203">
        <v>0</v>
      </c>
    </row>
    <row r="204" spans="1:47" x14ac:dyDescent="0.3">
      <c r="A204">
        <v>208</v>
      </c>
      <c r="B204" t="s">
        <v>149</v>
      </c>
      <c r="C204" t="s">
        <v>98</v>
      </c>
      <c r="D204" t="s">
        <v>23</v>
      </c>
      <c r="E204" t="s">
        <v>62</v>
      </c>
      <c r="F204" s="107">
        <v>45016</v>
      </c>
      <c r="G204" t="s">
        <v>3442</v>
      </c>
      <c r="H204" t="s">
        <v>3422</v>
      </c>
      <c r="I204">
        <v>1</v>
      </c>
      <c r="J204">
        <v>183</v>
      </c>
      <c r="K204">
        <v>183</v>
      </c>
    </row>
    <row r="205" spans="1:47" x14ac:dyDescent="0.3">
      <c r="A205">
        <v>208</v>
      </c>
      <c r="B205" t="s">
        <v>149</v>
      </c>
      <c r="C205" t="s">
        <v>98</v>
      </c>
      <c r="D205" t="s">
        <v>23</v>
      </c>
      <c r="E205" t="s">
        <v>62</v>
      </c>
      <c r="F205" s="107">
        <v>45016</v>
      </c>
      <c r="G205" t="s">
        <v>3442</v>
      </c>
      <c r="H205" t="s">
        <v>3424</v>
      </c>
      <c r="I205">
        <v>0</v>
      </c>
      <c r="J205">
        <v>0</v>
      </c>
      <c r="K205">
        <v>0</v>
      </c>
    </row>
    <row r="206" spans="1:47" x14ac:dyDescent="0.3">
      <c r="A206">
        <v>208</v>
      </c>
      <c r="B206" t="s">
        <v>149</v>
      </c>
      <c r="C206" t="s">
        <v>98</v>
      </c>
      <c r="D206" t="s">
        <v>23</v>
      </c>
      <c r="E206" t="s">
        <v>62</v>
      </c>
      <c r="F206" s="107">
        <v>45016</v>
      </c>
      <c r="G206" t="s">
        <v>3442</v>
      </c>
      <c r="H206" t="s">
        <v>3427</v>
      </c>
      <c r="I206">
        <v>1</v>
      </c>
      <c r="J206">
        <v>9</v>
      </c>
      <c r="K206">
        <v>9</v>
      </c>
    </row>
    <row r="207" spans="1:47" x14ac:dyDescent="0.3">
      <c r="A207">
        <v>208</v>
      </c>
      <c r="B207" t="s">
        <v>149</v>
      </c>
      <c r="C207" t="s">
        <v>98</v>
      </c>
      <c r="D207" t="s">
        <v>23</v>
      </c>
      <c r="E207" t="s">
        <v>62</v>
      </c>
      <c r="F207" s="107">
        <v>45016</v>
      </c>
      <c r="G207" t="s">
        <v>3442</v>
      </c>
      <c r="H207" t="s">
        <v>3421</v>
      </c>
      <c r="I207">
        <v>1</v>
      </c>
      <c r="J207">
        <v>452.70001220703119</v>
      </c>
      <c r="K207">
        <v>452.7</v>
      </c>
    </row>
    <row r="208" spans="1:47" x14ac:dyDescent="0.3">
      <c r="A208">
        <v>214</v>
      </c>
      <c r="B208" t="s">
        <v>152</v>
      </c>
      <c r="C208" t="s">
        <v>98</v>
      </c>
      <c r="D208" t="s">
        <v>23</v>
      </c>
      <c r="E208" t="s">
        <v>62</v>
      </c>
      <c r="F208" s="107">
        <v>45016</v>
      </c>
      <c r="G208" t="s">
        <v>3443</v>
      </c>
      <c r="H208" t="s">
        <v>3421</v>
      </c>
      <c r="I208">
        <v>7500</v>
      </c>
      <c r="J208">
        <v>1330</v>
      </c>
      <c r="L208">
        <v>714</v>
      </c>
      <c r="M208">
        <v>616</v>
      </c>
    </row>
    <row r="209" spans="1:45" x14ac:dyDescent="0.3">
      <c r="A209">
        <v>214</v>
      </c>
      <c r="B209" t="s">
        <v>152</v>
      </c>
      <c r="C209" t="s">
        <v>98</v>
      </c>
      <c r="D209" t="s">
        <v>23</v>
      </c>
      <c r="E209" t="s">
        <v>62</v>
      </c>
      <c r="F209" s="107">
        <v>45016</v>
      </c>
      <c r="G209" t="s">
        <v>3443</v>
      </c>
      <c r="H209" t="s">
        <v>3423</v>
      </c>
      <c r="I209">
        <v>7500</v>
      </c>
      <c r="J209">
        <v>791.4000244140625</v>
      </c>
      <c r="L209">
        <v>0</v>
      </c>
      <c r="M209">
        <v>791.4</v>
      </c>
    </row>
    <row r="210" spans="1:45" x14ac:dyDescent="0.3">
      <c r="A210">
        <v>214</v>
      </c>
      <c r="B210" t="s">
        <v>152</v>
      </c>
      <c r="C210" t="s">
        <v>98</v>
      </c>
      <c r="D210" t="s">
        <v>23</v>
      </c>
      <c r="E210" t="s">
        <v>62</v>
      </c>
      <c r="F210" s="107">
        <v>45016</v>
      </c>
      <c r="G210" t="s">
        <v>3443</v>
      </c>
      <c r="H210" t="s">
        <v>3426</v>
      </c>
      <c r="I210">
        <v>7500</v>
      </c>
      <c r="J210">
        <v>0</v>
      </c>
      <c r="L210">
        <v>0</v>
      </c>
      <c r="M210">
        <v>0</v>
      </c>
    </row>
    <row r="211" spans="1:45" x14ac:dyDescent="0.3">
      <c r="A211">
        <v>214</v>
      </c>
      <c r="B211" t="s">
        <v>152</v>
      </c>
      <c r="C211" t="s">
        <v>98</v>
      </c>
      <c r="D211" t="s">
        <v>23</v>
      </c>
      <c r="E211" t="s">
        <v>62</v>
      </c>
      <c r="F211" s="107">
        <v>45016</v>
      </c>
      <c r="G211" t="s">
        <v>3443</v>
      </c>
      <c r="H211" t="s">
        <v>3422</v>
      </c>
      <c r="I211">
        <v>7500</v>
      </c>
      <c r="J211">
        <v>635.5999755859375</v>
      </c>
      <c r="L211">
        <v>0</v>
      </c>
      <c r="M211">
        <v>635.6</v>
      </c>
    </row>
    <row r="212" spans="1:45" x14ac:dyDescent="0.3">
      <c r="A212">
        <v>214</v>
      </c>
      <c r="B212" t="s">
        <v>152</v>
      </c>
      <c r="C212" t="s">
        <v>98</v>
      </c>
      <c r="D212" t="s">
        <v>23</v>
      </c>
      <c r="E212" t="s">
        <v>62</v>
      </c>
      <c r="F212" s="107">
        <v>45016</v>
      </c>
      <c r="G212" t="s">
        <v>3443</v>
      </c>
      <c r="H212" t="s">
        <v>3424</v>
      </c>
      <c r="I212">
        <v>1</v>
      </c>
      <c r="J212">
        <v>0</v>
      </c>
      <c r="L212">
        <v>0</v>
      </c>
      <c r="M212">
        <v>0</v>
      </c>
    </row>
    <row r="213" spans="1:45" x14ac:dyDescent="0.3">
      <c r="A213">
        <v>214</v>
      </c>
      <c r="B213" t="s">
        <v>152</v>
      </c>
      <c r="C213" t="s">
        <v>98</v>
      </c>
      <c r="D213" t="s">
        <v>23</v>
      </c>
      <c r="E213" t="s">
        <v>62</v>
      </c>
      <c r="F213" s="107">
        <v>45016</v>
      </c>
      <c r="G213" t="s">
        <v>3443</v>
      </c>
      <c r="H213" t="s">
        <v>3427</v>
      </c>
      <c r="I213">
        <v>1</v>
      </c>
      <c r="J213">
        <v>0</v>
      </c>
      <c r="L213">
        <v>0</v>
      </c>
      <c r="M213">
        <v>0</v>
      </c>
    </row>
    <row r="214" spans="1:45" x14ac:dyDescent="0.3">
      <c r="A214">
        <v>217</v>
      </c>
      <c r="B214" t="s">
        <v>156</v>
      </c>
      <c r="C214" t="s">
        <v>98</v>
      </c>
      <c r="D214" t="s">
        <v>23</v>
      </c>
      <c r="E214" t="s">
        <v>24</v>
      </c>
      <c r="F214" s="107">
        <v>45016</v>
      </c>
      <c r="G214" t="s">
        <v>3444</v>
      </c>
      <c r="H214" t="s">
        <v>3421</v>
      </c>
      <c r="I214">
        <v>20</v>
      </c>
      <c r="J214">
        <v>53.680000305175781</v>
      </c>
      <c r="L214">
        <v>714</v>
      </c>
      <c r="M214">
        <v>616</v>
      </c>
      <c r="AS214">
        <v>714</v>
      </c>
    </row>
    <row r="215" spans="1:45" x14ac:dyDescent="0.3">
      <c r="A215">
        <v>217</v>
      </c>
      <c r="B215" t="s">
        <v>156</v>
      </c>
      <c r="C215" t="s">
        <v>98</v>
      </c>
      <c r="D215" t="s">
        <v>23</v>
      </c>
      <c r="E215" t="s">
        <v>24</v>
      </c>
      <c r="F215" s="107">
        <v>45016</v>
      </c>
      <c r="G215" t="s">
        <v>3444</v>
      </c>
      <c r="H215" t="s">
        <v>3423</v>
      </c>
      <c r="I215">
        <v>20</v>
      </c>
      <c r="J215">
        <v>0</v>
      </c>
      <c r="L215">
        <v>0</v>
      </c>
      <c r="M215">
        <v>791.4</v>
      </c>
      <c r="AS215">
        <v>0</v>
      </c>
    </row>
    <row r="216" spans="1:45" x14ac:dyDescent="0.3">
      <c r="A216">
        <v>217</v>
      </c>
      <c r="B216" t="s">
        <v>156</v>
      </c>
      <c r="C216" t="s">
        <v>98</v>
      </c>
      <c r="D216" t="s">
        <v>23</v>
      </c>
      <c r="E216" t="s">
        <v>24</v>
      </c>
      <c r="F216" s="107">
        <v>45016</v>
      </c>
      <c r="G216" t="s">
        <v>3444</v>
      </c>
      <c r="H216" t="s">
        <v>3426</v>
      </c>
      <c r="I216">
        <v>20</v>
      </c>
      <c r="J216">
        <v>0</v>
      </c>
      <c r="L216">
        <v>0</v>
      </c>
      <c r="M216">
        <v>0</v>
      </c>
      <c r="AS216">
        <v>0</v>
      </c>
    </row>
    <row r="217" spans="1:45" x14ac:dyDescent="0.3">
      <c r="A217">
        <v>217</v>
      </c>
      <c r="B217" t="s">
        <v>156</v>
      </c>
      <c r="C217" t="s">
        <v>98</v>
      </c>
      <c r="D217" t="s">
        <v>23</v>
      </c>
      <c r="E217" t="s">
        <v>24</v>
      </c>
      <c r="F217" s="107">
        <v>45016</v>
      </c>
      <c r="G217" t="s">
        <v>3444</v>
      </c>
      <c r="H217" t="s">
        <v>3422</v>
      </c>
      <c r="I217">
        <v>20</v>
      </c>
      <c r="J217">
        <v>0</v>
      </c>
      <c r="L217">
        <v>0</v>
      </c>
      <c r="M217">
        <v>635.6</v>
      </c>
      <c r="AS217">
        <v>0</v>
      </c>
    </row>
    <row r="218" spans="1:45" x14ac:dyDescent="0.3">
      <c r="A218">
        <v>217</v>
      </c>
      <c r="B218" t="s">
        <v>156</v>
      </c>
      <c r="C218" t="s">
        <v>98</v>
      </c>
      <c r="D218" t="s">
        <v>23</v>
      </c>
      <c r="E218" t="s">
        <v>24</v>
      </c>
      <c r="F218" s="107">
        <v>45016</v>
      </c>
      <c r="G218" t="s">
        <v>3444</v>
      </c>
      <c r="H218" t="s">
        <v>3424</v>
      </c>
      <c r="I218">
        <v>20</v>
      </c>
      <c r="J218">
        <v>0</v>
      </c>
      <c r="L218">
        <v>0</v>
      </c>
      <c r="M218">
        <v>0</v>
      </c>
      <c r="AS218">
        <v>0</v>
      </c>
    </row>
    <row r="219" spans="1:45" x14ac:dyDescent="0.3">
      <c r="A219">
        <v>217</v>
      </c>
      <c r="B219" t="s">
        <v>156</v>
      </c>
      <c r="C219" t="s">
        <v>98</v>
      </c>
      <c r="D219" t="s">
        <v>23</v>
      </c>
      <c r="E219" t="s">
        <v>24</v>
      </c>
      <c r="F219" s="107">
        <v>45016</v>
      </c>
      <c r="G219" t="s">
        <v>3444</v>
      </c>
      <c r="H219" t="s">
        <v>3427</v>
      </c>
      <c r="I219">
        <v>20</v>
      </c>
      <c r="J219">
        <v>0</v>
      </c>
      <c r="L219">
        <v>0</v>
      </c>
      <c r="M219">
        <v>0</v>
      </c>
      <c r="AS219">
        <v>0</v>
      </c>
    </row>
    <row r="220" spans="1:45" x14ac:dyDescent="0.3">
      <c r="A220">
        <v>218</v>
      </c>
      <c r="B220" t="s">
        <v>157</v>
      </c>
      <c r="C220" t="s">
        <v>98</v>
      </c>
      <c r="D220" t="s">
        <v>23</v>
      </c>
      <c r="E220" t="s">
        <v>62</v>
      </c>
      <c r="F220" s="107">
        <v>45016</v>
      </c>
      <c r="G220" t="s">
        <v>3445</v>
      </c>
      <c r="H220" t="s">
        <v>3421</v>
      </c>
      <c r="I220">
        <v>172000</v>
      </c>
      <c r="J220">
        <v>72373.3984375</v>
      </c>
      <c r="N220">
        <v>72373.41</v>
      </c>
    </row>
    <row r="221" spans="1:45" x14ac:dyDescent="0.3">
      <c r="A221">
        <v>218</v>
      </c>
      <c r="B221" t="s">
        <v>157</v>
      </c>
      <c r="C221" t="s">
        <v>98</v>
      </c>
      <c r="D221" t="s">
        <v>23</v>
      </c>
      <c r="E221" t="s">
        <v>62</v>
      </c>
      <c r="F221" s="107">
        <v>45016</v>
      </c>
      <c r="G221" t="s">
        <v>3445</v>
      </c>
      <c r="H221" t="s">
        <v>3423</v>
      </c>
      <c r="I221">
        <v>172000</v>
      </c>
      <c r="J221">
        <v>54150</v>
      </c>
      <c r="N221">
        <v>54150</v>
      </c>
    </row>
    <row r="222" spans="1:45" x14ac:dyDescent="0.3">
      <c r="A222">
        <v>218</v>
      </c>
      <c r="B222" t="s">
        <v>157</v>
      </c>
      <c r="C222" t="s">
        <v>98</v>
      </c>
      <c r="D222" t="s">
        <v>23</v>
      </c>
      <c r="E222" t="s">
        <v>62</v>
      </c>
      <c r="F222" s="107">
        <v>45016</v>
      </c>
      <c r="G222" t="s">
        <v>3445</v>
      </c>
      <c r="H222" t="s">
        <v>3426</v>
      </c>
      <c r="I222">
        <v>172000</v>
      </c>
      <c r="J222">
        <v>0</v>
      </c>
      <c r="N222">
        <v>0</v>
      </c>
    </row>
    <row r="223" spans="1:45" x14ac:dyDescent="0.3">
      <c r="A223">
        <v>218</v>
      </c>
      <c r="B223" t="s">
        <v>157</v>
      </c>
      <c r="C223" t="s">
        <v>98</v>
      </c>
      <c r="D223" t="s">
        <v>23</v>
      </c>
      <c r="E223" t="s">
        <v>62</v>
      </c>
      <c r="F223" s="107">
        <v>45016</v>
      </c>
      <c r="G223" t="s">
        <v>3445</v>
      </c>
      <c r="H223" t="s">
        <v>3422</v>
      </c>
      <c r="I223">
        <v>172000</v>
      </c>
      <c r="J223">
        <v>20304</v>
      </c>
      <c r="N223">
        <v>20304</v>
      </c>
    </row>
    <row r="224" spans="1:45" x14ac:dyDescent="0.3">
      <c r="A224">
        <v>218</v>
      </c>
      <c r="B224" t="s">
        <v>157</v>
      </c>
      <c r="C224" t="s">
        <v>98</v>
      </c>
      <c r="D224" t="s">
        <v>23</v>
      </c>
      <c r="E224" t="s">
        <v>62</v>
      </c>
      <c r="F224" s="107">
        <v>45016</v>
      </c>
      <c r="G224" t="s">
        <v>3445</v>
      </c>
      <c r="H224" t="s">
        <v>3424</v>
      </c>
      <c r="I224">
        <v>172000</v>
      </c>
      <c r="J224">
        <v>3360</v>
      </c>
      <c r="N224">
        <v>3360</v>
      </c>
    </row>
    <row r="225" spans="1:48" x14ac:dyDescent="0.3">
      <c r="A225">
        <v>218</v>
      </c>
      <c r="B225" t="s">
        <v>157</v>
      </c>
      <c r="C225" t="s">
        <v>98</v>
      </c>
      <c r="D225" t="s">
        <v>23</v>
      </c>
      <c r="E225" t="s">
        <v>62</v>
      </c>
      <c r="F225" s="107">
        <v>45016</v>
      </c>
      <c r="G225" t="s">
        <v>3445</v>
      </c>
      <c r="H225" t="s">
        <v>3427</v>
      </c>
      <c r="I225">
        <v>172000</v>
      </c>
      <c r="J225">
        <v>1254</v>
      </c>
      <c r="N225">
        <v>1254</v>
      </c>
    </row>
    <row r="226" spans="1:48" x14ac:dyDescent="0.3">
      <c r="A226">
        <v>225</v>
      </c>
      <c r="B226" t="s">
        <v>165</v>
      </c>
      <c r="C226" t="s">
        <v>98</v>
      </c>
      <c r="D226" t="s">
        <v>23</v>
      </c>
      <c r="E226" t="s">
        <v>24</v>
      </c>
      <c r="F226" s="107">
        <v>45016</v>
      </c>
      <c r="G226" t="s">
        <v>3446</v>
      </c>
      <c r="H226" t="s">
        <v>3421</v>
      </c>
      <c r="I226">
        <v>1</v>
      </c>
      <c r="J226">
        <v>5</v>
      </c>
      <c r="AT226">
        <v>5</v>
      </c>
    </row>
    <row r="227" spans="1:48" x14ac:dyDescent="0.3">
      <c r="A227">
        <v>225</v>
      </c>
      <c r="B227" t="s">
        <v>165</v>
      </c>
      <c r="C227" t="s">
        <v>98</v>
      </c>
      <c r="D227" t="s">
        <v>23</v>
      </c>
      <c r="E227" t="s">
        <v>24</v>
      </c>
      <c r="F227" s="107">
        <v>45016</v>
      </c>
      <c r="G227" t="s">
        <v>3446</v>
      </c>
      <c r="H227" t="s">
        <v>3423</v>
      </c>
      <c r="I227">
        <v>1</v>
      </c>
      <c r="J227">
        <v>2</v>
      </c>
      <c r="AT227">
        <v>2</v>
      </c>
    </row>
    <row r="228" spans="1:48" x14ac:dyDescent="0.3">
      <c r="A228">
        <v>225</v>
      </c>
      <c r="B228" t="s">
        <v>165</v>
      </c>
      <c r="C228" t="s">
        <v>98</v>
      </c>
      <c r="D228" t="s">
        <v>23</v>
      </c>
      <c r="E228" t="s">
        <v>24</v>
      </c>
      <c r="F228" s="107">
        <v>45016</v>
      </c>
      <c r="G228" t="s">
        <v>3446</v>
      </c>
      <c r="H228" t="s">
        <v>3426</v>
      </c>
      <c r="I228">
        <v>1</v>
      </c>
      <c r="J228">
        <v>0</v>
      </c>
      <c r="AT228">
        <v>0</v>
      </c>
    </row>
    <row r="229" spans="1:48" x14ac:dyDescent="0.3">
      <c r="A229">
        <v>225</v>
      </c>
      <c r="B229" t="s">
        <v>165</v>
      </c>
      <c r="C229" t="s">
        <v>98</v>
      </c>
      <c r="D229" t="s">
        <v>23</v>
      </c>
      <c r="E229" t="s">
        <v>24</v>
      </c>
      <c r="F229" s="107">
        <v>45016</v>
      </c>
      <c r="G229" t="s">
        <v>3446</v>
      </c>
      <c r="H229" t="s">
        <v>3422</v>
      </c>
      <c r="I229">
        <v>1</v>
      </c>
      <c r="J229">
        <v>10</v>
      </c>
      <c r="AT229">
        <v>10</v>
      </c>
    </row>
    <row r="230" spans="1:48" x14ac:dyDescent="0.3">
      <c r="A230">
        <v>225</v>
      </c>
      <c r="B230" t="s">
        <v>165</v>
      </c>
      <c r="C230" t="s">
        <v>98</v>
      </c>
      <c r="D230" t="s">
        <v>23</v>
      </c>
      <c r="E230" t="s">
        <v>24</v>
      </c>
      <c r="F230" s="107">
        <v>45016</v>
      </c>
      <c r="G230" t="s">
        <v>3446</v>
      </c>
      <c r="H230" t="s">
        <v>3424</v>
      </c>
      <c r="I230">
        <v>1</v>
      </c>
      <c r="J230">
        <v>1</v>
      </c>
      <c r="AT230">
        <v>1</v>
      </c>
    </row>
    <row r="231" spans="1:48" x14ac:dyDescent="0.3">
      <c r="A231">
        <v>225</v>
      </c>
      <c r="B231" t="s">
        <v>165</v>
      </c>
      <c r="C231" t="s">
        <v>98</v>
      </c>
      <c r="D231" t="s">
        <v>23</v>
      </c>
      <c r="E231" t="s">
        <v>24</v>
      </c>
      <c r="F231" s="107">
        <v>45016</v>
      </c>
      <c r="G231" t="s">
        <v>3446</v>
      </c>
      <c r="H231" t="s">
        <v>3427</v>
      </c>
      <c r="I231">
        <v>1</v>
      </c>
      <c r="J231">
        <v>1</v>
      </c>
      <c r="AT231">
        <v>1</v>
      </c>
    </row>
    <row r="232" spans="1:48" x14ac:dyDescent="0.3">
      <c r="A232">
        <v>239</v>
      </c>
      <c r="B232" t="s">
        <v>1243</v>
      </c>
      <c r="C232" t="s">
        <v>33</v>
      </c>
      <c r="D232" t="s">
        <v>23</v>
      </c>
      <c r="E232" t="s">
        <v>24</v>
      </c>
      <c r="F232" s="107">
        <v>45016</v>
      </c>
      <c r="G232" t="s">
        <v>3447</v>
      </c>
      <c r="H232" t="s">
        <v>3433</v>
      </c>
      <c r="J232">
        <v>6</v>
      </c>
      <c r="AU232">
        <v>6</v>
      </c>
    </row>
    <row r="233" spans="1:48" x14ac:dyDescent="0.3">
      <c r="A233">
        <v>239</v>
      </c>
      <c r="B233" t="s">
        <v>1243</v>
      </c>
      <c r="C233" t="s">
        <v>33</v>
      </c>
      <c r="D233" t="s">
        <v>23</v>
      </c>
      <c r="E233" t="s">
        <v>24</v>
      </c>
      <c r="F233" s="107">
        <v>45016</v>
      </c>
      <c r="G233" t="s">
        <v>3447</v>
      </c>
      <c r="H233" t="s">
        <v>7</v>
      </c>
      <c r="J233">
        <v>6</v>
      </c>
      <c r="AU233">
        <v>6</v>
      </c>
    </row>
    <row r="234" spans="1:48" x14ac:dyDescent="0.3">
      <c r="A234">
        <v>239</v>
      </c>
      <c r="B234" t="s">
        <v>1243</v>
      </c>
      <c r="C234" t="s">
        <v>33</v>
      </c>
      <c r="D234" t="s">
        <v>23</v>
      </c>
      <c r="E234" t="s">
        <v>24</v>
      </c>
      <c r="F234" s="107">
        <v>45016</v>
      </c>
      <c r="G234" t="s">
        <v>3447</v>
      </c>
      <c r="H234" t="s">
        <v>3434</v>
      </c>
      <c r="J234">
        <v>1</v>
      </c>
      <c r="AU234">
        <v>1</v>
      </c>
    </row>
    <row r="235" spans="1:48" x14ac:dyDescent="0.3">
      <c r="A235">
        <v>239</v>
      </c>
      <c r="B235" t="s">
        <v>1243</v>
      </c>
      <c r="C235" t="s">
        <v>33</v>
      </c>
      <c r="D235" t="s">
        <v>23</v>
      </c>
      <c r="E235" t="s">
        <v>24</v>
      </c>
      <c r="F235" s="107">
        <v>45016</v>
      </c>
      <c r="G235" t="s">
        <v>3447</v>
      </c>
      <c r="H235" t="s">
        <v>3435</v>
      </c>
      <c r="J235">
        <v>5</v>
      </c>
      <c r="AU235">
        <v>5</v>
      </c>
    </row>
    <row r="236" spans="1:48" x14ac:dyDescent="0.3">
      <c r="A236">
        <v>434</v>
      </c>
      <c r="B236" t="s">
        <v>411</v>
      </c>
      <c r="C236" t="s">
        <v>98</v>
      </c>
      <c r="D236" t="s">
        <v>23</v>
      </c>
      <c r="E236" t="s">
        <v>62</v>
      </c>
      <c r="F236" s="107">
        <v>45016</v>
      </c>
      <c r="G236" t="s">
        <v>1815</v>
      </c>
      <c r="H236" t="s">
        <v>3421</v>
      </c>
      <c r="I236">
        <v>200</v>
      </c>
      <c r="J236">
        <v>1</v>
      </c>
      <c r="AV236">
        <v>1</v>
      </c>
    </row>
    <row r="237" spans="1:48" x14ac:dyDescent="0.3">
      <c r="A237">
        <v>434</v>
      </c>
      <c r="B237" t="s">
        <v>411</v>
      </c>
      <c r="C237" t="s">
        <v>98</v>
      </c>
      <c r="D237" t="s">
        <v>23</v>
      </c>
      <c r="E237" t="s">
        <v>62</v>
      </c>
      <c r="F237" s="107">
        <v>45016</v>
      </c>
      <c r="G237" t="s">
        <v>1815</v>
      </c>
      <c r="H237" t="s">
        <v>3423</v>
      </c>
      <c r="I237">
        <v>200</v>
      </c>
      <c r="J237">
        <v>0</v>
      </c>
      <c r="AV237">
        <v>0</v>
      </c>
    </row>
    <row r="238" spans="1:48" x14ac:dyDescent="0.3">
      <c r="A238">
        <v>434</v>
      </c>
      <c r="B238" t="s">
        <v>411</v>
      </c>
      <c r="C238" t="s">
        <v>98</v>
      </c>
      <c r="D238" t="s">
        <v>23</v>
      </c>
      <c r="E238" t="s">
        <v>62</v>
      </c>
      <c r="F238" s="107">
        <v>45016</v>
      </c>
      <c r="G238" t="s">
        <v>1815</v>
      </c>
      <c r="H238" t="s">
        <v>3426</v>
      </c>
      <c r="I238">
        <v>200</v>
      </c>
      <c r="J238">
        <v>0</v>
      </c>
      <c r="AV238">
        <v>0</v>
      </c>
    </row>
    <row r="239" spans="1:48" x14ac:dyDescent="0.3">
      <c r="A239">
        <v>434</v>
      </c>
      <c r="B239" t="s">
        <v>411</v>
      </c>
      <c r="C239" t="s">
        <v>98</v>
      </c>
      <c r="D239" t="s">
        <v>23</v>
      </c>
      <c r="E239" t="s">
        <v>62</v>
      </c>
      <c r="F239" s="107">
        <v>45016</v>
      </c>
      <c r="G239" t="s">
        <v>1815</v>
      </c>
      <c r="H239" t="s">
        <v>3422</v>
      </c>
      <c r="I239">
        <v>200</v>
      </c>
      <c r="J239">
        <v>0</v>
      </c>
      <c r="AV239">
        <v>0</v>
      </c>
    </row>
    <row r="240" spans="1:48" x14ac:dyDescent="0.3">
      <c r="A240">
        <v>434</v>
      </c>
      <c r="B240" t="s">
        <v>411</v>
      </c>
      <c r="C240" t="s">
        <v>98</v>
      </c>
      <c r="D240" t="s">
        <v>23</v>
      </c>
      <c r="E240" t="s">
        <v>62</v>
      </c>
      <c r="F240" s="107">
        <v>45016</v>
      </c>
      <c r="G240" t="s">
        <v>1815</v>
      </c>
      <c r="H240" t="s">
        <v>3424</v>
      </c>
      <c r="I240">
        <v>200</v>
      </c>
      <c r="J240">
        <v>0</v>
      </c>
      <c r="AV240">
        <v>0</v>
      </c>
    </row>
    <row r="241" spans="1:52" x14ac:dyDescent="0.3">
      <c r="A241">
        <v>434</v>
      </c>
      <c r="B241" t="s">
        <v>411</v>
      </c>
      <c r="C241" t="s">
        <v>98</v>
      </c>
      <c r="D241" t="s">
        <v>23</v>
      </c>
      <c r="E241" t="s">
        <v>62</v>
      </c>
      <c r="F241" s="107">
        <v>45016</v>
      </c>
      <c r="G241" t="s">
        <v>1815</v>
      </c>
      <c r="H241" t="s">
        <v>3427</v>
      </c>
      <c r="I241">
        <v>200</v>
      </c>
      <c r="J241">
        <v>0</v>
      </c>
      <c r="AV241">
        <v>0</v>
      </c>
    </row>
    <row r="242" spans="1:52" x14ac:dyDescent="0.3">
      <c r="A242">
        <v>213</v>
      </c>
      <c r="B242" t="s">
        <v>151</v>
      </c>
      <c r="C242" t="s">
        <v>98</v>
      </c>
      <c r="D242" t="s">
        <v>54</v>
      </c>
      <c r="E242" t="s">
        <v>24</v>
      </c>
      <c r="F242" s="107">
        <v>45016</v>
      </c>
      <c r="G242" t="s">
        <v>3448</v>
      </c>
      <c r="H242" t="s">
        <v>3449</v>
      </c>
      <c r="I242">
        <v>90</v>
      </c>
      <c r="J242">
        <v>100</v>
      </c>
      <c r="AW242">
        <v>9</v>
      </c>
      <c r="AX242">
        <v>9</v>
      </c>
    </row>
    <row r="243" spans="1:52" x14ac:dyDescent="0.3">
      <c r="A243">
        <v>213</v>
      </c>
      <c r="B243" t="s">
        <v>151</v>
      </c>
      <c r="C243" t="s">
        <v>98</v>
      </c>
      <c r="D243" t="s">
        <v>54</v>
      </c>
      <c r="E243" t="s">
        <v>24</v>
      </c>
      <c r="F243" s="107">
        <v>45016</v>
      </c>
      <c r="G243" t="s">
        <v>3448</v>
      </c>
      <c r="H243" t="s">
        <v>3450</v>
      </c>
      <c r="I243">
        <v>90</v>
      </c>
      <c r="J243">
        <v>100</v>
      </c>
      <c r="AW243">
        <v>17</v>
      </c>
      <c r="AX243">
        <v>17</v>
      </c>
    </row>
    <row r="244" spans="1:52" x14ac:dyDescent="0.3">
      <c r="A244">
        <v>213</v>
      </c>
      <c r="B244" t="s">
        <v>151</v>
      </c>
      <c r="C244" t="s">
        <v>98</v>
      </c>
      <c r="D244" t="s">
        <v>54</v>
      </c>
      <c r="E244" t="s">
        <v>24</v>
      </c>
      <c r="F244" s="107">
        <v>45016</v>
      </c>
      <c r="G244" t="s">
        <v>3448</v>
      </c>
      <c r="H244" t="s">
        <v>3451</v>
      </c>
      <c r="I244">
        <v>90</v>
      </c>
      <c r="J244">
        <v>100</v>
      </c>
      <c r="AW244">
        <v>3</v>
      </c>
      <c r="AX244">
        <v>3</v>
      </c>
    </row>
    <row r="245" spans="1:52" x14ac:dyDescent="0.3">
      <c r="A245">
        <v>213</v>
      </c>
      <c r="B245" t="s">
        <v>151</v>
      </c>
      <c r="C245" t="s">
        <v>98</v>
      </c>
      <c r="D245" t="s">
        <v>54</v>
      </c>
      <c r="E245" t="s">
        <v>24</v>
      </c>
      <c r="F245" s="107">
        <v>45016</v>
      </c>
      <c r="G245" t="s">
        <v>3448</v>
      </c>
      <c r="H245" t="s">
        <v>3452</v>
      </c>
      <c r="I245">
        <v>90</v>
      </c>
      <c r="J245">
        <v>100</v>
      </c>
      <c r="AW245">
        <v>18</v>
      </c>
      <c r="AX245">
        <v>18</v>
      </c>
    </row>
    <row r="246" spans="1:52" x14ac:dyDescent="0.3">
      <c r="A246">
        <v>213</v>
      </c>
      <c r="B246" t="s">
        <v>151</v>
      </c>
      <c r="C246" t="s">
        <v>98</v>
      </c>
      <c r="D246" t="s">
        <v>54</v>
      </c>
      <c r="E246" t="s">
        <v>24</v>
      </c>
      <c r="F246" s="107">
        <v>45016</v>
      </c>
      <c r="G246" t="s">
        <v>3448</v>
      </c>
      <c r="H246" t="s">
        <v>3453</v>
      </c>
      <c r="I246">
        <v>90</v>
      </c>
      <c r="J246">
        <v>100</v>
      </c>
      <c r="AW246">
        <v>13</v>
      </c>
      <c r="AX246">
        <v>13</v>
      </c>
    </row>
    <row r="247" spans="1:52" x14ac:dyDescent="0.3">
      <c r="A247">
        <v>213</v>
      </c>
      <c r="B247" t="s">
        <v>151</v>
      </c>
      <c r="C247" t="s">
        <v>98</v>
      </c>
      <c r="D247" t="s">
        <v>54</v>
      </c>
      <c r="E247" t="s">
        <v>24</v>
      </c>
      <c r="F247" s="107">
        <v>45016</v>
      </c>
      <c r="G247" t="s">
        <v>3448</v>
      </c>
      <c r="H247" t="s">
        <v>3454</v>
      </c>
      <c r="I247">
        <v>90</v>
      </c>
      <c r="J247">
        <v>100</v>
      </c>
      <c r="AW247">
        <v>31</v>
      </c>
      <c r="AX247">
        <v>31</v>
      </c>
    </row>
    <row r="248" spans="1:52" x14ac:dyDescent="0.3">
      <c r="A248">
        <v>238</v>
      </c>
      <c r="B248" t="s">
        <v>177</v>
      </c>
      <c r="C248" t="s">
        <v>98</v>
      </c>
      <c r="D248" t="s">
        <v>54</v>
      </c>
      <c r="E248" t="s">
        <v>24</v>
      </c>
      <c r="F248" s="107">
        <v>45016</v>
      </c>
      <c r="G248" t="s">
        <v>3455</v>
      </c>
      <c r="H248" t="s">
        <v>3456</v>
      </c>
      <c r="I248">
        <v>90</v>
      </c>
      <c r="J248">
        <v>100</v>
      </c>
      <c r="AY248">
        <v>1</v>
      </c>
      <c r="AZ248">
        <v>1</v>
      </c>
    </row>
    <row r="249" spans="1:52" x14ac:dyDescent="0.3">
      <c r="A249">
        <v>238</v>
      </c>
      <c r="B249" t="s">
        <v>177</v>
      </c>
      <c r="C249" t="s">
        <v>98</v>
      </c>
      <c r="D249" t="s">
        <v>54</v>
      </c>
      <c r="E249" t="s">
        <v>24</v>
      </c>
      <c r="F249" s="107">
        <v>45016</v>
      </c>
      <c r="G249" t="s">
        <v>3455</v>
      </c>
      <c r="H249" t="s">
        <v>3457</v>
      </c>
      <c r="I249">
        <v>90</v>
      </c>
      <c r="J249">
        <v>83.330001831054688</v>
      </c>
      <c r="AY249">
        <v>5</v>
      </c>
      <c r="AZ249">
        <v>6</v>
      </c>
    </row>
    <row r="250" spans="1:52" x14ac:dyDescent="0.3">
      <c r="A250">
        <v>238</v>
      </c>
      <c r="B250" t="s">
        <v>177</v>
      </c>
      <c r="C250" t="s">
        <v>98</v>
      </c>
      <c r="D250" t="s">
        <v>54</v>
      </c>
      <c r="E250" t="s">
        <v>24</v>
      </c>
      <c r="F250" s="107">
        <v>45016</v>
      </c>
      <c r="G250" t="s">
        <v>3455</v>
      </c>
      <c r="H250" t="s">
        <v>3458</v>
      </c>
      <c r="I250">
        <v>90</v>
      </c>
      <c r="J250">
        <v>100</v>
      </c>
      <c r="AY250">
        <v>3</v>
      </c>
      <c r="AZ250">
        <v>3</v>
      </c>
    </row>
    <row r="251" spans="1:52" x14ac:dyDescent="0.3">
      <c r="A251">
        <v>238</v>
      </c>
      <c r="B251" t="s">
        <v>177</v>
      </c>
      <c r="C251" t="s">
        <v>98</v>
      </c>
      <c r="D251" t="s">
        <v>54</v>
      </c>
      <c r="E251" t="s">
        <v>24</v>
      </c>
      <c r="F251" s="107">
        <v>45016</v>
      </c>
      <c r="G251" t="s">
        <v>3455</v>
      </c>
      <c r="H251" t="s">
        <v>3459</v>
      </c>
      <c r="I251">
        <v>90</v>
      </c>
      <c r="J251">
        <v>100</v>
      </c>
      <c r="AY251">
        <v>3</v>
      </c>
      <c r="AZ251">
        <v>3</v>
      </c>
    </row>
    <row r="252" spans="1:52" x14ac:dyDescent="0.3">
      <c r="A252">
        <v>238</v>
      </c>
      <c r="B252" t="s">
        <v>177</v>
      </c>
      <c r="C252" t="s">
        <v>98</v>
      </c>
      <c r="D252" t="s">
        <v>54</v>
      </c>
      <c r="E252" t="s">
        <v>24</v>
      </c>
      <c r="F252" s="107">
        <v>45016</v>
      </c>
      <c r="G252" t="s">
        <v>3455</v>
      </c>
      <c r="H252" t="s">
        <v>3460</v>
      </c>
      <c r="I252">
        <v>90</v>
      </c>
      <c r="J252">
        <v>100</v>
      </c>
      <c r="AY252">
        <v>3</v>
      </c>
      <c r="AZ252">
        <v>3</v>
      </c>
    </row>
    <row r="253" spans="1:52" x14ac:dyDescent="0.3">
      <c r="A253">
        <v>238</v>
      </c>
      <c r="B253" t="s">
        <v>177</v>
      </c>
      <c r="C253" t="s">
        <v>98</v>
      </c>
      <c r="D253" t="s">
        <v>54</v>
      </c>
      <c r="E253" t="s">
        <v>24</v>
      </c>
      <c r="F253" s="107">
        <v>45016</v>
      </c>
      <c r="G253" t="s">
        <v>3455</v>
      </c>
      <c r="H253" t="s">
        <v>3461</v>
      </c>
      <c r="I253">
        <v>90</v>
      </c>
      <c r="J253">
        <v>100</v>
      </c>
      <c r="AY253">
        <v>2</v>
      </c>
      <c r="AZ253">
        <v>2</v>
      </c>
    </row>
    <row r="254" spans="1:52" x14ac:dyDescent="0.3">
      <c r="A254">
        <v>208</v>
      </c>
      <c r="B254" t="s">
        <v>149</v>
      </c>
      <c r="C254" t="s">
        <v>98</v>
      </c>
      <c r="D254" t="s">
        <v>23</v>
      </c>
      <c r="E254" t="s">
        <v>62</v>
      </c>
      <c r="F254" s="107">
        <v>45046</v>
      </c>
      <c r="G254" t="s">
        <v>3462</v>
      </c>
      <c r="H254" t="s">
        <v>3423</v>
      </c>
      <c r="I254">
        <v>1</v>
      </c>
      <c r="J254">
        <v>317</v>
      </c>
      <c r="K254">
        <v>317</v>
      </c>
    </row>
    <row r="255" spans="1:52" x14ac:dyDescent="0.3">
      <c r="A255">
        <v>208</v>
      </c>
      <c r="B255" t="s">
        <v>149</v>
      </c>
      <c r="C255" t="s">
        <v>98</v>
      </c>
      <c r="D255" t="s">
        <v>23</v>
      </c>
      <c r="E255" t="s">
        <v>62</v>
      </c>
      <c r="F255" s="107">
        <v>45046</v>
      </c>
      <c r="G255" t="s">
        <v>3462</v>
      </c>
      <c r="H255" t="s">
        <v>3426</v>
      </c>
      <c r="I255">
        <v>1</v>
      </c>
      <c r="J255">
        <v>0</v>
      </c>
      <c r="K255">
        <v>0</v>
      </c>
    </row>
    <row r="256" spans="1:52" x14ac:dyDescent="0.3">
      <c r="A256">
        <v>208</v>
      </c>
      <c r="B256" t="s">
        <v>149</v>
      </c>
      <c r="C256" t="s">
        <v>98</v>
      </c>
      <c r="D256" t="s">
        <v>23</v>
      </c>
      <c r="E256" t="s">
        <v>62</v>
      </c>
      <c r="F256" s="107">
        <v>45046</v>
      </c>
      <c r="G256" t="s">
        <v>3462</v>
      </c>
      <c r="H256" t="s">
        <v>3422</v>
      </c>
      <c r="I256">
        <v>1</v>
      </c>
      <c r="J256">
        <v>178</v>
      </c>
      <c r="K256">
        <v>178</v>
      </c>
    </row>
    <row r="257" spans="1:45" x14ac:dyDescent="0.3">
      <c r="A257">
        <v>208</v>
      </c>
      <c r="B257" t="s">
        <v>149</v>
      </c>
      <c r="C257" t="s">
        <v>98</v>
      </c>
      <c r="D257" t="s">
        <v>23</v>
      </c>
      <c r="E257" t="s">
        <v>62</v>
      </c>
      <c r="F257" s="107">
        <v>45046</v>
      </c>
      <c r="G257" t="s">
        <v>3462</v>
      </c>
      <c r="H257" t="s">
        <v>3424</v>
      </c>
      <c r="I257">
        <v>0</v>
      </c>
      <c r="J257">
        <v>0</v>
      </c>
      <c r="K257">
        <v>0</v>
      </c>
    </row>
    <row r="258" spans="1:45" x14ac:dyDescent="0.3">
      <c r="A258">
        <v>208</v>
      </c>
      <c r="B258" t="s">
        <v>149</v>
      </c>
      <c r="C258" t="s">
        <v>98</v>
      </c>
      <c r="D258" t="s">
        <v>23</v>
      </c>
      <c r="E258" t="s">
        <v>62</v>
      </c>
      <c r="F258" s="107">
        <v>45046</v>
      </c>
      <c r="G258" t="s">
        <v>3462</v>
      </c>
      <c r="H258" t="s">
        <v>3427</v>
      </c>
      <c r="I258">
        <v>1</v>
      </c>
      <c r="J258">
        <v>10</v>
      </c>
      <c r="K258">
        <v>10</v>
      </c>
    </row>
    <row r="259" spans="1:45" x14ac:dyDescent="0.3">
      <c r="A259">
        <v>208</v>
      </c>
      <c r="B259" t="s">
        <v>149</v>
      </c>
      <c r="C259" t="s">
        <v>98</v>
      </c>
      <c r="D259" t="s">
        <v>23</v>
      </c>
      <c r="E259" t="s">
        <v>62</v>
      </c>
      <c r="F259" s="107">
        <v>45046</v>
      </c>
      <c r="G259" t="s">
        <v>3462</v>
      </c>
      <c r="H259" t="s">
        <v>3421</v>
      </c>
      <c r="I259">
        <v>1</v>
      </c>
      <c r="J259">
        <v>452.60000610351563</v>
      </c>
      <c r="K259">
        <v>452.6</v>
      </c>
    </row>
    <row r="260" spans="1:45" x14ac:dyDescent="0.3">
      <c r="A260">
        <v>214</v>
      </c>
      <c r="B260" t="s">
        <v>152</v>
      </c>
      <c r="C260" t="s">
        <v>98</v>
      </c>
      <c r="D260" t="s">
        <v>23</v>
      </c>
      <c r="E260" t="s">
        <v>62</v>
      </c>
      <c r="F260" s="107">
        <v>45046</v>
      </c>
      <c r="G260" t="s">
        <v>3463</v>
      </c>
      <c r="H260" t="s">
        <v>3421</v>
      </c>
      <c r="I260">
        <v>7500</v>
      </c>
      <c r="J260">
        <v>1124</v>
      </c>
      <c r="L260">
        <v>734</v>
      </c>
      <c r="M260">
        <v>390</v>
      </c>
    </row>
    <row r="261" spans="1:45" x14ac:dyDescent="0.3">
      <c r="A261">
        <v>214</v>
      </c>
      <c r="B261" t="s">
        <v>152</v>
      </c>
      <c r="C261" t="s">
        <v>98</v>
      </c>
      <c r="D261" t="s">
        <v>23</v>
      </c>
      <c r="E261" t="s">
        <v>62</v>
      </c>
      <c r="F261" s="107">
        <v>45046</v>
      </c>
      <c r="G261" t="s">
        <v>3463</v>
      </c>
      <c r="H261" t="s">
        <v>3423</v>
      </c>
      <c r="I261">
        <v>7500</v>
      </c>
      <c r="J261">
        <v>717.20001220703125</v>
      </c>
      <c r="L261">
        <v>0</v>
      </c>
      <c r="M261">
        <v>717.2</v>
      </c>
    </row>
    <row r="262" spans="1:45" x14ac:dyDescent="0.3">
      <c r="A262">
        <v>214</v>
      </c>
      <c r="B262" t="s">
        <v>152</v>
      </c>
      <c r="C262" t="s">
        <v>98</v>
      </c>
      <c r="D262" t="s">
        <v>23</v>
      </c>
      <c r="E262" t="s">
        <v>62</v>
      </c>
      <c r="F262" s="107">
        <v>45046</v>
      </c>
      <c r="G262" t="s">
        <v>3463</v>
      </c>
      <c r="H262" t="s">
        <v>3426</v>
      </c>
      <c r="I262">
        <v>7500</v>
      </c>
      <c r="J262">
        <v>0</v>
      </c>
      <c r="L262">
        <v>0</v>
      </c>
      <c r="M262">
        <v>0</v>
      </c>
    </row>
    <row r="263" spans="1:45" x14ac:dyDescent="0.3">
      <c r="A263">
        <v>214</v>
      </c>
      <c r="B263" t="s">
        <v>152</v>
      </c>
      <c r="C263" t="s">
        <v>98</v>
      </c>
      <c r="D263" t="s">
        <v>23</v>
      </c>
      <c r="E263" t="s">
        <v>62</v>
      </c>
      <c r="F263" s="107">
        <v>45046</v>
      </c>
      <c r="G263" t="s">
        <v>3463</v>
      </c>
      <c r="H263" t="s">
        <v>3422</v>
      </c>
      <c r="I263">
        <v>7500</v>
      </c>
      <c r="J263">
        <v>472.29998779296881</v>
      </c>
      <c r="L263">
        <v>0</v>
      </c>
      <c r="M263">
        <v>472.3</v>
      </c>
    </row>
    <row r="264" spans="1:45" x14ac:dyDescent="0.3">
      <c r="A264">
        <v>214</v>
      </c>
      <c r="B264" t="s">
        <v>152</v>
      </c>
      <c r="C264" t="s">
        <v>98</v>
      </c>
      <c r="D264" t="s">
        <v>23</v>
      </c>
      <c r="E264" t="s">
        <v>62</v>
      </c>
      <c r="F264" s="107">
        <v>45046</v>
      </c>
      <c r="G264" t="s">
        <v>3463</v>
      </c>
      <c r="H264" t="s">
        <v>3424</v>
      </c>
      <c r="I264">
        <v>1</v>
      </c>
      <c r="J264">
        <v>0</v>
      </c>
      <c r="L264">
        <v>0</v>
      </c>
      <c r="M264">
        <v>0</v>
      </c>
    </row>
    <row r="265" spans="1:45" x14ac:dyDescent="0.3">
      <c r="A265">
        <v>214</v>
      </c>
      <c r="B265" t="s">
        <v>152</v>
      </c>
      <c r="C265" t="s">
        <v>98</v>
      </c>
      <c r="D265" t="s">
        <v>23</v>
      </c>
      <c r="E265" t="s">
        <v>62</v>
      </c>
      <c r="F265" s="107">
        <v>45046</v>
      </c>
      <c r="G265" t="s">
        <v>3463</v>
      </c>
      <c r="H265" t="s">
        <v>3427</v>
      </c>
      <c r="I265">
        <v>1</v>
      </c>
      <c r="J265">
        <v>0</v>
      </c>
      <c r="L265">
        <v>0</v>
      </c>
      <c r="M265">
        <v>0</v>
      </c>
    </row>
    <row r="266" spans="1:45" x14ac:dyDescent="0.3">
      <c r="A266">
        <v>217</v>
      </c>
      <c r="B266" t="s">
        <v>156</v>
      </c>
      <c r="C266" t="s">
        <v>98</v>
      </c>
      <c r="D266" t="s">
        <v>23</v>
      </c>
      <c r="E266" t="s">
        <v>24</v>
      </c>
      <c r="F266" s="107">
        <v>45046</v>
      </c>
      <c r="G266" t="s">
        <v>3464</v>
      </c>
      <c r="H266" t="s">
        <v>3421</v>
      </c>
      <c r="I266">
        <v>20</v>
      </c>
      <c r="J266">
        <v>65.300003051757813</v>
      </c>
      <c r="L266">
        <v>734</v>
      </c>
      <c r="M266">
        <v>390</v>
      </c>
      <c r="AS266">
        <v>734</v>
      </c>
    </row>
    <row r="267" spans="1:45" x14ac:dyDescent="0.3">
      <c r="A267">
        <v>217</v>
      </c>
      <c r="B267" t="s">
        <v>156</v>
      </c>
      <c r="C267" t="s">
        <v>98</v>
      </c>
      <c r="D267" t="s">
        <v>23</v>
      </c>
      <c r="E267" t="s">
        <v>24</v>
      </c>
      <c r="F267" s="107">
        <v>45046</v>
      </c>
      <c r="G267" t="s">
        <v>3464</v>
      </c>
      <c r="H267" t="s">
        <v>3423</v>
      </c>
      <c r="I267">
        <v>20</v>
      </c>
      <c r="J267">
        <v>0</v>
      </c>
      <c r="L267">
        <v>0</v>
      </c>
      <c r="M267">
        <v>717.2</v>
      </c>
      <c r="AS267">
        <v>0</v>
      </c>
    </row>
    <row r="268" spans="1:45" x14ac:dyDescent="0.3">
      <c r="A268">
        <v>217</v>
      </c>
      <c r="B268" t="s">
        <v>156</v>
      </c>
      <c r="C268" t="s">
        <v>98</v>
      </c>
      <c r="D268" t="s">
        <v>23</v>
      </c>
      <c r="E268" t="s">
        <v>24</v>
      </c>
      <c r="F268" s="107">
        <v>45046</v>
      </c>
      <c r="G268" t="s">
        <v>3464</v>
      </c>
      <c r="H268" t="s">
        <v>3426</v>
      </c>
      <c r="I268">
        <v>20</v>
      </c>
      <c r="J268">
        <v>0</v>
      </c>
      <c r="L268">
        <v>0</v>
      </c>
      <c r="M268">
        <v>0</v>
      </c>
      <c r="AS268">
        <v>0</v>
      </c>
    </row>
    <row r="269" spans="1:45" x14ac:dyDescent="0.3">
      <c r="A269">
        <v>217</v>
      </c>
      <c r="B269" t="s">
        <v>156</v>
      </c>
      <c r="C269" t="s">
        <v>98</v>
      </c>
      <c r="D269" t="s">
        <v>23</v>
      </c>
      <c r="E269" t="s">
        <v>24</v>
      </c>
      <c r="F269" s="107">
        <v>45046</v>
      </c>
      <c r="G269" t="s">
        <v>3464</v>
      </c>
      <c r="H269" t="s">
        <v>3422</v>
      </c>
      <c r="I269">
        <v>20</v>
      </c>
      <c r="J269">
        <v>0</v>
      </c>
      <c r="L269">
        <v>0</v>
      </c>
      <c r="M269">
        <v>472.3</v>
      </c>
      <c r="AS269">
        <v>0</v>
      </c>
    </row>
    <row r="270" spans="1:45" x14ac:dyDescent="0.3">
      <c r="A270">
        <v>217</v>
      </c>
      <c r="B270" t="s">
        <v>156</v>
      </c>
      <c r="C270" t="s">
        <v>98</v>
      </c>
      <c r="D270" t="s">
        <v>23</v>
      </c>
      <c r="E270" t="s">
        <v>24</v>
      </c>
      <c r="F270" s="107">
        <v>45046</v>
      </c>
      <c r="G270" t="s">
        <v>3464</v>
      </c>
      <c r="H270" t="s">
        <v>3424</v>
      </c>
      <c r="I270">
        <v>20</v>
      </c>
      <c r="J270">
        <v>0</v>
      </c>
      <c r="L270">
        <v>0</v>
      </c>
      <c r="M270">
        <v>0</v>
      </c>
      <c r="AS270">
        <v>0</v>
      </c>
    </row>
    <row r="271" spans="1:45" x14ac:dyDescent="0.3">
      <c r="A271">
        <v>217</v>
      </c>
      <c r="B271" t="s">
        <v>156</v>
      </c>
      <c r="C271" t="s">
        <v>98</v>
      </c>
      <c r="D271" t="s">
        <v>23</v>
      </c>
      <c r="E271" t="s">
        <v>24</v>
      </c>
      <c r="F271" s="107">
        <v>45046</v>
      </c>
      <c r="G271" t="s">
        <v>3464</v>
      </c>
      <c r="H271" t="s">
        <v>3427</v>
      </c>
      <c r="I271">
        <v>20</v>
      </c>
      <c r="J271">
        <v>0</v>
      </c>
      <c r="L271">
        <v>0</v>
      </c>
      <c r="M271">
        <v>0</v>
      </c>
      <c r="AS271">
        <v>0</v>
      </c>
    </row>
    <row r="272" spans="1:45" x14ac:dyDescent="0.3">
      <c r="A272">
        <v>218</v>
      </c>
      <c r="B272" t="s">
        <v>157</v>
      </c>
      <c r="C272" t="s">
        <v>98</v>
      </c>
      <c r="D272" t="s">
        <v>23</v>
      </c>
      <c r="E272" t="s">
        <v>62</v>
      </c>
      <c r="F272" s="107">
        <v>45046</v>
      </c>
      <c r="G272" t="s">
        <v>3465</v>
      </c>
      <c r="H272" t="s">
        <v>3421</v>
      </c>
      <c r="I272">
        <v>172000</v>
      </c>
      <c r="J272">
        <v>62379</v>
      </c>
      <c r="N272">
        <v>62379</v>
      </c>
    </row>
    <row r="273" spans="1:48" x14ac:dyDescent="0.3">
      <c r="A273">
        <v>218</v>
      </c>
      <c r="B273" t="s">
        <v>157</v>
      </c>
      <c r="C273" t="s">
        <v>98</v>
      </c>
      <c r="D273" t="s">
        <v>23</v>
      </c>
      <c r="E273" t="s">
        <v>62</v>
      </c>
      <c r="F273" s="107">
        <v>45046</v>
      </c>
      <c r="G273" t="s">
        <v>3465</v>
      </c>
      <c r="H273" t="s">
        <v>3423</v>
      </c>
      <c r="I273">
        <v>172000</v>
      </c>
      <c r="J273">
        <v>43890</v>
      </c>
      <c r="N273">
        <v>43890</v>
      </c>
    </row>
    <row r="274" spans="1:48" x14ac:dyDescent="0.3">
      <c r="A274">
        <v>218</v>
      </c>
      <c r="B274" t="s">
        <v>157</v>
      </c>
      <c r="C274" t="s">
        <v>98</v>
      </c>
      <c r="D274" t="s">
        <v>23</v>
      </c>
      <c r="E274" t="s">
        <v>62</v>
      </c>
      <c r="F274" s="107">
        <v>45046</v>
      </c>
      <c r="G274" t="s">
        <v>3465</v>
      </c>
      <c r="H274" t="s">
        <v>3426</v>
      </c>
      <c r="I274">
        <v>172000</v>
      </c>
      <c r="J274">
        <v>0</v>
      </c>
      <c r="N274">
        <v>0</v>
      </c>
    </row>
    <row r="275" spans="1:48" x14ac:dyDescent="0.3">
      <c r="A275">
        <v>218</v>
      </c>
      <c r="B275" t="s">
        <v>157</v>
      </c>
      <c r="C275" t="s">
        <v>98</v>
      </c>
      <c r="D275" t="s">
        <v>23</v>
      </c>
      <c r="E275" t="s">
        <v>62</v>
      </c>
      <c r="F275" s="107">
        <v>45046</v>
      </c>
      <c r="G275" t="s">
        <v>3465</v>
      </c>
      <c r="H275" t="s">
        <v>3422</v>
      </c>
      <c r="I275">
        <v>172000</v>
      </c>
      <c r="J275">
        <v>24750</v>
      </c>
      <c r="N275">
        <v>24750</v>
      </c>
    </row>
    <row r="276" spans="1:48" x14ac:dyDescent="0.3">
      <c r="A276">
        <v>218</v>
      </c>
      <c r="B276" t="s">
        <v>157</v>
      </c>
      <c r="C276" t="s">
        <v>98</v>
      </c>
      <c r="D276" t="s">
        <v>23</v>
      </c>
      <c r="E276" t="s">
        <v>62</v>
      </c>
      <c r="F276" s="107">
        <v>45046</v>
      </c>
      <c r="G276" t="s">
        <v>3465</v>
      </c>
      <c r="H276" t="s">
        <v>3424</v>
      </c>
      <c r="I276">
        <v>172000</v>
      </c>
      <c r="J276">
        <v>4680</v>
      </c>
      <c r="N276">
        <v>4680</v>
      </c>
    </row>
    <row r="277" spans="1:48" x14ac:dyDescent="0.3">
      <c r="A277">
        <v>218</v>
      </c>
      <c r="B277" t="s">
        <v>157</v>
      </c>
      <c r="C277" t="s">
        <v>98</v>
      </c>
      <c r="D277" t="s">
        <v>23</v>
      </c>
      <c r="E277" t="s">
        <v>62</v>
      </c>
      <c r="F277" s="107">
        <v>45046</v>
      </c>
      <c r="G277" t="s">
        <v>3465</v>
      </c>
      <c r="H277" t="s">
        <v>3427</v>
      </c>
      <c r="I277">
        <v>172000</v>
      </c>
      <c r="J277">
        <v>1380</v>
      </c>
      <c r="N277">
        <v>1380</v>
      </c>
    </row>
    <row r="278" spans="1:48" x14ac:dyDescent="0.3">
      <c r="A278">
        <v>225</v>
      </c>
      <c r="B278" t="s">
        <v>165</v>
      </c>
      <c r="C278" t="s">
        <v>98</v>
      </c>
      <c r="D278" t="s">
        <v>23</v>
      </c>
      <c r="E278" t="s">
        <v>24</v>
      </c>
      <c r="F278" s="107">
        <v>45046</v>
      </c>
      <c r="G278" t="s">
        <v>3466</v>
      </c>
      <c r="H278" t="s">
        <v>3421</v>
      </c>
      <c r="I278">
        <v>1</v>
      </c>
      <c r="J278">
        <v>6</v>
      </c>
      <c r="AT278">
        <v>6</v>
      </c>
    </row>
    <row r="279" spans="1:48" x14ac:dyDescent="0.3">
      <c r="A279">
        <v>225</v>
      </c>
      <c r="B279" t="s">
        <v>165</v>
      </c>
      <c r="C279" t="s">
        <v>98</v>
      </c>
      <c r="D279" t="s">
        <v>23</v>
      </c>
      <c r="E279" t="s">
        <v>24</v>
      </c>
      <c r="F279" s="107">
        <v>45046</v>
      </c>
      <c r="G279" t="s">
        <v>3466</v>
      </c>
      <c r="H279" t="s">
        <v>3423</v>
      </c>
      <c r="I279">
        <v>1</v>
      </c>
      <c r="J279">
        <v>2</v>
      </c>
      <c r="AT279">
        <v>2</v>
      </c>
    </row>
    <row r="280" spans="1:48" x14ac:dyDescent="0.3">
      <c r="A280">
        <v>225</v>
      </c>
      <c r="B280" t="s">
        <v>165</v>
      </c>
      <c r="C280" t="s">
        <v>98</v>
      </c>
      <c r="D280" t="s">
        <v>23</v>
      </c>
      <c r="E280" t="s">
        <v>24</v>
      </c>
      <c r="F280" s="107">
        <v>45046</v>
      </c>
      <c r="G280" t="s">
        <v>3466</v>
      </c>
      <c r="H280" t="s">
        <v>3426</v>
      </c>
      <c r="I280">
        <v>1</v>
      </c>
      <c r="J280">
        <v>0</v>
      </c>
      <c r="AT280">
        <v>0</v>
      </c>
    </row>
    <row r="281" spans="1:48" x14ac:dyDescent="0.3">
      <c r="A281">
        <v>225</v>
      </c>
      <c r="B281" t="s">
        <v>165</v>
      </c>
      <c r="C281" t="s">
        <v>98</v>
      </c>
      <c r="D281" t="s">
        <v>23</v>
      </c>
      <c r="E281" t="s">
        <v>24</v>
      </c>
      <c r="F281" s="107">
        <v>45046</v>
      </c>
      <c r="G281" t="s">
        <v>3466</v>
      </c>
      <c r="H281" t="s">
        <v>3422</v>
      </c>
      <c r="I281">
        <v>1</v>
      </c>
      <c r="J281">
        <v>10</v>
      </c>
      <c r="AT281">
        <v>10</v>
      </c>
    </row>
    <row r="282" spans="1:48" x14ac:dyDescent="0.3">
      <c r="A282">
        <v>225</v>
      </c>
      <c r="B282" t="s">
        <v>165</v>
      </c>
      <c r="C282" t="s">
        <v>98</v>
      </c>
      <c r="D282" t="s">
        <v>23</v>
      </c>
      <c r="E282" t="s">
        <v>24</v>
      </c>
      <c r="F282" s="107">
        <v>45046</v>
      </c>
      <c r="G282" t="s">
        <v>3466</v>
      </c>
      <c r="H282" t="s">
        <v>3424</v>
      </c>
      <c r="I282">
        <v>1</v>
      </c>
      <c r="J282">
        <v>1</v>
      </c>
      <c r="AT282">
        <v>1</v>
      </c>
    </row>
    <row r="283" spans="1:48" x14ac:dyDescent="0.3">
      <c r="A283">
        <v>225</v>
      </c>
      <c r="B283" t="s">
        <v>165</v>
      </c>
      <c r="C283" t="s">
        <v>98</v>
      </c>
      <c r="D283" t="s">
        <v>23</v>
      </c>
      <c r="E283" t="s">
        <v>24</v>
      </c>
      <c r="F283" s="107">
        <v>45046</v>
      </c>
      <c r="G283" t="s">
        <v>3466</v>
      </c>
      <c r="H283" t="s">
        <v>3427</v>
      </c>
      <c r="I283">
        <v>1</v>
      </c>
      <c r="J283">
        <v>1</v>
      </c>
      <c r="AT283">
        <v>1</v>
      </c>
    </row>
    <row r="284" spans="1:48" x14ac:dyDescent="0.3">
      <c r="A284">
        <v>239</v>
      </c>
      <c r="B284" t="s">
        <v>1243</v>
      </c>
      <c r="C284" t="s">
        <v>33</v>
      </c>
      <c r="D284" t="s">
        <v>23</v>
      </c>
      <c r="E284" t="s">
        <v>24</v>
      </c>
      <c r="F284" s="107">
        <v>45046</v>
      </c>
      <c r="G284" t="s">
        <v>3467</v>
      </c>
      <c r="H284" t="s">
        <v>3433</v>
      </c>
      <c r="J284">
        <v>2</v>
      </c>
      <c r="AU284">
        <v>2</v>
      </c>
    </row>
    <row r="285" spans="1:48" x14ac:dyDescent="0.3">
      <c r="A285">
        <v>239</v>
      </c>
      <c r="B285" t="s">
        <v>1243</v>
      </c>
      <c r="C285" t="s">
        <v>33</v>
      </c>
      <c r="D285" t="s">
        <v>23</v>
      </c>
      <c r="E285" t="s">
        <v>24</v>
      </c>
      <c r="F285" s="107">
        <v>45046</v>
      </c>
      <c r="G285" t="s">
        <v>3467</v>
      </c>
      <c r="H285" t="s">
        <v>7</v>
      </c>
      <c r="J285">
        <v>11</v>
      </c>
      <c r="AU285">
        <v>11</v>
      </c>
    </row>
    <row r="286" spans="1:48" x14ac:dyDescent="0.3">
      <c r="A286">
        <v>239</v>
      </c>
      <c r="B286" t="s">
        <v>1243</v>
      </c>
      <c r="C286" t="s">
        <v>33</v>
      </c>
      <c r="D286" t="s">
        <v>23</v>
      </c>
      <c r="E286" t="s">
        <v>24</v>
      </c>
      <c r="F286" s="107">
        <v>45046</v>
      </c>
      <c r="G286" t="s">
        <v>3467</v>
      </c>
      <c r="H286" t="s">
        <v>3435</v>
      </c>
      <c r="J286">
        <v>5</v>
      </c>
      <c r="AU286">
        <v>5</v>
      </c>
    </row>
    <row r="287" spans="1:48" x14ac:dyDescent="0.3">
      <c r="A287">
        <v>434</v>
      </c>
      <c r="B287" t="s">
        <v>411</v>
      </c>
      <c r="C287" t="s">
        <v>98</v>
      </c>
      <c r="D287" t="s">
        <v>23</v>
      </c>
      <c r="E287" t="s">
        <v>62</v>
      </c>
      <c r="F287" s="107">
        <v>45046</v>
      </c>
      <c r="G287" t="s">
        <v>1816</v>
      </c>
      <c r="H287" t="s">
        <v>3421</v>
      </c>
      <c r="I287">
        <v>200</v>
      </c>
      <c r="J287">
        <v>0</v>
      </c>
      <c r="AV287">
        <v>0</v>
      </c>
    </row>
    <row r="288" spans="1:48" x14ac:dyDescent="0.3">
      <c r="A288">
        <v>434</v>
      </c>
      <c r="B288" t="s">
        <v>411</v>
      </c>
      <c r="C288" t="s">
        <v>98</v>
      </c>
      <c r="D288" t="s">
        <v>23</v>
      </c>
      <c r="E288" t="s">
        <v>62</v>
      </c>
      <c r="F288" s="107">
        <v>45046</v>
      </c>
      <c r="G288" t="s">
        <v>1816</v>
      </c>
      <c r="H288" t="s">
        <v>3423</v>
      </c>
      <c r="I288">
        <v>200</v>
      </c>
      <c r="J288">
        <v>0</v>
      </c>
      <c r="AV288">
        <v>0</v>
      </c>
    </row>
    <row r="289" spans="1:48" x14ac:dyDescent="0.3">
      <c r="A289">
        <v>434</v>
      </c>
      <c r="B289" t="s">
        <v>411</v>
      </c>
      <c r="C289" t="s">
        <v>98</v>
      </c>
      <c r="D289" t="s">
        <v>23</v>
      </c>
      <c r="E289" t="s">
        <v>62</v>
      </c>
      <c r="F289" s="107">
        <v>45046</v>
      </c>
      <c r="G289" t="s">
        <v>1816</v>
      </c>
      <c r="H289" t="s">
        <v>3426</v>
      </c>
      <c r="I289">
        <v>200</v>
      </c>
      <c r="J289">
        <v>0</v>
      </c>
      <c r="AV289">
        <v>0</v>
      </c>
    </row>
    <row r="290" spans="1:48" x14ac:dyDescent="0.3">
      <c r="A290">
        <v>434</v>
      </c>
      <c r="B290" t="s">
        <v>411</v>
      </c>
      <c r="C290" t="s">
        <v>98</v>
      </c>
      <c r="D290" t="s">
        <v>23</v>
      </c>
      <c r="E290" t="s">
        <v>62</v>
      </c>
      <c r="F290" s="107">
        <v>45046</v>
      </c>
      <c r="G290" t="s">
        <v>1816</v>
      </c>
      <c r="H290" t="s">
        <v>3422</v>
      </c>
      <c r="I290">
        <v>200</v>
      </c>
      <c r="J290">
        <v>0.80000001192092896</v>
      </c>
      <c r="AV290">
        <v>0.8</v>
      </c>
    </row>
    <row r="291" spans="1:48" x14ac:dyDescent="0.3">
      <c r="A291">
        <v>434</v>
      </c>
      <c r="B291" t="s">
        <v>411</v>
      </c>
      <c r="C291" t="s">
        <v>98</v>
      </c>
      <c r="D291" t="s">
        <v>23</v>
      </c>
      <c r="E291" t="s">
        <v>62</v>
      </c>
      <c r="F291" s="107">
        <v>45046</v>
      </c>
      <c r="G291" t="s">
        <v>1816</v>
      </c>
      <c r="H291" t="s">
        <v>3424</v>
      </c>
      <c r="I291">
        <v>200</v>
      </c>
      <c r="J291">
        <v>0</v>
      </c>
      <c r="AV291">
        <v>0</v>
      </c>
    </row>
    <row r="292" spans="1:48" x14ac:dyDescent="0.3">
      <c r="A292">
        <v>434</v>
      </c>
      <c r="B292" t="s">
        <v>411</v>
      </c>
      <c r="C292" t="s">
        <v>98</v>
      </c>
      <c r="D292" t="s">
        <v>23</v>
      </c>
      <c r="E292" t="s">
        <v>62</v>
      </c>
      <c r="F292" s="107">
        <v>45046</v>
      </c>
      <c r="G292" t="s">
        <v>1816</v>
      </c>
      <c r="H292" t="s">
        <v>3427</v>
      </c>
      <c r="I292">
        <v>200</v>
      </c>
      <c r="J292">
        <v>0</v>
      </c>
      <c r="AV292">
        <v>0</v>
      </c>
    </row>
    <row r="293" spans="1:48" x14ac:dyDescent="0.3">
      <c r="A293">
        <v>208</v>
      </c>
      <c r="B293" t="s">
        <v>149</v>
      </c>
      <c r="C293" t="s">
        <v>98</v>
      </c>
      <c r="D293" t="s">
        <v>23</v>
      </c>
      <c r="E293" t="s">
        <v>62</v>
      </c>
      <c r="F293" s="107">
        <v>45077</v>
      </c>
      <c r="G293" t="s">
        <v>3468</v>
      </c>
      <c r="H293" t="s">
        <v>3421</v>
      </c>
      <c r="I293">
        <v>1</v>
      </c>
      <c r="J293">
        <v>779</v>
      </c>
      <c r="K293">
        <v>779</v>
      </c>
    </row>
    <row r="294" spans="1:48" x14ac:dyDescent="0.3">
      <c r="A294">
        <v>208</v>
      </c>
      <c r="B294" t="s">
        <v>149</v>
      </c>
      <c r="C294" t="s">
        <v>98</v>
      </c>
      <c r="D294" t="s">
        <v>23</v>
      </c>
      <c r="E294" t="s">
        <v>62</v>
      </c>
      <c r="F294" s="107">
        <v>45077</v>
      </c>
      <c r="G294" t="s">
        <v>3468</v>
      </c>
      <c r="H294" t="s">
        <v>3423</v>
      </c>
      <c r="I294">
        <v>1</v>
      </c>
      <c r="J294">
        <v>303</v>
      </c>
      <c r="K294">
        <v>303</v>
      </c>
    </row>
    <row r="295" spans="1:48" x14ac:dyDescent="0.3">
      <c r="A295">
        <v>208</v>
      </c>
      <c r="B295" t="s">
        <v>149</v>
      </c>
      <c r="C295" t="s">
        <v>98</v>
      </c>
      <c r="D295" t="s">
        <v>23</v>
      </c>
      <c r="E295" t="s">
        <v>62</v>
      </c>
      <c r="F295" s="107">
        <v>45077</v>
      </c>
      <c r="G295" t="s">
        <v>3468</v>
      </c>
      <c r="H295" t="s">
        <v>3426</v>
      </c>
      <c r="I295">
        <v>1</v>
      </c>
      <c r="J295">
        <v>0</v>
      </c>
      <c r="K295">
        <v>0</v>
      </c>
    </row>
    <row r="296" spans="1:48" x14ac:dyDescent="0.3">
      <c r="A296">
        <v>208</v>
      </c>
      <c r="B296" t="s">
        <v>149</v>
      </c>
      <c r="C296" t="s">
        <v>98</v>
      </c>
      <c r="D296" t="s">
        <v>23</v>
      </c>
      <c r="E296" t="s">
        <v>62</v>
      </c>
      <c r="F296" s="107">
        <v>45077</v>
      </c>
      <c r="G296" t="s">
        <v>3468</v>
      </c>
      <c r="H296" t="s">
        <v>3422</v>
      </c>
      <c r="I296">
        <v>1</v>
      </c>
      <c r="J296">
        <v>178</v>
      </c>
      <c r="K296">
        <v>178</v>
      </c>
    </row>
    <row r="297" spans="1:48" x14ac:dyDescent="0.3">
      <c r="A297">
        <v>208</v>
      </c>
      <c r="B297" t="s">
        <v>149</v>
      </c>
      <c r="C297" t="s">
        <v>98</v>
      </c>
      <c r="D297" t="s">
        <v>23</v>
      </c>
      <c r="E297" t="s">
        <v>62</v>
      </c>
      <c r="F297" s="107">
        <v>45077</v>
      </c>
      <c r="G297" t="s">
        <v>3468</v>
      </c>
      <c r="H297" t="s">
        <v>3424</v>
      </c>
      <c r="I297">
        <v>0</v>
      </c>
      <c r="J297">
        <v>0</v>
      </c>
      <c r="K297">
        <v>0</v>
      </c>
    </row>
    <row r="298" spans="1:48" x14ac:dyDescent="0.3">
      <c r="A298">
        <v>208</v>
      </c>
      <c r="B298" t="s">
        <v>149</v>
      </c>
      <c r="C298" t="s">
        <v>98</v>
      </c>
      <c r="D298" t="s">
        <v>23</v>
      </c>
      <c r="E298" t="s">
        <v>62</v>
      </c>
      <c r="F298" s="107">
        <v>45077</v>
      </c>
      <c r="G298" t="s">
        <v>3468</v>
      </c>
      <c r="H298" t="s">
        <v>3427</v>
      </c>
      <c r="I298">
        <v>1</v>
      </c>
      <c r="J298">
        <v>8</v>
      </c>
      <c r="K298">
        <v>8</v>
      </c>
    </row>
    <row r="299" spans="1:48" x14ac:dyDescent="0.3">
      <c r="A299">
        <v>214</v>
      </c>
      <c r="B299" t="s">
        <v>152</v>
      </c>
      <c r="C299" t="s">
        <v>98</v>
      </c>
      <c r="D299" t="s">
        <v>23</v>
      </c>
      <c r="E299" t="s">
        <v>62</v>
      </c>
      <c r="F299" s="107">
        <v>45077</v>
      </c>
      <c r="G299" t="s">
        <v>3469</v>
      </c>
      <c r="H299" t="s">
        <v>3421</v>
      </c>
      <c r="I299">
        <v>7500</v>
      </c>
      <c r="J299">
        <v>1008</v>
      </c>
      <c r="L299">
        <v>397</v>
      </c>
      <c r="M299">
        <v>611</v>
      </c>
    </row>
    <row r="300" spans="1:48" x14ac:dyDescent="0.3">
      <c r="A300">
        <v>214</v>
      </c>
      <c r="B300" t="s">
        <v>152</v>
      </c>
      <c r="C300" t="s">
        <v>98</v>
      </c>
      <c r="D300" t="s">
        <v>23</v>
      </c>
      <c r="E300" t="s">
        <v>62</v>
      </c>
      <c r="F300" s="107">
        <v>45077</v>
      </c>
      <c r="G300" t="s">
        <v>3469</v>
      </c>
      <c r="H300" t="s">
        <v>3423</v>
      </c>
      <c r="I300">
        <v>7500</v>
      </c>
      <c r="J300">
        <v>1012.830017089844</v>
      </c>
      <c r="L300">
        <v>0</v>
      </c>
      <c r="M300">
        <v>1012.83</v>
      </c>
    </row>
    <row r="301" spans="1:48" x14ac:dyDescent="0.3">
      <c r="A301">
        <v>214</v>
      </c>
      <c r="B301" t="s">
        <v>152</v>
      </c>
      <c r="C301" t="s">
        <v>98</v>
      </c>
      <c r="D301" t="s">
        <v>23</v>
      </c>
      <c r="E301" t="s">
        <v>62</v>
      </c>
      <c r="F301" s="107">
        <v>45077</v>
      </c>
      <c r="G301" t="s">
        <v>3469</v>
      </c>
      <c r="H301" t="s">
        <v>3426</v>
      </c>
      <c r="I301">
        <v>7500</v>
      </c>
      <c r="J301">
        <v>0</v>
      </c>
      <c r="L301">
        <v>0</v>
      </c>
      <c r="M301">
        <v>0</v>
      </c>
    </row>
    <row r="302" spans="1:48" x14ac:dyDescent="0.3">
      <c r="A302">
        <v>214</v>
      </c>
      <c r="B302" t="s">
        <v>152</v>
      </c>
      <c r="C302" t="s">
        <v>98</v>
      </c>
      <c r="D302" t="s">
        <v>23</v>
      </c>
      <c r="E302" t="s">
        <v>62</v>
      </c>
      <c r="F302" s="107">
        <v>45077</v>
      </c>
      <c r="G302" t="s">
        <v>3469</v>
      </c>
      <c r="H302" t="s">
        <v>3422</v>
      </c>
      <c r="I302">
        <v>7500</v>
      </c>
      <c r="J302">
        <v>611.20001220703125</v>
      </c>
      <c r="L302">
        <v>152.6</v>
      </c>
      <c r="M302">
        <v>458.6</v>
      </c>
    </row>
    <row r="303" spans="1:48" x14ac:dyDescent="0.3">
      <c r="A303">
        <v>214</v>
      </c>
      <c r="B303" t="s">
        <v>152</v>
      </c>
      <c r="C303" t="s">
        <v>98</v>
      </c>
      <c r="D303" t="s">
        <v>23</v>
      </c>
      <c r="E303" t="s">
        <v>62</v>
      </c>
      <c r="F303" s="107">
        <v>45077</v>
      </c>
      <c r="G303" t="s">
        <v>3469</v>
      </c>
      <c r="H303" t="s">
        <v>3424</v>
      </c>
      <c r="I303">
        <v>1</v>
      </c>
      <c r="J303">
        <v>0</v>
      </c>
      <c r="L303">
        <v>0</v>
      </c>
      <c r="M303">
        <v>0</v>
      </c>
    </row>
    <row r="304" spans="1:48" x14ac:dyDescent="0.3">
      <c r="A304">
        <v>214</v>
      </c>
      <c r="B304" t="s">
        <v>152</v>
      </c>
      <c r="C304" t="s">
        <v>98</v>
      </c>
      <c r="D304" t="s">
        <v>23</v>
      </c>
      <c r="E304" t="s">
        <v>62</v>
      </c>
      <c r="F304" s="107">
        <v>45077</v>
      </c>
      <c r="G304" t="s">
        <v>3469</v>
      </c>
      <c r="H304" t="s">
        <v>3427</v>
      </c>
      <c r="I304">
        <v>1</v>
      </c>
      <c r="J304">
        <v>0</v>
      </c>
      <c r="L304">
        <v>0</v>
      </c>
      <c r="M304">
        <v>0</v>
      </c>
    </row>
    <row r="305" spans="1:46" x14ac:dyDescent="0.3">
      <c r="A305">
        <v>217</v>
      </c>
      <c r="B305" t="s">
        <v>156</v>
      </c>
      <c r="C305" t="s">
        <v>98</v>
      </c>
      <c r="D305" t="s">
        <v>23</v>
      </c>
      <c r="E305" t="s">
        <v>24</v>
      </c>
      <c r="F305" s="107">
        <v>45077</v>
      </c>
      <c r="G305" t="s">
        <v>3470</v>
      </c>
      <c r="H305" t="s">
        <v>3421</v>
      </c>
      <c r="I305">
        <v>20</v>
      </c>
      <c r="J305">
        <v>39.380001068115227</v>
      </c>
      <c r="L305">
        <v>397</v>
      </c>
      <c r="M305">
        <v>611</v>
      </c>
      <c r="AS305">
        <v>397</v>
      </c>
    </row>
    <row r="306" spans="1:46" x14ac:dyDescent="0.3">
      <c r="A306">
        <v>217</v>
      </c>
      <c r="B306" t="s">
        <v>156</v>
      </c>
      <c r="C306" t="s">
        <v>98</v>
      </c>
      <c r="D306" t="s">
        <v>23</v>
      </c>
      <c r="E306" t="s">
        <v>24</v>
      </c>
      <c r="F306" s="107">
        <v>45077</v>
      </c>
      <c r="G306" t="s">
        <v>3470</v>
      </c>
      <c r="H306" t="s">
        <v>3423</v>
      </c>
      <c r="I306">
        <v>20</v>
      </c>
      <c r="J306">
        <v>0</v>
      </c>
      <c r="L306">
        <v>0</v>
      </c>
      <c r="M306">
        <v>1012.83</v>
      </c>
      <c r="AS306">
        <v>0</v>
      </c>
    </row>
    <row r="307" spans="1:46" x14ac:dyDescent="0.3">
      <c r="A307">
        <v>217</v>
      </c>
      <c r="B307" t="s">
        <v>156</v>
      </c>
      <c r="C307" t="s">
        <v>98</v>
      </c>
      <c r="D307" t="s">
        <v>23</v>
      </c>
      <c r="E307" t="s">
        <v>24</v>
      </c>
      <c r="F307" s="107">
        <v>45077</v>
      </c>
      <c r="G307" t="s">
        <v>3470</v>
      </c>
      <c r="H307" t="s">
        <v>3426</v>
      </c>
      <c r="I307">
        <v>20</v>
      </c>
      <c r="J307">
        <v>0</v>
      </c>
      <c r="L307">
        <v>0</v>
      </c>
      <c r="M307">
        <v>0</v>
      </c>
      <c r="AS307">
        <v>0</v>
      </c>
    </row>
    <row r="308" spans="1:46" x14ac:dyDescent="0.3">
      <c r="A308">
        <v>217</v>
      </c>
      <c r="B308" t="s">
        <v>156</v>
      </c>
      <c r="C308" t="s">
        <v>98</v>
      </c>
      <c r="D308" t="s">
        <v>23</v>
      </c>
      <c r="E308" t="s">
        <v>24</v>
      </c>
      <c r="F308" s="107">
        <v>45077</v>
      </c>
      <c r="G308" t="s">
        <v>3470</v>
      </c>
      <c r="H308" t="s">
        <v>3422</v>
      </c>
      <c r="I308">
        <v>20</v>
      </c>
      <c r="J308">
        <v>24.969999313354489</v>
      </c>
      <c r="L308">
        <v>152.6</v>
      </c>
      <c r="M308">
        <v>458.6</v>
      </c>
      <c r="AS308">
        <v>152.6</v>
      </c>
    </row>
    <row r="309" spans="1:46" x14ac:dyDescent="0.3">
      <c r="A309">
        <v>217</v>
      </c>
      <c r="B309" t="s">
        <v>156</v>
      </c>
      <c r="C309" t="s">
        <v>98</v>
      </c>
      <c r="D309" t="s">
        <v>23</v>
      </c>
      <c r="E309" t="s">
        <v>24</v>
      </c>
      <c r="F309" s="107">
        <v>45077</v>
      </c>
      <c r="G309" t="s">
        <v>3470</v>
      </c>
      <c r="H309" t="s">
        <v>3424</v>
      </c>
      <c r="I309">
        <v>20</v>
      </c>
      <c r="J309">
        <v>0</v>
      </c>
      <c r="L309">
        <v>0</v>
      </c>
      <c r="M309">
        <v>0</v>
      </c>
      <c r="AS309">
        <v>0</v>
      </c>
    </row>
    <row r="310" spans="1:46" x14ac:dyDescent="0.3">
      <c r="A310">
        <v>217</v>
      </c>
      <c r="B310" t="s">
        <v>156</v>
      </c>
      <c r="C310" t="s">
        <v>98</v>
      </c>
      <c r="D310" t="s">
        <v>23</v>
      </c>
      <c r="E310" t="s">
        <v>24</v>
      </c>
      <c r="F310" s="107">
        <v>45077</v>
      </c>
      <c r="G310" t="s">
        <v>3470</v>
      </c>
      <c r="H310" t="s">
        <v>3427</v>
      </c>
      <c r="I310">
        <v>20</v>
      </c>
      <c r="J310">
        <v>0</v>
      </c>
      <c r="L310">
        <v>0</v>
      </c>
      <c r="M310">
        <v>0</v>
      </c>
      <c r="AS310">
        <v>0</v>
      </c>
    </row>
    <row r="311" spans="1:46" x14ac:dyDescent="0.3">
      <c r="A311">
        <v>218</v>
      </c>
      <c r="B311" t="s">
        <v>157</v>
      </c>
      <c r="C311" t="s">
        <v>98</v>
      </c>
      <c r="D311" t="s">
        <v>23</v>
      </c>
      <c r="E311" t="s">
        <v>62</v>
      </c>
      <c r="F311" s="107">
        <v>45077</v>
      </c>
      <c r="G311" t="s">
        <v>3471</v>
      </c>
      <c r="H311" t="s">
        <v>3421</v>
      </c>
      <c r="I311">
        <v>172000</v>
      </c>
      <c r="J311">
        <v>71125</v>
      </c>
      <c r="N311">
        <v>71125</v>
      </c>
    </row>
    <row r="312" spans="1:46" x14ac:dyDescent="0.3">
      <c r="A312">
        <v>218</v>
      </c>
      <c r="B312" t="s">
        <v>157</v>
      </c>
      <c r="C312" t="s">
        <v>98</v>
      </c>
      <c r="D312" t="s">
        <v>23</v>
      </c>
      <c r="E312" t="s">
        <v>62</v>
      </c>
      <c r="F312" s="107">
        <v>45077</v>
      </c>
      <c r="G312" t="s">
        <v>3471</v>
      </c>
      <c r="H312" t="s">
        <v>3423</v>
      </c>
      <c r="I312">
        <v>172000</v>
      </c>
      <c r="J312">
        <v>50730</v>
      </c>
      <c r="N312">
        <v>50730</v>
      </c>
    </row>
    <row r="313" spans="1:46" x14ac:dyDescent="0.3">
      <c r="A313">
        <v>218</v>
      </c>
      <c r="B313" t="s">
        <v>157</v>
      </c>
      <c r="C313" t="s">
        <v>98</v>
      </c>
      <c r="D313" t="s">
        <v>23</v>
      </c>
      <c r="E313" t="s">
        <v>62</v>
      </c>
      <c r="F313" s="107">
        <v>45077</v>
      </c>
      <c r="G313" t="s">
        <v>3471</v>
      </c>
      <c r="H313" t="s">
        <v>3426</v>
      </c>
      <c r="I313">
        <v>172000</v>
      </c>
      <c r="J313">
        <v>0</v>
      </c>
      <c r="N313">
        <v>0</v>
      </c>
    </row>
    <row r="314" spans="1:46" x14ac:dyDescent="0.3">
      <c r="A314">
        <v>218</v>
      </c>
      <c r="B314" t="s">
        <v>157</v>
      </c>
      <c r="C314" t="s">
        <v>98</v>
      </c>
      <c r="D314" t="s">
        <v>23</v>
      </c>
      <c r="E314" t="s">
        <v>62</v>
      </c>
      <c r="F314" s="107">
        <v>45077</v>
      </c>
      <c r="G314" t="s">
        <v>3471</v>
      </c>
      <c r="H314" t="s">
        <v>3422</v>
      </c>
      <c r="I314">
        <v>172000</v>
      </c>
      <c r="J314">
        <v>20724</v>
      </c>
      <c r="N314">
        <v>20724</v>
      </c>
    </row>
    <row r="315" spans="1:46" x14ac:dyDescent="0.3">
      <c r="A315">
        <v>218</v>
      </c>
      <c r="B315" t="s">
        <v>157</v>
      </c>
      <c r="C315" t="s">
        <v>98</v>
      </c>
      <c r="D315" t="s">
        <v>23</v>
      </c>
      <c r="E315" t="s">
        <v>62</v>
      </c>
      <c r="F315" s="107">
        <v>45077</v>
      </c>
      <c r="G315" t="s">
        <v>3471</v>
      </c>
      <c r="H315" t="s">
        <v>3424</v>
      </c>
      <c r="I315">
        <v>172000</v>
      </c>
      <c r="J315">
        <v>3600</v>
      </c>
      <c r="N315">
        <v>3600</v>
      </c>
    </row>
    <row r="316" spans="1:46" x14ac:dyDescent="0.3">
      <c r="A316">
        <v>218</v>
      </c>
      <c r="B316" t="s">
        <v>157</v>
      </c>
      <c r="C316" t="s">
        <v>98</v>
      </c>
      <c r="D316" t="s">
        <v>23</v>
      </c>
      <c r="E316" t="s">
        <v>62</v>
      </c>
      <c r="F316" s="107">
        <v>45077</v>
      </c>
      <c r="G316" t="s">
        <v>3471</v>
      </c>
      <c r="H316" t="s">
        <v>3427</v>
      </c>
      <c r="I316">
        <v>172000</v>
      </c>
      <c r="J316">
        <v>1130</v>
      </c>
      <c r="N316">
        <v>1130</v>
      </c>
    </row>
    <row r="317" spans="1:46" x14ac:dyDescent="0.3">
      <c r="A317">
        <v>225</v>
      </c>
      <c r="B317" t="s">
        <v>165</v>
      </c>
      <c r="C317" t="s">
        <v>98</v>
      </c>
      <c r="D317" t="s">
        <v>23</v>
      </c>
      <c r="E317" t="s">
        <v>24</v>
      </c>
      <c r="F317" s="107">
        <v>45077</v>
      </c>
      <c r="G317" t="s">
        <v>3472</v>
      </c>
      <c r="H317" t="s">
        <v>3421</v>
      </c>
      <c r="I317">
        <v>1</v>
      </c>
      <c r="J317">
        <v>9</v>
      </c>
      <c r="AT317">
        <v>9</v>
      </c>
    </row>
    <row r="318" spans="1:46" x14ac:dyDescent="0.3">
      <c r="A318">
        <v>225</v>
      </c>
      <c r="B318" t="s">
        <v>165</v>
      </c>
      <c r="C318" t="s">
        <v>98</v>
      </c>
      <c r="D318" t="s">
        <v>23</v>
      </c>
      <c r="E318" t="s">
        <v>24</v>
      </c>
      <c r="F318" s="107">
        <v>45077</v>
      </c>
      <c r="G318" t="s">
        <v>3472</v>
      </c>
      <c r="H318" t="s">
        <v>3423</v>
      </c>
      <c r="I318">
        <v>1</v>
      </c>
      <c r="J318">
        <v>2</v>
      </c>
      <c r="AT318">
        <v>2</v>
      </c>
    </row>
    <row r="319" spans="1:46" x14ac:dyDescent="0.3">
      <c r="A319">
        <v>225</v>
      </c>
      <c r="B319" t="s">
        <v>165</v>
      </c>
      <c r="C319" t="s">
        <v>98</v>
      </c>
      <c r="D319" t="s">
        <v>23</v>
      </c>
      <c r="E319" t="s">
        <v>24</v>
      </c>
      <c r="F319" s="107">
        <v>45077</v>
      </c>
      <c r="G319" t="s">
        <v>3472</v>
      </c>
      <c r="H319" t="s">
        <v>3426</v>
      </c>
      <c r="I319">
        <v>1</v>
      </c>
      <c r="J319">
        <v>0</v>
      </c>
      <c r="AT319">
        <v>0</v>
      </c>
    </row>
    <row r="320" spans="1:46" x14ac:dyDescent="0.3">
      <c r="A320">
        <v>225</v>
      </c>
      <c r="B320" t="s">
        <v>165</v>
      </c>
      <c r="C320" t="s">
        <v>98</v>
      </c>
      <c r="D320" t="s">
        <v>23</v>
      </c>
      <c r="E320" t="s">
        <v>24</v>
      </c>
      <c r="F320" s="107">
        <v>45077</v>
      </c>
      <c r="G320" t="s">
        <v>3472</v>
      </c>
      <c r="H320" t="s">
        <v>3422</v>
      </c>
      <c r="I320">
        <v>1</v>
      </c>
      <c r="J320">
        <v>10</v>
      </c>
      <c r="AT320">
        <v>10</v>
      </c>
    </row>
    <row r="321" spans="1:48" x14ac:dyDescent="0.3">
      <c r="A321">
        <v>225</v>
      </c>
      <c r="B321" t="s">
        <v>165</v>
      </c>
      <c r="C321" t="s">
        <v>98</v>
      </c>
      <c r="D321" t="s">
        <v>23</v>
      </c>
      <c r="E321" t="s">
        <v>24</v>
      </c>
      <c r="F321" s="107">
        <v>45077</v>
      </c>
      <c r="G321" t="s">
        <v>3472</v>
      </c>
      <c r="H321" t="s">
        <v>3424</v>
      </c>
      <c r="I321">
        <v>1</v>
      </c>
      <c r="J321">
        <v>1</v>
      </c>
      <c r="AT321">
        <v>1</v>
      </c>
    </row>
    <row r="322" spans="1:48" x14ac:dyDescent="0.3">
      <c r="A322">
        <v>225</v>
      </c>
      <c r="B322" t="s">
        <v>165</v>
      </c>
      <c r="C322" t="s">
        <v>98</v>
      </c>
      <c r="D322" t="s">
        <v>23</v>
      </c>
      <c r="E322" t="s">
        <v>24</v>
      </c>
      <c r="F322" s="107">
        <v>45077</v>
      </c>
      <c r="G322" t="s">
        <v>3472</v>
      </c>
      <c r="H322" t="s">
        <v>3427</v>
      </c>
      <c r="I322">
        <v>1</v>
      </c>
      <c r="J322">
        <v>1</v>
      </c>
      <c r="AT322">
        <v>1</v>
      </c>
    </row>
    <row r="323" spans="1:48" x14ac:dyDescent="0.3">
      <c r="A323">
        <v>239</v>
      </c>
      <c r="B323" t="s">
        <v>1243</v>
      </c>
      <c r="C323" t="s">
        <v>33</v>
      </c>
      <c r="D323" t="s">
        <v>23</v>
      </c>
      <c r="E323" t="s">
        <v>24</v>
      </c>
      <c r="F323" s="107">
        <v>45077</v>
      </c>
      <c r="G323" t="s">
        <v>3473</v>
      </c>
      <c r="H323" t="s">
        <v>3433</v>
      </c>
      <c r="J323">
        <v>2</v>
      </c>
      <c r="AU323">
        <v>2</v>
      </c>
    </row>
    <row r="324" spans="1:48" x14ac:dyDescent="0.3">
      <c r="A324">
        <v>239</v>
      </c>
      <c r="B324" t="s">
        <v>1243</v>
      </c>
      <c r="C324" t="s">
        <v>33</v>
      </c>
      <c r="D324" t="s">
        <v>23</v>
      </c>
      <c r="E324" t="s">
        <v>24</v>
      </c>
      <c r="F324" s="107">
        <v>45077</v>
      </c>
      <c r="G324" t="s">
        <v>3473</v>
      </c>
      <c r="H324" t="s">
        <v>7</v>
      </c>
      <c r="J324">
        <v>12</v>
      </c>
      <c r="AU324">
        <v>12</v>
      </c>
    </row>
    <row r="325" spans="1:48" x14ac:dyDescent="0.3">
      <c r="A325">
        <v>239</v>
      </c>
      <c r="B325" t="s">
        <v>1243</v>
      </c>
      <c r="C325" t="s">
        <v>33</v>
      </c>
      <c r="D325" t="s">
        <v>23</v>
      </c>
      <c r="E325" t="s">
        <v>24</v>
      </c>
      <c r="F325" s="107">
        <v>45077</v>
      </c>
      <c r="G325" t="s">
        <v>3473</v>
      </c>
      <c r="H325" t="s">
        <v>3435</v>
      </c>
      <c r="J325">
        <v>5</v>
      </c>
      <c r="AU325">
        <v>5</v>
      </c>
    </row>
    <row r="326" spans="1:48" x14ac:dyDescent="0.3">
      <c r="A326">
        <v>434</v>
      </c>
      <c r="B326" t="s">
        <v>411</v>
      </c>
      <c r="C326" t="s">
        <v>98</v>
      </c>
      <c r="D326" t="s">
        <v>23</v>
      </c>
      <c r="E326" t="s">
        <v>62</v>
      </c>
      <c r="F326" s="107">
        <v>45077</v>
      </c>
      <c r="G326" t="s">
        <v>1817</v>
      </c>
      <c r="H326" t="s">
        <v>3421</v>
      </c>
      <c r="I326">
        <v>200</v>
      </c>
      <c r="J326">
        <v>0</v>
      </c>
      <c r="AV326">
        <v>0</v>
      </c>
    </row>
    <row r="327" spans="1:48" x14ac:dyDescent="0.3">
      <c r="A327">
        <v>434</v>
      </c>
      <c r="B327" t="s">
        <v>411</v>
      </c>
      <c r="C327" t="s">
        <v>98</v>
      </c>
      <c r="D327" t="s">
        <v>23</v>
      </c>
      <c r="E327" t="s">
        <v>62</v>
      </c>
      <c r="F327" s="107">
        <v>45077</v>
      </c>
      <c r="G327" t="s">
        <v>1817</v>
      </c>
      <c r="H327" t="s">
        <v>3423</v>
      </c>
      <c r="I327">
        <v>200</v>
      </c>
      <c r="J327">
        <v>0</v>
      </c>
      <c r="AV327">
        <v>0</v>
      </c>
    </row>
    <row r="328" spans="1:48" x14ac:dyDescent="0.3">
      <c r="A328">
        <v>434</v>
      </c>
      <c r="B328" t="s">
        <v>411</v>
      </c>
      <c r="C328" t="s">
        <v>98</v>
      </c>
      <c r="D328" t="s">
        <v>23</v>
      </c>
      <c r="E328" t="s">
        <v>62</v>
      </c>
      <c r="F328" s="107">
        <v>45077</v>
      </c>
      <c r="G328" t="s">
        <v>1817</v>
      </c>
      <c r="H328" t="s">
        <v>3426</v>
      </c>
      <c r="I328">
        <v>200</v>
      </c>
      <c r="J328">
        <v>0</v>
      </c>
      <c r="AV328">
        <v>0</v>
      </c>
    </row>
    <row r="329" spans="1:48" x14ac:dyDescent="0.3">
      <c r="A329">
        <v>434</v>
      </c>
      <c r="B329" t="s">
        <v>411</v>
      </c>
      <c r="C329" t="s">
        <v>98</v>
      </c>
      <c r="D329" t="s">
        <v>23</v>
      </c>
      <c r="E329" t="s">
        <v>62</v>
      </c>
      <c r="F329" s="107">
        <v>45077</v>
      </c>
      <c r="G329" t="s">
        <v>1817</v>
      </c>
      <c r="H329" t="s">
        <v>3422</v>
      </c>
      <c r="I329">
        <v>200</v>
      </c>
      <c r="J329">
        <v>4.5999999046325684</v>
      </c>
      <c r="AV329">
        <v>4.5999999999999996</v>
      </c>
    </row>
    <row r="330" spans="1:48" x14ac:dyDescent="0.3">
      <c r="A330">
        <v>434</v>
      </c>
      <c r="B330" t="s">
        <v>411</v>
      </c>
      <c r="C330" t="s">
        <v>98</v>
      </c>
      <c r="D330" t="s">
        <v>23</v>
      </c>
      <c r="E330" t="s">
        <v>62</v>
      </c>
      <c r="F330" s="107">
        <v>45077</v>
      </c>
      <c r="G330" t="s">
        <v>1817</v>
      </c>
      <c r="H330" t="s">
        <v>3424</v>
      </c>
      <c r="I330">
        <v>200</v>
      </c>
      <c r="J330">
        <v>0</v>
      </c>
      <c r="AV330">
        <v>0</v>
      </c>
    </row>
    <row r="331" spans="1:48" x14ac:dyDescent="0.3">
      <c r="A331">
        <v>434</v>
      </c>
      <c r="B331" t="s">
        <v>411</v>
      </c>
      <c r="C331" t="s">
        <v>98</v>
      </c>
      <c r="D331" t="s">
        <v>23</v>
      </c>
      <c r="E331" t="s">
        <v>62</v>
      </c>
      <c r="F331" s="107">
        <v>45077</v>
      </c>
      <c r="G331" t="s">
        <v>1817</v>
      </c>
      <c r="H331" t="s">
        <v>3427</v>
      </c>
      <c r="I331">
        <v>200</v>
      </c>
      <c r="J331">
        <v>0</v>
      </c>
      <c r="AV331">
        <v>0</v>
      </c>
    </row>
    <row r="332" spans="1:48" x14ac:dyDescent="0.3">
      <c r="A332">
        <v>208</v>
      </c>
      <c r="B332" t="s">
        <v>149</v>
      </c>
      <c r="C332" t="s">
        <v>98</v>
      </c>
      <c r="D332" t="s">
        <v>23</v>
      </c>
      <c r="E332" t="s">
        <v>62</v>
      </c>
      <c r="F332" s="107">
        <v>45107</v>
      </c>
      <c r="G332" t="s">
        <v>3474</v>
      </c>
      <c r="H332" t="s">
        <v>3421</v>
      </c>
      <c r="I332">
        <v>1</v>
      </c>
      <c r="J332">
        <v>966</v>
      </c>
      <c r="K332">
        <v>966</v>
      </c>
    </row>
    <row r="333" spans="1:48" x14ac:dyDescent="0.3">
      <c r="A333">
        <v>208</v>
      </c>
      <c r="B333" t="s">
        <v>149</v>
      </c>
      <c r="C333" t="s">
        <v>98</v>
      </c>
      <c r="D333" t="s">
        <v>23</v>
      </c>
      <c r="E333" t="s">
        <v>62</v>
      </c>
      <c r="F333" s="107">
        <v>45107</v>
      </c>
      <c r="G333" t="s">
        <v>3474</v>
      </c>
      <c r="H333" t="s">
        <v>3423</v>
      </c>
      <c r="I333">
        <v>1</v>
      </c>
      <c r="J333">
        <v>303</v>
      </c>
      <c r="K333">
        <v>303</v>
      </c>
    </row>
    <row r="334" spans="1:48" x14ac:dyDescent="0.3">
      <c r="A334">
        <v>208</v>
      </c>
      <c r="B334" t="s">
        <v>149</v>
      </c>
      <c r="C334" t="s">
        <v>98</v>
      </c>
      <c r="D334" t="s">
        <v>23</v>
      </c>
      <c r="E334" t="s">
        <v>62</v>
      </c>
      <c r="F334" s="107">
        <v>45107</v>
      </c>
      <c r="G334" t="s">
        <v>3474</v>
      </c>
      <c r="H334" t="s">
        <v>3426</v>
      </c>
      <c r="I334">
        <v>1</v>
      </c>
      <c r="J334">
        <v>0</v>
      </c>
      <c r="K334">
        <v>0</v>
      </c>
    </row>
    <row r="335" spans="1:48" x14ac:dyDescent="0.3">
      <c r="A335">
        <v>208</v>
      </c>
      <c r="B335" t="s">
        <v>149</v>
      </c>
      <c r="C335" t="s">
        <v>98</v>
      </c>
      <c r="D335" t="s">
        <v>23</v>
      </c>
      <c r="E335" t="s">
        <v>62</v>
      </c>
      <c r="F335" s="107">
        <v>45107</v>
      </c>
      <c r="G335" t="s">
        <v>3474</v>
      </c>
      <c r="H335" t="s">
        <v>3422</v>
      </c>
      <c r="I335">
        <v>1</v>
      </c>
      <c r="J335">
        <v>179</v>
      </c>
      <c r="K335">
        <v>179</v>
      </c>
    </row>
    <row r="336" spans="1:48" x14ac:dyDescent="0.3">
      <c r="A336">
        <v>208</v>
      </c>
      <c r="B336" t="s">
        <v>149</v>
      </c>
      <c r="C336" t="s">
        <v>98</v>
      </c>
      <c r="D336" t="s">
        <v>23</v>
      </c>
      <c r="E336" t="s">
        <v>62</v>
      </c>
      <c r="F336" s="107">
        <v>45107</v>
      </c>
      <c r="G336" t="s">
        <v>3474</v>
      </c>
      <c r="H336" t="s">
        <v>3424</v>
      </c>
      <c r="I336">
        <v>0</v>
      </c>
      <c r="J336">
        <v>0</v>
      </c>
      <c r="K336">
        <v>0</v>
      </c>
    </row>
    <row r="337" spans="1:45" x14ac:dyDescent="0.3">
      <c r="A337">
        <v>208</v>
      </c>
      <c r="B337" t="s">
        <v>149</v>
      </c>
      <c r="C337" t="s">
        <v>98</v>
      </c>
      <c r="D337" t="s">
        <v>23</v>
      </c>
      <c r="E337" t="s">
        <v>62</v>
      </c>
      <c r="F337" s="107">
        <v>45107</v>
      </c>
      <c r="G337" t="s">
        <v>3474</v>
      </c>
      <c r="H337" t="s">
        <v>3427</v>
      </c>
      <c r="I337">
        <v>1</v>
      </c>
      <c r="J337">
        <v>9</v>
      </c>
      <c r="K337">
        <v>9</v>
      </c>
    </row>
    <row r="338" spans="1:45" x14ac:dyDescent="0.3">
      <c r="A338">
        <v>214</v>
      </c>
      <c r="B338" t="s">
        <v>152</v>
      </c>
      <c r="C338" t="s">
        <v>98</v>
      </c>
      <c r="D338" t="s">
        <v>23</v>
      </c>
      <c r="E338" t="s">
        <v>62</v>
      </c>
      <c r="F338" s="107">
        <v>45107</v>
      </c>
      <c r="G338" t="s">
        <v>3475</v>
      </c>
      <c r="H338" t="s">
        <v>3421</v>
      </c>
      <c r="I338">
        <v>7500</v>
      </c>
      <c r="J338">
        <v>984</v>
      </c>
      <c r="L338">
        <v>452</v>
      </c>
      <c r="M338">
        <v>532</v>
      </c>
    </row>
    <row r="339" spans="1:45" x14ac:dyDescent="0.3">
      <c r="A339">
        <v>214</v>
      </c>
      <c r="B339" t="s">
        <v>152</v>
      </c>
      <c r="C339" t="s">
        <v>98</v>
      </c>
      <c r="D339" t="s">
        <v>23</v>
      </c>
      <c r="E339" t="s">
        <v>62</v>
      </c>
      <c r="F339" s="107">
        <v>45107</v>
      </c>
      <c r="G339" t="s">
        <v>3475</v>
      </c>
      <c r="H339" t="s">
        <v>3423</v>
      </c>
      <c r="I339">
        <v>7500</v>
      </c>
      <c r="J339">
        <v>644.80999755859375</v>
      </c>
      <c r="L339">
        <v>0</v>
      </c>
      <c r="M339">
        <v>644.80999999999995</v>
      </c>
    </row>
    <row r="340" spans="1:45" x14ac:dyDescent="0.3">
      <c r="A340">
        <v>214</v>
      </c>
      <c r="B340" t="s">
        <v>152</v>
      </c>
      <c r="C340" t="s">
        <v>98</v>
      </c>
      <c r="D340" t="s">
        <v>23</v>
      </c>
      <c r="E340" t="s">
        <v>62</v>
      </c>
      <c r="F340" s="107">
        <v>45107</v>
      </c>
      <c r="G340" t="s">
        <v>3475</v>
      </c>
      <c r="H340" t="s">
        <v>3426</v>
      </c>
      <c r="I340">
        <v>7500</v>
      </c>
      <c r="J340">
        <v>0</v>
      </c>
      <c r="L340">
        <v>0</v>
      </c>
      <c r="M340">
        <v>0</v>
      </c>
    </row>
    <row r="341" spans="1:45" x14ac:dyDescent="0.3">
      <c r="A341">
        <v>214</v>
      </c>
      <c r="B341" t="s">
        <v>152</v>
      </c>
      <c r="C341" t="s">
        <v>98</v>
      </c>
      <c r="D341" t="s">
        <v>23</v>
      </c>
      <c r="E341" t="s">
        <v>62</v>
      </c>
      <c r="F341" s="107">
        <v>45107</v>
      </c>
      <c r="G341" t="s">
        <v>3475</v>
      </c>
      <c r="H341" t="s">
        <v>3422</v>
      </c>
      <c r="I341">
        <v>7500</v>
      </c>
      <c r="J341">
        <v>666.70001220703125</v>
      </c>
      <c r="L341">
        <v>66</v>
      </c>
      <c r="M341">
        <v>600.70000000000005</v>
      </c>
    </row>
    <row r="342" spans="1:45" x14ac:dyDescent="0.3">
      <c r="A342">
        <v>214</v>
      </c>
      <c r="B342" t="s">
        <v>152</v>
      </c>
      <c r="C342" t="s">
        <v>98</v>
      </c>
      <c r="D342" t="s">
        <v>23</v>
      </c>
      <c r="E342" t="s">
        <v>62</v>
      </c>
      <c r="F342" s="107">
        <v>45107</v>
      </c>
      <c r="G342" t="s">
        <v>3475</v>
      </c>
      <c r="H342" t="s">
        <v>3424</v>
      </c>
      <c r="I342">
        <v>1</v>
      </c>
      <c r="J342">
        <v>0</v>
      </c>
      <c r="L342">
        <v>0</v>
      </c>
      <c r="M342">
        <v>0</v>
      </c>
    </row>
    <row r="343" spans="1:45" x14ac:dyDescent="0.3">
      <c r="A343">
        <v>214</v>
      </c>
      <c r="B343" t="s">
        <v>152</v>
      </c>
      <c r="C343" t="s">
        <v>98</v>
      </c>
      <c r="D343" t="s">
        <v>23</v>
      </c>
      <c r="E343" t="s">
        <v>62</v>
      </c>
      <c r="F343" s="107">
        <v>45107</v>
      </c>
      <c r="G343" t="s">
        <v>3475</v>
      </c>
      <c r="H343" t="s">
        <v>3427</v>
      </c>
      <c r="I343">
        <v>1</v>
      </c>
      <c r="J343">
        <v>0</v>
      </c>
      <c r="L343">
        <v>0</v>
      </c>
      <c r="M343">
        <v>0</v>
      </c>
    </row>
    <row r="344" spans="1:45" x14ac:dyDescent="0.3">
      <c r="A344">
        <v>217</v>
      </c>
      <c r="B344" t="s">
        <v>156</v>
      </c>
      <c r="C344" t="s">
        <v>98</v>
      </c>
      <c r="D344" t="s">
        <v>23</v>
      </c>
      <c r="E344" t="s">
        <v>24</v>
      </c>
      <c r="F344" s="107">
        <v>45107</v>
      </c>
      <c r="G344" t="s">
        <v>3476</v>
      </c>
      <c r="H344" t="s">
        <v>3421</v>
      </c>
      <c r="I344">
        <v>20</v>
      </c>
      <c r="J344">
        <v>45.930000305175781</v>
      </c>
      <c r="L344">
        <v>452</v>
      </c>
      <c r="M344">
        <v>532</v>
      </c>
      <c r="AS344">
        <v>452</v>
      </c>
    </row>
    <row r="345" spans="1:45" x14ac:dyDescent="0.3">
      <c r="A345">
        <v>217</v>
      </c>
      <c r="B345" t="s">
        <v>156</v>
      </c>
      <c r="C345" t="s">
        <v>98</v>
      </c>
      <c r="D345" t="s">
        <v>23</v>
      </c>
      <c r="E345" t="s">
        <v>24</v>
      </c>
      <c r="F345" s="107">
        <v>45107</v>
      </c>
      <c r="G345" t="s">
        <v>3476</v>
      </c>
      <c r="H345" t="s">
        <v>3423</v>
      </c>
      <c r="I345">
        <v>20</v>
      </c>
      <c r="J345">
        <v>0</v>
      </c>
      <c r="L345">
        <v>0</v>
      </c>
      <c r="M345">
        <v>644.80999999999995</v>
      </c>
      <c r="AS345">
        <v>0</v>
      </c>
    </row>
    <row r="346" spans="1:45" x14ac:dyDescent="0.3">
      <c r="A346">
        <v>217</v>
      </c>
      <c r="B346" t="s">
        <v>156</v>
      </c>
      <c r="C346" t="s">
        <v>98</v>
      </c>
      <c r="D346" t="s">
        <v>23</v>
      </c>
      <c r="E346" t="s">
        <v>24</v>
      </c>
      <c r="F346" s="107">
        <v>45107</v>
      </c>
      <c r="G346" t="s">
        <v>3476</v>
      </c>
      <c r="H346" t="s">
        <v>3426</v>
      </c>
      <c r="I346">
        <v>20</v>
      </c>
      <c r="J346">
        <v>0</v>
      </c>
      <c r="L346">
        <v>0</v>
      </c>
      <c r="M346">
        <v>0</v>
      </c>
      <c r="AS346">
        <v>0</v>
      </c>
    </row>
    <row r="347" spans="1:45" x14ac:dyDescent="0.3">
      <c r="A347">
        <v>217</v>
      </c>
      <c r="B347" t="s">
        <v>156</v>
      </c>
      <c r="C347" t="s">
        <v>98</v>
      </c>
      <c r="D347" t="s">
        <v>23</v>
      </c>
      <c r="E347" t="s">
        <v>24</v>
      </c>
      <c r="F347" s="107">
        <v>45107</v>
      </c>
      <c r="G347" t="s">
        <v>3476</v>
      </c>
      <c r="H347" t="s">
        <v>3422</v>
      </c>
      <c r="I347">
        <v>20</v>
      </c>
      <c r="J347">
        <v>9.8999996185302734</v>
      </c>
      <c r="L347">
        <v>66</v>
      </c>
      <c r="M347">
        <v>600.70000000000005</v>
      </c>
      <c r="AS347">
        <v>66</v>
      </c>
    </row>
    <row r="348" spans="1:45" x14ac:dyDescent="0.3">
      <c r="A348">
        <v>217</v>
      </c>
      <c r="B348" t="s">
        <v>156</v>
      </c>
      <c r="C348" t="s">
        <v>98</v>
      </c>
      <c r="D348" t="s">
        <v>23</v>
      </c>
      <c r="E348" t="s">
        <v>24</v>
      </c>
      <c r="F348" s="107">
        <v>45107</v>
      </c>
      <c r="G348" t="s">
        <v>3476</v>
      </c>
      <c r="H348" t="s">
        <v>3424</v>
      </c>
      <c r="I348">
        <v>20</v>
      </c>
      <c r="J348">
        <v>0</v>
      </c>
      <c r="L348">
        <v>0</v>
      </c>
      <c r="M348">
        <v>0</v>
      </c>
      <c r="AS348">
        <v>0</v>
      </c>
    </row>
    <row r="349" spans="1:45" x14ac:dyDescent="0.3">
      <c r="A349">
        <v>217</v>
      </c>
      <c r="B349" t="s">
        <v>156</v>
      </c>
      <c r="C349" t="s">
        <v>98</v>
      </c>
      <c r="D349" t="s">
        <v>23</v>
      </c>
      <c r="E349" t="s">
        <v>24</v>
      </c>
      <c r="F349" s="107">
        <v>45107</v>
      </c>
      <c r="G349" t="s">
        <v>3476</v>
      </c>
      <c r="H349" t="s">
        <v>3427</v>
      </c>
      <c r="I349">
        <v>20</v>
      </c>
      <c r="J349">
        <v>0</v>
      </c>
      <c r="L349">
        <v>0</v>
      </c>
      <c r="M349">
        <v>0</v>
      </c>
      <c r="AS349">
        <v>0</v>
      </c>
    </row>
    <row r="350" spans="1:45" x14ac:dyDescent="0.3">
      <c r="A350">
        <v>218</v>
      </c>
      <c r="B350" t="s">
        <v>157</v>
      </c>
      <c r="C350" t="s">
        <v>98</v>
      </c>
      <c r="D350" t="s">
        <v>23</v>
      </c>
      <c r="E350" t="s">
        <v>62</v>
      </c>
      <c r="F350" s="107">
        <v>45107</v>
      </c>
      <c r="G350" t="s">
        <v>3477</v>
      </c>
      <c r="H350" t="s">
        <v>3421</v>
      </c>
      <c r="I350">
        <v>172000</v>
      </c>
      <c r="J350">
        <v>57471</v>
      </c>
      <c r="N350">
        <v>57471</v>
      </c>
    </row>
    <row r="351" spans="1:45" x14ac:dyDescent="0.3">
      <c r="A351">
        <v>218</v>
      </c>
      <c r="B351" t="s">
        <v>157</v>
      </c>
      <c r="C351" t="s">
        <v>98</v>
      </c>
      <c r="D351" t="s">
        <v>23</v>
      </c>
      <c r="E351" t="s">
        <v>62</v>
      </c>
      <c r="F351" s="107">
        <v>45107</v>
      </c>
      <c r="G351" t="s">
        <v>3477</v>
      </c>
      <c r="H351" t="s">
        <v>3423</v>
      </c>
      <c r="I351">
        <v>172000</v>
      </c>
      <c r="J351">
        <v>51870</v>
      </c>
      <c r="N351">
        <v>51870</v>
      </c>
    </row>
    <row r="352" spans="1:45" x14ac:dyDescent="0.3">
      <c r="A352">
        <v>218</v>
      </c>
      <c r="B352" t="s">
        <v>157</v>
      </c>
      <c r="C352" t="s">
        <v>98</v>
      </c>
      <c r="D352" t="s">
        <v>23</v>
      </c>
      <c r="E352" t="s">
        <v>62</v>
      </c>
      <c r="F352" s="107">
        <v>45107</v>
      </c>
      <c r="G352" t="s">
        <v>3477</v>
      </c>
      <c r="H352" t="s">
        <v>3426</v>
      </c>
      <c r="I352">
        <v>172000</v>
      </c>
      <c r="J352">
        <v>0</v>
      </c>
      <c r="N352">
        <v>0</v>
      </c>
    </row>
    <row r="353" spans="1:48" x14ac:dyDescent="0.3">
      <c r="A353">
        <v>218</v>
      </c>
      <c r="B353" t="s">
        <v>157</v>
      </c>
      <c r="C353" t="s">
        <v>98</v>
      </c>
      <c r="D353" t="s">
        <v>23</v>
      </c>
      <c r="E353" t="s">
        <v>62</v>
      </c>
      <c r="F353" s="107">
        <v>45107</v>
      </c>
      <c r="G353" t="s">
        <v>3477</v>
      </c>
      <c r="H353" t="s">
        <v>3422</v>
      </c>
      <c r="I353">
        <v>172000</v>
      </c>
      <c r="J353">
        <v>25282</v>
      </c>
      <c r="N353">
        <v>25282</v>
      </c>
    </row>
    <row r="354" spans="1:48" x14ac:dyDescent="0.3">
      <c r="A354">
        <v>218</v>
      </c>
      <c r="B354" t="s">
        <v>157</v>
      </c>
      <c r="C354" t="s">
        <v>98</v>
      </c>
      <c r="D354" t="s">
        <v>23</v>
      </c>
      <c r="E354" t="s">
        <v>62</v>
      </c>
      <c r="F354" s="107">
        <v>45107</v>
      </c>
      <c r="G354" t="s">
        <v>3477</v>
      </c>
      <c r="H354" t="s">
        <v>3424</v>
      </c>
      <c r="I354">
        <v>172000</v>
      </c>
      <c r="J354">
        <v>4320</v>
      </c>
      <c r="N354">
        <v>4320</v>
      </c>
    </row>
    <row r="355" spans="1:48" x14ac:dyDescent="0.3">
      <c r="A355">
        <v>218</v>
      </c>
      <c r="B355" t="s">
        <v>157</v>
      </c>
      <c r="C355" t="s">
        <v>98</v>
      </c>
      <c r="D355" t="s">
        <v>23</v>
      </c>
      <c r="E355" t="s">
        <v>62</v>
      </c>
      <c r="F355" s="107">
        <v>45107</v>
      </c>
      <c r="G355" t="s">
        <v>3477</v>
      </c>
      <c r="H355" t="s">
        <v>3427</v>
      </c>
      <c r="I355">
        <v>172000</v>
      </c>
      <c r="J355">
        <v>1548</v>
      </c>
      <c r="N355">
        <v>1548</v>
      </c>
    </row>
    <row r="356" spans="1:48" x14ac:dyDescent="0.3">
      <c r="A356">
        <v>225</v>
      </c>
      <c r="B356" t="s">
        <v>165</v>
      </c>
      <c r="C356" t="s">
        <v>98</v>
      </c>
      <c r="D356" t="s">
        <v>23</v>
      </c>
      <c r="E356" t="s">
        <v>24</v>
      </c>
      <c r="F356" s="107">
        <v>45107</v>
      </c>
      <c r="G356" t="s">
        <v>3478</v>
      </c>
      <c r="H356" t="s">
        <v>3421</v>
      </c>
      <c r="I356">
        <v>1</v>
      </c>
      <c r="J356">
        <v>6</v>
      </c>
      <c r="AT356">
        <v>6</v>
      </c>
    </row>
    <row r="357" spans="1:48" x14ac:dyDescent="0.3">
      <c r="A357">
        <v>225</v>
      </c>
      <c r="B357" t="s">
        <v>165</v>
      </c>
      <c r="C357" t="s">
        <v>98</v>
      </c>
      <c r="D357" t="s">
        <v>23</v>
      </c>
      <c r="E357" t="s">
        <v>24</v>
      </c>
      <c r="F357" s="107">
        <v>45107</v>
      </c>
      <c r="G357" t="s">
        <v>3478</v>
      </c>
      <c r="H357" t="s">
        <v>3423</v>
      </c>
      <c r="I357">
        <v>1</v>
      </c>
      <c r="J357">
        <v>1</v>
      </c>
      <c r="AT357">
        <v>1</v>
      </c>
    </row>
    <row r="358" spans="1:48" x14ac:dyDescent="0.3">
      <c r="A358">
        <v>225</v>
      </c>
      <c r="B358" t="s">
        <v>165</v>
      </c>
      <c r="C358" t="s">
        <v>98</v>
      </c>
      <c r="D358" t="s">
        <v>23</v>
      </c>
      <c r="E358" t="s">
        <v>24</v>
      </c>
      <c r="F358" s="107">
        <v>45107</v>
      </c>
      <c r="G358" t="s">
        <v>3478</v>
      </c>
      <c r="H358" t="s">
        <v>3426</v>
      </c>
      <c r="I358">
        <v>1</v>
      </c>
      <c r="J358">
        <v>0</v>
      </c>
      <c r="AT358">
        <v>0</v>
      </c>
    </row>
    <row r="359" spans="1:48" x14ac:dyDescent="0.3">
      <c r="A359">
        <v>225</v>
      </c>
      <c r="B359" t="s">
        <v>165</v>
      </c>
      <c r="C359" t="s">
        <v>98</v>
      </c>
      <c r="D359" t="s">
        <v>23</v>
      </c>
      <c r="E359" t="s">
        <v>24</v>
      </c>
      <c r="F359" s="107">
        <v>45107</v>
      </c>
      <c r="G359" t="s">
        <v>3478</v>
      </c>
      <c r="H359" t="s">
        <v>3422</v>
      </c>
      <c r="I359">
        <v>1</v>
      </c>
      <c r="J359">
        <v>10</v>
      </c>
      <c r="AT359">
        <v>10</v>
      </c>
    </row>
    <row r="360" spans="1:48" x14ac:dyDescent="0.3">
      <c r="A360">
        <v>225</v>
      </c>
      <c r="B360" t="s">
        <v>165</v>
      </c>
      <c r="C360" t="s">
        <v>98</v>
      </c>
      <c r="D360" t="s">
        <v>23</v>
      </c>
      <c r="E360" t="s">
        <v>24</v>
      </c>
      <c r="F360" s="107">
        <v>45107</v>
      </c>
      <c r="G360" t="s">
        <v>3478</v>
      </c>
      <c r="H360" t="s">
        <v>3424</v>
      </c>
      <c r="I360">
        <v>1</v>
      </c>
      <c r="J360">
        <v>1</v>
      </c>
      <c r="AT360">
        <v>1</v>
      </c>
    </row>
    <row r="361" spans="1:48" x14ac:dyDescent="0.3">
      <c r="A361">
        <v>225</v>
      </c>
      <c r="B361" t="s">
        <v>165</v>
      </c>
      <c r="C361" t="s">
        <v>98</v>
      </c>
      <c r="D361" t="s">
        <v>23</v>
      </c>
      <c r="E361" t="s">
        <v>24</v>
      </c>
      <c r="F361" s="107">
        <v>45107</v>
      </c>
      <c r="G361" t="s">
        <v>3478</v>
      </c>
      <c r="H361" t="s">
        <v>3427</v>
      </c>
      <c r="I361">
        <v>1</v>
      </c>
      <c r="J361">
        <v>1</v>
      </c>
      <c r="AT361">
        <v>1</v>
      </c>
    </row>
    <row r="362" spans="1:48" x14ac:dyDescent="0.3">
      <c r="A362">
        <v>239</v>
      </c>
      <c r="B362" t="s">
        <v>1243</v>
      </c>
      <c r="C362" t="s">
        <v>33</v>
      </c>
      <c r="D362" t="s">
        <v>23</v>
      </c>
      <c r="E362" t="s">
        <v>24</v>
      </c>
      <c r="F362" s="107">
        <v>45107</v>
      </c>
      <c r="G362" t="s">
        <v>3479</v>
      </c>
      <c r="H362" t="s">
        <v>3433</v>
      </c>
      <c r="J362">
        <v>2</v>
      </c>
      <c r="AU362">
        <v>2</v>
      </c>
    </row>
    <row r="363" spans="1:48" x14ac:dyDescent="0.3">
      <c r="A363">
        <v>239</v>
      </c>
      <c r="B363" t="s">
        <v>1243</v>
      </c>
      <c r="C363" t="s">
        <v>33</v>
      </c>
      <c r="D363" t="s">
        <v>23</v>
      </c>
      <c r="E363" t="s">
        <v>24</v>
      </c>
      <c r="F363" s="107">
        <v>45107</v>
      </c>
      <c r="G363" t="s">
        <v>3479</v>
      </c>
      <c r="H363" t="s">
        <v>7</v>
      </c>
      <c r="J363">
        <v>12</v>
      </c>
      <c r="AU363">
        <v>12</v>
      </c>
    </row>
    <row r="364" spans="1:48" x14ac:dyDescent="0.3">
      <c r="A364">
        <v>239</v>
      </c>
      <c r="B364" t="s">
        <v>1243</v>
      </c>
      <c r="C364" t="s">
        <v>33</v>
      </c>
      <c r="D364" t="s">
        <v>23</v>
      </c>
      <c r="E364" t="s">
        <v>24</v>
      </c>
      <c r="F364" s="107">
        <v>45107</v>
      </c>
      <c r="G364" t="s">
        <v>3479</v>
      </c>
      <c r="H364" t="s">
        <v>3435</v>
      </c>
      <c r="J364">
        <v>5</v>
      </c>
      <c r="AU364">
        <v>5</v>
      </c>
    </row>
    <row r="365" spans="1:48" x14ac:dyDescent="0.3">
      <c r="A365">
        <v>434</v>
      </c>
      <c r="B365" t="s">
        <v>411</v>
      </c>
      <c r="C365" t="s">
        <v>98</v>
      </c>
      <c r="D365" t="s">
        <v>23</v>
      </c>
      <c r="E365" t="s">
        <v>62</v>
      </c>
      <c r="F365" s="107">
        <v>45107</v>
      </c>
      <c r="G365" t="s">
        <v>1818</v>
      </c>
      <c r="H365" t="s">
        <v>3421</v>
      </c>
      <c r="I365">
        <v>200</v>
      </c>
      <c r="J365">
        <v>4</v>
      </c>
      <c r="AV365">
        <v>4</v>
      </c>
    </row>
    <row r="366" spans="1:48" x14ac:dyDescent="0.3">
      <c r="A366">
        <v>434</v>
      </c>
      <c r="B366" t="s">
        <v>411</v>
      </c>
      <c r="C366" t="s">
        <v>98</v>
      </c>
      <c r="D366" t="s">
        <v>23</v>
      </c>
      <c r="E366" t="s">
        <v>62</v>
      </c>
      <c r="F366" s="107">
        <v>45107</v>
      </c>
      <c r="G366" t="s">
        <v>1818</v>
      </c>
      <c r="H366" t="s">
        <v>3423</v>
      </c>
      <c r="I366">
        <v>200</v>
      </c>
      <c r="J366">
        <v>0</v>
      </c>
      <c r="AV366">
        <v>0</v>
      </c>
    </row>
    <row r="367" spans="1:48" x14ac:dyDescent="0.3">
      <c r="A367">
        <v>434</v>
      </c>
      <c r="B367" t="s">
        <v>411</v>
      </c>
      <c r="C367" t="s">
        <v>98</v>
      </c>
      <c r="D367" t="s">
        <v>23</v>
      </c>
      <c r="E367" t="s">
        <v>62</v>
      </c>
      <c r="F367" s="107">
        <v>45107</v>
      </c>
      <c r="G367" t="s">
        <v>1818</v>
      </c>
      <c r="H367" t="s">
        <v>3426</v>
      </c>
      <c r="I367">
        <v>200</v>
      </c>
      <c r="J367">
        <v>0</v>
      </c>
      <c r="AV367">
        <v>0</v>
      </c>
    </row>
    <row r="368" spans="1:48" x14ac:dyDescent="0.3">
      <c r="A368">
        <v>434</v>
      </c>
      <c r="B368" t="s">
        <v>411</v>
      </c>
      <c r="C368" t="s">
        <v>98</v>
      </c>
      <c r="D368" t="s">
        <v>23</v>
      </c>
      <c r="E368" t="s">
        <v>62</v>
      </c>
      <c r="F368" s="107">
        <v>45107</v>
      </c>
      <c r="G368" t="s">
        <v>1818</v>
      </c>
      <c r="H368" t="s">
        <v>3422</v>
      </c>
      <c r="I368">
        <v>200</v>
      </c>
      <c r="J368">
        <v>0.89999997615814209</v>
      </c>
      <c r="AV368">
        <v>0.9</v>
      </c>
    </row>
    <row r="369" spans="1:54" x14ac:dyDescent="0.3">
      <c r="A369">
        <v>434</v>
      </c>
      <c r="B369" t="s">
        <v>411</v>
      </c>
      <c r="C369" t="s">
        <v>98</v>
      </c>
      <c r="D369" t="s">
        <v>23</v>
      </c>
      <c r="E369" t="s">
        <v>62</v>
      </c>
      <c r="F369" s="107">
        <v>45107</v>
      </c>
      <c r="G369" t="s">
        <v>1818</v>
      </c>
      <c r="H369" t="s">
        <v>3424</v>
      </c>
      <c r="I369">
        <v>200</v>
      </c>
      <c r="J369">
        <v>0.20000000298023221</v>
      </c>
      <c r="AV369">
        <v>0.2</v>
      </c>
    </row>
    <row r="370" spans="1:54" x14ac:dyDescent="0.3">
      <c r="A370">
        <v>434</v>
      </c>
      <c r="B370" t="s">
        <v>411</v>
      </c>
      <c r="C370" t="s">
        <v>98</v>
      </c>
      <c r="D370" t="s">
        <v>23</v>
      </c>
      <c r="E370" t="s">
        <v>62</v>
      </c>
      <c r="F370" s="107">
        <v>45107</v>
      </c>
      <c r="G370" t="s">
        <v>1818</v>
      </c>
      <c r="H370" t="s">
        <v>3427</v>
      </c>
      <c r="I370">
        <v>200</v>
      </c>
      <c r="J370">
        <v>0</v>
      </c>
      <c r="AV370">
        <v>0</v>
      </c>
    </row>
    <row r="371" spans="1:54" x14ac:dyDescent="0.3">
      <c r="A371">
        <v>203</v>
      </c>
      <c r="B371" t="s">
        <v>144</v>
      </c>
      <c r="C371" t="s">
        <v>94</v>
      </c>
      <c r="D371" t="s">
        <v>60</v>
      </c>
      <c r="E371" t="s">
        <v>24</v>
      </c>
      <c r="F371" s="107">
        <v>45107</v>
      </c>
      <c r="G371" t="s">
        <v>3480</v>
      </c>
      <c r="H371" t="s">
        <v>3481</v>
      </c>
      <c r="I371">
        <v>95</v>
      </c>
      <c r="J371">
        <v>104.59999847412109</v>
      </c>
      <c r="BA371">
        <v>112954515401</v>
      </c>
      <c r="BB371">
        <v>118145493237</v>
      </c>
    </row>
    <row r="372" spans="1:54" x14ac:dyDescent="0.3">
      <c r="A372">
        <v>203</v>
      </c>
      <c r="B372" t="s">
        <v>144</v>
      </c>
      <c r="C372" t="s">
        <v>94</v>
      </c>
      <c r="D372" t="s">
        <v>60</v>
      </c>
      <c r="E372" t="s">
        <v>24</v>
      </c>
      <c r="F372" s="107">
        <v>45107</v>
      </c>
      <c r="G372" t="s">
        <v>3480</v>
      </c>
      <c r="H372" t="s">
        <v>3482</v>
      </c>
      <c r="I372">
        <v>95</v>
      </c>
      <c r="J372">
        <v>102.65000152587891</v>
      </c>
      <c r="BA372">
        <v>5315206000</v>
      </c>
      <c r="BB372">
        <v>5455857145</v>
      </c>
    </row>
    <row r="373" spans="1:54" x14ac:dyDescent="0.3">
      <c r="A373">
        <v>203</v>
      </c>
      <c r="B373" t="s">
        <v>144</v>
      </c>
      <c r="C373" t="s">
        <v>94</v>
      </c>
      <c r="D373" t="s">
        <v>60</v>
      </c>
      <c r="E373" t="s">
        <v>24</v>
      </c>
      <c r="F373" s="107">
        <v>45107</v>
      </c>
      <c r="G373" t="s">
        <v>3480</v>
      </c>
      <c r="H373" t="s">
        <v>3483</v>
      </c>
      <c r="I373">
        <v>95</v>
      </c>
      <c r="J373">
        <v>107.4599990844727</v>
      </c>
      <c r="BA373">
        <v>5195978459</v>
      </c>
      <c r="BB373">
        <v>5583719527</v>
      </c>
    </row>
    <row r="374" spans="1:54" x14ac:dyDescent="0.3">
      <c r="A374">
        <v>215</v>
      </c>
      <c r="B374" t="s">
        <v>154</v>
      </c>
      <c r="C374" t="s">
        <v>98</v>
      </c>
      <c r="D374" t="s">
        <v>60</v>
      </c>
      <c r="E374" t="s">
        <v>24</v>
      </c>
      <c r="F374" s="107">
        <v>45107</v>
      </c>
      <c r="G374" t="s">
        <v>3484</v>
      </c>
      <c r="H374" t="s">
        <v>3421</v>
      </c>
      <c r="I374">
        <v>1</v>
      </c>
      <c r="J374">
        <v>0</v>
      </c>
      <c r="AC374">
        <v>0</v>
      </c>
      <c r="AD374">
        <v>0.36</v>
      </c>
    </row>
    <row r="375" spans="1:54" x14ac:dyDescent="0.3">
      <c r="A375">
        <v>215</v>
      </c>
      <c r="B375" t="s">
        <v>154</v>
      </c>
      <c r="C375" t="s">
        <v>98</v>
      </c>
      <c r="D375" t="s">
        <v>60</v>
      </c>
      <c r="E375" t="s">
        <v>24</v>
      </c>
      <c r="F375" s="107">
        <v>45107</v>
      </c>
      <c r="G375" t="s">
        <v>3484</v>
      </c>
      <c r="H375" t="s">
        <v>3423</v>
      </c>
      <c r="I375">
        <v>1</v>
      </c>
      <c r="J375">
        <v>0</v>
      </c>
      <c r="AC375">
        <v>0</v>
      </c>
      <c r="AD375">
        <v>0.31</v>
      </c>
    </row>
    <row r="376" spans="1:54" x14ac:dyDescent="0.3">
      <c r="A376">
        <v>215</v>
      </c>
      <c r="B376" t="s">
        <v>154</v>
      </c>
      <c r="C376" t="s">
        <v>98</v>
      </c>
      <c r="D376" t="s">
        <v>60</v>
      </c>
      <c r="E376" t="s">
        <v>24</v>
      </c>
      <c r="F376" s="107">
        <v>45107</v>
      </c>
      <c r="G376" t="s">
        <v>3484</v>
      </c>
      <c r="H376" t="s">
        <v>3426</v>
      </c>
      <c r="I376">
        <v>1</v>
      </c>
      <c r="J376">
        <v>0</v>
      </c>
      <c r="AC376">
        <v>0</v>
      </c>
      <c r="AD376">
        <v>0</v>
      </c>
    </row>
    <row r="377" spans="1:54" x14ac:dyDescent="0.3">
      <c r="A377">
        <v>215</v>
      </c>
      <c r="B377" t="s">
        <v>154</v>
      </c>
      <c r="C377" t="s">
        <v>98</v>
      </c>
      <c r="D377" t="s">
        <v>60</v>
      </c>
      <c r="E377" t="s">
        <v>24</v>
      </c>
      <c r="F377" s="107">
        <v>45107</v>
      </c>
      <c r="G377" t="s">
        <v>3484</v>
      </c>
      <c r="H377" t="s">
        <v>3422</v>
      </c>
      <c r="I377">
        <v>0</v>
      </c>
      <c r="J377">
        <v>0</v>
      </c>
      <c r="AC377">
        <v>0</v>
      </c>
      <c r="AD377">
        <v>0.22</v>
      </c>
    </row>
    <row r="378" spans="1:54" x14ac:dyDescent="0.3">
      <c r="A378">
        <v>215</v>
      </c>
      <c r="B378" t="s">
        <v>154</v>
      </c>
      <c r="C378" t="s">
        <v>98</v>
      </c>
      <c r="D378" t="s">
        <v>60</v>
      </c>
      <c r="E378" t="s">
        <v>24</v>
      </c>
      <c r="F378" s="107">
        <v>45107</v>
      </c>
      <c r="G378" t="s">
        <v>3484</v>
      </c>
      <c r="H378" t="s">
        <v>3424</v>
      </c>
      <c r="I378">
        <v>1</v>
      </c>
      <c r="J378">
        <v>0</v>
      </c>
      <c r="AC378">
        <v>0</v>
      </c>
      <c r="AD378">
        <v>0</v>
      </c>
    </row>
    <row r="379" spans="1:54" x14ac:dyDescent="0.3">
      <c r="A379">
        <v>215</v>
      </c>
      <c r="B379" t="s">
        <v>154</v>
      </c>
      <c r="C379" t="s">
        <v>98</v>
      </c>
      <c r="D379" t="s">
        <v>60</v>
      </c>
      <c r="E379" t="s">
        <v>24</v>
      </c>
      <c r="F379" s="107">
        <v>45107</v>
      </c>
      <c r="G379" t="s">
        <v>3484</v>
      </c>
      <c r="H379" t="s">
        <v>3427</v>
      </c>
      <c r="I379">
        <v>1</v>
      </c>
      <c r="J379">
        <v>0</v>
      </c>
      <c r="AC379">
        <v>0</v>
      </c>
      <c r="AD379">
        <v>0</v>
      </c>
    </row>
    <row r="380" spans="1:54" x14ac:dyDescent="0.3">
      <c r="A380">
        <v>219</v>
      </c>
      <c r="B380" t="s">
        <v>159</v>
      </c>
      <c r="C380" t="s">
        <v>98</v>
      </c>
      <c r="D380" t="s">
        <v>60</v>
      </c>
      <c r="E380" t="s">
        <v>24</v>
      </c>
      <c r="F380" s="107">
        <v>45107</v>
      </c>
      <c r="G380" t="s">
        <v>3485</v>
      </c>
      <c r="H380" t="s">
        <v>3421</v>
      </c>
      <c r="I380">
        <v>1</v>
      </c>
      <c r="J380">
        <v>26.879999160766602</v>
      </c>
      <c r="O380">
        <v>1872</v>
      </c>
      <c r="P380">
        <v>2992</v>
      </c>
      <c r="Q380">
        <v>13656</v>
      </c>
      <c r="R380">
        <v>0</v>
      </c>
      <c r="S380">
        <v>1844</v>
      </c>
      <c r="T380">
        <v>2699</v>
      </c>
      <c r="U380">
        <v>9366</v>
      </c>
      <c r="V380">
        <v>0</v>
      </c>
      <c r="W380">
        <v>380904</v>
      </c>
      <c r="X380">
        <v>391250</v>
      </c>
    </row>
    <row r="381" spans="1:54" x14ac:dyDescent="0.3">
      <c r="A381">
        <v>219</v>
      </c>
      <c r="B381" t="s">
        <v>159</v>
      </c>
      <c r="C381" t="s">
        <v>98</v>
      </c>
      <c r="D381" t="s">
        <v>60</v>
      </c>
      <c r="E381" t="s">
        <v>24</v>
      </c>
      <c r="F381" s="107">
        <v>45107</v>
      </c>
      <c r="G381" t="s">
        <v>3485</v>
      </c>
      <c r="H381" t="s">
        <v>3423</v>
      </c>
      <c r="I381">
        <v>1</v>
      </c>
      <c r="J381">
        <v>13.10999965667725</v>
      </c>
      <c r="O381">
        <v>679</v>
      </c>
      <c r="P381">
        <v>30</v>
      </c>
      <c r="Q381">
        <v>11072</v>
      </c>
      <c r="R381">
        <v>1948</v>
      </c>
      <c r="S381">
        <v>717</v>
      </c>
      <c r="T381">
        <v>34</v>
      </c>
      <c r="U381">
        <v>9553</v>
      </c>
      <c r="V381">
        <v>2435</v>
      </c>
      <c r="W381">
        <v>285570</v>
      </c>
      <c r="X381">
        <v>304950</v>
      </c>
    </row>
    <row r="382" spans="1:54" x14ac:dyDescent="0.3">
      <c r="A382">
        <v>219</v>
      </c>
      <c r="B382" t="s">
        <v>159</v>
      </c>
      <c r="C382" t="s">
        <v>98</v>
      </c>
      <c r="D382" t="s">
        <v>60</v>
      </c>
      <c r="E382" t="s">
        <v>24</v>
      </c>
      <c r="F382" s="107">
        <v>45107</v>
      </c>
      <c r="G382" t="s">
        <v>3485</v>
      </c>
      <c r="H382" t="s">
        <v>3422</v>
      </c>
      <c r="I382">
        <v>1</v>
      </c>
      <c r="J382">
        <v>18.930000305175781</v>
      </c>
      <c r="O382">
        <v>300</v>
      </c>
      <c r="P382">
        <v>828</v>
      </c>
      <c r="Q382">
        <v>12287</v>
      </c>
      <c r="R382">
        <v>144</v>
      </c>
      <c r="S382">
        <v>260</v>
      </c>
      <c r="T382">
        <v>798</v>
      </c>
      <c r="U382">
        <v>9398</v>
      </c>
      <c r="V382">
        <v>105</v>
      </c>
      <c r="W382">
        <v>139217</v>
      </c>
      <c r="X382">
        <v>133760</v>
      </c>
    </row>
    <row r="383" spans="1:54" x14ac:dyDescent="0.3">
      <c r="A383">
        <v>220</v>
      </c>
      <c r="B383" t="s">
        <v>160</v>
      </c>
      <c r="C383" t="s">
        <v>98</v>
      </c>
      <c r="D383" t="s">
        <v>60</v>
      </c>
      <c r="E383" t="s">
        <v>24</v>
      </c>
      <c r="F383" s="107">
        <v>45107</v>
      </c>
      <c r="G383" t="s">
        <v>3486</v>
      </c>
      <c r="H383" t="s">
        <v>3421</v>
      </c>
      <c r="I383">
        <v>1</v>
      </c>
      <c r="J383">
        <v>51.590000152587891</v>
      </c>
      <c r="O383">
        <v>1872</v>
      </c>
      <c r="P383">
        <v>2992</v>
      </c>
      <c r="Q383">
        <v>13656</v>
      </c>
      <c r="R383">
        <v>0</v>
      </c>
      <c r="S383">
        <v>1844</v>
      </c>
      <c r="T383">
        <v>2699</v>
      </c>
      <c r="U383">
        <v>9366</v>
      </c>
      <c r="V383">
        <v>0</v>
      </c>
      <c r="Y383">
        <v>3723</v>
      </c>
      <c r="Z383">
        <v>5776</v>
      </c>
    </row>
    <row r="384" spans="1:54" x14ac:dyDescent="0.3">
      <c r="A384">
        <v>220</v>
      </c>
      <c r="B384" t="s">
        <v>160</v>
      </c>
      <c r="C384" t="s">
        <v>98</v>
      </c>
      <c r="D384" t="s">
        <v>60</v>
      </c>
      <c r="E384" t="s">
        <v>24</v>
      </c>
      <c r="F384" s="107">
        <v>45107</v>
      </c>
      <c r="G384" t="s">
        <v>3486</v>
      </c>
      <c r="H384" t="s">
        <v>3423</v>
      </c>
      <c r="I384">
        <v>1</v>
      </c>
      <c r="J384">
        <v>20.14999961853027</v>
      </c>
      <c r="O384">
        <v>679</v>
      </c>
      <c r="P384">
        <v>30</v>
      </c>
      <c r="Q384">
        <v>11072</v>
      </c>
      <c r="R384">
        <v>1948</v>
      </c>
      <c r="S384">
        <v>717</v>
      </c>
      <c r="T384">
        <v>34</v>
      </c>
      <c r="U384">
        <v>9553</v>
      </c>
      <c r="V384">
        <v>2435</v>
      </c>
      <c r="Y384">
        <v>1888</v>
      </c>
      <c r="Z384">
        <v>2194</v>
      </c>
    </row>
    <row r="385" spans="1:62" x14ac:dyDescent="0.3">
      <c r="A385">
        <v>220</v>
      </c>
      <c r="B385" t="s">
        <v>160</v>
      </c>
      <c r="C385" t="s">
        <v>98</v>
      </c>
      <c r="D385" t="s">
        <v>60</v>
      </c>
      <c r="E385" t="s">
        <v>24</v>
      </c>
      <c r="F385" s="107">
        <v>45107</v>
      </c>
      <c r="G385" t="s">
        <v>3486</v>
      </c>
      <c r="H385" t="s">
        <v>3422</v>
      </c>
      <c r="I385">
        <v>1</v>
      </c>
      <c r="J385">
        <v>26.030000686645511</v>
      </c>
      <c r="O385">
        <v>300</v>
      </c>
      <c r="P385">
        <v>828</v>
      </c>
      <c r="Q385">
        <v>12287</v>
      </c>
      <c r="R385">
        <v>144</v>
      </c>
      <c r="S385">
        <v>260</v>
      </c>
      <c r="T385">
        <v>798</v>
      </c>
      <c r="U385">
        <v>9398</v>
      </c>
      <c r="V385">
        <v>105</v>
      </c>
      <c r="Y385">
        <v>907</v>
      </c>
      <c r="Z385">
        <v>955</v>
      </c>
    </row>
    <row r="386" spans="1:62" x14ac:dyDescent="0.3">
      <c r="A386">
        <v>274</v>
      </c>
      <c r="B386" t="s">
        <v>223</v>
      </c>
      <c r="C386" t="s">
        <v>205</v>
      </c>
      <c r="D386" t="s">
        <v>60</v>
      </c>
      <c r="E386" t="s">
        <v>24</v>
      </c>
      <c r="F386" s="107">
        <v>45107</v>
      </c>
      <c r="G386" t="s">
        <v>3487</v>
      </c>
      <c r="H386" t="s">
        <v>3488</v>
      </c>
      <c r="I386">
        <v>100</v>
      </c>
      <c r="J386">
        <v>117.5100021362305</v>
      </c>
      <c r="BC386">
        <v>208</v>
      </c>
      <c r="BD386">
        <v>177</v>
      </c>
    </row>
    <row r="387" spans="1:62" x14ac:dyDescent="0.3">
      <c r="A387">
        <v>274</v>
      </c>
      <c r="B387" t="s">
        <v>223</v>
      </c>
      <c r="C387" t="s">
        <v>205</v>
      </c>
      <c r="D387" t="s">
        <v>60</v>
      </c>
      <c r="E387" t="s">
        <v>24</v>
      </c>
      <c r="F387" s="107">
        <v>45107</v>
      </c>
      <c r="G387" t="s">
        <v>3487</v>
      </c>
      <c r="H387" t="s">
        <v>3489</v>
      </c>
      <c r="I387">
        <v>100</v>
      </c>
      <c r="J387">
        <v>99.900001525878906</v>
      </c>
      <c r="BC387">
        <v>5905</v>
      </c>
      <c r="BD387">
        <v>5911</v>
      </c>
    </row>
    <row r="388" spans="1:62" x14ac:dyDescent="0.3">
      <c r="A388">
        <v>274</v>
      </c>
      <c r="B388" t="s">
        <v>223</v>
      </c>
      <c r="C388" t="s">
        <v>205</v>
      </c>
      <c r="D388" t="s">
        <v>60</v>
      </c>
      <c r="E388" t="s">
        <v>24</v>
      </c>
      <c r="F388" s="107">
        <v>45107</v>
      </c>
      <c r="G388" t="s">
        <v>3487</v>
      </c>
      <c r="H388" t="s">
        <v>3490</v>
      </c>
      <c r="I388">
        <v>100</v>
      </c>
      <c r="J388">
        <v>97.150001525878906</v>
      </c>
      <c r="BC388">
        <v>32055</v>
      </c>
      <c r="BD388">
        <v>32995</v>
      </c>
    </row>
    <row r="389" spans="1:62" x14ac:dyDescent="0.3">
      <c r="A389">
        <v>274</v>
      </c>
      <c r="B389" t="s">
        <v>223</v>
      </c>
      <c r="C389" t="s">
        <v>205</v>
      </c>
      <c r="D389" t="s">
        <v>60</v>
      </c>
      <c r="E389" t="s">
        <v>24</v>
      </c>
      <c r="F389" s="107">
        <v>45107</v>
      </c>
      <c r="G389" t="s">
        <v>3487</v>
      </c>
      <c r="H389" t="s">
        <v>3491</v>
      </c>
      <c r="I389">
        <v>100</v>
      </c>
      <c r="J389">
        <v>105.80999755859381</v>
      </c>
      <c r="BC389">
        <v>1020</v>
      </c>
      <c r="BD389">
        <v>964</v>
      </c>
    </row>
    <row r="390" spans="1:62" x14ac:dyDescent="0.3">
      <c r="A390">
        <v>278</v>
      </c>
      <c r="B390" t="s">
        <v>1371</v>
      </c>
      <c r="C390" t="s">
        <v>227</v>
      </c>
      <c r="D390" t="s">
        <v>60</v>
      </c>
      <c r="E390" t="s">
        <v>24</v>
      </c>
      <c r="F390" s="107">
        <v>45107</v>
      </c>
      <c r="G390" t="s">
        <v>3492</v>
      </c>
      <c r="H390" t="s">
        <v>3493</v>
      </c>
      <c r="J390">
        <v>572</v>
      </c>
      <c r="BE390">
        <v>572</v>
      </c>
    </row>
    <row r="391" spans="1:62" x14ac:dyDescent="0.3">
      <c r="A391">
        <v>278</v>
      </c>
      <c r="B391" t="s">
        <v>1371</v>
      </c>
      <c r="C391" t="s">
        <v>227</v>
      </c>
      <c r="D391" t="s">
        <v>60</v>
      </c>
      <c r="E391" t="s">
        <v>24</v>
      </c>
      <c r="F391" s="107">
        <v>45107</v>
      </c>
      <c r="G391" t="s">
        <v>3492</v>
      </c>
      <c r="H391" t="s">
        <v>3494</v>
      </c>
      <c r="J391">
        <v>203</v>
      </c>
      <c r="BE391">
        <v>203</v>
      </c>
    </row>
    <row r="392" spans="1:62" x14ac:dyDescent="0.3">
      <c r="A392">
        <v>278</v>
      </c>
      <c r="B392" t="s">
        <v>1371</v>
      </c>
      <c r="C392" t="s">
        <v>227</v>
      </c>
      <c r="D392" t="s">
        <v>60</v>
      </c>
      <c r="E392" t="s">
        <v>24</v>
      </c>
      <c r="F392" s="107">
        <v>45107</v>
      </c>
      <c r="G392" t="s">
        <v>3492</v>
      </c>
      <c r="H392" t="s">
        <v>3495</v>
      </c>
      <c r="J392">
        <v>240</v>
      </c>
      <c r="BE392">
        <v>240</v>
      </c>
    </row>
    <row r="393" spans="1:62" x14ac:dyDescent="0.3">
      <c r="A393">
        <v>286</v>
      </c>
      <c r="B393" t="s">
        <v>1385</v>
      </c>
      <c r="C393" t="s">
        <v>227</v>
      </c>
      <c r="D393" t="s">
        <v>60</v>
      </c>
      <c r="E393" t="s">
        <v>24</v>
      </c>
      <c r="F393" s="107">
        <v>45107</v>
      </c>
      <c r="G393" t="s">
        <v>3496</v>
      </c>
      <c r="H393" t="s">
        <v>3497</v>
      </c>
      <c r="J393">
        <v>52</v>
      </c>
      <c r="BF393">
        <v>52</v>
      </c>
    </row>
    <row r="394" spans="1:62" x14ac:dyDescent="0.3">
      <c r="A394">
        <v>286</v>
      </c>
      <c r="B394" t="s">
        <v>1385</v>
      </c>
      <c r="C394" t="s">
        <v>227</v>
      </c>
      <c r="D394" t="s">
        <v>60</v>
      </c>
      <c r="E394" t="s">
        <v>24</v>
      </c>
      <c r="F394" s="107">
        <v>45107</v>
      </c>
      <c r="G394" t="s">
        <v>3496</v>
      </c>
      <c r="H394" t="s">
        <v>3498</v>
      </c>
      <c r="J394">
        <v>772</v>
      </c>
      <c r="BF394">
        <v>772</v>
      </c>
    </row>
    <row r="395" spans="1:62" x14ac:dyDescent="0.3">
      <c r="A395">
        <v>286</v>
      </c>
      <c r="B395" t="s">
        <v>1385</v>
      </c>
      <c r="C395" t="s">
        <v>227</v>
      </c>
      <c r="D395" t="s">
        <v>60</v>
      </c>
      <c r="E395" t="s">
        <v>24</v>
      </c>
      <c r="F395" s="107">
        <v>45107</v>
      </c>
      <c r="G395" t="s">
        <v>3496</v>
      </c>
      <c r="H395" t="s">
        <v>3499</v>
      </c>
      <c r="J395">
        <v>129</v>
      </c>
      <c r="BF395">
        <v>128</v>
      </c>
    </row>
    <row r="396" spans="1:62" x14ac:dyDescent="0.3">
      <c r="A396">
        <v>286</v>
      </c>
      <c r="B396" t="s">
        <v>1385</v>
      </c>
      <c r="C396" t="s">
        <v>227</v>
      </c>
      <c r="D396" t="s">
        <v>60</v>
      </c>
      <c r="E396" t="s">
        <v>24</v>
      </c>
      <c r="F396" s="107">
        <v>45107</v>
      </c>
      <c r="G396" t="s">
        <v>3496</v>
      </c>
      <c r="H396" t="s">
        <v>3500</v>
      </c>
      <c r="J396">
        <v>62</v>
      </c>
      <c r="BF396">
        <v>63</v>
      </c>
    </row>
    <row r="397" spans="1:62" x14ac:dyDescent="0.3">
      <c r="A397">
        <v>292</v>
      </c>
      <c r="B397" t="s">
        <v>243</v>
      </c>
      <c r="C397" t="s">
        <v>242</v>
      </c>
      <c r="D397" t="s">
        <v>60</v>
      </c>
      <c r="E397" t="s">
        <v>24</v>
      </c>
      <c r="F397" s="107">
        <v>45107</v>
      </c>
      <c r="G397" t="s">
        <v>3501</v>
      </c>
      <c r="H397" t="s">
        <v>3502</v>
      </c>
      <c r="I397">
        <v>3</v>
      </c>
      <c r="J397">
        <v>10.85999965667725</v>
      </c>
      <c r="BG397">
        <v>1368</v>
      </c>
      <c r="BH397">
        <v>1426</v>
      </c>
    </row>
    <row r="398" spans="1:62" x14ac:dyDescent="0.3">
      <c r="A398">
        <v>292</v>
      </c>
      <c r="B398" t="s">
        <v>243</v>
      </c>
      <c r="C398" t="s">
        <v>242</v>
      </c>
      <c r="D398" t="s">
        <v>60</v>
      </c>
      <c r="E398" t="s">
        <v>24</v>
      </c>
      <c r="F398" s="107">
        <v>45107</v>
      </c>
      <c r="G398" t="s">
        <v>3501</v>
      </c>
      <c r="H398" t="s">
        <v>3503</v>
      </c>
      <c r="I398">
        <v>3</v>
      </c>
      <c r="J398">
        <v>18.54000091552734</v>
      </c>
      <c r="BG398">
        <v>652</v>
      </c>
      <c r="BH398">
        <v>705</v>
      </c>
    </row>
    <row r="399" spans="1:62" x14ac:dyDescent="0.3">
      <c r="A399">
        <v>292</v>
      </c>
      <c r="B399" t="s">
        <v>243</v>
      </c>
      <c r="C399" t="s">
        <v>242</v>
      </c>
      <c r="D399" t="s">
        <v>60</v>
      </c>
      <c r="E399" t="s">
        <v>24</v>
      </c>
      <c r="F399" s="107">
        <v>45107</v>
      </c>
      <c r="G399" t="s">
        <v>3501</v>
      </c>
      <c r="H399" t="s">
        <v>3504</v>
      </c>
      <c r="I399">
        <v>3</v>
      </c>
      <c r="J399">
        <v>-2.0099999904632568</v>
      </c>
      <c r="BG399">
        <v>382</v>
      </c>
      <c r="BH399">
        <v>624</v>
      </c>
    </row>
    <row r="400" spans="1:62" x14ac:dyDescent="0.3">
      <c r="A400">
        <v>294</v>
      </c>
      <c r="B400" t="s">
        <v>246</v>
      </c>
      <c r="C400" t="s">
        <v>242</v>
      </c>
      <c r="D400" t="s">
        <v>60</v>
      </c>
      <c r="E400" t="s">
        <v>24</v>
      </c>
      <c r="F400" s="107">
        <v>45107</v>
      </c>
      <c r="G400" t="s">
        <v>3505</v>
      </c>
      <c r="H400" t="s">
        <v>3502</v>
      </c>
      <c r="I400">
        <v>3</v>
      </c>
      <c r="J400">
        <v>37.159999847412109</v>
      </c>
      <c r="BI400">
        <v>551</v>
      </c>
      <c r="BJ400">
        <v>437</v>
      </c>
    </row>
    <row r="401" spans="1:69" x14ac:dyDescent="0.3">
      <c r="A401">
        <v>294</v>
      </c>
      <c r="B401" t="s">
        <v>246</v>
      </c>
      <c r="C401" t="s">
        <v>242</v>
      </c>
      <c r="D401" t="s">
        <v>60</v>
      </c>
      <c r="E401" t="s">
        <v>24</v>
      </c>
      <c r="F401" s="107">
        <v>45107</v>
      </c>
      <c r="G401" t="s">
        <v>3505</v>
      </c>
      <c r="H401" t="s">
        <v>3503</v>
      </c>
      <c r="I401">
        <v>3</v>
      </c>
      <c r="J401">
        <v>5.8299999237060547</v>
      </c>
      <c r="BI401">
        <v>330</v>
      </c>
      <c r="BJ401">
        <v>342</v>
      </c>
    </row>
    <row r="402" spans="1:69" x14ac:dyDescent="0.3">
      <c r="A402">
        <v>294</v>
      </c>
      <c r="B402" t="s">
        <v>246</v>
      </c>
      <c r="C402" t="s">
        <v>242</v>
      </c>
      <c r="D402" t="s">
        <v>60</v>
      </c>
      <c r="E402" t="s">
        <v>24</v>
      </c>
      <c r="F402" s="107">
        <v>45107</v>
      </c>
      <c r="G402" t="s">
        <v>3505</v>
      </c>
      <c r="H402" t="s">
        <v>3504</v>
      </c>
      <c r="I402">
        <v>3</v>
      </c>
      <c r="J402">
        <v>91.360000610351563</v>
      </c>
      <c r="BI402">
        <v>196</v>
      </c>
      <c r="BJ402">
        <v>105</v>
      </c>
    </row>
    <row r="403" spans="1:69" x14ac:dyDescent="0.3">
      <c r="A403">
        <v>303</v>
      </c>
      <c r="B403" t="s">
        <v>256</v>
      </c>
      <c r="C403" t="s">
        <v>257</v>
      </c>
      <c r="D403" t="s">
        <v>60</v>
      </c>
      <c r="E403" t="s">
        <v>24</v>
      </c>
      <c r="F403" s="107">
        <v>45107</v>
      </c>
      <c r="G403" t="s">
        <v>3506</v>
      </c>
      <c r="H403" t="s">
        <v>3502</v>
      </c>
      <c r="I403">
        <v>100</v>
      </c>
      <c r="J403">
        <v>71.430000305175781</v>
      </c>
      <c r="BK403">
        <v>10</v>
      </c>
      <c r="BL403">
        <v>14</v>
      </c>
    </row>
    <row r="404" spans="1:69" x14ac:dyDescent="0.3">
      <c r="A404">
        <v>303</v>
      </c>
      <c r="B404" t="s">
        <v>256</v>
      </c>
      <c r="C404" t="s">
        <v>257</v>
      </c>
      <c r="D404" t="s">
        <v>60</v>
      </c>
      <c r="E404" t="s">
        <v>24</v>
      </c>
      <c r="F404" s="107">
        <v>45107</v>
      </c>
      <c r="G404" t="s">
        <v>3506</v>
      </c>
      <c r="H404" t="s">
        <v>3503</v>
      </c>
      <c r="I404">
        <v>100</v>
      </c>
      <c r="J404">
        <v>71.430000305175781</v>
      </c>
      <c r="BK404">
        <v>10</v>
      </c>
      <c r="BL404">
        <v>14</v>
      </c>
    </row>
    <row r="405" spans="1:69" x14ac:dyDescent="0.3">
      <c r="A405">
        <v>303</v>
      </c>
      <c r="B405" t="s">
        <v>256</v>
      </c>
      <c r="C405" t="s">
        <v>257</v>
      </c>
      <c r="D405" t="s">
        <v>60</v>
      </c>
      <c r="E405" t="s">
        <v>24</v>
      </c>
      <c r="F405" s="107">
        <v>45107</v>
      </c>
      <c r="G405" t="s">
        <v>3506</v>
      </c>
      <c r="H405" t="s">
        <v>3504</v>
      </c>
      <c r="I405">
        <v>100</v>
      </c>
      <c r="J405">
        <v>100</v>
      </c>
      <c r="BK405">
        <v>5</v>
      </c>
      <c r="BL405">
        <v>5</v>
      </c>
    </row>
    <row r="406" spans="1:69" x14ac:dyDescent="0.3">
      <c r="A406">
        <v>369</v>
      </c>
      <c r="B406" t="s">
        <v>332</v>
      </c>
      <c r="C406" t="s">
        <v>37</v>
      </c>
      <c r="D406" t="s">
        <v>60</v>
      </c>
      <c r="E406" t="s">
        <v>24</v>
      </c>
      <c r="F406" s="107">
        <v>45107</v>
      </c>
      <c r="G406" t="s">
        <v>3507</v>
      </c>
      <c r="H406" t="s">
        <v>3508</v>
      </c>
      <c r="J406">
        <v>0</v>
      </c>
      <c r="BM406">
        <v>9</v>
      </c>
      <c r="BN406">
        <v>0</v>
      </c>
    </row>
    <row r="407" spans="1:69" x14ac:dyDescent="0.3">
      <c r="A407">
        <v>369</v>
      </c>
      <c r="B407" t="s">
        <v>332</v>
      </c>
      <c r="C407" t="s">
        <v>37</v>
      </c>
      <c r="D407" t="s">
        <v>60</v>
      </c>
      <c r="E407" t="s">
        <v>24</v>
      </c>
      <c r="F407" s="107">
        <v>45107</v>
      </c>
      <c r="G407" t="s">
        <v>3507</v>
      </c>
      <c r="H407" t="s">
        <v>3509</v>
      </c>
      <c r="J407">
        <v>0</v>
      </c>
      <c r="BM407">
        <v>69</v>
      </c>
      <c r="BN407">
        <v>0</v>
      </c>
    </row>
    <row r="408" spans="1:69" x14ac:dyDescent="0.3">
      <c r="A408">
        <v>386</v>
      </c>
      <c r="B408" t="s">
        <v>352</v>
      </c>
      <c r="C408" t="s">
        <v>351</v>
      </c>
      <c r="D408" t="s">
        <v>60</v>
      </c>
      <c r="E408" t="s">
        <v>24</v>
      </c>
      <c r="F408" s="107">
        <v>45107</v>
      </c>
      <c r="G408" t="s">
        <v>1581</v>
      </c>
      <c r="H408" t="s">
        <v>528</v>
      </c>
      <c r="I408">
        <v>100</v>
      </c>
      <c r="J408">
        <v>366.92999267578119</v>
      </c>
      <c r="BO408">
        <v>883810965</v>
      </c>
      <c r="BP408">
        <v>240869000</v>
      </c>
    </row>
    <row r="409" spans="1:69" x14ac:dyDescent="0.3">
      <c r="A409">
        <v>386</v>
      </c>
      <c r="B409" t="s">
        <v>352</v>
      </c>
      <c r="C409" t="s">
        <v>351</v>
      </c>
      <c r="D409" t="s">
        <v>60</v>
      </c>
      <c r="E409" t="s">
        <v>24</v>
      </c>
      <c r="F409" s="107">
        <v>45107</v>
      </c>
      <c r="G409" t="s">
        <v>1581</v>
      </c>
      <c r="H409" t="s">
        <v>530</v>
      </c>
      <c r="I409">
        <v>100</v>
      </c>
      <c r="J409">
        <v>106.09999847412109</v>
      </c>
      <c r="BO409">
        <v>2406893437</v>
      </c>
      <c r="BP409">
        <v>2268507000</v>
      </c>
    </row>
    <row r="410" spans="1:69" x14ac:dyDescent="0.3">
      <c r="A410">
        <v>386</v>
      </c>
      <c r="B410" t="s">
        <v>352</v>
      </c>
      <c r="C410" t="s">
        <v>351</v>
      </c>
      <c r="D410" t="s">
        <v>60</v>
      </c>
      <c r="E410" t="s">
        <v>24</v>
      </c>
      <c r="F410" s="107">
        <v>45107</v>
      </c>
      <c r="G410" t="s">
        <v>1581</v>
      </c>
      <c r="H410" t="s">
        <v>532</v>
      </c>
      <c r="I410">
        <v>100</v>
      </c>
      <c r="J410">
        <v>77.80999755859375</v>
      </c>
      <c r="BO410">
        <v>2183153357</v>
      </c>
      <c r="BP410">
        <v>2805830000</v>
      </c>
    </row>
    <row r="411" spans="1:69" x14ac:dyDescent="0.3">
      <c r="A411">
        <v>389</v>
      </c>
      <c r="B411" t="s">
        <v>355</v>
      </c>
      <c r="C411" t="s">
        <v>447</v>
      </c>
      <c r="D411" t="s">
        <v>60</v>
      </c>
      <c r="E411" t="s">
        <v>24</v>
      </c>
      <c r="F411" s="107">
        <v>45107</v>
      </c>
      <c r="G411" t="s">
        <v>3510</v>
      </c>
      <c r="H411" t="s">
        <v>3511</v>
      </c>
      <c r="I411">
        <v>91</v>
      </c>
      <c r="J411">
        <v>86.699996948242188</v>
      </c>
      <c r="BQ411">
        <v>86.7</v>
      </c>
    </row>
    <row r="412" spans="1:69" x14ac:dyDescent="0.3">
      <c r="A412">
        <v>389</v>
      </c>
      <c r="B412" t="s">
        <v>355</v>
      </c>
      <c r="C412" t="s">
        <v>447</v>
      </c>
      <c r="D412" t="s">
        <v>60</v>
      </c>
      <c r="E412" t="s">
        <v>24</v>
      </c>
      <c r="F412" s="107">
        <v>45107</v>
      </c>
      <c r="G412" t="s">
        <v>3510</v>
      </c>
      <c r="H412" t="s">
        <v>3512</v>
      </c>
      <c r="I412">
        <v>91</v>
      </c>
      <c r="J412">
        <v>85.699996948242188</v>
      </c>
      <c r="BQ412">
        <v>85.7</v>
      </c>
    </row>
    <row r="413" spans="1:69" x14ac:dyDescent="0.3">
      <c r="A413">
        <v>389</v>
      </c>
      <c r="B413" t="s">
        <v>355</v>
      </c>
      <c r="C413" t="s">
        <v>447</v>
      </c>
      <c r="D413" t="s">
        <v>60</v>
      </c>
      <c r="E413" t="s">
        <v>24</v>
      </c>
      <c r="F413" s="107">
        <v>45107</v>
      </c>
      <c r="G413" t="s">
        <v>3510</v>
      </c>
      <c r="H413" t="s">
        <v>3513</v>
      </c>
      <c r="I413">
        <v>91</v>
      </c>
      <c r="J413">
        <v>85.599998474121094</v>
      </c>
      <c r="BQ413">
        <v>85.6</v>
      </c>
    </row>
    <row r="414" spans="1:69" x14ac:dyDescent="0.3">
      <c r="A414">
        <v>389</v>
      </c>
      <c r="B414" t="s">
        <v>355</v>
      </c>
      <c r="C414" t="s">
        <v>447</v>
      </c>
      <c r="D414" t="s">
        <v>60</v>
      </c>
      <c r="E414" t="s">
        <v>24</v>
      </c>
      <c r="F414" s="107">
        <v>45107</v>
      </c>
      <c r="G414" t="s">
        <v>3510</v>
      </c>
      <c r="H414" t="s">
        <v>3514</v>
      </c>
      <c r="I414">
        <v>91</v>
      </c>
      <c r="J414">
        <v>82.5</v>
      </c>
      <c r="BQ414">
        <v>82.5</v>
      </c>
    </row>
    <row r="415" spans="1:69" x14ac:dyDescent="0.3">
      <c r="A415">
        <v>389</v>
      </c>
      <c r="B415" t="s">
        <v>355</v>
      </c>
      <c r="C415" t="s">
        <v>447</v>
      </c>
      <c r="D415" t="s">
        <v>60</v>
      </c>
      <c r="E415" t="s">
        <v>24</v>
      </c>
      <c r="F415" s="107">
        <v>45107</v>
      </c>
      <c r="G415" t="s">
        <v>3510</v>
      </c>
      <c r="H415" t="s">
        <v>3515</v>
      </c>
      <c r="I415">
        <v>91</v>
      </c>
      <c r="J415">
        <v>85.099998474121094</v>
      </c>
      <c r="BQ415">
        <v>85.1</v>
      </c>
    </row>
    <row r="416" spans="1:69" x14ac:dyDescent="0.3">
      <c r="A416">
        <v>389</v>
      </c>
      <c r="B416" t="s">
        <v>355</v>
      </c>
      <c r="C416" t="s">
        <v>447</v>
      </c>
      <c r="D416" t="s">
        <v>60</v>
      </c>
      <c r="E416" t="s">
        <v>24</v>
      </c>
      <c r="F416" s="107">
        <v>45107</v>
      </c>
      <c r="G416" t="s">
        <v>3510</v>
      </c>
      <c r="H416" t="s">
        <v>3516</v>
      </c>
      <c r="I416">
        <v>91</v>
      </c>
      <c r="J416">
        <v>85.400001525878906</v>
      </c>
      <c r="BQ416">
        <v>85.4</v>
      </c>
    </row>
    <row r="417" spans="1:71" x14ac:dyDescent="0.3">
      <c r="A417">
        <v>389</v>
      </c>
      <c r="B417" t="s">
        <v>355</v>
      </c>
      <c r="C417" t="s">
        <v>447</v>
      </c>
      <c r="D417" t="s">
        <v>60</v>
      </c>
      <c r="E417" t="s">
        <v>24</v>
      </c>
      <c r="F417" s="107">
        <v>45107</v>
      </c>
      <c r="G417" t="s">
        <v>3510</v>
      </c>
      <c r="H417" t="s">
        <v>3517</v>
      </c>
      <c r="I417">
        <v>91</v>
      </c>
      <c r="J417">
        <v>81.5</v>
      </c>
      <c r="BQ417">
        <v>81.5</v>
      </c>
    </row>
    <row r="418" spans="1:71" x14ac:dyDescent="0.3">
      <c r="A418">
        <v>389</v>
      </c>
      <c r="B418" t="s">
        <v>355</v>
      </c>
      <c r="C418" t="s">
        <v>447</v>
      </c>
      <c r="D418" t="s">
        <v>60</v>
      </c>
      <c r="E418" t="s">
        <v>24</v>
      </c>
      <c r="F418" s="107">
        <v>45107</v>
      </c>
      <c r="G418" t="s">
        <v>3510</v>
      </c>
      <c r="H418" t="s">
        <v>3518</v>
      </c>
      <c r="I418">
        <v>91</v>
      </c>
      <c r="J418">
        <v>90.099998474121094</v>
      </c>
      <c r="BQ418">
        <v>90.1</v>
      </c>
    </row>
    <row r="419" spans="1:71" x14ac:dyDescent="0.3">
      <c r="A419">
        <v>389</v>
      </c>
      <c r="B419" t="s">
        <v>355</v>
      </c>
      <c r="C419" t="s">
        <v>447</v>
      </c>
      <c r="D419" t="s">
        <v>60</v>
      </c>
      <c r="E419" t="s">
        <v>24</v>
      </c>
      <c r="F419" s="107">
        <v>45107</v>
      </c>
      <c r="G419" t="s">
        <v>3510</v>
      </c>
      <c r="H419" t="s">
        <v>3519</v>
      </c>
      <c r="I419">
        <v>91</v>
      </c>
      <c r="J419">
        <v>80.900001525878906</v>
      </c>
      <c r="BQ419">
        <v>80.900000000000006</v>
      </c>
    </row>
    <row r="420" spans="1:71" x14ac:dyDescent="0.3">
      <c r="A420">
        <v>389</v>
      </c>
      <c r="B420" t="s">
        <v>355</v>
      </c>
      <c r="C420" t="s">
        <v>447</v>
      </c>
      <c r="D420" t="s">
        <v>60</v>
      </c>
      <c r="E420" t="s">
        <v>24</v>
      </c>
      <c r="F420" s="107">
        <v>45107</v>
      </c>
      <c r="G420" t="s">
        <v>3510</v>
      </c>
      <c r="H420" t="s">
        <v>3520</v>
      </c>
      <c r="I420">
        <v>91</v>
      </c>
      <c r="J420">
        <v>81</v>
      </c>
      <c r="BQ420">
        <v>81</v>
      </c>
    </row>
    <row r="421" spans="1:71" x14ac:dyDescent="0.3">
      <c r="A421">
        <v>389</v>
      </c>
      <c r="B421" t="s">
        <v>355</v>
      </c>
      <c r="C421" t="s">
        <v>447</v>
      </c>
      <c r="D421" t="s">
        <v>60</v>
      </c>
      <c r="E421" t="s">
        <v>24</v>
      </c>
      <c r="F421" s="107">
        <v>45107</v>
      </c>
      <c r="G421" t="s">
        <v>3510</v>
      </c>
      <c r="H421" t="s">
        <v>3521</v>
      </c>
      <c r="I421">
        <v>91</v>
      </c>
      <c r="J421">
        <v>86.699996948242188</v>
      </c>
      <c r="BQ421">
        <v>86.7</v>
      </c>
    </row>
    <row r="422" spans="1:71" x14ac:dyDescent="0.3">
      <c r="A422">
        <v>389</v>
      </c>
      <c r="B422" t="s">
        <v>355</v>
      </c>
      <c r="C422" t="s">
        <v>447</v>
      </c>
      <c r="D422" t="s">
        <v>60</v>
      </c>
      <c r="E422" t="s">
        <v>24</v>
      </c>
      <c r="F422" s="107">
        <v>45107</v>
      </c>
      <c r="G422" t="s">
        <v>3510</v>
      </c>
      <c r="H422" t="s">
        <v>3522</v>
      </c>
      <c r="I422">
        <v>91</v>
      </c>
      <c r="J422">
        <v>86.199996948242188</v>
      </c>
      <c r="BQ422">
        <v>86.2</v>
      </c>
    </row>
    <row r="423" spans="1:71" x14ac:dyDescent="0.3">
      <c r="A423">
        <v>408</v>
      </c>
      <c r="B423" t="s">
        <v>382</v>
      </c>
      <c r="C423" t="s">
        <v>44</v>
      </c>
      <c r="D423" t="s">
        <v>60</v>
      </c>
      <c r="E423" t="s">
        <v>24</v>
      </c>
      <c r="F423" s="107">
        <v>45107</v>
      </c>
      <c r="G423" t="s">
        <v>1635</v>
      </c>
      <c r="H423" t="s">
        <v>3523</v>
      </c>
      <c r="I423">
        <v>100</v>
      </c>
      <c r="J423">
        <v>0</v>
      </c>
      <c r="BR423">
        <v>0</v>
      </c>
      <c r="BS423">
        <v>0</v>
      </c>
    </row>
    <row r="424" spans="1:71" x14ac:dyDescent="0.3">
      <c r="A424">
        <v>408</v>
      </c>
      <c r="B424" t="s">
        <v>382</v>
      </c>
      <c r="C424" t="s">
        <v>44</v>
      </c>
      <c r="D424" t="s">
        <v>60</v>
      </c>
      <c r="E424" t="s">
        <v>24</v>
      </c>
      <c r="F424" s="107">
        <v>45107</v>
      </c>
      <c r="G424" t="s">
        <v>1635</v>
      </c>
      <c r="H424" t="s">
        <v>3524</v>
      </c>
      <c r="I424">
        <v>100</v>
      </c>
      <c r="J424">
        <v>0</v>
      </c>
      <c r="BR424">
        <v>0</v>
      </c>
      <c r="BS424">
        <v>0</v>
      </c>
    </row>
    <row r="425" spans="1:71" x14ac:dyDescent="0.3">
      <c r="A425">
        <v>408</v>
      </c>
      <c r="B425" t="s">
        <v>382</v>
      </c>
      <c r="C425" t="s">
        <v>44</v>
      </c>
      <c r="D425" t="s">
        <v>60</v>
      </c>
      <c r="E425" t="s">
        <v>24</v>
      </c>
      <c r="F425" s="107">
        <v>45107</v>
      </c>
      <c r="G425" t="s">
        <v>1635</v>
      </c>
      <c r="H425" t="s">
        <v>3525</v>
      </c>
      <c r="I425">
        <v>100</v>
      </c>
      <c r="J425">
        <v>0</v>
      </c>
      <c r="BR425">
        <v>0</v>
      </c>
      <c r="BS425">
        <v>0</v>
      </c>
    </row>
    <row r="426" spans="1:71" x14ac:dyDescent="0.3">
      <c r="A426">
        <v>408</v>
      </c>
      <c r="B426" t="s">
        <v>382</v>
      </c>
      <c r="C426" t="s">
        <v>44</v>
      </c>
      <c r="D426" t="s">
        <v>60</v>
      </c>
      <c r="E426" t="s">
        <v>24</v>
      </c>
      <c r="F426" s="107">
        <v>45107</v>
      </c>
      <c r="G426" t="s">
        <v>1635</v>
      </c>
      <c r="H426" t="s">
        <v>3523</v>
      </c>
      <c r="I426">
        <v>100</v>
      </c>
      <c r="J426">
        <v>0</v>
      </c>
      <c r="BR426">
        <v>0</v>
      </c>
      <c r="BS426">
        <v>0</v>
      </c>
    </row>
    <row r="427" spans="1:71" x14ac:dyDescent="0.3">
      <c r="A427">
        <v>408</v>
      </c>
      <c r="B427" t="s">
        <v>382</v>
      </c>
      <c r="C427" t="s">
        <v>44</v>
      </c>
      <c r="D427" t="s">
        <v>60</v>
      </c>
      <c r="E427" t="s">
        <v>24</v>
      </c>
      <c r="F427" s="107">
        <v>45107</v>
      </c>
      <c r="G427" t="s">
        <v>1635</v>
      </c>
      <c r="H427" t="s">
        <v>3524</v>
      </c>
      <c r="I427">
        <v>100</v>
      </c>
      <c r="J427">
        <v>0</v>
      </c>
      <c r="BR427">
        <v>0</v>
      </c>
      <c r="BS427">
        <v>0</v>
      </c>
    </row>
    <row r="428" spans="1:71" x14ac:dyDescent="0.3">
      <c r="A428">
        <v>408</v>
      </c>
      <c r="B428" t="s">
        <v>382</v>
      </c>
      <c r="C428" t="s">
        <v>44</v>
      </c>
      <c r="D428" t="s">
        <v>60</v>
      </c>
      <c r="E428" t="s">
        <v>24</v>
      </c>
      <c r="F428" s="107">
        <v>45107</v>
      </c>
      <c r="G428" t="s">
        <v>1635</v>
      </c>
      <c r="H428" t="s">
        <v>3525</v>
      </c>
      <c r="I428">
        <v>100</v>
      </c>
      <c r="J428">
        <v>0</v>
      </c>
      <c r="BR428">
        <v>0</v>
      </c>
      <c r="BS428">
        <v>0</v>
      </c>
    </row>
    <row r="429" spans="1:71" x14ac:dyDescent="0.3">
      <c r="A429">
        <v>408</v>
      </c>
      <c r="B429" t="s">
        <v>382</v>
      </c>
      <c r="C429" t="s">
        <v>44</v>
      </c>
      <c r="D429" t="s">
        <v>60</v>
      </c>
      <c r="E429" t="s">
        <v>24</v>
      </c>
      <c r="F429" s="107">
        <v>45107</v>
      </c>
      <c r="G429" t="s">
        <v>1635</v>
      </c>
      <c r="H429" t="s">
        <v>3523</v>
      </c>
      <c r="I429">
        <v>100</v>
      </c>
      <c r="J429">
        <v>0</v>
      </c>
      <c r="BR429">
        <v>0</v>
      </c>
      <c r="BS429">
        <v>0</v>
      </c>
    </row>
    <row r="430" spans="1:71" x14ac:dyDescent="0.3">
      <c r="A430">
        <v>408</v>
      </c>
      <c r="B430" t="s">
        <v>382</v>
      </c>
      <c r="C430" t="s">
        <v>44</v>
      </c>
      <c r="D430" t="s">
        <v>60</v>
      </c>
      <c r="E430" t="s">
        <v>24</v>
      </c>
      <c r="F430" s="107">
        <v>45107</v>
      </c>
      <c r="G430" t="s">
        <v>1635</v>
      </c>
      <c r="H430" t="s">
        <v>3524</v>
      </c>
      <c r="I430">
        <v>100</v>
      </c>
      <c r="J430">
        <v>0</v>
      </c>
      <c r="BR430">
        <v>0</v>
      </c>
      <c r="BS430">
        <v>0</v>
      </c>
    </row>
    <row r="431" spans="1:71" x14ac:dyDescent="0.3">
      <c r="A431">
        <v>408</v>
      </c>
      <c r="B431" t="s">
        <v>382</v>
      </c>
      <c r="C431" t="s">
        <v>44</v>
      </c>
      <c r="D431" t="s">
        <v>60</v>
      </c>
      <c r="E431" t="s">
        <v>24</v>
      </c>
      <c r="F431" s="107">
        <v>45107</v>
      </c>
      <c r="G431" t="s">
        <v>1635</v>
      </c>
      <c r="H431" t="s">
        <v>3525</v>
      </c>
      <c r="I431">
        <v>100</v>
      </c>
      <c r="J431">
        <v>0</v>
      </c>
      <c r="BR431">
        <v>0</v>
      </c>
      <c r="BS431">
        <v>0</v>
      </c>
    </row>
    <row r="432" spans="1:71" x14ac:dyDescent="0.3">
      <c r="A432">
        <v>408</v>
      </c>
      <c r="B432" t="s">
        <v>382</v>
      </c>
      <c r="C432" t="s">
        <v>44</v>
      </c>
      <c r="D432" t="s">
        <v>60</v>
      </c>
      <c r="E432" t="s">
        <v>24</v>
      </c>
      <c r="F432" s="107">
        <v>45107</v>
      </c>
      <c r="G432" t="s">
        <v>1635</v>
      </c>
      <c r="H432" t="s">
        <v>3523</v>
      </c>
      <c r="I432">
        <v>100</v>
      </c>
      <c r="J432">
        <v>0</v>
      </c>
      <c r="BR432">
        <v>0</v>
      </c>
      <c r="BS432">
        <v>0</v>
      </c>
    </row>
    <row r="433" spans="1:71" x14ac:dyDescent="0.3">
      <c r="A433">
        <v>408</v>
      </c>
      <c r="B433" t="s">
        <v>382</v>
      </c>
      <c r="C433" t="s">
        <v>44</v>
      </c>
      <c r="D433" t="s">
        <v>60</v>
      </c>
      <c r="E433" t="s">
        <v>24</v>
      </c>
      <c r="F433" s="107">
        <v>45107</v>
      </c>
      <c r="G433" t="s">
        <v>1635</v>
      </c>
      <c r="H433" t="s">
        <v>3524</v>
      </c>
      <c r="I433">
        <v>100</v>
      </c>
      <c r="J433">
        <v>0</v>
      </c>
      <c r="BR433">
        <v>0</v>
      </c>
      <c r="BS433">
        <v>0</v>
      </c>
    </row>
    <row r="434" spans="1:71" x14ac:dyDescent="0.3">
      <c r="A434">
        <v>408</v>
      </c>
      <c r="B434" t="s">
        <v>382</v>
      </c>
      <c r="C434" t="s">
        <v>44</v>
      </c>
      <c r="D434" t="s">
        <v>60</v>
      </c>
      <c r="E434" t="s">
        <v>24</v>
      </c>
      <c r="F434" s="107">
        <v>45107</v>
      </c>
      <c r="G434" t="s">
        <v>1635</v>
      </c>
      <c r="H434" t="s">
        <v>3525</v>
      </c>
      <c r="I434">
        <v>100</v>
      </c>
      <c r="J434">
        <v>0</v>
      </c>
      <c r="BR434">
        <v>0</v>
      </c>
      <c r="BS434">
        <v>0</v>
      </c>
    </row>
    <row r="435" spans="1:71" x14ac:dyDescent="0.3">
      <c r="A435">
        <v>408</v>
      </c>
      <c r="B435" t="s">
        <v>382</v>
      </c>
      <c r="C435" t="s">
        <v>44</v>
      </c>
      <c r="D435" t="s">
        <v>60</v>
      </c>
      <c r="E435" t="s">
        <v>24</v>
      </c>
      <c r="F435" s="107">
        <v>45107</v>
      </c>
      <c r="G435" t="s">
        <v>1635</v>
      </c>
      <c r="H435" t="s">
        <v>3523</v>
      </c>
      <c r="I435">
        <v>100</v>
      </c>
      <c r="J435">
        <v>0</v>
      </c>
      <c r="BR435">
        <v>0</v>
      </c>
      <c r="BS435">
        <v>0</v>
      </c>
    </row>
    <row r="436" spans="1:71" x14ac:dyDescent="0.3">
      <c r="A436">
        <v>408</v>
      </c>
      <c r="B436" t="s">
        <v>382</v>
      </c>
      <c r="C436" t="s">
        <v>44</v>
      </c>
      <c r="D436" t="s">
        <v>60</v>
      </c>
      <c r="E436" t="s">
        <v>24</v>
      </c>
      <c r="F436" s="107">
        <v>45107</v>
      </c>
      <c r="G436" t="s">
        <v>1635</v>
      </c>
      <c r="H436" t="s">
        <v>3524</v>
      </c>
      <c r="I436">
        <v>100</v>
      </c>
      <c r="J436">
        <v>0</v>
      </c>
      <c r="BR436">
        <v>0</v>
      </c>
      <c r="BS436">
        <v>0</v>
      </c>
    </row>
    <row r="437" spans="1:71" x14ac:dyDescent="0.3">
      <c r="A437">
        <v>408</v>
      </c>
      <c r="B437" t="s">
        <v>382</v>
      </c>
      <c r="C437" t="s">
        <v>44</v>
      </c>
      <c r="D437" t="s">
        <v>60</v>
      </c>
      <c r="E437" t="s">
        <v>24</v>
      </c>
      <c r="F437" s="107">
        <v>45107</v>
      </c>
      <c r="G437" t="s">
        <v>1635</v>
      </c>
      <c r="H437" t="s">
        <v>3525</v>
      </c>
      <c r="I437">
        <v>100</v>
      </c>
      <c r="J437">
        <v>0</v>
      </c>
      <c r="BR437">
        <v>0</v>
      </c>
      <c r="BS437">
        <v>0</v>
      </c>
    </row>
    <row r="438" spans="1:71" x14ac:dyDescent="0.3">
      <c r="A438">
        <v>408</v>
      </c>
      <c r="B438" t="s">
        <v>382</v>
      </c>
      <c r="C438" t="s">
        <v>44</v>
      </c>
      <c r="D438" t="s">
        <v>60</v>
      </c>
      <c r="E438" t="s">
        <v>24</v>
      </c>
      <c r="F438" s="107">
        <v>45107</v>
      </c>
      <c r="G438" t="s">
        <v>1635</v>
      </c>
      <c r="H438" t="s">
        <v>3523</v>
      </c>
      <c r="I438">
        <v>100</v>
      </c>
      <c r="J438">
        <v>0</v>
      </c>
      <c r="BR438">
        <v>0</v>
      </c>
      <c r="BS438">
        <v>0</v>
      </c>
    </row>
    <row r="439" spans="1:71" x14ac:dyDescent="0.3">
      <c r="A439">
        <v>408</v>
      </c>
      <c r="B439" t="s">
        <v>382</v>
      </c>
      <c r="C439" t="s">
        <v>44</v>
      </c>
      <c r="D439" t="s">
        <v>60</v>
      </c>
      <c r="E439" t="s">
        <v>24</v>
      </c>
      <c r="F439" s="107">
        <v>45107</v>
      </c>
      <c r="G439" t="s">
        <v>1635</v>
      </c>
      <c r="H439" t="s">
        <v>3524</v>
      </c>
      <c r="I439">
        <v>100</v>
      </c>
      <c r="J439">
        <v>0</v>
      </c>
      <c r="BR439">
        <v>0</v>
      </c>
      <c r="BS439">
        <v>0</v>
      </c>
    </row>
    <row r="440" spans="1:71" x14ac:dyDescent="0.3">
      <c r="A440">
        <v>408</v>
      </c>
      <c r="B440" t="s">
        <v>382</v>
      </c>
      <c r="C440" t="s">
        <v>44</v>
      </c>
      <c r="D440" t="s">
        <v>60</v>
      </c>
      <c r="E440" t="s">
        <v>24</v>
      </c>
      <c r="F440" s="107">
        <v>45107</v>
      </c>
      <c r="G440" t="s">
        <v>1635</v>
      </c>
      <c r="H440" t="s">
        <v>3525</v>
      </c>
      <c r="I440">
        <v>100</v>
      </c>
      <c r="J440">
        <v>0</v>
      </c>
      <c r="BR440">
        <v>0</v>
      </c>
      <c r="BS440">
        <v>0</v>
      </c>
    </row>
    <row r="441" spans="1:71" x14ac:dyDescent="0.3">
      <c r="A441">
        <v>408</v>
      </c>
      <c r="B441" t="s">
        <v>382</v>
      </c>
      <c r="C441" t="s">
        <v>44</v>
      </c>
      <c r="D441" t="s">
        <v>60</v>
      </c>
      <c r="E441" t="s">
        <v>24</v>
      </c>
      <c r="F441" s="107">
        <v>45107</v>
      </c>
      <c r="G441" t="s">
        <v>1635</v>
      </c>
      <c r="H441" t="s">
        <v>3523</v>
      </c>
      <c r="I441">
        <v>100</v>
      </c>
      <c r="J441">
        <v>0</v>
      </c>
      <c r="BR441">
        <v>0</v>
      </c>
      <c r="BS441">
        <v>0</v>
      </c>
    </row>
    <row r="442" spans="1:71" x14ac:dyDescent="0.3">
      <c r="A442">
        <v>408</v>
      </c>
      <c r="B442" t="s">
        <v>382</v>
      </c>
      <c r="C442" t="s">
        <v>44</v>
      </c>
      <c r="D442" t="s">
        <v>60</v>
      </c>
      <c r="E442" t="s">
        <v>24</v>
      </c>
      <c r="F442" s="107">
        <v>45107</v>
      </c>
      <c r="G442" t="s">
        <v>1635</v>
      </c>
      <c r="H442" t="s">
        <v>3524</v>
      </c>
      <c r="I442">
        <v>100</v>
      </c>
      <c r="J442">
        <v>0</v>
      </c>
      <c r="BR442">
        <v>0</v>
      </c>
      <c r="BS442">
        <v>0</v>
      </c>
    </row>
    <row r="443" spans="1:71" x14ac:dyDescent="0.3">
      <c r="A443">
        <v>408</v>
      </c>
      <c r="B443" t="s">
        <v>382</v>
      </c>
      <c r="C443" t="s">
        <v>44</v>
      </c>
      <c r="D443" t="s">
        <v>60</v>
      </c>
      <c r="E443" t="s">
        <v>24</v>
      </c>
      <c r="F443" s="107">
        <v>45107</v>
      </c>
      <c r="G443" t="s">
        <v>1635</v>
      </c>
      <c r="H443" t="s">
        <v>3525</v>
      </c>
      <c r="I443">
        <v>100</v>
      </c>
      <c r="J443">
        <v>0</v>
      </c>
      <c r="BR443">
        <v>0</v>
      </c>
      <c r="BS443">
        <v>0</v>
      </c>
    </row>
    <row r="444" spans="1:71" x14ac:dyDescent="0.3">
      <c r="A444">
        <v>408</v>
      </c>
      <c r="B444" t="s">
        <v>382</v>
      </c>
      <c r="C444" t="s">
        <v>44</v>
      </c>
      <c r="D444" t="s">
        <v>60</v>
      </c>
      <c r="E444" t="s">
        <v>24</v>
      </c>
      <c r="F444" s="107">
        <v>45107</v>
      </c>
      <c r="G444" t="s">
        <v>1635</v>
      </c>
      <c r="H444" t="s">
        <v>3523</v>
      </c>
      <c r="I444">
        <v>100</v>
      </c>
      <c r="J444">
        <v>0</v>
      </c>
      <c r="BR444">
        <v>0</v>
      </c>
      <c r="BS444">
        <v>0</v>
      </c>
    </row>
    <row r="445" spans="1:71" x14ac:dyDescent="0.3">
      <c r="A445">
        <v>408</v>
      </c>
      <c r="B445" t="s">
        <v>382</v>
      </c>
      <c r="C445" t="s">
        <v>44</v>
      </c>
      <c r="D445" t="s">
        <v>60</v>
      </c>
      <c r="E445" t="s">
        <v>24</v>
      </c>
      <c r="F445" s="107">
        <v>45107</v>
      </c>
      <c r="G445" t="s">
        <v>1635</v>
      </c>
      <c r="H445" t="s">
        <v>3524</v>
      </c>
      <c r="I445">
        <v>100</v>
      </c>
      <c r="J445">
        <v>0</v>
      </c>
      <c r="BR445">
        <v>0</v>
      </c>
      <c r="BS445">
        <v>0</v>
      </c>
    </row>
    <row r="446" spans="1:71" x14ac:dyDescent="0.3">
      <c r="A446">
        <v>408</v>
      </c>
      <c r="B446" t="s">
        <v>382</v>
      </c>
      <c r="C446" t="s">
        <v>44</v>
      </c>
      <c r="D446" t="s">
        <v>60</v>
      </c>
      <c r="E446" t="s">
        <v>24</v>
      </c>
      <c r="F446" s="107">
        <v>45107</v>
      </c>
      <c r="G446" t="s">
        <v>1635</v>
      </c>
      <c r="H446" t="s">
        <v>3525</v>
      </c>
      <c r="I446">
        <v>100</v>
      </c>
      <c r="J446">
        <v>0</v>
      </c>
      <c r="BR446">
        <v>0</v>
      </c>
      <c r="BS446">
        <v>0</v>
      </c>
    </row>
    <row r="447" spans="1:71" x14ac:dyDescent="0.3">
      <c r="A447">
        <v>408</v>
      </c>
      <c r="B447" t="s">
        <v>382</v>
      </c>
      <c r="C447" t="s">
        <v>44</v>
      </c>
      <c r="D447" t="s">
        <v>60</v>
      </c>
      <c r="E447" t="s">
        <v>24</v>
      </c>
      <c r="F447" s="107">
        <v>45107</v>
      </c>
      <c r="G447" t="s">
        <v>1635</v>
      </c>
      <c r="H447" t="s">
        <v>3523</v>
      </c>
      <c r="I447">
        <v>100</v>
      </c>
      <c r="J447">
        <v>0</v>
      </c>
      <c r="BR447">
        <v>0</v>
      </c>
      <c r="BS447">
        <v>0</v>
      </c>
    </row>
    <row r="448" spans="1:71" x14ac:dyDescent="0.3">
      <c r="A448">
        <v>408</v>
      </c>
      <c r="B448" t="s">
        <v>382</v>
      </c>
      <c r="C448" t="s">
        <v>44</v>
      </c>
      <c r="D448" t="s">
        <v>60</v>
      </c>
      <c r="E448" t="s">
        <v>24</v>
      </c>
      <c r="F448" s="107">
        <v>45107</v>
      </c>
      <c r="G448" t="s">
        <v>1635</v>
      </c>
      <c r="H448" t="s">
        <v>3524</v>
      </c>
      <c r="I448">
        <v>100</v>
      </c>
      <c r="J448">
        <v>0</v>
      </c>
      <c r="BR448">
        <v>0</v>
      </c>
      <c r="BS448">
        <v>0</v>
      </c>
    </row>
    <row r="449" spans="1:71" x14ac:dyDescent="0.3">
      <c r="A449">
        <v>408</v>
      </c>
      <c r="B449" t="s">
        <v>382</v>
      </c>
      <c r="C449" t="s">
        <v>44</v>
      </c>
      <c r="D449" t="s">
        <v>60</v>
      </c>
      <c r="E449" t="s">
        <v>24</v>
      </c>
      <c r="F449" s="107">
        <v>45107</v>
      </c>
      <c r="G449" t="s">
        <v>1635</v>
      </c>
      <c r="H449" t="s">
        <v>3525</v>
      </c>
      <c r="I449">
        <v>100</v>
      </c>
      <c r="J449">
        <v>0</v>
      </c>
      <c r="BR449">
        <v>0</v>
      </c>
      <c r="BS449">
        <v>0</v>
      </c>
    </row>
    <row r="450" spans="1:71" x14ac:dyDescent="0.3">
      <c r="A450">
        <v>408</v>
      </c>
      <c r="B450" t="s">
        <v>382</v>
      </c>
      <c r="C450" t="s">
        <v>44</v>
      </c>
      <c r="D450" t="s">
        <v>60</v>
      </c>
      <c r="E450" t="s">
        <v>24</v>
      </c>
      <c r="F450" s="107">
        <v>45107</v>
      </c>
      <c r="G450" t="s">
        <v>1635</v>
      </c>
      <c r="H450" t="s">
        <v>3523</v>
      </c>
      <c r="I450">
        <v>100</v>
      </c>
      <c r="J450">
        <v>0</v>
      </c>
      <c r="BR450">
        <v>0</v>
      </c>
      <c r="BS450">
        <v>0</v>
      </c>
    </row>
    <row r="451" spans="1:71" x14ac:dyDescent="0.3">
      <c r="A451">
        <v>408</v>
      </c>
      <c r="B451" t="s">
        <v>382</v>
      </c>
      <c r="C451" t="s">
        <v>44</v>
      </c>
      <c r="D451" t="s">
        <v>60</v>
      </c>
      <c r="E451" t="s">
        <v>24</v>
      </c>
      <c r="F451" s="107">
        <v>45107</v>
      </c>
      <c r="G451" t="s">
        <v>1635</v>
      </c>
      <c r="H451" t="s">
        <v>3524</v>
      </c>
      <c r="I451">
        <v>100</v>
      </c>
      <c r="J451">
        <v>0</v>
      </c>
      <c r="BR451">
        <v>0</v>
      </c>
      <c r="BS451">
        <v>0</v>
      </c>
    </row>
    <row r="452" spans="1:71" x14ac:dyDescent="0.3">
      <c r="A452">
        <v>408</v>
      </c>
      <c r="B452" t="s">
        <v>382</v>
      </c>
      <c r="C452" t="s">
        <v>44</v>
      </c>
      <c r="D452" t="s">
        <v>60</v>
      </c>
      <c r="E452" t="s">
        <v>24</v>
      </c>
      <c r="F452" s="107">
        <v>45107</v>
      </c>
      <c r="G452" t="s">
        <v>1635</v>
      </c>
      <c r="H452" t="s">
        <v>3525</v>
      </c>
      <c r="I452">
        <v>100</v>
      </c>
      <c r="J452">
        <v>0</v>
      </c>
      <c r="BR452">
        <v>0</v>
      </c>
      <c r="BS452">
        <v>0</v>
      </c>
    </row>
    <row r="453" spans="1:71" x14ac:dyDescent="0.3">
      <c r="A453">
        <v>408</v>
      </c>
      <c r="B453" t="s">
        <v>382</v>
      </c>
      <c r="C453" t="s">
        <v>44</v>
      </c>
      <c r="D453" t="s">
        <v>60</v>
      </c>
      <c r="E453" t="s">
        <v>24</v>
      </c>
      <c r="F453" s="107">
        <v>45107</v>
      </c>
      <c r="G453" t="s">
        <v>1635</v>
      </c>
      <c r="H453" t="s">
        <v>3523</v>
      </c>
      <c r="I453">
        <v>100</v>
      </c>
      <c r="J453">
        <v>0</v>
      </c>
      <c r="BR453">
        <v>0</v>
      </c>
      <c r="BS453">
        <v>0</v>
      </c>
    </row>
    <row r="454" spans="1:71" x14ac:dyDescent="0.3">
      <c r="A454">
        <v>408</v>
      </c>
      <c r="B454" t="s">
        <v>382</v>
      </c>
      <c r="C454" t="s">
        <v>44</v>
      </c>
      <c r="D454" t="s">
        <v>60</v>
      </c>
      <c r="E454" t="s">
        <v>24</v>
      </c>
      <c r="F454" s="107">
        <v>45107</v>
      </c>
      <c r="G454" t="s">
        <v>1635</v>
      </c>
      <c r="H454" t="s">
        <v>3524</v>
      </c>
      <c r="I454">
        <v>100</v>
      </c>
      <c r="J454">
        <v>0</v>
      </c>
      <c r="BR454">
        <v>0</v>
      </c>
      <c r="BS454">
        <v>0</v>
      </c>
    </row>
    <row r="455" spans="1:71" x14ac:dyDescent="0.3">
      <c r="A455">
        <v>408</v>
      </c>
      <c r="B455" t="s">
        <v>382</v>
      </c>
      <c r="C455" t="s">
        <v>44</v>
      </c>
      <c r="D455" t="s">
        <v>60</v>
      </c>
      <c r="E455" t="s">
        <v>24</v>
      </c>
      <c r="F455" s="107">
        <v>45107</v>
      </c>
      <c r="G455" t="s">
        <v>1635</v>
      </c>
      <c r="H455" t="s">
        <v>3525</v>
      </c>
      <c r="I455">
        <v>100</v>
      </c>
      <c r="J455">
        <v>0</v>
      </c>
      <c r="BR455">
        <v>0</v>
      </c>
      <c r="BS455">
        <v>0</v>
      </c>
    </row>
    <row r="456" spans="1:71" x14ac:dyDescent="0.3">
      <c r="A456">
        <v>408</v>
      </c>
      <c r="B456" t="s">
        <v>382</v>
      </c>
      <c r="C456" t="s">
        <v>44</v>
      </c>
      <c r="D456" t="s">
        <v>60</v>
      </c>
      <c r="E456" t="s">
        <v>24</v>
      </c>
      <c r="F456" s="107">
        <v>45107</v>
      </c>
      <c r="G456" t="s">
        <v>1635</v>
      </c>
      <c r="H456" t="s">
        <v>3523</v>
      </c>
      <c r="I456">
        <v>100</v>
      </c>
      <c r="J456">
        <v>0</v>
      </c>
      <c r="BR456">
        <v>0</v>
      </c>
      <c r="BS456">
        <v>0</v>
      </c>
    </row>
    <row r="457" spans="1:71" x14ac:dyDescent="0.3">
      <c r="A457">
        <v>408</v>
      </c>
      <c r="B457" t="s">
        <v>382</v>
      </c>
      <c r="C457" t="s">
        <v>44</v>
      </c>
      <c r="D457" t="s">
        <v>60</v>
      </c>
      <c r="E457" t="s">
        <v>24</v>
      </c>
      <c r="F457" s="107">
        <v>45107</v>
      </c>
      <c r="G457" t="s">
        <v>1635</v>
      </c>
      <c r="H457" t="s">
        <v>3524</v>
      </c>
      <c r="I457">
        <v>100</v>
      </c>
      <c r="J457">
        <v>0</v>
      </c>
      <c r="BR457">
        <v>0</v>
      </c>
      <c r="BS457">
        <v>0</v>
      </c>
    </row>
    <row r="458" spans="1:71" x14ac:dyDescent="0.3">
      <c r="A458">
        <v>408</v>
      </c>
      <c r="B458" t="s">
        <v>382</v>
      </c>
      <c r="C458" t="s">
        <v>44</v>
      </c>
      <c r="D458" t="s">
        <v>60</v>
      </c>
      <c r="E458" t="s">
        <v>24</v>
      </c>
      <c r="F458" s="107">
        <v>45107</v>
      </c>
      <c r="G458" t="s">
        <v>1635</v>
      </c>
      <c r="H458" t="s">
        <v>3525</v>
      </c>
      <c r="I458">
        <v>100</v>
      </c>
      <c r="J458">
        <v>0</v>
      </c>
      <c r="BR458">
        <v>0</v>
      </c>
      <c r="BS458">
        <v>0</v>
      </c>
    </row>
    <row r="459" spans="1:71" x14ac:dyDescent="0.3">
      <c r="A459">
        <v>408</v>
      </c>
      <c r="B459" t="s">
        <v>382</v>
      </c>
      <c r="C459" t="s">
        <v>44</v>
      </c>
      <c r="D459" t="s">
        <v>60</v>
      </c>
      <c r="E459" t="s">
        <v>24</v>
      </c>
      <c r="F459" s="107">
        <v>45107</v>
      </c>
      <c r="G459" t="s">
        <v>1635</v>
      </c>
      <c r="H459" t="s">
        <v>3523</v>
      </c>
      <c r="I459">
        <v>100</v>
      </c>
      <c r="J459">
        <v>0</v>
      </c>
      <c r="BR459">
        <v>0</v>
      </c>
      <c r="BS459">
        <v>0</v>
      </c>
    </row>
    <row r="460" spans="1:71" x14ac:dyDescent="0.3">
      <c r="A460">
        <v>408</v>
      </c>
      <c r="B460" t="s">
        <v>382</v>
      </c>
      <c r="C460" t="s">
        <v>44</v>
      </c>
      <c r="D460" t="s">
        <v>60</v>
      </c>
      <c r="E460" t="s">
        <v>24</v>
      </c>
      <c r="F460" s="107">
        <v>45107</v>
      </c>
      <c r="G460" t="s">
        <v>1635</v>
      </c>
      <c r="H460" t="s">
        <v>3524</v>
      </c>
      <c r="I460">
        <v>100</v>
      </c>
      <c r="J460">
        <v>0</v>
      </c>
      <c r="BR460">
        <v>0</v>
      </c>
      <c r="BS460">
        <v>0</v>
      </c>
    </row>
    <row r="461" spans="1:71" x14ac:dyDescent="0.3">
      <c r="A461">
        <v>408</v>
      </c>
      <c r="B461" t="s">
        <v>382</v>
      </c>
      <c r="C461" t="s">
        <v>44</v>
      </c>
      <c r="D461" t="s">
        <v>60</v>
      </c>
      <c r="E461" t="s">
        <v>24</v>
      </c>
      <c r="F461" s="107">
        <v>45107</v>
      </c>
      <c r="G461" t="s">
        <v>1635</v>
      </c>
      <c r="H461" t="s">
        <v>3525</v>
      </c>
      <c r="I461">
        <v>100</v>
      </c>
      <c r="J461">
        <v>0</v>
      </c>
      <c r="BR461">
        <v>0</v>
      </c>
      <c r="BS461">
        <v>0</v>
      </c>
    </row>
    <row r="462" spans="1:71" x14ac:dyDescent="0.3">
      <c r="A462">
        <v>408</v>
      </c>
      <c r="B462" t="s">
        <v>382</v>
      </c>
      <c r="C462" t="s">
        <v>44</v>
      </c>
      <c r="D462" t="s">
        <v>60</v>
      </c>
      <c r="E462" t="s">
        <v>24</v>
      </c>
      <c r="F462" s="107">
        <v>45107</v>
      </c>
      <c r="G462" t="s">
        <v>1635</v>
      </c>
      <c r="H462" t="s">
        <v>3523</v>
      </c>
      <c r="I462">
        <v>100</v>
      </c>
      <c r="J462">
        <v>0</v>
      </c>
      <c r="BR462">
        <v>0</v>
      </c>
      <c r="BS462">
        <v>0</v>
      </c>
    </row>
    <row r="463" spans="1:71" x14ac:dyDescent="0.3">
      <c r="A463">
        <v>408</v>
      </c>
      <c r="B463" t="s">
        <v>382</v>
      </c>
      <c r="C463" t="s">
        <v>44</v>
      </c>
      <c r="D463" t="s">
        <v>60</v>
      </c>
      <c r="E463" t="s">
        <v>24</v>
      </c>
      <c r="F463" s="107">
        <v>45107</v>
      </c>
      <c r="G463" t="s">
        <v>1635</v>
      </c>
      <c r="H463" t="s">
        <v>3524</v>
      </c>
      <c r="I463">
        <v>100</v>
      </c>
      <c r="J463">
        <v>0</v>
      </c>
      <c r="BR463">
        <v>0</v>
      </c>
      <c r="BS463">
        <v>0</v>
      </c>
    </row>
    <row r="464" spans="1:71" x14ac:dyDescent="0.3">
      <c r="A464">
        <v>408</v>
      </c>
      <c r="B464" t="s">
        <v>382</v>
      </c>
      <c r="C464" t="s">
        <v>44</v>
      </c>
      <c r="D464" t="s">
        <v>60</v>
      </c>
      <c r="E464" t="s">
        <v>24</v>
      </c>
      <c r="F464" s="107">
        <v>45107</v>
      </c>
      <c r="G464" t="s">
        <v>1635</v>
      </c>
      <c r="H464" t="s">
        <v>3525</v>
      </c>
      <c r="I464">
        <v>100</v>
      </c>
      <c r="J464">
        <v>0</v>
      </c>
      <c r="BR464">
        <v>0</v>
      </c>
      <c r="BS464">
        <v>0</v>
      </c>
    </row>
    <row r="465" spans="1:71" x14ac:dyDescent="0.3">
      <c r="A465">
        <v>408</v>
      </c>
      <c r="B465" t="s">
        <v>382</v>
      </c>
      <c r="C465" t="s">
        <v>44</v>
      </c>
      <c r="D465" t="s">
        <v>60</v>
      </c>
      <c r="E465" t="s">
        <v>24</v>
      </c>
      <c r="F465" s="107">
        <v>45107</v>
      </c>
      <c r="G465" t="s">
        <v>1635</v>
      </c>
      <c r="H465" t="s">
        <v>3523</v>
      </c>
      <c r="I465">
        <v>100</v>
      </c>
      <c r="J465">
        <v>0</v>
      </c>
      <c r="BR465">
        <v>0</v>
      </c>
      <c r="BS465">
        <v>0</v>
      </c>
    </row>
    <row r="466" spans="1:71" x14ac:dyDescent="0.3">
      <c r="A466">
        <v>408</v>
      </c>
      <c r="B466" t="s">
        <v>382</v>
      </c>
      <c r="C466" t="s">
        <v>44</v>
      </c>
      <c r="D466" t="s">
        <v>60</v>
      </c>
      <c r="E466" t="s">
        <v>24</v>
      </c>
      <c r="F466" s="107">
        <v>45107</v>
      </c>
      <c r="G466" t="s">
        <v>1635</v>
      </c>
      <c r="H466" t="s">
        <v>3524</v>
      </c>
      <c r="I466">
        <v>100</v>
      </c>
      <c r="J466">
        <v>0</v>
      </c>
      <c r="BR466">
        <v>0</v>
      </c>
      <c r="BS466">
        <v>0</v>
      </c>
    </row>
    <row r="467" spans="1:71" x14ac:dyDescent="0.3">
      <c r="A467">
        <v>408</v>
      </c>
      <c r="B467" t="s">
        <v>382</v>
      </c>
      <c r="C467" t="s">
        <v>44</v>
      </c>
      <c r="D467" t="s">
        <v>60</v>
      </c>
      <c r="E467" t="s">
        <v>24</v>
      </c>
      <c r="F467" s="107">
        <v>45107</v>
      </c>
      <c r="G467" t="s">
        <v>1635</v>
      </c>
      <c r="H467" t="s">
        <v>3525</v>
      </c>
      <c r="I467">
        <v>100</v>
      </c>
      <c r="J467">
        <v>0</v>
      </c>
      <c r="BR467">
        <v>0</v>
      </c>
      <c r="BS467">
        <v>0</v>
      </c>
    </row>
    <row r="468" spans="1:71" x14ac:dyDescent="0.3">
      <c r="A468">
        <v>408</v>
      </c>
      <c r="B468" t="s">
        <v>382</v>
      </c>
      <c r="C468" t="s">
        <v>44</v>
      </c>
      <c r="D468" t="s">
        <v>60</v>
      </c>
      <c r="E468" t="s">
        <v>24</v>
      </c>
      <c r="F468" s="107">
        <v>45107</v>
      </c>
      <c r="G468" t="s">
        <v>1635</v>
      </c>
      <c r="H468" t="s">
        <v>3523</v>
      </c>
      <c r="I468">
        <v>100</v>
      </c>
      <c r="J468">
        <v>0</v>
      </c>
      <c r="BR468">
        <v>0</v>
      </c>
      <c r="BS468">
        <v>0</v>
      </c>
    </row>
    <row r="469" spans="1:71" x14ac:dyDescent="0.3">
      <c r="A469">
        <v>408</v>
      </c>
      <c r="B469" t="s">
        <v>382</v>
      </c>
      <c r="C469" t="s">
        <v>44</v>
      </c>
      <c r="D469" t="s">
        <v>60</v>
      </c>
      <c r="E469" t="s">
        <v>24</v>
      </c>
      <c r="F469" s="107">
        <v>45107</v>
      </c>
      <c r="G469" t="s">
        <v>1635</v>
      </c>
      <c r="H469" t="s">
        <v>3524</v>
      </c>
      <c r="I469">
        <v>100</v>
      </c>
      <c r="J469">
        <v>0</v>
      </c>
      <c r="BR469">
        <v>0</v>
      </c>
      <c r="BS469">
        <v>0</v>
      </c>
    </row>
    <row r="470" spans="1:71" x14ac:dyDescent="0.3">
      <c r="A470">
        <v>408</v>
      </c>
      <c r="B470" t="s">
        <v>382</v>
      </c>
      <c r="C470" t="s">
        <v>44</v>
      </c>
      <c r="D470" t="s">
        <v>60</v>
      </c>
      <c r="E470" t="s">
        <v>24</v>
      </c>
      <c r="F470" s="107">
        <v>45107</v>
      </c>
      <c r="G470" t="s">
        <v>1635</v>
      </c>
      <c r="H470" t="s">
        <v>3525</v>
      </c>
      <c r="I470">
        <v>100</v>
      </c>
      <c r="J470">
        <v>0</v>
      </c>
      <c r="BR470">
        <v>0</v>
      </c>
      <c r="BS470">
        <v>0</v>
      </c>
    </row>
    <row r="471" spans="1:71" x14ac:dyDescent="0.3">
      <c r="A471">
        <v>408</v>
      </c>
      <c r="B471" t="s">
        <v>382</v>
      </c>
      <c r="C471" t="s">
        <v>44</v>
      </c>
      <c r="D471" t="s">
        <v>60</v>
      </c>
      <c r="E471" t="s">
        <v>24</v>
      </c>
      <c r="F471" s="107">
        <v>45107</v>
      </c>
      <c r="G471" t="s">
        <v>1635</v>
      </c>
      <c r="H471" t="s">
        <v>3523</v>
      </c>
      <c r="I471">
        <v>100</v>
      </c>
      <c r="J471">
        <v>0</v>
      </c>
      <c r="BR471">
        <v>0</v>
      </c>
      <c r="BS471">
        <v>0</v>
      </c>
    </row>
    <row r="472" spans="1:71" x14ac:dyDescent="0.3">
      <c r="A472">
        <v>408</v>
      </c>
      <c r="B472" t="s">
        <v>382</v>
      </c>
      <c r="C472" t="s">
        <v>44</v>
      </c>
      <c r="D472" t="s">
        <v>60</v>
      </c>
      <c r="E472" t="s">
        <v>24</v>
      </c>
      <c r="F472" s="107">
        <v>45107</v>
      </c>
      <c r="G472" t="s">
        <v>1635</v>
      </c>
      <c r="H472" t="s">
        <v>3524</v>
      </c>
      <c r="I472">
        <v>100</v>
      </c>
      <c r="J472">
        <v>0</v>
      </c>
      <c r="BR472">
        <v>0</v>
      </c>
      <c r="BS472">
        <v>0</v>
      </c>
    </row>
    <row r="473" spans="1:71" x14ac:dyDescent="0.3">
      <c r="A473">
        <v>408</v>
      </c>
      <c r="B473" t="s">
        <v>382</v>
      </c>
      <c r="C473" t="s">
        <v>44</v>
      </c>
      <c r="D473" t="s">
        <v>60</v>
      </c>
      <c r="E473" t="s">
        <v>24</v>
      </c>
      <c r="F473" s="107">
        <v>45107</v>
      </c>
      <c r="G473" t="s">
        <v>1635</v>
      </c>
      <c r="H473" t="s">
        <v>3525</v>
      </c>
      <c r="I473">
        <v>100</v>
      </c>
      <c r="J473">
        <v>0</v>
      </c>
      <c r="BR473">
        <v>0</v>
      </c>
      <c r="BS473">
        <v>0</v>
      </c>
    </row>
    <row r="474" spans="1:71" x14ac:dyDescent="0.3">
      <c r="A474">
        <v>408</v>
      </c>
      <c r="B474" t="s">
        <v>382</v>
      </c>
      <c r="C474" t="s">
        <v>44</v>
      </c>
      <c r="D474" t="s">
        <v>60</v>
      </c>
      <c r="E474" t="s">
        <v>24</v>
      </c>
      <c r="F474" s="107">
        <v>45107</v>
      </c>
      <c r="G474" t="s">
        <v>1635</v>
      </c>
      <c r="H474" t="s">
        <v>3523</v>
      </c>
      <c r="I474">
        <v>100</v>
      </c>
      <c r="J474">
        <v>0</v>
      </c>
      <c r="BR474">
        <v>0</v>
      </c>
      <c r="BS474">
        <v>0</v>
      </c>
    </row>
    <row r="475" spans="1:71" x14ac:dyDescent="0.3">
      <c r="A475">
        <v>408</v>
      </c>
      <c r="B475" t="s">
        <v>382</v>
      </c>
      <c r="C475" t="s">
        <v>44</v>
      </c>
      <c r="D475" t="s">
        <v>60</v>
      </c>
      <c r="E475" t="s">
        <v>24</v>
      </c>
      <c r="F475" s="107">
        <v>45107</v>
      </c>
      <c r="G475" t="s">
        <v>1635</v>
      </c>
      <c r="H475" t="s">
        <v>3524</v>
      </c>
      <c r="I475">
        <v>100</v>
      </c>
      <c r="J475">
        <v>0</v>
      </c>
      <c r="BR475">
        <v>0</v>
      </c>
      <c r="BS475">
        <v>0</v>
      </c>
    </row>
    <row r="476" spans="1:71" x14ac:dyDescent="0.3">
      <c r="A476">
        <v>408</v>
      </c>
      <c r="B476" t="s">
        <v>382</v>
      </c>
      <c r="C476" t="s">
        <v>44</v>
      </c>
      <c r="D476" t="s">
        <v>60</v>
      </c>
      <c r="E476" t="s">
        <v>24</v>
      </c>
      <c r="F476" s="107">
        <v>45107</v>
      </c>
      <c r="G476" t="s">
        <v>1635</v>
      </c>
      <c r="H476" t="s">
        <v>3525</v>
      </c>
      <c r="I476">
        <v>100</v>
      </c>
      <c r="J476">
        <v>0</v>
      </c>
      <c r="BR476">
        <v>0</v>
      </c>
      <c r="BS476">
        <v>0</v>
      </c>
    </row>
    <row r="477" spans="1:71" x14ac:dyDescent="0.3">
      <c r="A477">
        <v>408</v>
      </c>
      <c r="B477" t="s">
        <v>382</v>
      </c>
      <c r="C477" t="s">
        <v>44</v>
      </c>
      <c r="D477" t="s">
        <v>60</v>
      </c>
      <c r="E477" t="s">
        <v>24</v>
      </c>
      <c r="F477" s="107">
        <v>45107</v>
      </c>
      <c r="G477" t="s">
        <v>1635</v>
      </c>
      <c r="H477" t="s">
        <v>3523</v>
      </c>
      <c r="I477">
        <v>100</v>
      </c>
      <c r="J477">
        <v>0</v>
      </c>
      <c r="BR477">
        <v>0</v>
      </c>
      <c r="BS477">
        <v>0</v>
      </c>
    </row>
    <row r="478" spans="1:71" x14ac:dyDescent="0.3">
      <c r="A478">
        <v>408</v>
      </c>
      <c r="B478" t="s">
        <v>382</v>
      </c>
      <c r="C478" t="s">
        <v>44</v>
      </c>
      <c r="D478" t="s">
        <v>60</v>
      </c>
      <c r="E478" t="s">
        <v>24</v>
      </c>
      <c r="F478" s="107">
        <v>45107</v>
      </c>
      <c r="G478" t="s">
        <v>1635</v>
      </c>
      <c r="H478" t="s">
        <v>3524</v>
      </c>
      <c r="I478">
        <v>100</v>
      </c>
      <c r="J478">
        <v>0</v>
      </c>
      <c r="BR478">
        <v>0</v>
      </c>
      <c r="BS478">
        <v>0</v>
      </c>
    </row>
    <row r="479" spans="1:71" x14ac:dyDescent="0.3">
      <c r="A479">
        <v>408</v>
      </c>
      <c r="B479" t="s">
        <v>382</v>
      </c>
      <c r="C479" t="s">
        <v>44</v>
      </c>
      <c r="D479" t="s">
        <v>60</v>
      </c>
      <c r="E479" t="s">
        <v>24</v>
      </c>
      <c r="F479" s="107">
        <v>45107</v>
      </c>
      <c r="G479" t="s">
        <v>1635</v>
      </c>
      <c r="H479" t="s">
        <v>3525</v>
      </c>
      <c r="I479">
        <v>100</v>
      </c>
      <c r="J479">
        <v>0</v>
      </c>
      <c r="BR479">
        <v>0</v>
      </c>
      <c r="BS479">
        <v>0</v>
      </c>
    </row>
    <row r="480" spans="1:71" x14ac:dyDescent="0.3">
      <c r="A480">
        <v>408</v>
      </c>
      <c r="B480" t="s">
        <v>382</v>
      </c>
      <c r="C480" t="s">
        <v>44</v>
      </c>
      <c r="D480" t="s">
        <v>60</v>
      </c>
      <c r="E480" t="s">
        <v>24</v>
      </c>
      <c r="F480" s="107">
        <v>45107</v>
      </c>
      <c r="G480" t="s">
        <v>1635</v>
      </c>
      <c r="H480" t="s">
        <v>3523</v>
      </c>
      <c r="I480">
        <v>100</v>
      </c>
      <c r="J480">
        <v>0</v>
      </c>
      <c r="BR480">
        <v>0</v>
      </c>
      <c r="BS480">
        <v>0</v>
      </c>
    </row>
    <row r="481" spans="1:71" x14ac:dyDescent="0.3">
      <c r="A481">
        <v>408</v>
      </c>
      <c r="B481" t="s">
        <v>382</v>
      </c>
      <c r="C481" t="s">
        <v>44</v>
      </c>
      <c r="D481" t="s">
        <v>60</v>
      </c>
      <c r="E481" t="s">
        <v>24</v>
      </c>
      <c r="F481" s="107">
        <v>45107</v>
      </c>
      <c r="G481" t="s">
        <v>1635</v>
      </c>
      <c r="H481" t="s">
        <v>3524</v>
      </c>
      <c r="I481">
        <v>100</v>
      </c>
      <c r="J481">
        <v>0</v>
      </c>
      <c r="BR481">
        <v>0</v>
      </c>
      <c r="BS481">
        <v>0</v>
      </c>
    </row>
    <row r="482" spans="1:71" x14ac:dyDescent="0.3">
      <c r="A482">
        <v>408</v>
      </c>
      <c r="B482" t="s">
        <v>382</v>
      </c>
      <c r="C482" t="s">
        <v>44</v>
      </c>
      <c r="D482" t="s">
        <v>60</v>
      </c>
      <c r="E482" t="s">
        <v>24</v>
      </c>
      <c r="F482" s="107">
        <v>45107</v>
      </c>
      <c r="G482" t="s">
        <v>1635</v>
      </c>
      <c r="H482" t="s">
        <v>3525</v>
      </c>
      <c r="I482">
        <v>100</v>
      </c>
      <c r="J482">
        <v>0</v>
      </c>
      <c r="BR482">
        <v>0</v>
      </c>
      <c r="BS482">
        <v>0</v>
      </c>
    </row>
    <row r="483" spans="1:71" x14ac:dyDescent="0.3">
      <c r="A483">
        <v>408</v>
      </c>
      <c r="B483" t="s">
        <v>382</v>
      </c>
      <c r="C483" t="s">
        <v>44</v>
      </c>
      <c r="D483" t="s">
        <v>60</v>
      </c>
      <c r="E483" t="s">
        <v>24</v>
      </c>
      <c r="F483" s="107">
        <v>45107</v>
      </c>
      <c r="G483" t="s">
        <v>1635</v>
      </c>
      <c r="H483" t="s">
        <v>3523</v>
      </c>
      <c r="I483">
        <v>100</v>
      </c>
      <c r="J483">
        <v>0</v>
      </c>
      <c r="BR483">
        <v>0</v>
      </c>
      <c r="BS483">
        <v>0</v>
      </c>
    </row>
    <row r="484" spans="1:71" x14ac:dyDescent="0.3">
      <c r="A484">
        <v>408</v>
      </c>
      <c r="B484" t="s">
        <v>382</v>
      </c>
      <c r="C484" t="s">
        <v>44</v>
      </c>
      <c r="D484" t="s">
        <v>60</v>
      </c>
      <c r="E484" t="s">
        <v>24</v>
      </c>
      <c r="F484" s="107">
        <v>45107</v>
      </c>
      <c r="G484" t="s">
        <v>1635</v>
      </c>
      <c r="H484" t="s">
        <v>3524</v>
      </c>
      <c r="I484">
        <v>100</v>
      </c>
      <c r="J484">
        <v>0</v>
      </c>
      <c r="BR484">
        <v>0</v>
      </c>
      <c r="BS484">
        <v>0</v>
      </c>
    </row>
    <row r="485" spans="1:71" x14ac:dyDescent="0.3">
      <c r="A485">
        <v>408</v>
      </c>
      <c r="B485" t="s">
        <v>382</v>
      </c>
      <c r="C485" t="s">
        <v>44</v>
      </c>
      <c r="D485" t="s">
        <v>60</v>
      </c>
      <c r="E485" t="s">
        <v>24</v>
      </c>
      <c r="F485" s="107">
        <v>45107</v>
      </c>
      <c r="G485" t="s">
        <v>1635</v>
      </c>
      <c r="H485" t="s">
        <v>3525</v>
      </c>
      <c r="I485">
        <v>100</v>
      </c>
      <c r="J485">
        <v>0</v>
      </c>
      <c r="BR485">
        <v>0</v>
      </c>
      <c r="BS485">
        <v>0</v>
      </c>
    </row>
    <row r="486" spans="1:71" x14ac:dyDescent="0.3">
      <c r="A486">
        <v>408</v>
      </c>
      <c r="B486" t="s">
        <v>382</v>
      </c>
      <c r="C486" t="s">
        <v>44</v>
      </c>
      <c r="D486" t="s">
        <v>60</v>
      </c>
      <c r="E486" t="s">
        <v>24</v>
      </c>
      <c r="F486" s="107">
        <v>45107</v>
      </c>
      <c r="G486" t="s">
        <v>1635</v>
      </c>
      <c r="H486" t="s">
        <v>3523</v>
      </c>
      <c r="I486">
        <v>100</v>
      </c>
      <c r="J486">
        <v>0</v>
      </c>
      <c r="BR486">
        <v>0</v>
      </c>
      <c r="BS486">
        <v>0</v>
      </c>
    </row>
    <row r="487" spans="1:71" x14ac:dyDescent="0.3">
      <c r="A487">
        <v>408</v>
      </c>
      <c r="B487" t="s">
        <v>382</v>
      </c>
      <c r="C487" t="s">
        <v>44</v>
      </c>
      <c r="D487" t="s">
        <v>60</v>
      </c>
      <c r="E487" t="s">
        <v>24</v>
      </c>
      <c r="F487" s="107">
        <v>45107</v>
      </c>
      <c r="G487" t="s">
        <v>1635</v>
      </c>
      <c r="H487" t="s">
        <v>3524</v>
      </c>
      <c r="I487">
        <v>100</v>
      </c>
      <c r="J487">
        <v>0</v>
      </c>
      <c r="BR487">
        <v>0</v>
      </c>
      <c r="BS487">
        <v>0</v>
      </c>
    </row>
    <row r="488" spans="1:71" x14ac:dyDescent="0.3">
      <c r="A488">
        <v>408</v>
      </c>
      <c r="B488" t="s">
        <v>382</v>
      </c>
      <c r="C488" t="s">
        <v>44</v>
      </c>
      <c r="D488" t="s">
        <v>60</v>
      </c>
      <c r="E488" t="s">
        <v>24</v>
      </c>
      <c r="F488" s="107">
        <v>45107</v>
      </c>
      <c r="G488" t="s">
        <v>1635</v>
      </c>
      <c r="H488" t="s">
        <v>3525</v>
      </c>
      <c r="I488">
        <v>100</v>
      </c>
      <c r="J488">
        <v>0</v>
      </c>
      <c r="BR488">
        <v>0</v>
      </c>
      <c r="BS488">
        <v>0</v>
      </c>
    </row>
    <row r="489" spans="1:71" x14ac:dyDescent="0.3">
      <c r="A489">
        <v>408</v>
      </c>
      <c r="B489" t="s">
        <v>382</v>
      </c>
      <c r="C489" t="s">
        <v>44</v>
      </c>
      <c r="D489" t="s">
        <v>60</v>
      </c>
      <c r="E489" t="s">
        <v>24</v>
      </c>
      <c r="F489" s="107">
        <v>45107</v>
      </c>
      <c r="G489" t="s">
        <v>1635</v>
      </c>
      <c r="H489" t="s">
        <v>3523</v>
      </c>
      <c r="I489">
        <v>100</v>
      </c>
      <c r="J489">
        <v>0</v>
      </c>
      <c r="BR489">
        <v>0</v>
      </c>
      <c r="BS489">
        <v>0</v>
      </c>
    </row>
    <row r="490" spans="1:71" x14ac:dyDescent="0.3">
      <c r="A490">
        <v>408</v>
      </c>
      <c r="B490" t="s">
        <v>382</v>
      </c>
      <c r="C490" t="s">
        <v>44</v>
      </c>
      <c r="D490" t="s">
        <v>60</v>
      </c>
      <c r="E490" t="s">
        <v>24</v>
      </c>
      <c r="F490" s="107">
        <v>45107</v>
      </c>
      <c r="G490" t="s">
        <v>1635</v>
      </c>
      <c r="H490" t="s">
        <v>3524</v>
      </c>
      <c r="I490">
        <v>100</v>
      </c>
      <c r="J490">
        <v>0</v>
      </c>
      <c r="BR490">
        <v>0</v>
      </c>
      <c r="BS490">
        <v>0</v>
      </c>
    </row>
    <row r="491" spans="1:71" x14ac:dyDescent="0.3">
      <c r="A491">
        <v>408</v>
      </c>
      <c r="B491" t="s">
        <v>382</v>
      </c>
      <c r="C491" t="s">
        <v>44</v>
      </c>
      <c r="D491" t="s">
        <v>60</v>
      </c>
      <c r="E491" t="s">
        <v>24</v>
      </c>
      <c r="F491" s="107">
        <v>45107</v>
      </c>
      <c r="G491" t="s">
        <v>1635</v>
      </c>
      <c r="H491" t="s">
        <v>3525</v>
      </c>
      <c r="I491">
        <v>100</v>
      </c>
      <c r="J491">
        <v>0</v>
      </c>
      <c r="BR491">
        <v>0</v>
      </c>
      <c r="BS491">
        <v>0</v>
      </c>
    </row>
    <row r="492" spans="1:71" x14ac:dyDescent="0.3">
      <c r="A492">
        <v>408</v>
      </c>
      <c r="B492" t="s">
        <v>382</v>
      </c>
      <c r="C492" t="s">
        <v>44</v>
      </c>
      <c r="D492" t="s">
        <v>60</v>
      </c>
      <c r="E492" t="s">
        <v>24</v>
      </c>
      <c r="F492" s="107">
        <v>45107</v>
      </c>
      <c r="G492" t="s">
        <v>1635</v>
      </c>
      <c r="H492" t="s">
        <v>3523</v>
      </c>
      <c r="I492">
        <v>100</v>
      </c>
      <c r="J492">
        <v>0</v>
      </c>
      <c r="BR492">
        <v>0</v>
      </c>
      <c r="BS492">
        <v>0</v>
      </c>
    </row>
    <row r="493" spans="1:71" x14ac:dyDescent="0.3">
      <c r="A493">
        <v>408</v>
      </c>
      <c r="B493" t="s">
        <v>382</v>
      </c>
      <c r="C493" t="s">
        <v>44</v>
      </c>
      <c r="D493" t="s">
        <v>60</v>
      </c>
      <c r="E493" t="s">
        <v>24</v>
      </c>
      <c r="F493" s="107">
        <v>45107</v>
      </c>
      <c r="G493" t="s">
        <v>1635</v>
      </c>
      <c r="H493" t="s">
        <v>3524</v>
      </c>
      <c r="I493">
        <v>100</v>
      </c>
      <c r="J493">
        <v>0</v>
      </c>
      <c r="BR493">
        <v>0</v>
      </c>
      <c r="BS493">
        <v>0</v>
      </c>
    </row>
    <row r="494" spans="1:71" x14ac:dyDescent="0.3">
      <c r="A494">
        <v>408</v>
      </c>
      <c r="B494" t="s">
        <v>382</v>
      </c>
      <c r="C494" t="s">
        <v>44</v>
      </c>
      <c r="D494" t="s">
        <v>60</v>
      </c>
      <c r="E494" t="s">
        <v>24</v>
      </c>
      <c r="F494" s="107">
        <v>45107</v>
      </c>
      <c r="G494" t="s">
        <v>1635</v>
      </c>
      <c r="H494" t="s">
        <v>3525</v>
      </c>
      <c r="I494">
        <v>100</v>
      </c>
      <c r="J494">
        <v>0</v>
      </c>
      <c r="BR494">
        <v>0</v>
      </c>
      <c r="BS494">
        <v>0</v>
      </c>
    </row>
    <row r="495" spans="1:71" x14ac:dyDescent="0.3">
      <c r="A495">
        <v>408</v>
      </c>
      <c r="B495" t="s">
        <v>382</v>
      </c>
      <c r="C495" t="s">
        <v>44</v>
      </c>
      <c r="D495" t="s">
        <v>60</v>
      </c>
      <c r="E495" t="s">
        <v>24</v>
      </c>
      <c r="F495" s="107">
        <v>45107</v>
      </c>
      <c r="G495" t="s">
        <v>1635</v>
      </c>
      <c r="H495" t="s">
        <v>3523</v>
      </c>
      <c r="I495">
        <v>100</v>
      </c>
      <c r="J495">
        <v>0</v>
      </c>
      <c r="BR495">
        <v>0</v>
      </c>
      <c r="BS495">
        <v>0</v>
      </c>
    </row>
    <row r="496" spans="1:71" x14ac:dyDescent="0.3">
      <c r="A496">
        <v>408</v>
      </c>
      <c r="B496" t="s">
        <v>382</v>
      </c>
      <c r="C496" t="s">
        <v>44</v>
      </c>
      <c r="D496" t="s">
        <v>60</v>
      </c>
      <c r="E496" t="s">
        <v>24</v>
      </c>
      <c r="F496" s="107">
        <v>45107</v>
      </c>
      <c r="G496" t="s">
        <v>1635</v>
      </c>
      <c r="H496" t="s">
        <v>3524</v>
      </c>
      <c r="I496">
        <v>100</v>
      </c>
      <c r="J496">
        <v>0</v>
      </c>
      <c r="BR496">
        <v>0</v>
      </c>
      <c r="BS496">
        <v>0</v>
      </c>
    </row>
    <row r="497" spans="1:73" x14ac:dyDescent="0.3">
      <c r="A497">
        <v>408</v>
      </c>
      <c r="B497" t="s">
        <v>382</v>
      </c>
      <c r="C497" t="s">
        <v>44</v>
      </c>
      <c r="D497" t="s">
        <v>60</v>
      </c>
      <c r="E497" t="s">
        <v>24</v>
      </c>
      <c r="F497" s="107">
        <v>45107</v>
      </c>
      <c r="G497" t="s">
        <v>1635</v>
      </c>
      <c r="H497" t="s">
        <v>3525</v>
      </c>
      <c r="I497">
        <v>100</v>
      </c>
      <c r="J497">
        <v>0</v>
      </c>
      <c r="BR497">
        <v>0</v>
      </c>
      <c r="BS497">
        <v>0</v>
      </c>
    </row>
    <row r="498" spans="1:73" x14ac:dyDescent="0.3">
      <c r="A498">
        <v>427</v>
      </c>
      <c r="B498" t="s">
        <v>404</v>
      </c>
      <c r="C498" t="s">
        <v>98</v>
      </c>
      <c r="D498" t="s">
        <v>60</v>
      </c>
      <c r="E498" t="s">
        <v>62</v>
      </c>
      <c r="F498" s="107">
        <v>45107</v>
      </c>
      <c r="G498" t="s">
        <v>3526</v>
      </c>
      <c r="H498" t="s">
        <v>3421</v>
      </c>
      <c r="I498">
        <v>0.3</v>
      </c>
      <c r="J498">
        <v>0.20000000298023221</v>
      </c>
      <c r="O498">
        <v>1872</v>
      </c>
      <c r="P498">
        <v>2992</v>
      </c>
      <c r="Q498">
        <v>13656</v>
      </c>
      <c r="R498">
        <v>0</v>
      </c>
      <c r="Y498">
        <v>3723</v>
      </c>
    </row>
    <row r="499" spans="1:73" x14ac:dyDescent="0.3">
      <c r="A499">
        <v>427</v>
      </c>
      <c r="B499" t="s">
        <v>404</v>
      </c>
      <c r="C499" t="s">
        <v>98</v>
      </c>
      <c r="D499" t="s">
        <v>60</v>
      </c>
      <c r="E499" t="s">
        <v>62</v>
      </c>
      <c r="F499" s="107">
        <v>45107</v>
      </c>
      <c r="G499" t="s">
        <v>3526</v>
      </c>
      <c r="H499" t="s">
        <v>3423</v>
      </c>
      <c r="I499">
        <v>0.15</v>
      </c>
      <c r="J499">
        <v>0.14000000059604639</v>
      </c>
      <c r="O499">
        <v>679</v>
      </c>
      <c r="P499">
        <v>30</v>
      </c>
      <c r="Q499">
        <v>11072</v>
      </c>
      <c r="R499">
        <v>1948</v>
      </c>
      <c r="Y499">
        <v>1888</v>
      </c>
    </row>
    <row r="500" spans="1:73" x14ac:dyDescent="0.3">
      <c r="A500">
        <v>427</v>
      </c>
      <c r="B500" t="s">
        <v>404</v>
      </c>
      <c r="C500" t="s">
        <v>98</v>
      </c>
      <c r="D500" t="s">
        <v>60</v>
      </c>
      <c r="E500" t="s">
        <v>62</v>
      </c>
      <c r="F500" s="107">
        <v>45107</v>
      </c>
      <c r="G500" t="s">
        <v>3526</v>
      </c>
      <c r="H500" t="s">
        <v>3426</v>
      </c>
      <c r="I500">
        <v>0.2</v>
      </c>
      <c r="J500">
        <v>0</v>
      </c>
      <c r="O500">
        <v>0</v>
      </c>
      <c r="P500">
        <v>0</v>
      </c>
      <c r="Q500">
        <v>0</v>
      </c>
      <c r="R500">
        <v>0</v>
      </c>
      <c r="Y500">
        <v>0</v>
      </c>
    </row>
    <row r="501" spans="1:73" x14ac:dyDescent="0.3">
      <c r="A501">
        <v>427</v>
      </c>
      <c r="B501" t="s">
        <v>404</v>
      </c>
      <c r="C501" t="s">
        <v>98</v>
      </c>
      <c r="D501" t="s">
        <v>60</v>
      </c>
      <c r="E501" t="s">
        <v>62</v>
      </c>
      <c r="F501" s="107">
        <v>45107</v>
      </c>
      <c r="G501" t="s">
        <v>3526</v>
      </c>
      <c r="H501" t="s">
        <v>3422</v>
      </c>
      <c r="I501">
        <v>0.1</v>
      </c>
      <c r="J501">
        <v>7.0000000298023224E-2</v>
      </c>
      <c r="O501">
        <v>300</v>
      </c>
      <c r="P501">
        <v>828</v>
      </c>
      <c r="Q501">
        <v>12287</v>
      </c>
      <c r="R501">
        <v>144</v>
      </c>
      <c r="Y501">
        <v>907</v>
      </c>
    </row>
    <row r="502" spans="1:73" x14ac:dyDescent="0.3">
      <c r="A502">
        <v>427</v>
      </c>
      <c r="B502" t="s">
        <v>404</v>
      </c>
      <c r="C502" t="s">
        <v>98</v>
      </c>
      <c r="D502" t="s">
        <v>60</v>
      </c>
      <c r="E502" t="s">
        <v>62</v>
      </c>
      <c r="F502" s="107">
        <v>45107</v>
      </c>
      <c r="G502" t="s">
        <v>3526</v>
      </c>
      <c r="H502" t="s">
        <v>3427</v>
      </c>
      <c r="I502">
        <v>0.2</v>
      </c>
      <c r="J502">
        <v>0</v>
      </c>
      <c r="O502">
        <v>0</v>
      </c>
      <c r="P502">
        <v>0</v>
      </c>
      <c r="Q502">
        <v>0</v>
      </c>
      <c r="R502">
        <v>0</v>
      </c>
      <c r="Y502">
        <v>0</v>
      </c>
    </row>
    <row r="503" spans="1:73" x14ac:dyDescent="0.3">
      <c r="A503">
        <v>428</v>
      </c>
      <c r="B503" t="s">
        <v>405</v>
      </c>
      <c r="C503" t="s">
        <v>98</v>
      </c>
      <c r="D503" t="s">
        <v>60</v>
      </c>
      <c r="E503" t="s">
        <v>62</v>
      </c>
      <c r="F503" s="107">
        <v>45107</v>
      </c>
      <c r="G503" t="s">
        <v>3527</v>
      </c>
      <c r="H503" t="s">
        <v>3423</v>
      </c>
      <c r="I503">
        <v>25</v>
      </c>
      <c r="J503">
        <v>20.79999923706055</v>
      </c>
      <c r="O503">
        <v>679</v>
      </c>
      <c r="P503">
        <v>30</v>
      </c>
      <c r="Q503">
        <v>11072</v>
      </c>
      <c r="R503">
        <v>1948</v>
      </c>
      <c r="W503">
        <v>285570</v>
      </c>
    </row>
    <row r="504" spans="1:73" x14ac:dyDescent="0.3">
      <c r="A504">
        <v>428</v>
      </c>
      <c r="B504" t="s">
        <v>405</v>
      </c>
      <c r="C504" t="s">
        <v>98</v>
      </c>
      <c r="D504" t="s">
        <v>60</v>
      </c>
      <c r="E504" t="s">
        <v>62</v>
      </c>
      <c r="F504" s="107">
        <v>45107</v>
      </c>
      <c r="G504" t="s">
        <v>3527</v>
      </c>
      <c r="H504" t="s">
        <v>3421</v>
      </c>
      <c r="I504">
        <v>22</v>
      </c>
      <c r="J504">
        <v>20.569999694824219</v>
      </c>
      <c r="O504">
        <v>1872</v>
      </c>
      <c r="P504">
        <v>2992</v>
      </c>
      <c r="Q504">
        <v>13656</v>
      </c>
      <c r="R504">
        <v>0</v>
      </c>
      <c r="W504">
        <v>380904</v>
      </c>
    </row>
    <row r="505" spans="1:73" x14ac:dyDescent="0.3">
      <c r="A505">
        <v>428</v>
      </c>
      <c r="B505" t="s">
        <v>405</v>
      </c>
      <c r="C505" t="s">
        <v>98</v>
      </c>
      <c r="D505" t="s">
        <v>60</v>
      </c>
      <c r="E505" t="s">
        <v>62</v>
      </c>
      <c r="F505" s="107">
        <v>45107</v>
      </c>
      <c r="G505" t="s">
        <v>3527</v>
      </c>
      <c r="H505" t="s">
        <v>3422</v>
      </c>
      <c r="I505">
        <v>11</v>
      </c>
      <c r="J505">
        <v>10.27000045776367</v>
      </c>
      <c r="O505">
        <v>300</v>
      </c>
      <c r="P505">
        <v>828</v>
      </c>
      <c r="Q505">
        <v>12287</v>
      </c>
      <c r="R505">
        <v>144</v>
      </c>
      <c r="W505">
        <v>139217</v>
      </c>
    </row>
    <row r="506" spans="1:73" x14ac:dyDescent="0.3">
      <c r="A506">
        <v>429</v>
      </c>
      <c r="B506" t="s">
        <v>406</v>
      </c>
      <c r="C506" t="s">
        <v>98</v>
      </c>
      <c r="D506" t="s">
        <v>60</v>
      </c>
      <c r="E506" t="s">
        <v>62</v>
      </c>
      <c r="F506" s="107">
        <v>45107</v>
      </c>
      <c r="G506" t="s">
        <v>3528</v>
      </c>
      <c r="H506" t="s">
        <v>3421</v>
      </c>
      <c r="I506">
        <v>0.4</v>
      </c>
      <c r="J506">
        <v>0.36000001430511469</v>
      </c>
      <c r="O506">
        <v>1872</v>
      </c>
      <c r="P506">
        <v>2992</v>
      </c>
      <c r="Q506">
        <v>13656</v>
      </c>
      <c r="R506">
        <v>0</v>
      </c>
      <c r="AA506">
        <v>3880</v>
      </c>
      <c r="AB506">
        <v>2767</v>
      </c>
    </row>
    <row r="507" spans="1:73" x14ac:dyDescent="0.3">
      <c r="A507">
        <v>429</v>
      </c>
      <c r="B507" t="s">
        <v>406</v>
      </c>
      <c r="C507" t="s">
        <v>98</v>
      </c>
      <c r="D507" t="s">
        <v>60</v>
      </c>
      <c r="E507" t="s">
        <v>62</v>
      </c>
      <c r="F507" s="107">
        <v>45107</v>
      </c>
      <c r="G507" t="s">
        <v>3528</v>
      </c>
      <c r="H507" t="s">
        <v>3422</v>
      </c>
      <c r="I507">
        <v>0.41</v>
      </c>
      <c r="J507">
        <v>0.2199999988079071</v>
      </c>
      <c r="O507">
        <v>300</v>
      </c>
      <c r="P507">
        <v>828</v>
      </c>
      <c r="Q507">
        <v>12287</v>
      </c>
      <c r="R507">
        <v>144</v>
      </c>
      <c r="AA507">
        <v>218.6</v>
      </c>
      <c r="AB507">
        <v>2811</v>
      </c>
    </row>
    <row r="508" spans="1:73" x14ac:dyDescent="0.3">
      <c r="A508">
        <v>429</v>
      </c>
      <c r="B508" t="s">
        <v>406</v>
      </c>
      <c r="C508" t="s">
        <v>98</v>
      </c>
      <c r="D508" t="s">
        <v>60</v>
      </c>
      <c r="E508" t="s">
        <v>62</v>
      </c>
      <c r="F508" s="107">
        <v>45107</v>
      </c>
      <c r="G508" t="s">
        <v>3528</v>
      </c>
      <c r="H508" t="s">
        <v>3423</v>
      </c>
      <c r="I508">
        <v>0.38</v>
      </c>
      <c r="J508">
        <v>0.31000000238418579</v>
      </c>
      <c r="O508">
        <v>679</v>
      </c>
      <c r="P508">
        <v>30</v>
      </c>
      <c r="Q508">
        <v>11072</v>
      </c>
      <c r="R508">
        <v>1948</v>
      </c>
      <c r="AA508">
        <v>0</v>
      </c>
      <c r="AB508">
        <v>4195.6499999999996</v>
      </c>
    </row>
    <row r="509" spans="1:73" x14ac:dyDescent="0.3">
      <c r="A509">
        <v>430</v>
      </c>
      <c r="B509" t="s">
        <v>407</v>
      </c>
      <c r="C509" t="s">
        <v>94</v>
      </c>
      <c r="D509" t="s">
        <v>60</v>
      </c>
      <c r="E509" t="s">
        <v>24</v>
      </c>
      <c r="F509" s="107">
        <v>45107</v>
      </c>
      <c r="G509" t="s">
        <v>3529</v>
      </c>
      <c r="H509" t="s">
        <v>3530</v>
      </c>
      <c r="I509">
        <v>95</v>
      </c>
      <c r="J509">
        <v>112.94000244140619</v>
      </c>
      <c r="BT509">
        <v>5818176483</v>
      </c>
      <c r="BU509">
        <v>6570768692</v>
      </c>
    </row>
    <row r="510" spans="1:73" x14ac:dyDescent="0.3">
      <c r="A510">
        <v>430</v>
      </c>
      <c r="B510" t="s">
        <v>407</v>
      </c>
      <c r="C510" t="s">
        <v>94</v>
      </c>
      <c r="D510" t="s">
        <v>60</v>
      </c>
      <c r="E510" t="s">
        <v>24</v>
      </c>
      <c r="F510" s="107">
        <v>45107</v>
      </c>
      <c r="G510" t="s">
        <v>3529</v>
      </c>
      <c r="H510" t="s">
        <v>3531</v>
      </c>
      <c r="I510">
        <v>95</v>
      </c>
      <c r="J510">
        <v>101.8199996948242</v>
      </c>
      <c r="BT510">
        <v>18841137826</v>
      </c>
      <c r="BU510">
        <v>19183316854</v>
      </c>
    </row>
    <row r="511" spans="1:73" x14ac:dyDescent="0.3">
      <c r="A511">
        <v>430</v>
      </c>
      <c r="B511" t="s">
        <v>407</v>
      </c>
      <c r="C511" t="s">
        <v>94</v>
      </c>
      <c r="D511" t="s">
        <v>60</v>
      </c>
      <c r="E511" t="s">
        <v>24</v>
      </c>
      <c r="F511" s="107">
        <v>45107</v>
      </c>
      <c r="G511" t="s">
        <v>3529</v>
      </c>
      <c r="H511" t="s">
        <v>3532</v>
      </c>
      <c r="I511">
        <v>95</v>
      </c>
      <c r="J511">
        <v>101.59999847412109</v>
      </c>
      <c r="BT511">
        <v>26555692613</v>
      </c>
      <c r="BU511">
        <v>26980344363</v>
      </c>
    </row>
    <row r="512" spans="1:73" x14ac:dyDescent="0.3">
      <c r="A512">
        <v>430</v>
      </c>
      <c r="B512" t="s">
        <v>407</v>
      </c>
      <c r="C512" t="s">
        <v>94</v>
      </c>
      <c r="D512" t="s">
        <v>60</v>
      </c>
      <c r="E512" t="s">
        <v>24</v>
      </c>
      <c r="F512" s="107">
        <v>45107</v>
      </c>
      <c r="G512" t="s">
        <v>3529</v>
      </c>
      <c r="H512" t="s">
        <v>3533</v>
      </c>
      <c r="I512">
        <v>95</v>
      </c>
      <c r="J512">
        <v>105.9499969482422</v>
      </c>
      <c r="BT512">
        <v>61739508479</v>
      </c>
      <c r="BU512">
        <v>65411063328</v>
      </c>
    </row>
    <row r="513" spans="1:76" x14ac:dyDescent="0.3">
      <c r="A513">
        <v>433</v>
      </c>
      <c r="B513" t="s">
        <v>410</v>
      </c>
      <c r="C513" t="s">
        <v>98</v>
      </c>
      <c r="D513" t="s">
        <v>60</v>
      </c>
      <c r="E513" t="s">
        <v>62</v>
      </c>
      <c r="F513" s="107">
        <v>45107</v>
      </c>
      <c r="G513" t="s">
        <v>3534</v>
      </c>
      <c r="H513" t="s">
        <v>3423</v>
      </c>
      <c r="I513">
        <v>0.05</v>
      </c>
      <c r="J513">
        <v>1.9999999552965161E-2</v>
      </c>
      <c r="O513">
        <v>679</v>
      </c>
      <c r="P513">
        <v>30</v>
      </c>
      <c r="Q513">
        <v>11072</v>
      </c>
      <c r="R513">
        <v>1948</v>
      </c>
      <c r="BV513">
        <v>225.8</v>
      </c>
    </row>
    <row r="514" spans="1:76" x14ac:dyDescent="0.3">
      <c r="A514">
        <v>433</v>
      </c>
      <c r="B514" t="s">
        <v>410</v>
      </c>
      <c r="C514" t="s">
        <v>98</v>
      </c>
      <c r="D514" t="s">
        <v>60</v>
      </c>
      <c r="E514" t="s">
        <v>62</v>
      </c>
      <c r="F514" s="107">
        <v>45107</v>
      </c>
      <c r="G514" t="s">
        <v>3534</v>
      </c>
      <c r="H514" t="s">
        <v>3421</v>
      </c>
      <c r="I514">
        <v>0.05</v>
      </c>
      <c r="J514">
        <v>5.000000074505806E-2</v>
      </c>
      <c r="O514">
        <v>1872</v>
      </c>
      <c r="P514">
        <v>2992</v>
      </c>
      <c r="Q514">
        <v>13656</v>
      </c>
      <c r="R514">
        <v>0</v>
      </c>
      <c r="BV514">
        <v>864.5</v>
      </c>
    </row>
    <row r="515" spans="1:76" x14ac:dyDescent="0.3">
      <c r="A515">
        <v>433</v>
      </c>
      <c r="B515" t="s">
        <v>410</v>
      </c>
      <c r="C515" t="s">
        <v>98</v>
      </c>
      <c r="D515" t="s">
        <v>60</v>
      </c>
      <c r="E515" t="s">
        <v>62</v>
      </c>
      <c r="F515" s="107">
        <v>45107</v>
      </c>
      <c r="G515" t="s">
        <v>3534</v>
      </c>
      <c r="H515" t="s">
        <v>3422</v>
      </c>
      <c r="I515">
        <v>0.05</v>
      </c>
      <c r="O515">
        <v>300</v>
      </c>
      <c r="P515">
        <v>828</v>
      </c>
      <c r="Q515">
        <v>12287</v>
      </c>
      <c r="R515">
        <v>144</v>
      </c>
      <c r="BV515">
        <v>12.1</v>
      </c>
    </row>
    <row r="516" spans="1:76" x14ac:dyDescent="0.3">
      <c r="A516">
        <v>435</v>
      </c>
      <c r="B516" t="s">
        <v>412</v>
      </c>
      <c r="C516" t="s">
        <v>98</v>
      </c>
      <c r="D516" t="s">
        <v>60</v>
      </c>
      <c r="E516" t="s">
        <v>24</v>
      </c>
      <c r="F516" s="107">
        <v>45107</v>
      </c>
      <c r="G516" t="s">
        <v>1829</v>
      </c>
      <c r="H516" t="s">
        <v>3421</v>
      </c>
      <c r="I516">
        <v>100</v>
      </c>
      <c r="J516">
        <v>0</v>
      </c>
      <c r="BW516">
        <v>0</v>
      </c>
      <c r="BX516">
        <v>0.05</v>
      </c>
    </row>
    <row r="517" spans="1:76" x14ac:dyDescent="0.3">
      <c r="A517">
        <v>435</v>
      </c>
      <c r="B517" t="s">
        <v>412</v>
      </c>
      <c r="C517" t="s">
        <v>98</v>
      </c>
      <c r="D517" t="s">
        <v>60</v>
      </c>
      <c r="E517" t="s">
        <v>24</v>
      </c>
      <c r="F517" s="107">
        <v>45107</v>
      </c>
      <c r="G517" t="s">
        <v>1829</v>
      </c>
      <c r="H517" t="s">
        <v>3423</v>
      </c>
      <c r="I517">
        <v>100</v>
      </c>
      <c r="J517">
        <v>0</v>
      </c>
      <c r="BW517">
        <v>0</v>
      </c>
      <c r="BX517">
        <v>0.02</v>
      </c>
    </row>
    <row r="518" spans="1:76" x14ac:dyDescent="0.3">
      <c r="A518">
        <v>435</v>
      </c>
      <c r="B518" t="s">
        <v>412</v>
      </c>
      <c r="C518" t="s">
        <v>98</v>
      </c>
      <c r="D518" t="s">
        <v>60</v>
      </c>
      <c r="E518" t="s">
        <v>24</v>
      </c>
      <c r="F518" s="107">
        <v>45107</v>
      </c>
      <c r="G518" t="s">
        <v>1829</v>
      </c>
      <c r="H518" t="s">
        <v>3426</v>
      </c>
      <c r="I518">
        <v>100</v>
      </c>
      <c r="J518">
        <v>0</v>
      </c>
      <c r="BW518">
        <v>0</v>
      </c>
      <c r="BX518">
        <v>0</v>
      </c>
    </row>
    <row r="519" spans="1:76" x14ac:dyDescent="0.3">
      <c r="A519">
        <v>435</v>
      </c>
      <c r="B519" t="s">
        <v>412</v>
      </c>
      <c r="C519" t="s">
        <v>98</v>
      </c>
      <c r="D519" t="s">
        <v>60</v>
      </c>
      <c r="E519" t="s">
        <v>24</v>
      </c>
      <c r="F519" s="107">
        <v>45107</v>
      </c>
      <c r="G519" t="s">
        <v>1829</v>
      </c>
      <c r="H519" t="s">
        <v>3422</v>
      </c>
      <c r="I519">
        <v>100</v>
      </c>
      <c r="J519">
        <v>0</v>
      </c>
      <c r="BW519">
        <v>0</v>
      </c>
      <c r="BX519">
        <v>8.9999999999999998E-4</v>
      </c>
    </row>
    <row r="520" spans="1:76" x14ac:dyDescent="0.3">
      <c r="A520">
        <v>435</v>
      </c>
      <c r="B520" t="s">
        <v>412</v>
      </c>
      <c r="C520" t="s">
        <v>98</v>
      </c>
      <c r="D520" t="s">
        <v>60</v>
      </c>
      <c r="E520" t="s">
        <v>24</v>
      </c>
      <c r="F520" s="107">
        <v>45107</v>
      </c>
      <c r="G520" t="s">
        <v>1829</v>
      </c>
      <c r="H520" t="s">
        <v>3424</v>
      </c>
      <c r="I520">
        <v>100</v>
      </c>
      <c r="J520">
        <v>0</v>
      </c>
      <c r="BW520">
        <v>0</v>
      </c>
      <c r="BX520">
        <v>0</v>
      </c>
    </row>
    <row r="521" spans="1:76" x14ac:dyDescent="0.3">
      <c r="A521">
        <v>435</v>
      </c>
      <c r="B521" t="s">
        <v>412</v>
      </c>
      <c r="C521" t="s">
        <v>98</v>
      </c>
      <c r="D521" t="s">
        <v>60</v>
      </c>
      <c r="E521" t="s">
        <v>24</v>
      </c>
      <c r="F521" s="107">
        <v>45107</v>
      </c>
      <c r="G521" t="s">
        <v>1829</v>
      </c>
      <c r="H521" t="s">
        <v>3427</v>
      </c>
      <c r="I521">
        <v>100</v>
      </c>
      <c r="J521">
        <v>0</v>
      </c>
      <c r="BW521">
        <v>0</v>
      </c>
      <c r="BX521">
        <v>0</v>
      </c>
    </row>
    <row r="522" spans="1:76" x14ac:dyDescent="0.3">
      <c r="A522">
        <v>213</v>
      </c>
      <c r="B522" t="s">
        <v>151</v>
      </c>
      <c r="C522" t="s">
        <v>98</v>
      </c>
      <c r="D522" t="s">
        <v>54</v>
      </c>
      <c r="E522" t="s">
        <v>24</v>
      </c>
      <c r="F522" s="107">
        <v>45107</v>
      </c>
      <c r="G522" t="s">
        <v>3535</v>
      </c>
      <c r="H522" t="s">
        <v>3449</v>
      </c>
      <c r="I522">
        <v>90</v>
      </c>
      <c r="J522">
        <v>91.669998168945313</v>
      </c>
      <c r="AW522">
        <v>24</v>
      </c>
      <c r="AX522">
        <v>22</v>
      </c>
    </row>
    <row r="523" spans="1:76" x14ac:dyDescent="0.3">
      <c r="A523">
        <v>213</v>
      </c>
      <c r="B523" t="s">
        <v>151</v>
      </c>
      <c r="C523" t="s">
        <v>98</v>
      </c>
      <c r="D523" t="s">
        <v>54</v>
      </c>
      <c r="E523" t="s">
        <v>24</v>
      </c>
      <c r="F523" s="107">
        <v>45107</v>
      </c>
      <c r="G523" t="s">
        <v>3535</v>
      </c>
      <c r="H523" t="s">
        <v>3450</v>
      </c>
      <c r="I523">
        <v>90</v>
      </c>
      <c r="J523">
        <v>91.669998168945313</v>
      </c>
      <c r="AW523">
        <v>24</v>
      </c>
      <c r="AX523">
        <v>22</v>
      </c>
    </row>
    <row r="524" spans="1:76" x14ac:dyDescent="0.3">
      <c r="A524">
        <v>213</v>
      </c>
      <c r="B524" t="s">
        <v>151</v>
      </c>
      <c r="C524" t="s">
        <v>98</v>
      </c>
      <c r="D524" t="s">
        <v>54</v>
      </c>
      <c r="E524" t="s">
        <v>24</v>
      </c>
      <c r="F524" s="107">
        <v>45107</v>
      </c>
      <c r="G524" t="s">
        <v>3535</v>
      </c>
      <c r="H524" t="s">
        <v>3451</v>
      </c>
      <c r="I524">
        <v>90</v>
      </c>
      <c r="J524">
        <v>85.709999084472656</v>
      </c>
      <c r="AW524">
        <v>14</v>
      </c>
      <c r="AX524">
        <v>12</v>
      </c>
    </row>
    <row r="525" spans="1:76" x14ac:dyDescent="0.3">
      <c r="A525">
        <v>213</v>
      </c>
      <c r="B525" t="s">
        <v>151</v>
      </c>
      <c r="C525" t="s">
        <v>98</v>
      </c>
      <c r="D525" t="s">
        <v>54</v>
      </c>
      <c r="E525" t="s">
        <v>24</v>
      </c>
      <c r="F525" s="107">
        <v>45107</v>
      </c>
      <c r="G525" t="s">
        <v>3535</v>
      </c>
      <c r="H525" t="s">
        <v>3536</v>
      </c>
      <c r="I525">
        <v>90</v>
      </c>
      <c r="J525">
        <v>100</v>
      </c>
      <c r="AW525">
        <v>3</v>
      </c>
      <c r="AX525">
        <v>3</v>
      </c>
    </row>
    <row r="526" spans="1:76" x14ac:dyDescent="0.3">
      <c r="A526">
        <v>213</v>
      </c>
      <c r="B526" t="s">
        <v>151</v>
      </c>
      <c r="C526" t="s">
        <v>98</v>
      </c>
      <c r="D526" t="s">
        <v>54</v>
      </c>
      <c r="E526" t="s">
        <v>24</v>
      </c>
      <c r="F526" s="107">
        <v>45107</v>
      </c>
      <c r="G526" t="s">
        <v>3535</v>
      </c>
      <c r="H526" t="s">
        <v>3537</v>
      </c>
      <c r="I526">
        <v>90</v>
      </c>
      <c r="J526">
        <v>100</v>
      </c>
      <c r="AW526">
        <v>2</v>
      </c>
      <c r="AX526">
        <v>2</v>
      </c>
    </row>
    <row r="527" spans="1:76" x14ac:dyDescent="0.3">
      <c r="A527">
        <v>213</v>
      </c>
      <c r="B527" t="s">
        <v>151</v>
      </c>
      <c r="C527" t="s">
        <v>98</v>
      </c>
      <c r="D527" t="s">
        <v>54</v>
      </c>
      <c r="E527" t="s">
        <v>24</v>
      </c>
      <c r="F527" s="107">
        <v>45107</v>
      </c>
      <c r="G527" t="s">
        <v>3535</v>
      </c>
      <c r="H527" t="s">
        <v>3452</v>
      </c>
      <c r="I527">
        <v>90</v>
      </c>
      <c r="J527">
        <v>91.300003051757813</v>
      </c>
      <c r="AW527">
        <v>46</v>
      </c>
      <c r="AX527">
        <v>42</v>
      </c>
    </row>
    <row r="528" spans="1:76" x14ac:dyDescent="0.3">
      <c r="A528">
        <v>213</v>
      </c>
      <c r="B528" t="s">
        <v>151</v>
      </c>
      <c r="C528" t="s">
        <v>98</v>
      </c>
      <c r="D528" t="s">
        <v>54</v>
      </c>
      <c r="E528" t="s">
        <v>24</v>
      </c>
      <c r="F528" s="107">
        <v>45107</v>
      </c>
      <c r="G528" t="s">
        <v>3535</v>
      </c>
      <c r="H528" t="s">
        <v>3453</v>
      </c>
      <c r="I528">
        <v>90</v>
      </c>
      <c r="J528">
        <v>95.349998474121094</v>
      </c>
      <c r="AW528">
        <v>43</v>
      </c>
      <c r="AX528">
        <v>41</v>
      </c>
    </row>
    <row r="529" spans="1:79" x14ac:dyDescent="0.3">
      <c r="A529">
        <v>213</v>
      </c>
      <c r="B529" t="s">
        <v>151</v>
      </c>
      <c r="C529" t="s">
        <v>98</v>
      </c>
      <c r="D529" t="s">
        <v>54</v>
      </c>
      <c r="E529" t="s">
        <v>24</v>
      </c>
      <c r="F529" s="107">
        <v>45107</v>
      </c>
      <c r="G529" t="s">
        <v>3535</v>
      </c>
      <c r="H529" t="s">
        <v>3454</v>
      </c>
      <c r="I529">
        <v>90</v>
      </c>
      <c r="J529">
        <v>90.910003662109375</v>
      </c>
      <c r="AW529">
        <v>55</v>
      </c>
      <c r="AX529">
        <v>50</v>
      </c>
    </row>
    <row r="530" spans="1:79" x14ac:dyDescent="0.3">
      <c r="A530">
        <v>238</v>
      </c>
      <c r="B530" t="s">
        <v>177</v>
      </c>
      <c r="C530" t="s">
        <v>98</v>
      </c>
      <c r="D530" t="s">
        <v>54</v>
      </c>
      <c r="E530" t="s">
        <v>24</v>
      </c>
      <c r="F530" s="107">
        <v>45107</v>
      </c>
      <c r="G530" t="s">
        <v>3538</v>
      </c>
      <c r="H530" t="s">
        <v>3456</v>
      </c>
      <c r="I530">
        <v>90</v>
      </c>
      <c r="J530">
        <v>100</v>
      </c>
      <c r="AY530">
        <v>1</v>
      </c>
      <c r="AZ530">
        <v>1</v>
      </c>
    </row>
    <row r="531" spans="1:79" x14ac:dyDescent="0.3">
      <c r="A531">
        <v>238</v>
      </c>
      <c r="B531" t="s">
        <v>177</v>
      </c>
      <c r="C531" t="s">
        <v>98</v>
      </c>
      <c r="D531" t="s">
        <v>54</v>
      </c>
      <c r="E531" t="s">
        <v>24</v>
      </c>
      <c r="F531" s="107">
        <v>45107</v>
      </c>
      <c r="G531" t="s">
        <v>3538</v>
      </c>
      <c r="H531" t="s">
        <v>3457</v>
      </c>
      <c r="I531">
        <v>90</v>
      </c>
      <c r="J531">
        <v>88.889999389648438</v>
      </c>
      <c r="AY531">
        <v>8</v>
      </c>
      <c r="AZ531">
        <v>9</v>
      </c>
    </row>
    <row r="532" spans="1:79" x14ac:dyDescent="0.3">
      <c r="A532">
        <v>238</v>
      </c>
      <c r="B532" t="s">
        <v>177</v>
      </c>
      <c r="C532" t="s">
        <v>98</v>
      </c>
      <c r="D532" t="s">
        <v>54</v>
      </c>
      <c r="E532" t="s">
        <v>24</v>
      </c>
      <c r="F532" s="107">
        <v>45107</v>
      </c>
      <c r="G532" t="s">
        <v>3538</v>
      </c>
      <c r="H532" t="s">
        <v>3458</v>
      </c>
      <c r="I532">
        <v>90</v>
      </c>
      <c r="J532">
        <v>100</v>
      </c>
      <c r="AY532">
        <v>5</v>
      </c>
      <c r="AZ532">
        <v>5</v>
      </c>
    </row>
    <row r="533" spans="1:79" x14ac:dyDescent="0.3">
      <c r="A533">
        <v>238</v>
      </c>
      <c r="B533" t="s">
        <v>177</v>
      </c>
      <c r="C533" t="s">
        <v>98</v>
      </c>
      <c r="D533" t="s">
        <v>54</v>
      </c>
      <c r="E533" t="s">
        <v>24</v>
      </c>
      <c r="F533" s="107">
        <v>45107</v>
      </c>
      <c r="G533" t="s">
        <v>3538</v>
      </c>
      <c r="H533" t="s">
        <v>3459</v>
      </c>
      <c r="I533">
        <v>90</v>
      </c>
      <c r="J533">
        <v>100</v>
      </c>
      <c r="AY533">
        <v>5</v>
      </c>
      <c r="AZ533">
        <v>5</v>
      </c>
    </row>
    <row r="534" spans="1:79" x14ac:dyDescent="0.3">
      <c r="A534">
        <v>238</v>
      </c>
      <c r="B534" t="s">
        <v>177</v>
      </c>
      <c r="C534" t="s">
        <v>98</v>
      </c>
      <c r="D534" t="s">
        <v>54</v>
      </c>
      <c r="E534" t="s">
        <v>24</v>
      </c>
      <c r="F534" s="107">
        <v>45107</v>
      </c>
      <c r="G534" t="s">
        <v>3538</v>
      </c>
      <c r="H534" t="s">
        <v>3539</v>
      </c>
      <c r="I534">
        <v>90</v>
      </c>
      <c r="J534">
        <v>0</v>
      </c>
      <c r="AY534">
        <v>0</v>
      </c>
      <c r="AZ534">
        <v>0</v>
      </c>
    </row>
    <row r="535" spans="1:79" x14ac:dyDescent="0.3">
      <c r="A535">
        <v>238</v>
      </c>
      <c r="B535" t="s">
        <v>177</v>
      </c>
      <c r="C535" t="s">
        <v>98</v>
      </c>
      <c r="D535" t="s">
        <v>54</v>
      </c>
      <c r="E535" t="s">
        <v>24</v>
      </c>
      <c r="F535" s="107">
        <v>45107</v>
      </c>
      <c r="G535" t="s">
        <v>3538</v>
      </c>
      <c r="H535" t="s">
        <v>3460</v>
      </c>
      <c r="I535">
        <v>90</v>
      </c>
      <c r="J535">
        <v>100</v>
      </c>
      <c r="AY535">
        <v>3</v>
      </c>
      <c r="AZ535">
        <v>3</v>
      </c>
    </row>
    <row r="536" spans="1:79" x14ac:dyDescent="0.3">
      <c r="A536">
        <v>238</v>
      </c>
      <c r="B536" t="s">
        <v>177</v>
      </c>
      <c r="C536" t="s">
        <v>98</v>
      </c>
      <c r="D536" t="s">
        <v>54</v>
      </c>
      <c r="E536" t="s">
        <v>24</v>
      </c>
      <c r="F536" s="107">
        <v>45107</v>
      </c>
      <c r="G536" t="s">
        <v>3538</v>
      </c>
      <c r="H536" t="s">
        <v>3540</v>
      </c>
      <c r="I536">
        <v>90</v>
      </c>
      <c r="J536">
        <v>0</v>
      </c>
      <c r="AZ536">
        <v>0</v>
      </c>
    </row>
    <row r="537" spans="1:79" x14ac:dyDescent="0.3">
      <c r="A537">
        <v>238</v>
      </c>
      <c r="B537" t="s">
        <v>177</v>
      </c>
      <c r="C537" t="s">
        <v>98</v>
      </c>
      <c r="D537" t="s">
        <v>54</v>
      </c>
      <c r="E537" t="s">
        <v>24</v>
      </c>
      <c r="F537" s="107">
        <v>45107</v>
      </c>
      <c r="G537" t="s">
        <v>3538</v>
      </c>
      <c r="H537" t="s">
        <v>3461</v>
      </c>
      <c r="I537">
        <v>90</v>
      </c>
      <c r="J537">
        <v>100</v>
      </c>
      <c r="AY537">
        <v>5</v>
      </c>
      <c r="AZ537">
        <v>5</v>
      </c>
    </row>
    <row r="538" spans="1:79" x14ac:dyDescent="0.3">
      <c r="A538">
        <v>306</v>
      </c>
      <c r="B538" t="s">
        <v>260</v>
      </c>
      <c r="C538" t="s">
        <v>194</v>
      </c>
      <c r="D538" t="s">
        <v>54</v>
      </c>
      <c r="E538" t="s">
        <v>24</v>
      </c>
      <c r="F538" s="107">
        <v>45107</v>
      </c>
      <c r="G538" t="s">
        <v>3541</v>
      </c>
      <c r="H538" t="s">
        <v>34</v>
      </c>
      <c r="I538">
        <v>100</v>
      </c>
      <c r="J538">
        <v>173</v>
      </c>
      <c r="BY538">
        <v>173</v>
      </c>
    </row>
    <row r="539" spans="1:79" x14ac:dyDescent="0.3">
      <c r="A539">
        <v>306</v>
      </c>
      <c r="B539" t="s">
        <v>260</v>
      </c>
      <c r="C539" t="s">
        <v>194</v>
      </c>
      <c r="D539" t="s">
        <v>54</v>
      </c>
      <c r="E539" t="s">
        <v>24</v>
      </c>
      <c r="F539" s="107">
        <v>45107</v>
      </c>
      <c r="G539" t="s">
        <v>3541</v>
      </c>
      <c r="H539" t="s">
        <v>51</v>
      </c>
      <c r="I539">
        <v>100</v>
      </c>
      <c r="J539">
        <v>97</v>
      </c>
      <c r="BY539">
        <v>97</v>
      </c>
    </row>
    <row r="540" spans="1:79" x14ac:dyDescent="0.3">
      <c r="A540">
        <v>306</v>
      </c>
      <c r="B540" t="s">
        <v>260</v>
      </c>
      <c r="C540" t="s">
        <v>194</v>
      </c>
      <c r="D540" t="s">
        <v>54</v>
      </c>
      <c r="E540" t="s">
        <v>24</v>
      </c>
      <c r="F540" s="107">
        <v>45107</v>
      </c>
      <c r="G540" t="s">
        <v>3541</v>
      </c>
      <c r="H540" t="s">
        <v>3542</v>
      </c>
      <c r="I540">
        <v>100</v>
      </c>
      <c r="J540">
        <v>99</v>
      </c>
      <c r="BY540">
        <v>99</v>
      </c>
    </row>
    <row r="541" spans="1:79" x14ac:dyDescent="0.3">
      <c r="A541">
        <v>306</v>
      </c>
      <c r="B541" t="s">
        <v>260</v>
      </c>
      <c r="C541" t="s">
        <v>194</v>
      </c>
      <c r="D541" t="s">
        <v>54</v>
      </c>
      <c r="E541" t="s">
        <v>24</v>
      </c>
      <c r="F541" s="107">
        <v>45107</v>
      </c>
      <c r="G541" t="s">
        <v>3541</v>
      </c>
      <c r="H541" t="s">
        <v>3543</v>
      </c>
      <c r="I541">
        <v>100</v>
      </c>
      <c r="J541">
        <v>148</v>
      </c>
      <c r="BY541">
        <v>148</v>
      </c>
    </row>
    <row r="542" spans="1:79" x14ac:dyDescent="0.3">
      <c r="A542">
        <v>306</v>
      </c>
      <c r="B542" t="s">
        <v>260</v>
      </c>
      <c r="C542" t="s">
        <v>194</v>
      </c>
      <c r="D542" t="s">
        <v>54</v>
      </c>
      <c r="E542" t="s">
        <v>24</v>
      </c>
      <c r="F542" s="107">
        <v>45107</v>
      </c>
      <c r="G542" t="s">
        <v>3541</v>
      </c>
      <c r="H542" t="s">
        <v>56</v>
      </c>
      <c r="I542">
        <v>100</v>
      </c>
      <c r="J542">
        <v>101</v>
      </c>
      <c r="BY542">
        <v>101</v>
      </c>
    </row>
    <row r="543" spans="1:79" x14ac:dyDescent="0.3">
      <c r="A543">
        <v>306</v>
      </c>
      <c r="B543" t="s">
        <v>260</v>
      </c>
      <c r="C543" t="s">
        <v>194</v>
      </c>
      <c r="D543" t="s">
        <v>54</v>
      </c>
      <c r="E543" t="s">
        <v>24</v>
      </c>
      <c r="F543" s="107">
        <v>45107</v>
      </c>
      <c r="G543" t="s">
        <v>3541</v>
      </c>
      <c r="H543" t="s">
        <v>26</v>
      </c>
      <c r="I543">
        <v>100</v>
      </c>
      <c r="J543">
        <v>105</v>
      </c>
      <c r="BY543">
        <v>105</v>
      </c>
    </row>
    <row r="544" spans="1:79" x14ac:dyDescent="0.3">
      <c r="A544">
        <v>373</v>
      </c>
      <c r="B544" t="s">
        <v>336</v>
      </c>
      <c r="C544" t="s">
        <v>198</v>
      </c>
      <c r="D544" t="s">
        <v>54</v>
      </c>
      <c r="E544" t="s">
        <v>24</v>
      </c>
      <c r="F544" s="107">
        <v>45107</v>
      </c>
      <c r="G544" t="s">
        <v>3544</v>
      </c>
      <c r="H544" t="s">
        <v>26</v>
      </c>
      <c r="I544">
        <v>100</v>
      </c>
      <c r="J544">
        <v>113.55999755859381</v>
      </c>
      <c r="BZ544">
        <v>67</v>
      </c>
      <c r="CA544">
        <v>59</v>
      </c>
    </row>
    <row r="545" spans="1:81" x14ac:dyDescent="0.3">
      <c r="A545">
        <v>373</v>
      </c>
      <c r="B545" t="s">
        <v>336</v>
      </c>
      <c r="C545" t="s">
        <v>198</v>
      </c>
      <c r="D545" t="s">
        <v>54</v>
      </c>
      <c r="E545" t="s">
        <v>24</v>
      </c>
      <c r="F545" s="107">
        <v>45107</v>
      </c>
      <c r="G545" t="s">
        <v>3544</v>
      </c>
      <c r="H545" t="s">
        <v>56</v>
      </c>
      <c r="I545">
        <v>100</v>
      </c>
      <c r="J545">
        <v>120.75</v>
      </c>
      <c r="BZ545">
        <v>64</v>
      </c>
      <c r="CA545">
        <v>53</v>
      </c>
    </row>
    <row r="546" spans="1:81" x14ac:dyDescent="0.3">
      <c r="A546">
        <v>373</v>
      </c>
      <c r="B546" t="s">
        <v>336</v>
      </c>
      <c r="C546" t="s">
        <v>198</v>
      </c>
      <c r="D546" t="s">
        <v>54</v>
      </c>
      <c r="E546" t="s">
        <v>24</v>
      </c>
      <c r="F546" s="107">
        <v>45107</v>
      </c>
      <c r="G546" t="s">
        <v>3544</v>
      </c>
      <c r="H546" t="s">
        <v>3543</v>
      </c>
      <c r="I546">
        <v>100</v>
      </c>
      <c r="J546">
        <v>95.589996337890625</v>
      </c>
      <c r="BZ546">
        <v>65</v>
      </c>
      <c r="CA546">
        <v>68</v>
      </c>
    </row>
    <row r="547" spans="1:81" x14ac:dyDescent="0.3">
      <c r="A547">
        <v>373</v>
      </c>
      <c r="B547" t="s">
        <v>336</v>
      </c>
      <c r="C547" t="s">
        <v>198</v>
      </c>
      <c r="D547" t="s">
        <v>54</v>
      </c>
      <c r="E547" t="s">
        <v>24</v>
      </c>
      <c r="F547" s="107">
        <v>45107</v>
      </c>
      <c r="G547" t="s">
        <v>3544</v>
      </c>
      <c r="H547" t="s">
        <v>3542</v>
      </c>
      <c r="I547">
        <v>100</v>
      </c>
      <c r="J547">
        <v>96.970001220703125</v>
      </c>
      <c r="BZ547">
        <v>64</v>
      </c>
      <c r="CA547">
        <v>66</v>
      </c>
    </row>
    <row r="548" spans="1:81" x14ac:dyDescent="0.3">
      <c r="A548">
        <v>373</v>
      </c>
      <c r="B548" t="s">
        <v>336</v>
      </c>
      <c r="C548" t="s">
        <v>198</v>
      </c>
      <c r="D548" t="s">
        <v>54</v>
      </c>
      <c r="E548" t="s">
        <v>24</v>
      </c>
      <c r="F548" s="107">
        <v>45107</v>
      </c>
      <c r="G548" t="s">
        <v>3544</v>
      </c>
      <c r="H548" t="s">
        <v>51</v>
      </c>
      <c r="I548">
        <v>100</v>
      </c>
      <c r="J548">
        <v>101.63999938964839</v>
      </c>
      <c r="BZ548">
        <v>62</v>
      </c>
      <c r="CA548">
        <v>61</v>
      </c>
    </row>
    <row r="549" spans="1:81" x14ac:dyDescent="0.3">
      <c r="A549">
        <v>373</v>
      </c>
      <c r="B549" t="s">
        <v>336</v>
      </c>
      <c r="C549" t="s">
        <v>198</v>
      </c>
      <c r="D549" t="s">
        <v>54</v>
      </c>
      <c r="E549" t="s">
        <v>24</v>
      </c>
      <c r="F549" s="107">
        <v>45107</v>
      </c>
      <c r="G549" t="s">
        <v>3544</v>
      </c>
      <c r="H549" t="s">
        <v>34</v>
      </c>
      <c r="I549">
        <v>100</v>
      </c>
      <c r="J549">
        <v>114.51999664306641</v>
      </c>
      <c r="BZ549">
        <v>71</v>
      </c>
      <c r="CA549">
        <v>62</v>
      </c>
    </row>
    <row r="550" spans="1:81" x14ac:dyDescent="0.3">
      <c r="A550">
        <v>390</v>
      </c>
      <c r="B550" t="s">
        <v>356</v>
      </c>
      <c r="C550" t="s">
        <v>198</v>
      </c>
      <c r="D550" t="s">
        <v>54</v>
      </c>
      <c r="E550" t="s">
        <v>24</v>
      </c>
      <c r="F550" s="107">
        <v>45107</v>
      </c>
      <c r="G550" t="s">
        <v>3545</v>
      </c>
      <c r="H550" t="s">
        <v>3511</v>
      </c>
      <c r="I550">
        <v>100</v>
      </c>
      <c r="J550">
        <v>105.1999969482422</v>
      </c>
      <c r="CB550">
        <v>66</v>
      </c>
      <c r="CC550">
        <v>62.74</v>
      </c>
    </row>
    <row r="551" spans="1:81" x14ac:dyDescent="0.3">
      <c r="A551">
        <v>390</v>
      </c>
      <c r="B551" t="s">
        <v>356</v>
      </c>
      <c r="C551" t="s">
        <v>198</v>
      </c>
      <c r="D551" t="s">
        <v>54</v>
      </c>
      <c r="E551" t="s">
        <v>24</v>
      </c>
      <c r="F551" s="107">
        <v>45107</v>
      </c>
      <c r="G551" t="s">
        <v>3545</v>
      </c>
      <c r="H551" t="s">
        <v>3512</v>
      </c>
      <c r="I551">
        <v>100</v>
      </c>
      <c r="J551">
        <v>110.0699996948242</v>
      </c>
      <c r="CB551">
        <v>73</v>
      </c>
      <c r="CC551">
        <v>66.319999999999993</v>
      </c>
    </row>
    <row r="552" spans="1:81" x14ac:dyDescent="0.3">
      <c r="A552">
        <v>390</v>
      </c>
      <c r="B552" t="s">
        <v>356</v>
      </c>
      <c r="C552" t="s">
        <v>198</v>
      </c>
      <c r="D552" t="s">
        <v>54</v>
      </c>
      <c r="E552" t="s">
        <v>24</v>
      </c>
      <c r="F552" s="107">
        <v>45107</v>
      </c>
      <c r="G552" t="s">
        <v>3545</v>
      </c>
      <c r="H552" t="s">
        <v>3513</v>
      </c>
      <c r="I552">
        <v>100</v>
      </c>
      <c r="J552">
        <v>114.2900009155273</v>
      </c>
      <c r="CB552">
        <v>77.5</v>
      </c>
      <c r="CC552">
        <v>67.81</v>
      </c>
    </row>
    <row r="553" spans="1:81" x14ac:dyDescent="0.3">
      <c r="A553">
        <v>390</v>
      </c>
      <c r="B553" t="s">
        <v>356</v>
      </c>
      <c r="C553" t="s">
        <v>198</v>
      </c>
      <c r="D553" t="s">
        <v>54</v>
      </c>
      <c r="E553" t="s">
        <v>24</v>
      </c>
      <c r="F553" s="107">
        <v>45107</v>
      </c>
      <c r="G553" t="s">
        <v>3545</v>
      </c>
      <c r="H553" t="s">
        <v>3514</v>
      </c>
      <c r="I553">
        <v>100</v>
      </c>
      <c r="J553">
        <v>120.73000335693359</v>
      </c>
      <c r="CB553">
        <v>78.33</v>
      </c>
      <c r="CC553">
        <v>64.88</v>
      </c>
    </row>
    <row r="554" spans="1:81" x14ac:dyDescent="0.3">
      <c r="A554">
        <v>390</v>
      </c>
      <c r="B554" t="s">
        <v>356</v>
      </c>
      <c r="C554" t="s">
        <v>198</v>
      </c>
      <c r="D554" t="s">
        <v>54</v>
      </c>
      <c r="E554" t="s">
        <v>24</v>
      </c>
      <c r="F554" s="107">
        <v>45107</v>
      </c>
      <c r="G554" t="s">
        <v>3545</v>
      </c>
      <c r="H554" t="s">
        <v>3515</v>
      </c>
      <c r="I554">
        <v>100</v>
      </c>
      <c r="J554">
        <v>104.94000244140619</v>
      </c>
      <c r="CB554">
        <v>53.93</v>
      </c>
      <c r="CC554">
        <v>51.39</v>
      </c>
    </row>
    <row r="555" spans="1:81" x14ac:dyDescent="0.3">
      <c r="A555">
        <v>390</v>
      </c>
      <c r="B555" t="s">
        <v>356</v>
      </c>
      <c r="C555" t="s">
        <v>198</v>
      </c>
      <c r="D555" t="s">
        <v>54</v>
      </c>
      <c r="E555" t="s">
        <v>24</v>
      </c>
      <c r="F555" s="107">
        <v>45107</v>
      </c>
      <c r="G555" t="s">
        <v>3545</v>
      </c>
      <c r="H555" t="s">
        <v>3516</v>
      </c>
      <c r="I555">
        <v>100</v>
      </c>
      <c r="J555">
        <v>123.3199996948242</v>
      </c>
      <c r="CB555">
        <v>67</v>
      </c>
      <c r="CC555">
        <v>54.33</v>
      </c>
    </row>
    <row r="556" spans="1:81" x14ac:dyDescent="0.3">
      <c r="A556">
        <v>390</v>
      </c>
      <c r="B556" t="s">
        <v>356</v>
      </c>
      <c r="C556" t="s">
        <v>198</v>
      </c>
      <c r="D556" t="s">
        <v>54</v>
      </c>
      <c r="E556" t="s">
        <v>24</v>
      </c>
      <c r="F556" s="107">
        <v>45107</v>
      </c>
      <c r="G556" t="s">
        <v>3545</v>
      </c>
      <c r="H556" t="s">
        <v>3517</v>
      </c>
      <c r="I556">
        <v>100</v>
      </c>
      <c r="J556">
        <v>121</v>
      </c>
      <c r="CB556">
        <v>73.06</v>
      </c>
      <c r="CC556">
        <v>60.38</v>
      </c>
    </row>
    <row r="557" spans="1:81" x14ac:dyDescent="0.3">
      <c r="A557">
        <v>390</v>
      </c>
      <c r="B557" t="s">
        <v>356</v>
      </c>
      <c r="C557" t="s">
        <v>198</v>
      </c>
      <c r="D557" t="s">
        <v>54</v>
      </c>
      <c r="E557" t="s">
        <v>24</v>
      </c>
      <c r="F557" s="107">
        <v>45107</v>
      </c>
      <c r="G557" t="s">
        <v>3545</v>
      </c>
      <c r="H557" t="s">
        <v>3518</v>
      </c>
      <c r="I557">
        <v>100</v>
      </c>
      <c r="J557">
        <v>98.709999084472656</v>
      </c>
      <c r="CB557">
        <v>68.75</v>
      </c>
      <c r="CC557">
        <v>69.650000000000006</v>
      </c>
    </row>
    <row r="558" spans="1:81" x14ac:dyDescent="0.3">
      <c r="A558">
        <v>390</v>
      </c>
      <c r="B558" t="s">
        <v>356</v>
      </c>
      <c r="C558" t="s">
        <v>198</v>
      </c>
      <c r="D558" t="s">
        <v>54</v>
      </c>
      <c r="E558" t="s">
        <v>24</v>
      </c>
      <c r="F558" s="107">
        <v>45107</v>
      </c>
      <c r="G558" t="s">
        <v>3545</v>
      </c>
      <c r="H558" t="s">
        <v>3519</v>
      </c>
      <c r="I558">
        <v>100</v>
      </c>
      <c r="J558">
        <v>110.1800003051758</v>
      </c>
      <c r="CB558">
        <v>67.67</v>
      </c>
      <c r="CC558">
        <v>61.42</v>
      </c>
    </row>
    <row r="559" spans="1:81" x14ac:dyDescent="0.3">
      <c r="A559">
        <v>390</v>
      </c>
      <c r="B559" t="s">
        <v>356</v>
      </c>
      <c r="C559" t="s">
        <v>198</v>
      </c>
      <c r="D559" t="s">
        <v>54</v>
      </c>
      <c r="E559" t="s">
        <v>24</v>
      </c>
      <c r="F559" s="107">
        <v>45107</v>
      </c>
      <c r="G559" t="s">
        <v>3545</v>
      </c>
      <c r="H559" t="s">
        <v>3520</v>
      </c>
      <c r="I559">
        <v>100</v>
      </c>
      <c r="J559">
        <v>113.0299987792969</v>
      </c>
      <c r="CB559">
        <v>58.57</v>
      </c>
      <c r="CC559">
        <v>51.82</v>
      </c>
    </row>
    <row r="560" spans="1:81" x14ac:dyDescent="0.3">
      <c r="A560">
        <v>390</v>
      </c>
      <c r="B560" t="s">
        <v>356</v>
      </c>
      <c r="C560" t="s">
        <v>198</v>
      </c>
      <c r="D560" t="s">
        <v>54</v>
      </c>
      <c r="E560" t="s">
        <v>24</v>
      </c>
      <c r="F560" s="107">
        <v>45107</v>
      </c>
      <c r="G560" t="s">
        <v>3545</v>
      </c>
      <c r="H560" t="s">
        <v>3521</v>
      </c>
      <c r="I560">
        <v>100</v>
      </c>
      <c r="J560">
        <v>105.9899978637695</v>
      </c>
      <c r="CB560">
        <v>73.75</v>
      </c>
      <c r="CC560">
        <v>69.58</v>
      </c>
    </row>
    <row r="561" spans="1:85" x14ac:dyDescent="0.3">
      <c r="A561">
        <v>390</v>
      </c>
      <c r="B561" t="s">
        <v>356</v>
      </c>
      <c r="C561" t="s">
        <v>198</v>
      </c>
      <c r="D561" t="s">
        <v>54</v>
      </c>
      <c r="E561" t="s">
        <v>24</v>
      </c>
      <c r="F561" s="107">
        <v>45107</v>
      </c>
      <c r="G561" t="s">
        <v>3545</v>
      </c>
      <c r="H561" t="s">
        <v>3522</v>
      </c>
      <c r="I561">
        <v>100</v>
      </c>
      <c r="J561">
        <v>97.150001525878906</v>
      </c>
      <c r="CB561">
        <v>70.209999999999994</v>
      </c>
      <c r="CC561">
        <v>72.27</v>
      </c>
    </row>
    <row r="562" spans="1:85" x14ac:dyDescent="0.3">
      <c r="A562">
        <v>414</v>
      </c>
      <c r="B562" t="s">
        <v>390</v>
      </c>
      <c r="C562" t="s">
        <v>198</v>
      </c>
      <c r="D562" t="s">
        <v>54</v>
      </c>
      <c r="E562" t="s">
        <v>24</v>
      </c>
      <c r="F562" s="107">
        <v>45107</v>
      </c>
      <c r="G562" t="s">
        <v>3546</v>
      </c>
      <c r="H562" t="s">
        <v>3547</v>
      </c>
      <c r="I562">
        <v>100</v>
      </c>
      <c r="J562">
        <v>109.86000061035161</v>
      </c>
      <c r="CD562">
        <v>78</v>
      </c>
      <c r="CE562">
        <v>71</v>
      </c>
    </row>
    <row r="563" spans="1:85" x14ac:dyDescent="0.3">
      <c r="A563">
        <v>414</v>
      </c>
      <c r="B563" t="s">
        <v>390</v>
      </c>
      <c r="C563" t="s">
        <v>198</v>
      </c>
      <c r="D563" t="s">
        <v>54</v>
      </c>
      <c r="E563" t="s">
        <v>24</v>
      </c>
      <c r="F563" s="107">
        <v>45107</v>
      </c>
      <c r="G563" t="s">
        <v>3546</v>
      </c>
      <c r="H563" t="s">
        <v>3548</v>
      </c>
      <c r="I563">
        <v>100</v>
      </c>
      <c r="J563">
        <v>60.810001373291023</v>
      </c>
      <c r="CD563">
        <v>45</v>
      </c>
      <c r="CE563">
        <v>74</v>
      </c>
    </row>
    <row r="564" spans="1:85" x14ac:dyDescent="0.3">
      <c r="A564">
        <v>414</v>
      </c>
      <c r="B564" t="s">
        <v>390</v>
      </c>
      <c r="C564" t="s">
        <v>198</v>
      </c>
      <c r="D564" t="s">
        <v>54</v>
      </c>
      <c r="E564" t="s">
        <v>24</v>
      </c>
      <c r="F564" s="107">
        <v>45107</v>
      </c>
      <c r="G564" t="s">
        <v>3546</v>
      </c>
      <c r="H564" t="s">
        <v>3549</v>
      </c>
      <c r="I564">
        <v>100</v>
      </c>
      <c r="J564">
        <v>125</v>
      </c>
      <c r="CD564">
        <v>65</v>
      </c>
      <c r="CE564">
        <v>52</v>
      </c>
    </row>
    <row r="565" spans="1:85" x14ac:dyDescent="0.3">
      <c r="A565">
        <v>414</v>
      </c>
      <c r="B565" t="s">
        <v>390</v>
      </c>
      <c r="C565" t="s">
        <v>198</v>
      </c>
      <c r="D565" t="s">
        <v>54</v>
      </c>
      <c r="E565" t="s">
        <v>24</v>
      </c>
      <c r="F565" s="107">
        <v>45107</v>
      </c>
      <c r="G565" t="s">
        <v>3546</v>
      </c>
      <c r="H565" t="s">
        <v>3550</v>
      </c>
      <c r="I565">
        <v>100</v>
      </c>
      <c r="J565">
        <v>120</v>
      </c>
      <c r="CD565">
        <v>84</v>
      </c>
      <c r="CE565">
        <v>70</v>
      </c>
    </row>
    <row r="566" spans="1:85" x14ac:dyDescent="0.3">
      <c r="A566">
        <v>414</v>
      </c>
      <c r="B566" t="s">
        <v>390</v>
      </c>
      <c r="C566" t="s">
        <v>198</v>
      </c>
      <c r="D566" t="s">
        <v>54</v>
      </c>
      <c r="E566" t="s">
        <v>24</v>
      </c>
      <c r="F566" s="107">
        <v>45107</v>
      </c>
      <c r="G566" t="s">
        <v>3546</v>
      </c>
      <c r="H566" t="s">
        <v>3551</v>
      </c>
      <c r="I566">
        <v>100</v>
      </c>
      <c r="J566">
        <v>131.71000671386719</v>
      </c>
      <c r="CD566">
        <v>54</v>
      </c>
      <c r="CE566">
        <v>41</v>
      </c>
    </row>
    <row r="567" spans="1:85" x14ac:dyDescent="0.3">
      <c r="A567">
        <v>414</v>
      </c>
      <c r="B567" t="s">
        <v>390</v>
      </c>
      <c r="C567" t="s">
        <v>198</v>
      </c>
      <c r="D567" t="s">
        <v>54</v>
      </c>
      <c r="E567" t="s">
        <v>24</v>
      </c>
      <c r="F567" s="107">
        <v>45107</v>
      </c>
      <c r="G567" t="s">
        <v>3546</v>
      </c>
      <c r="H567" t="s">
        <v>3552</v>
      </c>
      <c r="I567">
        <v>100</v>
      </c>
      <c r="J567">
        <v>125</v>
      </c>
      <c r="CD567">
        <v>70</v>
      </c>
      <c r="CE567">
        <v>56</v>
      </c>
    </row>
    <row r="568" spans="1:85" x14ac:dyDescent="0.3">
      <c r="A568">
        <v>414</v>
      </c>
      <c r="B568" t="s">
        <v>390</v>
      </c>
      <c r="C568" t="s">
        <v>198</v>
      </c>
      <c r="D568" t="s">
        <v>54</v>
      </c>
      <c r="E568" t="s">
        <v>24</v>
      </c>
      <c r="F568" s="107">
        <v>45107</v>
      </c>
      <c r="G568" t="s">
        <v>3546</v>
      </c>
      <c r="H568" t="s">
        <v>3553</v>
      </c>
      <c r="I568">
        <v>100</v>
      </c>
      <c r="J568">
        <v>107.69000244140619</v>
      </c>
      <c r="CD568">
        <v>56</v>
      </c>
      <c r="CE568">
        <v>52</v>
      </c>
    </row>
    <row r="569" spans="1:85" x14ac:dyDescent="0.3">
      <c r="A569">
        <v>414</v>
      </c>
      <c r="B569" t="s">
        <v>390</v>
      </c>
      <c r="C569" t="s">
        <v>198</v>
      </c>
      <c r="D569" t="s">
        <v>54</v>
      </c>
      <c r="E569" t="s">
        <v>24</v>
      </c>
      <c r="F569" s="107">
        <v>45107</v>
      </c>
      <c r="G569" t="s">
        <v>3546</v>
      </c>
      <c r="H569" t="s">
        <v>3554</v>
      </c>
      <c r="I569">
        <v>100</v>
      </c>
      <c r="J569">
        <v>100</v>
      </c>
      <c r="CD569">
        <v>66</v>
      </c>
      <c r="CE569">
        <v>66</v>
      </c>
    </row>
    <row r="570" spans="1:85" x14ac:dyDescent="0.3">
      <c r="A570">
        <v>415</v>
      </c>
      <c r="B570" t="s">
        <v>391</v>
      </c>
      <c r="C570" t="s">
        <v>198</v>
      </c>
      <c r="D570" t="s">
        <v>54</v>
      </c>
      <c r="E570" t="s">
        <v>24</v>
      </c>
      <c r="F570" s="107">
        <v>45107</v>
      </c>
      <c r="G570" t="s">
        <v>3555</v>
      </c>
      <c r="H570" t="s">
        <v>3556</v>
      </c>
      <c r="I570">
        <v>100</v>
      </c>
      <c r="J570">
        <v>82.540000915527344</v>
      </c>
      <c r="CF570">
        <v>52</v>
      </c>
      <c r="CG570">
        <v>63</v>
      </c>
    </row>
    <row r="571" spans="1:85" x14ac:dyDescent="0.3">
      <c r="A571">
        <v>415</v>
      </c>
      <c r="B571" t="s">
        <v>391</v>
      </c>
      <c r="C571" t="s">
        <v>198</v>
      </c>
      <c r="D571" t="s">
        <v>54</v>
      </c>
      <c r="E571" t="s">
        <v>24</v>
      </c>
      <c r="F571" s="107">
        <v>45107</v>
      </c>
      <c r="G571" t="s">
        <v>3555</v>
      </c>
      <c r="H571" t="s">
        <v>3557</v>
      </c>
      <c r="I571">
        <v>100</v>
      </c>
      <c r="J571">
        <v>106.8199996948242</v>
      </c>
      <c r="CF571">
        <v>94</v>
      </c>
      <c r="CG571">
        <v>88</v>
      </c>
    </row>
    <row r="572" spans="1:85" x14ac:dyDescent="0.3">
      <c r="A572">
        <v>415</v>
      </c>
      <c r="B572" t="s">
        <v>391</v>
      </c>
      <c r="C572" t="s">
        <v>198</v>
      </c>
      <c r="D572" t="s">
        <v>54</v>
      </c>
      <c r="E572" t="s">
        <v>24</v>
      </c>
      <c r="F572" s="107">
        <v>45107</v>
      </c>
      <c r="G572" t="s">
        <v>3555</v>
      </c>
      <c r="H572" t="s">
        <v>3558</v>
      </c>
      <c r="I572">
        <v>100</v>
      </c>
      <c r="J572">
        <v>63.790000915527337</v>
      </c>
      <c r="CF572">
        <v>37</v>
      </c>
      <c r="CG572">
        <v>58</v>
      </c>
    </row>
    <row r="573" spans="1:85" x14ac:dyDescent="0.3">
      <c r="A573">
        <v>415</v>
      </c>
      <c r="B573" t="s">
        <v>391</v>
      </c>
      <c r="C573" t="s">
        <v>198</v>
      </c>
      <c r="D573" t="s">
        <v>54</v>
      </c>
      <c r="E573" t="s">
        <v>24</v>
      </c>
      <c r="F573" s="107">
        <v>45107</v>
      </c>
      <c r="G573" t="s">
        <v>3555</v>
      </c>
      <c r="H573" t="s">
        <v>3559</v>
      </c>
      <c r="I573">
        <v>100</v>
      </c>
      <c r="J573">
        <v>86.209999084472656</v>
      </c>
      <c r="CF573">
        <v>50</v>
      </c>
      <c r="CG573">
        <v>58</v>
      </c>
    </row>
    <row r="574" spans="1:85" x14ac:dyDescent="0.3">
      <c r="A574">
        <v>415</v>
      </c>
      <c r="B574" t="s">
        <v>391</v>
      </c>
      <c r="C574" t="s">
        <v>198</v>
      </c>
      <c r="D574" t="s">
        <v>54</v>
      </c>
      <c r="E574" t="s">
        <v>24</v>
      </c>
      <c r="F574" s="107">
        <v>45107</v>
      </c>
      <c r="G574" t="s">
        <v>3555</v>
      </c>
      <c r="H574" t="s">
        <v>3560</v>
      </c>
      <c r="I574">
        <v>100</v>
      </c>
      <c r="J574">
        <v>120</v>
      </c>
      <c r="CF574">
        <v>24</v>
      </c>
      <c r="CG574">
        <v>20</v>
      </c>
    </row>
    <row r="575" spans="1:85" x14ac:dyDescent="0.3">
      <c r="A575">
        <v>415</v>
      </c>
      <c r="B575" t="s">
        <v>391</v>
      </c>
      <c r="C575" t="s">
        <v>198</v>
      </c>
      <c r="D575" t="s">
        <v>54</v>
      </c>
      <c r="E575" t="s">
        <v>24</v>
      </c>
      <c r="F575" s="107">
        <v>45107</v>
      </c>
      <c r="G575" t="s">
        <v>3555</v>
      </c>
      <c r="H575" t="s">
        <v>3561</v>
      </c>
      <c r="I575">
        <v>100</v>
      </c>
      <c r="J575">
        <v>116.6699981689453</v>
      </c>
      <c r="CF575">
        <v>63</v>
      </c>
      <c r="CG575">
        <v>54</v>
      </c>
    </row>
    <row r="576" spans="1:85" x14ac:dyDescent="0.3">
      <c r="A576">
        <v>415</v>
      </c>
      <c r="B576" t="s">
        <v>391</v>
      </c>
      <c r="C576" t="s">
        <v>198</v>
      </c>
      <c r="D576" t="s">
        <v>54</v>
      </c>
      <c r="E576" t="s">
        <v>24</v>
      </c>
      <c r="F576" s="107">
        <v>45107</v>
      </c>
      <c r="G576" t="s">
        <v>3555</v>
      </c>
      <c r="H576" t="s">
        <v>3562</v>
      </c>
      <c r="I576">
        <v>100</v>
      </c>
      <c r="J576">
        <v>82.260002136230469</v>
      </c>
      <c r="CF576">
        <v>51</v>
      </c>
      <c r="CG576">
        <v>62</v>
      </c>
    </row>
    <row r="577" spans="1:91" x14ac:dyDescent="0.3">
      <c r="A577">
        <v>416</v>
      </c>
      <c r="B577" t="s">
        <v>392</v>
      </c>
      <c r="C577" t="s">
        <v>198</v>
      </c>
      <c r="D577" t="s">
        <v>54</v>
      </c>
      <c r="E577" t="s">
        <v>24</v>
      </c>
      <c r="F577" s="107">
        <v>45107</v>
      </c>
      <c r="G577" t="s">
        <v>3563</v>
      </c>
      <c r="H577" t="s">
        <v>3564</v>
      </c>
      <c r="I577">
        <v>100</v>
      </c>
      <c r="J577">
        <v>98.410003662109375</v>
      </c>
      <c r="CH577">
        <v>62</v>
      </c>
      <c r="CI577">
        <v>63</v>
      </c>
    </row>
    <row r="578" spans="1:91" x14ac:dyDescent="0.3">
      <c r="A578">
        <v>416</v>
      </c>
      <c r="B578" t="s">
        <v>392</v>
      </c>
      <c r="C578" t="s">
        <v>198</v>
      </c>
      <c r="D578" t="s">
        <v>54</v>
      </c>
      <c r="E578" t="s">
        <v>24</v>
      </c>
      <c r="F578" s="107">
        <v>45107</v>
      </c>
      <c r="G578" t="s">
        <v>3563</v>
      </c>
      <c r="H578" t="s">
        <v>3565</v>
      </c>
      <c r="I578">
        <v>100</v>
      </c>
      <c r="J578">
        <v>93.589996337890625</v>
      </c>
      <c r="CH578">
        <v>73</v>
      </c>
      <c r="CI578">
        <v>78</v>
      </c>
    </row>
    <row r="579" spans="1:91" x14ac:dyDescent="0.3">
      <c r="A579">
        <v>417</v>
      </c>
      <c r="B579" t="s">
        <v>393</v>
      </c>
      <c r="C579" t="s">
        <v>198</v>
      </c>
      <c r="D579" t="s">
        <v>54</v>
      </c>
      <c r="E579" t="s">
        <v>24</v>
      </c>
      <c r="F579" s="107">
        <v>45107</v>
      </c>
      <c r="G579" t="s">
        <v>3566</v>
      </c>
      <c r="H579" t="s">
        <v>3567</v>
      </c>
      <c r="I579">
        <v>100</v>
      </c>
      <c r="J579">
        <v>112</v>
      </c>
      <c r="CJ579">
        <v>56</v>
      </c>
      <c r="CK579">
        <v>50</v>
      </c>
    </row>
    <row r="580" spans="1:91" x14ac:dyDescent="0.3">
      <c r="A580">
        <v>417</v>
      </c>
      <c r="B580" t="s">
        <v>393</v>
      </c>
      <c r="C580" t="s">
        <v>198</v>
      </c>
      <c r="D580" t="s">
        <v>54</v>
      </c>
      <c r="E580" t="s">
        <v>24</v>
      </c>
      <c r="F580" s="107">
        <v>45107</v>
      </c>
      <c r="G580" t="s">
        <v>3566</v>
      </c>
      <c r="H580" t="s">
        <v>3568</v>
      </c>
      <c r="I580">
        <v>100</v>
      </c>
      <c r="J580">
        <v>84.129997253417969</v>
      </c>
      <c r="CJ580">
        <v>53</v>
      </c>
      <c r="CK580">
        <v>63</v>
      </c>
    </row>
    <row r="581" spans="1:91" x14ac:dyDescent="0.3">
      <c r="A581">
        <v>417</v>
      </c>
      <c r="B581" t="s">
        <v>393</v>
      </c>
      <c r="C581" t="s">
        <v>198</v>
      </c>
      <c r="D581" t="s">
        <v>54</v>
      </c>
      <c r="E581" t="s">
        <v>24</v>
      </c>
      <c r="F581" s="107">
        <v>45107</v>
      </c>
      <c r="G581" t="s">
        <v>3566</v>
      </c>
      <c r="H581" t="s">
        <v>3569</v>
      </c>
      <c r="I581">
        <v>100</v>
      </c>
      <c r="J581">
        <v>132.13999938964841</v>
      </c>
      <c r="CJ581">
        <v>74</v>
      </c>
      <c r="CK581">
        <v>56</v>
      </c>
    </row>
    <row r="582" spans="1:91" x14ac:dyDescent="0.3">
      <c r="A582">
        <v>417</v>
      </c>
      <c r="B582" t="s">
        <v>393</v>
      </c>
      <c r="C582" t="s">
        <v>198</v>
      </c>
      <c r="D582" t="s">
        <v>54</v>
      </c>
      <c r="E582" t="s">
        <v>24</v>
      </c>
      <c r="F582" s="107">
        <v>45107</v>
      </c>
      <c r="G582" t="s">
        <v>3566</v>
      </c>
      <c r="H582" t="s">
        <v>3570</v>
      </c>
      <c r="I582">
        <v>100</v>
      </c>
      <c r="J582">
        <v>121.15000152587891</v>
      </c>
      <c r="CJ582">
        <v>63</v>
      </c>
      <c r="CK582">
        <v>52</v>
      </c>
    </row>
    <row r="583" spans="1:91" x14ac:dyDescent="0.3">
      <c r="A583">
        <v>417</v>
      </c>
      <c r="B583" t="s">
        <v>393</v>
      </c>
      <c r="C583" t="s">
        <v>198</v>
      </c>
      <c r="D583" t="s">
        <v>54</v>
      </c>
      <c r="E583" t="s">
        <v>24</v>
      </c>
      <c r="F583" s="107">
        <v>45107</v>
      </c>
      <c r="G583" t="s">
        <v>3566</v>
      </c>
      <c r="H583" t="s">
        <v>3571</v>
      </c>
      <c r="I583">
        <v>100</v>
      </c>
      <c r="J583">
        <v>111.36000061035161</v>
      </c>
      <c r="CJ583">
        <v>49</v>
      </c>
      <c r="CK583">
        <v>44</v>
      </c>
    </row>
    <row r="584" spans="1:91" x14ac:dyDescent="0.3">
      <c r="A584">
        <v>417</v>
      </c>
      <c r="B584" t="s">
        <v>393</v>
      </c>
      <c r="C584" t="s">
        <v>198</v>
      </c>
      <c r="D584" t="s">
        <v>54</v>
      </c>
      <c r="E584" t="s">
        <v>24</v>
      </c>
      <c r="F584" s="107">
        <v>45107</v>
      </c>
      <c r="G584" t="s">
        <v>3566</v>
      </c>
      <c r="H584" t="s">
        <v>3572</v>
      </c>
      <c r="I584">
        <v>100</v>
      </c>
      <c r="J584">
        <v>103.23000335693359</v>
      </c>
      <c r="CJ584">
        <v>64</v>
      </c>
      <c r="CK584">
        <v>62</v>
      </c>
    </row>
    <row r="585" spans="1:91" x14ac:dyDescent="0.3">
      <c r="A585">
        <v>418</v>
      </c>
      <c r="B585" t="s">
        <v>394</v>
      </c>
      <c r="C585" t="s">
        <v>198</v>
      </c>
      <c r="D585" t="s">
        <v>54</v>
      </c>
      <c r="E585" t="s">
        <v>24</v>
      </c>
      <c r="F585" s="107">
        <v>45107</v>
      </c>
      <c r="G585" t="s">
        <v>3573</v>
      </c>
      <c r="H585" t="s">
        <v>3574</v>
      </c>
      <c r="I585">
        <v>100</v>
      </c>
      <c r="J585">
        <v>106.98000335693359</v>
      </c>
      <c r="CL585">
        <v>46</v>
      </c>
      <c r="CM585">
        <v>43</v>
      </c>
    </row>
    <row r="586" spans="1:91" x14ac:dyDescent="0.3">
      <c r="A586">
        <v>418</v>
      </c>
      <c r="B586" t="s">
        <v>394</v>
      </c>
      <c r="C586" t="s">
        <v>198</v>
      </c>
      <c r="D586" t="s">
        <v>54</v>
      </c>
      <c r="E586" t="s">
        <v>24</v>
      </c>
      <c r="F586" s="107">
        <v>45107</v>
      </c>
      <c r="G586" t="s">
        <v>3573</v>
      </c>
      <c r="H586" t="s">
        <v>3575</v>
      </c>
      <c r="I586">
        <v>100</v>
      </c>
      <c r="J586">
        <v>51.279998779296882</v>
      </c>
      <c r="CL586">
        <v>20</v>
      </c>
      <c r="CM586">
        <v>39</v>
      </c>
    </row>
    <row r="587" spans="1:91" x14ac:dyDescent="0.3">
      <c r="A587">
        <v>418</v>
      </c>
      <c r="B587" t="s">
        <v>394</v>
      </c>
      <c r="C587" t="s">
        <v>198</v>
      </c>
      <c r="D587" t="s">
        <v>54</v>
      </c>
      <c r="E587" t="s">
        <v>24</v>
      </c>
      <c r="F587" s="107">
        <v>45107</v>
      </c>
      <c r="G587" t="s">
        <v>3573</v>
      </c>
      <c r="H587" t="s">
        <v>3576</v>
      </c>
      <c r="I587">
        <v>100</v>
      </c>
      <c r="J587">
        <v>112.5</v>
      </c>
      <c r="CL587">
        <v>63</v>
      </c>
      <c r="CM587">
        <v>56</v>
      </c>
    </row>
    <row r="588" spans="1:91" x14ac:dyDescent="0.3">
      <c r="A588">
        <v>418</v>
      </c>
      <c r="B588" t="s">
        <v>394</v>
      </c>
      <c r="C588" t="s">
        <v>198</v>
      </c>
      <c r="D588" t="s">
        <v>54</v>
      </c>
      <c r="E588" t="s">
        <v>24</v>
      </c>
      <c r="F588" s="107">
        <v>45107</v>
      </c>
      <c r="G588" t="s">
        <v>3573</v>
      </c>
      <c r="H588" t="s">
        <v>3577</v>
      </c>
      <c r="I588">
        <v>100</v>
      </c>
      <c r="J588">
        <v>91.040000915527344</v>
      </c>
      <c r="CL588">
        <v>61</v>
      </c>
      <c r="CM588">
        <v>67</v>
      </c>
    </row>
    <row r="589" spans="1:91" x14ac:dyDescent="0.3">
      <c r="A589">
        <v>418</v>
      </c>
      <c r="B589" t="s">
        <v>394</v>
      </c>
      <c r="C589" t="s">
        <v>198</v>
      </c>
      <c r="D589" t="s">
        <v>54</v>
      </c>
      <c r="E589" t="s">
        <v>24</v>
      </c>
      <c r="F589" s="107">
        <v>45107</v>
      </c>
      <c r="G589" t="s">
        <v>3573</v>
      </c>
      <c r="H589" t="s">
        <v>3578</v>
      </c>
      <c r="I589">
        <v>100</v>
      </c>
      <c r="J589">
        <v>125</v>
      </c>
      <c r="CL589">
        <v>70</v>
      </c>
      <c r="CM589">
        <v>56</v>
      </c>
    </row>
    <row r="590" spans="1:91" x14ac:dyDescent="0.3">
      <c r="A590">
        <v>418</v>
      </c>
      <c r="B590" t="s">
        <v>394</v>
      </c>
      <c r="C590" t="s">
        <v>198</v>
      </c>
      <c r="D590" t="s">
        <v>54</v>
      </c>
      <c r="E590" t="s">
        <v>24</v>
      </c>
      <c r="F590" s="107">
        <v>45107</v>
      </c>
      <c r="G590" t="s">
        <v>3573</v>
      </c>
      <c r="H590" t="s">
        <v>3579</v>
      </c>
      <c r="I590">
        <v>100</v>
      </c>
      <c r="J590">
        <v>117.86000061035161</v>
      </c>
      <c r="CL590">
        <v>66</v>
      </c>
      <c r="CM590">
        <v>56</v>
      </c>
    </row>
    <row r="591" spans="1:91" x14ac:dyDescent="0.3">
      <c r="A591">
        <v>418</v>
      </c>
      <c r="B591" t="s">
        <v>394</v>
      </c>
      <c r="C591" t="s">
        <v>198</v>
      </c>
      <c r="D591" t="s">
        <v>54</v>
      </c>
      <c r="E591" t="s">
        <v>24</v>
      </c>
      <c r="F591" s="107">
        <v>45107</v>
      </c>
      <c r="G591" t="s">
        <v>3573</v>
      </c>
      <c r="H591" t="s">
        <v>3580</v>
      </c>
      <c r="I591">
        <v>100</v>
      </c>
      <c r="J591">
        <v>113.11000061035161</v>
      </c>
      <c r="CL591">
        <v>69</v>
      </c>
      <c r="CM591">
        <v>61</v>
      </c>
    </row>
    <row r="592" spans="1:91" x14ac:dyDescent="0.3">
      <c r="A592">
        <v>418</v>
      </c>
      <c r="B592" t="s">
        <v>394</v>
      </c>
      <c r="C592" t="s">
        <v>198</v>
      </c>
      <c r="D592" t="s">
        <v>54</v>
      </c>
      <c r="E592" t="s">
        <v>24</v>
      </c>
      <c r="F592" s="107">
        <v>45107</v>
      </c>
      <c r="G592" t="s">
        <v>3573</v>
      </c>
      <c r="H592" t="s">
        <v>3581</v>
      </c>
      <c r="I592">
        <v>100</v>
      </c>
      <c r="J592">
        <v>103.129997253418</v>
      </c>
      <c r="CL592">
        <v>66</v>
      </c>
      <c r="CM592">
        <v>64</v>
      </c>
    </row>
    <row r="593" spans="1:93" x14ac:dyDescent="0.3">
      <c r="A593">
        <v>418</v>
      </c>
      <c r="B593" t="s">
        <v>394</v>
      </c>
      <c r="C593" t="s">
        <v>198</v>
      </c>
      <c r="D593" t="s">
        <v>54</v>
      </c>
      <c r="E593" t="s">
        <v>24</v>
      </c>
      <c r="F593" s="107">
        <v>45107</v>
      </c>
      <c r="G593" t="s">
        <v>3573</v>
      </c>
      <c r="H593" t="s">
        <v>3525</v>
      </c>
      <c r="I593">
        <v>100</v>
      </c>
      <c r="J593">
        <v>118.30999755859381</v>
      </c>
      <c r="CL593">
        <v>84</v>
      </c>
      <c r="CM593">
        <v>71</v>
      </c>
    </row>
    <row r="594" spans="1:93" x14ac:dyDescent="0.3">
      <c r="A594">
        <v>420</v>
      </c>
      <c r="B594" t="s">
        <v>396</v>
      </c>
      <c r="C594" t="s">
        <v>198</v>
      </c>
      <c r="D594" t="s">
        <v>54</v>
      </c>
      <c r="E594" t="s">
        <v>24</v>
      </c>
      <c r="F594" s="107">
        <v>45107</v>
      </c>
      <c r="G594" t="s">
        <v>3582</v>
      </c>
      <c r="H594" t="s">
        <v>3583</v>
      </c>
      <c r="I594">
        <v>100</v>
      </c>
      <c r="J594">
        <v>93.44000244140625</v>
      </c>
      <c r="CN594">
        <v>47.47</v>
      </c>
      <c r="CO594">
        <v>50.8</v>
      </c>
    </row>
    <row r="595" spans="1:93" x14ac:dyDescent="0.3">
      <c r="A595">
        <v>420</v>
      </c>
      <c r="B595" t="s">
        <v>396</v>
      </c>
      <c r="C595" t="s">
        <v>198</v>
      </c>
      <c r="D595" t="s">
        <v>54</v>
      </c>
      <c r="E595" t="s">
        <v>24</v>
      </c>
      <c r="F595" s="107">
        <v>45107</v>
      </c>
      <c r="G595" t="s">
        <v>3582</v>
      </c>
      <c r="H595" t="s">
        <v>3584</v>
      </c>
      <c r="I595">
        <v>100</v>
      </c>
      <c r="J595">
        <v>169.49000549316409</v>
      </c>
      <c r="CN595">
        <v>54</v>
      </c>
      <c r="CO595">
        <v>31.86</v>
      </c>
    </row>
    <row r="596" spans="1:93" x14ac:dyDescent="0.3">
      <c r="A596">
        <v>420</v>
      </c>
      <c r="B596" t="s">
        <v>396</v>
      </c>
      <c r="C596" t="s">
        <v>198</v>
      </c>
      <c r="D596" t="s">
        <v>54</v>
      </c>
      <c r="E596" t="s">
        <v>24</v>
      </c>
      <c r="F596" s="107">
        <v>45107</v>
      </c>
      <c r="G596" t="s">
        <v>3582</v>
      </c>
      <c r="H596" t="s">
        <v>3585</v>
      </c>
      <c r="I596">
        <v>100</v>
      </c>
      <c r="J596">
        <v>114.870002746582</v>
      </c>
      <c r="CN596">
        <v>17.3</v>
      </c>
      <c r="CO596">
        <v>15.06</v>
      </c>
    </row>
    <row r="597" spans="1:93" x14ac:dyDescent="0.3">
      <c r="A597">
        <v>420</v>
      </c>
      <c r="B597" t="s">
        <v>396</v>
      </c>
      <c r="C597" t="s">
        <v>198</v>
      </c>
      <c r="D597" t="s">
        <v>54</v>
      </c>
      <c r="E597" t="s">
        <v>24</v>
      </c>
      <c r="F597" s="107">
        <v>45107</v>
      </c>
      <c r="G597" t="s">
        <v>3582</v>
      </c>
      <c r="H597" t="s">
        <v>3586</v>
      </c>
      <c r="I597">
        <v>100</v>
      </c>
      <c r="J597">
        <v>82.519996643066406</v>
      </c>
      <c r="CN597">
        <v>47.72</v>
      </c>
      <c r="CO597">
        <v>57.83</v>
      </c>
    </row>
    <row r="598" spans="1:93" x14ac:dyDescent="0.3">
      <c r="A598">
        <v>420</v>
      </c>
      <c r="B598" t="s">
        <v>396</v>
      </c>
      <c r="C598" t="s">
        <v>198</v>
      </c>
      <c r="D598" t="s">
        <v>54</v>
      </c>
      <c r="E598" t="s">
        <v>24</v>
      </c>
      <c r="F598" s="107">
        <v>45107</v>
      </c>
      <c r="G598" t="s">
        <v>3582</v>
      </c>
      <c r="H598" t="s">
        <v>3587</v>
      </c>
      <c r="I598">
        <v>100</v>
      </c>
      <c r="J598">
        <v>104.51999664306641</v>
      </c>
      <c r="CN598">
        <v>41.15</v>
      </c>
      <c r="CO598">
        <v>39.369999999999997</v>
      </c>
    </row>
    <row r="599" spans="1:93" x14ac:dyDescent="0.3">
      <c r="A599">
        <v>208</v>
      </c>
      <c r="B599" t="s">
        <v>149</v>
      </c>
      <c r="C599" t="s">
        <v>98</v>
      </c>
      <c r="D599" t="s">
        <v>23</v>
      </c>
      <c r="E599" t="s">
        <v>62</v>
      </c>
      <c r="F599" s="107">
        <v>45138</v>
      </c>
      <c r="G599" t="s">
        <v>3588</v>
      </c>
      <c r="H599" t="s">
        <v>3421</v>
      </c>
      <c r="I599">
        <v>1</v>
      </c>
      <c r="J599">
        <v>658</v>
      </c>
      <c r="K599">
        <v>658</v>
      </c>
    </row>
    <row r="600" spans="1:93" x14ac:dyDescent="0.3">
      <c r="A600">
        <v>208</v>
      </c>
      <c r="B600" t="s">
        <v>149</v>
      </c>
      <c r="C600" t="s">
        <v>98</v>
      </c>
      <c r="D600" t="s">
        <v>23</v>
      </c>
      <c r="E600" t="s">
        <v>62</v>
      </c>
      <c r="F600" s="107">
        <v>45138</v>
      </c>
      <c r="G600" t="s">
        <v>3588</v>
      </c>
      <c r="H600" t="s">
        <v>3423</v>
      </c>
      <c r="I600">
        <v>1</v>
      </c>
      <c r="J600">
        <v>391</v>
      </c>
      <c r="K600">
        <v>391</v>
      </c>
    </row>
    <row r="601" spans="1:93" x14ac:dyDescent="0.3">
      <c r="A601">
        <v>208</v>
      </c>
      <c r="B601" t="s">
        <v>149</v>
      </c>
      <c r="C601" t="s">
        <v>98</v>
      </c>
      <c r="D601" t="s">
        <v>23</v>
      </c>
      <c r="E601" t="s">
        <v>62</v>
      </c>
      <c r="F601" s="107">
        <v>45138</v>
      </c>
      <c r="G601" t="s">
        <v>3588</v>
      </c>
      <c r="H601" t="s">
        <v>3426</v>
      </c>
      <c r="I601">
        <v>1</v>
      </c>
      <c r="J601">
        <v>0</v>
      </c>
      <c r="K601">
        <v>0</v>
      </c>
    </row>
    <row r="602" spans="1:93" x14ac:dyDescent="0.3">
      <c r="A602">
        <v>208</v>
      </c>
      <c r="B602" t="s">
        <v>149</v>
      </c>
      <c r="C602" t="s">
        <v>98</v>
      </c>
      <c r="D602" t="s">
        <v>23</v>
      </c>
      <c r="E602" t="s">
        <v>62</v>
      </c>
      <c r="F602" s="107">
        <v>45138</v>
      </c>
      <c r="G602" t="s">
        <v>3588</v>
      </c>
      <c r="H602" t="s">
        <v>3422</v>
      </c>
      <c r="I602">
        <v>1</v>
      </c>
      <c r="J602">
        <v>100</v>
      </c>
      <c r="K602">
        <v>100</v>
      </c>
    </row>
    <row r="603" spans="1:93" x14ac:dyDescent="0.3">
      <c r="A603">
        <v>208</v>
      </c>
      <c r="B603" t="s">
        <v>149</v>
      </c>
      <c r="C603" t="s">
        <v>98</v>
      </c>
      <c r="D603" t="s">
        <v>23</v>
      </c>
      <c r="E603" t="s">
        <v>62</v>
      </c>
      <c r="F603" s="107">
        <v>45138</v>
      </c>
      <c r="G603" t="s">
        <v>3588</v>
      </c>
      <c r="H603" t="s">
        <v>3424</v>
      </c>
      <c r="I603">
        <v>0</v>
      </c>
      <c r="J603">
        <v>0</v>
      </c>
      <c r="K603">
        <v>0</v>
      </c>
    </row>
    <row r="604" spans="1:93" x14ac:dyDescent="0.3">
      <c r="A604">
        <v>208</v>
      </c>
      <c r="B604" t="s">
        <v>149</v>
      </c>
      <c r="C604" t="s">
        <v>98</v>
      </c>
      <c r="D604" t="s">
        <v>23</v>
      </c>
      <c r="E604" t="s">
        <v>62</v>
      </c>
      <c r="F604" s="107">
        <v>45138</v>
      </c>
      <c r="G604" t="s">
        <v>3588</v>
      </c>
      <c r="H604" t="s">
        <v>3427</v>
      </c>
      <c r="I604">
        <v>1</v>
      </c>
      <c r="J604">
        <v>11</v>
      </c>
      <c r="K604">
        <v>11</v>
      </c>
    </row>
    <row r="605" spans="1:93" x14ac:dyDescent="0.3">
      <c r="A605">
        <v>214</v>
      </c>
      <c r="B605" t="s">
        <v>152</v>
      </c>
      <c r="C605" t="s">
        <v>98</v>
      </c>
      <c r="D605" t="s">
        <v>23</v>
      </c>
      <c r="E605" t="s">
        <v>62</v>
      </c>
      <c r="F605" s="107">
        <v>45138</v>
      </c>
      <c r="G605" t="s">
        <v>3589</v>
      </c>
      <c r="H605" t="s">
        <v>3421</v>
      </c>
      <c r="I605">
        <v>7500</v>
      </c>
      <c r="J605">
        <v>1022.700012207031</v>
      </c>
      <c r="L605">
        <v>459</v>
      </c>
      <c r="M605">
        <v>563.70000000000005</v>
      </c>
    </row>
    <row r="606" spans="1:93" x14ac:dyDescent="0.3">
      <c r="A606">
        <v>214</v>
      </c>
      <c r="B606" t="s">
        <v>152</v>
      </c>
      <c r="C606" t="s">
        <v>98</v>
      </c>
      <c r="D606" t="s">
        <v>23</v>
      </c>
      <c r="E606" t="s">
        <v>62</v>
      </c>
      <c r="F606" s="107">
        <v>45138</v>
      </c>
      <c r="G606" t="s">
        <v>3589</v>
      </c>
      <c r="H606" t="s">
        <v>3423</v>
      </c>
      <c r="I606">
        <v>7500</v>
      </c>
      <c r="J606">
        <v>472.29998779296881</v>
      </c>
      <c r="L606">
        <v>0</v>
      </c>
      <c r="M606">
        <v>472.3</v>
      </c>
    </row>
    <row r="607" spans="1:93" x14ac:dyDescent="0.3">
      <c r="A607">
        <v>214</v>
      </c>
      <c r="B607" t="s">
        <v>152</v>
      </c>
      <c r="C607" t="s">
        <v>98</v>
      </c>
      <c r="D607" t="s">
        <v>23</v>
      </c>
      <c r="E607" t="s">
        <v>62</v>
      </c>
      <c r="F607" s="107">
        <v>45138</v>
      </c>
      <c r="G607" t="s">
        <v>3589</v>
      </c>
      <c r="H607" t="s">
        <v>3422</v>
      </c>
      <c r="I607">
        <v>7500</v>
      </c>
      <c r="J607">
        <v>662.5</v>
      </c>
      <c r="L607">
        <v>69.400000000000006</v>
      </c>
      <c r="M607">
        <v>593.1</v>
      </c>
    </row>
    <row r="608" spans="1:93" x14ac:dyDescent="0.3">
      <c r="A608">
        <v>217</v>
      </c>
      <c r="B608" t="s">
        <v>156</v>
      </c>
      <c r="C608" t="s">
        <v>98</v>
      </c>
      <c r="D608" t="s">
        <v>23</v>
      </c>
      <c r="E608" t="s">
        <v>24</v>
      </c>
      <c r="F608" s="107">
        <v>45138</v>
      </c>
      <c r="G608" t="s">
        <v>3590</v>
      </c>
      <c r="H608" t="s">
        <v>3421</v>
      </c>
      <c r="I608">
        <v>20</v>
      </c>
      <c r="J608">
        <v>44.880001068115227</v>
      </c>
      <c r="L608">
        <v>459</v>
      </c>
      <c r="M608">
        <v>563.70000000000005</v>
      </c>
      <c r="AS608">
        <v>459</v>
      </c>
    </row>
    <row r="609" spans="1:47" x14ac:dyDescent="0.3">
      <c r="A609">
        <v>217</v>
      </c>
      <c r="B609" t="s">
        <v>156</v>
      </c>
      <c r="C609" t="s">
        <v>98</v>
      </c>
      <c r="D609" t="s">
        <v>23</v>
      </c>
      <c r="E609" t="s">
        <v>24</v>
      </c>
      <c r="F609" s="107">
        <v>45138</v>
      </c>
      <c r="G609" t="s">
        <v>3590</v>
      </c>
      <c r="H609" t="s">
        <v>3423</v>
      </c>
      <c r="I609">
        <v>20</v>
      </c>
      <c r="J609">
        <v>0</v>
      </c>
      <c r="L609">
        <v>0</v>
      </c>
      <c r="M609">
        <v>472.3</v>
      </c>
      <c r="AS609">
        <v>0</v>
      </c>
    </row>
    <row r="610" spans="1:47" x14ac:dyDescent="0.3">
      <c r="A610">
        <v>217</v>
      </c>
      <c r="B610" t="s">
        <v>156</v>
      </c>
      <c r="C610" t="s">
        <v>98</v>
      </c>
      <c r="D610" t="s">
        <v>23</v>
      </c>
      <c r="E610" t="s">
        <v>24</v>
      </c>
      <c r="F610" s="107">
        <v>45138</v>
      </c>
      <c r="G610" t="s">
        <v>3590</v>
      </c>
      <c r="H610" t="s">
        <v>3422</v>
      </c>
      <c r="I610">
        <v>20</v>
      </c>
      <c r="J610">
        <v>10.47999954223633</v>
      </c>
      <c r="L610">
        <v>69.400000000000006</v>
      </c>
      <c r="M610">
        <v>593.1</v>
      </c>
      <c r="AS610">
        <v>69.400000000000006</v>
      </c>
    </row>
    <row r="611" spans="1:47" x14ac:dyDescent="0.3">
      <c r="A611">
        <v>218</v>
      </c>
      <c r="B611" t="s">
        <v>157</v>
      </c>
      <c r="C611" t="s">
        <v>98</v>
      </c>
      <c r="D611" t="s">
        <v>23</v>
      </c>
      <c r="E611" t="s">
        <v>62</v>
      </c>
      <c r="F611" s="107">
        <v>45138</v>
      </c>
      <c r="G611" t="s">
        <v>3591</v>
      </c>
      <c r="H611" t="s">
        <v>3421</v>
      </c>
      <c r="I611">
        <v>172000</v>
      </c>
      <c r="J611">
        <v>56025</v>
      </c>
      <c r="N611">
        <v>56025</v>
      </c>
    </row>
    <row r="612" spans="1:47" x14ac:dyDescent="0.3">
      <c r="A612">
        <v>218</v>
      </c>
      <c r="B612" t="s">
        <v>157</v>
      </c>
      <c r="C612" t="s">
        <v>98</v>
      </c>
      <c r="D612" t="s">
        <v>23</v>
      </c>
      <c r="E612" t="s">
        <v>62</v>
      </c>
      <c r="F612" s="107">
        <v>45138</v>
      </c>
      <c r="G612" t="s">
        <v>3591</v>
      </c>
      <c r="H612" t="s">
        <v>3423</v>
      </c>
      <c r="I612">
        <v>172000</v>
      </c>
      <c r="J612">
        <v>41610</v>
      </c>
      <c r="N612">
        <v>41610</v>
      </c>
    </row>
    <row r="613" spans="1:47" x14ac:dyDescent="0.3">
      <c r="A613">
        <v>218</v>
      </c>
      <c r="B613" t="s">
        <v>157</v>
      </c>
      <c r="C613" t="s">
        <v>98</v>
      </c>
      <c r="D613" t="s">
        <v>23</v>
      </c>
      <c r="E613" t="s">
        <v>62</v>
      </c>
      <c r="F613" s="107">
        <v>45138</v>
      </c>
      <c r="G613" t="s">
        <v>3591</v>
      </c>
      <c r="H613" t="s">
        <v>3422</v>
      </c>
      <c r="I613">
        <v>172000</v>
      </c>
      <c r="J613">
        <v>23343</v>
      </c>
      <c r="N613">
        <v>23343</v>
      </c>
    </row>
    <row r="614" spans="1:47" x14ac:dyDescent="0.3">
      <c r="A614">
        <v>218</v>
      </c>
      <c r="B614" t="s">
        <v>157</v>
      </c>
      <c r="C614" t="s">
        <v>98</v>
      </c>
      <c r="D614" t="s">
        <v>23</v>
      </c>
      <c r="E614" t="s">
        <v>62</v>
      </c>
      <c r="F614" s="107">
        <v>45138</v>
      </c>
      <c r="G614" t="s">
        <v>3591</v>
      </c>
      <c r="H614" t="s">
        <v>3424</v>
      </c>
      <c r="I614">
        <v>172000</v>
      </c>
      <c r="J614">
        <v>3240</v>
      </c>
      <c r="N614">
        <v>3240</v>
      </c>
    </row>
    <row r="615" spans="1:47" x14ac:dyDescent="0.3">
      <c r="A615">
        <v>218</v>
      </c>
      <c r="B615" t="s">
        <v>157</v>
      </c>
      <c r="C615" t="s">
        <v>98</v>
      </c>
      <c r="D615" t="s">
        <v>23</v>
      </c>
      <c r="E615" t="s">
        <v>62</v>
      </c>
      <c r="F615" s="107">
        <v>45138</v>
      </c>
      <c r="G615" t="s">
        <v>3591</v>
      </c>
      <c r="H615" t="s">
        <v>3427</v>
      </c>
      <c r="I615">
        <v>172000</v>
      </c>
      <c r="J615">
        <v>1268</v>
      </c>
      <c r="N615">
        <v>1268</v>
      </c>
    </row>
    <row r="616" spans="1:47" x14ac:dyDescent="0.3">
      <c r="A616">
        <v>225</v>
      </c>
      <c r="B616" t="s">
        <v>165</v>
      </c>
      <c r="C616" t="s">
        <v>98</v>
      </c>
      <c r="D616" t="s">
        <v>23</v>
      </c>
      <c r="E616" t="s">
        <v>24</v>
      </c>
      <c r="F616" s="107">
        <v>45138</v>
      </c>
      <c r="G616" t="s">
        <v>3592</v>
      </c>
      <c r="H616" t="s">
        <v>3421</v>
      </c>
      <c r="I616">
        <v>1</v>
      </c>
      <c r="J616">
        <v>5</v>
      </c>
      <c r="AT616">
        <v>5</v>
      </c>
    </row>
    <row r="617" spans="1:47" x14ac:dyDescent="0.3">
      <c r="A617">
        <v>225</v>
      </c>
      <c r="B617" t="s">
        <v>165</v>
      </c>
      <c r="C617" t="s">
        <v>98</v>
      </c>
      <c r="D617" t="s">
        <v>23</v>
      </c>
      <c r="E617" t="s">
        <v>24</v>
      </c>
      <c r="F617" s="107">
        <v>45138</v>
      </c>
      <c r="G617" t="s">
        <v>3592</v>
      </c>
      <c r="H617" t="s">
        <v>3423</v>
      </c>
      <c r="I617">
        <v>1</v>
      </c>
      <c r="J617">
        <v>3</v>
      </c>
      <c r="AT617">
        <v>3</v>
      </c>
    </row>
    <row r="618" spans="1:47" x14ac:dyDescent="0.3">
      <c r="A618">
        <v>225</v>
      </c>
      <c r="B618" t="s">
        <v>165</v>
      </c>
      <c r="C618" t="s">
        <v>98</v>
      </c>
      <c r="D618" t="s">
        <v>23</v>
      </c>
      <c r="E618" t="s">
        <v>24</v>
      </c>
      <c r="F618" s="107">
        <v>45138</v>
      </c>
      <c r="G618" t="s">
        <v>3592</v>
      </c>
      <c r="H618" t="s">
        <v>3426</v>
      </c>
      <c r="I618">
        <v>1</v>
      </c>
      <c r="J618">
        <v>0</v>
      </c>
      <c r="AT618">
        <v>0</v>
      </c>
    </row>
    <row r="619" spans="1:47" x14ac:dyDescent="0.3">
      <c r="A619">
        <v>225</v>
      </c>
      <c r="B619" t="s">
        <v>165</v>
      </c>
      <c r="C619" t="s">
        <v>98</v>
      </c>
      <c r="D619" t="s">
        <v>23</v>
      </c>
      <c r="E619" t="s">
        <v>24</v>
      </c>
      <c r="F619" s="107">
        <v>45138</v>
      </c>
      <c r="G619" t="s">
        <v>3592</v>
      </c>
      <c r="H619" t="s">
        <v>3422</v>
      </c>
      <c r="I619">
        <v>1</v>
      </c>
      <c r="J619">
        <v>10</v>
      </c>
      <c r="AT619">
        <v>10</v>
      </c>
    </row>
    <row r="620" spans="1:47" x14ac:dyDescent="0.3">
      <c r="A620">
        <v>225</v>
      </c>
      <c r="B620" t="s">
        <v>165</v>
      </c>
      <c r="C620" t="s">
        <v>98</v>
      </c>
      <c r="D620" t="s">
        <v>23</v>
      </c>
      <c r="E620" t="s">
        <v>24</v>
      </c>
      <c r="F620" s="107">
        <v>45138</v>
      </c>
      <c r="G620" t="s">
        <v>3592</v>
      </c>
      <c r="H620" t="s">
        <v>3424</v>
      </c>
      <c r="I620">
        <v>1</v>
      </c>
      <c r="J620">
        <v>1</v>
      </c>
      <c r="AT620">
        <v>1</v>
      </c>
    </row>
    <row r="621" spans="1:47" x14ac:dyDescent="0.3">
      <c r="A621">
        <v>225</v>
      </c>
      <c r="B621" t="s">
        <v>165</v>
      </c>
      <c r="C621" t="s">
        <v>98</v>
      </c>
      <c r="D621" t="s">
        <v>23</v>
      </c>
      <c r="E621" t="s">
        <v>24</v>
      </c>
      <c r="F621" s="107">
        <v>45138</v>
      </c>
      <c r="G621" t="s">
        <v>3592</v>
      </c>
      <c r="H621" t="s">
        <v>3427</v>
      </c>
      <c r="I621">
        <v>1</v>
      </c>
      <c r="J621">
        <v>1</v>
      </c>
      <c r="AT621">
        <v>1</v>
      </c>
    </row>
    <row r="622" spans="1:47" x14ac:dyDescent="0.3">
      <c r="A622">
        <v>239</v>
      </c>
      <c r="B622" t="s">
        <v>1243</v>
      </c>
      <c r="C622" t="s">
        <v>33</v>
      </c>
      <c r="D622" t="s">
        <v>23</v>
      </c>
      <c r="E622" t="s">
        <v>24</v>
      </c>
      <c r="F622" s="107">
        <v>45138</v>
      </c>
      <c r="G622" t="s">
        <v>3593</v>
      </c>
      <c r="H622" t="s">
        <v>3433</v>
      </c>
      <c r="J622">
        <v>1</v>
      </c>
      <c r="AU622">
        <v>1</v>
      </c>
    </row>
    <row r="623" spans="1:47" x14ac:dyDescent="0.3">
      <c r="A623">
        <v>239</v>
      </c>
      <c r="B623" t="s">
        <v>1243</v>
      </c>
      <c r="C623" t="s">
        <v>33</v>
      </c>
      <c r="D623" t="s">
        <v>23</v>
      </c>
      <c r="E623" t="s">
        <v>24</v>
      </c>
      <c r="F623" s="107">
        <v>45138</v>
      </c>
      <c r="G623" t="s">
        <v>3593</v>
      </c>
      <c r="H623" t="s">
        <v>7</v>
      </c>
      <c r="J623">
        <v>12</v>
      </c>
      <c r="AU623">
        <v>12</v>
      </c>
    </row>
    <row r="624" spans="1:47" x14ac:dyDescent="0.3">
      <c r="A624">
        <v>239</v>
      </c>
      <c r="B624" t="s">
        <v>1243</v>
      </c>
      <c r="C624" t="s">
        <v>33</v>
      </c>
      <c r="D624" t="s">
        <v>23</v>
      </c>
      <c r="E624" t="s">
        <v>24</v>
      </c>
      <c r="F624" s="107">
        <v>45138</v>
      </c>
      <c r="G624" t="s">
        <v>3593</v>
      </c>
      <c r="H624" t="s">
        <v>3435</v>
      </c>
      <c r="J624">
        <v>5</v>
      </c>
      <c r="AU624">
        <v>5</v>
      </c>
    </row>
    <row r="625" spans="1:94" x14ac:dyDescent="0.3">
      <c r="A625">
        <v>434</v>
      </c>
      <c r="B625" t="s">
        <v>411</v>
      </c>
      <c r="C625" t="s">
        <v>98</v>
      </c>
      <c r="D625" t="s">
        <v>23</v>
      </c>
      <c r="E625" t="s">
        <v>62</v>
      </c>
      <c r="F625" s="107">
        <v>45138</v>
      </c>
      <c r="G625" t="s">
        <v>1819</v>
      </c>
      <c r="H625" t="s">
        <v>3421</v>
      </c>
      <c r="I625">
        <v>200</v>
      </c>
      <c r="J625">
        <v>0</v>
      </c>
      <c r="AV625">
        <v>0</v>
      </c>
    </row>
    <row r="626" spans="1:94" x14ac:dyDescent="0.3">
      <c r="A626">
        <v>434</v>
      </c>
      <c r="B626" t="s">
        <v>411</v>
      </c>
      <c r="C626" t="s">
        <v>98</v>
      </c>
      <c r="D626" t="s">
        <v>23</v>
      </c>
      <c r="E626" t="s">
        <v>62</v>
      </c>
      <c r="F626" s="107">
        <v>45138</v>
      </c>
      <c r="G626" t="s">
        <v>1819</v>
      </c>
      <c r="H626" t="s">
        <v>3423</v>
      </c>
      <c r="I626">
        <v>200</v>
      </c>
      <c r="J626">
        <v>0</v>
      </c>
      <c r="AV626">
        <v>0</v>
      </c>
    </row>
    <row r="627" spans="1:94" x14ac:dyDescent="0.3">
      <c r="A627">
        <v>434</v>
      </c>
      <c r="B627" t="s">
        <v>411</v>
      </c>
      <c r="C627" t="s">
        <v>98</v>
      </c>
      <c r="D627" t="s">
        <v>23</v>
      </c>
      <c r="E627" t="s">
        <v>62</v>
      </c>
      <c r="F627" s="107">
        <v>45138</v>
      </c>
      <c r="G627" t="s">
        <v>1819</v>
      </c>
      <c r="H627" t="s">
        <v>3426</v>
      </c>
      <c r="I627">
        <v>200</v>
      </c>
      <c r="J627">
        <v>0</v>
      </c>
      <c r="AV627">
        <v>0</v>
      </c>
    </row>
    <row r="628" spans="1:94" x14ac:dyDescent="0.3">
      <c r="A628">
        <v>434</v>
      </c>
      <c r="B628" t="s">
        <v>411</v>
      </c>
      <c r="C628" t="s">
        <v>98</v>
      </c>
      <c r="D628" t="s">
        <v>23</v>
      </c>
      <c r="E628" t="s">
        <v>62</v>
      </c>
      <c r="F628" s="107">
        <v>45138</v>
      </c>
      <c r="G628" t="s">
        <v>1819</v>
      </c>
      <c r="H628" t="s">
        <v>3422</v>
      </c>
      <c r="I628">
        <v>200</v>
      </c>
      <c r="J628">
        <v>18.89999961853027</v>
      </c>
      <c r="AV628">
        <v>18.899999999999999</v>
      </c>
    </row>
    <row r="629" spans="1:94" x14ac:dyDescent="0.3">
      <c r="A629">
        <v>434</v>
      </c>
      <c r="B629" t="s">
        <v>411</v>
      </c>
      <c r="C629" t="s">
        <v>98</v>
      </c>
      <c r="D629" t="s">
        <v>23</v>
      </c>
      <c r="E629" t="s">
        <v>62</v>
      </c>
      <c r="F629" s="107">
        <v>45138</v>
      </c>
      <c r="G629" t="s">
        <v>1819</v>
      </c>
      <c r="H629" t="s">
        <v>3424</v>
      </c>
      <c r="I629">
        <v>200</v>
      </c>
      <c r="J629">
        <v>0</v>
      </c>
      <c r="AV629">
        <v>0</v>
      </c>
    </row>
    <row r="630" spans="1:94" x14ac:dyDescent="0.3">
      <c r="A630">
        <v>434</v>
      </c>
      <c r="B630" t="s">
        <v>411</v>
      </c>
      <c r="C630" t="s">
        <v>98</v>
      </c>
      <c r="D630" t="s">
        <v>23</v>
      </c>
      <c r="E630" t="s">
        <v>62</v>
      </c>
      <c r="F630" s="107">
        <v>45138</v>
      </c>
      <c r="G630" t="s">
        <v>1819</v>
      </c>
      <c r="H630" t="s">
        <v>3427</v>
      </c>
      <c r="I630">
        <v>200</v>
      </c>
      <c r="J630">
        <v>0</v>
      </c>
      <c r="AV630">
        <v>0</v>
      </c>
    </row>
    <row r="631" spans="1:94" x14ac:dyDescent="0.3">
      <c r="A631">
        <v>436</v>
      </c>
      <c r="B631" t="s">
        <v>130</v>
      </c>
      <c r="C631" t="s">
        <v>101</v>
      </c>
      <c r="D631" t="s">
        <v>23</v>
      </c>
      <c r="E631" t="s">
        <v>62</v>
      </c>
      <c r="F631" s="107">
        <v>45138</v>
      </c>
      <c r="G631" t="s">
        <v>3594</v>
      </c>
      <c r="H631" t="s">
        <v>3595</v>
      </c>
      <c r="I631">
        <v>14</v>
      </c>
      <c r="J631">
        <v>3.5999999046325679</v>
      </c>
      <c r="CP631">
        <v>3.6</v>
      </c>
    </row>
    <row r="632" spans="1:94" x14ac:dyDescent="0.3">
      <c r="A632">
        <v>436</v>
      </c>
      <c r="B632" t="s">
        <v>130</v>
      </c>
      <c r="C632" t="s">
        <v>101</v>
      </c>
      <c r="D632" t="s">
        <v>23</v>
      </c>
      <c r="E632" t="s">
        <v>62</v>
      </c>
      <c r="F632" s="107">
        <v>45138</v>
      </c>
      <c r="G632" t="s">
        <v>3594</v>
      </c>
      <c r="H632" t="s">
        <v>3596</v>
      </c>
      <c r="I632">
        <v>7</v>
      </c>
      <c r="J632">
        <v>8.1000003814697266</v>
      </c>
      <c r="CP632">
        <v>8.1</v>
      </c>
    </row>
    <row r="633" spans="1:94" x14ac:dyDescent="0.3">
      <c r="A633">
        <v>208</v>
      </c>
      <c r="B633" t="s">
        <v>149</v>
      </c>
      <c r="C633" t="s">
        <v>98</v>
      </c>
      <c r="D633" t="s">
        <v>23</v>
      </c>
      <c r="E633" t="s">
        <v>62</v>
      </c>
      <c r="F633" s="107">
        <v>45169</v>
      </c>
      <c r="G633" t="s">
        <v>3597</v>
      </c>
      <c r="H633" t="s">
        <v>3421</v>
      </c>
      <c r="I633">
        <v>1</v>
      </c>
      <c r="J633">
        <v>740</v>
      </c>
      <c r="K633">
        <v>740</v>
      </c>
    </row>
    <row r="634" spans="1:94" x14ac:dyDescent="0.3">
      <c r="A634">
        <v>208</v>
      </c>
      <c r="B634" t="s">
        <v>149</v>
      </c>
      <c r="C634" t="s">
        <v>98</v>
      </c>
      <c r="D634" t="s">
        <v>23</v>
      </c>
      <c r="E634" t="s">
        <v>62</v>
      </c>
      <c r="F634" s="107">
        <v>45169</v>
      </c>
      <c r="G634" t="s">
        <v>3597</v>
      </c>
      <c r="H634" t="s">
        <v>3423</v>
      </c>
      <c r="I634">
        <v>1</v>
      </c>
      <c r="J634">
        <v>391</v>
      </c>
      <c r="K634">
        <v>391</v>
      </c>
    </row>
    <row r="635" spans="1:94" x14ac:dyDescent="0.3">
      <c r="A635">
        <v>208</v>
      </c>
      <c r="B635" t="s">
        <v>149</v>
      </c>
      <c r="C635" t="s">
        <v>98</v>
      </c>
      <c r="D635" t="s">
        <v>23</v>
      </c>
      <c r="E635" t="s">
        <v>62</v>
      </c>
      <c r="F635" s="107">
        <v>45169</v>
      </c>
      <c r="G635" t="s">
        <v>3597</v>
      </c>
      <c r="H635" t="s">
        <v>3426</v>
      </c>
      <c r="I635">
        <v>1</v>
      </c>
      <c r="J635">
        <v>0</v>
      </c>
      <c r="K635">
        <v>0</v>
      </c>
    </row>
    <row r="636" spans="1:94" x14ac:dyDescent="0.3">
      <c r="A636">
        <v>208</v>
      </c>
      <c r="B636" t="s">
        <v>149</v>
      </c>
      <c r="C636" t="s">
        <v>98</v>
      </c>
      <c r="D636" t="s">
        <v>23</v>
      </c>
      <c r="E636" t="s">
        <v>62</v>
      </c>
      <c r="F636" s="107">
        <v>45169</v>
      </c>
      <c r="G636" t="s">
        <v>3597</v>
      </c>
      <c r="H636" t="s">
        <v>3422</v>
      </c>
      <c r="I636">
        <v>1</v>
      </c>
      <c r="J636">
        <v>135</v>
      </c>
      <c r="K636">
        <v>135</v>
      </c>
    </row>
    <row r="637" spans="1:94" x14ac:dyDescent="0.3">
      <c r="A637">
        <v>208</v>
      </c>
      <c r="B637" t="s">
        <v>149</v>
      </c>
      <c r="C637" t="s">
        <v>98</v>
      </c>
      <c r="D637" t="s">
        <v>23</v>
      </c>
      <c r="E637" t="s">
        <v>62</v>
      </c>
      <c r="F637" s="107">
        <v>45169</v>
      </c>
      <c r="G637" t="s">
        <v>3597</v>
      </c>
      <c r="H637" t="s">
        <v>3424</v>
      </c>
      <c r="I637">
        <v>0</v>
      </c>
      <c r="J637">
        <v>0</v>
      </c>
      <c r="K637">
        <v>0</v>
      </c>
    </row>
    <row r="638" spans="1:94" x14ac:dyDescent="0.3">
      <c r="A638">
        <v>208</v>
      </c>
      <c r="B638" t="s">
        <v>149</v>
      </c>
      <c r="C638" t="s">
        <v>98</v>
      </c>
      <c r="D638" t="s">
        <v>23</v>
      </c>
      <c r="E638" t="s">
        <v>62</v>
      </c>
      <c r="F638" s="107">
        <v>45169</v>
      </c>
      <c r="G638" t="s">
        <v>3597</v>
      </c>
      <c r="H638" t="s">
        <v>3427</v>
      </c>
      <c r="I638">
        <v>1</v>
      </c>
      <c r="J638">
        <v>9</v>
      </c>
      <c r="K638">
        <v>9</v>
      </c>
    </row>
    <row r="639" spans="1:94" x14ac:dyDescent="0.3">
      <c r="A639">
        <v>214</v>
      </c>
      <c r="B639" t="s">
        <v>152</v>
      </c>
      <c r="C639" t="s">
        <v>98</v>
      </c>
      <c r="D639" t="s">
        <v>23</v>
      </c>
      <c r="E639" t="s">
        <v>62</v>
      </c>
      <c r="F639" s="107">
        <v>45169</v>
      </c>
      <c r="G639" t="s">
        <v>3598</v>
      </c>
      <c r="H639" t="s">
        <v>3421</v>
      </c>
      <c r="I639">
        <v>7500</v>
      </c>
      <c r="J639">
        <v>5026</v>
      </c>
      <c r="L639">
        <v>1521</v>
      </c>
      <c r="M639">
        <v>3505</v>
      </c>
    </row>
    <row r="640" spans="1:94" x14ac:dyDescent="0.3">
      <c r="A640">
        <v>214</v>
      </c>
      <c r="B640" t="s">
        <v>152</v>
      </c>
      <c r="C640" t="s">
        <v>98</v>
      </c>
      <c r="D640" t="s">
        <v>23</v>
      </c>
      <c r="E640" t="s">
        <v>62</v>
      </c>
      <c r="F640" s="107">
        <v>45169</v>
      </c>
      <c r="G640" t="s">
        <v>3598</v>
      </c>
      <c r="H640" t="s">
        <v>3423</v>
      </c>
      <c r="I640">
        <v>7500</v>
      </c>
      <c r="J640">
        <v>990.17999267578125</v>
      </c>
      <c r="L640">
        <v>0</v>
      </c>
      <c r="M640">
        <v>990.18</v>
      </c>
    </row>
    <row r="641" spans="1:46" x14ac:dyDescent="0.3">
      <c r="A641">
        <v>214</v>
      </c>
      <c r="B641" t="s">
        <v>152</v>
      </c>
      <c r="C641" t="s">
        <v>98</v>
      </c>
      <c r="D641" t="s">
        <v>23</v>
      </c>
      <c r="E641" t="s">
        <v>62</v>
      </c>
      <c r="F641" s="107">
        <v>45169</v>
      </c>
      <c r="G641" t="s">
        <v>3598</v>
      </c>
      <c r="H641" t="s">
        <v>3426</v>
      </c>
      <c r="I641">
        <v>7500</v>
      </c>
      <c r="J641">
        <v>0</v>
      </c>
      <c r="L641">
        <v>0</v>
      </c>
      <c r="M641">
        <v>0</v>
      </c>
    </row>
    <row r="642" spans="1:46" x14ac:dyDescent="0.3">
      <c r="A642">
        <v>214</v>
      </c>
      <c r="B642" t="s">
        <v>152</v>
      </c>
      <c r="C642" t="s">
        <v>98</v>
      </c>
      <c r="D642" t="s">
        <v>23</v>
      </c>
      <c r="E642" t="s">
        <v>62</v>
      </c>
      <c r="F642" s="107">
        <v>45169</v>
      </c>
      <c r="G642" t="s">
        <v>3598</v>
      </c>
      <c r="H642" t="s">
        <v>3422</v>
      </c>
      <c r="I642">
        <v>7500</v>
      </c>
      <c r="J642">
        <v>523.9000244140625</v>
      </c>
      <c r="L642">
        <v>207.7</v>
      </c>
      <c r="M642">
        <v>316.2</v>
      </c>
    </row>
    <row r="643" spans="1:46" x14ac:dyDescent="0.3">
      <c r="A643">
        <v>214</v>
      </c>
      <c r="B643" t="s">
        <v>152</v>
      </c>
      <c r="C643" t="s">
        <v>98</v>
      </c>
      <c r="D643" t="s">
        <v>23</v>
      </c>
      <c r="E643" t="s">
        <v>62</v>
      </c>
      <c r="F643" s="107">
        <v>45169</v>
      </c>
      <c r="G643" t="s">
        <v>3598</v>
      </c>
      <c r="H643" t="s">
        <v>3424</v>
      </c>
      <c r="I643">
        <v>1</v>
      </c>
      <c r="J643">
        <v>0</v>
      </c>
      <c r="L643">
        <v>0</v>
      </c>
      <c r="M643">
        <v>0</v>
      </c>
    </row>
    <row r="644" spans="1:46" x14ac:dyDescent="0.3">
      <c r="A644">
        <v>214</v>
      </c>
      <c r="B644" t="s">
        <v>152</v>
      </c>
      <c r="C644" t="s">
        <v>98</v>
      </c>
      <c r="D644" t="s">
        <v>23</v>
      </c>
      <c r="E644" t="s">
        <v>62</v>
      </c>
      <c r="F644" s="107">
        <v>45169</v>
      </c>
      <c r="G644" t="s">
        <v>3598</v>
      </c>
      <c r="H644" t="s">
        <v>3427</v>
      </c>
      <c r="I644">
        <v>1</v>
      </c>
      <c r="J644">
        <v>0</v>
      </c>
      <c r="L644">
        <v>0</v>
      </c>
      <c r="M644">
        <v>0</v>
      </c>
    </row>
    <row r="645" spans="1:46" x14ac:dyDescent="0.3">
      <c r="A645">
        <v>217</v>
      </c>
      <c r="B645" t="s">
        <v>156</v>
      </c>
      <c r="C645" t="s">
        <v>98</v>
      </c>
      <c r="D645" t="s">
        <v>23</v>
      </c>
      <c r="E645" t="s">
        <v>24</v>
      </c>
      <c r="F645" s="107">
        <v>45169</v>
      </c>
      <c r="G645" t="s">
        <v>3599</v>
      </c>
      <c r="H645" t="s">
        <v>3421</v>
      </c>
      <c r="I645">
        <v>20</v>
      </c>
      <c r="J645">
        <v>30.260000228881839</v>
      </c>
      <c r="L645">
        <v>1521</v>
      </c>
      <c r="M645">
        <v>3505</v>
      </c>
      <c r="AS645">
        <v>1521</v>
      </c>
    </row>
    <row r="646" spans="1:46" x14ac:dyDescent="0.3">
      <c r="A646">
        <v>217</v>
      </c>
      <c r="B646" t="s">
        <v>156</v>
      </c>
      <c r="C646" t="s">
        <v>98</v>
      </c>
      <c r="D646" t="s">
        <v>23</v>
      </c>
      <c r="E646" t="s">
        <v>24</v>
      </c>
      <c r="F646" s="107">
        <v>45169</v>
      </c>
      <c r="G646" t="s">
        <v>3599</v>
      </c>
      <c r="H646" t="s">
        <v>3423</v>
      </c>
      <c r="I646">
        <v>20</v>
      </c>
      <c r="J646">
        <v>0</v>
      </c>
      <c r="L646">
        <v>0</v>
      </c>
      <c r="M646">
        <v>990.18</v>
      </c>
      <c r="AS646">
        <v>0</v>
      </c>
    </row>
    <row r="647" spans="1:46" x14ac:dyDescent="0.3">
      <c r="A647">
        <v>217</v>
      </c>
      <c r="B647" t="s">
        <v>156</v>
      </c>
      <c r="C647" t="s">
        <v>98</v>
      </c>
      <c r="D647" t="s">
        <v>23</v>
      </c>
      <c r="E647" t="s">
        <v>24</v>
      </c>
      <c r="F647" s="107">
        <v>45169</v>
      </c>
      <c r="G647" t="s">
        <v>3599</v>
      </c>
      <c r="H647" t="s">
        <v>3422</v>
      </c>
      <c r="I647">
        <v>20</v>
      </c>
      <c r="J647">
        <v>39.639999389648438</v>
      </c>
      <c r="L647">
        <v>207.7</v>
      </c>
      <c r="M647">
        <v>316.2</v>
      </c>
      <c r="AS647">
        <v>207.7</v>
      </c>
    </row>
    <row r="648" spans="1:46" x14ac:dyDescent="0.3">
      <c r="A648">
        <v>218</v>
      </c>
      <c r="B648" t="s">
        <v>157</v>
      </c>
      <c r="C648" t="s">
        <v>98</v>
      </c>
      <c r="D648" t="s">
        <v>23</v>
      </c>
      <c r="E648" t="s">
        <v>62</v>
      </c>
      <c r="F648" s="107">
        <v>45169</v>
      </c>
      <c r="G648" t="s">
        <v>3600</v>
      </c>
      <c r="H648" t="s">
        <v>3421</v>
      </c>
      <c r="I648">
        <v>172000</v>
      </c>
      <c r="J648">
        <v>68974.703125</v>
      </c>
      <c r="N648">
        <v>68974.710000000006</v>
      </c>
    </row>
    <row r="649" spans="1:46" x14ac:dyDescent="0.3">
      <c r="A649">
        <v>218</v>
      </c>
      <c r="B649" t="s">
        <v>157</v>
      </c>
      <c r="C649" t="s">
        <v>98</v>
      </c>
      <c r="D649" t="s">
        <v>23</v>
      </c>
      <c r="E649" t="s">
        <v>62</v>
      </c>
      <c r="F649" s="107">
        <v>45169</v>
      </c>
      <c r="G649" t="s">
        <v>3600</v>
      </c>
      <c r="H649" t="s">
        <v>3423</v>
      </c>
      <c r="I649">
        <v>172000</v>
      </c>
      <c r="J649">
        <v>56430</v>
      </c>
      <c r="N649">
        <v>56430</v>
      </c>
    </row>
    <row r="650" spans="1:46" x14ac:dyDescent="0.3">
      <c r="A650">
        <v>218</v>
      </c>
      <c r="B650" t="s">
        <v>157</v>
      </c>
      <c r="C650" t="s">
        <v>98</v>
      </c>
      <c r="D650" t="s">
        <v>23</v>
      </c>
      <c r="E650" t="s">
        <v>62</v>
      </c>
      <c r="F650" s="107">
        <v>45169</v>
      </c>
      <c r="G650" t="s">
        <v>3600</v>
      </c>
      <c r="H650" t="s">
        <v>3426</v>
      </c>
      <c r="I650">
        <v>172000</v>
      </c>
      <c r="J650">
        <v>0</v>
      </c>
      <c r="N650">
        <v>0</v>
      </c>
    </row>
    <row r="651" spans="1:46" x14ac:dyDescent="0.3">
      <c r="A651">
        <v>218</v>
      </c>
      <c r="B651" t="s">
        <v>157</v>
      </c>
      <c r="C651" t="s">
        <v>98</v>
      </c>
      <c r="D651" t="s">
        <v>23</v>
      </c>
      <c r="E651" t="s">
        <v>62</v>
      </c>
      <c r="F651" s="107">
        <v>45169</v>
      </c>
      <c r="G651" t="s">
        <v>3600</v>
      </c>
      <c r="H651" t="s">
        <v>3422</v>
      </c>
      <c r="I651">
        <v>172000</v>
      </c>
      <c r="J651">
        <v>13730</v>
      </c>
      <c r="N651">
        <v>13730</v>
      </c>
    </row>
    <row r="652" spans="1:46" x14ac:dyDescent="0.3">
      <c r="A652">
        <v>218</v>
      </c>
      <c r="B652" t="s">
        <v>157</v>
      </c>
      <c r="C652" t="s">
        <v>98</v>
      </c>
      <c r="D652" t="s">
        <v>23</v>
      </c>
      <c r="E652" t="s">
        <v>62</v>
      </c>
      <c r="F652" s="107">
        <v>45169</v>
      </c>
      <c r="G652" t="s">
        <v>3600</v>
      </c>
      <c r="H652" t="s">
        <v>3424</v>
      </c>
      <c r="I652">
        <v>172000</v>
      </c>
      <c r="J652">
        <v>2520</v>
      </c>
      <c r="N652">
        <v>2520</v>
      </c>
    </row>
    <row r="653" spans="1:46" x14ac:dyDescent="0.3">
      <c r="A653">
        <v>218</v>
      </c>
      <c r="B653" t="s">
        <v>157</v>
      </c>
      <c r="C653" t="s">
        <v>98</v>
      </c>
      <c r="D653" t="s">
        <v>23</v>
      </c>
      <c r="E653" t="s">
        <v>62</v>
      </c>
      <c r="F653" s="107">
        <v>45169</v>
      </c>
      <c r="G653" t="s">
        <v>3600</v>
      </c>
      <c r="H653" t="s">
        <v>3427</v>
      </c>
      <c r="I653">
        <v>172000</v>
      </c>
      <c r="J653">
        <v>1367</v>
      </c>
      <c r="N653">
        <v>1367</v>
      </c>
    </row>
    <row r="654" spans="1:46" x14ac:dyDescent="0.3">
      <c r="A654">
        <v>225</v>
      </c>
      <c r="B654" t="s">
        <v>165</v>
      </c>
      <c r="C654" t="s">
        <v>98</v>
      </c>
      <c r="D654" t="s">
        <v>23</v>
      </c>
      <c r="E654" t="s">
        <v>24</v>
      </c>
      <c r="F654" s="107">
        <v>45169</v>
      </c>
      <c r="G654" t="s">
        <v>3601</v>
      </c>
      <c r="H654" t="s">
        <v>3421</v>
      </c>
      <c r="I654">
        <v>1</v>
      </c>
      <c r="J654">
        <v>6</v>
      </c>
      <c r="AT654">
        <v>6</v>
      </c>
    </row>
    <row r="655" spans="1:46" x14ac:dyDescent="0.3">
      <c r="A655">
        <v>225</v>
      </c>
      <c r="B655" t="s">
        <v>165</v>
      </c>
      <c r="C655" t="s">
        <v>98</v>
      </c>
      <c r="D655" t="s">
        <v>23</v>
      </c>
      <c r="E655" t="s">
        <v>24</v>
      </c>
      <c r="F655" s="107">
        <v>45169</v>
      </c>
      <c r="G655" t="s">
        <v>3601</v>
      </c>
      <c r="H655" t="s">
        <v>3423</v>
      </c>
      <c r="I655">
        <v>1</v>
      </c>
      <c r="J655">
        <v>5</v>
      </c>
      <c r="AT655">
        <v>5</v>
      </c>
    </row>
    <row r="656" spans="1:46" x14ac:dyDescent="0.3">
      <c r="A656">
        <v>225</v>
      </c>
      <c r="B656" t="s">
        <v>165</v>
      </c>
      <c r="C656" t="s">
        <v>98</v>
      </c>
      <c r="D656" t="s">
        <v>23</v>
      </c>
      <c r="E656" t="s">
        <v>24</v>
      </c>
      <c r="F656" s="107">
        <v>45169</v>
      </c>
      <c r="G656" t="s">
        <v>3601</v>
      </c>
      <c r="H656" t="s">
        <v>3426</v>
      </c>
      <c r="I656">
        <v>1</v>
      </c>
      <c r="J656">
        <v>0</v>
      </c>
      <c r="AT656">
        <v>0</v>
      </c>
    </row>
    <row r="657" spans="1:94" x14ac:dyDescent="0.3">
      <c r="A657">
        <v>225</v>
      </c>
      <c r="B657" t="s">
        <v>165</v>
      </c>
      <c r="C657" t="s">
        <v>98</v>
      </c>
      <c r="D657" t="s">
        <v>23</v>
      </c>
      <c r="E657" t="s">
        <v>24</v>
      </c>
      <c r="F657" s="107">
        <v>45169</v>
      </c>
      <c r="G657" t="s">
        <v>3601</v>
      </c>
      <c r="H657" t="s">
        <v>3422</v>
      </c>
      <c r="I657">
        <v>1</v>
      </c>
      <c r="J657">
        <v>10</v>
      </c>
      <c r="AT657">
        <v>10</v>
      </c>
    </row>
    <row r="658" spans="1:94" x14ac:dyDescent="0.3">
      <c r="A658">
        <v>225</v>
      </c>
      <c r="B658" t="s">
        <v>165</v>
      </c>
      <c r="C658" t="s">
        <v>98</v>
      </c>
      <c r="D658" t="s">
        <v>23</v>
      </c>
      <c r="E658" t="s">
        <v>24</v>
      </c>
      <c r="F658" s="107">
        <v>45169</v>
      </c>
      <c r="G658" t="s">
        <v>3601</v>
      </c>
      <c r="H658" t="s">
        <v>3424</v>
      </c>
      <c r="I658">
        <v>1</v>
      </c>
      <c r="J658">
        <v>1</v>
      </c>
      <c r="AT658">
        <v>1</v>
      </c>
    </row>
    <row r="659" spans="1:94" x14ac:dyDescent="0.3">
      <c r="A659">
        <v>225</v>
      </c>
      <c r="B659" t="s">
        <v>165</v>
      </c>
      <c r="C659" t="s">
        <v>98</v>
      </c>
      <c r="D659" t="s">
        <v>23</v>
      </c>
      <c r="E659" t="s">
        <v>24</v>
      </c>
      <c r="F659" s="107">
        <v>45169</v>
      </c>
      <c r="G659" t="s">
        <v>3601</v>
      </c>
      <c r="H659" t="s">
        <v>3427</v>
      </c>
      <c r="I659">
        <v>1</v>
      </c>
      <c r="J659">
        <v>1</v>
      </c>
      <c r="AT659">
        <v>1</v>
      </c>
    </row>
    <row r="660" spans="1:94" x14ac:dyDescent="0.3">
      <c r="A660">
        <v>434</v>
      </c>
      <c r="B660" t="s">
        <v>411</v>
      </c>
      <c r="C660" t="s">
        <v>98</v>
      </c>
      <c r="D660" t="s">
        <v>23</v>
      </c>
      <c r="E660" t="s">
        <v>62</v>
      </c>
      <c r="F660" s="107">
        <v>45169</v>
      </c>
      <c r="G660" t="s">
        <v>1820</v>
      </c>
      <c r="H660" t="s">
        <v>3421</v>
      </c>
      <c r="I660">
        <v>200</v>
      </c>
      <c r="J660">
        <v>0</v>
      </c>
      <c r="AV660">
        <v>0</v>
      </c>
    </row>
    <row r="661" spans="1:94" x14ac:dyDescent="0.3">
      <c r="A661">
        <v>434</v>
      </c>
      <c r="B661" t="s">
        <v>411</v>
      </c>
      <c r="C661" t="s">
        <v>98</v>
      </c>
      <c r="D661" t="s">
        <v>23</v>
      </c>
      <c r="E661" t="s">
        <v>62</v>
      </c>
      <c r="F661" s="107">
        <v>45169</v>
      </c>
      <c r="G661" t="s">
        <v>1820</v>
      </c>
      <c r="H661" t="s">
        <v>3423</v>
      </c>
      <c r="I661">
        <v>200</v>
      </c>
      <c r="J661">
        <v>1.6000000238418579</v>
      </c>
      <c r="AV661">
        <v>1.6</v>
      </c>
    </row>
    <row r="662" spans="1:94" x14ac:dyDescent="0.3">
      <c r="A662">
        <v>434</v>
      </c>
      <c r="B662" t="s">
        <v>411</v>
      </c>
      <c r="C662" t="s">
        <v>98</v>
      </c>
      <c r="D662" t="s">
        <v>23</v>
      </c>
      <c r="E662" t="s">
        <v>62</v>
      </c>
      <c r="F662" s="107">
        <v>45169</v>
      </c>
      <c r="G662" t="s">
        <v>1820</v>
      </c>
      <c r="H662" t="s">
        <v>3426</v>
      </c>
      <c r="I662">
        <v>200</v>
      </c>
      <c r="J662">
        <v>0</v>
      </c>
      <c r="AV662">
        <v>0</v>
      </c>
    </row>
    <row r="663" spans="1:94" x14ac:dyDescent="0.3">
      <c r="A663">
        <v>434</v>
      </c>
      <c r="B663" t="s">
        <v>411</v>
      </c>
      <c r="C663" t="s">
        <v>98</v>
      </c>
      <c r="D663" t="s">
        <v>23</v>
      </c>
      <c r="E663" t="s">
        <v>62</v>
      </c>
      <c r="F663" s="107">
        <v>45169</v>
      </c>
      <c r="G663" t="s">
        <v>1820</v>
      </c>
      <c r="H663" t="s">
        <v>3422</v>
      </c>
      <c r="I663">
        <v>200</v>
      </c>
      <c r="J663">
        <v>19.29999923706055</v>
      </c>
      <c r="AV663">
        <v>19.3</v>
      </c>
    </row>
    <row r="664" spans="1:94" x14ac:dyDescent="0.3">
      <c r="A664">
        <v>434</v>
      </c>
      <c r="B664" t="s">
        <v>411</v>
      </c>
      <c r="C664" t="s">
        <v>98</v>
      </c>
      <c r="D664" t="s">
        <v>23</v>
      </c>
      <c r="E664" t="s">
        <v>62</v>
      </c>
      <c r="F664" s="107">
        <v>45169</v>
      </c>
      <c r="G664" t="s">
        <v>1820</v>
      </c>
      <c r="H664" t="s">
        <v>3424</v>
      </c>
      <c r="I664">
        <v>200</v>
      </c>
      <c r="J664">
        <v>0</v>
      </c>
      <c r="AV664">
        <v>0</v>
      </c>
    </row>
    <row r="665" spans="1:94" x14ac:dyDescent="0.3">
      <c r="A665">
        <v>434</v>
      </c>
      <c r="B665" t="s">
        <v>411</v>
      </c>
      <c r="C665" t="s">
        <v>98</v>
      </c>
      <c r="D665" t="s">
        <v>23</v>
      </c>
      <c r="E665" t="s">
        <v>62</v>
      </c>
      <c r="F665" s="107">
        <v>45169</v>
      </c>
      <c r="G665" t="s">
        <v>1820</v>
      </c>
      <c r="H665" t="s">
        <v>3427</v>
      </c>
      <c r="I665">
        <v>200</v>
      </c>
      <c r="J665">
        <v>0</v>
      </c>
      <c r="AV665">
        <v>0</v>
      </c>
    </row>
    <row r="666" spans="1:94" x14ac:dyDescent="0.3">
      <c r="A666">
        <v>436</v>
      </c>
      <c r="B666" t="s">
        <v>130</v>
      </c>
      <c r="C666" t="s">
        <v>101</v>
      </c>
      <c r="D666" t="s">
        <v>23</v>
      </c>
      <c r="E666" t="s">
        <v>62</v>
      </c>
      <c r="F666" s="107">
        <v>45169</v>
      </c>
      <c r="G666" t="s">
        <v>3602</v>
      </c>
      <c r="H666" t="s">
        <v>3595</v>
      </c>
      <c r="I666">
        <v>14</v>
      </c>
      <c r="J666">
        <v>6.6999998092651367</v>
      </c>
      <c r="CP666">
        <v>6.7</v>
      </c>
    </row>
    <row r="667" spans="1:94" x14ac:dyDescent="0.3">
      <c r="A667">
        <v>436</v>
      </c>
      <c r="B667" t="s">
        <v>130</v>
      </c>
      <c r="C667" t="s">
        <v>101</v>
      </c>
      <c r="D667" t="s">
        <v>23</v>
      </c>
      <c r="E667" t="s">
        <v>62</v>
      </c>
      <c r="F667" s="107">
        <v>45169</v>
      </c>
      <c r="G667" t="s">
        <v>3602</v>
      </c>
      <c r="H667" t="s">
        <v>3596</v>
      </c>
      <c r="I667">
        <v>7</v>
      </c>
      <c r="J667">
        <v>2</v>
      </c>
      <c r="CP667">
        <v>2</v>
      </c>
    </row>
    <row r="668" spans="1:94" x14ac:dyDescent="0.3">
      <c r="A668">
        <v>208</v>
      </c>
      <c r="B668" t="s">
        <v>149</v>
      </c>
      <c r="C668" t="s">
        <v>98</v>
      </c>
      <c r="D668" t="s">
        <v>23</v>
      </c>
      <c r="E668" t="s">
        <v>62</v>
      </c>
      <c r="F668" s="107">
        <v>45199</v>
      </c>
      <c r="G668" t="s">
        <v>3603</v>
      </c>
      <c r="H668" t="s">
        <v>3421</v>
      </c>
      <c r="I668">
        <v>1</v>
      </c>
      <c r="J668">
        <v>675</v>
      </c>
      <c r="K668">
        <v>675</v>
      </c>
    </row>
    <row r="669" spans="1:94" x14ac:dyDescent="0.3">
      <c r="A669">
        <v>208</v>
      </c>
      <c r="B669" t="s">
        <v>149</v>
      </c>
      <c r="C669" t="s">
        <v>98</v>
      </c>
      <c r="D669" t="s">
        <v>23</v>
      </c>
      <c r="E669" t="s">
        <v>62</v>
      </c>
      <c r="F669" s="107">
        <v>45199</v>
      </c>
      <c r="G669" t="s">
        <v>3603</v>
      </c>
      <c r="H669" t="s">
        <v>3423</v>
      </c>
      <c r="I669">
        <v>1</v>
      </c>
      <c r="J669">
        <v>364.5</v>
      </c>
      <c r="K669">
        <v>364.5</v>
      </c>
    </row>
    <row r="670" spans="1:94" x14ac:dyDescent="0.3">
      <c r="A670">
        <v>208</v>
      </c>
      <c r="B670" t="s">
        <v>149</v>
      </c>
      <c r="C670" t="s">
        <v>98</v>
      </c>
      <c r="D670" t="s">
        <v>23</v>
      </c>
      <c r="E670" t="s">
        <v>62</v>
      </c>
      <c r="F670" s="107">
        <v>45199</v>
      </c>
      <c r="G670" t="s">
        <v>3603</v>
      </c>
      <c r="H670" t="s">
        <v>3426</v>
      </c>
      <c r="I670">
        <v>1</v>
      </c>
      <c r="J670">
        <v>0</v>
      </c>
      <c r="K670">
        <v>0</v>
      </c>
    </row>
    <row r="671" spans="1:94" x14ac:dyDescent="0.3">
      <c r="A671">
        <v>208</v>
      </c>
      <c r="B671" t="s">
        <v>149</v>
      </c>
      <c r="C671" t="s">
        <v>98</v>
      </c>
      <c r="D671" t="s">
        <v>23</v>
      </c>
      <c r="E671" t="s">
        <v>62</v>
      </c>
      <c r="F671" s="107">
        <v>45199</v>
      </c>
      <c r="G671" t="s">
        <v>3603</v>
      </c>
      <c r="H671" t="s">
        <v>3422</v>
      </c>
      <c r="I671">
        <v>1</v>
      </c>
      <c r="J671">
        <v>396</v>
      </c>
      <c r="K671">
        <v>396</v>
      </c>
    </row>
    <row r="672" spans="1:94" x14ac:dyDescent="0.3">
      <c r="A672">
        <v>208</v>
      </c>
      <c r="B672" t="s">
        <v>149</v>
      </c>
      <c r="C672" t="s">
        <v>98</v>
      </c>
      <c r="D672" t="s">
        <v>23</v>
      </c>
      <c r="E672" t="s">
        <v>62</v>
      </c>
      <c r="F672" s="107">
        <v>45199</v>
      </c>
      <c r="G672" t="s">
        <v>3603</v>
      </c>
      <c r="H672" t="s">
        <v>3424</v>
      </c>
      <c r="I672">
        <v>0</v>
      </c>
      <c r="J672">
        <v>0</v>
      </c>
      <c r="K672">
        <v>0</v>
      </c>
    </row>
    <row r="673" spans="1:46" x14ac:dyDescent="0.3">
      <c r="A673">
        <v>208</v>
      </c>
      <c r="B673" t="s">
        <v>149</v>
      </c>
      <c r="C673" t="s">
        <v>98</v>
      </c>
      <c r="D673" t="s">
        <v>23</v>
      </c>
      <c r="E673" t="s">
        <v>62</v>
      </c>
      <c r="F673" s="107">
        <v>45199</v>
      </c>
      <c r="G673" t="s">
        <v>3603</v>
      </c>
      <c r="H673" t="s">
        <v>3427</v>
      </c>
      <c r="I673">
        <v>1</v>
      </c>
      <c r="J673">
        <v>18</v>
      </c>
      <c r="K673">
        <v>18</v>
      </c>
    </row>
    <row r="674" spans="1:46" x14ac:dyDescent="0.3">
      <c r="A674">
        <v>214</v>
      </c>
      <c r="B674" t="s">
        <v>152</v>
      </c>
      <c r="C674" t="s">
        <v>98</v>
      </c>
      <c r="D674" t="s">
        <v>23</v>
      </c>
      <c r="E674" t="s">
        <v>62</v>
      </c>
      <c r="F674" s="107">
        <v>45199</v>
      </c>
      <c r="G674" t="s">
        <v>3604</v>
      </c>
      <c r="H674" t="s">
        <v>3421</v>
      </c>
      <c r="I674">
        <v>7500</v>
      </c>
      <c r="J674">
        <v>6229</v>
      </c>
      <c r="L674">
        <v>1765</v>
      </c>
      <c r="M674">
        <v>4464</v>
      </c>
    </row>
    <row r="675" spans="1:46" x14ac:dyDescent="0.3">
      <c r="A675">
        <v>214</v>
      </c>
      <c r="B675" t="s">
        <v>152</v>
      </c>
      <c r="C675" t="s">
        <v>98</v>
      </c>
      <c r="D675" t="s">
        <v>23</v>
      </c>
      <c r="E675" t="s">
        <v>62</v>
      </c>
      <c r="F675" s="107">
        <v>45199</v>
      </c>
      <c r="G675" t="s">
        <v>3604</v>
      </c>
      <c r="H675" t="s">
        <v>3423</v>
      </c>
      <c r="I675">
        <v>7500</v>
      </c>
      <c r="J675">
        <v>573.08001708984375</v>
      </c>
      <c r="L675">
        <v>0</v>
      </c>
      <c r="M675">
        <v>573.08000000000004</v>
      </c>
    </row>
    <row r="676" spans="1:46" x14ac:dyDescent="0.3">
      <c r="A676">
        <v>214</v>
      </c>
      <c r="B676" t="s">
        <v>152</v>
      </c>
      <c r="C676" t="s">
        <v>98</v>
      </c>
      <c r="D676" t="s">
        <v>23</v>
      </c>
      <c r="E676" t="s">
        <v>62</v>
      </c>
      <c r="F676" s="107">
        <v>45199</v>
      </c>
      <c r="G676" t="s">
        <v>3604</v>
      </c>
      <c r="H676" t="s">
        <v>3426</v>
      </c>
      <c r="I676">
        <v>7500</v>
      </c>
      <c r="J676">
        <v>0</v>
      </c>
      <c r="L676">
        <v>0</v>
      </c>
      <c r="M676">
        <v>0</v>
      </c>
    </row>
    <row r="677" spans="1:46" x14ac:dyDescent="0.3">
      <c r="A677">
        <v>214</v>
      </c>
      <c r="B677" t="s">
        <v>152</v>
      </c>
      <c r="C677" t="s">
        <v>98</v>
      </c>
      <c r="D677" t="s">
        <v>23</v>
      </c>
      <c r="E677" t="s">
        <v>62</v>
      </c>
      <c r="F677" s="107">
        <v>45199</v>
      </c>
      <c r="G677" t="s">
        <v>3604</v>
      </c>
      <c r="H677" t="s">
        <v>3422</v>
      </c>
      <c r="I677">
        <v>7500</v>
      </c>
      <c r="J677">
        <v>1022.159973144531</v>
      </c>
      <c r="L677">
        <v>135.69999999999999</v>
      </c>
      <c r="M677">
        <v>886.46</v>
      </c>
    </row>
    <row r="678" spans="1:46" x14ac:dyDescent="0.3">
      <c r="A678">
        <v>214</v>
      </c>
      <c r="B678" t="s">
        <v>152</v>
      </c>
      <c r="C678" t="s">
        <v>98</v>
      </c>
      <c r="D678" t="s">
        <v>23</v>
      </c>
      <c r="E678" t="s">
        <v>62</v>
      </c>
      <c r="F678" s="107">
        <v>45199</v>
      </c>
      <c r="G678" t="s">
        <v>3604</v>
      </c>
      <c r="H678" t="s">
        <v>3424</v>
      </c>
      <c r="I678">
        <v>1</v>
      </c>
      <c r="J678">
        <v>0</v>
      </c>
      <c r="L678">
        <v>0</v>
      </c>
      <c r="M678">
        <v>0</v>
      </c>
    </row>
    <row r="679" spans="1:46" x14ac:dyDescent="0.3">
      <c r="A679">
        <v>214</v>
      </c>
      <c r="B679" t="s">
        <v>152</v>
      </c>
      <c r="C679" t="s">
        <v>98</v>
      </c>
      <c r="D679" t="s">
        <v>23</v>
      </c>
      <c r="E679" t="s">
        <v>62</v>
      </c>
      <c r="F679" s="107">
        <v>45199</v>
      </c>
      <c r="G679" t="s">
        <v>3604</v>
      </c>
      <c r="H679" t="s">
        <v>3427</v>
      </c>
      <c r="I679">
        <v>1</v>
      </c>
      <c r="J679">
        <v>0</v>
      </c>
      <c r="L679">
        <v>0</v>
      </c>
      <c r="M679">
        <v>0</v>
      </c>
    </row>
    <row r="680" spans="1:46" x14ac:dyDescent="0.3">
      <c r="A680">
        <v>217</v>
      </c>
      <c r="B680" t="s">
        <v>156</v>
      </c>
      <c r="C680" t="s">
        <v>98</v>
      </c>
      <c r="D680" t="s">
        <v>23</v>
      </c>
      <c r="E680" t="s">
        <v>24</v>
      </c>
      <c r="F680" s="107">
        <v>45199</v>
      </c>
      <c r="G680" t="s">
        <v>3605</v>
      </c>
      <c r="H680" t="s">
        <v>3421</v>
      </c>
      <c r="I680">
        <v>20</v>
      </c>
      <c r="J680">
        <v>28.340000152587891</v>
      </c>
      <c r="L680">
        <v>1765</v>
      </c>
      <c r="M680">
        <v>4464</v>
      </c>
      <c r="AS680">
        <v>1765</v>
      </c>
    </row>
    <row r="681" spans="1:46" x14ac:dyDescent="0.3">
      <c r="A681">
        <v>217</v>
      </c>
      <c r="B681" t="s">
        <v>156</v>
      </c>
      <c r="C681" t="s">
        <v>98</v>
      </c>
      <c r="D681" t="s">
        <v>23</v>
      </c>
      <c r="E681" t="s">
        <v>24</v>
      </c>
      <c r="F681" s="107">
        <v>45199</v>
      </c>
      <c r="G681" t="s">
        <v>3605</v>
      </c>
      <c r="H681" t="s">
        <v>3423</v>
      </c>
      <c r="I681">
        <v>20</v>
      </c>
      <c r="J681">
        <v>0</v>
      </c>
      <c r="L681">
        <v>0</v>
      </c>
      <c r="M681">
        <v>573.08000000000004</v>
      </c>
      <c r="AS681">
        <v>0</v>
      </c>
    </row>
    <row r="682" spans="1:46" x14ac:dyDescent="0.3">
      <c r="A682">
        <v>217</v>
      </c>
      <c r="B682" t="s">
        <v>156</v>
      </c>
      <c r="C682" t="s">
        <v>98</v>
      </c>
      <c r="D682" t="s">
        <v>23</v>
      </c>
      <c r="E682" t="s">
        <v>24</v>
      </c>
      <c r="F682" s="107">
        <v>45199</v>
      </c>
      <c r="G682" t="s">
        <v>3605</v>
      </c>
      <c r="H682" t="s">
        <v>3422</v>
      </c>
      <c r="I682">
        <v>20</v>
      </c>
      <c r="J682">
        <v>13.27999973297119</v>
      </c>
      <c r="L682">
        <v>135.69999999999999</v>
      </c>
      <c r="M682">
        <v>886.46</v>
      </c>
      <c r="AS682">
        <v>135.69999999999999</v>
      </c>
    </row>
    <row r="683" spans="1:46" x14ac:dyDescent="0.3">
      <c r="A683">
        <v>218</v>
      </c>
      <c r="B683" t="s">
        <v>157</v>
      </c>
      <c r="C683" t="s">
        <v>98</v>
      </c>
      <c r="D683" t="s">
        <v>23</v>
      </c>
      <c r="E683" t="s">
        <v>62</v>
      </c>
      <c r="F683" s="107">
        <v>45199</v>
      </c>
      <c r="G683" t="s">
        <v>3606</v>
      </c>
      <c r="H683" t="s">
        <v>3421</v>
      </c>
      <c r="I683">
        <v>172000</v>
      </c>
      <c r="J683">
        <v>69786.796875</v>
      </c>
      <c r="N683">
        <v>69786.83</v>
      </c>
    </row>
    <row r="684" spans="1:46" x14ac:dyDescent="0.3">
      <c r="A684">
        <v>218</v>
      </c>
      <c r="B684" t="s">
        <v>157</v>
      </c>
      <c r="C684" t="s">
        <v>98</v>
      </c>
      <c r="D684" t="s">
        <v>23</v>
      </c>
      <c r="E684" t="s">
        <v>62</v>
      </c>
      <c r="F684" s="107">
        <v>45199</v>
      </c>
      <c r="G684" t="s">
        <v>3606</v>
      </c>
      <c r="H684" t="s">
        <v>3423</v>
      </c>
      <c r="I684">
        <v>172000</v>
      </c>
      <c r="J684">
        <v>50160</v>
      </c>
      <c r="N684">
        <v>50160</v>
      </c>
    </row>
    <row r="685" spans="1:46" x14ac:dyDescent="0.3">
      <c r="A685">
        <v>218</v>
      </c>
      <c r="B685" t="s">
        <v>157</v>
      </c>
      <c r="C685" t="s">
        <v>98</v>
      </c>
      <c r="D685" t="s">
        <v>23</v>
      </c>
      <c r="E685" t="s">
        <v>62</v>
      </c>
      <c r="F685" s="107">
        <v>45199</v>
      </c>
      <c r="G685" t="s">
        <v>3606</v>
      </c>
      <c r="H685" t="s">
        <v>3422</v>
      </c>
      <c r="I685">
        <v>172000</v>
      </c>
      <c r="J685">
        <v>21840</v>
      </c>
      <c r="N685">
        <v>21840</v>
      </c>
    </row>
    <row r="686" spans="1:46" x14ac:dyDescent="0.3">
      <c r="A686">
        <v>218</v>
      </c>
      <c r="B686" t="s">
        <v>157</v>
      </c>
      <c r="C686" t="s">
        <v>98</v>
      </c>
      <c r="D686" t="s">
        <v>23</v>
      </c>
      <c r="E686" t="s">
        <v>62</v>
      </c>
      <c r="F686" s="107">
        <v>45199</v>
      </c>
      <c r="G686" t="s">
        <v>3606</v>
      </c>
      <c r="H686" t="s">
        <v>3424</v>
      </c>
      <c r="I686">
        <v>172000</v>
      </c>
      <c r="J686">
        <v>3480</v>
      </c>
      <c r="N686">
        <v>3480</v>
      </c>
    </row>
    <row r="687" spans="1:46" x14ac:dyDescent="0.3">
      <c r="A687">
        <v>218</v>
      </c>
      <c r="B687" t="s">
        <v>157</v>
      </c>
      <c r="C687" t="s">
        <v>98</v>
      </c>
      <c r="D687" t="s">
        <v>23</v>
      </c>
      <c r="E687" t="s">
        <v>62</v>
      </c>
      <c r="F687" s="107">
        <v>45199</v>
      </c>
      <c r="G687" t="s">
        <v>3606</v>
      </c>
      <c r="H687" t="s">
        <v>3427</v>
      </c>
      <c r="I687">
        <v>172000</v>
      </c>
      <c r="J687">
        <v>1480</v>
      </c>
      <c r="N687">
        <v>1480</v>
      </c>
    </row>
    <row r="688" spans="1:46" x14ac:dyDescent="0.3">
      <c r="A688">
        <v>225</v>
      </c>
      <c r="B688" t="s">
        <v>165</v>
      </c>
      <c r="C688" t="s">
        <v>98</v>
      </c>
      <c r="D688" t="s">
        <v>23</v>
      </c>
      <c r="E688" t="s">
        <v>24</v>
      </c>
      <c r="F688" s="107">
        <v>45199</v>
      </c>
      <c r="G688" t="s">
        <v>3607</v>
      </c>
      <c r="H688" t="s">
        <v>3421</v>
      </c>
      <c r="I688">
        <v>1</v>
      </c>
      <c r="J688">
        <v>5</v>
      </c>
      <c r="AT688">
        <v>5</v>
      </c>
    </row>
    <row r="689" spans="1:94" x14ac:dyDescent="0.3">
      <c r="A689">
        <v>225</v>
      </c>
      <c r="B689" t="s">
        <v>165</v>
      </c>
      <c r="C689" t="s">
        <v>98</v>
      </c>
      <c r="D689" t="s">
        <v>23</v>
      </c>
      <c r="E689" t="s">
        <v>24</v>
      </c>
      <c r="F689" s="107">
        <v>45199</v>
      </c>
      <c r="G689" t="s">
        <v>3607</v>
      </c>
      <c r="H689" t="s">
        <v>3423</v>
      </c>
      <c r="I689">
        <v>1</v>
      </c>
      <c r="J689">
        <v>4</v>
      </c>
      <c r="AT689">
        <v>4</v>
      </c>
    </row>
    <row r="690" spans="1:94" x14ac:dyDescent="0.3">
      <c r="A690">
        <v>225</v>
      </c>
      <c r="B690" t="s">
        <v>165</v>
      </c>
      <c r="C690" t="s">
        <v>98</v>
      </c>
      <c r="D690" t="s">
        <v>23</v>
      </c>
      <c r="E690" t="s">
        <v>24</v>
      </c>
      <c r="F690" s="107">
        <v>45199</v>
      </c>
      <c r="G690" t="s">
        <v>3607</v>
      </c>
      <c r="H690" t="s">
        <v>3426</v>
      </c>
      <c r="I690">
        <v>1</v>
      </c>
      <c r="J690">
        <v>0</v>
      </c>
      <c r="AT690">
        <v>0</v>
      </c>
    </row>
    <row r="691" spans="1:94" x14ac:dyDescent="0.3">
      <c r="A691">
        <v>225</v>
      </c>
      <c r="B691" t="s">
        <v>165</v>
      </c>
      <c r="C691" t="s">
        <v>98</v>
      </c>
      <c r="D691" t="s">
        <v>23</v>
      </c>
      <c r="E691" t="s">
        <v>24</v>
      </c>
      <c r="F691" s="107">
        <v>45199</v>
      </c>
      <c r="G691" t="s">
        <v>3607</v>
      </c>
      <c r="H691" t="s">
        <v>3422</v>
      </c>
      <c r="I691">
        <v>1</v>
      </c>
      <c r="J691">
        <v>10</v>
      </c>
      <c r="AT691">
        <v>10</v>
      </c>
    </row>
    <row r="692" spans="1:94" x14ac:dyDescent="0.3">
      <c r="A692">
        <v>225</v>
      </c>
      <c r="B692" t="s">
        <v>165</v>
      </c>
      <c r="C692" t="s">
        <v>98</v>
      </c>
      <c r="D692" t="s">
        <v>23</v>
      </c>
      <c r="E692" t="s">
        <v>24</v>
      </c>
      <c r="F692" s="107">
        <v>45199</v>
      </c>
      <c r="G692" t="s">
        <v>3607</v>
      </c>
      <c r="H692" t="s">
        <v>3424</v>
      </c>
      <c r="I692">
        <v>1</v>
      </c>
      <c r="J692">
        <v>1</v>
      </c>
      <c r="AT692">
        <v>1</v>
      </c>
    </row>
    <row r="693" spans="1:94" x14ac:dyDescent="0.3">
      <c r="A693">
        <v>225</v>
      </c>
      <c r="B693" t="s">
        <v>165</v>
      </c>
      <c r="C693" t="s">
        <v>98</v>
      </c>
      <c r="D693" t="s">
        <v>23</v>
      </c>
      <c r="E693" t="s">
        <v>24</v>
      </c>
      <c r="F693" s="107">
        <v>45199</v>
      </c>
      <c r="G693" t="s">
        <v>3607</v>
      </c>
      <c r="H693" t="s">
        <v>3427</v>
      </c>
      <c r="I693">
        <v>1</v>
      </c>
      <c r="J693">
        <v>1</v>
      </c>
      <c r="AT693">
        <v>1</v>
      </c>
    </row>
    <row r="694" spans="1:94" x14ac:dyDescent="0.3">
      <c r="A694">
        <v>434</v>
      </c>
      <c r="B694" t="s">
        <v>411</v>
      </c>
      <c r="C694" t="s">
        <v>98</v>
      </c>
      <c r="D694" t="s">
        <v>23</v>
      </c>
      <c r="E694" t="s">
        <v>62</v>
      </c>
      <c r="F694" s="107">
        <v>45199</v>
      </c>
      <c r="G694" t="s">
        <v>3608</v>
      </c>
      <c r="H694" t="s">
        <v>3421</v>
      </c>
      <c r="I694">
        <v>200</v>
      </c>
      <c r="J694">
        <v>1159.319946289062</v>
      </c>
      <c r="AV694">
        <v>1159.32</v>
      </c>
    </row>
    <row r="695" spans="1:94" x14ac:dyDescent="0.3">
      <c r="A695">
        <v>434</v>
      </c>
      <c r="B695" t="s">
        <v>411</v>
      </c>
      <c r="C695" t="s">
        <v>98</v>
      </c>
      <c r="D695" t="s">
        <v>23</v>
      </c>
      <c r="E695" t="s">
        <v>62</v>
      </c>
      <c r="F695" s="107">
        <v>45199</v>
      </c>
      <c r="G695" t="s">
        <v>3608</v>
      </c>
      <c r="H695" t="s">
        <v>3423</v>
      </c>
      <c r="I695">
        <v>200</v>
      </c>
      <c r="J695">
        <v>616.79998779296875</v>
      </c>
      <c r="AV695">
        <v>616.79999999999995</v>
      </c>
    </row>
    <row r="696" spans="1:94" x14ac:dyDescent="0.3">
      <c r="A696">
        <v>434</v>
      </c>
      <c r="B696" t="s">
        <v>411</v>
      </c>
      <c r="C696" t="s">
        <v>98</v>
      </c>
      <c r="D696" t="s">
        <v>23</v>
      </c>
      <c r="E696" t="s">
        <v>62</v>
      </c>
      <c r="F696" s="107">
        <v>45199</v>
      </c>
      <c r="G696" t="s">
        <v>3608</v>
      </c>
      <c r="H696" t="s">
        <v>3426</v>
      </c>
      <c r="I696">
        <v>200</v>
      </c>
      <c r="J696">
        <v>0</v>
      </c>
      <c r="AV696">
        <v>0</v>
      </c>
    </row>
    <row r="697" spans="1:94" x14ac:dyDescent="0.3">
      <c r="A697">
        <v>434</v>
      </c>
      <c r="B697" t="s">
        <v>411</v>
      </c>
      <c r="C697" t="s">
        <v>98</v>
      </c>
      <c r="D697" t="s">
        <v>23</v>
      </c>
      <c r="E697" t="s">
        <v>62</v>
      </c>
      <c r="F697" s="107">
        <v>45199</v>
      </c>
      <c r="G697" t="s">
        <v>3608</v>
      </c>
      <c r="H697" t="s">
        <v>3422</v>
      </c>
      <c r="I697">
        <v>200</v>
      </c>
      <c r="J697">
        <v>27.39999961853027</v>
      </c>
      <c r="AV697">
        <v>27.4</v>
      </c>
    </row>
    <row r="698" spans="1:94" x14ac:dyDescent="0.3">
      <c r="A698">
        <v>434</v>
      </c>
      <c r="B698" t="s">
        <v>411</v>
      </c>
      <c r="C698" t="s">
        <v>98</v>
      </c>
      <c r="D698" t="s">
        <v>23</v>
      </c>
      <c r="E698" t="s">
        <v>62</v>
      </c>
      <c r="F698" s="107">
        <v>45199</v>
      </c>
      <c r="G698" t="s">
        <v>3608</v>
      </c>
      <c r="H698" t="s">
        <v>3424</v>
      </c>
      <c r="I698">
        <v>200</v>
      </c>
      <c r="J698">
        <v>0.20000000298023221</v>
      </c>
      <c r="AV698">
        <v>0.2</v>
      </c>
    </row>
    <row r="699" spans="1:94" x14ac:dyDescent="0.3">
      <c r="A699">
        <v>434</v>
      </c>
      <c r="B699" t="s">
        <v>411</v>
      </c>
      <c r="C699" t="s">
        <v>98</v>
      </c>
      <c r="D699" t="s">
        <v>23</v>
      </c>
      <c r="E699" t="s">
        <v>62</v>
      </c>
      <c r="F699" s="107">
        <v>45199</v>
      </c>
      <c r="G699" t="s">
        <v>3608</v>
      </c>
      <c r="H699" t="s">
        <v>3427</v>
      </c>
      <c r="I699">
        <v>200</v>
      </c>
      <c r="J699">
        <v>0</v>
      </c>
      <c r="AV699">
        <v>0</v>
      </c>
    </row>
    <row r="700" spans="1:94" x14ac:dyDescent="0.3">
      <c r="A700">
        <v>436</v>
      </c>
      <c r="B700" t="s">
        <v>130</v>
      </c>
      <c r="C700" t="s">
        <v>101</v>
      </c>
      <c r="D700" t="s">
        <v>23</v>
      </c>
      <c r="E700" t="s">
        <v>62</v>
      </c>
      <c r="F700" s="107">
        <v>45199</v>
      </c>
      <c r="G700" t="s">
        <v>3609</v>
      </c>
      <c r="H700" t="s">
        <v>3595</v>
      </c>
      <c r="I700">
        <v>14</v>
      </c>
      <c r="J700">
        <v>5.3000001907348633</v>
      </c>
      <c r="CP700">
        <v>5.3</v>
      </c>
    </row>
    <row r="701" spans="1:94" x14ac:dyDescent="0.3">
      <c r="A701">
        <v>436</v>
      </c>
      <c r="B701" t="s">
        <v>130</v>
      </c>
      <c r="C701" t="s">
        <v>101</v>
      </c>
      <c r="D701" t="s">
        <v>23</v>
      </c>
      <c r="E701" t="s">
        <v>62</v>
      </c>
      <c r="F701" s="107">
        <v>45199</v>
      </c>
      <c r="G701" t="s">
        <v>3609</v>
      </c>
      <c r="H701" t="s">
        <v>3596</v>
      </c>
      <c r="I701">
        <v>7</v>
      </c>
      <c r="J701">
        <v>12</v>
      </c>
      <c r="CP701">
        <v>12</v>
      </c>
    </row>
    <row r="702" spans="1:94" x14ac:dyDescent="0.3">
      <c r="A702">
        <v>213</v>
      </c>
      <c r="B702" t="s">
        <v>151</v>
      </c>
      <c r="C702" t="s">
        <v>98</v>
      </c>
      <c r="D702" t="s">
        <v>54</v>
      </c>
      <c r="E702" t="s">
        <v>24</v>
      </c>
      <c r="F702" s="107">
        <v>45199</v>
      </c>
      <c r="G702" t="s">
        <v>3610</v>
      </c>
      <c r="H702" t="s">
        <v>3537</v>
      </c>
      <c r="I702">
        <v>90</v>
      </c>
      <c r="J702">
        <v>37.5</v>
      </c>
      <c r="AW702">
        <v>8</v>
      </c>
      <c r="AX702">
        <v>3</v>
      </c>
    </row>
    <row r="703" spans="1:94" x14ac:dyDescent="0.3">
      <c r="A703">
        <v>213</v>
      </c>
      <c r="B703" t="s">
        <v>151</v>
      </c>
      <c r="C703" t="s">
        <v>98</v>
      </c>
      <c r="D703" t="s">
        <v>54</v>
      </c>
      <c r="E703" t="s">
        <v>24</v>
      </c>
      <c r="F703" s="107">
        <v>45199</v>
      </c>
      <c r="G703" t="s">
        <v>3610</v>
      </c>
      <c r="H703" t="s">
        <v>3453</v>
      </c>
      <c r="I703">
        <v>90</v>
      </c>
      <c r="J703">
        <v>86.360000610351563</v>
      </c>
      <c r="AW703">
        <v>22</v>
      </c>
      <c r="AX703">
        <v>19</v>
      </c>
    </row>
    <row r="704" spans="1:94" x14ac:dyDescent="0.3">
      <c r="A704">
        <v>213</v>
      </c>
      <c r="B704" t="s">
        <v>151</v>
      </c>
      <c r="C704" t="s">
        <v>98</v>
      </c>
      <c r="D704" t="s">
        <v>54</v>
      </c>
      <c r="E704" t="s">
        <v>24</v>
      </c>
      <c r="F704" s="107">
        <v>45199</v>
      </c>
      <c r="G704" t="s">
        <v>3610</v>
      </c>
      <c r="H704" t="s">
        <v>3450</v>
      </c>
      <c r="I704">
        <v>90</v>
      </c>
      <c r="J704">
        <v>87.5</v>
      </c>
      <c r="AW704">
        <v>24</v>
      </c>
      <c r="AX704">
        <v>21</v>
      </c>
    </row>
    <row r="705" spans="1:79" x14ac:dyDescent="0.3">
      <c r="A705">
        <v>213</v>
      </c>
      <c r="B705" t="s">
        <v>151</v>
      </c>
      <c r="C705" t="s">
        <v>98</v>
      </c>
      <c r="D705" t="s">
        <v>54</v>
      </c>
      <c r="E705" t="s">
        <v>24</v>
      </c>
      <c r="F705" s="107">
        <v>45199</v>
      </c>
      <c r="G705" t="s">
        <v>3610</v>
      </c>
      <c r="H705" t="s">
        <v>3449</v>
      </c>
      <c r="I705">
        <v>90</v>
      </c>
      <c r="J705">
        <v>100</v>
      </c>
      <c r="AW705">
        <v>11</v>
      </c>
      <c r="AX705">
        <v>11</v>
      </c>
    </row>
    <row r="706" spans="1:79" x14ac:dyDescent="0.3">
      <c r="A706">
        <v>213</v>
      </c>
      <c r="B706" t="s">
        <v>151</v>
      </c>
      <c r="C706" t="s">
        <v>98</v>
      </c>
      <c r="D706" t="s">
        <v>54</v>
      </c>
      <c r="E706" t="s">
        <v>24</v>
      </c>
      <c r="F706" s="107">
        <v>45199</v>
      </c>
      <c r="G706" t="s">
        <v>3610</v>
      </c>
      <c r="H706" t="s">
        <v>3451</v>
      </c>
      <c r="I706">
        <v>90</v>
      </c>
      <c r="J706">
        <v>85.709999084472656</v>
      </c>
      <c r="AW706">
        <v>14</v>
      </c>
      <c r="AX706">
        <v>12</v>
      </c>
    </row>
    <row r="707" spans="1:79" x14ac:dyDescent="0.3">
      <c r="A707">
        <v>213</v>
      </c>
      <c r="B707" t="s">
        <v>151</v>
      </c>
      <c r="C707" t="s">
        <v>98</v>
      </c>
      <c r="D707" t="s">
        <v>54</v>
      </c>
      <c r="E707" t="s">
        <v>24</v>
      </c>
      <c r="F707" s="107">
        <v>45199</v>
      </c>
      <c r="G707" t="s">
        <v>3610</v>
      </c>
      <c r="H707" t="s">
        <v>3536</v>
      </c>
      <c r="I707">
        <v>90</v>
      </c>
      <c r="J707">
        <v>100</v>
      </c>
      <c r="AW707">
        <v>4</v>
      </c>
      <c r="AX707">
        <v>4</v>
      </c>
    </row>
    <row r="708" spans="1:79" x14ac:dyDescent="0.3">
      <c r="A708">
        <v>213</v>
      </c>
      <c r="B708" t="s">
        <v>151</v>
      </c>
      <c r="C708" t="s">
        <v>98</v>
      </c>
      <c r="D708" t="s">
        <v>54</v>
      </c>
      <c r="E708" t="s">
        <v>24</v>
      </c>
      <c r="F708" s="107">
        <v>45199</v>
      </c>
      <c r="G708" t="s">
        <v>3610</v>
      </c>
      <c r="H708" t="s">
        <v>3452</v>
      </c>
      <c r="I708">
        <v>90</v>
      </c>
      <c r="J708">
        <v>97.620002746582031</v>
      </c>
      <c r="AW708">
        <v>42</v>
      </c>
      <c r="AX708">
        <v>41</v>
      </c>
    </row>
    <row r="709" spans="1:79" x14ac:dyDescent="0.3">
      <c r="A709">
        <v>213</v>
      </c>
      <c r="B709" t="s">
        <v>151</v>
      </c>
      <c r="C709" t="s">
        <v>98</v>
      </c>
      <c r="D709" t="s">
        <v>54</v>
      </c>
      <c r="E709" t="s">
        <v>24</v>
      </c>
      <c r="F709" s="107">
        <v>45199</v>
      </c>
      <c r="G709" t="s">
        <v>3610</v>
      </c>
      <c r="H709" t="s">
        <v>3454</v>
      </c>
      <c r="I709">
        <v>90</v>
      </c>
      <c r="J709">
        <v>96.489997863769531</v>
      </c>
      <c r="AW709">
        <v>57</v>
      </c>
      <c r="AX709">
        <v>55</v>
      </c>
    </row>
    <row r="710" spans="1:79" x14ac:dyDescent="0.3">
      <c r="A710">
        <v>238</v>
      </c>
      <c r="B710" t="s">
        <v>177</v>
      </c>
      <c r="C710" t="s">
        <v>98</v>
      </c>
      <c r="D710" t="s">
        <v>54</v>
      </c>
      <c r="E710" t="s">
        <v>24</v>
      </c>
      <c r="F710" s="107">
        <v>45199</v>
      </c>
      <c r="G710" t="s">
        <v>3611</v>
      </c>
      <c r="H710" t="s">
        <v>3456</v>
      </c>
      <c r="I710">
        <v>90</v>
      </c>
      <c r="J710">
        <v>0</v>
      </c>
      <c r="AY710">
        <v>0</v>
      </c>
      <c r="AZ710">
        <v>1</v>
      </c>
    </row>
    <row r="711" spans="1:79" x14ac:dyDescent="0.3">
      <c r="A711">
        <v>238</v>
      </c>
      <c r="B711" t="s">
        <v>177</v>
      </c>
      <c r="C711" t="s">
        <v>98</v>
      </c>
      <c r="D711" t="s">
        <v>54</v>
      </c>
      <c r="E711" t="s">
        <v>24</v>
      </c>
      <c r="F711" s="107">
        <v>45199</v>
      </c>
      <c r="G711" t="s">
        <v>3611</v>
      </c>
      <c r="H711" t="s">
        <v>3457</v>
      </c>
      <c r="I711">
        <v>90</v>
      </c>
      <c r="J711">
        <v>71.430000305175781</v>
      </c>
      <c r="AY711">
        <v>5</v>
      </c>
      <c r="AZ711">
        <v>7</v>
      </c>
    </row>
    <row r="712" spans="1:79" x14ac:dyDescent="0.3">
      <c r="A712">
        <v>238</v>
      </c>
      <c r="B712" t="s">
        <v>177</v>
      </c>
      <c r="C712" t="s">
        <v>98</v>
      </c>
      <c r="D712" t="s">
        <v>54</v>
      </c>
      <c r="E712" t="s">
        <v>24</v>
      </c>
      <c r="F712" s="107">
        <v>45199</v>
      </c>
      <c r="G712" t="s">
        <v>3611</v>
      </c>
      <c r="H712" t="s">
        <v>3458</v>
      </c>
      <c r="I712">
        <v>90</v>
      </c>
      <c r="J712">
        <v>100</v>
      </c>
      <c r="AY712">
        <v>3</v>
      </c>
      <c r="AZ712">
        <v>3</v>
      </c>
    </row>
    <row r="713" spans="1:79" x14ac:dyDescent="0.3">
      <c r="A713">
        <v>238</v>
      </c>
      <c r="B713" t="s">
        <v>177</v>
      </c>
      <c r="C713" t="s">
        <v>98</v>
      </c>
      <c r="D713" t="s">
        <v>54</v>
      </c>
      <c r="E713" t="s">
        <v>24</v>
      </c>
      <c r="F713" s="107">
        <v>45199</v>
      </c>
      <c r="G713" t="s">
        <v>3611</v>
      </c>
      <c r="H713" t="s">
        <v>3459</v>
      </c>
      <c r="I713">
        <v>90</v>
      </c>
      <c r="J713">
        <v>100</v>
      </c>
      <c r="AY713">
        <v>3</v>
      </c>
      <c r="AZ713">
        <v>3</v>
      </c>
    </row>
    <row r="714" spans="1:79" x14ac:dyDescent="0.3">
      <c r="A714">
        <v>238</v>
      </c>
      <c r="B714" t="s">
        <v>177</v>
      </c>
      <c r="C714" t="s">
        <v>98</v>
      </c>
      <c r="D714" t="s">
        <v>54</v>
      </c>
      <c r="E714" t="s">
        <v>24</v>
      </c>
      <c r="F714" s="107">
        <v>45199</v>
      </c>
      <c r="G714" t="s">
        <v>3611</v>
      </c>
      <c r="H714" t="s">
        <v>3539</v>
      </c>
      <c r="I714">
        <v>90</v>
      </c>
      <c r="J714">
        <v>0</v>
      </c>
      <c r="AY714">
        <v>0</v>
      </c>
      <c r="AZ714">
        <v>0</v>
      </c>
    </row>
    <row r="715" spans="1:79" x14ac:dyDescent="0.3">
      <c r="A715">
        <v>238</v>
      </c>
      <c r="B715" t="s">
        <v>177</v>
      </c>
      <c r="C715" t="s">
        <v>98</v>
      </c>
      <c r="D715" t="s">
        <v>54</v>
      </c>
      <c r="E715" t="s">
        <v>24</v>
      </c>
      <c r="F715" s="107">
        <v>45199</v>
      </c>
      <c r="G715" t="s">
        <v>3611</v>
      </c>
      <c r="H715" t="s">
        <v>3460</v>
      </c>
      <c r="I715">
        <v>90</v>
      </c>
      <c r="J715">
        <v>100</v>
      </c>
      <c r="AY715">
        <v>3</v>
      </c>
      <c r="AZ715">
        <v>3</v>
      </c>
    </row>
    <row r="716" spans="1:79" x14ac:dyDescent="0.3">
      <c r="A716">
        <v>238</v>
      </c>
      <c r="B716" t="s">
        <v>177</v>
      </c>
      <c r="C716" t="s">
        <v>98</v>
      </c>
      <c r="D716" t="s">
        <v>54</v>
      </c>
      <c r="E716" t="s">
        <v>24</v>
      </c>
      <c r="F716" s="107">
        <v>45199</v>
      </c>
      <c r="G716" t="s">
        <v>3611</v>
      </c>
      <c r="H716" t="s">
        <v>3540</v>
      </c>
      <c r="I716">
        <v>90</v>
      </c>
      <c r="J716">
        <v>0</v>
      </c>
      <c r="AY716">
        <v>0</v>
      </c>
      <c r="AZ716">
        <v>0</v>
      </c>
    </row>
    <row r="717" spans="1:79" x14ac:dyDescent="0.3">
      <c r="A717">
        <v>238</v>
      </c>
      <c r="B717" t="s">
        <v>177</v>
      </c>
      <c r="C717" t="s">
        <v>98</v>
      </c>
      <c r="D717" t="s">
        <v>54</v>
      </c>
      <c r="E717" t="s">
        <v>24</v>
      </c>
      <c r="F717" s="107">
        <v>45199</v>
      </c>
      <c r="G717" t="s">
        <v>3611</v>
      </c>
      <c r="H717" t="s">
        <v>3461</v>
      </c>
      <c r="I717">
        <v>90</v>
      </c>
      <c r="J717">
        <v>100</v>
      </c>
      <c r="AY717">
        <v>2</v>
      </c>
      <c r="AZ717">
        <v>2</v>
      </c>
    </row>
    <row r="718" spans="1:79" x14ac:dyDescent="0.3">
      <c r="A718">
        <v>306</v>
      </c>
      <c r="B718" t="s">
        <v>260</v>
      </c>
      <c r="C718" t="s">
        <v>194</v>
      </c>
      <c r="D718" t="s">
        <v>54</v>
      </c>
      <c r="E718" t="s">
        <v>24</v>
      </c>
      <c r="F718" s="107">
        <v>45199</v>
      </c>
      <c r="G718" t="s">
        <v>3612</v>
      </c>
      <c r="H718" t="s">
        <v>51</v>
      </c>
      <c r="I718">
        <v>100</v>
      </c>
      <c r="J718">
        <v>98</v>
      </c>
      <c r="BY718">
        <v>98</v>
      </c>
    </row>
    <row r="719" spans="1:79" x14ac:dyDescent="0.3">
      <c r="A719">
        <v>373</v>
      </c>
      <c r="B719" t="s">
        <v>336</v>
      </c>
      <c r="C719" t="s">
        <v>198</v>
      </c>
      <c r="D719" t="s">
        <v>54</v>
      </c>
      <c r="E719" t="s">
        <v>24</v>
      </c>
      <c r="F719" s="107">
        <v>45199</v>
      </c>
      <c r="G719" t="s">
        <v>3613</v>
      </c>
      <c r="H719" t="s">
        <v>26</v>
      </c>
      <c r="I719">
        <v>100</v>
      </c>
      <c r="J719">
        <v>91.489997863769531</v>
      </c>
      <c r="BZ719">
        <v>86</v>
      </c>
      <c r="CA719">
        <v>94</v>
      </c>
    </row>
    <row r="720" spans="1:79" x14ac:dyDescent="0.3">
      <c r="A720">
        <v>373</v>
      </c>
      <c r="B720" t="s">
        <v>336</v>
      </c>
      <c r="C720" t="s">
        <v>198</v>
      </c>
      <c r="D720" t="s">
        <v>54</v>
      </c>
      <c r="E720" t="s">
        <v>24</v>
      </c>
      <c r="F720" s="107">
        <v>45199</v>
      </c>
      <c r="G720" t="s">
        <v>3613</v>
      </c>
      <c r="H720" t="s">
        <v>56</v>
      </c>
      <c r="I720">
        <v>100</v>
      </c>
      <c r="J720">
        <v>90.629997253417969</v>
      </c>
      <c r="BZ720">
        <v>87</v>
      </c>
      <c r="CA720">
        <v>96</v>
      </c>
    </row>
    <row r="721" spans="1:81" x14ac:dyDescent="0.3">
      <c r="A721">
        <v>373</v>
      </c>
      <c r="B721" t="s">
        <v>336</v>
      </c>
      <c r="C721" t="s">
        <v>198</v>
      </c>
      <c r="D721" t="s">
        <v>54</v>
      </c>
      <c r="E721" t="s">
        <v>24</v>
      </c>
      <c r="F721" s="107">
        <v>45199</v>
      </c>
      <c r="G721" t="s">
        <v>3613</v>
      </c>
      <c r="H721" t="s">
        <v>3543</v>
      </c>
      <c r="I721">
        <v>100</v>
      </c>
      <c r="J721">
        <v>87.230003356933594</v>
      </c>
      <c r="BZ721">
        <v>82</v>
      </c>
      <c r="CA721">
        <v>94</v>
      </c>
    </row>
    <row r="722" spans="1:81" x14ac:dyDescent="0.3">
      <c r="A722">
        <v>373</v>
      </c>
      <c r="B722" t="s">
        <v>336</v>
      </c>
      <c r="C722" t="s">
        <v>198</v>
      </c>
      <c r="D722" t="s">
        <v>54</v>
      </c>
      <c r="E722" t="s">
        <v>24</v>
      </c>
      <c r="F722" s="107">
        <v>45199</v>
      </c>
      <c r="G722" t="s">
        <v>3613</v>
      </c>
      <c r="H722" t="s">
        <v>3542</v>
      </c>
      <c r="I722">
        <v>100</v>
      </c>
      <c r="J722">
        <v>90.430000305175781</v>
      </c>
      <c r="BZ722">
        <v>85</v>
      </c>
      <c r="CA722">
        <v>94</v>
      </c>
    </row>
    <row r="723" spans="1:81" x14ac:dyDescent="0.3">
      <c r="A723">
        <v>373</v>
      </c>
      <c r="B723" t="s">
        <v>336</v>
      </c>
      <c r="C723" t="s">
        <v>198</v>
      </c>
      <c r="D723" t="s">
        <v>54</v>
      </c>
      <c r="E723" t="s">
        <v>24</v>
      </c>
      <c r="F723" s="107">
        <v>45199</v>
      </c>
      <c r="G723" t="s">
        <v>3613</v>
      </c>
      <c r="H723" t="s">
        <v>51</v>
      </c>
      <c r="I723">
        <v>100</v>
      </c>
      <c r="J723">
        <v>91.400001525878906</v>
      </c>
      <c r="BZ723">
        <v>85</v>
      </c>
      <c r="CA723">
        <v>93</v>
      </c>
    </row>
    <row r="724" spans="1:81" x14ac:dyDescent="0.3">
      <c r="A724">
        <v>373</v>
      </c>
      <c r="B724" t="s">
        <v>336</v>
      </c>
      <c r="C724" t="s">
        <v>198</v>
      </c>
      <c r="D724" t="s">
        <v>54</v>
      </c>
      <c r="E724" t="s">
        <v>24</v>
      </c>
      <c r="F724" s="107">
        <v>45199</v>
      </c>
      <c r="G724" t="s">
        <v>3613</v>
      </c>
      <c r="H724" t="s">
        <v>34</v>
      </c>
      <c r="I724">
        <v>100</v>
      </c>
      <c r="J724">
        <v>97.870002746582031</v>
      </c>
      <c r="BZ724">
        <v>92</v>
      </c>
      <c r="CA724">
        <v>94</v>
      </c>
    </row>
    <row r="725" spans="1:81" x14ac:dyDescent="0.3">
      <c r="A725">
        <v>390</v>
      </c>
      <c r="B725" t="s">
        <v>356</v>
      </c>
      <c r="C725" t="s">
        <v>198</v>
      </c>
      <c r="D725" t="s">
        <v>54</v>
      </c>
      <c r="E725" t="s">
        <v>24</v>
      </c>
      <c r="F725" s="107">
        <v>45199</v>
      </c>
      <c r="G725" t="s">
        <v>3614</v>
      </c>
      <c r="H725" t="s">
        <v>3511</v>
      </c>
      <c r="I725">
        <v>100</v>
      </c>
      <c r="J725">
        <v>91.989997863769531</v>
      </c>
      <c r="CB725">
        <v>91.7</v>
      </c>
      <c r="CC725">
        <v>99.68</v>
      </c>
    </row>
    <row r="726" spans="1:81" x14ac:dyDescent="0.3">
      <c r="A726">
        <v>390</v>
      </c>
      <c r="B726" t="s">
        <v>356</v>
      </c>
      <c r="C726" t="s">
        <v>198</v>
      </c>
      <c r="D726" t="s">
        <v>54</v>
      </c>
      <c r="E726" t="s">
        <v>24</v>
      </c>
      <c r="F726" s="107">
        <v>45199</v>
      </c>
      <c r="G726" t="s">
        <v>3614</v>
      </c>
      <c r="H726" t="s">
        <v>3512</v>
      </c>
      <c r="I726">
        <v>100</v>
      </c>
      <c r="J726">
        <v>93.510002136230469</v>
      </c>
      <c r="CB726">
        <v>90.5</v>
      </c>
      <c r="CC726">
        <v>96.78</v>
      </c>
    </row>
    <row r="727" spans="1:81" x14ac:dyDescent="0.3">
      <c r="A727">
        <v>390</v>
      </c>
      <c r="B727" t="s">
        <v>356</v>
      </c>
      <c r="C727" t="s">
        <v>198</v>
      </c>
      <c r="D727" t="s">
        <v>54</v>
      </c>
      <c r="E727" t="s">
        <v>24</v>
      </c>
      <c r="F727" s="107">
        <v>45199</v>
      </c>
      <c r="G727" t="s">
        <v>3614</v>
      </c>
      <c r="H727" t="s">
        <v>3513</v>
      </c>
      <c r="I727">
        <v>100</v>
      </c>
      <c r="J727">
        <v>98.790000915527344</v>
      </c>
      <c r="CB727">
        <v>96.56</v>
      </c>
      <c r="CC727">
        <v>97.74</v>
      </c>
    </row>
    <row r="728" spans="1:81" x14ac:dyDescent="0.3">
      <c r="A728">
        <v>390</v>
      </c>
      <c r="B728" t="s">
        <v>356</v>
      </c>
      <c r="C728" t="s">
        <v>198</v>
      </c>
      <c r="D728" t="s">
        <v>54</v>
      </c>
      <c r="E728" t="s">
        <v>24</v>
      </c>
      <c r="F728" s="107">
        <v>45199</v>
      </c>
      <c r="G728" t="s">
        <v>3614</v>
      </c>
      <c r="H728" t="s">
        <v>3514</v>
      </c>
      <c r="I728">
        <v>100</v>
      </c>
      <c r="J728">
        <v>94</v>
      </c>
      <c r="CB728">
        <v>93.72</v>
      </c>
      <c r="CC728">
        <v>99.7</v>
      </c>
    </row>
    <row r="729" spans="1:81" x14ac:dyDescent="0.3">
      <c r="A729">
        <v>390</v>
      </c>
      <c r="B729" t="s">
        <v>356</v>
      </c>
      <c r="C729" t="s">
        <v>198</v>
      </c>
      <c r="D729" t="s">
        <v>54</v>
      </c>
      <c r="E729" t="s">
        <v>24</v>
      </c>
      <c r="F729" s="107">
        <v>45199</v>
      </c>
      <c r="G729" t="s">
        <v>3614</v>
      </c>
      <c r="H729" t="s">
        <v>3515</v>
      </c>
      <c r="I729">
        <v>100</v>
      </c>
      <c r="J729">
        <v>88.080001831054688</v>
      </c>
      <c r="CB729">
        <v>78.900000000000006</v>
      </c>
      <c r="CC729">
        <v>89.58</v>
      </c>
    </row>
    <row r="730" spans="1:81" x14ac:dyDescent="0.3">
      <c r="A730">
        <v>390</v>
      </c>
      <c r="B730" t="s">
        <v>356</v>
      </c>
      <c r="C730" t="s">
        <v>198</v>
      </c>
      <c r="D730" t="s">
        <v>54</v>
      </c>
      <c r="E730" t="s">
        <v>24</v>
      </c>
      <c r="F730" s="107">
        <v>45199</v>
      </c>
      <c r="G730" t="s">
        <v>3614</v>
      </c>
      <c r="H730" t="s">
        <v>3516</v>
      </c>
      <c r="I730">
        <v>100</v>
      </c>
      <c r="J730">
        <v>101.98000335693359</v>
      </c>
      <c r="CB730">
        <v>92</v>
      </c>
      <c r="CC730">
        <v>90.21</v>
      </c>
    </row>
    <row r="731" spans="1:81" x14ac:dyDescent="0.3">
      <c r="A731">
        <v>390</v>
      </c>
      <c r="B731" t="s">
        <v>356</v>
      </c>
      <c r="C731" t="s">
        <v>198</v>
      </c>
      <c r="D731" t="s">
        <v>54</v>
      </c>
      <c r="E731" t="s">
        <v>24</v>
      </c>
      <c r="F731" s="107">
        <v>45199</v>
      </c>
      <c r="G731" t="s">
        <v>3614</v>
      </c>
      <c r="H731" t="s">
        <v>3517</v>
      </c>
      <c r="I731">
        <v>100</v>
      </c>
      <c r="J731">
        <v>98.870002746582031</v>
      </c>
      <c r="CB731">
        <v>90.9</v>
      </c>
      <c r="CC731">
        <v>91.94</v>
      </c>
    </row>
    <row r="732" spans="1:81" x14ac:dyDescent="0.3">
      <c r="A732">
        <v>390</v>
      </c>
      <c r="B732" t="s">
        <v>356</v>
      </c>
      <c r="C732" t="s">
        <v>198</v>
      </c>
      <c r="D732" t="s">
        <v>54</v>
      </c>
      <c r="E732" t="s">
        <v>24</v>
      </c>
      <c r="F732" s="107">
        <v>45199</v>
      </c>
      <c r="G732" t="s">
        <v>3614</v>
      </c>
      <c r="H732" t="s">
        <v>3518</v>
      </c>
      <c r="I732">
        <v>100</v>
      </c>
      <c r="J732">
        <v>96.19000244140625</v>
      </c>
      <c r="CB732">
        <v>91.25</v>
      </c>
      <c r="CC732">
        <v>94.86</v>
      </c>
    </row>
    <row r="733" spans="1:81" x14ac:dyDescent="0.3">
      <c r="A733">
        <v>390</v>
      </c>
      <c r="B733" t="s">
        <v>356</v>
      </c>
      <c r="C733" t="s">
        <v>198</v>
      </c>
      <c r="D733" t="s">
        <v>54</v>
      </c>
      <c r="E733" t="s">
        <v>24</v>
      </c>
      <c r="F733" s="107">
        <v>45199</v>
      </c>
      <c r="G733" t="s">
        <v>3614</v>
      </c>
      <c r="H733" t="s">
        <v>3519</v>
      </c>
      <c r="I733">
        <v>100</v>
      </c>
      <c r="J733">
        <v>95.050003051757813</v>
      </c>
      <c r="CB733">
        <v>88.33</v>
      </c>
      <c r="CC733">
        <v>92.93</v>
      </c>
    </row>
    <row r="734" spans="1:81" x14ac:dyDescent="0.3">
      <c r="A734">
        <v>390</v>
      </c>
      <c r="B734" t="s">
        <v>356</v>
      </c>
      <c r="C734" t="s">
        <v>198</v>
      </c>
      <c r="D734" t="s">
        <v>54</v>
      </c>
      <c r="E734" t="s">
        <v>24</v>
      </c>
      <c r="F734" s="107">
        <v>45199</v>
      </c>
      <c r="G734" t="s">
        <v>3614</v>
      </c>
      <c r="H734" t="s">
        <v>3520</v>
      </c>
      <c r="I734">
        <v>100</v>
      </c>
      <c r="J734">
        <v>97.069999694824219</v>
      </c>
      <c r="CB734">
        <v>90</v>
      </c>
      <c r="CC734">
        <v>92.72</v>
      </c>
    </row>
    <row r="735" spans="1:81" x14ac:dyDescent="0.3">
      <c r="A735">
        <v>390</v>
      </c>
      <c r="B735" t="s">
        <v>356</v>
      </c>
      <c r="C735" t="s">
        <v>198</v>
      </c>
      <c r="D735" t="s">
        <v>54</v>
      </c>
      <c r="E735" t="s">
        <v>24</v>
      </c>
      <c r="F735" s="107">
        <v>45199</v>
      </c>
      <c r="G735" t="s">
        <v>3614</v>
      </c>
      <c r="H735" t="s">
        <v>3521</v>
      </c>
      <c r="I735">
        <v>100</v>
      </c>
      <c r="J735">
        <v>97.55999755859375</v>
      </c>
      <c r="CB735">
        <v>92.5</v>
      </c>
      <c r="CC735">
        <v>94.81</v>
      </c>
    </row>
    <row r="736" spans="1:81" x14ac:dyDescent="0.3">
      <c r="A736">
        <v>390</v>
      </c>
      <c r="B736" t="s">
        <v>356</v>
      </c>
      <c r="C736" t="s">
        <v>198</v>
      </c>
      <c r="D736" t="s">
        <v>54</v>
      </c>
      <c r="E736" t="s">
        <v>24</v>
      </c>
      <c r="F736" s="107">
        <v>45199</v>
      </c>
      <c r="G736" t="s">
        <v>3614</v>
      </c>
      <c r="H736" t="s">
        <v>3522</v>
      </c>
      <c r="I736">
        <v>100</v>
      </c>
      <c r="J736">
        <v>91.040000915527344</v>
      </c>
      <c r="CB736">
        <v>88.71</v>
      </c>
      <c r="CC736">
        <v>97.44</v>
      </c>
    </row>
    <row r="737" spans="1:96" x14ac:dyDescent="0.3">
      <c r="A737">
        <v>409</v>
      </c>
      <c r="B737" t="s">
        <v>383</v>
      </c>
      <c r="C737" t="s">
        <v>46</v>
      </c>
      <c r="D737" t="s">
        <v>54</v>
      </c>
      <c r="E737" t="s">
        <v>24</v>
      </c>
      <c r="F737" s="107">
        <v>45199</v>
      </c>
      <c r="G737" t="s">
        <v>3615</v>
      </c>
      <c r="H737" t="s">
        <v>3616</v>
      </c>
      <c r="I737">
        <v>80</v>
      </c>
      <c r="J737">
        <v>104</v>
      </c>
      <c r="CQ737">
        <v>2600</v>
      </c>
      <c r="CR737">
        <v>2500</v>
      </c>
    </row>
    <row r="738" spans="1:96" x14ac:dyDescent="0.3">
      <c r="A738">
        <v>409</v>
      </c>
      <c r="B738" t="s">
        <v>383</v>
      </c>
      <c r="C738" t="s">
        <v>46</v>
      </c>
      <c r="D738" t="s">
        <v>54</v>
      </c>
      <c r="E738" t="s">
        <v>24</v>
      </c>
      <c r="F738" s="107">
        <v>45199</v>
      </c>
      <c r="G738" t="s">
        <v>3615</v>
      </c>
      <c r="H738" t="s">
        <v>3617</v>
      </c>
      <c r="I738">
        <v>80</v>
      </c>
      <c r="J738">
        <v>100</v>
      </c>
      <c r="CQ738">
        <v>189</v>
      </c>
      <c r="CR738">
        <v>189</v>
      </c>
    </row>
    <row r="739" spans="1:96" x14ac:dyDescent="0.3">
      <c r="A739">
        <v>414</v>
      </c>
      <c r="B739" t="s">
        <v>390</v>
      </c>
      <c r="C739" t="s">
        <v>198</v>
      </c>
      <c r="D739" t="s">
        <v>54</v>
      </c>
      <c r="E739" t="s">
        <v>24</v>
      </c>
      <c r="F739" s="107">
        <v>45199</v>
      </c>
      <c r="G739" t="s">
        <v>3618</v>
      </c>
      <c r="H739" t="s">
        <v>3547</v>
      </c>
      <c r="I739">
        <v>100</v>
      </c>
      <c r="J739">
        <v>91.25</v>
      </c>
      <c r="CD739">
        <v>91.25</v>
      </c>
      <c r="CE739">
        <v>100</v>
      </c>
    </row>
    <row r="740" spans="1:96" x14ac:dyDescent="0.3">
      <c r="A740">
        <v>414</v>
      </c>
      <c r="B740" t="s">
        <v>390</v>
      </c>
      <c r="C740" t="s">
        <v>198</v>
      </c>
      <c r="D740" t="s">
        <v>54</v>
      </c>
      <c r="E740" t="s">
        <v>24</v>
      </c>
      <c r="F740" s="107">
        <v>45199</v>
      </c>
      <c r="G740" t="s">
        <v>3618</v>
      </c>
      <c r="H740" t="s">
        <v>3548</v>
      </c>
      <c r="I740">
        <v>100</v>
      </c>
      <c r="J740">
        <v>69.699996948242188</v>
      </c>
      <c r="CD740">
        <v>65.8</v>
      </c>
      <c r="CE740">
        <v>94.41</v>
      </c>
    </row>
    <row r="741" spans="1:96" x14ac:dyDescent="0.3">
      <c r="A741">
        <v>414</v>
      </c>
      <c r="B741" t="s">
        <v>390</v>
      </c>
      <c r="C741" t="s">
        <v>198</v>
      </c>
      <c r="D741" t="s">
        <v>54</v>
      </c>
      <c r="E741" t="s">
        <v>24</v>
      </c>
      <c r="F741" s="107">
        <v>45199</v>
      </c>
      <c r="G741" t="s">
        <v>3618</v>
      </c>
      <c r="H741" t="s">
        <v>3549</v>
      </c>
      <c r="I741">
        <v>100</v>
      </c>
      <c r="J741">
        <v>108.2900009155273</v>
      </c>
      <c r="CD741">
        <v>94.79</v>
      </c>
      <c r="CE741">
        <v>87.53</v>
      </c>
    </row>
    <row r="742" spans="1:96" x14ac:dyDescent="0.3">
      <c r="A742">
        <v>414</v>
      </c>
      <c r="B742" t="s">
        <v>390</v>
      </c>
      <c r="C742" t="s">
        <v>198</v>
      </c>
      <c r="D742" t="s">
        <v>54</v>
      </c>
      <c r="E742" t="s">
        <v>24</v>
      </c>
      <c r="F742" s="107">
        <v>45199</v>
      </c>
      <c r="G742" t="s">
        <v>3618</v>
      </c>
      <c r="H742" t="s">
        <v>3550</v>
      </c>
      <c r="I742">
        <v>100</v>
      </c>
      <c r="J742">
        <v>84.019996643066406</v>
      </c>
      <c r="CD742">
        <v>84.02</v>
      </c>
      <c r="CE742">
        <v>100</v>
      </c>
    </row>
    <row r="743" spans="1:96" x14ac:dyDescent="0.3">
      <c r="A743">
        <v>414</v>
      </c>
      <c r="B743" t="s">
        <v>390</v>
      </c>
      <c r="C743" t="s">
        <v>198</v>
      </c>
      <c r="D743" t="s">
        <v>54</v>
      </c>
      <c r="E743" t="s">
        <v>24</v>
      </c>
      <c r="F743" s="107">
        <v>45199</v>
      </c>
      <c r="G743" t="s">
        <v>3618</v>
      </c>
      <c r="H743" t="s">
        <v>3551</v>
      </c>
      <c r="I743">
        <v>100</v>
      </c>
      <c r="J743">
        <v>102.40000152587891</v>
      </c>
      <c r="CD743">
        <v>92.75</v>
      </c>
      <c r="CE743">
        <v>90.58</v>
      </c>
    </row>
    <row r="744" spans="1:96" x14ac:dyDescent="0.3">
      <c r="A744">
        <v>414</v>
      </c>
      <c r="B744" t="s">
        <v>390</v>
      </c>
      <c r="C744" t="s">
        <v>198</v>
      </c>
      <c r="D744" t="s">
        <v>54</v>
      </c>
      <c r="E744" t="s">
        <v>24</v>
      </c>
      <c r="F744" s="107">
        <v>45199</v>
      </c>
      <c r="G744" t="s">
        <v>3618</v>
      </c>
      <c r="H744" t="s">
        <v>3552</v>
      </c>
      <c r="I744">
        <v>100</v>
      </c>
      <c r="J744">
        <v>102.5299987792969</v>
      </c>
      <c r="CD744">
        <v>91.01</v>
      </c>
      <c r="CE744">
        <v>88.76</v>
      </c>
    </row>
    <row r="745" spans="1:96" x14ac:dyDescent="0.3">
      <c r="A745">
        <v>414</v>
      </c>
      <c r="B745" t="s">
        <v>390</v>
      </c>
      <c r="C745" t="s">
        <v>198</v>
      </c>
      <c r="D745" t="s">
        <v>54</v>
      </c>
      <c r="E745" t="s">
        <v>24</v>
      </c>
      <c r="F745" s="107">
        <v>45199</v>
      </c>
      <c r="G745" t="s">
        <v>3618</v>
      </c>
      <c r="H745" t="s">
        <v>3553</v>
      </c>
      <c r="I745">
        <v>100</v>
      </c>
      <c r="J745">
        <v>105.63999938964839</v>
      </c>
      <c r="CD745">
        <v>94.63</v>
      </c>
      <c r="CE745">
        <v>89.58</v>
      </c>
    </row>
    <row r="746" spans="1:96" x14ac:dyDescent="0.3">
      <c r="A746">
        <v>414</v>
      </c>
      <c r="B746" t="s">
        <v>390</v>
      </c>
      <c r="C746" t="s">
        <v>198</v>
      </c>
      <c r="D746" t="s">
        <v>54</v>
      </c>
      <c r="E746" t="s">
        <v>24</v>
      </c>
      <c r="F746" s="107">
        <v>45199</v>
      </c>
      <c r="G746" t="s">
        <v>3618</v>
      </c>
      <c r="H746" t="s">
        <v>3554</v>
      </c>
      <c r="I746">
        <v>100</v>
      </c>
      <c r="J746">
        <v>84.510002136230469</v>
      </c>
      <c r="CD746">
        <v>77.5</v>
      </c>
      <c r="CE746">
        <v>91.7</v>
      </c>
    </row>
    <row r="747" spans="1:96" x14ac:dyDescent="0.3">
      <c r="A747">
        <v>415</v>
      </c>
      <c r="B747" t="s">
        <v>391</v>
      </c>
      <c r="C747" t="s">
        <v>198</v>
      </c>
      <c r="D747" t="s">
        <v>54</v>
      </c>
      <c r="E747" t="s">
        <v>24</v>
      </c>
      <c r="F747" s="107">
        <v>45199</v>
      </c>
      <c r="G747" t="s">
        <v>3619</v>
      </c>
      <c r="H747" t="s">
        <v>3556</v>
      </c>
      <c r="I747">
        <v>100</v>
      </c>
      <c r="J747">
        <v>79.180000305175781</v>
      </c>
      <c r="CF747">
        <v>73.569999999999993</v>
      </c>
      <c r="CG747">
        <v>92.91</v>
      </c>
    </row>
    <row r="748" spans="1:96" x14ac:dyDescent="0.3">
      <c r="A748">
        <v>415</v>
      </c>
      <c r="B748" t="s">
        <v>391</v>
      </c>
      <c r="C748" t="s">
        <v>198</v>
      </c>
      <c r="D748" t="s">
        <v>54</v>
      </c>
      <c r="E748" t="s">
        <v>24</v>
      </c>
      <c r="F748" s="107">
        <v>45199</v>
      </c>
      <c r="G748" t="s">
        <v>3619</v>
      </c>
      <c r="H748" t="s">
        <v>3557</v>
      </c>
      <c r="I748">
        <v>100</v>
      </c>
      <c r="J748">
        <v>94.099998474121094</v>
      </c>
      <c r="CF748">
        <v>94.1</v>
      </c>
      <c r="CG748">
        <v>100</v>
      </c>
    </row>
    <row r="749" spans="1:96" x14ac:dyDescent="0.3">
      <c r="A749">
        <v>415</v>
      </c>
      <c r="B749" t="s">
        <v>391</v>
      </c>
      <c r="C749" t="s">
        <v>198</v>
      </c>
      <c r="D749" t="s">
        <v>54</v>
      </c>
      <c r="E749" t="s">
        <v>24</v>
      </c>
      <c r="F749" s="107">
        <v>45199</v>
      </c>
      <c r="G749" t="s">
        <v>3619</v>
      </c>
      <c r="H749" t="s">
        <v>3558</v>
      </c>
      <c r="I749">
        <v>100</v>
      </c>
      <c r="J749">
        <v>75.099998474121094</v>
      </c>
      <c r="CF749">
        <v>68.33</v>
      </c>
      <c r="CG749">
        <v>90.99</v>
      </c>
    </row>
    <row r="750" spans="1:96" x14ac:dyDescent="0.3">
      <c r="A750">
        <v>415</v>
      </c>
      <c r="B750" t="s">
        <v>391</v>
      </c>
      <c r="C750" t="s">
        <v>198</v>
      </c>
      <c r="D750" t="s">
        <v>54</v>
      </c>
      <c r="E750" t="s">
        <v>24</v>
      </c>
      <c r="F750" s="107">
        <v>45199</v>
      </c>
      <c r="G750" t="s">
        <v>3619</v>
      </c>
      <c r="H750" t="s">
        <v>3559</v>
      </c>
      <c r="I750">
        <v>100</v>
      </c>
      <c r="J750">
        <v>106.36000061035161</v>
      </c>
      <c r="CF750">
        <v>96.78</v>
      </c>
      <c r="CG750">
        <v>90.99</v>
      </c>
    </row>
    <row r="751" spans="1:96" x14ac:dyDescent="0.3">
      <c r="A751">
        <v>415</v>
      </c>
      <c r="B751" t="s">
        <v>391</v>
      </c>
      <c r="C751" t="s">
        <v>198</v>
      </c>
      <c r="D751" t="s">
        <v>54</v>
      </c>
      <c r="E751" t="s">
        <v>24</v>
      </c>
      <c r="F751" s="107">
        <v>45199</v>
      </c>
      <c r="G751" t="s">
        <v>3619</v>
      </c>
      <c r="H751" t="s">
        <v>3560</v>
      </c>
      <c r="I751">
        <v>100</v>
      </c>
      <c r="J751">
        <v>117.09999847412109</v>
      </c>
      <c r="CF751">
        <v>98.89</v>
      </c>
      <c r="CG751">
        <v>84.45</v>
      </c>
    </row>
    <row r="752" spans="1:96" x14ac:dyDescent="0.3">
      <c r="A752">
        <v>415</v>
      </c>
      <c r="B752" t="s">
        <v>391</v>
      </c>
      <c r="C752" t="s">
        <v>198</v>
      </c>
      <c r="D752" t="s">
        <v>54</v>
      </c>
      <c r="E752" t="s">
        <v>24</v>
      </c>
      <c r="F752" s="107">
        <v>45199</v>
      </c>
      <c r="G752" t="s">
        <v>3619</v>
      </c>
      <c r="H752" t="s">
        <v>3561</v>
      </c>
      <c r="I752">
        <v>100</v>
      </c>
      <c r="J752">
        <v>102.80999755859381</v>
      </c>
      <c r="CF752">
        <v>92.6</v>
      </c>
      <c r="CG752">
        <v>90.07</v>
      </c>
    </row>
    <row r="753" spans="1:91" x14ac:dyDescent="0.3">
      <c r="A753">
        <v>415</v>
      </c>
      <c r="B753" t="s">
        <v>391</v>
      </c>
      <c r="C753" t="s">
        <v>198</v>
      </c>
      <c r="D753" t="s">
        <v>54</v>
      </c>
      <c r="E753" t="s">
        <v>24</v>
      </c>
      <c r="F753" s="107">
        <v>45199</v>
      </c>
      <c r="G753" t="s">
        <v>3619</v>
      </c>
      <c r="H753" t="s">
        <v>3562</v>
      </c>
      <c r="I753">
        <v>100</v>
      </c>
      <c r="J753">
        <v>82.94000244140625</v>
      </c>
      <c r="CF753">
        <v>77.78</v>
      </c>
      <c r="CG753">
        <v>93.78</v>
      </c>
    </row>
    <row r="754" spans="1:91" x14ac:dyDescent="0.3">
      <c r="A754">
        <v>416</v>
      </c>
      <c r="B754" t="s">
        <v>392</v>
      </c>
      <c r="C754" t="s">
        <v>198</v>
      </c>
      <c r="D754" t="s">
        <v>54</v>
      </c>
      <c r="E754" t="s">
        <v>24</v>
      </c>
      <c r="F754" s="107">
        <v>45199</v>
      </c>
      <c r="G754" t="s">
        <v>3620</v>
      </c>
      <c r="H754" t="s">
        <v>3564</v>
      </c>
      <c r="I754">
        <v>100</v>
      </c>
      <c r="J754">
        <v>87.040000915527344</v>
      </c>
      <c r="CH754">
        <v>83.57</v>
      </c>
      <c r="CI754">
        <v>96.01</v>
      </c>
    </row>
    <row r="755" spans="1:91" x14ac:dyDescent="0.3">
      <c r="A755">
        <v>416</v>
      </c>
      <c r="B755" t="s">
        <v>392</v>
      </c>
      <c r="C755" t="s">
        <v>198</v>
      </c>
      <c r="D755" t="s">
        <v>54</v>
      </c>
      <c r="E755" t="s">
        <v>24</v>
      </c>
      <c r="F755" s="107">
        <v>45199</v>
      </c>
      <c r="G755" t="s">
        <v>3620</v>
      </c>
      <c r="H755" t="s">
        <v>3565</v>
      </c>
      <c r="I755">
        <v>100</v>
      </c>
      <c r="J755">
        <v>88.800003051757813</v>
      </c>
      <c r="CH755">
        <v>88.8</v>
      </c>
      <c r="CI755">
        <v>100</v>
      </c>
    </row>
    <row r="756" spans="1:91" x14ac:dyDescent="0.3">
      <c r="A756">
        <v>417</v>
      </c>
      <c r="B756" t="s">
        <v>393</v>
      </c>
      <c r="C756" t="s">
        <v>198</v>
      </c>
      <c r="D756" t="s">
        <v>54</v>
      </c>
      <c r="E756" t="s">
        <v>24</v>
      </c>
      <c r="F756" s="107">
        <v>45199</v>
      </c>
      <c r="G756" t="s">
        <v>3621</v>
      </c>
      <c r="H756" t="s">
        <v>3567</v>
      </c>
      <c r="I756">
        <v>100</v>
      </c>
      <c r="J756">
        <v>95.94000244140625</v>
      </c>
      <c r="CJ756">
        <v>85.5</v>
      </c>
      <c r="CK756">
        <v>89.12</v>
      </c>
    </row>
    <row r="757" spans="1:91" x14ac:dyDescent="0.3">
      <c r="A757">
        <v>417</v>
      </c>
      <c r="B757" t="s">
        <v>393</v>
      </c>
      <c r="C757" t="s">
        <v>198</v>
      </c>
      <c r="D757" t="s">
        <v>54</v>
      </c>
      <c r="E757" t="s">
        <v>24</v>
      </c>
      <c r="F757" s="107">
        <v>45199</v>
      </c>
      <c r="G757" t="s">
        <v>3621</v>
      </c>
      <c r="H757" t="s">
        <v>3568</v>
      </c>
      <c r="I757">
        <v>100</v>
      </c>
      <c r="J757">
        <v>79.099998474121094</v>
      </c>
      <c r="CJ757">
        <v>73.33</v>
      </c>
      <c r="CK757">
        <v>92.7</v>
      </c>
    </row>
    <row r="758" spans="1:91" x14ac:dyDescent="0.3">
      <c r="A758">
        <v>417</v>
      </c>
      <c r="B758" t="s">
        <v>393</v>
      </c>
      <c r="C758" t="s">
        <v>198</v>
      </c>
      <c r="D758" t="s">
        <v>54</v>
      </c>
      <c r="E758" t="s">
        <v>24</v>
      </c>
      <c r="F758" s="107">
        <v>45199</v>
      </c>
      <c r="G758" t="s">
        <v>3621</v>
      </c>
      <c r="H758" t="s">
        <v>3569</v>
      </c>
      <c r="I758">
        <v>100</v>
      </c>
      <c r="J758">
        <v>103.5899963378906</v>
      </c>
      <c r="CJ758">
        <v>93.75</v>
      </c>
      <c r="CK758">
        <v>90.5</v>
      </c>
    </row>
    <row r="759" spans="1:91" x14ac:dyDescent="0.3">
      <c r="A759">
        <v>417</v>
      </c>
      <c r="B759" t="s">
        <v>393</v>
      </c>
      <c r="C759" t="s">
        <v>198</v>
      </c>
      <c r="D759" t="s">
        <v>54</v>
      </c>
      <c r="E759" t="s">
        <v>24</v>
      </c>
      <c r="F759" s="107">
        <v>45199</v>
      </c>
      <c r="G759" t="s">
        <v>3621</v>
      </c>
      <c r="H759" t="s">
        <v>3570</v>
      </c>
      <c r="I759">
        <v>100</v>
      </c>
      <c r="J759">
        <v>102.3199996948242</v>
      </c>
      <c r="CJ759">
        <v>91.75</v>
      </c>
      <c r="CK759">
        <v>89.67</v>
      </c>
    </row>
    <row r="760" spans="1:91" x14ac:dyDescent="0.3">
      <c r="A760">
        <v>417</v>
      </c>
      <c r="B760" t="s">
        <v>393</v>
      </c>
      <c r="C760" t="s">
        <v>198</v>
      </c>
      <c r="D760" t="s">
        <v>54</v>
      </c>
      <c r="E760" t="s">
        <v>24</v>
      </c>
      <c r="F760" s="107">
        <v>45199</v>
      </c>
      <c r="G760" t="s">
        <v>3621</v>
      </c>
      <c r="H760" t="s">
        <v>3571</v>
      </c>
      <c r="I760">
        <v>100</v>
      </c>
      <c r="J760">
        <v>77.199996948242188</v>
      </c>
      <c r="CJ760">
        <v>61.16</v>
      </c>
      <c r="CK760">
        <v>79.22</v>
      </c>
    </row>
    <row r="761" spans="1:91" x14ac:dyDescent="0.3">
      <c r="A761">
        <v>417</v>
      </c>
      <c r="B761" t="s">
        <v>393</v>
      </c>
      <c r="C761" t="s">
        <v>198</v>
      </c>
      <c r="D761" t="s">
        <v>54</v>
      </c>
      <c r="E761" t="s">
        <v>24</v>
      </c>
      <c r="F761" s="107">
        <v>45199</v>
      </c>
      <c r="G761" t="s">
        <v>3621</v>
      </c>
      <c r="H761" t="s">
        <v>3572</v>
      </c>
      <c r="I761">
        <v>100</v>
      </c>
      <c r="J761">
        <v>104.38999938964839</v>
      </c>
      <c r="CJ761">
        <v>92.95</v>
      </c>
      <c r="CK761">
        <v>89.04</v>
      </c>
    </row>
    <row r="762" spans="1:91" x14ac:dyDescent="0.3">
      <c r="A762">
        <v>418</v>
      </c>
      <c r="B762" t="s">
        <v>394</v>
      </c>
      <c r="C762" t="s">
        <v>198</v>
      </c>
      <c r="D762" t="s">
        <v>54</v>
      </c>
      <c r="E762" t="s">
        <v>24</v>
      </c>
      <c r="F762" s="107">
        <v>45199</v>
      </c>
      <c r="G762" t="s">
        <v>3622</v>
      </c>
      <c r="H762" t="s">
        <v>3574</v>
      </c>
      <c r="I762">
        <v>100</v>
      </c>
      <c r="J762">
        <v>62.610000610351563</v>
      </c>
      <c r="CL762">
        <v>54.95</v>
      </c>
      <c r="CM762">
        <v>87.77</v>
      </c>
    </row>
    <row r="763" spans="1:91" x14ac:dyDescent="0.3">
      <c r="A763">
        <v>418</v>
      </c>
      <c r="B763" t="s">
        <v>394</v>
      </c>
      <c r="C763" t="s">
        <v>198</v>
      </c>
      <c r="D763" t="s">
        <v>54</v>
      </c>
      <c r="E763" t="s">
        <v>24</v>
      </c>
      <c r="F763" s="107">
        <v>45199</v>
      </c>
      <c r="G763" t="s">
        <v>3622</v>
      </c>
      <c r="H763" t="s">
        <v>3575</v>
      </c>
      <c r="I763">
        <v>100</v>
      </c>
      <c r="J763">
        <v>54.439998626708977</v>
      </c>
      <c r="CL763">
        <v>50.42</v>
      </c>
      <c r="CM763">
        <v>92.62</v>
      </c>
    </row>
    <row r="764" spans="1:91" x14ac:dyDescent="0.3">
      <c r="A764">
        <v>418</v>
      </c>
      <c r="B764" t="s">
        <v>394</v>
      </c>
      <c r="C764" t="s">
        <v>198</v>
      </c>
      <c r="D764" t="s">
        <v>54</v>
      </c>
      <c r="E764" t="s">
        <v>24</v>
      </c>
      <c r="F764" s="107">
        <v>45199</v>
      </c>
      <c r="G764" t="s">
        <v>3622</v>
      </c>
      <c r="H764" t="s">
        <v>3576</v>
      </c>
      <c r="I764">
        <v>100</v>
      </c>
      <c r="J764">
        <v>88.040000915527344</v>
      </c>
      <c r="CL764">
        <v>79.73</v>
      </c>
      <c r="CM764">
        <v>90.56</v>
      </c>
    </row>
    <row r="765" spans="1:91" x14ac:dyDescent="0.3">
      <c r="A765">
        <v>418</v>
      </c>
      <c r="B765" t="s">
        <v>394</v>
      </c>
      <c r="C765" t="s">
        <v>198</v>
      </c>
      <c r="D765" t="s">
        <v>54</v>
      </c>
      <c r="E765" t="s">
        <v>24</v>
      </c>
      <c r="F765" s="107">
        <v>45199</v>
      </c>
      <c r="G765" t="s">
        <v>3622</v>
      </c>
      <c r="H765" t="s">
        <v>3577</v>
      </c>
      <c r="I765">
        <v>100</v>
      </c>
      <c r="J765">
        <v>103.69000244140619</v>
      </c>
      <c r="CL765">
        <v>96</v>
      </c>
      <c r="CM765">
        <v>92.58</v>
      </c>
    </row>
    <row r="766" spans="1:91" x14ac:dyDescent="0.3">
      <c r="A766">
        <v>418</v>
      </c>
      <c r="B766" t="s">
        <v>394</v>
      </c>
      <c r="C766" t="s">
        <v>198</v>
      </c>
      <c r="D766" t="s">
        <v>54</v>
      </c>
      <c r="E766" t="s">
        <v>24</v>
      </c>
      <c r="F766" s="107">
        <v>45199</v>
      </c>
      <c r="G766" t="s">
        <v>3622</v>
      </c>
      <c r="H766" t="s">
        <v>3578</v>
      </c>
      <c r="I766">
        <v>100</v>
      </c>
      <c r="J766">
        <v>102.09999847412109</v>
      </c>
      <c r="CL766">
        <v>92.5</v>
      </c>
      <c r="CM766">
        <v>90.6</v>
      </c>
    </row>
    <row r="767" spans="1:91" x14ac:dyDescent="0.3">
      <c r="A767">
        <v>418</v>
      </c>
      <c r="B767" t="s">
        <v>394</v>
      </c>
      <c r="C767" t="s">
        <v>198</v>
      </c>
      <c r="D767" t="s">
        <v>54</v>
      </c>
      <c r="E767" t="s">
        <v>24</v>
      </c>
      <c r="F767" s="107">
        <v>45199</v>
      </c>
      <c r="G767" t="s">
        <v>3622</v>
      </c>
      <c r="H767" t="s">
        <v>3579</v>
      </c>
      <c r="I767">
        <v>100</v>
      </c>
      <c r="J767">
        <v>91.790000915527344</v>
      </c>
      <c r="CL767">
        <v>85.25</v>
      </c>
      <c r="CM767">
        <v>92.87</v>
      </c>
    </row>
    <row r="768" spans="1:91" x14ac:dyDescent="0.3">
      <c r="A768">
        <v>418</v>
      </c>
      <c r="B768" t="s">
        <v>394</v>
      </c>
      <c r="C768" t="s">
        <v>198</v>
      </c>
      <c r="D768" t="s">
        <v>54</v>
      </c>
      <c r="E768" t="s">
        <v>24</v>
      </c>
      <c r="F768" s="107">
        <v>45199</v>
      </c>
      <c r="G768" t="s">
        <v>3622</v>
      </c>
      <c r="H768" t="s">
        <v>3580</v>
      </c>
      <c r="I768">
        <v>100</v>
      </c>
      <c r="J768">
        <v>94.639999389648438</v>
      </c>
      <c r="CL768">
        <v>94.31</v>
      </c>
      <c r="CM768">
        <v>99.65</v>
      </c>
    </row>
    <row r="769" spans="1:98" x14ac:dyDescent="0.3">
      <c r="A769">
        <v>418</v>
      </c>
      <c r="B769" t="s">
        <v>394</v>
      </c>
      <c r="C769" t="s">
        <v>198</v>
      </c>
      <c r="D769" t="s">
        <v>54</v>
      </c>
      <c r="E769" t="s">
        <v>24</v>
      </c>
      <c r="F769" s="107">
        <v>45199</v>
      </c>
      <c r="G769" t="s">
        <v>3622</v>
      </c>
      <c r="H769" t="s">
        <v>3581</v>
      </c>
      <c r="I769">
        <v>100</v>
      </c>
      <c r="J769">
        <v>88.319999694824219</v>
      </c>
      <c r="CL769">
        <v>81.48</v>
      </c>
      <c r="CM769">
        <v>92.26</v>
      </c>
    </row>
    <row r="770" spans="1:98" x14ac:dyDescent="0.3">
      <c r="A770">
        <v>418</v>
      </c>
      <c r="B770" t="s">
        <v>394</v>
      </c>
      <c r="C770" t="s">
        <v>198</v>
      </c>
      <c r="D770" t="s">
        <v>54</v>
      </c>
      <c r="E770" t="s">
        <v>24</v>
      </c>
      <c r="F770" s="107">
        <v>45199</v>
      </c>
      <c r="G770" t="s">
        <v>3622</v>
      </c>
      <c r="H770" t="s">
        <v>3525</v>
      </c>
      <c r="I770">
        <v>100</v>
      </c>
      <c r="J770">
        <v>84.870002746582031</v>
      </c>
      <c r="CL770">
        <v>83.83</v>
      </c>
      <c r="CM770">
        <v>98.78</v>
      </c>
    </row>
    <row r="771" spans="1:98" x14ac:dyDescent="0.3">
      <c r="A771">
        <v>420</v>
      </c>
      <c r="B771" t="s">
        <v>396</v>
      </c>
      <c r="C771" t="s">
        <v>198</v>
      </c>
      <c r="D771" t="s">
        <v>54</v>
      </c>
      <c r="E771" t="s">
        <v>24</v>
      </c>
      <c r="F771" s="107">
        <v>45199</v>
      </c>
      <c r="G771" t="s">
        <v>3623</v>
      </c>
      <c r="H771" t="s">
        <v>3583</v>
      </c>
      <c r="I771">
        <v>100</v>
      </c>
      <c r="J771">
        <v>93.410003662109375</v>
      </c>
      <c r="CN771">
        <v>90.52</v>
      </c>
      <c r="CO771">
        <v>96.91</v>
      </c>
    </row>
    <row r="772" spans="1:98" x14ac:dyDescent="0.3">
      <c r="A772">
        <v>420</v>
      </c>
      <c r="B772" t="s">
        <v>396</v>
      </c>
      <c r="C772" t="s">
        <v>198</v>
      </c>
      <c r="D772" t="s">
        <v>54</v>
      </c>
      <c r="E772" t="s">
        <v>24</v>
      </c>
      <c r="F772" s="107">
        <v>45199</v>
      </c>
      <c r="G772" t="s">
        <v>3623</v>
      </c>
      <c r="H772" t="s">
        <v>3584</v>
      </c>
      <c r="I772">
        <v>100</v>
      </c>
      <c r="J772">
        <v>88.269996643066406</v>
      </c>
      <c r="CN772">
        <v>79</v>
      </c>
      <c r="CO772">
        <v>89.5</v>
      </c>
    </row>
    <row r="773" spans="1:98" x14ac:dyDescent="0.3">
      <c r="A773">
        <v>420</v>
      </c>
      <c r="B773" t="s">
        <v>396</v>
      </c>
      <c r="C773" t="s">
        <v>198</v>
      </c>
      <c r="D773" t="s">
        <v>54</v>
      </c>
      <c r="E773" t="s">
        <v>24</v>
      </c>
      <c r="F773" s="107">
        <v>45199</v>
      </c>
      <c r="G773" t="s">
        <v>3623</v>
      </c>
      <c r="H773" t="s">
        <v>3585</v>
      </c>
      <c r="I773">
        <v>100</v>
      </c>
      <c r="J773">
        <v>99.830001831054688</v>
      </c>
      <c r="CN773">
        <v>92</v>
      </c>
      <c r="CO773">
        <v>92.16</v>
      </c>
    </row>
    <row r="774" spans="1:98" x14ac:dyDescent="0.3">
      <c r="A774">
        <v>420</v>
      </c>
      <c r="B774" t="s">
        <v>396</v>
      </c>
      <c r="C774" t="s">
        <v>198</v>
      </c>
      <c r="D774" t="s">
        <v>54</v>
      </c>
      <c r="E774" t="s">
        <v>24</v>
      </c>
      <c r="F774" s="107">
        <v>45199</v>
      </c>
      <c r="G774" t="s">
        <v>3623</v>
      </c>
      <c r="H774" t="s">
        <v>3586</v>
      </c>
      <c r="I774">
        <v>100</v>
      </c>
      <c r="J774">
        <v>100</v>
      </c>
      <c r="CN774">
        <v>100</v>
      </c>
      <c r="CO774">
        <v>100</v>
      </c>
    </row>
    <row r="775" spans="1:98" x14ac:dyDescent="0.3">
      <c r="A775">
        <v>420</v>
      </c>
      <c r="B775" t="s">
        <v>396</v>
      </c>
      <c r="C775" t="s">
        <v>198</v>
      </c>
      <c r="D775" t="s">
        <v>54</v>
      </c>
      <c r="E775" t="s">
        <v>24</v>
      </c>
      <c r="F775" s="107">
        <v>45199</v>
      </c>
      <c r="G775" t="s">
        <v>3623</v>
      </c>
      <c r="H775" t="s">
        <v>3587</v>
      </c>
      <c r="I775">
        <v>100</v>
      </c>
      <c r="J775">
        <v>91.430000305175781</v>
      </c>
      <c r="CN775">
        <v>85.76</v>
      </c>
      <c r="CO775">
        <v>93.8</v>
      </c>
    </row>
    <row r="776" spans="1:98" x14ac:dyDescent="0.3">
      <c r="A776">
        <v>432</v>
      </c>
      <c r="B776" t="s">
        <v>409</v>
      </c>
      <c r="C776" t="s">
        <v>72</v>
      </c>
      <c r="D776" t="s">
        <v>54</v>
      </c>
      <c r="E776" t="s">
        <v>24</v>
      </c>
      <c r="F776" s="107">
        <v>45199</v>
      </c>
      <c r="G776" t="s">
        <v>3624</v>
      </c>
      <c r="H776" t="s">
        <v>3625</v>
      </c>
      <c r="I776">
        <v>90</v>
      </c>
      <c r="J776">
        <v>100</v>
      </c>
      <c r="CS776">
        <v>4</v>
      </c>
      <c r="CT776">
        <v>4</v>
      </c>
    </row>
    <row r="777" spans="1:98" x14ac:dyDescent="0.3">
      <c r="A777">
        <v>432</v>
      </c>
      <c r="B777" t="s">
        <v>409</v>
      </c>
      <c r="C777" t="s">
        <v>72</v>
      </c>
      <c r="D777" t="s">
        <v>54</v>
      </c>
      <c r="E777" t="s">
        <v>24</v>
      </c>
      <c r="F777" s="107">
        <v>45199</v>
      </c>
      <c r="G777" t="s">
        <v>3624</v>
      </c>
      <c r="H777" t="s">
        <v>3626</v>
      </c>
      <c r="I777">
        <v>90</v>
      </c>
      <c r="J777">
        <v>100</v>
      </c>
      <c r="CS777">
        <v>4</v>
      </c>
      <c r="CT777">
        <v>4</v>
      </c>
    </row>
    <row r="778" spans="1:98" x14ac:dyDescent="0.3">
      <c r="A778">
        <v>432</v>
      </c>
      <c r="B778" t="s">
        <v>409</v>
      </c>
      <c r="C778" t="s">
        <v>72</v>
      </c>
      <c r="D778" t="s">
        <v>54</v>
      </c>
      <c r="E778" t="s">
        <v>24</v>
      </c>
      <c r="F778" s="107">
        <v>45199</v>
      </c>
      <c r="G778" t="s">
        <v>3624</v>
      </c>
      <c r="H778" t="s">
        <v>3627</v>
      </c>
      <c r="I778">
        <v>90</v>
      </c>
      <c r="J778">
        <v>100</v>
      </c>
      <c r="CS778">
        <v>3</v>
      </c>
      <c r="CT778">
        <v>3</v>
      </c>
    </row>
    <row r="779" spans="1:98" x14ac:dyDescent="0.3">
      <c r="A779">
        <v>432</v>
      </c>
      <c r="B779" t="s">
        <v>409</v>
      </c>
      <c r="C779" t="s">
        <v>72</v>
      </c>
      <c r="D779" t="s">
        <v>54</v>
      </c>
      <c r="E779" t="s">
        <v>24</v>
      </c>
      <c r="F779" s="107">
        <v>45199</v>
      </c>
      <c r="G779" t="s">
        <v>3624</v>
      </c>
      <c r="H779" t="s">
        <v>3628</v>
      </c>
      <c r="I779">
        <v>90</v>
      </c>
      <c r="J779">
        <v>0</v>
      </c>
      <c r="CS779">
        <v>0</v>
      </c>
      <c r="CT779">
        <v>0</v>
      </c>
    </row>
    <row r="780" spans="1:98" x14ac:dyDescent="0.3">
      <c r="A780">
        <v>432</v>
      </c>
      <c r="B780" t="s">
        <v>409</v>
      </c>
      <c r="C780" t="s">
        <v>72</v>
      </c>
      <c r="D780" t="s">
        <v>54</v>
      </c>
      <c r="E780" t="s">
        <v>24</v>
      </c>
      <c r="F780" s="107">
        <v>45199</v>
      </c>
      <c r="G780" t="s">
        <v>3624</v>
      </c>
      <c r="H780" t="s">
        <v>3629</v>
      </c>
      <c r="I780">
        <v>90</v>
      </c>
      <c r="J780">
        <v>100</v>
      </c>
      <c r="CS780">
        <v>2</v>
      </c>
      <c r="CT780">
        <v>2</v>
      </c>
    </row>
    <row r="781" spans="1:98" x14ac:dyDescent="0.3">
      <c r="A781">
        <v>432</v>
      </c>
      <c r="B781" t="s">
        <v>409</v>
      </c>
      <c r="C781" t="s">
        <v>72</v>
      </c>
      <c r="D781" t="s">
        <v>54</v>
      </c>
      <c r="E781" t="s">
        <v>24</v>
      </c>
      <c r="F781" s="107">
        <v>45199</v>
      </c>
      <c r="G781" t="s">
        <v>3624</v>
      </c>
      <c r="H781" t="s">
        <v>3630</v>
      </c>
      <c r="I781">
        <v>90</v>
      </c>
      <c r="J781">
        <v>100</v>
      </c>
      <c r="CS781">
        <v>2</v>
      </c>
      <c r="CT781">
        <v>2</v>
      </c>
    </row>
    <row r="782" spans="1:98" x14ac:dyDescent="0.3">
      <c r="A782">
        <v>432</v>
      </c>
      <c r="B782" t="s">
        <v>409</v>
      </c>
      <c r="C782" t="s">
        <v>72</v>
      </c>
      <c r="D782" t="s">
        <v>54</v>
      </c>
      <c r="E782" t="s">
        <v>24</v>
      </c>
      <c r="F782" s="107">
        <v>45199</v>
      </c>
      <c r="G782" t="s">
        <v>3624</v>
      </c>
      <c r="H782" t="s">
        <v>3631</v>
      </c>
      <c r="I782">
        <v>90</v>
      </c>
      <c r="J782">
        <v>100</v>
      </c>
      <c r="CS782">
        <v>1</v>
      </c>
      <c r="CT782">
        <v>1</v>
      </c>
    </row>
    <row r="783" spans="1:98" x14ac:dyDescent="0.3">
      <c r="A783">
        <v>432</v>
      </c>
      <c r="B783" t="s">
        <v>409</v>
      </c>
      <c r="C783" t="s">
        <v>72</v>
      </c>
      <c r="D783" t="s">
        <v>54</v>
      </c>
      <c r="E783" t="s">
        <v>24</v>
      </c>
      <c r="F783" s="107">
        <v>45199</v>
      </c>
      <c r="G783" t="s">
        <v>3624</v>
      </c>
      <c r="H783" t="s">
        <v>3632</v>
      </c>
      <c r="I783">
        <v>90</v>
      </c>
      <c r="J783">
        <v>100</v>
      </c>
      <c r="CS783">
        <v>1</v>
      </c>
      <c r="CT783">
        <v>1</v>
      </c>
    </row>
    <row r="784" spans="1:98" x14ac:dyDescent="0.3">
      <c r="A784">
        <v>432</v>
      </c>
      <c r="B784" t="s">
        <v>409</v>
      </c>
      <c r="C784" t="s">
        <v>72</v>
      </c>
      <c r="D784" t="s">
        <v>54</v>
      </c>
      <c r="E784" t="s">
        <v>24</v>
      </c>
      <c r="F784" s="107">
        <v>45199</v>
      </c>
      <c r="G784" t="s">
        <v>3624</v>
      </c>
      <c r="H784" t="s">
        <v>3633</v>
      </c>
      <c r="I784">
        <v>90</v>
      </c>
      <c r="J784">
        <v>100</v>
      </c>
      <c r="CS784">
        <v>3</v>
      </c>
      <c r="CT784">
        <v>3</v>
      </c>
    </row>
    <row r="785" spans="1:45" x14ac:dyDescent="0.3">
      <c r="A785">
        <v>208</v>
      </c>
      <c r="B785" t="s">
        <v>149</v>
      </c>
      <c r="C785" t="s">
        <v>98</v>
      </c>
      <c r="D785" t="s">
        <v>23</v>
      </c>
      <c r="E785" t="s">
        <v>62</v>
      </c>
      <c r="F785" s="107">
        <v>45230</v>
      </c>
      <c r="G785" t="s">
        <v>3634</v>
      </c>
      <c r="H785" t="s">
        <v>3421</v>
      </c>
      <c r="I785">
        <v>1</v>
      </c>
      <c r="J785">
        <v>787</v>
      </c>
      <c r="K785">
        <v>787</v>
      </c>
    </row>
    <row r="786" spans="1:45" x14ac:dyDescent="0.3">
      <c r="A786">
        <v>208</v>
      </c>
      <c r="B786" t="s">
        <v>149</v>
      </c>
      <c r="C786" t="s">
        <v>98</v>
      </c>
      <c r="D786" t="s">
        <v>23</v>
      </c>
      <c r="E786" t="s">
        <v>62</v>
      </c>
      <c r="F786" s="107">
        <v>45230</v>
      </c>
      <c r="G786" t="s">
        <v>3634</v>
      </c>
      <c r="H786" t="s">
        <v>3423</v>
      </c>
      <c r="I786">
        <v>1</v>
      </c>
      <c r="J786">
        <v>364.5</v>
      </c>
      <c r="K786">
        <v>364.5</v>
      </c>
    </row>
    <row r="787" spans="1:45" x14ac:dyDescent="0.3">
      <c r="A787">
        <v>208</v>
      </c>
      <c r="B787" t="s">
        <v>149</v>
      </c>
      <c r="C787" t="s">
        <v>98</v>
      </c>
      <c r="D787" t="s">
        <v>23</v>
      </c>
      <c r="E787" t="s">
        <v>62</v>
      </c>
      <c r="F787" s="107">
        <v>45230</v>
      </c>
      <c r="G787" t="s">
        <v>3634</v>
      </c>
      <c r="H787" t="s">
        <v>3426</v>
      </c>
      <c r="I787">
        <v>1</v>
      </c>
      <c r="J787">
        <v>0</v>
      </c>
      <c r="K787">
        <v>0</v>
      </c>
    </row>
    <row r="788" spans="1:45" x14ac:dyDescent="0.3">
      <c r="A788">
        <v>208</v>
      </c>
      <c r="B788" t="s">
        <v>149</v>
      </c>
      <c r="C788" t="s">
        <v>98</v>
      </c>
      <c r="D788" t="s">
        <v>23</v>
      </c>
      <c r="E788" t="s">
        <v>62</v>
      </c>
      <c r="F788" s="107">
        <v>45230</v>
      </c>
      <c r="G788" t="s">
        <v>3634</v>
      </c>
      <c r="H788" t="s">
        <v>3422</v>
      </c>
      <c r="I788">
        <v>1</v>
      </c>
      <c r="J788">
        <v>396</v>
      </c>
      <c r="K788">
        <v>396</v>
      </c>
    </row>
    <row r="789" spans="1:45" x14ac:dyDescent="0.3">
      <c r="A789">
        <v>208</v>
      </c>
      <c r="B789" t="s">
        <v>149</v>
      </c>
      <c r="C789" t="s">
        <v>98</v>
      </c>
      <c r="D789" t="s">
        <v>23</v>
      </c>
      <c r="E789" t="s">
        <v>62</v>
      </c>
      <c r="F789" s="107">
        <v>45230</v>
      </c>
      <c r="G789" t="s">
        <v>3634</v>
      </c>
      <c r="H789" t="s">
        <v>3424</v>
      </c>
      <c r="I789">
        <v>0</v>
      </c>
      <c r="J789">
        <v>0</v>
      </c>
      <c r="K789">
        <v>0</v>
      </c>
    </row>
    <row r="790" spans="1:45" x14ac:dyDescent="0.3">
      <c r="A790">
        <v>208</v>
      </c>
      <c r="B790" t="s">
        <v>149</v>
      </c>
      <c r="C790" t="s">
        <v>98</v>
      </c>
      <c r="D790" t="s">
        <v>23</v>
      </c>
      <c r="E790" t="s">
        <v>62</v>
      </c>
      <c r="F790" s="107">
        <v>45230</v>
      </c>
      <c r="G790" t="s">
        <v>3634</v>
      </c>
      <c r="H790" t="s">
        <v>3427</v>
      </c>
      <c r="I790">
        <v>1</v>
      </c>
      <c r="J790">
        <v>28.39999961853027</v>
      </c>
      <c r="K790">
        <v>28.4</v>
      </c>
    </row>
    <row r="791" spans="1:45" x14ac:dyDescent="0.3">
      <c r="A791">
        <v>214</v>
      </c>
      <c r="B791" t="s">
        <v>152</v>
      </c>
      <c r="C791" t="s">
        <v>98</v>
      </c>
      <c r="D791" t="s">
        <v>23</v>
      </c>
      <c r="E791" t="s">
        <v>62</v>
      </c>
      <c r="F791" s="107">
        <v>45230</v>
      </c>
      <c r="G791" t="s">
        <v>3635</v>
      </c>
      <c r="H791" t="s">
        <v>3421</v>
      </c>
      <c r="I791">
        <v>7500</v>
      </c>
      <c r="J791">
        <v>4651</v>
      </c>
      <c r="L791">
        <v>893</v>
      </c>
      <c r="M791">
        <v>3758</v>
      </c>
    </row>
    <row r="792" spans="1:45" x14ac:dyDescent="0.3">
      <c r="A792">
        <v>214</v>
      </c>
      <c r="B792" t="s">
        <v>152</v>
      </c>
      <c r="C792" t="s">
        <v>98</v>
      </c>
      <c r="D792" t="s">
        <v>23</v>
      </c>
      <c r="E792" t="s">
        <v>62</v>
      </c>
      <c r="F792" s="107">
        <v>45230</v>
      </c>
      <c r="G792" t="s">
        <v>3635</v>
      </c>
      <c r="H792" t="s">
        <v>3423</v>
      </c>
      <c r="I792">
        <v>7500</v>
      </c>
      <c r="J792">
        <v>927.1400146484375</v>
      </c>
      <c r="L792">
        <v>0</v>
      </c>
      <c r="M792">
        <v>927.14</v>
      </c>
    </row>
    <row r="793" spans="1:45" x14ac:dyDescent="0.3">
      <c r="A793">
        <v>214</v>
      </c>
      <c r="B793" t="s">
        <v>152</v>
      </c>
      <c r="C793" t="s">
        <v>98</v>
      </c>
      <c r="D793" t="s">
        <v>23</v>
      </c>
      <c r="E793" t="s">
        <v>62</v>
      </c>
      <c r="F793" s="107">
        <v>45230</v>
      </c>
      <c r="G793" t="s">
        <v>3635</v>
      </c>
      <c r="H793" t="s">
        <v>3426</v>
      </c>
      <c r="I793">
        <v>7500</v>
      </c>
      <c r="J793">
        <v>0</v>
      </c>
      <c r="L793">
        <v>0</v>
      </c>
      <c r="M793">
        <v>0</v>
      </c>
    </row>
    <row r="794" spans="1:45" x14ac:dyDescent="0.3">
      <c r="A794">
        <v>214</v>
      </c>
      <c r="B794" t="s">
        <v>152</v>
      </c>
      <c r="C794" t="s">
        <v>98</v>
      </c>
      <c r="D794" t="s">
        <v>23</v>
      </c>
      <c r="E794" t="s">
        <v>62</v>
      </c>
      <c r="F794" s="107">
        <v>45230</v>
      </c>
      <c r="G794" t="s">
        <v>3635</v>
      </c>
      <c r="H794" t="s">
        <v>3422</v>
      </c>
      <c r="I794">
        <v>7500</v>
      </c>
      <c r="J794">
        <v>587.0999755859375</v>
      </c>
      <c r="L794">
        <v>111.3</v>
      </c>
      <c r="M794">
        <v>475.8</v>
      </c>
    </row>
    <row r="795" spans="1:45" x14ac:dyDescent="0.3">
      <c r="A795">
        <v>214</v>
      </c>
      <c r="B795" t="s">
        <v>152</v>
      </c>
      <c r="C795" t="s">
        <v>98</v>
      </c>
      <c r="D795" t="s">
        <v>23</v>
      </c>
      <c r="E795" t="s">
        <v>62</v>
      </c>
      <c r="F795" s="107">
        <v>45230</v>
      </c>
      <c r="G795" t="s">
        <v>3635</v>
      </c>
      <c r="H795" t="s">
        <v>3424</v>
      </c>
      <c r="I795">
        <v>1</v>
      </c>
      <c r="J795">
        <v>0</v>
      </c>
      <c r="L795">
        <v>0</v>
      </c>
      <c r="M795">
        <v>0</v>
      </c>
    </row>
    <row r="796" spans="1:45" x14ac:dyDescent="0.3">
      <c r="A796">
        <v>214</v>
      </c>
      <c r="B796" t="s">
        <v>152</v>
      </c>
      <c r="C796" t="s">
        <v>98</v>
      </c>
      <c r="D796" t="s">
        <v>23</v>
      </c>
      <c r="E796" t="s">
        <v>62</v>
      </c>
      <c r="F796" s="107">
        <v>45230</v>
      </c>
      <c r="G796" t="s">
        <v>3635</v>
      </c>
      <c r="H796" t="s">
        <v>3427</v>
      </c>
      <c r="I796">
        <v>1</v>
      </c>
      <c r="J796">
        <v>0</v>
      </c>
      <c r="L796">
        <v>0</v>
      </c>
      <c r="M796">
        <v>0</v>
      </c>
    </row>
    <row r="797" spans="1:45" x14ac:dyDescent="0.3">
      <c r="A797">
        <v>217</v>
      </c>
      <c r="B797" t="s">
        <v>156</v>
      </c>
      <c r="C797" t="s">
        <v>98</v>
      </c>
      <c r="D797" t="s">
        <v>23</v>
      </c>
      <c r="E797" t="s">
        <v>24</v>
      </c>
      <c r="F797" s="107">
        <v>45230</v>
      </c>
      <c r="G797" t="s">
        <v>3636</v>
      </c>
      <c r="H797" t="s">
        <v>3421</v>
      </c>
      <c r="I797">
        <v>20</v>
      </c>
      <c r="J797">
        <v>19.20000076293945</v>
      </c>
      <c r="L797">
        <v>893</v>
      </c>
      <c r="M797">
        <v>3758</v>
      </c>
      <c r="AS797">
        <v>893</v>
      </c>
    </row>
    <row r="798" spans="1:45" x14ac:dyDescent="0.3">
      <c r="A798">
        <v>217</v>
      </c>
      <c r="B798" t="s">
        <v>156</v>
      </c>
      <c r="C798" t="s">
        <v>98</v>
      </c>
      <c r="D798" t="s">
        <v>23</v>
      </c>
      <c r="E798" t="s">
        <v>24</v>
      </c>
      <c r="F798" s="107">
        <v>45230</v>
      </c>
      <c r="G798" t="s">
        <v>3636</v>
      </c>
      <c r="H798" t="s">
        <v>3423</v>
      </c>
      <c r="I798">
        <v>20</v>
      </c>
      <c r="J798">
        <v>0</v>
      </c>
      <c r="L798">
        <v>0</v>
      </c>
      <c r="M798">
        <v>927.14</v>
      </c>
      <c r="AS798">
        <v>0</v>
      </c>
    </row>
    <row r="799" spans="1:45" x14ac:dyDescent="0.3">
      <c r="A799">
        <v>217</v>
      </c>
      <c r="B799" t="s">
        <v>156</v>
      </c>
      <c r="C799" t="s">
        <v>98</v>
      </c>
      <c r="D799" t="s">
        <v>23</v>
      </c>
      <c r="E799" t="s">
        <v>24</v>
      </c>
      <c r="F799" s="107">
        <v>45230</v>
      </c>
      <c r="G799" t="s">
        <v>3636</v>
      </c>
      <c r="H799" t="s">
        <v>3426</v>
      </c>
      <c r="I799">
        <v>20</v>
      </c>
      <c r="J799">
        <v>0</v>
      </c>
      <c r="L799">
        <v>0</v>
      </c>
      <c r="M799">
        <v>0</v>
      </c>
      <c r="AS799">
        <v>0</v>
      </c>
    </row>
    <row r="800" spans="1:45" x14ac:dyDescent="0.3">
      <c r="A800">
        <v>217</v>
      </c>
      <c r="B800" t="s">
        <v>156</v>
      </c>
      <c r="C800" t="s">
        <v>98</v>
      </c>
      <c r="D800" t="s">
        <v>23</v>
      </c>
      <c r="E800" t="s">
        <v>24</v>
      </c>
      <c r="F800" s="107">
        <v>45230</v>
      </c>
      <c r="G800" t="s">
        <v>3636</v>
      </c>
      <c r="H800" t="s">
        <v>3422</v>
      </c>
      <c r="I800">
        <v>20</v>
      </c>
      <c r="J800">
        <v>18.95999908447266</v>
      </c>
      <c r="L800">
        <v>111.3</v>
      </c>
      <c r="M800">
        <v>475.8</v>
      </c>
      <c r="AS800">
        <v>111.3</v>
      </c>
    </row>
    <row r="801" spans="1:48" x14ac:dyDescent="0.3">
      <c r="A801">
        <v>217</v>
      </c>
      <c r="B801" t="s">
        <v>156</v>
      </c>
      <c r="C801" t="s">
        <v>98</v>
      </c>
      <c r="D801" t="s">
        <v>23</v>
      </c>
      <c r="E801" t="s">
        <v>24</v>
      </c>
      <c r="F801" s="107">
        <v>45230</v>
      </c>
      <c r="G801" t="s">
        <v>3636</v>
      </c>
      <c r="H801" t="s">
        <v>3424</v>
      </c>
      <c r="I801">
        <v>20</v>
      </c>
      <c r="J801">
        <v>0</v>
      </c>
      <c r="L801">
        <v>0</v>
      </c>
      <c r="M801">
        <v>0</v>
      </c>
      <c r="AS801">
        <v>0</v>
      </c>
    </row>
    <row r="802" spans="1:48" x14ac:dyDescent="0.3">
      <c r="A802">
        <v>217</v>
      </c>
      <c r="B802" t="s">
        <v>156</v>
      </c>
      <c r="C802" t="s">
        <v>98</v>
      </c>
      <c r="D802" t="s">
        <v>23</v>
      </c>
      <c r="E802" t="s">
        <v>24</v>
      </c>
      <c r="F802" s="107">
        <v>45230</v>
      </c>
      <c r="G802" t="s">
        <v>3636</v>
      </c>
      <c r="H802" t="s">
        <v>3427</v>
      </c>
      <c r="I802">
        <v>20</v>
      </c>
      <c r="J802">
        <v>0</v>
      </c>
      <c r="L802">
        <v>0</v>
      </c>
      <c r="M802">
        <v>0</v>
      </c>
      <c r="AS802">
        <v>0</v>
      </c>
    </row>
    <row r="803" spans="1:48" x14ac:dyDescent="0.3">
      <c r="A803">
        <v>218</v>
      </c>
      <c r="B803" t="s">
        <v>157</v>
      </c>
      <c r="C803" t="s">
        <v>98</v>
      </c>
      <c r="D803" t="s">
        <v>23</v>
      </c>
      <c r="E803" t="s">
        <v>62</v>
      </c>
      <c r="F803" s="107">
        <v>45230</v>
      </c>
      <c r="G803" t="s">
        <v>3637</v>
      </c>
      <c r="H803" t="s">
        <v>3421</v>
      </c>
      <c r="I803">
        <v>172000</v>
      </c>
      <c r="J803">
        <v>69598.6015625</v>
      </c>
      <c r="N803">
        <v>69598.58</v>
      </c>
    </row>
    <row r="804" spans="1:48" x14ac:dyDescent="0.3">
      <c r="A804">
        <v>218</v>
      </c>
      <c r="B804" t="s">
        <v>157</v>
      </c>
      <c r="C804" t="s">
        <v>98</v>
      </c>
      <c r="D804" t="s">
        <v>23</v>
      </c>
      <c r="E804" t="s">
        <v>62</v>
      </c>
      <c r="F804" s="107">
        <v>45230</v>
      </c>
      <c r="G804" t="s">
        <v>3637</v>
      </c>
      <c r="H804" t="s">
        <v>3423</v>
      </c>
      <c r="I804">
        <v>172000</v>
      </c>
      <c r="J804">
        <v>54720</v>
      </c>
      <c r="N804">
        <v>54720</v>
      </c>
    </row>
    <row r="805" spans="1:48" x14ac:dyDescent="0.3">
      <c r="A805">
        <v>218</v>
      </c>
      <c r="B805" t="s">
        <v>157</v>
      </c>
      <c r="C805" t="s">
        <v>98</v>
      </c>
      <c r="D805" t="s">
        <v>23</v>
      </c>
      <c r="E805" t="s">
        <v>62</v>
      </c>
      <c r="F805" s="107">
        <v>45230</v>
      </c>
      <c r="G805" t="s">
        <v>3637</v>
      </c>
      <c r="H805" t="s">
        <v>3426</v>
      </c>
      <c r="I805">
        <v>172000</v>
      </c>
      <c r="J805">
        <v>0</v>
      </c>
      <c r="N805">
        <v>0</v>
      </c>
    </row>
    <row r="806" spans="1:48" x14ac:dyDescent="0.3">
      <c r="A806">
        <v>218</v>
      </c>
      <c r="B806" t="s">
        <v>157</v>
      </c>
      <c r="C806" t="s">
        <v>98</v>
      </c>
      <c r="D806" t="s">
        <v>23</v>
      </c>
      <c r="E806" t="s">
        <v>62</v>
      </c>
      <c r="F806" s="107">
        <v>45230</v>
      </c>
      <c r="G806" t="s">
        <v>3637</v>
      </c>
      <c r="H806" t="s">
        <v>3422</v>
      </c>
      <c r="I806">
        <v>172000</v>
      </c>
      <c r="J806">
        <v>9984.7001953125</v>
      </c>
      <c r="N806">
        <v>9984.7000000000007</v>
      </c>
    </row>
    <row r="807" spans="1:48" x14ac:dyDescent="0.3">
      <c r="A807">
        <v>218</v>
      </c>
      <c r="B807" t="s">
        <v>157</v>
      </c>
      <c r="C807" t="s">
        <v>98</v>
      </c>
      <c r="D807" t="s">
        <v>23</v>
      </c>
      <c r="E807" t="s">
        <v>62</v>
      </c>
      <c r="F807" s="107">
        <v>45230</v>
      </c>
      <c r="G807" t="s">
        <v>3637</v>
      </c>
      <c r="H807" t="s">
        <v>3424</v>
      </c>
      <c r="I807">
        <v>172000</v>
      </c>
      <c r="J807">
        <v>5400</v>
      </c>
      <c r="N807">
        <v>5400</v>
      </c>
    </row>
    <row r="808" spans="1:48" x14ac:dyDescent="0.3">
      <c r="A808">
        <v>218</v>
      </c>
      <c r="B808" t="s">
        <v>157</v>
      </c>
      <c r="C808" t="s">
        <v>98</v>
      </c>
      <c r="D808" t="s">
        <v>23</v>
      </c>
      <c r="E808" t="s">
        <v>62</v>
      </c>
      <c r="F808" s="107">
        <v>45230</v>
      </c>
      <c r="G808" t="s">
        <v>3637</v>
      </c>
      <c r="H808" t="s">
        <v>3427</v>
      </c>
      <c r="I808">
        <v>172000</v>
      </c>
      <c r="J808">
        <v>1755</v>
      </c>
      <c r="N808">
        <v>1755</v>
      </c>
    </row>
    <row r="809" spans="1:48" x14ac:dyDescent="0.3">
      <c r="A809">
        <v>225</v>
      </c>
      <c r="B809" t="s">
        <v>165</v>
      </c>
      <c r="C809" t="s">
        <v>98</v>
      </c>
      <c r="D809" t="s">
        <v>23</v>
      </c>
      <c r="E809" t="s">
        <v>24</v>
      </c>
      <c r="F809" s="107">
        <v>45230</v>
      </c>
      <c r="G809" t="s">
        <v>3638</v>
      </c>
      <c r="H809" t="s">
        <v>3421</v>
      </c>
      <c r="I809">
        <v>1</v>
      </c>
      <c r="J809">
        <v>4</v>
      </c>
      <c r="AT809">
        <v>4</v>
      </c>
    </row>
    <row r="810" spans="1:48" x14ac:dyDescent="0.3">
      <c r="A810">
        <v>225</v>
      </c>
      <c r="B810" t="s">
        <v>165</v>
      </c>
      <c r="C810" t="s">
        <v>98</v>
      </c>
      <c r="D810" t="s">
        <v>23</v>
      </c>
      <c r="E810" t="s">
        <v>24</v>
      </c>
      <c r="F810" s="107">
        <v>45230</v>
      </c>
      <c r="G810" t="s">
        <v>3638</v>
      </c>
      <c r="H810" t="s">
        <v>3423</v>
      </c>
      <c r="I810">
        <v>1</v>
      </c>
      <c r="J810">
        <v>3</v>
      </c>
      <c r="AT810">
        <v>3</v>
      </c>
    </row>
    <row r="811" spans="1:48" x14ac:dyDescent="0.3">
      <c r="A811">
        <v>225</v>
      </c>
      <c r="B811" t="s">
        <v>165</v>
      </c>
      <c r="C811" t="s">
        <v>98</v>
      </c>
      <c r="D811" t="s">
        <v>23</v>
      </c>
      <c r="E811" t="s">
        <v>24</v>
      </c>
      <c r="F811" s="107">
        <v>45230</v>
      </c>
      <c r="G811" t="s">
        <v>3638</v>
      </c>
      <c r="H811" t="s">
        <v>3426</v>
      </c>
      <c r="I811">
        <v>1</v>
      </c>
      <c r="J811">
        <v>0</v>
      </c>
      <c r="AT811">
        <v>0</v>
      </c>
    </row>
    <row r="812" spans="1:48" x14ac:dyDescent="0.3">
      <c r="A812">
        <v>225</v>
      </c>
      <c r="B812" t="s">
        <v>165</v>
      </c>
      <c r="C812" t="s">
        <v>98</v>
      </c>
      <c r="D812" t="s">
        <v>23</v>
      </c>
      <c r="E812" t="s">
        <v>24</v>
      </c>
      <c r="F812" s="107">
        <v>45230</v>
      </c>
      <c r="G812" t="s">
        <v>3638</v>
      </c>
      <c r="H812" t="s">
        <v>3422</v>
      </c>
      <c r="I812">
        <v>1</v>
      </c>
      <c r="J812">
        <v>10</v>
      </c>
      <c r="AT812">
        <v>10</v>
      </c>
    </row>
    <row r="813" spans="1:48" x14ac:dyDescent="0.3">
      <c r="A813">
        <v>225</v>
      </c>
      <c r="B813" t="s">
        <v>165</v>
      </c>
      <c r="C813" t="s">
        <v>98</v>
      </c>
      <c r="D813" t="s">
        <v>23</v>
      </c>
      <c r="E813" t="s">
        <v>24</v>
      </c>
      <c r="F813" s="107">
        <v>45230</v>
      </c>
      <c r="G813" t="s">
        <v>3638</v>
      </c>
      <c r="H813" t="s">
        <v>3424</v>
      </c>
      <c r="I813">
        <v>1</v>
      </c>
      <c r="J813">
        <v>1</v>
      </c>
      <c r="AT813">
        <v>1</v>
      </c>
    </row>
    <row r="814" spans="1:48" x14ac:dyDescent="0.3">
      <c r="A814">
        <v>225</v>
      </c>
      <c r="B814" t="s">
        <v>165</v>
      </c>
      <c r="C814" t="s">
        <v>98</v>
      </c>
      <c r="D814" t="s">
        <v>23</v>
      </c>
      <c r="E814" t="s">
        <v>24</v>
      </c>
      <c r="F814" s="107">
        <v>45230</v>
      </c>
      <c r="G814" t="s">
        <v>3638</v>
      </c>
      <c r="H814" t="s">
        <v>3427</v>
      </c>
      <c r="I814">
        <v>1</v>
      </c>
      <c r="J814">
        <v>1</v>
      </c>
      <c r="AT814">
        <v>1</v>
      </c>
    </row>
    <row r="815" spans="1:48" x14ac:dyDescent="0.3">
      <c r="A815">
        <v>434</v>
      </c>
      <c r="B815" t="s">
        <v>411</v>
      </c>
      <c r="C815" t="s">
        <v>98</v>
      </c>
      <c r="D815" t="s">
        <v>23</v>
      </c>
      <c r="E815" t="s">
        <v>62</v>
      </c>
      <c r="F815" s="107">
        <v>45230</v>
      </c>
      <c r="G815" t="s">
        <v>3639</v>
      </c>
      <c r="H815" t="s">
        <v>3421</v>
      </c>
      <c r="I815">
        <v>200</v>
      </c>
      <c r="J815">
        <v>0</v>
      </c>
      <c r="AV815">
        <v>0</v>
      </c>
    </row>
    <row r="816" spans="1:48" x14ac:dyDescent="0.3">
      <c r="A816">
        <v>434</v>
      </c>
      <c r="B816" t="s">
        <v>411</v>
      </c>
      <c r="C816" t="s">
        <v>98</v>
      </c>
      <c r="D816" t="s">
        <v>23</v>
      </c>
      <c r="E816" t="s">
        <v>62</v>
      </c>
      <c r="F816" s="107">
        <v>45230</v>
      </c>
      <c r="G816" t="s">
        <v>3639</v>
      </c>
      <c r="H816" t="s">
        <v>3423</v>
      </c>
      <c r="I816">
        <v>200</v>
      </c>
      <c r="J816">
        <v>0.20000000298023221</v>
      </c>
      <c r="AV816">
        <v>0.2</v>
      </c>
    </row>
    <row r="817" spans="1:94" x14ac:dyDescent="0.3">
      <c r="A817">
        <v>434</v>
      </c>
      <c r="B817" t="s">
        <v>411</v>
      </c>
      <c r="C817" t="s">
        <v>98</v>
      </c>
      <c r="D817" t="s">
        <v>23</v>
      </c>
      <c r="E817" t="s">
        <v>62</v>
      </c>
      <c r="F817" s="107">
        <v>45230</v>
      </c>
      <c r="G817" t="s">
        <v>3639</v>
      </c>
      <c r="H817" t="s">
        <v>3426</v>
      </c>
      <c r="I817">
        <v>200</v>
      </c>
      <c r="J817">
        <v>0</v>
      </c>
      <c r="AV817">
        <v>0</v>
      </c>
    </row>
    <row r="818" spans="1:94" x14ac:dyDescent="0.3">
      <c r="A818">
        <v>434</v>
      </c>
      <c r="B818" t="s">
        <v>411</v>
      </c>
      <c r="C818" t="s">
        <v>98</v>
      </c>
      <c r="D818" t="s">
        <v>23</v>
      </c>
      <c r="E818" t="s">
        <v>62</v>
      </c>
      <c r="F818" s="107">
        <v>45230</v>
      </c>
      <c r="G818" t="s">
        <v>3639</v>
      </c>
      <c r="H818" t="s">
        <v>3422</v>
      </c>
      <c r="I818">
        <v>200</v>
      </c>
      <c r="J818">
        <v>1.6000000238418579</v>
      </c>
      <c r="AV818">
        <v>1.6</v>
      </c>
    </row>
    <row r="819" spans="1:94" x14ac:dyDescent="0.3">
      <c r="A819">
        <v>434</v>
      </c>
      <c r="B819" t="s">
        <v>411</v>
      </c>
      <c r="C819" t="s">
        <v>98</v>
      </c>
      <c r="D819" t="s">
        <v>23</v>
      </c>
      <c r="E819" t="s">
        <v>62</v>
      </c>
      <c r="F819" s="107">
        <v>45230</v>
      </c>
      <c r="G819" t="s">
        <v>3639</v>
      </c>
      <c r="H819" t="s">
        <v>3424</v>
      </c>
      <c r="I819">
        <v>200</v>
      </c>
      <c r="J819">
        <v>0.30000001192092901</v>
      </c>
      <c r="AV819">
        <v>0.3</v>
      </c>
    </row>
    <row r="820" spans="1:94" x14ac:dyDescent="0.3">
      <c r="A820">
        <v>434</v>
      </c>
      <c r="B820" t="s">
        <v>411</v>
      </c>
      <c r="C820" t="s">
        <v>98</v>
      </c>
      <c r="D820" t="s">
        <v>23</v>
      </c>
      <c r="E820" t="s">
        <v>62</v>
      </c>
      <c r="F820" s="107">
        <v>45230</v>
      </c>
      <c r="G820" t="s">
        <v>3639</v>
      </c>
      <c r="H820" t="s">
        <v>3427</v>
      </c>
      <c r="I820">
        <v>200</v>
      </c>
      <c r="J820">
        <v>0</v>
      </c>
      <c r="AV820">
        <v>0</v>
      </c>
    </row>
    <row r="821" spans="1:94" x14ac:dyDescent="0.3">
      <c r="A821">
        <v>436</v>
      </c>
      <c r="B821" t="s">
        <v>130</v>
      </c>
      <c r="C821" t="s">
        <v>101</v>
      </c>
      <c r="D821" t="s">
        <v>23</v>
      </c>
      <c r="E821" t="s">
        <v>62</v>
      </c>
      <c r="F821" s="107">
        <v>45230</v>
      </c>
      <c r="G821" t="s">
        <v>3640</v>
      </c>
      <c r="H821" t="s">
        <v>3595</v>
      </c>
      <c r="I821">
        <v>14</v>
      </c>
      <c r="J821">
        <v>2.0999999046325679</v>
      </c>
      <c r="CP821">
        <v>2.1</v>
      </c>
    </row>
    <row r="822" spans="1:94" x14ac:dyDescent="0.3">
      <c r="A822">
        <v>436</v>
      </c>
      <c r="B822" t="s">
        <v>130</v>
      </c>
      <c r="C822" t="s">
        <v>101</v>
      </c>
      <c r="D822" t="s">
        <v>23</v>
      </c>
      <c r="E822" t="s">
        <v>62</v>
      </c>
      <c r="F822" s="107">
        <v>45230</v>
      </c>
      <c r="G822" t="s">
        <v>3640</v>
      </c>
      <c r="H822" t="s">
        <v>3596</v>
      </c>
      <c r="I822">
        <v>7</v>
      </c>
      <c r="J822">
        <v>3</v>
      </c>
      <c r="CP822">
        <v>3</v>
      </c>
    </row>
    <row r="823" spans="1:94" x14ac:dyDescent="0.3">
      <c r="A823">
        <v>208</v>
      </c>
      <c r="B823" t="s">
        <v>149</v>
      </c>
      <c r="C823" t="s">
        <v>98</v>
      </c>
      <c r="D823" t="s">
        <v>23</v>
      </c>
      <c r="E823" t="s">
        <v>62</v>
      </c>
      <c r="F823" s="107">
        <v>45260</v>
      </c>
      <c r="G823" t="s">
        <v>3641</v>
      </c>
      <c r="H823" t="s">
        <v>3421</v>
      </c>
      <c r="I823">
        <v>1</v>
      </c>
      <c r="J823">
        <v>787</v>
      </c>
      <c r="K823">
        <v>787</v>
      </c>
    </row>
    <row r="824" spans="1:94" x14ac:dyDescent="0.3">
      <c r="A824">
        <v>208</v>
      </c>
      <c r="B824" t="s">
        <v>149</v>
      </c>
      <c r="C824" t="s">
        <v>98</v>
      </c>
      <c r="D824" t="s">
        <v>23</v>
      </c>
      <c r="E824" t="s">
        <v>62</v>
      </c>
      <c r="F824" s="107">
        <v>45260</v>
      </c>
      <c r="G824" t="s">
        <v>3641</v>
      </c>
      <c r="H824" t="s">
        <v>3423</v>
      </c>
      <c r="I824">
        <v>1</v>
      </c>
      <c r="J824">
        <v>219</v>
      </c>
      <c r="K824">
        <v>219</v>
      </c>
    </row>
    <row r="825" spans="1:94" x14ac:dyDescent="0.3">
      <c r="A825">
        <v>208</v>
      </c>
      <c r="B825" t="s">
        <v>149</v>
      </c>
      <c r="C825" t="s">
        <v>98</v>
      </c>
      <c r="D825" t="s">
        <v>23</v>
      </c>
      <c r="E825" t="s">
        <v>62</v>
      </c>
      <c r="F825" s="107">
        <v>45260</v>
      </c>
      <c r="G825" t="s">
        <v>3641</v>
      </c>
      <c r="H825" t="s">
        <v>3426</v>
      </c>
      <c r="I825">
        <v>1</v>
      </c>
      <c r="J825">
        <v>0</v>
      </c>
      <c r="K825">
        <v>0</v>
      </c>
    </row>
    <row r="826" spans="1:94" x14ac:dyDescent="0.3">
      <c r="A826">
        <v>208</v>
      </c>
      <c r="B826" t="s">
        <v>149</v>
      </c>
      <c r="C826" t="s">
        <v>98</v>
      </c>
      <c r="D826" t="s">
        <v>23</v>
      </c>
      <c r="E826" t="s">
        <v>62</v>
      </c>
      <c r="F826" s="107">
        <v>45260</v>
      </c>
      <c r="G826" t="s">
        <v>3641</v>
      </c>
      <c r="H826" t="s">
        <v>3422</v>
      </c>
      <c r="I826">
        <v>1</v>
      </c>
      <c r="J826">
        <v>356</v>
      </c>
      <c r="K826">
        <v>356</v>
      </c>
    </row>
    <row r="827" spans="1:94" x14ac:dyDescent="0.3">
      <c r="A827">
        <v>208</v>
      </c>
      <c r="B827" t="s">
        <v>149</v>
      </c>
      <c r="C827" t="s">
        <v>98</v>
      </c>
      <c r="D827" t="s">
        <v>23</v>
      </c>
      <c r="E827" t="s">
        <v>62</v>
      </c>
      <c r="F827" s="107">
        <v>45260</v>
      </c>
      <c r="G827" t="s">
        <v>3641</v>
      </c>
      <c r="H827" t="s">
        <v>3424</v>
      </c>
      <c r="I827">
        <v>0</v>
      </c>
      <c r="J827">
        <v>0</v>
      </c>
      <c r="K827">
        <v>0</v>
      </c>
    </row>
    <row r="828" spans="1:94" x14ac:dyDescent="0.3">
      <c r="A828">
        <v>208</v>
      </c>
      <c r="B828" t="s">
        <v>149</v>
      </c>
      <c r="C828" t="s">
        <v>98</v>
      </c>
      <c r="D828" t="s">
        <v>23</v>
      </c>
      <c r="E828" t="s">
        <v>62</v>
      </c>
      <c r="F828" s="107">
        <v>45260</v>
      </c>
      <c r="G828" t="s">
        <v>3641</v>
      </c>
      <c r="H828" t="s">
        <v>3427</v>
      </c>
      <c r="I828">
        <v>1</v>
      </c>
      <c r="J828">
        <v>18</v>
      </c>
      <c r="K828">
        <v>18</v>
      </c>
    </row>
    <row r="829" spans="1:94" x14ac:dyDescent="0.3">
      <c r="A829">
        <v>214</v>
      </c>
      <c r="B829" t="s">
        <v>152</v>
      </c>
      <c r="C829" t="s">
        <v>98</v>
      </c>
      <c r="D829" t="s">
        <v>23</v>
      </c>
      <c r="E829" t="s">
        <v>62</v>
      </c>
      <c r="F829" s="107">
        <v>45260</v>
      </c>
      <c r="G829" t="s">
        <v>3642</v>
      </c>
      <c r="H829" t="s">
        <v>3421</v>
      </c>
      <c r="I829">
        <v>7500</v>
      </c>
      <c r="J829">
        <v>3982</v>
      </c>
      <c r="L829">
        <v>560</v>
      </c>
      <c r="M829">
        <v>3422</v>
      </c>
    </row>
    <row r="830" spans="1:94" x14ac:dyDescent="0.3">
      <c r="A830">
        <v>214</v>
      </c>
      <c r="B830" t="s">
        <v>152</v>
      </c>
      <c r="C830" t="s">
        <v>98</v>
      </c>
      <c r="D830" t="s">
        <v>23</v>
      </c>
      <c r="E830" t="s">
        <v>62</v>
      </c>
      <c r="F830" s="107">
        <v>45260</v>
      </c>
      <c r="G830" t="s">
        <v>3642</v>
      </c>
      <c r="H830" t="s">
        <v>3423</v>
      </c>
      <c r="I830">
        <v>7500</v>
      </c>
      <c r="J830">
        <v>1026.199951171875</v>
      </c>
      <c r="L830">
        <v>148.19999999999999</v>
      </c>
      <c r="M830">
        <v>878</v>
      </c>
    </row>
    <row r="831" spans="1:94" x14ac:dyDescent="0.3">
      <c r="A831">
        <v>214</v>
      </c>
      <c r="B831" t="s">
        <v>152</v>
      </c>
      <c r="C831" t="s">
        <v>98</v>
      </c>
      <c r="D831" t="s">
        <v>23</v>
      </c>
      <c r="E831" t="s">
        <v>62</v>
      </c>
      <c r="F831" s="107">
        <v>45260</v>
      </c>
      <c r="G831" t="s">
        <v>3642</v>
      </c>
      <c r="H831" t="s">
        <v>3426</v>
      </c>
      <c r="I831">
        <v>7500</v>
      </c>
      <c r="J831">
        <v>0</v>
      </c>
      <c r="L831">
        <v>0</v>
      </c>
      <c r="M831">
        <v>0</v>
      </c>
    </row>
    <row r="832" spans="1:94" x14ac:dyDescent="0.3">
      <c r="A832">
        <v>214</v>
      </c>
      <c r="B832" t="s">
        <v>152</v>
      </c>
      <c r="C832" t="s">
        <v>98</v>
      </c>
      <c r="D832" t="s">
        <v>23</v>
      </c>
      <c r="E832" t="s">
        <v>62</v>
      </c>
      <c r="F832" s="107">
        <v>45260</v>
      </c>
      <c r="G832" t="s">
        <v>3642</v>
      </c>
      <c r="H832" t="s">
        <v>3422</v>
      </c>
      <c r="I832">
        <v>7500</v>
      </c>
      <c r="J832">
        <v>1178.199951171875</v>
      </c>
      <c r="L832">
        <v>79.8</v>
      </c>
      <c r="M832">
        <v>1098.4000000000001</v>
      </c>
    </row>
    <row r="833" spans="1:46" x14ac:dyDescent="0.3">
      <c r="A833">
        <v>214</v>
      </c>
      <c r="B833" t="s">
        <v>152</v>
      </c>
      <c r="C833" t="s">
        <v>98</v>
      </c>
      <c r="D833" t="s">
        <v>23</v>
      </c>
      <c r="E833" t="s">
        <v>62</v>
      </c>
      <c r="F833" s="107">
        <v>45260</v>
      </c>
      <c r="G833" t="s">
        <v>3642</v>
      </c>
      <c r="H833" t="s">
        <v>3424</v>
      </c>
      <c r="I833">
        <v>1</v>
      </c>
      <c r="J833">
        <v>0</v>
      </c>
      <c r="L833">
        <v>0</v>
      </c>
      <c r="M833">
        <v>0</v>
      </c>
    </row>
    <row r="834" spans="1:46" x14ac:dyDescent="0.3">
      <c r="A834">
        <v>214</v>
      </c>
      <c r="B834" t="s">
        <v>152</v>
      </c>
      <c r="C834" t="s">
        <v>98</v>
      </c>
      <c r="D834" t="s">
        <v>23</v>
      </c>
      <c r="E834" t="s">
        <v>62</v>
      </c>
      <c r="F834" s="107">
        <v>45260</v>
      </c>
      <c r="G834" t="s">
        <v>3642</v>
      </c>
      <c r="H834" t="s">
        <v>3427</v>
      </c>
      <c r="I834">
        <v>1</v>
      </c>
      <c r="J834">
        <v>0</v>
      </c>
      <c r="L834">
        <v>0</v>
      </c>
      <c r="M834">
        <v>0</v>
      </c>
    </row>
    <row r="835" spans="1:46" x14ac:dyDescent="0.3">
      <c r="A835">
        <v>217</v>
      </c>
      <c r="B835" t="s">
        <v>156</v>
      </c>
      <c r="C835" t="s">
        <v>98</v>
      </c>
      <c r="D835" t="s">
        <v>23</v>
      </c>
      <c r="E835" t="s">
        <v>24</v>
      </c>
      <c r="F835" s="107">
        <v>45260</v>
      </c>
      <c r="G835" t="s">
        <v>3643</v>
      </c>
      <c r="H835" t="s">
        <v>3421</v>
      </c>
      <c r="I835">
        <v>20</v>
      </c>
      <c r="J835">
        <v>14.060000419616699</v>
      </c>
      <c r="L835">
        <v>560</v>
      </c>
      <c r="M835">
        <v>3422</v>
      </c>
      <c r="AS835">
        <v>560</v>
      </c>
    </row>
    <row r="836" spans="1:46" x14ac:dyDescent="0.3">
      <c r="A836">
        <v>217</v>
      </c>
      <c r="B836" t="s">
        <v>156</v>
      </c>
      <c r="C836" t="s">
        <v>98</v>
      </c>
      <c r="D836" t="s">
        <v>23</v>
      </c>
      <c r="E836" t="s">
        <v>24</v>
      </c>
      <c r="F836" s="107">
        <v>45260</v>
      </c>
      <c r="G836" t="s">
        <v>3643</v>
      </c>
      <c r="H836" t="s">
        <v>3423</v>
      </c>
      <c r="I836">
        <v>20</v>
      </c>
      <c r="J836">
        <v>14.439999580383301</v>
      </c>
      <c r="L836">
        <v>148.19999999999999</v>
      </c>
      <c r="M836">
        <v>878</v>
      </c>
      <c r="AS836">
        <v>148.19999999999999</v>
      </c>
    </row>
    <row r="837" spans="1:46" x14ac:dyDescent="0.3">
      <c r="A837">
        <v>217</v>
      </c>
      <c r="B837" t="s">
        <v>156</v>
      </c>
      <c r="C837" t="s">
        <v>98</v>
      </c>
      <c r="D837" t="s">
        <v>23</v>
      </c>
      <c r="E837" t="s">
        <v>24</v>
      </c>
      <c r="F837" s="107">
        <v>45260</v>
      </c>
      <c r="G837" t="s">
        <v>3643</v>
      </c>
      <c r="H837" t="s">
        <v>3426</v>
      </c>
      <c r="I837">
        <v>20</v>
      </c>
      <c r="J837">
        <v>0</v>
      </c>
      <c r="L837">
        <v>0</v>
      </c>
      <c r="M837">
        <v>0</v>
      </c>
      <c r="AS837">
        <v>0</v>
      </c>
    </row>
    <row r="838" spans="1:46" x14ac:dyDescent="0.3">
      <c r="A838">
        <v>217</v>
      </c>
      <c r="B838" t="s">
        <v>156</v>
      </c>
      <c r="C838" t="s">
        <v>98</v>
      </c>
      <c r="D838" t="s">
        <v>23</v>
      </c>
      <c r="E838" t="s">
        <v>24</v>
      </c>
      <c r="F838" s="107">
        <v>45260</v>
      </c>
      <c r="G838" t="s">
        <v>3643</v>
      </c>
      <c r="H838" t="s">
        <v>3422</v>
      </c>
      <c r="I838">
        <v>20</v>
      </c>
      <c r="J838">
        <v>6.7699999809265137</v>
      </c>
      <c r="L838">
        <v>79.8</v>
      </c>
      <c r="M838">
        <v>1098.4000000000001</v>
      </c>
      <c r="AS838">
        <v>79.8</v>
      </c>
    </row>
    <row r="839" spans="1:46" x14ac:dyDescent="0.3">
      <c r="A839">
        <v>217</v>
      </c>
      <c r="B839" t="s">
        <v>156</v>
      </c>
      <c r="C839" t="s">
        <v>98</v>
      </c>
      <c r="D839" t="s">
        <v>23</v>
      </c>
      <c r="E839" t="s">
        <v>24</v>
      </c>
      <c r="F839" s="107">
        <v>45260</v>
      </c>
      <c r="G839" t="s">
        <v>3643</v>
      </c>
      <c r="H839" t="s">
        <v>3424</v>
      </c>
      <c r="I839">
        <v>20</v>
      </c>
      <c r="J839">
        <v>0</v>
      </c>
      <c r="L839">
        <v>0</v>
      </c>
      <c r="M839">
        <v>0</v>
      </c>
      <c r="AS839">
        <v>0</v>
      </c>
    </row>
    <row r="840" spans="1:46" x14ac:dyDescent="0.3">
      <c r="A840">
        <v>217</v>
      </c>
      <c r="B840" t="s">
        <v>156</v>
      </c>
      <c r="C840" t="s">
        <v>98</v>
      </c>
      <c r="D840" t="s">
        <v>23</v>
      </c>
      <c r="E840" t="s">
        <v>24</v>
      </c>
      <c r="F840" s="107">
        <v>45260</v>
      </c>
      <c r="G840" t="s">
        <v>3643</v>
      </c>
      <c r="H840" t="s">
        <v>3427</v>
      </c>
      <c r="I840">
        <v>20</v>
      </c>
      <c r="J840">
        <v>0</v>
      </c>
      <c r="L840">
        <v>0</v>
      </c>
      <c r="M840">
        <v>0</v>
      </c>
      <c r="AS840">
        <v>0</v>
      </c>
    </row>
    <row r="841" spans="1:46" x14ac:dyDescent="0.3">
      <c r="A841">
        <v>218</v>
      </c>
      <c r="B841" t="s">
        <v>157</v>
      </c>
      <c r="C841" t="s">
        <v>98</v>
      </c>
      <c r="D841" t="s">
        <v>23</v>
      </c>
      <c r="E841" t="s">
        <v>62</v>
      </c>
      <c r="F841" s="107">
        <v>45260</v>
      </c>
      <c r="G841" t="s">
        <v>3644</v>
      </c>
      <c r="H841" t="s">
        <v>3421</v>
      </c>
      <c r="I841">
        <v>172000</v>
      </c>
      <c r="J841">
        <v>73134</v>
      </c>
      <c r="N841">
        <v>73134</v>
      </c>
    </row>
    <row r="842" spans="1:46" x14ac:dyDescent="0.3">
      <c r="A842">
        <v>218</v>
      </c>
      <c r="B842" t="s">
        <v>157</v>
      </c>
      <c r="C842" t="s">
        <v>98</v>
      </c>
      <c r="D842" t="s">
        <v>23</v>
      </c>
      <c r="E842" t="s">
        <v>62</v>
      </c>
      <c r="F842" s="107">
        <v>45260</v>
      </c>
      <c r="G842" t="s">
        <v>3644</v>
      </c>
      <c r="H842" t="s">
        <v>3423</v>
      </c>
      <c r="I842">
        <v>172000</v>
      </c>
      <c r="J842">
        <v>43890</v>
      </c>
      <c r="N842">
        <v>43890</v>
      </c>
    </row>
    <row r="843" spans="1:46" x14ac:dyDescent="0.3">
      <c r="A843">
        <v>218</v>
      </c>
      <c r="B843" t="s">
        <v>157</v>
      </c>
      <c r="C843" t="s">
        <v>98</v>
      </c>
      <c r="D843" t="s">
        <v>23</v>
      </c>
      <c r="E843" t="s">
        <v>62</v>
      </c>
      <c r="F843" s="107">
        <v>45260</v>
      </c>
      <c r="G843" t="s">
        <v>3644</v>
      </c>
      <c r="H843" t="s">
        <v>3426</v>
      </c>
      <c r="I843">
        <v>172000</v>
      </c>
      <c r="J843">
        <v>0</v>
      </c>
      <c r="N843">
        <v>0</v>
      </c>
    </row>
    <row r="844" spans="1:46" x14ac:dyDescent="0.3">
      <c r="A844">
        <v>218</v>
      </c>
      <c r="B844" t="s">
        <v>157</v>
      </c>
      <c r="C844" t="s">
        <v>98</v>
      </c>
      <c r="D844" t="s">
        <v>23</v>
      </c>
      <c r="E844" t="s">
        <v>62</v>
      </c>
      <c r="F844" s="107">
        <v>45260</v>
      </c>
      <c r="G844" t="s">
        <v>3644</v>
      </c>
      <c r="H844" t="s">
        <v>3422</v>
      </c>
      <c r="I844">
        <v>172000</v>
      </c>
      <c r="J844">
        <v>6267</v>
      </c>
      <c r="N844">
        <v>6267</v>
      </c>
    </row>
    <row r="845" spans="1:46" x14ac:dyDescent="0.3">
      <c r="A845">
        <v>218</v>
      </c>
      <c r="B845" t="s">
        <v>157</v>
      </c>
      <c r="C845" t="s">
        <v>98</v>
      </c>
      <c r="D845" t="s">
        <v>23</v>
      </c>
      <c r="E845" t="s">
        <v>62</v>
      </c>
      <c r="F845" s="107">
        <v>45260</v>
      </c>
      <c r="G845" t="s">
        <v>3644</v>
      </c>
      <c r="H845" t="s">
        <v>3424</v>
      </c>
      <c r="I845">
        <v>172000</v>
      </c>
      <c r="J845">
        <v>4920</v>
      </c>
      <c r="N845">
        <v>4920</v>
      </c>
    </row>
    <row r="846" spans="1:46" x14ac:dyDescent="0.3">
      <c r="A846">
        <v>218</v>
      </c>
      <c r="B846" t="s">
        <v>157</v>
      </c>
      <c r="C846" t="s">
        <v>98</v>
      </c>
      <c r="D846" t="s">
        <v>23</v>
      </c>
      <c r="E846" t="s">
        <v>62</v>
      </c>
      <c r="F846" s="107">
        <v>45260</v>
      </c>
      <c r="G846" t="s">
        <v>3644</v>
      </c>
      <c r="H846" t="s">
        <v>3427</v>
      </c>
      <c r="I846">
        <v>172000</v>
      </c>
      <c r="J846">
        <v>1559</v>
      </c>
      <c r="N846">
        <v>1559</v>
      </c>
    </row>
    <row r="847" spans="1:46" x14ac:dyDescent="0.3">
      <c r="A847">
        <v>225</v>
      </c>
      <c r="B847" t="s">
        <v>165</v>
      </c>
      <c r="C847" t="s">
        <v>98</v>
      </c>
      <c r="D847" t="s">
        <v>23</v>
      </c>
      <c r="E847" t="s">
        <v>24</v>
      </c>
      <c r="F847" s="107">
        <v>45260</v>
      </c>
      <c r="G847" t="s">
        <v>3645</v>
      </c>
      <c r="H847" t="s">
        <v>3421</v>
      </c>
      <c r="I847">
        <v>1</v>
      </c>
      <c r="J847">
        <v>4</v>
      </c>
      <c r="AT847">
        <v>4</v>
      </c>
    </row>
    <row r="848" spans="1:46" x14ac:dyDescent="0.3">
      <c r="A848">
        <v>225</v>
      </c>
      <c r="B848" t="s">
        <v>165</v>
      </c>
      <c r="C848" t="s">
        <v>98</v>
      </c>
      <c r="D848" t="s">
        <v>23</v>
      </c>
      <c r="E848" t="s">
        <v>24</v>
      </c>
      <c r="F848" s="107">
        <v>45260</v>
      </c>
      <c r="G848" t="s">
        <v>3645</v>
      </c>
      <c r="H848" t="s">
        <v>3423</v>
      </c>
      <c r="I848">
        <v>1</v>
      </c>
      <c r="J848">
        <v>2</v>
      </c>
      <c r="AT848">
        <v>2</v>
      </c>
    </row>
    <row r="849" spans="1:94" x14ac:dyDescent="0.3">
      <c r="A849">
        <v>225</v>
      </c>
      <c r="B849" t="s">
        <v>165</v>
      </c>
      <c r="C849" t="s">
        <v>98</v>
      </c>
      <c r="D849" t="s">
        <v>23</v>
      </c>
      <c r="E849" t="s">
        <v>24</v>
      </c>
      <c r="F849" s="107">
        <v>45260</v>
      </c>
      <c r="G849" t="s">
        <v>3645</v>
      </c>
      <c r="H849" t="s">
        <v>3426</v>
      </c>
      <c r="I849">
        <v>1</v>
      </c>
      <c r="J849">
        <v>0</v>
      </c>
      <c r="AT849">
        <v>0</v>
      </c>
    </row>
    <row r="850" spans="1:94" x14ac:dyDescent="0.3">
      <c r="A850">
        <v>225</v>
      </c>
      <c r="B850" t="s">
        <v>165</v>
      </c>
      <c r="C850" t="s">
        <v>98</v>
      </c>
      <c r="D850" t="s">
        <v>23</v>
      </c>
      <c r="E850" t="s">
        <v>24</v>
      </c>
      <c r="F850" s="107">
        <v>45260</v>
      </c>
      <c r="G850" t="s">
        <v>3645</v>
      </c>
      <c r="H850" t="s">
        <v>3422</v>
      </c>
      <c r="I850">
        <v>1</v>
      </c>
      <c r="J850">
        <v>10</v>
      </c>
      <c r="AT850">
        <v>10</v>
      </c>
    </row>
    <row r="851" spans="1:94" x14ac:dyDescent="0.3">
      <c r="A851">
        <v>225</v>
      </c>
      <c r="B851" t="s">
        <v>165</v>
      </c>
      <c r="C851" t="s">
        <v>98</v>
      </c>
      <c r="D851" t="s">
        <v>23</v>
      </c>
      <c r="E851" t="s">
        <v>24</v>
      </c>
      <c r="F851" s="107">
        <v>45260</v>
      </c>
      <c r="G851" t="s">
        <v>3645</v>
      </c>
      <c r="H851" t="s">
        <v>3424</v>
      </c>
      <c r="I851">
        <v>1</v>
      </c>
      <c r="J851">
        <v>1</v>
      </c>
      <c r="AT851">
        <v>1</v>
      </c>
    </row>
    <row r="852" spans="1:94" x14ac:dyDescent="0.3">
      <c r="A852">
        <v>225</v>
      </c>
      <c r="B852" t="s">
        <v>165</v>
      </c>
      <c r="C852" t="s">
        <v>98</v>
      </c>
      <c r="D852" t="s">
        <v>23</v>
      </c>
      <c r="E852" t="s">
        <v>24</v>
      </c>
      <c r="F852" s="107">
        <v>45260</v>
      </c>
      <c r="G852" t="s">
        <v>3645</v>
      </c>
      <c r="H852" t="s">
        <v>3427</v>
      </c>
      <c r="I852">
        <v>1</v>
      </c>
      <c r="J852">
        <v>1</v>
      </c>
      <c r="AT852">
        <v>1</v>
      </c>
    </row>
    <row r="853" spans="1:94" x14ac:dyDescent="0.3">
      <c r="A853">
        <v>434</v>
      </c>
      <c r="B853" t="s">
        <v>411</v>
      </c>
      <c r="C853" t="s">
        <v>98</v>
      </c>
      <c r="D853" t="s">
        <v>23</v>
      </c>
      <c r="E853" t="s">
        <v>62</v>
      </c>
      <c r="F853" s="107">
        <v>45260</v>
      </c>
      <c r="G853" t="s">
        <v>3646</v>
      </c>
      <c r="H853" t="s">
        <v>3421</v>
      </c>
      <c r="I853">
        <v>200</v>
      </c>
      <c r="J853">
        <v>0</v>
      </c>
      <c r="AV853">
        <v>0</v>
      </c>
    </row>
    <row r="854" spans="1:94" x14ac:dyDescent="0.3">
      <c r="A854">
        <v>434</v>
      </c>
      <c r="B854" t="s">
        <v>411</v>
      </c>
      <c r="C854" t="s">
        <v>98</v>
      </c>
      <c r="D854" t="s">
        <v>23</v>
      </c>
      <c r="E854" t="s">
        <v>62</v>
      </c>
      <c r="F854" s="107">
        <v>45260</v>
      </c>
      <c r="G854" t="s">
        <v>3646</v>
      </c>
      <c r="H854" t="s">
        <v>3423</v>
      </c>
      <c r="I854">
        <v>200</v>
      </c>
      <c r="J854">
        <v>1.110000014305115</v>
      </c>
      <c r="AV854">
        <v>1.1100000000000001</v>
      </c>
    </row>
    <row r="855" spans="1:94" x14ac:dyDescent="0.3">
      <c r="A855">
        <v>434</v>
      </c>
      <c r="B855" t="s">
        <v>411</v>
      </c>
      <c r="C855" t="s">
        <v>98</v>
      </c>
      <c r="D855" t="s">
        <v>23</v>
      </c>
      <c r="E855" t="s">
        <v>62</v>
      </c>
      <c r="F855" s="107">
        <v>45260</v>
      </c>
      <c r="G855" t="s">
        <v>3646</v>
      </c>
      <c r="H855" t="s">
        <v>3426</v>
      </c>
      <c r="I855">
        <v>200</v>
      </c>
      <c r="J855">
        <v>0</v>
      </c>
      <c r="AV855">
        <v>0</v>
      </c>
    </row>
    <row r="856" spans="1:94" x14ac:dyDescent="0.3">
      <c r="A856">
        <v>434</v>
      </c>
      <c r="B856" t="s">
        <v>411</v>
      </c>
      <c r="C856" t="s">
        <v>98</v>
      </c>
      <c r="D856" t="s">
        <v>23</v>
      </c>
      <c r="E856" t="s">
        <v>62</v>
      </c>
      <c r="F856" s="107">
        <v>45260</v>
      </c>
      <c r="G856" t="s">
        <v>3646</v>
      </c>
      <c r="H856" t="s">
        <v>3422</v>
      </c>
      <c r="I856">
        <v>200</v>
      </c>
      <c r="J856">
        <v>13</v>
      </c>
      <c r="AV856">
        <v>13</v>
      </c>
    </row>
    <row r="857" spans="1:94" x14ac:dyDescent="0.3">
      <c r="A857">
        <v>434</v>
      </c>
      <c r="B857" t="s">
        <v>411</v>
      </c>
      <c r="C857" t="s">
        <v>98</v>
      </c>
      <c r="D857" t="s">
        <v>23</v>
      </c>
      <c r="E857" t="s">
        <v>62</v>
      </c>
      <c r="F857" s="107">
        <v>45260</v>
      </c>
      <c r="G857" t="s">
        <v>3646</v>
      </c>
      <c r="H857" t="s">
        <v>3424</v>
      </c>
      <c r="I857">
        <v>200</v>
      </c>
      <c r="J857">
        <v>0.20000000298023221</v>
      </c>
      <c r="AV857">
        <v>0.2</v>
      </c>
    </row>
    <row r="858" spans="1:94" x14ac:dyDescent="0.3">
      <c r="A858">
        <v>434</v>
      </c>
      <c r="B858" t="s">
        <v>411</v>
      </c>
      <c r="C858" t="s">
        <v>98</v>
      </c>
      <c r="D858" t="s">
        <v>23</v>
      </c>
      <c r="E858" t="s">
        <v>62</v>
      </c>
      <c r="F858" s="107">
        <v>45260</v>
      </c>
      <c r="G858" t="s">
        <v>3646</v>
      </c>
      <c r="H858" t="s">
        <v>3427</v>
      </c>
      <c r="I858">
        <v>200</v>
      </c>
      <c r="J858">
        <v>0</v>
      </c>
      <c r="AV858">
        <v>0</v>
      </c>
    </row>
    <row r="859" spans="1:94" x14ac:dyDescent="0.3">
      <c r="A859">
        <v>436</v>
      </c>
      <c r="B859" t="s">
        <v>130</v>
      </c>
      <c r="C859" t="s">
        <v>101</v>
      </c>
      <c r="D859" t="s">
        <v>23</v>
      </c>
      <c r="E859" t="s">
        <v>62</v>
      </c>
      <c r="F859" s="107">
        <v>45260</v>
      </c>
      <c r="G859" t="s">
        <v>3647</v>
      </c>
      <c r="H859" t="s">
        <v>3595</v>
      </c>
      <c r="I859">
        <v>14</v>
      </c>
      <c r="J859">
        <v>2.25</v>
      </c>
      <c r="CP859">
        <v>2.25</v>
      </c>
    </row>
    <row r="860" spans="1:94" x14ac:dyDescent="0.3">
      <c r="A860">
        <v>436</v>
      </c>
      <c r="B860" t="s">
        <v>130</v>
      </c>
      <c r="C860" t="s">
        <v>101</v>
      </c>
      <c r="D860" t="s">
        <v>23</v>
      </c>
      <c r="E860" t="s">
        <v>62</v>
      </c>
      <c r="F860" s="107">
        <v>45260</v>
      </c>
      <c r="G860" t="s">
        <v>3647</v>
      </c>
      <c r="H860" t="s">
        <v>3596</v>
      </c>
      <c r="I860">
        <v>7</v>
      </c>
      <c r="J860">
        <v>8.6599998474121094</v>
      </c>
      <c r="CP860">
        <v>8.66</v>
      </c>
    </row>
    <row r="861" spans="1:94" x14ac:dyDescent="0.3">
      <c r="A861">
        <v>208</v>
      </c>
      <c r="B861" t="s">
        <v>149</v>
      </c>
      <c r="C861" t="s">
        <v>98</v>
      </c>
      <c r="D861" t="s">
        <v>23</v>
      </c>
      <c r="E861" t="s">
        <v>62</v>
      </c>
      <c r="F861" s="107">
        <v>45291</v>
      </c>
      <c r="G861" t="s">
        <v>2902</v>
      </c>
      <c r="H861" t="s">
        <v>3421</v>
      </c>
      <c r="I861">
        <v>1</v>
      </c>
      <c r="J861">
        <v>787</v>
      </c>
      <c r="K861">
        <v>787</v>
      </c>
    </row>
    <row r="862" spans="1:94" x14ac:dyDescent="0.3">
      <c r="A862">
        <v>208</v>
      </c>
      <c r="B862" t="s">
        <v>149</v>
      </c>
      <c r="C862" t="s">
        <v>98</v>
      </c>
      <c r="D862" t="s">
        <v>23</v>
      </c>
      <c r="E862" t="s">
        <v>62</v>
      </c>
      <c r="F862" s="107">
        <v>45291</v>
      </c>
      <c r="G862" t="s">
        <v>2902</v>
      </c>
      <c r="H862" t="s">
        <v>3423</v>
      </c>
      <c r="I862">
        <v>1</v>
      </c>
      <c r="J862">
        <v>219</v>
      </c>
      <c r="K862">
        <v>219</v>
      </c>
    </row>
    <row r="863" spans="1:94" x14ac:dyDescent="0.3">
      <c r="A863">
        <v>208</v>
      </c>
      <c r="B863" t="s">
        <v>149</v>
      </c>
      <c r="C863" t="s">
        <v>98</v>
      </c>
      <c r="D863" t="s">
        <v>23</v>
      </c>
      <c r="E863" t="s">
        <v>62</v>
      </c>
      <c r="F863" s="107">
        <v>45291</v>
      </c>
      <c r="G863" t="s">
        <v>2902</v>
      </c>
      <c r="H863" t="s">
        <v>3426</v>
      </c>
      <c r="I863">
        <v>1</v>
      </c>
      <c r="J863">
        <v>0</v>
      </c>
      <c r="K863">
        <v>0</v>
      </c>
    </row>
    <row r="864" spans="1:94" x14ac:dyDescent="0.3">
      <c r="A864">
        <v>208</v>
      </c>
      <c r="B864" t="s">
        <v>149</v>
      </c>
      <c r="C864" t="s">
        <v>98</v>
      </c>
      <c r="D864" t="s">
        <v>23</v>
      </c>
      <c r="E864" t="s">
        <v>62</v>
      </c>
      <c r="F864" s="107">
        <v>45291</v>
      </c>
      <c r="G864" t="s">
        <v>2902</v>
      </c>
      <c r="H864" t="s">
        <v>3422</v>
      </c>
      <c r="I864">
        <v>1</v>
      </c>
      <c r="J864">
        <v>310</v>
      </c>
      <c r="K864">
        <v>310</v>
      </c>
    </row>
    <row r="865" spans="1:45" x14ac:dyDescent="0.3">
      <c r="A865">
        <v>208</v>
      </c>
      <c r="B865" t="s">
        <v>149</v>
      </c>
      <c r="C865" t="s">
        <v>98</v>
      </c>
      <c r="D865" t="s">
        <v>23</v>
      </c>
      <c r="E865" t="s">
        <v>62</v>
      </c>
      <c r="F865" s="107">
        <v>45291</v>
      </c>
      <c r="G865" t="s">
        <v>2902</v>
      </c>
      <c r="H865" t="s">
        <v>3424</v>
      </c>
      <c r="I865">
        <v>0</v>
      </c>
      <c r="J865">
        <v>0</v>
      </c>
      <c r="K865">
        <v>0</v>
      </c>
    </row>
    <row r="866" spans="1:45" x14ac:dyDescent="0.3">
      <c r="A866">
        <v>208</v>
      </c>
      <c r="B866" t="s">
        <v>149</v>
      </c>
      <c r="C866" t="s">
        <v>98</v>
      </c>
      <c r="D866" t="s">
        <v>23</v>
      </c>
      <c r="E866" t="s">
        <v>62</v>
      </c>
      <c r="F866" s="107">
        <v>45291</v>
      </c>
      <c r="G866" t="s">
        <v>2902</v>
      </c>
      <c r="H866" t="s">
        <v>3427</v>
      </c>
      <c r="I866">
        <v>1</v>
      </c>
      <c r="J866">
        <v>20</v>
      </c>
      <c r="K866">
        <v>20</v>
      </c>
    </row>
    <row r="867" spans="1:45" x14ac:dyDescent="0.3">
      <c r="A867">
        <v>214</v>
      </c>
      <c r="B867" t="s">
        <v>152</v>
      </c>
      <c r="C867" t="s">
        <v>98</v>
      </c>
      <c r="D867" t="s">
        <v>23</v>
      </c>
      <c r="E867" t="s">
        <v>62</v>
      </c>
      <c r="F867" s="107">
        <v>45291</v>
      </c>
      <c r="G867" t="s">
        <v>2905</v>
      </c>
      <c r="H867" t="s">
        <v>3421</v>
      </c>
      <c r="I867">
        <v>7500</v>
      </c>
      <c r="J867">
        <v>1184</v>
      </c>
      <c r="L867">
        <v>509</v>
      </c>
      <c r="M867">
        <v>675</v>
      </c>
    </row>
    <row r="868" spans="1:45" x14ac:dyDescent="0.3">
      <c r="A868">
        <v>214</v>
      </c>
      <c r="B868" t="s">
        <v>152</v>
      </c>
      <c r="C868" t="s">
        <v>98</v>
      </c>
      <c r="D868" t="s">
        <v>23</v>
      </c>
      <c r="E868" t="s">
        <v>62</v>
      </c>
      <c r="F868" s="107">
        <v>45291</v>
      </c>
      <c r="G868" t="s">
        <v>2905</v>
      </c>
      <c r="H868" t="s">
        <v>3423</v>
      </c>
      <c r="I868">
        <v>7500</v>
      </c>
      <c r="J868">
        <v>449.79000854492188</v>
      </c>
      <c r="L868">
        <v>0</v>
      </c>
      <c r="M868">
        <v>449.79</v>
      </c>
    </row>
    <row r="869" spans="1:45" x14ac:dyDescent="0.3">
      <c r="A869">
        <v>214</v>
      </c>
      <c r="B869" t="s">
        <v>152</v>
      </c>
      <c r="C869" t="s">
        <v>98</v>
      </c>
      <c r="D869" t="s">
        <v>23</v>
      </c>
      <c r="E869" t="s">
        <v>62</v>
      </c>
      <c r="F869" s="107">
        <v>45291</v>
      </c>
      <c r="G869" t="s">
        <v>2905</v>
      </c>
      <c r="H869" t="s">
        <v>3426</v>
      </c>
      <c r="I869">
        <v>7500</v>
      </c>
      <c r="J869">
        <v>0</v>
      </c>
      <c r="L869">
        <v>0</v>
      </c>
      <c r="M869">
        <v>0</v>
      </c>
    </row>
    <row r="870" spans="1:45" x14ac:dyDescent="0.3">
      <c r="A870">
        <v>214</v>
      </c>
      <c r="B870" t="s">
        <v>152</v>
      </c>
      <c r="C870" t="s">
        <v>98</v>
      </c>
      <c r="D870" t="s">
        <v>23</v>
      </c>
      <c r="E870" t="s">
        <v>62</v>
      </c>
      <c r="F870" s="107">
        <v>45291</v>
      </c>
      <c r="G870" t="s">
        <v>2905</v>
      </c>
      <c r="H870" t="s">
        <v>3422</v>
      </c>
      <c r="I870">
        <v>7500</v>
      </c>
      <c r="J870">
        <v>495.79998779296881</v>
      </c>
      <c r="L870">
        <v>56.2</v>
      </c>
      <c r="M870">
        <v>439.6</v>
      </c>
    </row>
    <row r="871" spans="1:45" x14ac:dyDescent="0.3">
      <c r="A871">
        <v>214</v>
      </c>
      <c r="B871" t="s">
        <v>152</v>
      </c>
      <c r="C871" t="s">
        <v>98</v>
      </c>
      <c r="D871" t="s">
        <v>23</v>
      </c>
      <c r="E871" t="s">
        <v>62</v>
      </c>
      <c r="F871" s="107">
        <v>45291</v>
      </c>
      <c r="G871" t="s">
        <v>2905</v>
      </c>
      <c r="H871" t="s">
        <v>3424</v>
      </c>
      <c r="I871">
        <v>1</v>
      </c>
      <c r="J871">
        <v>0</v>
      </c>
      <c r="L871">
        <v>0</v>
      </c>
      <c r="M871">
        <v>0</v>
      </c>
    </row>
    <row r="872" spans="1:45" x14ac:dyDescent="0.3">
      <c r="A872">
        <v>214</v>
      </c>
      <c r="B872" t="s">
        <v>152</v>
      </c>
      <c r="C872" t="s">
        <v>98</v>
      </c>
      <c r="D872" t="s">
        <v>23</v>
      </c>
      <c r="E872" t="s">
        <v>62</v>
      </c>
      <c r="F872" s="107">
        <v>45291</v>
      </c>
      <c r="G872" t="s">
        <v>2905</v>
      </c>
      <c r="H872" t="s">
        <v>3427</v>
      </c>
      <c r="I872">
        <v>1</v>
      </c>
      <c r="J872">
        <v>0</v>
      </c>
      <c r="L872">
        <v>0</v>
      </c>
      <c r="M872">
        <v>0</v>
      </c>
    </row>
    <row r="873" spans="1:45" x14ac:dyDescent="0.3">
      <c r="A873">
        <v>217</v>
      </c>
      <c r="B873" t="s">
        <v>156</v>
      </c>
      <c r="C873" t="s">
        <v>98</v>
      </c>
      <c r="D873" t="s">
        <v>23</v>
      </c>
      <c r="E873" t="s">
        <v>24</v>
      </c>
      <c r="F873" s="107">
        <v>45291</v>
      </c>
      <c r="G873" t="s">
        <v>2909</v>
      </c>
      <c r="H873" t="s">
        <v>3421</v>
      </c>
      <c r="I873">
        <v>20</v>
      </c>
      <c r="J873">
        <v>42.990001678466797</v>
      </c>
      <c r="L873">
        <v>509</v>
      </c>
      <c r="M873">
        <v>675</v>
      </c>
      <c r="AS873">
        <v>509</v>
      </c>
    </row>
    <row r="874" spans="1:45" x14ac:dyDescent="0.3">
      <c r="A874">
        <v>217</v>
      </c>
      <c r="B874" t="s">
        <v>156</v>
      </c>
      <c r="C874" t="s">
        <v>98</v>
      </c>
      <c r="D874" t="s">
        <v>23</v>
      </c>
      <c r="E874" t="s">
        <v>24</v>
      </c>
      <c r="F874" s="107">
        <v>45291</v>
      </c>
      <c r="G874" t="s">
        <v>2909</v>
      </c>
      <c r="H874" t="s">
        <v>3423</v>
      </c>
      <c r="I874">
        <v>20</v>
      </c>
      <c r="J874">
        <v>0</v>
      </c>
      <c r="L874">
        <v>0</v>
      </c>
      <c r="M874">
        <v>449.79</v>
      </c>
      <c r="AS874">
        <v>0</v>
      </c>
    </row>
    <row r="875" spans="1:45" x14ac:dyDescent="0.3">
      <c r="A875">
        <v>217</v>
      </c>
      <c r="B875" t="s">
        <v>156</v>
      </c>
      <c r="C875" t="s">
        <v>98</v>
      </c>
      <c r="D875" t="s">
        <v>23</v>
      </c>
      <c r="E875" t="s">
        <v>24</v>
      </c>
      <c r="F875" s="107">
        <v>45291</v>
      </c>
      <c r="G875" t="s">
        <v>2909</v>
      </c>
      <c r="H875" t="s">
        <v>3426</v>
      </c>
      <c r="I875">
        <v>20</v>
      </c>
      <c r="J875">
        <v>0</v>
      </c>
      <c r="L875">
        <v>0</v>
      </c>
      <c r="M875">
        <v>0</v>
      </c>
      <c r="AS875">
        <v>0</v>
      </c>
    </row>
    <row r="876" spans="1:45" x14ac:dyDescent="0.3">
      <c r="A876">
        <v>217</v>
      </c>
      <c r="B876" t="s">
        <v>156</v>
      </c>
      <c r="C876" t="s">
        <v>98</v>
      </c>
      <c r="D876" t="s">
        <v>23</v>
      </c>
      <c r="E876" t="s">
        <v>24</v>
      </c>
      <c r="F876" s="107">
        <v>45291</v>
      </c>
      <c r="G876" t="s">
        <v>2909</v>
      </c>
      <c r="H876" t="s">
        <v>3422</v>
      </c>
      <c r="I876">
        <v>20</v>
      </c>
      <c r="J876">
        <v>11.340000152587891</v>
      </c>
      <c r="L876">
        <v>56.2</v>
      </c>
      <c r="M876">
        <v>439.6</v>
      </c>
      <c r="AS876">
        <v>56.2</v>
      </c>
    </row>
    <row r="877" spans="1:45" x14ac:dyDescent="0.3">
      <c r="A877">
        <v>217</v>
      </c>
      <c r="B877" t="s">
        <v>156</v>
      </c>
      <c r="C877" t="s">
        <v>98</v>
      </c>
      <c r="D877" t="s">
        <v>23</v>
      </c>
      <c r="E877" t="s">
        <v>24</v>
      </c>
      <c r="F877" s="107">
        <v>45291</v>
      </c>
      <c r="G877" t="s">
        <v>2909</v>
      </c>
      <c r="H877" t="s">
        <v>3424</v>
      </c>
      <c r="I877">
        <v>20</v>
      </c>
      <c r="J877">
        <v>0</v>
      </c>
      <c r="L877">
        <v>0</v>
      </c>
      <c r="M877">
        <v>0</v>
      </c>
      <c r="AS877">
        <v>0</v>
      </c>
    </row>
    <row r="878" spans="1:45" x14ac:dyDescent="0.3">
      <c r="A878">
        <v>217</v>
      </c>
      <c r="B878" t="s">
        <v>156</v>
      </c>
      <c r="C878" t="s">
        <v>98</v>
      </c>
      <c r="D878" t="s">
        <v>23</v>
      </c>
      <c r="E878" t="s">
        <v>24</v>
      </c>
      <c r="F878" s="107">
        <v>45291</v>
      </c>
      <c r="G878" t="s">
        <v>2909</v>
      </c>
      <c r="H878" t="s">
        <v>3427</v>
      </c>
      <c r="I878">
        <v>20</v>
      </c>
      <c r="J878">
        <v>0</v>
      </c>
      <c r="L878">
        <v>0</v>
      </c>
      <c r="M878">
        <v>0</v>
      </c>
      <c r="AS878">
        <v>0</v>
      </c>
    </row>
    <row r="879" spans="1:45" x14ac:dyDescent="0.3">
      <c r="A879">
        <v>218</v>
      </c>
      <c r="B879" t="s">
        <v>157</v>
      </c>
      <c r="C879" t="s">
        <v>98</v>
      </c>
      <c r="D879" t="s">
        <v>23</v>
      </c>
      <c r="E879" t="s">
        <v>62</v>
      </c>
      <c r="F879" s="107">
        <v>45291</v>
      </c>
      <c r="G879" t="s">
        <v>2911</v>
      </c>
      <c r="H879" t="s">
        <v>3421</v>
      </c>
      <c r="I879">
        <v>172000</v>
      </c>
      <c r="J879">
        <v>53697</v>
      </c>
      <c r="N879">
        <v>53697</v>
      </c>
    </row>
    <row r="880" spans="1:45" x14ac:dyDescent="0.3">
      <c r="A880">
        <v>218</v>
      </c>
      <c r="B880" t="s">
        <v>157</v>
      </c>
      <c r="C880" t="s">
        <v>98</v>
      </c>
      <c r="D880" t="s">
        <v>23</v>
      </c>
      <c r="E880" t="s">
        <v>62</v>
      </c>
      <c r="F880" s="107">
        <v>45291</v>
      </c>
      <c r="G880" t="s">
        <v>2911</v>
      </c>
      <c r="H880" t="s">
        <v>3423</v>
      </c>
      <c r="I880">
        <v>172000</v>
      </c>
      <c r="J880">
        <v>42750</v>
      </c>
      <c r="N880">
        <v>42750</v>
      </c>
    </row>
    <row r="881" spans="1:48" x14ac:dyDescent="0.3">
      <c r="A881">
        <v>218</v>
      </c>
      <c r="B881" t="s">
        <v>157</v>
      </c>
      <c r="C881" t="s">
        <v>98</v>
      </c>
      <c r="D881" t="s">
        <v>23</v>
      </c>
      <c r="E881" t="s">
        <v>62</v>
      </c>
      <c r="F881" s="107">
        <v>45291</v>
      </c>
      <c r="G881" t="s">
        <v>2911</v>
      </c>
      <c r="H881" t="s">
        <v>3426</v>
      </c>
      <c r="I881">
        <v>172000</v>
      </c>
      <c r="J881">
        <v>0</v>
      </c>
      <c r="N881">
        <v>0</v>
      </c>
    </row>
    <row r="882" spans="1:48" x14ac:dyDescent="0.3">
      <c r="A882">
        <v>218</v>
      </c>
      <c r="B882" t="s">
        <v>157</v>
      </c>
      <c r="C882" t="s">
        <v>98</v>
      </c>
      <c r="D882" t="s">
        <v>23</v>
      </c>
      <c r="E882" t="s">
        <v>62</v>
      </c>
      <c r="F882" s="107">
        <v>45291</v>
      </c>
      <c r="G882" t="s">
        <v>2911</v>
      </c>
      <c r="H882" t="s">
        <v>3422</v>
      </c>
      <c r="I882">
        <v>172000</v>
      </c>
      <c r="J882">
        <v>6887</v>
      </c>
      <c r="N882">
        <v>6887</v>
      </c>
    </row>
    <row r="883" spans="1:48" x14ac:dyDescent="0.3">
      <c r="A883">
        <v>218</v>
      </c>
      <c r="B883" t="s">
        <v>157</v>
      </c>
      <c r="C883" t="s">
        <v>98</v>
      </c>
      <c r="D883" t="s">
        <v>23</v>
      </c>
      <c r="E883" t="s">
        <v>62</v>
      </c>
      <c r="F883" s="107">
        <v>45291</v>
      </c>
      <c r="G883" t="s">
        <v>2911</v>
      </c>
      <c r="H883" t="s">
        <v>3424</v>
      </c>
      <c r="I883">
        <v>172000</v>
      </c>
      <c r="J883">
        <v>4440</v>
      </c>
      <c r="N883">
        <v>4440</v>
      </c>
    </row>
    <row r="884" spans="1:48" x14ac:dyDescent="0.3">
      <c r="A884">
        <v>218</v>
      </c>
      <c r="B884" t="s">
        <v>157</v>
      </c>
      <c r="C884" t="s">
        <v>98</v>
      </c>
      <c r="D884" t="s">
        <v>23</v>
      </c>
      <c r="E884" t="s">
        <v>62</v>
      </c>
      <c r="F884" s="107">
        <v>45291</v>
      </c>
      <c r="G884" t="s">
        <v>2911</v>
      </c>
      <c r="H884" t="s">
        <v>3427</v>
      </c>
      <c r="I884">
        <v>172000</v>
      </c>
      <c r="J884">
        <v>1396</v>
      </c>
      <c r="N884">
        <v>1396</v>
      </c>
    </row>
    <row r="885" spans="1:48" x14ac:dyDescent="0.3">
      <c r="A885">
        <v>225</v>
      </c>
      <c r="B885" t="s">
        <v>165</v>
      </c>
      <c r="C885" t="s">
        <v>98</v>
      </c>
      <c r="D885" t="s">
        <v>23</v>
      </c>
      <c r="E885" t="s">
        <v>24</v>
      </c>
      <c r="F885" s="107">
        <v>45291</v>
      </c>
      <c r="G885" t="s">
        <v>2921</v>
      </c>
      <c r="H885" t="s">
        <v>3421</v>
      </c>
      <c r="I885">
        <v>1</v>
      </c>
      <c r="J885">
        <v>4</v>
      </c>
      <c r="AT885">
        <v>4</v>
      </c>
    </row>
    <row r="886" spans="1:48" x14ac:dyDescent="0.3">
      <c r="A886">
        <v>225</v>
      </c>
      <c r="B886" t="s">
        <v>165</v>
      </c>
      <c r="C886" t="s">
        <v>98</v>
      </c>
      <c r="D886" t="s">
        <v>23</v>
      </c>
      <c r="E886" t="s">
        <v>24</v>
      </c>
      <c r="F886" s="107">
        <v>45291</v>
      </c>
      <c r="G886" t="s">
        <v>2921</v>
      </c>
      <c r="H886" t="s">
        <v>3423</v>
      </c>
      <c r="I886">
        <v>1</v>
      </c>
      <c r="J886">
        <v>2</v>
      </c>
      <c r="AT886">
        <v>2</v>
      </c>
    </row>
    <row r="887" spans="1:48" x14ac:dyDescent="0.3">
      <c r="A887">
        <v>225</v>
      </c>
      <c r="B887" t="s">
        <v>165</v>
      </c>
      <c r="C887" t="s">
        <v>98</v>
      </c>
      <c r="D887" t="s">
        <v>23</v>
      </c>
      <c r="E887" t="s">
        <v>24</v>
      </c>
      <c r="F887" s="107">
        <v>45291</v>
      </c>
      <c r="G887" t="s">
        <v>2921</v>
      </c>
      <c r="H887" t="s">
        <v>3426</v>
      </c>
      <c r="I887">
        <v>1</v>
      </c>
      <c r="J887">
        <v>0</v>
      </c>
      <c r="AT887">
        <v>0</v>
      </c>
    </row>
    <row r="888" spans="1:48" x14ac:dyDescent="0.3">
      <c r="A888">
        <v>225</v>
      </c>
      <c r="B888" t="s">
        <v>165</v>
      </c>
      <c r="C888" t="s">
        <v>98</v>
      </c>
      <c r="D888" t="s">
        <v>23</v>
      </c>
      <c r="E888" t="s">
        <v>24</v>
      </c>
      <c r="F888" s="107">
        <v>45291</v>
      </c>
      <c r="G888" t="s">
        <v>2921</v>
      </c>
      <c r="H888" t="s">
        <v>3422</v>
      </c>
      <c r="I888">
        <v>1</v>
      </c>
      <c r="J888">
        <v>10</v>
      </c>
      <c r="AT888">
        <v>10</v>
      </c>
    </row>
    <row r="889" spans="1:48" x14ac:dyDescent="0.3">
      <c r="A889">
        <v>225</v>
      </c>
      <c r="B889" t="s">
        <v>165</v>
      </c>
      <c r="C889" t="s">
        <v>98</v>
      </c>
      <c r="D889" t="s">
        <v>23</v>
      </c>
      <c r="E889" t="s">
        <v>24</v>
      </c>
      <c r="F889" s="107">
        <v>45291</v>
      </c>
      <c r="G889" t="s">
        <v>2921</v>
      </c>
      <c r="H889" t="s">
        <v>3424</v>
      </c>
      <c r="I889">
        <v>1</v>
      </c>
      <c r="J889">
        <v>1</v>
      </c>
      <c r="AT889">
        <v>1</v>
      </c>
    </row>
    <row r="890" spans="1:48" x14ac:dyDescent="0.3">
      <c r="A890">
        <v>225</v>
      </c>
      <c r="B890" t="s">
        <v>165</v>
      </c>
      <c r="C890" t="s">
        <v>98</v>
      </c>
      <c r="D890" t="s">
        <v>23</v>
      </c>
      <c r="E890" t="s">
        <v>24</v>
      </c>
      <c r="F890" s="107">
        <v>45291</v>
      </c>
      <c r="G890" t="s">
        <v>2921</v>
      </c>
      <c r="H890" t="s">
        <v>3427</v>
      </c>
      <c r="I890">
        <v>1</v>
      </c>
      <c r="J890">
        <v>1</v>
      </c>
      <c r="AT890">
        <v>1</v>
      </c>
    </row>
    <row r="891" spans="1:48" x14ac:dyDescent="0.3">
      <c r="A891">
        <v>434</v>
      </c>
      <c r="B891" t="s">
        <v>411</v>
      </c>
      <c r="C891" t="s">
        <v>98</v>
      </c>
      <c r="D891" t="s">
        <v>23</v>
      </c>
      <c r="E891" t="s">
        <v>62</v>
      </c>
      <c r="F891" s="107">
        <v>45291</v>
      </c>
      <c r="G891" t="s">
        <v>3164</v>
      </c>
      <c r="H891" t="s">
        <v>3421</v>
      </c>
      <c r="I891">
        <v>200</v>
      </c>
      <c r="J891">
        <v>404.89999389648438</v>
      </c>
      <c r="AV891">
        <v>404.9</v>
      </c>
    </row>
    <row r="892" spans="1:48" x14ac:dyDescent="0.3">
      <c r="A892">
        <v>434</v>
      </c>
      <c r="B892" t="s">
        <v>411</v>
      </c>
      <c r="C892" t="s">
        <v>98</v>
      </c>
      <c r="D892" t="s">
        <v>23</v>
      </c>
      <c r="E892" t="s">
        <v>62</v>
      </c>
      <c r="F892" s="107">
        <v>45291</v>
      </c>
      <c r="G892" t="s">
        <v>3164</v>
      </c>
      <c r="H892" t="s">
        <v>3423</v>
      </c>
      <c r="I892">
        <v>200</v>
      </c>
      <c r="J892">
        <v>0</v>
      </c>
      <c r="AV892">
        <v>0</v>
      </c>
    </row>
    <row r="893" spans="1:48" x14ac:dyDescent="0.3">
      <c r="A893">
        <v>434</v>
      </c>
      <c r="B893" t="s">
        <v>411</v>
      </c>
      <c r="C893" t="s">
        <v>98</v>
      </c>
      <c r="D893" t="s">
        <v>23</v>
      </c>
      <c r="E893" t="s">
        <v>62</v>
      </c>
      <c r="F893" s="107">
        <v>45291</v>
      </c>
      <c r="G893" t="s">
        <v>3164</v>
      </c>
      <c r="H893" t="s">
        <v>3426</v>
      </c>
      <c r="I893">
        <v>200</v>
      </c>
      <c r="J893">
        <v>0</v>
      </c>
      <c r="AV893">
        <v>0</v>
      </c>
    </row>
    <row r="894" spans="1:48" x14ac:dyDescent="0.3">
      <c r="A894">
        <v>434</v>
      </c>
      <c r="B894" t="s">
        <v>411</v>
      </c>
      <c r="C894" t="s">
        <v>98</v>
      </c>
      <c r="D894" t="s">
        <v>23</v>
      </c>
      <c r="E894" t="s">
        <v>62</v>
      </c>
      <c r="F894" s="107">
        <v>45291</v>
      </c>
      <c r="G894" t="s">
        <v>3164</v>
      </c>
      <c r="H894" t="s">
        <v>3422</v>
      </c>
      <c r="I894">
        <v>200</v>
      </c>
      <c r="J894">
        <v>10.5</v>
      </c>
      <c r="AV894">
        <v>10.5</v>
      </c>
    </row>
    <row r="895" spans="1:48" x14ac:dyDescent="0.3">
      <c r="A895">
        <v>434</v>
      </c>
      <c r="B895" t="s">
        <v>411</v>
      </c>
      <c r="C895" t="s">
        <v>98</v>
      </c>
      <c r="D895" t="s">
        <v>23</v>
      </c>
      <c r="E895" t="s">
        <v>62</v>
      </c>
      <c r="F895" s="107">
        <v>45291</v>
      </c>
      <c r="G895" t="s">
        <v>3164</v>
      </c>
      <c r="H895" t="s">
        <v>3424</v>
      </c>
      <c r="I895">
        <v>200</v>
      </c>
      <c r="J895">
        <v>0.30000001192092901</v>
      </c>
      <c r="AV895">
        <v>0.3</v>
      </c>
    </row>
    <row r="896" spans="1:48" x14ac:dyDescent="0.3">
      <c r="A896">
        <v>434</v>
      </c>
      <c r="B896" t="s">
        <v>411</v>
      </c>
      <c r="C896" t="s">
        <v>98</v>
      </c>
      <c r="D896" t="s">
        <v>23</v>
      </c>
      <c r="E896" t="s">
        <v>62</v>
      </c>
      <c r="F896" s="107">
        <v>45291</v>
      </c>
      <c r="G896" t="s">
        <v>3164</v>
      </c>
      <c r="H896" t="s">
        <v>3427</v>
      </c>
      <c r="I896">
        <v>200</v>
      </c>
      <c r="J896">
        <v>0</v>
      </c>
      <c r="AV896">
        <v>0</v>
      </c>
    </row>
    <row r="897" spans="1:94" x14ac:dyDescent="0.3">
      <c r="A897">
        <v>436</v>
      </c>
      <c r="B897" t="s">
        <v>130</v>
      </c>
      <c r="C897" t="s">
        <v>101</v>
      </c>
      <c r="D897" t="s">
        <v>23</v>
      </c>
      <c r="E897" t="s">
        <v>62</v>
      </c>
      <c r="F897" s="107">
        <v>45291</v>
      </c>
      <c r="G897" t="s">
        <v>3167</v>
      </c>
      <c r="H897" t="s">
        <v>3595</v>
      </c>
      <c r="I897">
        <v>14</v>
      </c>
      <c r="J897">
        <v>9.1999998092651367</v>
      </c>
      <c r="CP897">
        <v>9.1999999999999993</v>
      </c>
    </row>
    <row r="898" spans="1:94" x14ac:dyDescent="0.3">
      <c r="A898">
        <v>436</v>
      </c>
      <c r="B898" t="s">
        <v>130</v>
      </c>
      <c r="C898" t="s">
        <v>101</v>
      </c>
      <c r="D898" t="s">
        <v>23</v>
      </c>
      <c r="E898" t="s">
        <v>62</v>
      </c>
      <c r="F898" s="107">
        <v>45291</v>
      </c>
      <c r="G898" t="s">
        <v>3167</v>
      </c>
      <c r="H898" t="s">
        <v>3596</v>
      </c>
      <c r="I898">
        <v>7</v>
      </c>
      <c r="J898">
        <v>3.5</v>
      </c>
      <c r="CP898">
        <v>3.5</v>
      </c>
    </row>
    <row r="899" spans="1:94" x14ac:dyDescent="0.3">
      <c r="A899">
        <v>203</v>
      </c>
      <c r="B899" t="s">
        <v>144</v>
      </c>
      <c r="C899" t="s">
        <v>94</v>
      </c>
      <c r="D899" t="s">
        <v>60</v>
      </c>
      <c r="E899" t="s">
        <v>24</v>
      </c>
      <c r="F899" s="107">
        <v>45291</v>
      </c>
      <c r="G899" t="s">
        <v>2892</v>
      </c>
      <c r="H899" t="s">
        <v>3481</v>
      </c>
      <c r="I899">
        <v>95</v>
      </c>
      <c r="J899">
        <v>101.40000152587891</v>
      </c>
      <c r="BA899">
        <v>240231931855</v>
      </c>
      <c r="BB899">
        <v>243589577604</v>
      </c>
    </row>
    <row r="900" spans="1:94" x14ac:dyDescent="0.3">
      <c r="A900">
        <v>203</v>
      </c>
      <c r="B900" t="s">
        <v>144</v>
      </c>
      <c r="C900" t="s">
        <v>94</v>
      </c>
      <c r="D900" t="s">
        <v>60</v>
      </c>
      <c r="E900" t="s">
        <v>24</v>
      </c>
      <c r="F900" s="107">
        <v>45291</v>
      </c>
      <c r="G900" t="s">
        <v>2892</v>
      </c>
      <c r="H900" t="s">
        <v>3482</v>
      </c>
      <c r="I900">
        <v>95</v>
      </c>
      <c r="J900">
        <v>125.5400009155273</v>
      </c>
      <c r="BA900">
        <v>14097721000</v>
      </c>
      <c r="BB900">
        <v>17697585527</v>
      </c>
    </row>
    <row r="901" spans="1:94" x14ac:dyDescent="0.3">
      <c r="A901">
        <v>203</v>
      </c>
      <c r="B901" t="s">
        <v>144</v>
      </c>
      <c r="C901" t="s">
        <v>94</v>
      </c>
      <c r="D901" t="s">
        <v>60</v>
      </c>
      <c r="E901" t="s">
        <v>24</v>
      </c>
      <c r="F901" s="107">
        <v>45291</v>
      </c>
      <c r="G901" t="s">
        <v>2892</v>
      </c>
      <c r="H901" t="s">
        <v>3483</v>
      </c>
      <c r="I901">
        <v>95</v>
      </c>
      <c r="J901">
        <v>118.65000152587891</v>
      </c>
      <c r="BA901">
        <v>10514786421</v>
      </c>
      <c r="BB901">
        <v>12475657870</v>
      </c>
    </row>
    <row r="902" spans="1:94" x14ac:dyDescent="0.3">
      <c r="A902">
        <v>215</v>
      </c>
      <c r="B902" t="s">
        <v>154</v>
      </c>
      <c r="C902" t="s">
        <v>98</v>
      </c>
      <c r="D902" t="s">
        <v>60</v>
      </c>
      <c r="E902" t="s">
        <v>24</v>
      </c>
      <c r="F902" s="107">
        <v>45291</v>
      </c>
      <c r="G902" t="s">
        <v>1086</v>
      </c>
      <c r="H902" t="s">
        <v>3426</v>
      </c>
      <c r="I902">
        <v>1</v>
      </c>
      <c r="J902">
        <v>0</v>
      </c>
      <c r="AC902">
        <v>0</v>
      </c>
      <c r="AD902">
        <v>0</v>
      </c>
    </row>
    <row r="903" spans="1:94" x14ac:dyDescent="0.3">
      <c r="A903">
        <v>215</v>
      </c>
      <c r="B903" t="s">
        <v>154</v>
      </c>
      <c r="C903" t="s">
        <v>98</v>
      </c>
      <c r="D903" t="s">
        <v>60</v>
      </c>
      <c r="E903" t="s">
        <v>24</v>
      </c>
      <c r="F903" s="107">
        <v>45291</v>
      </c>
      <c r="G903" t="s">
        <v>1086</v>
      </c>
      <c r="H903" t="s">
        <v>3424</v>
      </c>
      <c r="I903">
        <v>1</v>
      </c>
      <c r="J903">
        <v>0</v>
      </c>
      <c r="AC903">
        <v>0</v>
      </c>
      <c r="AD903">
        <v>0</v>
      </c>
    </row>
    <row r="904" spans="1:94" x14ac:dyDescent="0.3">
      <c r="A904">
        <v>215</v>
      </c>
      <c r="B904" t="s">
        <v>154</v>
      </c>
      <c r="C904" t="s">
        <v>98</v>
      </c>
      <c r="D904" t="s">
        <v>60</v>
      </c>
      <c r="E904" t="s">
        <v>24</v>
      </c>
      <c r="F904" s="107">
        <v>45291</v>
      </c>
      <c r="G904" t="s">
        <v>1086</v>
      </c>
      <c r="H904" t="s">
        <v>3427</v>
      </c>
      <c r="I904">
        <v>1</v>
      </c>
      <c r="J904">
        <v>0</v>
      </c>
      <c r="AC904">
        <v>0</v>
      </c>
      <c r="AD904">
        <v>0</v>
      </c>
    </row>
    <row r="905" spans="1:94" x14ac:dyDescent="0.3">
      <c r="A905">
        <v>215</v>
      </c>
      <c r="B905" t="s">
        <v>154</v>
      </c>
      <c r="C905" t="s">
        <v>98</v>
      </c>
      <c r="D905" t="s">
        <v>60</v>
      </c>
      <c r="E905" t="s">
        <v>24</v>
      </c>
      <c r="F905" s="107">
        <v>45291</v>
      </c>
      <c r="G905" t="s">
        <v>1086</v>
      </c>
      <c r="H905" t="s">
        <v>3421</v>
      </c>
      <c r="I905">
        <v>1</v>
      </c>
      <c r="J905">
        <v>-236.11000061035159</v>
      </c>
      <c r="AC905">
        <v>0.36</v>
      </c>
      <c r="AD905">
        <v>1.21</v>
      </c>
    </row>
    <row r="906" spans="1:94" x14ac:dyDescent="0.3">
      <c r="A906">
        <v>215</v>
      </c>
      <c r="B906" t="s">
        <v>154</v>
      </c>
      <c r="C906" t="s">
        <v>98</v>
      </c>
      <c r="D906" t="s">
        <v>60</v>
      </c>
      <c r="E906" t="s">
        <v>24</v>
      </c>
      <c r="F906" s="107">
        <v>45291</v>
      </c>
      <c r="G906" t="s">
        <v>1086</v>
      </c>
      <c r="H906" t="s">
        <v>3423</v>
      </c>
      <c r="I906">
        <v>1</v>
      </c>
      <c r="J906">
        <v>-22.579999923706051</v>
      </c>
      <c r="AC906">
        <v>0.31</v>
      </c>
      <c r="AD906">
        <v>0.38</v>
      </c>
    </row>
    <row r="907" spans="1:94" x14ac:dyDescent="0.3">
      <c r="A907">
        <v>215</v>
      </c>
      <c r="B907" t="s">
        <v>154</v>
      </c>
      <c r="C907" t="s">
        <v>98</v>
      </c>
      <c r="D907" t="s">
        <v>60</v>
      </c>
      <c r="E907" t="s">
        <v>24</v>
      </c>
      <c r="F907" s="107">
        <v>45291</v>
      </c>
      <c r="G907" t="s">
        <v>1086</v>
      </c>
      <c r="H907" t="s">
        <v>3422</v>
      </c>
      <c r="I907">
        <v>0</v>
      </c>
      <c r="J907">
        <v>-86.360000610351563</v>
      </c>
      <c r="AC907">
        <v>0.22</v>
      </c>
      <c r="AD907">
        <v>0.41</v>
      </c>
    </row>
    <row r="908" spans="1:94" x14ac:dyDescent="0.3">
      <c r="A908">
        <v>219</v>
      </c>
      <c r="B908" t="s">
        <v>159</v>
      </c>
      <c r="C908" t="s">
        <v>98</v>
      </c>
      <c r="D908" t="s">
        <v>60</v>
      </c>
      <c r="E908" t="s">
        <v>24</v>
      </c>
      <c r="F908" s="107">
        <v>45291</v>
      </c>
      <c r="G908" t="s">
        <v>2913</v>
      </c>
      <c r="H908" t="s">
        <v>3423</v>
      </c>
      <c r="I908">
        <v>1</v>
      </c>
      <c r="J908">
        <v>-18.979999542236332</v>
      </c>
      <c r="O908">
        <v>583</v>
      </c>
      <c r="P908">
        <v>29</v>
      </c>
      <c r="Q908">
        <v>8166</v>
      </c>
      <c r="R908">
        <v>2922</v>
      </c>
      <c r="S908">
        <v>679</v>
      </c>
      <c r="T908">
        <v>30</v>
      </c>
      <c r="U908">
        <v>11072</v>
      </c>
      <c r="V908">
        <v>1948</v>
      </c>
      <c r="W908">
        <v>289560</v>
      </c>
      <c r="X908">
        <v>285570</v>
      </c>
    </row>
    <row r="909" spans="1:94" x14ac:dyDescent="0.3">
      <c r="A909">
        <v>219</v>
      </c>
      <c r="B909" t="s">
        <v>159</v>
      </c>
      <c r="C909" t="s">
        <v>98</v>
      </c>
      <c r="D909" t="s">
        <v>60</v>
      </c>
      <c r="E909" t="s">
        <v>24</v>
      </c>
      <c r="F909" s="107">
        <v>45291</v>
      </c>
      <c r="G909" t="s">
        <v>2913</v>
      </c>
      <c r="H909" t="s">
        <v>3422</v>
      </c>
      <c r="I909">
        <v>1</v>
      </c>
      <c r="J909">
        <v>27.430000305175781</v>
      </c>
      <c r="O909">
        <v>312</v>
      </c>
      <c r="P909">
        <v>867</v>
      </c>
      <c r="Q909">
        <v>9662</v>
      </c>
      <c r="R909">
        <v>171</v>
      </c>
      <c r="S909">
        <v>300</v>
      </c>
      <c r="T909">
        <v>828</v>
      </c>
      <c r="U909">
        <v>12287</v>
      </c>
      <c r="V909">
        <v>144</v>
      </c>
      <c r="W909">
        <v>82051.05</v>
      </c>
      <c r="X909">
        <v>139217</v>
      </c>
    </row>
    <row r="910" spans="1:94" x14ac:dyDescent="0.3">
      <c r="A910">
        <v>219</v>
      </c>
      <c r="B910" t="s">
        <v>159</v>
      </c>
      <c r="C910" t="s">
        <v>98</v>
      </c>
      <c r="D910" t="s">
        <v>60</v>
      </c>
      <c r="E910" t="s">
        <v>24</v>
      </c>
      <c r="F910" s="107">
        <v>45291</v>
      </c>
      <c r="G910" t="s">
        <v>2913</v>
      </c>
      <c r="H910" t="s">
        <v>3424</v>
      </c>
      <c r="I910">
        <v>1</v>
      </c>
      <c r="J910">
        <v>0</v>
      </c>
      <c r="O910">
        <v>0</v>
      </c>
      <c r="P910">
        <v>0</v>
      </c>
      <c r="Q910">
        <v>0</v>
      </c>
      <c r="R910">
        <v>0</v>
      </c>
      <c r="S910">
        <v>0</v>
      </c>
      <c r="T910">
        <v>0</v>
      </c>
      <c r="U910">
        <v>0</v>
      </c>
      <c r="V910">
        <v>0</v>
      </c>
      <c r="W910">
        <v>24000</v>
      </c>
      <c r="X910">
        <v>0</v>
      </c>
    </row>
    <row r="911" spans="1:94" x14ac:dyDescent="0.3">
      <c r="A911">
        <v>219</v>
      </c>
      <c r="B911" t="s">
        <v>159</v>
      </c>
      <c r="C911" t="s">
        <v>98</v>
      </c>
      <c r="D911" t="s">
        <v>60</v>
      </c>
      <c r="E911" t="s">
        <v>24</v>
      </c>
      <c r="F911" s="107">
        <v>45291</v>
      </c>
      <c r="G911" t="s">
        <v>2913</v>
      </c>
      <c r="H911" t="s">
        <v>3427</v>
      </c>
      <c r="I911">
        <v>1</v>
      </c>
      <c r="J911">
        <v>0</v>
      </c>
      <c r="O911">
        <v>0</v>
      </c>
      <c r="P911">
        <v>0</v>
      </c>
      <c r="Q911">
        <v>0</v>
      </c>
      <c r="R911">
        <v>0</v>
      </c>
      <c r="S911">
        <v>0</v>
      </c>
      <c r="T911">
        <v>0</v>
      </c>
      <c r="U911">
        <v>0</v>
      </c>
      <c r="V911">
        <v>0</v>
      </c>
      <c r="W911">
        <v>0</v>
      </c>
      <c r="X911">
        <v>0</v>
      </c>
    </row>
    <row r="912" spans="1:94" x14ac:dyDescent="0.3">
      <c r="A912">
        <v>219</v>
      </c>
      <c r="B912" t="s">
        <v>159</v>
      </c>
      <c r="C912" t="s">
        <v>98</v>
      </c>
      <c r="D912" t="s">
        <v>60</v>
      </c>
      <c r="E912" t="s">
        <v>24</v>
      </c>
      <c r="F912" s="107">
        <v>45291</v>
      </c>
      <c r="G912" t="s">
        <v>2913</v>
      </c>
      <c r="H912" t="s">
        <v>3421</v>
      </c>
      <c r="I912">
        <v>1</v>
      </c>
      <c r="J912">
        <v>-4.2600002288818359</v>
      </c>
      <c r="O912">
        <v>1859</v>
      </c>
      <c r="P912">
        <v>3240</v>
      </c>
      <c r="Q912">
        <v>13146</v>
      </c>
      <c r="R912">
        <v>0</v>
      </c>
      <c r="S912">
        <v>1872</v>
      </c>
      <c r="T912">
        <v>2992</v>
      </c>
      <c r="U912">
        <v>13656</v>
      </c>
      <c r="V912">
        <v>0</v>
      </c>
      <c r="W912">
        <v>391217</v>
      </c>
      <c r="X912">
        <v>380904</v>
      </c>
    </row>
    <row r="913" spans="1:62" x14ac:dyDescent="0.3">
      <c r="A913">
        <v>274</v>
      </c>
      <c r="B913" t="s">
        <v>223</v>
      </c>
      <c r="C913" t="s">
        <v>205</v>
      </c>
      <c r="D913" t="s">
        <v>60</v>
      </c>
      <c r="E913" t="s">
        <v>24</v>
      </c>
      <c r="F913" s="107">
        <v>45291</v>
      </c>
      <c r="G913" t="s">
        <v>2981</v>
      </c>
      <c r="H913" t="s">
        <v>3488</v>
      </c>
      <c r="I913">
        <v>100</v>
      </c>
      <c r="J913">
        <v>115.2200012207031</v>
      </c>
      <c r="BC913">
        <v>333</v>
      </c>
      <c r="BD913">
        <v>289</v>
      </c>
    </row>
    <row r="914" spans="1:62" x14ac:dyDescent="0.3">
      <c r="A914">
        <v>274</v>
      </c>
      <c r="B914" t="s">
        <v>223</v>
      </c>
      <c r="C914" t="s">
        <v>205</v>
      </c>
      <c r="D914" t="s">
        <v>60</v>
      </c>
      <c r="E914" t="s">
        <v>24</v>
      </c>
      <c r="F914" s="107">
        <v>45291</v>
      </c>
      <c r="G914" t="s">
        <v>2981</v>
      </c>
      <c r="H914" t="s">
        <v>3489</v>
      </c>
      <c r="I914">
        <v>100</v>
      </c>
      <c r="J914">
        <v>103.34999847412109</v>
      </c>
      <c r="BC914">
        <v>6168</v>
      </c>
      <c r="BD914">
        <v>5968</v>
      </c>
    </row>
    <row r="915" spans="1:62" x14ac:dyDescent="0.3">
      <c r="A915">
        <v>274</v>
      </c>
      <c r="B915" t="s">
        <v>223</v>
      </c>
      <c r="C915" t="s">
        <v>205</v>
      </c>
      <c r="D915" t="s">
        <v>60</v>
      </c>
      <c r="E915" t="s">
        <v>24</v>
      </c>
      <c r="F915" s="107">
        <v>45291</v>
      </c>
      <c r="G915" t="s">
        <v>2981</v>
      </c>
      <c r="H915" t="s">
        <v>3490</v>
      </c>
      <c r="I915">
        <v>100</v>
      </c>
      <c r="J915">
        <v>96.089996337890625</v>
      </c>
      <c r="BC915">
        <v>32803</v>
      </c>
      <c r="BD915">
        <v>34138</v>
      </c>
    </row>
    <row r="916" spans="1:62" x14ac:dyDescent="0.3">
      <c r="A916">
        <v>274</v>
      </c>
      <c r="B916" t="s">
        <v>223</v>
      </c>
      <c r="C916" t="s">
        <v>205</v>
      </c>
      <c r="D916" t="s">
        <v>60</v>
      </c>
      <c r="E916" t="s">
        <v>24</v>
      </c>
      <c r="F916" s="107">
        <v>45291</v>
      </c>
      <c r="G916" t="s">
        <v>2981</v>
      </c>
      <c r="H916" t="s">
        <v>3491</v>
      </c>
      <c r="I916">
        <v>100</v>
      </c>
      <c r="J916">
        <v>103.38999938964839</v>
      </c>
      <c r="BC916">
        <v>1465</v>
      </c>
      <c r="BD916">
        <v>1417</v>
      </c>
    </row>
    <row r="917" spans="1:62" x14ac:dyDescent="0.3">
      <c r="A917">
        <v>278</v>
      </c>
      <c r="B917" t="s">
        <v>1371</v>
      </c>
      <c r="C917" t="s">
        <v>227</v>
      </c>
      <c r="D917" t="s">
        <v>60</v>
      </c>
      <c r="E917" t="s">
        <v>24</v>
      </c>
      <c r="F917" s="107">
        <v>45291</v>
      </c>
      <c r="G917" t="s">
        <v>2987</v>
      </c>
      <c r="H917" t="s">
        <v>3493</v>
      </c>
      <c r="J917">
        <v>608</v>
      </c>
      <c r="BE917">
        <v>608</v>
      </c>
    </row>
    <row r="918" spans="1:62" x14ac:dyDescent="0.3">
      <c r="A918">
        <v>278</v>
      </c>
      <c r="B918" t="s">
        <v>1371</v>
      </c>
      <c r="C918" t="s">
        <v>227</v>
      </c>
      <c r="D918" t="s">
        <v>60</v>
      </c>
      <c r="E918" t="s">
        <v>24</v>
      </c>
      <c r="F918" s="107">
        <v>45291</v>
      </c>
      <c r="G918" t="s">
        <v>2987</v>
      </c>
      <c r="H918" t="s">
        <v>3494</v>
      </c>
      <c r="J918">
        <v>186</v>
      </c>
      <c r="BE918">
        <v>186</v>
      </c>
    </row>
    <row r="919" spans="1:62" x14ac:dyDescent="0.3">
      <c r="A919">
        <v>278</v>
      </c>
      <c r="B919" t="s">
        <v>1371</v>
      </c>
      <c r="C919" t="s">
        <v>227</v>
      </c>
      <c r="D919" t="s">
        <v>60</v>
      </c>
      <c r="E919" t="s">
        <v>24</v>
      </c>
      <c r="F919" s="107">
        <v>45291</v>
      </c>
      <c r="G919" t="s">
        <v>2987</v>
      </c>
      <c r="H919" t="s">
        <v>3495</v>
      </c>
      <c r="J919">
        <v>223</v>
      </c>
      <c r="BE919">
        <v>223</v>
      </c>
    </row>
    <row r="920" spans="1:62" x14ac:dyDescent="0.3">
      <c r="A920">
        <v>286</v>
      </c>
      <c r="B920" t="s">
        <v>1385</v>
      </c>
      <c r="C920" t="s">
        <v>227</v>
      </c>
      <c r="D920" t="s">
        <v>60</v>
      </c>
      <c r="E920" t="s">
        <v>24</v>
      </c>
      <c r="F920" s="107">
        <v>45291</v>
      </c>
      <c r="G920" t="s">
        <v>2995</v>
      </c>
      <c r="H920" t="s">
        <v>3497</v>
      </c>
      <c r="J920">
        <v>62</v>
      </c>
      <c r="BF920">
        <v>62</v>
      </c>
    </row>
    <row r="921" spans="1:62" x14ac:dyDescent="0.3">
      <c r="A921">
        <v>286</v>
      </c>
      <c r="B921" t="s">
        <v>1385</v>
      </c>
      <c r="C921" t="s">
        <v>227</v>
      </c>
      <c r="D921" t="s">
        <v>60</v>
      </c>
      <c r="E921" t="s">
        <v>24</v>
      </c>
      <c r="F921" s="107">
        <v>45291</v>
      </c>
      <c r="G921" t="s">
        <v>2995</v>
      </c>
      <c r="H921" t="s">
        <v>3498</v>
      </c>
      <c r="J921">
        <v>781</v>
      </c>
      <c r="BF921">
        <v>781</v>
      </c>
    </row>
    <row r="922" spans="1:62" x14ac:dyDescent="0.3">
      <c r="A922">
        <v>286</v>
      </c>
      <c r="B922" t="s">
        <v>1385</v>
      </c>
      <c r="C922" t="s">
        <v>227</v>
      </c>
      <c r="D922" t="s">
        <v>60</v>
      </c>
      <c r="E922" t="s">
        <v>24</v>
      </c>
      <c r="F922" s="107">
        <v>45291</v>
      </c>
      <c r="G922" t="s">
        <v>2995</v>
      </c>
      <c r="H922" t="s">
        <v>3499</v>
      </c>
      <c r="J922">
        <v>108</v>
      </c>
      <c r="BF922">
        <v>108</v>
      </c>
    </row>
    <row r="923" spans="1:62" x14ac:dyDescent="0.3">
      <c r="A923">
        <v>286</v>
      </c>
      <c r="B923" t="s">
        <v>1385</v>
      </c>
      <c r="C923" t="s">
        <v>227</v>
      </c>
      <c r="D923" t="s">
        <v>60</v>
      </c>
      <c r="E923" t="s">
        <v>24</v>
      </c>
      <c r="F923" s="107">
        <v>45291</v>
      </c>
      <c r="G923" t="s">
        <v>2995</v>
      </c>
      <c r="H923" t="s">
        <v>3500</v>
      </c>
      <c r="J923">
        <v>66</v>
      </c>
      <c r="BF923">
        <v>66</v>
      </c>
    </row>
    <row r="924" spans="1:62" x14ac:dyDescent="0.3">
      <c r="A924">
        <v>292</v>
      </c>
      <c r="B924" t="s">
        <v>243</v>
      </c>
      <c r="C924" t="s">
        <v>242</v>
      </c>
      <c r="D924" t="s">
        <v>60</v>
      </c>
      <c r="E924" t="s">
        <v>24</v>
      </c>
      <c r="F924" s="107">
        <v>45291</v>
      </c>
      <c r="G924" t="s">
        <v>2998</v>
      </c>
      <c r="H924" t="s">
        <v>3502</v>
      </c>
      <c r="I924">
        <v>3</v>
      </c>
      <c r="J924">
        <v>32.970001220703118</v>
      </c>
      <c r="BG924">
        <v>1566</v>
      </c>
      <c r="BH924">
        <v>1164</v>
      </c>
    </row>
    <row r="925" spans="1:62" x14ac:dyDescent="0.3">
      <c r="A925">
        <v>292</v>
      </c>
      <c r="B925" t="s">
        <v>243</v>
      </c>
      <c r="C925" t="s">
        <v>242</v>
      </c>
      <c r="D925" t="s">
        <v>60</v>
      </c>
      <c r="E925" t="s">
        <v>24</v>
      </c>
      <c r="F925" s="107">
        <v>45291</v>
      </c>
      <c r="G925" t="s">
        <v>2998</v>
      </c>
      <c r="H925" t="s">
        <v>3503</v>
      </c>
      <c r="I925">
        <v>3</v>
      </c>
      <c r="J925">
        <v>40.229999542236328</v>
      </c>
      <c r="BG925">
        <v>740</v>
      </c>
      <c r="BH925">
        <v>557</v>
      </c>
    </row>
    <row r="926" spans="1:62" x14ac:dyDescent="0.3">
      <c r="A926">
        <v>292</v>
      </c>
      <c r="B926" t="s">
        <v>243</v>
      </c>
      <c r="C926" t="s">
        <v>242</v>
      </c>
      <c r="D926" t="s">
        <v>60</v>
      </c>
      <c r="E926" t="s">
        <v>24</v>
      </c>
      <c r="F926" s="107">
        <v>45291</v>
      </c>
      <c r="G926" t="s">
        <v>2998</v>
      </c>
      <c r="H926" t="s">
        <v>3504</v>
      </c>
      <c r="I926">
        <v>3</v>
      </c>
      <c r="J926">
        <v>-12.930000305175779</v>
      </c>
      <c r="BG926">
        <v>309</v>
      </c>
      <c r="BH926">
        <v>344</v>
      </c>
    </row>
    <row r="927" spans="1:62" x14ac:dyDescent="0.3">
      <c r="A927">
        <v>294</v>
      </c>
      <c r="B927" t="s">
        <v>246</v>
      </c>
      <c r="C927" t="s">
        <v>242</v>
      </c>
      <c r="D927" t="s">
        <v>60</v>
      </c>
      <c r="E927" t="s">
        <v>24</v>
      </c>
      <c r="F927" s="107">
        <v>45291</v>
      </c>
      <c r="G927" t="s">
        <v>3000</v>
      </c>
      <c r="H927" t="s">
        <v>3502</v>
      </c>
      <c r="I927">
        <v>3</v>
      </c>
      <c r="J927">
        <v>39.290000915527337</v>
      </c>
      <c r="BI927">
        <v>537</v>
      </c>
      <c r="BJ927">
        <v>382</v>
      </c>
    </row>
    <row r="928" spans="1:62" x14ac:dyDescent="0.3">
      <c r="A928">
        <v>294</v>
      </c>
      <c r="B928" t="s">
        <v>246</v>
      </c>
      <c r="C928" t="s">
        <v>242</v>
      </c>
      <c r="D928" t="s">
        <v>60</v>
      </c>
      <c r="E928" t="s">
        <v>24</v>
      </c>
      <c r="F928" s="107">
        <v>45291</v>
      </c>
      <c r="G928" t="s">
        <v>3000</v>
      </c>
      <c r="H928" t="s">
        <v>3503</v>
      </c>
      <c r="I928">
        <v>3</v>
      </c>
      <c r="J928">
        <v>35.830001831054688</v>
      </c>
      <c r="BI928">
        <v>414</v>
      </c>
      <c r="BJ928">
        <v>305</v>
      </c>
    </row>
    <row r="929" spans="1:102" x14ac:dyDescent="0.3">
      <c r="A929">
        <v>294</v>
      </c>
      <c r="B929" t="s">
        <v>246</v>
      </c>
      <c r="C929" t="s">
        <v>242</v>
      </c>
      <c r="D929" t="s">
        <v>60</v>
      </c>
      <c r="E929" t="s">
        <v>24</v>
      </c>
      <c r="F929" s="107">
        <v>45291</v>
      </c>
      <c r="G929" t="s">
        <v>3000</v>
      </c>
      <c r="H929" t="s">
        <v>3504</v>
      </c>
      <c r="I929">
        <v>3</v>
      </c>
      <c r="J929">
        <v>76.19000244140625</v>
      </c>
      <c r="BI929">
        <v>158</v>
      </c>
      <c r="BJ929">
        <v>94</v>
      </c>
    </row>
    <row r="930" spans="1:102" x14ac:dyDescent="0.3">
      <c r="A930">
        <v>362</v>
      </c>
      <c r="B930" t="s">
        <v>322</v>
      </c>
      <c r="C930" t="s">
        <v>323</v>
      </c>
      <c r="D930" t="s">
        <v>60</v>
      </c>
      <c r="E930" t="s">
        <v>24</v>
      </c>
      <c r="F930" s="107">
        <v>45291</v>
      </c>
      <c r="G930" t="s">
        <v>3059</v>
      </c>
      <c r="H930" t="s">
        <v>3489</v>
      </c>
      <c r="I930">
        <v>100</v>
      </c>
      <c r="J930">
        <v>99.44000244140625</v>
      </c>
      <c r="CU930">
        <v>7464</v>
      </c>
      <c r="CV930">
        <v>7506</v>
      </c>
    </row>
    <row r="931" spans="1:102" x14ac:dyDescent="0.3">
      <c r="A931">
        <v>362</v>
      </c>
      <c r="B931" t="s">
        <v>322</v>
      </c>
      <c r="C931" t="s">
        <v>323</v>
      </c>
      <c r="D931" t="s">
        <v>60</v>
      </c>
      <c r="E931" t="s">
        <v>24</v>
      </c>
      <c r="F931" s="107">
        <v>45291</v>
      </c>
      <c r="G931" t="s">
        <v>3059</v>
      </c>
      <c r="H931" t="s">
        <v>3488</v>
      </c>
      <c r="I931">
        <v>100</v>
      </c>
      <c r="J931">
        <v>95.330001831054688</v>
      </c>
      <c r="CU931">
        <v>531</v>
      </c>
      <c r="CV931">
        <v>557</v>
      </c>
    </row>
    <row r="932" spans="1:102" x14ac:dyDescent="0.3">
      <c r="A932">
        <v>369</v>
      </c>
      <c r="B932" t="s">
        <v>332</v>
      </c>
      <c r="C932" t="s">
        <v>37</v>
      </c>
      <c r="D932" t="s">
        <v>60</v>
      </c>
      <c r="E932" t="s">
        <v>24</v>
      </c>
      <c r="F932" s="107">
        <v>45291</v>
      </c>
      <c r="G932" t="s">
        <v>3071</v>
      </c>
      <c r="H932" t="s">
        <v>3508</v>
      </c>
      <c r="J932">
        <v>0</v>
      </c>
      <c r="BM932">
        <v>0</v>
      </c>
      <c r="BN932">
        <v>0</v>
      </c>
    </row>
    <row r="933" spans="1:102" x14ac:dyDescent="0.3">
      <c r="A933">
        <v>369</v>
      </c>
      <c r="B933" t="s">
        <v>332</v>
      </c>
      <c r="C933" t="s">
        <v>37</v>
      </c>
      <c r="D933" t="s">
        <v>60</v>
      </c>
      <c r="E933" t="s">
        <v>24</v>
      </c>
      <c r="F933" s="107">
        <v>45291</v>
      </c>
      <c r="G933" t="s">
        <v>3071</v>
      </c>
      <c r="H933" t="s">
        <v>3509</v>
      </c>
      <c r="J933">
        <v>0</v>
      </c>
      <c r="BM933">
        <v>96</v>
      </c>
      <c r="BN933">
        <v>0</v>
      </c>
    </row>
    <row r="934" spans="1:102" x14ac:dyDescent="0.3">
      <c r="A934">
        <v>375</v>
      </c>
      <c r="B934" t="s">
        <v>338</v>
      </c>
      <c r="C934" t="s">
        <v>323</v>
      </c>
      <c r="D934" t="s">
        <v>60</v>
      </c>
      <c r="E934" t="s">
        <v>24</v>
      </c>
      <c r="F934" s="107">
        <v>45291</v>
      </c>
      <c r="G934" t="s">
        <v>3079</v>
      </c>
      <c r="H934" t="s">
        <v>3488</v>
      </c>
      <c r="I934">
        <v>100</v>
      </c>
      <c r="J934">
        <v>100</v>
      </c>
      <c r="CW934">
        <v>354</v>
      </c>
      <c r="CX934">
        <v>354</v>
      </c>
    </row>
    <row r="935" spans="1:102" x14ac:dyDescent="0.3">
      <c r="A935">
        <v>386</v>
      </c>
      <c r="B935" t="s">
        <v>352</v>
      </c>
      <c r="C935" t="s">
        <v>351</v>
      </c>
      <c r="D935" t="s">
        <v>60</v>
      </c>
      <c r="E935" t="s">
        <v>24</v>
      </c>
      <c r="F935" s="107">
        <v>45291</v>
      </c>
      <c r="G935" t="s">
        <v>3097</v>
      </c>
      <c r="H935" t="s">
        <v>532</v>
      </c>
      <c r="I935">
        <v>100</v>
      </c>
      <c r="J935">
        <v>67.279998779296875</v>
      </c>
      <c r="BO935">
        <v>2035554540</v>
      </c>
      <c r="BP935">
        <v>3025360000</v>
      </c>
    </row>
    <row r="936" spans="1:102" x14ac:dyDescent="0.3">
      <c r="A936">
        <v>408</v>
      </c>
      <c r="B936" t="s">
        <v>382</v>
      </c>
      <c r="C936" t="s">
        <v>44</v>
      </c>
      <c r="D936" t="s">
        <v>60</v>
      </c>
      <c r="E936" t="s">
        <v>24</v>
      </c>
      <c r="F936" s="107">
        <v>45291</v>
      </c>
      <c r="G936" t="s">
        <v>3124</v>
      </c>
      <c r="H936" t="s">
        <v>3524</v>
      </c>
      <c r="I936">
        <v>100</v>
      </c>
      <c r="J936">
        <v>100</v>
      </c>
      <c r="BR936">
        <v>4</v>
      </c>
      <c r="BS936">
        <v>4</v>
      </c>
    </row>
    <row r="937" spans="1:102" x14ac:dyDescent="0.3">
      <c r="A937">
        <v>408</v>
      </c>
      <c r="B937" t="s">
        <v>382</v>
      </c>
      <c r="C937" t="s">
        <v>44</v>
      </c>
      <c r="D937" t="s">
        <v>60</v>
      </c>
      <c r="E937" t="s">
        <v>24</v>
      </c>
      <c r="F937" s="107">
        <v>45291</v>
      </c>
      <c r="G937" t="s">
        <v>3124</v>
      </c>
      <c r="H937" t="s">
        <v>3525</v>
      </c>
      <c r="I937">
        <v>100</v>
      </c>
      <c r="J937">
        <v>100</v>
      </c>
      <c r="BR937">
        <v>5</v>
      </c>
      <c r="BS937">
        <v>5</v>
      </c>
    </row>
    <row r="938" spans="1:102" x14ac:dyDescent="0.3">
      <c r="A938">
        <v>408</v>
      </c>
      <c r="B938" t="s">
        <v>382</v>
      </c>
      <c r="C938" t="s">
        <v>44</v>
      </c>
      <c r="D938" t="s">
        <v>60</v>
      </c>
      <c r="E938" t="s">
        <v>24</v>
      </c>
      <c r="F938" s="107">
        <v>45291</v>
      </c>
      <c r="G938" t="s">
        <v>3124</v>
      </c>
      <c r="H938" t="s">
        <v>3523</v>
      </c>
      <c r="I938">
        <v>100</v>
      </c>
      <c r="J938">
        <v>100</v>
      </c>
      <c r="BR938">
        <v>3</v>
      </c>
      <c r="BS938">
        <v>3</v>
      </c>
    </row>
    <row r="939" spans="1:102" x14ac:dyDescent="0.3">
      <c r="A939">
        <v>427</v>
      </c>
      <c r="B939" t="s">
        <v>404</v>
      </c>
      <c r="C939" t="s">
        <v>98</v>
      </c>
      <c r="D939" t="s">
        <v>60</v>
      </c>
      <c r="E939" t="s">
        <v>62</v>
      </c>
      <c r="F939" s="107">
        <v>45291</v>
      </c>
      <c r="G939" t="s">
        <v>3150</v>
      </c>
      <c r="H939" t="s">
        <v>3421</v>
      </c>
      <c r="I939">
        <v>0.3</v>
      </c>
      <c r="J939">
        <v>0.239999994635582</v>
      </c>
      <c r="O939">
        <v>1859</v>
      </c>
      <c r="P939">
        <v>3240</v>
      </c>
      <c r="Q939">
        <v>13146</v>
      </c>
      <c r="R939">
        <v>0</v>
      </c>
      <c r="Y939">
        <v>4434</v>
      </c>
    </row>
    <row r="940" spans="1:102" x14ac:dyDescent="0.3">
      <c r="A940">
        <v>427</v>
      </c>
      <c r="B940" t="s">
        <v>404</v>
      </c>
      <c r="C940" t="s">
        <v>98</v>
      </c>
      <c r="D940" t="s">
        <v>60</v>
      </c>
      <c r="E940" t="s">
        <v>62</v>
      </c>
      <c r="F940" s="107">
        <v>45291</v>
      </c>
      <c r="G940" t="s">
        <v>3150</v>
      </c>
      <c r="H940" t="s">
        <v>3426</v>
      </c>
      <c r="I940">
        <v>0.2</v>
      </c>
      <c r="J940">
        <v>0</v>
      </c>
      <c r="O940">
        <v>0</v>
      </c>
      <c r="P940">
        <v>0</v>
      </c>
      <c r="Q940">
        <v>0</v>
      </c>
      <c r="R940">
        <v>0</v>
      </c>
      <c r="Y940">
        <v>0</v>
      </c>
    </row>
    <row r="941" spans="1:102" x14ac:dyDescent="0.3">
      <c r="A941">
        <v>427</v>
      </c>
      <c r="B941" t="s">
        <v>404</v>
      </c>
      <c r="C941" t="s">
        <v>98</v>
      </c>
      <c r="D941" t="s">
        <v>60</v>
      </c>
      <c r="E941" t="s">
        <v>62</v>
      </c>
      <c r="F941" s="107">
        <v>45291</v>
      </c>
      <c r="G941" t="s">
        <v>3150</v>
      </c>
      <c r="H941" t="s">
        <v>3422</v>
      </c>
      <c r="I941">
        <v>0.1</v>
      </c>
      <c r="J941">
        <v>0.15000000596046451</v>
      </c>
      <c r="O941">
        <v>312</v>
      </c>
      <c r="P941">
        <v>867</v>
      </c>
      <c r="Q941">
        <v>9662</v>
      </c>
      <c r="R941">
        <v>171</v>
      </c>
      <c r="Y941">
        <v>1693</v>
      </c>
    </row>
    <row r="942" spans="1:102" x14ac:dyDescent="0.3">
      <c r="A942">
        <v>427</v>
      </c>
      <c r="B942" t="s">
        <v>404</v>
      </c>
      <c r="C942" t="s">
        <v>98</v>
      </c>
      <c r="D942" t="s">
        <v>60</v>
      </c>
      <c r="E942" t="s">
        <v>62</v>
      </c>
      <c r="F942" s="107">
        <v>45291</v>
      </c>
      <c r="G942" t="s">
        <v>3150</v>
      </c>
      <c r="H942" t="s">
        <v>3427</v>
      </c>
      <c r="I942">
        <v>0.2</v>
      </c>
      <c r="J942">
        <v>0</v>
      </c>
      <c r="O942">
        <v>0</v>
      </c>
      <c r="P942">
        <v>0</v>
      </c>
      <c r="Q942">
        <v>0</v>
      </c>
      <c r="R942">
        <v>0</v>
      </c>
      <c r="Y942">
        <v>0</v>
      </c>
    </row>
    <row r="943" spans="1:102" x14ac:dyDescent="0.3">
      <c r="A943">
        <v>427</v>
      </c>
      <c r="B943" t="s">
        <v>404</v>
      </c>
      <c r="C943" t="s">
        <v>98</v>
      </c>
      <c r="D943" t="s">
        <v>60</v>
      </c>
      <c r="E943" t="s">
        <v>62</v>
      </c>
      <c r="F943" s="107">
        <v>45291</v>
      </c>
      <c r="G943" t="s">
        <v>3150</v>
      </c>
      <c r="H943" t="s">
        <v>3423</v>
      </c>
      <c r="I943">
        <v>0.15</v>
      </c>
      <c r="J943">
        <v>0.17000000178813929</v>
      </c>
      <c r="O943">
        <v>583</v>
      </c>
      <c r="P943">
        <v>29</v>
      </c>
      <c r="Q943">
        <v>8166</v>
      </c>
      <c r="R943">
        <v>2922</v>
      </c>
      <c r="Y943">
        <v>1949</v>
      </c>
    </row>
    <row r="944" spans="1:102" x14ac:dyDescent="0.3">
      <c r="A944">
        <v>428</v>
      </c>
      <c r="B944" t="s">
        <v>405</v>
      </c>
      <c r="C944" t="s">
        <v>98</v>
      </c>
      <c r="D944" t="s">
        <v>60</v>
      </c>
      <c r="E944" t="s">
        <v>62</v>
      </c>
      <c r="F944" s="107">
        <v>45291</v>
      </c>
      <c r="G944" t="s">
        <v>3152</v>
      </c>
      <c r="H944" t="s">
        <v>3423</v>
      </c>
      <c r="I944">
        <v>25</v>
      </c>
      <c r="J944">
        <v>24.75</v>
      </c>
      <c r="O944">
        <v>583</v>
      </c>
      <c r="P944">
        <v>29</v>
      </c>
      <c r="Q944">
        <v>8166</v>
      </c>
      <c r="R944">
        <v>2922</v>
      </c>
      <c r="W944">
        <v>289560</v>
      </c>
    </row>
    <row r="945" spans="1:74" x14ac:dyDescent="0.3">
      <c r="A945">
        <v>428</v>
      </c>
      <c r="B945" t="s">
        <v>405</v>
      </c>
      <c r="C945" t="s">
        <v>98</v>
      </c>
      <c r="D945" t="s">
        <v>60</v>
      </c>
      <c r="E945" t="s">
        <v>62</v>
      </c>
      <c r="F945" s="107">
        <v>45291</v>
      </c>
      <c r="G945" t="s">
        <v>3152</v>
      </c>
      <c r="H945" t="s">
        <v>3426</v>
      </c>
      <c r="I945">
        <v>1</v>
      </c>
      <c r="J945">
        <v>0</v>
      </c>
      <c r="O945">
        <v>0</v>
      </c>
      <c r="P945">
        <v>0</v>
      </c>
      <c r="Q945">
        <v>0</v>
      </c>
      <c r="R945">
        <v>0</v>
      </c>
      <c r="W945">
        <v>0</v>
      </c>
    </row>
    <row r="946" spans="1:74" x14ac:dyDescent="0.3">
      <c r="A946">
        <v>428</v>
      </c>
      <c r="B946" t="s">
        <v>405</v>
      </c>
      <c r="C946" t="s">
        <v>98</v>
      </c>
      <c r="D946" t="s">
        <v>60</v>
      </c>
      <c r="E946" t="s">
        <v>62</v>
      </c>
      <c r="F946" s="107">
        <v>45291</v>
      </c>
      <c r="G946" t="s">
        <v>3152</v>
      </c>
      <c r="H946" t="s">
        <v>3422</v>
      </c>
      <c r="I946">
        <v>11</v>
      </c>
      <c r="J946">
        <v>7.4499998092651367</v>
      </c>
      <c r="O946">
        <v>312</v>
      </c>
      <c r="P946">
        <v>867</v>
      </c>
      <c r="Q946">
        <v>9662</v>
      </c>
      <c r="R946">
        <v>171</v>
      </c>
      <c r="W946">
        <v>82051.05</v>
      </c>
    </row>
    <row r="947" spans="1:74" x14ac:dyDescent="0.3">
      <c r="A947">
        <v>428</v>
      </c>
      <c r="B947" t="s">
        <v>405</v>
      </c>
      <c r="C947" t="s">
        <v>98</v>
      </c>
      <c r="D947" t="s">
        <v>60</v>
      </c>
      <c r="E947" t="s">
        <v>62</v>
      </c>
      <c r="F947" s="107">
        <v>45291</v>
      </c>
      <c r="G947" t="s">
        <v>3152</v>
      </c>
      <c r="H947" t="s">
        <v>3424</v>
      </c>
      <c r="I947">
        <v>7</v>
      </c>
      <c r="O947">
        <v>0</v>
      </c>
      <c r="P947">
        <v>0</v>
      </c>
      <c r="Q947">
        <v>0</v>
      </c>
      <c r="R947">
        <v>0</v>
      </c>
      <c r="W947">
        <v>24000</v>
      </c>
    </row>
    <row r="948" spans="1:74" x14ac:dyDescent="0.3">
      <c r="A948">
        <v>428</v>
      </c>
      <c r="B948" t="s">
        <v>405</v>
      </c>
      <c r="C948" t="s">
        <v>98</v>
      </c>
      <c r="D948" t="s">
        <v>60</v>
      </c>
      <c r="E948" t="s">
        <v>62</v>
      </c>
      <c r="F948" s="107">
        <v>45291</v>
      </c>
      <c r="G948" t="s">
        <v>3152</v>
      </c>
      <c r="H948" t="s">
        <v>3427</v>
      </c>
      <c r="I948">
        <v>1</v>
      </c>
      <c r="J948">
        <v>0</v>
      </c>
      <c r="O948">
        <v>0</v>
      </c>
      <c r="P948">
        <v>0</v>
      </c>
      <c r="Q948">
        <v>0</v>
      </c>
      <c r="R948">
        <v>0</v>
      </c>
      <c r="W948">
        <v>0</v>
      </c>
    </row>
    <row r="949" spans="1:74" x14ac:dyDescent="0.3">
      <c r="A949">
        <v>428</v>
      </c>
      <c r="B949" t="s">
        <v>405</v>
      </c>
      <c r="C949" t="s">
        <v>98</v>
      </c>
      <c r="D949" t="s">
        <v>60</v>
      </c>
      <c r="E949" t="s">
        <v>62</v>
      </c>
      <c r="F949" s="107">
        <v>45291</v>
      </c>
      <c r="G949" t="s">
        <v>3152</v>
      </c>
      <c r="H949" t="s">
        <v>3421</v>
      </c>
      <c r="I949">
        <v>22</v>
      </c>
      <c r="J949">
        <v>21.440000534057621</v>
      </c>
      <c r="O949">
        <v>1859</v>
      </c>
      <c r="P949">
        <v>3240</v>
      </c>
      <c r="Q949">
        <v>13146</v>
      </c>
      <c r="R949">
        <v>0</v>
      </c>
      <c r="W949">
        <v>391217</v>
      </c>
    </row>
    <row r="950" spans="1:74" x14ac:dyDescent="0.3">
      <c r="A950">
        <v>429</v>
      </c>
      <c r="B950" t="s">
        <v>406</v>
      </c>
      <c r="C950" t="s">
        <v>98</v>
      </c>
      <c r="D950" t="s">
        <v>60</v>
      </c>
      <c r="E950" t="s">
        <v>62</v>
      </c>
      <c r="F950" s="107">
        <v>45291</v>
      </c>
      <c r="G950" t="s">
        <v>3154</v>
      </c>
      <c r="H950" t="s">
        <v>3422</v>
      </c>
      <c r="I950">
        <v>0.41</v>
      </c>
      <c r="J950">
        <v>0.40999999642372131</v>
      </c>
      <c r="O950">
        <v>312</v>
      </c>
      <c r="P950">
        <v>867</v>
      </c>
      <c r="Q950">
        <v>9662</v>
      </c>
      <c r="R950">
        <v>171</v>
      </c>
      <c r="AA950">
        <v>660.1</v>
      </c>
      <c r="AB950">
        <v>3809.56</v>
      </c>
    </row>
    <row r="951" spans="1:74" x14ac:dyDescent="0.3">
      <c r="A951">
        <v>429</v>
      </c>
      <c r="B951" t="s">
        <v>406</v>
      </c>
      <c r="C951" t="s">
        <v>98</v>
      </c>
      <c r="D951" t="s">
        <v>60</v>
      </c>
      <c r="E951" t="s">
        <v>62</v>
      </c>
      <c r="F951" s="107">
        <v>45291</v>
      </c>
      <c r="G951" t="s">
        <v>3154</v>
      </c>
      <c r="H951" t="s">
        <v>3421</v>
      </c>
      <c r="I951">
        <v>0.4</v>
      </c>
      <c r="J951">
        <v>1.2100000381469731</v>
      </c>
      <c r="O951">
        <v>1859</v>
      </c>
      <c r="P951">
        <v>3240</v>
      </c>
      <c r="Q951">
        <v>13146</v>
      </c>
      <c r="R951">
        <v>0</v>
      </c>
      <c r="AA951">
        <v>5707</v>
      </c>
      <c r="AB951">
        <v>16387.7</v>
      </c>
    </row>
    <row r="952" spans="1:74" x14ac:dyDescent="0.3">
      <c r="A952">
        <v>429</v>
      </c>
      <c r="B952" t="s">
        <v>406</v>
      </c>
      <c r="C952" t="s">
        <v>98</v>
      </c>
      <c r="D952" t="s">
        <v>60</v>
      </c>
      <c r="E952" t="s">
        <v>62</v>
      </c>
      <c r="F952" s="107">
        <v>45291</v>
      </c>
      <c r="G952" t="s">
        <v>3154</v>
      </c>
      <c r="H952" t="s">
        <v>3423</v>
      </c>
      <c r="I952">
        <v>0.38</v>
      </c>
      <c r="J952">
        <v>0.37999999523162842</v>
      </c>
      <c r="O952">
        <v>583</v>
      </c>
      <c r="P952">
        <v>29</v>
      </c>
      <c r="Q952">
        <v>8166</v>
      </c>
      <c r="R952">
        <v>2922</v>
      </c>
      <c r="AA952">
        <v>148.19999999999999</v>
      </c>
      <c r="AB952">
        <v>4290.49</v>
      </c>
    </row>
    <row r="953" spans="1:74" x14ac:dyDescent="0.3">
      <c r="A953">
        <v>430</v>
      </c>
      <c r="B953" t="s">
        <v>407</v>
      </c>
      <c r="C953" t="s">
        <v>94</v>
      </c>
      <c r="D953" t="s">
        <v>60</v>
      </c>
      <c r="E953" t="s">
        <v>24</v>
      </c>
      <c r="F953" s="107">
        <v>45291</v>
      </c>
      <c r="G953" t="s">
        <v>3156</v>
      </c>
      <c r="H953" t="s">
        <v>3530</v>
      </c>
      <c r="I953">
        <v>95</v>
      </c>
      <c r="J953">
        <v>109.98000335693359</v>
      </c>
      <c r="BT953">
        <v>11507768822</v>
      </c>
      <c r="BU953">
        <v>12656378158</v>
      </c>
    </row>
    <row r="954" spans="1:74" x14ac:dyDescent="0.3">
      <c r="A954">
        <v>430</v>
      </c>
      <c r="B954" t="s">
        <v>407</v>
      </c>
      <c r="C954" t="s">
        <v>94</v>
      </c>
      <c r="D954" t="s">
        <v>60</v>
      </c>
      <c r="E954" t="s">
        <v>24</v>
      </c>
      <c r="F954" s="107">
        <v>45291</v>
      </c>
      <c r="G954" t="s">
        <v>3156</v>
      </c>
      <c r="H954" t="s">
        <v>3531</v>
      </c>
      <c r="I954">
        <v>95</v>
      </c>
      <c r="J954">
        <v>101.48000335693359</v>
      </c>
      <c r="BT954">
        <v>37876348281</v>
      </c>
      <c r="BU954">
        <v>38438253894</v>
      </c>
    </row>
    <row r="955" spans="1:74" x14ac:dyDescent="0.3">
      <c r="A955">
        <v>430</v>
      </c>
      <c r="B955" t="s">
        <v>407</v>
      </c>
      <c r="C955" t="s">
        <v>94</v>
      </c>
      <c r="D955" t="s">
        <v>60</v>
      </c>
      <c r="E955" t="s">
        <v>24</v>
      </c>
      <c r="F955" s="107">
        <v>45291</v>
      </c>
      <c r="G955" t="s">
        <v>3156</v>
      </c>
      <c r="H955" t="s">
        <v>3532</v>
      </c>
      <c r="I955">
        <v>95</v>
      </c>
      <c r="J955">
        <v>99.629997253417969</v>
      </c>
      <c r="BT955">
        <v>56061657202</v>
      </c>
      <c r="BU955">
        <v>55854538738</v>
      </c>
    </row>
    <row r="956" spans="1:74" x14ac:dyDescent="0.3">
      <c r="A956">
        <v>430</v>
      </c>
      <c r="B956" t="s">
        <v>407</v>
      </c>
      <c r="C956" t="s">
        <v>94</v>
      </c>
      <c r="D956" t="s">
        <v>60</v>
      </c>
      <c r="E956" t="s">
        <v>24</v>
      </c>
      <c r="F956" s="107">
        <v>45291</v>
      </c>
      <c r="G956" t="s">
        <v>3156</v>
      </c>
      <c r="H956" t="s">
        <v>3533</v>
      </c>
      <c r="I956">
        <v>95</v>
      </c>
      <c r="J956">
        <v>101.370002746582</v>
      </c>
      <c r="BT956">
        <v>134786157549</v>
      </c>
      <c r="BU956">
        <v>136634629428</v>
      </c>
    </row>
    <row r="957" spans="1:74" x14ac:dyDescent="0.3">
      <c r="A957">
        <v>433</v>
      </c>
      <c r="B957" t="s">
        <v>410</v>
      </c>
      <c r="C957" t="s">
        <v>98</v>
      </c>
      <c r="D957" t="s">
        <v>60</v>
      </c>
      <c r="E957" t="s">
        <v>62</v>
      </c>
      <c r="F957" s="107">
        <v>45291</v>
      </c>
      <c r="G957" t="s">
        <v>3162</v>
      </c>
      <c r="H957" t="s">
        <v>3422</v>
      </c>
      <c r="I957">
        <v>0.05</v>
      </c>
      <c r="J957">
        <v>9.9999997764825821E-3</v>
      </c>
      <c r="O957">
        <v>312</v>
      </c>
      <c r="P957">
        <v>867</v>
      </c>
      <c r="Q957">
        <v>9662</v>
      </c>
      <c r="R957">
        <v>171</v>
      </c>
      <c r="BV957">
        <v>91</v>
      </c>
    </row>
    <row r="958" spans="1:74" x14ac:dyDescent="0.3">
      <c r="A958">
        <v>433</v>
      </c>
      <c r="B958" t="s">
        <v>410</v>
      </c>
      <c r="C958" t="s">
        <v>98</v>
      </c>
      <c r="D958" t="s">
        <v>60</v>
      </c>
      <c r="E958" t="s">
        <v>62</v>
      </c>
      <c r="F958" s="107">
        <v>45291</v>
      </c>
      <c r="G958" t="s">
        <v>3162</v>
      </c>
      <c r="H958" t="s">
        <v>3423</v>
      </c>
      <c r="I958">
        <v>0.05</v>
      </c>
      <c r="J958">
        <v>5.000000074505806E-2</v>
      </c>
      <c r="O958">
        <v>583</v>
      </c>
      <c r="P958">
        <v>29</v>
      </c>
      <c r="Q958">
        <v>8166</v>
      </c>
      <c r="R958">
        <v>2922</v>
      </c>
      <c r="BV958">
        <v>619.71</v>
      </c>
    </row>
    <row r="959" spans="1:74" x14ac:dyDescent="0.3">
      <c r="A959">
        <v>433</v>
      </c>
      <c r="B959" t="s">
        <v>410</v>
      </c>
      <c r="C959" t="s">
        <v>98</v>
      </c>
      <c r="D959" t="s">
        <v>60</v>
      </c>
      <c r="E959" t="s">
        <v>62</v>
      </c>
      <c r="F959" s="107">
        <v>45291</v>
      </c>
      <c r="G959" t="s">
        <v>3162</v>
      </c>
      <c r="H959" t="s">
        <v>3424</v>
      </c>
      <c r="I959">
        <v>0.05</v>
      </c>
      <c r="O959">
        <v>0</v>
      </c>
      <c r="P959">
        <v>0</v>
      </c>
      <c r="Q959">
        <v>0</v>
      </c>
      <c r="R959">
        <v>0</v>
      </c>
      <c r="BV959">
        <v>1</v>
      </c>
    </row>
    <row r="960" spans="1:74" x14ac:dyDescent="0.3">
      <c r="A960">
        <v>433</v>
      </c>
      <c r="B960" t="s">
        <v>410</v>
      </c>
      <c r="C960" t="s">
        <v>98</v>
      </c>
      <c r="D960" t="s">
        <v>60</v>
      </c>
      <c r="E960" t="s">
        <v>62</v>
      </c>
      <c r="F960" s="107">
        <v>45291</v>
      </c>
      <c r="G960" t="s">
        <v>3162</v>
      </c>
      <c r="H960" t="s">
        <v>3421</v>
      </c>
      <c r="I960">
        <v>0.05</v>
      </c>
      <c r="J960">
        <v>9.0000003576278687E-2</v>
      </c>
      <c r="O960">
        <v>1859</v>
      </c>
      <c r="P960">
        <v>3240</v>
      </c>
      <c r="Q960">
        <v>13146</v>
      </c>
      <c r="R960">
        <v>0</v>
      </c>
      <c r="BV960">
        <v>1564.22</v>
      </c>
    </row>
    <row r="961" spans="1:106" x14ac:dyDescent="0.3">
      <c r="A961">
        <v>435</v>
      </c>
      <c r="B961" t="s">
        <v>412</v>
      </c>
      <c r="C961" t="s">
        <v>98</v>
      </c>
      <c r="D961" t="s">
        <v>60</v>
      </c>
      <c r="E961" t="s">
        <v>24</v>
      </c>
      <c r="F961" s="107">
        <v>45291</v>
      </c>
      <c r="G961" t="s">
        <v>1830</v>
      </c>
      <c r="H961" t="s">
        <v>3426</v>
      </c>
      <c r="I961">
        <v>100</v>
      </c>
      <c r="J961">
        <v>0</v>
      </c>
      <c r="BW961">
        <v>0</v>
      </c>
      <c r="BX961">
        <v>0</v>
      </c>
    </row>
    <row r="962" spans="1:106" x14ac:dyDescent="0.3">
      <c r="A962">
        <v>435</v>
      </c>
      <c r="B962" t="s">
        <v>412</v>
      </c>
      <c r="C962" t="s">
        <v>98</v>
      </c>
      <c r="D962" t="s">
        <v>60</v>
      </c>
      <c r="E962" t="s">
        <v>24</v>
      </c>
      <c r="F962" s="107">
        <v>45291</v>
      </c>
      <c r="G962" t="s">
        <v>1830</v>
      </c>
      <c r="H962" t="s">
        <v>3424</v>
      </c>
      <c r="I962">
        <v>100</v>
      </c>
      <c r="J962">
        <v>0</v>
      </c>
      <c r="BW962">
        <v>0</v>
      </c>
      <c r="BX962">
        <v>0</v>
      </c>
    </row>
    <row r="963" spans="1:106" x14ac:dyDescent="0.3">
      <c r="A963">
        <v>435</v>
      </c>
      <c r="B963" t="s">
        <v>412</v>
      </c>
      <c r="C963" t="s">
        <v>98</v>
      </c>
      <c r="D963" t="s">
        <v>60</v>
      </c>
      <c r="E963" t="s">
        <v>24</v>
      </c>
      <c r="F963" s="107">
        <v>45291</v>
      </c>
      <c r="G963" t="s">
        <v>1830</v>
      </c>
      <c r="H963" t="s">
        <v>3427</v>
      </c>
      <c r="I963">
        <v>100</v>
      </c>
      <c r="J963">
        <v>0</v>
      </c>
      <c r="BW963">
        <v>0</v>
      </c>
      <c r="BX963">
        <v>0</v>
      </c>
    </row>
    <row r="964" spans="1:106" x14ac:dyDescent="0.3">
      <c r="A964">
        <v>435</v>
      </c>
      <c r="B964" t="s">
        <v>412</v>
      </c>
      <c r="C964" t="s">
        <v>98</v>
      </c>
      <c r="D964" t="s">
        <v>60</v>
      </c>
      <c r="E964" t="s">
        <v>24</v>
      </c>
      <c r="F964" s="107">
        <v>45291</v>
      </c>
      <c r="G964" t="s">
        <v>1830</v>
      </c>
      <c r="H964" t="s">
        <v>3421</v>
      </c>
      <c r="I964">
        <v>100</v>
      </c>
      <c r="J964">
        <v>-80</v>
      </c>
      <c r="BW964">
        <v>0.05</v>
      </c>
      <c r="BX964">
        <v>0.09</v>
      </c>
    </row>
    <row r="965" spans="1:106" x14ac:dyDescent="0.3">
      <c r="A965">
        <v>435</v>
      </c>
      <c r="B965" t="s">
        <v>412</v>
      </c>
      <c r="C965" t="s">
        <v>98</v>
      </c>
      <c r="D965" t="s">
        <v>60</v>
      </c>
      <c r="E965" t="s">
        <v>24</v>
      </c>
      <c r="F965" s="107">
        <v>45291</v>
      </c>
      <c r="G965" t="s">
        <v>1830</v>
      </c>
      <c r="H965" t="s">
        <v>3422</v>
      </c>
      <c r="I965">
        <v>100</v>
      </c>
      <c r="J965">
        <v>-1011.109985351562</v>
      </c>
      <c r="BW965">
        <v>8.9999999999999998E-4</v>
      </c>
      <c r="BX965">
        <v>0.01</v>
      </c>
    </row>
    <row r="966" spans="1:106" x14ac:dyDescent="0.3">
      <c r="A966">
        <v>435</v>
      </c>
      <c r="B966" t="s">
        <v>412</v>
      </c>
      <c r="C966" t="s">
        <v>98</v>
      </c>
      <c r="D966" t="s">
        <v>60</v>
      </c>
      <c r="E966" t="s">
        <v>24</v>
      </c>
      <c r="F966" s="107">
        <v>45291</v>
      </c>
      <c r="G966" t="s">
        <v>1830</v>
      </c>
      <c r="H966" t="s">
        <v>3423</v>
      </c>
      <c r="I966">
        <v>100</v>
      </c>
      <c r="J966">
        <v>-150</v>
      </c>
      <c r="BW966">
        <v>0.02</v>
      </c>
      <c r="BX966">
        <v>0.05</v>
      </c>
    </row>
    <row r="967" spans="1:106" x14ac:dyDescent="0.3">
      <c r="A967">
        <v>439</v>
      </c>
      <c r="B967" t="s">
        <v>415</v>
      </c>
      <c r="C967" t="s">
        <v>323</v>
      </c>
      <c r="D967" t="s">
        <v>60</v>
      </c>
      <c r="E967" t="s">
        <v>24</v>
      </c>
      <c r="F967" s="107">
        <v>45291</v>
      </c>
      <c r="G967" t="s">
        <v>3171</v>
      </c>
      <c r="H967" t="s">
        <v>3490</v>
      </c>
      <c r="I967">
        <v>100</v>
      </c>
      <c r="J967">
        <v>100</v>
      </c>
      <c r="CY967">
        <v>692</v>
      </c>
      <c r="CZ967">
        <v>692</v>
      </c>
    </row>
    <row r="968" spans="1:106" x14ac:dyDescent="0.3">
      <c r="A968">
        <v>439</v>
      </c>
      <c r="B968" t="s">
        <v>415</v>
      </c>
      <c r="C968" t="s">
        <v>323</v>
      </c>
      <c r="D968" t="s">
        <v>60</v>
      </c>
      <c r="E968" t="s">
        <v>24</v>
      </c>
      <c r="F968" s="107">
        <v>45291</v>
      </c>
      <c r="G968" t="s">
        <v>3171</v>
      </c>
      <c r="H968" t="s">
        <v>3491</v>
      </c>
      <c r="I968">
        <v>100</v>
      </c>
      <c r="J968">
        <v>100</v>
      </c>
      <c r="CY968">
        <v>223</v>
      </c>
      <c r="CZ968">
        <v>223</v>
      </c>
    </row>
    <row r="969" spans="1:106" x14ac:dyDescent="0.3">
      <c r="A969">
        <v>440</v>
      </c>
      <c r="B969" t="s">
        <v>416</v>
      </c>
      <c r="C969" t="s">
        <v>323</v>
      </c>
      <c r="D969" t="s">
        <v>60</v>
      </c>
      <c r="E969" t="s">
        <v>24</v>
      </c>
      <c r="F969" s="107">
        <v>45291</v>
      </c>
      <c r="G969" t="s">
        <v>3173</v>
      </c>
      <c r="H969" t="s">
        <v>3490</v>
      </c>
      <c r="I969">
        <v>98</v>
      </c>
      <c r="J969">
        <v>97.660003662109375</v>
      </c>
      <c r="DA969">
        <v>39580</v>
      </c>
      <c r="DB969">
        <v>40528</v>
      </c>
    </row>
    <row r="970" spans="1:106" x14ac:dyDescent="0.3">
      <c r="A970">
        <v>440</v>
      </c>
      <c r="B970" t="s">
        <v>416</v>
      </c>
      <c r="C970" t="s">
        <v>323</v>
      </c>
      <c r="D970" t="s">
        <v>60</v>
      </c>
      <c r="E970" t="s">
        <v>24</v>
      </c>
      <c r="F970" s="107">
        <v>45291</v>
      </c>
      <c r="G970" t="s">
        <v>3173</v>
      </c>
      <c r="H970" t="s">
        <v>3491</v>
      </c>
      <c r="I970">
        <v>98</v>
      </c>
      <c r="J970">
        <v>98.989997863769531</v>
      </c>
      <c r="DA970">
        <v>2746</v>
      </c>
      <c r="DB970">
        <v>2774</v>
      </c>
    </row>
    <row r="971" spans="1:106" x14ac:dyDescent="0.3">
      <c r="A971">
        <v>213</v>
      </c>
      <c r="B971" t="s">
        <v>151</v>
      </c>
      <c r="C971" t="s">
        <v>98</v>
      </c>
      <c r="D971" t="s">
        <v>54</v>
      </c>
      <c r="E971" t="s">
        <v>24</v>
      </c>
      <c r="F971" s="107">
        <v>45291</v>
      </c>
      <c r="G971" t="s">
        <v>1048</v>
      </c>
      <c r="H971" t="s">
        <v>3454</v>
      </c>
      <c r="I971">
        <v>90</v>
      </c>
      <c r="J971">
        <v>100</v>
      </c>
      <c r="AW971">
        <v>66</v>
      </c>
      <c r="AX971">
        <v>66</v>
      </c>
    </row>
    <row r="972" spans="1:106" x14ac:dyDescent="0.3">
      <c r="A972">
        <v>213</v>
      </c>
      <c r="B972" t="s">
        <v>151</v>
      </c>
      <c r="C972" t="s">
        <v>98</v>
      </c>
      <c r="D972" t="s">
        <v>54</v>
      </c>
      <c r="E972" t="s">
        <v>24</v>
      </c>
      <c r="F972" s="107">
        <v>45291</v>
      </c>
      <c r="G972" t="s">
        <v>1048</v>
      </c>
      <c r="H972" t="s">
        <v>3449</v>
      </c>
      <c r="I972">
        <v>90</v>
      </c>
      <c r="J972">
        <v>100</v>
      </c>
      <c r="AW972">
        <v>9</v>
      </c>
      <c r="AX972">
        <v>9</v>
      </c>
    </row>
    <row r="973" spans="1:106" x14ac:dyDescent="0.3">
      <c r="A973">
        <v>213</v>
      </c>
      <c r="B973" t="s">
        <v>151</v>
      </c>
      <c r="C973" t="s">
        <v>98</v>
      </c>
      <c r="D973" t="s">
        <v>54</v>
      </c>
      <c r="E973" t="s">
        <v>24</v>
      </c>
      <c r="F973" s="107">
        <v>45291</v>
      </c>
      <c r="G973" t="s">
        <v>1048</v>
      </c>
      <c r="H973" t="s">
        <v>3450</v>
      </c>
      <c r="I973">
        <v>90</v>
      </c>
      <c r="J973">
        <v>100</v>
      </c>
      <c r="AW973">
        <v>16</v>
      </c>
      <c r="AX973">
        <v>16</v>
      </c>
    </row>
    <row r="974" spans="1:106" x14ac:dyDescent="0.3">
      <c r="A974">
        <v>213</v>
      </c>
      <c r="B974" t="s">
        <v>151</v>
      </c>
      <c r="C974" t="s">
        <v>98</v>
      </c>
      <c r="D974" t="s">
        <v>54</v>
      </c>
      <c r="E974" t="s">
        <v>24</v>
      </c>
      <c r="F974" s="107">
        <v>45291</v>
      </c>
      <c r="G974" t="s">
        <v>1048</v>
      </c>
      <c r="H974" t="s">
        <v>3451</v>
      </c>
      <c r="I974">
        <v>90</v>
      </c>
      <c r="J974">
        <v>100</v>
      </c>
      <c r="AW974">
        <v>3</v>
      </c>
      <c r="AX974">
        <v>3</v>
      </c>
    </row>
    <row r="975" spans="1:106" x14ac:dyDescent="0.3">
      <c r="A975">
        <v>213</v>
      </c>
      <c r="B975" t="s">
        <v>151</v>
      </c>
      <c r="C975" t="s">
        <v>98</v>
      </c>
      <c r="D975" t="s">
        <v>54</v>
      </c>
      <c r="E975" t="s">
        <v>24</v>
      </c>
      <c r="F975" s="107">
        <v>45291</v>
      </c>
      <c r="G975" t="s">
        <v>1048</v>
      </c>
      <c r="H975" t="s">
        <v>3536</v>
      </c>
      <c r="I975">
        <v>90</v>
      </c>
      <c r="J975">
        <v>100</v>
      </c>
      <c r="AW975">
        <v>3</v>
      </c>
      <c r="AX975">
        <v>3</v>
      </c>
    </row>
    <row r="976" spans="1:106" x14ac:dyDescent="0.3">
      <c r="A976">
        <v>213</v>
      </c>
      <c r="B976" t="s">
        <v>151</v>
      </c>
      <c r="C976" t="s">
        <v>98</v>
      </c>
      <c r="D976" t="s">
        <v>54</v>
      </c>
      <c r="E976" t="s">
        <v>24</v>
      </c>
      <c r="F976" s="107">
        <v>45291</v>
      </c>
      <c r="G976" t="s">
        <v>1048</v>
      </c>
      <c r="H976" t="s">
        <v>3537</v>
      </c>
      <c r="I976">
        <v>90</v>
      </c>
      <c r="J976">
        <v>100</v>
      </c>
      <c r="AW976">
        <v>3</v>
      </c>
      <c r="AX976">
        <v>3</v>
      </c>
    </row>
    <row r="977" spans="1:79" x14ac:dyDescent="0.3">
      <c r="A977">
        <v>213</v>
      </c>
      <c r="B977" t="s">
        <v>151</v>
      </c>
      <c r="C977" t="s">
        <v>98</v>
      </c>
      <c r="D977" t="s">
        <v>54</v>
      </c>
      <c r="E977" t="s">
        <v>24</v>
      </c>
      <c r="F977" s="107">
        <v>45291</v>
      </c>
      <c r="G977" t="s">
        <v>1048</v>
      </c>
      <c r="H977" t="s">
        <v>3452</v>
      </c>
      <c r="I977">
        <v>90</v>
      </c>
      <c r="J977">
        <v>100</v>
      </c>
      <c r="AW977">
        <v>25</v>
      </c>
      <c r="AX977">
        <v>25</v>
      </c>
    </row>
    <row r="978" spans="1:79" x14ac:dyDescent="0.3">
      <c r="A978">
        <v>213</v>
      </c>
      <c r="B978" t="s">
        <v>151</v>
      </c>
      <c r="C978" t="s">
        <v>98</v>
      </c>
      <c r="D978" t="s">
        <v>54</v>
      </c>
      <c r="E978" t="s">
        <v>24</v>
      </c>
      <c r="F978" s="107">
        <v>45291</v>
      </c>
      <c r="G978" t="s">
        <v>1048</v>
      </c>
      <c r="H978" t="s">
        <v>3453</v>
      </c>
      <c r="I978">
        <v>90</v>
      </c>
      <c r="J978">
        <v>100</v>
      </c>
      <c r="AW978">
        <v>19</v>
      </c>
      <c r="AX978">
        <v>19</v>
      </c>
    </row>
    <row r="979" spans="1:79" x14ac:dyDescent="0.3">
      <c r="A979">
        <v>238</v>
      </c>
      <c r="B979" t="s">
        <v>177</v>
      </c>
      <c r="C979" t="s">
        <v>98</v>
      </c>
      <c r="D979" t="s">
        <v>54</v>
      </c>
      <c r="E979" t="s">
        <v>24</v>
      </c>
      <c r="F979" s="107">
        <v>45291</v>
      </c>
      <c r="G979" t="s">
        <v>1237</v>
      </c>
      <c r="H979" t="s">
        <v>3456</v>
      </c>
      <c r="I979">
        <v>90</v>
      </c>
      <c r="J979">
        <v>100</v>
      </c>
      <c r="AY979">
        <v>1</v>
      </c>
      <c r="AZ979">
        <v>1</v>
      </c>
    </row>
    <row r="980" spans="1:79" x14ac:dyDescent="0.3">
      <c r="A980">
        <v>238</v>
      </c>
      <c r="B980" t="s">
        <v>177</v>
      </c>
      <c r="C980" t="s">
        <v>98</v>
      </c>
      <c r="D980" t="s">
        <v>54</v>
      </c>
      <c r="E980" t="s">
        <v>24</v>
      </c>
      <c r="F980" s="107">
        <v>45291</v>
      </c>
      <c r="G980" t="s">
        <v>1237</v>
      </c>
      <c r="H980" t="s">
        <v>3457</v>
      </c>
      <c r="I980">
        <v>90</v>
      </c>
      <c r="J980">
        <v>64.290000915527344</v>
      </c>
      <c r="AY980">
        <v>9</v>
      </c>
      <c r="AZ980">
        <v>14</v>
      </c>
    </row>
    <row r="981" spans="1:79" x14ac:dyDescent="0.3">
      <c r="A981">
        <v>238</v>
      </c>
      <c r="B981" t="s">
        <v>177</v>
      </c>
      <c r="C981" t="s">
        <v>98</v>
      </c>
      <c r="D981" t="s">
        <v>54</v>
      </c>
      <c r="E981" t="s">
        <v>24</v>
      </c>
      <c r="F981" s="107">
        <v>45291</v>
      </c>
      <c r="G981" t="s">
        <v>1237</v>
      </c>
      <c r="H981" t="s">
        <v>3458</v>
      </c>
      <c r="I981">
        <v>90</v>
      </c>
      <c r="J981">
        <v>80</v>
      </c>
      <c r="AY981">
        <v>4</v>
      </c>
      <c r="AZ981">
        <v>5</v>
      </c>
    </row>
    <row r="982" spans="1:79" x14ac:dyDescent="0.3">
      <c r="A982">
        <v>238</v>
      </c>
      <c r="B982" t="s">
        <v>177</v>
      </c>
      <c r="C982" t="s">
        <v>98</v>
      </c>
      <c r="D982" t="s">
        <v>54</v>
      </c>
      <c r="E982" t="s">
        <v>24</v>
      </c>
      <c r="F982" s="107">
        <v>45291</v>
      </c>
      <c r="G982" t="s">
        <v>1237</v>
      </c>
      <c r="H982" t="s">
        <v>3459</v>
      </c>
      <c r="I982">
        <v>90</v>
      </c>
      <c r="J982">
        <v>71.430000305175781</v>
      </c>
      <c r="AY982">
        <v>5</v>
      </c>
      <c r="AZ982">
        <v>7</v>
      </c>
    </row>
    <row r="983" spans="1:79" x14ac:dyDescent="0.3">
      <c r="A983">
        <v>238</v>
      </c>
      <c r="B983" t="s">
        <v>177</v>
      </c>
      <c r="C983" t="s">
        <v>98</v>
      </c>
      <c r="D983" t="s">
        <v>54</v>
      </c>
      <c r="E983" t="s">
        <v>24</v>
      </c>
      <c r="F983" s="107">
        <v>45291</v>
      </c>
      <c r="G983" t="s">
        <v>1237</v>
      </c>
      <c r="H983" t="s">
        <v>3539</v>
      </c>
      <c r="I983">
        <v>90</v>
      </c>
      <c r="J983">
        <v>50</v>
      </c>
      <c r="AY983">
        <v>1</v>
      </c>
      <c r="AZ983">
        <v>2</v>
      </c>
    </row>
    <row r="984" spans="1:79" x14ac:dyDescent="0.3">
      <c r="A984">
        <v>238</v>
      </c>
      <c r="B984" t="s">
        <v>177</v>
      </c>
      <c r="C984" t="s">
        <v>98</v>
      </c>
      <c r="D984" t="s">
        <v>54</v>
      </c>
      <c r="E984" t="s">
        <v>24</v>
      </c>
      <c r="F984" s="107">
        <v>45291</v>
      </c>
      <c r="G984" t="s">
        <v>1237</v>
      </c>
      <c r="H984" t="s">
        <v>3460</v>
      </c>
      <c r="I984">
        <v>90</v>
      </c>
      <c r="J984">
        <v>100</v>
      </c>
      <c r="AY984">
        <v>3</v>
      </c>
      <c r="AZ984">
        <v>3</v>
      </c>
    </row>
    <row r="985" spans="1:79" x14ac:dyDescent="0.3">
      <c r="A985">
        <v>238</v>
      </c>
      <c r="B985" t="s">
        <v>177</v>
      </c>
      <c r="C985" t="s">
        <v>98</v>
      </c>
      <c r="D985" t="s">
        <v>54</v>
      </c>
      <c r="E985" t="s">
        <v>24</v>
      </c>
      <c r="F985" s="107">
        <v>45291</v>
      </c>
      <c r="G985" t="s">
        <v>1237</v>
      </c>
      <c r="H985" t="s">
        <v>3540</v>
      </c>
      <c r="I985">
        <v>90</v>
      </c>
      <c r="J985">
        <v>100</v>
      </c>
      <c r="AY985">
        <v>3</v>
      </c>
      <c r="AZ985">
        <v>3</v>
      </c>
    </row>
    <row r="986" spans="1:79" x14ac:dyDescent="0.3">
      <c r="A986">
        <v>238</v>
      </c>
      <c r="B986" t="s">
        <v>177</v>
      </c>
      <c r="C986" t="s">
        <v>98</v>
      </c>
      <c r="D986" t="s">
        <v>54</v>
      </c>
      <c r="E986" t="s">
        <v>24</v>
      </c>
      <c r="F986" s="107">
        <v>45291</v>
      </c>
      <c r="G986" t="s">
        <v>1237</v>
      </c>
      <c r="H986" t="s">
        <v>3461</v>
      </c>
      <c r="I986">
        <v>90</v>
      </c>
      <c r="J986">
        <v>80</v>
      </c>
      <c r="AY986">
        <v>4</v>
      </c>
      <c r="AZ986">
        <v>5</v>
      </c>
    </row>
    <row r="987" spans="1:79" x14ac:dyDescent="0.3">
      <c r="A987">
        <v>306</v>
      </c>
      <c r="B987" t="s">
        <v>260</v>
      </c>
      <c r="C987" t="s">
        <v>194</v>
      </c>
      <c r="D987" t="s">
        <v>54</v>
      </c>
      <c r="E987" t="s">
        <v>24</v>
      </c>
      <c r="F987" s="107">
        <v>45291</v>
      </c>
      <c r="G987" t="s">
        <v>3012</v>
      </c>
      <c r="H987" t="s">
        <v>34</v>
      </c>
      <c r="I987">
        <v>100</v>
      </c>
      <c r="J987">
        <v>113</v>
      </c>
      <c r="BY987">
        <v>113</v>
      </c>
    </row>
    <row r="988" spans="1:79" x14ac:dyDescent="0.3">
      <c r="A988">
        <v>306</v>
      </c>
      <c r="B988" t="s">
        <v>260</v>
      </c>
      <c r="C988" t="s">
        <v>194</v>
      </c>
      <c r="D988" t="s">
        <v>54</v>
      </c>
      <c r="E988" t="s">
        <v>24</v>
      </c>
      <c r="F988" s="107">
        <v>45291</v>
      </c>
      <c r="G988" t="s">
        <v>3012</v>
      </c>
      <c r="H988" t="s">
        <v>56</v>
      </c>
      <c r="I988">
        <v>100</v>
      </c>
      <c r="J988">
        <v>102</v>
      </c>
      <c r="BY988">
        <v>102</v>
      </c>
    </row>
    <row r="989" spans="1:79" x14ac:dyDescent="0.3">
      <c r="A989">
        <v>373</v>
      </c>
      <c r="B989" t="s">
        <v>336</v>
      </c>
      <c r="C989" t="s">
        <v>198</v>
      </c>
      <c r="D989" t="s">
        <v>54</v>
      </c>
      <c r="E989" t="s">
        <v>24</v>
      </c>
      <c r="F989" s="107">
        <v>45291</v>
      </c>
      <c r="G989" t="s">
        <v>3077</v>
      </c>
      <c r="H989" t="s">
        <v>26</v>
      </c>
      <c r="I989">
        <v>100</v>
      </c>
      <c r="J989">
        <v>97</v>
      </c>
      <c r="BZ989">
        <v>97</v>
      </c>
      <c r="CA989">
        <v>100</v>
      </c>
    </row>
    <row r="990" spans="1:79" x14ac:dyDescent="0.3">
      <c r="A990">
        <v>373</v>
      </c>
      <c r="B990" t="s">
        <v>336</v>
      </c>
      <c r="C990" t="s">
        <v>198</v>
      </c>
      <c r="D990" t="s">
        <v>54</v>
      </c>
      <c r="E990" t="s">
        <v>24</v>
      </c>
      <c r="F990" s="107">
        <v>45291</v>
      </c>
      <c r="G990" t="s">
        <v>3077</v>
      </c>
      <c r="H990" t="s">
        <v>56</v>
      </c>
      <c r="I990">
        <v>100</v>
      </c>
      <c r="J990">
        <v>98</v>
      </c>
      <c r="BZ990">
        <v>98</v>
      </c>
      <c r="CA990">
        <v>100</v>
      </c>
    </row>
    <row r="991" spans="1:79" x14ac:dyDescent="0.3">
      <c r="A991">
        <v>373</v>
      </c>
      <c r="B991" t="s">
        <v>336</v>
      </c>
      <c r="C991" t="s">
        <v>198</v>
      </c>
      <c r="D991" t="s">
        <v>54</v>
      </c>
      <c r="E991" t="s">
        <v>24</v>
      </c>
      <c r="F991" s="107">
        <v>45291</v>
      </c>
      <c r="G991" t="s">
        <v>3077</v>
      </c>
      <c r="H991" t="s">
        <v>3543</v>
      </c>
      <c r="I991">
        <v>100</v>
      </c>
      <c r="J991">
        <v>98</v>
      </c>
      <c r="BZ991">
        <v>98</v>
      </c>
      <c r="CA991">
        <v>100</v>
      </c>
    </row>
    <row r="992" spans="1:79" x14ac:dyDescent="0.3">
      <c r="A992">
        <v>373</v>
      </c>
      <c r="B992" t="s">
        <v>336</v>
      </c>
      <c r="C992" t="s">
        <v>198</v>
      </c>
      <c r="D992" t="s">
        <v>54</v>
      </c>
      <c r="E992" t="s">
        <v>24</v>
      </c>
      <c r="F992" s="107">
        <v>45291</v>
      </c>
      <c r="G992" t="s">
        <v>3077</v>
      </c>
      <c r="H992" t="s">
        <v>3542</v>
      </c>
      <c r="I992">
        <v>100</v>
      </c>
      <c r="J992">
        <v>95</v>
      </c>
      <c r="BZ992">
        <v>95</v>
      </c>
      <c r="CA992">
        <v>100</v>
      </c>
    </row>
    <row r="993" spans="1:96" x14ac:dyDescent="0.3">
      <c r="A993">
        <v>373</v>
      </c>
      <c r="B993" t="s">
        <v>336</v>
      </c>
      <c r="C993" t="s">
        <v>198</v>
      </c>
      <c r="D993" t="s">
        <v>54</v>
      </c>
      <c r="E993" t="s">
        <v>24</v>
      </c>
      <c r="F993" s="107">
        <v>45291</v>
      </c>
      <c r="G993" t="s">
        <v>3077</v>
      </c>
      <c r="H993" t="s">
        <v>51</v>
      </c>
      <c r="I993">
        <v>100</v>
      </c>
      <c r="J993">
        <v>96</v>
      </c>
      <c r="BZ993">
        <v>96</v>
      </c>
      <c r="CA993">
        <v>100</v>
      </c>
    </row>
    <row r="994" spans="1:96" x14ac:dyDescent="0.3">
      <c r="A994">
        <v>373</v>
      </c>
      <c r="B994" t="s">
        <v>336</v>
      </c>
      <c r="C994" t="s">
        <v>198</v>
      </c>
      <c r="D994" t="s">
        <v>54</v>
      </c>
      <c r="E994" t="s">
        <v>24</v>
      </c>
      <c r="F994" s="107">
        <v>45291</v>
      </c>
      <c r="G994" t="s">
        <v>3077</v>
      </c>
      <c r="H994" t="s">
        <v>34</v>
      </c>
      <c r="I994">
        <v>100</v>
      </c>
      <c r="J994">
        <v>99</v>
      </c>
      <c r="BZ994">
        <v>99</v>
      </c>
      <c r="CA994">
        <v>100</v>
      </c>
    </row>
    <row r="995" spans="1:96" x14ac:dyDescent="0.3">
      <c r="A995">
        <v>390</v>
      </c>
      <c r="B995" t="s">
        <v>356</v>
      </c>
      <c r="C995" t="s">
        <v>198</v>
      </c>
      <c r="D995" t="s">
        <v>54</v>
      </c>
      <c r="E995" t="s">
        <v>24</v>
      </c>
      <c r="F995" s="107">
        <v>45291</v>
      </c>
      <c r="G995" t="s">
        <v>3101</v>
      </c>
      <c r="H995" t="s">
        <v>3511</v>
      </c>
      <c r="I995">
        <v>100</v>
      </c>
      <c r="J995">
        <v>100</v>
      </c>
      <c r="CB995">
        <v>100</v>
      </c>
      <c r="CC995">
        <v>100</v>
      </c>
    </row>
    <row r="996" spans="1:96" x14ac:dyDescent="0.3">
      <c r="A996">
        <v>390</v>
      </c>
      <c r="B996" t="s">
        <v>356</v>
      </c>
      <c r="C996" t="s">
        <v>198</v>
      </c>
      <c r="D996" t="s">
        <v>54</v>
      </c>
      <c r="E996" t="s">
        <v>24</v>
      </c>
      <c r="F996" s="107">
        <v>45291</v>
      </c>
      <c r="G996" t="s">
        <v>3101</v>
      </c>
      <c r="H996" t="s">
        <v>3512</v>
      </c>
      <c r="I996">
        <v>100</v>
      </c>
      <c r="J996">
        <v>100</v>
      </c>
      <c r="CB996">
        <v>100</v>
      </c>
      <c r="CC996">
        <v>100</v>
      </c>
    </row>
    <row r="997" spans="1:96" x14ac:dyDescent="0.3">
      <c r="A997">
        <v>390</v>
      </c>
      <c r="B997" t="s">
        <v>356</v>
      </c>
      <c r="C997" t="s">
        <v>198</v>
      </c>
      <c r="D997" t="s">
        <v>54</v>
      </c>
      <c r="E997" t="s">
        <v>24</v>
      </c>
      <c r="F997" s="107">
        <v>45291</v>
      </c>
      <c r="G997" t="s">
        <v>3101</v>
      </c>
      <c r="H997" t="s">
        <v>3513</v>
      </c>
      <c r="I997">
        <v>100</v>
      </c>
      <c r="J997">
        <v>99.379997253417969</v>
      </c>
      <c r="CB997">
        <v>99.38</v>
      </c>
      <c r="CC997">
        <v>100</v>
      </c>
    </row>
    <row r="998" spans="1:96" x14ac:dyDescent="0.3">
      <c r="A998">
        <v>390</v>
      </c>
      <c r="B998" t="s">
        <v>356</v>
      </c>
      <c r="C998" t="s">
        <v>198</v>
      </c>
      <c r="D998" t="s">
        <v>54</v>
      </c>
      <c r="E998" t="s">
        <v>24</v>
      </c>
      <c r="F998" s="107">
        <v>45291</v>
      </c>
      <c r="G998" t="s">
        <v>3101</v>
      </c>
      <c r="H998" t="s">
        <v>3514</v>
      </c>
      <c r="I998">
        <v>100</v>
      </c>
      <c r="J998">
        <v>100</v>
      </c>
      <c r="CB998">
        <v>100</v>
      </c>
      <c r="CC998">
        <v>100</v>
      </c>
    </row>
    <row r="999" spans="1:96" x14ac:dyDescent="0.3">
      <c r="A999">
        <v>390</v>
      </c>
      <c r="B999" t="s">
        <v>356</v>
      </c>
      <c r="C999" t="s">
        <v>198</v>
      </c>
      <c r="D999" t="s">
        <v>54</v>
      </c>
      <c r="E999" t="s">
        <v>24</v>
      </c>
      <c r="F999" s="107">
        <v>45291</v>
      </c>
      <c r="G999" t="s">
        <v>3101</v>
      </c>
      <c r="H999" t="s">
        <v>3515</v>
      </c>
      <c r="I999">
        <v>100</v>
      </c>
      <c r="J999">
        <v>92.860000610351563</v>
      </c>
      <c r="CB999">
        <v>92.86</v>
      </c>
      <c r="CC999">
        <v>100</v>
      </c>
    </row>
    <row r="1000" spans="1:96" x14ac:dyDescent="0.3">
      <c r="A1000">
        <v>390</v>
      </c>
      <c r="B1000" t="s">
        <v>356</v>
      </c>
      <c r="C1000" t="s">
        <v>198</v>
      </c>
      <c r="D1000" t="s">
        <v>54</v>
      </c>
      <c r="E1000" t="s">
        <v>24</v>
      </c>
      <c r="F1000" s="107">
        <v>45291</v>
      </c>
      <c r="G1000" t="s">
        <v>3101</v>
      </c>
      <c r="H1000" t="s">
        <v>3516</v>
      </c>
      <c r="I1000">
        <v>100</v>
      </c>
      <c r="J1000">
        <v>100</v>
      </c>
      <c r="CB1000">
        <v>100</v>
      </c>
      <c r="CC1000">
        <v>100</v>
      </c>
    </row>
    <row r="1001" spans="1:96" x14ac:dyDescent="0.3">
      <c r="A1001">
        <v>390</v>
      </c>
      <c r="B1001" t="s">
        <v>356</v>
      </c>
      <c r="C1001" t="s">
        <v>198</v>
      </c>
      <c r="D1001" t="s">
        <v>54</v>
      </c>
      <c r="E1001" t="s">
        <v>24</v>
      </c>
      <c r="F1001" s="107">
        <v>45291</v>
      </c>
      <c r="G1001" t="s">
        <v>3101</v>
      </c>
      <c r="H1001" t="s">
        <v>3517</v>
      </c>
      <c r="I1001">
        <v>100</v>
      </c>
      <c r="J1001">
        <v>100</v>
      </c>
      <c r="CB1001">
        <v>100</v>
      </c>
      <c r="CC1001">
        <v>100</v>
      </c>
    </row>
    <row r="1002" spans="1:96" x14ac:dyDescent="0.3">
      <c r="A1002">
        <v>390</v>
      </c>
      <c r="B1002" t="s">
        <v>356</v>
      </c>
      <c r="C1002" t="s">
        <v>198</v>
      </c>
      <c r="D1002" t="s">
        <v>54</v>
      </c>
      <c r="E1002" t="s">
        <v>24</v>
      </c>
      <c r="F1002" s="107">
        <v>45291</v>
      </c>
      <c r="G1002" t="s">
        <v>3101</v>
      </c>
      <c r="H1002" t="s">
        <v>3518</v>
      </c>
      <c r="I1002">
        <v>100</v>
      </c>
      <c r="J1002">
        <v>100</v>
      </c>
      <c r="CB1002">
        <v>100</v>
      </c>
      <c r="CC1002">
        <v>100</v>
      </c>
    </row>
    <row r="1003" spans="1:96" x14ac:dyDescent="0.3">
      <c r="A1003">
        <v>390</v>
      </c>
      <c r="B1003" t="s">
        <v>356</v>
      </c>
      <c r="C1003" t="s">
        <v>198</v>
      </c>
      <c r="D1003" t="s">
        <v>54</v>
      </c>
      <c r="E1003" t="s">
        <v>24</v>
      </c>
      <c r="F1003" s="107">
        <v>45291</v>
      </c>
      <c r="G1003" t="s">
        <v>3101</v>
      </c>
      <c r="H1003" t="s">
        <v>3519</v>
      </c>
      <c r="I1003">
        <v>100</v>
      </c>
      <c r="J1003">
        <v>100</v>
      </c>
      <c r="CB1003">
        <v>100</v>
      </c>
      <c r="CC1003">
        <v>100</v>
      </c>
    </row>
    <row r="1004" spans="1:96" x14ac:dyDescent="0.3">
      <c r="A1004">
        <v>390</v>
      </c>
      <c r="B1004" t="s">
        <v>356</v>
      </c>
      <c r="C1004" t="s">
        <v>198</v>
      </c>
      <c r="D1004" t="s">
        <v>54</v>
      </c>
      <c r="E1004" t="s">
        <v>24</v>
      </c>
      <c r="F1004" s="107">
        <v>45291</v>
      </c>
      <c r="G1004" t="s">
        <v>3101</v>
      </c>
      <c r="H1004" t="s">
        <v>3520</v>
      </c>
      <c r="I1004">
        <v>100</v>
      </c>
      <c r="J1004">
        <v>100</v>
      </c>
      <c r="CB1004">
        <v>100</v>
      </c>
      <c r="CC1004">
        <v>100</v>
      </c>
    </row>
    <row r="1005" spans="1:96" x14ac:dyDescent="0.3">
      <c r="A1005">
        <v>390</v>
      </c>
      <c r="B1005" t="s">
        <v>356</v>
      </c>
      <c r="C1005" t="s">
        <v>198</v>
      </c>
      <c r="D1005" t="s">
        <v>54</v>
      </c>
      <c r="E1005" t="s">
        <v>24</v>
      </c>
      <c r="F1005" s="107">
        <v>45291</v>
      </c>
      <c r="G1005" t="s">
        <v>3101</v>
      </c>
      <c r="H1005" t="s">
        <v>3521</v>
      </c>
      <c r="I1005">
        <v>100</v>
      </c>
      <c r="J1005">
        <v>98.75</v>
      </c>
      <c r="CB1005">
        <v>98.75</v>
      </c>
      <c r="CC1005">
        <v>100</v>
      </c>
    </row>
    <row r="1006" spans="1:96" x14ac:dyDescent="0.3">
      <c r="A1006">
        <v>390</v>
      </c>
      <c r="B1006" t="s">
        <v>356</v>
      </c>
      <c r="C1006" t="s">
        <v>198</v>
      </c>
      <c r="D1006" t="s">
        <v>54</v>
      </c>
      <c r="E1006" t="s">
        <v>24</v>
      </c>
      <c r="F1006" s="107">
        <v>45291</v>
      </c>
      <c r="G1006" t="s">
        <v>3101</v>
      </c>
      <c r="H1006" t="s">
        <v>3522</v>
      </c>
      <c r="I1006">
        <v>100</v>
      </c>
      <c r="J1006">
        <v>100</v>
      </c>
      <c r="CB1006">
        <v>100</v>
      </c>
      <c r="CC1006">
        <v>100</v>
      </c>
    </row>
    <row r="1007" spans="1:96" x14ac:dyDescent="0.3">
      <c r="A1007">
        <v>409</v>
      </c>
      <c r="B1007" t="s">
        <v>383</v>
      </c>
      <c r="C1007" t="s">
        <v>46</v>
      </c>
      <c r="D1007" t="s">
        <v>54</v>
      </c>
      <c r="E1007" t="s">
        <v>24</v>
      </c>
      <c r="F1007" s="107">
        <v>45291</v>
      </c>
      <c r="G1007" t="s">
        <v>3126</v>
      </c>
      <c r="H1007" t="s">
        <v>3616</v>
      </c>
      <c r="I1007">
        <v>80</v>
      </c>
      <c r="J1007">
        <v>100</v>
      </c>
      <c r="CQ1007">
        <v>534</v>
      </c>
      <c r="CR1007">
        <v>534</v>
      </c>
    </row>
    <row r="1008" spans="1:96" x14ac:dyDescent="0.3">
      <c r="A1008">
        <v>409</v>
      </c>
      <c r="B1008" t="s">
        <v>383</v>
      </c>
      <c r="C1008" t="s">
        <v>46</v>
      </c>
      <c r="D1008" t="s">
        <v>54</v>
      </c>
      <c r="E1008" t="s">
        <v>24</v>
      </c>
      <c r="F1008" s="107">
        <v>45291</v>
      </c>
      <c r="G1008" t="s">
        <v>3126</v>
      </c>
      <c r="H1008" t="s">
        <v>3617</v>
      </c>
      <c r="I1008">
        <v>80</v>
      </c>
      <c r="J1008">
        <v>100</v>
      </c>
      <c r="CQ1008">
        <v>375</v>
      </c>
      <c r="CR1008">
        <v>375</v>
      </c>
    </row>
    <row r="1009" spans="1:85" x14ac:dyDescent="0.3">
      <c r="A1009">
        <v>414</v>
      </c>
      <c r="B1009" t="s">
        <v>390</v>
      </c>
      <c r="C1009" t="s">
        <v>198</v>
      </c>
      <c r="D1009" t="s">
        <v>54</v>
      </c>
      <c r="E1009" t="s">
        <v>24</v>
      </c>
      <c r="F1009" s="107">
        <v>45291</v>
      </c>
      <c r="G1009" t="s">
        <v>3130</v>
      </c>
      <c r="H1009" t="s">
        <v>3547</v>
      </c>
      <c r="I1009">
        <v>100</v>
      </c>
      <c r="J1009">
        <v>99.75</v>
      </c>
      <c r="CD1009">
        <v>99.75</v>
      </c>
      <c r="CE1009">
        <v>100</v>
      </c>
    </row>
    <row r="1010" spans="1:85" x14ac:dyDescent="0.3">
      <c r="A1010">
        <v>414</v>
      </c>
      <c r="B1010" t="s">
        <v>390</v>
      </c>
      <c r="C1010" t="s">
        <v>198</v>
      </c>
      <c r="D1010" t="s">
        <v>54</v>
      </c>
      <c r="E1010" t="s">
        <v>24</v>
      </c>
      <c r="F1010" s="107">
        <v>45291</v>
      </c>
      <c r="G1010" t="s">
        <v>3130</v>
      </c>
      <c r="H1010" t="s">
        <v>3550</v>
      </c>
      <c r="I1010">
        <v>100</v>
      </c>
      <c r="J1010">
        <v>98.75</v>
      </c>
      <c r="CD1010">
        <v>98.75</v>
      </c>
      <c r="CE1010">
        <v>100</v>
      </c>
    </row>
    <row r="1011" spans="1:85" x14ac:dyDescent="0.3">
      <c r="A1011">
        <v>414</v>
      </c>
      <c r="B1011" t="s">
        <v>390</v>
      </c>
      <c r="C1011" t="s">
        <v>198</v>
      </c>
      <c r="D1011" t="s">
        <v>54</v>
      </c>
      <c r="E1011" t="s">
        <v>24</v>
      </c>
      <c r="F1011" s="107">
        <v>45291</v>
      </c>
      <c r="G1011" t="s">
        <v>3130</v>
      </c>
      <c r="H1011" t="s">
        <v>3553</v>
      </c>
      <c r="I1011">
        <v>100</v>
      </c>
      <c r="J1011">
        <v>86.430000305175781</v>
      </c>
      <c r="CD1011">
        <v>86.43</v>
      </c>
      <c r="CE1011">
        <v>100</v>
      </c>
    </row>
    <row r="1012" spans="1:85" x14ac:dyDescent="0.3">
      <c r="A1012">
        <v>414</v>
      </c>
      <c r="B1012" t="s">
        <v>390</v>
      </c>
      <c r="C1012" t="s">
        <v>198</v>
      </c>
      <c r="D1012" t="s">
        <v>54</v>
      </c>
      <c r="E1012" t="s">
        <v>24</v>
      </c>
      <c r="F1012" s="107">
        <v>45291</v>
      </c>
      <c r="G1012" t="s">
        <v>3130</v>
      </c>
      <c r="H1012" t="s">
        <v>3551</v>
      </c>
      <c r="I1012">
        <v>100</v>
      </c>
      <c r="J1012">
        <v>100</v>
      </c>
      <c r="CD1012">
        <v>100</v>
      </c>
      <c r="CE1012">
        <v>100</v>
      </c>
    </row>
    <row r="1013" spans="1:85" x14ac:dyDescent="0.3">
      <c r="A1013">
        <v>414</v>
      </c>
      <c r="B1013" t="s">
        <v>390</v>
      </c>
      <c r="C1013" t="s">
        <v>198</v>
      </c>
      <c r="D1013" t="s">
        <v>54</v>
      </c>
      <c r="E1013" t="s">
        <v>24</v>
      </c>
      <c r="F1013" s="107">
        <v>45291</v>
      </c>
      <c r="G1013" t="s">
        <v>3130</v>
      </c>
      <c r="H1013" t="s">
        <v>3554</v>
      </c>
      <c r="I1013">
        <v>100</v>
      </c>
      <c r="J1013">
        <v>94.599998474121094</v>
      </c>
      <c r="CD1013">
        <v>94.6</v>
      </c>
      <c r="CE1013">
        <v>100</v>
      </c>
    </row>
    <row r="1014" spans="1:85" x14ac:dyDescent="0.3">
      <c r="A1014">
        <v>414</v>
      </c>
      <c r="B1014" t="s">
        <v>390</v>
      </c>
      <c r="C1014" t="s">
        <v>198</v>
      </c>
      <c r="D1014" t="s">
        <v>54</v>
      </c>
      <c r="E1014" t="s">
        <v>24</v>
      </c>
      <c r="F1014" s="107">
        <v>45291</v>
      </c>
      <c r="G1014" t="s">
        <v>3130</v>
      </c>
      <c r="H1014" t="s">
        <v>3552</v>
      </c>
      <c r="I1014">
        <v>100</v>
      </c>
      <c r="J1014">
        <v>94.510002136230469</v>
      </c>
      <c r="CD1014">
        <v>94.51</v>
      </c>
      <c r="CE1014">
        <v>100</v>
      </c>
    </row>
    <row r="1015" spans="1:85" x14ac:dyDescent="0.3">
      <c r="A1015">
        <v>414</v>
      </c>
      <c r="B1015" t="s">
        <v>390</v>
      </c>
      <c r="C1015" t="s">
        <v>198</v>
      </c>
      <c r="D1015" t="s">
        <v>54</v>
      </c>
      <c r="E1015" t="s">
        <v>24</v>
      </c>
      <c r="F1015" s="107">
        <v>45291</v>
      </c>
      <c r="G1015" t="s">
        <v>3130</v>
      </c>
      <c r="H1015" t="s">
        <v>3548</v>
      </c>
      <c r="I1015">
        <v>100</v>
      </c>
      <c r="J1015">
        <v>97.400001525878906</v>
      </c>
      <c r="CD1015">
        <v>97.4</v>
      </c>
      <c r="CE1015">
        <v>100</v>
      </c>
    </row>
    <row r="1016" spans="1:85" x14ac:dyDescent="0.3">
      <c r="A1016">
        <v>414</v>
      </c>
      <c r="B1016" t="s">
        <v>390</v>
      </c>
      <c r="C1016" t="s">
        <v>198</v>
      </c>
      <c r="D1016" t="s">
        <v>54</v>
      </c>
      <c r="E1016" t="s">
        <v>24</v>
      </c>
      <c r="F1016" s="107">
        <v>45291</v>
      </c>
      <c r="G1016" t="s">
        <v>3130</v>
      </c>
      <c r="H1016" t="s">
        <v>3549</v>
      </c>
      <c r="I1016">
        <v>100</v>
      </c>
      <c r="J1016">
        <v>98.830001831054688</v>
      </c>
      <c r="CD1016">
        <v>98.83</v>
      </c>
      <c r="CE1016">
        <v>100</v>
      </c>
    </row>
    <row r="1017" spans="1:85" x14ac:dyDescent="0.3">
      <c r="A1017">
        <v>415</v>
      </c>
      <c r="B1017" t="s">
        <v>391</v>
      </c>
      <c r="C1017" t="s">
        <v>198</v>
      </c>
      <c r="D1017" t="s">
        <v>54</v>
      </c>
      <c r="E1017" t="s">
        <v>24</v>
      </c>
      <c r="F1017" s="107">
        <v>45291</v>
      </c>
      <c r="G1017" t="s">
        <v>3132</v>
      </c>
      <c r="H1017" t="s">
        <v>3648</v>
      </c>
      <c r="I1017">
        <v>100</v>
      </c>
      <c r="J1017">
        <v>91.510002136230469</v>
      </c>
      <c r="CF1017">
        <v>0</v>
      </c>
      <c r="CG1017">
        <v>0</v>
      </c>
    </row>
    <row r="1018" spans="1:85" x14ac:dyDescent="0.3">
      <c r="A1018">
        <v>415</v>
      </c>
      <c r="B1018" t="s">
        <v>391</v>
      </c>
      <c r="C1018" t="s">
        <v>198</v>
      </c>
      <c r="D1018" t="s">
        <v>54</v>
      </c>
      <c r="E1018" t="s">
        <v>24</v>
      </c>
      <c r="F1018" s="107">
        <v>45291</v>
      </c>
      <c r="G1018" t="s">
        <v>3132</v>
      </c>
      <c r="H1018" t="s">
        <v>3562</v>
      </c>
      <c r="I1018">
        <v>100</v>
      </c>
      <c r="J1018">
        <v>100</v>
      </c>
      <c r="CF1018">
        <v>100</v>
      </c>
      <c r="CG1018">
        <v>100</v>
      </c>
    </row>
    <row r="1019" spans="1:85" x14ac:dyDescent="0.3">
      <c r="A1019">
        <v>415</v>
      </c>
      <c r="B1019" t="s">
        <v>391</v>
      </c>
      <c r="C1019" t="s">
        <v>198</v>
      </c>
      <c r="D1019" t="s">
        <v>54</v>
      </c>
      <c r="E1019" t="s">
        <v>24</v>
      </c>
      <c r="F1019" s="107">
        <v>45291</v>
      </c>
      <c r="G1019" t="s">
        <v>3132</v>
      </c>
      <c r="H1019" t="s">
        <v>3559</v>
      </c>
      <c r="I1019">
        <v>100</v>
      </c>
      <c r="J1019">
        <v>98</v>
      </c>
      <c r="CF1019">
        <v>98</v>
      </c>
      <c r="CG1019">
        <v>100</v>
      </c>
    </row>
    <row r="1020" spans="1:85" x14ac:dyDescent="0.3">
      <c r="A1020">
        <v>415</v>
      </c>
      <c r="B1020" t="s">
        <v>391</v>
      </c>
      <c r="C1020" t="s">
        <v>198</v>
      </c>
      <c r="D1020" t="s">
        <v>54</v>
      </c>
      <c r="E1020" t="s">
        <v>24</v>
      </c>
      <c r="F1020" s="107">
        <v>45291</v>
      </c>
      <c r="G1020" t="s">
        <v>3132</v>
      </c>
      <c r="H1020" t="s">
        <v>3556</v>
      </c>
      <c r="I1020">
        <v>100</v>
      </c>
      <c r="J1020">
        <v>100</v>
      </c>
      <c r="CF1020">
        <v>100</v>
      </c>
      <c r="CG1020">
        <v>100</v>
      </c>
    </row>
    <row r="1021" spans="1:85" x14ac:dyDescent="0.3">
      <c r="A1021">
        <v>415</v>
      </c>
      <c r="B1021" t="s">
        <v>391</v>
      </c>
      <c r="C1021" t="s">
        <v>198</v>
      </c>
      <c r="D1021" t="s">
        <v>54</v>
      </c>
      <c r="E1021" t="s">
        <v>24</v>
      </c>
      <c r="F1021" s="107">
        <v>45291</v>
      </c>
      <c r="G1021" t="s">
        <v>3132</v>
      </c>
      <c r="H1021" t="s">
        <v>3557</v>
      </c>
      <c r="I1021">
        <v>100</v>
      </c>
      <c r="J1021">
        <v>100</v>
      </c>
      <c r="CF1021">
        <v>100</v>
      </c>
      <c r="CG1021">
        <v>100</v>
      </c>
    </row>
    <row r="1022" spans="1:85" x14ac:dyDescent="0.3">
      <c r="A1022">
        <v>415</v>
      </c>
      <c r="B1022" t="s">
        <v>391</v>
      </c>
      <c r="C1022" t="s">
        <v>198</v>
      </c>
      <c r="D1022" t="s">
        <v>54</v>
      </c>
      <c r="E1022" t="s">
        <v>24</v>
      </c>
      <c r="F1022" s="107">
        <v>45291</v>
      </c>
      <c r="G1022" t="s">
        <v>3132</v>
      </c>
      <c r="H1022" t="s">
        <v>3558</v>
      </c>
      <c r="I1022">
        <v>100</v>
      </c>
      <c r="J1022">
        <v>84</v>
      </c>
      <c r="CF1022">
        <v>84</v>
      </c>
      <c r="CG1022">
        <v>100</v>
      </c>
    </row>
    <row r="1023" spans="1:85" x14ac:dyDescent="0.3">
      <c r="A1023">
        <v>415</v>
      </c>
      <c r="B1023" t="s">
        <v>391</v>
      </c>
      <c r="C1023" t="s">
        <v>198</v>
      </c>
      <c r="D1023" t="s">
        <v>54</v>
      </c>
      <c r="E1023" t="s">
        <v>24</v>
      </c>
      <c r="F1023" s="107">
        <v>45291</v>
      </c>
      <c r="G1023" t="s">
        <v>3132</v>
      </c>
      <c r="H1023" t="s">
        <v>3561</v>
      </c>
      <c r="I1023">
        <v>100</v>
      </c>
      <c r="J1023">
        <v>90</v>
      </c>
      <c r="CF1023">
        <v>90</v>
      </c>
      <c r="CG1023">
        <v>100</v>
      </c>
    </row>
    <row r="1024" spans="1:85" x14ac:dyDescent="0.3">
      <c r="A1024">
        <v>415</v>
      </c>
      <c r="B1024" t="s">
        <v>391</v>
      </c>
      <c r="C1024" t="s">
        <v>198</v>
      </c>
      <c r="D1024" t="s">
        <v>54</v>
      </c>
      <c r="E1024" t="s">
        <v>24</v>
      </c>
      <c r="F1024" s="107">
        <v>45291</v>
      </c>
      <c r="G1024" t="s">
        <v>3132</v>
      </c>
      <c r="H1024" t="s">
        <v>3560</v>
      </c>
      <c r="I1024">
        <v>100</v>
      </c>
      <c r="J1024">
        <v>100</v>
      </c>
      <c r="CF1024">
        <v>100</v>
      </c>
      <c r="CG1024">
        <v>100</v>
      </c>
    </row>
    <row r="1025" spans="1:91" x14ac:dyDescent="0.3">
      <c r="A1025">
        <v>416</v>
      </c>
      <c r="B1025" t="s">
        <v>392</v>
      </c>
      <c r="C1025" t="s">
        <v>198</v>
      </c>
      <c r="D1025" t="s">
        <v>54</v>
      </c>
      <c r="E1025" t="s">
        <v>24</v>
      </c>
      <c r="F1025" s="107">
        <v>45291</v>
      </c>
      <c r="G1025" t="s">
        <v>3134</v>
      </c>
      <c r="H1025" t="s">
        <v>3564</v>
      </c>
      <c r="I1025">
        <v>100</v>
      </c>
      <c r="J1025">
        <v>100</v>
      </c>
      <c r="CH1025">
        <v>100</v>
      </c>
      <c r="CI1025">
        <v>100</v>
      </c>
    </row>
    <row r="1026" spans="1:91" x14ac:dyDescent="0.3">
      <c r="A1026">
        <v>416</v>
      </c>
      <c r="B1026" t="s">
        <v>392</v>
      </c>
      <c r="C1026" t="s">
        <v>198</v>
      </c>
      <c r="D1026" t="s">
        <v>54</v>
      </c>
      <c r="E1026" t="s">
        <v>24</v>
      </c>
      <c r="F1026" s="107">
        <v>45291</v>
      </c>
      <c r="G1026" t="s">
        <v>3134</v>
      </c>
      <c r="H1026" t="s">
        <v>3565</v>
      </c>
      <c r="I1026">
        <v>100</v>
      </c>
      <c r="J1026">
        <v>96</v>
      </c>
      <c r="CH1026">
        <v>96</v>
      </c>
      <c r="CI1026">
        <v>100</v>
      </c>
    </row>
    <row r="1027" spans="1:91" x14ac:dyDescent="0.3">
      <c r="A1027">
        <v>417</v>
      </c>
      <c r="B1027" t="s">
        <v>393</v>
      </c>
      <c r="C1027" t="s">
        <v>198</v>
      </c>
      <c r="D1027" t="s">
        <v>54</v>
      </c>
      <c r="E1027" t="s">
        <v>24</v>
      </c>
      <c r="F1027" s="107">
        <v>45291</v>
      </c>
      <c r="G1027" t="s">
        <v>3136</v>
      </c>
      <c r="H1027" t="s">
        <v>3567</v>
      </c>
      <c r="I1027">
        <v>100</v>
      </c>
      <c r="J1027">
        <v>94</v>
      </c>
      <c r="CJ1027">
        <v>94</v>
      </c>
      <c r="CK1027">
        <v>100</v>
      </c>
    </row>
    <row r="1028" spans="1:91" x14ac:dyDescent="0.3">
      <c r="A1028">
        <v>417</v>
      </c>
      <c r="B1028" t="s">
        <v>393</v>
      </c>
      <c r="C1028" t="s">
        <v>198</v>
      </c>
      <c r="D1028" t="s">
        <v>54</v>
      </c>
      <c r="E1028" t="s">
        <v>24</v>
      </c>
      <c r="F1028" s="107">
        <v>45291</v>
      </c>
      <c r="G1028" t="s">
        <v>3136</v>
      </c>
      <c r="H1028" t="s">
        <v>3568</v>
      </c>
      <c r="I1028">
        <v>100</v>
      </c>
      <c r="J1028">
        <v>86.669998168945313</v>
      </c>
      <c r="CJ1028">
        <v>86.67</v>
      </c>
      <c r="CK1028">
        <v>100</v>
      </c>
    </row>
    <row r="1029" spans="1:91" x14ac:dyDescent="0.3">
      <c r="A1029">
        <v>417</v>
      </c>
      <c r="B1029" t="s">
        <v>393</v>
      </c>
      <c r="C1029" t="s">
        <v>198</v>
      </c>
      <c r="D1029" t="s">
        <v>54</v>
      </c>
      <c r="E1029" t="s">
        <v>24</v>
      </c>
      <c r="F1029" s="107">
        <v>45291</v>
      </c>
      <c r="G1029" t="s">
        <v>3136</v>
      </c>
      <c r="H1029" t="s">
        <v>3569</v>
      </c>
      <c r="I1029">
        <v>100</v>
      </c>
      <c r="J1029">
        <v>93.75</v>
      </c>
      <c r="CJ1029">
        <v>93.75</v>
      </c>
      <c r="CK1029">
        <v>100</v>
      </c>
    </row>
    <row r="1030" spans="1:91" x14ac:dyDescent="0.3">
      <c r="A1030">
        <v>417</v>
      </c>
      <c r="B1030" t="s">
        <v>393</v>
      </c>
      <c r="C1030" t="s">
        <v>198</v>
      </c>
      <c r="D1030" t="s">
        <v>54</v>
      </c>
      <c r="E1030" t="s">
        <v>24</v>
      </c>
      <c r="F1030" s="107">
        <v>45291</v>
      </c>
      <c r="G1030" t="s">
        <v>3136</v>
      </c>
      <c r="H1030" t="s">
        <v>3570</v>
      </c>
      <c r="I1030">
        <v>100</v>
      </c>
      <c r="J1030">
        <v>98.75</v>
      </c>
      <c r="CJ1030">
        <v>98.75</v>
      </c>
      <c r="CK1030">
        <v>100</v>
      </c>
    </row>
    <row r="1031" spans="1:91" x14ac:dyDescent="0.3">
      <c r="A1031">
        <v>417</v>
      </c>
      <c r="B1031" t="s">
        <v>393</v>
      </c>
      <c r="C1031" t="s">
        <v>198</v>
      </c>
      <c r="D1031" t="s">
        <v>54</v>
      </c>
      <c r="E1031" t="s">
        <v>24</v>
      </c>
      <c r="F1031" s="107">
        <v>45291</v>
      </c>
      <c r="G1031" t="s">
        <v>3136</v>
      </c>
      <c r="H1031" t="s">
        <v>3571</v>
      </c>
      <c r="I1031">
        <v>100</v>
      </c>
      <c r="J1031">
        <v>94.169998168945313</v>
      </c>
      <c r="CJ1031">
        <v>94.17</v>
      </c>
      <c r="CK1031">
        <v>100</v>
      </c>
    </row>
    <row r="1032" spans="1:91" x14ac:dyDescent="0.3">
      <c r="A1032">
        <v>417</v>
      </c>
      <c r="B1032" t="s">
        <v>393</v>
      </c>
      <c r="C1032" t="s">
        <v>198</v>
      </c>
      <c r="D1032" t="s">
        <v>54</v>
      </c>
      <c r="E1032" t="s">
        <v>24</v>
      </c>
      <c r="F1032" s="107">
        <v>45291</v>
      </c>
      <c r="G1032" t="s">
        <v>3136</v>
      </c>
      <c r="H1032" t="s">
        <v>3572</v>
      </c>
      <c r="I1032">
        <v>100</v>
      </c>
      <c r="J1032">
        <v>99</v>
      </c>
      <c r="CJ1032">
        <v>99</v>
      </c>
      <c r="CK1032">
        <v>100</v>
      </c>
    </row>
    <row r="1033" spans="1:91" x14ac:dyDescent="0.3">
      <c r="A1033">
        <v>418</v>
      </c>
      <c r="B1033" t="s">
        <v>394</v>
      </c>
      <c r="C1033" t="s">
        <v>198</v>
      </c>
      <c r="D1033" t="s">
        <v>54</v>
      </c>
      <c r="E1033" t="s">
        <v>24</v>
      </c>
      <c r="F1033" s="107">
        <v>45291</v>
      </c>
      <c r="G1033" t="s">
        <v>3138</v>
      </c>
      <c r="H1033" t="s">
        <v>3574</v>
      </c>
      <c r="I1033">
        <v>100</v>
      </c>
      <c r="J1033">
        <v>87.5</v>
      </c>
      <c r="CL1033">
        <v>87.5</v>
      </c>
      <c r="CM1033">
        <v>100</v>
      </c>
    </row>
    <row r="1034" spans="1:91" x14ac:dyDescent="0.3">
      <c r="A1034">
        <v>418</v>
      </c>
      <c r="B1034" t="s">
        <v>394</v>
      </c>
      <c r="C1034" t="s">
        <v>198</v>
      </c>
      <c r="D1034" t="s">
        <v>54</v>
      </c>
      <c r="E1034" t="s">
        <v>24</v>
      </c>
      <c r="F1034" s="107">
        <v>45291</v>
      </c>
      <c r="G1034" t="s">
        <v>3138</v>
      </c>
      <c r="H1034" t="s">
        <v>3575</v>
      </c>
      <c r="I1034">
        <v>100</v>
      </c>
      <c r="J1034">
        <v>86.25</v>
      </c>
      <c r="CL1034">
        <v>86.25</v>
      </c>
      <c r="CM1034">
        <v>100</v>
      </c>
    </row>
    <row r="1035" spans="1:91" x14ac:dyDescent="0.3">
      <c r="A1035">
        <v>418</v>
      </c>
      <c r="B1035" t="s">
        <v>394</v>
      </c>
      <c r="C1035" t="s">
        <v>198</v>
      </c>
      <c r="D1035" t="s">
        <v>54</v>
      </c>
      <c r="E1035" t="s">
        <v>24</v>
      </c>
      <c r="F1035" s="107">
        <v>45291</v>
      </c>
      <c r="G1035" t="s">
        <v>3138</v>
      </c>
      <c r="H1035" t="s">
        <v>3576</v>
      </c>
      <c r="I1035">
        <v>100</v>
      </c>
      <c r="J1035">
        <v>90.949996948242188</v>
      </c>
      <c r="CL1035">
        <v>90.95</v>
      </c>
      <c r="CM1035">
        <v>100</v>
      </c>
    </row>
    <row r="1036" spans="1:91" x14ac:dyDescent="0.3">
      <c r="A1036">
        <v>418</v>
      </c>
      <c r="B1036" t="s">
        <v>394</v>
      </c>
      <c r="C1036" t="s">
        <v>198</v>
      </c>
      <c r="D1036" t="s">
        <v>54</v>
      </c>
      <c r="E1036" t="s">
        <v>24</v>
      </c>
      <c r="F1036" s="107">
        <v>45291</v>
      </c>
      <c r="G1036" t="s">
        <v>3138</v>
      </c>
      <c r="H1036" t="s">
        <v>3577</v>
      </c>
      <c r="I1036">
        <v>100</v>
      </c>
      <c r="J1036">
        <v>99.779998779296875</v>
      </c>
      <c r="CL1036">
        <v>99.78</v>
      </c>
      <c r="CM1036">
        <v>100</v>
      </c>
    </row>
    <row r="1037" spans="1:91" x14ac:dyDescent="0.3">
      <c r="A1037">
        <v>418</v>
      </c>
      <c r="B1037" t="s">
        <v>394</v>
      </c>
      <c r="C1037" t="s">
        <v>198</v>
      </c>
      <c r="D1037" t="s">
        <v>54</v>
      </c>
      <c r="E1037" t="s">
        <v>24</v>
      </c>
      <c r="F1037" s="107">
        <v>45291</v>
      </c>
      <c r="G1037" t="s">
        <v>3138</v>
      </c>
      <c r="H1037" t="s">
        <v>3578</v>
      </c>
      <c r="I1037">
        <v>100</v>
      </c>
      <c r="J1037">
        <v>100</v>
      </c>
      <c r="CL1037">
        <v>100</v>
      </c>
      <c r="CM1037">
        <v>100</v>
      </c>
    </row>
    <row r="1038" spans="1:91" x14ac:dyDescent="0.3">
      <c r="A1038">
        <v>418</v>
      </c>
      <c r="B1038" t="s">
        <v>394</v>
      </c>
      <c r="C1038" t="s">
        <v>198</v>
      </c>
      <c r="D1038" t="s">
        <v>54</v>
      </c>
      <c r="E1038" t="s">
        <v>24</v>
      </c>
      <c r="F1038" s="107">
        <v>45291</v>
      </c>
      <c r="G1038" t="s">
        <v>3138</v>
      </c>
      <c r="H1038" t="s">
        <v>3579</v>
      </c>
      <c r="I1038">
        <v>100</v>
      </c>
      <c r="J1038">
        <v>100</v>
      </c>
      <c r="CL1038">
        <v>100</v>
      </c>
      <c r="CM1038">
        <v>100</v>
      </c>
    </row>
    <row r="1039" spans="1:91" x14ac:dyDescent="0.3">
      <c r="A1039">
        <v>418</v>
      </c>
      <c r="B1039" t="s">
        <v>394</v>
      </c>
      <c r="C1039" t="s">
        <v>198</v>
      </c>
      <c r="D1039" t="s">
        <v>54</v>
      </c>
      <c r="E1039" t="s">
        <v>24</v>
      </c>
      <c r="F1039" s="107">
        <v>45291</v>
      </c>
      <c r="G1039" t="s">
        <v>3138</v>
      </c>
      <c r="H1039" t="s">
        <v>3580</v>
      </c>
      <c r="I1039">
        <v>100</v>
      </c>
      <c r="J1039">
        <v>100</v>
      </c>
      <c r="CL1039">
        <v>100</v>
      </c>
      <c r="CM1039">
        <v>100</v>
      </c>
    </row>
    <row r="1040" spans="1:91" x14ac:dyDescent="0.3">
      <c r="A1040">
        <v>418</v>
      </c>
      <c r="B1040" t="s">
        <v>394</v>
      </c>
      <c r="C1040" t="s">
        <v>198</v>
      </c>
      <c r="D1040" t="s">
        <v>54</v>
      </c>
      <c r="E1040" t="s">
        <v>24</v>
      </c>
      <c r="F1040" s="107">
        <v>45291</v>
      </c>
      <c r="G1040" t="s">
        <v>3138</v>
      </c>
      <c r="H1040" t="s">
        <v>3581</v>
      </c>
      <c r="I1040">
        <v>100</v>
      </c>
      <c r="J1040">
        <v>97.739997863769531</v>
      </c>
      <c r="CL1040">
        <v>97.74</v>
      </c>
      <c r="CM1040">
        <v>100</v>
      </c>
    </row>
    <row r="1041" spans="1:98" x14ac:dyDescent="0.3">
      <c r="A1041">
        <v>418</v>
      </c>
      <c r="B1041" t="s">
        <v>394</v>
      </c>
      <c r="C1041" t="s">
        <v>198</v>
      </c>
      <c r="D1041" t="s">
        <v>54</v>
      </c>
      <c r="E1041" t="s">
        <v>24</v>
      </c>
      <c r="F1041" s="107">
        <v>45291</v>
      </c>
      <c r="G1041" t="s">
        <v>3138</v>
      </c>
      <c r="H1041" t="s">
        <v>3525</v>
      </c>
      <c r="I1041">
        <v>100</v>
      </c>
      <c r="J1041">
        <v>100</v>
      </c>
      <c r="CL1041">
        <v>100</v>
      </c>
      <c r="CM1041">
        <v>100</v>
      </c>
    </row>
    <row r="1042" spans="1:98" x14ac:dyDescent="0.3">
      <c r="A1042">
        <v>420</v>
      </c>
      <c r="B1042" t="s">
        <v>396</v>
      </c>
      <c r="C1042" t="s">
        <v>198</v>
      </c>
      <c r="D1042" t="s">
        <v>54</v>
      </c>
      <c r="E1042" t="s">
        <v>24</v>
      </c>
      <c r="F1042" s="107">
        <v>45291</v>
      </c>
      <c r="G1042" t="s">
        <v>3140</v>
      </c>
      <c r="H1042" t="s">
        <v>3583</v>
      </c>
      <c r="I1042">
        <v>100</v>
      </c>
      <c r="J1042">
        <v>100</v>
      </c>
      <c r="CN1042">
        <v>100</v>
      </c>
      <c r="CO1042">
        <v>100</v>
      </c>
    </row>
    <row r="1043" spans="1:98" x14ac:dyDescent="0.3">
      <c r="A1043">
        <v>420</v>
      </c>
      <c r="B1043" t="s">
        <v>396</v>
      </c>
      <c r="C1043" t="s">
        <v>198</v>
      </c>
      <c r="D1043" t="s">
        <v>54</v>
      </c>
      <c r="E1043" t="s">
        <v>24</v>
      </c>
      <c r="F1043" s="107">
        <v>45291</v>
      </c>
      <c r="G1043" t="s">
        <v>3140</v>
      </c>
      <c r="H1043" t="s">
        <v>3584</v>
      </c>
      <c r="I1043">
        <v>100</v>
      </c>
      <c r="J1043">
        <v>100</v>
      </c>
      <c r="CN1043">
        <v>100</v>
      </c>
      <c r="CO1043">
        <v>100</v>
      </c>
    </row>
    <row r="1044" spans="1:98" x14ac:dyDescent="0.3">
      <c r="A1044">
        <v>420</v>
      </c>
      <c r="B1044" t="s">
        <v>396</v>
      </c>
      <c r="C1044" t="s">
        <v>198</v>
      </c>
      <c r="D1044" t="s">
        <v>54</v>
      </c>
      <c r="E1044" t="s">
        <v>24</v>
      </c>
      <c r="F1044" s="107">
        <v>45291</v>
      </c>
      <c r="G1044" t="s">
        <v>3140</v>
      </c>
      <c r="H1044" t="s">
        <v>3585</v>
      </c>
      <c r="I1044">
        <v>100</v>
      </c>
      <c r="J1044">
        <v>100</v>
      </c>
      <c r="CN1044">
        <v>100</v>
      </c>
      <c r="CO1044">
        <v>100</v>
      </c>
    </row>
    <row r="1045" spans="1:98" x14ac:dyDescent="0.3">
      <c r="A1045">
        <v>420</v>
      </c>
      <c r="B1045" t="s">
        <v>396</v>
      </c>
      <c r="C1045" t="s">
        <v>198</v>
      </c>
      <c r="D1045" t="s">
        <v>54</v>
      </c>
      <c r="E1045" t="s">
        <v>24</v>
      </c>
      <c r="F1045" s="107">
        <v>45291</v>
      </c>
      <c r="G1045" t="s">
        <v>3140</v>
      </c>
      <c r="H1045" t="s">
        <v>3586</v>
      </c>
      <c r="I1045">
        <v>100</v>
      </c>
      <c r="J1045">
        <v>100</v>
      </c>
      <c r="CN1045">
        <v>100</v>
      </c>
      <c r="CO1045">
        <v>100</v>
      </c>
    </row>
    <row r="1046" spans="1:98" x14ac:dyDescent="0.3">
      <c r="A1046">
        <v>420</v>
      </c>
      <c r="B1046" t="s">
        <v>396</v>
      </c>
      <c r="C1046" t="s">
        <v>198</v>
      </c>
      <c r="D1046" t="s">
        <v>54</v>
      </c>
      <c r="E1046" t="s">
        <v>24</v>
      </c>
      <c r="F1046" s="107">
        <v>45291</v>
      </c>
      <c r="G1046" t="s">
        <v>3140</v>
      </c>
      <c r="H1046" t="s">
        <v>3587</v>
      </c>
      <c r="I1046">
        <v>100</v>
      </c>
      <c r="J1046">
        <v>100</v>
      </c>
      <c r="CN1046">
        <v>100</v>
      </c>
      <c r="CO1046">
        <v>100</v>
      </c>
    </row>
    <row r="1047" spans="1:98" x14ac:dyDescent="0.3">
      <c r="A1047">
        <v>432</v>
      </c>
      <c r="B1047" t="s">
        <v>409</v>
      </c>
      <c r="C1047" t="s">
        <v>72</v>
      </c>
      <c r="D1047" t="s">
        <v>54</v>
      </c>
      <c r="E1047" t="s">
        <v>24</v>
      </c>
      <c r="F1047" s="107">
        <v>45291</v>
      </c>
      <c r="G1047" t="s">
        <v>3160</v>
      </c>
      <c r="H1047" t="s">
        <v>3625</v>
      </c>
      <c r="I1047">
        <v>90</v>
      </c>
      <c r="J1047">
        <v>100</v>
      </c>
      <c r="CS1047">
        <v>11</v>
      </c>
      <c r="CT1047">
        <v>11</v>
      </c>
    </row>
    <row r="1048" spans="1:98" x14ac:dyDescent="0.3">
      <c r="A1048">
        <v>432</v>
      </c>
      <c r="B1048" t="s">
        <v>409</v>
      </c>
      <c r="C1048" t="s">
        <v>72</v>
      </c>
      <c r="D1048" t="s">
        <v>54</v>
      </c>
      <c r="E1048" t="s">
        <v>24</v>
      </c>
      <c r="F1048" s="107">
        <v>45291</v>
      </c>
      <c r="G1048" t="s">
        <v>3160</v>
      </c>
      <c r="H1048" t="s">
        <v>3626</v>
      </c>
      <c r="I1048">
        <v>90</v>
      </c>
      <c r="J1048">
        <v>88.889999389648438</v>
      </c>
      <c r="CS1048">
        <v>8</v>
      </c>
      <c r="CT1048">
        <v>9</v>
      </c>
    </row>
    <row r="1049" spans="1:98" x14ac:dyDescent="0.3">
      <c r="A1049">
        <v>432</v>
      </c>
      <c r="B1049" t="s">
        <v>409</v>
      </c>
      <c r="C1049" t="s">
        <v>72</v>
      </c>
      <c r="D1049" t="s">
        <v>54</v>
      </c>
      <c r="E1049" t="s">
        <v>24</v>
      </c>
      <c r="F1049" s="107">
        <v>45291</v>
      </c>
      <c r="G1049" t="s">
        <v>3160</v>
      </c>
      <c r="H1049" t="s">
        <v>3627</v>
      </c>
      <c r="I1049">
        <v>90</v>
      </c>
      <c r="J1049">
        <v>100</v>
      </c>
      <c r="CS1049">
        <v>5</v>
      </c>
      <c r="CT1049">
        <v>5</v>
      </c>
    </row>
    <row r="1050" spans="1:98" x14ac:dyDescent="0.3">
      <c r="A1050">
        <v>432</v>
      </c>
      <c r="B1050" t="s">
        <v>409</v>
      </c>
      <c r="C1050" t="s">
        <v>72</v>
      </c>
      <c r="D1050" t="s">
        <v>54</v>
      </c>
      <c r="E1050" t="s">
        <v>24</v>
      </c>
      <c r="F1050" s="107">
        <v>45291</v>
      </c>
      <c r="G1050" t="s">
        <v>3160</v>
      </c>
      <c r="H1050" t="s">
        <v>3628</v>
      </c>
      <c r="I1050">
        <v>90</v>
      </c>
      <c r="J1050">
        <v>100</v>
      </c>
      <c r="CS1050">
        <v>5</v>
      </c>
      <c r="CT1050">
        <v>5</v>
      </c>
    </row>
    <row r="1051" spans="1:98" x14ac:dyDescent="0.3">
      <c r="A1051">
        <v>432</v>
      </c>
      <c r="B1051" t="s">
        <v>409</v>
      </c>
      <c r="C1051" t="s">
        <v>72</v>
      </c>
      <c r="D1051" t="s">
        <v>54</v>
      </c>
      <c r="E1051" t="s">
        <v>24</v>
      </c>
      <c r="F1051" s="107">
        <v>45291</v>
      </c>
      <c r="G1051" t="s">
        <v>3160</v>
      </c>
      <c r="H1051" t="s">
        <v>3629</v>
      </c>
      <c r="I1051">
        <v>90</v>
      </c>
      <c r="J1051">
        <v>100</v>
      </c>
      <c r="CS1051">
        <v>8</v>
      </c>
      <c r="CT1051">
        <v>8</v>
      </c>
    </row>
    <row r="1052" spans="1:98" x14ac:dyDescent="0.3">
      <c r="A1052">
        <v>432</v>
      </c>
      <c r="B1052" t="s">
        <v>409</v>
      </c>
      <c r="C1052" t="s">
        <v>72</v>
      </c>
      <c r="D1052" t="s">
        <v>54</v>
      </c>
      <c r="E1052" t="s">
        <v>24</v>
      </c>
      <c r="F1052" s="107">
        <v>45291</v>
      </c>
      <c r="G1052" t="s">
        <v>3160</v>
      </c>
      <c r="H1052" t="s">
        <v>3630</v>
      </c>
      <c r="I1052">
        <v>90</v>
      </c>
      <c r="J1052">
        <v>100</v>
      </c>
      <c r="CS1052">
        <v>4</v>
      </c>
      <c r="CT1052">
        <v>4</v>
      </c>
    </row>
    <row r="1053" spans="1:98" x14ac:dyDescent="0.3">
      <c r="A1053">
        <v>432</v>
      </c>
      <c r="B1053" t="s">
        <v>409</v>
      </c>
      <c r="C1053" t="s">
        <v>72</v>
      </c>
      <c r="D1053" t="s">
        <v>54</v>
      </c>
      <c r="E1053" t="s">
        <v>24</v>
      </c>
      <c r="F1053" s="107">
        <v>45291</v>
      </c>
      <c r="G1053" t="s">
        <v>3160</v>
      </c>
      <c r="H1053" t="s">
        <v>3631</v>
      </c>
      <c r="I1053">
        <v>90</v>
      </c>
      <c r="J1053">
        <v>100</v>
      </c>
      <c r="CS1053">
        <v>2</v>
      </c>
      <c r="CT1053">
        <v>2</v>
      </c>
    </row>
    <row r="1054" spans="1:98" x14ac:dyDescent="0.3">
      <c r="A1054">
        <v>432</v>
      </c>
      <c r="B1054" t="s">
        <v>409</v>
      </c>
      <c r="C1054" t="s">
        <v>72</v>
      </c>
      <c r="D1054" t="s">
        <v>54</v>
      </c>
      <c r="E1054" t="s">
        <v>24</v>
      </c>
      <c r="F1054" s="107">
        <v>45291</v>
      </c>
      <c r="G1054" t="s">
        <v>3160</v>
      </c>
      <c r="H1054" t="s">
        <v>3632</v>
      </c>
      <c r="I1054">
        <v>90</v>
      </c>
      <c r="J1054">
        <v>100</v>
      </c>
      <c r="CS1054">
        <v>2</v>
      </c>
      <c r="CT1054">
        <v>2</v>
      </c>
    </row>
    <row r="1055" spans="1:98" x14ac:dyDescent="0.3">
      <c r="A1055">
        <v>432</v>
      </c>
      <c r="B1055" t="s">
        <v>409</v>
      </c>
      <c r="C1055" t="s">
        <v>72</v>
      </c>
      <c r="D1055" t="s">
        <v>54</v>
      </c>
      <c r="E1055" t="s">
        <v>24</v>
      </c>
      <c r="F1055" s="107">
        <v>45291</v>
      </c>
      <c r="G1055" t="s">
        <v>3160</v>
      </c>
      <c r="H1055" t="s">
        <v>3633</v>
      </c>
      <c r="I1055">
        <v>90</v>
      </c>
      <c r="J1055">
        <v>100</v>
      </c>
      <c r="CS1055">
        <v>15</v>
      </c>
      <c r="CT1055">
        <v>15</v>
      </c>
    </row>
    <row r="1056" spans="1:98" x14ac:dyDescent="0.3">
      <c r="A1056">
        <v>216</v>
      </c>
      <c r="B1056" t="s">
        <v>155</v>
      </c>
      <c r="C1056" t="s">
        <v>98</v>
      </c>
      <c r="D1056" t="s">
        <v>73</v>
      </c>
      <c r="E1056" t="s">
        <v>24</v>
      </c>
      <c r="F1056" s="107">
        <v>45291</v>
      </c>
      <c r="G1056" t="s">
        <v>1091</v>
      </c>
      <c r="H1056" t="s">
        <v>3421</v>
      </c>
      <c r="I1056">
        <v>100</v>
      </c>
      <c r="J1056">
        <v>100</v>
      </c>
      <c r="AE1056">
        <v>1570</v>
      </c>
      <c r="AF1056">
        <v>1570</v>
      </c>
    </row>
    <row r="1057" spans="1:108" x14ac:dyDescent="0.3">
      <c r="A1057">
        <v>216</v>
      </c>
      <c r="B1057" t="s">
        <v>155</v>
      </c>
      <c r="C1057" t="s">
        <v>98</v>
      </c>
      <c r="D1057" t="s">
        <v>73</v>
      </c>
      <c r="E1057" t="s">
        <v>24</v>
      </c>
      <c r="F1057" s="107">
        <v>45291</v>
      </c>
      <c r="G1057" t="s">
        <v>1091</v>
      </c>
      <c r="H1057" t="s">
        <v>3423</v>
      </c>
      <c r="I1057">
        <v>100</v>
      </c>
      <c r="J1057">
        <v>100</v>
      </c>
      <c r="AE1057">
        <v>619.71</v>
      </c>
      <c r="AF1057">
        <v>619.71</v>
      </c>
    </row>
    <row r="1058" spans="1:108" x14ac:dyDescent="0.3">
      <c r="A1058">
        <v>216</v>
      </c>
      <c r="B1058" t="s">
        <v>155</v>
      </c>
      <c r="C1058" t="s">
        <v>98</v>
      </c>
      <c r="D1058" t="s">
        <v>73</v>
      </c>
      <c r="E1058" t="s">
        <v>24</v>
      </c>
      <c r="F1058" s="107">
        <v>45291</v>
      </c>
      <c r="G1058" t="s">
        <v>1091</v>
      </c>
      <c r="H1058" t="s">
        <v>3424</v>
      </c>
      <c r="I1058">
        <v>100</v>
      </c>
      <c r="J1058">
        <v>100</v>
      </c>
      <c r="AE1058">
        <v>1.2</v>
      </c>
      <c r="AF1058">
        <v>1.2</v>
      </c>
    </row>
    <row r="1059" spans="1:108" x14ac:dyDescent="0.3">
      <c r="A1059">
        <v>216</v>
      </c>
      <c r="B1059" t="s">
        <v>155</v>
      </c>
      <c r="C1059" t="s">
        <v>98</v>
      </c>
      <c r="D1059" t="s">
        <v>73</v>
      </c>
      <c r="E1059" t="s">
        <v>24</v>
      </c>
      <c r="F1059" s="107">
        <v>45291</v>
      </c>
      <c r="G1059" t="s">
        <v>1091</v>
      </c>
      <c r="H1059" t="s">
        <v>3422</v>
      </c>
      <c r="I1059">
        <v>100</v>
      </c>
      <c r="J1059">
        <v>100</v>
      </c>
      <c r="AE1059">
        <v>102.8</v>
      </c>
      <c r="AF1059">
        <v>102.8</v>
      </c>
    </row>
    <row r="1060" spans="1:108" x14ac:dyDescent="0.3">
      <c r="A1060">
        <v>221</v>
      </c>
      <c r="B1060" t="s">
        <v>161</v>
      </c>
      <c r="C1060" t="s">
        <v>98</v>
      </c>
      <c r="D1060" t="s">
        <v>73</v>
      </c>
      <c r="E1060" t="s">
        <v>24</v>
      </c>
      <c r="F1060" s="107">
        <v>45291</v>
      </c>
      <c r="G1060" t="s">
        <v>1153</v>
      </c>
      <c r="H1060" t="s">
        <v>3421</v>
      </c>
      <c r="I1060">
        <v>100</v>
      </c>
      <c r="J1060">
        <v>100</v>
      </c>
      <c r="AG1060">
        <v>10</v>
      </c>
      <c r="AH1060">
        <v>10</v>
      </c>
    </row>
    <row r="1061" spans="1:108" x14ac:dyDescent="0.3">
      <c r="A1061">
        <v>221</v>
      </c>
      <c r="B1061" t="s">
        <v>161</v>
      </c>
      <c r="C1061" t="s">
        <v>98</v>
      </c>
      <c r="D1061" t="s">
        <v>73</v>
      </c>
      <c r="E1061" t="s">
        <v>24</v>
      </c>
      <c r="F1061" s="107">
        <v>45291</v>
      </c>
      <c r="G1061" t="s">
        <v>1153</v>
      </c>
      <c r="H1061" t="s">
        <v>3423</v>
      </c>
      <c r="I1061">
        <v>100</v>
      </c>
      <c r="J1061">
        <v>100</v>
      </c>
      <c r="AG1061">
        <v>4</v>
      </c>
      <c r="AH1061">
        <v>4</v>
      </c>
    </row>
    <row r="1062" spans="1:108" x14ac:dyDescent="0.3">
      <c r="A1062">
        <v>221</v>
      </c>
      <c r="B1062" t="s">
        <v>161</v>
      </c>
      <c r="C1062" t="s">
        <v>98</v>
      </c>
      <c r="D1062" t="s">
        <v>73</v>
      </c>
      <c r="E1062" t="s">
        <v>24</v>
      </c>
      <c r="F1062" s="107">
        <v>45291</v>
      </c>
      <c r="G1062" t="s">
        <v>1153</v>
      </c>
      <c r="H1062" t="s">
        <v>3422</v>
      </c>
      <c r="I1062">
        <v>100</v>
      </c>
      <c r="J1062">
        <v>100</v>
      </c>
      <c r="AG1062">
        <v>3</v>
      </c>
      <c r="AH1062">
        <v>3</v>
      </c>
    </row>
    <row r="1063" spans="1:108" x14ac:dyDescent="0.3">
      <c r="A1063">
        <v>222</v>
      </c>
      <c r="B1063" t="s">
        <v>162</v>
      </c>
      <c r="C1063" t="s">
        <v>98</v>
      </c>
      <c r="D1063" t="s">
        <v>73</v>
      </c>
      <c r="E1063" t="s">
        <v>24</v>
      </c>
      <c r="F1063" s="107">
        <v>45291</v>
      </c>
      <c r="G1063" t="s">
        <v>1156</v>
      </c>
      <c r="H1063" t="s">
        <v>3421</v>
      </c>
      <c r="I1063">
        <v>90</v>
      </c>
      <c r="J1063">
        <v>68.75</v>
      </c>
      <c r="AI1063">
        <v>11</v>
      </c>
      <c r="AJ1063">
        <v>16</v>
      </c>
    </row>
    <row r="1064" spans="1:108" x14ac:dyDescent="0.3">
      <c r="A1064">
        <v>223</v>
      </c>
      <c r="B1064" t="s">
        <v>163</v>
      </c>
      <c r="C1064" t="s">
        <v>98</v>
      </c>
      <c r="D1064" t="s">
        <v>73</v>
      </c>
      <c r="E1064" t="s">
        <v>24</v>
      </c>
      <c r="F1064" s="107">
        <v>45291</v>
      </c>
      <c r="G1064" t="s">
        <v>1164</v>
      </c>
      <c r="H1064" t="s">
        <v>3503</v>
      </c>
      <c r="I1064">
        <v>100</v>
      </c>
      <c r="J1064">
        <v>100</v>
      </c>
      <c r="DC1064">
        <v>3</v>
      </c>
      <c r="DD1064">
        <v>3</v>
      </c>
    </row>
    <row r="1065" spans="1:108" x14ac:dyDescent="0.3">
      <c r="A1065">
        <v>223</v>
      </c>
      <c r="B1065" t="s">
        <v>163</v>
      </c>
      <c r="C1065" t="s">
        <v>98</v>
      </c>
      <c r="D1065" t="s">
        <v>73</v>
      </c>
      <c r="E1065" t="s">
        <v>24</v>
      </c>
      <c r="F1065" s="107">
        <v>45291</v>
      </c>
      <c r="G1065" t="s">
        <v>1164</v>
      </c>
      <c r="H1065" t="s">
        <v>3502</v>
      </c>
      <c r="I1065">
        <v>100</v>
      </c>
      <c r="J1065">
        <v>100</v>
      </c>
      <c r="DC1065">
        <v>13</v>
      </c>
      <c r="DD1065">
        <v>13</v>
      </c>
    </row>
    <row r="1066" spans="1:108" x14ac:dyDescent="0.3">
      <c r="A1066">
        <v>224</v>
      </c>
      <c r="B1066" t="s">
        <v>164</v>
      </c>
      <c r="C1066" t="s">
        <v>98</v>
      </c>
      <c r="D1066" t="s">
        <v>73</v>
      </c>
      <c r="E1066" t="s">
        <v>24</v>
      </c>
      <c r="F1066" s="107">
        <v>45291</v>
      </c>
      <c r="G1066" t="s">
        <v>1166</v>
      </c>
      <c r="H1066" t="s">
        <v>3421</v>
      </c>
      <c r="I1066">
        <v>100</v>
      </c>
      <c r="J1066">
        <v>100</v>
      </c>
      <c r="AK1066">
        <v>3</v>
      </c>
      <c r="AL1066">
        <v>7</v>
      </c>
    </row>
    <row r="1067" spans="1:108" x14ac:dyDescent="0.3">
      <c r="A1067">
        <v>224</v>
      </c>
      <c r="B1067" t="s">
        <v>164</v>
      </c>
      <c r="C1067" t="s">
        <v>98</v>
      </c>
      <c r="D1067" t="s">
        <v>73</v>
      </c>
      <c r="E1067" t="s">
        <v>24</v>
      </c>
      <c r="F1067" s="107">
        <v>45291</v>
      </c>
      <c r="G1067" t="s">
        <v>1166</v>
      </c>
      <c r="H1067" t="s">
        <v>3422</v>
      </c>
      <c r="I1067">
        <v>100</v>
      </c>
      <c r="AK1067">
        <v>0</v>
      </c>
      <c r="AL1067">
        <v>1</v>
      </c>
    </row>
    <row r="1068" spans="1:108" x14ac:dyDescent="0.3">
      <c r="A1068">
        <v>224</v>
      </c>
      <c r="B1068" t="s">
        <v>164</v>
      </c>
      <c r="C1068" t="s">
        <v>98</v>
      </c>
      <c r="D1068" t="s">
        <v>73</v>
      </c>
      <c r="E1068" t="s">
        <v>24</v>
      </c>
      <c r="F1068" s="107">
        <v>45291</v>
      </c>
      <c r="G1068" t="s">
        <v>1166</v>
      </c>
      <c r="H1068" t="s">
        <v>3426</v>
      </c>
      <c r="I1068">
        <v>100</v>
      </c>
      <c r="J1068">
        <v>100</v>
      </c>
      <c r="AK1068">
        <v>0</v>
      </c>
      <c r="AL1068">
        <v>0</v>
      </c>
    </row>
    <row r="1069" spans="1:108" x14ac:dyDescent="0.3">
      <c r="A1069">
        <v>224</v>
      </c>
      <c r="B1069" t="s">
        <v>164</v>
      </c>
      <c r="C1069" t="s">
        <v>98</v>
      </c>
      <c r="D1069" t="s">
        <v>73</v>
      </c>
      <c r="E1069" t="s">
        <v>24</v>
      </c>
      <c r="F1069" s="107">
        <v>45291</v>
      </c>
      <c r="G1069" t="s">
        <v>1166</v>
      </c>
      <c r="H1069" t="s">
        <v>3423</v>
      </c>
      <c r="I1069">
        <v>100</v>
      </c>
      <c r="J1069">
        <v>100</v>
      </c>
      <c r="AK1069">
        <v>1</v>
      </c>
      <c r="AL1069">
        <v>1</v>
      </c>
    </row>
    <row r="1070" spans="1:108" x14ac:dyDescent="0.3">
      <c r="A1070">
        <v>226</v>
      </c>
      <c r="B1070" t="s">
        <v>166</v>
      </c>
      <c r="C1070" t="s">
        <v>98</v>
      </c>
      <c r="D1070" t="s">
        <v>73</v>
      </c>
      <c r="E1070" t="s">
        <v>24</v>
      </c>
      <c r="F1070" s="107">
        <v>45291</v>
      </c>
      <c r="G1070" t="s">
        <v>1198</v>
      </c>
      <c r="H1070" t="s">
        <v>3422</v>
      </c>
      <c r="I1070">
        <v>2</v>
      </c>
      <c r="J1070">
        <v>49.779998779296882</v>
      </c>
      <c r="AM1070">
        <v>49.78</v>
      </c>
    </row>
    <row r="1071" spans="1:108" x14ac:dyDescent="0.3">
      <c r="A1071">
        <v>226</v>
      </c>
      <c r="B1071" t="s">
        <v>166</v>
      </c>
      <c r="C1071" t="s">
        <v>98</v>
      </c>
      <c r="D1071" t="s">
        <v>73</v>
      </c>
      <c r="E1071" t="s">
        <v>24</v>
      </c>
      <c r="F1071" s="107">
        <v>45291</v>
      </c>
      <c r="G1071" t="s">
        <v>1198</v>
      </c>
      <c r="H1071" t="s">
        <v>3423</v>
      </c>
      <c r="I1071">
        <v>1</v>
      </c>
      <c r="J1071">
        <v>117.40000152587891</v>
      </c>
      <c r="AM1071">
        <v>117.4</v>
      </c>
    </row>
    <row r="1072" spans="1:108" x14ac:dyDescent="0.3">
      <c r="A1072">
        <v>226</v>
      </c>
      <c r="B1072" t="s">
        <v>166</v>
      </c>
      <c r="C1072" t="s">
        <v>98</v>
      </c>
      <c r="D1072" t="s">
        <v>73</v>
      </c>
      <c r="E1072" t="s">
        <v>24</v>
      </c>
      <c r="F1072" s="107">
        <v>45291</v>
      </c>
      <c r="G1072" t="s">
        <v>1198</v>
      </c>
      <c r="H1072" t="s">
        <v>3424</v>
      </c>
      <c r="I1072">
        <v>2</v>
      </c>
      <c r="J1072">
        <v>7.5300002098083496</v>
      </c>
      <c r="AM1072">
        <v>7.53</v>
      </c>
    </row>
    <row r="1073" spans="1:109" x14ac:dyDescent="0.3">
      <c r="A1073">
        <v>226</v>
      </c>
      <c r="B1073" t="s">
        <v>166</v>
      </c>
      <c r="C1073" t="s">
        <v>98</v>
      </c>
      <c r="D1073" t="s">
        <v>73</v>
      </c>
      <c r="E1073" t="s">
        <v>24</v>
      </c>
      <c r="F1073" s="107">
        <v>45291</v>
      </c>
      <c r="G1073" t="s">
        <v>1198</v>
      </c>
      <c r="H1073" t="s">
        <v>3426</v>
      </c>
      <c r="I1073">
        <v>1</v>
      </c>
      <c r="J1073">
        <v>10.329999923706049</v>
      </c>
      <c r="AM1073">
        <v>10.33</v>
      </c>
    </row>
    <row r="1074" spans="1:109" x14ac:dyDescent="0.3">
      <c r="A1074">
        <v>226</v>
      </c>
      <c r="B1074" t="s">
        <v>166</v>
      </c>
      <c r="C1074" t="s">
        <v>98</v>
      </c>
      <c r="D1074" t="s">
        <v>73</v>
      </c>
      <c r="E1074" t="s">
        <v>24</v>
      </c>
      <c r="F1074" s="107">
        <v>45291</v>
      </c>
      <c r="G1074" t="s">
        <v>1198</v>
      </c>
      <c r="H1074" t="s">
        <v>3421</v>
      </c>
      <c r="I1074">
        <v>1</v>
      </c>
      <c r="J1074">
        <v>437.64999389648438</v>
      </c>
      <c r="AM1074">
        <v>437.65</v>
      </c>
    </row>
    <row r="1075" spans="1:109" x14ac:dyDescent="0.3">
      <c r="A1075">
        <v>227</v>
      </c>
      <c r="B1075" t="s">
        <v>167</v>
      </c>
      <c r="C1075" t="s">
        <v>98</v>
      </c>
      <c r="D1075" t="s">
        <v>73</v>
      </c>
      <c r="E1075" t="s">
        <v>62</v>
      </c>
      <c r="F1075" s="107">
        <v>45291</v>
      </c>
      <c r="G1075" t="s">
        <v>1203</v>
      </c>
      <c r="H1075" t="s">
        <v>3421</v>
      </c>
      <c r="I1075">
        <v>0.3</v>
      </c>
      <c r="J1075">
        <v>9.9999997764825821E-3</v>
      </c>
      <c r="AM1075">
        <v>437.65</v>
      </c>
      <c r="AN1075">
        <v>3731</v>
      </c>
      <c r="AO1075">
        <v>6232</v>
      </c>
      <c r="AP1075">
        <v>26802</v>
      </c>
      <c r="AQ1075">
        <v>0</v>
      </c>
    </row>
    <row r="1076" spans="1:109" x14ac:dyDescent="0.3">
      <c r="A1076">
        <v>227</v>
      </c>
      <c r="B1076" t="s">
        <v>167</v>
      </c>
      <c r="C1076" t="s">
        <v>98</v>
      </c>
      <c r="D1076" t="s">
        <v>73</v>
      </c>
      <c r="E1076" t="s">
        <v>62</v>
      </c>
      <c r="F1076" s="107">
        <v>45291</v>
      </c>
      <c r="G1076" t="s">
        <v>1203</v>
      </c>
      <c r="H1076" t="s">
        <v>3422</v>
      </c>
      <c r="I1076">
        <v>0.3</v>
      </c>
      <c r="AM1076">
        <v>49.78</v>
      </c>
      <c r="AN1076">
        <v>612</v>
      </c>
      <c r="AO1076">
        <v>1695</v>
      </c>
      <c r="AP1076">
        <v>21949</v>
      </c>
      <c r="AQ1076">
        <v>315</v>
      </c>
    </row>
    <row r="1077" spans="1:109" x14ac:dyDescent="0.3">
      <c r="A1077">
        <v>227</v>
      </c>
      <c r="B1077" t="s">
        <v>167</v>
      </c>
      <c r="C1077" t="s">
        <v>98</v>
      </c>
      <c r="D1077" t="s">
        <v>73</v>
      </c>
      <c r="E1077" t="s">
        <v>62</v>
      </c>
      <c r="F1077" s="107">
        <v>45291</v>
      </c>
      <c r="G1077" t="s">
        <v>1203</v>
      </c>
      <c r="H1077" t="s">
        <v>3423</v>
      </c>
      <c r="I1077">
        <v>0.3</v>
      </c>
      <c r="AM1077">
        <v>117.4</v>
      </c>
      <c r="AN1077">
        <v>1262</v>
      </c>
      <c r="AO1077">
        <v>59</v>
      </c>
      <c r="AP1077">
        <v>19238</v>
      </c>
      <c r="AQ1077">
        <v>4870</v>
      </c>
    </row>
    <row r="1078" spans="1:109" x14ac:dyDescent="0.3">
      <c r="A1078">
        <v>227</v>
      </c>
      <c r="B1078" t="s">
        <v>167</v>
      </c>
      <c r="C1078" t="s">
        <v>98</v>
      </c>
      <c r="D1078" t="s">
        <v>73</v>
      </c>
      <c r="E1078" t="s">
        <v>62</v>
      </c>
      <c r="F1078" s="107">
        <v>45291</v>
      </c>
      <c r="G1078" t="s">
        <v>1203</v>
      </c>
      <c r="H1078" t="s">
        <v>3424</v>
      </c>
      <c r="I1078">
        <v>0.3</v>
      </c>
      <c r="AM1078">
        <v>7.53</v>
      </c>
      <c r="AN1078">
        <v>59</v>
      </c>
      <c r="AO1078">
        <v>2355</v>
      </c>
      <c r="AP1078">
        <v>5496</v>
      </c>
      <c r="AQ1078">
        <v>0</v>
      </c>
    </row>
    <row r="1079" spans="1:109" x14ac:dyDescent="0.3">
      <c r="A1079">
        <v>228</v>
      </c>
      <c r="B1079" t="s">
        <v>168</v>
      </c>
      <c r="C1079" t="s">
        <v>98</v>
      </c>
      <c r="D1079" t="s">
        <v>73</v>
      </c>
      <c r="E1079" t="s">
        <v>24</v>
      </c>
      <c r="F1079" s="107">
        <v>45291</v>
      </c>
      <c r="G1079" t="s">
        <v>2688</v>
      </c>
      <c r="H1079" t="s">
        <v>3421</v>
      </c>
      <c r="I1079">
        <v>100</v>
      </c>
      <c r="J1079">
        <v>100</v>
      </c>
      <c r="AM1079">
        <v>437.65</v>
      </c>
      <c r="AR1079">
        <v>437.65</v>
      </c>
    </row>
    <row r="1080" spans="1:109" x14ac:dyDescent="0.3">
      <c r="A1080">
        <v>228</v>
      </c>
      <c r="B1080" t="s">
        <v>168</v>
      </c>
      <c r="C1080" t="s">
        <v>98</v>
      </c>
      <c r="D1080" t="s">
        <v>73</v>
      </c>
      <c r="E1080" t="s">
        <v>24</v>
      </c>
      <c r="F1080" s="107">
        <v>45291</v>
      </c>
      <c r="G1080" t="s">
        <v>2688</v>
      </c>
      <c r="H1080" t="s">
        <v>3426</v>
      </c>
      <c r="I1080">
        <v>100</v>
      </c>
      <c r="J1080">
        <v>100</v>
      </c>
      <c r="AM1080">
        <v>10.33</v>
      </c>
      <c r="AR1080">
        <v>10.33</v>
      </c>
    </row>
    <row r="1081" spans="1:109" x14ac:dyDescent="0.3">
      <c r="A1081">
        <v>228</v>
      </c>
      <c r="B1081" t="s">
        <v>168</v>
      </c>
      <c r="C1081" t="s">
        <v>98</v>
      </c>
      <c r="D1081" t="s">
        <v>73</v>
      </c>
      <c r="E1081" t="s">
        <v>24</v>
      </c>
      <c r="F1081" s="107">
        <v>45291</v>
      </c>
      <c r="G1081" t="s">
        <v>2688</v>
      </c>
      <c r="H1081" t="s">
        <v>3424</v>
      </c>
      <c r="I1081">
        <v>100</v>
      </c>
      <c r="J1081">
        <v>100</v>
      </c>
      <c r="AM1081">
        <v>7.53</v>
      </c>
      <c r="AR1081">
        <v>7.53</v>
      </c>
    </row>
    <row r="1082" spans="1:109" x14ac:dyDescent="0.3">
      <c r="A1082">
        <v>228</v>
      </c>
      <c r="B1082" t="s">
        <v>168</v>
      </c>
      <c r="C1082" t="s">
        <v>98</v>
      </c>
      <c r="D1082" t="s">
        <v>73</v>
      </c>
      <c r="E1082" t="s">
        <v>24</v>
      </c>
      <c r="F1082" s="107">
        <v>45291</v>
      </c>
      <c r="G1082" t="s">
        <v>2688</v>
      </c>
      <c r="H1082" t="s">
        <v>3423</v>
      </c>
      <c r="I1082">
        <v>100</v>
      </c>
      <c r="J1082">
        <v>100</v>
      </c>
      <c r="AM1082">
        <v>117.4</v>
      </c>
      <c r="AR1082">
        <v>117.4</v>
      </c>
    </row>
    <row r="1083" spans="1:109" x14ac:dyDescent="0.3">
      <c r="A1083">
        <v>228</v>
      </c>
      <c r="B1083" t="s">
        <v>168</v>
      </c>
      <c r="C1083" t="s">
        <v>98</v>
      </c>
      <c r="D1083" t="s">
        <v>73</v>
      </c>
      <c r="E1083" t="s">
        <v>24</v>
      </c>
      <c r="F1083" s="107">
        <v>45291</v>
      </c>
      <c r="G1083" t="s">
        <v>2688</v>
      </c>
      <c r="H1083" t="s">
        <v>3422</v>
      </c>
      <c r="I1083">
        <v>100</v>
      </c>
      <c r="J1083">
        <v>100</v>
      </c>
      <c r="AM1083">
        <v>49.78</v>
      </c>
      <c r="AR1083">
        <v>49.78</v>
      </c>
    </row>
    <row r="1084" spans="1:109" x14ac:dyDescent="0.3">
      <c r="A1084">
        <v>255</v>
      </c>
      <c r="B1084" t="s">
        <v>1300</v>
      </c>
      <c r="C1084" t="s">
        <v>127</v>
      </c>
      <c r="D1084" t="s">
        <v>73</v>
      </c>
      <c r="E1084" t="s">
        <v>24</v>
      </c>
      <c r="F1084" s="107">
        <v>45291</v>
      </c>
      <c r="G1084" t="s">
        <v>2952</v>
      </c>
      <c r="H1084" t="s">
        <v>3649</v>
      </c>
      <c r="I1084">
        <v>100</v>
      </c>
      <c r="J1084">
        <v>18</v>
      </c>
      <c r="DE1084">
        <v>18</v>
      </c>
    </row>
    <row r="1085" spans="1:109" x14ac:dyDescent="0.3">
      <c r="A1085">
        <v>255</v>
      </c>
      <c r="B1085" t="s">
        <v>1300</v>
      </c>
      <c r="C1085" t="s">
        <v>127</v>
      </c>
      <c r="D1085" t="s">
        <v>73</v>
      </c>
      <c r="E1085" t="s">
        <v>24</v>
      </c>
      <c r="F1085" s="107">
        <v>45291</v>
      </c>
      <c r="G1085" t="s">
        <v>2952</v>
      </c>
      <c r="H1085" t="s">
        <v>3650</v>
      </c>
      <c r="I1085">
        <v>100</v>
      </c>
      <c r="J1085">
        <v>0</v>
      </c>
      <c r="DE1085">
        <v>0</v>
      </c>
    </row>
    <row r="1086" spans="1:109" x14ac:dyDescent="0.3">
      <c r="A1086">
        <v>255</v>
      </c>
      <c r="B1086" t="s">
        <v>1300</v>
      </c>
      <c r="C1086" t="s">
        <v>127</v>
      </c>
      <c r="D1086" t="s">
        <v>73</v>
      </c>
      <c r="E1086" t="s">
        <v>24</v>
      </c>
      <c r="F1086" s="107">
        <v>45291</v>
      </c>
      <c r="G1086" t="s">
        <v>2952</v>
      </c>
      <c r="H1086" t="s">
        <v>3651</v>
      </c>
      <c r="I1086">
        <v>100</v>
      </c>
      <c r="J1086">
        <v>0</v>
      </c>
      <c r="DE1086">
        <v>0</v>
      </c>
    </row>
    <row r="1087" spans="1:109" x14ac:dyDescent="0.3">
      <c r="A1087">
        <v>255</v>
      </c>
      <c r="B1087" t="s">
        <v>1300</v>
      </c>
      <c r="C1087" t="s">
        <v>127</v>
      </c>
      <c r="D1087" t="s">
        <v>73</v>
      </c>
      <c r="E1087" t="s">
        <v>24</v>
      </c>
      <c r="F1087" s="107">
        <v>45291</v>
      </c>
      <c r="G1087" t="s">
        <v>2952</v>
      </c>
      <c r="H1087" t="s">
        <v>3652</v>
      </c>
      <c r="I1087">
        <v>100</v>
      </c>
      <c r="J1087">
        <v>0</v>
      </c>
      <c r="DE1087">
        <v>0</v>
      </c>
    </row>
    <row r="1088" spans="1:109" x14ac:dyDescent="0.3">
      <c r="A1088">
        <v>208</v>
      </c>
      <c r="B1088" t="s">
        <v>149</v>
      </c>
      <c r="C1088" t="s">
        <v>98</v>
      </c>
      <c r="D1088" t="s">
        <v>23</v>
      </c>
      <c r="E1088" t="s">
        <v>62</v>
      </c>
      <c r="F1088" s="107">
        <v>45322</v>
      </c>
      <c r="G1088" t="s">
        <v>3653</v>
      </c>
      <c r="H1088" t="s">
        <v>3421</v>
      </c>
      <c r="I1088">
        <v>950</v>
      </c>
      <c r="J1088">
        <v>790</v>
      </c>
      <c r="K1088">
        <v>790</v>
      </c>
    </row>
    <row r="1089" spans="1:45" x14ac:dyDescent="0.3">
      <c r="A1089">
        <v>208</v>
      </c>
      <c r="B1089" t="s">
        <v>149</v>
      </c>
      <c r="C1089" t="s">
        <v>98</v>
      </c>
      <c r="D1089" t="s">
        <v>23</v>
      </c>
      <c r="E1089" t="s">
        <v>62</v>
      </c>
      <c r="F1089" s="107">
        <v>45322</v>
      </c>
      <c r="G1089" t="s">
        <v>3653</v>
      </c>
      <c r="H1089" t="s">
        <v>3423</v>
      </c>
      <c r="I1089">
        <v>350</v>
      </c>
      <c r="J1089">
        <v>341</v>
      </c>
      <c r="K1089">
        <v>341</v>
      </c>
    </row>
    <row r="1090" spans="1:45" x14ac:dyDescent="0.3">
      <c r="A1090">
        <v>208</v>
      </c>
      <c r="B1090" t="s">
        <v>149</v>
      </c>
      <c r="C1090" t="s">
        <v>98</v>
      </c>
      <c r="D1090" t="s">
        <v>23</v>
      </c>
      <c r="E1090" t="s">
        <v>62</v>
      </c>
      <c r="F1090" s="107">
        <v>45322</v>
      </c>
      <c r="G1090" t="s">
        <v>3653</v>
      </c>
      <c r="H1090" t="s">
        <v>3426</v>
      </c>
      <c r="I1090">
        <v>25</v>
      </c>
      <c r="J1090">
        <v>45</v>
      </c>
      <c r="K1090">
        <v>45</v>
      </c>
    </row>
    <row r="1091" spans="1:45" x14ac:dyDescent="0.3">
      <c r="A1091">
        <v>208</v>
      </c>
      <c r="B1091" t="s">
        <v>149</v>
      </c>
      <c r="C1091" t="s">
        <v>98</v>
      </c>
      <c r="D1091" t="s">
        <v>23</v>
      </c>
      <c r="E1091" t="s">
        <v>62</v>
      </c>
      <c r="F1091" s="107">
        <v>45322</v>
      </c>
      <c r="G1091" t="s">
        <v>3653</v>
      </c>
      <c r="H1091" t="s">
        <v>3424</v>
      </c>
      <c r="I1091">
        <v>0</v>
      </c>
      <c r="J1091">
        <v>0</v>
      </c>
      <c r="K1091">
        <v>0</v>
      </c>
    </row>
    <row r="1092" spans="1:45" x14ac:dyDescent="0.3">
      <c r="A1092">
        <v>208</v>
      </c>
      <c r="B1092" t="s">
        <v>149</v>
      </c>
      <c r="C1092" t="s">
        <v>98</v>
      </c>
      <c r="D1092" t="s">
        <v>23</v>
      </c>
      <c r="E1092" t="s">
        <v>62</v>
      </c>
      <c r="F1092" s="107">
        <v>45322</v>
      </c>
      <c r="G1092" t="s">
        <v>3653</v>
      </c>
      <c r="H1092" t="s">
        <v>3427</v>
      </c>
      <c r="I1092">
        <v>25</v>
      </c>
      <c r="J1092">
        <v>6</v>
      </c>
      <c r="K1092">
        <v>6</v>
      </c>
    </row>
    <row r="1093" spans="1:45" x14ac:dyDescent="0.3">
      <c r="A1093">
        <v>208</v>
      </c>
      <c r="B1093" t="s">
        <v>149</v>
      </c>
      <c r="C1093" t="s">
        <v>98</v>
      </c>
      <c r="D1093" t="s">
        <v>23</v>
      </c>
      <c r="E1093" t="s">
        <v>62</v>
      </c>
      <c r="F1093" s="107">
        <v>45322</v>
      </c>
      <c r="G1093" t="s">
        <v>3653</v>
      </c>
      <c r="H1093" t="s">
        <v>3422</v>
      </c>
      <c r="I1093">
        <v>200</v>
      </c>
      <c r="J1093">
        <v>144</v>
      </c>
      <c r="K1093">
        <v>144</v>
      </c>
    </row>
    <row r="1094" spans="1:45" x14ac:dyDescent="0.3">
      <c r="A1094">
        <v>214</v>
      </c>
      <c r="B1094" t="s">
        <v>152</v>
      </c>
      <c r="C1094" t="s">
        <v>98</v>
      </c>
      <c r="D1094" t="s">
        <v>23</v>
      </c>
      <c r="E1094" t="s">
        <v>62</v>
      </c>
      <c r="F1094" s="107">
        <v>45322</v>
      </c>
      <c r="G1094" t="s">
        <v>3654</v>
      </c>
      <c r="H1094" t="s">
        <v>3421</v>
      </c>
      <c r="I1094">
        <v>5500</v>
      </c>
      <c r="J1094">
        <v>2491</v>
      </c>
      <c r="L1094">
        <v>1817</v>
      </c>
      <c r="M1094">
        <v>674</v>
      </c>
    </row>
    <row r="1095" spans="1:45" x14ac:dyDescent="0.3">
      <c r="A1095">
        <v>214</v>
      </c>
      <c r="B1095" t="s">
        <v>152</v>
      </c>
      <c r="C1095" t="s">
        <v>98</v>
      </c>
      <c r="D1095" t="s">
        <v>23</v>
      </c>
      <c r="E1095" t="s">
        <v>62</v>
      </c>
      <c r="F1095" s="107">
        <v>45322</v>
      </c>
      <c r="G1095" t="s">
        <v>3654</v>
      </c>
      <c r="H1095" t="s">
        <v>3423</v>
      </c>
      <c r="I1095">
        <v>1000</v>
      </c>
      <c r="J1095">
        <v>472.20001220703119</v>
      </c>
      <c r="L1095">
        <v>0</v>
      </c>
      <c r="M1095">
        <v>472.2</v>
      </c>
    </row>
    <row r="1096" spans="1:45" x14ac:dyDescent="0.3">
      <c r="A1096">
        <v>214</v>
      </c>
      <c r="B1096" t="s">
        <v>152</v>
      </c>
      <c r="C1096" t="s">
        <v>98</v>
      </c>
      <c r="D1096" t="s">
        <v>23</v>
      </c>
      <c r="E1096" t="s">
        <v>62</v>
      </c>
      <c r="F1096" s="107">
        <v>45322</v>
      </c>
      <c r="G1096" t="s">
        <v>3654</v>
      </c>
      <c r="H1096" t="s">
        <v>3426</v>
      </c>
      <c r="I1096">
        <v>7500</v>
      </c>
      <c r="J1096">
        <v>0</v>
      </c>
      <c r="L1096">
        <v>0</v>
      </c>
      <c r="M1096">
        <v>0</v>
      </c>
    </row>
    <row r="1097" spans="1:45" x14ac:dyDescent="0.3">
      <c r="A1097">
        <v>214</v>
      </c>
      <c r="B1097" t="s">
        <v>152</v>
      </c>
      <c r="C1097" t="s">
        <v>98</v>
      </c>
      <c r="D1097" t="s">
        <v>23</v>
      </c>
      <c r="E1097" t="s">
        <v>62</v>
      </c>
      <c r="F1097" s="107">
        <v>45322</v>
      </c>
      <c r="G1097" t="s">
        <v>3654</v>
      </c>
      <c r="H1097" t="s">
        <v>3422</v>
      </c>
      <c r="I1097">
        <v>1000</v>
      </c>
      <c r="J1097">
        <v>401.5</v>
      </c>
      <c r="L1097">
        <v>0</v>
      </c>
      <c r="M1097">
        <v>401.5</v>
      </c>
    </row>
    <row r="1098" spans="1:45" x14ac:dyDescent="0.3">
      <c r="A1098">
        <v>214</v>
      </c>
      <c r="B1098" t="s">
        <v>152</v>
      </c>
      <c r="C1098" t="s">
        <v>98</v>
      </c>
      <c r="D1098" t="s">
        <v>23</v>
      </c>
      <c r="E1098" t="s">
        <v>62</v>
      </c>
      <c r="F1098" s="107">
        <v>45322</v>
      </c>
      <c r="G1098" t="s">
        <v>3654</v>
      </c>
      <c r="H1098" t="s">
        <v>3424</v>
      </c>
      <c r="I1098">
        <v>1</v>
      </c>
      <c r="J1098">
        <v>0</v>
      </c>
      <c r="L1098">
        <v>0</v>
      </c>
      <c r="M1098">
        <v>0</v>
      </c>
    </row>
    <row r="1099" spans="1:45" x14ac:dyDescent="0.3">
      <c r="A1099">
        <v>214</v>
      </c>
      <c r="B1099" t="s">
        <v>152</v>
      </c>
      <c r="C1099" t="s">
        <v>98</v>
      </c>
      <c r="D1099" t="s">
        <v>23</v>
      </c>
      <c r="E1099" t="s">
        <v>62</v>
      </c>
      <c r="F1099" s="107">
        <v>45322</v>
      </c>
      <c r="G1099" t="s">
        <v>3654</v>
      </c>
      <c r="H1099" t="s">
        <v>3427</v>
      </c>
      <c r="I1099">
        <v>1</v>
      </c>
      <c r="J1099">
        <v>11</v>
      </c>
      <c r="L1099">
        <v>1</v>
      </c>
      <c r="M1099">
        <v>10</v>
      </c>
    </row>
    <row r="1100" spans="1:45" x14ac:dyDescent="0.3">
      <c r="A1100">
        <v>217</v>
      </c>
      <c r="B1100" t="s">
        <v>156</v>
      </c>
      <c r="C1100" t="s">
        <v>98</v>
      </c>
      <c r="D1100" t="s">
        <v>23</v>
      </c>
      <c r="E1100" t="s">
        <v>24</v>
      </c>
      <c r="F1100" s="107">
        <v>45322</v>
      </c>
      <c r="G1100" t="s">
        <v>3655</v>
      </c>
      <c r="H1100" t="s">
        <v>3427</v>
      </c>
      <c r="I1100">
        <v>20</v>
      </c>
      <c r="J1100">
        <v>9.0900001525878906</v>
      </c>
      <c r="L1100">
        <v>1</v>
      </c>
      <c r="M1100">
        <v>10</v>
      </c>
      <c r="AS1100">
        <v>1</v>
      </c>
    </row>
    <row r="1101" spans="1:45" x14ac:dyDescent="0.3">
      <c r="A1101">
        <v>218</v>
      </c>
      <c r="B1101" t="s">
        <v>157</v>
      </c>
      <c r="C1101" t="s">
        <v>98</v>
      </c>
      <c r="D1101" t="s">
        <v>23</v>
      </c>
      <c r="E1101" t="s">
        <v>62</v>
      </c>
      <c r="F1101" s="107">
        <v>45322</v>
      </c>
      <c r="G1101" t="s">
        <v>3656</v>
      </c>
      <c r="H1101" t="s">
        <v>3421</v>
      </c>
      <c r="I1101">
        <v>76000</v>
      </c>
      <c r="J1101">
        <v>55618.05859375</v>
      </c>
      <c r="N1101">
        <v>55618.06</v>
      </c>
    </row>
    <row r="1102" spans="1:45" x14ac:dyDescent="0.3">
      <c r="A1102">
        <v>218</v>
      </c>
      <c r="B1102" t="s">
        <v>157</v>
      </c>
      <c r="C1102" t="s">
        <v>98</v>
      </c>
      <c r="D1102" t="s">
        <v>23</v>
      </c>
      <c r="E1102" t="s">
        <v>62</v>
      </c>
      <c r="F1102" s="107">
        <v>45322</v>
      </c>
      <c r="G1102" t="s">
        <v>3656</v>
      </c>
      <c r="H1102" t="s">
        <v>3423</v>
      </c>
      <c r="I1102">
        <v>76000</v>
      </c>
      <c r="J1102">
        <v>39330</v>
      </c>
      <c r="N1102">
        <v>39330</v>
      </c>
    </row>
    <row r="1103" spans="1:45" x14ac:dyDescent="0.3">
      <c r="A1103">
        <v>218</v>
      </c>
      <c r="B1103" t="s">
        <v>157</v>
      </c>
      <c r="C1103" t="s">
        <v>98</v>
      </c>
      <c r="D1103" t="s">
        <v>23</v>
      </c>
      <c r="E1103" t="s">
        <v>62</v>
      </c>
      <c r="F1103" s="107">
        <v>45322</v>
      </c>
      <c r="G1103" t="s">
        <v>3656</v>
      </c>
      <c r="H1103" t="s">
        <v>3426</v>
      </c>
      <c r="I1103">
        <v>5000</v>
      </c>
      <c r="J1103">
        <v>3660</v>
      </c>
      <c r="N1103">
        <v>3660</v>
      </c>
    </row>
    <row r="1104" spans="1:45" x14ac:dyDescent="0.3">
      <c r="A1104">
        <v>218</v>
      </c>
      <c r="B1104" t="s">
        <v>157</v>
      </c>
      <c r="C1104" t="s">
        <v>98</v>
      </c>
      <c r="D1104" t="s">
        <v>23</v>
      </c>
      <c r="E1104" t="s">
        <v>62</v>
      </c>
      <c r="F1104" s="107">
        <v>45322</v>
      </c>
      <c r="G1104" t="s">
        <v>3656</v>
      </c>
      <c r="H1104" t="s">
        <v>3422</v>
      </c>
      <c r="I1104">
        <v>24000</v>
      </c>
      <c r="J1104">
        <v>19856</v>
      </c>
      <c r="N1104">
        <v>19856</v>
      </c>
    </row>
    <row r="1105" spans="1:94" x14ac:dyDescent="0.3">
      <c r="A1105">
        <v>218</v>
      </c>
      <c r="B1105" t="s">
        <v>157</v>
      </c>
      <c r="C1105" t="s">
        <v>98</v>
      </c>
      <c r="D1105" t="s">
        <v>23</v>
      </c>
      <c r="E1105" t="s">
        <v>62</v>
      </c>
      <c r="F1105" s="107">
        <v>45322</v>
      </c>
      <c r="G1105" t="s">
        <v>3656</v>
      </c>
      <c r="H1105" t="s">
        <v>3427</v>
      </c>
      <c r="I1105">
        <v>2000</v>
      </c>
      <c r="J1105">
        <v>1235</v>
      </c>
      <c r="N1105">
        <v>1235</v>
      </c>
    </row>
    <row r="1106" spans="1:94" x14ac:dyDescent="0.3">
      <c r="A1106">
        <v>218</v>
      </c>
      <c r="B1106" t="s">
        <v>157</v>
      </c>
      <c r="C1106" t="s">
        <v>98</v>
      </c>
      <c r="D1106" t="s">
        <v>23</v>
      </c>
      <c r="E1106" t="s">
        <v>62</v>
      </c>
      <c r="F1106" s="107">
        <v>45322</v>
      </c>
      <c r="G1106" t="s">
        <v>3656</v>
      </c>
      <c r="H1106" t="s">
        <v>3424</v>
      </c>
      <c r="I1106">
        <v>5000</v>
      </c>
      <c r="J1106">
        <v>3240</v>
      </c>
      <c r="N1106">
        <v>3240</v>
      </c>
    </row>
    <row r="1107" spans="1:94" x14ac:dyDescent="0.3">
      <c r="A1107">
        <v>225</v>
      </c>
      <c r="B1107" t="s">
        <v>165</v>
      </c>
      <c r="C1107" t="s">
        <v>98</v>
      </c>
      <c r="D1107" t="s">
        <v>23</v>
      </c>
      <c r="E1107" t="s">
        <v>24</v>
      </c>
      <c r="F1107" s="107">
        <v>45322</v>
      </c>
      <c r="G1107" t="s">
        <v>3657</v>
      </c>
      <c r="H1107" t="s">
        <v>3424</v>
      </c>
      <c r="I1107">
        <v>1</v>
      </c>
      <c r="J1107">
        <v>1</v>
      </c>
      <c r="AT1107">
        <v>1</v>
      </c>
    </row>
    <row r="1108" spans="1:94" x14ac:dyDescent="0.3">
      <c r="A1108">
        <v>434</v>
      </c>
      <c r="B1108" t="s">
        <v>411</v>
      </c>
      <c r="C1108" t="s">
        <v>98</v>
      </c>
      <c r="D1108" t="s">
        <v>23</v>
      </c>
      <c r="E1108" t="s">
        <v>62</v>
      </c>
      <c r="F1108" s="107">
        <v>45322</v>
      </c>
      <c r="G1108" t="s">
        <v>3658</v>
      </c>
      <c r="H1108" t="s">
        <v>3421</v>
      </c>
      <c r="I1108">
        <v>100</v>
      </c>
      <c r="J1108">
        <v>9.1999998092651367</v>
      </c>
      <c r="AV1108">
        <v>9.1999999999999993</v>
      </c>
    </row>
    <row r="1109" spans="1:94" x14ac:dyDescent="0.3">
      <c r="A1109">
        <v>434</v>
      </c>
      <c r="B1109" t="s">
        <v>411</v>
      </c>
      <c r="C1109" t="s">
        <v>98</v>
      </c>
      <c r="D1109" t="s">
        <v>23</v>
      </c>
      <c r="E1109" t="s">
        <v>62</v>
      </c>
      <c r="F1109" s="107">
        <v>45322</v>
      </c>
      <c r="G1109" t="s">
        <v>3658</v>
      </c>
      <c r="H1109" t="s">
        <v>3423</v>
      </c>
      <c r="I1109">
        <v>25</v>
      </c>
      <c r="J1109">
        <v>0.44999998807907099</v>
      </c>
      <c r="AV1109">
        <v>0.45</v>
      </c>
    </row>
    <row r="1110" spans="1:94" x14ac:dyDescent="0.3">
      <c r="A1110">
        <v>434</v>
      </c>
      <c r="B1110" t="s">
        <v>411</v>
      </c>
      <c r="C1110" t="s">
        <v>98</v>
      </c>
      <c r="D1110" t="s">
        <v>23</v>
      </c>
      <c r="E1110" t="s">
        <v>62</v>
      </c>
      <c r="F1110" s="107">
        <v>45322</v>
      </c>
      <c r="G1110" t="s">
        <v>3658</v>
      </c>
      <c r="H1110" t="s">
        <v>3426</v>
      </c>
      <c r="I1110">
        <v>200</v>
      </c>
      <c r="J1110">
        <v>0</v>
      </c>
      <c r="AV1110">
        <v>0</v>
      </c>
    </row>
    <row r="1111" spans="1:94" x14ac:dyDescent="0.3">
      <c r="A1111">
        <v>434</v>
      </c>
      <c r="B1111" t="s">
        <v>411</v>
      </c>
      <c r="C1111" t="s">
        <v>98</v>
      </c>
      <c r="D1111" t="s">
        <v>23</v>
      </c>
      <c r="E1111" t="s">
        <v>62</v>
      </c>
      <c r="F1111" s="107">
        <v>45322</v>
      </c>
      <c r="G1111" t="s">
        <v>3658</v>
      </c>
      <c r="H1111" t="s">
        <v>3422</v>
      </c>
      <c r="I1111">
        <v>25</v>
      </c>
      <c r="J1111">
        <v>0</v>
      </c>
      <c r="AV1111">
        <v>0</v>
      </c>
    </row>
    <row r="1112" spans="1:94" x14ac:dyDescent="0.3">
      <c r="A1112">
        <v>434</v>
      </c>
      <c r="B1112" t="s">
        <v>411</v>
      </c>
      <c r="C1112" t="s">
        <v>98</v>
      </c>
      <c r="D1112" t="s">
        <v>23</v>
      </c>
      <c r="E1112" t="s">
        <v>62</v>
      </c>
      <c r="F1112" s="107">
        <v>45322</v>
      </c>
      <c r="G1112" t="s">
        <v>3658</v>
      </c>
      <c r="H1112" t="s">
        <v>3424</v>
      </c>
      <c r="I1112">
        <v>10</v>
      </c>
      <c r="J1112">
        <v>0</v>
      </c>
      <c r="AV1112">
        <v>0</v>
      </c>
    </row>
    <row r="1113" spans="1:94" x14ac:dyDescent="0.3">
      <c r="A1113">
        <v>434</v>
      </c>
      <c r="B1113" t="s">
        <v>411</v>
      </c>
      <c r="C1113" t="s">
        <v>98</v>
      </c>
      <c r="D1113" t="s">
        <v>23</v>
      </c>
      <c r="E1113" t="s">
        <v>62</v>
      </c>
      <c r="F1113" s="107">
        <v>45322</v>
      </c>
      <c r="G1113" t="s">
        <v>3658</v>
      </c>
      <c r="H1113" t="s">
        <v>3427</v>
      </c>
      <c r="I1113">
        <v>200</v>
      </c>
      <c r="J1113">
        <v>0</v>
      </c>
      <c r="AV1113">
        <v>0</v>
      </c>
    </row>
    <row r="1114" spans="1:94" x14ac:dyDescent="0.3">
      <c r="A1114">
        <v>436</v>
      </c>
      <c r="B1114" t="s">
        <v>130</v>
      </c>
      <c r="C1114" t="s">
        <v>101</v>
      </c>
      <c r="D1114" t="s">
        <v>23</v>
      </c>
      <c r="E1114" t="s">
        <v>62</v>
      </c>
      <c r="F1114" s="107">
        <v>45322</v>
      </c>
      <c r="G1114" t="s">
        <v>3659</v>
      </c>
      <c r="H1114" t="s">
        <v>3596</v>
      </c>
      <c r="I1114">
        <v>7</v>
      </c>
      <c r="J1114">
        <v>5.6999998092651367</v>
      </c>
      <c r="CP1114">
        <v>5.7</v>
      </c>
    </row>
    <row r="1115" spans="1:94" x14ac:dyDescent="0.3">
      <c r="A1115">
        <v>436</v>
      </c>
      <c r="B1115" t="s">
        <v>130</v>
      </c>
      <c r="C1115" t="s">
        <v>101</v>
      </c>
      <c r="D1115" t="s">
        <v>23</v>
      </c>
      <c r="E1115" t="s">
        <v>62</v>
      </c>
      <c r="F1115" s="107">
        <v>45322</v>
      </c>
      <c r="G1115" t="s">
        <v>3659</v>
      </c>
      <c r="H1115" t="s">
        <v>3595</v>
      </c>
      <c r="I1115">
        <v>14</v>
      </c>
      <c r="J1115">
        <v>4</v>
      </c>
      <c r="CP1115">
        <v>4</v>
      </c>
    </row>
    <row r="1116" spans="1:94" x14ac:dyDescent="0.3">
      <c r="A1116">
        <v>208</v>
      </c>
      <c r="B1116" t="s">
        <v>149</v>
      </c>
      <c r="C1116" t="s">
        <v>98</v>
      </c>
      <c r="D1116" t="s">
        <v>23</v>
      </c>
      <c r="E1116" t="s">
        <v>62</v>
      </c>
      <c r="F1116" s="107">
        <v>45351</v>
      </c>
      <c r="G1116" t="s">
        <v>3660</v>
      </c>
      <c r="H1116" t="s">
        <v>3421</v>
      </c>
      <c r="I1116">
        <v>950</v>
      </c>
      <c r="J1116">
        <v>848</v>
      </c>
      <c r="K1116">
        <v>848</v>
      </c>
    </row>
    <row r="1117" spans="1:94" x14ac:dyDescent="0.3">
      <c r="A1117">
        <v>208</v>
      </c>
      <c r="B1117" t="s">
        <v>149</v>
      </c>
      <c r="C1117" t="s">
        <v>98</v>
      </c>
      <c r="D1117" t="s">
        <v>23</v>
      </c>
      <c r="E1117" t="s">
        <v>62</v>
      </c>
      <c r="F1117" s="107">
        <v>45351</v>
      </c>
      <c r="G1117" t="s">
        <v>3660</v>
      </c>
      <c r="H1117" t="s">
        <v>3423</v>
      </c>
      <c r="I1117">
        <v>350</v>
      </c>
      <c r="J1117">
        <v>341</v>
      </c>
      <c r="K1117">
        <v>341</v>
      </c>
    </row>
    <row r="1118" spans="1:94" x14ac:dyDescent="0.3">
      <c r="A1118">
        <v>208</v>
      </c>
      <c r="B1118" t="s">
        <v>149</v>
      </c>
      <c r="C1118" t="s">
        <v>98</v>
      </c>
      <c r="D1118" t="s">
        <v>23</v>
      </c>
      <c r="E1118" t="s">
        <v>62</v>
      </c>
      <c r="F1118" s="107">
        <v>45351</v>
      </c>
      <c r="G1118" t="s">
        <v>3660</v>
      </c>
      <c r="H1118" t="s">
        <v>3426</v>
      </c>
      <c r="I1118">
        <v>25</v>
      </c>
      <c r="J1118">
        <v>19</v>
      </c>
      <c r="K1118">
        <v>19</v>
      </c>
    </row>
    <row r="1119" spans="1:94" x14ac:dyDescent="0.3">
      <c r="A1119">
        <v>208</v>
      </c>
      <c r="B1119" t="s">
        <v>149</v>
      </c>
      <c r="C1119" t="s">
        <v>98</v>
      </c>
      <c r="D1119" t="s">
        <v>23</v>
      </c>
      <c r="E1119" t="s">
        <v>62</v>
      </c>
      <c r="F1119" s="107">
        <v>45351</v>
      </c>
      <c r="G1119" t="s">
        <v>3660</v>
      </c>
      <c r="H1119" t="s">
        <v>3424</v>
      </c>
      <c r="I1119">
        <v>0</v>
      </c>
      <c r="J1119">
        <v>0</v>
      </c>
      <c r="K1119">
        <v>0</v>
      </c>
    </row>
    <row r="1120" spans="1:94" x14ac:dyDescent="0.3">
      <c r="A1120">
        <v>208</v>
      </c>
      <c r="B1120" t="s">
        <v>149</v>
      </c>
      <c r="C1120" t="s">
        <v>98</v>
      </c>
      <c r="D1120" t="s">
        <v>23</v>
      </c>
      <c r="E1120" t="s">
        <v>62</v>
      </c>
      <c r="F1120" s="107">
        <v>45351</v>
      </c>
      <c r="G1120" t="s">
        <v>3660</v>
      </c>
      <c r="H1120" t="s">
        <v>3427</v>
      </c>
      <c r="I1120">
        <v>25</v>
      </c>
      <c r="J1120">
        <v>4</v>
      </c>
      <c r="K1120">
        <v>4</v>
      </c>
    </row>
    <row r="1121" spans="1:46" x14ac:dyDescent="0.3">
      <c r="A1121">
        <v>208</v>
      </c>
      <c r="B1121" t="s">
        <v>149</v>
      </c>
      <c r="C1121" t="s">
        <v>98</v>
      </c>
      <c r="D1121" t="s">
        <v>23</v>
      </c>
      <c r="E1121" t="s">
        <v>62</v>
      </c>
      <c r="F1121" s="107">
        <v>45351</v>
      </c>
      <c r="G1121" t="s">
        <v>3660</v>
      </c>
      <c r="H1121" t="s">
        <v>3422</v>
      </c>
      <c r="I1121">
        <v>200</v>
      </c>
      <c r="J1121">
        <v>95</v>
      </c>
      <c r="K1121">
        <v>95</v>
      </c>
    </row>
    <row r="1122" spans="1:46" x14ac:dyDescent="0.3">
      <c r="A1122">
        <v>214</v>
      </c>
      <c r="B1122" t="s">
        <v>152</v>
      </c>
      <c r="C1122" t="s">
        <v>98</v>
      </c>
      <c r="D1122" t="s">
        <v>23</v>
      </c>
      <c r="E1122" t="s">
        <v>62</v>
      </c>
      <c r="F1122" s="107">
        <v>45351</v>
      </c>
      <c r="G1122" t="s">
        <v>3661</v>
      </c>
      <c r="H1122" t="s">
        <v>3421</v>
      </c>
      <c r="I1122">
        <v>5500</v>
      </c>
      <c r="J1122">
        <v>3354</v>
      </c>
      <c r="L1122">
        <v>975</v>
      </c>
      <c r="M1122">
        <v>2379</v>
      </c>
    </row>
    <row r="1123" spans="1:46" x14ac:dyDescent="0.3">
      <c r="A1123">
        <v>214</v>
      </c>
      <c r="B1123" t="s">
        <v>152</v>
      </c>
      <c r="C1123" t="s">
        <v>98</v>
      </c>
      <c r="D1123" t="s">
        <v>23</v>
      </c>
      <c r="E1123" t="s">
        <v>62</v>
      </c>
      <c r="F1123" s="107">
        <v>45351</v>
      </c>
      <c r="G1123" t="s">
        <v>3661</v>
      </c>
      <c r="H1123" t="s">
        <v>3423</v>
      </c>
      <c r="I1123">
        <v>1000</v>
      </c>
      <c r="J1123">
        <v>989.4000244140625</v>
      </c>
      <c r="L1123">
        <v>11.1</v>
      </c>
      <c r="M1123">
        <v>978.3</v>
      </c>
    </row>
    <row r="1124" spans="1:46" x14ac:dyDescent="0.3">
      <c r="A1124">
        <v>214</v>
      </c>
      <c r="B1124" t="s">
        <v>152</v>
      </c>
      <c r="C1124" t="s">
        <v>98</v>
      </c>
      <c r="D1124" t="s">
        <v>23</v>
      </c>
      <c r="E1124" t="s">
        <v>62</v>
      </c>
      <c r="F1124" s="107">
        <v>45351</v>
      </c>
      <c r="G1124" t="s">
        <v>3661</v>
      </c>
      <c r="H1124" t="s">
        <v>3426</v>
      </c>
      <c r="I1124">
        <v>7500</v>
      </c>
      <c r="J1124">
        <v>0</v>
      </c>
      <c r="L1124">
        <v>0</v>
      </c>
      <c r="M1124">
        <v>0</v>
      </c>
    </row>
    <row r="1125" spans="1:46" x14ac:dyDescent="0.3">
      <c r="A1125">
        <v>214</v>
      </c>
      <c r="B1125" t="s">
        <v>152</v>
      </c>
      <c r="C1125" t="s">
        <v>98</v>
      </c>
      <c r="D1125" t="s">
        <v>23</v>
      </c>
      <c r="E1125" t="s">
        <v>62</v>
      </c>
      <c r="F1125" s="107">
        <v>45351</v>
      </c>
      <c r="G1125" t="s">
        <v>3661</v>
      </c>
      <c r="H1125" t="s">
        <v>3422</v>
      </c>
      <c r="I1125">
        <v>1000</v>
      </c>
      <c r="J1125">
        <v>1770.5</v>
      </c>
      <c r="L1125">
        <v>149.30000000000001</v>
      </c>
      <c r="M1125">
        <v>1621.2</v>
      </c>
    </row>
    <row r="1126" spans="1:46" x14ac:dyDescent="0.3">
      <c r="A1126">
        <v>214</v>
      </c>
      <c r="B1126" t="s">
        <v>152</v>
      </c>
      <c r="C1126" t="s">
        <v>98</v>
      </c>
      <c r="D1126" t="s">
        <v>23</v>
      </c>
      <c r="E1126" t="s">
        <v>62</v>
      </c>
      <c r="F1126" s="107">
        <v>45351</v>
      </c>
      <c r="G1126" t="s">
        <v>3661</v>
      </c>
      <c r="H1126" t="s">
        <v>3424</v>
      </c>
      <c r="I1126">
        <v>1</v>
      </c>
      <c r="J1126">
        <v>0</v>
      </c>
      <c r="L1126">
        <v>0</v>
      </c>
      <c r="M1126">
        <v>0</v>
      </c>
    </row>
    <row r="1127" spans="1:46" x14ac:dyDescent="0.3">
      <c r="A1127">
        <v>214</v>
      </c>
      <c r="B1127" t="s">
        <v>152</v>
      </c>
      <c r="C1127" t="s">
        <v>98</v>
      </c>
      <c r="D1127" t="s">
        <v>23</v>
      </c>
      <c r="E1127" t="s">
        <v>62</v>
      </c>
      <c r="F1127" s="107">
        <v>45351</v>
      </c>
      <c r="G1127" t="s">
        <v>3661</v>
      </c>
      <c r="H1127" t="s">
        <v>3427</v>
      </c>
      <c r="I1127">
        <v>1</v>
      </c>
      <c r="J1127">
        <v>25</v>
      </c>
      <c r="L1127">
        <v>14</v>
      </c>
      <c r="M1127">
        <v>11</v>
      </c>
    </row>
    <row r="1128" spans="1:46" x14ac:dyDescent="0.3">
      <c r="A1128">
        <v>217</v>
      </c>
      <c r="B1128" t="s">
        <v>156</v>
      </c>
      <c r="C1128" t="s">
        <v>98</v>
      </c>
      <c r="D1128" t="s">
        <v>23</v>
      </c>
      <c r="E1128" t="s">
        <v>24</v>
      </c>
      <c r="F1128" s="107">
        <v>45351</v>
      </c>
      <c r="G1128" t="s">
        <v>3662</v>
      </c>
      <c r="H1128" t="s">
        <v>3423</v>
      </c>
      <c r="I1128">
        <v>20</v>
      </c>
      <c r="J1128">
        <v>1.120000004768372</v>
      </c>
      <c r="L1128">
        <v>11.1</v>
      </c>
      <c r="M1128">
        <v>978.3</v>
      </c>
      <c r="AS1128">
        <v>11.1</v>
      </c>
    </row>
    <row r="1129" spans="1:46" x14ac:dyDescent="0.3">
      <c r="A1129">
        <v>217</v>
      </c>
      <c r="B1129" t="s">
        <v>156</v>
      </c>
      <c r="C1129" t="s">
        <v>98</v>
      </c>
      <c r="D1129" t="s">
        <v>23</v>
      </c>
      <c r="E1129" t="s">
        <v>24</v>
      </c>
      <c r="F1129" s="107">
        <v>45351</v>
      </c>
      <c r="G1129" t="s">
        <v>3662</v>
      </c>
      <c r="H1129" t="s">
        <v>3427</v>
      </c>
      <c r="I1129">
        <v>20</v>
      </c>
      <c r="J1129">
        <v>56</v>
      </c>
      <c r="L1129">
        <v>14</v>
      </c>
      <c r="M1129">
        <v>11</v>
      </c>
      <c r="AS1129">
        <v>14</v>
      </c>
    </row>
    <row r="1130" spans="1:46" x14ac:dyDescent="0.3">
      <c r="A1130">
        <v>218</v>
      </c>
      <c r="B1130" t="s">
        <v>157</v>
      </c>
      <c r="C1130" t="s">
        <v>98</v>
      </c>
      <c r="D1130" t="s">
        <v>23</v>
      </c>
      <c r="E1130" t="s">
        <v>62</v>
      </c>
      <c r="F1130" s="107">
        <v>45351</v>
      </c>
      <c r="G1130" t="s">
        <v>3663</v>
      </c>
      <c r="H1130" t="s">
        <v>3421</v>
      </c>
      <c r="I1130">
        <v>76000</v>
      </c>
      <c r="J1130">
        <v>70094.9921875</v>
      </c>
      <c r="N1130">
        <v>70094.990000000005</v>
      </c>
    </row>
    <row r="1131" spans="1:46" x14ac:dyDescent="0.3">
      <c r="A1131">
        <v>218</v>
      </c>
      <c r="B1131" t="s">
        <v>157</v>
      </c>
      <c r="C1131" t="s">
        <v>98</v>
      </c>
      <c r="D1131" t="s">
        <v>23</v>
      </c>
      <c r="E1131" t="s">
        <v>62</v>
      </c>
      <c r="F1131" s="107">
        <v>45351</v>
      </c>
      <c r="G1131" t="s">
        <v>3663</v>
      </c>
      <c r="H1131" t="s">
        <v>3423</v>
      </c>
      <c r="I1131">
        <v>76000</v>
      </c>
      <c r="J1131">
        <v>48450</v>
      </c>
      <c r="N1131">
        <v>48450</v>
      </c>
    </row>
    <row r="1132" spans="1:46" x14ac:dyDescent="0.3">
      <c r="A1132">
        <v>218</v>
      </c>
      <c r="B1132" t="s">
        <v>157</v>
      </c>
      <c r="C1132" t="s">
        <v>98</v>
      </c>
      <c r="D1132" t="s">
        <v>23</v>
      </c>
      <c r="E1132" t="s">
        <v>62</v>
      </c>
      <c r="F1132" s="107">
        <v>45351</v>
      </c>
      <c r="G1132" t="s">
        <v>3663</v>
      </c>
      <c r="H1132" t="s">
        <v>3426</v>
      </c>
      <c r="I1132">
        <v>5000</v>
      </c>
      <c r="J1132">
        <v>4140</v>
      </c>
      <c r="N1132">
        <v>4140</v>
      </c>
    </row>
    <row r="1133" spans="1:46" x14ac:dyDescent="0.3">
      <c r="A1133">
        <v>218</v>
      </c>
      <c r="B1133" t="s">
        <v>157</v>
      </c>
      <c r="C1133" t="s">
        <v>98</v>
      </c>
      <c r="D1133" t="s">
        <v>23</v>
      </c>
      <c r="E1133" t="s">
        <v>62</v>
      </c>
      <c r="F1133" s="107">
        <v>45351</v>
      </c>
      <c r="G1133" t="s">
        <v>3663</v>
      </c>
      <c r="H1133" t="s">
        <v>3422</v>
      </c>
      <c r="I1133">
        <v>24000</v>
      </c>
      <c r="J1133">
        <v>10173</v>
      </c>
      <c r="N1133">
        <v>10173</v>
      </c>
    </row>
    <row r="1134" spans="1:46" x14ac:dyDescent="0.3">
      <c r="A1134">
        <v>218</v>
      </c>
      <c r="B1134" t="s">
        <v>157</v>
      </c>
      <c r="C1134" t="s">
        <v>98</v>
      </c>
      <c r="D1134" t="s">
        <v>23</v>
      </c>
      <c r="E1134" t="s">
        <v>62</v>
      </c>
      <c r="F1134" s="107">
        <v>45351</v>
      </c>
      <c r="G1134" t="s">
        <v>3663</v>
      </c>
      <c r="H1134" t="s">
        <v>3424</v>
      </c>
      <c r="I1134">
        <v>5000</v>
      </c>
      <c r="J1134">
        <v>1680</v>
      </c>
      <c r="N1134">
        <v>1680</v>
      </c>
    </row>
    <row r="1135" spans="1:46" x14ac:dyDescent="0.3">
      <c r="A1135">
        <v>218</v>
      </c>
      <c r="B1135" t="s">
        <v>157</v>
      </c>
      <c r="C1135" t="s">
        <v>98</v>
      </c>
      <c r="D1135" t="s">
        <v>23</v>
      </c>
      <c r="E1135" t="s">
        <v>62</v>
      </c>
      <c r="F1135" s="107">
        <v>45351</v>
      </c>
      <c r="G1135" t="s">
        <v>3663</v>
      </c>
      <c r="H1135" t="s">
        <v>3427</v>
      </c>
      <c r="I1135">
        <v>2000</v>
      </c>
      <c r="J1135">
        <v>1138</v>
      </c>
      <c r="N1135">
        <v>1138</v>
      </c>
    </row>
    <row r="1136" spans="1:46" x14ac:dyDescent="0.3">
      <c r="A1136">
        <v>225</v>
      </c>
      <c r="B1136" t="s">
        <v>165</v>
      </c>
      <c r="C1136" t="s">
        <v>98</v>
      </c>
      <c r="D1136" t="s">
        <v>23</v>
      </c>
      <c r="E1136" t="s">
        <v>24</v>
      </c>
      <c r="F1136" s="107">
        <v>45351</v>
      </c>
      <c r="G1136" t="s">
        <v>3664</v>
      </c>
      <c r="H1136" t="s">
        <v>3427</v>
      </c>
      <c r="I1136">
        <v>1</v>
      </c>
      <c r="J1136">
        <v>1</v>
      </c>
      <c r="AT1136">
        <v>1</v>
      </c>
    </row>
    <row r="1137" spans="1:94" x14ac:dyDescent="0.3">
      <c r="A1137">
        <v>434</v>
      </c>
      <c r="B1137" t="s">
        <v>411</v>
      </c>
      <c r="C1137" t="s">
        <v>98</v>
      </c>
      <c r="D1137" t="s">
        <v>23</v>
      </c>
      <c r="E1137" t="s">
        <v>62</v>
      </c>
      <c r="F1137" s="107">
        <v>45351</v>
      </c>
      <c r="G1137" t="s">
        <v>3665</v>
      </c>
      <c r="H1137" t="s">
        <v>3421</v>
      </c>
      <c r="I1137">
        <v>100</v>
      </c>
      <c r="J1137">
        <v>95.849998474121094</v>
      </c>
      <c r="AV1137">
        <v>95.85</v>
      </c>
    </row>
    <row r="1138" spans="1:94" x14ac:dyDescent="0.3">
      <c r="A1138">
        <v>434</v>
      </c>
      <c r="B1138" t="s">
        <v>411</v>
      </c>
      <c r="C1138" t="s">
        <v>98</v>
      </c>
      <c r="D1138" t="s">
        <v>23</v>
      </c>
      <c r="E1138" t="s">
        <v>62</v>
      </c>
      <c r="F1138" s="107">
        <v>45351</v>
      </c>
      <c r="G1138" t="s">
        <v>3665</v>
      </c>
      <c r="H1138" t="s">
        <v>3423</v>
      </c>
      <c r="I1138">
        <v>25</v>
      </c>
      <c r="J1138">
        <v>1.25</v>
      </c>
      <c r="AV1138">
        <v>1.25</v>
      </c>
    </row>
    <row r="1139" spans="1:94" x14ac:dyDescent="0.3">
      <c r="A1139">
        <v>434</v>
      </c>
      <c r="B1139" t="s">
        <v>411</v>
      </c>
      <c r="C1139" t="s">
        <v>98</v>
      </c>
      <c r="D1139" t="s">
        <v>23</v>
      </c>
      <c r="E1139" t="s">
        <v>62</v>
      </c>
      <c r="F1139" s="107">
        <v>45351</v>
      </c>
      <c r="G1139" t="s">
        <v>3665</v>
      </c>
      <c r="H1139" t="s">
        <v>3426</v>
      </c>
      <c r="I1139">
        <v>200</v>
      </c>
      <c r="J1139">
        <v>0</v>
      </c>
      <c r="AV1139">
        <v>0</v>
      </c>
    </row>
    <row r="1140" spans="1:94" x14ac:dyDescent="0.3">
      <c r="A1140">
        <v>434</v>
      </c>
      <c r="B1140" t="s">
        <v>411</v>
      </c>
      <c r="C1140" t="s">
        <v>98</v>
      </c>
      <c r="D1140" t="s">
        <v>23</v>
      </c>
      <c r="E1140" t="s">
        <v>62</v>
      </c>
      <c r="F1140" s="107">
        <v>45351</v>
      </c>
      <c r="G1140" t="s">
        <v>3665</v>
      </c>
      <c r="H1140" t="s">
        <v>3422</v>
      </c>
      <c r="I1140">
        <v>25</v>
      </c>
      <c r="J1140">
        <v>10.39999961853027</v>
      </c>
      <c r="AV1140">
        <v>10.4</v>
      </c>
    </row>
    <row r="1141" spans="1:94" x14ac:dyDescent="0.3">
      <c r="A1141">
        <v>434</v>
      </c>
      <c r="B1141" t="s">
        <v>411</v>
      </c>
      <c r="C1141" t="s">
        <v>98</v>
      </c>
      <c r="D1141" t="s">
        <v>23</v>
      </c>
      <c r="E1141" t="s">
        <v>62</v>
      </c>
      <c r="F1141" s="107">
        <v>45351</v>
      </c>
      <c r="G1141" t="s">
        <v>3665</v>
      </c>
      <c r="H1141" t="s">
        <v>3424</v>
      </c>
      <c r="I1141">
        <v>10</v>
      </c>
      <c r="J1141">
        <v>0.20000000298023221</v>
      </c>
      <c r="AV1141">
        <v>0.2</v>
      </c>
    </row>
    <row r="1142" spans="1:94" x14ac:dyDescent="0.3">
      <c r="A1142">
        <v>434</v>
      </c>
      <c r="B1142" t="s">
        <v>411</v>
      </c>
      <c r="C1142" t="s">
        <v>98</v>
      </c>
      <c r="D1142" t="s">
        <v>23</v>
      </c>
      <c r="E1142" t="s">
        <v>62</v>
      </c>
      <c r="F1142" s="107">
        <v>45351</v>
      </c>
      <c r="G1142" t="s">
        <v>3665</v>
      </c>
      <c r="H1142" t="s">
        <v>3427</v>
      </c>
      <c r="I1142">
        <v>200</v>
      </c>
      <c r="J1142">
        <v>0</v>
      </c>
      <c r="AV1142">
        <v>0</v>
      </c>
    </row>
    <row r="1143" spans="1:94" x14ac:dyDescent="0.3">
      <c r="A1143">
        <v>436</v>
      </c>
      <c r="B1143" t="s">
        <v>130</v>
      </c>
      <c r="C1143" t="s">
        <v>101</v>
      </c>
      <c r="D1143" t="s">
        <v>23</v>
      </c>
      <c r="E1143" t="s">
        <v>62</v>
      </c>
      <c r="F1143" s="107">
        <v>45351</v>
      </c>
      <c r="G1143" t="s">
        <v>3666</v>
      </c>
      <c r="H1143" t="s">
        <v>3595</v>
      </c>
      <c r="I1143">
        <v>14</v>
      </c>
      <c r="J1143">
        <v>6.0999999046325684</v>
      </c>
      <c r="CP1143">
        <v>6.1</v>
      </c>
    </row>
    <row r="1144" spans="1:94" x14ac:dyDescent="0.3">
      <c r="A1144">
        <v>436</v>
      </c>
      <c r="B1144" t="s">
        <v>130</v>
      </c>
      <c r="C1144" t="s">
        <v>101</v>
      </c>
      <c r="D1144" t="s">
        <v>23</v>
      </c>
      <c r="E1144" t="s">
        <v>62</v>
      </c>
      <c r="F1144" s="107">
        <v>45351</v>
      </c>
      <c r="G1144" t="s">
        <v>3666</v>
      </c>
      <c r="H1144" t="s">
        <v>3596</v>
      </c>
      <c r="I1144">
        <v>7</v>
      </c>
      <c r="J1144">
        <v>7.4000000953674316</v>
      </c>
      <c r="CP1144">
        <v>7.4</v>
      </c>
    </row>
    <row r="1145" spans="1:94" x14ac:dyDescent="0.3">
      <c r="A1145">
        <v>208</v>
      </c>
      <c r="B1145" t="s">
        <v>149</v>
      </c>
      <c r="C1145" t="s">
        <v>98</v>
      </c>
      <c r="D1145" t="s">
        <v>23</v>
      </c>
      <c r="E1145" t="s">
        <v>62</v>
      </c>
      <c r="F1145" s="107">
        <v>45382</v>
      </c>
      <c r="G1145" t="s">
        <v>3667</v>
      </c>
      <c r="H1145" t="s">
        <v>3421</v>
      </c>
      <c r="I1145">
        <v>950</v>
      </c>
      <c r="J1145">
        <v>850</v>
      </c>
      <c r="K1145">
        <v>850</v>
      </c>
    </row>
    <row r="1146" spans="1:94" x14ac:dyDescent="0.3">
      <c r="A1146">
        <v>208</v>
      </c>
      <c r="B1146" t="s">
        <v>149</v>
      </c>
      <c r="C1146" t="s">
        <v>98</v>
      </c>
      <c r="D1146" t="s">
        <v>23</v>
      </c>
      <c r="E1146" t="s">
        <v>62</v>
      </c>
      <c r="F1146" s="107">
        <v>45382</v>
      </c>
      <c r="G1146" t="s">
        <v>3667</v>
      </c>
      <c r="H1146" t="s">
        <v>3423</v>
      </c>
      <c r="I1146">
        <v>350</v>
      </c>
      <c r="J1146">
        <v>317.5</v>
      </c>
      <c r="K1146">
        <v>317.5</v>
      </c>
    </row>
    <row r="1147" spans="1:94" x14ac:dyDescent="0.3">
      <c r="A1147">
        <v>208</v>
      </c>
      <c r="B1147" t="s">
        <v>149</v>
      </c>
      <c r="C1147" t="s">
        <v>98</v>
      </c>
      <c r="D1147" t="s">
        <v>23</v>
      </c>
      <c r="E1147" t="s">
        <v>62</v>
      </c>
      <c r="F1147" s="107">
        <v>45382</v>
      </c>
      <c r="G1147" t="s">
        <v>3667</v>
      </c>
      <c r="H1147" t="s">
        <v>3426</v>
      </c>
      <c r="I1147">
        <v>25</v>
      </c>
      <c r="J1147">
        <v>19</v>
      </c>
      <c r="K1147">
        <v>19</v>
      </c>
    </row>
    <row r="1148" spans="1:94" x14ac:dyDescent="0.3">
      <c r="A1148">
        <v>208</v>
      </c>
      <c r="B1148" t="s">
        <v>149</v>
      </c>
      <c r="C1148" t="s">
        <v>98</v>
      </c>
      <c r="D1148" t="s">
        <v>23</v>
      </c>
      <c r="E1148" t="s">
        <v>62</v>
      </c>
      <c r="F1148" s="107">
        <v>45382</v>
      </c>
      <c r="G1148" t="s">
        <v>3667</v>
      </c>
      <c r="H1148" t="s">
        <v>3424</v>
      </c>
      <c r="I1148">
        <v>0</v>
      </c>
      <c r="J1148">
        <v>0</v>
      </c>
      <c r="K1148">
        <v>0</v>
      </c>
    </row>
    <row r="1149" spans="1:94" x14ac:dyDescent="0.3">
      <c r="A1149">
        <v>208</v>
      </c>
      <c r="B1149" t="s">
        <v>149</v>
      </c>
      <c r="C1149" t="s">
        <v>98</v>
      </c>
      <c r="D1149" t="s">
        <v>23</v>
      </c>
      <c r="E1149" t="s">
        <v>62</v>
      </c>
      <c r="F1149" s="107">
        <v>45382</v>
      </c>
      <c r="G1149" t="s">
        <v>3667</v>
      </c>
      <c r="H1149" t="s">
        <v>3427</v>
      </c>
      <c r="I1149">
        <v>25</v>
      </c>
      <c r="J1149">
        <v>7</v>
      </c>
      <c r="K1149">
        <v>7</v>
      </c>
    </row>
    <row r="1150" spans="1:94" x14ac:dyDescent="0.3">
      <c r="A1150">
        <v>208</v>
      </c>
      <c r="B1150" t="s">
        <v>149</v>
      </c>
      <c r="C1150" t="s">
        <v>98</v>
      </c>
      <c r="D1150" t="s">
        <v>23</v>
      </c>
      <c r="E1150" t="s">
        <v>62</v>
      </c>
      <c r="F1150" s="107">
        <v>45382</v>
      </c>
      <c r="G1150" t="s">
        <v>3667</v>
      </c>
      <c r="H1150" t="s">
        <v>3422</v>
      </c>
      <c r="I1150">
        <v>200</v>
      </c>
      <c r="J1150">
        <v>281</v>
      </c>
      <c r="K1150">
        <v>281</v>
      </c>
    </row>
    <row r="1151" spans="1:94" x14ac:dyDescent="0.3">
      <c r="A1151">
        <v>214</v>
      </c>
      <c r="B1151" t="s">
        <v>152</v>
      </c>
      <c r="C1151" t="s">
        <v>98</v>
      </c>
      <c r="D1151" t="s">
        <v>23</v>
      </c>
      <c r="E1151" t="s">
        <v>62</v>
      </c>
      <c r="F1151" s="107">
        <v>45382</v>
      </c>
      <c r="G1151" t="s">
        <v>3668</v>
      </c>
      <c r="H1151" t="s">
        <v>3421</v>
      </c>
      <c r="I1151">
        <v>5500</v>
      </c>
      <c r="J1151">
        <v>3775</v>
      </c>
      <c r="L1151">
        <v>652</v>
      </c>
      <c r="M1151">
        <v>3112</v>
      </c>
    </row>
    <row r="1152" spans="1:94" x14ac:dyDescent="0.3">
      <c r="A1152">
        <v>214</v>
      </c>
      <c r="B1152" t="s">
        <v>152</v>
      </c>
      <c r="C1152" t="s">
        <v>98</v>
      </c>
      <c r="D1152" t="s">
        <v>23</v>
      </c>
      <c r="E1152" t="s">
        <v>62</v>
      </c>
      <c r="F1152" s="107">
        <v>45382</v>
      </c>
      <c r="G1152" t="s">
        <v>3668</v>
      </c>
      <c r="H1152" t="s">
        <v>3423</v>
      </c>
      <c r="I1152">
        <v>1000</v>
      </c>
      <c r="J1152">
        <v>1023.840026855469</v>
      </c>
      <c r="L1152">
        <v>227.4</v>
      </c>
      <c r="M1152">
        <v>796.44</v>
      </c>
    </row>
    <row r="1153" spans="1:48" x14ac:dyDescent="0.3">
      <c r="A1153">
        <v>214</v>
      </c>
      <c r="B1153" t="s">
        <v>152</v>
      </c>
      <c r="C1153" t="s">
        <v>98</v>
      </c>
      <c r="D1153" t="s">
        <v>23</v>
      </c>
      <c r="E1153" t="s">
        <v>62</v>
      </c>
      <c r="F1153" s="107">
        <v>45382</v>
      </c>
      <c r="G1153" t="s">
        <v>3668</v>
      </c>
      <c r="H1153" t="s">
        <v>3426</v>
      </c>
      <c r="I1153">
        <v>7500</v>
      </c>
      <c r="J1153">
        <v>0</v>
      </c>
      <c r="L1153">
        <v>0</v>
      </c>
      <c r="M1153">
        <v>0</v>
      </c>
    </row>
    <row r="1154" spans="1:48" x14ac:dyDescent="0.3">
      <c r="A1154">
        <v>214</v>
      </c>
      <c r="B1154" t="s">
        <v>152</v>
      </c>
      <c r="C1154" t="s">
        <v>98</v>
      </c>
      <c r="D1154" t="s">
        <v>23</v>
      </c>
      <c r="E1154" t="s">
        <v>62</v>
      </c>
      <c r="F1154" s="107">
        <v>45382</v>
      </c>
      <c r="G1154" t="s">
        <v>3668</v>
      </c>
      <c r="H1154" t="s">
        <v>3422</v>
      </c>
      <c r="I1154">
        <v>1000</v>
      </c>
      <c r="J1154">
        <v>727.69000244140625</v>
      </c>
      <c r="L1154">
        <v>120.39</v>
      </c>
      <c r="M1154">
        <v>607.20000000000005</v>
      </c>
    </row>
    <row r="1155" spans="1:48" x14ac:dyDescent="0.3">
      <c r="A1155">
        <v>214</v>
      </c>
      <c r="B1155" t="s">
        <v>152</v>
      </c>
      <c r="C1155" t="s">
        <v>98</v>
      </c>
      <c r="D1155" t="s">
        <v>23</v>
      </c>
      <c r="E1155" t="s">
        <v>62</v>
      </c>
      <c r="F1155" s="107">
        <v>45382</v>
      </c>
      <c r="G1155" t="s">
        <v>3668</v>
      </c>
      <c r="H1155" t="s">
        <v>3424</v>
      </c>
      <c r="I1155">
        <v>1</v>
      </c>
      <c r="J1155">
        <v>0</v>
      </c>
      <c r="L1155">
        <v>0</v>
      </c>
      <c r="M1155">
        <v>0</v>
      </c>
    </row>
    <row r="1156" spans="1:48" x14ac:dyDescent="0.3">
      <c r="A1156">
        <v>214</v>
      </c>
      <c r="B1156" t="s">
        <v>152</v>
      </c>
      <c r="C1156" t="s">
        <v>98</v>
      </c>
      <c r="D1156" t="s">
        <v>23</v>
      </c>
      <c r="E1156" t="s">
        <v>62</v>
      </c>
      <c r="F1156" s="107">
        <v>45382</v>
      </c>
      <c r="G1156" t="s">
        <v>3668</v>
      </c>
      <c r="H1156" t="s">
        <v>3427</v>
      </c>
      <c r="I1156">
        <v>1</v>
      </c>
      <c r="J1156">
        <v>21.909999847412109</v>
      </c>
      <c r="L1156">
        <v>9.2799999999999994</v>
      </c>
      <c r="M1156">
        <v>12.63</v>
      </c>
    </row>
    <row r="1157" spans="1:48" x14ac:dyDescent="0.3">
      <c r="A1157">
        <v>217</v>
      </c>
      <c r="B1157" t="s">
        <v>156</v>
      </c>
      <c r="C1157" t="s">
        <v>98</v>
      </c>
      <c r="D1157" t="s">
        <v>23</v>
      </c>
      <c r="E1157" t="s">
        <v>24</v>
      </c>
      <c r="F1157" s="107">
        <v>45382</v>
      </c>
      <c r="G1157" t="s">
        <v>3669</v>
      </c>
      <c r="H1157" t="s">
        <v>3423</v>
      </c>
      <c r="I1157">
        <v>20</v>
      </c>
      <c r="J1157">
        <v>22.20999908447266</v>
      </c>
      <c r="L1157">
        <v>227.4</v>
      </c>
      <c r="M1157">
        <v>796.44</v>
      </c>
      <c r="AS1157">
        <v>227.4</v>
      </c>
    </row>
    <row r="1158" spans="1:48" x14ac:dyDescent="0.3">
      <c r="A1158">
        <v>217</v>
      </c>
      <c r="B1158" t="s">
        <v>156</v>
      </c>
      <c r="C1158" t="s">
        <v>98</v>
      </c>
      <c r="D1158" t="s">
        <v>23</v>
      </c>
      <c r="E1158" t="s">
        <v>24</v>
      </c>
      <c r="F1158" s="107">
        <v>45382</v>
      </c>
      <c r="G1158" t="s">
        <v>3669</v>
      </c>
      <c r="H1158" t="s">
        <v>3427</v>
      </c>
      <c r="I1158">
        <v>20</v>
      </c>
      <c r="J1158">
        <v>42.360000610351563</v>
      </c>
      <c r="L1158">
        <v>9.2799999999999994</v>
      </c>
      <c r="M1158">
        <v>12.63</v>
      </c>
      <c r="AS1158">
        <v>9.2799999999999994</v>
      </c>
    </row>
    <row r="1159" spans="1:48" x14ac:dyDescent="0.3">
      <c r="A1159">
        <v>218</v>
      </c>
      <c r="B1159" t="s">
        <v>157</v>
      </c>
      <c r="C1159" t="s">
        <v>98</v>
      </c>
      <c r="D1159" t="s">
        <v>23</v>
      </c>
      <c r="E1159" t="s">
        <v>62</v>
      </c>
      <c r="F1159" s="107">
        <v>45382</v>
      </c>
      <c r="G1159" t="s">
        <v>3670</v>
      </c>
      <c r="H1159" t="s">
        <v>3421</v>
      </c>
      <c r="I1159">
        <v>76000</v>
      </c>
      <c r="J1159">
        <v>67615.7265625</v>
      </c>
      <c r="N1159">
        <v>67615.73</v>
      </c>
    </row>
    <row r="1160" spans="1:48" x14ac:dyDescent="0.3">
      <c r="A1160">
        <v>218</v>
      </c>
      <c r="B1160" t="s">
        <v>157</v>
      </c>
      <c r="C1160" t="s">
        <v>98</v>
      </c>
      <c r="D1160" t="s">
        <v>23</v>
      </c>
      <c r="E1160" t="s">
        <v>62</v>
      </c>
      <c r="F1160" s="107">
        <v>45382</v>
      </c>
      <c r="G1160" t="s">
        <v>3670</v>
      </c>
      <c r="H1160" t="s">
        <v>3423</v>
      </c>
      <c r="I1160">
        <v>76000</v>
      </c>
      <c r="J1160">
        <v>51870</v>
      </c>
      <c r="N1160">
        <v>51870</v>
      </c>
    </row>
    <row r="1161" spans="1:48" x14ac:dyDescent="0.3">
      <c r="A1161">
        <v>218</v>
      </c>
      <c r="B1161" t="s">
        <v>157</v>
      </c>
      <c r="C1161" t="s">
        <v>98</v>
      </c>
      <c r="D1161" t="s">
        <v>23</v>
      </c>
      <c r="E1161" t="s">
        <v>62</v>
      </c>
      <c r="F1161" s="107">
        <v>45382</v>
      </c>
      <c r="G1161" t="s">
        <v>3670</v>
      </c>
      <c r="H1161" t="s">
        <v>3426</v>
      </c>
      <c r="I1161">
        <v>5000</v>
      </c>
      <c r="J1161">
        <v>4680</v>
      </c>
      <c r="N1161">
        <v>4680</v>
      </c>
    </row>
    <row r="1162" spans="1:48" x14ac:dyDescent="0.3">
      <c r="A1162">
        <v>218</v>
      </c>
      <c r="B1162" t="s">
        <v>157</v>
      </c>
      <c r="C1162" t="s">
        <v>98</v>
      </c>
      <c r="D1162" t="s">
        <v>23</v>
      </c>
      <c r="E1162" t="s">
        <v>62</v>
      </c>
      <c r="F1162" s="107">
        <v>45382</v>
      </c>
      <c r="G1162" t="s">
        <v>3670</v>
      </c>
      <c r="H1162" t="s">
        <v>3422</v>
      </c>
      <c r="I1162">
        <v>24000</v>
      </c>
      <c r="J1162">
        <v>24290</v>
      </c>
      <c r="N1162">
        <v>24290</v>
      </c>
    </row>
    <row r="1163" spans="1:48" x14ac:dyDescent="0.3">
      <c r="A1163">
        <v>218</v>
      </c>
      <c r="B1163" t="s">
        <v>157</v>
      </c>
      <c r="C1163" t="s">
        <v>98</v>
      </c>
      <c r="D1163" t="s">
        <v>23</v>
      </c>
      <c r="E1163" t="s">
        <v>62</v>
      </c>
      <c r="F1163" s="107">
        <v>45382</v>
      </c>
      <c r="G1163" t="s">
        <v>3670</v>
      </c>
      <c r="H1163" t="s">
        <v>3427</v>
      </c>
      <c r="I1163">
        <v>2000</v>
      </c>
      <c r="J1163">
        <v>1453</v>
      </c>
      <c r="N1163">
        <v>1453</v>
      </c>
    </row>
    <row r="1164" spans="1:48" x14ac:dyDescent="0.3">
      <c r="A1164">
        <v>218</v>
      </c>
      <c r="B1164" t="s">
        <v>157</v>
      </c>
      <c r="C1164" t="s">
        <v>98</v>
      </c>
      <c r="D1164" t="s">
        <v>23</v>
      </c>
      <c r="E1164" t="s">
        <v>62</v>
      </c>
      <c r="F1164" s="107">
        <v>45382</v>
      </c>
      <c r="G1164" t="s">
        <v>3670</v>
      </c>
      <c r="H1164" t="s">
        <v>3424</v>
      </c>
      <c r="I1164">
        <v>5000</v>
      </c>
      <c r="J1164">
        <v>3840</v>
      </c>
      <c r="N1164">
        <v>3840</v>
      </c>
    </row>
    <row r="1165" spans="1:48" x14ac:dyDescent="0.3">
      <c r="A1165">
        <v>434</v>
      </c>
      <c r="B1165" t="s">
        <v>411</v>
      </c>
      <c r="C1165" t="s">
        <v>98</v>
      </c>
      <c r="D1165" t="s">
        <v>23</v>
      </c>
      <c r="E1165" t="s">
        <v>62</v>
      </c>
      <c r="F1165" s="107">
        <v>45382</v>
      </c>
      <c r="G1165" t="s">
        <v>3671</v>
      </c>
      <c r="H1165" t="s">
        <v>3421</v>
      </c>
      <c r="I1165">
        <v>100</v>
      </c>
      <c r="J1165">
        <v>19.04999923706055</v>
      </c>
      <c r="AV1165">
        <v>19.05</v>
      </c>
    </row>
    <row r="1166" spans="1:48" x14ac:dyDescent="0.3">
      <c r="A1166">
        <v>434</v>
      </c>
      <c r="B1166" t="s">
        <v>411</v>
      </c>
      <c r="C1166" t="s">
        <v>98</v>
      </c>
      <c r="D1166" t="s">
        <v>23</v>
      </c>
      <c r="E1166" t="s">
        <v>62</v>
      </c>
      <c r="F1166" s="107">
        <v>45382</v>
      </c>
      <c r="G1166" t="s">
        <v>3671</v>
      </c>
      <c r="H1166" t="s">
        <v>3423</v>
      </c>
      <c r="I1166">
        <v>25</v>
      </c>
      <c r="J1166">
        <v>1.570000052452087</v>
      </c>
      <c r="AV1166">
        <v>1.57</v>
      </c>
    </row>
    <row r="1167" spans="1:48" x14ac:dyDescent="0.3">
      <c r="A1167">
        <v>434</v>
      </c>
      <c r="B1167" t="s">
        <v>411</v>
      </c>
      <c r="C1167" t="s">
        <v>98</v>
      </c>
      <c r="D1167" t="s">
        <v>23</v>
      </c>
      <c r="E1167" t="s">
        <v>62</v>
      </c>
      <c r="F1167" s="107">
        <v>45382</v>
      </c>
      <c r="G1167" t="s">
        <v>3671</v>
      </c>
      <c r="H1167" t="s">
        <v>3426</v>
      </c>
      <c r="I1167">
        <v>200</v>
      </c>
      <c r="J1167">
        <v>0</v>
      </c>
      <c r="AV1167">
        <v>0</v>
      </c>
    </row>
    <row r="1168" spans="1:48" x14ac:dyDescent="0.3">
      <c r="A1168">
        <v>434</v>
      </c>
      <c r="B1168" t="s">
        <v>411</v>
      </c>
      <c r="C1168" t="s">
        <v>98</v>
      </c>
      <c r="D1168" t="s">
        <v>23</v>
      </c>
      <c r="E1168" t="s">
        <v>62</v>
      </c>
      <c r="F1168" s="107">
        <v>45382</v>
      </c>
      <c r="G1168" t="s">
        <v>3671</v>
      </c>
      <c r="H1168" t="s">
        <v>3422</v>
      </c>
      <c r="I1168">
        <v>25</v>
      </c>
      <c r="J1168">
        <v>1.200000047683716</v>
      </c>
      <c r="AV1168">
        <v>1.2</v>
      </c>
    </row>
    <row r="1169" spans="1:94" x14ac:dyDescent="0.3">
      <c r="A1169">
        <v>434</v>
      </c>
      <c r="B1169" t="s">
        <v>411</v>
      </c>
      <c r="C1169" t="s">
        <v>98</v>
      </c>
      <c r="D1169" t="s">
        <v>23</v>
      </c>
      <c r="E1169" t="s">
        <v>62</v>
      </c>
      <c r="F1169" s="107">
        <v>45382</v>
      </c>
      <c r="G1169" t="s">
        <v>3671</v>
      </c>
      <c r="H1169" t="s">
        <v>3424</v>
      </c>
      <c r="I1169">
        <v>10</v>
      </c>
      <c r="J1169">
        <v>0.20000000298023221</v>
      </c>
      <c r="AV1169">
        <v>0.2</v>
      </c>
    </row>
    <row r="1170" spans="1:94" x14ac:dyDescent="0.3">
      <c r="A1170">
        <v>434</v>
      </c>
      <c r="B1170" t="s">
        <v>411</v>
      </c>
      <c r="C1170" t="s">
        <v>98</v>
      </c>
      <c r="D1170" t="s">
        <v>23</v>
      </c>
      <c r="E1170" t="s">
        <v>62</v>
      </c>
      <c r="F1170" s="107">
        <v>45382</v>
      </c>
      <c r="G1170" t="s">
        <v>3671</v>
      </c>
      <c r="H1170" t="s">
        <v>3427</v>
      </c>
      <c r="I1170">
        <v>200</v>
      </c>
      <c r="J1170">
        <v>0</v>
      </c>
      <c r="AV1170">
        <v>0</v>
      </c>
    </row>
    <row r="1171" spans="1:94" x14ac:dyDescent="0.3">
      <c r="A1171">
        <v>436</v>
      </c>
      <c r="B1171" t="s">
        <v>130</v>
      </c>
      <c r="C1171" t="s">
        <v>101</v>
      </c>
      <c r="D1171" t="s">
        <v>23</v>
      </c>
      <c r="E1171" t="s">
        <v>62</v>
      </c>
      <c r="F1171" s="107">
        <v>45382</v>
      </c>
      <c r="G1171" t="s">
        <v>3672</v>
      </c>
      <c r="H1171" t="s">
        <v>3596</v>
      </c>
      <c r="I1171">
        <v>7</v>
      </c>
      <c r="J1171">
        <v>10.10000038146973</v>
      </c>
      <c r="CP1171">
        <v>10.1</v>
      </c>
    </row>
    <row r="1172" spans="1:94" x14ac:dyDescent="0.3">
      <c r="A1172">
        <v>213</v>
      </c>
      <c r="B1172" t="s">
        <v>151</v>
      </c>
      <c r="C1172" t="s">
        <v>98</v>
      </c>
      <c r="D1172" t="s">
        <v>54</v>
      </c>
      <c r="E1172" t="s">
        <v>24</v>
      </c>
      <c r="F1172" s="107">
        <v>45382</v>
      </c>
      <c r="G1172" t="s">
        <v>3673</v>
      </c>
      <c r="H1172" t="s">
        <v>3454</v>
      </c>
      <c r="I1172">
        <v>90</v>
      </c>
      <c r="J1172">
        <v>100</v>
      </c>
      <c r="AW1172">
        <v>45</v>
      </c>
      <c r="AX1172">
        <v>45</v>
      </c>
    </row>
    <row r="1173" spans="1:94" x14ac:dyDescent="0.3">
      <c r="A1173">
        <v>213</v>
      </c>
      <c r="B1173" t="s">
        <v>151</v>
      </c>
      <c r="C1173" t="s">
        <v>98</v>
      </c>
      <c r="D1173" t="s">
        <v>54</v>
      </c>
      <c r="E1173" t="s">
        <v>24</v>
      </c>
      <c r="F1173" s="107">
        <v>45382</v>
      </c>
      <c r="G1173" t="s">
        <v>3673</v>
      </c>
      <c r="H1173" t="s">
        <v>3449</v>
      </c>
      <c r="I1173">
        <v>90</v>
      </c>
      <c r="J1173">
        <v>100</v>
      </c>
      <c r="AW1173">
        <v>18</v>
      </c>
      <c r="AX1173">
        <v>18</v>
      </c>
    </row>
    <row r="1174" spans="1:94" x14ac:dyDescent="0.3">
      <c r="A1174">
        <v>213</v>
      </c>
      <c r="B1174" t="s">
        <v>151</v>
      </c>
      <c r="C1174" t="s">
        <v>98</v>
      </c>
      <c r="D1174" t="s">
        <v>54</v>
      </c>
      <c r="E1174" t="s">
        <v>24</v>
      </c>
      <c r="F1174" s="107">
        <v>45382</v>
      </c>
      <c r="G1174" t="s">
        <v>3673</v>
      </c>
      <c r="H1174" t="s">
        <v>3450</v>
      </c>
      <c r="I1174">
        <v>90</v>
      </c>
      <c r="J1174">
        <v>100</v>
      </c>
      <c r="AW1174">
        <v>20</v>
      </c>
      <c r="AX1174">
        <v>20</v>
      </c>
    </row>
    <row r="1175" spans="1:94" x14ac:dyDescent="0.3">
      <c r="A1175">
        <v>213</v>
      </c>
      <c r="B1175" t="s">
        <v>151</v>
      </c>
      <c r="C1175" t="s">
        <v>98</v>
      </c>
      <c r="D1175" t="s">
        <v>54</v>
      </c>
      <c r="E1175" t="s">
        <v>24</v>
      </c>
      <c r="F1175" s="107">
        <v>45382</v>
      </c>
      <c r="G1175" t="s">
        <v>3673</v>
      </c>
      <c r="H1175" t="s">
        <v>3536</v>
      </c>
      <c r="I1175">
        <v>90</v>
      </c>
      <c r="J1175">
        <v>100</v>
      </c>
      <c r="AW1175">
        <v>9</v>
      </c>
      <c r="AX1175">
        <v>9</v>
      </c>
    </row>
    <row r="1176" spans="1:94" x14ac:dyDescent="0.3">
      <c r="A1176">
        <v>213</v>
      </c>
      <c r="B1176" t="s">
        <v>151</v>
      </c>
      <c r="C1176" t="s">
        <v>98</v>
      </c>
      <c r="D1176" t="s">
        <v>54</v>
      </c>
      <c r="E1176" t="s">
        <v>24</v>
      </c>
      <c r="F1176" s="107">
        <v>45382</v>
      </c>
      <c r="G1176" t="s">
        <v>3673</v>
      </c>
      <c r="H1176" t="s">
        <v>3537</v>
      </c>
      <c r="I1176">
        <v>90</v>
      </c>
      <c r="J1176">
        <v>0</v>
      </c>
      <c r="AW1176">
        <v>0</v>
      </c>
      <c r="AX1176">
        <v>0</v>
      </c>
    </row>
    <row r="1177" spans="1:94" x14ac:dyDescent="0.3">
      <c r="A1177">
        <v>213</v>
      </c>
      <c r="B1177" t="s">
        <v>151</v>
      </c>
      <c r="C1177" t="s">
        <v>98</v>
      </c>
      <c r="D1177" t="s">
        <v>54</v>
      </c>
      <c r="E1177" t="s">
        <v>24</v>
      </c>
      <c r="F1177" s="107">
        <v>45382</v>
      </c>
      <c r="G1177" t="s">
        <v>3673</v>
      </c>
      <c r="H1177" t="s">
        <v>3452</v>
      </c>
      <c r="I1177">
        <v>90</v>
      </c>
      <c r="J1177">
        <v>100</v>
      </c>
      <c r="AW1177">
        <v>16</v>
      </c>
      <c r="AX1177">
        <v>16</v>
      </c>
    </row>
    <row r="1178" spans="1:94" x14ac:dyDescent="0.3">
      <c r="A1178">
        <v>213</v>
      </c>
      <c r="B1178" t="s">
        <v>151</v>
      </c>
      <c r="C1178" t="s">
        <v>98</v>
      </c>
      <c r="D1178" t="s">
        <v>54</v>
      </c>
      <c r="E1178" t="s">
        <v>24</v>
      </c>
      <c r="F1178" s="107">
        <v>45382</v>
      </c>
      <c r="G1178" t="s">
        <v>3673</v>
      </c>
      <c r="H1178" t="s">
        <v>3453</v>
      </c>
      <c r="I1178">
        <v>90</v>
      </c>
      <c r="J1178">
        <v>100</v>
      </c>
      <c r="AW1178">
        <v>15</v>
      </c>
      <c r="AX1178">
        <v>15</v>
      </c>
    </row>
    <row r="1179" spans="1:94" x14ac:dyDescent="0.3">
      <c r="A1179">
        <v>213</v>
      </c>
      <c r="B1179" t="s">
        <v>151</v>
      </c>
      <c r="C1179" t="s">
        <v>98</v>
      </c>
      <c r="D1179" t="s">
        <v>54</v>
      </c>
      <c r="E1179" t="s">
        <v>24</v>
      </c>
      <c r="F1179" s="107">
        <v>45382</v>
      </c>
      <c r="G1179" t="s">
        <v>3673</v>
      </c>
      <c r="H1179" t="s">
        <v>3451</v>
      </c>
      <c r="I1179">
        <v>90</v>
      </c>
      <c r="J1179">
        <v>100</v>
      </c>
      <c r="AW1179">
        <v>4</v>
      </c>
      <c r="AX1179">
        <v>4</v>
      </c>
    </row>
    <row r="1180" spans="1:94" x14ac:dyDescent="0.3">
      <c r="A1180">
        <v>238</v>
      </c>
      <c r="B1180" t="s">
        <v>177</v>
      </c>
      <c r="C1180" t="s">
        <v>98</v>
      </c>
      <c r="D1180" t="s">
        <v>54</v>
      </c>
      <c r="E1180" t="s">
        <v>24</v>
      </c>
      <c r="F1180" s="107">
        <v>45382</v>
      </c>
      <c r="G1180" t="s">
        <v>3674</v>
      </c>
      <c r="H1180" t="s">
        <v>3456</v>
      </c>
      <c r="I1180">
        <v>90</v>
      </c>
      <c r="J1180">
        <v>100</v>
      </c>
      <c r="AY1180">
        <v>1</v>
      </c>
      <c r="AZ1180">
        <v>1</v>
      </c>
    </row>
    <row r="1181" spans="1:94" x14ac:dyDescent="0.3">
      <c r="A1181">
        <v>238</v>
      </c>
      <c r="B1181" t="s">
        <v>177</v>
      </c>
      <c r="C1181" t="s">
        <v>98</v>
      </c>
      <c r="D1181" t="s">
        <v>54</v>
      </c>
      <c r="E1181" t="s">
        <v>24</v>
      </c>
      <c r="F1181" s="107">
        <v>45382</v>
      </c>
      <c r="G1181" t="s">
        <v>3674</v>
      </c>
      <c r="H1181" t="s">
        <v>3458</v>
      </c>
      <c r="I1181">
        <v>90</v>
      </c>
      <c r="J1181">
        <v>100</v>
      </c>
      <c r="AY1181">
        <v>3</v>
      </c>
      <c r="AZ1181">
        <v>3</v>
      </c>
    </row>
    <row r="1182" spans="1:94" x14ac:dyDescent="0.3">
      <c r="A1182">
        <v>238</v>
      </c>
      <c r="B1182" t="s">
        <v>177</v>
      </c>
      <c r="C1182" t="s">
        <v>98</v>
      </c>
      <c r="D1182" t="s">
        <v>54</v>
      </c>
      <c r="E1182" t="s">
        <v>24</v>
      </c>
      <c r="F1182" s="107">
        <v>45382</v>
      </c>
      <c r="G1182" t="s">
        <v>3674</v>
      </c>
      <c r="H1182" t="s">
        <v>3459</v>
      </c>
      <c r="I1182">
        <v>90</v>
      </c>
      <c r="J1182">
        <v>33.330001831054688</v>
      </c>
      <c r="AY1182">
        <v>1</v>
      </c>
      <c r="AZ1182">
        <v>3</v>
      </c>
    </row>
    <row r="1183" spans="1:94" x14ac:dyDescent="0.3">
      <c r="A1183">
        <v>238</v>
      </c>
      <c r="B1183" t="s">
        <v>177</v>
      </c>
      <c r="C1183" t="s">
        <v>98</v>
      </c>
      <c r="D1183" t="s">
        <v>54</v>
      </c>
      <c r="E1183" t="s">
        <v>24</v>
      </c>
      <c r="F1183" s="107">
        <v>45382</v>
      </c>
      <c r="G1183" t="s">
        <v>3674</v>
      </c>
      <c r="H1183" t="s">
        <v>3539</v>
      </c>
      <c r="I1183">
        <v>90</v>
      </c>
      <c r="J1183">
        <v>0</v>
      </c>
      <c r="AY1183">
        <v>0</v>
      </c>
      <c r="AZ1183">
        <v>0</v>
      </c>
    </row>
    <row r="1184" spans="1:94" x14ac:dyDescent="0.3">
      <c r="A1184">
        <v>238</v>
      </c>
      <c r="B1184" t="s">
        <v>177</v>
      </c>
      <c r="C1184" t="s">
        <v>98</v>
      </c>
      <c r="D1184" t="s">
        <v>54</v>
      </c>
      <c r="E1184" t="s">
        <v>24</v>
      </c>
      <c r="F1184" s="107">
        <v>45382</v>
      </c>
      <c r="G1184" t="s">
        <v>3674</v>
      </c>
      <c r="H1184" t="s">
        <v>3460</v>
      </c>
      <c r="I1184">
        <v>90</v>
      </c>
      <c r="J1184">
        <v>100</v>
      </c>
      <c r="AY1184">
        <v>3</v>
      </c>
      <c r="AZ1184">
        <v>3</v>
      </c>
    </row>
    <row r="1185" spans="1:96" x14ac:dyDescent="0.3">
      <c r="A1185">
        <v>238</v>
      </c>
      <c r="B1185" t="s">
        <v>177</v>
      </c>
      <c r="C1185" t="s">
        <v>98</v>
      </c>
      <c r="D1185" t="s">
        <v>54</v>
      </c>
      <c r="E1185" t="s">
        <v>24</v>
      </c>
      <c r="F1185" s="107">
        <v>45382</v>
      </c>
      <c r="G1185" t="s">
        <v>3674</v>
      </c>
      <c r="H1185" t="s">
        <v>3540</v>
      </c>
      <c r="I1185">
        <v>90</v>
      </c>
      <c r="J1185">
        <v>0</v>
      </c>
      <c r="AY1185">
        <v>0</v>
      </c>
      <c r="AZ1185">
        <v>0</v>
      </c>
    </row>
    <row r="1186" spans="1:96" x14ac:dyDescent="0.3">
      <c r="A1186">
        <v>238</v>
      </c>
      <c r="B1186" t="s">
        <v>177</v>
      </c>
      <c r="C1186" t="s">
        <v>98</v>
      </c>
      <c r="D1186" t="s">
        <v>54</v>
      </c>
      <c r="E1186" t="s">
        <v>24</v>
      </c>
      <c r="F1186" s="107">
        <v>45382</v>
      </c>
      <c r="G1186" t="s">
        <v>3674</v>
      </c>
      <c r="H1186" t="s">
        <v>3461</v>
      </c>
      <c r="I1186">
        <v>90</v>
      </c>
      <c r="J1186">
        <v>50</v>
      </c>
      <c r="AY1186">
        <v>1</v>
      </c>
      <c r="AZ1186">
        <v>2</v>
      </c>
    </row>
    <row r="1187" spans="1:96" x14ac:dyDescent="0.3">
      <c r="A1187">
        <v>238</v>
      </c>
      <c r="B1187" t="s">
        <v>177</v>
      </c>
      <c r="C1187" t="s">
        <v>98</v>
      </c>
      <c r="D1187" t="s">
        <v>54</v>
      </c>
      <c r="E1187" t="s">
        <v>24</v>
      </c>
      <c r="F1187" s="107">
        <v>45382</v>
      </c>
      <c r="G1187" t="s">
        <v>3674</v>
      </c>
      <c r="H1187" t="s">
        <v>3457</v>
      </c>
      <c r="I1187">
        <v>90</v>
      </c>
      <c r="J1187">
        <v>77.779998779296875</v>
      </c>
      <c r="AY1187">
        <v>7</v>
      </c>
      <c r="AZ1187">
        <v>9</v>
      </c>
    </row>
    <row r="1188" spans="1:96" x14ac:dyDescent="0.3">
      <c r="A1188">
        <v>373</v>
      </c>
      <c r="B1188" t="s">
        <v>336</v>
      </c>
      <c r="C1188" t="s">
        <v>198</v>
      </c>
      <c r="D1188" t="s">
        <v>54</v>
      </c>
      <c r="E1188" t="s">
        <v>24</v>
      </c>
      <c r="F1188" s="107">
        <v>45382</v>
      </c>
      <c r="G1188" t="s">
        <v>3675</v>
      </c>
      <c r="H1188" t="s">
        <v>34</v>
      </c>
      <c r="I1188">
        <v>100</v>
      </c>
      <c r="J1188">
        <v>76.790000915527344</v>
      </c>
      <c r="BZ1188">
        <v>43</v>
      </c>
      <c r="CA1188">
        <v>56</v>
      </c>
    </row>
    <row r="1189" spans="1:96" x14ac:dyDescent="0.3">
      <c r="A1189">
        <v>390</v>
      </c>
      <c r="B1189" t="s">
        <v>356</v>
      </c>
      <c r="C1189" t="s">
        <v>198</v>
      </c>
      <c r="D1189" t="s">
        <v>54</v>
      </c>
      <c r="E1189" t="s">
        <v>24</v>
      </c>
      <c r="F1189" s="107">
        <v>45382</v>
      </c>
      <c r="G1189" t="s">
        <v>3676</v>
      </c>
      <c r="H1189" t="s">
        <v>3522</v>
      </c>
      <c r="I1189">
        <v>100</v>
      </c>
      <c r="J1189">
        <v>341.64999389648438</v>
      </c>
      <c r="CB1189">
        <v>23.95</v>
      </c>
      <c r="CC1189">
        <v>7.01</v>
      </c>
    </row>
    <row r="1190" spans="1:96" x14ac:dyDescent="0.3">
      <c r="A1190">
        <v>409</v>
      </c>
      <c r="B1190" t="s">
        <v>383</v>
      </c>
      <c r="C1190" t="s">
        <v>46</v>
      </c>
      <c r="D1190" t="s">
        <v>54</v>
      </c>
      <c r="E1190" t="s">
        <v>24</v>
      </c>
      <c r="F1190" s="107">
        <v>45382</v>
      </c>
      <c r="G1190" t="s">
        <v>3677</v>
      </c>
      <c r="H1190" t="s">
        <v>3616</v>
      </c>
      <c r="I1190">
        <v>95</v>
      </c>
      <c r="J1190">
        <v>95.169998168945313</v>
      </c>
      <c r="CQ1190">
        <v>138</v>
      </c>
      <c r="CR1190">
        <v>145</v>
      </c>
    </row>
    <row r="1191" spans="1:96" x14ac:dyDescent="0.3">
      <c r="A1191">
        <v>409</v>
      </c>
      <c r="B1191" t="s">
        <v>383</v>
      </c>
      <c r="C1191" t="s">
        <v>46</v>
      </c>
      <c r="D1191" t="s">
        <v>54</v>
      </c>
      <c r="E1191" t="s">
        <v>24</v>
      </c>
      <c r="F1191" s="107">
        <v>45382</v>
      </c>
      <c r="G1191" t="s">
        <v>3677</v>
      </c>
      <c r="H1191" t="s">
        <v>3617</v>
      </c>
      <c r="I1191">
        <v>95</v>
      </c>
      <c r="J1191">
        <v>100</v>
      </c>
      <c r="CQ1191">
        <v>209</v>
      </c>
      <c r="CR1191">
        <v>209</v>
      </c>
    </row>
    <row r="1192" spans="1:96" x14ac:dyDescent="0.3">
      <c r="A1192">
        <v>414</v>
      </c>
      <c r="B1192" t="s">
        <v>390</v>
      </c>
      <c r="C1192" t="s">
        <v>198</v>
      </c>
      <c r="D1192" t="s">
        <v>54</v>
      </c>
      <c r="E1192" t="s">
        <v>24</v>
      </c>
      <c r="F1192" s="107">
        <v>45382</v>
      </c>
      <c r="G1192" t="s">
        <v>3678</v>
      </c>
      <c r="H1192" t="s">
        <v>3549</v>
      </c>
      <c r="I1192">
        <v>100</v>
      </c>
      <c r="J1192">
        <v>83.330001831054688</v>
      </c>
      <c r="CD1192">
        <v>35</v>
      </c>
      <c r="CE1192">
        <v>42</v>
      </c>
    </row>
    <row r="1193" spans="1:96" x14ac:dyDescent="0.3">
      <c r="A1193">
        <v>414</v>
      </c>
      <c r="B1193" t="s">
        <v>390</v>
      </c>
      <c r="C1193" t="s">
        <v>198</v>
      </c>
      <c r="D1193" t="s">
        <v>54</v>
      </c>
      <c r="E1193" t="s">
        <v>24</v>
      </c>
      <c r="F1193" s="107">
        <v>45382</v>
      </c>
      <c r="G1193" t="s">
        <v>3678</v>
      </c>
      <c r="H1193" t="s">
        <v>3547</v>
      </c>
      <c r="I1193">
        <v>100</v>
      </c>
      <c r="J1193">
        <v>88.459999084472656</v>
      </c>
      <c r="CD1193">
        <v>23</v>
      </c>
      <c r="CE1193">
        <v>26</v>
      </c>
    </row>
    <row r="1194" spans="1:96" x14ac:dyDescent="0.3">
      <c r="A1194">
        <v>414</v>
      </c>
      <c r="B1194" t="s">
        <v>390</v>
      </c>
      <c r="C1194" t="s">
        <v>198</v>
      </c>
      <c r="D1194" t="s">
        <v>54</v>
      </c>
      <c r="E1194" t="s">
        <v>24</v>
      </c>
      <c r="F1194" s="107">
        <v>45382</v>
      </c>
      <c r="G1194" t="s">
        <v>3678</v>
      </c>
      <c r="H1194" t="s">
        <v>3552</v>
      </c>
      <c r="I1194">
        <v>100</v>
      </c>
      <c r="J1194">
        <v>118.75</v>
      </c>
      <c r="CD1194">
        <v>57</v>
      </c>
      <c r="CE1194">
        <v>48</v>
      </c>
    </row>
    <row r="1195" spans="1:96" x14ac:dyDescent="0.3">
      <c r="A1195">
        <v>414</v>
      </c>
      <c r="B1195" t="s">
        <v>390</v>
      </c>
      <c r="C1195" t="s">
        <v>198</v>
      </c>
      <c r="D1195" t="s">
        <v>54</v>
      </c>
      <c r="E1195" t="s">
        <v>24</v>
      </c>
      <c r="F1195" s="107">
        <v>45382</v>
      </c>
      <c r="G1195" t="s">
        <v>3678</v>
      </c>
      <c r="H1195" t="s">
        <v>3679</v>
      </c>
      <c r="I1195">
        <v>100</v>
      </c>
      <c r="J1195">
        <v>83.779998779296875</v>
      </c>
      <c r="CD1195">
        <v>31</v>
      </c>
      <c r="CE1195">
        <v>37</v>
      </c>
    </row>
    <row r="1196" spans="1:96" x14ac:dyDescent="0.3">
      <c r="A1196">
        <v>414</v>
      </c>
      <c r="B1196" t="s">
        <v>390</v>
      </c>
      <c r="C1196" t="s">
        <v>198</v>
      </c>
      <c r="D1196" t="s">
        <v>54</v>
      </c>
      <c r="E1196" t="s">
        <v>24</v>
      </c>
      <c r="F1196" s="107">
        <v>45382</v>
      </c>
      <c r="G1196" t="s">
        <v>3678</v>
      </c>
      <c r="H1196" t="s">
        <v>3548</v>
      </c>
      <c r="I1196">
        <v>100</v>
      </c>
      <c r="J1196">
        <v>91.669998168945313</v>
      </c>
      <c r="CD1196">
        <v>77</v>
      </c>
      <c r="CE1196">
        <v>84</v>
      </c>
    </row>
    <row r="1197" spans="1:96" x14ac:dyDescent="0.3">
      <c r="A1197">
        <v>414</v>
      </c>
      <c r="B1197" t="s">
        <v>390</v>
      </c>
      <c r="C1197" t="s">
        <v>198</v>
      </c>
      <c r="D1197" t="s">
        <v>54</v>
      </c>
      <c r="E1197" t="s">
        <v>24</v>
      </c>
      <c r="F1197" s="107">
        <v>45382</v>
      </c>
      <c r="G1197" t="s">
        <v>3678</v>
      </c>
      <c r="H1197" t="s">
        <v>3551</v>
      </c>
      <c r="I1197">
        <v>100</v>
      </c>
      <c r="J1197">
        <v>98.150001525878906</v>
      </c>
      <c r="CD1197">
        <v>53</v>
      </c>
      <c r="CE1197">
        <v>54</v>
      </c>
    </row>
    <row r="1198" spans="1:96" x14ac:dyDescent="0.3">
      <c r="A1198">
        <v>414</v>
      </c>
      <c r="B1198" t="s">
        <v>390</v>
      </c>
      <c r="C1198" t="s">
        <v>198</v>
      </c>
      <c r="D1198" t="s">
        <v>54</v>
      </c>
      <c r="E1198" t="s">
        <v>24</v>
      </c>
      <c r="F1198" s="107">
        <v>45382</v>
      </c>
      <c r="G1198" t="s">
        <v>3678</v>
      </c>
      <c r="H1198" t="s">
        <v>3550</v>
      </c>
      <c r="I1198">
        <v>100</v>
      </c>
      <c r="J1198">
        <v>106.84999847412109</v>
      </c>
      <c r="CD1198">
        <v>78</v>
      </c>
      <c r="CE1198">
        <v>73</v>
      </c>
    </row>
    <row r="1199" spans="1:96" x14ac:dyDescent="0.3">
      <c r="A1199">
        <v>414</v>
      </c>
      <c r="B1199" t="s">
        <v>390</v>
      </c>
      <c r="C1199" t="s">
        <v>198</v>
      </c>
      <c r="D1199" t="s">
        <v>54</v>
      </c>
      <c r="E1199" t="s">
        <v>24</v>
      </c>
      <c r="F1199" s="107">
        <v>45382</v>
      </c>
      <c r="G1199" t="s">
        <v>3678</v>
      </c>
      <c r="H1199" t="s">
        <v>3554</v>
      </c>
      <c r="I1199">
        <v>100</v>
      </c>
      <c r="J1199">
        <v>101.5899963378906</v>
      </c>
      <c r="CD1199">
        <v>64</v>
      </c>
      <c r="CE1199">
        <v>63</v>
      </c>
    </row>
    <row r="1200" spans="1:96" x14ac:dyDescent="0.3">
      <c r="A1200">
        <v>414</v>
      </c>
      <c r="B1200" t="s">
        <v>390</v>
      </c>
      <c r="C1200" t="s">
        <v>198</v>
      </c>
      <c r="D1200" t="s">
        <v>54</v>
      </c>
      <c r="E1200" t="s">
        <v>24</v>
      </c>
      <c r="F1200" s="107">
        <v>45382</v>
      </c>
      <c r="G1200" t="s">
        <v>3678</v>
      </c>
      <c r="H1200" t="s">
        <v>3553</v>
      </c>
      <c r="I1200">
        <v>100</v>
      </c>
      <c r="J1200">
        <v>121.15000152587891</v>
      </c>
      <c r="CD1200">
        <v>63</v>
      </c>
      <c r="CE1200">
        <v>52</v>
      </c>
    </row>
    <row r="1201" spans="1:87" x14ac:dyDescent="0.3">
      <c r="A1201">
        <v>415</v>
      </c>
      <c r="B1201" t="s">
        <v>391</v>
      </c>
      <c r="C1201" t="s">
        <v>198</v>
      </c>
      <c r="D1201" t="s">
        <v>54</v>
      </c>
      <c r="E1201" t="s">
        <v>24</v>
      </c>
      <c r="F1201" s="107">
        <v>45382</v>
      </c>
      <c r="G1201" t="s">
        <v>3680</v>
      </c>
      <c r="H1201" t="s">
        <v>3648</v>
      </c>
      <c r="I1201">
        <v>100</v>
      </c>
      <c r="J1201">
        <v>91.510002136230469</v>
      </c>
      <c r="CF1201">
        <v>18.75</v>
      </c>
      <c r="CG1201">
        <v>20.49</v>
      </c>
    </row>
    <row r="1202" spans="1:87" x14ac:dyDescent="0.3">
      <c r="A1202">
        <v>415</v>
      </c>
      <c r="B1202" t="s">
        <v>391</v>
      </c>
      <c r="C1202" t="s">
        <v>198</v>
      </c>
      <c r="D1202" t="s">
        <v>54</v>
      </c>
      <c r="E1202" t="s">
        <v>24</v>
      </c>
      <c r="F1202" s="107">
        <v>45382</v>
      </c>
      <c r="G1202" t="s">
        <v>3680</v>
      </c>
      <c r="H1202" t="s">
        <v>3557</v>
      </c>
      <c r="I1202">
        <v>100</v>
      </c>
      <c r="J1202">
        <v>92.150001525878906</v>
      </c>
      <c r="CF1202">
        <v>62.8</v>
      </c>
      <c r="CG1202">
        <v>68.150000000000006</v>
      </c>
    </row>
    <row r="1203" spans="1:87" x14ac:dyDescent="0.3">
      <c r="A1203">
        <v>415</v>
      </c>
      <c r="B1203" t="s">
        <v>391</v>
      </c>
      <c r="C1203" t="s">
        <v>198</v>
      </c>
      <c r="D1203" t="s">
        <v>54</v>
      </c>
      <c r="E1203" t="s">
        <v>24</v>
      </c>
      <c r="F1203" s="107">
        <v>45382</v>
      </c>
      <c r="G1203" t="s">
        <v>3680</v>
      </c>
      <c r="H1203" t="s">
        <v>3560</v>
      </c>
      <c r="I1203">
        <v>100</v>
      </c>
      <c r="J1203">
        <v>98.19000244140625</v>
      </c>
      <c r="CF1203">
        <v>37.33</v>
      </c>
      <c r="CG1203">
        <v>38.020000000000003</v>
      </c>
    </row>
    <row r="1204" spans="1:87" x14ac:dyDescent="0.3">
      <c r="A1204">
        <v>415</v>
      </c>
      <c r="B1204" t="s">
        <v>391</v>
      </c>
      <c r="C1204" t="s">
        <v>198</v>
      </c>
      <c r="D1204" t="s">
        <v>54</v>
      </c>
      <c r="E1204" t="s">
        <v>24</v>
      </c>
      <c r="F1204" s="107">
        <v>45382</v>
      </c>
      <c r="G1204" t="s">
        <v>3680</v>
      </c>
      <c r="H1204" t="s">
        <v>3681</v>
      </c>
      <c r="I1204">
        <v>100</v>
      </c>
      <c r="J1204">
        <v>75.430000305175781</v>
      </c>
      <c r="CF1204">
        <v>41.33</v>
      </c>
      <c r="CG1204">
        <v>54.79</v>
      </c>
    </row>
    <row r="1205" spans="1:87" x14ac:dyDescent="0.3">
      <c r="A1205">
        <v>415</v>
      </c>
      <c r="B1205" t="s">
        <v>391</v>
      </c>
      <c r="C1205" t="s">
        <v>198</v>
      </c>
      <c r="D1205" t="s">
        <v>54</v>
      </c>
      <c r="E1205" t="s">
        <v>24</v>
      </c>
      <c r="F1205" s="107">
        <v>45382</v>
      </c>
      <c r="G1205" t="s">
        <v>3680</v>
      </c>
      <c r="H1205" t="s">
        <v>3682</v>
      </c>
      <c r="I1205">
        <v>100</v>
      </c>
      <c r="J1205">
        <v>87.949996948242188</v>
      </c>
      <c r="CF1205">
        <v>73.34</v>
      </c>
      <c r="CG1205">
        <v>83.39</v>
      </c>
    </row>
    <row r="1206" spans="1:87" x14ac:dyDescent="0.3">
      <c r="A1206">
        <v>415</v>
      </c>
      <c r="B1206" t="s">
        <v>391</v>
      </c>
      <c r="C1206" t="s">
        <v>198</v>
      </c>
      <c r="D1206" t="s">
        <v>54</v>
      </c>
      <c r="E1206" t="s">
        <v>24</v>
      </c>
      <c r="F1206" s="107">
        <v>45382</v>
      </c>
      <c r="G1206" t="s">
        <v>3680</v>
      </c>
      <c r="H1206" t="s">
        <v>3561</v>
      </c>
      <c r="I1206">
        <v>100</v>
      </c>
      <c r="J1206">
        <v>115.13999938964839</v>
      </c>
      <c r="CF1206">
        <v>82.22</v>
      </c>
      <c r="CG1206">
        <v>71.41</v>
      </c>
    </row>
    <row r="1207" spans="1:87" x14ac:dyDescent="0.3">
      <c r="A1207">
        <v>415</v>
      </c>
      <c r="B1207" t="s">
        <v>391</v>
      </c>
      <c r="C1207" t="s">
        <v>198</v>
      </c>
      <c r="D1207" t="s">
        <v>54</v>
      </c>
      <c r="E1207" t="s">
        <v>24</v>
      </c>
      <c r="F1207" s="107">
        <v>45382</v>
      </c>
      <c r="G1207" t="s">
        <v>3680</v>
      </c>
      <c r="H1207" t="s">
        <v>3559</v>
      </c>
      <c r="I1207">
        <v>100</v>
      </c>
      <c r="J1207">
        <v>114.01999664306641</v>
      </c>
      <c r="CF1207">
        <v>37</v>
      </c>
      <c r="CG1207">
        <v>32.450000000000003</v>
      </c>
    </row>
    <row r="1208" spans="1:87" x14ac:dyDescent="0.3">
      <c r="A1208">
        <v>415</v>
      </c>
      <c r="B1208" t="s">
        <v>391</v>
      </c>
      <c r="C1208" t="s">
        <v>198</v>
      </c>
      <c r="D1208" t="s">
        <v>54</v>
      </c>
      <c r="E1208" t="s">
        <v>24</v>
      </c>
      <c r="F1208" s="107">
        <v>45382</v>
      </c>
      <c r="G1208" t="s">
        <v>3680</v>
      </c>
      <c r="H1208" t="s">
        <v>3556</v>
      </c>
      <c r="I1208">
        <v>100</v>
      </c>
      <c r="J1208">
        <v>67.209999084472656</v>
      </c>
      <c r="CF1208">
        <v>41</v>
      </c>
      <c r="CG1208">
        <v>61</v>
      </c>
    </row>
    <row r="1209" spans="1:87" x14ac:dyDescent="0.3">
      <c r="A1209">
        <v>415</v>
      </c>
      <c r="B1209" t="s">
        <v>391</v>
      </c>
      <c r="C1209" t="s">
        <v>198</v>
      </c>
      <c r="D1209" t="s">
        <v>54</v>
      </c>
      <c r="E1209" t="s">
        <v>24</v>
      </c>
      <c r="F1209" s="107">
        <v>45382</v>
      </c>
      <c r="G1209" t="s">
        <v>3680</v>
      </c>
      <c r="H1209" t="s">
        <v>3562</v>
      </c>
      <c r="I1209">
        <v>100</v>
      </c>
      <c r="J1209">
        <v>41.069999694824219</v>
      </c>
      <c r="CF1209">
        <v>23.33</v>
      </c>
      <c r="CG1209">
        <v>56.81</v>
      </c>
    </row>
    <row r="1210" spans="1:87" x14ac:dyDescent="0.3">
      <c r="A1210">
        <v>415</v>
      </c>
      <c r="B1210" t="s">
        <v>391</v>
      </c>
      <c r="C1210" t="s">
        <v>198</v>
      </c>
      <c r="D1210" t="s">
        <v>54</v>
      </c>
      <c r="E1210" t="s">
        <v>24</v>
      </c>
      <c r="F1210" s="107">
        <v>45382</v>
      </c>
      <c r="G1210" t="s">
        <v>3680</v>
      </c>
      <c r="H1210" t="s">
        <v>3683</v>
      </c>
      <c r="I1210">
        <v>100</v>
      </c>
      <c r="J1210">
        <v>84.75</v>
      </c>
      <c r="CF1210">
        <v>27.5</v>
      </c>
      <c r="CG1210">
        <v>32.450000000000003</v>
      </c>
    </row>
    <row r="1211" spans="1:87" x14ac:dyDescent="0.3">
      <c r="A1211">
        <v>415</v>
      </c>
      <c r="B1211" t="s">
        <v>391</v>
      </c>
      <c r="C1211" t="s">
        <v>198</v>
      </c>
      <c r="D1211" t="s">
        <v>54</v>
      </c>
      <c r="E1211" t="s">
        <v>24</v>
      </c>
      <c r="F1211" s="107">
        <v>45382</v>
      </c>
      <c r="G1211" t="s">
        <v>3680</v>
      </c>
      <c r="H1211" t="s">
        <v>3684</v>
      </c>
      <c r="I1211">
        <v>100</v>
      </c>
      <c r="J1211">
        <v>89.489997863769531</v>
      </c>
      <c r="CF1211">
        <v>29.2</v>
      </c>
      <c r="CG1211">
        <v>32.630000000000003</v>
      </c>
    </row>
    <row r="1212" spans="1:87" x14ac:dyDescent="0.3">
      <c r="A1212">
        <v>415</v>
      </c>
      <c r="B1212" t="s">
        <v>391</v>
      </c>
      <c r="C1212" t="s">
        <v>198</v>
      </c>
      <c r="D1212" t="s">
        <v>54</v>
      </c>
      <c r="E1212" t="s">
        <v>24</v>
      </c>
      <c r="F1212" s="107">
        <v>45382</v>
      </c>
      <c r="G1212" t="s">
        <v>3680</v>
      </c>
      <c r="H1212" t="s">
        <v>3685</v>
      </c>
      <c r="I1212">
        <v>100</v>
      </c>
      <c r="J1212">
        <v>93.410003662109375</v>
      </c>
      <c r="CF1212">
        <v>80</v>
      </c>
      <c r="CG1212">
        <v>85.64</v>
      </c>
    </row>
    <row r="1213" spans="1:87" x14ac:dyDescent="0.3">
      <c r="A1213">
        <v>415</v>
      </c>
      <c r="B1213" t="s">
        <v>391</v>
      </c>
      <c r="C1213" t="s">
        <v>198</v>
      </c>
      <c r="D1213" t="s">
        <v>54</v>
      </c>
      <c r="E1213" t="s">
        <v>24</v>
      </c>
      <c r="F1213" s="107">
        <v>45382</v>
      </c>
      <c r="G1213" t="s">
        <v>3680</v>
      </c>
      <c r="H1213" t="s">
        <v>3686</v>
      </c>
      <c r="I1213">
        <v>100</v>
      </c>
      <c r="J1213">
        <v>0</v>
      </c>
      <c r="CF1213">
        <v>0</v>
      </c>
      <c r="CG1213">
        <v>6.56</v>
      </c>
    </row>
    <row r="1214" spans="1:87" x14ac:dyDescent="0.3">
      <c r="A1214">
        <v>416</v>
      </c>
      <c r="B1214" t="s">
        <v>392</v>
      </c>
      <c r="C1214" t="s">
        <v>198</v>
      </c>
      <c r="D1214" t="s">
        <v>54</v>
      </c>
      <c r="E1214" t="s">
        <v>24</v>
      </c>
      <c r="F1214" s="107">
        <v>45382</v>
      </c>
      <c r="G1214" t="s">
        <v>3687</v>
      </c>
      <c r="H1214" t="s">
        <v>3688</v>
      </c>
      <c r="I1214">
        <v>100</v>
      </c>
      <c r="J1214">
        <v>126.9899978637695</v>
      </c>
      <c r="CH1214">
        <v>46.67</v>
      </c>
      <c r="CI1214">
        <v>36.75</v>
      </c>
    </row>
    <row r="1215" spans="1:87" x14ac:dyDescent="0.3">
      <c r="A1215">
        <v>416</v>
      </c>
      <c r="B1215" t="s">
        <v>392</v>
      </c>
      <c r="C1215" t="s">
        <v>198</v>
      </c>
      <c r="D1215" t="s">
        <v>54</v>
      </c>
      <c r="E1215" t="s">
        <v>24</v>
      </c>
      <c r="F1215" s="107">
        <v>45382</v>
      </c>
      <c r="G1215" t="s">
        <v>3687</v>
      </c>
      <c r="H1215" t="s">
        <v>3565</v>
      </c>
      <c r="I1215">
        <v>100</v>
      </c>
      <c r="J1215">
        <v>92.120002746582031</v>
      </c>
      <c r="CH1215">
        <v>20</v>
      </c>
      <c r="CI1215">
        <v>21.71</v>
      </c>
    </row>
    <row r="1216" spans="1:87" x14ac:dyDescent="0.3">
      <c r="A1216">
        <v>416</v>
      </c>
      <c r="B1216" t="s">
        <v>392</v>
      </c>
      <c r="C1216" t="s">
        <v>198</v>
      </c>
      <c r="D1216" t="s">
        <v>54</v>
      </c>
      <c r="E1216" t="s">
        <v>24</v>
      </c>
      <c r="F1216" s="107">
        <v>45382</v>
      </c>
      <c r="G1216" t="s">
        <v>3687</v>
      </c>
      <c r="H1216" t="s">
        <v>3689</v>
      </c>
      <c r="I1216">
        <v>100</v>
      </c>
      <c r="J1216">
        <v>318.47000122070313</v>
      </c>
      <c r="CH1216">
        <v>50</v>
      </c>
      <c r="CI1216">
        <v>15.7</v>
      </c>
    </row>
    <row r="1217" spans="1:91" x14ac:dyDescent="0.3">
      <c r="A1217">
        <v>416</v>
      </c>
      <c r="B1217" t="s">
        <v>392</v>
      </c>
      <c r="C1217" t="s">
        <v>198</v>
      </c>
      <c r="D1217" t="s">
        <v>54</v>
      </c>
      <c r="E1217" t="s">
        <v>24</v>
      </c>
      <c r="F1217" s="107">
        <v>45382</v>
      </c>
      <c r="G1217" t="s">
        <v>3687</v>
      </c>
      <c r="H1217" t="s">
        <v>3690</v>
      </c>
      <c r="I1217">
        <v>100</v>
      </c>
      <c r="J1217">
        <v>98.089996337890625</v>
      </c>
      <c r="CH1217">
        <v>52.5</v>
      </c>
      <c r="CI1217">
        <v>53.52</v>
      </c>
    </row>
    <row r="1218" spans="1:91" x14ac:dyDescent="0.3">
      <c r="A1218">
        <v>416</v>
      </c>
      <c r="B1218" t="s">
        <v>392</v>
      </c>
      <c r="C1218" t="s">
        <v>198</v>
      </c>
      <c r="D1218" t="s">
        <v>54</v>
      </c>
      <c r="E1218" t="s">
        <v>24</v>
      </c>
      <c r="F1218" s="107">
        <v>45382</v>
      </c>
      <c r="G1218" t="s">
        <v>3687</v>
      </c>
      <c r="H1218" t="s">
        <v>3564</v>
      </c>
      <c r="I1218">
        <v>100</v>
      </c>
      <c r="J1218">
        <v>81.019996643066406</v>
      </c>
      <c r="CH1218">
        <v>33</v>
      </c>
      <c r="CI1218">
        <v>40.729999999999997</v>
      </c>
    </row>
    <row r="1219" spans="1:91" x14ac:dyDescent="0.3">
      <c r="A1219">
        <v>416</v>
      </c>
      <c r="B1219" t="s">
        <v>392</v>
      </c>
      <c r="C1219" t="s">
        <v>198</v>
      </c>
      <c r="D1219" t="s">
        <v>54</v>
      </c>
      <c r="E1219" t="s">
        <v>24</v>
      </c>
      <c r="F1219" s="107">
        <v>45382</v>
      </c>
      <c r="G1219" t="s">
        <v>3687</v>
      </c>
      <c r="H1219" t="s">
        <v>3691</v>
      </c>
      <c r="I1219">
        <v>100</v>
      </c>
      <c r="J1219">
        <v>120.36000061035161</v>
      </c>
      <c r="CH1219">
        <v>17.5</v>
      </c>
      <c r="CI1219">
        <v>14.54</v>
      </c>
    </row>
    <row r="1220" spans="1:91" x14ac:dyDescent="0.3">
      <c r="A1220">
        <v>417</v>
      </c>
      <c r="B1220" t="s">
        <v>393</v>
      </c>
      <c r="C1220" t="s">
        <v>198</v>
      </c>
      <c r="D1220" t="s">
        <v>54</v>
      </c>
      <c r="E1220" t="s">
        <v>24</v>
      </c>
      <c r="F1220" s="107">
        <v>45382</v>
      </c>
      <c r="G1220" t="s">
        <v>3692</v>
      </c>
      <c r="H1220" t="s">
        <v>3568</v>
      </c>
      <c r="I1220">
        <v>100</v>
      </c>
      <c r="J1220">
        <v>109.09999847412109</v>
      </c>
      <c r="CJ1220">
        <v>66.67</v>
      </c>
      <c r="CK1220">
        <v>61.11</v>
      </c>
    </row>
    <row r="1221" spans="1:91" x14ac:dyDescent="0.3">
      <c r="A1221">
        <v>417</v>
      </c>
      <c r="B1221" t="s">
        <v>393</v>
      </c>
      <c r="C1221" t="s">
        <v>198</v>
      </c>
      <c r="D1221" t="s">
        <v>54</v>
      </c>
      <c r="E1221" t="s">
        <v>24</v>
      </c>
      <c r="F1221" s="107">
        <v>45382</v>
      </c>
      <c r="G1221" t="s">
        <v>3692</v>
      </c>
      <c r="H1221" t="s">
        <v>3571</v>
      </c>
      <c r="I1221">
        <v>100</v>
      </c>
      <c r="J1221">
        <v>109.4300003051758</v>
      </c>
      <c r="CJ1221">
        <v>52</v>
      </c>
      <c r="CK1221">
        <v>47.52</v>
      </c>
    </row>
    <row r="1222" spans="1:91" x14ac:dyDescent="0.3">
      <c r="A1222">
        <v>417</v>
      </c>
      <c r="B1222" t="s">
        <v>393</v>
      </c>
      <c r="C1222" t="s">
        <v>198</v>
      </c>
      <c r="D1222" t="s">
        <v>54</v>
      </c>
      <c r="E1222" t="s">
        <v>24</v>
      </c>
      <c r="F1222" s="107">
        <v>45382</v>
      </c>
      <c r="G1222" t="s">
        <v>3692</v>
      </c>
      <c r="H1222" t="s">
        <v>3570</v>
      </c>
      <c r="I1222">
        <v>100</v>
      </c>
      <c r="J1222">
        <v>99.970001220703125</v>
      </c>
      <c r="CJ1222">
        <v>28.75</v>
      </c>
      <c r="CK1222">
        <v>28.76</v>
      </c>
    </row>
    <row r="1223" spans="1:91" x14ac:dyDescent="0.3">
      <c r="A1223">
        <v>417</v>
      </c>
      <c r="B1223" t="s">
        <v>393</v>
      </c>
      <c r="C1223" t="s">
        <v>198</v>
      </c>
      <c r="D1223" t="s">
        <v>54</v>
      </c>
      <c r="E1223" t="s">
        <v>24</v>
      </c>
      <c r="F1223" s="107">
        <v>45382</v>
      </c>
      <c r="G1223" t="s">
        <v>3692</v>
      </c>
      <c r="H1223" t="s">
        <v>3567</v>
      </c>
      <c r="I1223">
        <v>100</v>
      </c>
      <c r="J1223">
        <v>97.279998779296875</v>
      </c>
      <c r="CJ1223">
        <v>27.92</v>
      </c>
      <c r="CK1223">
        <v>28.7</v>
      </c>
    </row>
    <row r="1224" spans="1:91" x14ac:dyDescent="0.3">
      <c r="A1224">
        <v>417</v>
      </c>
      <c r="B1224" t="s">
        <v>393</v>
      </c>
      <c r="C1224" t="s">
        <v>198</v>
      </c>
      <c r="D1224" t="s">
        <v>54</v>
      </c>
      <c r="E1224" t="s">
        <v>24</v>
      </c>
      <c r="F1224" s="107">
        <v>45382</v>
      </c>
      <c r="G1224" t="s">
        <v>3692</v>
      </c>
      <c r="H1224" t="s">
        <v>3569</v>
      </c>
      <c r="I1224">
        <v>100</v>
      </c>
      <c r="J1224">
        <v>110.23000335693359</v>
      </c>
      <c r="CJ1224">
        <v>53.33</v>
      </c>
      <c r="CK1224">
        <v>48.38</v>
      </c>
    </row>
    <row r="1225" spans="1:91" x14ac:dyDescent="0.3">
      <c r="A1225">
        <v>417</v>
      </c>
      <c r="B1225" t="s">
        <v>393</v>
      </c>
      <c r="C1225" t="s">
        <v>198</v>
      </c>
      <c r="D1225" t="s">
        <v>54</v>
      </c>
      <c r="E1225" t="s">
        <v>24</v>
      </c>
      <c r="F1225" s="107">
        <v>45382</v>
      </c>
      <c r="G1225" t="s">
        <v>3692</v>
      </c>
      <c r="H1225" t="s">
        <v>3572</v>
      </c>
      <c r="I1225">
        <v>100</v>
      </c>
      <c r="J1225">
        <v>68.05999755859375</v>
      </c>
      <c r="CJ1225">
        <v>25</v>
      </c>
      <c r="CK1225">
        <v>36.729999999999997</v>
      </c>
    </row>
    <row r="1226" spans="1:91" x14ac:dyDescent="0.3">
      <c r="A1226">
        <v>418</v>
      </c>
      <c r="B1226" t="s">
        <v>394</v>
      </c>
      <c r="C1226" t="s">
        <v>198</v>
      </c>
      <c r="D1226" t="s">
        <v>54</v>
      </c>
      <c r="E1226" t="s">
        <v>24</v>
      </c>
      <c r="F1226" s="107">
        <v>45382</v>
      </c>
      <c r="G1226" t="s">
        <v>3693</v>
      </c>
      <c r="H1226" t="s">
        <v>3574</v>
      </c>
      <c r="I1226">
        <v>100</v>
      </c>
      <c r="J1226">
        <v>129.3500061035156</v>
      </c>
      <c r="CL1226">
        <v>47.29</v>
      </c>
      <c r="CM1226">
        <v>36.56</v>
      </c>
    </row>
    <row r="1227" spans="1:91" x14ac:dyDescent="0.3">
      <c r="A1227">
        <v>418</v>
      </c>
      <c r="B1227" t="s">
        <v>394</v>
      </c>
      <c r="C1227" t="s">
        <v>198</v>
      </c>
      <c r="D1227" t="s">
        <v>54</v>
      </c>
      <c r="E1227" t="s">
        <v>24</v>
      </c>
      <c r="F1227" s="107">
        <v>45382</v>
      </c>
      <c r="G1227" t="s">
        <v>3693</v>
      </c>
      <c r="H1227" t="s">
        <v>3576</v>
      </c>
      <c r="I1227">
        <v>100</v>
      </c>
      <c r="J1227">
        <v>159.24000549316409</v>
      </c>
      <c r="CL1227">
        <v>25</v>
      </c>
      <c r="CM1227">
        <v>15.7</v>
      </c>
    </row>
    <row r="1228" spans="1:91" x14ac:dyDescent="0.3">
      <c r="A1228">
        <v>418</v>
      </c>
      <c r="B1228" t="s">
        <v>394</v>
      </c>
      <c r="C1228" t="s">
        <v>198</v>
      </c>
      <c r="D1228" t="s">
        <v>54</v>
      </c>
      <c r="E1228" t="s">
        <v>24</v>
      </c>
      <c r="F1228" s="107">
        <v>45382</v>
      </c>
      <c r="G1228" t="s">
        <v>3693</v>
      </c>
      <c r="H1228" t="s">
        <v>3525</v>
      </c>
      <c r="I1228">
        <v>100</v>
      </c>
      <c r="J1228">
        <v>71.580001831054688</v>
      </c>
      <c r="CL1228">
        <v>17.329999999999998</v>
      </c>
      <c r="CM1228">
        <v>24.21</v>
      </c>
    </row>
    <row r="1229" spans="1:91" x14ac:dyDescent="0.3">
      <c r="A1229">
        <v>418</v>
      </c>
      <c r="B1229" t="s">
        <v>394</v>
      </c>
      <c r="C1229" t="s">
        <v>198</v>
      </c>
      <c r="D1229" t="s">
        <v>54</v>
      </c>
      <c r="E1229" t="s">
        <v>24</v>
      </c>
      <c r="F1229" s="107">
        <v>45382</v>
      </c>
      <c r="G1229" t="s">
        <v>3693</v>
      </c>
      <c r="H1229" t="s">
        <v>3578</v>
      </c>
      <c r="I1229">
        <v>100</v>
      </c>
      <c r="J1229">
        <v>64.959999084472656</v>
      </c>
      <c r="CL1229">
        <v>46</v>
      </c>
      <c r="CM1229">
        <v>70.81</v>
      </c>
    </row>
    <row r="1230" spans="1:91" x14ac:dyDescent="0.3">
      <c r="A1230">
        <v>418</v>
      </c>
      <c r="B1230" t="s">
        <v>394</v>
      </c>
      <c r="C1230" t="s">
        <v>198</v>
      </c>
      <c r="D1230" t="s">
        <v>54</v>
      </c>
      <c r="E1230" t="s">
        <v>24</v>
      </c>
      <c r="F1230" s="107">
        <v>45382</v>
      </c>
      <c r="G1230" t="s">
        <v>3693</v>
      </c>
      <c r="H1230" t="s">
        <v>3580</v>
      </c>
      <c r="I1230">
        <v>100</v>
      </c>
      <c r="J1230">
        <v>242.61000061035159</v>
      </c>
      <c r="CL1230">
        <v>67.98</v>
      </c>
      <c r="CM1230">
        <v>28.02</v>
      </c>
    </row>
    <row r="1231" spans="1:91" x14ac:dyDescent="0.3">
      <c r="A1231">
        <v>418</v>
      </c>
      <c r="B1231" t="s">
        <v>394</v>
      </c>
      <c r="C1231" t="s">
        <v>198</v>
      </c>
      <c r="D1231" t="s">
        <v>54</v>
      </c>
      <c r="E1231" t="s">
        <v>24</v>
      </c>
      <c r="F1231" s="107">
        <v>45382</v>
      </c>
      <c r="G1231" t="s">
        <v>3693</v>
      </c>
      <c r="H1231" t="s">
        <v>3577</v>
      </c>
      <c r="I1231">
        <v>100</v>
      </c>
      <c r="CL1231">
        <v>0</v>
      </c>
      <c r="CM1231">
        <v>29.88</v>
      </c>
    </row>
    <row r="1232" spans="1:91" x14ac:dyDescent="0.3">
      <c r="A1232">
        <v>418</v>
      </c>
      <c r="B1232" t="s">
        <v>394</v>
      </c>
      <c r="C1232" t="s">
        <v>198</v>
      </c>
      <c r="D1232" t="s">
        <v>54</v>
      </c>
      <c r="E1232" t="s">
        <v>24</v>
      </c>
      <c r="F1232" s="107">
        <v>45382</v>
      </c>
      <c r="G1232" t="s">
        <v>3693</v>
      </c>
      <c r="H1232" t="s">
        <v>3581</v>
      </c>
      <c r="I1232">
        <v>100</v>
      </c>
      <c r="J1232">
        <v>147.63999938964841</v>
      </c>
      <c r="CL1232">
        <v>44.5</v>
      </c>
      <c r="CM1232">
        <v>30.14</v>
      </c>
    </row>
    <row r="1233" spans="1:98" x14ac:dyDescent="0.3">
      <c r="A1233">
        <v>418</v>
      </c>
      <c r="B1233" t="s">
        <v>394</v>
      </c>
      <c r="C1233" t="s">
        <v>198</v>
      </c>
      <c r="D1233" t="s">
        <v>54</v>
      </c>
      <c r="E1233" t="s">
        <v>24</v>
      </c>
      <c r="F1233" s="107">
        <v>45382</v>
      </c>
      <c r="G1233" t="s">
        <v>3693</v>
      </c>
      <c r="H1233" t="s">
        <v>3579</v>
      </c>
      <c r="I1233">
        <v>100</v>
      </c>
      <c r="J1233">
        <v>69.120002746582031</v>
      </c>
      <c r="CL1233">
        <v>1.5</v>
      </c>
      <c r="CM1233">
        <v>2.17</v>
      </c>
    </row>
    <row r="1234" spans="1:98" x14ac:dyDescent="0.3">
      <c r="A1234">
        <v>418</v>
      </c>
      <c r="B1234" t="s">
        <v>394</v>
      </c>
      <c r="C1234" t="s">
        <v>198</v>
      </c>
      <c r="D1234" t="s">
        <v>54</v>
      </c>
      <c r="E1234" t="s">
        <v>24</v>
      </c>
      <c r="F1234" s="107">
        <v>45382</v>
      </c>
      <c r="G1234" t="s">
        <v>3693</v>
      </c>
      <c r="H1234" t="s">
        <v>3575</v>
      </c>
      <c r="I1234">
        <v>100</v>
      </c>
      <c r="J1234">
        <v>65.040000915527344</v>
      </c>
      <c r="CL1234">
        <v>56.21</v>
      </c>
      <c r="CM1234">
        <v>86.42</v>
      </c>
    </row>
    <row r="1235" spans="1:98" x14ac:dyDescent="0.3">
      <c r="A1235">
        <v>420</v>
      </c>
      <c r="B1235" t="s">
        <v>396</v>
      </c>
      <c r="C1235" t="s">
        <v>198</v>
      </c>
      <c r="D1235" t="s">
        <v>54</v>
      </c>
      <c r="E1235" t="s">
        <v>24</v>
      </c>
      <c r="F1235" s="107">
        <v>45382</v>
      </c>
      <c r="G1235" t="s">
        <v>1745</v>
      </c>
      <c r="H1235" t="s">
        <v>3583</v>
      </c>
      <c r="I1235">
        <v>100</v>
      </c>
      <c r="J1235">
        <v>0</v>
      </c>
      <c r="CN1235">
        <v>0</v>
      </c>
      <c r="CO1235">
        <v>0</v>
      </c>
    </row>
    <row r="1236" spans="1:98" x14ac:dyDescent="0.3">
      <c r="A1236">
        <v>420</v>
      </c>
      <c r="B1236" t="s">
        <v>396</v>
      </c>
      <c r="C1236" t="s">
        <v>198</v>
      </c>
      <c r="D1236" t="s">
        <v>54</v>
      </c>
      <c r="E1236" t="s">
        <v>24</v>
      </c>
      <c r="F1236" s="107">
        <v>45382</v>
      </c>
      <c r="G1236" t="s">
        <v>1745</v>
      </c>
      <c r="H1236" t="s">
        <v>3584</v>
      </c>
      <c r="I1236">
        <v>100</v>
      </c>
      <c r="J1236">
        <v>0</v>
      </c>
      <c r="CN1236">
        <v>0</v>
      </c>
      <c r="CO1236">
        <v>0</v>
      </c>
    </row>
    <row r="1237" spans="1:98" x14ac:dyDescent="0.3">
      <c r="A1237">
        <v>420</v>
      </c>
      <c r="B1237" t="s">
        <v>396</v>
      </c>
      <c r="C1237" t="s">
        <v>198</v>
      </c>
      <c r="D1237" t="s">
        <v>54</v>
      </c>
      <c r="E1237" t="s">
        <v>24</v>
      </c>
      <c r="F1237" s="107">
        <v>45382</v>
      </c>
      <c r="G1237" t="s">
        <v>1745</v>
      </c>
      <c r="H1237" t="s">
        <v>3585</v>
      </c>
      <c r="I1237">
        <v>100</v>
      </c>
      <c r="J1237">
        <v>0</v>
      </c>
      <c r="CN1237">
        <v>0</v>
      </c>
      <c r="CO1237">
        <v>0</v>
      </c>
    </row>
    <row r="1238" spans="1:98" x14ac:dyDescent="0.3">
      <c r="A1238">
        <v>420</v>
      </c>
      <c r="B1238" t="s">
        <v>396</v>
      </c>
      <c r="C1238" t="s">
        <v>198</v>
      </c>
      <c r="D1238" t="s">
        <v>54</v>
      </c>
      <c r="E1238" t="s">
        <v>24</v>
      </c>
      <c r="F1238" s="107">
        <v>45382</v>
      </c>
      <c r="G1238" t="s">
        <v>1745</v>
      </c>
      <c r="H1238" t="s">
        <v>3586</v>
      </c>
      <c r="I1238">
        <v>100</v>
      </c>
      <c r="J1238">
        <v>0</v>
      </c>
      <c r="CN1238">
        <v>0</v>
      </c>
      <c r="CO1238">
        <v>0</v>
      </c>
    </row>
    <row r="1239" spans="1:98" x14ac:dyDescent="0.3">
      <c r="A1239">
        <v>420</v>
      </c>
      <c r="B1239" t="s">
        <v>396</v>
      </c>
      <c r="C1239" t="s">
        <v>198</v>
      </c>
      <c r="D1239" t="s">
        <v>54</v>
      </c>
      <c r="E1239" t="s">
        <v>24</v>
      </c>
      <c r="F1239" s="107">
        <v>45382</v>
      </c>
      <c r="G1239" t="s">
        <v>1745</v>
      </c>
      <c r="H1239" t="s">
        <v>3587</v>
      </c>
      <c r="I1239">
        <v>100</v>
      </c>
      <c r="J1239">
        <v>0</v>
      </c>
      <c r="CN1239">
        <v>0</v>
      </c>
      <c r="CO1239">
        <v>0</v>
      </c>
    </row>
    <row r="1240" spans="1:98" x14ac:dyDescent="0.3">
      <c r="A1240">
        <v>420</v>
      </c>
      <c r="B1240" t="s">
        <v>396</v>
      </c>
      <c r="C1240" t="s">
        <v>198</v>
      </c>
      <c r="D1240" t="s">
        <v>54</v>
      </c>
      <c r="E1240" t="s">
        <v>24</v>
      </c>
      <c r="F1240" s="107">
        <v>45382</v>
      </c>
      <c r="G1240" t="s">
        <v>1745</v>
      </c>
      <c r="H1240" t="s">
        <v>661</v>
      </c>
      <c r="I1240">
        <v>100</v>
      </c>
      <c r="J1240">
        <v>0</v>
      </c>
      <c r="CN1240">
        <v>0</v>
      </c>
      <c r="CO1240">
        <v>0</v>
      </c>
    </row>
    <row r="1241" spans="1:98" x14ac:dyDescent="0.3">
      <c r="A1241">
        <v>432</v>
      </c>
      <c r="B1241" t="s">
        <v>409</v>
      </c>
      <c r="C1241" t="s">
        <v>72</v>
      </c>
      <c r="D1241" t="s">
        <v>54</v>
      </c>
      <c r="E1241" t="s">
        <v>24</v>
      </c>
      <c r="F1241" s="107">
        <v>45382</v>
      </c>
      <c r="G1241" t="s">
        <v>3694</v>
      </c>
      <c r="H1241" t="s">
        <v>3628</v>
      </c>
      <c r="I1241">
        <v>90</v>
      </c>
      <c r="J1241">
        <v>100</v>
      </c>
      <c r="CS1241">
        <v>5</v>
      </c>
      <c r="CT1241">
        <v>5</v>
      </c>
    </row>
    <row r="1242" spans="1:98" x14ac:dyDescent="0.3">
      <c r="A1242">
        <v>432</v>
      </c>
      <c r="B1242" t="s">
        <v>409</v>
      </c>
      <c r="C1242" t="s">
        <v>72</v>
      </c>
      <c r="D1242" t="s">
        <v>54</v>
      </c>
      <c r="E1242" t="s">
        <v>24</v>
      </c>
      <c r="F1242" s="107">
        <v>45382</v>
      </c>
      <c r="G1242" t="s">
        <v>3694</v>
      </c>
      <c r="H1242" t="s">
        <v>3631</v>
      </c>
      <c r="I1242">
        <v>90</v>
      </c>
      <c r="J1242">
        <v>100</v>
      </c>
      <c r="CS1242">
        <v>2</v>
      </c>
      <c r="CT1242">
        <v>2</v>
      </c>
    </row>
    <row r="1243" spans="1:98" x14ac:dyDescent="0.3">
      <c r="A1243">
        <v>432</v>
      </c>
      <c r="B1243" t="s">
        <v>409</v>
      </c>
      <c r="C1243" t="s">
        <v>72</v>
      </c>
      <c r="D1243" t="s">
        <v>54</v>
      </c>
      <c r="E1243" t="s">
        <v>24</v>
      </c>
      <c r="F1243" s="107">
        <v>45382</v>
      </c>
      <c r="G1243" t="s">
        <v>3694</v>
      </c>
      <c r="H1243" t="s">
        <v>3633</v>
      </c>
      <c r="I1243">
        <v>90</v>
      </c>
      <c r="J1243">
        <v>100</v>
      </c>
      <c r="CS1243">
        <v>25</v>
      </c>
      <c r="CT1243">
        <v>25</v>
      </c>
    </row>
    <row r="1244" spans="1:98" x14ac:dyDescent="0.3">
      <c r="A1244">
        <v>432</v>
      </c>
      <c r="B1244" t="s">
        <v>409</v>
      </c>
      <c r="C1244" t="s">
        <v>72</v>
      </c>
      <c r="D1244" t="s">
        <v>54</v>
      </c>
      <c r="E1244" t="s">
        <v>24</v>
      </c>
      <c r="F1244" s="107">
        <v>45382</v>
      </c>
      <c r="G1244" t="s">
        <v>3694</v>
      </c>
      <c r="H1244" t="s">
        <v>3629</v>
      </c>
      <c r="I1244">
        <v>90</v>
      </c>
      <c r="J1244">
        <v>100</v>
      </c>
      <c r="CS1244">
        <v>7</v>
      </c>
      <c r="CT1244">
        <v>7</v>
      </c>
    </row>
    <row r="1245" spans="1:98" x14ac:dyDescent="0.3">
      <c r="A1245">
        <v>432</v>
      </c>
      <c r="B1245" t="s">
        <v>409</v>
      </c>
      <c r="C1245" t="s">
        <v>72</v>
      </c>
      <c r="D1245" t="s">
        <v>54</v>
      </c>
      <c r="E1245" t="s">
        <v>24</v>
      </c>
      <c r="F1245" s="107">
        <v>45382</v>
      </c>
      <c r="G1245" t="s">
        <v>3694</v>
      </c>
      <c r="H1245" t="s">
        <v>3632</v>
      </c>
      <c r="I1245">
        <v>90</v>
      </c>
      <c r="J1245">
        <v>100</v>
      </c>
      <c r="CS1245">
        <v>3</v>
      </c>
      <c r="CT1245">
        <v>3</v>
      </c>
    </row>
    <row r="1246" spans="1:98" x14ac:dyDescent="0.3">
      <c r="A1246">
        <v>432</v>
      </c>
      <c r="B1246" t="s">
        <v>409</v>
      </c>
      <c r="C1246" t="s">
        <v>72</v>
      </c>
      <c r="D1246" t="s">
        <v>54</v>
      </c>
      <c r="E1246" t="s">
        <v>24</v>
      </c>
      <c r="F1246" s="107">
        <v>45382</v>
      </c>
      <c r="G1246" t="s">
        <v>3694</v>
      </c>
      <c r="H1246" t="s">
        <v>3626</v>
      </c>
      <c r="I1246">
        <v>90</v>
      </c>
      <c r="J1246">
        <v>100</v>
      </c>
      <c r="CS1246">
        <v>6</v>
      </c>
      <c r="CT1246">
        <v>6</v>
      </c>
    </row>
    <row r="1247" spans="1:98" x14ac:dyDescent="0.3">
      <c r="A1247">
        <v>432</v>
      </c>
      <c r="B1247" t="s">
        <v>409</v>
      </c>
      <c r="C1247" t="s">
        <v>72</v>
      </c>
      <c r="D1247" t="s">
        <v>54</v>
      </c>
      <c r="E1247" t="s">
        <v>24</v>
      </c>
      <c r="F1247" s="107">
        <v>45382</v>
      </c>
      <c r="G1247" t="s">
        <v>3694</v>
      </c>
      <c r="H1247" t="s">
        <v>3625</v>
      </c>
      <c r="I1247">
        <v>90</v>
      </c>
      <c r="J1247">
        <v>100</v>
      </c>
      <c r="CS1247">
        <v>7</v>
      </c>
      <c r="CT1247">
        <v>7</v>
      </c>
    </row>
    <row r="1248" spans="1:98" x14ac:dyDescent="0.3">
      <c r="A1248">
        <v>432</v>
      </c>
      <c r="B1248" t="s">
        <v>409</v>
      </c>
      <c r="C1248" t="s">
        <v>72</v>
      </c>
      <c r="D1248" t="s">
        <v>54</v>
      </c>
      <c r="E1248" t="s">
        <v>24</v>
      </c>
      <c r="F1248" s="107">
        <v>45382</v>
      </c>
      <c r="G1248" t="s">
        <v>3694</v>
      </c>
      <c r="H1248" t="s">
        <v>3630</v>
      </c>
      <c r="I1248">
        <v>90</v>
      </c>
      <c r="J1248">
        <v>100</v>
      </c>
      <c r="CS1248">
        <v>2</v>
      </c>
      <c r="CT1248">
        <v>2</v>
      </c>
    </row>
    <row r="1249" spans="1:113" x14ac:dyDescent="0.3">
      <c r="A1249">
        <v>432</v>
      </c>
      <c r="B1249" t="s">
        <v>409</v>
      </c>
      <c r="C1249" t="s">
        <v>72</v>
      </c>
      <c r="D1249" t="s">
        <v>54</v>
      </c>
      <c r="E1249" t="s">
        <v>24</v>
      </c>
      <c r="F1249" s="107">
        <v>45382</v>
      </c>
      <c r="G1249" t="s">
        <v>3694</v>
      </c>
      <c r="H1249" t="s">
        <v>3627</v>
      </c>
      <c r="I1249">
        <v>90</v>
      </c>
      <c r="J1249">
        <v>100</v>
      </c>
      <c r="CS1249">
        <v>4</v>
      </c>
      <c r="CT1249">
        <v>4</v>
      </c>
    </row>
    <row r="1250" spans="1:113" x14ac:dyDescent="0.3">
      <c r="A1250">
        <v>469</v>
      </c>
      <c r="B1250" t="s">
        <v>395</v>
      </c>
      <c r="C1250" t="s">
        <v>198</v>
      </c>
      <c r="D1250" t="s">
        <v>54</v>
      </c>
      <c r="E1250" t="s">
        <v>24</v>
      </c>
      <c r="F1250" s="107">
        <v>45382</v>
      </c>
      <c r="G1250" t="s">
        <v>3695</v>
      </c>
      <c r="H1250" t="s">
        <v>3696</v>
      </c>
      <c r="I1250">
        <v>100</v>
      </c>
      <c r="J1250">
        <v>116.2799987792969</v>
      </c>
      <c r="DF1250">
        <v>100</v>
      </c>
      <c r="DG1250">
        <v>86</v>
      </c>
    </row>
    <row r="1251" spans="1:113" x14ac:dyDescent="0.3">
      <c r="A1251">
        <v>469</v>
      </c>
      <c r="B1251" t="s">
        <v>395</v>
      </c>
      <c r="C1251" t="s">
        <v>198</v>
      </c>
      <c r="D1251" t="s">
        <v>54</v>
      </c>
      <c r="E1251" t="s">
        <v>24</v>
      </c>
      <c r="F1251" s="107">
        <v>45382</v>
      </c>
      <c r="G1251" t="s">
        <v>3695</v>
      </c>
      <c r="H1251" t="s">
        <v>3697</v>
      </c>
      <c r="I1251">
        <v>100</v>
      </c>
      <c r="J1251">
        <v>167.1300048828125</v>
      </c>
      <c r="DF1251">
        <v>60</v>
      </c>
      <c r="DG1251">
        <v>35.9</v>
      </c>
    </row>
    <row r="1252" spans="1:113" x14ac:dyDescent="0.3">
      <c r="A1252">
        <v>469</v>
      </c>
      <c r="B1252" t="s">
        <v>395</v>
      </c>
      <c r="C1252" t="s">
        <v>198</v>
      </c>
      <c r="D1252" t="s">
        <v>54</v>
      </c>
      <c r="E1252" t="s">
        <v>24</v>
      </c>
      <c r="F1252" s="107">
        <v>45382</v>
      </c>
      <c r="G1252" t="s">
        <v>3695</v>
      </c>
      <c r="H1252" t="s">
        <v>3698</v>
      </c>
      <c r="I1252">
        <v>100</v>
      </c>
      <c r="J1252">
        <v>183.92999267578119</v>
      </c>
      <c r="DF1252">
        <v>43.61</v>
      </c>
      <c r="DG1252">
        <v>23.71</v>
      </c>
    </row>
    <row r="1253" spans="1:113" x14ac:dyDescent="0.3">
      <c r="A1253">
        <v>469</v>
      </c>
      <c r="B1253" t="s">
        <v>395</v>
      </c>
      <c r="C1253" t="s">
        <v>198</v>
      </c>
      <c r="D1253" t="s">
        <v>54</v>
      </c>
      <c r="E1253" t="s">
        <v>24</v>
      </c>
      <c r="F1253" s="107">
        <v>45382</v>
      </c>
      <c r="G1253" t="s">
        <v>3695</v>
      </c>
      <c r="H1253" t="s">
        <v>3699</v>
      </c>
      <c r="I1253">
        <v>100</v>
      </c>
      <c r="J1253">
        <v>136.08000183105469</v>
      </c>
      <c r="DF1253">
        <v>68.75</v>
      </c>
      <c r="DG1253">
        <v>50.52</v>
      </c>
    </row>
    <row r="1254" spans="1:113" x14ac:dyDescent="0.3">
      <c r="A1254">
        <v>469</v>
      </c>
      <c r="B1254" t="s">
        <v>395</v>
      </c>
      <c r="C1254" t="s">
        <v>198</v>
      </c>
      <c r="D1254" t="s">
        <v>54</v>
      </c>
      <c r="E1254" t="s">
        <v>24</v>
      </c>
      <c r="F1254" s="107">
        <v>45382</v>
      </c>
      <c r="G1254" t="s">
        <v>3695</v>
      </c>
      <c r="H1254" t="s">
        <v>3700</v>
      </c>
      <c r="I1254">
        <v>100</v>
      </c>
      <c r="J1254">
        <v>24.510000228881839</v>
      </c>
      <c r="DF1254">
        <v>20.399999999999999</v>
      </c>
      <c r="DG1254">
        <v>83.23</v>
      </c>
    </row>
    <row r="1255" spans="1:113" x14ac:dyDescent="0.3">
      <c r="A1255">
        <v>469</v>
      </c>
      <c r="B1255" t="s">
        <v>395</v>
      </c>
      <c r="C1255" t="s">
        <v>198</v>
      </c>
      <c r="D1255" t="s">
        <v>54</v>
      </c>
      <c r="E1255" t="s">
        <v>24</v>
      </c>
      <c r="F1255" s="107">
        <v>45382</v>
      </c>
      <c r="G1255" t="s">
        <v>3695</v>
      </c>
      <c r="H1255" t="s">
        <v>3701</v>
      </c>
      <c r="I1255">
        <v>100</v>
      </c>
      <c r="J1255">
        <v>161.86000061035159</v>
      </c>
      <c r="DF1255">
        <v>50</v>
      </c>
      <c r="DG1255">
        <v>30.89</v>
      </c>
    </row>
    <row r="1256" spans="1:113" x14ac:dyDescent="0.3">
      <c r="A1256">
        <v>469</v>
      </c>
      <c r="B1256" t="s">
        <v>395</v>
      </c>
      <c r="C1256" t="s">
        <v>198</v>
      </c>
      <c r="D1256" t="s">
        <v>54</v>
      </c>
      <c r="E1256" t="s">
        <v>24</v>
      </c>
      <c r="F1256" s="107">
        <v>45382</v>
      </c>
      <c r="G1256" t="s">
        <v>3695</v>
      </c>
      <c r="H1256" t="s">
        <v>3702</v>
      </c>
      <c r="I1256">
        <v>100</v>
      </c>
      <c r="J1256">
        <v>219.74000549316409</v>
      </c>
      <c r="DF1256">
        <v>45.75</v>
      </c>
      <c r="DG1256">
        <v>20.82</v>
      </c>
    </row>
    <row r="1257" spans="1:113" x14ac:dyDescent="0.3">
      <c r="A1257">
        <v>469</v>
      </c>
      <c r="B1257" t="s">
        <v>395</v>
      </c>
      <c r="C1257" t="s">
        <v>198</v>
      </c>
      <c r="D1257" t="s">
        <v>54</v>
      </c>
      <c r="E1257" t="s">
        <v>24</v>
      </c>
      <c r="F1257" s="107">
        <v>45382</v>
      </c>
      <c r="G1257" t="s">
        <v>3695</v>
      </c>
      <c r="H1257" t="s">
        <v>3703</v>
      </c>
      <c r="I1257">
        <v>100</v>
      </c>
      <c r="J1257">
        <v>535.33001708984375</v>
      </c>
      <c r="DF1257">
        <v>25</v>
      </c>
      <c r="DG1257">
        <v>4.67</v>
      </c>
    </row>
    <row r="1258" spans="1:113" x14ac:dyDescent="0.3">
      <c r="A1258">
        <v>469</v>
      </c>
      <c r="B1258" t="s">
        <v>395</v>
      </c>
      <c r="C1258" t="s">
        <v>198</v>
      </c>
      <c r="D1258" t="s">
        <v>54</v>
      </c>
      <c r="E1258" t="s">
        <v>24</v>
      </c>
      <c r="F1258" s="107">
        <v>45382</v>
      </c>
      <c r="G1258" t="s">
        <v>3695</v>
      </c>
      <c r="H1258" t="s">
        <v>3704</v>
      </c>
      <c r="I1258">
        <v>100</v>
      </c>
      <c r="J1258">
        <v>74.519996643066406</v>
      </c>
      <c r="DF1258">
        <v>24.25</v>
      </c>
      <c r="DG1258">
        <v>32.54</v>
      </c>
    </row>
    <row r="1259" spans="1:113" x14ac:dyDescent="0.3">
      <c r="A1259">
        <v>469</v>
      </c>
      <c r="B1259" t="s">
        <v>395</v>
      </c>
      <c r="C1259" t="s">
        <v>198</v>
      </c>
      <c r="D1259" t="s">
        <v>54</v>
      </c>
      <c r="E1259" t="s">
        <v>24</v>
      </c>
      <c r="F1259" s="107">
        <v>45382</v>
      </c>
      <c r="G1259" t="s">
        <v>3695</v>
      </c>
      <c r="H1259" t="s">
        <v>3705</v>
      </c>
      <c r="I1259">
        <v>100</v>
      </c>
      <c r="J1259">
        <v>331.3599853515625</v>
      </c>
      <c r="DF1259">
        <v>40.36</v>
      </c>
      <c r="DG1259">
        <v>12.18</v>
      </c>
    </row>
    <row r="1260" spans="1:113" x14ac:dyDescent="0.3">
      <c r="A1260">
        <v>470</v>
      </c>
      <c r="B1260" t="s">
        <v>441</v>
      </c>
      <c r="C1260" t="s">
        <v>198</v>
      </c>
      <c r="D1260" t="s">
        <v>54</v>
      </c>
      <c r="E1260" t="s">
        <v>24</v>
      </c>
      <c r="F1260" s="107">
        <v>45382</v>
      </c>
      <c r="G1260" t="s">
        <v>3706</v>
      </c>
      <c r="H1260" t="s">
        <v>3707</v>
      </c>
      <c r="I1260">
        <v>100</v>
      </c>
      <c r="J1260">
        <v>132.5899963378906</v>
      </c>
      <c r="DH1260">
        <v>45</v>
      </c>
      <c r="DI1260">
        <v>33.94</v>
      </c>
    </row>
    <row r="1261" spans="1:113" x14ac:dyDescent="0.3">
      <c r="A1261">
        <v>470</v>
      </c>
      <c r="B1261" t="s">
        <v>441</v>
      </c>
      <c r="C1261" t="s">
        <v>198</v>
      </c>
      <c r="D1261" t="s">
        <v>54</v>
      </c>
      <c r="E1261" t="s">
        <v>24</v>
      </c>
      <c r="F1261" s="107">
        <v>45382</v>
      </c>
      <c r="G1261" t="s">
        <v>3706</v>
      </c>
      <c r="H1261" t="s">
        <v>3708</v>
      </c>
      <c r="I1261">
        <v>100</v>
      </c>
      <c r="J1261">
        <v>105.61000061035161</v>
      </c>
      <c r="DH1261">
        <v>52.17</v>
      </c>
      <c r="DI1261">
        <v>49.4</v>
      </c>
    </row>
    <row r="1262" spans="1:113" x14ac:dyDescent="0.3">
      <c r="A1262">
        <v>470</v>
      </c>
      <c r="B1262" t="s">
        <v>441</v>
      </c>
      <c r="C1262" t="s">
        <v>198</v>
      </c>
      <c r="D1262" t="s">
        <v>54</v>
      </c>
      <c r="E1262" t="s">
        <v>24</v>
      </c>
      <c r="F1262" s="107">
        <v>45382</v>
      </c>
      <c r="G1262" t="s">
        <v>3706</v>
      </c>
      <c r="H1262" t="s">
        <v>3709</v>
      </c>
      <c r="I1262">
        <v>100</v>
      </c>
      <c r="DH1262">
        <v>0</v>
      </c>
      <c r="DI1262">
        <v>37.04</v>
      </c>
    </row>
    <row r="1263" spans="1:113" x14ac:dyDescent="0.3">
      <c r="A1263">
        <v>470</v>
      </c>
      <c r="B1263" t="s">
        <v>441</v>
      </c>
      <c r="C1263" t="s">
        <v>198</v>
      </c>
      <c r="D1263" t="s">
        <v>54</v>
      </c>
      <c r="E1263" t="s">
        <v>24</v>
      </c>
      <c r="F1263" s="107">
        <v>45382</v>
      </c>
      <c r="G1263" t="s">
        <v>3706</v>
      </c>
      <c r="H1263" t="s">
        <v>3710</v>
      </c>
      <c r="I1263">
        <v>100</v>
      </c>
      <c r="J1263">
        <v>44.75</v>
      </c>
      <c r="DH1263">
        <v>22</v>
      </c>
      <c r="DI1263">
        <v>49.16</v>
      </c>
    </row>
    <row r="1264" spans="1:113" x14ac:dyDescent="0.3">
      <c r="A1264">
        <v>470</v>
      </c>
      <c r="B1264" t="s">
        <v>441</v>
      </c>
      <c r="C1264" t="s">
        <v>198</v>
      </c>
      <c r="D1264" t="s">
        <v>54</v>
      </c>
      <c r="E1264" t="s">
        <v>24</v>
      </c>
      <c r="F1264" s="107">
        <v>45382</v>
      </c>
      <c r="G1264" t="s">
        <v>3706</v>
      </c>
      <c r="H1264" t="s">
        <v>3711</v>
      </c>
      <c r="I1264">
        <v>100</v>
      </c>
      <c r="J1264">
        <v>115.0500030517578</v>
      </c>
      <c r="DH1264">
        <v>50</v>
      </c>
      <c r="DI1264">
        <v>43.46</v>
      </c>
    </row>
    <row r="1265" spans="1:115" x14ac:dyDescent="0.3">
      <c r="A1265">
        <v>471</v>
      </c>
      <c r="B1265" t="s">
        <v>442</v>
      </c>
      <c r="C1265" t="s">
        <v>198</v>
      </c>
      <c r="D1265" t="s">
        <v>54</v>
      </c>
      <c r="E1265" t="s">
        <v>24</v>
      </c>
      <c r="F1265" s="107">
        <v>45382</v>
      </c>
      <c r="G1265" t="s">
        <v>3712</v>
      </c>
      <c r="H1265" t="s">
        <v>3713</v>
      </c>
      <c r="I1265">
        <v>100</v>
      </c>
      <c r="J1265">
        <v>96.300003051757813</v>
      </c>
      <c r="DJ1265">
        <v>25</v>
      </c>
      <c r="DK1265">
        <v>25.96</v>
      </c>
    </row>
    <row r="1266" spans="1:115" x14ac:dyDescent="0.3">
      <c r="A1266">
        <v>471</v>
      </c>
      <c r="B1266" t="s">
        <v>442</v>
      </c>
      <c r="C1266" t="s">
        <v>198</v>
      </c>
      <c r="D1266" t="s">
        <v>54</v>
      </c>
      <c r="E1266" t="s">
        <v>24</v>
      </c>
      <c r="F1266" s="107">
        <v>45382</v>
      </c>
      <c r="G1266" t="s">
        <v>3712</v>
      </c>
      <c r="H1266" t="s">
        <v>3714</v>
      </c>
      <c r="I1266">
        <v>100</v>
      </c>
      <c r="J1266">
        <v>103.25</v>
      </c>
      <c r="DJ1266">
        <v>40</v>
      </c>
      <c r="DK1266">
        <v>38.74</v>
      </c>
    </row>
    <row r="1267" spans="1:115" x14ac:dyDescent="0.3">
      <c r="A1267">
        <v>471</v>
      </c>
      <c r="B1267" t="s">
        <v>442</v>
      </c>
      <c r="C1267" t="s">
        <v>198</v>
      </c>
      <c r="D1267" t="s">
        <v>54</v>
      </c>
      <c r="E1267" t="s">
        <v>24</v>
      </c>
      <c r="F1267" s="107">
        <v>45382</v>
      </c>
      <c r="G1267" t="s">
        <v>3712</v>
      </c>
      <c r="H1267" t="s">
        <v>3715</v>
      </c>
      <c r="I1267">
        <v>100</v>
      </c>
      <c r="J1267">
        <v>147.38999938964841</v>
      </c>
      <c r="DJ1267">
        <v>48.33</v>
      </c>
      <c r="DK1267">
        <v>32.79</v>
      </c>
    </row>
    <row r="1268" spans="1:115" x14ac:dyDescent="0.3">
      <c r="A1268">
        <v>471</v>
      </c>
      <c r="B1268" t="s">
        <v>442</v>
      </c>
      <c r="C1268" t="s">
        <v>198</v>
      </c>
      <c r="D1268" t="s">
        <v>54</v>
      </c>
      <c r="E1268" t="s">
        <v>24</v>
      </c>
      <c r="F1268" s="107">
        <v>45382</v>
      </c>
      <c r="G1268" t="s">
        <v>3712</v>
      </c>
      <c r="H1268" t="s">
        <v>3716</v>
      </c>
      <c r="I1268">
        <v>100</v>
      </c>
      <c r="J1268">
        <v>75.819999694824219</v>
      </c>
      <c r="DJ1268">
        <v>26.25</v>
      </c>
      <c r="DK1268">
        <v>34.619999999999997</v>
      </c>
    </row>
    <row r="1269" spans="1:115" x14ac:dyDescent="0.3">
      <c r="A1269">
        <v>471</v>
      </c>
      <c r="B1269" t="s">
        <v>442</v>
      </c>
      <c r="C1269" t="s">
        <v>198</v>
      </c>
      <c r="D1269" t="s">
        <v>54</v>
      </c>
      <c r="E1269" t="s">
        <v>24</v>
      </c>
      <c r="F1269" s="107">
        <v>45382</v>
      </c>
      <c r="G1269" t="s">
        <v>3712</v>
      </c>
      <c r="H1269" t="s">
        <v>3717</v>
      </c>
      <c r="I1269">
        <v>100</v>
      </c>
      <c r="J1269">
        <v>90.910003662109375</v>
      </c>
      <c r="DJ1269">
        <v>55.22</v>
      </c>
      <c r="DK1269">
        <v>60.74</v>
      </c>
    </row>
    <row r="1270" spans="1:115" x14ac:dyDescent="0.3">
      <c r="A1270">
        <v>471</v>
      </c>
      <c r="B1270" t="s">
        <v>442</v>
      </c>
      <c r="C1270" t="s">
        <v>198</v>
      </c>
      <c r="D1270" t="s">
        <v>54</v>
      </c>
      <c r="E1270" t="s">
        <v>24</v>
      </c>
      <c r="F1270" s="107">
        <v>45382</v>
      </c>
      <c r="G1270" t="s">
        <v>3712</v>
      </c>
      <c r="H1270" t="s">
        <v>3718</v>
      </c>
      <c r="I1270">
        <v>100</v>
      </c>
      <c r="J1270">
        <v>157.69000244140619</v>
      </c>
      <c r="DJ1270">
        <v>71.75</v>
      </c>
      <c r="DK1270">
        <v>45.5</v>
      </c>
    </row>
    <row r="1271" spans="1:115" x14ac:dyDescent="0.3">
      <c r="A1271">
        <v>471</v>
      </c>
      <c r="B1271" t="s">
        <v>442</v>
      </c>
      <c r="C1271" t="s">
        <v>198</v>
      </c>
      <c r="D1271" t="s">
        <v>54</v>
      </c>
      <c r="E1271" t="s">
        <v>24</v>
      </c>
      <c r="F1271" s="107">
        <v>45382</v>
      </c>
      <c r="G1271" t="s">
        <v>3712</v>
      </c>
      <c r="H1271" t="s">
        <v>3719</v>
      </c>
      <c r="I1271">
        <v>100</v>
      </c>
      <c r="J1271">
        <v>87.989997863769531</v>
      </c>
      <c r="DJ1271">
        <v>41.25</v>
      </c>
      <c r="DK1271">
        <v>46.88</v>
      </c>
    </row>
    <row r="1272" spans="1:115" x14ac:dyDescent="0.3">
      <c r="A1272">
        <v>208</v>
      </c>
      <c r="B1272" t="s">
        <v>149</v>
      </c>
      <c r="C1272" t="s">
        <v>98</v>
      </c>
      <c r="D1272" t="s">
        <v>23</v>
      </c>
      <c r="E1272" t="s">
        <v>62</v>
      </c>
      <c r="F1272" s="107">
        <v>45412</v>
      </c>
      <c r="G1272" t="s">
        <v>3720</v>
      </c>
      <c r="H1272" t="s">
        <v>3421</v>
      </c>
      <c r="I1272">
        <v>950</v>
      </c>
      <c r="J1272">
        <v>874</v>
      </c>
      <c r="K1272">
        <v>874</v>
      </c>
    </row>
    <row r="1273" spans="1:115" x14ac:dyDescent="0.3">
      <c r="A1273">
        <v>208</v>
      </c>
      <c r="B1273" t="s">
        <v>149</v>
      </c>
      <c r="C1273" t="s">
        <v>98</v>
      </c>
      <c r="D1273" t="s">
        <v>23</v>
      </c>
      <c r="E1273" t="s">
        <v>62</v>
      </c>
      <c r="F1273" s="107">
        <v>45412</v>
      </c>
      <c r="G1273" t="s">
        <v>3720</v>
      </c>
      <c r="H1273" t="s">
        <v>3423</v>
      </c>
      <c r="I1273">
        <v>350</v>
      </c>
      <c r="J1273">
        <v>317.5</v>
      </c>
      <c r="K1273">
        <v>317.5</v>
      </c>
    </row>
    <row r="1274" spans="1:115" x14ac:dyDescent="0.3">
      <c r="A1274">
        <v>208</v>
      </c>
      <c r="B1274" t="s">
        <v>149</v>
      </c>
      <c r="C1274" t="s">
        <v>98</v>
      </c>
      <c r="D1274" t="s">
        <v>23</v>
      </c>
      <c r="E1274" t="s">
        <v>62</v>
      </c>
      <c r="F1274" s="107">
        <v>45412</v>
      </c>
      <c r="G1274" t="s">
        <v>3720</v>
      </c>
      <c r="H1274" t="s">
        <v>3426</v>
      </c>
      <c r="I1274">
        <v>25</v>
      </c>
      <c r="J1274">
        <v>6.5</v>
      </c>
      <c r="K1274">
        <v>6.5</v>
      </c>
    </row>
    <row r="1275" spans="1:115" x14ac:dyDescent="0.3">
      <c r="A1275">
        <v>208</v>
      </c>
      <c r="B1275" t="s">
        <v>149</v>
      </c>
      <c r="C1275" t="s">
        <v>98</v>
      </c>
      <c r="D1275" t="s">
        <v>23</v>
      </c>
      <c r="E1275" t="s">
        <v>62</v>
      </c>
      <c r="F1275" s="107">
        <v>45412</v>
      </c>
      <c r="G1275" t="s">
        <v>3720</v>
      </c>
      <c r="H1275" t="s">
        <v>3422</v>
      </c>
      <c r="I1275">
        <v>200</v>
      </c>
      <c r="J1275">
        <v>319</v>
      </c>
      <c r="K1275">
        <v>319</v>
      </c>
    </row>
    <row r="1276" spans="1:115" x14ac:dyDescent="0.3">
      <c r="A1276">
        <v>208</v>
      </c>
      <c r="B1276" t="s">
        <v>149</v>
      </c>
      <c r="C1276" t="s">
        <v>98</v>
      </c>
      <c r="D1276" t="s">
        <v>23</v>
      </c>
      <c r="E1276" t="s">
        <v>62</v>
      </c>
      <c r="F1276" s="107">
        <v>45412</v>
      </c>
      <c r="G1276" t="s">
        <v>3720</v>
      </c>
      <c r="H1276" t="s">
        <v>3424</v>
      </c>
      <c r="I1276">
        <v>0</v>
      </c>
      <c r="J1276">
        <v>0</v>
      </c>
      <c r="K1276">
        <v>0</v>
      </c>
    </row>
    <row r="1277" spans="1:115" x14ac:dyDescent="0.3">
      <c r="A1277">
        <v>208</v>
      </c>
      <c r="B1277" t="s">
        <v>149</v>
      </c>
      <c r="C1277" t="s">
        <v>98</v>
      </c>
      <c r="D1277" t="s">
        <v>23</v>
      </c>
      <c r="E1277" t="s">
        <v>62</v>
      </c>
      <c r="F1277" s="107">
        <v>45412</v>
      </c>
      <c r="G1277" t="s">
        <v>3720</v>
      </c>
      <c r="H1277" t="s">
        <v>3427</v>
      </c>
      <c r="I1277">
        <v>25</v>
      </c>
      <c r="J1277">
        <v>9</v>
      </c>
      <c r="K1277">
        <v>9</v>
      </c>
    </row>
    <row r="1278" spans="1:115" x14ac:dyDescent="0.3">
      <c r="A1278">
        <v>214</v>
      </c>
      <c r="B1278" t="s">
        <v>152</v>
      </c>
      <c r="C1278" t="s">
        <v>98</v>
      </c>
      <c r="D1278" t="s">
        <v>23</v>
      </c>
      <c r="E1278" t="s">
        <v>62</v>
      </c>
      <c r="F1278" s="107">
        <v>45412</v>
      </c>
      <c r="G1278" t="s">
        <v>3721</v>
      </c>
      <c r="H1278" t="s">
        <v>3421</v>
      </c>
      <c r="I1278">
        <v>5500</v>
      </c>
      <c r="J1278">
        <v>4508</v>
      </c>
      <c r="L1278">
        <v>1070</v>
      </c>
      <c r="M1278">
        <v>3438</v>
      </c>
    </row>
    <row r="1279" spans="1:115" x14ac:dyDescent="0.3">
      <c r="A1279">
        <v>214</v>
      </c>
      <c r="B1279" t="s">
        <v>152</v>
      </c>
      <c r="C1279" t="s">
        <v>98</v>
      </c>
      <c r="D1279" t="s">
        <v>23</v>
      </c>
      <c r="E1279" t="s">
        <v>62</v>
      </c>
      <c r="F1279" s="107">
        <v>45412</v>
      </c>
      <c r="G1279" t="s">
        <v>3721</v>
      </c>
      <c r="H1279" t="s">
        <v>3423</v>
      </c>
      <c r="I1279">
        <v>1000</v>
      </c>
      <c r="J1279">
        <v>1296.650024414062</v>
      </c>
      <c r="L1279">
        <v>205.39</v>
      </c>
      <c r="M1279">
        <v>1091.26</v>
      </c>
    </row>
    <row r="1280" spans="1:115" x14ac:dyDescent="0.3">
      <c r="A1280">
        <v>214</v>
      </c>
      <c r="B1280" t="s">
        <v>152</v>
      </c>
      <c r="C1280" t="s">
        <v>98</v>
      </c>
      <c r="D1280" t="s">
        <v>23</v>
      </c>
      <c r="E1280" t="s">
        <v>62</v>
      </c>
      <c r="F1280" s="107">
        <v>45412</v>
      </c>
      <c r="G1280" t="s">
        <v>3721</v>
      </c>
      <c r="H1280" t="s">
        <v>3426</v>
      </c>
      <c r="I1280">
        <v>7500</v>
      </c>
      <c r="J1280">
        <v>0</v>
      </c>
      <c r="L1280">
        <v>0</v>
      </c>
      <c r="M1280">
        <v>0</v>
      </c>
    </row>
    <row r="1281" spans="1:48" x14ac:dyDescent="0.3">
      <c r="A1281">
        <v>214</v>
      </c>
      <c r="B1281" t="s">
        <v>152</v>
      </c>
      <c r="C1281" t="s">
        <v>98</v>
      </c>
      <c r="D1281" t="s">
        <v>23</v>
      </c>
      <c r="E1281" t="s">
        <v>62</v>
      </c>
      <c r="F1281" s="107">
        <v>45412</v>
      </c>
      <c r="G1281" t="s">
        <v>3721</v>
      </c>
      <c r="H1281" t="s">
        <v>3422</v>
      </c>
      <c r="I1281">
        <v>1000</v>
      </c>
      <c r="J1281">
        <v>1648.43994140625</v>
      </c>
      <c r="L1281">
        <v>50.44</v>
      </c>
      <c r="M1281">
        <v>1598</v>
      </c>
    </row>
    <row r="1282" spans="1:48" x14ac:dyDescent="0.3">
      <c r="A1282">
        <v>214</v>
      </c>
      <c r="B1282" t="s">
        <v>152</v>
      </c>
      <c r="C1282" t="s">
        <v>98</v>
      </c>
      <c r="D1282" t="s">
        <v>23</v>
      </c>
      <c r="E1282" t="s">
        <v>62</v>
      </c>
      <c r="F1282" s="107">
        <v>45412</v>
      </c>
      <c r="G1282" t="s">
        <v>3721</v>
      </c>
      <c r="H1282" t="s">
        <v>3424</v>
      </c>
      <c r="I1282">
        <v>1</v>
      </c>
      <c r="J1282">
        <v>0</v>
      </c>
      <c r="L1282">
        <v>0</v>
      </c>
      <c r="M1282">
        <v>0</v>
      </c>
    </row>
    <row r="1283" spans="1:48" x14ac:dyDescent="0.3">
      <c r="A1283">
        <v>214</v>
      </c>
      <c r="B1283" t="s">
        <v>152</v>
      </c>
      <c r="C1283" t="s">
        <v>98</v>
      </c>
      <c r="D1283" t="s">
        <v>23</v>
      </c>
      <c r="E1283" t="s">
        <v>62</v>
      </c>
      <c r="F1283" s="107">
        <v>45412</v>
      </c>
      <c r="G1283" t="s">
        <v>3721</v>
      </c>
      <c r="H1283" t="s">
        <v>3427</v>
      </c>
      <c r="I1283">
        <v>1</v>
      </c>
      <c r="J1283">
        <v>90.389999389648438</v>
      </c>
      <c r="L1283">
        <v>77.209999999999994</v>
      </c>
      <c r="M1283">
        <v>13.18</v>
      </c>
    </row>
    <row r="1284" spans="1:48" x14ac:dyDescent="0.3">
      <c r="A1284">
        <v>217</v>
      </c>
      <c r="B1284" t="s">
        <v>156</v>
      </c>
      <c r="C1284" t="s">
        <v>98</v>
      </c>
      <c r="D1284" t="s">
        <v>23</v>
      </c>
      <c r="E1284" t="s">
        <v>24</v>
      </c>
      <c r="F1284" s="107">
        <v>45412</v>
      </c>
      <c r="G1284" t="s">
        <v>3722</v>
      </c>
      <c r="H1284" t="s">
        <v>3423</v>
      </c>
      <c r="I1284">
        <v>20</v>
      </c>
      <c r="J1284">
        <v>15.840000152587891</v>
      </c>
      <c r="L1284">
        <v>205.39</v>
      </c>
      <c r="M1284">
        <v>1091.26</v>
      </c>
      <c r="AS1284">
        <v>205.39</v>
      </c>
    </row>
    <row r="1285" spans="1:48" x14ac:dyDescent="0.3">
      <c r="A1285">
        <v>217</v>
      </c>
      <c r="B1285" t="s">
        <v>156</v>
      </c>
      <c r="C1285" t="s">
        <v>98</v>
      </c>
      <c r="D1285" t="s">
        <v>23</v>
      </c>
      <c r="E1285" t="s">
        <v>24</v>
      </c>
      <c r="F1285" s="107">
        <v>45412</v>
      </c>
      <c r="G1285" t="s">
        <v>3722</v>
      </c>
      <c r="H1285" t="s">
        <v>3427</v>
      </c>
      <c r="I1285">
        <v>20</v>
      </c>
      <c r="J1285">
        <v>85.419998168945313</v>
      </c>
      <c r="L1285">
        <v>77.209999999999994</v>
      </c>
      <c r="M1285">
        <v>13.18</v>
      </c>
      <c r="AS1285">
        <v>77.209999999999994</v>
      </c>
    </row>
    <row r="1286" spans="1:48" x14ac:dyDescent="0.3">
      <c r="A1286">
        <v>218</v>
      </c>
      <c r="B1286" t="s">
        <v>157</v>
      </c>
      <c r="C1286" t="s">
        <v>98</v>
      </c>
      <c r="D1286" t="s">
        <v>23</v>
      </c>
      <c r="E1286" t="s">
        <v>62</v>
      </c>
      <c r="F1286" s="107">
        <v>45412</v>
      </c>
      <c r="G1286" t="s">
        <v>3723</v>
      </c>
      <c r="H1286" t="s">
        <v>3421</v>
      </c>
      <c r="I1286">
        <v>76000</v>
      </c>
      <c r="J1286">
        <v>73332.390625</v>
      </c>
      <c r="N1286">
        <v>73332.39</v>
      </c>
    </row>
    <row r="1287" spans="1:48" x14ac:dyDescent="0.3">
      <c r="A1287">
        <v>218</v>
      </c>
      <c r="B1287" t="s">
        <v>157</v>
      </c>
      <c r="C1287" t="s">
        <v>98</v>
      </c>
      <c r="D1287" t="s">
        <v>23</v>
      </c>
      <c r="E1287" t="s">
        <v>62</v>
      </c>
      <c r="F1287" s="107">
        <v>45412</v>
      </c>
      <c r="G1287" t="s">
        <v>3723</v>
      </c>
      <c r="H1287" t="s">
        <v>3423</v>
      </c>
      <c r="I1287">
        <v>76000</v>
      </c>
      <c r="J1287">
        <v>47880</v>
      </c>
      <c r="N1287">
        <v>47880</v>
      </c>
    </row>
    <row r="1288" spans="1:48" x14ac:dyDescent="0.3">
      <c r="A1288">
        <v>218</v>
      </c>
      <c r="B1288" t="s">
        <v>157</v>
      </c>
      <c r="C1288" t="s">
        <v>98</v>
      </c>
      <c r="D1288" t="s">
        <v>23</v>
      </c>
      <c r="E1288" t="s">
        <v>62</v>
      </c>
      <c r="F1288" s="107">
        <v>45412</v>
      </c>
      <c r="G1288" t="s">
        <v>3723</v>
      </c>
      <c r="H1288" t="s">
        <v>3426</v>
      </c>
      <c r="I1288">
        <v>5000</v>
      </c>
      <c r="J1288">
        <v>4740</v>
      </c>
      <c r="N1288">
        <v>4740</v>
      </c>
    </row>
    <row r="1289" spans="1:48" x14ac:dyDescent="0.3">
      <c r="A1289">
        <v>218</v>
      </c>
      <c r="B1289" t="s">
        <v>157</v>
      </c>
      <c r="C1289" t="s">
        <v>98</v>
      </c>
      <c r="D1289" t="s">
        <v>23</v>
      </c>
      <c r="E1289" t="s">
        <v>62</v>
      </c>
      <c r="F1289" s="107">
        <v>45412</v>
      </c>
      <c r="G1289" t="s">
        <v>3723</v>
      </c>
      <c r="H1289" t="s">
        <v>3422</v>
      </c>
      <c r="I1289">
        <v>24000</v>
      </c>
      <c r="J1289">
        <v>31339</v>
      </c>
      <c r="N1289">
        <v>31339</v>
      </c>
    </row>
    <row r="1290" spans="1:48" x14ac:dyDescent="0.3">
      <c r="A1290">
        <v>218</v>
      </c>
      <c r="B1290" t="s">
        <v>157</v>
      </c>
      <c r="C1290" t="s">
        <v>98</v>
      </c>
      <c r="D1290" t="s">
        <v>23</v>
      </c>
      <c r="E1290" t="s">
        <v>62</v>
      </c>
      <c r="F1290" s="107">
        <v>45412</v>
      </c>
      <c r="G1290" t="s">
        <v>3723</v>
      </c>
      <c r="H1290" t="s">
        <v>3427</v>
      </c>
      <c r="I1290">
        <v>2000</v>
      </c>
      <c r="J1290">
        <v>1608</v>
      </c>
      <c r="N1290">
        <v>1608</v>
      </c>
    </row>
    <row r="1291" spans="1:48" x14ac:dyDescent="0.3">
      <c r="A1291">
        <v>218</v>
      </c>
      <c r="B1291" t="s">
        <v>157</v>
      </c>
      <c r="C1291" t="s">
        <v>98</v>
      </c>
      <c r="D1291" t="s">
        <v>23</v>
      </c>
      <c r="E1291" t="s">
        <v>62</v>
      </c>
      <c r="F1291" s="107">
        <v>45412</v>
      </c>
      <c r="G1291" t="s">
        <v>3723</v>
      </c>
      <c r="H1291" t="s">
        <v>3424</v>
      </c>
      <c r="I1291">
        <v>5000</v>
      </c>
      <c r="J1291">
        <v>5880</v>
      </c>
      <c r="N1291">
        <v>5880</v>
      </c>
    </row>
    <row r="1292" spans="1:48" x14ac:dyDescent="0.3">
      <c r="A1292">
        <v>434</v>
      </c>
      <c r="B1292" t="s">
        <v>411</v>
      </c>
      <c r="C1292" t="s">
        <v>98</v>
      </c>
      <c r="D1292" t="s">
        <v>23</v>
      </c>
      <c r="E1292" t="s">
        <v>62</v>
      </c>
      <c r="F1292" s="107">
        <v>45412</v>
      </c>
      <c r="G1292" t="s">
        <v>3724</v>
      </c>
      <c r="H1292" t="s">
        <v>3421</v>
      </c>
      <c r="I1292">
        <v>100</v>
      </c>
      <c r="J1292">
        <v>85.400001525878906</v>
      </c>
      <c r="AV1292">
        <v>85.4</v>
      </c>
    </row>
    <row r="1293" spans="1:48" x14ac:dyDescent="0.3">
      <c r="A1293">
        <v>434</v>
      </c>
      <c r="B1293" t="s">
        <v>411</v>
      </c>
      <c r="C1293" t="s">
        <v>98</v>
      </c>
      <c r="D1293" t="s">
        <v>23</v>
      </c>
      <c r="E1293" t="s">
        <v>62</v>
      </c>
      <c r="F1293" s="107">
        <v>45412</v>
      </c>
      <c r="G1293" t="s">
        <v>3724</v>
      </c>
      <c r="H1293" t="s">
        <v>3423</v>
      </c>
      <c r="I1293">
        <v>25</v>
      </c>
      <c r="J1293">
        <v>1.0399999618530269</v>
      </c>
      <c r="AV1293">
        <v>1.04</v>
      </c>
    </row>
    <row r="1294" spans="1:48" x14ac:dyDescent="0.3">
      <c r="A1294">
        <v>434</v>
      </c>
      <c r="B1294" t="s">
        <v>411</v>
      </c>
      <c r="C1294" t="s">
        <v>98</v>
      </c>
      <c r="D1294" t="s">
        <v>23</v>
      </c>
      <c r="E1294" t="s">
        <v>62</v>
      </c>
      <c r="F1294" s="107">
        <v>45412</v>
      </c>
      <c r="G1294" t="s">
        <v>3724</v>
      </c>
      <c r="H1294" t="s">
        <v>3426</v>
      </c>
      <c r="I1294">
        <v>200</v>
      </c>
      <c r="J1294">
        <v>0</v>
      </c>
      <c r="AV1294">
        <v>0</v>
      </c>
    </row>
    <row r="1295" spans="1:48" x14ac:dyDescent="0.3">
      <c r="A1295">
        <v>434</v>
      </c>
      <c r="B1295" t="s">
        <v>411</v>
      </c>
      <c r="C1295" t="s">
        <v>98</v>
      </c>
      <c r="D1295" t="s">
        <v>23</v>
      </c>
      <c r="E1295" t="s">
        <v>62</v>
      </c>
      <c r="F1295" s="107">
        <v>45412</v>
      </c>
      <c r="G1295" t="s">
        <v>3724</v>
      </c>
      <c r="H1295" t="s">
        <v>3422</v>
      </c>
      <c r="I1295">
        <v>25</v>
      </c>
      <c r="J1295">
        <v>2.2999999523162842</v>
      </c>
      <c r="AV1295">
        <v>2.2999999999999998</v>
      </c>
    </row>
    <row r="1296" spans="1:48" x14ac:dyDescent="0.3">
      <c r="A1296">
        <v>434</v>
      </c>
      <c r="B1296" t="s">
        <v>411</v>
      </c>
      <c r="C1296" t="s">
        <v>98</v>
      </c>
      <c r="D1296" t="s">
        <v>23</v>
      </c>
      <c r="E1296" t="s">
        <v>62</v>
      </c>
      <c r="F1296" s="107">
        <v>45412</v>
      </c>
      <c r="G1296" t="s">
        <v>3724</v>
      </c>
      <c r="H1296" t="s">
        <v>3424</v>
      </c>
      <c r="I1296">
        <v>10</v>
      </c>
      <c r="J1296">
        <v>0.30000001192092901</v>
      </c>
      <c r="AV1296">
        <v>0.3</v>
      </c>
    </row>
    <row r="1297" spans="1:94" x14ac:dyDescent="0.3">
      <c r="A1297">
        <v>434</v>
      </c>
      <c r="B1297" t="s">
        <v>411</v>
      </c>
      <c r="C1297" t="s">
        <v>98</v>
      </c>
      <c r="D1297" t="s">
        <v>23</v>
      </c>
      <c r="E1297" t="s">
        <v>62</v>
      </c>
      <c r="F1297" s="107">
        <v>45412</v>
      </c>
      <c r="G1297" t="s">
        <v>3724</v>
      </c>
      <c r="H1297" t="s">
        <v>3427</v>
      </c>
      <c r="I1297">
        <v>200</v>
      </c>
      <c r="J1297">
        <v>0</v>
      </c>
      <c r="AV1297">
        <v>0</v>
      </c>
    </row>
    <row r="1298" spans="1:94" x14ac:dyDescent="0.3">
      <c r="A1298">
        <v>436</v>
      </c>
      <c r="B1298" t="s">
        <v>130</v>
      </c>
      <c r="C1298" t="s">
        <v>101</v>
      </c>
      <c r="D1298" t="s">
        <v>23</v>
      </c>
      <c r="E1298" t="s">
        <v>62</v>
      </c>
      <c r="F1298" s="107">
        <v>45412</v>
      </c>
      <c r="G1298" t="s">
        <v>3725</v>
      </c>
      <c r="H1298" t="s">
        <v>3596</v>
      </c>
      <c r="I1298">
        <v>7</v>
      </c>
      <c r="J1298">
        <v>4.0999999046325684</v>
      </c>
      <c r="CP1298">
        <v>4.0999999999999996</v>
      </c>
    </row>
    <row r="1299" spans="1:94" x14ac:dyDescent="0.3">
      <c r="A1299">
        <v>436</v>
      </c>
      <c r="B1299" t="s">
        <v>130</v>
      </c>
      <c r="C1299" t="s">
        <v>101</v>
      </c>
      <c r="D1299" t="s">
        <v>23</v>
      </c>
      <c r="E1299" t="s">
        <v>62</v>
      </c>
      <c r="F1299" s="107">
        <v>45412</v>
      </c>
      <c r="G1299" t="s">
        <v>3725</v>
      </c>
      <c r="H1299" t="s">
        <v>3595</v>
      </c>
      <c r="I1299">
        <v>14</v>
      </c>
      <c r="J1299">
        <v>7</v>
      </c>
      <c r="CP1299">
        <v>7</v>
      </c>
    </row>
    <row r="1300" spans="1:94" x14ac:dyDescent="0.3">
      <c r="A1300">
        <v>208</v>
      </c>
      <c r="B1300" t="s">
        <v>149</v>
      </c>
      <c r="C1300" t="s">
        <v>98</v>
      </c>
      <c r="D1300" t="s">
        <v>23</v>
      </c>
      <c r="E1300" t="s">
        <v>62</v>
      </c>
      <c r="F1300" s="107">
        <v>45443</v>
      </c>
      <c r="G1300" t="s">
        <v>3726</v>
      </c>
      <c r="H1300" t="s">
        <v>3421</v>
      </c>
      <c r="I1300">
        <v>950</v>
      </c>
      <c r="J1300">
        <v>976</v>
      </c>
      <c r="K1300">
        <v>976</v>
      </c>
    </row>
    <row r="1301" spans="1:94" x14ac:dyDescent="0.3">
      <c r="A1301">
        <v>208</v>
      </c>
      <c r="B1301" t="s">
        <v>149</v>
      </c>
      <c r="C1301" t="s">
        <v>98</v>
      </c>
      <c r="D1301" t="s">
        <v>23</v>
      </c>
      <c r="E1301" t="s">
        <v>62</v>
      </c>
      <c r="F1301" s="107">
        <v>45443</v>
      </c>
      <c r="G1301" t="s">
        <v>3726</v>
      </c>
      <c r="H1301" t="s">
        <v>3423</v>
      </c>
      <c r="I1301">
        <v>350</v>
      </c>
      <c r="J1301">
        <v>220</v>
      </c>
      <c r="K1301">
        <v>220</v>
      </c>
    </row>
    <row r="1302" spans="1:94" x14ac:dyDescent="0.3">
      <c r="A1302">
        <v>208</v>
      </c>
      <c r="B1302" t="s">
        <v>149</v>
      </c>
      <c r="C1302" t="s">
        <v>98</v>
      </c>
      <c r="D1302" t="s">
        <v>23</v>
      </c>
      <c r="E1302" t="s">
        <v>62</v>
      </c>
      <c r="F1302" s="107">
        <v>45443</v>
      </c>
      <c r="G1302" t="s">
        <v>3726</v>
      </c>
      <c r="H1302" t="s">
        <v>3426</v>
      </c>
      <c r="I1302">
        <v>25</v>
      </c>
      <c r="J1302">
        <v>6.5</v>
      </c>
      <c r="K1302">
        <v>6.5</v>
      </c>
    </row>
    <row r="1303" spans="1:94" x14ac:dyDescent="0.3">
      <c r="A1303">
        <v>208</v>
      </c>
      <c r="B1303" t="s">
        <v>149</v>
      </c>
      <c r="C1303" t="s">
        <v>98</v>
      </c>
      <c r="D1303" t="s">
        <v>23</v>
      </c>
      <c r="E1303" t="s">
        <v>62</v>
      </c>
      <c r="F1303" s="107">
        <v>45443</v>
      </c>
      <c r="G1303" t="s">
        <v>3726</v>
      </c>
      <c r="H1303" t="s">
        <v>3424</v>
      </c>
      <c r="I1303">
        <v>0</v>
      </c>
      <c r="J1303">
        <v>0</v>
      </c>
      <c r="K1303">
        <v>0</v>
      </c>
    </row>
    <row r="1304" spans="1:94" x14ac:dyDescent="0.3">
      <c r="A1304">
        <v>208</v>
      </c>
      <c r="B1304" t="s">
        <v>149</v>
      </c>
      <c r="C1304" t="s">
        <v>98</v>
      </c>
      <c r="D1304" t="s">
        <v>23</v>
      </c>
      <c r="E1304" t="s">
        <v>62</v>
      </c>
      <c r="F1304" s="107">
        <v>45443</v>
      </c>
      <c r="G1304" t="s">
        <v>3726</v>
      </c>
      <c r="H1304" t="s">
        <v>3427</v>
      </c>
      <c r="I1304">
        <v>25</v>
      </c>
      <c r="J1304">
        <v>7</v>
      </c>
      <c r="K1304">
        <v>7</v>
      </c>
    </row>
    <row r="1305" spans="1:94" x14ac:dyDescent="0.3">
      <c r="A1305">
        <v>208</v>
      </c>
      <c r="B1305" t="s">
        <v>149</v>
      </c>
      <c r="C1305" t="s">
        <v>98</v>
      </c>
      <c r="D1305" t="s">
        <v>23</v>
      </c>
      <c r="E1305" t="s">
        <v>62</v>
      </c>
      <c r="F1305" s="107">
        <v>45443</v>
      </c>
      <c r="G1305" t="s">
        <v>3726</v>
      </c>
      <c r="H1305" t="s">
        <v>3422</v>
      </c>
      <c r="I1305">
        <v>200</v>
      </c>
      <c r="J1305">
        <v>308</v>
      </c>
      <c r="K1305">
        <v>308</v>
      </c>
    </row>
    <row r="1306" spans="1:94" x14ac:dyDescent="0.3">
      <c r="A1306">
        <v>214</v>
      </c>
      <c r="B1306" t="s">
        <v>152</v>
      </c>
      <c r="C1306" t="s">
        <v>98</v>
      </c>
      <c r="D1306" t="s">
        <v>23</v>
      </c>
      <c r="E1306" t="s">
        <v>62</v>
      </c>
      <c r="F1306" s="107">
        <v>45443</v>
      </c>
      <c r="G1306" t="s">
        <v>3727</v>
      </c>
      <c r="H1306" t="s">
        <v>3421</v>
      </c>
      <c r="I1306">
        <v>5500</v>
      </c>
      <c r="J1306">
        <v>4803</v>
      </c>
      <c r="L1306">
        <v>1584</v>
      </c>
      <c r="M1306">
        <v>3219</v>
      </c>
    </row>
    <row r="1307" spans="1:94" x14ac:dyDescent="0.3">
      <c r="A1307">
        <v>214</v>
      </c>
      <c r="B1307" t="s">
        <v>152</v>
      </c>
      <c r="C1307" t="s">
        <v>98</v>
      </c>
      <c r="D1307" t="s">
        <v>23</v>
      </c>
      <c r="E1307" t="s">
        <v>62</v>
      </c>
      <c r="F1307" s="107">
        <v>45443</v>
      </c>
      <c r="G1307" t="s">
        <v>3727</v>
      </c>
      <c r="H1307" t="s">
        <v>3423</v>
      </c>
      <c r="I1307">
        <v>1000</v>
      </c>
      <c r="J1307">
        <v>1021.880004882812</v>
      </c>
      <c r="L1307">
        <v>275.82</v>
      </c>
      <c r="M1307">
        <v>746.06</v>
      </c>
    </row>
    <row r="1308" spans="1:94" x14ac:dyDescent="0.3">
      <c r="A1308">
        <v>214</v>
      </c>
      <c r="B1308" t="s">
        <v>152</v>
      </c>
      <c r="C1308" t="s">
        <v>98</v>
      </c>
      <c r="D1308" t="s">
        <v>23</v>
      </c>
      <c r="E1308" t="s">
        <v>62</v>
      </c>
      <c r="F1308" s="107">
        <v>45443</v>
      </c>
      <c r="G1308" t="s">
        <v>3727</v>
      </c>
      <c r="H1308" t="s">
        <v>3426</v>
      </c>
      <c r="I1308">
        <v>7500</v>
      </c>
      <c r="J1308">
        <v>0</v>
      </c>
      <c r="L1308">
        <v>0</v>
      </c>
      <c r="M1308">
        <v>0</v>
      </c>
    </row>
    <row r="1309" spans="1:94" x14ac:dyDescent="0.3">
      <c r="A1309">
        <v>214</v>
      </c>
      <c r="B1309" t="s">
        <v>152</v>
      </c>
      <c r="C1309" t="s">
        <v>98</v>
      </c>
      <c r="D1309" t="s">
        <v>23</v>
      </c>
      <c r="E1309" t="s">
        <v>62</v>
      </c>
      <c r="F1309" s="107">
        <v>45443</v>
      </c>
      <c r="G1309" t="s">
        <v>3727</v>
      </c>
      <c r="H1309" t="s">
        <v>3422</v>
      </c>
      <c r="I1309">
        <v>1000</v>
      </c>
      <c r="J1309">
        <v>1136.599975585938</v>
      </c>
      <c r="L1309">
        <v>76.099999999999994</v>
      </c>
      <c r="M1309">
        <v>1060.5</v>
      </c>
    </row>
    <row r="1310" spans="1:94" x14ac:dyDescent="0.3">
      <c r="A1310">
        <v>214</v>
      </c>
      <c r="B1310" t="s">
        <v>152</v>
      </c>
      <c r="C1310" t="s">
        <v>98</v>
      </c>
      <c r="D1310" t="s">
        <v>23</v>
      </c>
      <c r="E1310" t="s">
        <v>62</v>
      </c>
      <c r="F1310" s="107">
        <v>45443</v>
      </c>
      <c r="G1310" t="s">
        <v>3727</v>
      </c>
      <c r="H1310" t="s">
        <v>3424</v>
      </c>
      <c r="I1310">
        <v>1</v>
      </c>
      <c r="J1310">
        <v>0</v>
      </c>
      <c r="L1310">
        <v>0</v>
      </c>
      <c r="M1310">
        <v>0</v>
      </c>
    </row>
    <row r="1311" spans="1:94" x14ac:dyDescent="0.3">
      <c r="A1311">
        <v>214</v>
      </c>
      <c r="B1311" t="s">
        <v>152</v>
      </c>
      <c r="C1311" t="s">
        <v>98</v>
      </c>
      <c r="D1311" t="s">
        <v>23</v>
      </c>
      <c r="E1311" t="s">
        <v>62</v>
      </c>
      <c r="F1311" s="107">
        <v>45443</v>
      </c>
      <c r="G1311" t="s">
        <v>3727</v>
      </c>
      <c r="H1311" t="s">
        <v>3427</v>
      </c>
      <c r="I1311">
        <v>1</v>
      </c>
      <c r="J1311">
        <v>44.860000610351563</v>
      </c>
      <c r="L1311">
        <v>33.76</v>
      </c>
      <c r="M1311">
        <v>11.1</v>
      </c>
    </row>
    <row r="1312" spans="1:94" x14ac:dyDescent="0.3">
      <c r="A1312">
        <v>217</v>
      </c>
      <c r="B1312" t="s">
        <v>156</v>
      </c>
      <c r="C1312" t="s">
        <v>98</v>
      </c>
      <c r="D1312" t="s">
        <v>23</v>
      </c>
      <c r="E1312" t="s">
        <v>24</v>
      </c>
      <c r="F1312" s="107">
        <v>45443</v>
      </c>
      <c r="G1312" t="s">
        <v>3728</v>
      </c>
      <c r="H1312" t="s">
        <v>3423</v>
      </c>
      <c r="I1312">
        <v>20</v>
      </c>
      <c r="J1312">
        <v>26.989999771118161</v>
      </c>
      <c r="L1312">
        <v>275.82</v>
      </c>
      <c r="M1312">
        <v>746.06</v>
      </c>
      <c r="AS1312">
        <v>275.82</v>
      </c>
    </row>
    <row r="1313" spans="1:94" x14ac:dyDescent="0.3">
      <c r="A1313">
        <v>217</v>
      </c>
      <c r="B1313" t="s">
        <v>156</v>
      </c>
      <c r="C1313" t="s">
        <v>98</v>
      </c>
      <c r="D1313" t="s">
        <v>23</v>
      </c>
      <c r="E1313" t="s">
        <v>24</v>
      </c>
      <c r="F1313" s="107">
        <v>45443</v>
      </c>
      <c r="G1313" t="s">
        <v>3728</v>
      </c>
      <c r="H1313" t="s">
        <v>3427</v>
      </c>
      <c r="I1313">
        <v>20</v>
      </c>
      <c r="J1313">
        <v>75.260002136230469</v>
      </c>
      <c r="L1313">
        <v>33.76</v>
      </c>
      <c r="M1313">
        <v>11.1</v>
      </c>
      <c r="AS1313">
        <v>33.76</v>
      </c>
    </row>
    <row r="1314" spans="1:94" x14ac:dyDescent="0.3">
      <c r="A1314">
        <v>218</v>
      </c>
      <c r="B1314" t="s">
        <v>157</v>
      </c>
      <c r="C1314" t="s">
        <v>98</v>
      </c>
      <c r="D1314" t="s">
        <v>23</v>
      </c>
      <c r="E1314" t="s">
        <v>62</v>
      </c>
      <c r="F1314" s="107">
        <v>45443</v>
      </c>
      <c r="G1314" t="s">
        <v>3729</v>
      </c>
      <c r="H1314" t="s">
        <v>3423</v>
      </c>
      <c r="I1314">
        <v>76000</v>
      </c>
      <c r="J1314">
        <v>46740</v>
      </c>
      <c r="N1314">
        <v>46740</v>
      </c>
    </row>
    <row r="1315" spans="1:94" x14ac:dyDescent="0.3">
      <c r="A1315">
        <v>218</v>
      </c>
      <c r="B1315" t="s">
        <v>157</v>
      </c>
      <c r="C1315" t="s">
        <v>98</v>
      </c>
      <c r="D1315" t="s">
        <v>23</v>
      </c>
      <c r="E1315" t="s">
        <v>62</v>
      </c>
      <c r="F1315" s="107">
        <v>45443</v>
      </c>
      <c r="G1315" t="s">
        <v>3729</v>
      </c>
      <c r="H1315" t="s">
        <v>3426</v>
      </c>
      <c r="I1315">
        <v>5000</v>
      </c>
      <c r="J1315">
        <v>4440</v>
      </c>
      <c r="N1315">
        <v>4440</v>
      </c>
    </row>
    <row r="1316" spans="1:94" x14ac:dyDescent="0.3">
      <c r="A1316">
        <v>218</v>
      </c>
      <c r="B1316" t="s">
        <v>157</v>
      </c>
      <c r="C1316" t="s">
        <v>98</v>
      </c>
      <c r="D1316" t="s">
        <v>23</v>
      </c>
      <c r="E1316" t="s">
        <v>62</v>
      </c>
      <c r="F1316" s="107">
        <v>45443</v>
      </c>
      <c r="G1316" t="s">
        <v>3729</v>
      </c>
      <c r="H1316" t="s">
        <v>3422</v>
      </c>
      <c r="I1316">
        <v>24000</v>
      </c>
      <c r="J1316">
        <v>26302</v>
      </c>
      <c r="N1316">
        <v>26302</v>
      </c>
    </row>
    <row r="1317" spans="1:94" x14ac:dyDescent="0.3">
      <c r="A1317">
        <v>218</v>
      </c>
      <c r="B1317" t="s">
        <v>157</v>
      </c>
      <c r="C1317" t="s">
        <v>98</v>
      </c>
      <c r="D1317" t="s">
        <v>23</v>
      </c>
      <c r="E1317" t="s">
        <v>62</v>
      </c>
      <c r="F1317" s="107">
        <v>45443</v>
      </c>
      <c r="G1317" t="s">
        <v>3729</v>
      </c>
      <c r="H1317" t="s">
        <v>3424</v>
      </c>
      <c r="I1317">
        <v>5000</v>
      </c>
      <c r="J1317">
        <v>4320</v>
      </c>
      <c r="N1317">
        <v>4320</v>
      </c>
    </row>
    <row r="1318" spans="1:94" x14ac:dyDescent="0.3">
      <c r="A1318">
        <v>218</v>
      </c>
      <c r="B1318" t="s">
        <v>157</v>
      </c>
      <c r="C1318" t="s">
        <v>98</v>
      </c>
      <c r="D1318" t="s">
        <v>23</v>
      </c>
      <c r="E1318" t="s">
        <v>62</v>
      </c>
      <c r="F1318" s="107">
        <v>45443</v>
      </c>
      <c r="G1318" t="s">
        <v>3729</v>
      </c>
      <c r="H1318" t="s">
        <v>3427</v>
      </c>
      <c r="I1318">
        <v>2000</v>
      </c>
      <c r="J1318">
        <v>1432</v>
      </c>
      <c r="N1318">
        <v>1432</v>
      </c>
    </row>
    <row r="1319" spans="1:94" x14ac:dyDescent="0.3">
      <c r="A1319">
        <v>218</v>
      </c>
      <c r="B1319" t="s">
        <v>157</v>
      </c>
      <c r="C1319" t="s">
        <v>98</v>
      </c>
      <c r="D1319" t="s">
        <v>23</v>
      </c>
      <c r="E1319" t="s">
        <v>62</v>
      </c>
      <c r="F1319" s="107">
        <v>45443</v>
      </c>
      <c r="G1319" t="s">
        <v>3729</v>
      </c>
      <c r="H1319" t="s">
        <v>3421</v>
      </c>
      <c r="I1319">
        <v>76000</v>
      </c>
      <c r="J1319">
        <v>74045.1484375</v>
      </c>
      <c r="N1319">
        <v>74045.149999999994</v>
      </c>
    </row>
    <row r="1320" spans="1:94" x14ac:dyDescent="0.3">
      <c r="A1320">
        <v>434</v>
      </c>
      <c r="B1320" t="s">
        <v>411</v>
      </c>
      <c r="C1320" t="s">
        <v>98</v>
      </c>
      <c r="D1320" t="s">
        <v>23</v>
      </c>
      <c r="E1320" t="s">
        <v>62</v>
      </c>
      <c r="F1320" s="107">
        <v>45443</v>
      </c>
      <c r="G1320" t="s">
        <v>3730</v>
      </c>
      <c r="H1320" t="s">
        <v>3421</v>
      </c>
      <c r="I1320">
        <v>100</v>
      </c>
      <c r="J1320">
        <v>40.069999694824219</v>
      </c>
      <c r="AV1320">
        <v>40.07</v>
      </c>
    </row>
    <row r="1321" spans="1:94" x14ac:dyDescent="0.3">
      <c r="A1321">
        <v>434</v>
      </c>
      <c r="B1321" t="s">
        <v>411</v>
      </c>
      <c r="C1321" t="s">
        <v>98</v>
      </c>
      <c r="D1321" t="s">
        <v>23</v>
      </c>
      <c r="E1321" t="s">
        <v>62</v>
      </c>
      <c r="F1321" s="107">
        <v>45443</v>
      </c>
      <c r="G1321" t="s">
        <v>3730</v>
      </c>
      <c r="H1321" t="s">
        <v>3423</v>
      </c>
      <c r="I1321">
        <v>25</v>
      </c>
      <c r="J1321">
        <v>0.82999998331069946</v>
      </c>
      <c r="AV1321">
        <v>0.83</v>
      </c>
    </row>
    <row r="1322" spans="1:94" x14ac:dyDescent="0.3">
      <c r="A1322">
        <v>434</v>
      </c>
      <c r="B1322" t="s">
        <v>411</v>
      </c>
      <c r="C1322" t="s">
        <v>98</v>
      </c>
      <c r="D1322" t="s">
        <v>23</v>
      </c>
      <c r="E1322" t="s">
        <v>62</v>
      </c>
      <c r="F1322" s="107">
        <v>45443</v>
      </c>
      <c r="G1322" t="s">
        <v>3730</v>
      </c>
      <c r="H1322" t="s">
        <v>3426</v>
      </c>
      <c r="I1322">
        <v>200</v>
      </c>
      <c r="J1322">
        <v>0</v>
      </c>
      <c r="AV1322">
        <v>0</v>
      </c>
    </row>
    <row r="1323" spans="1:94" x14ac:dyDescent="0.3">
      <c r="A1323">
        <v>434</v>
      </c>
      <c r="B1323" t="s">
        <v>411</v>
      </c>
      <c r="C1323" t="s">
        <v>98</v>
      </c>
      <c r="D1323" t="s">
        <v>23</v>
      </c>
      <c r="E1323" t="s">
        <v>62</v>
      </c>
      <c r="F1323" s="107">
        <v>45443</v>
      </c>
      <c r="G1323" t="s">
        <v>3730</v>
      </c>
      <c r="H1323" t="s">
        <v>3422</v>
      </c>
      <c r="I1323">
        <v>25</v>
      </c>
      <c r="J1323">
        <v>0.89999997615814209</v>
      </c>
      <c r="AV1323">
        <v>0.9</v>
      </c>
    </row>
    <row r="1324" spans="1:94" x14ac:dyDescent="0.3">
      <c r="A1324">
        <v>434</v>
      </c>
      <c r="B1324" t="s">
        <v>411</v>
      </c>
      <c r="C1324" t="s">
        <v>98</v>
      </c>
      <c r="D1324" t="s">
        <v>23</v>
      </c>
      <c r="E1324" t="s">
        <v>62</v>
      </c>
      <c r="F1324" s="107">
        <v>45443</v>
      </c>
      <c r="G1324" t="s">
        <v>3730</v>
      </c>
      <c r="H1324" t="s">
        <v>3424</v>
      </c>
      <c r="I1324">
        <v>10</v>
      </c>
      <c r="J1324">
        <v>0.20000000298023221</v>
      </c>
      <c r="AV1324">
        <v>0.2</v>
      </c>
    </row>
    <row r="1325" spans="1:94" x14ac:dyDescent="0.3">
      <c r="A1325">
        <v>434</v>
      </c>
      <c r="B1325" t="s">
        <v>411</v>
      </c>
      <c r="C1325" t="s">
        <v>98</v>
      </c>
      <c r="D1325" t="s">
        <v>23</v>
      </c>
      <c r="E1325" t="s">
        <v>62</v>
      </c>
      <c r="F1325" s="107">
        <v>45443</v>
      </c>
      <c r="G1325" t="s">
        <v>3730</v>
      </c>
      <c r="H1325" t="s">
        <v>3427</v>
      </c>
      <c r="I1325">
        <v>200</v>
      </c>
      <c r="J1325">
        <v>0</v>
      </c>
      <c r="AV1325">
        <v>0</v>
      </c>
    </row>
    <row r="1326" spans="1:94" x14ac:dyDescent="0.3">
      <c r="A1326">
        <v>436</v>
      </c>
      <c r="B1326" t="s">
        <v>130</v>
      </c>
      <c r="C1326" t="s">
        <v>101</v>
      </c>
      <c r="D1326" t="s">
        <v>23</v>
      </c>
      <c r="E1326" t="s">
        <v>62</v>
      </c>
      <c r="F1326" s="107">
        <v>45443</v>
      </c>
      <c r="G1326" t="s">
        <v>3731</v>
      </c>
      <c r="H1326" t="s">
        <v>3596</v>
      </c>
      <c r="I1326">
        <v>7</v>
      </c>
      <c r="J1326">
        <v>4.5</v>
      </c>
      <c r="CP1326">
        <v>4.5</v>
      </c>
    </row>
    <row r="1327" spans="1:94" x14ac:dyDescent="0.3">
      <c r="A1327">
        <v>436</v>
      </c>
      <c r="B1327" t="s">
        <v>130</v>
      </c>
      <c r="C1327" t="s">
        <v>101</v>
      </c>
      <c r="D1327" t="s">
        <v>23</v>
      </c>
      <c r="E1327" t="s">
        <v>62</v>
      </c>
      <c r="F1327" s="107">
        <v>45443</v>
      </c>
      <c r="G1327" t="s">
        <v>3731</v>
      </c>
      <c r="H1327" t="s">
        <v>3595</v>
      </c>
      <c r="I1327">
        <v>14</v>
      </c>
      <c r="J1327">
        <v>6.0999999046325684</v>
      </c>
      <c r="CP1327">
        <v>6.1</v>
      </c>
    </row>
    <row r="1328" spans="1:94" x14ac:dyDescent="0.3">
      <c r="A1328">
        <v>208</v>
      </c>
      <c r="B1328" t="s">
        <v>149</v>
      </c>
      <c r="C1328" t="s">
        <v>98</v>
      </c>
      <c r="D1328" t="s">
        <v>23</v>
      </c>
      <c r="E1328" t="s">
        <v>62</v>
      </c>
      <c r="F1328" s="107">
        <v>45473</v>
      </c>
      <c r="G1328" t="s">
        <v>3732</v>
      </c>
      <c r="H1328" t="s">
        <v>3421</v>
      </c>
      <c r="I1328">
        <v>950</v>
      </c>
      <c r="J1328">
        <v>766</v>
      </c>
      <c r="K1328">
        <v>766</v>
      </c>
    </row>
    <row r="1329" spans="1:45" x14ac:dyDescent="0.3">
      <c r="A1329">
        <v>208</v>
      </c>
      <c r="B1329" t="s">
        <v>149</v>
      </c>
      <c r="C1329" t="s">
        <v>98</v>
      </c>
      <c r="D1329" t="s">
        <v>23</v>
      </c>
      <c r="E1329" t="s">
        <v>62</v>
      </c>
      <c r="F1329" s="107">
        <v>45473</v>
      </c>
      <c r="G1329" t="s">
        <v>3732</v>
      </c>
      <c r="H1329" t="s">
        <v>3423</v>
      </c>
      <c r="I1329">
        <v>350</v>
      </c>
      <c r="J1329">
        <v>220</v>
      </c>
      <c r="K1329">
        <v>220</v>
      </c>
    </row>
    <row r="1330" spans="1:45" x14ac:dyDescent="0.3">
      <c r="A1330">
        <v>208</v>
      </c>
      <c r="B1330" t="s">
        <v>149</v>
      </c>
      <c r="C1330" t="s">
        <v>98</v>
      </c>
      <c r="D1330" t="s">
        <v>23</v>
      </c>
      <c r="E1330" t="s">
        <v>62</v>
      </c>
      <c r="F1330" s="107">
        <v>45473</v>
      </c>
      <c r="G1330" t="s">
        <v>3732</v>
      </c>
      <c r="H1330" t="s">
        <v>3426</v>
      </c>
      <c r="I1330">
        <v>25</v>
      </c>
      <c r="J1330">
        <v>5</v>
      </c>
      <c r="K1330">
        <v>5</v>
      </c>
    </row>
    <row r="1331" spans="1:45" x14ac:dyDescent="0.3">
      <c r="A1331">
        <v>208</v>
      </c>
      <c r="B1331" t="s">
        <v>149</v>
      </c>
      <c r="C1331" t="s">
        <v>98</v>
      </c>
      <c r="D1331" t="s">
        <v>23</v>
      </c>
      <c r="E1331" t="s">
        <v>62</v>
      </c>
      <c r="F1331" s="107">
        <v>45473</v>
      </c>
      <c r="G1331" t="s">
        <v>3732</v>
      </c>
      <c r="H1331" t="s">
        <v>3422</v>
      </c>
      <c r="I1331">
        <v>200</v>
      </c>
      <c r="J1331">
        <v>293</v>
      </c>
      <c r="K1331">
        <v>293</v>
      </c>
    </row>
    <row r="1332" spans="1:45" x14ac:dyDescent="0.3">
      <c r="A1332">
        <v>208</v>
      </c>
      <c r="B1332" t="s">
        <v>149</v>
      </c>
      <c r="C1332" t="s">
        <v>98</v>
      </c>
      <c r="D1332" t="s">
        <v>23</v>
      </c>
      <c r="E1332" t="s">
        <v>62</v>
      </c>
      <c r="F1332" s="107">
        <v>45473</v>
      </c>
      <c r="G1332" t="s">
        <v>3732</v>
      </c>
      <c r="H1332" t="s">
        <v>3424</v>
      </c>
      <c r="I1332">
        <v>0</v>
      </c>
      <c r="J1332">
        <v>0</v>
      </c>
      <c r="K1332">
        <v>0</v>
      </c>
    </row>
    <row r="1333" spans="1:45" x14ac:dyDescent="0.3">
      <c r="A1333">
        <v>208</v>
      </c>
      <c r="B1333" t="s">
        <v>149</v>
      </c>
      <c r="C1333" t="s">
        <v>98</v>
      </c>
      <c r="D1333" t="s">
        <v>23</v>
      </c>
      <c r="E1333" t="s">
        <v>62</v>
      </c>
      <c r="F1333" s="107">
        <v>45473</v>
      </c>
      <c r="G1333" t="s">
        <v>3732</v>
      </c>
      <c r="H1333" t="s">
        <v>3427</v>
      </c>
      <c r="I1333">
        <v>25</v>
      </c>
      <c r="J1333">
        <v>7</v>
      </c>
      <c r="K1333">
        <v>7</v>
      </c>
    </row>
    <row r="1334" spans="1:45" x14ac:dyDescent="0.3">
      <c r="A1334">
        <v>214</v>
      </c>
      <c r="B1334" t="s">
        <v>152</v>
      </c>
      <c r="C1334" t="s">
        <v>98</v>
      </c>
      <c r="D1334" t="s">
        <v>23</v>
      </c>
      <c r="E1334" t="s">
        <v>62</v>
      </c>
      <c r="F1334" s="107">
        <v>45473</v>
      </c>
      <c r="G1334" t="s">
        <v>3733</v>
      </c>
      <c r="H1334" t="s">
        <v>3421</v>
      </c>
      <c r="I1334">
        <v>5500</v>
      </c>
      <c r="J1334">
        <v>2138.25</v>
      </c>
      <c r="L1334">
        <v>379.25</v>
      </c>
      <c r="M1334">
        <v>1759</v>
      </c>
    </row>
    <row r="1335" spans="1:45" x14ac:dyDescent="0.3">
      <c r="A1335">
        <v>214</v>
      </c>
      <c r="B1335" t="s">
        <v>152</v>
      </c>
      <c r="C1335" t="s">
        <v>98</v>
      </c>
      <c r="D1335" t="s">
        <v>23</v>
      </c>
      <c r="E1335" t="s">
        <v>62</v>
      </c>
      <c r="F1335" s="107">
        <v>45473</v>
      </c>
      <c r="G1335" t="s">
        <v>3733</v>
      </c>
      <c r="H1335" t="s">
        <v>3423</v>
      </c>
      <c r="I1335">
        <v>1000</v>
      </c>
      <c r="J1335">
        <v>556.82000732421875</v>
      </c>
      <c r="L1335">
        <v>137.35</v>
      </c>
      <c r="M1335">
        <v>419.47</v>
      </c>
    </row>
    <row r="1336" spans="1:45" x14ac:dyDescent="0.3">
      <c r="A1336">
        <v>214</v>
      </c>
      <c r="B1336" t="s">
        <v>152</v>
      </c>
      <c r="C1336" t="s">
        <v>98</v>
      </c>
      <c r="D1336" t="s">
        <v>23</v>
      </c>
      <c r="E1336" t="s">
        <v>62</v>
      </c>
      <c r="F1336" s="107">
        <v>45473</v>
      </c>
      <c r="G1336" t="s">
        <v>3733</v>
      </c>
      <c r="H1336" t="s">
        <v>3426</v>
      </c>
      <c r="I1336">
        <v>7500</v>
      </c>
      <c r="J1336">
        <v>0</v>
      </c>
      <c r="L1336">
        <v>0</v>
      </c>
      <c r="M1336">
        <v>0</v>
      </c>
    </row>
    <row r="1337" spans="1:45" x14ac:dyDescent="0.3">
      <c r="A1337">
        <v>214</v>
      </c>
      <c r="B1337" t="s">
        <v>152</v>
      </c>
      <c r="C1337" t="s">
        <v>98</v>
      </c>
      <c r="D1337" t="s">
        <v>23</v>
      </c>
      <c r="E1337" t="s">
        <v>62</v>
      </c>
      <c r="F1337" s="107">
        <v>45473</v>
      </c>
      <c r="G1337" t="s">
        <v>3733</v>
      </c>
      <c r="H1337" t="s">
        <v>3422</v>
      </c>
      <c r="I1337">
        <v>1000</v>
      </c>
      <c r="J1337">
        <v>476.39999389648438</v>
      </c>
      <c r="L1337">
        <v>13.7</v>
      </c>
      <c r="M1337">
        <v>462.7</v>
      </c>
    </row>
    <row r="1338" spans="1:45" x14ac:dyDescent="0.3">
      <c r="A1338">
        <v>214</v>
      </c>
      <c r="B1338" t="s">
        <v>152</v>
      </c>
      <c r="C1338" t="s">
        <v>98</v>
      </c>
      <c r="D1338" t="s">
        <v>23</v>
      </c>
      <c r="E1338" t="s">
        <v>62</v>
      </c>
      <c r="F1338" s="107">
        <v>45473</v>
      </c>
      <c r="G1338" t="s">
        <v>3733</v>
      </c>
      <c r="H1338" t="s">
        <v>3424</v>
      </c>
      <c r="I1338">
        <v>1</v>
      </c>
      <c r="J1338">
        <v>0</v>
      </c>
      <c r="L1338">
        <v>0</v>
      </c>
      <c r="M1338">
        <v>0</v>
      </c>
    </row>
    <row r="1339" spans="1:45" x14ac:dyDescent="0.3">
      <c r="A1339">
        <v>214</v>
      </c>
      <c r="B1339" t="s">
        <v>152</v>
      </c>
      <c r="C1339" t="s">
        <v>98</v>
      </c>
      <c r="D1339" t="s">
        <v>23</v>
      </c>
      <c r="E1339" t="s">
        <v>62</v>
      </c>
      <c r="F1339" s="107">
        <v>45473</v>
      </c>
      <c r="G1339" t="s">
        <v>3733</v>
      </c>
      <c r="H1339" t="s">
        <v>3427</v>
      </c>
      <c r="I1339">
        <v>1</v>
      </c>
      <c r="J1339">
        <v>28.579999923706051</v>
      </c>
      <c r="L1339">
        <v>20.93</v>
      </c>
      <c r="M1339">
        <v>7.65</v>
      </c>
    </row>
    <row r="1340" spans="1:45" x14ac:dyDescent="0.3">
      <c r="A1340">
        <v>217</v>
      </c>
      <c r="B1340" t="s">
        <v>156</v>
      </c>
      <c r="C1340" t="s">
        <v>98</v>
      </c>
      <c r="D1340" t="s">
        <v>23</v>
      </c>
      <c r="E1340" t="s">
        <v>24</v>
      </c>
      <c r="F1340" s="107">
        <v>45473</v>
      </c>
      <c r="G1340" t="s">
        <v>3734</v>
      </c>
      <c r="H1340" t="s">
        <v>3427</v>
      </c>
      <c r="I1340">
        <v>20</v>
      </c>
      <c r="J1340">
        <v>73.230003356933594</v>
      </c>
      <c r="L1340">
        <v>20.93</v>
      </c>
      <c r="M1340">
        <v>7.65</v>
      </c>
      <c r="AS1340">
        <v>20.93</v>
      </c>
    </row>
    <row r="1341" spans="1:45" x14ac:dyDescent="0.3">
      <c r="A1341">
        <v>218</v>
      </c>
      <c r="B1341" t="s">
        <v>157</v>
      </c>
      <c r="C1341" t="s">
        <v>98</v>
      </c>
      <c r="D1341" t="s">
        <v>23</v>
      </c>
      <c r="E1341" t="s">
        <v>62</v>
      </c>
      <c r="F1341" s="107">
        <v>45473</v>
      </c>
      <c r="G1341" t="s">
        <v>3735</v>
      </c>
      <c r="H1341" t="s">
        <v>3421</v>
      </c>
      <c r="I1341">
        <v>76000</v>
      </c>
      <c r="J1341">
        <v>57897.6484375</v>
      </c>
      <c r="N1341">
        <v>57897.65</v>
      </c>
    </row>
    <row r="1342" spans="1:45" x14ac:dyDescent="0.3">
      <c r="A1342">
        <v>218</v>
      </c>
      <c r="B1342" t="s">
        <v>157</v>
      </c>
      <c r="C1342" t="s">
        <v>98</v>
      </c>
      <c r="D1342" t="s">
        <v>23</v>
      </c>
      <c r="E1342" t="s">
        <v>62</v>
      </c>
      <c r="F1342" s="107">
        <v>45473</v>
      </c>
      <c r="G1342" t="s">
        <v>3735</v>
      </c>
      <c r="H1342" t="s">
        <v>3423</v>
      </c>
      <c r="I1342">
        <v>76000</v>
      </c>
      <c r="J1342">
        <v>45030</v>
      </c>
      <c r="N1342">
        <v>45030</v>
      </c>
    </row>
    <row r="1343" spans="1:45" x14ac:dyDescent="0.3">
      <c r="A1343">
        <v>218</v>
      </c>
      <c r="B1343" t="s">
        <v>157</v>
      </c>
      <c r="C1343" t="s">
        <v>98</v>
      </c>
      <c r="D1343" t="s">
        <v>23</v>
      </c>
      <c r="E1343" t="s">
        <v>62</v>
      </c>
      <c r="F1343" s="107">
        <v>45473</v>
      </c>
      <c r="G1343" t="s">
        <v>3735</v>
      </c>
      <c r="H1343" t="s">
        <v>3426</v>
      </c>
      <c r="I1343">
        <v>5000</v>
      </c>
      <c r="J1343">
        <v>4260</v>
      </c>
      <c r="N1343">
        <v>4260</v>
      </c>
    </row>
    <row r="1344" spans="1:45" x14ac:dyDescent="0.3">
      <c r="A1344">
        <v>218</v>
      </c>
      <c r="B1344" t="s">
        <v>157</v>
      </c>
      <c r="C1344" t="s">
        <v>98</v>
      </c>
      <c r="D1344" t="s">
        <v>23</v>
      </c>
      <c r="E1344" t="s">
        <v>62</v>
      </c>
      <c r="F1344" s="107">
        <v>45473</v>
      </c>
      <c r="G1344" t="s">
        <v>3735</v>
      </c>
      <c r="H1344" t="s">
        <v>3422</v>
      </c>
      <c r="I1344">
        <v>24000</v>
      </c>
      <c r="J1344">
        <v>27377</v>
      </c>
      <c r="N1344">
        <v>27377</v>
      </c>
    </row>
    <row r="1345" spans="1:94" x14ac:dyDescent="0.3">
      <c r="A1345">
        <v>218</v>
      </c>
      <c r="B1345" t="s">
        <v>157</v>
      </c>
      <c r="C1345" t="s">
        <v>98</v>
      </c>
      <c r="D1345" t="s">
        <v>23</v>
      </c>
      <c r="E1345" t="s">
        <v>62</v>
      </c>
      <c r="F1345" s="107">
        <v>45473</v>
      </c>
      <c r="G1345" t="s">
        <v>3735</v>
      </c>
      <c r="H1345" t="s">
        <v>3427</v>
      </c>
      <c r="I1345">
        <v>2000</v>
      </c>
      <c r="J1345">
        <v>1484</v>
      </c>
      <c r="N1345">
        <v>1484</v>
      </c>
    </row>
    <row r="1346" spans="1:94" x14ac:dyDescent="0.3">
      <c r="A1346">
        <v>218</v>
      </c>
      <c r="B1346" t="s">
        <v>157</v>
      </c>
      <c r="C1346" t="s">
        <v>98</v>
      </c>
      <c r="D1346" t="s">
        <v>23</v>
      </c>
      <c r="E1346" t="s">
        <v>62</v>
      </c>
      <c r="F1346" s="107">
        <v>45473</v>
      </c>
      <c r="G1346" t="s">
        <v>3735</v>
      </c>
      <c r="H1346" t="s">
        <v>3424</v>
      </c>
      <c r="I1346">
        <v>5000</v>
      </c>
      <c r="J1346">
        <v>4440</v>
      </c>
      <c r="N1346">
        <v>4440</v>
      </c>
    </row>
    <row r="1347" spans="1:94" x14ac:dyDescent="0.3">
      <c r="A1347">
        <v>434</v>
      </c>
      <c r="B1347" t="s">
        <v>411</v>
      </c>
      <c r="C1347" t="s">
        <v>98</v>
      </c>
      <c r="D1347" t="s">
        <v>23</v>
      </c>
      <c r="E1347" t="s">
        <v>62</v>
      </c>
      <c r="F1347" s="107">
        <v>45473</v>
      </c>
      <c r="G1347" t="s">
        <v>3736</v>
      </c>
      <c r="H1347" t="s">
        <v>3421</v>
      </c>
      <c r="I1347">
        <v>100</v>
      </c>
      <c r="J1347">
        <v>2740.449951171875</v>
      </c>
      <c r="AV1347">
        <v>3055.95</v>
      </c>
    </row>
    <row r="1348" spans="1:94" x14ac:dyDescent="0.3">
      <c r="A1348">
        <v>434</v>
      </c>
      <c r="B1348" t="s">
        <v>411</v>
      </c>
      <c r="C1348" t="s">
        <v>98</v>
      </c>
      <c r="D1348" t="s">
        <v>23</v>
      </c>
      <c r="E1348" t="s">
        <v>62</v>
      </c>
      <c r="F1348" s="107">
        <v>45473</v>
      </c>
      <c r="G1348" t="s">
        <v>3736</v>
      </c>
      <c r="H1348" t="s">
        <v>3423</v>
      </c>
      <c r="I1348">
        <v>25</v>
      </c>
      <c r="J1348">
        <v>477.54998779296881</v>
      </c>
      <c r="AV1348">
        <v>477.55</v>
      </c>
    </row>
    <row r="1349" spans="1:94" x14ac:dyDescent="0.3">
      <c r="A1349">
        <v>434</v>
      </c>
      <c r="B1349" t="s">
        <v>411</v>
      </c>
      <c r="C1349" t="s">
        <v>98</v>
      </c>
      <c r="D1349" t="s">
        <v>23</v>
      </c>
      <c r="E1349" t="s">
        <v>62</v>
      </c>
      <c r="F1349" s="107">
        <v>45473</v>
      </c>
      <c r="G1349" t="s">
        <v>3736</v>
      </c>
      <c r="H1349" t="s">
        <v>3426</v>
      </c>
      <c r="I1349">
        <v>200</v>
      </c>
      <c r="J1349">
        <v>0</v>
      </c>
      <c r="AV1349">
        <v>0</v>
      </c>
    </row>
    <row r="1350" spans="1:94" x14ac:dyDescent="0.3">
      <c r="A1350">
        <v>434</v>
      </c>
      <c r="B1350" t="s">
        <v>411</v>
      </c>
      <c r="C1350" t="s">
        <v>98</v>
      </c>
      <c r="D1350" t="s">
        <v>23</v>
      </c>
      <c r="E1350" t="s">
        <v>62</v>
      </c>
      <c r="F1350" s="107">
        <v>45473</v>
      </c>
      <c r="G1350" t="s">
        <v>3736</v>
      </c>
      <c r="H1350" t="s">
        <v>3422</v>
      </c>
      <c r="I1350">
        <v>25</v>
      </c>
      <c r="J1350">
        <v>0.89999997615814209</v>
      </c>
      <c r="AV1350">
        <v>0.9</v>
      </c>
    </row>
    <row r="1351" spans="1:94" x14ac:dyDescent="0.3">
      <c r="A1351">
        <v>434</v>
      </c>
      <c r="B1351" t="s">
        <v>411</v>
      </c>
      <c r="C1351" t="s">
        <v>98</v>
      </c>
      <c r="D1351" t="s">
        <v>23</v>
      </c>
      <c r="E1351" t="s">
        <v>62</v>
      </c>
      <c r="F1351" s="107">
        <v>45473</v>
      </c>
      <c r="G1351" t="s">
        <v>3736</v>
      </c>
      <c r="H1351" t="s">
        <v>3424</v>
      </c>
      <c r="I1351">
        <v>10</v>
      </c>
      <c r="J1351">
        <v>0.20000000298023221</v>
      </c>
      <c r="AV1351">
        <v>0.2</v>
      </c>
    </row>
    <row r="1352" spans="1:94" x14ac:dyDescent="0.3">
      <c r="A1352">
        <v>434</v>
      </c>
      <c r="B1352" t="s">
        <v>411</v>
      </c>
      <c r="C1352" t="s">
        <v>98</v>
      </c>
      <c r="D1352" t="s">
        <v>23</v>
      </c>
      <c r="E1352" t="s">
        <v>62</v>
      </c>
      <c r="F1352" s="107">
        <v>45473</v>
      </c>
      <c r="G1352" t="s">
        <v>3736</v>
      </c>
      <c r="H1352" t="s">
        <v>3427</v>
      </c>
      <c r="I1352">
        <v>200</v>
      </c>
      <c r="J1352">
        <v>0</v>
      </c>
      <c r="AV1352">
        <v>0</v>
      </c>
    </row>
    <row r="1353" spans="1:94" x14ac:dyDescent="0.3">
      <c r="A1353">
        <v>436</v>
      </c>
      <c r="B1353" t="s">
        <v>130</v>
      </c>
      <c r="C1353" t="s">
        <v>101</v>
      </c>
      <c r="D1353" t="s">
        <v>23</v>
      </c>
      <c r="E1353" t="s">
        <v>62</v>
      </c>
      <c r="F1353" s="107">
        <v>45473</v>
      </c>
      <c r="G1353" t="s">
        <v>3737</v>
      </c>
      <c r="H1353" t="s">
        <v>3596</v>
      </c>
      <c r="I1353">
        <v>7</v>
      </c>
      <c r="J1353">
        <v>2</v>
      </c>
      <c r="CP1353">
        <v>2</v>
      </c>
    </row>
    <row r="1354" spans="1:94" x14ac:dyDescent="0.3">
      <c r="A1354">
        <v>436</v>
      </c>
      <c r="B1354" t="s">
        <v>130</v>
      </c>
      <c r="C1354" t="s">
        <v>101</v>
      </c>
      <c r="D1354" t="s">
        <v>23</v>
      </c>
      <c r="E1354" t="s">
        <v>62</v>
      </c>
      <c r="F1354" s="107">
        <v>45473</v>
      </c>
      <c r="G1354" t="s">
        <v>3737</v>
      </c>
      <c r="H1354" t="s">
        <v>3595</v>
      </c>
      <c r="I1354">
        <v>14</v>
      </c>
      <c r="J1354">
        <v>6.8000001907348633</v>
      </c>
      <c r="CP1354">
        <v>6.8</v>
      </c>
    </row>
    <row r="1355" spans="1:94" x14ac:dyDescent="0.3">
      <c r="A1355">
        <v>203</v>
      </c>
      <c r="B1355" t="s">
        <v>144</v>
      </c>
      <c r="C1355" t="s">
        <v>94</v>
      </c>
      <c r="D1355" t="s">
        <v>60</v>
      </c>
      <c r="E1355" t="s">
        <v>24</v>
      </c>
      <c r="F1355" s="107">
        <v>45473</v>
      </c>
      <c r="G1355" t="s">
        <v>3738</v>
      </c>
      <c r="H1355" t="s">
        <v>3481</v>
      </c>
      <c r="I1355">
        <v>95</v>
      </c>
      <c r="J1355">
        <v>101.879997253418</v>
      </c>
      <c r="BA1355">
        <v>131349325708</v>
      </c>
      <c r="BB1355">
        <v>133822033887</v>
      </c>
    </row>
    <row r="1356" spans="1:94" x14ac:dyDescent="0.3">
      <c r="A1356">
        <v>203</v>
      </c>
      <c r="B1356" t="s">
        <v>144</v>
      </c>
      <c r="C1356" t="s">
        <v>94</v>
      </c>
      <c r="D1356" t="s">
        <v>60</v>
      </c>
      <c r="E1356" t="s">
        <v>24</v>
      </c>
      <c r="F1356" s="107">
        <v>45473</v>
      </c>
      <c r="G1356" t="s">
        <v>3738</v>
      </c>
      <c r="H1356" t="s">
        <v>3482</v>
      </c>
      <c r="I1356">
        <v>95</v>
      </c>
      <c r="J1356">
        <v>103.2399978637695</v>
      </c>
      <c r="BA1356">
        <v>5441458845</v>
      </c>
      <c r="BB1356">
        <v>5617733530</v>
      </c>
    </row>
    <row r="1357" spans="1:94" x14ac:dyDescent="0.3">
      <c r="A1357">
        <v>215</v>
      </c>
      <c r="B1357" t="s">
        <v>154</v>
      </c>
      <c r="C1357" t="s">
        <v>98</v>
      </c>
      <c r="D1357" t="s">
        <v>60</v>
      </c>
      <c r="E1357" t="s">
        <v>24</v>
      </c>
      <c r="F1357" s="107">
        <v>45473</v>
      </c>
      <c r="G1357" t="s">
        <v>3739</v>
      </c>
      <c r="H1357" t="s">
        <v>3426</v>
      </c>
      <c r="I1357">
        <v>1</v>
      </c>
      <c r="J1357">
        <v>0</v>
      </c>
      <c r="AC1357">
        <v>0</v>
      </c>
      <c r="AD1357">
        <v>0</v>
      </c>
    </row>
    <row r="1358" spans="1:94" x14ac:dyDescent="0.3">
      <c r="A1358">
        <v>215</v>
      </c>
      <c r="B1358" t="s">
        <v>154</v>
      </c>
      <c r="C1358" t="s">
        <v>98</v>
      </c>
      <c r="D1358" t="s">
        <v>60</v>
      </c>
      <c r="E1358" t="s">
        <v>24</v>
      </c>
      <c r="F1358" s="107">
        <v>45473</v>
      </c>
      <c r="G1358" t="s">
        <v>3739</v>
      </c>
      <c r="H1358" t="s">
        <v>3424</v>
      </c>
      <c r="I1358">
        <v>1</v>
      </c>
      <c r="J1358">
        <v>0</v>
      </c>
      <c r="AC1358">
        <v>0</v>
      </c>
      <c r="AD1358">
        <v>0</v>
      </c>
    </row>
    <row r="1359" spans="1:94" x14ac:dyDescent="0.3">
      <c r="A1359">
        <v>215</v>
      </c>
      <c r="B1359" t="s">
        <v>154</v>
      </c>
      <c r="C1359" t="s">
        <v>98</v>
      </c>
      <c r="D1359" t="s">
        <v>60</v>
      </c>
      <c r="E1359" t="s">
        <v>24</v>
      </c>
      <c r="F1359" s="107">
        <v>45473</v>
      </c>
      <c r="G1359" t="s">
        <v>3739</v>
      </c>
      <c r="H1359" t="s">
        <v>3421</v>
      </c>
      <c r="I1359">
        <v>1</v>
      </c>
      <c r="J1359">
        <v>11.569999694824221</v>
      </c>
      <c r="AC1359">
        <v>1.21</v>
      </c>
      <c r="AD1359">
        <v>1.07</v>
      </c>
    </row>
    <row r="1360" spans="1:94" x14ac:dyDescent="0.3">
      <c r="A1360">
        <v>215</v>
      </c>
      <c r="B1360" t="s">
        <v>154</v>
      </c>
      <c r="C1360" t="s">
        <v>98</v>
      </c>
      <c r="D1360" t="s">
        <v>60</v>
      </c>
      <c r="E1360" t="s">
        <v>24</v>
      </c>
      <c r="F1360" s="107">
        <v>45473</v>
      </c>
      <c r="G1360" t="s">
        <v>3739</v>
      </c>
      <c r="H1360" t="s">
        <v>3422</v>
      </c>
      <c r="I1360">
        <v>0</v>
      </c>
      <c r="J1360">
        <v>-2.440000057220459</v>
      </c>
      <c r="AC1360">
        <v>0.41</v>
      </c>
      <c r="AD1360">
        <v>0.42</v>
      </c>
    </row>
    <row r="1361" spans="1:58" x14ac:dyDescent="0.3">
      <c r="A1361">
        <v>215</v>
      </c>
      <c r="B1361" t="s">
        <v>154</v>
      </c>
      <c r="C1361" t="s">
        <v>98</v>
      </c>
      <c r="D1361" t="s">
        <v>60</v>
      </c>
      <c r="E1361" t="s">
        <v>24</v>
      </c>
      <c r="F1361" s="107">
        <v>45473</v>
      </c>
      <c r="G1361" t="s">
        <v>3739</v>
      </c>
      <c r="H1361" t="s">
        <v>3423</v>
      </c>
      <c r="I1361">
        <v>1</v>
      </c>
      <c r="J1361">
        <v>7.8899998664855957</v>
      </c>
      <c r="AC1361">
        <v>0.38</v>
      </c>
      <c r="AD1361">
        <v>0.35</v>
      </c>
    </row>
    <row r="1362" spans="1:58" x14ac:dyDescent="0.3">
      <c r="A1362">
        <v>219</v>
      </c>
      <c r="B1362" t="s">
        <v>159</v>
      </c>
      <c r="C1362" t="s">
        <v>98</v>
      </c>
      <c r="D1362" t="s">
        <v>60</v>
      </c>
      <c r="E1362" t="s">
        <v>24</v>
      </c>
      <c r="F1362" s="107">
        <v>45473</v>
      </c>
      <c r="G1362" t="s">
        <v>3740</v>
      </c>
      <c r="H1362" t="s">
        <v>3424</v>
      </c>
      <c r="I1362">
        <v>1</v>
      </c>
      <c r="J1362">
        <v>-10.85000038146973</v>
      </c>
      <c r="O1362">
        <v>0</v>
      </c>
      <c r="P1362">
        <v>0</v>
      </c>
      <c r="Q1362">
        <v>0</v>
      </c>
      <c r="R1362">
        <v>0</v>
      </c>
      <c r="S1362">
        <v>0</v>
      </c>
      <c r="T1362">
        <v>0</v>
      </c>
      <c r="U1362">
        <v>0</v>
      </c>
      <c r="V1362">
        <v>0</v>
      </c>
      <c r="W1362">
        <v>23400</v>
      </c>
      <c r="X1362">
        <v>24000</v>
      </c>
    </row>
    <row r="1363" spans="1:58" x14ac:dyDescent="0.3">
      <c r="A1363">
        <v>219</v>
      </c>
      <c r="B1363" t="s">
        <v>159</v>
      </c>
      <c r="C1363" t="s">
        <v>98</v>
      </c>
      <c r="D1363" t="s">
        <v>60</v>
      </c>
      <c r="E1363" t="s">
        <v>24</v>
      </c>
      <c r="F1363" s="107">
        <v>45473</v>
      </c>
      <c r="G1363" t="s">
        <v>3740</v>
      </c>
      <c r="H1363" t="s">
        <v>3421</v>
      </c>
      <c r="I1363">
        <v>1</v>
      </c>
      <c r="J1363">
        <v>5.2699999809265137</v>
      </c>
      <c r="O1363">
        <v>2176</v>
      </c>
      <c r="P1363">
        <v>3139</v>
      </c>
      <c r="Q1363">
        <v>14308</v>
      </c>
      <c r="R1363">
        <v>0</v>
      </c>
      <c r="S1363">
        <v>1859</v>
      </c>
      <c r="T1363">
        <v>3240</v>
      </c>
      <c r="U1363">
        <v>13146</v>
      </c>
      <c r="V1363">
        <v>0</v>
      </c>
      <c r="W1363">
        <v>398604</v>
      </c>
      <c r="X1363">
        <v>391217</v>
      </c>
    </row>
    <row r="1364" spans="1:58" x14ac:dyDescent="0.3">
      <c r="A1364">
        <v>219</v>
      </c>
      <c r="B1364" t="s">
        <v>159</v>
      </c>
      <c r="C1364" t="s">
        <v>98</v>
      </c>
      <c r="D1364" t="s">
        <v>60</v>
      </c>
      <c r="E1364" t="s">
        <v>24</v>
      </c>
      <c r="F1364" s="107">
        <v>45473</v>
      </c>
      <c r="G1364" t="s">
        <v>3740</v>
      </c>
      <c r="H1364" t="s">
        <v>3422</v>
      </c>
      <c r="I1364">
        <v>1</v>
      </c>
      <c r="J1364">
        <v>-20.260000228881839</v>
      </c>
      <c r="O1364">
        <v>427</v>
      </c>
      <c r="P1364">
        <v>972</v>
      </c>
      <c r="Q1364">
        <v>13150</v>
      </c>
      <c r="R1364">
        <v>4</v>
      </c>
      <c r="S1364">
        <v>312</v>
      </c>
      <c r="T1364">
        <v>867</v>
      </c>
      <c r="U1364">
        <v>9662</v>
      </c>
      <c r="V1364">
        <v>171</v>
      </c>
      <c r="W1364">
        <v>139337</v>
      </c>
      <c r="X1364">
        <v>82051.05</v>
      </c>
    </row>
    <row r="1365" spans="1:58" x14ac:dyDescent="0.3">
      <c r="A1365">
        <v>220</v>
      </c>
      <c r="B1365" t="s">
        <v>160</v>
      </c>
      <c r="C1365" t="s">
        <v>98</v>
      </c>
      <c r="D1365" t="s">
        <v>60</v>
      </c>
      <c r="E1365" t="s">
        <v>24</v>
      </c>
      <c r="F1365" s="107">
        <v>45473</v>
      </c>
      <c r="G1365" t="s">
        <v>3741</v>
      </c>
      <c r="H1365" t="s">
        <v>3421</v>
      </c>
      <c r="I1365">
        <v>1</v>
      </c>
      <c r="J1365">
        <v>-7.0300002098083496</v>
      </c>
      <c r="O1365">
        <v>2176</v>
      </c>
      <c r="P1365">
        <v>3139</v>
      </c>
      <c r="Q1365">
        <v>14308</v>
      </c>
      <c r="R1365">
        <v>0</v>
      </c>
      <c r="S1365">
        <v>1859</v>
      </c>
      <c r="T1365">
        <v>3240</v>
      </c>
      <c r="U1365">
        <v>13146</v>
      </c>
      <c r="V1365">
        <v>0</v>
      </c>
      <c r="Y1365">
        <v>5104</v>
      </c>
      <c r="Z1365">
        <v>4434</v>
      </c>
    </row>
    <row r="1366" spans="1:58" x14ac:dyDescent="0.3">
      <c r="A1366">
        <v>274</v>
      </c>
      <c r="B1366" t="s">
        <v>223</v>
      </c>
      <c r="C1366" t="s">
        <v>205</v>
      </c>
      <c r="D1366" t="s">
        <v>60</v>
      </c>
      <c r="E1366" t="s">
        <v>24</v>
      </c>
      <c r="F1366" s="107">
        <v>45473</v>
      </c>
      <c r="G1366" t="s">
        <v>3742</v>
      </c>
      <c r="H1366" t="s">
        <v>3488</v>
      </c>
      <c r="I1366">
        <v>100</v>
      </c>
      <c r="J1366">
        <v>112.94000244140619</v>
      </c>
      <c r="BC1366">
        <v>227</v>
      </c>
      <c r="BD1366">
        <v>201</v>
      </c>
    </row>
    <row r="1367" spans="1:58" x14ac:dyDescent="0.3">
      <c r="A1367">
        <v>274</v>
      </c>
      <c r="B1367" t="s">
        <v>223</v>
      </c>
      <c r="C1367" t="s">
        <v>205</v>
      </c>
      <c r="D1367" t="s">
        <v>60</v>
      </c>
      <c r="E1367" t="s">
        <v>24</v>
      </c>
      <c r="F1367" s="107">
        <v>45473</v>
      </c>
      <c r="G1367" t="s">
        <v>3742</v>
      </c>
      <c r="H1367" t="s">
        <v>3489</v>
      </c>
      <c r="I1367">
        <v>100</v>
      </c>
      <c r="J1367">
        <v>103.379997253418</v>
      </c>
      <c r="BC1367">
        <v>6330</v>
      </c>
      <c r="BD1367">
        <v>6123</v>
      </c>
    </row>
    <row r="1368" spans="1:58" x14ac:dyDescent="0.3">
      <c r="A1368">
        <v>274</v>
      </c>
      <c r="B1368" t="s">
        <v>223</v>
      </c>
      <c r="C1368" t="s">
        <v>205</v>
      </c>
      <c r="D1368" t="s">
        <v>60</v>
      </c>
      <c r="E1368" t="s">
        <v>24</v>
      </c>
      <c r="F1368" s="107">
        <v>45473</v>
      </c>
      <c r="G1368" t="s">
        <v>3742</v>
      </c>
      <c r="H1368" t="s">
        <v>3490</v>
      </c>
      <c r="I1368">
        <v>100</v>
      </c>
      <c r="J1368">
        <v>100.9700012207031</v>
      </c>
      <c r="BC1368">
        <v>31793</v>
      </c>
      <c r="BD1368">
        <v>31487</v>
      </c>
    </row>
    <row r="1369" spans="1:58" x14ac:dyDescent="0.3">
      <c r="A1369">
        <v>274</v>
      </c>
      <c r="B1369" t="s">
        <v>223</v>
      </c>
      <c r="C1369" t="s">
        <v>205</v>
      </c>
      <c r="D1369" t="s">
        <v>60</v>
      </c>
      <c r="E1369" t="s">
        <v>24</v>
      </c>
      <c r="F1369" s="107">
        <v>45473</v>
      </c>
      <c r="G1369" t="s">
        <v>3742</v>
      </c>
      <c r="H1369" t="s">
        <v>3491</v>
      </c>
      <c r="I1369">
        <v>100</v>
      </c>
      <c r="J1369">
        <v>136.75</v>
      </c>
      <c r="BC1369">
        <v>1373</v>
      </c>
      <c r="BD1369">
        <v>1004</v>
      </c>
    </row>
    <row r="1370" spans="1:58" x14ac:dyDescent="0.3">
      <c r="A1370">
        <v>278</v>
      </c>
      <c r="B1370" t="s">
        <v>1371</v>
      </c>
      <c r="C1370" t="s">
        <v>227</v>
      </c>
      <c r="D1370" t="s">
        <v>60</v>
      </c>
      <c r="E1370" t="s">
        <v>24</v>
      </c>
      <c r="F1370" s="107">
        <v>45473</v>
      </c>
      <c r="G1370" t="s">
        <v>3743</v>
      </c>
      <c r="H1370" t="s">
        <v>3493</v>
      </c>
      <c r="J1370">
        <v>628</v>
      </c>
      <c r="BE1370">
        <v>628</v>
      </c>
    </row>
    <row r="1371" spans="1:58" x14ac:dyDescent="0.3">
      <c r="A1371">
        <v>278</v>
      </c>
      <c r="B1371" t="s">
        <v>1371</v>
      </c>
      <c r="C1371" t="s">
        <v>227</v>
      </c>
      <c r="D1371" t="s">
        <v>60</v>
      </c>
      <c r="E1371" t="s">
        <v>24</v>
      </c>
      <c r="F1371" s="107">
        <v>45473</v>
      </c>
      <c r="G1371" t="s">
        <v>3743</v>
      </c>
      <c r="H1371" t="s">
        <v>3494</v>
      </c>
      <c r="J1371">
        <v>221</v>
      </c>
      <c r="BE1371">
        <v>221</v>
      </c>
    </row>
    <row r="1372" spans="1:58" x14ac:dyDescent="0.3">
      <c r="A1372">
        <v>278</v>
      </c>
      <c r="B1372" t="s">
        <v>1371</v>
      </c>
      <c r="C1372" t="s">
        <v>227</v>
      </c>
      <c r="D1372" t="s">
        <v>60</v>
      </c>
      <c r="E1372" t="s">
        <v>24</v>
      </c>
      <c r="F1372" s="107">
        <v>45473</v>
      </c>
      <c r="G1372" t="s">
        <v>3743</v>
      </c>
      <c r="H1372" t="s">
        <v>3495</v>
      </c>
      <c r="J1372">
        <v>231</v>
      </c>
      <c r="BE1372">
        <v>231</v>
      </c>
    </row>
    <row r="1373" spans="1:58" x14ac:dyDescent="0.3">
      <c r="A1373">
        <v>286</v>
      </c>
      <c r="B1373" t="s">
        <v>1385</v>
      </c>
      <c r="C1373" t="s">
        <v>227</v>
      </c>
      <c r="D1373" t="s">
        <v>60</v>
      </c>
      <c r="E1373" t="s">
        <v>24</v>
      </c>
      <c r="F1373" s="107">
        <v>45473</v>
      </c>
      <c r="G1373" t="s">
        <v>3744</v>
      </c>
      <c r="H1373" t="s">
        <v>3497</v>
      </c>
      <c r="J1373">
        <v>76</v>
      </c>
      <c r="BF1373">
        <v>76</v>
      </c>
    </row>
    <row r="1374" spans="1:58" x14ac:dyDescent="0.3">
      <c r="A1374">
        <v>286</v>
      </c>
      <c r="B1374" t="s">
        <v>1385</v>
      </c>
      <c r="C1374" t="s">
        <v>227</v>
      </c>
      <c r="D1374" t="s">
        <v>60</v>
      </c>
      <c r="E1374" t="s">
        <v>24</v>
      </c>
      <c r="F1374" s="107">
        <v>45473</v>
      </c>
      <c r="G1374" t="s">
        <v>3744</v>
      </c>
      <c r="H1374" t="s">
        <v>3499</v>
      </c>
      <c r="J1374">
        <v>104</v>
      </c>
      <c r="BF1374">
        <v>104</v>
      </c>
    </row>
    <row r="1375" spans="1:58" x14ac:dyDescent="0.3">
      <c r="A1375">
        <v>286</v>
      </c>
      <c r="B1375" t="s">
        <v>1385</v>
      </c>
      <c r="C1375" t="s">
        <v>227</v>
      </c>
      <c r="D1375" t="s">
        <v>60</v>
      </c>
      <c r="E1375" t="s">
        <v>24</v>
      </c>
      <c r="F1375" s="107">
        <v>45473</v>
      </c>
      <c r="G1375" t="s">
        <v>3744</v>
      </c>
      <c r="H1375" t="s">
        <v>3500</v>
      </c>
      <c r="J1375">
        <v>79</v>
      </c>
      <c r="BF1375">
        <v>79</v>
      </c>
    </row>
    <row r="1376" spans="1:58" x14ac:dyDescent="0.3">
      <c r="A1376">
        <v>286</v>
      </c>
      <c r="B1376" t="s">
        <v>1385</v>
      </c>
      <c r="C1376" t="s">
        <v>227</v>
      </c>
      <c r="D1376" t="s">
        <v>60</v>
      </c>
      <c r="E1376" t="s">
        <v>24</v>
      </c>
      <c r="F1376" s="107">
        <v>45473</v>
      </c>
      <c r="G1376" t="s">
        <v>3744</v>
      </c>
      <c r="H1376" t="s">
        <v>3498</v>
      </c>
      <c r="J1376">
        <v>821</v>
      </c>
      <c r="BF1376">
        <v>821</v>
      </c>
    </row>
    <row r="1377" spans="1:116" x14ac:dyDescent="0.3">
      <c r="A1377">
        <v>302</v>
      </c>
      <c r="B1377" t="s">
        <v>1426</v>
      </c>
      <c r="C1377" t="s">
        <v>216</v>
      </c>
      <c r="D1377" t="s">
        <v>60</v>
      </c>
      <c r="E1377" t="s">
        <v>24</v>
      </c>
      <c r="F1377" s="107">
        <v>45473</v>
      </c>
      <c r="G1377" t="s">
        <v>3745</v>
      </c>
      <c r="H1377" t="s">
        <v>3746</v>
      </c>
      <c r="J1377">
        <v>16507</v>
      </c>
      <c r="DL1377">
        <v>16507</v>
      </c>
    </row>
    <row r="1378" spans="1:116" x14ac:dyDescent="0.3">
      <c r="A1378">
        <v>302</v>
      </c>
      <c r="B1378" t="s">
        <v>1426</v>
      </c>
      <c r="C1378" t="s">
        <v>216</v>
      </c>
      <c r="D1378" t="s">
        <v>60</v>
      </c>
      <c r="E1378" t="s">
        <v>24</v>
      </c>
      <c r="F1378" s="107">
        <v>45473</v>
      </c>
      <c r="G1378" t="s">
        <v>3745</v>
      </c>
      <c r="H1378" t="s">
        <v>3747</v>
      </c>
      <c r="J1378">
        <v>700</v>
      </c>
      <c r="DL1378">
        <v>700</v>
      </c>
    </row>
    <row r="1379" spans="1:116" x14ac:dyDescent="0.3">
      <c r="A1379">
        <v>302</v>
      </c>
      <c r="B1379" t="s">
        <v>1426</v>
      </c>
      <c r="C1379" t="s">
        <v>216</v>
      </c>
      <c r="D1379" t="s">
        <v>60</v>
      </c>
      <c r="E1379" t="s">
        <v>24</v>
      </c>
      <c r="F1379" s="107">
        <v>45473</v>
      </c>
      <c r="G1379" t="s">
        <v>3745</v>
      </c>
      <c r="H1379" t="s">
        <v>3748</v>
      </c>
      <c r="J1379">
        <v>223</v>
      </c>
      <c r="DL1379">
        <v>223</v>
      </c>
    </row>
    <row r="1380" spans="1:116" x14ac:dyDescent="0.3">
      <c r="A1380">
        <v>302</v>
      </c>
      <c r="B1380" t="s">
        <v>1426</v>
      </c>
      <c r="C1380" t="s">
        <v>216</v>
      </c>
      <c r="D1380" t="s">
        <v>60</v>
      </c>
      <c r="E1380" t="s">
        <v>24</v>
      </c>
      <c r="F1380" s="107">
        <v>45473</v>
      </c>
      <c r="G1380" t="s">
        <v>3745</v>
      </c>
      <c r="H1380" t="s">
        <v>3749</v>
      </c>
      <c r="J1380">
        <v>448</v>
      </c>
      <c r="DL1380">
        <v>448</v>
      </c>
    </row>
    <row r="1381" spans="1:116" x14ac:dyDescent="0.3">
      <c r="A1381">
        <v>303</v>
      </c>
      <c r="B1381" t="s">
        <v>256</v>
      </c>
      <c r="C1381" t="s">
        <v>257</v>
      </c>
      <c r="D1381" t="s">
        <v>60</v>
      </c>
      <c r="E1381" t="s">
        <v>24</v>
      </c>
      <c r="F1381" s="107">
        <v>45473</v>
      </c>
      <c r="G1381" t="s">
        <v>3750</v>
      </c>
      <c r="H1381" t="s">
        <v>3502</v>
      </c>
      <c r="I1381">
        <v>95</v>
      </c>
      <c r="J1381">
        <v>100</v>
      </c>
      <c r="BK1381">
        <v>14</v>
      </c>
      <c r="BL1381">
        <v>14</v>
      </c>
    </row>
    <row r="1382" spans="1:116" x14ac:dyDescent="0.3">
      <c r="A1382">
        <v>375</v>
      </c>
      <c r="B1382" t="s">
        <v>338</v>
      </c>
      <c r="C1382" t="s">
        <v>323</v>
      </c>
      <c r="D1382" t="s">
        <v>60</v>
      </c>
      <c r="E1382" t="s">
        <v>24</v>
      </c>
      <c r="F1382" s="107">
        <v>45473</v>
      </c>
      <c r="G1382" t="s">
        <v>3751</v>
      </c>
      <c r="H1382" t="s">
        <v>3489</v>
      </c>
      <c r="I1382">
        <v>100</v>
      </c>
      <c r="J1382">
        <v>100</v>
      </c>
      <c r="CW1382">
        <v>816</v>
      </c>
      <c r="CX1382">
        <v>816</v>
      </c>
    </row>
    <row r="1383" spans="1:116" x14ac:dyDescent="0.3">
      <c r="A1383">
        <v>386</v>
      </c>
      <c r="B1383" t="s">
        <v>352</v>
      </c>
      <c r="C1383" t="s">
        <v>351</v>
      </c>
      <c r="D1383" t="s">
        <v>60</v>
      </c>
      <c r="E1383" t="s">
        <v>24</v>
      </c>
      <c r="F1383" s="107">
        <v>45473</v>
      </c>
      <c r="G1383" t="s">
        <v>3752</v>
      </c>
      <c r="H1383" t="s">
        <v>532</v>
      </c>
      <c r="I1383">
        <v>100</v>
      </c>
      <c r="J1383">
        <v>112.4300003051758</v>
      </c>
      <c r="BO1383">
        <v>2190929800</v>
      </c>
      <c r="BP1383">
        <v>1948786035</v>
      </c>
    </row>
    <row r="1384" spans="1:116" x14ac:dyDescent="0.3">
      <c r="A1384">
        <v>408</v>
      </c>
      <c r="B1384" t="s">
        <v>382</v>
      </c>
      <c r="C1384" t="s">
        <v>44</v>
      </c>
      <c r="D1384" t="s">
        <v>60</v>
      </c>
      <c r="E1384" t="s">
        <v>24</v>
      </c>
      <c r="F1384" s="107">
        <v>45473</v>
      </c>
      <c r="G1384" t="s">
        <v>1636</v>
      </c>
      <c r="H1384" t="s">
        <v>3523</v>
      </c>
      <c r="I1384">
        <v>100</v>
      </c>
      <c r="J1384">
        <v>0</v>
      </c>
      <c r="BR1384">
        <v>0</v>
      </c>
      <c r="BS1384">
        <v>0</v>
      </c>
    </row>
    <row r="1385" spans="1:116" x14ac:dyDescent="0.3">
      <c r="A1385">
        <v>408</v>
      </c>
      <c r="B1385" t="s">
        <v>382</v>
      </c>
      <c r="C1385" t="s">
        <v>44</v>
      </c>
      <c r="D1385" t="s">
        <v>60</v>
      </c>
      <c r="E1385" t="s">
        <v>24</v>
      </c>
      <c r="F1385" s="107">
        <v>45473</v>
      </c>
      <c r="G1385" t="s">
        <v>1636</v>
      </c>
      <c r="H1385" t="s">
        <v>3524</v>
      </c>
      <c r="I1385">
        <v>100</v>
      </c>
      <c r="J1385">
        <v>0</v>
      </c>
      <c r="BR1385">
        <v>0</v>
      </c>
      <c r="BS1385">
        <v>0</v>
      </c>
    </row>
    <row r="1386" spans="1:116" x14ac:dyDescent="0.3">
      <c r="A1386">
        <v>408</v>
      </c>
      <c r="B1386" t="s">
        <v>382</v>
      </c>
      <c r="C1386" t="s">
        <v>44</v>
      </c>
      <c r="D1386" t="s">
        <v>60</v>
      </c>
      <c r="E1386" t="s">
        <v>24</v>
      </c>
      <c r="F1386" s="107">
        <v>45473</v>
      </c>
      <c r="G1386" t="s">
        <v>1636</v>
      </c>
      <c r="H1386" t="s">
        <v>3525</v>
      </c>
      <c r="I1386">
        <v>100</v>
      </c>
      <c r="J1386">
        <v>0</v>
      </c>
      <c r="BR1386">
        <v>0</v>
      </c>
      <c r="BS1386">
        <v>0</v>
      </c>
    </row>
    <row r="1387" spans="1:116" x14ac:dyDescent="0.3">
      <c r="A1387">
        <v>427</v>
      </c>
      <c r="B1387" t="s">
        <v>404</v>
      </c>
      <c r="C1387" t="s">
        <v>98</v>
      </c>
      <c r="D1387" t="s">
        <v>60</v>
      </c>
      <c r="E1387" t="s">
        <v>62</v>
      </c>
      <c r="F1387" s="107">
        <v>45473</v>
      </c>
      <c r="G1387" t="s">
        <v>3753</v>
      </c>
      <c r="H1387" t="s">
        <v>3421</v>
      </c>
      <c r="I1387">
        <v>0.3</v>
      </c>
      <c r="J1387">
        <v>0.25999999046325678</v>
      </c>
      <c r="O1387">
        <v>2176</v>
      </c>
      <c r="P1387">
        <v>3139</v>
      </c>
      <c r="Q1387">
        <v>14308</v>
      </c>
      <c r="R1387">
        <v>0</v>
      </c>
      <c r="Y1387">
        <v>5104</v>
      </c>
    </row>
    <row r="1388" spans="1:116" x14ac:dyDescent="0.3">
      <c r="A1388">
        <v>427</v>
      </c>
      <c r="B1388" t="s">
        <v>404</v>
      </c>
      <c r="C1388" t="s">
        <v>98</v>
      </c>
      <c r="D1388" t="s">
        <v>60</v>
      </c>
      <c r="E1388" t="s">
        <v>62</v>
      </c>
      <c r="F1388" s="107">
        <v>45473</v>
      </c>
      <c r="G1388" t="s">
        <v>3753</v>
      </c>
      <c r="H1388" t="s">
        <v>3423</v>
      </c>
      <c r="I1388">
        <v>0.15</v>
      </c>
      <c r="J1388">
        <v>0.119999997317791</v>
      </c>
      <c r="O1388">
        <v>530</v>
      </c>
      <c r="P1388">
        <v>24</v>
      </c>
      <c r="Q1388">
        <v>11628</v>
      </c>
      <c r="R1388">
        <v>2925</v>
      </c>
      <c r="Y1388">
        <v>1757</v>
      </c>
    </row>
    <row r="1389" spans="1:116" x14ac:dyDescent="0.3">
      <c r="A1389">
        <v>427</v>
      </c>
      <c r="B1389" t="s">
        <v>404</v>
      </c>
      <c r="C1389" t="s">
        <v>98</v>
      </c>
      <c r="D1389" t="s">
        <v>60</v>
      </c>
      <c r="E1389" t="s">
        <v>62</v>
      </c>
      <c r="F1389" s="107">
        <v>45473</v>
      </c>
      <c r="G1389" t="s">
        <v>3753</v>
      </c>
      <c r="H1389" t="s">
        <v>3426</v>
      </c>
      <c r="I1389">
        <v>0.2</v>
      </c>
      <c r="J1389">
        <v>0</v>
      </c>
      <c r="O1389">
        <v>0</v>
      </c>
      <c r="P1389">
        <v>0</v>
      </c>
      <c r="Q1389">
        <v>0</v>
      </c>
      <c r="R1389">
        <v>0</v>
      </c>
      <c r="Y1389">
        <v>0</v>
      </c>
    </row>
    <row r="1390" spans="1:116" x14ac:dyDescent="0.3">
      <c r="A1390">
        <v>427</v>
      </c>
      <c r="B1390" t="s">
        <v>404</v>
      </c>
      <c r="C1390" t="s">
        <v>98</v>
      </c>
      <c r="D1390" t="s">
        <v>60</v>
      </c>
      <c r="E1390" t="s">
        <v>62</v>
      </c>
      <c r="F1390" s="107">
        <v>45473</v>
      </c>
      <c r="G1390" t="s">
        <v>3753</v>
      </c>
      <c r="H1390" t="s">
        <v>3424</v>
      </c>
      <c r="I1390">
        <v>0.2</v>
      </c>
      <c r="J1390">
        <v>0</v>
      </c>
      <c r="O1390">
        <v>0</v>
      </c>
      <c r="P1390">
        <v>0</v>
      </c>
      <c r="Q1390">
        <v>0</v>
      </c>
      <c r="R1390">
        <v>0</v>
      </c>
      <c r="Y1390">
        <v>0</v>
      </c>
    </row>
    <row r="1391" spans="1:116" x14ac:dyDescent="0.3">
      <c r="A1391">
        <v>427</v>
      </c>
      <c r="B1391" t="s">
        <v>404</v>
      </c>
      <c r="C1391" t="s">
        <v>98</v>
      </c>
      <c r="D1391" t="s">
        <v>60</v>
      </c>
      <c r="E1391" t="s">
        <v>62</v>
      </c>
      <c r="F1391" s="107">
        <v>45473</v>
      </c>
      <c r="G1391" t="s">
        <v>3753</v>
      </c>
      <c r="H1391" t="s">
        <v>3427</v>
      </c>
      <c r="I1391">
        <v>0.2</v>
      </c>
      <c r="J1391">
        <v>0</v>
      </c>
      <c r="O1391">
        <v>0</v>
      </c>
      <c r="P1391">
        <v>0</v>
      </c>
      <c r="Q1391">
        <v>0</v>
      </c>
      <c r="R1391">
        <v>0</v>
      </c>
      <c r="Y1391">
        <v>0</v>
      </c>
    </row>
    <row r="1392" spans="1:116" x14ac:dyDescent="0.3">
      <c r="A1392">
        <v>427</v>
      </c>
      <c r="B1392" t="s">
        <v>404</v>
      </c>
      <c r="C1392" t="s">
        <v>98</v>
      </c>
      <c r="D1392" t="s">
        <v>60</v>
      </c>
      <c r="E1392" t="s">
        <v>62</v>
      </c>
      <c r="F1392" s="107">
        <v>45473</v>
      </c>
      <c r="G1392" t="s">
        <v>3753</v>
      </c>
      <c r="H1392" t="s">
        <v>3422</v>
      </c>
      <c r="I1392">
        <v>0.1</v>
      </c>
      <c r="J1392">
        <v>0.10000000149011611</v>
      </c>
      <c r="O1392">
        <v>427</v>
      </c>
      <c r="P1392">
        <v>972</v>
      </c>
      <c r="Q1392">
        <v>13150</v>
      </c>
      <c r="R1392">
        <v>4</v>
      </c>
      <c r="Y1392">
        <v>1440</v>
      </c>
    </row>
    <row r="1393" spans="1:74" x14ac:dyDescent="0.3">
      <c r="A1393">
        <v>428</v>
      </c>
      <c r="B1393" t="s">
        <v>405</v>
      </c>
      <c r="C1393" t="s">
        <v>98</v>
      </c>
      <c r="D1393" t="s">
        <v>60</v>
      </c>
      <c r="E1393" t="s">
        <v>62</v>
      </c>
      <c r="F1393" s="107">
        <v>45473</v>
      </c>
      <c r="G1393" t="s">
        <v>3754</v>
      </c>
      <c r="H1393" t="s">
        <v>3421</v>
      </c>
      <c r="I1393">
        <v>22</v>
      </c>
      <c r="J1393">
        <v>20.309999465942379</v>
      </c>
      <c r="O1393">
        <v>2176</v>
      </c>
      <c r="P1393">
        <v>3139</v>
      </c>
      <c r="Q1393">
        <v>14308</v>
      </c>
      <c r="R1393">
        <v>0</v>
      </c>
      <c r="W1393">
        <v>398604</v>
      </c>
    </row>
    <row r="1394" spans="1:74" x14ac:dyDescent="0.3">
      <c r="A1394">
        <v>428</v>
      </c>
      <c r="B1394" t="s">
        <v>405</v>
      </c>
      <c r="C1394" t="s">
        <v>98</v>
      </c>
      <c r="D1394" t="s">
        <v>60</v>
      </c>
      <c r="E1394" t="s">
        <v>62</v>
      </c>
      <c r="F1394" s="107">
        <v>45473</v>
      </c>
      <c r="G1394" t="s">
        <v>3754</v>
      </c>
      <c r="H1394" t="s">
        <v>3423</v>
      </c>
      <c r="I1394">
        <v>25</v>
      </c>
      <c r="J1394">
        <v>18.489999771118161</v>
      </c>
      <c r="O1394">
        <v>530</v>
      </c>
      <c r="P1394">
        <v>24</v>
      </c>
      <c r="Q1394">
        <v>11628</v>
      </c>
      <c r="R1394">
        <v>2925</v>
      </c>
      <c r="W1394">
        <v>279300</v>
      </c>
    </row>
    <row r="1395" spans="1:74" x14ac:dyDescent="0.3">
      <c r="A1395">
        <v>428</v>
      </c>
      <c r="B1395" t="s">
        <v>405</v>
      </c>
      <c r="C1395" t="s">
        <v>98</v>
      </c>
      <c r="D1395" t="s">
        <v>60</v>
      </c>
      <c r="E1395" t="s">
        <v>62</v>
      </c>
      <c r="F1395" s="107">
        <v>45473</v>
      </c>
      <c r="G1395" t="s">
        <v>3754</v>
      </c>
      <c r="H1395" t="s">
        <v>3426</v>
      </c>
      <c r="I1395">
        <v>1</v>
      </c>
      <c r="O1395">
        <v>0</v>
      </c>
      <c r="P1395">
        <v>0</v>
      </c>
      <c r="Q1395">
        <v>0</v>
      </c>
      <c r="R1395">
        <v>0</v>
      </c>
      <c r="W1395">
        <v>25920</v>
      </c>
    </row>
    <row r="1396" spans="1:74" x14ac:dyDescent="0.3">
      <c r="A1396">
        <v>428</v>
      </c>
      <c r="B1396" t="s">
        <v>405</v>
      </c>
      <c r="C1396" t="s">
        <v>98</v>
      </c>
      <c r="D1396" t="s">
        <v>60</v>
      </c>
      <c r="E1396" t="s">
        <v>62</v>
      </c>
      <c r="F1396" s="107">
        <v>45473</v>
      </c>
      <c r="G1396" t="s">
        <v>3754</v>
      </c>
      <c r="H1396" t="s">
        <v>3424</v>
      </c>
      <c r="I1396">
        <v>7</v>
      </c>
      <c r="O1396">
        <v>0</v>
      </c>
      <c r="P1396">
        <v>0</v>
      </c>
      <c r="Q1396">
        <v>0</v>
      </c>
      <c r="R1396">
        <v>0</v>
      </c>
      <c r="W1396">
        <v>23400</v>
      </c>
    </row>
    <row r="1397" spans="1:74" x14ac:dyDescent="0.3">
      <c r="A1397">
        <v>428</v>
      </c>
      <c r="B1397" t="s">
        <v>405</v>
      </c>
      <c r="C1397" t="s">
        <v>98</v>
      </c>
      <c r="D1397" t="s">
        <v>60</v>
      </c>
      <c r="E1397" t="s">
        <v>62</v>
      </c>
      <c r="F1397" s="107">
        <v>45473</v>
      </c>
      <c r="G1397" t="s">
        <v>3754</v>
      </c>
      <c r="H1397" t="s">
        <v>3427</v>
      </c>
      <c r="I1397">
        <v>1</v>
      </c>
      <c r="O1397">
        <v>0</v>
      </c>
      <c r="P1397">
        <v>0</v>
      </c>
      <c r="Q1397">
        <v>0</v>
      </c>
      <c r="R1397">
        <v>0</v>
      </c>
      <c r="W1397">
        <v>8350</v>
      </c>
    </row>
    <row r="1398" spans="1:74" x14ac:dyDescent="0.3">
      <c r="A1398">
        <v>428</v>
      </c>
      <c r="B1398" t="s">
        <v>405</v>
      </c>
      <c r="C1398" t="s">
        <v>98</v>
      </c>
      <c r="D1398" t="s">
        <v>60</v>
      </c>
      <c r="E1398" t="s">
        <v>62</v>
      </c>
      <c r="F1398" s="107">
        <v>45473</v>
      </c>
      <c r="G1398" t="s">
        <v>3754</v>
      </c>
      <c r="H1398" t="s">
        <v>3422</v>
      </c>
      <c r="I1398">
        <v>11</v>
      </c>
      <c r="J1398">
        <v>9.5699996948242188</v>
      </c>
      <c r="O1398">
        <v>427</v>
      </c>
      <c r="P1398">
        <v>972</v>
      </c>
      <c r="Q1398">
        <v>13150</v>
      </c>
      <c r="R1398">
        <v>4</v>
      </c>
      <c r="W1398">
        <v>139337</v>
      </c>
    </row>
    <row r="1399" spans="1:74" x14ac:dyDescent="0.3">
      <c r="A1399">
        <v>429</v>
      </c>
      <c r="B1399" t="s">
        <v>406</v>
      </c>
      <c r="C1399" t="s">
        <v>98</v>
      </c>
      <c r="D1399" t="s">
        <v>60</v>
      </c>
      <c r="E1399" t="s">
        <v>62</v>
      </c>
      <c r="F1399" s="107">
        <v>45473</v>
      </c>
      <c r="G1399" t="s">
        <v>3755</v>
      </c>
      <c r="H1399" t="s">
        <v>3421</v>
      </c>
      <c r="I1399">
        <v>0.4</v>
      </c>
      <c r="J1399">
        <v>1.070000052452087</v>
      </c>
      <c r="O1399">
        <v>2176</v>
      </c>
      <c r="P1399">
        <v>3139</v>
      </c>
      <c r="Q1399">
        <v>14308</v>
      </c>
      <c r="R1399">
        <v>0</v>
      </c>
      <c r="AA1399">
        <v>6488.25</v>
      </c>
      <c r="AB1399">
        <v>14581</v>
      </c>
    </row>
    <row r="1400" spans="1:74" x14ac:dyDescent="0.3">
      <c r="A1400">
        <v>429</v>
      </c>
      <c r="B1400" t="s">
        <v>406</v>
      </c>
      <c r="C1400" t="s">
        <v>98</v>
      </c>
      <c r="D1400" t="s">
        <v>60</v>
      </c>
      <c r="E1400" t="s">
        <v>62</v>
      </c>
      <c r="F1400" s="107">
        <v>45473</v>
      </c>
      <c r="G1400" t="s">
        <v>3755</v>
      </c>
      <c r="H1400" t="s">
        <v>3422</v>
      </c>
      <c r="I1400">
        <v>0.41</v>
      </c>
      <c r="J1400">
        <v>0.41999998688697809</v>
      </c>
      <c r="O1400">
        <v>427</v>
      </c>
      <c r="P1400">
        <v>972</v>
      </c>
      <c r="Q1400">
        <v>13150</v>
      </c>
      <c r="R1400">
        <v>4</v>
      </c>
      <c r="AA1400">
        <v>410.03</v>
      </c>
      <c r="AB1400">
        <v>5751.1</v>
      </c>
    </row>
    <row r="1401" spans="1:74" x14ac:dyDescent="0.3">
      <c r="A1401">
        <v>429</v>
      </c>
      <c r="B1401" t="s">
        <v>406</v>
      </c>
      <c r="C1401" t="s">
        <v>98</v>
      </c>
      <c r="D1401" t="s">
        <v>60</v>
      </c>
      <c r="E1401" t="s">
        <v>62</v>
      </c>
      <c r="F1401" s="107">
        <v>45473</v>
      </c>
      <c r="G1401" t="s">
        <v>3755</v>
      </c>
      <c r="H1401" t="s">
        <v>3423</v>
      </c>
      <c r="I1401">
        <v>0.38</v>
      </c>
      <c r="J1401">
        <v>0.34999999403953552</v>
      </c>
      <c r="O1401">
        <v>530</v>
      </c>
      <c r="P1401">
        <v>24</v>
      </c>
      <c r="Q1401">
        <v>11628</v>
      </c>
      <c r="R1401">
        <v>2925</v>
      </c>
      <c r="AA1401">
        <v>857.06</v>
      </c>
      <c r="AB1401">
        <v>4503.76</v>
      </c>
    </row>
    <row r="1402" spans="1:74" x14ac:dyDescent="0.3">
      <c r="A1402">
        <v>429</v>
      </c>
      <c r="B1402" t="s">
        <v>406</v>
      </c>
      <c r="C1402" t="s">
        <v>98</v>
      </c>
      <c r="D1402" t="s">
        <v>60</v>
      </c>
      <c r="E1402" t="s">
        <v>62</v>
      </c>
      <c r="F1402" s="107">
        <v>45473</v>
      </c>
      <c r="G1402" t="s">
        <v>3755</v>
      </c>
      <c r="H1402" t="s">
        <v>3427</v>
      </c>
      <c r="I1402">
        <v>0.76</v>
      </c>
      <c r="J1402">
        <v>2.4600000381469731</v>
      </c>
      <c r="O1402">
        <v>0</v>
      </c>
      <c r="P1402">
        <v>0</v>
      </c>
      <c r="Q1402">
        <v>0</v>
      </c>
      <c r="R1402">
        <v>0</v>
      </c>
      <c r="AA1402">
        <v>155.18</v>
      </c>
      <c r="AB1402">
        <v>66.56</v>
      </c>
    </row>
    <row r="1403" spans="1:74" x14ac:dyDescent="0.3">
      <c r="A1403">
        <v>430</v>
      </c>
      <c r="B1403" t="s">
        <v>407</v>
      </c>
      <c r="C1403" t="s">
        <v>94</v>
      </c>
      <c r="D1403" t="s">
        <v>60</v>
      </c>
      <c r="E1403" t="s">
        <v>24</v>
      </c>
      <c r="F1403" s="107">
        <v>45473</v>
      </c>
      <c r="G1403" t="s">
        <v>3756</v>
      </c>
      <c r="H1403" t="s">
        <v>3530</v>
      </c>
      <c r="I1403">
        <v>95</v>
      </c>
      <c r="J1403">
        <v>96.779998779296875</v>
      </c>
      <c r="BT1403">
        <v>6729663992</v>
      </c>
      <c r="BU1403">
        <v>6512807453</v>
      </c>
    </row>
    <row r="1404" spans="1:74" x14ac:dyDescent="0.3">
      <c r="A1404">
        <v>430</v>
      </c>
      <c r="B1404" t="s">
        <v>407</v>
      </c>
      <c r="C1404" t="s">
        <v>94</v>
      </c>
      <c r="D1404" t="s">
        <v>60</v>
      </c>
      <c r="E1404" t="s">
        <v>24</v>
      </c>
      <c r="F1404" s="107">
        <v>45473</v>
      </c>
      <c r="G1404" t="s">
        <v>3756</v>
      </c>
      <c r="H1404" t="s">
        <v>3531</v>
      </c>
      <c r="I1404">
        <v>95</v>
      </c>
      <c r="J1404">
        <v>104.9899978637695</v>
      </c>
      <c r="BT1404">
        <v>22564825144</v>
      </c>
      <c r="BU1404">
        <v>23690391487</v>
      </c>
    </row>
    <row r="1405" spans="1:74" x14ac:dyDescent="0.3">
      <c r="A1405">
        <v>430</v>
      </c>
      <c r="B1405" t="s">
        <v>407</v>
      </c>
      <c r="C1405" t="s">
        <v>94</v>
      </c>
      <c r="D1405" t="s">
        <v>60</v>
      </c>
      <c r="E1405" t="s">
        <v>24</v>
      </c>
      <c r="F1405" s="107">
        <v>45473</v>
      </c>
      <c r="G1405" t="s">
        <v>3756</v>
      </c>
      <c r="H1405" t="s">
        <v>3532</v>
      </c>
      <c r="I1405">
        <v>95</v>
      </c>
      <c r="J1405">
        <v>101.7099990844727</v>
      </c>
      <c r="BT1405">
        <v>29726576544</v>
      </c>
      <c r="BU1405">
        <v>30234782434</v>
      </c>
    </row>
    <row r="1406" spans="1:74" x14ac:dyDescent="0.3">
      <c r="A1406">
        <v>430</v>
      </c>
      <c r="B1406" t="s">
        <v>407</v>
      </c>
      <c r="C1406" t="s">
        <v>94</v>
      </c>
      <c r="D1406" t="s">
        <v>60</v>
      </c>
      <c r="E1406" t="s">
        <v>24</v>
      </c>
      <c r="F1406" s="107">
        <v>45473</v>
      </c>
      <c r="G1406" t="s">
        <v>3756</v>
      </c>
      <c r="H1406" t="s">
        <v>3533</v>
      </c>
      <c r="I1406">
        <v>95</v>
      </c>
      <c r="J1406">
        <v>101.4599990844727</v>
      </c>
      <c r="BT1406">
        <v>72328260028</v>
      </c>
      <c r="BU1406">
        <v>73384052513</v>
      </c>
    </row>
    <row r="1407" spans="1:74" x14ac:dyDescent="0.3">
      <c r="A1407">
        <v>433</v>
      </c>
      <c r="B1407" t="s">
        <v>410</v>
      </c>
      <c r="C1407" t="s">
        <v>98</v>
      </c>
      <c r="D1407" t="s">
        <v>60</v>
      </c>
      <c r="E1407" t="s">
        <v>62</v>
      </c>
      <c r="F1407" s="107">
        <v>45473</v>
      </c>
      <c r="G1407" t="s">
        <v>3757</v>
      </c>
      <c r="H1407" t="s">
        <v>3421</v>
      </c>
      <c r="I1407">
        <v>0.1</v>
      </c>
      <c r="J1407">
        <v>0.15000000596046451</v>
      </c>
      <c r="O1407">
        <v>2176</v>
      </c>
      <c r="P1407">
        <v>3139</v>
      </c>
      <c r="Q1407">
        <v>14308</v>
      </c>
      <c r="R1407">
        <v>0</v>
      </c>
      <c r="BV1407">
        <v>2990.02</v>
      </c>
    </row>
    <row r="1408" spans="1:74" x14ac:dyDescent="0.3">
      <c r="A1408">
        <v>433</v>
      </c>
      <c r="B1408" t="s">
        <v>410</v>
      </c>
      <c r="C1408" t="s">
        <v>98</v>
      </c>
      <c r="D1408" t="s">
        <v>60</v>
      </c>
      <c r="E1408" t="s">
        <v>62</v>
      </c>
      <c r="F1408" s="107">
        <v>45473</v>
      </c>
      <c r="G1408" t="s">
        <v>3757</v>
      </c>
      <c r="H1408" t="s">
        <v>3422</v>
      </c>
      <c r="I1408">
        <v>0.05</v>
      </c>
      <c r="O1408">
        <v>427</v>
      </c>
      <c r="P1408">
        <v>972</v>
      </c>
      <c r="Q1408">
        <v>13150</v>
      </c>
      <c r="R1408">
        <v>4</v>
      </c>
      <c r="BV1408">
        <v>15.7</v>
      </c>
    </row>
    <row r="1409" spans="1:120" x14ac:dyDescent="0.3">
      <c r="A1409">
        <v>433</v>
      </c>
      <c r="B1409" t="s">
        <v>410</v>
      </c>
      <c r="C1409" t="s">
        <v>98</v>
      </c>
      <c r="D1409" t="s">
        <v>60</v>
      </c>
      <c r="E1409" t="s">
        <v>62</v>
      </c>
      <c r="F1409" s="107">
        <v>45473</v>
      </c>
      <c r="G1409" t="s">
        <v>3757</v>
      </c>
      <c r="H1409" t="s">
        <v>3424</v>
      </c>
      <c r="I1409">
        <v>0.05</v>
      </c>
      <c r="O1409">
        <v>0</v>
      </c>
      <c r="P1409">
        <v>0</v>
      </c>
      <c r="Q1409">
        <v>0</v>
      </c>
      <c r="R1409">
        <v>0</v>
      </c>
      <c r="BV1409">
        <v>1.1000000000000001</v>
      </c>
    </row>
    <row r="1410" spans="1:120" x14ac:dyDescent="0.3">
      <c r="A1410">
        <v>433</v>
      </c>
      <c r="B1410" t="s">
        <v>410</v>
      </c>
      <c r="C1410" t="s">
        <v>98</v>
      </c>
      <c r="D1410" t="s">
        <v>60</v>
      </c>
      <c r="E1410" t="s">
        <v>62</v>
      </c>
      <c r="F1410" s="107">
        <v>45473</v>
      </c>
      <c r="G1410" t="s">
        <v>3757</v>
      </c>
      <c r="H1410" t="s">
        <v>3423</v>
      </c>
      <c r="I1410">
        <v>0.05</v>
      </c>
      <c r="J1410">
        <v>2.999999932944775E-2</v>
      </c>
      <c r="O1410">
        <v>530</v>
      </c>
      <c r="P1410">
        <v>24</v>
      </c>
      <c r="Q1410">
        <v>11628</v>
      </c>
      <c r="R1410">
        <v>2925</v>
      </c>
      <c r="BV1410">
        <v>482.69</v>
      </c>
    </row>
    <row r="1411" spans="1:120" x14ac:dyDescent="0.3">
      <c r="A1411">
        <v>435</v>
      </c>
      <c r="B1411" t="s">
        <v>412</v>
      </c>
      <c r="C1411" t="s">
        <v>98</v>
      </c>
      <c r="D1411" t="s">
        <v>60</v>
      </c>
      <c r="E1411" t="s">
        <v>24</v>
      </c>
      <c r="F1411" s="107">
        <v>45473</v>
      </c>
      <c r="G1411" t="s">
        <v>3758</v>
      </c>
      <c r="H1411" t="s">
        <v>3426</v>
      </c>
      <c r="I1411">
        <v>100</v>
      </c>
      <c r="J1411">
        <v>0</v>
      </c>
      <c r="BW1411">
        <v>0</v>
      </c>
      <c r="BX1411">
        <v>0</v>
      </c>
    </row>
    <row r="1412" spans="1:120" x14ac:dyDescent="0.3">
      <c r="A1412">
        <v>435</v>
      </c>
      <c r="B1412" t="s">
        <v>412</v>
      </c>
      <c r="C1412" t="s">
        <v>98</v>
      </c>
      <c r="D1412" t="s">
        <v>60</v>
      </c>
      <c r="E1412" t="s">
        <v>24</v>
      </c>
      <c r="F1412" s="107">
        <v>45473</v>
      </c>
      <c r="G1412" t="s">
        <v>3758</v>
      </c>
      <c r="H1412" t="s">
        <v>3427</v>
      </c>
      <c r="I1412">
        <v>100</v>
      </c>
      <c r="J1412">
        <v>0</v>
      </c>
      <c r="BW1412">
        <v>0</v>
      </c>
      <c r="BX1412">
        <v>0</v>
      </c>
    </row>
    <row r="1413" spans="1:120" x14ac:dyDescent="0.3">
      <c r="A1413">
        <v>435</v>
      </c>
      <c r="B1413" t="s">
        <v>412</v>
      </c>
      <c r="C1413" t="s">
        <v>98</v>
      </c>
      <c r="D1413" t="s">
        <v>60</v>
      </c>
      <c r="E1413" t="s">
        <v>24</v>
      </c>
      <c r="F1413" s="107">
        <v>45473</v>
      </c>
      <c r="G1413" t="s">
        <v>3758</v>
      </c>
      <c r="H1413" t="s">
        <v>3422</v>
      </c>
      <c r="I1413">
        <v>100</v>
      </c>
      <c r="J1413">
        <v>90</v>
      </c>
      <c r="BW1413">
        <v>0.01</v>
      </c>
      <c r="BX1413">
        <v>1E-3</v>
      </c>
    </row>
    <row r="1414" spans="1:120" x14ac:dyDescent="0.3">
      <c r="A1414">
        <v>435</v>
      </c>
      <c r="B1414" t="s">
        <v>412</v>
      </c>
      <c r="C1414" t="s">
        <v>98</v>
      </c>
      <c r="D1414" t="s">
        <v>60</v>
      </c>
      <c r="E1414" t="s">
        <v>24</v>
      </c>
      <c r="F1414" s="107">
        <v>45473</v>
      </c>
      <c r="G1414" t="s">
        <v>3758</v>
      </c>
      <c r="H1414" t="s">
        <v>3423</v>
      </c>
      <c r="I1414">
        <v>100</v>
      </c>
      <c r="J1414">
        <v>40</v>
      </c>
      <c r="BW1414">
        <v>0.05</v>
      </c>
      <c r="BX1414">
        <v>0.03</v>
      </c>
    </row>
    <row r="1415" spans="1:120" x14ac:dyDescent="0.3">
      <c r="A1415">
        <v>435</v>
      </c>
      <c r="B1415" t="s">
        <v>412</v>
      </c>
      <c r="C1415" t="s">
        <v>98</v>
      </c>
      <c r="D1415" t="s">
        <v>60</v>
      </c>
      <c r="E1415" t="s">
        <v>24</v>
      </c>
      <c r="F1415" s="107">
        <v>45473</v>
      </c>
      <c r="G1415" t="s">
        <v>3758</v>
      </c>
      <c r="H1415" t="s">
        <v>3421</v>
      </c>
      <c r="I1415">
        <v>100</v>
      </c>
      <c r="J1415">
        <v>-66.669998168945313</v>
      </c>
      <c r="BW1415">
        <v>0.09</v>
      </c>
      <c r="BX1415">
        <v>0.15</v>
      </c>
    </row>
    <row r="1416" spans="1:120" x14ac:dyDescent="0.3">
      <c r="A1416">
        <v>439</v>
      </c>
      <c r="B1416" t="s">
        <v>415</v>
      </c>
      <c r="C1416" t="s">
        <v>323</v>
      </c>
      <c r="D1416" t="s">
        <v>60</v>
      </c>
      <c r="E1416" t="s">
        <v>24</v>
      </c>
      <c r="F1416" s="107">
        <v>45473</v>
      </c>
      <c r="G1416" t="s">
        <v>3759</v>
      </c>
      <c r="H1416" t="s">
        <v>3490</v>
      </c>
      <c r="I1416">
        <v>100</v>
      </c>
      <c r="J1416">
        <v>100</v>
      </c>
      <c r="CY1416">
        <v>766</v>
      </c>
      <c r="CZ1416">
        <v>766</v>
      </c>
    </row>
    <row r="1417" spans="1:120" x14ac:dyDescent="0.3">
      <c r="A1417">
        <v>439</v>
      </c>
      <c r="B1417" t="s">
        <v>415</v>
      </c>
      <c r="C1417" t="s">
        <v>323</v>
      </c>
      <c r="D1417" t="s">
        <v>60</v>
      </c>
      <c r="E1417" t="s">
        <v>24</v>
      </c>
      <c r="F1417" s="107">
        <v>45473</v>
      </c>
      <c r="G1417" t="s">
        <v>3759</v>
      </c>
      <c r="H1417" t="s">
        <v>3491</v>
      </c>
      <c r="I1417">
        <v>100</v>
      </c>
      <c r="J1417">
        <v>100</v>
      </c>
      <c r="CY1417">
        <v>256</v>
      </c>
      <c r="CZ1417">
        <v>256</v>
      </c>
    </row>
    <row r="1418" spans="1:120" x14ac:dyDescent="0.3">
      <c r="A1418">
        <v>440</v>
      </c>
      <c r="B1418" t="s">
        <v>416</v>
      </c>
      <c r="C1418" t="s">
        <v>323</v>
      </c>
      <c r="D1418" t="s">
        <v>60</v>
      </c>
      <c r="E1418" t="s">
        <v>24</v>
      </c>
      <c r="F1418" s="107">
        <v>45473</v>
      </c>
      <c r="G1418" t="s">
        <v>3760</v>
      </c>
      <c r="H1418" t="s">
        <v>3491</v>
      </c>
      <c r="I1418">
        <v>98</v>
      </c>
      <c r="J1418">
        <v>99.30999755859375</v>
      </c>
      <c r="DA1418">
        <v>2874</v>
      </c>
      <c r="DB1418">
        <v>2894</v>
      </c>
    </row>
    <row r="1419" spans="1:120" x14ac:dyDescent="0.3">
      <c r="A1419">
        <v>440</v>
      </c>
      <c r="B1419" t="s">
        <v>416</v>
      </c>
      <c r="C1419" t="s">
        <v>323</v>
      </c>
      <c r="D1419" t="s">
        <v>60</v>
      </c>
      <c r="E1419" t="s">
        <v>24</v>
      </c>
      <c r="F1419" s="107">
        <v>45473</v>
      </c>
      <c r="G1419" t="s">
        <v>3760</v>
      </c>
      <c r="H1419" t="s">
        <v>3490</v>
      </c>
      <c r="I1419">
        <v>98</v>
      </c>
      <c r="J1419">
        <v>99.760002136230469</v>
      </c>
      <c r="DA1419">
        <v>41138</v>
      </c>
      <c r="DB1419">
        <v>41238</v>
      </c>
    </row>
    <row r="1420" spans="1:120" x14ac:dyDescent="0.3">
      <c r="A1420">
        <v>473</v>
      </c>
      <c r="B1420" t="s">
        <v>445</v>
      </c>
      <c r="C1420" t="s">
        <v>22</v>
      </c>
      <c r="D1420" t="s">
        <v>60</v>
      </c>
      <c r="E1420" t="s">
        <v>24</v>
      </c>
      <c r="F1420" s="107">
        <v>45473</v>
      </c>
      <c r="G1420" t="s">
        <v>3761</v>
      </c>
      <c r="H1420" t="s">
        <v>3762</v>
      </c>
      <c r="I1420">
        <v>100</v>
      </c>
      <c r="J1420">
        <v>100</v>
      </c>
      <c r="DM1420">
        <v>1</v>
      </c>
      <c r="DN1420">
        <v>1</v>
      </c>
    </row>
    <row r="1421" spans="1:120" x14ac:dyDescent="0.3">
      <c r="A1421">
        <v>473</v>
      </c>
      <c r="B1421" t="s">
        <v>445</v>
      </c>
      <c r="C1421" t="s">
        <v>22</v>
      </c>
      <c r="D1421" t="s">
        <v>60</v>
      </c>
      <c r="E1421" t="s">
        <v>24</v>
      </c>
      <c r="F1421" s="107">
        <v>45473</v>
      </c>
      <c r="G1421" t="s">
        <v>3761</v>
      </c>
      <c r="H1421" t="s">
        <v>3763</v>
      </c>
      <c r="I1421">
        <v>100</v>
      </c>
      <c r="J1421">
        <v>100</v>
      </c>
      <c r="DM1421">
        <v>15</v>
      </c>
      <c r="DN1421">
        <v>15</v>
      </c>
    </row>
    <row r="1422" spans="1:120" x14ac:dyDescent="0.3">
      <c r="A1422">
        <v>474</v>
      </c>
      <c r="B1422" t="s">
        <v>448</v>
      </c>
      <c r="C1422" t="s">
        <v>447</v>
      </c>
      <c r="D1422" t="s">
        <v>60</v>
      </c>
      <c r="E1422" t="s">
        <v>24</v>
      </c>
      <c r="F1422" s="107">
        <v>45473</v>
      </c>
      <c r="G1422" t="s">
        <v>3764</v>
      </c>
      <c r="H1422" t="s">
        <v>3511</v>
      </c>
      <c r="I1422">
        <v>100</v>
      </c>
      <c r="J1422">
        <v>0</v>
      </c>
      <c r="DO1422">
        <v>0</v>
      </c>
      <c r="DP1422">
        <v>0</v>
      </c>
    </row>
    <row r="1423" spans="1:120" x14ac:dyDescent="0.3">
      <c r="A1423">
        <v>474</v>
      </c>
      <c r="B1423" t="s">
        <v>448</v>
      </c>
      <c r="C1423" t="s">
        <v>447</v>
      </c>
      <c r="D1423" t="s">
        <v>60</v>
      </c>
      <c r="E1423" t="s">
        <v>24</v>
      </c>
      <c r="F1423" s="107">
        <v>45473</v>
      </c>
      <c r="G1423" t="s">
        <v>3764</v>
      </c>
      <c r="H1423" t="s">
        <v>3512</v>
      </c>
      <c r="I1423">
        <v>100</v>
      </c>
      <c r="J1423">
        <v>0</v>
      </c>
      <c r="DO1423">
        <v>0</v>
      </c>
      <c r="DP1423">
        <v>0</v>
      </c>
    </row>
    <row r="1424" spans="1:120" x14ac:dyDescent="0.3">
      <c r="A1424">
        <v>474</v>
      </c>
      <c r="B1424" t="s">
        <v>448</v>
      </c>
      <c r="C1424" t="s">
        <v>447</v>
      </c>
      <c r="D1424" t="s">
        <v>60</v>
      </c>
      <c r="E1424" t="s">
        <v>24</v>
      </c>
      <c r="F1424" s="107">
        <v>45473</v>
      </c>
      <c r="G1424" t="s">
        <v>3764</v>
      </c>
      <c r="H1424" t="s">
        <v>3513</v>
      </c>
      <c r="I1424">
        <v>100</v>
      </c>
      <c r="J1424">
        <v>0</v>
      </c>
      <c r="DO1424">
        <v>0</v>
      </c>
      <c r="DP1424">
        <v>0</v>
      </c>
    </row>
    <row r="1425" spans="1:124" x14ac:dyDescent="0.3">
      <c r="A1425">
        <v>474</v>
      </c>
      <c r="B1425" t="s">
        <v>448</v>
      </c>
      <c r="C1425" t="s">
        <v>447</v>
      </c>
      <c r="D1425" t="s">
        <v>60</v>
      </c>
      <c r="E1425" t="s">
        <v>24</v>
      </c>
      <c r="F1425" s="107">
        <v>45473</v>
      </c>
      <c r="G1425" t="s">
        <v>3764</v>
      </c>
      <c r="H1425" t="s">
        <v>3514</v>
      </c>
      <c r="I1425">
        <v>100</v>
      </c>
      <c r="J1425">
        <v>0</v>
      </c>
      <c r="DO1425">
        <v>0</v>
      </c>
      <c r="DP1425">
        <v>0</v>
      </c>
    </row>
    <row r="1426" spans="1:124" x14ac:dyDescent="0.3">
      <c r="A1426">
        <v>474</v>
      </c>
      <c r="B1426" t="s">
        <v>448</v>
      </c>
      <c r="C1426" t="s">
        <v>447</v>
      </c>
      <c r="D1426" t="s">
        <v>60</v>
      </c>
      <c r="E1426" t="s">
        <v>24</v>
      </c>
      <c r="F1426" s="107">
        <v>45473</v>
      </c>
      <c r="G1426" t="s">
        <v>3764</v>
      </c>
      <c r="H1426" t="s">
        <v>3515</v>
      </c>
      <c r="I1426">
        <v>100</v>
      </c>
      <c r="J1426">
        <v>0</v>
      </c>
      <c r="DO1426">
        <v>0</v>
      </c>
      <c r="DP1426">
        <v>0</v>
      </c>
    </row>
    <row r="1427" spans="1:124" x14ac:dyDescent="0.3">
      <c r="A1427">
        <v>474</v>
      </c>
      <c r="B1427" t="s">
        <v>448</v>
      </c>
      <c r="C1427" t="s">
        <v>447</v>
      </c>
      <c r="D1427" t="s">
        <v>60</v>
      </c>
      <c r="E1427" t="s">
        <v>24</v>
      </c>
      <c r="F1427" s="107">
        <v>45473</v>
      </c>
      <c r="G1427" t="s">
        <v>3764</v>
      </c>
      <c r="H1427" t="s">
        <v>3516</v>
      </c>
      <c r="I1427">
        <v>100</v>
      </c>
      <c r="J1427">
        <v>0</v>
      </c>
      <c r="DO1427">
        <v>0</v>
      </c>
      <c r="DP1427">
        <v>0</v>
      </c>
    </row>
    <row r="1428" spans="1:124" x14ac:dyDescent="0.3">
      <c r="A1428">
        <v>474</v>
      </c>
      <c r="B1428" t="s">
        <v>448</v>
      </c>
      <c r="C1428" t="s">
        <v>447</v>
      </c>
      <c r="D1428" t="s">
        <v>60</v>
      </c>
      <c r="E1428" t="s">
        <v>24</v>
      </c>
      <c r="F1428" s="107">
        <v>45473</v>
      </c>
      <c r="G1428" t="s">
        <v>3764</v>
      </c>
      <c r="H1428" t="s">
        <v>3517</v>
      </c>
      <c r="I1428">
        <v>100</v>
      </c>
      <c r="J1428">
        <v>0</v>
      </c>
      <c r="DO1428">
        <v>0</v>
      </c>
      <c r="DP1428">
        <v>0</v>
      </c>
    </row>
    <row r="1429" spans="1:124" x14ac:dyDescent="0.3">
      <c r="A1429">
        <v>474</v>
      </c>
      <c r="B1429" t="s">
        <v>448</v>
      </c>
      <c r="C1429" t="s">
        <v>447</v>
      </c>
      <c r="D1429" t="s">
        <v>60</v>
      </c>
      <c r="E1429" t="s">
        <v>24</v>
      </c>
      <c r="F1429" s="107">
        <v>45473</v>
      </c>
      <c r="G1429" t="s">
        <v>3764</v>
      </c>
      <c r="H1429" t="s">
        <v>3518</v>
      </c>
      <c r="I1429">
        <v>100</v>
      </c>
      <c r="J1429">
        <v>0</v>
      </c>
      <c r="DO1429">
        <v>0</v>
      </c>
      <c r="DP1429">
        <v>0</v>
      </c>
    </row>
    <row r="1430" spans="1:124" x14ac:dyDescent="0.3">
      <c r="A1430">
        <v>474</v>
      </c>
      <c r="B1430" t="s">
        <v>448</v>
      </c>
      <c r="C1430" t="s">
        <v>447</v>
      </c>
      <c r="D1430" t="s">
        <v>60</v>
      </c>
      <c r="E1430" t="s">
        <v>24</v>
      </c>
      <c r="F1430" s="107">
        <v>45473</v>
      </c>
      <c r="G1430" t="s">
        <v>3764</v>
      </c>
      <c r="H1430" t="s">
        <v>3519</v>
      </c>
      <c r="I1430">
        <v>100</v>
      </c>
      <c r="J1430">
        <v>0</v>
      </c>
      <c r="DO1430">
        <v>0</v>
      </c>
      <c r="DP1430">
        <v>0</v>
      </c>
    </row>
    <row r="1431" spans="1:124" x14ac:dyDescent="0.3">
      <c r="A1431">
        <v>474</v>
      </c>
      <c r="B1431" t="s">
        <v>448</v>
      </c>
      <c r="C1431" t="s">
        <v>447</v>
      </c>
      <c r="D1431" t="s">
        <v>60</v>
      </c>
      <c r="E1431" t="s">
        <v>24</v>
      </c>
      <c r="F1431" s="107">
        <v>45473</v>
      </c>
      <c r="G1431" t="s">
        <v>3764</v>
      </c>
      <c r="H1431" t="s">
        <v>3520</v>
      </c>
      <c r="I1431">
        <v>100</v>
      </c>
      <c r="J1431">
        <v>0</v>
      </c>
      <c r="DO1431">
        <v>0</v>
      </c>
      <c r="DP1431">
        <v>0</v>
      </c>
    </row>
    <row r="1432" spans="1:124" x14ac:dyDescent="0.3">
      <c r="A1432">
        <v>474</v>
      </c>
      <c r="B1432" t="s">
        <v>448</v>
      </c>
      <c r="C1432" t="s">
        <v>447</v>
      </c>
      <c r="D1432" t="s">
        <v>60</v>
      </c>
      <c r="E1432" t="s">
        <v>24</v>
      </c>
      <c r="F1432" s="107">
        <v>45473</v>
      </c>
      <c r="G1432" t="s">
        <v>3764</v>
      </c>
      <c r="H1432" t="s">
        <v>3521</v>
      </c>
      <c r="I1432">
        <v>100</v>
      </c>
      <c r="J1432">
        <v>0</v>
      </c>
      <c r="DO1432">
        <v>0</v>
      </c>
      <c r="DP1432">
        <v>0</v>
      </c>
    </row>
    <row r="1433" spans="1:124" x14ac:dyDescent="0.3">
      <c r="A1433">
        <v>474</v>
      </c>
      <c r="B1433" t="s">
        <v>448</v>
      </c>
      <c r="C1433" t="s">
        <v>447</v>
      </c>
      <c r="D1433" t="s">
        <v>60</v>
      </c>
      <c r="E1433" t="s">
        <v>24</v>
      </c>
      <c r="F1433" s="107">
        <v>45473</v>
      </c>
      <c r="G1433" t="s">
        <v>3764</v>
      </c>
      <c r="H1433" t="s">
        <v>3522</v>
      </c>
      <c r="I1433">
        <v>100</v>
      </c>
      <c r="J1433">
        <v>100</v>
      </c>
      <c r="DO1433">
        <v>1</v>
      </c>
      <c r="DP1433">
        <v>1</v>
      </c>
    </row>
    <row r="1434" spans="1:124" x14ac:dyDescent="0.3">
      <c r="A1434">
        <v>476</v>
      </c>
      <c r="B1434" t="s">
        <v>450</v>
      </c>
      <c r="C1434" t="s">
        <v>22</v>
      </c>
      <c r="D1434" t="s">
        <v>60</v>
      </c>
      <c r="E1434" t="s">
        <v>24</v>
      </c>
      <c r="F1434" s="107">
        <v>45473</v>
      </c>
      <c r="G1434" t="s">
        <v>3765</v>
      </c>
      <c r="H1434" t="s">
        <v>3763</v>
      </c>
      <c r="I1434">
        <v>100</v>
      </c>
      <c r="J1434">
        <v>100</v>
      </c>
      <c r="DQ1434">
        <v>15</v>
      </c>
      <c r="DR1434">
        <v>15</v>
      </c>
    </row>
    <row r="1435" spans="1:124" x14ac:dyDescent="0.3">
      <c r="A1435">
        <v>477</v>
      </c>
      <c r="B1435" t="s">
        <v>451</v>
      </c>
      <c r="C1435" t="s">
        <v>447</v>
      </c>
      <c r="D1435" t="s">
        <v>60</v>
      </c>
      <c r="E1435" t="s">
        <v>24</v>
      </c>
      <c r="F1435" s="107">
        <v>45473</v>
      </c>
      <c r="G1435" t="s">
        <v>3766</v>
      </c>
      <c r="H1435" t="s">
        <v>3517</v>
      </c>
      <c r="I1435">
        <v>100</v>
      </c>
      <c r="J1435">
        <v>100</v>
      </c>
      <c r="DS1435">
        <v>1</v>
      </c>
      <c r="DT1435">
        <v>1</v>
      </c>
    </row>
    <row r="1436" spans="1:124" x14ac:dyDescent="0.3">
      <c r="A1436">
        <v>477</v>
      </c>
      <c r="B1436" t="s">
        <v>451</v>
      </c>
      <c r="C1436" t="s">
        <v>447</v>
      </c>
      <c r="D1436" t="s">
        <v>60</v>
      </c>
      <c r="E1436" t="s">
        <v>24</v>
      </c>
      <c r="F1436" s="107">
        <v>45473</v>
      </c>
      <c r="G1436" t="s">
        <v>3766</v>
      </c>
      <c r="H1436" t="s">
        <v>3512</v>
      </c>
      <c r="I1436">
        <v>100</v>
      </c>
      <c r="J1436">
        <v>100</v>
      </c>
      <c r="DS1436">
        <v>1</v>
      </c>
      <c r="DT1436">
        <v>1</v>
      </c>
    </row>
    <row r="1437" spans="1:124" x14ac:dyDescent="0.3">
      <c r="A1437">
        <v>477</v>
      </c>
      <c r="B1437" t="s">
        <v>451</v>
      </c>
      <c r="C1437" t="s">
        <v>447</v>
      </c>
      <c r="D1437" t="s">
        <v>60</v>
      </c>
      <c r="E1437" t="s">
        <v>24</v>
      </c>
      <c r="F1437" s="107">
        <v>45473</v>
      </c>
      <c r="G1437" t="s">
        <v>3766</v>
      </c>
      <c r="H1437" t="s">
        <v>3521</v>
      </c>
      <c r="I1437">
        <v>100</v>
      </c>
      <c r="J1437">
        <v>100</v>
      </c>
      <c r="DS1437">
        <v>1</v>
      </c>
      <c r="DT1437">
        <v>1</v>
      </c>
    </row>
    <row r="1438" spans="1:124" x14ac:dyDescent="0.3">
      <c r="A1438">
        <v>477</v>
      </c>
      <c r="B1438" t="s">
        <v>451</v>
      </c>
      <c r="C1438" t="s">
        <v>447</v>
      </c>
      <c r="D1438" t="s">
        <v>60</v>
      </c>
      <c r="E1438" t="s">
        <v>24</v>
      </c>
      <c r="F1438" s="107">
        <v>45473</v>
      </c>
      <c r="G1438" t="s">
        <v>3766</v>
      </c>
      <c r="H1438" t="s">
        <v>3514</v>
      </c>
      <c r="I1438">
        <v>100</v>
      </c>
      <c r="J1438">
        <v>100</v>
      </c>
      <c r="DS1438">
        <v>2</v>
      </c>
      <c r="DT1438">
        <v>2</v>
      </c>
    </row>
    <row r="1439" spans="1:124" x14ac:dyDescent="0.3">
      <c r="A1439">
        <v>477</v>
      </c>
      <c r="B1439" t="s">
        <v>451</v>
      </c>
      <c r="C1439" t="s">
        <v>447</v>
      </c>
      <c r="D1439" t="s">
        <v>60</v>
      </c>
      <c r="E1439" t="s">
        <v>24</v>
      </c>
      <c r="F1439" s="107">
        <v>45473</v>
      </c>
      <c r="G1439" t="s">
        <v>3766</v>
      </c>
      <c r="H1439" t="s">
        <v>3520</v>
      </c>
      <c r="I1439">
        <v>100</v>
      </c>
      <c r="J1439">
        <v>100</v>
      </c>
      <c r="DS1439">
        <v>3</v>
      </c>
      <c r="DT1439">
        <v>3</v>
      </c>
    </row>
    <row r="1440" spans="1:124" x14ac:dyDescent="0.3">
      <c r="A1440">
        <v>477</v>
      </c>
      <c r="B1440" t="s">
        <v>451</v>
      </c>
      <c r="C1440" t="s">
        <v>447</v>
      </c>
      <c r="D1440" t="s">
        <v>60</v>
      </c>
      <c r="E1440" t="s">
        <v>24</v>
      </c>
      <c r="F1440" s="107">
        <v>45473</v>
      </c>
      <c r="G1440" t="s">
        <v>3766</v>
      </c>
      <c r="H1440" t="s">
        <v>3513</v>
      </c>
      <c r="I1440">
        <v>100</v>
      </c>
      <c r="J1440">
        <v>100</v>
      </c>
      <c r="DS1440">
        <v>2</v>
      </c>
      <c r="DT1440">
        <v>2</v>
      </c>
    </row>
    <row r="1441" spans="1:128" x14ac:dyDescent="0.3">
      <c r="A1441">
        <v>477</v>
      </c>
      <c r="B1441" t="s">
        <v>451</v>
      </c>
      <c r="C1441" t="s">
        <v>447</v>
      </c>
      <c r="D1441" t="s">
        <v>60</v>
      </c>
      <c r="E1441" t="s">
        <v>24</v>
      </c>
      <c r="F1441" s="107">
        <v>45473</v>
      </c>
      <c r="G1441" t="s">
        <v>3766</v>
      </c>
      <c r="H1441" t="s">
        <v>3522</v>
      </c>
      <c r="I1441">
        <v>100</v>
      </c>
      <c r="J1441">
        <v>100</v>
      </c>
      <c r="DS1441">
        <v>2</v>
      </c>
      <c r="DT1441">
        <v>2</v>
      </c>
    </row>
    <row r="1442" spans="1:128" x14ac:dyDescent="0.3">
      <c r="A1442">
        <v>477</v>
      </c>
      <c r="B1442" t="s">
        <v>451</v>
      </c>
      <c r="C1442" t="s">
        <v>447</v>
      </c>
      <c r="D1442" t="s">
        <v>60</v>
      </c>
      <c r="E1442" t="s">
        <v>24</v>
      </c>
      <c r="F1442" s="107">
        <v>45473</v>
      </c>
      <c r="G1442" t="s">
        <v>3766</v>
      </c>
      <c r="H1442" t="s">
        <v>3516</v>
      </c>
      <c r="I1442">
        <v>100</v>
      </c>
      <c r="J1442">
        <v>100</v>
      </c>
      <c r="DS1442">
        <v>1</v>
      </c>
      <c r="DT1442">
        <v>1</v>
      </c>
    </row>
    <row r="1443" spans="1:128" x14ac:dyDescent="0.3">
      <c r="A1443">
        <v>477</v>
      </c>
      <c r="B1443" t="s">
        <v>451</v>
      </c>
      <c r="C1443" t="s">
        <v>447</v>
      </c>
      <c r="D1443" t="s">
        <v>60</v>
      </c>
      <c r="E1443" t="s">
        <v>24</v>
      </c>
      <c r="F1443" s="107">
        <v>45473</v>
      </c>
      <c r="G1443" t="s">
        <v>3766</v>
      </c>
      <c r="H1443" t="s">
        <v>3519</v>
      </c>
      <c r="I1443">
        <v>100</v>
      </c>
      <c r="J1443">
        <v>100</v>
      </c>
      <c r="DS1443">
        <v>1</v>
      </c>
      <c r="DT1443">
        <v>1</v>
      </c>
    </row>
    <row r="1444" spans="1:128" x14ac:dyDescent="0.3">
      <c r="A1444">
        <v>478</v>
      </c>
      <c r="B1444" t="s">
        <v>452</v>
      </c>
      <c r="C1444" t="s">
        <v>447</v>
      </c>
      <c r="D1444" t="s">
        <v>60</v>
      </c>
      <c r="E1444" t="s">
        <v>24</v>
      </c>
      <c r="F1444" s="107">
        <v>45473</v>
      </c>
      <c r="G1444" t="s">
        <v>2098</v>
      </c>
      <c r="H1444" t="s">
        <v>3511</v>
      </c>
      <c r="I1444">
        <v>100</v>
      </c>
      <c r="J1444">
        <v>0</v>
      </c>
      <c r="DU1444">
        <v>0</v>
      </c>
      <c r="DV1444">
        <v>0</v>
      </c>
    </row>
    <row r="1445" spans="1:128" x14ac:dyDescent="0.3">
      <c r="A1445">
        <v>478</v>
      </c>
      <c r="B1445" t="s">
        <v>452</v>
      </c>
      <c r="C1445" t="s">
        <v>447</v>
      </c>
      <c r="D1445" t="s">
        <v>60</v>
      </c>
      <c r="E1445" t="s">
        <v>24</v>
      </c>
      <c r="F1445" s="107">
        <v>45473</v>
      </c>
      <c r="G1445" t="s">
        <v>2098</v>
      </c>
      <c r="H1445" t="s">
        <v>3512</v>
      </c>
      <c r="I1445">
        <v>100</v>
      </c>
      <c r="J1445">
        <v>0</v>
      </c>
      <c r="DU1445">
        <v>0</v>
      </c>
      <c r="DV1445">
        <v>0</v>
      </c>
    </row>
    <row r="1446" spans="1:128" x14ac:dyDescent="0.3">
      <c r="A1446">
        <v>478</v>
      </c>
      <c r="B1446" t="s">
        <v>452</v>
      </c>
      <c r="C1446" t="s">
        <v>447</v>
      </c>
      <c r="D1446" t="s">
        <v>60</v>
      </c>
      <c r="E1446" t="s">
        <v>24</v>
      </c>
      <c r="F1446" s="107">
        <v>45473</v>
      </c>
      <c r="G1446" t="s">
        <v>2098</v>
      </c>
      <c r="H1446" t="s">
        <v>3513</v>
      </c>
      <c r="I1446">
        <v>100</v>
      </c>
      <c r="J1446">
        <v>0</v>
      </c>
      <c r="DU1446">
        <v>0</v>
      </c>
      <c r="DV1446">
        <v>0</v>
      </c>
    </row>
    <row r="1447" spans="1:128" x14ac:dyDescent="0.3">
      <c r="A1447">
        <v>478</v>
      </c>
      <c r="B1447" t="s">
        <v>452</v>
      </c>
      <c r="C1447" t="s">
        <v>447</v>
      </c>
      <c r="D1447" t="s">
        <v>60</v>
      </c>
      <c r="E1447" t="s">
        <v>24</v>
      </c>
      <c r="F1447" s="107">
        <v>45473</v>
      </c>
      <c r="G1447" t="s">
        <v>2098</v>
      </c>
      <c r="H1447" t="s">
        <v>3514</v>
      </c>
      <c r="I1447">
        <v>100</v>
      </c>
      <c r="J1447">
        <v>0</v>
      </c>
      <c r="DU1447">
        <v>0</v>
      </c>
      <c r="DV1447">
        <v>0</v>
      </c>
    </row>
    <row r="1448" spans="1:128" x14ac:dyDescent="0.3">
      <c r="A1448">
        <v>478</v>
      </c>
      <c r="B1448" t="s">
        <v>452</v>
      </c>
      <c r="C1448" t="s">
        <v>447</v>
      </c>
      <c r="D1448" t="s">
        <v>60</v>
      </c>
      <c r="E1448" t="s">
        <v>24</v>
      </c>
      <c r="F1448" s="107">
        <v>45473</v>
      </c>
      <c r="G1448" t="s">
        <v>2098</v>
      </c>
      <c r="H1448" t="s">
        <v>3515</v>
      </c>
      <c r="I1448">
        <v>100</v>
      </c>
      <c r="J1448">
        <v>0</v>
      </c>
      <c r="DU1448">
        <v>0</v>
      </c>
      <c r="DV1448">
        <v>0</v>
      </c>
    </row>
    <row r="1449" spans="1:128" x14ac:dyDescent="0.3">
      <c r="A1449">
        <v>478</v>
      </c>
      <c r="B1449" t="s">
        <v>452</v>
      </c>
      <c r="C1449" t="s">
        <v>447</v>
      </c>
      <c r="D1449" t="s">
        <v>60</v>
      </c>
      <c r="E1449" t="s">
        <v>24</v>
      </c>
      <c r="F1449" s="107">
        <v>45473</v>
      </c>
      <c r="G1449" t="s">
        <v>2098</v>
      </c>
      <c r="H1449" t="s">
        <v>3516</v>
      </c>
      <c r="I1449">
        <v>100</v>
      </c>
      <c r="J1449">
        <v>0</v>
      </c>
      <c r="DU1449">
        <v>0</v>
      </c>
      <c r="DV1449">
        <v>0</v>
      </c>
    </row>
    <row r="1450" spans="1:128" x14ac:dyDescent="0.3">
      <c r="A1450">
        <v>478</v>
      </c>
      <c r="B1450" t="s">
        <v>452</v>
      </c>
      <c r="C1450" t="s">
        <v>447</v>
      </c>
      <c r="D1450" t="s">
        <v>60</v>
      </c>
      <c r="E1450" t="s">
        <v>24</v>
      </c>
      <c r="F1450" s="107">
        <v>45473</v>
      </c>
      <c r="G1450" t="s">
        <v>2098</v>
      </c>
      <c r="H1450" t="s">
        <v>3517</v>
      </c>
      <c r="I1450">
        <v>100</v>
      </c>
      <c r="J1450">
        <v>0</v>
      </c>
      <c r="DU1450">
        <v>0</v>
      </c>
      <c r="DV1450">
        <v>0</v>
      </c>
    </row>
    <row r="1451" spans="1:128" x14ac:dyDescent="0.3">
      <c r="A1451">
        <v>478</v>
      </c>
      <c r="B1451" t="s">
        <v>452</v>
      </c>
      <c r="C1451" t="s">
        <v>447</v>
      </c>
      <c r="D1451" t="s">
        <v>60</v>
      </c>
      <c r="E1451" t="s">
        <v>24</v>
      </c>
      <c r="F1451" s="107">
        <v>45473</v>
      </c>
      <c r="G1451" t="s">
        <v>2098</v>
      </c>
      <c r="H1451" t="s">
        <v>3518</v>
      </c>
      <c r="I1451">
        <v>100</v>
      </c>
      <c r="J1451">
        <v>0</v>
      </c>
      <c r="DU1451">
        <v>0</v>
      </c>
      <c r="DV1451">
        <v>0</v>
      </c>
    </row>
    <row r="1452" spans="1:128" x14ac:dyDescent="0.3">
      <c r="A1452">
        <v>478</v>
      </c>
      <c r="B1452" t="s">
        <v>452</v>
      </c>
      <c r="C1452" t="s">
        <v>447</v>
      </c>
      <c r="D1452" t="s">
        <v>60</v>
      </c>
      <c r="E1452" t="s">
        <v>24</v>
      </c>
      <c r="F1452" s="107">
        <v>45473</v>
      </c>
      <c r="G1452" t="s">
        <v>2098</v>
      </c>
      <c r="H1452" t="s">
        <v>3519</v>
      </c>
      <c r="I1452">
        <v>100</v>
      </c>
      <c r="J1452">
        <v>0</v>
      </c>
      <c r="DU1452">
        <v>0</v>
      </c>
      <c r="DV1452">
        <v>0</v>
      </c>
    </row>
    <row r="1453" spans="1:128" x14ac:dyDescent="0.3">
      <c r="A1453">
        <v>478</v>
      </c>
      <c r="B1453" t="s">
        <v>452</v>
      </c>
      <c r="C1453" t="s">
        <v>447</v>
      </c>
      <c r="D1453" t="s">
        <v>60</v>
      </c>
      <c r="E1453" t="s">
        <v>24</v>
      </c>
      <c r="F1453" s="107">
        <v>45473</v>
      </c>
      <c r="G1453" t="s">
        <v>2098</v>
      </c>
      <c r="H1453" t="s">
        <v>3520</v>
      </c>
      <c r="I1453">
        <v>100</v>
      </c>
      <c r="J1453">
        <v>0</v>
      </c>
      <c r="DU1453">
        <v>0</v>
      </c>
      <c r="DV1453">
        <v>0</v>
      </c>
    </row>
    <row r="1454" spans="1:128" x14ac:dyDescent="0.3">
      <c r="A1454">
        <v>478</v>
      </c>
      <c r="B1454" t="s">
        <v>452</v>
      </c>
      <c r="C1454" t="s">
        <v>447</v>
      </c>
      <c r="D1454" t="s">
        <v>60</v>
      </c>
      <c r="E1454" t="s">
        <v>24</v>
      </c>
      <c r="F1454" s="107">
        <v>45473</v>
      </c>
      <c r="G1454" t="s">
        <v>2098</v>
      </c>
      <c r="H1454" t="s">
        <v>3521</v>
      </c>
      <c r="I1454">
        <v>100</v>
      </c>
      <c r="J1454">
        <v>0</v>
      </c>
      <c r="DU1454">
        <v>0</v>
      </c>
      <c r="DV1454">
        <v>0</v>
      </c>
    </row>
    <row r="1455" spans="1:128" x14ac:dyDescent="0.3">
      <c r="A1455">
        <v>478</v>
      </c>
      <c r="B1455" t="s">
        <v>452</v>
      </c>
      <c r="C1455" t="s">
        <v>447</v>
      </c>
      <c r="D1455" t="s">
        <v>60</v>
      </c>
      <c r="E1455" t="s">
        <v>24</v>
      </c>
      <c r="F1455" s="107">
        <v>45473</v>
      </c>
      <c r="G1455" t="s">
        <v>2098</v>
      </c>
      <c r="H1455" t="s">
        <v>3522</v>
      </c>
      <c r="I1455">
        <v>100</v>
      </c>
      <c r="J1455">
        <v>0</v>
      </c>
      <c r="DU1455">
        <v>0</v>
      </c>
      <c r="DV1455">
        <v>0</v>
      </c>
    </row>
    <row r="1456" spans="1:128" x14ac:dyDescent="0.3">
      <c r="A1456">
        <v>479</v>
      </c>
      <c r="B1456" t="s">
        <v>453</v>
      </c>
      <c r="C1456" t="s">
        <v>447</v>
      </c>
      <c r="D1456" t="s">
        <v>60</v>
      </c>
      <c r="E1456" t="s">
        <v>24</v>
      </c>
      <c r="F1456" s="107">
        <v>45473</v>
      </c>
      <c r="G1456" t="s">
        <v>3767</v>
      </c>
      <c r="H1456" t="s">
        <v>3522</v>
      </c>
      <c r="I1456">
        <v>100</v>
      </c>
      <c r="J1456">
        <v>100</v>
      </c>
      <c r="DW1456">
        <v>1</v>
      </c>
      <c r="DX1456">
        <v>1</v>
      </c>
    </row>
    <row r="1457" spans="1:52" x14ac:dyDescent="0.3">
      <c r="A1457">
        <v>213</v>
      </c>
      <c r="B1457" t="s">
        <v>151</v>
      </c>
      <c r="C1457" t="s">
        <v>98</v>
      </c>
      <c r="D1457" t="s">
        <v>54</v>
      </c>
      <c r="E1457" t="s">
        <v>24</v>
      </c>
      <c r="F1457" s="107">
        <v>45473</v>
      </c>
      <c r="G1457" t="s">
        <v>3768</v>
      </c>
      <c r="H1457" t="s">
        <v>3454</v>
      </c>
      <c r="I1457">
        <v>90</v>
      </c>
      <c r="J1457">
        <v>100</v>
      </c>
      <c r="AW1457">
        <v>45</v>
      </c>
      <c r="AX1457">
        <v>45</v>
      </c>
    </row>
    <row r="1458" spans="1:52" x14ac:dyDescent="0.3">
      <c r="A1458">
        <v>213</v>
      </c>
      <c r="B1458" t="s">
        <v>151</v>
      </c>
      <c r="C1458" t="s">
        <v>98</v>
      </c>
      <c r="D1458" t="s">
        <v>54</v>
      </c>
      <c r="E1458" t="s">
        <v>24</v>
      </c>
      <c r="F1458" s="107">
        <v>45473</v>
      </c>
      <c r="G1458" t="s">
        <v>3768</v>
      </c>
      <c r="H1458" t="s">
        <v>3449</v>
      </c>
      <c r="I1458">
        <v>90</v>
      </c>
      <c r="J1458">
        <v>100</v>
      </c>
      <c r="AW1458">
        <v>18</v>
      </c>
      <c r="AX1458">
        <v>18</v>
      </c>
    </row>
    <row r="1459" spans="1:52" x14ac:dyDescent="0.3">
      <c r="A1459">
        <v>213</v>
      </c>
      <c r="B1459" t="s">
        <v>151</v>
      </c>
      <c r="C1459" t="s">
        <v>98</v>
      </c>
      <c r="D1459" t="s">
        <v>54</v>
      </c>
      <c r="E1459" t="s">
        <v>24</v>
      </c>
      <c r="F1459" s="107">
        <v>45473</v>
      </c>
      <c r="G1459" t="s">
        <v>3768</v>
      </c>
      <c r="H1459" t="s">
        <v>3450</v>
      </c>
      <c r="I1459">
        <v>90</v>
      </c>
      <c r="J1459">
        <v>100</v>
      </c>
      <c r="AW1459">
        <v>26</v>
      </c>
      <c r="AX1459">
        <v>26</v>
      </c>
    </row>
    <row r="1460" spans="1:52" x14ac:dyDescent="0.3">
      <c r="A1460">
        <v>213</v>
      </c>
      <c r="B1460" t="s">
        <v>151</v>
      </c>
      <c r="C1460" t="s">
        <v>98</v>
      </c>
      <c r="D1460" t="s">
        <v>54</v>
      </c>
      <c r="E1460" t="s">
        <v>24</v>
      </c>
      <c r="F1460" s="107">
        <v>45473</v>
      </c>
      <c r="G1460" t="s">
        <v>3768</v>
      </c>
      <c r="H1460" t="s">
        <v>3451</v>
      </c>
      <c r="I1460">
        <v>90</v>
      </c>
      <c r="J1460">
        <v>100</v>
      </c>
      <c r="AW1460">
        <v>13</v>
      </c>
      <c r="AX1460">
        <v>13</v>
      </c>
    </row>
    <row r="1461" spans="1:52" x14ac:dyDescent="0.3">
      <c r="A1461">
        <v>213</v>
      </c>
      <c r="B1461" t="s">
        <v>151</v>
      </c>
      <c r="C1461" t="s">
        <v>98</v>
      </c>
      <c r="D1461" t="s">
        <v>54</v>
      </c>
      <c r="E1461" t="s">
        <v>24</v>
      </c>
      <c r="F1461" s="107">
        <v>45473</v>
      </c>
      <c r="G1461" t="s">
        <v>3768</v>
      </c>
      <c r="H1461" t="s">
        <v>3536</v>
      </c>
      <c r="I1461">
        <v>90</v>
      </c>
      <c r="J1461">
        <v>100</v>
      </c>
      <c r="AW1461">
        <v>9</v>
      </c>
      <c r="AX1461">
        <v>9</v>
      </c>
    </row>
    <row r="1462" spans="1:52" x14ac:dyDescent="0.3">
      <c r="A1462">
        <v>213</v>
      </c>
      <c r="B1462" t="s">
        <v>151</v>
      </c>
      <c r="C1462" t="s">
        <v>98</v>
      </c>
      <c r="D1462" t="s">
        <v>54</v>
      </c>
      <c r="E1462" t="s">
        <v>24</v>
      </c>
      <c r="F1462" s="107">
        <v>45473</v>
      </c>
      <c r="G1462" t="s">
        <v>3768</v>
      </c>
      <c r="H1462" t="s">
        <v>3537</v>
      </c>
      <c r="I1462">
        <v>90</v>
      </c>
      <c r="J1462">
        <v>100</v>
      </c>
      <c r="AW1462">
        <v>2</v>
      </c>
      <c r="AX1462">
        <v>2</v>
      </c>
    </row>
    <row r="1463" spans="1:52" x14ac:dyDescent="0.3">
      <c r="A1463">
        <v>213</v>
      </c>
      <c r="B1463" t="s">
        <v>151</v>
      </c>
      <c r="C1463" t="s">
        <v>98</v>
      </c>
      <c r="D1463" t="s">
        <v>54</v>
      </c>
      <c r="E1463" t="s">
        <v>24</v>
      </c>
      <c r="F1463" s="107">
        <v>45473</v>
      </c>
      <c r="G1463" t="s">
        <v>3768</v>
      </c>
      <c r="H1463" t="s">
        <v>3453</v>
      </c>
      <c r="I1463">
        <v>90</v>
      </c>
      <c r="J1463">
        <v>100</v>
      </c>
      <c r="AW1463">
        <v>13</v>
      </c>
      <c r="AX1463">
        <v>13</v>
      </c>
    </row>
    <row r="1464" spans="1:52" x14ac:dyDescent="0.3">
      <c r="A1464">
        <v>213</v>
      </c>
      <c r="B1464" t="s">
        <v>151</v>
      </c>
      <c r="C1464" t="s">
        <v>98</v>
      </c>
      <c r="D1464" t="s">
        <v>54</v>
      </c>
      <c r="E1464" t="s">
        <v>24</v>
      </c>
      <c r="F1464" s="107">
        <v>45473</v>
      </c>
      <c r="G1464" t="s">
        <v>3768</v>
      </c>
      <c r="H1464" t="s">
        <v>3452</v>
      </c>
      <c r="I1464">
        <v>90</v>
      </c>
      <c r="J1464">
        <v>100</v>
      </c>
      <c r="AW1464">
        <v>45</v>
      </c>
      <c r="AX1464">
        <v>45</v>
      </c>
    </row>
    <row r="1465" spans="1:52" x14ac:dyDescent="0.3">
      <c r="A1465">
        <v>238</v>
      </c>
      <c r="B1465" t="s">
        <v>177</v>
      </c>
      <c r="C1465" t="s">
        <v>98</v>
      </c>
      <c r="D1465" t="s">
        <v>54</v>
      </c>
      <c r="E1465" t="s">
        <v>24</v>
      </c>
      <c r="F1465" s="107">
        <v>45473</v>
      </c>
      <c r="G1465" t="s">
        <v>1238</v>
      </c>
      <c r="H1465" t="s">
        <v>3456</v>
      </c>
      <c r="I1465">
        <v>90</v>
      </c>
      <c r="J1465">
        <v>100</v>
      </c>
      <c r="AY1465">
        <v>1</v>
      </c>
      <c r="AZ1465">
        <v>1</v>
      </c>
    </row>
    <row r="1466" spans="1:52" x14ac:dyDescent="0.3">
      <c r="A1466">
        <v>238</v>
      </c>
      <c r="B1466" t="s">
        <v>177</v>
      </c>
      <c r="C1466" t="s">
        <v>98</v>
      </c>
      <c r="D1466" t="s">
        <v>54</v>
      </c>
      <c r="E1466" t="s">
        <v>24</v>
      </c>
      <c r="F1466" s="107">
        <v>45473</v>
      </c>
      <c r="G1466" t="s">
        <v>1238</v>
      </c>
      <c r="H1466" t="s">
        <v>3458</v>
      </c>
      <c r="I1466">
        <v>90</v>
      </c>
      <c r="J1466">
        <v>100</v>
      </c>
      <c r="AY1466">
        <v>5</v>
      </c>
      <c r="AZ1466">
        <v>5</v>
      </c>
    </row>
    <row r="1467" spans="1:52" x14ac:dyDescent="0.3">
      <c r="A1467">
        <v>238</v>
      </c>
      <c r="B1467" t="s">
        <v>177</v>
      </c>
      <c r="C1467" t="s">
        <v>98</v>
      </c>
      <c r="D1467" t="s">
        <v>54</v>
      </c>
      <c r="E1467" t="s">
        <v>24</v>
      </c>
      <c r="F1467" s="107">
        <v>45473</v>
      </c>
      <c r="G1467" t="s">
        <v>1238</v>
      </c>
      <c r="H1467" t="s">
        <v>3459</v>
      </c>
      <c r="I1467">
        <v>90</v>
      </c>
      <c r="J1467">
        <v>80</v>
      </c>
      <c r="AY1467">
        <v>4</v>
      </c>
      <c r="AZ1467">
        <v>5</v>
      </c>
    </row>
    <row r="1468" spans="1:52" x14ac:dyDescent="0.3">
      <c r="A1468">
        <v>238</v>
      </c>
      <c r="B1468" t="s">
        <v>177</v>
      </c>
      <c r="C1468" t="s">
        <v>98</v>
      </c>
      <c r="D1468" t="s">
        <v>54</v>
      </c>
      <c r="E1468" t="s">
        <v>24</v>
      </c>
      <c r="F1468" s="107">
        <v>45473</v>
      </c>
      <c r="G1468" t="s">
        <v>1238</v>
      </c>
      <c r="H1468" t="s">
        <v>3539</v>
      </c>
      <c r="I1468">
        <v>90</v>
      </c>
      <c r="J1468">
        <v>0</v>
      </c>
      <c r="AY1468">
        <v>0</v>
      </c>
      <c r="AZ1468">
        <v>0</v>
      </c>
    </row>
    <row r="1469" spans="1:52" x14ac:dyDescent="0.3">
      <c r="A1469">
        <v>238</v>
      </c>
      <c r="B1469" t="s">
        <v>177</v>
      </c>
      <c r="C1469" t="s">
        <v>98</v>
      </c>
      <c r="D1469" t="s">
        <v>54</v>
      </c>
      <c r="E1469" t="s">
        <v>24</v>
      </c>
      <c r="F1469" s="107">
        <v>45473</v>
      </c>
      <c r="G1469" t="s">
        <v>1238</v>
      </c>
      <c r="H1469" t="s">
        <v>3540</v>
      </c>
      <c r="I1469">
        <v>90</v>
      </c>
      <c r="J1469">
        <v>0</v>
      </c>
      <c r="AY1469">
        <v>0</v>
      </c>
      <c r="AZ1469">
        <v>0</v>
      </c>
    </row>
    <row r="1470" spans="1:52" x14ac:dyDescent="0.3">
      <c r="A1470">
        <v>238</v>
      </c>
      <c r="B1470" t="s">
        <v>177</v>
      </c>
      <c r="C1470" t="s">
        <v>98</v>
      </c>
      <c r="D1470" t="s">
        <v>54</v>
      </c>
      <c r="E1470" t="s">
        <v>24</v>
      </c>
      <c r="F1470" s="107">
        <v>45473</v>
      </c>
      <c r="G1470" t="s">
        <v>1238</v>
      </c>
      <c r="H1470" t="s">
        <v>3460</v>
      </c>
      <c r="I1470">
        <v>90</v>
      </c>
      <c r="J1470">
        <v>100</v>
      </c>
      <c r="AY1470">
        <v>3</v>
      </c>
      <c r="AZ1470">
        <v>3</v>
      </c>
    </row>
    <row r="1471" spans="1:52" x14ac:dyDescent="0.3">
      <c r="A1471">
        <v>238</v>
      </c>
      <c r="B1471" t="s">
        <v>177</v>
      </c>
      <c r="C1471" t="s">
        <v>98</v>
      </c>
      <c r="D1471" t="s">
        <v>54</v>
      </c>
      <c r="E1471" t="s">
        <v>24</v>
      </c>
      <c r="F1471" s="107">
        <v>45473</v>
      </c>
      <c r="G1471" t="s">
        <v>1238</v>
      </c>
      <c r="H1471" t="s">
        <v>3457</v>
      </c>
      <c r="I1471">
        <v>90</v>
      </c>
      <c r="J1471">
        <v>53.849998474121087</v>
      </c>
      <c r="AY1471">
        <v>7</v>
      </c>
      <c r="AZ1471">
        <v>13</v>
      </c>
    </row>
    <row r="1472" spans="1:52" x14ac:dyDescent="0.3">
      <c r="A1472">
        <v>238</v>
      </c>
      <c r="B1472" t="s">
        <v>177</v>
      </c>
      <c r="C1472" t="s">
        <v>98</v>
      </c>
      <c r="D1472" t="s">
        <v>54</v>
      </c>
      <c r="E1472" t="s">
        <v>24</v>
      </c>
      <c r="F1472" s="107">
        <v>45473</v>
      </c>
      <c r="G1472" t="s">
        <v>1238</v>
      </c>
      <c r="H1472" t="s">
        <v>3461</v>
      </c>
      <c r="I1472">
        <v>90</v>
      </c>
      <c r="J1472">
        <v>100</v>
      </c>
      <c r="AY1472">
        <v>5</v>
      </c>
      <c r="AZ1472">
        <v>5</v>
      </c>
    </row>
    <row r="1473" spans="1:96" x14ac:dyDescent="0.3">
      <c r="A1473">
        <v>306</v>
      </c>
      <c r="B1473" t="s">
        <v>260</v>
      </c>
      <c r="C1473" t="s">
        <v>194</v>
      </c>
      <c r="D1473" t="s">
        <v>54</v>
      </c>
      <c r="E1473" t="s">
        <v>24</v>
      </c>
      <c r="F1473" s="107">
        <v>45473</v>
      </c>
      <c r="G1473" t="s">
        <v>3769</v>
      </c>
      <c r="H1473" t="s">
        <v>3543</v>
      </c>
      <c r="I1473">
        <v>100</v>
      </c>
      <c r="J1473">
        <v>103</v>
      </c>
      <c r="BY1473">
        <v>103</v>
      </c>
    </row>
    <row r="1474" spans="1:96" x14ac:dyDescent="0.3">
      <c r="A1474">
        <v>373</v>
      </c>
      <c r="B1474" t="s">
        <v>336</v>
      </c>
      <c r="C1474" t="s">
        <v>198</v>
      </c>
      <c r="D1474" t="s">
        <v>54</v>
      </c>
      <c r="E1474" t="s">
        <v>24</v>
      </c>
      <c r="F1474" s="107">
        <v>45473</v>
      </c>
      <c r="G1474" t="s">
        <v>3770</v>
      </c>
      <c r="H1474" t="s">
        <v>34</v>
      </c>
      <c r="I1474">
        <v>100</v>
      </c>
      <c r="J1474">
        <v>101.61000061035161</v>
      </c>
      <c r="BZ1474">
        <v>63</v>
      </c>
      <c r="CA1474">
        <v>62</v>
      </c>
    </row>
    <row r="1475" spans="1:96" x14ac:dyDescent="0.3">
      <c r="A1475">
        <v>390</v>
      </c>
      <c r="B1475" t="s">
        <v>356</v>
      </c>
      <c r="C1475" t="s">
        <v>198</v>
      </c>
      <c r="D1475" t="s">
        <v>54</v>
      </c>
      <c r="E1475" t="s">
        <v>24</v>
      </c>
      <c r="F1475" s="107">
        <v>45473</v>
      </c>
      <c r="G1475" t="s">
        <v>3771</v>
      </c>
      <c r="H1475" t="s">
        <v>3522</v>
      </c>
      <c r="I1475">
        <v>100</v>
      </c>
      <c r="J1475">
        <v>121.40000152587891</v>
      </c>
      <c r="CB1475">
        <v>44.65</v>
      </c>
      <c r="CC1475">
        <v>36.78</v>
      </c>
    </row>
    <row r="1476" spans="1:96" x14ac:dyDescent="0.3">
      <c r="A1476">
        <v>409</v>
      </c>
      <c r="B1476" t="s">
        <v>383</v>
      </c>
      <c r="C1476" t="s">
        <v>46</v>
      </c>
      <c r="D1476" t="s">
        <v>54</v>
      </c>
      <c r="E1476" t="s">
        <v>24</v>
      </c>
      <c r="F1476" s="107">
        <v>45473</v>
      </c>
      <c r="G1476" t="s">
        <v>3772</v>
      </c>
      <c r="H1476" t="s">
        <v>3616</v>
      </c>
      <c r="I1476">
        <v>95</v>
      </c>
      <c r="J1476">
        <v>97.089996337890625</v>
      </c>
      <c r="CQ1476">
        <v>267</v>
      </c>
      <c r="CR1476">
        <v>275</v>
      </c>
    </row>
    <row r="1477" spans="1:96" x14ac:dyDescent="0.3">
      <c r="A1477">
        <v>409</v>
      </c>
      <c r="B1477" t="s">
        <v>383</v>
      </c>
      <c r="C1477" t="s">
        <v>46</v>
      </c>
      <c r="D1477" t="s">
        <v>54</v>
      </c>
      <c r="E1477" t="s">
        <v>24</v>
      </c>
      <c r="F1477" s="107">
        <v>45473</v>
      </c>
      <c r="G1477" t="s">
        <v>3772</v>
      </c>
      <c r="H1477" t="s">
        <v>3617</v>
      </c>
      <c r="I1477">
        <v>95</v>
      </c>
      <c r="J1477">
        <v>100</v>
      </c>
      <c r="CQ1477">
        <v>257</v>
      </c>
      <c r="CR1477">
        <v>257</v>
      </c>
    </row>
    <row r="1478" spans="1:96" x14ac:dyDescent="0.3">
      <c r="A1478">
        <v>414</v>
      </c>
      <c r="B1478" t="s">
        <v>390</v>
      </c>
      <c r="C1478" t="s">
        <v>198</v>
      </c>
      <c r="D1478" t="s">
        <v>54</v>
      </c>
      <c r="E1478" t="s">
        <v>24</v>
      </c>
      <c r="F1478" s="107">
        <v>45473</v>
      </c>
      <c r="G1478" t="s">
        <v>3773</v>
      </c>
      <c r="H1478" t="s">
        <v>3550</v>
      </c>
      <c r="I1478">
        <v>100</v>
      </c>
      <c r="J1478">
        <v>97.80999755859375</v>
      </c>
      <c r="CD1478">
        <v>80</v>
      </c>
      <c r="CE1478">
        <v>81.790000000000006</v>
      </c>
    </row>
    <row r="1479" spans="1:96" x14ac:dyDescent="0.3">
      <c r="A1479">
        <v>414</v>
      </c>
      <c r="B1479" t="s">
        <v>390</v>
      </c>
      <c r="C1479" t="s">
        <v>198</v>
      </c>
      <c r="D1479" t="s">
        <v>54</v>
      </c>
      <c r="E1479" t="s">
        <v>24</v>
      </c>
      <c r="F1479" s="107">
        <v>45473</v>
      </c>
      <c r="G1479" t="s">
        <v>3773</v>
      </c>
      <c r="H1479" t="s">
        <v>3547</v>
      </c>
      <c r="I1479">
        <v>100</v>
      </c>
      <c r="J1479">
        <v>103.7799987792969</v>
      </c>
      <c r="CD1479">
        <v>42.33</v>
      </c>
      <c r="CE1479">
        <v>40.79</v>
      </c>
    </row>
    <row r="1480" spans="1:96" x14ac:dyDescent="0.3">
      <c r="A1480">
        <v>414</v>
      </c>
      <c r="B1480" t="s">
        <v>390</v>
      </c>
      <c r="C1480" t="s">
        <v>198</v>
      </c>
      <c r="D1480" t="s">
        <v>54</v>
      </c>
      <c r="E1480" t="s">
        <v>24</v>
      </c>
      <c r="F1480" s="107">
        <v>45473</v>
      </c>
      <c r="G1480" t="s">
        <v>3773</v>
      </c>
      <c r="H1480" t="s">
        <v>3553</v>
      </c>
      <c r="I1480">
        <v>100</v>
      </c>
      <c r="J1480">
        <v>95.269996643066406</v>
      </c>
      <c r="CD1480">
        <v>62.83</v>
      </c>
      <c r="CE1480">
        <v>65.95</v>
      </c>
    </row>
    <row r="1481" spans="1:96" x14ac:dyDescent="0.3">
      <c r="A1481">
        <v>414</v>
      </c>
      <c r="B1481" t="s">
        <v>390</v>
      </c>
      <c r="C1481" t="s">
        <v>198</v>
      </c>
      <c r="D1481" t="s">
        <v>54</v>
      </c>
      <c r="E1481" t="s">
        <v>24</v>
      </c>
      <c r="F1481" s="107">
        <v>45473</v>
      </c>
      <c r="G1481" t="s">
        <v>3773</v>
      </c>
      <c r="H1481" t="s">
        <v>3554</v>
      </c>
      <c r="I1481">
        <v>100</v>
      </c>
      <c r="J1481">
        <v>107.9700012207031</v>
      </c>
      <c r="CD1481">
        <v>85.57</v>
      </c>
      <c r="CE1481">
        <v>79.25</v>
      </c>
    </row>
    <row r="1482" spans="1:96" x14ac:dyDescent="0.3">
      <c r="A1482">
        <v>414</v>
      </c>
      <c r="B1482" t="s">
        <v>390</v>
      </c>
      <c r="C1482" t="s">
        <v>198</v>
      </c>
      <c r="D1482" t="s">
        <v>54</v>
      </c>
      <c r="E1482" t="s">
        <v>24</v>
      </c>
      <c r="F1482" s="107">
        <v>45473</v>
      </c>
      <c r="G1482" t="s">
        <v>3773</v>
      </c>
      <c r="H1482" t="s">
        <v>3551</v>
      </c>
      <c r="I1482">
        <v>100</v>
      </c>
      <c r="J1482">
        <v>99.699996948242188</v>
      </c>
      <c r="CD1482">
        <v>65.63</v>
      </c>
      <c r="CE1482">
        <v>65.83</v>
      </c>
    </row>
    <row r="1483" spans="1:96" x14ac:dyDescent="0.3">
      <c r="A1483">
        <v>414</v>
      </c>
      <c r="B1483" t="s">
        <v>390</v>
      </c>
      <c r="C1483" t="s">
        <v>198</v>
      </c>
      <c r="D1483" t="s">
        <v>54</v>
      </c>
      <c r="E1483" t="s">
        <v>24</v>
      </c>
      <c r="F1483" s="107">
        <v>45473</v>
      </c>
      <c r="G1483" t="s">
        <v>3773</v>
      </c>
      <c r="H1483" t="s">
        <v>3548</v>
      </c>
      <c r="I1483">
        <v>100</v>
      </c>
      <c r="J1483">
        <v>95.400001525878906</v>
      </c>
      <c r="CD1483">
        <v>88</v>
      </c>
      <c r="CE1483">
        <v>92.24</v>
      </c>
    </row>
    <row r="1484" spans="1:96" x14ac:dyDescent="0.3">
      <c r="A1484">
        <v>414</v>
      </c>
      <c r="B1484" t="s">
        <v>390</v>
      </c>
      <c r="C1484" t="s">
        <v>198</v>
      </c>
      <c r="D1484" t="s">
        <v>54</v>
      </c>
      <c r="E1484" t="s">
        <v>24</v>
      </c>
      <c r="F1484" s="107">
        <v>45473</v>
      </c>
      <c r="G1484" t="s">
        <v>3773</v>
      </c>
      <c r="H1484" t="s">
        <v>3549</v>
      </c>
      <c r="I1484">
        <v>100</v>
      </c>
      <c r="J1484">
        <v>93.25</v>
      </c>
      <c r="CD1484">
        <v>48.34</v>
      </c>
      <c r="CE1484">
        <v>51.84</v>
      </c>
    </row>
    <row r="1485" spans="1:96" x14ac:dyDescent="0.3">
      <c r="A1485">
        <v>414</v>
      </c>
      <c r="B1485" t="s">
        <v>390</v>
      </c>
      <c r="C1485" t="s">
        <v>198</v>
      </c>
      <c r="D1485" t="s">
        <v>54</v>
      </c>
      <c r="E1485" t="s">
        <v>24</v>
      </c>
      <c r="F1485" s="107">
        <v>45473</v>
      </c>
      <c r="G1485" t="s">
        <v>3773</v>
      </c>
      <c r="H1485" t="s">
        <v>3552</v>
      </c>
      <c r="I1485">
        <v>100</v>
      </c>
      <c r="J1485">
        <v>121.1699981689453</v>
      </c>
      <c r="CD1485">
        <v>62.5</v>
      </c>
      <c r="CE1485">
        <v>51.58</v>
      </c>
    </row>
    <row r="1486" spans="1:96" x14ac:dyDescent="0.3">
      <c r="A1486">
        <v>414</v>
      </c>
      <c r="B1486" t="s">
        <v>390</v>
      </c>
      <c r="C1486" t="s">
        <v>198</v>
      </c>
      <c r="D1486" t="s">
        <v>54</v>
      </c>
      <c r="E1486" t="s">
        <v>24</v>
      </c>
      <c r="F1486" s="107">
        <v>45473</v>
      </c>
      <c r="G1486" t="s">
        <v>3773</v>
      </c>
      <c r="H1486" t="s">
        <v>3679</v>
      </c>
      <c r="I1486">
        <v>100</v>
      </c>
      <c r="J1486">
        <v>86.220001220703125</v>
      </c>
      <c r="CD1486">
        <v>45</v>
      </c>
      <c r="CE1486">
        <v>52.19</v>
      </c>
    </row>
    <row r="1487" spans="1:96" x14ac:dyDescent="0.3">
      <c r="A1487">
        <v>415</v>
      </c>
      <c r="B1487" t="s">
        <v>391</v>
      </c>
      <c r="C1487" t="s">
        <v>198</v>
      </c>
      <c r="D1487" t="s">
        <v>54</v>
      </c>
      <c r="E1487" t="s">
        <v>24</v>
      </c>
      <c r="F1487" s="107">
        <v>45473</v>
      </c>
      <c r="G1487" t="s">
        <v>3774</v>
      </c>
      <c r="H1487" t="s">
        <v>3683</v>
      </c>
      <c r="I1487">
        <v>100</v>
      </c>
      <c r="J1487">
        <v>90.419998168945313</v>
      </c>
      <c r="CF1487">
        <v>48.5</v>
      </c>
      <c r="CG1487">
        <v>53.64</v>
      </c>
    </row>
    <row r="1488" spans="1:96" x14ac:dyDescent="0.3">
      <c r="A1488">
        <v>415</v>
      </c>
      <c r="B1488" t="s">
        <v>391</v>
      </c>
      <c r="C1488" t="s">
        <v>198</v>
      </c>
      <c r="D1488" t="s">
        <v>54</v>
      </c>
      <c r="E1488" t="s">
        <v>24</v>
      </c>
      <c r="F1488" s="107">
        <v>45473</v>
      </c>
      <c r="G1488" t="s">
        <v>3774</v>
      </c>
      <c r="H1488" t="s">
        <v>3559</v>
      </c>
      <c r="I1488">
        <v>100</v>
      </c>
      <c r="J1488">
        <v>74.569999694824219</v>
      </c>
      <c r="CF1488">
        <v>40</v>
      </c>
      <c r="CG1488">
        <v>53.64</v>
      </c>
    </row>
    <row r="1489" spans="1:87" x14ac:dyDescent="0.3">
      <c r="A1489">
        <v>415</v>
      </c>
      <c r="B1489" t="s">
        <v>391</v>
      </c>
      <c r="C1489" t="s">
        <v>198</v>
      </c>
      <c r="D1489" t="s">
        <v>54</v>
      </c>
      <c r="E1489" t="s">
        <v>24</v>
      </c>
      <c r="F1489" s="107">
        <v>45473</v>
      </c>
      <c r="G1489" t="s">
        <v>3774</v>
      </c>
      <c r="H1489" t="s">
        <v>3556</v>
      </c>
      <c r="I1489">
        <v>100</v>
      </c>
      <c r="J1489">
        <v>83.459999084472656</v>
      </c>
      <c r="CF1489">
        <v>65.67</v>
      </c>
      <c r="CG1489">
        <v>78.680000000000007</v>
      </c>
    </row>
    <row r="1490" spans="1:87" x14ac:dyDescent="0.3">
      <c r="A1490">
        <v>415</v>
      </c>
      <c r="B1490" t="s">
        <v>391</v>
      </c>
      <c r="C1490" t="s">
        <v>198</v>
      </c>
      <c r="D1490" t="s">
        <v>54</v>
      </c>
      <c r="E1490" t="s">
        <v>24</v>
      </c>
      <c r="F1490" s="107">
        <v>45473</v>
      </c>
      <c r="G1490" t="s">
        <v>3774</v>
      </c>
      <c r="H1490" t="s">
        <v>3560</v>
      </c>
      <c r="I1490">
        <v>100</v>
      </c>
      <c r="J1490">
        <v>121.8300018310547</v>
      </c>
      <c r="CF1490">
        <v>43.92</v>
      </c>
      <c r="CG1490">
        <v>36.049999999999997</v>
      </c>
    </row>
    <row r="1491" spans="1:87" x14ac:dyDescent="0.3">
      <c r="A1491">
        <v>415</v>
      </c>
      <c r="B1491" t="s">
        <v>391</v>
      </c>
      <c r="C1491" t="s">
        <v>198</v>
      </c>
      <c r="D1491" t="s">
        <v>54</v>
      </c>
      <c r="E1491" t="s">
        <v>24</v>
      </c>
      <c r="F1491" s="107">
        <v>45473</v>
      </c>
      <c r="G1491" t="s">
        <v>3774</v>
      </c>
      <c r="H1491" t="s">
        <v>3557</v>
      </c>
      <c r="I1491">
        <v>100</v>
      </c>
      <c r="J1491">
        <v>85.879997253417969</v>
      </c>
      <c r="CF1491">
        <v>68.599999999999994</v>
      </c>
      <c r="CG1491">
        <v>79.88</v>
      </c>
    </row>
    <row r="1492" spans="1:87" x14ac:dyDescent="0.3">
      <c r="A1492">
        <v>415</v>
      </c>
      <c r="B1492" t="s">
        <v>391</v>
      </c>
      <c r="C1492" t="s">
        <v>198</v>
      </c>
      <c r="D1492" t="s">
        <v>54</v>
      </c>
      <c r="E1492" t="s">
        <v>24</v>
      </c>
      <c r="F1492" s="107">
        <v>45473</v>
      </c>
      <c r="G1492" t="s">
        <v>3774</v>
      </c>
      <c r="H1492" t="s">
        <v>3648</v>
      </c>
      <c r="I1492">
        <v>100</v>
      </c>
      <c r="J1492">
        <v>123.0899963378906</v>
      </c>
      <c r="CF1492">
        <v>57.83</v>
      </c>
      <c r="CG1492">
        <v>46.98</v>
      </c>
    </row>
    <row r="1493" spans="1:87" x14ac:dyDescent="0.3">
      <c r="A1493">
        <v>415</v>
      </c>
      <c r="B1493" t="s">
        <v>391</v>
      </c>
      <c r="C1493" t="s">
        <v>198</v>
      </c>
      <c r="D1493" t="s">
        <v>54</v>
      </c>
      <c r="E1493" t="s">
        <v>24</v>
      </c>
      <c r="F1493" s="107">
        <v>45473</v>
      </c>
      <c r="G1493" t="s">
        <v>3774</v>
      </c>
      <c r="H1493" t="s">
        <v>3684</v>
      </c>
      <c r="I1493">
        <v>100</v>
      </c>
      <c r="J1493">
        <v>97</v>
      </c>
      <c r="CF1493">
        <v>97</v>
      </c>
      <c r="CG1493">
        <v>100</v>
      </c>
    </row>
    <row r="1494" spans="1:87" x14ac:dyDescent="0.3">
      <c r="A1494">
        <v>415</v>
      </c>
      <c r="B1494" t="s">
        <v>391</v>
      </c>
      <c r="C1494" t="s">
        <v>198</v>
      </c>
      <c r="D1494" t="s">
        <v>54</v>
      </c>
      <c r="E1494" t="s">
        <v>24</v>
      </c>
      <c r="F1494" s="107">
        <v>45473</v>
      </c>
      <c r="G1494" t="s">
        <v>3774</v>
      </c>
      <c r="H1494" t="s">
        <v>3561</v>
      </c>
      <c r="I1494">
        <v>100</v>
      </c>
      <c r="J1494">
        <v>106.6800003051758</v>
      </c>
      <c r="CF1494">
        <v>86.67</v>
      </c>
      <c r="CG1494">
        <v>81.239999999999995</v>
      </c>
    </row>
    <row r="1495" spans="1:87" x14ac:dyDescent="0.3">
      <c r="A1495">
        <v>415</v>
      </c>
      <c r="B1495" t="s">
        <v>391</v>
      </c>
      <c r="C1495" t="s">
        <v>198</v>
      </c>
      <c r="D1495" t="s">
        <v>54</v>
      </c>
      <c r="E1495" t="s">
        <v>24</v>
      </c>
      <c r="F1495" s="107">
        <v>45473</v>
      </c>
      <c r="G1495" t="s">
        <v>3774</v>
      </c>
      <c r="H1495" t="s">
        <v>3562</v>
      </c>
      <c r="I1495">
        <v>100</v>
      </c>
      <c r="J1495">
        <v>73.290000915527344</v>
      </c>
      <c r="CF1495">
        <v>52.22</v>
      </c>
      <c r="CG1495">
        <v>71.25</v>
      </c>
    </row>
    <row r="1496" spans="1:87" x14ac:dyDescent="0.3">
      <c r="A1496">
        <v>415</v>
      </c>
      <c r="B1496" t="s">
        <v>391</v>
      </c>
      <c r="C1496" t="s">
        <v>198</v>
      </c>
      <c r="D1496" t="s">
        <v>54</v>
      </c>
      <c r="E1496" t="s">
        <v>24</v>
      </c>
      <c r="F1496" s="107">
        <v>45473</v>
      </c>
      <c r="G1496" t="s">
        <v>3774</v>
      </c>
      <c r="H1496" t="s">
        <v>3681</v>
      </c>
      <c r="I1496">
        <v>100</v>
      </c>
      <c r="J1496">
        <v>84.720001220703125</v>
      </c>
      <c r="CF1496">
        <v>54.67</v>
      </c>
      <c r="CG1496">
        <v>64.53</v>
      </c>
    </row>
    <row r="1497" spans="1:87" x14ac:dyDescent="0.3">
      <c r="A1497">
        <v>415</v>
      </c>
      <c r="B1497" t="s">
        <v>391</v>
      </c>
      <c r="C1497" t="s">
        <v>198</v>
      </c>
      <c r="D1497" t="s">
        <v>54</v>
      </c>
      <c r="E1497" t="s">
        <v>24</v>
      </c>
      <c r="F1497" s="107">
        <v>45473</v>
      </c>
      <c r="G1497" t="s">
        <v>3774</v>
      </c>
      <c r="H1497" t="s">
        <v>3682</v>
      </c>
      <c r="I1497">
        <v>100</v>
      </c>
      <c r="J1497">
        <v>88.269996643066406</v>
      </c>
      <c r="CF1497">
        <v>77.5</v>
      </c>
      <c r="CG1497">
        <v>87.8</v>
      </c>
    </row>
    <row r="1498" spans="1:87" x14ac:dyDescent="0.3">
      <c r="A1498">
        <v>415</v>
      </c>
      <c r="B1498" t="s">
        <v>391</v>
      </c>
      <c r="C1498" t="s">
        <v>198</v>
      </c>
      <c r="D1498" t="s">
        <v>54</v>
      </c>
      <c r="E1498" t="s">
        <v>24</v>
      </c>
      <c r="F1498" s="107">
        <v>45473</v>
      </c>
      <c r="G1498" t="s">
        <v>3774</v>
      </c>
      <c r="H1498" t="s">
        <v>3686</v>
      </c>
      <c r="I1498">
        <v>100</v>
      </c>
      <c r="J1498">
        <v>95.25</v>
      </c>
      <c r="CF1498">
        <v>26.66</v>
      </c>
      <c r="CG1498">
        <v>27.99</v>
      </c>
    </row>
    <row r="1499" spans="1:87" x14ac:dyDescent="0.3">
      <c r="A1499">
        <v>415</v>
      </c>
      <c r="B1499" t="s">
        <v>391</v>
      </c>
      <c r="C1499" t="s">
        <v>198</v>
      </c>
      <c r="D1499" t="s">
        <v>54</v>
      </c>
      <c r="E1499" t="s">
        <v>24</v>
      </c>
      <c r="F1499" s="107">
        <v>45473</v>
      </c>
      <c r="G1499" t="s">
        <v>3774</v>
      </c>
      <c r="H1499" t="s">
        <v>3685</v>
      </c>
      <c r="I1499">
        <v>100</v>
      </c>
      <c r="J1499">
        <v>85</v>
      </c>
      <c r="CF1499">
        <v>85</v>
      </c>
      <c r="CG1499">
        <v>100</v>
      </c>
    </row>
    <row r="1500" spans="1:87" x14ac:dyDescent="0.3">
      <c r="A1500">
        <v>416</v>
      </c>
      <c r="B1500" t="s">
        <v>392</v>
      </c>
      <c r="C1500" t="s">
        <v>198</v>
      </c>
      <c r="D1500" t="s">
        <v>54</v>
      </c>
      <c r="E1500" t="s">
        <v>24</v>
      </c>
      <c r="F1500" s="107">
        <v>45473</v>
      </c>
      <c r="G1500" t="s">
        <v>3775</v>
      </c>
      <c r="H1500" t="s">
        <v>3688</v>
      </c>
      <c r="I1500">
        <v>100</v>
      </c>
      <c r="J1500">
        <v>107.1600036621094</v>
      </c>
      <c r="CH1500">
        <v>61.67</v>
      </c>
      <c r="CI1500">
        <v>57.55</v>
      </c>
    </row>
    <row r="1501" spans="1:87" x14ac:dyDescent="0.3">
      <c r="A1501">
        <v>416</v>
      </c>
      <c r="B1501" t="s">
        <v>392</v>
      </c>
      <c r="C1501" t="s">
        <v>198</v>
      </c>
      <c r="D1501" t="s">
        <v>54</v>
      </c>
      <c r="E1501" t="s">
        <v>24</v>
      </c>
      <c r="F1501" s="107">
        <v>45473</v>
      </c>
      <c r="G1501" t="s">
        <v>3775</v>
      </c>
      <c r="H1501" t="s">
        <v>3690</v>
      </c>
      <c r="I1501">
        <v>100</v>
      </c>
      <c r="J1501">
        <v>101.870002746582</v>
      </c>
      <c r="CH1501">
        <v>60</v>
      </c>
      <c r="CI1501">
        <v>58.9</v>
      </c>
    </row>
    <row r="1502" spans="1:87" x14ac:dyDescent="0.3">
      <c r="A1502">
        <v>416</v>
      </c>
      <c r="B1502" t="s">
        <v>392</v>
      </c>
      <c r="C1502" t="s">
        <v>198</v>
      </c>
      <c r="D1502" t="s">
        <v>54</v>
      </c>
      <c r="E1502" t="s">
        <v>24</v>
      </c>
      <c r="F1502" s="107">
        <v>45473</v>
      </c>
      <c r="G1502" t="s">
        <v>3775</v>
      </c>
      <c r="H1502" t="s">
        <v>3564</v>
      </c>
      <c r="I1502">
        <v>100</v>
      </c>
      <c r="J1502">
        <v>100.84999847412109</v>
      </c>
      <c r="CH1502">
        <v>61.45</v>
      </c>
      <c r="CI1502">
        <v>60.93</v>
      </c>
    </row>
    <row r="1503" spans="1:87" x14ac:dyDescent="0.3">
      <c r="A1503">
        <v>416</v>
      </c>
      <c r="B1503" t="s">
        <v>392</v>
      </c>
      <c r="C1503" t="s">
        <v>198</v>
      </c>
      <c r="D1503" t="s">
        <v>54</v>
      </c>
      <c r="E1503" t="s">
        <v>24</v>
      </c>
      <c r="F1503" s="107">
        <v>45473</v>
      </c>
      <c r="G1503" t="s">
        <v>3775</v>
      </c>
      <c r="H1503" t="s">
        <v>3565</v>
      </c>
      <c r="I1503">
        <v>100</v>
      </c>
      <c r="J1503">
        <v>97.160003662109375</v>
      </c>
      <c r="CH1503">
        <v>41.67</v>
      </c>
      <c r="CI1503">
        <v>42.89</v>
      </c>
    </row>
    <row r="1504" spans="1:87" x14ac:dyDescent="0.3">
      <c r="A1504">
        <v>416</v>
      </c>
      <c r="B1504" t="s">
        <v>392</v>
      </c>
      <c r="C1504" t="s">
        <v>198</v>
      </c>
      <c r="D1504" t="s">
        <v>54</v>
      </c>
      <c r="E1504" t="s">
        <v>24</v>
      </c>
      <c r="F1504" s="107">
        <v>45473</v>
      </c>
      <c r="G1504" t="s">
        <v>3775</v>
      </c>
      <c r="H1504" t="s">
        <v>3691</v>
      </c>
      <c r="I1504">
        <v>100</v>
      </c>
      <c r="J1504">
        <v>96.470001220703125</v>
      </c>
      <c r="CH1504">
        <v>35</v>
      </c>
      <c r="CI1504">
        <v>36.28</v>
      </c>
    </row>
    <row r="1505" spans="1:91" x14ac:dyDescent="0.3">
      <c r="A1505">
        <v>416</v>
      </c>
      <c r="B1505" t="s">
        <v>392</v>
      </c>
      <c r="C1505" t="s">
        <v>198</v>
      </c>
      <c r="D1505" t="s">
        <v>54</v>
      </c>
      <c r="E1505" t="s">
        <v>24</v>
      </c>
      <c r="F1505" s="107">
        <v>45473</v>
      </c>
      <c r="G1505" t="s">
        <v>3775</v>
      </c>
      <c r="H1505" t="s">
        <v>3689</v>
      </c>
      <c r="I1505">
        <v>100</v>
      </c>
      <c r="J1505">
        <v>213.52000427246091</v>
      </c>
      <c r="CH1505">
        <v>90</v>
      </c>
      <c r="CI1505">
        <v>42.15</v>
      </c>
    </row>
    <row r="1506" spans="1:91" x14ac:dyDescent="0.3">
      <c r="A1506">
        <v>417</v>
      </c>
      <c r="B1506" t="s">
        <v>393</v>
      </c>
      <c r="C1506" t="s">
        <v>198</v>
      </c>
      <c r="D1506" t="s">
        <v>54</v>
      </c>
      <c r="E1506" t="s">
        <v>24</v>
      </c>
      <c r="F1506" s="107">
        <v>45473</v>
      </c>
      <c r="G1506" t="s">
        <v>3776</v>
      </c>
      <c r="H1506" t="s">
        <v>3572</v>
      </c>
      <c r="I1506">
        <v>100</v>
      </c>
      <c r="J1506">
        <v>100</v>
      </c>
      <c r="CJ1506">
        <v>48.75</v>
      </c>
      <c r="CK1506">
        <v>48.75</v>
      </c>
    </row>
    <row r="1507" spans="1:91" x14ac:dyDescent="0.3">
      <c r="A1507">
        <v>417</v>
      </c>
      <c r="B1507" t="s">
        <v>393</v>
      </c>
      <c r="C1507" t="s">
        <v>198</v>
      </c>
      <c r="D1507" t="s">
        <v>54</v>
      </c>
      <c r="E1507" t="s">
        <v>24</v>
      </c>
      <c r="F1507" s="107">
        <v>45473</v>
      </c>
      <c r="G1507" t="s">
        <v>3776</v>
      </c>
      <c r="H1507" t="s">
        <v>3571</v>
      </c>
      <c r="I1507">
        <v>100</v>
      </c>
      <c r="J1507">
        <v>109.30999755859381</v>
      </c>
      <c r="CJ1507">
        <v>43.31</v>
      </c>
      <c r="CK1507">
        <v>39.619999999999997</v>
      </c>
    </row>
    <row r="1508" spans="1:91" x14ac:dyDescent="0.3">
      <c r="A1508">
        <v>417</v>
      </c>
      <c r="B1508" t="s">
        <v>393</v>
      </c>
      <c r="C1508" t="s">
        <v>198</v>
      </c>
      <c r="D1508" t="s">
        <v>54</v>
      </c>
      <c r="E1508" t="s">
        <v>24</v>
      </c>
      <c r="F1508" s="107">
        <v>45473</v>
      </c>
      <c r="G1508" t="s">
        <v>3776</v>
      </c>
      <c r="H1508" t="s">
        <v>3570</v>
      </c>
      <c r="I1508">
        <v>100</v>
      </c>
      <c r="J1508">
        <v>104.3000030517578</v>
      </c>
      <c r="CJ1508">
        <v>49.23</v>
      </c>
      <c r="CK1508">
        <v>47.2</v>
      </c>
    </row>
    <row r="1509" spans="1:91" x14ac:dyDescent="0.3">
      <c r="A1509">
        <v>417</v>
      </c>
      <c r="B1509" t="s">
        <v>393</v>
      </c>
      <c r="C1509" t="s">
        <v>198</v>
      </c>
      <c r="D1509" t="s">
        <v>54</v>
      </c>
      <c r="E1509" t="s">
        <v>24</v>
      </c>
      <c r="F1509" s="107">
        <v>45473</v>
      </c>
      <c r="G1509" t="s">
        <v>3776</v>
      </c>
      <c r="H1509" t="s">
        <v>3569</v>
      </c>
      <c r="I1509">
        <v>100</v>
      </c>
      <c r="J1509">
        <v>141.27000427246091</v>
      </c>
      <c r="CJ1509">
        <v>52.24</v>
      </c>
      <c r="CK1509">
        <v>36.979999999999997</v>
      </c>
    </row>
    <row r="1510" spans="1:91" x14ac:dyDescent="0.3">
      <c r="A1510">
        <v>417</v>
      </c>
      <c r="B1510" t="s">
        <v>393</v>
      </c>
      <c r="C1510" t="s">
        <v>198</v>
      </c>
      <c r="D1510" t="s">
        <v>54</v>
      </c>
      <c r="E1510" t="s">
        <v>24</v>
      </c>
      <c r="F1510" s="107">
        <v>45473</v>
      </c>
      <c r="G1510" t="s">
        <v>3776</v>
      </c>
      <c r="H1510" t="s">
        <v>3568</v>
      </c>
      <c r="I1510">
        <v>100</v>
      </c>
      <c r="J1510">
        <v>118.6699981689453</v>
      </c>
      <c r="CJ1510">
        <v>83.25</v>
      </c>
      <c r="CK1510">
        <v>70.150000000000006</v>
      </c>
    </row>
    <row r="1511" spans="1:91" x14ac:dyDescent="0.3">
      <c r="A1511">
        <v>417</v>
      </c>
      <c r="B1511" t="s">
        <v>393</v>
      </c>
      <c r="C1511" t="s">
        <v>198</v>
      </c>
      <c r="D1511" t="s">
        <v>54</v>
      </c>
      <c r="E1511" t="s">
        <v>24</v>
      </c>
      <c r="F1511" s="107">
        <v>45473</v>
      </c>
      <c r="G1511" t="s">
        <v>3776</v>
      </c>
      <c r="H1511" t="s">
        <v>3567</v>
      </c>
      <c r="I1511">
        <v>100</v>
      </c>
      <c r="J1511">
        <v>99.139999389648438</v>
      </c>
      <c r="CJ1511">
        <v>58.73</v>
      </c>
      <c r="CK1511">
        <v>59.24</v>
      </c>
    </row>
    <row r="1512" spans="1:91" x14ac:dyDescent="0.3">
      <c r="A1512">
        <v>418</v>
      </c>
      <c r="B1512" t="s">
        <v>394</v>
      </c>
      <c r="C1512" t="s">
        <v>198</v>
      </c>
      <c r="D1512" t="s">
        <v>54</v>
      </c>
      <c r="E1512" t="s">
        <v>24</v>
      </c>
      <c r="F1512" s="107">
        <v>45473</v>
      </c>
      <c r="G1512" t="s">
        <v>3777</v>
      </c>
      <c r="H1512" t="s">
        <v>3581</v>
      </c>
      <c r="I1512">
        <v>100</v>
      </c>
      <c r="J1512">
        <v>109.4599990844727</v>
      </c>
      <c r="CL1512">
        <v>65.25</v>
      </c>
      <c r="CM1512">
        <v>59.61</v>
      </c>
    </row>
    <row r="1513" spans="1:91" x14ac:dyDescent="0.3">
      <c r="A1513">
        <v>418</v>
      </c>
      <c r="B1513" t="s">
        <v>394</v>
      </c>
      <c r="C1513" t="s">
        <v>198</v>
      </c>
      <c r="D1513" t="s">
        <v>54</v>
      </c>
      <c r="E1513" t="s">
        <v>24</v>
      </c>
      <c r="F1513" s="107">
        <v>45473</v>
      </c>
      <c r="G1513" t="s">
        <v>3777</v>
      </c>
      <c r="H1513" t="s">
        <v>3578</v>
      </c>
      <c r="I1513">
        <v>100</v>
      </c>
      <c r="J1513">
        <v>86.419998168945313</v>
      </c>
      <c r="CL1513">
        <v>65.5</v>
      </c>
      <c r="CM1513">
        <v>75.790000000000006</v>
      </c>
    </row>
    <row r="1514" spans="1:91" x14ac:dyDescent="0.3">
      <c r="A1514">
        <v>418</v>
      </c>
      <c r="B1514" t="s">
        <v>394</v>
      </c>
      <c r="C1514" t="s">
        <v>198</v>
      </c>
      <c r="D1514" t="s">
        <v>54</v>
      </c>
      <c r="E1514" t="s">
        <v>24</v>
      </c>
      <c r="F1514" s="107">
        <v>45473</v>
      </c>
      <c r="G1514" t="s">
        <v>3777</v>
      </c>
      <c r="H1514" t="s">
        <v>3574</v>
      </c>
      <c r="I1514">
        <v>100</v>
      </c>
      <c r="J1514">
        <v>135.49000549316409</v>
      </c>
      <c r="CL1514">
        <v>67.12</v>
      </c>
      <c r="CM1514">
        <v>49.54</v>
      </c>
    </row>
    <row r="1515" spans="1:91" x14ac:dyDescent="0.3">
      <c r="A1515">
        <v>418</v>
      </c>
      <c r="B1515" t="s">
        <v>394</v>
      </c>
      <c r="C1515" t="s">
        <v>198</v>
      </c>
      <c r="D1515" t="s">
        <v>54</v>
      </c>
      <c r="E1515" t="s">
        <v>24</v>
      </c>
      <c r="F1515" s="107">
        <v>45473</v>
      </c>
      <c r="G1515" t="s">
        <v>3777</v>
      </c>
      <c r="H1515" t="s">
        <v>3575</v>
      </c>
      <c r="I1515">
        <v>100</v>
      </c>
      <c r="J1515">
        <v>68.099998474121094</v>
      </c>
      <c r="CL1515">
        <v>61</v>
      </c>
      <c r="CM1515">
        <v>89.58</v>
      </c>
    </row>
    <row r="1516" spans="1:91" x14ac:dyDescent="0.3">
      <c r="A1516">
        <v>418</v>
      </c>
      <c r="B1516" t="s">
        <v>394</v>
      </c>
      <c r="C1516" t="s">
        <v>198</v>
      </c>
      <c r="D1516" t="s">
        <v>54</v>
      </c>
      <c r="E1516" t="s">
        <v>24</v>
      </c>
      <c r="F1516" s="107">
        <v>45473</v>
      </c>
      <c r="G1516" t="s">
        <v>3777</v>
      </c>
      <c r="H1516" t="s">
        <v>3580</v>
      </c>
      <c r="I1516">
        <v>100</v>
      </c>
      <c r="J1516">
        <v>106</v>
      </c>
      <c r="CL1516">
        <v>67.98</v>
      </c>
      <c r="CM1516">
        <v>64.13</v>
      </c>
    </row>
    <row r="1517" spans="1:91" x14ac:dyDescent="0.3">
      <c r="A1517">
        <v>418</v>
      </c>
      <c r="B1517" t="s">
        <v>394</v>
      </c>
      <c r="C1517" t="s">
        <v>198</v>
      </c>
      <c r="D1517" t="s">
        <v>54</v>
      </c>
      <c r="E1517" t="s">
        <v>24</v>
      </c>
      <c r="F1517" s="107">
        <v>45473</v>
      </c>
      <c r="G1517" t="s">
        <v>3777</v>
      </c>
      <c r="H1517" t="s">
        <v>3577</v>
      </c>
      <c r="I1517">
        <v>100</v>
      </c>
      <c r="J1517">
        <v>109.870002746582</v>
      </c>
      <c r="CL1517">
        <v>57</v>
      </c>
      <c r="CM1517">
        <v>51.88</v>
      </c>
    </row>
    <row r="1518" spans="1:91" x14ac:dyDescent="0.3">
      <c r="A1518">
        <v>418</v>
      </c>
      <c r="B1518" t="s">
        <v>394</v>
      </c>
      <c r="C1518" t="s">
        <v>198</v>
      </c>
      <c r="D1518" t="s">
        <v>54</v>
      </c>
      <c r="E1518" t="s">
        <v>24</v>
      </c>
      <c r="F1518" s="107">
        <v>45473</v>
      </c>
      <c r="G1518" t="s">
        <v>3777</v>
      </c>
      <c r="H1518" t="s">
        <v>3576</v>
      </c>
      <c r="I1518">
        <v>100</v>
      </c>
      <c r="J1518">
        <v>106.7600021362305</v>
      </c>
      <c r="CL1518">
        <v>45</v>
      </c>
      <c r="CM1518">
        <v>42.15</v>
      </c>
    </row>
    <row r="1519" spans="1:91" x14ac:dyDescent="0.3">
      <c r="A1519">
        <v>418</v>
      </c>
      <c r="B1519" t="s">
        <v>394</v>
      </c>
      <c r="C1519" t="s">
        <v>198</v>
      </c>
      <c r="D1519" t="s">
        <v>54</v>
      </c>
      <c r="E1519" t="s">
        <v>24</v>
      </c>
      <c r="F1519" s="107">
        <v>45473</v>
      </c>
      <c r="G1519" t="s">
        <v>3777</v>
      </c>
      <c r="H1519" t="s">
        <v>3525</v>
      </c>
      <c r="I1519">
        <v>100</v>
      </c>
      <c r="J1519">
        <v>101.9599990844727</v>
      </c>
      <c r="CL1519">
        <v>47.33</v>
      </c>
      <c r="CM1519">
        <v>46.42</v>
      </c>
    </row>
    <row r="1520" spans="1:91" x14ac:dyDescent="0.3">
      <c r="A1520">
        <v>418</v>
      </c>
      <c r="B1520" t="s">
        <v>394</v>
      </c>
      <c r="C1520" t="s">
        <v>198</v>
      </c>
      <c r="D1520" t="s">
        <v>54</v>
      </c>
      <c r="E1520" t="s">
        <v>24</v>
      </c>
      <c r="F1520" s="107">
        <v>45473</v>
      </c>
      <c r="G1520" t="s">
        <v>3777</v>
      </c>
      <c r="H1520" t="s">
        <v>3579</v>
      </c>
      <c r="I1520">
        <v>100</v>
      </c>
      <c r="J1520">
        <v>83.040000915527344</v>
      </c>
      <c r="CL1520">
        <v>16.25</v>
      </c>
      <c r="CM1520">
        <v>19.57</v>
      </c>
    </row>
    <row r="1521" spans="1:130" x14ac:dyDescent="0.3">
      <c r="A1521">
        <v>420</v>
      </c>
      <c r="B1521" t="s">
        <v>396</v>
      </c>
      <c r="C1521" t="s">
        <v>198</v>
      </c>
      <c r="D1521" t="s">
        <v>54</v>
      </c>
      <c r="E1521" t="s">
        <v>24</v>
      </c>
      <c r="F1521" s="107">
        <v>45473</v>
      </c>
      <c r="G1521" t="s">
        <v>3778</v>
      </c>
      <c r="H1521" t="s">
        <v>3583</v>
      </c>
      <c r="I1521">
        <v>100</v>
      </c>
      <c r="J1521">
        <v>97</v>
      </c>
      <c r="CN1521">
        <v>70.209999999999994</v>
      </c>
      <c r="CO1521">
        <v>72.38</v>
      </c>
    </row>
    <row r="1522" spans="1:130" x14ac:dyDescent="0.3">
      <c r="A1522">
        <v>420</v>
      </c>
      <c r="B1522" t="s">
        <v>396</v>
      </c>
      <c r="C1522" t="s">
        <v>198</v>
      </c>
      <c r="D1522" t="s">
        <v>54</v>
      </c>
      <c r="E1522" t="s">
        <v>24</v>
      </c>
      <c r="F1522" s="107">
        <v>45473</v>
      </c>
      <c r="G1522" t="s">
        <v>3778</v>
      </c>
      <c r="H1522" t="s">
        <v>3586</v>
      </c>
      <c r="I1522">
        <v>100</v>
      </c>
      <c r="J1522">
        <v>77.989997863769531</v>
      </c>
      <c r="CN1522">
        <v>45.5</v>
      </c>
      <c r="CO1522">
        <v>58.34</v>
      </c>
    </row>
    <row r="1523" spans="1:130" x14ac:dyDescent="0.3">
      <c r="A1523">
        <v>420</v>
      </c>
      <c r="B1523" t="s">
        <v>396</v>
      </c>
      <c r="C1523" t="s">
        <v>198</v>
      </c>
      <c r="D1523" t="s">
        <v>54</v>
      </c>
      <c r="E1523" t="s">
        <v>24</v>
      </c>
      <c r="F1523" s="107">
        <v>45473</v>
      </c>
      <c r="G1523" t="s">
        <v>3778</v>
      </c>
      <c r="H1523" t="s">
        <v>3587</v>
      </c>
      <c r="I1523">
        <v>100</v>
      </c>
      <c r="J1523">
        <v>92.400001525878906</v>
      </c>
      <c r="CN1523">
        <v>53.96</v>
      </c>
      <c r="CO1523">
        <v>58.4</v>
      </c>
    </row>
    <row r="1524" spans="1:130" x14ac:dyDescent="0.3">
      <c r="A1524">
        <v>420</v>
      </c>
      <c r="B1524" t="s">
        <v>396</v>
      </c>
      <c r="C1524" t="s">
        <v>198</v>
      </c>
      <c r="D1524" t="s">
        <v>54</v>
      </c>
      <c r="E1524" t="s">
        <v>24</v>
      </c>
      <c r="F1524" s="107">
        <v>45473</v>
      </c>
      <c r="G1524" t="s">
        <v>3778</v>
      </c>
      <c r="H1524" t="s">
        <v>3584</v>
      </c>
      <c r="I1524">
        <v>100</v>
      </c>
      <c r="J1524">
        <v>111.44000244140619</v>
      </c>
      <c r="CN1524">
        <v>25.92</v>
      </c>
      <c r="CO1524">
        <v>23.26</v>
      </c>
    </row>
    <row r="1525" spans="1:130" x14ac:dyDescent="0.3">
      <c r="A1525">
        <v>420</v>
      </c>
      <c r="B1525" t="s">
        <v>396</v>
      </c>
      <c r="C1525" t="s">
        <v>198</v>
      </c>
      <c r="D1525" t="s">
        <v>54</v>
      </c>
      <c r="E1525" t="s">
        <v>24</v>
      </c>
      <c r="F1525" s="107">
        <v>45473</v>
      </c>
      <c r="G1525" t="s">
        <v>3778</v>
      </c>
      <c r="H1525" t="s">
        <v>661</v>
      </c>
      <c r="I1525">
        <v>100</v>
      </c>
      <c r="J1525">
        <v>55.950000762939453</v>
      </c>
      <c r="CN1525">
        <v>25</v>
      </c>
      <c r="CO1525">
        <v>44.68</v>
      </c>
    </row>
    <row r="1526" spans="1:130" x14ac:dyDescent="0.3">
      <c r="A1526">
        <v>420</v>
      </c>
      <c r="B1526" t="s">
        <v>396</v>
      </c>
      <c r="C1526" t="s">
        <v>198</v>
      </c>
      <c r="D1526" t="s">
        <v>54</v>
      </c>
      <c r="E1526" t="s">
        <v>24</v>
      </c>
      <c r="F1526" s="107">
        <v>45473</v>
      </c>
      <c r="G1526" t="s">
        <v>3778</v>
      </c>
      <c r="H1526" t="s">
        <v>3585</v>
      </c>
      <c r="I1526">
        <v>100</v>
      </c>
      <c r="J1526">
        <v>103.4700012207031</v>
      </c>
      <c r="CN1526">
        <v>66.25</v>
      </c>
      <c r="CO1526">
        <v>64.03</v>
      </c>
    </row>
    <row r="1527" spans="1:130" x14ac:dyDescent="0.3">
      <c r="A1527">
        <v>432</v>
      </c>
      <c r="B1527" t="s">
        <v>409</v>
      </c>
      <c r="C1527" t="s">
        <v>72</v>
      </c>
      <c r="D1527" t="s">
        <v>54</v>
      </c>
      <c r="E1527" t="s">
        <v>24</v>
      </c>
      <c r="F1527" s="107">
        <v>45473</v>
      </c>
      <c r="G1527" t="s">
        <v>3779</v>
      </c>
      <c r="H1527" t="s">
        <v>3628</v>
      </c>
      <c r="I1527">
        <v>90</v>
      </c>
      <c r="J1527">
        <v>100</v>
      </c>
      <c r="CS1527">
        <v>7</v>
      </c>
      <c r="CT1527">
        <v>7</v>
      </c>
    </row>
    <row r="1528" spans="1:130" x14ac:dyDescent="0.3">
      <c r="A1528">
        <v>432</v>
      </c>
      <c r="B1528" t="s">
        <v>409</v>
      </c>
      <c r="C1528" t="s">
        <v>72</v>
      </c>
      <c r="D1528" t="s">
        <v>54</v>
      </c>
      <c r="E1528" t="s">
        <v>24</v>
      </c>
      <c r="F1528" s="107">
        <v>45473</v>
      </c>
      <c r="G1528" t="s">
        <v>3779</v>
      </c>
      <c r="H1528" t="s">
        <v>3631</v>
      </c>
      <c r="I1528">
        <v>90</v>
      </c>
      <c r="J1528">
        <v>100</v>
      </c>
      <c r="CS1528">
        <v>1</v>
      </c>
      <c r="CT1528">
        <v>1</v>
      </c>
    </row>
    <row r="1529" spans="1:130" x14ac:dyDescent="0.3">
      <c r="A1529">
        <v>432</v>
      </c>
      <c r="B1529" t="s">
        <v>409</v>
      </c>
      <c r="C1529" t="s">
        <v>72</v>
      </c>
      <c r="D1529" t="s">
        <v>54</v>
      </c>
      <c r="E1529" t="s">
        <v>24</v>
      </c>
      <c r="F1529" s="107">
        <v>45473</v>
      </c>
      <c r="G1529" t="s">
        <v>3779</v>
      </c>
      <c r="H1529" t="s">
        <v>3626</v>
      </c>
      <c r="I1529">
        <v>90</v>
      </c>
      <c r="J1529">
        <v>100</v>
      </c>
      <c r="CS1529">
        <v>18</v>
      </c>
      <c r="CT1529">
        <v>18</v>
      </c>
    </row>
    <row r="1530" spans="1:130" x14ac:dyDescent="0.3">
      <c r="A1530">
        <v>432</v>
      </c>
      <c r="B1530" t="s">
        <v>409</v>
      </c>
      <c r="C1530" t="s">
        <v>72</v>
      </c>
      <c r="D1530" t="s">
        <v>54</v>
      </c>
      <c r="E1530" t="s">
        <v>24</v>
      </c>
      <c r="F1530" s="107">
        <v>45473</v>
      </c>
      <c r="G1530" t="s">
        <v>3779</v>
      </c>
      <c r="H1530" t="s">
        <v>3625</v>
      </c>
      <c r="I1530">
        <v>90</v>
      </c>
      <c r="J1530">
        <v>100</v>
      </c>
      <c r="CS1530">
        <v>15</v>
      </c>
      <c r="CT1530">
        <v>15</v>
      </c>
    </row>
    <row r="1531" spans="1:130" x14ac:dyDescent="0.3">
      <c r="A1531">
        <v>432</v>
      </c>
      <c r="B1531" t="s">
        <v>409</v>
      </c>
      <c r="C1531" t="s">
        <v>72</v>
      </c>
      <c r="D1531" t="s">
        <v>54</v>
      </c>
      <c r="E1531" t="s">
        <v>24</v>
      </c>
      <c r="F1531" s="107">
        <v>45473</v>
      </c>
      <c r="G1531" t="s">
        <v>3779</v>
      </c>
      <c r="H1531" t="s">
        <v>3627</v>
      </c>
      <c r="I1531">
        <v>90</v>
      </c>
      <c r="J1531">
        <v>100</v>
      </c>
      <c r="CS1531">
        <v>19</v>
      </c>
      <c r="CT1531">
        <v>19</v>
      </c>
    </row>
    <row r="1532" spans="1:130" x14ac:dyDescent="0.3">
      <c r="A1532">
        <v>432</v>
      </c>
      <c r="B1532" t="s">
        <v>409</v>
      </c>
      <c r="C1532" t="s">
        <v>72</v>
      </c>
      <c r="D1532" t="s">
        <v>54</v>
      </c>
      <c r="E1532" t="s">
        <v>24</v>
      </c>
      <c r="F1532" s="107">
        <v>45473</v>
      </c>
      <c r="G1532" t="s">
        <v>3779</v>
      </c>
      <c r="H1532" t="s">
        <v>3633</v>
      </c>
      <c r="I1532">
        <v>90</v>
      </c>
      <c r="J1532">
        <v>100</v>
      </c>
      <c r="CS1532">
        <v>24</v>
      </c>
      <c r="CT1532">
        <v>24</v>
      </c>
    </row>
    <row r="1533" spans="1:130" x14ac:dyDescent="0.3">
      <c r="A1533">
        <v>432</v>
      </c>
      <c r="B1533" t="s">
        <v>409</v>
      </c>
      <c r="C1533" t="s">
        <v>72</v>
      </c>
      <c r="D1533" t="s">
        <v>54</v>
      </c>
      <c r="E1533" t="s">
        <v>24</v>
      </c>
      <c r="F1533" s="107">
        <v>45473</v>
      </c>
      <c r="G1533" t="s">
        <v>3779</v>
      </c>
      <c r="H1533" t="s">
        <v>3630</v>
      </c>
      <c r="I1533">
        <v>90</v>
      </c>
      <c r="J1533">
        <v>100</v>
      </c>
      <c r="CS1533">
        <v>10</v>
      </c>
      <c r="CT1533">
        <v>10</v>
      </c>
    </row>
    <row r="1534" spans="1:130" x14ac:dyDescent="0.3">
      <c r="A1534">
        <v>432</v>
      </c>
      <c r="B1534" t="s">
        <v>409</v>
      </c>
      <c r="C1534" t="s">
        <v>72</v>
      </c>
      <c r="D1534" t="s">
        <v>54</v>
      </c>
      <c r="E1534" t="s">
        <v>24</v>
      </c>
      <c r="F1534" s="107">
        <v>45473</v>
      </c>
      <c r="G1534" t="s">
        <v>3779</v>
      </c>
      <c r="H1534" t="s">
        <v>3632</v>
      </c>
      <c r="I1534">
        <v>90</v>
      </c>
      <c r="J1534">
        <v>100</v>
      </c>
      <c r="CS1534">
        <v>2</v>
      </c>
      <c r="CT1534">
        <v>2</v>
      </c>
    </row>
    <row r="1535" spans="1:130" x14ac:dyDescent="0.3">
      <c r="A1535">
        <v>432</v>
      </c>
      <c r="B1535" t="s">
        <v>409</v>
      </c>
      <c r="C1535" t="s">
        <v>72</v>
      </c>
      <c r="D1535" t="s">
        <v>54</v>
      </c>
      <c r="E1535" t="s">
        <v>24</v>
      </c>
      <c r="F1535" s="107">
        <v>45473</v>
      </c>
      <c r="G1535" t="s">
        <v>3779</v>
      </c>
      <c r="H1535" t="s">
        <v>3629</v>
      </c>
      <c r="I1535">
        <v>90</v>
      </c>
      <c r="J1535">
        <v>100</v>
      </c>
      <c r="CS1535">
        <v>7</v>
      </c>
      <c r="CT1535">
        <v>7</v>
      </c>
    </row>
    <row r="1536" spans="1:130" x14ac:dyDescent="0.3">
      <c r="A1536">
        <v>456</v>
      </c>
      <c r="B1536" t="s">
        <v>429</v>
      </c>
      <c r="C1536" t="s">
        <v>403</v>
      </c>
      <c r="D1536" t="s">
        <v>54</v>
      </c>
      <c r="E1536" t="s">
        <v>24</v>
      </c>
      <c r="F1536" s="107">
        <v>45473</v>
      </c>
      <c r="G1536" t="s">
        <v>3780</v>
      </c>
      <c r="H1536" t="s">
        <v>3781</v>
      </c>
      <c r="I1536">
        <v>100</v>
      </c>
      <c r="J1536">
        <v>96.430000305175781</v>
      </c>
      <c r="DY1536">
        <v>28</v>
      </c>
      <c r="DZ1536">
        <v>27</v>
      </c>
    </row>
    <row r="1537" spans="1:132" x14ac:dyDescent="0.3">
      <c r="A1537">
        <v>456</v>
      </c>
      <c r="B1537" t="s">
        <v>429</v>
      </c>
      <c r="C1537" t="s">
        <v>403</v>
      </c>
      <c r="D1537" t="s">
        <v>54</v>
      </c>
      <c r="E1537" t="s">
        <v>24</v>
      </c>
      <c r="F1537" s="107">
        <v>45473</v>
      </c>
      <c r="G1537" t="s">
        <v>3780</v>
      </c>
      <c r="H1537" t="s">
        <v>3508</v>
      </c>
      <c r="I1537">
        <v>100</v>
      </c>
      <c r="J1537">
        <v>101.51999664306641</v>
      </c>
      <c r="DY1537">
        <v>66</v>
      </c>
      <c r="DZ1537">
        <v>67</v>
      </c>
    </row>
    <row r="1538" spans="1:132" x14ac:dyDescent="0.3">
      <c r="A1538">
        <v>456</v>
      </c>
      <c r="B1538" t="s">
        <v>429</v>
      </c>
      <c r="C1538" t="s">
        <v>403</v>
      </c>
      <c r="D1538" t="s">
        <v>54</v>
      </c>
      <c r="E1538" t="s">
        <v>24</v>
      </c>
      <c r="F1538" s="107">
        <v>45473</v>
      </c>
      <c r="G1538" t="s">
        <v>3780</v>
      </c>
      <c r="H1538" t="s">
        <v>3509</v>
      </c>
      <c r="I1538">
        <v>100</v>
      </c>
      <c r="J1538">
        <v>100</v>
      </c>
      <c r="DY1538">
        <v>19</v>
      </c>
      <c r="DZ1538">
        <v>19</v>
      </c>
    </row>
    <row r="1539" spans="1:132" x14ac:dyDescent="0.3">
      <c r="A1539">
        <v>457</v>
      </c>
      <c r="B1539" t="s">
        <v>430</v>
      </c>
      <c r="C1539" t="s">
        <v>403</v>
      </c>
      <c r="D1539" t="s">
        <v>54</v>
      </c>
      <c r="E1539" t="s">
        <v>24</v>
      </c>
      <c r="F1539" s="107">
        <v>45473</v>
      </c>
      <c r="G1539" t="s">
        <v>3782</v>
      </c>
      <c r="H1539" t="s">
        <v>3509</v>
      </c>
      <c r="I1539">
        <v>100</v>
      </c>
      <c r="J1539">
        <v>100</v>
      </c>
      <c r="EA1539">
        <v>4</v>
      </c>
      <c r="EB1539">
        <v>4</v>
      </c>
    </row>
    <row r="1540" spans="1:132" x14ac:dyDescent="0.3">
      <c r="A1540">
        <v>457</v>
      </c>
      <c r="B1540" t="s">
        <v>430</v>
      </c>
      <c r="C1540" t="s">
        <v>403</v>
      </c>
      <c r="D1540" t="s">
        <v>54</v>
      </c>
      <c r="E1540" t="s">
        <v>24</v>
      </c>
      <c r="F1540" s="107">
        <v>45473</v>
      </c>
      <c r="G1540" t="s">
        <v>3782</v>
      </c>
      <c r="H1540" t="s">
        <v>3781</v>
      </c>
      <c r="I1540">
        <v>100</v>
      </c>
      <c r="J1540">
        <v>75</v>
      </c>
      <c r="EA1540">
        <v>4</v>
      </c>
      <c r="EB1540">
        <v>3</v>
      </c>
    </row>
    <row r="1541" spans="1:132" x14ac:dyDescent="0.3">
      <c r="A1541">
        <v>457</v>
      </c>
      <c r="B1541" t="s">
        <v>430</v>
      </c>
      <c r="C1541" t="s">
        <v>403</v>
      </c>
      <c r="D1541" t="s">
        <v>54</v>
      </c>
      <c r="E1541" t="s">
        <v>24</v>
      </c>
      <c r="F1541" s="107">
        <v>45473</v>
      </c>
      <c r="G1541" t="s">
        <v>3782</v>
      </c>
      <c r="H1541" t="s">
        <v>3508</v>
      </c>
      <c r="I1541">
        <v>100</v>
      </c>
      <c r="J1541">
        <v>100</v>
      </c>
      <c r="EA1541">
        <v>2</v>
      </c>
      <c r="EB1541">
        <v>2</v>
      </c>
    </row>
    <row r="1542" spans="1:132" x14ac:dyDescent="0.3">
      <c r="A1542">
        <v>469</v>
      </c>
      <c r="B1542" t="s">
        <v>395</v>
      </c>
      <c r="C1542" t="s">
        <v>198</v>
      </c>
      <c r="D1542" t="s">
        <v>54</v>
      </c>
      <c r="E1542" t="s">
        <v>24</v>
      </c>
      <c r="F1542" s="107">
        <v>45473</v>
      </c>
      <c r="G1542" t="s">
        <v>3783</v>
      </c>
      <c r="H1542" t="s">
        <v>3700</v>
      </c>
      <c r="I1542">
        <v>100</v>
      </c>
      <c r="J1542">
        <v>91.209999084472656</v>
      </c>
      <c r="DF1542">
        <v>82</v>
      </c>
      <c r="DG1542">
        <v>89.9</v>
      </c>
    </row>
    <row r="1543" spans="1:132" x14ac:dyDescent="0.3">
      <c r="A1543">
        <v>469</v>
      </c>
      <c r="B1543" t="s">
        <v>395</v>
      </c>
      <c r="C1543" t="s">
        <v>198</v>
      </c>
      <c r="D1543" t="s">
        <v>54</v>
      </c>
      <c r="E1543" t="s">
        <v>24</v>
      </c>
      <c r="F1543" s="107">
        <v>45473</v>
      </c>
      <c r="G1543" t="s">
        <v>3783</v>
      </c>
      <c r="H1543" t="s">
        <v>3702</v>
      </c>
      <c r="I1543">
        <v>100</v>
      </c>
      <c r="J1543">
        <v>112</v>
      </c>
      <c r="DF1543">
        <v>45.75</v>
      </c>
      <c r="DG1543">
        <v>40.85</v>
      </c>
    </row>
    <row r="1544" spans="1:132" x14ac:dyDescent="0.3">
      <c r="A1544">
        <v>469</v>
      </c>
      <c r="B1544" t="s">
        <v>395</v>
      </c>
      <c r="C1544" t="s">
        <v>198</v>
      </c>
      <c r="D1544" t="s">
        <v>54</v>
      </c>
      <c r="E1544" t="s">
        <v>24</v>
      </c>
      <c r="F1544" s="107">
        <v>45473</v>
      </c>
      <c r="G1544" t="s">
        <v>3783</v>
      </c>
      <c r="H1544" t="s">
        <v>3701</v>
      </c>
      <c r="I1544">
        <v>100</v>
      </c>
      <c r="J1544">
        <v>99.089996337890625</v>
      </c>
      <c r="DF1544">
        <v>50</v>
      </c>
      <c r="DG1544">
        <v>50.46</v>
      </c>
    </row>
    <row r="1545" spans="1:132" x14ac:dyDescent="0.3">
      <c r="A1545">
        <v>469</v>
      </c>
      <c r="B1545" t="s">
        <v>395</v>
      </c>
      <c r="C1545" t="s">
        <v>198</v>
      </c>
      <c r="D1545" t="s">
        <v>54</v>
      </c>
      <c r="E1545" t="s">
        <v>24</v>
      </c>
      <c r="F1545" s="107">
        <v>45473</v>
      </c>
      <c r="G1545" t="s">
        <v>3783</v>
      </c>
      <c r="H1545" t="s">
        <v>3696</v>
      </c>
      <c r="I1545">
        <v>100</v>
      </c>
      <c r="J1545">
        <v>100</v>
      </c>
      <c r="DF1545">
        <v>100</v>
      </c>
      <c r="DG1545">
        <v>100</v>
      </c>
    </row>
    <row r="1546" spans="1:132" x14ac:dyDescent="0.3">
      <c r="A1546">
        <v>469</v>
      </c>
      <c r="B1546" t="s">
        <v>395</v>
      </c>
      <c r="C1546" t="s">
        <v>198</v>
      </c>
      <c r="D1546" t="s">
        <v>54</v>
      </c>
      <c r="E1546" t="s">
        <v>24</v>
      </c>
      <c r="F1546" s="107">
        <v>45473</v>
      </c>
      <c r="G1546" t="s">
        <v>3783</v>
      </c>
      <c r="H1546" t="s">
        <v>3703</v>
      </c>
      <c r="I1546">
        <v>100</v>
      </c>
      <c r="J1546">
        <v>144.5899963378906</v>
      </c>
      <c r="DF1546">
        <v>50</v>
      </c>
      <c r="DG1546">
        <v>34.58</v>
      </c>
    </row>
    <row r="1547" spans="1:132" x14ac:dyDescent="0.3">
      <c r="A1547">
        <v>469</v>
      </c>
      <c r="B1547" t="s">
        <v>395</v>
      </c>
      <c r="C1547" t="s">
        <v>198</v>
      </c>
      <c r="D1547" t="s">
        <v>54</v>
      </c>
      <c r="E1547" t="s">
        <v>24</v>
      </c>
      <c r="F1547" s="107">
        <v>45473</v>
      </c>
      <c r="G1547" t="s">
        <v>3783</v>
      </c>
      <c r="H1547" t="s">
        <v>3705</v>
      </c>
      <c r="I1547">
        <v>100</v>
      </c>
      <c r="J1547">
        <v>135.94000244140619</v>
      </c>
      <c r="DF1547">
        <v>40.36</v>
      </c>
      <c r="DG1547">
        <v>29.69</v>
      </c>
    </row>
    <row r="1548" spans="1:132" x14ac:dyDescent="0.3">
      <c r="A1548">
        <v>469</v>
      </c>
      <c r="B1548" t="s">
        <v>395</v>
      </c>
      <c r="C1548" t="s">
        <v>198</v>
      </c>
      <c r="D1548" t="s">
        <v>54</v>
      </c>
      <c r="E1548" t="s">
        <v>24</v>
      </c>
      <c r="F1548" s="107">
        <v>45473</v>
      </c>
      <c r="G1548" t="s">
        <v>3783</v>
      </c>
      <c r="H1548" t="s">
        <v>3704</v>
      </c>
      <c r="I1548">
        <v>100</v>
      </c>
      <c r="J1548">
        <v>125.13999938964839</v>
      </c>
      <c r="DF1548">
        <v>68.75</v>
      </c>
      <c r="DG1548">
        <v>54.94</v>
      </c>
    </row>
    <row r="1549" spans="1:132" x14ac:dyDescent="0.3">
      <c r="A1549">
        <v>469</v>
      </c>
      <c r="B1549" t="s">
        <v>395</v>
      </c>
      <c r="C1549" t="s">
        <v>198</v>
      </c>
      <c r="D1549" t="s">
        <v>54</v>
      </c>
      <c r="E1549" t="s">
        <v>24</v>
      </c>
      <c r="F1549" s="107">
        <v>45473</v>
      </c>
      <c r="G1549" t="s">
        <v>3783</v>
      </c>
      <c r="H1549" t="s">
        <v>3698</v>
      </c>
      <c r="I1549">
        <v>100</v>
      </c>
      <c r="J1549">
        <v>109.1600036621094</v>
      </c>
      <c r="DF1549">
        <v>43.61</v>
      </c>
      <c r="DG1549">
        <v>39.950000000000003</v>
      </c>
    </row>
    <row r="1550" spans="1:132" x14ac:dyDescent="0.3">
      <c r="A1550">
        <v>469</v>
      </c>
      <c r="B1550" t="s">
        <v>395</v>
      </c>
      <c r="C1550" t="s">
        <v>198</v>
      </c>
      <c r="D1550" t="s">
        <v>54</v>
      </c>
      <c r="E1550" t="s">
        <v>24</v>
      </c>
      <c r="F1550" s="107">
        <v>45473</v>
      </c>
      <c r="G1550" t="s">
        <v>3783</v>
      </c>
      <c r="H1550" t="s">
        <v>3699</v>
      </c>
      <c r="I1550">
        <v>100</v>
      </c>
      <c r="J1550">
        <v>99.669998168945313</v>
      </c>
      <c r="DF1550">
        <v>68.75</v>
      </c>
      <c r="DG1550">
        <v>68.98</v>
      </c>
    </row>
    <row r="1551" spans="1:132" x14ac:dyDescent="0.3">
      <c r="A1551">
        <v>469</v>
      </c>
      <c r="B1551" t="s">
        <v>395</v>
      </c>
      <c r="C1551" t="s">
        <v>198</v>
      </c>
      <c r="D1551" t="s">
        <v>54</v>
      </c>
      <c r="E1551" t="s">
        <v>24</v>
      </c>
      <c r="F1551" s="107">
        <v>45473</v>
      </c>
      <c r="G1551" t="s">
        <v>3783</v>
      </c>
      <c r="H1551" t="s">
        <v>3697</v>
      </c>
      <c r="I1551">
        <v>100</v>
      </c>
      <c r="J1551">
        <v>126.5</v>
      </c>
      <c r="DF1551">
        <v>72.5</v>
      </c>
      <c r="DG1551">
        <v>57.31</v>
      </c>
    </row>
    <row r="1552" spans="1:132" x14ac:dyDescent="0.3">
      <c r="A1552">
        <v>470</v>
      </c>
      <c r="B1552" t="s">
        <v>441</v>
      </c>
      <c r="C1552" t="s">
        <v>198</v>
      </c>
      <c r="D1552" t="s">
        <v>54</v>
      </c>
      <c r="E1552" t="s">
        <v>24</v>
      </c>
      <c r="F1552" s="107">
        <v>45473</v>
      </c>
      <c r="G1552" t="s">
        <v>3784</v>
      </c>
      <c r="H1552" t="s">
        <v>3709</v>
      </c>
      <c r="I1552">
        <v>100</v>
      </c>
      <c r="J1552">
        <v>105.65000152587891</v>
      </c>
      <c r="DH1552">
        <v>60</v>
      </c>
      <c r="DI1552">
        <v>56.79</v>
      </c>
    </row>
    <row r="1553" spans="1:115" x14ac:dyDescent="0.3">
      <c r="A1553">
        <v>470</v>
      </c>
      <c r="B1553" t="s">
        <v>441</v>
      </c>
      <c r="C1553" t="s">
        <v>198</v>
      </c>
      <c r="D1553" t="s">
        <v>54</v>
      </c>
      <c r="E1553" t="s">
        <v>24</v>
      </c>
      <c r="F1553" s="107">
        <v>45473</v>
      </c>
      <c r="G1553" t="s">
        <v>3784</v>
      </c>
      <c r="H1553" t="s">
        <v>3708</v>
      </c>
      <c r="I1553">
        <v>100</v>
      </c>
      <c r="J1553">
        <v>121.30999755859381</v>
      </c>
      <c r="DH1553">
        <v>90</v>
      </c>
      <c r="DI1553">
        <v>74.19</v>
      </c>
    </row>
    <row r="1554" spans="1:115" x14ac:dyDescent="0.3">
      <c r="A1554">
        <v>470</v>
      </c>
      <c r="B1554" t="s">
        <v>441</v>
      </c>
      <c r="C1554" t="s">
        <v>198</v>
      </c>
      <c r="D1554" t="s">
        <v>54</v>
      </c>
      <c r="E1554" t="s">
        <v>24</v>
      </c>
      <c r="F1554" s="107">
        <v>45473</v>
      </c>
      <c r="G1554" t="s">
        <v>3784</v>
      </c>
      <c r="H1554" t="s">
        <v>3711</v>
      </c>
      <c r="I1554">
        <v>100</v>
      </c>
      <c r="J1554">
        <v>111.7600021362305</v>
      </c>
      <c r="DH1554">
        <v>80</v>
      </c>
      <c r="DI1554">
        <v>71.58</v>
      </c>
    </row>
    <row r="1555" spans="1:115" x14ac:dyDescent="0.3">
      <c r="A1555">
        <v>470</v>
      </c>
      <c r="B1555" t="s">
        <v>441</v>
      </c>
      <c r="C1555" t="s">
        <v>198</v>
      </c>
      <c r="D1555" t="s">
        <v>54</v>
      </c>
      <c r="E1555" t="s">
        <v>24</v>
      </c>
      <c r="F1555" s="107">
        <v>45473</v>
      </c>
      <c r="G1555" t="s">
        <v>3784</v>
      </c>
      <c r="H1555" t="s">
        <v>3710</v>
      </c>
      <c r="I1555">
        <v>100</v>
      </c>
      <c r="J1555">
        <v>93.970001220703125</v>
      </c>
      <c r="DH1555">
        <v>63.75</v>
      </c>
      <c r="DI1555">
        <v>67.84</v>
      </c>
    </row>
    <row r="1556" spans="1:115" x14ac:dyDescent="0.3">
      <c r="A1556">
        <v>470</v>
      </c>
      <c r="B1556" t="s">
        <v>441</v>
      </c>
      <c r="C1556" t="s">
        <v>198</v>
      </c>
      <c r="D1556" t="s">
        <v>54</v>
      </c>
      <c r="E1556" t="s">
        <v>24</v>
      </c>
      <c r="F1556" s="107">
        <v>45473</v>
      </c>
      <c r="G1556" t="s">
        <v>3784</v>
      </c>
      <c r="H1556" t="s">
        <v>3707</v>
      </c>
      <c r="I1556">
        <v>100</v>
      </c>
      <c r="J1556">
        <v>157.82000732421881</v>
      </c>
      <c r="DH1556">
        <v>55</v>
      </c>
      <c r="DI1556">
        <v>34.85</v>
      </c>
    </row>
    <row r="1557" spans="1:115" x14ac:dyDescent="0.3">
      <c r="A1557">
        <v>471</v>
      </c>
      <c r="B1557" t="s">
        <v>442</v>
      </c>
      <c r="C1557" t="s">
        <v>198</v>
      </c>
      <c r="D1557" t="s">
        <v>54</v>
      </c>
      <c r="E1557" t="s">
        <v>24</v>
      </c>
      <c r="F1557" s="107">
        <v>45473</v>
      </c>
      <c r="G1557" t="s">
        <v>3785</v>
      </c>
      <c r="H1557" t="s">
        <v>3715</v>
      </c>
      <c r="I1557">
        <v>100</v>
      </c>
      <c r="J1557">
        <v>80.319999694824219</v>
      </c>
      <c r="DJ1557">
        <v>55</v>
      </c>
      <c r="DK1557">
        <v>68.48</v>
      </c>
    </row>
    <row r="1558" spans="1:115" x14ac:dyDescent="0.3">
      <c r="A1558">
        <v>471</v>
      </c>
      <c r="B1558" t="s">
        <v>442</v>
      </c>
      <c r="C1558" t="s">
        <v>198</v>
      </c>
      <c r="D1558" t="s">
        <v>54</v>
      </c>
      <c r="E1558" t="s">
        <v>24</v>
      </c>
      <c r="F1558" s="107">
        <v>45473</v>
      </c>
      <c r="G1558" t="s">
        <v>3785</v>
      </c>
      <c r="H1558" t="s">
        <v>3719</v>
      </c>
      <c r="I1558">
        <v>100</v>
      </c>
      <c r="J1558">
        <v>121.1699981689453</v>
      </c>
      <c r="DJ1558">
        <v>62.5</v>
      </c>
      <c r="DK1558">
        <v>51.58</v>
      </c>
    </row>
    <row r="1559" spans="1:115" x14ac:dyDescent="0.3">
      <c r="A1559">
        <v>471</v>
      </c>
      <c r="B1559" t="s">
        <v>442</v>
      </c>
      <c r="C1559" t="s">
        <v>198</v>
      </c>
      <c r="D1559" t="s">
        <v>54</v>
      </c>
      <c r="E1559" t="s">
        <v>24</v>
      </c>
      <c r="F1559" s="107">
        <v>45473</v>
      </c>
      <c r="G1559" t="s">
        <v>3785</v>
      </c>
      <c r="H1559" t="s">
        <v>3716</v>
      </c>
      <c r="I1559">
        <v>100</v>
      </c>
      <c r="J1559">
        <v>108.8300018310547</v>
      </c>
      <c r="DJ1559">
        <v>60</v>
      </c>
      <c r="DK1559">
        <v>55.13</v>
      </c>
    </row>
    <row r="1560" spans="1:115" x14ac:dyDescent="0.3">
      <c r="A1560">
        <v>471</v>
      </c>
      <c r="B1560" t="s">
        <v>442</v>
      </c>
      <c r="C1560" t="s">
        <v>198</v>
      </c>
      <c r="D1560" t="s">
        <v>54</v>
      </c>
      <c r="E1560" t="s">
        <v>24</v>
      </c>
      <c r="F1560" s="107">
        <v>45473</v>
      </c>
      <c r="G1560" t="s">
        <v>3785</v>
      </c>
      <c r="H1560" t="s">
        <v>3713</v>
      </c>
      <c r="I1560">
        <v>100</v>
      </c>
      <c r="J1560">
        <v>76.220001220703125</v>
      </c>
      <c r="DJ1560">
        <v>37.5</v>
      </c>
      <c r="DK1560">
        <v>49.2</v>
      </c>
    </row>
    <row r="1561" spans="1:115" x14ac:dyDescent="0.3">
      <c r="A1561">
        <v>471</v>
      </c>
      <c r="B1561" t="s">
        <v>442</v>
      </c>
      <c r="C1561" t="s">
        <v>198</v>
      </c>
      <c r="D1561" t="s">
        <v>54</v>
      </c>
      <c r="E1561" t="s">
        <v>24</v>
      </c>
      <c r="F1561" s="107">
        <v>45473</v>
      </c>
      <c r="G1561" t="s">
        <v>3785</v>
      </c>
      <c r="H1561" t="s">
        <v>3717</v>
      </c>
      <c r="I1561">
        <v>100</v>
      </c>
      <c r="J1561">
        <v>95.589996337890625</v>
      </c>
      <c r="DJ1561">
        <v>64.17</v>
      </c>
      <c r="DK1561">
        <v>67.13</v>
      </c>
    </row>
    <row r="1562" spans="1:115" x14ac:dyDescent="0.3">
      <c r="A1562">
        <v>471</v>
      </c>
      <c r="B1562" t="s">
        <v>442</v>
      </c>
      <c r="C1562" t="s">
        <v>198</v>
      </c>
      <c r="D1562" t="s">
        <v>54</v>
      </c>
      <c r="E1562" t="s">
        <v>24</v>
      </c>
      <c r="F1562" s="107">
        <v>45473</v>
      </c>
      <c r="G1562" t="s">
        <v>3785</v>
      </c>
      <c r="H1562" t="s">
        <v>3714</v>
      </c>
      <c r="I1562">
        <v>100</v>
      </c>
      <c r="J1562">
        <v>108.4100036621094</v>
      </c>
      <c r="DJ1562">
        <v>50</v>
      </c>
      <c r="DK1562">
        <v>46.12</v>
      </c>
    </row>
    <row r="1563" spans="1:115" x14ac:dyDescent="0.3">
      <c r="A1563">
        <v>471</v>
      </c>
      <c r="B1563" t="s">
        <v>442</v>
      </c>
      <c r="C1563" t="s">
        <v>198</v>
      </c>
      <c r="D1563" t="s">
        <v>54</v>
      </c>
      <c r="E1563" t="s">
        <v>24</v>
      </c>
      <c r="F1563" s="107">
        <v>45473</v>
      </c>
      <c r="G1563" t="s">
        <v>3785</v>
      </c>
      <c r="H1563" t="s">
        <v>3718</v>
      </c>
      <c r="I1563">
        <v>100</v>
      </c>
      <c r="J1563">
        <v>148.38999938964841</v>
      </c>
      <c r="DJ1563">
        <v>100</v>
      </c>
      <c r="DK1563">
        <v>67.39</v>
      </c>
    </row>
    <row r="1564" spans="1:115" x14ac:dyDescent="0.3">
      <c r="A1564">
        <v>208</v>
      </c>
      <c r="B1564" t="s">
        <v>149</v>
      </c>
      <c r="C1564" t="s">
        <v>98</v>
      </c>
      <c r="D1564" t="s">
        <v>23</v>
      </c>
      <c r="E1564" t="s">
        <v>62</v>
      </c>
      <c r="F1564" s="107">
        <v>45504</v>
      </c>
      <c r="G1564" t="s">
        <v>3786</v>
      </c>
      <c r="H1564" t="s">
        <v>3421</v>
      </c>
      <c r="I1564">
        <v>950</v>
      </c>
      <c r="J1564">
        <v>608</v>
      </c>
      <c r="K1564">
        <v>608</v>
      </c>
    </row>
    <row r="1565" spans="1:115" x14ac:dyDescent="0.3">
      <c r="A1565">
        <v>208</v>
      </c>
      <c r="B1565" t="s">
        <v>149</v>
      </c>
      <c r="C1565" t="s">
        <v>98</v>
      </c>
      <c r="D1565" t="s">
        <v>23</v>
      </c>
      <c r="E1565" t="s">
        <v>62</v>
      </c>
      <c r="F1565" s="107">
        <v>45504</v>
      </c>
      <c r="G1565" t="s">
        <v>3786</v>
      </c>
      <c r="H1565" t="s">
        <v>3423</v>
      </c>
      <c r="I1565">
        <v>350</v>
      </c>
      <c r="J1565">
        <v>258</v>
      </c>
      <c r="K1565">
        <v>258</v>
      </c>
    </row>
    <row r="1566" spans="1:115" x14ac:dyDescent="0.3">
      <c r="A1566">
        <v>208</v>
      </c>
      <c r="B1566" t="s">
        <v>149</v>
      </c>
      <c r="C1566" t="s">
        <v>98</v>
      </c>
      <c r="D1566" t="s">
        <v>23</v>
      </c>
      <c r="E1566" t="s">
        <v>62</v>
      </c>
      <c r="F1566" s="107">
        <v>45504</v>
      </c>
      <c r="G1566" t="s">
        <v>3786</v>
      </c>
      <c r="H1566" t="s">
        <v>3426</v>
      </c>
      <c r="I1566">
        <v>25</v>
      </c>
      <c r="J1566">
        <v>5</v>
      </c>
      <c r="K1566">
        <v>5</v>
      </c>
    </row>
    <row r="1567" spans="1:115" x14ac:dyDescent="0.3">
      <c r="A1567">
        <v>208</v>
      </c>
      <c r="B1567" t="s">
        <v>149</v>
      </c>
      <c r="C1567" t="s">
        <v>98</v>
      </c>
      <c r="D1567" t="s">
        <v>23</v>
      </c>
      <c r="E1567" t="s">
        <v>62</v>
      </c>
      <c r="F1567" s="107">
        <v>45504</v>
      </c>
      <c r="G1567" t="s">
        <v>3786</v>
      </c>
      <c r="H1567" t="s">
        <v>3422</v>
      </c>
      <c r="I1567">
        <v>200</v>
      </c>
      <c r="J1567">
        <v>208</v>
      </c>
      <c r="K1567">
        <v>208</v>
      </c>
    </row>
    <row r="1568" spans="1:115" x14ac:dyDescent="0.3">
      <c r="A1568">
        <v>208</v>
      </c>
      <c r="B1568" t="s">
        <v>149</v>
      </c>
      <c r="C1568" t="s">
        <v>98</v>
      </c>
      <c r="D1568" t="s">
        <v>23</v>
      </c>
      <c r="E1568" t="s">
        <v>62</v>
      </c>
      <c r="F1568" s="107">
        <v>45504</v>
      </c>
      <c r="G1568" t="s">
        <v>3786</v>
      </c>
      <c r="H1568" t="s">
        <v>3424</v>
      </c>
      <c r="I1568">
        <v>0</v>
      </c>
      <c r="J1568">
        <v>0</v>
      </c>
      <c r="K1568">
        <v>0</v>
      </c>
    </row>
    <row r="1569" spans="1:45" x14ac:dyDescent="0.3">
      <c r="A1569">
        <v>208</v>
      </c>
      <c r="B1569" t="s">
        <v>149</v>
      </c>
      <c r="C1569" t="s">
        <v>98</v>
      </c>
      <c r="D1569" t="s">
        <v>23</v>
      </c>
      <c r="E1569" t="s">
        <v>62</v>
      </c>
      <c r="F1569" s="107">
        <v>45504</v>
      </c>
      <c r="G1569" t="s">
        <v>3786</v>
      </c>
      <c r="H1569" t="s">
        <v>3427</v>
      </c>
      <c r="I1569">
        <v>25</v>
      </c>
      <c r="J1569">
        <v>7</v>
      </c>
      <c r="K1569">
        <v>7</v>
      </c>
    </row>
    <row r="1570" spans="1:45" x14ac:dyDescent="0.3">
      <c r="A1570">
        <v>214</v>
      </c>
      <c r="B1570" t="s">
        <v>152</v>
      </c>
      <c r="C1570" t="s">
        <v>98</v>
      </c>
      <c r="D1570" t="s">
        <v>23</v>
      </c>
      <c r="E1570" t="s">
        <v>62</v>
      </c>
      <c r="F1570" s="107">
        <v>45504</v>
      </c>
      <c r="G1570" t="s">
        <v>3787</v>
      </c>
      <c r="H1570" t="s">
        <v>3421</v>
      </c>
      <c r="I1570">
        <v>5500</v>
      </c>
      <c r="J1570">
        <v>1401</v>
      </c>
      <c r="L1570">
        <v>659</v>
      </c>
      <c r="M1570">
        <v>1134</v>
      </c>
    </row>
    <row r="1571" spans="1:45" x14ac:dyDescent="0.3">
      <c r="A1571">
        <v>214</v>
      </c>
      <c r="B1571" t="s">
        <v>152</v>
      </c>
      <c r="C1571" t="s">
        <v>98</v>
      </c>
      <c r="D1571" t="s">
        <v>23</v>
      </c>
      <c r="E1571" t="s">
        <v>62</v>
      </c>
      <c r="F1571" s="107">
        <v>45504</v>
      </c>
      <c r="G1571" t="s">
        <v>3787</v>
      </c>
      <c r="H1571" t="s">
        <v>3423</v>
      </c>
      <c r="I1571">
        <v>1000</v>
      </c>
      <c r="J1571">
        <v>571.83001708984375</v>
      </c>
      <c r="L1571">
        <v>122.68</v>
      </c>
      <c r="M1571">
        <v>596.20000000000005</v>
      </c>
    </row>
    <row r="1572" spans="1:45" x14ac:dyDescent="0.3">
      <c r="A1572">
        <v>214</v>
      </c>
      <c r="B1572" t="s">
        <v>152</v>
      </c>
      <c r="C1572" t="s">
        <v>98</v>
      </c>
      <c r="D1572" t="s">
        <v>23</v>
      </c>
      <c r="E1572" t="s">
        <v>62</v>
      </c>
      <c r="F1572" s="107">
        <v>45504</v>
      </c>
      <c r="G1572" t="s">
        <v>3787</v>
      </c>
      <c r="H1572" t="s">
        <v>3426</v>
      </c>
      <c r="I1572">
        <v>7500</v>
      </c>
      <c r="J1572">
        <v>0</v>
      </c>
      <c r="L1572">
        <v>0</v>
      </c>
      <c r="M1572">
        <v>0</v>
      </c>
    </row>
    <row r="1573" spans="1:45" x14ac:dyDescent="0.3">
      <c r="A1573">
        <v>214</v>
      </c>
      <c r="B1573" t="s">
        <v>152</v>
      </c>
      <c r="C1573" t="s">
        <v>98</v>
      </c>
      <c r="D1573" t="s">
        <v>23</v>
      </c>
      <c r="E1573" t="s">
        <v>62</v>
      </c>
      <c r="F1573" s="107">
        <v>45504</v>
      </c>
      <c r="G1573" t="s">
        <v>3787</v>
      </c>
      <c r="H1573" t="s">
        <v>3422</v>
      </c>
      <c r="I1573">
        <v>1000</v>
      </c>
      <c r="J1573">
        <v>594.5999755859375</v>
      </c>
      <c r="L1573">
        <v>82.4</v>
      </c>
      <c r="M1573">
        <v>512.20000000000005</v>
      </c>
    </row>
    <row r="1574" spans="1:45" x14ac:dyDescent="0.3">
      <c r="A1574">
        <v>214</v>
      </c>
      <c r="B1574" t="s">
        <v>152</v>
      </c>
      <c r="C1574" t="s">
        <v>98</v>
      </c>
      <c r="D1574" t="s">
        <v>23</v>
      </c>
      <c r="E1574" t="s">
        <v>62</v>
      </c>
      <c r="F1574" s="107">
        <v>45504</v>
      </c>
      <c r="G1574" t="s">
        <v>3787</v>
      </c>
      <c r="H1574" t="s">
        <v>3424</v>
      </c>
      <c r="I1574">
        <v>1</v>
      </c>
      <c r="J1574">
        <v>0</v>
      </c>
      <c r="L1574">
        <v>0</v>
      </c>
      <c r="M1574">
        <v>0</v>
      </c>
    </row>
    <row r="1575" spans="1:45" x14ac:dyDescent="0.3">
      <c r="A1575">
        <v>217</v>
      </c>
      <c r="B1575" t="s">
        <v>156</v>
      </c>
      <c r="C1575" t="s">
        <v>98</v>
      </c>
      <c r="D1575" t="s">
        <v>23</v>
      </c>
      <c r="E1575" t="s">
        <v>24</v>
      </c>
      <c r="F1575" s="107">
        <v>45504</v>
      </c>
      <c r="G1575" t="s">
        <v>3788</v>
      </c>
      <c r="H1575" t="s">
        <v>3426</v>
      </c>
      <c r="I1575">
        <v>20</v>
      </c>
      <c r="J1575">
        <v>0</v>
      </c>
      <c r="L1575">
        <v>0</v>
      </c>
      <c r="M1575">
        <v>0</v>
      </c>
      <c r="AS1575">
        <v>0</v>
      </c>
    </row>
    <row r="1576" spans="1:45" x14ac:dyDescent="0.3">
      <c r="A1576">
        <v>217</v>
      </c>
      <c r="B1576" t="s">
        <v>156</v>
      </c>
      <c r="C1576" t="s">
        <v>98</v>
      </c>
      <c r="D1576" t="s">
        <v>23</v>
      </c>
      <c r="E1576" t="s">
        <v>24</v>
      </c>
      <c r="F1576" s="107">
        <v>45504</v>
      </c>
      <c r="G1576" t="s">
        <v>3788</v>
      </c>
      <c r="H1576" t="s">
        <v>3424</v>
      </c>
      <c r="I1576">
        <v>20</v>
      </c>
      <c r="J1576">
        <v>0</v>
      </c>
      <c r="L1576">
        <v>0</v>
      </c>
      <c r="M1576">
        <v>0</v>
      </c>
      <c r="AS1576">
        <v>0</v>
      </c>
    </row>
    <row r="1577" spans="1:45" x14ac:dyDescent="0.3">
      <c r="A1577">
        <v>217</v>
      </c>
      <c r="B1577" t="s">
        <v>156</v>
      </c>
      <c r="C1577" t="s">
        <v>98</v>
      </c>
      <c r="D1577" t="s">
        <v>23</v>
      </c>
      <c r="E1577" t="s">
        <v>24</v>
      </c>
      <c r="F1577" s="107">
        <v>45504</v>
      </c>
      <c r="G1577" t="s">
        <v>3788</v>
      </c>
      <c r="H1577" t="s">
        <v>3421</v>
      </c>
      <c r="I1577">
        <v>20</v>
      </c>
      <c r="J1577">
        <v>47.040000915527337</v>
      </c>
      <c r="L1577">
        <v>659</v>
      </c>
      <c r="M1577">
        <v>1134</v>
      </c>
      <c r="AS1577">
        <v>659</v>
      </c>
    </row>
    <row r="1578" spans="1:45" x14ac:dyDescent="0.3">
      <c r="A1578">
        <v>217</v>
      </c>
      <c r="B1578" t="s">
        <v>156</v>
      </c>
      <c r="C1578" t="s">
        <v>98</v>
      </c>
      <c r="D1578" t="s">
        <v>23</v>
      </c>
      <c r="E1578" t="s">
        <v>24</v>
      </c>
      <c r="F1578" s="107">
        <v>45504</v>
      </c>
      <c r="G1578" t="s">
        <v>3788</v>
      </c>
      <c r="H1578" t="s">
        <v>3423</v>
      </c>
      <c r="I1578">
        <v>20</v>
      </c>
      <c r="J1578">
        <v>17.069999694824219</v>
      </c>
      <c r="L1578">
        <v>122.68</v>
      </c>
      <c r="M1578">
        <v>596.20000000000005</v>
      </c>
      <c r="AS1578">
        <v>122.68</v>
      </c>
    </row>
    <row r="1579" spans="1:45" x14ac:dyDescent="0.3">
      <c r="A1579">
        <v>217</v>
      </c>
      <c r="B1579" t="s">
        <v>156</v>
      </c>
      <c r="C1579" t="s">
        <v>98</v>
      </c>
      <c r="D1579" t="s">
        <v>23</v>
      </c>
      <c r="E1579" t="s">
        <v>24</v>
      </c>
      <c r="F1579" s="107">
        <v>45504</v>
      </c>
      <c r="G1579" t="s">
        <v>3788</v>
      </c>
      <c r="H1579" t="s">
        <v>3422</v>
      </c>
      <c r="I1579">
        <v>20</v>
      </c>
      <c r="J1579">
        <v>13.85999965667725</v>
      </c>
      <c r="L1579">
        <v>82.4</v>
      </c>
      <c r="M1579">
        <v>512.20000000000005</v>
      </c>
      <c r="AS1579">
        <v>82.4</v>
      </c>
    </row>
    <row r="1580" spans="1:45" x14ac:dyDescent="0.3">
      <c r="A1580">
        <v>217</v>
      </c>
      <c r="B1580" t="s">
        <v>156</v>
      </c>
      <c r="C1580" t="s">
        <v>98</v>
      </c>
      <c r="D1580" t="s">
        <v>23</v>
      </c>
      <c r="E1580" t="s">
        <v>24</v>
      </c>
      <c r="F1580" s="107">
        <v>45504</v>
      </c>
      <c r="G1580" t="s">
        <v>3788</v>
      </c>
      <c r="H1580" t="s">
        <v>3427</v>
      </c>
      <c r="I1580">
        <v>20</v>
      </c>
      <c r="J1580">
        <v>12.590000152587891</v>
      </c>
      <c r="L1580">
        <v>1.1000000000000001</v>
      </c>
      <c r="M1580">
        <v>7.64</v>
      </c>
      <c r="AS1580">
        <v>1.1000000000000001</v>
      </c>
    </row>
    <row r="1581" spans="1:45" x14ac:dyDescent="0.3">
      <c r="A1581">
        <v>218</v>
      </c>
      <c r="B1581" t="s">
        <v>157</v>
      </c>
      <c r="C1581" t="s">
        <v>98</v>
      </c>
      <c r="D1581" t="s">
        <v>23</v>
      </c>
      <c r="E1581" t="s">
        <v>62</v>
      </c>
      <c r="F1581" s="107">
        <v>45504</v>
      </c>
      <c r="G1581" t="s">
        <v>3789</v>
      </c>
      <c r="H1581" t="s">
        <v>3421</v>
      </c>
      <c r="I1581">
        <v>76000</v>
      </c>
      <c r="J1581">
        <v>60232</v>
      </c>
      <c r="N1581">
        <v>60232</v>
      </c>
    </row>
    <row r="1582" spans="1:45" x14ac:dyDescent="0.3">
      <c r="A1582">
        <v>218</v>
      </c>
      <c r="B1582" t="s">
        <v>157</v>
      </c>
      <c r="C1582" t="s">
        <v>98</v>
      </c>
      <c r="D1582" t="s">
        <v>23</v>
      </c>
      <c r="E1582" t="s">
        <v>62</v>
      </c>
      <c r="F1582" s="107">
        <v>45504</v>
      </c>
      <c r="G1582" t="s">
        <v>3789</v>
      </c>
      <c r="H1582" t="s">
        <v>3423</v>
      </c>
      <c r="I1582">
        <v>76000</v>
      </c>
      <c r="J1582">
        <v>41040</v>
      </c>
      <c r="N1582">
        <v>41040</v>
      </c>
    </row>
    <row r="1583" spans="1:45" x14ac:dyDescent="0.3">
      <c r="A1583">
        <v>218</v>
      </c>
      <c r="B1583" t="s">
        <v>157</v>
      </c>
      <c r="C1583" t="s">
        <v>98</v>
      </c>
      <c r="D1583" t="s">
        <v>23</v>
      </c>
      <c r="E1583" t="s">
        <v>62</v>
      </c>
      <c r="F1583" s="107">
        <v>45504</v>
      </c>
      <c r="G1583" t="s">
        <v>3789</v>
      </c>
      <c r="H1583" t="s">
        <v>3426</v>
      </c>
      <c r="I1583">
        <v>5000</v>
      </c>
      <c r="J1583">
        <v>4320</v>
      </c>
      <c r="N1583">
        <v>4320</v>
      </c>
    </row>
    <row r="1584" spans="1:45" x14ac:dyDescent="0.3">
      <c r="A1584">
        <v>218</v>
      </c>
      <c r="B1584" t="s">
        <v>157</v>
      </c>
      <c r="C1584" t="s">
        <v>98</v>
      </c>
      <c r="D1584" t="s">
        <v>23</v>
      </c>
      <c r="E1584" t="s">
        <v>62</v>
      </c>
      <c r="F1584" s="107">
        <v>45504</v>
      </c>
      <c r="G1584" t="s">
        <v>3789</v>
      </c>
      <c r="H1584" t="s">
        <v>3422</v>
      </c>
      <c r="I1584">
        <v>24000</v>
      </c>
      <c r="J1584">
        <v>20721</v>
      </c>
      <c r="N1584">
        <v>20721</v>
      </c>
    </row>
    <row r="1585" spans="1:94" x14ac:dyDescent="0.3">
      <c r="A1585">
        <v>218</v>
      </c>
      <c r="B1585" t="s">
        <v>157</v>
      </c>
      <c r="C1585" t="s">
        <v>98</v>
      </c>
      <c r="D1585" t="s">
        <v>23</v>
      </c>
      <c r="E1585" t="s">
        <v>62</v>
      </c>
      <c r="F1585" s="107">
        <v>45504</v>
      </c>
      <c r="G1585" t="s">
        <v>3789</v>
      </c>
      <c r="H1585" t="s">
        <v>3424</v>
      </c>
      <c r="I1585">
        <v>5000</v>
      </c>
      <c r="J1585">
        <v>3480</v>
      </c>
      <c r="N1585">
        <v>3480</v>
      </c>
    </row>
    <row r="1586" spans="1:94" x14ac:dyDescent="0.3">
      <c r="A1586">
        <v>218</v>
      </c>
      <c r="B1586" t="s">
        <v>157</v>
      </c>
      <c r="C1586" t="s">
        <v>98</v>
      </c>
      <c r="D1586" t="s">
        <v>23</v>
      </c>
      <c r="E1586" t="s">
        <v>62</v>
      </c>
      <c r="F1586" s="107">
        <v>45504</v>
      </c>
      <c r="G1586" t="s">
        <v>3789</v>
      </c>
      <c r="H1586" t="s">
        <v>3427</v>
      </c>
      <c r="I1586">
        <v>2000</v>
      </c>
      <c r="J1586">
        <v>1334</v>
      </c>
      <c r="N1586">
        <v>1334</v>
      </c>
    </row>
    <row r="1587" spans="1:94" x14ac:dyDescent="0.3">
      <c r="A1587">
        <v>225</v>
      </c>
      <c r="B1587" t="s">
        <v>165</v>
      </c>
      <c r="C1587" t="s">
        <v>98</v>
      </c>
      <c r="D1587" t="s">
        <v>23</v>
      </c>
      <c r="E1587" t="s">
        <v>24</v>
      </c>
      <c r="F1587" s="107">
        <v>45504</v>
      </c>
      <c r="G1587" t="s">
        <v>3790</v>
      </c>
      <c r="H1587" t="s">
        <v>3421</v>
      </c>
      <c r="I1587">
        <v>1</v>
      </c>
      <c r="J1587">
        <v>4</v>
      </c>
      <c r="AT1587">
        <v>4</v>
      </c>
    </row>
    <row r="1588" spans="1:94" x14ac:dyDescent="0.3">
      <c r="A1588">
        <v>225</v>
      </c>
      <c r="B1588" t="s">
        <v>165</v>
      </c>
      <c r="C1588" t="s">
        <v>98</v>
      </c>
      <c r="D1588" t="s">
        <v>23</v>
      </c>
      <c r="E1588" t="s">
        <v>24</v>
      </c>
      <c r="F1588" s="107">
        <v>45504</v>
      </c>
      <c r="G1588" t="s">
        <v>3790</v>
      </c>
      <c r="H1588" t="s">
        <v>3423</v>
      </c>
      <c r="I1588">
        <v>1</v>
      </c>
      <c r="J1588">
        <v>4</v>
      </c>
      <c r="AT1588">
        <v>4</v>
      </c>
    </row>
    <row r="1589" spans="1:94" x14ac:dyDescent="0.3">
      <c r="A1589">
        <v>225</v>
      </c>
      <c r="B1589" t="s">
        <v>165</v>
      </c>
      <c r="C1589" t="s">
        <v>98</v>
      </c>
      <c r="D1589" t="s">
        <v>23</v>
      </c>
      <c r="E1589" t="s">
        <v>24</v>
      </c>
      <c r="F1589" s="107">
        <v>45504</v>
      </c>
      <c r="G1589" t="s">
        <v>3790</v>
      </c>
      <c r="H1589" t="s">
        <v>3426</v>
      </c>
      <c r="I1589">
        <v>1</v>
      </c>
      <c r="J1589">
        <v>0</v>
      </c>
      <c r="AT1589">
        <v>0</v>
      </c>
    </row>
    <row r="1590" spans="1:94" x14ac:dyDescent="0.3">
      <c r="A1590">
        <v>225</v>
      </c>
      <c r="B1590" t="s">
        <v>165</v>
      </c>
      <c r="C1590" t="s">
        <v>98</v>
      </c>
      <c r="D1590" t="s">
        <v>23</v>
      </c>
      <c r="E1590" t="s">
        <v>24</v>
      </c>
      <c r="F1590" s="107">
        <v>45504</v>
      </c>
      <c r="G1590" t="s">
        <v>3790</v>
      </c>
      <c r="H1590" t="s">
        <v>3424</v>
      </c>
      <c r="I1590">
        <v>1</v>
      </c>
      <c r="J1590">
        <v>1</v>
      </c>
      <c r="AT1590">
        <v>1</v>
      </c>
    </row>
    <row r="1591" spans="1:94" x14ac:dyDescent="0.3">
      <c r="A1591">
        <v>225</v>
      </c>
      <c r="B1591" t="s">
        <v>165</v>
      </c>
      <c r="C1591" t="s">
        <v>98</v>
      </c>
      <c r="D1591" t="s">
        <v>23</v>
      </c>
      <c r="E1591" t="s">
        <v>24</v>
      </c>
      <c r="F1591" s="107">
        <v>45504</v>
      </c>
      <c r="G1591" t="s">
        <v>3790</v>
      </c>
      <c r="H1591" t="s">
        <v>3427</v>
      </c>
      <c r="I1591">
        <v>1</v>
      </c>
      <c r="J1591">
        <v>1</v>
      </c>
      <c r="AT1591">
        <v>1</v>
      </c>
    </row>
    <row r="1592" spans="1:94" x14ac:dyDescent="0.3">
      <c r="A1592">
        <v>225</v>
      </c>
      <c r="B1592" t="s">
        <v>165</v>
      </c>
      <c r="C1592" t="s">
        <v>98</v>
      </c>
      <c r="D1592" t="s">
        <v>23</v>
      </c>
      <c r="E1592" t="s">
        <v>24</v>
      </c>
      <c r="F1592" s="107">
        <v>45504</v>
      </c>
      <c r="G1592" t="s">
        <v>3790</v>
      </c>
      <c r="H1592" t="s">
        <v>3422</v>
      </c>
      <c r="I1592">
        <v>1</v>
      </c>
      <c r="J1592">
        <v>10</v>
      </c>
      <c r="AT1592">
        <v>10</v>
      </c>
    </row>
    <row r="1593" spans="1:94" x14ac:dyDescent="0.3">
      <c r="A1593">
        <v>434</v>
      </c>
      <c r="B1593" t="s">
        <v>411</v>
      </c>
      <c r="C1593" t="s">
        <v>98</v>
      </c>
      <c r="D1593" t="s">
        <v>23</v>
      </c>
      <c r="E1593" t="s">
        <v>62</v>
      </c>
      <c r="F1593" s="107">
        <v>45504</v>
      </c>
      <c r="G1593" t="s">
        <v>3791</v>
      </c>
      <c r="H1593" t="s">
        <v>3421</v>
      </c>
      <c r="I1593">
        <v>100</v>
      </c>
      <c r="J1593">
        <v>1689.099975585938</v>
      </c>
      <c r="AV1593">
        <v>1689.93</v>
      </c>
    </row>
    <row r="1594" spans="1:94" x14ac:dyDescent="0.3">
      <c r="A1594">
        <v>434</v>
      </c>
      <c r="B1594" t="s">
        <v>411</v>
      </c>
      <c r="C1594" t="s">
        <v>98</v>
      </c>
      <c r="D1594" t="s">
        <v>23</v>
      </c>
      <c r="E1594" t="s">
        <v>62</v>
      </c>
      <c r="F1594" s="107">
        <v>45504</v>
      </c>
      <c r="G1594" t="s">
        <v>3791</v>
      </c>
      <c r="H1594" t="s">
        <v>3423</v>
      </c>
      <c r="I1594">
        <v>25</v>
      </c>
      <c r="J1594">
        <v>0</v>
      </c>
      <c r="AV1594">
        <v>0.31</v>
      </c>
    </row>
    <row r="1595" spans="1:94" x14ac:dyDescent="0.3">
      <c r="A1595">
        <v>434</v>
      </c>
      <c r="B1595" t="s">
        <v>411</v>
      </c>
      <c r="C1595" t="s">
        <v>98</v>
      </c>
      <c r="D1595" t="s">
        <v>23</v>
      </c>
      <c r="E1595" t="s">
        <v>62</v>
      </c>
      <c r="F1595" s="107">
        <v>45504</v>
      </c>
      <c r="G1595" t="s">
        <v>3791</v>
      </c>
      <c r="H1595" t="s">
        <v>3426</v>
      </c>
      <c r="I1595">
        <v>200</v>
      </c>
      <c r="J1595">
        <v>0</v>
      </c>
      <c r="AV1595">
        <v>0</v>
      </c>
    </row>
    <row r="1596" spans="1:94" x14ac:dyDescent="0.3">
      <c r="A1596">
        <v>434</v>
      </c>
      <c r="B1596" t="s">
        <v>411</v>
      </c>
      <c r="C1596" t="s">
        <v>98</v>
      </c>
      <c r="D1596" t="s">
        <v>23</v>
      </c>
      <c r="E1596" t="s">
        <v>62</v>
      </c>
      <c r="F1596" s="107">
        <v>45504</v>
      </c>
      <c r="G1596" t="s">
        <v>3791</v>
      </c>
      <c r="H1596" t="s">
        <v>3422</v>
      </c>
      <c r="I1596">
        <v>25</v>
      </c>
      <c r="J1596">
        <v>0.5</v>
      </c>
      <c r="AV1596">
        <v>0.5</v>
      </c>
    </row>
    <row r="1597" spans="1:94" x14ac:dyDescent="0.3">
      <c r="A1597">
        <v>434</v>
      </c>
      <c r="B1597" t="s">
        <v>411</v>
      </c>
      <c r="C1597" t="s">
        <v>98</v>
      </c>
      <c r="D1597" t="s">
        <v>23</v>
      </c>
      <c r="E1597" t="s">
        <v>62</v>
      </c>
      <c r="F1597" s="107">
        <v>45504</v>
      </c>
      <c r="G1597" t="s">
        <v>3791</v>
      </c>
      <c r="H1597" t="s">
        <v>3424</v>
      </c>
      <c r="I1597">
        <v>10</v>
      </c>
      <c r="J1597">
        <v>0</v>
      </c>
      <c r="AV1597">
        <v>0.12</v>
      </c>
    </row>
    <row r="1598" spans="1:94" x14ac:dyDescent="0.3">
      <c r="A1598">
        <v>436</v>
      </c>
      <c r="B1598" t="s">
        <v>130</v>
      </c>
      <c r="C1598" t="s">
        <v>101</v>
      </c>
      <c r="D1598" t="s">
        <v>23</v>
      </c>
      <c r="E1598" t="s">
        <v>62</v>
      </c>
      <c r="F1598" s="107">
        <v>45504</v>
      </c>
      <c r="G1598" t="s">
        <v>3792</v>
      </c>
      <c r="H1598" t="s">
        <v>3595</v>
      </c>
      <c r="I1598">
        <v>7</v>
      </c>
      <c r="J1598">
        <v>6.8000001907348633</v>
      </c>
      <c r="CP1598">
        <v>6.8</v>
      </c>
    </row>
    <row r="1599" spans="1:94" x14ac:dyDescent="0.3">
      <c r="A1599">
        <v>436</v>
      </c>
      <c r="B1599" t="s">
        <v>130</v>
      </c>
      <c r="C1599" t="s">
        <v>101</v>
      </c>
      <c r="D1599" t="s">
        <v>23</v>
      </c>
      <c r="E1599" t="s">
        <v>62</v>
      </c>
      <c r="F1599" s="107">
        <v>45504</v>
      </c>
      <c r="G1599" t="s">
        <v>3792</v>
      </c>
      <c r="H1599" t="s">
        <v>3596</v>
      </c>
      <c r="I1599">
        <v>7</v>
      </c>
      <c r="J1599">
        <v>2.5999999046325679</v>
      </c>
      <c r="CP1599">
        <v>2.6</v>
      </c>
    </row>
    <row r="1600" spans="1:94" x14ac:dyDescent="0.3">
      <c r="A1600">
        <v>208</v>
      </c>
      <c r="B1600" t="s">
        <v>149</v>
      </c>
      <c r="C1600" t="s">
        <v>98</v>
      </c>
      <c r="D1600" t="s">
        <v>23</v>
      </c>
      <c r="E1600" t="s">
        <v>62</v>
      </c>
      <c r="F1600" s="107">
        <v>45535</v>
      </c>
      <c r="G1600" t="s">
        <v>3793</v>
      </c>
      <c r="H1600" t="s">
        <v>3421</v>
      </c>
      <c r="I1600">
        <v>950</v>
      </c>
      <c r="J1600">
        <v>782</v>
      </c>
      <c r="K1600">
        <v>782</v>
      </c>
    </row>
    <row r="1601" spans="1:45" x14ac:dyDescent="0.3">
      <c r="A1601">
        <v>208</v>
      </c>
      <c r="B1601" t="s">
        <v>149</v>
      </c>
      <c r="C1601" t="s">
        <v>98</v>
      </c>
      <c r="D1601" t="s">
        <v>23</v>
      </c>
      <c r="E1601" t="s">
        <v>62</v>
      </c>
      <c r="F1601" s="107">
        <v>45535</v>
      </c>
      <c r="G1601" t="s">
        <v>3793</v>
      </c>
      <c r="H1601" t="s">
        <v>3423</v>
      </c>
      <c r="I1601">
        <v>350</v>
      </c>
      <c r="J1601">
        <v>258</v>
      </c>
      <c r="K1601">
        <v>258</v>
      </c>
    </row>
    <row r="1602" spans="1:45" x14ac:dyDescent="0.3">
      <c r="A1602">
        <v>208</v>
      </c>
      <c r="B1602" t="s">
        <v>149</v>
      </c>
      <c r="C1602" t="s">
        <v>98</v>
      </c>
      <c r="D1602" t="s">
        <v>23</v>
      </c>
      <c r="E1602" t="s">
        <v>62</v>
      </c>
      <c r="F1602" s="107">
        <v>45535</v>
      </c>
      <c r="G1602" t="s">
        <v>3793</v>
      </c>
      <c r="H1602" t="s">
        <v>3426</v>
      </c>
      <c r="I1602">
        <v>25</v>
      </c>
      <c r="J1602">
        <v>7.5</v>
      </c>
      <c r="K1602">
        <v>7.5</v>
      </c>
    </row>
    <row r="1603" spans="1:45" x14ac:dyDescent="0.3">
      <c r="A1603">
        <v>208</v>
      </c>
      <c r="B1603" t="s">
        <v>149</v>
      </c>
      <c r="C1603" t="s">
        <v>98</v>
      </c>
      <c r="D1603" t="s">
        <v>23</v>
      </c>
      <c r="E1603" t="s">
        <v>62</v>
      </c>
      <c r="F1603" s="107">
        <v>45535</v>
      </c>
      <c r="G1603" t="s">
        <v>3793</v>
      </c>
      <c r="H1603" t="s">
        <v>3424</v>
      </c>
      <c r="I1603">
        <v>0</v>
      </c>
      <c r="J1603">
        <v>0</v>
      </c>
      <c r="K1603">
        <v>0</v>
      </c>
    </row>
    <row r="1604" spans="1:45" x14ac:dyDescent="0.3">
      <c r="A1604">
        <v>208</v>
      </c>
      <c r="B1604" t="s">
        <v>149</v>
      </c>
      <c r="C1604" t="s">
        <v>98</v>
      </c>
      <c r="D1604" t="s">
        <v>23</v>
      </c>
      <c r="E1604" t="s">
        <v>62</v>
      </c>
      <c r="F1604" s="107">
        <v>45535</v>
      </c>
      <c r="G1604" t="s">
        <v>3793</v>
      </c>
      <c r="H1604" t="s">
        <v>3427</v>
      </c>
      <c r="I1604">
        <v>25</v>
      </c>
      <c r="J1604">
        <v>3</v>
      </c>
      <c r="K1604">
        <v>3</v>
      </c>
    </row>
    <row r="1605" spans="1:45" x14ac:dyDescent="0.3">
      <c r="A1605">
        <v>208</v>
      </c>
      <c r="B1605" t="s">
        <v>149</v>
      </c>
      <c r="C1605" t="s">
        <v>98</v>
      </c>
      <c r="D1605" t="s">
        <v>23</v>
      </c>
      <c r="E1605" t="s">
        <v>62</v>
      </c>
      <c r="F1605" s="107">
        <v>45535</v>
      </c>
      <c r="G1605" t="s">
        <v>3793</v>
      </c>
      <c r="H1605" t="s">
        <v>3422</v>
      </c>
      <c r="I1605">
        <v>200</v>
      </c>
      <c r="J1605">
        <v>231</v>
      </c>
      <c r="K1605">
        <v>231</v>
      </c>
    </row>
    <row r="1606" spans="1:45" x14ac:dyDescent="0.3">
      <c r="A1606">
        <v>214</v>
      </c>
      <c r="B1606" t="s">
        <v>152</v>
      </c>
      <c r="C1606" t="s">
        <v>98</v>
      </c>
      <c r="D1606" t="s">
        <v>23</v>
      </c>
      <c r="E1606" t="s">
        <v>62</v>
      </c>
      <c r="F1606" s="107">
        <v>45535</v>
      </c>
      <c r="G1606" t="s">
        <v>3794</v>
      </c>
      <c r="H1606" t="s">
        <v>3421</v>
      </c>
      <c r="I1606">
        <v>5500</v>
      </c>
      <c r="J1606">
        <v>4619</v>
      </c>
      <c r="L1606">
        <v>1200</v>
      </c>
      <c r="M1606">
        <v>3419</v>
      </c>
    </row>
    <row r="1607" spans="1:45" x14ac:dyDescent="0.3">
      <c r="A1607">
        <v>214</v>
      </c>
      <c r="B1607" t="s">
        <v>152</v>
      </c>
      <c r="C1607" t="s">
        <v>98</v>
      </c>
      <c r="D1607" t="s">
        <v>23</v>
      </c>
      <c r="E1607" t="s">
        <v>62</v>
      </c>
      <c r="F1607" s="107">
        <v>45535</v>
      </c>
      <c r="G1607" t="s">
        <v>3794</v>
      </c>
      <c r="H1607" t="s">
        <v>3423</v>
      </c>
      <c r="I1607">
        <v>1000</v>
      </c>
      <c r="J1607">
        <v>961.96002197265625</v>
      </c>
      <c r="L1607">
        <v>162.71</v>
      </c>
      <c r="M1607">
        <v>799.25</v>
      </c>
    </row>
    <row r="1608" spans="1:45" x14ac:dyDescent="0.3">
      <c r="A1608">
        <v>214</v>
      </c>
      <c r="B1608" t="s">
        <v>152</v>
      </c>
      <c r="C1608" t="s">
        <v>98</v>
      </c>
      <c r="D1608" t="s">
        <v>23</v>
      </c>
      <c r="E1608" t="s">
        <v>62</v>
      </c>
      <c r="F1608" s="107">
        <v>45535</v>
      </c>
      <c r="G1608" t="s">
        <v>3794</v>
      </c>
      <c r="H1608" t="s">
        <v>3426</v>
      </c>
      <c r="I1608">
        <v>7500</v>
      </c>
      <c r="J1608">
        <v>0</v>
      </c>
      <c r="L1608">
        <v>0</v>
      </c>
      <c r="M1608">
        <v>0</v>
      </c>
    </row>
    <row r="1609" spans="1:45" x14ac:dyDescent="0.3">
      <c r="A1609">
        <v>214</v>
      </c>
      <c r="B1609" t="s">
        <v>152</v>
      </c>
      <c r="C1609" t="s">
        <v>98</v>
      </c>
      <c r="D1609" t="s">
        <v>23</v>
      </c>
      <c r="E1609" t="s">
        <v>62</v>
      </c>
      <c r="F1609" s="107">
        <v>45535</v>
      </c>
      <c r="G1609" t="s">
        <v>3794</v>
      </c>
      <c r="H1609" t="s">
        <v>3424</v>
      </c>
      <c r="I1609">
        <v>1</v>
      </c>
      <c r="J1609">
        <v>0</v>
      </c>
      <c r="L1609">
        <v>0</v>
      </c>
      <c r="M1609">
        <v>0</v>
      </c>
    </row>
    <row r="1610" spans="1:45" x14ac:dyDescent="0.3">
      <c r="A1610">
        <v>214</v>
      </c>
      <c r="B1610" t="s">
        <v>152</v>
      </c>
      <c r="C1610" t="s">
        <v>98</v>
      </c>
      <c r="D1610" t="s">
        <v>23</v>
      </c>
      <c r="E1610" t="s">
        <v>62</v>
      </c>
      <c r="F1610" s="107">
        <v>45535</v>
      </c>
      <c r="G1610" t="s">
        <v>3794</v>
      </c>
      <c r="H1610" t="s">
        <v>3427</v>
      </c>
      <c r="I1610">
        <v>1</v>
      </c>
      <c r="J1610">
        <v>10.64000034332275</v>
      </c>
      <c r="L1610">
        <v>0.9</v>
      </c>
      <c r="M1610">
        <v>9.74</v>
      </c>
    </row>
    <row r="1611" spans="1:45" x14ac:dyDescent="0.3">
      <c r="A1611">
        <v>217</v>
      </c>
      <c r="B1611" t="s">
        <v>156</v>
      </c>
      <c r="C1611" t="s">
        <v>98</v>
      </c>
      <c r="D1611" t="s">
        <v>23</v>
      </c>
      <c r="E1611" t="s">
        <v>24</v>
      </c>
      <c r="F1611" s="107">
        <v>45535</v>
      </c>
      <c r="G1611" t="s">
        <v>3795</v>
      </c>
      <c r="H1611" t="s">
        <v>3421</v>
      </c>
      <c r="I1611">
        <v>20</v>
      </c>
      <c r="J1611">
        <v>25.979999542236332</v>
      </c>
      <c r="L1611">
        <v>1200</v>
      </c>
      <c r="M1611">
        <v>3419</v>
      </c>
      <c r="AS1611">
        <v>1200</v>
      </c>
    </row>
    <row r="1612" spans="1:45" x14ac:dyDescent="0.3">
      <c r="A1612">
        <v>217</v>
      </c>
      <c r="B1612" t="s">
        <v>156</v>
      </c>
      <c r="C1612" t="s">
        <v>98</v>
      </c>
      <c r="D1612" t="s">
        <v>23</v>
      </c>
      <c r="E1612" t="s">
        <v>24</v>
      </c>
      <c r="F1612" s="107">
        <v>45535</v>
      </c>
      <c r="G1612" t="s">
        <v>3795</v>
      </c>
      <c r="H1612" t="s">
        <v>3423</v>
      </c>
      <c r="I1612">
        <v>20</v>
      </c>
      <c r="J1612">
        <v>16.909999847412109</v>
      </c>
      <c r="L1612">
        <v>162.71</v>
      </c>
      <c r="M1612">
        <v>799.25</v>
      </c>
      <c r="AS1612">
        <v>162.71</v>
      </c>
    </row>
    <row r="1613" spans="1:45" x14ac:dyDescent="0.3">
      <c r="A1613">
        <v>217</v>
      </c>
      <c r="B1613" t="s">
        <v>156</v>
      </c>
      <c r="C1613" t="s">
        <v>98</v>
      </c>
      <c r="D1613" t="s">
        <v>23</v>
      </c>
      <c r="E1613" t="s">
        <v>24</v>
      </c>
      <c r="F1613" s="107">
        <v>45535</v>
      </c>
      <c r="G1613" t="s">
        <v>3795</v>
      </c>
      <c r="H1613" t="s">
        <v>3426</v>
      </c>
      <c r="I1613">
        <v>20</v>
      </c>
      <c r="J1613">
        <v>0</v>
      </c>
      <c r="L1613">
        <v>0</v>
      </c>
      <c r="M1613">
        <v>0</v>
      </c>
      <c r="AS1613">
        <v>0</v>
      </c>
    </row>
    <row r="1614" spans="1:45" x14ac:dyDescent="0.3">
      <c r="A1614">
        <v>217</v>
      </c>
      <c r="B1614" t="s">
        <v>156</v>
      </c>
      <c r="C1614" t="s">
        <v>98</v>
      </c>
      <c r="D1614" t="s">
        <v>23</v>
      </c>
      <c r="E1614" t="s">
        <v>24</v>
      </c>
      <c r="F1614" s="107">
        <v>45535</v>
      </c>
      <c r="G1614" t="s">
        <v>3795</v>
      </c>
      <c r="H1614" t="s">
        <v>3424</v>
      </c>
      <c r="I1614">
        <v>20</v>
      </c>
      <c r="J1614">
        <v>0</v>
      </c>
      <c r="L1614">
        <v>0</v>
      </c>
      <c r="M1614">
        <v>0</v>
      </c>
      <c r="AS1614">
        <v>0</v>
      </c>
    </row>
    <row r="1615" spans="1:45" x14ac:dyDescent="0.3">
      <c r="A1615">
        <v>217</v>
      </c>
      <c r="B1615" t="s">
        <v>156</v>
      </c>
      <c r="C1615" t="s">
        <v>98</v>
      </c>
      <c r="D1615" t="s">
        <v>23</v>
      </c>
      <c r="E1615" t="s">
        <v>24</v>
      </c>
      <c r="F1615" s="107">
        <v>45535</v>
      </c>
      <c r="G1615" t="s">
        <v>3795</v>
      </c>
      <c r="H1615" t="s">
        <v>3422</v>
      </c>
      <c r="I1615">
        <v>20</v>
      </c>
      <c r="J1615">
        <v>17.45999908447266</v>
      </c>
      <c r="L1615">
        <v>63.8</v>
      </c>
      <c r="M1615">
        <v>301.62</v>
      </c>
      <c r="AS1615">
        <v>63.8</v>
      </c>
    </row>
    <row r="1616" spans="1:45" x14ac:dyDescent="0.3">
      <c r="A1616">
        <v>217</v>
      </c>
      <c r="B1616" t="s">
        <v>156</v>
      </c>
      <c r="C1616" t="s">
        <v>98</v>
      </c>
      <c r="D1616" t="s">
        <v>23</v>
      </c>
      <c r="E1616" t="s">
        <v>24</v>
      </c>
      <c r="F1616" s="107">
        <v>45535</v>
      </c>
      <c r="G1616" t="s">
        <v>3795</v>
      </c>
      <c r="H1616" t="s">
        <v>3427</v>
      </c>
      <c r="I1616">
        <v>20</v>
      </c>
      <c r="J1616">
        <v>8.4600000381469727</v>
      </c>
      <c r="L1616">
        <v>0.9</v>
      </c>
      <c r="M1616">
        <v>9.74</v>
      </c>
      <c r="AS1616">
        <v>0.9</v>
      </c>
    </row>
    <row r="1617" spans="1:48" x14ac:dyDescent="0.3">
      <c r="A1617">
        <v>218</v>
      </c>
      <c r="B1617" t="s">
        <v>157</v>
      </c>
      <c r="C1617" t="s">
        <v>98</v>
      </c>
      <c r="D1617" t="s">
        <v>23</v>
      </c>
      <c r="E1617" t="s">
        <v>62</v>
      </c>
      <c r="F1617" s="107">
        <v>45535</v>
      </c>
      <c r="G1617" t="s">
        <v>3796</v>
      </c>
      <c r="H1617" t="s">
        <v>3423</v>
      </c>
      <c r="I1617">
        <v>76000</v>
      </c>
      <c r="J1617">
        <v>46170</v>
      </c>
      <c r="N1617">
        <v>46170</v>
      </c>
    </row>
    <row r="1618" spans="1:48" x14ac:dyDescent="0.3">
      <c r="A1618">
        <v>218</v>
      </c>
      <c r="B1618" t="s">
        <v>157</v>
      </c>
      <c r="C1618" t="s">
        <v>98</v>
      </c>
      <c r="D1618" t="s">
        <v>23</v>
      </c>
      <c r="E1618" t="s">
        <v>62</v>
      </c>
      <c r="F1618" s="107">
        <v>45535</v>
      </c>
      <c r="G1618" t="s">
        <v>3796</v>
      </c>
      <c r="H1618" t="s">
        <v>3426</v>
      </c>
      <c r="I1618">
        <v>5000</v>
      </c>
      <c r="J1618">
        <v>4500</v>
      </c>
      <c r="N1618">
        <v>4500</v>
      </c>
    </row>
    <row r="1619" spans="1:48" x14ac:dyDescent="0.3">
      <c r="A1619">
        <v>218</v>
      </c>
      <c r="B1619" t="s">
        <v>157</v>
      </c>
      <c r="C1619" t="s">
        <v>98</v>
      </c>
      <c r="D1619" t="s">
        <v>23</v>
      </c>
      <c r="E1619" t="s">
        <v>62</v>
      </c>
      <c r="F1619" s="107">
        <v>45535</v>
      </c>
      <c r="G1619" t="s">
        <v>3796</v>
      </c>
      <c r="H1619" t="s">
        <v>3422</v>
      </c>
      <c r="I1619">
        <v>24000</v>
      </c>
      <c r="J1619">
        <v>17050</v>
      </c>
      <c r="N1619">
        <v>17050</v>
      </c>
    </row>
    <row r="1620" spans="1:48" x14ac:dyDescent="0.3">
      <c r="A1620">
        <v>218</v>
      </c>
      <c r="B1620" t="s">
        <v>157</v>
      </c>
      <c r="C1620" t="s">
        <v>98</v>
      </c>
      <c r="D1620" t="s">
        <v>23</v>
      </c>
      <c r="E1620" t="s">
        <v>62</v>
      </c>
      <c r="F1620" s="107">
        <v>45535</v>
      </c>
      <c r="G1620" t="s">
        <v>3796</v>
      </c>
      <c r="H1620" t="s">
        <v>3424</v>
      </c>
      <c r="I1620">
        <v>5000</v>
      </c>
      <c r="J1620">
        <v>2400</v>
      </c>
      <c r="N1620">
        <v>2400</v>
      </c>
    </row>
    <row r="1621" spans="1:48" x14ac:dyDescent="0.3">
      <c r="A1621">
        <v>218</v>
      </c>
      <c r="B1621" t="s">
        <v>157</v>
      </c>
      <c r="C1621" t="s">
        <v>98</v>
      </c>
      <c r="D1621" t="s">
        <v>23</v>
      </c>
      <c r="E1621" t="s">
        <v>62</v>
      </c>
      <c r="F1621" s="107">
        <v>45535</v>
      </c>
      <c r="G1621" t="s">
        <v>3796</v>
      </c>
      <c r="H1621" t="s">
        <v>3427</v>
      </c>
      <c r="I1621">
        <v>2000</v>
      </c>
      <c r="J1621">
        <v>1115</v>
      </c>
      <c r="N1621">
        <v>1115</v>
      </c>
    </row>
    <row r="1622" spans="1:48" x14ac:dyDescent="0.3">
      <c r="A1622">
        <v>218</v>
      </c>
      <c r="B1622" t="s">
        <v>157</v>
      </c>
      <c r="C1622" t="s">
        <v>98</v>
      </c>
      <c r="D1622" t="s">
        <v>23</v>
      </c>
      <c r="E1622" t="s">
        <v>62</v>
      </c>
      <c r="F1622" s="107">
        <v>45535</v>
      </c>
      <c r="G1622" t="s">
        <v>3796</v>
      </c>
      <c r="H1622" t="s">
        <v>3421</v>
      </c>
      <c r="I1622">
        <v>76000</v>
      </c>
      <c r="J1622">
        <v>70574.9296875</v>
      </c>
      <c r="N1622">
        <v>70574.929999999993</v>
      </c>
    </row>
    <row r="1623" spans="1:48" x14ac:dyDescent="0.3">
      <c r="A1623">
        <v>225</v>
      </c>
      <c r="B1623" t="s">
        <v>165</v>
      </c>
      <c r="C1623" t="s">
        <v>98</v>
      </c>
      <c r="D1623" t="s">
        <v>23</v>
      </c>
      <c r="E1623" t="s">
        <v>24</v>
      </c>
      <c r="F1623" s="107">
        <v>45535</v>
      </c>
      <c r="G1623" t="s">
        <v>3797</v>
      </c>
      <c r="H1623" t="s">
        <v>3421</v>
      </c>
      <c r="I1623">
        <v>1</v>
      </c>
      <c r="J1623">
        <v>5</v>
      </c>
      <c r="AT1623">
        <v>5</v>
      </c>
    </row>
    <row r="1624" spans="1:48" x14ac:dyDescent="0.3">
      <c r="A1624">
        <v>225</v>
      </c>
      <c r="B1624" t="s">
        <v>165</v>
      </c>
      <c r="C1624" t="s">
        <v>98</v>
      </c>
      <c r="D1624" t="s">
        <v>23</v>
      </c>
      <c r="E1624" t="s">
        <v>24</v>
      </c>
      <c r="F1624" s="107">
        <v>45535</v>
      </c>
      <c r="G1624" t="s">
        <v>3797</v>
      </c>
      <c r="H1624" t="s">
        <v>3423</v>
      </c>
      <c r="I1624">
        <v>1</v>
      </c>
      <c r="J1624">
        <v>4</v>
      </c>
      <c r="AT1624">
        <v>4</v>
      </c>
    </row>
    <row r="1625" spans="1:48" x14ac:dyDescent="0.3">
      <c r="A1625">
        <v>225</v>
      </c>
      <c r="B1625" t="s">
        <v>165</v>
      </c>
      <c r="C1625" t="s">
        <v>98</v>
      </c>
      <c r="D1625" t="s">
        <v>23</v>
      </c>
      <c r="E1625" t="s">
        <v>24</v>
      </c>
      <c r="F1625" s="107">
        <v>45535</v>
      </c>
      <c r="G1625" t="s">
        <v>3797</v>
      </c>
      <c r="H1625" t="s">
        <v>3422</v>
      </c>
      <c r="I1625">
        <v>1</v>
      </c>
      <c r="J1625">
        <v>10</v>
      </c>
      <c r="AT1625">
        <v>10</v>
      </c>
    </row>
    <row r="1626" spans="1:48" x14ac:dyDescent="0.3">
      <c r="A1626">
        <v>225</v>
      </c>
      <c r="B1626" t="s">
        <v>165</v>
      </c>
      <c r="C1626" t="s">
        <v>98</v>
      </c>
      <c r="D1626" t="s">
        <v>23</v>
      </c>
      <c r="E1626" t="s">
        <v>24</v>
      </c>
      <c r="F1626" s="107">
        <v>45535</v>
      </c>
      <c r="G1626" t="s">
        <v>3797</v>
      </c>
      <c r="H1626" t="s">
        <v>3424</v>
      </c>
      <c r="I1626">
        <v>1</v>
      </c>
      <c r="J1626">
        <v>1</v>
      </c>
      <c r="AT1626">
        <v>1</v>
      </c>
    </row>
    <row r="1627" spans="1:48" x14ac:dyDescent="0.3">
      <c r="A1627">
        <v>225</v>
      </c>
      <c r="B1627" t="s">
        <v>165</v>
      </c>
      <c r="C1627" t="s">
        <v>98</v>
      </c>
      <c r="D1627" t="s">
        <v>23</v>
      </c>
      <c r="E1627" t="s">
        <v>24</v>
      </c>
      <c r="F1627" s="107">
        <v>45535</v>
      </c>
      <c r="G1627" t="s">
        <v>3797</v>
      </c>
      <c r="H1627" t="s">
        <v>3427</v>
      </c>
      <c r="I1627">
        <v>1</v>
      </c>
      <c r="J1627">
        <v>1</v>
      </c>
      <c r="AT1627">
        <v>1</v>
      </c>
    </row>
    <row r="1628" spans="1:48" x14ac:dyDescent="0.3">
      <c r="A1628">
        <v>434</v>
      </c>
      <c r="B1628" t="s">
        <v>411</v>
      </c>
      <c r="C1628" t="s">
        <v>98</v>
      </c>
      <c r="D1628" t="s">
        <v>23</v>
      </c>
      <c r="E1628" t="s">
        <v>62</v>
      </c>
      <c r="F1628" s="107">
        <v>45535</v>
      </c>
      <c r="G1628" t="s">
        <v>3798</v>
      </c>
      <c r="H1628" t="s">
        <v>3426</v>
      </c>
      <c r="I1628">
        <v>200</v>
      </c>
      <c r="J1628">
        <v>0</v>
      </c>
      <c r="AV1628">
        <v>0</v>
      </c>
    </row>
    <row r="1629" spans="1:48" x14ac:dyDescent="0.3">
      <c r="A1629">
        <v>434</v>
      </c>
      <c r="B1629" t="s">
        <v>411</v>
      </c>
      <c r="C1629" t="s">
        <v>98</v>
      </c>
      <c r="D1629" t="s">
        <v>23</v>
      </c>
      <c r="E1629" t="s">
        <v>62</v>
      </c>
      <c r="F1629" s="107">
        <v>45535</v>
      </c>
      <c r="G1629" t="s">
        <v>3798</v>
      </c>
      <c r="H1629" t="s">
        <v>3423</v>
      </c>
      <c r="I1629">
        <v>25</v>
      </c>
      <c r="J1629">
        <v>1.3500000238418579</v>
      </c>
      <c r="AV1629">
        <v>1.35</v>
      </c>
    </row>
    <row r="1630" spans="1:48" x14ac:dyDescent="0.3">
      <c r="A1630">
        <v>434</v>
      </c>
      <c r="B1630" t="s">
        <v>411</v>
      </c>
      <c r="C1630" t="s">
        <v>98</v>
      </c>
      <c r="D1630" t="s">
        <v>23</v>
      </c>
      <c r="E1630" t="s">
        <v>62</v>
      </c>
      <c r="F1630" s="107">
        <v>45535</v>
      </c>
      <c r="G1630" t="s">
        <v>3798</v>
      </c>
      <c r="H1630" t="s">
        <v>3421</v>
      </c>
      <c r="I1630">
        <v>100</v>
      </c>
      <c r="J1630">
        <v>246.94999694824219</v>
      </c>
      <c r="AV1630">
        <v>246.95</v>
      </c>
    </row>
    <row r="1631" spans="1:48" x14ac:dyDescent="0.3">
      <c r="A1631">
        <v>434</v>
      </c>
      <c r="B1631" t="s">
        <v>411</v>
      </c>
      <c r="C1631" t="s">
        <v>98</v>
      </c>
      <c r="D1631" t="s">
        <v>23</v>
      </c>
      <c r="E1631" t="s">
        <v>62</v>
      </c>
      <c r="F1631" s="107">
        <v>45535</v>
      </c>
      <c r="G1631" t="s">
        <v>3798</v>
      </c>
      <c r="H1631" t="s">
        <v>3424</v>
      </c>
      <c r="I1631">
        <v>10</v>
      </c>
      <c r="J1631">
        <v>0.20000000298023221</v>
      </c>
      <c r="AV1631">
        <v>0.2</v>
      </c>
    </row>
    <row r="1632" spans="1:48" x14ac:dyDescent="0.3">
      <c r="A1632">
        <v>434</v>
      </c>
      <c r="B1632" t="s">
        <v>411</v>
      </c>
      <c r="C1632" t="s">
        <v>98</v>
      </c>
      <c r="D1632" t="s">
        <v>23</v>
      </c>
      <c r="E1632" t="s">
        <v>62</v>
      </c>
      <c r="F1632" s="107">
        <v>45535</v>
      </c>
      <c r="G1632" t="s">
        <v>3798</v>
      </c>
      <c r="H1632" t="s">
        <v>3422</v>
      </c>
      <c r="I1632">
        <v>25</v>
      </c>
      <c r="J1632">
        <v>606.5999755859375</v>
      </c>
      <c r="AV1632">
        <v>606.6</v>
      </c>
    </row>
    <row r="1633" spans="1:94" x14ac:dyDescent="0.3">
      <c r="A1633">
        <v>436</v>
      </c>
      <c r="B1633" t="s">
        <v>130</v>
      </c>
      <c r="C1633" t="s">
        <v>101</v>
      </c>
      <c r="D1633" t="s">
        <v>23</v>
      </c>
      <c r="E1633" t="s">
        <v>62</v>
      </c>
      <c r="F1633" s="107">
        <v>45535</v>
      </c>
      <c r="G1633" t="s">
        <v>3799</v>
      </c>
      <c r="H1633" t="s">
        <v>3595</v>
      </c>
      <c r="I1633">
        <v>7</v>
      </c>
      <c r="J1633">
        <v>7.5</v>
      </c>
      <c r="CP1633">
        <v>7.5</v>
      </c>
    </row>
    <row r="1634" spans="1:94" x14ac:dyDescent="0.3">
      <c r="A1634">
        <v>436</v>
      </c>
      <c r="B1634" t="s">
        <v>130</v>
      </c>
      <c r="C1634" t="s">
        <v>101</v>
      </c>
      <c r="D1634" t="s">
        <v>23</v>
      </c>
      <c r="E1634" t="s">
        <v>62</v>
      </c>
      <c r="F1634" s="107">
        <v>45535</v>
      </c>
      <c r="G1634" t="s">
        <v>3799</v>
      </c>
      <c r="H1634" t="s">
        <v>3596</v>
      </c>
      <c r="I1634">
        <v>7</v>
      </c>
      <c r="J1634">
        <v>1</v>
      </c>
      <c r="CP1634">
        <v>1</v>
      </c>
    </row>
    <row r="1635" spans="1:94" x14ac:dyDescent="0.3">
      <c r="A1635">
        <v>208</v>
      </c>
      <c r="B1635" t="s">
        <v>149</v>
      </c>
      <c r="C1635" t="s">
        <v>98</v>
      </c>
      <c r="D1635" t="s">
        <v>23</v>
      </c>
      <c r="E1635" t="s">
        <v>62</v>
      </c>
      <c r="F1635" s="107">
        <v>45565</v>
      </c>
      <c r="G1635" t="s">
        <v>3800</v>
      </c>
      <c r="H1635" t="s">
        <v>3421</v>
      </c>
      <c r="I1635">
        <v>950</v>
      </c>
      <c r="J1635">
        <v>861</v>
      </c>
      <c r="K1635">
        <v>861</v>
      </c>
    </row>
    <row r="1636" spans="1:94" x14ac:dyDescent="0.3">
      <c r="A1636">
        <v>208</v>
      </c>
      <c r="B1636" t="s">
        <v>149</v>
      </c>
      <c r="C1636" t="s">
        <v>98</v>
      </c>
      <c r="D1636" t="s">
        <v>23</v>
      </c>
      <c r="E1636" t="s">
        <v>62</v>
      </c>
      <c r="F1636" s="107">
        <v>45565</v>
      </c>
      <c r="G1636" t="s">
        <v>3800</v>
      </c>
      <c r="H1636" t="s">
        <v>3423</v>
      </c>
      <c r="I1636">
        <v>350</v>
      </c>
      <c r="J1636">
        <v>397.5</v>
      </c>
      <c r="K1636">
        <v>397.5</v>
      </c>
    </row>
    <row r="1637" spans="1:94" x14ac:dyDescent="0.3">
      <c r="A1637">
        <v>208</v>
      </c>
      <c r="B1637" t="s">
        <v>149</v>
      </c>
      <c r="C1637" t="s">
        <v>98</v>
      </c>
      <c r="D1637" t="s">
        <v>23</v>
      </c>
      <c r="E1637" t="s">
        <v>62</v>
      </c>
      <c r="F1637" s="107">
        <v>45565</v>
      </c>
      <c r="G1637" t="s">
        <v>3800</v>
      </c>
      <c r="H1637" t="s">
        <v>3426</v>
      </c>
      <c r="I1637">
        <v>25</v>
      </c>
      <c r="J1637">
        <v>7.5</v>
      </c>
      <c r="K1637">
        <v>7.5</v>
      </c>
    </row>
    <row r="1638" spans="1:94" x14ac:dyDescent="0.3">
      <c r="A1638">
        <v>208</v>
      </c>
      <c r="B1638" t="s">
        <v>149</v>
      </c>
      <c r="C1638" t="s">
        <v>98</v>
      </c>
      <c r="D1638" t="s">
        <v>23</v>
      </c>
      <c r="E1638" t="s">
        <v>62</v>
      </c>
      <c r="F1638" s="107">
        <v>45565</v>
      </c>
      <c r="G1638" t="s">
        <v>3800</v>
      </c>
      <c r="H1638" t="s">
        <v>3424</v>
      </c>
      <c r="I1638">
        <v>0</v>
      </c>
      <c r="J1638">
        <v>0</v>
      </c>
      <c r="K1638">
        <v>0</v>
      </c>
    </row>
    <row r="1639" spans="1:94" x14ac:dyDescent="0.3">
      <c r="A1639">
        <v>208</v>
      </c>
      <c r="B1639" t="s">
        <v>149</v>
      </c>
      <c r="C1639" t="s">
        <v>98</v>
      </c>
      <c r="D1639" t="s">
        <v>23</v>
      </c>
      <c r="E1639" t="s">
        <v>62</v>
      </c>
      <c r="F1639" s="107">
        <v>45565</v>
      </c>
      <c r="G1639" t="s">
        <v>3800</v>
      </c>
      <c r="H1639" t="s">
        <v>3427</v>
      </c>
      <c r="I1639">
        <v>25</v>
      </c>
      <c r="J1639">
        <v>5</v>
      </c>
      <c r="K1639">
        <v>5</v>
      </c>
    </row>
    <row r="1640" spans="1:94" x14ac:dyDescent="0.3">
      <c r="A1640">
        <v>208</v>
      </c>
      <c r="B1640" t="s">
        <v>149</v>
      </c>
      <c r="C1640" t="s">
        <v>98</v>
      </c>
      <c r="D1640" t="s">
        <v>23</v>
      </c>
      <c r="E1640" t="s">
        <v>62</v>
      </c>
      <c r="F1640" s="107">
        <v>45565</v>
      </c>
      <c r="G1640" t="s">
        <v>3800</v>
      </c>
      <c r="H1640" t="s">
        <v>3422</v>
      </c>
      <c r="I1640">
        <v>200</v>
      </c>
      <c r="J1640">
        <v>195</v>
      </c>
      <c r="K1640">
        <v>195</v>
      </c>
    </row>
    <row r="1641" spans="1:94" x14ac:dyDescent="0.3">
      <c r="A1641">
        <v>214</v>
      </c>
      <c r="B1641" t="s">
        <v>152</v>
      </c>
      <c r="C1641" t="s">
        <v>98</v>
      </c>
      <c r="D1641" t="s">
        <v>23</v>
      </c>
      <c r="E1641" t="s">
        <v>62</v>
      </c>
      <c r="F1641" s="107">
        <v>45565</v>
      </c>
      <c r="G1641" t="s">
        <v>3801</v>
      </c>
      <c r="H1641" t="s">
        <v>3421</v>
      </c>
      <c r="I1641">
        <v>5500</v>
      </c>
      <c r="J1641">
        <v>3675</v>
      </c>
      <c r="L1641">
        <v>518</v>
      </c>
      <c r="M1641">
        <v>3157</v>
      </c>
    </row>
    <row r="1642" spans="1:94" x14ac:dyDescent="0.3">
      <c r="A1642">
        <v>214</v>
      </c>
      <c r="B1642" t="s">
        <v>152</v>
      </c>
      <c r="C1642" t="s">
        <v>98</v>
      </c>
      <c r="D1642" t="s">
        <v>23</v>
      </c>
      <c r="E1642" t="s">
        <v>62</v>
      </c>
      <c r="F1642" s="107">
        <v>45565</v>
      </c>
      <c r="G1642" t="s">
        <v>3801</v>
      </c>
      <c r="H1642" t="s">
        <v>3423</v>
      </c>
      <c r="I1642">
        <v>1000</v>
      </c>
      <c r="J1642">
        <v>0</v>
      </c>
      <c r="L1642">
        <v>252.65</v>
      </c>
      <c r="M1642">
        <v>886.05</v>
      </c>
    </row>
    <row r="1643" spans="1:94" x14ac:dyDescent="0.3">
      <c r="A1643">
        <v>214</v>
      </c>
      <c r="B1643" t="s">
        <v>152</v>
      </c>
      <c r="C1643" t="s">
        <v>98</v>
      </c>
      <c r="D1643" t="s">
        <v>23</v>
      </c>
      <c r="E1643" t="s">
        <v>62</v>
      </c>
      <c r="F1643" s="107">
        <v>45565</v>
      </c>
      <c r="G1643" t="s">
        <v>3801</v>
      </c>
      <c r="H1643" t="s">
        <v>3426</v>
      </c>
      <c r="I1643">
        <v>7500</v>
      </c>
      <c r="J1643">
        <v>0</v>
      </c>
      <c r="L1643">
        <v>0</v>
      </c>
      <c r="M1643">
        <v>0</v>
      </c>
    </row>
    <row r="1644" spans="1:94" x14ac:dyDescent="0.3">
      <c r="A1644">
        <v>214</v>
      </c>
      <c r="B1644" t="s">
        <v>152</v>
      </c>
      <c r="C1644" t="s">
        <v>98</v>
      </c>
      <c r="D1644" t="s">
        <v>23</v>
      </c>
      <c r="E1644" t="s">
        <v>62</v>
      </c>
      <c r="F1644" s="107">
        <v>45565</v>
      </c>
      <c r="G1644" t="s">
        <v>3801</v>
      </c>
      <c r="H1644" t="s">
        <v>3422</v>
      </c>
      <c r="I1644">
        <v>1000</v>
      </c>
      <c r="J1644">
        <v>1448.719970703125</v>
      </c>
      <c r="L1644">
        <v>223.42</v>
      </c>
      <c r="M1644">
        <v>1125.58</v>
      </c>
    </row>
    <row r="1645" spans="1:94" x14ac:dyDescent="0.3">
      <c r="A1645">
        <v>214</v>
      </c>
      <c r="B1645" t="s">
        <v>152</v>
      </c>
      <c r="C1645" t="s">
        <v>98</v>
      </c>
      <c r="D1645" t="s">
        <v>23</v>
      </c>
      <c r="E1645" t="s">
        <v>62</v>
      </c>
      <c r="F1645" s="107">
        <v>45565</v>
      </c>
      <c r="G1645" t="s">
        <v>3801</v>
      </c>
      <c r="H1645" t="s">
        <v>3424</v>
      </c>
      <c r="I1645">
        <v>1</v>
      </c>
      <c r="J1645">
        <v>0</v>
      </c>
      <c r="L1645">
        <v>0</v>
      </c>
      <c r="M1645">
        <v>0</v>
      </c>
    </row>
    <row r="1646" spans="1:94" x14ac:dyDescent="0.3">
      <c r="A1646">
        <v>214</v>
      </c>
      <c r="B1646" t="s">
        <v>152</v>
      </c>
      <c r="C1646" t="s">
        <v>98</v>
      </c>
      <c r="D1646" t="s">
        <v>23</v>
      </c>
      <c r="E1646" t="s">
        <v>62</v>
      </c>
      <c r="F1646" s="107">
        <v>45565</v>
      </c>
      <c r="G1646" t="s">
        <v>3801</v>
      </c>
      <c r="H1646" t="s">
        <v>3427</v>
      </c>
      <c r="I1646">
        <v>1</v>
      </c>
      <c r="J1646">
        <v>9.0399999618530273</v>
      </c>
      <c r="L1646">
        <v>1.64</v>
      </c>
      <c r="M1646">
        <v>7.4</v>
      </c>
    </row>
    <row r="1647" spans="1:94" x14ac:dyDescent="0.3">
      <c r="A1647">
        <v>217</v>
      </c>
      <c r="B1647" t="s">
        <v>156</v>
      </c>
      <c r="C1647" t="s">
        <v>98</v>
      </c>
      <c r="D1647" t="s">
        <v>23</v>
      </c>
      <c r="E1647" t="s">
        <v>24</v>
      </c>
      <c r="F1647" s="107">
        <v>45565</v>
      </c>
      <c r="G1647" t="s">
        <v>3802</v>
      </c>
      <c r="H1647" t="s">
        <v>3423</v>
      </c>
      <c r="I1647">
        <v>20</v>
      </c>
      <c r="J1647">
        <v>22.190000534057621</v>
      </c>
      <c r="L1647">
        <v>252.65</v>
      </c>
      <c r="M1647">
        <v>886.05</v>
      </c>
      <c r="AS1647">
        <v>252.65</v>
      </c>
    </row>
    <row r="1648" spans="1:94" x14ac:dyDescent="0.3">
      <c r="A1648">
        <v>217</v>
      </c>
      <c r="B1648" t="s">
        <v>156</v>
      </c>
      <c r="C1648" t="s">
        <v>98</v>
      </c>
      <c r="D1648" t="s">
        <v>23</v>
      </c>
      <c r="E1648" t="s">
        <v>24</v>
      </c>
      <c r="F1648" s="107">
        <v>45565</v>
      </c>
      <c r="G1648" t="s">
        <v>3802</v>
      </c>
      <c r="H1648" t="s">
        <v>3422</v>
      </c>
      <c r="I1648">
        <v>20</v>
      </c>
      <c r="J1648">
        <v>15.420000076293951</v>
      </c>
      <c r="L1648">
        <v>223.42</v>
      </c>
      <c r="M1648">
        <v>1125.58</v>
      </c>
      <c r="AS1648">
        <v>223.42</v>
      </c>
    </row>
    <row r="1649" spans="1:48" x14ac:dyDescent="0.3">
      <c r="A1649">
        <v>217</v>
      </c>
      <c r="B1649" t="s">
        <v>156</v>
      </c>
      <c r="C1649" t="s">
        <v>98</v>
      </c>
      <c r="D1649" t="s">
        <v>23</v>
      </c>
      <c r="E1649" t="s">
        <v>24</v>
      </c>
      <c r="F1649" s="107">
        <v>45565</v>
      </c>
      <c r="G1649" t="s">
        <v>3802</v>
      </c>
      <c r="H1649" t="s">
        <v>3421</v>
      </c>
      <c r="I1649">
        <v>20</v>
      </c>
      <c r="J1649">
        <v>14.10000038146973</v>
      </c>
      <c r="L1649">
        <v>518</v>
      </c>
      <c r="M1649">
        <v>3157</v>
      </c>
      <c r="AS1649">
        <v>518</v>
      </c>
    </row>
    <row r="1650" spans="1:48" x14ac:dyDescent="0.3">
      <c r="A1650">
        <v>217</v>
      </c>
      <c r="B1650" t="s">
        <v>156</v>
      </c>
      <c r="C1650" t="s">
        <v>98</v>
      </c>
      <c r="D1650" t="s">
        <v>23</v>
      </c>
      <c r="E1650" t="s">
        <v>24</v>
      </c>
      <c r="F1650" s="107">
        <v>45565</v>
      </c>
      <c r="G1650" t="s">
        <v>3802</v>
      </c>
      <c r="H1650" t="s">
        <v>3427</v>
      </c>
      <c r="I1650">
        <v>20</v>
      </c>
      <c r="J1650">
        <v>18.139999389648441</v>
      </c>
      <c r="L1650">
        <v>1.64</v>
      </c>
      <c r="M1650">
        <v>7.4</v>
      </c>
      <c r="AS1650">
        <v>1.64</v>
      </c>
    </row>
    <row r="1651" spans="1:48" x14ac:dyDescent="0.3">
      <c r="A1651">
        <v>218</v>
      </c>
      <c r="B1651" t="s">
        <v>157</v>
      </c>
      <c r="C1651" t="s">
        <v>98</v>
      </c>
      <c r="D1651" t="s">
        <v>23</v>
      </c>
      <c r="E1651" t="s">
        <v>62</v>
      </c>
      <c r="F1651" s="107">
        <v>45565</v>
      </c>
      <c r="G1651" t="s">
        <v>3803</v>
      </c>
      <c r="H1651" t="s">
        <v>3421</v>
      </c>
      <c r="I1651">
        <v>76000</v>
      </c>
      <c r="J1651">
        <v>66652.5234375</v>
      </c>
      <c r="N1651">
        <v>66652.52</v>
      </c>
    </row>
    <row r="1652" spans="1:48" x14ac:dyDescent="0.3">
      <c r="A1652">
        <v>218</v>
      </c>
      <c r="B1652" t="s">
        <v>157</v>
      </c>
      <c r="C1652" t="s">
        <v>98</v>
      </c>
      <c r="D1652" t="s">
        <v>23</v>
      </c>
      <c r="E1652" t="s">
        <v>62</v>
      </c>
      <c r="F1652" s="107">
        <v>45565</v>
      </c>
      <c r="G1652" t="s">
        <v>3803</v>
      </c>
      <c r="H1652" t="s">
        <v>3423</v>
      </c>
      <c r="I1652">
        <v>76000</v>
      </c>
      <c r="J1652">
        <v>45600</v>
      </c>
      <c r="N1652">
        <v>45600</v>
      </c>
    </row>
    <row r="1653" spans="1:48" x14ac:dyDescent="0.3">
      <c r="A1653">
        <v>218</v>
      </c>
      <c r="B1653" t="s">
        <v>157</v>
      </c>
      <c r="C1653" t="s">
        <v>98</v>
      </c>
      <c r="D1653" t="s">
        <v>23</v>
      </c>
      <c r="E1653" t="s">
        <v>62</v>
      </c>
      <c r="F1653" s="107">
        <v>45565</v>
      </c>
      <c r="G1653" t="s">
        <v>3803</v>
      </c>
      <c r="H1653" t="s">
        <v>3426</v>
      </c>
      <c r="I1653">
        <v>5000</v>
      </c>
      <c r="J1653">
        <v>4860</v>
      </c>
      <c r="N1653">
        <v>4860</v>
      </c>
    </row>
    <row r="1654" spans="1:48" x14ac:dyDescent="0.3">
      <c r="A1654">
        <v>218</v>
      </c>
      <c r="B1654" t="s">
        <v>157</v>
      </c>
      <c r="C1654" t="s">
        <v>98</v>
      </c>
      <c r="D1654" t="s">
        <v>23</v>
      </c>
      <c r="E1654" t="s">
        <v>62</v>
      </c>
      <c r="F1654" s="107">
        <v>45565</v>
      </c>
      <c r="G1654" t="s">
        <v>3803</v>
      </c>
      <c r="H1654" t="s">
        <v>3422</v>
      </c>
      <c r="I1654">
        <v>24000</v>
      </c>
      <c r="J1654">
        <v>24149</v>
      </c>
      <c r="N1654">
        <v>24149</v>
      </c>
    </row>
    <row r="1655" spans="1:48" x14ac:dyDescent="0.3">
      <c r="A1655">
        <v>218</v>
      </c>
      <c r="B1655" t="s">
        <v>157</v>
      </c>
      <c r="C1655" t="s">
        <v>98</v>
      </c>
      <c r="D1655" t="s">
        <v>23</v>
      </c>
      <c r="E1655" t="s">
        <v>62</v>
      </c>
      <c r="F1655" s="107">
        <v>45565</v>
      </c>
      <c r="G1655" t="s">
        <v>3803</v>
      </c>
      <c r="H1655" t="s">
        <v>3427</v>
      </c>
      <c r="I1655">
        <v>2000</v>
      </c>
      <c r="J1655">
        <v>1235</v>
      </c>
      <c r="N1655">
        <v>1235</v>
      </c>
    </row>
    <row r="1656" spans="1:48" x14ac:dyDescent="0.3">
      <c r="A1656">
        <v>218</v>
      </c>
      <c r="B1656" t="s">
        <v>157</v>
      </c>
      <c r="C1656" t="s">
        <v>98</v>
      </c>
      <c r="D1656" t="s">
        <v>23</v>
      </c>
      <c r="E1656" t="s">
        <v>62</v>
      </c>
      <c r="F1656" s="107">
        <v>45565</v>
      </c>
      <c r="G1656" t="s">
        <v>3803</v>
      </c>
      <c r="H1656" t="s">
        <v>3424</v>
      </c>
      <c r="I1656">
        <v>5000</v>
      </c>
      <c r="J1656">
        <v>3360</v>
      </c>
      <c r="N1656">
        <v>3360</v>
      </c>
    </row>
    <row r="1657" spans="1:48" x14ac:dyDescent="0.3">
      <c r="A1657">
        <v>225</v>
      </c>
      <c r="B1657" t="s">
        <v>165</v>
      </c>
      <c r="C1657" t="s">
        <v>98</v>
      </c>
      <c r="D1657" t="s">
        <v>23</v>
      </c>
      <c r="E1657" t="s">
        <v>24</v>
      </c>
      <c r="F1657" s="107">
        <v>45565</v>
      </c>
      <c r="G1657" t="s">
        <v>3804</v>
      </c>
      <c r="H1657" t="s">
        <v>3421</v>
      </c>
      <c r="I1657">
        <v>1</v>
      </c>
      <c r="J1657">
        <v>6</v>
      </c>
      <c r="AT1657">
        <v>6</v>
      </c>
    </row>
    <row r="1658" spans="1:48" x14ac:dyDescent="0.3">
      <c r="A1658">
        <v>225</v>
      </c>
      <c r="B1658" t="s">
        <v>165</v>
      </c>
      <c r="C1658" t="s">
        <v>98</v>
      </c>
      <c r="D1658" t="s">
        <v>23</v>
      </c>
      <c r="E1658" t="s">
        <v>24</v>
      </c>
      <c r="F1658" s="107">
        <v>45565</v>
      </c>
      <c r="G1658" t="s">
        <v>3804</v>
      </c>
      <c r="H1658" t="s">
        <v>3423</v>
      </c>
      <c r="I1658">
        <v>1</v>
      </c>
      <c r="J1658">
        <v>4</v>
      </c>
      <c r="AT1658">
        <v>4</v>
      </c>
    </row>
    <row r="1659" spans="1:48" x14ac:dyDescent="0.3">
      <c r="A1659">
        <v>225</v>
      </c>
      <c r="B1659" t="s">
        <v>165</v>
      </c>
      <c r="C1659" t="s">
        <v>98</v>
      </c>
      <c r="D1659" t="s">
        <v>23</v>
      </c>
      <c r="E1659" t="s">
        <v>24</v>
      </c>
      <c r="F1659" s="107">
        <v>45565</v>
      </c>
      <c r="G1659" t="s">
        <v>3804</v>
      </c>
      <c r="H1659" t="s">
        <v>3422</v>
      </c>
      <c r="I1659">
        <v>1</v>
      </c>
      <c r="J1659">
        <v>10</v>
      </c>
      <c r="AT1659">
        <v>10</v>
      </c>
    </row>
    <row r="1660" spans="1:48" x14ac:dyDescent="0.3">
      <c r="A1660">
        <v>225</v>
      </c>
      <c r="B1660" t="s">
        <v>165</v>
      </c>
      <c r="C1660" t="s">
        <v>98</v>
      </c>
      <c r="D1660" t="s">
        <v>23</v>
      </c>
      <c r="E1660" t="s">
        <v>24</v>
      </c>
      <c r="F1660" s="107">
        <v>45565</v>
      </c>
      <c r="G1660" t="s">
        <v>3804</v>
      </c>
      <c r="H1660" t="s">
        <v>3424</v>
      </c>
      <c r="I1660">
        <v>1</v>
      </c>
      <c r="J1660">
        <v>1</v>
      </c>
      <c r="AT1660">
        <v>1</v>
      </c>
    </row>
    <row r="1661" spans="1:48" x14ac:dyDescent="0.3">
      <c r="A1661">
        <v>225</v>
      </c>
      <c r="B1661" t="s">
        <v>165</v>
      </c>
      <c r="C1661" t="s">
        <v>98</v>
      </c>
      <c r="D1661" t="s">
        <v>23</v>
      </c>
      <c r="E1661" t="s">
        <v>24</v>
      </c>
      <c r="F1661" s="107">
        <v>45565</v>
      </c>
      <c r="G1661" t="s">
        <v>3804</v>
      </c>
      <c r="H1661" t="s">
        <v>3427</v>
      </c>
      <c r="I1661">
        <v>1</v>
      </c>
      <c r="J1661">
        <v>1</v>
      </c>
      <c r="AT1661">
        <v>1</v>
      </c>
    </row>
    <row r="1662" spans="1:48" x14ac:dyDescent="0.3">
      <c r="A1662">
        <v>434</v>
      </c>
      <c r="B1662" t="s">
        <v>411</v>
      </c>
      <c r="C1662" t="s">
        <v>98</v>
      </c>
      <c r="D1662" t="s">
        <v>23</v>
      </c>
      <c r="E1662" t="s">
        <v>62</v>
      </c>
      <c r="F1662" s="107">
        <v>45565</v>
      </c>
      <c r="G1662" t="s">
        <v>3805</v>
      </c>
      <c r="H1662" t="s">
        <v>3426</v>
      </c>
      <c r="I1662">
        <v>200</v>
      </c>
      <c r="J1662">
        <v>0</v>
      </c>
      <c r="AV1662">
        <v>0</v>
      </c>
    </row>
    <row r="1663" spans="1:48" x14ac:dyDescent="0.3">
      <c r="A1663">
        <v>434</v>
      </c>
      <c r="B1663" t="s">
        <v>411</v>
      </c>
      <c r="C1663" t="s">
        <v>98</v>
      </c>
      <c r="D1663" t="s">
        <v>23</v>
      </c>
      <c r="E1663" t="s">
        <v>62</v>
      </c>
      <c r="F1663" s="107">
        <v>45565</v>
      </c>
      <c r="G1663" t="s">
        <v>3805</v>
      </c>
      <c r="H1663" t="s">
        <v>3422</v>
      </c>
      <c r="I1663">
        <v>25</v>
      </c>
      <c r="J1663">
        <v>0.5</v>
      </c>
      <c r="AV1663">
        <v>0.5</v>
      </c>
    </row>
    <row r="1664" spans="1:48" x14ac:dyDescent="0.3">
      <c r="A1664">
        <v>434</v>
      </c>
      <c r="B1664" t="s">
        <v>411</v>
      </c>
      <c r="C1664" t="s">
        <v>98</v>
      </c>
      <c r="D1664" t="s">
        <v>23</v>
      </c>
      <c r="E1664" t="s">
        <v>62</v>
      </c>
      <c r="F1664" s="107">
        <v>45565</v>
      </c>
      <c r="G1664" t="s">
        <v>3805</v>
      </c>
      <c r="H1664" t="s">
        <v>3424</v>
      </c>
      <c r="I1664">
        <v>10</v>
      </c>
      <c r="J1664">
        <v>0.20000000298023221</v>
      </c>
      <c r="AV1664">
        <v>0.2</v>
      </c>
    </row>
    <row r="1665" spans="1:134" x14ac:dyDescent="0.3">
      <c r="A1665">
        <v>434</v>
      </c>
      <c r="B1665" t="s">
        <v>411</v>
      </c>
      <c r="C1665" t="s">
        <v>98</v>
      </c>
      <c r="D1665" t="s">
        <v>23</v>
      </c>
      <c r="E1665" t="s">
        <v>62</v>
      </c>
      <c r="F1665" s="107">
        <v>45565</v>
      </c>
      <c r="G1665" t="s">
        <v>3805</v>
      </c>
      <c r="H1665" t="s">
        <v>3427</v>
      </c>
      <c r="I1665">
        <v>200</v>
      </c>
      <c r="J1665">
        <v>0</v>
      </c>
      <c r="AV1665">
        <v>0</v>
      </c>
    </row>
    <row r="1666" spans="1:134" x14ac:dyDescent="0.3">
      <c r="A1666">
        <v>434</v>
      </c>
      <c r="B1666" t="s">
        <v>411</v>
      </c>
      <c r="C1666" t="s">
        <v>98</v>
      </c>
      <c r="D1666" t="s">
        <v>23</v>
      </c>
      <c r="E1666" t="s">
        <v>62</v>
      </c>
      <c r="F1666" s="107">
        <v>45565</v>
      </c>
      <c r="G1666" t="s">
        <v>3805</v>
      </c>
      <c r="H1666" t="s">
        <v>3423</v>
      </c>
      <c r="I1666">
        <v>25</v>
      </c>
      <c r="J1666">
        <v>0.72000002861022949</v>
      </c>
      <c r="AV1666">
        <v>0.72</v>
      </c>
    </row>
    <row r="1667" spans="1:134" x14ac:dyDescent="0.3">
      <c r="A1667">
        <v>434</v>
      </c>
      <c r="B1667" t="s">
        <v>411</v>
      </c>
      <c r="C1667" t="s">
        <v>98</v>
      </c>
      <c r="D1667" t="s">
        <v>23</v>
      </c>
      <c r="E1667" t="s">
        <v>62</v>
      </c>
      <c r="F1667" s="107">
        <v>45565</v>
      </c>
      <c r="G1667" t="s">
        <v>3805</v>
      </c>
      <c r="H1667" t="s">
        <v>3421</v>
      </c>
      <c r="I1667">
        <v>100</v>
      </c>
      <c r="J1667">
        <v>14.94999980926514</v>
      </c>
      <c r="AV1667">
        <v>14.95</v>
      </c>
    </row>
    <row r="1668" spans="1:134" x14ac:dyDescent="0.3">
      <c r="A1668">
        <v>436</v>
      </c>
      <c r="B1668" t="s">
        <v>130</v>
      </c>
      <c r="C1668" t="s">
        <v>101</v>
      </c>
      <c r="D1668" t="s">
        <v>23</v>
      </c>
      <c r="E1668" t="s">
        <v>62</v>
      </c>
      <c r="F1668" s="107">
        <v>45565</v>
      </c>
      <c r="G1668" t="s">
        <v>3806</v>
      </c>
      <c r="H1668" t="s">
        <v>3596</v>
      </c>
      <c r="I1668">
        <v>7</v>
      </c>
      <c r="J1668">
        <v>4</v>
      </c>
      <c r="CP1668">
        <v>4</v>
      </c>
    </row>
    <row r="1669" spans="1:134" x14ac:dyDescent="0.3">
      <c r="A1669">
        <v>436</v>
      </c>
      <c r="B1669" t="s">
        <v>130</v>
      </c>
      <c r="C1669" t="s">
        <v>101</v>
      </c>
      <c r="D1669" t="s">
        <v>23</v>
      </c>
      <c r="E1669" t="s">
        <v>62</v>
      </c>
      <c r="F1669" s="107">
        <v>45565</v>
      </c>
      <c r="G1669" t="s">
        <v>3806</v>
      </c>
      <c r="H1669" t="s">
        <v>3595</v>
      </c>
      <c r="I1669">
        <v>7</v>
      </c>
      <c r="J1669">
        <v>6.5</v>
      </c>
      <c r="CP1669">
        <v>6.5</v>
      </c>
    </row>
    <row r="1670" spans="1:134" x14ac:dyDescent="0.3">
      <c r="A1670">
        <v>485</v>
      </c>
      <c r="B1670" t="s">
        <v>458</v>
      </c>
      <c r="C1670" t="s">
        <v>101</v>
      </c>
      <c r="D1670" t="s">
        <v>23</v>
      </c>
      <c r="E1670" t="s">
        <v>24</v>
      </c>
      <c r="F1670" s="107">
        <v>45565</v>
      </c>
      <c r="G1670" t="s">
        <v>3807</v>
      </c>
      <c r="H1670" t="s">
        <v>3808</v>
      </c>
      <c r="I1670">
        <v>80</v>
      </c>
      <c r="J1670">
        <v>0</v>
      </c>
      <c r="EC1670">
        <v>0</v>
      </c>
      <c r="ED1670">
        <v>0</v>
      </c>
    </row>
    <row r="1671" spans="1:134" x14ac:dyDescent="0.3">
      <c r="A1671">
        <v>485</v>
      </c>
      <c r="B1671" t="s">
        <v>458</v>
      </c>
      <c r="C1671" t="s">
        <v>101</v>
      </c>
      <c r="D1671" t="s">
        <v>23</v>
      </c>
      <c r="E1671" t="s">
        <v>24</v>
      </c>
      <c r="F1671" s="107">
        <v>45565</v>
      </c>
      <c r="G1671" t="s">
        <v>3807</v>
      </c>
      <c r="H1671" t="s">
        <v>3809</v>
      </c>
      <c r="I1671">
        <v>80</v>
      </c>
      <c r="J1671">
        <v>0</v>
      </c>
      <c r="EC1671">
        <v>0</v>
      </c>
      <c r="ED1671">
        <v>0</v>
      </c>
    </row>
    <row r="1672" spans="1:134" x14ac:dyDescent="0.3">
      <c r="A1672">
        <v>485</v>
      </c>
      <c r="B1672" t="s">
        <v>458</v>
      </c>
      <c r="C1672" t="s">
        <v>101</v>
      </c>
      <c r="D1672" t="s">
        <v>23</v>
      </c>
      <c r="E1672" t="s">
        <v>24</v>
      </c>
      <c r="F1672" s="107">
        <v>45565</v>
      </c>
      <c r="G1672" t="s">
        <v>3807</v>
      </c>
      <c r="H1672" t="s">
        <v>3810</v>
      </c>
      <c r="I1672">
        <v>80</v>
      </c>
      <c r="J1672">
        <v>0</v>
      </c>
      <c r="EC1672">
        <v>0</v>
      </c>
      <c r="ED1672">
        <v>0</v>
      </c>
    </row>
    <row r="1673" spans="1:134" x14ac:dyDescent="0.3">
      <c r="A1673">
        <v>485</v>
      </c>
      <c r="B1673" t="s">
        <v>458</v>
      </c>
      <c r="C1673" t="s">
        <v>101</v>
      </c>
      <c r="D1673" t="s">
        <v>23</v>
      </c>
      <c r="E1673" t="s">
        <v>24</v>
      </c>
      <c r="F1673" s="107">
        <v>45565</v>
      </c>
      <c r="G1673" t="s">
        <v>3807</v>
      </c>
      <c r="H1673" t="s">
        <v>3585</v>
      </c>
      <c r="I1673">
        <v>80</v>
      </c>
      <c r="J1673">
        <v>0</v>
      </c>
      <c r="EC1673">
        <v>0</v>
      </c>
      <c r="ED1673">
        <v>0</v>
      </c>
    </row>
    <row r="1674" spans="1:134" x14ac:dyDescent="0.3">
      <c r="A1674">
        <v>485</v>
      </c>
      <c r="B1674" t="s">
        <v>458</v>
      </c>
      <c r="C1674" t="s">
        <v>101</v>
      </c>
      <c r="D1674" t="s">
        <v>23</v>
      </c>
      <c r="E1674" t="s">
        <v>24</v>
      </c>
      <c r="F1674" s="107">
        <v>45565</v>
      </c>
      <c r="G1674" t="s">
        <v>3807</v>
      </c>
      <c r="H1674" t="s">
        <v>76</v>
      </c>
      <c r="I1674">
        <v>80</v>
      </c>
      <c r="J1674">
        <v>0</v>
      </c>
      <c r="EC1674">
        <v>0</v>
      </c>
      <c r="ED1674">
        <v>0</v>
      </c>
    </row>
    <row r="1675" spans="1:134" x14ac:dyDescent="0.3">
      <c r="A1675">
        <v>485</v>
      </c>
      <c r="B1675" t="s">
        <v>458</v>
      </c>
      <c r="C1675" t="s">
        <v>101</v>
      </c>
      <c r="D1675" t="s">
        <v>23</v>
      </c>
      <c r="E1675" t="s">
        <v>24</v>
      </c>
      <c r="F1675" s="107">
        <v>45565</v>
      </c>
      <c r="G1675" t="s">
        <v>3807</v>
      </c>
      <c r="H1675" t="s">
        <v>3811</v>
      </c>
      <c r="I1675">
        <v>80</v>
      </c>
      <c r="J1675">
        <v>0</v>
      </c>
      <c r="EC1675">
        <v>0</v>
      </c>
      <c r="ED1675">
        <v>0</v>
      </c>
    </row>
    <row r="1676" spans="1:134" x14ac:dyDescent="0.3">
      <c r="A1676">
        <v>485</v>
      </c>
      <c r="B1676" t="s">
        <v>458</v>
      </c>
      <c r="C1676" t="s">
        <v>101</v>
      </c>
      <c r="D1676" t="s">
        <v>23</v>
      </c>
      <c r="E1676" t="s">
        <v>24</v>
      </c>
      <c r="F1676" s="107">
        <v>45565</v>
      </c>
      <c r="G1676" t="s">
        <v>3807</v>
      </c>
      <c r="H1676" t="s">
        <v>3812</v>
      </c>
      <c r="I1676">
        <v>80</v>
      </c>
      <c r="J1676">
        <v>100</v>
      </c>
      <c r="EC1676">
        <v>1</v>
      </c>
      <c r="ED1676">
        <v>1</v>
      </c>
    </row>
    <row r="1677" spans="1:134" x14ac:dyDescent="0.3">
      <c r="A1677">
        <v>485</v>
      </c>
      <c r="B1677" t="s">
        <v>458</v>
      </c>
      <c r="C1677" t="s">
        <v>101</v>
      </c>
      <c r="D1677" t="s">
        <v>23</v>
      </c>
      <c r="E1677" t="s">
        <v>24</v>
      </c>
      <c r="F1677" s="107">
        <v>45565</v>
      </c>
      <c r="G1677" t="s">
        <v>3807</v>
      </c>
      <c r="H1677" t="s">
        <v>51</v>
      </c>
      <c r="I1677">
        <v>80</v>
      </c>
      <c r="J1677">
        <v>0</v>
      </c>
      <c r="EC1677">
        <v>0</v>
      </c>
      <c r="ED1677">
        <v>0</v>
      </c>
    </row>
    <row r="1678" spans="1:134" x14ac:dyDescent="0.3">
      <c r="A1678">
        <v>213</v>
      </c>
      <c r="B1678" t="s">
        <v>151</v>
      </c>
      <c r="C1678" t="s">
        <v>98</v>
      </c>
      <c r="D1678" t="s">
        <v>54</v>
      </c>
      <c r="E1678" t="s">
        <v>24</v>
      </c>
      <c r="F1678" s="107">
        <v>45565</v>
      </c>
      <c r="G1678" t="s">
        <v>3813</v>
      </c>
      <c r="H1678" t="s">
        <v>3536</v>
      </c>
      <c r="I1678">
        <v>90</v>
      </c>
      <c r="J1678">
        <v>100</v>
      </c>
      <c r="AW1678">
        <v>9</v>
      </c>
      <c r="AX1678">
        <v>9</v>
      </c>
    </row>
    <row r="1679" spans="1:134" x14ac:dyDescent="0.3">
      <c r="A1679">
        <v>213</v>
      </c>
      <c r="B1679" t="s">
        <v>151</v>
      </c>
      <c r="C1679" t="s">
        <v>98</v>
      </c>
      <c r="D1679" t="s">
        <v>54</v>
      </c>
      <c r="E1679" t="s">
        <v>24</v>
      </c>
      <c r="F1679" s="107">
        <v>45565</v>
      </c>
      <c r="G1679" t="s">
        <v>3813</v>
      </c>
      <c r="H1679" t="s">
        <v>3452</v>
      </c>
      <c r="I1679">
        <v>90</v>
      </c>
      <c r="J1679">
        <v>100</v>
      </c>
      <c r="AW1679">
        <v>33</v>
      </c>
      <c r="AX1679">
        <v>33</v>
      </c>
    </row>
    <row r="1680" spans="1:134" x14ac:dyDescent="0.3">
      <c r="A1680">
        <v>213</v>
      </c>
      <c r="B1680" t="s">
        <v>151</v>
      </c>
      <c r="C1680" t="s">
        <v>98</v>
      </c>
      <c r="D1680" t="s">
        <v>54</v>
      </c>
      <c r="E1680" t="s">
        <v>24</v>
      </c>
      <c r="F1680" s="107">
        <v>45565</v>
      </c>
      <c r="G1680" t="s">
        <v>3813</v>
      </c>
      <c r="H1680" t="s">
        <v>3450</v>
      </c>
      <c r="I1680">
        <v>90</v>
      </c>
      <c r="J1680">
        <v>93.550003051757813</v>
      </c>
      <c r="AW1680">
        <v>31</v>
      </c>
      <c r="AX1680">
        <v>29</v>
      </c>
    </row>
    <row r="1681" spans="1:79" x14ac:dyDescent="0.3">
      <c r="A1681">
        <v>213</v>
      </c>
      <c r="B1681" t="s">
        <v>151</v>
      </c>
      <c r="C1681" t="s">
        <v>98</v>
      </c>
      <c r="D1681" t="s">
        <v>54</v>
      </c>
      <c r="E1681" t="s">
        <v>24</v>
      </c>
      <c r="F1681" s="107">
        <v>45565</v>
      </c>
      <c r="G1681" t="s">
        <v>3813</v>
      </c>
      <c r="H1681" t="s">
        <v>3451</v>
      </c>
      <c r="I1681">
        <v>90</v>
      </c>
      <c r="J1681">
        <v>100</v>
      </c>
      <c r="AW1681">
        <v>9</v>
      </c>
      <c r="AX1681">
        <v>9</v>
      </c>
    </row>
    <row r="1682" spans="1:79" x14ac:dyDescent="0.3">
      <c r="A1682">
        <v>213</v>
      </c>
      <c r="B1682" t="s">
        <v>151</v>
      </c>
      <c r="C1682" t="s">
        <v>98</v>
      </c>
      <c r="D1682" t="s">
        <v>54</v>
      </c>
      <c r="E1682" t="s">
        <v>24</v>
      </c>
      <c r="F1682" s="107">
        <v>45565</v>
      </c>
      <c r="G1682" t="s">
        <v>3813</v>
      </c>
      <c r="H1682" t="s">
        <v>3449</v>
      </c>
      <c r="I1682">
        <v>90</v>
      </c>
      <c r="J1682">
        <v>100</v>
      </c>
      <c r="AW1682">
        <v>18</v>
      </c>
      <c r="AX1682">
        <v>18</v>
      </c>
    </row>
    <row r="1683" spans="1:79" x14ac:dyDescent="0.3">
      <c r="A1683">
        <v>213</v>
      </c>
      <c r="B1683" t="s">
        <v>151</v>
      </c>
      <c r="C1683" t="s">
        <v>98</v>
      </c>
      <c r="D1683" t="s">
        <v>54</v>
      </c>
      <c r="E1683" t="s">
        <v>24</v>
      </c>
      <c r="F1683" s="107">
        <v>45565</v>
      </c>
      <c r="G1683" t="s">
        <v>3813</v>
      </c>
      <c r="H1683" t="s">
        <v>3537</v>
      </c>
      <c r="I1683">
        <v>90</v>
      </c>
      <c r="J1683">
        <v>100</v>
      </c>
      <c r="AW1683">
        <v>8</v>
      </c>
      <c r="AX1683">
        <v>8</v>
      </c>
    </row>
    <row r="1684" spans="1:79" x14ac:dyDescent="0.3">
      <c r="A1684">
        <v>213</v>
      </c>
      <c r="B1684" t="s">
        <v>151</v>
      </c>
      <c r="C1684" t="s">
        <v>98</v>
      </c>
      <c r="D1684" t="s">
        <v>54</v>
      </c>
      <c r="E1684" t="s">
        <v>24</v>
      </c>
      <c r="F1684" s="107">
        <v>45565</v>
      </c>
      <c r="G1684" t="s">
        <v>3813</v>
      </c>
      <c r="H1684" t="s">
        <v>3453</v>
      </c>
      <c r="I1684">
        <v>90</v>
      </c>
      <c r="J1684">
        <v>91.300003051757813</v>
      </c>
      <c r="AW1684">
        <v>23</v>
      </c>
      <c r="AX1684">
        <v>21</v>
      </c>
    </row>
    <row r="1685" spans="1:79" x14ac:dyDescent="0.3">
      <c r="A1685">
        <v>213</v>
      </c>
      <c r="B1685" t="s">
        <v>151</v>
      </c>
      <c r="C1685" t="s">
        <v>98</v>
      </c>
      <c r="D1685" t="s">
        <v>54</v>
      </c>
      <c r="E1685" t="s">
        <v>24</v>
      </c>
      <c r="F1685" s="107">
        <v>45565</v>
      </c>
      <c r="G1685" t="s">
        <v>3813</v>
      </c>
      <c r="H1685" t="s">
        <v>3454</v>
      </c>
      <c r="I1685">
        <v>90</v>
      </c>
      <c r="J1685">
        <v>100</v>
      </c>
      <c r="AW1685">
        <v>50</v>
      </c>
      <c r="AX1685">
        <v>50</v>
      </c>
    </row>
    <row r="1686" spans="1:79" x14ac:dyDescent="0.3">
      <c r="A1686">
        <v>238</v>
      </c>
      <c r="B1686" t="s">
        <v>177</v>
      </c>
      <c r="C1686" t="s">
        <v>98</v>
      </c>
      <c r="D1686" t="s">
        <v>54</v>
      </c>
      <c r="E1686" t="s">
        <v>24</v>
      </c>
      <c r="F1686" s="107">
        <v>45565</v>
      </c>
      <c r="G1686" t="s">
        <v>3814</v>
      </c>
      <c r="H1686" t="s">
        <v>3456</v>
      </c>
      <c r="I1686">
        <v>90</v>
      </c>
      <c r="J1686">
        <v>100</v>
      </c>
      <c r="AY1686">
        <v>1</v>
      </c>
      <c r="AZ1686">
        <v>1</v>
      </c>
    </row>
    <row r="1687" spans="1:79" x14ac:dyDescent="0.3">
      <c r="A1687">
        <v>238</v>
      </c>
      <c r="B1687" t="s">
        <v>177</v>
      </c>
      <c r="C1687" t="s">
        <v>98</v>
      </c>
      <c r="D1687" t="s">
        <v>54</v>
      </c>
      <c r="E1687" t="s">
        <v>24</v>
      </c>
      <c r="F1687" s="107">
        <v>45565</v>
      </c>
      <c r="G1687" t="s">
        <v>3814</v>
      </c>
      <c r="H1687" t="s">
        <v>3457</v>
      </c>
      <c r="I1687">
        <v>90</v>
      </c>
      <c r="J1687">
        <v>66.669998168945313</v>
      </c>
      <c r="AY1687">
        <v>6</v>
      </c>
      <c r="AZ1687">
        <v>9</v>
      </c>
    </row>
    <row r="1688" spans="1:79" x14ac:dyDescent="0.3">
      <c r="A1688">
        <v>238</v>
      </c>
      <c r="B1688" t="s">
        <v>177</v>
      </c>
      <c r="C1688" t="s">
        <v>98</v>
      </c>
      <c r="D1688" t="s">
        <v>54</v>
      </c>
      <c r="E1688" t="s">
        <v>24</v>
      </c>
      <c r="F1688" s="107">
        <v>45565</v>
      </c>
      <c r="G1688" t="s">
        <v>3814</v>
      </c>
      <c r="H1688" t="s">
        <v>3458</v>
      </c>
      <c r="I1688">
        <v>90</v>
      </c>
      <c r="J1688">
        <v>100</v>
      </c>
      <c r="AY1688">
        <v>3</v>
      </c>
      <c r="AZ1688">
        <v>3</v>
      </c>
    </row>
    <row r="1689" spans="1:79" x14ac:dyDescent="0.3">
      <c r="A1689">
        <v>238</v>
      </c>
      <c r="B1689" t="s">
        <v>177</v>
      </c>
      <c r="C1689" t="s">
        <v>98</v>
      </c>
      <c r="D1689" t="s">
        <v>54</v>
      </c>
      <c r="E1689" t="s">
        <v>24</v>
      </c>
      <c r="F1689" s="107">
        <v>45565</v>
      </c>
      <c r="G1689" t="s">
        <v>3814</v>
      </c>
      <c r="H1689" t="s">
        <v>3459</v>
      </c>
      <c r="I1689">
        <v>90</v>
      </c>
      <c r="J1689">
        <v>100</v>
      </c>
      <c r="AY1689">
        <v>3</v>
      </c>
      <c r="AZ1689">
        <v>3</v>
      </c>
    </row>
    <row r="1690" spans="1:79" x14ac:dyDescent="0.3">
      <c r="A1690">
        <v>238</v>
      </c>
      <c r="B1690" t="s">
        <v>177</v>
      </c>
      <c r="C1690" t="s">
        <v>98</v>
      </c>
      <c r="D1690" t="s">
        <v>54</v>
      </c>
      <c r="E1690" t="s">
        <v>24</v>
      </c>
      <c r="F1690" s="107">
        <v>45565</v>
      </c>
      <c r="G1690" t="s">
        <v>3814</v>
      </c>
      <c r="H1690" t="s">
        <v>3460</v>
      </c>
      <c r="I1690">
        <v>90</v>
      </c>
      <c r="J1690">
        <v>100</v>
      </c>
      <c r="AY1690">
        <v>3</v>
      </c>
      <c r="AZ1690">
        <v>3</v>
      </c>
    </row>
    <row r="1691" spans="1:79" x14ac:dyDescent="0.3">
      <c r="A1691">
        <v>238</v>
      </c>
      <c r="B1691" t="s">
        <v>177</v>
      </c>
      <c r="C1691" t="s">
        <v>98</v>
      </c>
      <c r="D1691" t="s">
        <v>54</v>
      </c>
      <c r="E1691" t="s">
        <v>24</v>
      </c>
      <c r="F1691" s="107">
        <v>45565</v>
      </c>
      <c r="G1691" t="s">
        <v>3814</v>
      </c>
      <c r="H1691" t="s">
        <v>3540</v>
      </c>
      <c r="I1691">
        <v>90</v>
      </c>
      <c r="J1691">
        <v>0</v>
      </c>
      <c r="AY1691">
        <v>0</v>
      </c>
      <c r="AZ1691">
        <v>0</v>
      </c>
    </row>
    <row r="1692" spans="1:79" x14ac:dyDescent="0.3">
      <c r="A1692">
        <v>238</v>
      </c>
      <c r="B1692" t="s">
        <v>177</v>
      </c>
      <c r="C1692" t="s">
        <v>98</v>
      </c>
      <c r="D1692" t="s">
        <v>54</v>
      </c>
      <c r="E1692" t="s">
        <v>24</v>
      </c>
      <c r="F1692" s="107">
        <v>45565</v>
      </c>
      <c r="G1692" t="s">
        <v>3814</v>
      </c>
      <c r="H1692" t="s">
        <v>3461</v>
      </c>
      <c r="I1692">
        <v>90</v>
      </c>
      <c r="J1692">
        <v>0</v>
      </c>
      <c r="AY1692">
        <v>0</v>
      </c>
      <c r="AZ1692">
        <v>0</v>
      </c>
    </row>
    <row r="1693" spans="1:79" x14ac:dyDescent="0.3">
      <c r="A1693">
        <v>373</v>
      </c>
      <c r="B1693" t="s">
        <v>336</v>
      </c>
      <c r="C1693" t="s">
        <v>198</v>
      </c>
      <c r="D1693" t="s">
        <v>54</v>
      </c>
      <c r="E1693" t="s">
        <v>24</v>
      </c>
      <c r="F1693" s="107">
        <v>45565</v>
      </c>
      <c r="G1693" t="s">
        <v>3815</v>
      </c>
      <c r="H1693" t="s">
        <v>26</v>
      </c>
      <c r="I1693">
        <v>100</v>
      </c>
      <c r="J1693">
        <v>96.470001220703125</v>
      </c>
      <c r="BZ1693">
        <v>82</v>
      </c>
      <c r="CA1693">
        <v>85</v>
      </c>
    </row>
    <row r="1694" spans="1:79" x14ac:dyDescent="0.3">
      <c r="A1694">
        <v>373</v>
      </c>
      <c r="B1694" t="s">
        <v>336</v>
      </c>
      <c r="C1694" t="s">
        <v>198</v>
      </c>
      <c r="D1694" t="s">
        <v>54</v>
      </c>
      <c r="E1694" t="s">
        <v>24</v>
      </c>
      <c r="F1694" s="107">
        <v>45565</v>
      </c>
      <c r="G1694" t="s">
        <v>3815</v>
      </c>
      <c r="H1694" t="s">
        <v>56</v>
      </c>
      <c r="I1694">
        <v>100</v>
      </c>
      <c r="J1694">
        <v>100</v>
      </c>
      <c r="BZ1694">
        <v>86</v>
      </c>
      <c r="CA1694">
        <v>86</v>
      </c>
    </row>
    <row r="1695" spans="1:79" x14ac:dyDescent="0.3">
      <c r="A1695">
        <v>373</v>
      </c>
      <c r="B1695" t="s">
        <v>336</v>
      </c>
      <c r="C1695" t="s">
        <v>198</v>
      </c>
      <c r="D1695" t="s">
        <v>54</v>
      </c>
      <c r="E1695" t="s">
        <v>24</v>
      </c>
      <c r="F1695" s="107">
        <v>45565</v>
      </c>
      <c r="G1695" t="s">
        <v>3815</v>
      </c>
      <c r="H1695" t="s">
        <v>3543</v>
      </c>
      <c r="I1695">
        <v>100</v>
      </c>
      <c r="J1695">
        <v>103.4499969482422</v>
      </c>
      <c r="BZ1695">
        <v>90</v>
      </c>
      <c r="CA1695">
        <v>87</v>
      </c>
    </row>
    <row r="1696" spans="1:79" x14ac:dyDescent="0.3">
      <c r="A1696">
        <v>373</v>
      </c>
      <c r="B1696" t="s">
        <v>336</v>
      </c>
      <c r="C1696" t="s">
        <v>198</v>
      </c>
      <c r="D1696" t="s">
        <v>54</v>
      </c>
      <c r="E1696" t="s">
        <v>24</v>
      </c>
      <c r="F1696" s="107">
        <v>45565</v>
      </c>
      <c r="G1696" t="s">
        <v>3815</v>
      </c>
      <c r="H1696" t="s">
        <v>3542</v>
      </c>
      <c r="I1696">
        <v>100</v>
      </c>
      <c r="J1696">
        <v>98.779998779296875</v>
      </c>
      <c r="BZ1696">
        <v>81</v>
      </c>
      <c r="CA1696">
        <v>82</v>
      </c>
    </row>
    <row r="1697" spans="1:96" x14ac:dyDescent="0.3">
      <c r="A1697">
        <v>373</v>
      </c>
      <c r="B1697" t="s">
        <v>336</v>
      </c>
      <c r="C1697" t="s">
        <v>198</v>
      </c>
      <c r="D1697" t="s">
        <v>54</v>
      </c>
      <c r="E1697" t="s">
        <v>24</v>
      </c>
      <c r="F1697" s="107">
        <v>45565</v>
      </c>
      <c r="G1697" t="s">
        <v>3815</v>
      </c>
      <c r="H1697" t="s">
        <v>34</v>
      </c>
      <c r="I1697">
        <v>100</v>
      </c>
      <c r="J1697">
        <v>100</v>
      </c>
      <c r="BZ1697">
        <v>84</v>
      </c>
      <c r="CA1697">
        <v>84</v>
      </c>
    </row>
    <row r="1698" spans="1:96" x14ac:dyDescent="0.3">
      <c r="A1698">
        <v>373</v>
      </c>
      <c r="B1698" t="s">
        <v>336</v>
      </c>
      <c r="C1698" t="s">
        <v>198</v>
      </c>
      <c r="D1698" t="s">
        <v>54</v>
      </c>
      <c r="E1698" t="s">
        <v>24</v>
      </c>
      <c r="F1698" s="107">
        <v>45565</v>
      </c>
      <c r="G1698" t="s">
        <v>3815</v>
      </c>
      <c r="H1698" t="s">
        <v>51</v>
      </c>
      <c r="I1698">
        <v>100</v>
      </c>
      <c r="J1698">
        <v>98.819999694824219</v>
      </c>
      <c r="BZ1698">
        <v>84</v>
      </c>
      <c r="CA1698">
        <v>85</v>
      </c>
    </row>
    <row r="1699" spans="1:96" x14ac:dyDescent="0.3">
      <c r="A1699">
        <v>390</v>
      </c>
      <c r="B1699" t="s">
        <v>356</v>
      </c>
      <c r="C1699" t="s">
        <v>198</v>
      </c>
      <c r="D1699" t="s">
        <v>54</v>
      </c>
      <c r="E1699" t="s">
        <v>24</v>
      </c>
      <c r="F1699" s="107">
        <v>45565</v>
      </c>
      <c r="G1699" t="s">
        <v>3816</v>
      </c>
      <c r="H1699" t="s">
        <v>3511</v>
      </c>
      <c r="I1699">
        <v>100</v>
      </c>
      <c r="J1699">
        <v>82.5</v>
      </c>
      <c r="CB1699">
        <v>81.89</v>
      </c>
      <c r="CC1699">
        <v>99.26</v>
      </c>
    </row>
    <row r="1700" spans="1:96" x14ac:dyDescent="0.3">
      <c r="A1700">
        <v>390</v>
      </c>
      <c r="B1700" t="s">
        <v>356</v>
      </c>
      <c r="C1700" t="s">
        <v>198</v>
      </c>
      <c r="D1700" t="s">
        <v>54</v>
      </c>
      <c r="E1700" t="s">
        <v>24</v>
      </c>
      <c r="F1700" s="107">
        <v>45565</v>
      </c>
      <c r="G1700" t="s">
        <v>3816</v>
      </c>
      <c r="H1700" t="s">
        <v>3512</v>
      </c>
      <c r="I1700">
        <v>100</v>
      </c>
      <c r="J1700">
        <v>72.099998474121094</v>
      </c>
      <c r="CB1700">
        <v>71.430000000000007</v>
      </c>
      <c r="CC1700">
        <v>99.07</v>
      </c>
    </row>
    <row r="1701" spans="1:96" x14ac:dyDescent="0.3">
      <c r="A1701">
        <v>390</v>
      </c>
      <c r="B1701" t="s">
        <v>356</v>
      </c>
      <c r="C1701" t="s">
        <v>198</v>
      </c>
      <c r="D1701" t="s">
        <v>54</v>
      </c>
      <c r="E1701" t="s">
        <v>24</v>
      </c>
      <c r="F1701" s="107">
        <v>45565</v>
      </c>
      <c r="G1701" t="s">
        <v>3816</v>
      </c>
      <c r="H1701" t="s">
        <v>3513</v>
      </c>
      <c r="I1701">
        <v>100</v>
      </c>
      <c r="J1701">
        <v>82.790000915527344</v>
      </c>
      <c r="CB1701">
        <v>82.79</v>
      </c>
      <c r="CC1701">
        <v>100</v>
      </c>
    </row>
    <row r="1702" spans="1:96" x14ac:dyDescent="0.3">
      <c r="A1702">
        <v>390</v>
      </c>
      <c r="B1702" t="s">
        <v>356</v>
      </c>
      <c r="C1702" t="s">
        <v>198</v>
      </c>
      <c r="D1702" t="s">
        <v>54</v>
      </c>
      <c r="E1702" t="s">
        <v>24</v>
      </c>
      <c r="F1702" s="107">
        <v>45565</v>
      </c>
      <c r="G1702" t="s">
        <v>3816</v>
      </c>
      <c r="H1702" t="s">
        <v>3514</v>
      </c>
      <c r="I1702">
        <v>100</v>
      </c>
      <c r="J1702">
        <v>82.580001831054688</v>
      </c>
      <c r="CB1702">
        <v>81.010000000000005</v>
      </c>
      <c r="CC1702">
        <v>98.1</v>
      </c>
    </row>
    <row r="1703" spans="1:96" x14ac:dyDescent="0.3">
      <c r="A1703">
        <v>390</v>
      </c>
      <c r="B1703" t="s">
        <v>356</v>
      </c>
      <c r="C1703" t="s">
        <v>198</v>
      </c>
      <c r="D1703" t="s">
        <v>54</v>
      </c>
      <c r="E1703" t="s">
        <v>24</v>
      </c>
      <c r="F1703" s="107">
        <v>45565</v>
      </c>
      <c r="G1703" t="s">
        <v>3816</v>
      </c>
      <c r="H1703" t="s">
        <v>3515</v>
      </c>
      <c r="I1703">
        <v>100</v>
      </c>
      <c r="J1703">
        <v>91.099998474121094</v>
      </c>
      <c r="CB1703">
        <v>88.33</v>
      </c>
      <c r="CC1703">
        <v>96.96</v>
      </c>
    </row>
    <row r="1704" spans="1:96" x14ac:dyDescent="0.3">
      <c r="A1704">
        <v>390</v>
      </c>
      <c r="B1704" t="s">
        <v>356</v>
      </c>
      <c r="C1704" t="s">
        <v>198</v>
      </c>
      <c r="D1704" t="s">
        <v>54</v>
      </c>
      <c r="E1704" t="s">
        <v>24</v>
      </c>
      <c r="F1704" s="107">
        <v>45565</v>
      </c>
      <c r="G1704" t="s">
        <v>3816</v>
      </c>
      <c r="H1704" t="s">
        <v>3516</v>
      </c>
      <c r="I1704">
        <v>100</v>
      </c>
      <c r="J1704">
        <v>81.94000244140625</v>
      </c>
      <c r="CB1704">
        <v>81.94</v>
      </c>
      <c r="CC1704">
        <v>100</v>
      </c>
    </row>
    <row r="1705" spans="1:96" x14ac:dyDescent="0.3">
      <c r="A1705">
        <v>390</v>
      </c>
      <c r="B1705" t="s">
        <v>356</v>
      </c>
      <c r="C1705" t="s">
        <v>198</v>
      </c>
      <c r="D1705" t="s">
        <v>54</v>
      </c>
      <c r="E1705" t="s">
        <v>24</v>
      </c>
      <c r="F1705" s="107">
        <v>45565</v>
      </c>
      <c r="G1705" t="s">
        <v>3816</v>
      </c>
      <c r="H1705" t="s">
        <v>3517</v>
      </c>
      <c r="I1705">
        <v>100</v>
      </c>
      <c r="J1705">
        <v>92.169998168945313</v>
      </c>
      <c r="CB1705">
        <v>92.17</v>
      </c>
      <c r="CC1705">
        <v>100</v>
      </c>
    </row>
    <row r="1706" spans="1:96" x14ac:dyDescent="0.3">
      <c r="A1706">
        <v>390</v>
      </c>
      <c r="B1706" t="s">
        <v>356</v>
      </c>
      <c r="C1706" t="s">
        <v>198</v>
      </c>
      <c r="D1706" t="s">
        <v>54</v>
      </c>
      <c r="E1706" t="s">
        <v>24</v>
      </c>
      <c r="F1706" s="107">
        <v>45565</v>
      </c>
      <c r="G1706" t="s">
        <v>3816</v>
      </c>
      <c r="H1706" t="s">
        <v>3518</v>
      </c>
      <c r="I1706">
        <v>100</v>
      </c>
      <c r="J1706">
        <v>87.580001831054688</v>
      </c>
      <c r="CB1706">
        <v>87.58</v>
      </c>
      <c r="CC1706">
        <v>100</v>
      </c>
    </row>
    <row r="1707" spans="1:96" x14ac:dyDescent="0.3">
      <c r="A1707">
        <v>390</v>
      </c>
      <c r="B1707" t="s">
        <v>356</v>
      </c>
      <c r="C1707" t="s">
        <v>198</v>
      </c>
      <c r="D1707" t="s">
        <v>54</v>
      </c>
      <c r="E1707" t="s">
        <v>24</v>
      </c>
      <c r="F1707" s="107">
        <v>45565</v>
      </c>
      <c r="G1707" t="s">
        <v>3816</v>
      </c>
      <c r="H1707" t="s">
        <v>3519</v>
      </c>
      <c r="I1707">
        <v>100</v>
      </c>
      <c r="J1707">
        <v>85.400001525878906</v>
      </c>
      <c r="CB1707">
        <v>85.4</v>
      </c>
      <c r="CC1707">
        <v>100</v>
      </c>
    </row>
    <row r="1708" spans="1:96" x14ac:dyDescent="0.3">
      <c r="A1708">
        <v>390</v>
      </c>
      <c r="B1708" t="s">
        <v>356</v>
      </c>
      <c r="C1708" t="s">
        <v>198</v>
      </c>
      <c r="D1708" t="s">
        <v>54</v>
      </c>
      <c r="E1708" t="s">
        <v>24</v>
      </c>
      <c r="F1708" s="107">
        <v>45565</v>
      </c>
      <c r="G1708" t="s">
        <v>3816</v>
      </c>
      <c r="H1708" t="s">
        <v>3520</v>
      </c>
      <c r="I1708">
        <v>100</v>
      </c>
      <c r="J1708">
        <v>70.669998168945313</v>
      </c>
      <c r="CB1708">
        <v>70.67</v>
      </c>
      <c r="CC1708">
        <v>100</v>
      </c>
    </row>
    <row r="1709" spans="1:96" x14ac:dyDescent="0.3">
      <c r="A1709">
        <v>390</v>
      </c>
      <c r="B1709" t="s">
        <v>356</v>
      </c>
      <c r="C1709" t="s">
        <v>198</v>
      </c>
      <c r="D1709" t="s">
        <v>54</v>
      </c>
      <c r="E1709" t="s">
        <v>24</v>
      </c>
      <c r="F1709" s="107">
        <v>45565</v>
      </c>
      <c r="G1709" t="s">
        <v>3816</v>
      </c>
      <c r="H1709" t="s">
        <v>3521</v>
      </c>
      <c r="I1709">
        <v>100</v>
      </c>
      <c r="J1709">
        <v>81</v>
      </c>
      <c r="CB1709">
        <v>81</v>
      </c>
      <c r="CC1709">
        <v>100</v>
      </c>
    </row>
    <row r="1710" spans="1:96" x14ac:dyDescent="0.3">
      <c r="A1710">
        <v>390</v>
      </c>
      <c r="B1710" t="s">
        <v>356</v>
      </c>
      <c r="C1710" t="s">
        <v>198</v>
      </c>
      <c r="D1710" t="s">
        <v>54</v>
      </c>
      <c r="E1710" t="s">
        <v>24</v>
      </c>
      <c r="F1710" s="107">
        <v>45565</v>
      </c>
      <c r="G1710" t="s">
        <v>3816</v>
      </c>
      <c r="H1710" t="s">
        <v>3522</v>
      </c>
      <c r="I1710">
        <v>100</v>
      </c>
      <c r="J1710">
        <v>90.129997253417969</v>
      </c>
      <c r="CB1710">
        <v>89.67</v>
      </c>
      <c r="CC1710">
        <v>99.49</v>
      </c>
    </row>
    <row r="1711" spans="1:96" x14ac:dyDescent="0.3">
      <c r="A1711">
        <v>409</v>
      </c>
      <c r="B1711" t="s">
        <v>383</v>
      </c>
      <c r="C1711" t="s">
        <v>46</v>
      </c>
      <c r="D1711" t="s">
        <v>54</v>
      </c>
      <c r="E1711" t="s">
        <v>24</v>
      </c>
      <c r="F1711" s="107">
        <v>45565</v>
      </c>
      <c r="G1711" t="s">
        <v>3817</v>
      </c>
      <c r="H1711" t="s">
        <v>3616</v>
      </c>
      <c r="I1711">
        <v>95</v>
      </c>
      <c r="J1711">
        <v>95.389999389648438</v>
      </c>
      <c r="CQ1711">
        <v>414</v>
      </c>
      <c r="CR1711">
        <v>434</v>
      </c>
    </row>
    <row r="1712" spans="1:96" x14ac:dyDescent="0.3">
      <c r="A1712">
        <v>409</v>
      </c>
      <c r="B1712" t="s">
        <v>383</v>
      </c>
      <c r="C1712" t="s">
        <v>46</v>
      </c>
      <c r="D1712" t="s">
        <v>54</v>
      </c>
      <c r="E1712" t="s">
        <v>24</v>
      </c>
      <c r="F1712" s="107">
        <v>45565</v>
      </c>
      <c r="G1712" t="s">
        <v>3817</v>
      </c>
      <c r="H1712" t="s">
        <v>3617</v>
      </c>
      <c r="I1712">
        <v>95</v>
      </c>
      <c r="J1712">
        <v>100</v>
      </c>
      <c r="CQ1712">
        <v>261</v>
      </c>
      <c r="CR1712">
        <v>261</v>
      </c>
    </row>
    <row r="1713" spans="1:85" x14ac:dyDescent="0.3">
      <c r="A1713">
        <v>414</v>
      </c>
      <c r="B1713" t="s">
        <v>390</v>
      </c>
      <c r="C1713" t="s">
        <v>198</v>
      </c>
      <c r="D1713" t="s">
        <v>54</v>
      </c>
      <c r="E1713" t="s">
        <v>24</v>
      </c>
      <c r="F1713" s="107">
        <v>45565</v>
      </c>
      <c r="G1713" t="s">
        <v>3818</v>
      </c>
      <c r="H1713" t="s">
        <v>3547</v>
      </c>
      <c r="I1713">
        <v>100</v>
      </c>
      <c r="J1713">
        <v>109.2099990844727</v>
      </c>
      <c r="CD1713">
        <v>83</v>
      </c>
      <c r="CE1713">
        <v>76</v>
      </c>
    </row>
    <row r="1714" spans="1:85" x14ac:dyDescent="0.3">
      <c r="A1714">
        <v>414</v>
      </c>
      <c r="B1714" t="s">
        <v>390</v>
      </c>
      <c r="C1714" t="s">
        <v>198</v>
      </c>
      <c r="D1714" t="s">
        <v>54</v>
      </c>
      <c r="E1714" t="s">
        <v>24</v>
      </c>
      <c r="F1714" s="107">
        <v>45565</v>
      </c>
      <c r="G1714" t="s">
        <v>3818</v>
      </c>
      <c r="H1714" t="s">
        <v>3548</v>
      </c>
      <c r="I1714">
        <v>100</v>
      </c>
      <c r="J1714">
        <v>100</v>
      </c>
      <c r="CD1714">
        <v>99</v>
      </c>
      <c r="CE1714">
        <v>99</v>
      </c>
    </row>
    <row r="1715" spans="1:85" x14ac:dyDescent="0.3">
      <c r="A1715">
        <v>414</v>
      </c>
      <c r="B1715" t="s">
        <v>390</v>
      </c>
      <c r="C1715" t="s">
        <v>198</v>
      </c>
      <c r="D1715" t="s">
        <v>54</v>
      </c>
      <c r="E1715" t="s">
        <v>24</v>
      </c>
      <c r="F1715" s="107">
        <v>45565</v>
      </c>
      <c r="G1715" t="s">
        <v>3818</v>
      </c>
      <c r="H1715" t="s">
        <v>3549</v>
      </c>
      <c r="I1715">
        <v>100</v>
      </c>
      <c r="J1715">
        <v>108.0500030517578</v>
      </c>
      <c r="CD1715">
        <v>94</v>
      </c>
      <c r="CE1715">
        <v>87</v>
      </c>
    </row>
    <row r="1716" spans="1:85" x14ac:dyDescent="0.3">
      <c r="A1716">
        <v>414</v>
      </c>
      <c r="B1716" t="s">
        <v>390</v>
      </c>
      <c r="C1716" t="s">
        <v>198</v>
      </c>
      <c r="D1716" t="s">
        <v>54</v>
      </c>
      <c r="E1716" t="s">
        <v>24</v>
      </c>
      <c r="F1716" s="107">
        <v>45565</v>
      </c>
      <c r="G1716" t="s">
        <v>3818</v>
      </c>
      <c r="H1716" t="s">
        <v>3550</v>
      </c>
      <c r="I1716">
        <v>100</v>
      </c>
      <c r="J1716">
        <v>92.550003051757813</v>
      </c>
      <c r="CD1716">
        <v>87</v>
      </c>
      <c r="CE1716">
        <v>94</v>
      </c>
    </row>
    <row r="1717" spans="1:85" x14ac:dyDescent="0.3">
      <c r="A1717">
        <v>414</v>
      </c>
      <c r="B1717" t="s">
        <v>390</v>
      </c>
      <c r="C1717" t="s">
        <v>198</v>
      </c>
      <c r="D1717" t="s">
        <v>54</v>
      </c>
      <c r="E1717" t="s">
        <v>24</v>
      </c>
      <c r="F1717" s="107">
        <v>45565</v>
      </c>
      <c r="G1717" t="s">
        <v>3818</v>
      </c>
      <c r="H1717" t="s">
        <v>3551</v>
      </c>
      <c r="I1717">
        <v>100</v>
      </c>
      <c r="J1717">
        <v>100</v>
      </c>
      <c r="CD1717">
        <v>88</v>
      </c>
      <c r="CE1717">
        <v>88</v>
      </c>
    </row>
    <row r="1718" spans="1:85" x14ac:dyDescent="0.3">
      <c r="A1718">
        <v>414</v>
      </c>
      <c r="B1718" t="s">
        <v>390</v>
      </c>
      <c r="C1718" t="s">
        <v>198</v>
      </c>
      <c r="D1718" t="s">
        <v>54</v>
      </c>
      <c r="E1718" t="s">
        <v>24</v>
      </c>
      <c r="F1718" s="107">
        <v>45565</v>
      </c>
      <c r="G1718" t="s">
        <v>3818</v>
      </c>
      <c r="H1718" t="s">
        <v>3552</v>
      </c>
      <c r="I1718">
        <v>100</v>
      </c>
      <c r="J1718">
        <v>95.959999084472656</v>
      </c>
      <c r="CD1718">
        <v>95</v>
      </c>
      <c r="CE1718">
        <v>99</v>
      </c>
    </row>
    <row r="1719" spans="1:85" x14ac:dyDescent="0.3">
      <c r="A1719">
        <v>414</v>
      </c>
      <c r="B1719" t="s">
        <v>390</v>
      </c>
      <c r="C1719" t="s">
        <v>198</v>
      </c>
      <c r="D1719" t="s">
        <v>54</v>
      </c>
      <c r="E1719" t="s">
        <v>24</v>
      </c>
      <c r="F1719" s="107">
        <v>45565</v>
      </c>
      <c r="G1719" t="s">
        <v>3818</v>
      </c>
      <c r="H1719" t="s">
        <v>3553</v>
      </c>
      <c r="I1719">
        <v>100</v>
      </c>
      <c r="J1719">
        <v>105.620002746582</v>
      </c>
      <c r="CD1719">
        <v>94</v>
      </c>
      <c r="CE1719">
        <v>89</v>
      </c>
    </row>
    <row r="1720" spans="1:85" x14ac:dyDescent="0.3">
      <c r="A1720">
        <v>414</v>
      </c>
      <c r="B1720" t="s">
        <v>390</v>
      </c>
      <c r="C1720" t="s">
        <v>198</v>
      </c>
      <c r="D1720" t="s">
        <v>54</v>
      </c>
      <c r="E1720" t="s">
        <v>24</v>
      </c>
      <c r="F1720" s="107">
        <v>45565</v>
      </c>
      <c r="G1720" t="s">
        <v>3818</v>
      </c>
      <c r="H1720" t="s">
        <v>3554</v>
      </c>
      <c r="I1720">
        <v>100</v>
      </c>
      <c r="J1720">
        <v>101.0899963378906</v>
      </c>
      <c r="CD1720">
        <v>93</v>
      </c>
      <c r="CE1720">
        <v>92</v>
      </c>
    </row>
    <row r="1721" spans="1:85" x14ac:dyDescent="0.3">
      <c r="A1721">
        <v>414</v>
      </c>
      <c r="B1721" t="s">
        <v>390</v>
      </c>
      <c r="C1721" t="s">
        <v>198</v>
      </c>
      <c r="D1721" t="s">
        <v>54</v>
      </c>
      <c r="E1721" t="s">
        <v>24</v>
      </c>
      <c r="F1721" s="107">
        <v>45565</v>
      </c>
      <c r="G1721" t="s">
        <v>3818</v>
      </c>
      <c r="H1721" t="s">
        <v>3679</v>
      </c>
      <c r="I1721">
        <v>100</v>
      </c>
      <c r="J1721">
        <v>83.910003662109375</v>
      </c>
      <c r="CD1721">
        <v>73</v>
      </c>
      <c r="CE1721">
        <v>87</v>
      </c>
    </row>
    <row r="1722" spans="1:85" x14ac:dyDescent="0.3">
      <c r="A1722">
        <v>415</v>
      </c>
      <c r="B1722" t="s">
        <v>391</v>
      </c>
      <c r="C1722" t="s">
        <v>198</v>
      </c>
      <c r="D1722" t="s">
        <v>54</v>
      </c>
      <c r="E1722" t="s">
        <v>24</v>
      </c>
      <c r="F1722" s="107">
        <v>45565</v>
      </c>
      <c r="G1722" t="s">
        <v>3819</v>
      </c>
      <c r="H1722" t="s">
        <v>3556</v>
      </c>
      <c r="I1722">
        <v>100</v>
      </c>
      <c r="J1722">
        <v>100</v>
      </c>
      <c r="CF1722">
        <v>100</v>
      </c>
      <c r="CG1722">
        <v>100</v>
      </c>
    </row>
    <row r="1723" spans="1:85" x14ac:dyDescent="0.3">
      <c r="A1723">
        <v>415</v>
      </c>
      <c r="B1723" t="s">
        <v>391</v>
      </c>
      <c r="C1723" t="s">
        <v>198</v>
      </c>
      <c r="D1723" t="s">
        <v>54</v>
      </c>
      <c r="E1723" t="s">
        <v>24</v>
      </c>
      <c r="F1723" s="107">
        <v>45565</v>
      </c>
      <c r="G1723" t="s">
        <v>3819</v>
      </c>
      <c r="H1723" t="s">
        <v>3557</v>
      </c>
      <c r="I1723">
        <v>100</v>
      </c>
      <c r="J1723">
        <v>96</v>
      </c>
      <c r="CF1723">
        <v>96</v>
      </c>
      <c r="CG1723">
        <v>100</v>
      </c>
    </row>
    <row r="1724" spans="1:85" x14ac:dyDescent="0.3">
      <c r="A1724">
        <v>415</v>
      </c>
      <c r="B1724" t="s">
        <v>391</v>
      </c>
      <c r="C1724" t="s">
        <v>198</v>
      </c>
      <c r="D1724" t="s">
        <v>54</v>
      </c>
      <c r="E1724" t="s">
        <v>24</v>
      </c>
      <c r="F1724" s="107">
        <v>45565</v>
      </c>
      <c r="G1724" t="s">
        <v>3819</v>
      </c>
      <c r="H1724" t="s">
        <v>3558</v>
      </c>
      <c r="I1724">
        <v>100</v>
      </c>
      <c r="J1724">
        <v>0</v>
      </c>
      <c r="CF1724">
        <v>0</v>
      </c>
      <c r="CG1724">
        <v>0</v>
      </c>
    </row>
    <row r="1725" spans="1:85" x14ac:dyDescent="0.3">
      <c r="A1725">
        <v>415</v>
      </c>
      <c r="B1725" t="s">
        <v>391</v>
      </c>
      <c r="C1725" t="s">
        <v>198</v>
      </c>
      <c r="D1725" t="s">
        <v>54</v>
      </c>
      <c r="E1725" t="s">
        <v>24</v>
      </c>
      <c r="F1725" s="107">
        <v>45565</v>
      </c>
      <c r="G1725" t="s">
        <v>3819</v>
      </c>
      <c r="H1725" t="s">
        <v>3559</v>
      </c>
      <c r="I1725">
        <v>100</v>
      </c>
      <c r="J1725">
        <v>60</v>
      </c>
      <c r="CF1725">
        <v>60</v>
      </c>
      <c r="CG1725">
        <v>100</v>
      </c>
    </row>
    <row r="1726" spans="1:85" x14ac:dyDescent="0.3">
      <c r="A1726">
        <v>415</v>
      </c>
      <c r="B1726" t="s">
        <v>391</v>
      </c>
      <c r="C1726" t="s">
        <v>198</v>
      </c>
      <c r="D1726" t="s">
        <v>54</v>
      </c>
      <c r="E1726" t="s">
        <v>24</v>
      </c>
      <c r="F1726" s="107">
        <v>45565</v>
      </c>
      <c r="G1726" t="s">
        <v>3819</v>
      </c>
      <c r="H1726" t="s">
        <v>3560</v>
      </c>
      <c r="I1726">
        <v>100</v>
      </c>
      <c r="J1726">
        <v>100</v>
      </c>
      <c r="CF1726">
        <v>100</v>
      </c>
      <c r="CG1726">
        <v>100</v>
      </c>
    </row>
    <row r="1727" spans="1:85" x14ac:dyDescent="0.3">
      <c r="A1727">
        <v>415</v>
      </c>
      <c r="B1727" t="s">
        <v>391</v>
      </c>
      <c r="C1727" t="s">
        <v>198</v>
      </c>
      <c r="D1727" t="s">
        <v>54</v>
      </c>
      <c r="E1727" t="s">
        <v>24</v>
      </c>
      <c r="F1727" s="107">
        <v>45565</v>
      </c>
      <c r="G1727" t="s">
        <v>3819</v>
      </c>
      <c r="H1727" t="s">
        <v>3561</v>
      </c>
      <c r="I1727">
        <v>100</v>
      </c>
      <c r="J1727">
        <v>96.620002746582031</v>
      </c>
      <c r="CF1727">
        <v>96.11</v>
      </c>
      <c r="CG1727">
        <v>99.47</v>
      </c>
    </row>
    <row r="1728" spans="1:85" x14ac:dyDescent="0.3">
      <c r="A1728">
        <v>415</v>
      </c>
      <c r="B1728" t="s">
        <v>391</v>
      </c>
      <c r="C1728" t="s">
        <v>198</v>
      </c>
      <c r="D1728" t="s">
        <v>54</v>
      </c>
      <c r="E1728" t="s">
        <v>24</v>
      </c>
      <c r="F1728" s="107">
        <v>45565</v>
      </c>
      <c r="G1728" t="s">
        <v>3819</v>
      </c>
      <c r="H1728" t="s">
        <v>3562</v>
      </c>
      <c r="I1728">
        <v>100</v>
      </c>
      <c r="J1728">
        <v>100</v>
      </c>
      <c r="CF1728">
        <v>100</v>
      </c>
      <c r="CG1728">
        <v>100</v>
      </c>
    </row>
    <row r="1729" spans="1:89" x14ac:dyDescent="0.3">
      <c r="A1729">
        <v>415</v>
      </c>
      <c r="B1729" t="s">
        <v>391</v>
      </c>
      <c r="C1729" t="s">
        <v>198</v>
      </c>
      <c r="D1729" t="s">
        <v>54</v>
      </c>
      <c r="E1729" t="s">
        <v>24</v>
      </c>
      <c r="F1729" s="107">
        <v>45565</v>
      </c>
      <c r="G1729" t="s">
        <v>3819</v>
      </c>
      <c r="H1729" t="s">
        <v>3648</v>
      </c>
      <c r="I1729">
        <v>100</v>
      </c>
      <c r="J1729">
        <v>95</v>
      </c>
      <c r="CF1729">
        <v>95</v>
      </c>
      <c r="CG1729">
        <v>100</v>
      </c>
    </row>
    <row r="1730" spans="1:89" x14ac:dyDescent="0.3">
      <c r="A1730">
        <v>415</v>
      </c>
      <c r="B1730" t="s">
        <v>391</v>
      </c>
      <c r="C1730" t="s">
        <v>198</v>
      </c>
      <c r="D1730" t="s">
        <v>54</v>
      </c>
      <c r="E1730" t="s">
        <v>24</v>
      </c>
      <c r="F1730" s="107">
        <v>45565</v>
      </c>
      <c r="G1730" t="s">
        <v>3819</v>
      </c>
      <c r="H1730" t="s">
        <v>3683</v>
      </c>
      <c r="I1730">
        <v>100</v>
      </c>
      <c r="J1730">
        <v>76.5</v>
      </c>
      <c r="CF1730">
        <v>76.5</v>
      </c>
      <c r="CG1730">
        <v>100</v>
      </c>
    </row>
    <row r="1731" spans="1:89" x14ac:dyDescent="0.3">
      <c r="A1731">
        <v>415</v>
      </c>
      <c r="B1731" t="s">
        <v>391</v>
      </c>
      <c r="C1731" t="s">
        <v>198</v>
      </c>
      <c r="D1731" t="s">
        <v>54</v>
      </c>
      <c r="E1731" t="s">
        <v>24</v>
      </c>
      <c r="F1731" s="107">
        <v>45565</v>
      </c>
      <c r="G1731" t="s">
        <v>3819</v>
      </c>
      <c r="H1731" t="s">
        <v>3681</v>
      </c>
      <c r="I1731">
        <v>100</v>
      </c>
      <c r="J1731">
        <v>87.879997253417969</v>
      </c>
      <c r="CF1731">
        <v>87.33</v>
      </c>
      <c r="CG1731">
        <v>99.37</v>
      </c>
    </row>
    <row r="1732" spans="1:89" x14ac:dyDescent="0.3">
      <c r="A1732">
        <v>415</v>
      </c>
      <c r="B1732" t="s">
        <v>391</v>
      </c>
      <c r="C1732" t="s">
        <v>198</v>
      </c>
      <c r="D1732" t="s">
        <v>54</v>
      </c>
      <c r="E1732" t="s">
        <v>24</v>
      </c>
      <c r="F1732" s="107">
        <v>45565</v>
      </c>
      <c r="G1732" t="s">
        <v>3819</v>
      </c>
      <c r="H1732" t="s">
        <v>3686</v>
      </c>
      <c r="I1732">
        <v>100</v>
      </c>
      <c r="J1732">
        <v>90</v>
      </c>
      <c r="CF1732">
        <v>90</v>
      </c>
      <c r="CG1732">
        <v>100</v>
      </c>
    </row>
    <row r="1733" spans="1:89" x14ac:dyDescent="0.3">
      <c r="A1733">
        <v>415</v>
      </c>
      <c r="B1733" t="s">
        <v>391</v>
      </c>
      <c r="C1733" t="s">
        <v>198</v>
      </c>
      <c r="D1733" t="s">
        <v>54</v>
      </c>
      <c r="E1733" t="s">
        <v>24</v>
      </c>
      <c r="F1733" s="107">
        <v>45565</v>
      </c>
      <c r="G1733" t="s">
        <v>3819</v>
      </c>
      <c r="H1733" t="s">
        <v>3684</v>
      </c>
      <c r="I1733">
        <v>100</v>
      </c>
      <c r="J1733">
        <v>100</v>
      </c>
      <c r="CF1733">
        <v>100</v>
      </c>
      <c r="CG1733">
        <v>100</v>
      </c>
    </row>
    <row r="1734" spans="1:89" x14ac:dyDescent="0.3">
      <c r="A1734">
        <v>415</v>
      </c>
      <c r="B1734" t="s">
        <v>391</v>
      </c>
      <c r="C1734" t="s">
        <v>198</v>
      </c>
      <c r="D1734" t="s">
        <v>54</v>
      </c>
      <c r="E1734" t="s">
        <v>24</v>
      </c>
      <c r="F1734" s="107">
        <v>45565</v>
      </c>
      <c r="G1734" t="s">
        <v>3819</v>
      </c>
      <c r="H1734" t="s">
        <v>3682</v>
      </c>
      <c r="I1734">
        <v>100</v>
      </c>
      <c r="J1734">
        <v>100</v>
      </c>
      <c r="CF1734">
        <v>100</v>
      </c>
      <c r="CG1734">
        <v>100</v>
      </c>
    </row>
    <row r="1735" spans="1:89" x14ac:dyDescent="0.3">
      <c r="A1735">
        <v>415</v>
      </c>
      <c r="B1735" t="s">
        <v>391</v>
      </c>
      <c r="C1735" t="s">
        <v>198</v>
      </c>
      <c r="D1735" t="s">
        <v>54</v>
      </c>
      <c r="E1735" t="s">
        <v>24</v>
      </c>
      <c r="F1735" s="107">
        <v>45565</v>
      </c>
      <c r="G1735" t="s">
        <v>3819</v>
      </c>
      <c r="H1735" t="s">
        <v>3685</v>
      </c>
      <c r="I1735">
        <v>100</v>
      </c>
      <c r="J1735">
        <v>100</v>
      </c>
      <c r="CF1735">
        <v>100</v>
      </c>
      <c r="CG1735">
        <v>100</v>
      </c>
    </row>
    <row r="1736" spans="1:89" x14ac:dyDescent="0.3">
      <c r="A1736">
        <v>416</v>
      </c>
      <c r="B1736" t="s">
        <v>392</v>
      </c>
      <c r="C1736" t="s">
        <v>198</v>
      </c>
      <c r="D1736" t="s">
        <v>54</v>
      </c>
      <c r="E1736" t="s">
        <v>24</v>
      </c>
      <c r="F1736" s="107">
        <v>45565</v>
      </c>
      <c r="G1736" t="s">
        <v>3820</v>
      </c>
      <c r="H1736" t="s">
        <v>3564</v>
      </c>
      <c r="I1736">
        <v>100</v>
      </c>
      <c r="J1736">
        <v>109.88999938964839</v>
      </c>
      <c r="CH1736">
        <v>100</v>
      </c>
      <c r="CI1736">
        <v>91</v>
      </c>
    </row>
    <row r="1737" spans="1:89" x14ac:dyDescent="0.3">
      <c r="A1737">
        <v>416</v>
      </c>
      <c r="B1737" t="s">
        <v>392</v>
      </c>
      <c r="C1737" t="s">
        <v>198</v>
      </c>
      <c r="D1737" t="s">
        <v>54</v>
      </c>
      <c r="E1737" t="s">
        <v>24</v>
      </c>
      <c r="F1737" s="107">
        <v>45565</v>
      </c>
      <c r="G1737" t="s">
        <v>3820</v>
      </c>
      <c r="H1737" t="s">
        <v>3565</v>
      </c>
      <c r="I1737">
        <v>100</v>
      </c>
      <c r="J1737">
        <v>87.800003051757813</v>
      </c>
      <c r="CH1737">
        <v>72</v>
      </c>
      <c r="CI1737">
        <v>82</v>
      </c>
    </row>
    <row r="1738" spans="1:89" x14ac:dyDescent="0.3">
      <c r="A1738">
        <v>416</v>
      </c>
      <c r="B1738" t="s">
        <v>392</v>
      </c>
      <c r="C1738" t="s">
        <v>198</v>
      </c>
      <c r="D1738" t="s">
        <v>54</v>
      </c>
      <c r="E1738" t="s">
        <v>24</v>
      </c>
      <c r="F1738" s="107">
        <v>45565</v>
      </c>
      <c r="G1738" t="s">
        <v>3820</v>
      </c>
      <c r="H1738" t="s">
        <v>3689</v>
      </c>
      <c r="I1738">
        <v>100</v>
      </c>
      <c r="J1738">
        <v>109.7600021362305</v>
      </c>
      <c r="CH1738">
        <v>90</v>
      </c>
      <c r="CI1738">
        <v>82</v>
      </c>
    </row>
    <row r="1739" spans="1:89" x14ac:dyDescent="0.3">
      <c r="A1739">
        <v>416</v>
      </c>
      <c r="B1739" t="s">
        <v>392</v>
      </c>
      <c r="C1739" t="s">
        <v>198</v>
      </c>
      <c r="D1739" t="s">
        <v>54</v>
      </c>
      <c r="E1739" t="s">
        <v>24</v>
      </c>
      <c r="F1739" s="107">
        <v>45565</v>
      </c>
      <c r="G1739" t="s">
        <v>3820</v>
      </c>
      <c r="H1739" t="s">
        <v>3690</v>
      </c>
      <c r="I1739">
        <v>100</v>
      </c>
      <c r="J1739">
        <v>94.739997863769531</v>
      </c>
      <c r="CH1739">
        <v>90</v>
      </c>
      <c r="CI1739">
        <v>95</v>
      </c>
    </row>
    <row r="1740" spans="1:89" x14ac:dyDescent="0.3">
      <c r="A1740">
        <v>416</v>
      </c>
      <c r="B1740" t="s">
        <v>392</v>
      </c>
      <c r="C1740" t="s">
        <v>198</v>
      </c>
      <c r="D1740" t="s">
        <v>54</v>
      </c>
      <c r="E1740" t="s">
        <v>24</v>
      </c>
      <c r="F1740" s="107">
        <v>45565</v>
      </c>
      <c r="G1740" t="s">
        <v>3820</v>
      </c>
      <c r="H1740" t="s">
        <v>3691</v>
      </c>
      <c r="I1740">
        <v>100</v>
      </c>
      <c r="J1740">
        <v>98.75</v>
      </c>
      <c r="CH1740">
        <v>79</v>
      </c>
      <c r="CI1740">
        <v>80</v>
      </c>
    </row>
    <row r="1741" spans="1:89" x14ac:dyDescent="0.3">
      <c r="A1741">
        <v>416</v>
      </c>
      <c r="B1741" t="s">
        <v>392</v>
      </c>
      <c r="C1741" t="s">
        <v>198</v>
      </c>
      <c r="D1741" t="s">
        <v>54</v>
      </c>
      <c r="E1741" t="s">
        <v>24</v>
      </c>
      <c r="F1741" s="107">
        <v>45565</v>
      </c>
      <c r="G1741" t="s">
        <v>3820</v>
      </c>
      <c r="H1741" t="s">
        <v>3688</v>
      </c>
      <c r="I1741">
        <v>100</v>
      </c>
      <c r="J1741">
        <v>97.75</v>
      </c>
      <c r="CH1741">
        <v>87</v>
      </c>
      <c r="CI1741">
        <v>89</v>
      </c>
    </row>
    <row r="1742" spans="1:89" x14ac:dyDescent="0.3">
      <c r="A1742">
        <v>417</v>
      </c>
      <c r="B1742" t="s">
        <v>393</v>
      </c>
      <c r="C1742" t="s">
        <v>198</v>
      </c>
      <c r="D1742" t="s">
        <v>54</v>
      </c>
      <c r="E1742" t="s">
        <v>24</v>
      </c>
      <c r="F1742" s="107">
        <v>45565</v>
      </c>
      <c r="G1742" t="s">
        <v>3821</v>
      </c>
      <c r="H1742" t="s">
        <v>3567</v>
      </c>
      <c r="I1742">
        <v>100</v>
      </c>
      <c r="J1742">
        <v>105.80999755859381</v>
      </c>
      <c r="CJ1742">
        <v>91</v>
      </c>
      <c r="CK1742">
        <v>86</v>
      </c>
    </row>
    <row r="1743" spans="1:89" x14ac:dyDescent="0.3">
      <c r="A1743">
        <v>417</v>
      </c>
      <c r="B1743" t="s">
        <v>393</v>
      </c>
      <c r="C1743" t="s">
        <v>198</v>
      </c>
      <c r="D1743" t="s">
        <v>54</v>
      </c>
      <c r="E1743" t="s">
        <v>24</v>
      </c>
      <c r="F1743" s="107">
        <v>45565</v>
      </c>
      <c r="G1743" t="s">
        <v>3821</v>
      </c>
      <c r="H1743" t="s">
        <v>3568</v>
      </c>
      <c r="I1743">
        <v>100</v>
      </c>
      <c r="J1743">
        <v>106.5899963378906</v>
      </c>
      <c r="CJ1743">
        <v>97</v>
      </c>
      <c r="CK1743">
        <v>91</v>
      </c>
    </row>
    <row r="1744" spans="1:89" x14ac:dyDescent="0.3">
      <c r="A1744">
        <v>417</v>
      </c>
      <c r="B1744" t="s">
        <v>393</v>
      </c>
      <c r="C1744" t="s">
        <v>198</v>
      </c>
      <c r="D1744" t="s">
        <v>54</v>
      </c>
      <c r="E1744" t="s">
        <v>24</v>
      </c>
      <c r="F1744" s="107">
        <v>45565</v>
      </c>
      <c r="G1744" t="s">
        <v>3821</v>
      </c>
      <c r="H1744" t="s">
        <v>3569</v>
      </c>
      <c r="I1744">
        <v>100</v>
      </c>
      <c r="J1744">
        <v>93.180000305175781</v>
      </c>
      <c r="CJ1744">
        <v>82</v>
      </c>
      <c r="CK1744">
        <v>88</v>
      </c>
    </row>
    <row r="1745" spans="1:93" x14ac:dyDescent="0.3">
      <c r="A1745">
        <v>417</v>
      </c>
      <c r="B1745" t="s">
        <v>393</v>
      </c>
      <c r="C1745" t="s">
        <v>198</v>
      </c>
      <c r="D1745" t="s">
        <v>54</v>
      </c>
      <c r="E1745" t="s">
        <v>24</v>
      </c>
      <c r="F1745" s="107">
        <v>45565</v>
      </c>
      <c r="G1745" t="s">
        <v>3821</v>
      </c>
      <c r="H1745" t="s">
        <v>3570</v>
      </c>
      <c r="I1745">
        <v>100</v>
      </c>
      <c r="J1745">
        <v>104.879997253418</v>
      </c>
      <c r="CJ1745">
        <v>86</v>
      </c>
      <c r="CK1745">
        <v>82</v>
      </c>
    </row>
    <row r="1746" spans="1:93" x14ac:dyDescent="0.3">
      <c r="A1746">
        <v>417</v>
      </c>
      <c r="B1746" t="s">
        <v>393</v>
      </c>
      <c r="C1746" t="s">
        <v>198</v>
      </c>
      <c r="D1746" t="s">
        <v>54</v>
      </c>
      <c r="E1746" t="s">
        <v>24</v>
      </c>
      <c r="F1746" s="107">
        <v>45565</v>
      </c>
      <c r="G1746" t="s">
        <v>3821</v>
      </c>
      <c r="H1746" t="s">
        <v>3571</v>
      </c>
      <c r="I1746">
        <v>100</v>
      </c>
      <c r="J1746">
        <v>91.569999694824219</v>
      </c>
      <c r="CJ1746">
        <v>76</v>
      </c>
      <c r="CK1746">
        <v>83</v>
      </c>
    </row>
    <row r="1747" spans="1:93" x14ac:dyDescent="0.3">
      <c r="A1747">
        <v>417</v>
      </c>
      <c r="B1747" t="s">
        <v>393</v>
      </c>
      <c r="C1747" t="s">
        <v>198</v>
      </c>
      <c r="D1747" t="s">
        <v>54</v>
      </c>
      <c r="E1747" t="s">
        <v>24</v>
      </c>
      <c r="F1747" s="107">
        <v>45565</v>
      </c>
      <c r="G1747" t="s">
        <v>3821</v>
      </c>
      <c r="H1747" t="s">
        <v>3572</v>
      </c>
      <c r="I1747">
        <v>100</v>
      </c>
      <c r="J1747">
        <v>98.889999389648438</v>
      </c>
      <c r="CJ1747">
        <v>89</v>
      </c>
      <c r="CK1747">
        <v>90</v>
      </c>
    </row>
    <row r="1748" spans="1:93" x14ac:dyDescent="0.3">
      <c r="A1748">
        <v>418</v>
      </c>
      <c r="B1748" t="s">
        <v>394</v>
      </c>
      <c r="C1748" t="s">
        <v>198</v>
      </c>
      <c r="D1748" t="s">
        <v>54</v>
      </c>
      <c r="E1748" t="s">
        <v>24</v>
      </c>
      <c r="F1748" s="107">
        <v>45565</v>
      </c>
      <c r="G1748" t="s">
        <v>3822</v>
      </c>
      <c r="H1748" t="s">
        <v>3574</v>
      </c>
      <c r="I1748">
        <v>100</v>
      </c>
      <c r="J1748">
        <v>108.75</v>
      </c>
      <c r="CL1748">
        <v>87</v>
      </c>
      <c r="CM1748">
        <v>80</v>
      </c>
    </row>
    <row r="1749" spans="1:93" x14ac:dyDescent="0.3">
      <c r="A1749">
        <v>418</v>
      </c>
      <c r="B1749" t="s">
        <v>394</v>
      </c>
      <c r="C1749" t="s">
        <v>198</v>
      </c>
      <c r="D1749" t="s">
        <v>54</v>
      </c>
      <c r="E1749" t="s">
        <v>24</v>
      </c>
      <c r="F1749" s="107">
        <v>45565</v>
      </c>
      <c r="G1749" t="s">
        <v>3822</v>
      </c>
      <c r="H1749" t="s">
        <v>3575</v>
      </c>
      <c r="I1749">
        <v>100</v>
      </c>
      <c r="J1749">
        <v>61.619998931884773</v>
      </c>
      <c r="CL1749">
        <v>61</v>
      </c>
      <c r="CM1749">
        <v>99</v>
      </c>
    </row>
    <row r="1750" spans="1:93" x14ac:dyDescent="0.3">
      <c r="A1750">
        <v>418</v>
      </c>
      <c r="B1750" t="s">
        <v>394</v>
      </c>
      <c r="C1750" t="s">
        <v>198</v>
      </c>
      <c r="D1750" t="s">
        <v>54</v>
      </c>
      <c r="E1750" t="s">
        <v>24</v>
      </c>
      <c r="F1750" s="107">
        <v>45565</v>
      </c>
      <c r="G1750" t="s">
        <v>3822</v>
      </c>
      <c r="H1750" t="s">
        <v>3576</v>
      </c>
      <c r="I1750">
        <v>100</v>
      </c>
      <c r="J1750">
        <v>91.459999084472656</v>
      </c>
      <c r="CL1750">
        <v>75</v>
      </c>
      <c r="CM1750">
        <v>82</v>
      </c>
    </row>
    <row r="1751" spans="1:93" x14ac:dyDescent="0.3">
      <c r="A1751">
        <v>418</v>
      </c>
      <c r="B1751" t="s">
        <v>394</v>
      </c>
      <c r="C1751" t="s">
        <v>198</v>
      </c>
      <c r="D1751" t="s">
        <v>54</v>
      </c>
      <c r="E1751" t="s">
        <v>24</v>
      </c>
      <c r="F1751" s="107">
        <v>45565</v>
      </c>
      <c r="G1751" t="s">
        <v>3822</v>
      </c>
      <c r="H1751" t="s">
        <v>3577</v>
      </c>
      <c r="I1751">
        <v>100</v>
      </c>
      <c r="J1751">
        <v>108.2399978637695</v>
      </c>
      <c r="CL1751">
        <v>92</v>
      </c>
      <c r="CM1751">
        <v>85</v>
      </c>
    </row>
    <row r="1752" spans="1:93" x14ac:dyDescent="0.3">
      <c r="A1752">
        <v>418</v>
      </c>
      <c r="B1752" t="s">
        <v>394</v>
      </c>
      <c r="C1752" t="s">
        <v>198</v>
      </c>
      <c r="D1752" t="s">
        <v>54</v>
      </c>
      <c r="E1752" t="s">
        <v>24</v>
      </c>
      <c r="F1752" s="107">
        <v>45565</v>
      </c>
      <c r="G1752" t="s">
        <v>3822</v>
      </c>
      <c r="H1752" t="s">
        <v>3578</v>
      </c>
      <c r="I1752">
        <v>100</v>
      </c>
      <c r="J1752">
        <v>103.1600036621094</v>
      </c>
      <c r="CL1752">
        <v>98</v>
      </c>
      <c r="CM1752">
        <v>95</v>
      </c>
    </row>
    <row r="1753" spans="1:93" x14ac:dyDescent="0.3">
      <c r="A1753">
        <v>418</v>
      </c>
      <c r="B1753" t="s">
        <v>394</v>
      </c>
      <c r="C1753" t="s">
        <v>198</v>
      </c>
      <c r="D1753" t="s">
        <v>54</v>
      </c>
      <c r="E1753" t="s">
        <v>24</v>
      </c>
      <c r="F1753" s="107">
        <v>45565</v>
      </c>
      <c r="G1753" t="s">
        <v>3822</v>
      </c>
      <c r="H1753" t="s">
        <v>3579</v>
      </c>
      <c r="I1753">
        <v>100</v>
      </c>
      <c r="J1753">
        <v>109.7600021362305</v>
      </c>
      <c r="CL1753">
        <v>90</v>
      </c>
      <c r="CM1753">
        <v>82</v>
      </c>
    </row>
    <row r="1754" spans="1:93" x14ac:dyDescent="0.3">
      <c r="A1754">
        <v>418</v>
      </c>
      <c r="B1754" t="s">
        <v>394</v>
      </c>
      <c r="C1754" t="s">
        <v>198</v>
      </c>
      <c r="D1754" t="s">
        <v>54</v>
      </c>
      <c r="E1754" t="s">
        <v>24</v>
      </c>
      <c r="F1754" s="107">
        <v>45565</v>
      </c>
      <c r="G1754" t="s">
        <v>3822</v>
      </c>
      <c r="H1754" t="s">
        <v>3580</v>
      </c>
      <c r="I1754">
        <v>100</v>
      </c>
      <c r="J1754">
        <v>93.680000305175781</v>
      </c>
      <c r="CL1754">
        <v>89</v>
      </c>
      <c r="CM1754">
        <v>95</v>
      </c>
    </row>
    <row r="1755" spans="1:93" x14ac:dyDescent="0.3">
      <c r="A1755">
        <v>418</v>
      </c>
      <c r="B1755" t="s">
        <v>394</v>
      </c>
      <c r="C1755" t="s">
        <v>198</v>
      </c>
      <c r="D1755" t="s">
        <v>54</v>
      </c>
      <c r="E1755" t="s">
        <v>24</v>
      </c>
      <c r="F1755" s="107">
        <v>45565</v>
      </c>
      <c r="G1755" t="s">
        <v>3822</v>
      </c>
      <c r="H1755" t="s">
        <v>3581</v>
      </c>
      <c r="I1755">
        <v>100</v>
      </c>
      <c r="J1755">
        <v>93.260002136230469</v>
      </c>
      <c r="CL1755">
        <v>83</v>
      </c>
      <c r="CM1755">
        <v>89</v>
      </c>
    </row>
    <row r="1756" spans="1:93" x14ac:dyDescent="0.3">
      <c r="A1756">
        <v>418</v>
      </c>
      <c r="B1756" t="s">
        <v>394</v>
      </c>
      <c r="C1756" t="s">
        <v>198</v>
      </c>
      <c r="D1756" t="s">
        <v>54</v>
      </c>
      <c r="E1756" t="s">
        <v>24</v>
      </c>
      <c r="F1756" s="107">
        <v>45565</v>
      </c>
      <c r="G1756" t="s">
        <v>3822</v>
      </c>
      <c r="H1756" t="s">
        <v>3525</v>
      </c>
      <c r="I1756">
        <v>100</v>
      </c>
      <c r="J1756">
        <v>112.5</v>
      </c>
      <c r="CL1756">
        <v>90</v>
      </c>
      <c r="CM1756">
        <v>80</v>
      </c>
    </row>
    <row r="1757" spans="1:93" x14ac:dyDescent="0.3">
      <c r="A1757">
        <v>420</v>
      </c>
      <c r="B1757" t="s">
        <v>396</v>
      </c>
      <c r="C1757" t="s">
        <v>198</v>
      </c>
      <c r="D1757" t="s">
        <v>54</v>
      </c>
      <c r="E1757" t="s">
        <v>24</v>
      </c>
      <c r="F1757" s="107">
        <v>45565</v>
      </c>
      <c r="G1757" t="s">
        <v>3823</v>
      </c>
      <c r="H1757" t="s">
        <v>3583</v>
      </c>
      <c r="I1757">
        <v>100</v>
      </c>
      <c r="J1757">
        <v>101.0400009155273</v>
      </c>
      <c r="CN1757">
        <v>97</v>
      </c>
      <c r="CO1757">
        <v>96</v>
      </c>
    </row>
    <row r="1758" spans="1:93" x14ac:dyDescent="0.3">
      <c r="A1758">
        <v>420</v>
      </c>
      <c r="B1758" t="s">
        <v>396</v>
      </c>
      <c r="C1758" t="s">
        <v>198</v>
      </c>
      <c r="D1758" t="s">
        <v>54</v>
      </c>
      <c r="E1758" t="s">
        <v>24</v>
      </c>
      <c r="F1758" s="107">
        <v>45565</v>
      </c>
      <c r="G1758" t="s">
        <v>3823</v>
      </c>
      <c r="H1758" t="s">
        <v>3584</v>
      </c>
      <c r="I1758">
        <v>100</v>
      </c>
      <c r="J1758">
        <v>172.4100036621094</v>
      </c>
      <c r="CN1758">
        <v>50</v>
      </c>
      <c r="CO1758">
        <v>29</v>
      </c>
    </row>
    <row r="1759" spans="1:93" x14ac:dyDescent="0.3">
      <c r="A1759">
        <v>420</v>
      </c>
      <c r="B1759" t="s">
        <v>396</v>
      </c>
      <c r="C1759" t="s">
        <v>198</v>
      </c>
      <c r="D1759" t="s">
        <v>54</v>
      </c>
      <c r="E1759" t="s">
        <v>24</v>
      </c>
      <c r="F1759" s="107">
        <v>45565</v>
      </c>
      <c r="G1759" t="s">
        <v>3823</v>
      </c>
      <c r="H1759" t="s">
        <v>3585</v>
      </c>
      <c r="I1759">
        <v>100</v>
      </c>
      <c r="J1759">
        <v>91.669998168945313</v>
      </c>
      <c r="CN1759">
        <v>88</v>
      </c>
      <c r="CO1759">
        <v>96</v>
      </c>
    </row>
    <row r="1760" spans="1:93" x14ac:dyDescent="0.3">
      <c r="A1760">
        <v>420</v>
      </c>
      <c r="B1760" t="s">
        <v>396</v>
      </c>
      <c r="C1760" t="s">
        <v>198</v>
      </c>
      <c r="D1760" t="s">
        <v>54</v>
      </c>
      <c r="E1760" t="s">
        <v>24</v>
      </c>
      <c r="F1760" s="107">
        <v>45565</v>
      </c>
      <c r="G1760" t="s">
        <v>3823</v>
      </c>
      <c r="H1760" t="s">
        <v>3586</v>
      </c>
      <c r="I1760">
        <v>100</v>
      </c>
      <c r="J1760">
        <v>84.269996643066406</v>
      </c>
      <c r="CN1760">
        <v>75</v>
      </c>
      <c r="CO1760">
        <v>89</v>
      </c>
    </row>
    <row r="1761" spans="1:113" x14ac:dyDescent="0.3">
      <c r="A1761">
        <v>420</v>
      </c>
      <c r="B1761" t="s">
        <v>396</v>
      </c>
      <c r="C1761" t="s">
        <v>198</v>
      </c>
      <c r="D1761" t="s">
        <v>54</v>
      </c>
      <c r="E1761" t="s">
        <v>24</v>
      </c>
      <c r="F1761" s="107">
        <v>45565</v>
      </c>
      <c r="G1761" t="s">
        <v>3823</v>
      </c>
      <c r="H1761" t="s">
        <v>3587</v>
      </c>
      <c r="I1761">
        <v>100</v>
      </c>
      <c r="J1761">
        <v>109.8399963378906</v>
      </c>
      <c r="CN1761">
        <v>67</v>
      </c>
      <c r="CO1761">
        <v>61</v>
      </c>
    </row>
    <row r="1762" spans="1:113" x14ac:dyDescent="0.3">
      <c r="A1762">
        <v>420</v>
      </c>
      <c r="B1762" t="s">
        <v>396</v>
      </c>
      <c r="C1762" t="s">
        <v>198</v>
      </c>
      <c r="D1762" t="s">
        <v>54</v>
      </c>
      <c r="E1762" t="s">
        <v>24</v>
      </c>
      <c r="F1762" s="107">
        <v>45565</v>
      </c>
      <c r="G1762" t="s">
        <v>3823</v>
      </c>
      <c r="H1762" t="s">
        <v>661</v>
      </c>
      <c r="I1762">
        <v>100</v>
      </c>
      <c r="J1762">
        <v>105.2600021362305</v>
      </c>
      <c r="CN1762">
        <v>100</v>
      </c>
      <c r="CO1762">
        <v>95</v>
      </c>
    </row>
    <row r="1763" spans="1:113" x14ac:dyDescent="0.3">
      <c r="A1763">
        <v>469</v>
      </c>
      <c r="B1763" t="s">
        <v>395</v>
      </c>
      <c r="C1763" t="s">
        <v>198</v>
      </c>
      <c r="D1763" t="s">
        <v>54</v>
      </c>
      <c r="E1763" t="s">
        <v>24</v>
      </c>
      <c r="F1763" s="107">
        <v>45565</v>
      </c>
      <c r="G1763" t="s">
        <v>3824</v>
      </c>
      <c r="H1763" t="s">
        <v>3696</v>
      </c>
      <c r="I1763">
        <v>100</v>
      </c>
      <c r="J1763">
        <v>100</v>
      </c>
      <c r="DF1763">
        <v>99</v>
      </c>
      <c r="DG1763">
        <v>99</v>
      </c>
    </row>
    <row r="1764" spans="1:113" x14ac:dyDescent="0.3">
      <c r="A1764">
        <v>469</v>
      </c>
      <c r="B1764" t="s">
        <v>395</v>
      </c>
      <c r="C1764" t="s">
        <v>198</v>
      </c>
      <c r="D1764" t="s">
        <v>54</v>
      </c>
      <c r="E1764" t="s">
        <v>24</v>
      </c>
      <c r="F1764" s="107">
        <v>45565</v>
      </c>
      <c r="G1764" t="s">
        <v>3824</v>
      </c>
      <c r="H1764" t="s">
        <v>3700</v>
      </c>
      <c r="I1764">
        <v>100</v>
      </c>
      <c r="J1764">
        <v>90</v>
      </c>
      <c r="DF1764">
        <v>90</v>
      </c>
      <c r="DG1764">
        <v>100</v>
      </c>
    </row>
    <row r="1765" spans="1:113" x14ac:dyDescent="0.3">
      <c r="A1765">
        <v>469</v>
      </c>
      <c r="B1765" t="s">
        <v>395</v>
      </c>
      <c r="C1765" t="s">
        <v>198</v>
      </c>
      <c r="D1765" t="s">
        <v>54</v>
      </c>
      <c r="E1765" t="s">
        <v>24</v>
      </c>
      <c r="F1765" s="107">
        <v>45565</v>
      </c>
      <c r="G1765" t="s">
        <v>3824</v>
      </c>
      <c r="H1765" t="s">
        <v>3698</v>
      </c>
      <c r="I1765">
        <v>100</v>
      </c>
      <c r="J1765">
        <v>101.3000030517578</v>
      </c>
      <c r="DF1765">
        <v>78</v>
      </c>
      <c r="DG1765">
        <v>77</v>
      </c>
    </row>
    <row r="1766" spans="1:113" x14ac:dyDescent="0.3">
      <c r="A1766">
        <v>469</v>
      </c>
      <c r="B1766" t="s">
        <v>395</v>
      </c>
      <c r="C1766" t="s">
        <v>198</v>
      </c>
      <c r="D1766" t="s">
        <v>54</v>
      </c>
      <c r="E1766" t="s">
        <v>24</v>
      </c>
      <c r="F1766" s="107">
        <v>45565</v>
      </c>
      <c r="G1766" t="s">
        <v>3824</v>
      </c>
      <c r="H1766" t="s">
        <v>3705</v>
      </c>
      <c r="I1766">
        <v>100</v>
      </c>
      <c r="J1766">
        <v>105.2600021362305</v>
      </c>
      <c r="DF1766">
        <v>80</v>
      </c>
      <c r="DG1766">
        <v>76</v>
      </c>
    </row>
    <row r="1767" spans="1:113" x14ac:dyDescent="0.3">
      <c r="A1767">
        <v>469</v>
      </c>
      <c r="B1767" t="s">
        <v>395</v>
      </c>
      <c r="C1767" t="s">
        <v>198</v>
      </c>
      <c r="D1767" t="s">
        <v>54</v>
      </c>
      <c r="E1767" t="s">
        <v>24</v>
      </c>
      <c r="F1767" s="107">
        <v>45565</v>
      </c>
      <c r="G1767" t="s">
        <v>3824</v>
      </c>
      <c r="H1767" t="s">
        <v>3702</v>
      </c>
      <c r="I1767">
        <v>100</v>
      </c>
      <c r="J1767">
        <v>103.84999847412109</v>
      </c>
      <c r="DF1767">
        <v>81</v>
      </c>
      <c r="DG1767">
        <v>78</v>
      </c>
    </row>
    <row r="1768" spans="1:113" x14ac:dyDescent="0.3">
      <c r="A1768">
        <v>469</v>
      </c>
      <c r="B1768" t="s">
        <v>395</v>
      </c>
      <c r="C1768" t="s">
        <v>198</v>
      </c>
      <c r="D1768" t="s">
        <v>54</v>
      </c>
      <c r="E1768" t="s">
        <v>24</v>
      </c>
      <c r="F1768" s="107">
        <v>45565</v>
      </c>
      <c r="G1768" t="s">
        <v>3824</v>
      </c>
      <c r="H1768" t="s">
        <v>3697</v>
      </c>
      <c r="I1768">
        <v>100</v>
      </c>
      <c r="J1768">
        <v>95.449996948242188</v>
      </c>
      <c r="DF1768">
        <v>84</v>
      </c>
      <c r="DG1768">
        <v>88</v>
      </c>
    </row>
    <row r="1769" spans="1:113" x14ac:dyDescent="0.3">
      <c r="A1769">
        <v>469</v>
      </c>
      <c r="B1769" t="s">
        <v>395</v>
      </c>
      <c r="C1769" t="s">
        <v>198</v>
      </c>
      <c r="D1769" t="s">
        <v>54</v>
      </c>
      <c r="E1769" t="s">
        <v>24</v>
      </c>
      <c r="F1769" s="107">
        <v>45565</v>
      </c>
      <c r="G1769" t="s">
        <v>3824</v>
      </c>
      <c r="H1769" t="s">
        <v>3704</v>
      </c>
      <c r="I1769">
        <v>100</v>
      </c>
      <c r="J1769">
        <v>94.379997253417969</v>
      </c>
      <c r="DF1769">
        <v>84</v>
      </c>
      <c r="DG1769">
        <v>89</v>
      </c>
    </row>
    <row r="1770" spans="1:113" x14ac:dyDescent="0.3">
      <c r="A1770">
        <v>469</v>
      </c>
      <c r="B1770" t="s">
        <v>395</v>
      </c>
      <c r="C1770" t="s">
        <v>198</v>
      </c>
      <c r="D1770" t="s">
        <v>54</v>
      </c>
      <c r="E1770" t="s">
        <v>24</v>
      </c>
      <c r="F1770" s="107">
        <v>45565</v>
      </c>
      <c r="G1770" t="s">
        <v>3824</v>
      </c>
      <c r="H1770" t="s">
        <v>3701</v>
      </c>
      <c r="I1770">
        <v>100</v>
      </c>
      <c r="J1770">
        <v>90</v>
      </c>
      <c r="DF1770">
        <v>72</v>
      </c>
      <c r="DG1770">
        <v>80</v>
      </c>
    </row>
    <row r="1771" spans="1:113" x14ac:dyDescent="0.3">
      <c r="A1771">
        <v>469</v>
      </c>
      <c r="B1771" t="s">
        <v>395</v>
      </c>
      <c r="C1771" t="s">
        <v>198</v>
      </c>
      <c r="D1771" t="s">
        <v>54</v>
      </c>
      <c r="E1771" t="s">
        <v>24</v>
      </c>
      <c r="F1771" s="107">
        <v>45565</v>
      </c>
      <c r="G1771" t="s">
        <v>3824</v>
      </c>
      <c r="H1771" t="s">
        <v>3699</v>
      </c>
      <c r="I1771">
        <v>100</v>
      </c>
      <c r="J1771">
        <v>76.669998168945313</v>
      </c>
      <c r="DF1771">
        <v>69</v>
      </c>
      <c r="DG1771">
        <v>90</v>
      </c>
    </row>
    <row r="1772" spans="1:113" x14ac:dyDescent="0.3">
      <c r="A1772">
        <v>469</v>
      </c>
      <c r="B1772" t="s">
        <v>395</v>
      </c>
      <c r="C1772" t="s">
        <v>198</v>
      </c>
      <c r="D1772" t="s">
        <v>54</v>
      </c>
      <c r="E1772" t="s">
        <v>24</v>
      </c>
      <c r="F1772" s="107">
        <v>45565</v>
      </c>
      <c r="G1772" t="s">
        <v>3824</v>
      </c>
      <c r="H1772" t="s">
        <v>3703</v>
      </c>
      <c r="I1772">
        <v>100</v>
      </c>
      <c r="J1772">
        <v>94.94000244140625</v>
      </c>
      <c r="DF1772">
        <v>75</v>
      </c>
      <c r="DG1772">
        <v>79</v>
      </c>
    </row>
    <row r="1773" spans="1:113" x14ac:dyDescent="0.3">
      <c r="A1773">
        <v>470</v>
      </c>
      <c r="B1773" t="s">
        <v>441</v>
      </c>
      <c r="C1773" t="s">
        <v>198</v>
      </c>
      <c r="D1773" t="s">
        <v>54</v>
      </c>
      <c r="E1773" t="s">
        <v>24</v>
      </c>
      <c r="F1773" s="107">
        <v>45565</v>
      </c>
      <c r="G1773" t="s">
        <v>3825</v>
      </c>
      <c r="H1773" t="s">
        <v>3709</v>
      </c>
      <c r="I1773">
        <v>100</v>
      </c>
      <c r="J1773">
        <v>108.13999938964839</v>
      </c>
      <c r="DH1773">
        <v>93</v>
      </c>
      <c r="DI1773">
        <v>86</v>
      </c>
    </row>
    <row r="1774" spans="1:113" x14ac:dyDescent="0.3">
      <c r="A1774">
        <v>470</v>
      </c>
      <c r="B1774" t="s">
        <v>441</v>
      </c>
      <c r="C1774" t="s">
        <v>198</v>
      </c>
      <c r="D1774" t="s">
        <v>54</v>
      </c>
      <c r="E1774" t="s">
        <v>24</v>
      </c>
      <c r="F1774" s="107">
        <v>45565</v>
      </c>
      <c r="G1774" t="s">
        <v>3825</v>
      </c>
      <c r="H1774" t="s">
        <v>3710</v>
      </c>
      <c r="I1774">
        <v>100</v>
      </c>
      <c r="J1774">
        <v>105.55999755859381</v>
      </c>
      <c r="DH1774">
        <v>95</v>
      </c>
      <c r="DI1774">
        <v>90</v>
      </c>
    </row>
    <row r="1775" spans="1:113" x14ac:dyDescent="0.3">
      <c r="A1775">
        <v>470</v>
      </c>
      <c r="B1775" t="s">
        <v>441</v>
      </c>
      <c r="C1775" t="s">
        <v>198</v>
      </c>
      <c r="D1775" t="s">
        <v>54</v>
      </c>
      <c r="E1775" t="s">
        <v>24</v>
      </c>
      <c r="F1775" s="107">
        <v>45565</v>
      </c>
      <c r="G1775" t="s">
        <v>3825</v>
      </c>
      <c r="H1775" t="s">
        <v>3711</v>
      </c>
      <c r="I1775">
        <v>100</v>
      </c>
      <c r="J1775">
        <v>104.3000030517578</v>
      </c>
      <c r="DH1775">
        <v>97</v>
      </c>
      <c r="DI1775">
        <v>93</v>
      </c>
    </row>
    <row r="1776" spans="1:113" x14ac:dyDescent="0.3">
      <c r="A1776">
        <v>470</v>
      </c>
      <c r="B1776" t="s">
        <v>441</v>
      </c>
      <c r="C1776" t="s">
        <v>198</v>
      </c>
      <c r="D1776" t="s">
        <v>54</v>
      </c>
      <c r="E1776" t="s">
        <v>24</v>
      </c>
      <c r="F1776" s="107">
        <v>45565</v>
      </c>
      <c r="G1776" t="s">
        <v>3825</v>
      </c>
      <c r="H1776" t="s">
        <v>3708</v>
      </c>
      <c r="I1776">
        <v>100</v>
      </c>
      <c r="J1776">
        <v>103.3300018310547</v>
      </c>
      <c r="DH1776">
        <v>93</v>
      </c>
      <c r="DI1776">
        <v>90</v>
      </c>
    </row>
    <row r="1777" spans="1:115" x14ac:dyDescent="0.3">
      <c r="A1777">
        <v>470</v>
      </c>
      <c r="B1777" t="s">
        <v>441</v>
      </c>
      <c r="C1777" t="s">
        <v>198</v>
      </c>
      <c r="D1777" t="s">
        <v>54</v>
      </c>
      <c r="E1777" t="s">
        <v>24</v>
      </c>
      <c r="F1777" s="107">
        <v>45565</v>
      </c>
      <c r="G1777" t="s">
        <v>3825</v>
      </c>
      <c r="H1777" t="s">
        <v>3707</v>
      </c>
      <c r="I1777">
        <v>100</v>
      </c>
      <c r="J1777">
        <v>102.7399978637695</v>
      </c>
      <c r="DH1777">
        <v>75</v>
      </c>
      <c r="DI1777">
        <v>73</v>
      </c>
    </row>
    <row r="1778" spans="1:115" x14ac:dyDescent="0.3">
      <c r="A1778">
        <v>471</v>
      </c>
      <c r="B1778" t="s">
        <v>442</v>
      </c>
      <c r="C1778" t="s">
        <v>198</v>
      </c>
      <c r="D1778" t="s">
        <v>54</v>
      </c>
      <c r="E1778" t="s">
        <v>24</v>
      </c>
      <c r="F1778" s="107">
        <v>45565</v>
      </c>
      <c r="G1778" t="s">
        <v>3826</v>
      </c>
      <c r="H1778" t="s">
        <v>3715</v>
      </c>
      <c r="I1778">
        <v>100</v>
      </c>
      <c r="J1778">
        <v>98.889999389648438</v>
      </c>
      <c r="DJ1778">
        <v>89</v>
      </c>
      <c r="DK1778">
        <v>90</v>
      </c>
    </row>
    <row r="1779" spans="1:115" x14ac:dyDescent="0.3">
      <c r="A1779">
        <v>471</v>
      </c>
      <c r="B1779" t="s">
        <v>442</v>
      </c>
      <c r="C1779" t="s">
        <v>198</v>
      </c>
      <c r="D1779" t="s">
        <v>54</v>
      </c>
      <c r="E1779" t="s">
        <v>24</v>
      </c>
      <c r="F1779" s="107">
        <v>45565</v>
      </c>
      <c r="G1779" t="s">
        <v>3826</v>
      </c>
      <c r="H1779" t="s">
        <v>3713</v>
      </c>
      <c r="I1779">
        <v>100</v>
      </c>
      <c r="J1779">
        <v>71.430000305175781</v>
      </c>
      <c r="DJ1779">
        <v>60</v>
      </c>
      <c r="DK1779">
        <v>84</v>
      </c>
    </row>
    <row r="1780" spans="1:115" x14ac:dyDescent="0.3">
      <c r="A1780">
        <v>471</v>
      </c>
      <c r="B1780" t="s">
        <v>442</v>
      </c>
      <c r="C1780" t="s">
        <v>198</v>
      </c>
      <c r="D1780" t="s">
        <v>54</v>
      </c>
      <c r="E1780" t="s">
        <v>24</v>
      </c>
      <c r="F1780" s="107">
        <v>45565</v>
      </c>
      <c r="G1780" t="s">
        <v>3826</v>
      </c>
      <c r="H1780" t="s">
        <v>3716</v>
      </c>
      <c r="I1780">
        <v>100</v>
      </c>
      <c r="J1780">
        <v>104.65000152587891</v>
      </c>
      <c r="DJ1780">
        <v>90</v>
      </c>
      <c r="DK1780">
        <v>86</v>
      </c>
    </row>
    <row r="1781" spans="1:115" x14ac:dyDescent="0.3">
      <c r="A1781">
        <v>471</v>
      </c>
      <c r="B1781" t="s">
        <v>442</v>
      </c>
      <c r="C1781" t="s">
        <v>198</v>
      </c>
      <c r="D1781" t="s">
        <v>54</v>
      </c>
      <c r="E1781" t="s">
        <v>24</v>
      </c>
      <c r="F1781" s="107">
        <v>45565</v>
      </c>
      <c r="G1781" t="s">
        <v>3826</v>
      </c>
      <c r="H1781" t="s">
        <v>3714</v>
      </c>
      <c r="I1781">
        <v>100</v>
      </c>
      <c r="J1781">
        <v>96.389999389648438</v>
      </c>
      <c r="DJ1781">
        <v>80</v>
      </c>
      <c r="DK1781">
        <v>83</v>
      </c>
    </row>
    <row r="1782" spans="1:115" x14ac:dyDescent="0.3">
      <c r="A1782">
        <v>471</v>
      </c>
      <c r="B1782" t="s">
        <v>442</v>
      </c>
      <c r="C1782" t="s">
        <v>198</v>
      </c>
      <c r="D1782" t="s">
        <v>54</v>
      </c>
      <c r="E1782" t="s">
        <v>24</v>
      </c>
      <c r="F1782" s="107">
        <v>45565</v>
      </c>
      <c r="G1782" t="s">
        <v>3826</v>
      </c>
      <c r="H1782" t="s">
        <v>3719</v>
      </c>
      <c r="I1782">
        <v>100</v>
      </c>
      <c r="J1782">
        <v>87.650001525878906</v>
      </c>
      <c r="DJ1782">
        <v>71</v>
      </c>
      <c r="DK1782">
        <v>81</v>
      </c>
    </row>
    <row r="1783" spans="1:115" x14ac:dyDescent="0.3">
      <c r="A1783">
        <v>471</v>
      </c>
      <c r="B1783" t="s">
        <v>442</v>
      </c>
      <c r="C1783" t="s">
        <v>198</v>
      </c>
      <c r="D1783" t="s">
        <v>54</v>
      </c>
      <c r="E1783" t="s">
        <v>24</v>
      </c>
      <c r="F1783" s="107">
        <v>45565</v>
      </c>
      <c r="G1783" t="s">
        <v>3826</v>
      </c>
      <c r="H1783" t="s">
        <v>3717</v>
      </c>
      <c r="I1783">
        <v>100</v>
      </c>
      <c r="J1783">
        <v>67.029998779296875</v>
      </c>
      <c r="DJ1783">
        <v>61</v>
      </c>
      <c r="DK1783">
        <v>91</v>
      </c>
    </row>
    <row r="1784" spans="1:115" x14ac:dyDescent="0.3">
      <c r="A1784">
        <v>471</v>
      </c>
      <c r="B1784" t="s">
        <v>442</v>
      </c>
      <c r="C1784" t="s">
        <v>198</v>
      </c>
      <c r="D1784" t="s">
        <v>54</v>
      </c>
      <c r="E1784" t="s">
        <v>24</v>
      </c>
      <c r="F1784" s="107">
        <v>45565</v>
      </c>
      <c r="G1784" t="s">
        <v>3826</v>
      </c>
      <c r="H1784" t="s">
        <v>3718</v>
      </c>
      <c r="I1784">
        <v>100</v>
      </c>
      <c r="J1784">
        <v>111.11000061035161</v>
      </c>
      <c r="DJ1784">
        <v>100</v>
      </c>
      <c r="DK1784">
        <v>90</v>
      </c>
    </row>
    <row r="1785" spans="1:115" x14ac:dyDescent="0.3">
      <c r="A1785">
        <v>208</v>
      </c>
      <c r="B1785" t="s">
        <v>149</v>
      </c>
      <c r="C1785" t="s">
        <v>98</v>
      </c>
      <c r="D1785" t="s">
        <v>23</v>
      </c>
      <c r="E1785" t="s">
        <v>62</v>
      </c>
      <c r="F1785" s="107">
        <v>45596</v>
      </c>
      <c r="G1785" t="s">
        <v>3827</v>
      </c>
      <c r="H1785" t="s">
        <v>3421</v>
      </c>
      <c r="I1785">
        <v>950</v>
      </c>
      <c r="J1785">
        <v>704</v>
      </c>
      <c r="K1785">
        <v>704</v>
      </c>
    </row>
    <row r="1786" spans="1:115" x14ac:dyDescent="0.3">
      <c r="A1786">
        <v>208</v>
      </c>
      <c r="B1786" t="s">
        <v>149</v>
      </c>
      <c r="C1786" t="s">
        <v>98</v>
      </c>
      <c r="D1786" t="s">
        <v>23</v>
      </c>
      <c r="E1786" t="s">
        <v>62</v>
      </c>
      <c r="F1786" s="107">
        <v>45596</v>
      </c>
      <c r="G1786" t="s">
        <v>3827</v>
      </c>
      <c r="H1786" t="s">
        <v>3426</v>
      </c>
      <c r="I1786">
        <v>25</v>
      </c>
      <c r="J1786">
        <v>16.5</v>
      </c>
      <c r="K1786">
        <v>16.5</v>
      </c>
    </row>
    <row r="1787" spans="1:115" x14ac:dyDescent="0.3">
      <c r="A1787">
        <v>208</v>
      </c>
      <c r="B1787" t="s">
        <v>149</v>
      </c>
      <c r="C1787" t="s">
        <v>98</v>
      </c>
      <c r="D1787" t="s">
        <v>23</v>
      </c>
      <c r="E1787" t="s">
        <v>62</v>
      </c>
      <c r="F1787" s="107">
        <v>45596</v>
      </c>
      <c r="G1787" t="s">
        <v>3827</v>
      </c>
      <c r="H1787" t="s">
        <v>3422</v>
      </c>
      <c r="I1787">
        <v>200</v>
      </c>
      <c r="J1787">
        <v>217</v>
      </c>
      <c r="K1787">
        <v>217</v>
      </c>
    </row>
    <row r="1788" spans="1:115" x14ac:dyDescent="0.3">
      <c r="A1788">
        <v>208</v>
      </c>
      <c r="B1788" t="s">
        <v>149</v>
      </c>
      <c r="C1788" t="s">
        <v>98</v>
      </c>
      <c r="D1788" t="s">
        <v>23</v>
      </c>
      <c r="E1788" t="s">
        <v>62</v>
      </c>
      <c r="F1788" s="107">
        <v>45596</v>
      </c>
      <c r="G1788" t="s">
        <v>3827</v>
      </c>
      <c r="H1788" t="s">
        <v>3424</v>
      </c>
      <c r="I1788">
        <v>0</v>
      </c>
      <c r="J1788">
        <v>0</v>
      </c>
      <c r="K1788">
        <v>0</v>
      </c>
    </row>
    <row r="1789" spans="1:115" x14ac:dyDescent="0.3">
      <c r="A1789">
        <v>208</v>
      </c>
      <c r="B1789" t="s">
        <v>149</v>
      </c>
      <c r="C1789" t="s">
        <v>98</v>
      </c>
      <c r="D1789" t="s">
        <v>23</v>
      </c>
      <c r="E1789" t="s">
        <v>62</v>
      </c>
      <c r="F1789" s="107">
        <v>45596</v>
      </c>
      <c r="G1789" t="s">
        <v>3827</v>
      </c>
      <c r="H1789" t="s">
        <v>3427</v>
      </c>
      <c r="I1789">
        <v>25</v>
      </c>
      <c r="J1789">
        <v>10</v>
      </c>
      <c r="K1789">
        <v>10</v>
      </c>
    </row>
    <row r="1790" spans="1:115" x14ac:dyDescent="0.3">
      <c r="A1790">
        <v>208</v>
      </c>
      <c r="B1790" t="s">
        <v>149</v>
      </c>
      <c r="C1790" t="s">
        <v>98</v>
      </c>
      <c r="D1790" t="s">
        <v>23</v>
      </c>
      <c r="E1790" t="s">
        <v>62</v>
      </c>
      <c r="F1790" s="107">
        <v>45596</v>
      </c>
      <c r="G1790" t="s">
        <v>3827</v>
      </c>
      <c r="H1790" t="s">
        <v>3423</v>
      </c>
      <c r="I1790">
        <v>350</v>
      </c>
      <c r="J1790">
        <v>397.5</v>
      </c>
      <c r="K1790">
        <v>397.5</v>
      </c>
    </row>
    <row r="1791" spans="1:115" x14ac:dyDescent="0.3">
      <c r="A1791">
        <v>214</v>
      </c>
      <c r="B1791" t="s">
        <v>152</v>
      </c>
      <c r="C1791" t="s">
        <v>98</v>
      </c>
      <c r="D1791" t="s">
        <v>23</v>
      </c>
      <c r="E1791" t="s">
        <v>62</v>
      </c>
      <c r="F1791" s="107">
        <v>45596</v>
      </c>
      <c r="G1791" t="s">
        <v>3828</v>
      </c>
      <c r="H1791" t="s">
        <v>3421</v>
      </c>
      <c r="I1791">
        <v>5500</v>
      </c>
      <c r="J1791">
        <v>4230</v>
      </c>
      <c r="L1791">
        <v>1906</v>
      </c>
      <c r="M1791">
        <v>2324</v>
      </c>
    </row>
    <row r="1792" spans="1:115" x14ac:dyDescent="0.3">
      <c r="A1792">
        <v>214</v>
      </c>
      <c r="B1792" t="s">
        <v>152</v>
      </c>
      <c r="C1792" t="s">
        <v>98</v>
      </c>
      <c r="D1792" t="s">
        <v>23</v>
      </c>
      <c r="E1792" t="s">
        <v>62</v>
      </c>
      <c r="F1792" s="107">
        <v>45596</v>
      </c>
      <c r="G1792" t="s">
        <v>3828</v>
      </c>
      <c r="H1792" t="s">
        <v>3423</v>
      </c>
      <c r="I1792">
        <v>1000</v>
      </c>
      <c r="J1792">
        <v>1160.160034179688</v>
      </c>
      <c r="L1792">
        <v>157.13999999999999</v>
      </c>
      <c r="M1792">
        <v>1003.02</v>
      </c>
    </row>
    <row r="1793" spans="1:45" x14ac:dyDescent="0.3">
      <c r="A1793">
        <v>214</v>
      </c>
      <c r="B1793" t="s">
        <v>152</v>
      </c>
      <c r="C1793" t="s">
        <v>98</v>
      </c>
      <c r="D1793" t="s">
        <v>23</v>
      </c>
      <c r="E1793" t="s">
        <v>62</v>
      </c>
      <c r="F1793" s="107">
        <v>45596</v>
      </c>
      <c r="G1793" t="s">
        <v>3828</v>
      </c>
      <c r="H1793" t="s">
        <v>3426</v>
      </c>
      <c r="I1793">
        <v>7500</v>
      </c>
      <c r="J1793">
        <v>0</v>
      </c>
      <c r="L1793">
        <v>0</v>
      </c>
      <c r="M1793">
        <v>0</v>
      </c>
    </row>
    <row r="1794" spans="1:45" x14ac:dyDescent="0.3">
      <c r="A1794">
        <v>214</v>
      </c>
      <c r="B1794" t="s">
        <v>152</v>
      </c>
      <c r="C1794" t="s">
        <v>98</v>
      </c>
      <c r="D1794" t="s">
        <v>23</v>
      </c>
      <c r="E1794" t="s">
        <v>62</v>
      </c>
      <c r="F1794" s="107">
        <v>45596</v>
      </c>
      <c r="G1794" t="s">
        <v>3828</v>
      </c>
      <c r="H1794" t="s">
        <v>3422</v>
      </c>
      <c r="I1794">
        <v>1000</v>
      </c>
      <c r="J1794">
        <v>0</v>
      </c>
      <c r="L1794">
        <v>0</v>
      </c>
      <c r="M1794">
        <v>585.9</v>
      </c>
    </row>
    <row r="1795" spans="1:45" x14ac:dyDescent="0.3">
      <c r="A1795">
        <v>214</v>
      </c>
      <c r="B1795" t="s">
        <v>152</v>
      </c>
      <c r="C1795" t="s">
        <v>98</v>
      </c>
      <c r="D1795" t="s">
        <v>23</v>
      </c>
      <c r="E1795" t="s">
        <v>62</v>
      </c>
      <c r="F1795" s="107">
        <v>45596</v>
      </c>
      <c r="G1795" t="s">
        <v>3828</v>
      </c>
      <c r="H1795" t="s">
        <v>3424</v>
      </c>
      <c r="I1795">
        <v>1</v>
      </c>
      <c r="J1795">
        <v>0</v>
      </c>
      <c r="L1795">
        <v>0</v>
      </c>
      <c r="M1795">
        <v>0</v>
      </c>
    </row>
    <row r="1796" spans="1:45" x14ac:dyDescent="0.3">
      <c r="A1796">
        <v>214</v>
      </c>
      <c r="B1796" t="s">
        <v>152</v>
      </c>
      <c r="C1796" t="s">
        <v>98</v>
      </c>
      <c r="D1796" t="s">
        <v>23</v>
      </c>
      <c r="E1796" t="s">
        <v>62</v>
      </c>
      <c r="F1796" s="107">
        <v>45596</v>
      </c>
      <c r="G1796" t="s">
        <v>3828</v>
      </c>
      <c r="H1796" t="s">
        <v>3427</v>
      </c>
      <c r="I1796">
        <v>1</v>
      </c>
      <c r="J1796">
        <v>12.89999961853027</v>
      </c>
      <c r="L1796">
        <v>2.4</v>
      </c>
      <c r="M1796">
        <v>10.5</v>
      </c>
    </row>
    <row r="1797" spans="1:45" x14ac:dyDescent="0.3">
      <c r="A1797">
        <v>217</v>
      </c>
      <c r="B1797" t="s">
        <v>156</v>
      </c>
      <c r="C1797" t="s">
        <v>98</v>
      </c>
      <c r="D1797" t="s">
        <v>23</v>
      </c>
      <c r="E1797" t="s">
        <v>24</v>
      </c>
      <c r="F1797" s="107">
        <v>45596</v>
      </c>
      <c r="G1797" t="s">
        <v>3829</v>
      </c>
      <c r="H1797" t="s">
        <v>3421</v>
      </c>
      <c r="I1797">
        <v>20</v>
      </c>
      <c r="J1797">
        <v>45.060001373291023</v>
      </c>
      <c r="L1797">
        <v>1906</v>
      </c>
      <c r="M1797">
        <v>2324</v>
      </c>
      <c r="AS1797">
        <v>1906</v>
      </c>
    </row>
    <row r="1798" spans="1:45" x14ac:dyDescent="0.3">
      <c r="A1798">
        <v>217</v>
      </c>
      <c r="B1798" t="s">
        <v>156</v>
      </c>
      <c r="C1798" t="s">
        <v>98</v>
      </c>
      <c r="D1798" t="s">
        <v>23</v>
      </c>
      <c r="E1798" t="s">
        <v>24</v>
      </c>
      <c r="F1798" s="107">
        <v>45596</v>
      </c>
      <c r="G1798" t="s">
        <v>3829</v>
      </c>
      <c r="H1798" t="s">
        <v>3423</v>
      </c>
      <c r="I1798">
        <v>20</v>
      </c>
      <c r="J1798">
        <v>13.539999961853029</v>
      </c>
      <c r="L1798">
        <v>157.13999999999999</v>
      </c>
      <c r="M1798">
        <v>1003.02</v>
      </c>
      <c r="AS1798">
        <v>157.13999999999999</v>
      </c>
    </row>
    <row r="1799" spans="1:45" x14ac:dyDescent="0.3">
      <c r="A1799">
        <v>217</v>
      </c>
      <c r="B1799" t="s">
        <v>156</v>
      </c>
      <c r="C1799" t="s">
        <v>98</v>
      </c>
      <c r="D1799" t="s">
        <v>23</v>
      </c>
      <c r="E1799" t="s">
        <v>24</v>
      </c>
      <c r="F1799" s="107">
        <v>45596</v>
      </c>
      <c r="G1799" t="s">
        <v>3829</v>
      </c>
      <c r="H1799" t="s">
        <v>3426</v>
      </c>
      <c r="I1799">
        <v>20</v>
      </c>
      <c r="J1799">
        <v>0</v>
      </c>
      <c r="L1799">
        <v>0</v>
      </c>
      <c r="M1799">
        <v>0</v>
      </c>
      <c r="AS1799">
        <v>0</v>
      </c>
    </row>
    <row r="1800" spans="1:45" x14ac:dyDescent="0.3">
      <c r="A1800">
        <v>217</v>
      </c>
      <c r="B1800" t="s">
        <v>156</v>
      </c>
      <c r="C1800" t="s">
        <v>98</v>
      </c>
      <c r="D1800" t="s">
        <v>23</v>
      </c>
      <c r="E1800" t="s">
        <v>24</v>
      </c>
      <c r="F1800" s="107">
        <v>45596</v>
      </c>
      <c r="G1800" t="s">
        <v>3829</v>
      </c>
      <c r="H1800" t="s">
        <v>3424</v>
      </c>
      <c r="I1800">
        <v>20</v>
      </c>
      <c r="J1800">
        <v>0</v>
      </c>
      <c r="L1800">
        <v>0</v>
      </c>
      <c r="M1800">
        <v>0</v>
      </c>
      <c r="AS1800">
        <v>0</v>
      </c>
    </row>
    <row r="1801" spans="1:45" x14ac:dyDescent="0.3">
      <c r="A1801">
        <v>217</v>
      </c>
      <c r="B1801" t="s">
        <v>156</v>
      </c>
      <c r="C1801" t="s">
        <v>98</v>
      </c>
      <c r="D1801" t="s">
        <v>23</v>
      </c>
      <c r="E1801" t="s">
        <v>24</v>
      </c>
      <c r="F1801" s="107">
        <v>45596</v>
      </c>
      <c r="G1801" t="s">
        <v>3829</v>
      </c>
      <c r="H1801" t="s">
        <v>3422</v>
      </c>
      <c r="I1801">
        <v>20</v>
      </c>
      <c r="L1801">
        <v>0</v>
      </c>
      <c r="M1801">
        <v>585.9</v>
      </c>
      <c r="AS1801">
        <v>0</v>
      </c>
    </row>
    <row r="1802" spans="1:45" x14ac:dyDescent="0.3">
      <c r="A1802">
        <v>217</v>
      </c>
      <c r="B1802" t="s">
        <v>156</v>
      </c>
      <c r="C1802" t="s">
        <v>98</v>
      </c>
      <c r="D1802" t="s">
        <v>23</v>
      </c>
      <c r="E1802" t="s">
        <v>24</v>
      </c>
      <c r="F1802" s="107">
        <v>45596</v>
      </c>
      <c r="G1802" t="s">
        <v>3829</v>
      </c>
      <c r="H1802" t="s">
        <v>3427</v>
      </c>
      <c r="I1802">
        <v>20</v>
      </c>
      <c r="J1802">
        <v>10.85000038146973</v>
      </c>
      <c r="L1802">
        <v>2.4</v>
      </c>
      <c r="M1802">
        <v>10.5</v>
      </c>
      <c r="AS1802">
        <v>1.4</v>
      </c>
    </row>
    <row r="1803" spans="1:45" x14ac:dyDescent="0.3">
      <c r="A1803">
        <v>218</v>
      </c>
      <c r="B1803" t="s">
        <v>157</v>
      </c>
      <c r="C1803" t="s">
        <v>98</v>
      </c>
      <c r="D1803" t="s">
        <v>23</v>
      </c>
      <c r="E1803" t="s">
        <v>62</v>
      </c>
      <c r="F1803" s="107">
        <v>45596</v>
      </c>
      <c r="G1803" t="s">
        <v>3830</v>
      </c>
      <c r="H1803" t="s">
        <v>3421</v>
      </c>
      <c r="I1803">
        <v>76000</v>
      </c>
      <c r="J1803">
        <v>69141.4921875</v>
      </c>
      <c r="N1803">
        <v>69141.490000000005</v>
      </c>
    </row>
    <row r="1804" spans="1:45" x14ac:dyDescent="0.3">
      <c r="A1804">
        <v>218</v>
      </c>
      <c r="B1804" t="s">
        <v>157</v>
      </c>
      <c r="C1804" t="s">
        <v>98</v>
      </c>
      <c r="D1804" t="s">
        <v>23</v>
      </c>
      <c r="E1804" t="s">
        <v>62</v>
      </c>
      <c r="F1804" s="107">
        <v>45596</v>
      </c>
      <c r="G1804" t="s">
        <v>3830</v>
      </c>
      <c r="H1804" t="s">
        <v>3423</v>
      </c>
      <c r="I1804">
        <v>76000</v>
      </c>
      <c r="J1804">
        <v>49020</v>
      </c>
      <c r="N1804">
        <v>49020</v>
      </c>
    </row>
    <row r="1805" spans="1:45" x14ac:dyDescent="0.3">
      <c r="A1805">
        <v>218</v>
      </c>
      <c r="B1805" t="s">
        <v>157</v>
      </c>
      <c r="C1805" t="s">
        <v>98</v>
      </c>
      <c r="D1805" t="s">
        <v>23</v>
      </c>
      <c r="E1805" t="s">
        <v>62</v>
      </c>
      <c r="F1805" s="107">
        <v>45596</v>
      </c>
      <c r="G1805" t="s">
        <v>3830</v>
      </c>
      <c r="H1805" t="s">
        <v>3426</v>
      </c>
      <c r="I1805">
        <v>5000</v>
      </c>
      <c r="J1805">
        <v>3900</v>
      </c>
      <c r="N1805">
        <v>3900</v>
      </c>
    </row>
    <row r="1806" spans="1:45" x14ac:dyDescent="0.3">
      <c r="A1806">
        <v>218</v>
      </c>
      <c r="B1806" t="s">
        <v>157</v>
      </c>
      <c r="C1806" t="s">
        <v>98</v>
      </c>
      <c r="D1806" t="s">
        <v>23</v>
      </c>
      <c r="E1806" t="s">
        <v>62</v>
      </c>
      <c r="F1806" s="107">
        <v>45596</v>
      </c>
      <c r="G1806" t="s">
        <v>3830</v>
      </c>
      <c r="H1806" t="s">
        <v>3424</v>
      </c>
      <c r="I1806">
        <v>5000</v>
      </c>
      <c r="J1806">
        <v>4800</v>
      </c>
      <c r="N1806">
        <v>4800</v>
      </c>
    </row>
    <row r="1807" spans="1:45" x14ac:dyDescent="0.3">
      <c r="A1807">
        <v>218</v>
      </c>
      <c r="B1807" t="s">
        <v>157</v>
      </c>
      <c r="C1807" t="s">
        <v>98</v>
      </c>
      <c r="D1807" t="s">
        <v>23</v>
      </c>
      <c r="E1807" t="s">
        <v>62</v>
      </c>
      <c r="F1807" s="107">
        <v>45596</v>
      </c>
      <c r="G1807" t="s">
        <v>3830</v>
      </c>
      <c r="H1807" t="s">
        <v>3427</v>
      </c>
      <c r="I1807">
        <v>2000</v>
      </c>
      <c r="J1807">
        <v>1636</v>
      </c>
      <c r="N1807">
        <v>1636</v>
      </c>
    </row>
    <row r="1808" spans="1:45" x14ac:dyDescent="0.3">
      <c r="A1808">
        <v>218</v>
      </c>
      <c r="B1808" t="s">
        <v>157</v>
      </c>
      <c r="C1808" t="s">
        <v>98</v>
      </c>
      <c r="D1808" t="s">
        <v>23</v>
      </c>
      <c r="E1808" t="s">
        <v>62</v>
      </c>
      <c r="F1808" s="107">
        <v>45596</v>
      </c>
      <c r="G1808" t="s">
        <v>3830</v>
      </c>
      <c r="H1808" t="s">
        <v>3422</v>
      </c>
      <c r="I1808">
        <v>24000</v>
      </c>
      <c r="J1808">
        <v>27921</v>
      </c>
      <c r="N1808">
        <v>27921</v>
      </c>
    </row>
    <row r="1809" spans="1:134" x14ac:dyDescent="0.3">
      <c r="A1809">
        <v>225</v>
      </c>
      <c r="B1809" t="s">
        <v>165</v>
      </c>
      <c r="C1809" t="s">
        <v>98</v>
      </c>
      <c r="D1809" t="s">
        <v>23</v>
      </c>
      <c r="E1809" t="s">
        <v>24</v>
      </c>
      <c r="F1809" s="107">
        <v>45596</v>
      </c>
      <c r="G1809" t="s">
        <v>3831</v>
      </c>
      <c r="H1809" t="s">
        <v>3421</v>
      </c>
      <c r="I1809">
        <v>1</v>
      </c>
      <c r="J1809">
        <v>5</v>
      </c>
      <c r="AT1809">
        <v>5</v>
      </c>
    </row>
    <row r="1810" spans="1:134" x14ac:dyDescent="0.3">
      <c r="A1810">
        <v>225</v>
      </c>
      <c r="B1810" t="s">
        <v>165</v>
      </c>
      <c r="C1810" t="s">
        <v>98</v>
      </c>
      <c r="D1810" t="s">
        <v>23</v>
      </c>
      <c r="E1810" t="s">
        <v>24</v>
      </c>
      <c r="F1810" s="107">
        <v>45596</v>
      </c>
      <c r="G1810" t="s">
        <v>3831</v>
      </c>
      <c r="H1810" t="s">
        <v>3423</v>
      </c>
      <c r="I1810">
        <v>1</v>
      </c>
      <c r="J1810">
        <v>3</v>
      </c>
      <c r="AT1810">
        <v>3</v>
      </c>
    </row>
    <row r="1811" spans="1:134" x14ac:dyDescent="0.3">
      <c r="A1811">
        <v>225</v>
      </c>
      <c r="B1811" t="s">
        <v>165</v>
      </c>
      <c r="C1811" t="s">
        <v>98</v>
      </c>
      <c r="D1811" t="s">
        <v>23</v>
      </c>
      <c r="E1811" t="s">
        <v>24</v>
      </c>
      <c r="F1811" s="107">
        <v>45596</v>
      </c>
      <c r="G1811" t="s">
        <v>3831</v>
      </c>
      <c r="H1811" t="s">
        <v>3426</v>
      </c>
      <c r="I1811">
        <v>1</v>
      </c>
      <c r="J1811">
        <v>0</v>
      </c>
      <c r="AT1811">
        <v>0</v>
      </c>
    </row>
    <row r="1812" spans="1:134" x14ac:dyDescent="0.3">
      <c r="A1812">
        <v>225</v>
      </c>
      <c r="B1812" t="s">
        <v>165</v>
      </c>
      <c r="C1812" t="s">
        <v>98</v>
      </c>
      <c r="D1812" t="s">
        <v>23</v>
      </c>
      <c r="E1812" t="s">
        <v>24</v>
      </c>
      <c r="F1812" s="107">
        <v>45596</v>
      </c>
      <c r="G1812" t="s">
        <v>3831</v>
      </c>
      <c r="H1812" t="s">
        <v>3422</v>
      </c>
      <c r="I1812">
        <v>1</v>
      </c>
      <c r="J1812">
        <v>10</v>
      </c>
      <c r="AT1812">
        <v>10</v>
      </c>
    </row>
    <row r="1813" spans="1:134" x14ac:dyDescent="0.3">
      <c r="A1813">
        <v>225</v>
      </c>
      <c r="B1813" t="s">
        <v>165</v>
      </c>
      <c r="C1813" t="s">
        <v>98</v>
      </c>
      <c r="D1813" t="s">
        <v>23</v>
      </c>
      <c r="E1813" t="s">
        <v>24</v>
      </c>
      <c r="F1813" s="107">
        <v>45596</v>
      </c>
      <c r="G1813" t="s">
        <v>3831</v>
      </c>
      <c r="H1813" t="s">
        <v>3424</v>
      </c>
      <c r="I1813">
        <v>1</v>
      </c>
      <c r="J1813">
        <v>1</v>
      </c>
      <c r="AT1813">
        <v>1</v>
      </c>
    </row>
    <row r="1814" spans="1:134" x14ac:dyDescent="0.3">
      <c r="A1814">
        <v>225</v>
      </c>
      <c r="B1814" t="s">
        <v>165</v>
      </c>
      <c r="C1814" t="s">
        <v>98</v>
      </c>
      <c r="D1814" t="s">
        <v>23</v>
      </c>
      <c r="E1814" t="s">
        <v>24</v>
      </c>
      <c r="F1814" s="107">
        <v>45596</v>
      </c>
      <c r="G1814" t="s">
        <v>3831</v>
      </c>
      <c r="H1814" t="s">
        <v>3427</v>
      </c>
      <c r="I1814">
        <v>1</v>
      </c>
      <c r="J1814">
        <v>1</v>
      </c>
      <c r="AT1814">
        <v>1</v>
      </c>
    </row>
    <row r="1815" spans="1:134" x14ac:dyDescent="0.3">
      <c r="A1815">
        <v>434</v>
      </c>
      <c r="B1815" t="s">
        <v>411</v>
      </c>
      <c r="C1815" t="s">
        <v>98</v>
      </c>
      <c r="D1815" t="s">
        <v>23</v>
      </c>
      <c r="E1815" t="s">
        <v>62</v>
      </c>
      <c r="F1815" s="107">
        <v>45596</v>
      </c>
      <c r="G1815" t="s">
        <v>3832</v>
      </c>
      <c r="H1815" t="s">
        <v>3426</v>
      </c>
      <c r="I1815">
        <v>200</v>
      </c>
      <c r="J1815">
        <v>0</v>
      </c>
      <c r="AV1815">
        <v>0</v>
      </c>
    </row>
    <row r="1816" spans="1:134" x14ac:dyDescent="0.3">
      <c r="A1816">
        <v>434</v>
      </c>
      <c r="B1816" t="s">
        <v>411</v>
      </c>
      <c r="C1816" t="s">
        <v>98</v>
      </c>
      <c r="D1816" t="s">
        <v>23</v>
      </c>
      <c r="E1816" t="s">
        <v>62</v>
      </c>
      <c r="F1816" s="107">
        <v>45596</v>
      </c>
      <c r="G1816" t="s">
        <v>3832</v>
      </c>
      <c r="H1816" t="s">
        <v>3422</v>
      </c>
      <c r="I1816">
        <v>25</v>
      </c>
      <c r="J1816">
        <v>99</v>
      </c>
      <c r="AV1816">
        <v>99</v>
      </c>
    </row>
    <row r="1817" spans="1:134" x14ac:dyDescent="0.3">
      <c r="A1817">
        <v>434</v>
      </c>
      <c r="B1817" t="s">
        <v>411</v>
      </c>
      <c r="C1817" t="s">
        <v>98</v>
      </c>
      <c r="D1817" t="s">
        <v>23</v>
      </c>
      <c r="E1817" t="s">
        <v>62</v>
      </c>
      <c r="F1817" s="107">
        <v>45596</v>
      </c>
      <c r="G1817" t="s">
        <v>3832</v>
      </c>
      <c r="H1817" t="s">
        <v>3427</v>
      </c>
      <c r="I1817">
        <v>200</v>
      </c>
      <c r="J1817">
        <v>0</v>
      </c>
      <c r="AV1817">
        <v>0</v>
      </c>
    </row>
    <row r="1818" spans="1:134" x14ac:dyDescent="0.3">
      <c r="A1818">
        <v>434</v>
      </c>
      <c r="B1818" t="s">
        <v>411</v>
      </c>
      <c r="C1818" t="s">
        <v>98</v>
      </c>
      <c r="D1818" t="s">
        <v>23</v>
      </c>
      <c r="E1818" t="s">
        <v>62</v>
      </c>
      <c r="F1818" s="107">
        <v>45596</v>
      </c>
      <c r="G1818" t="s">
        <v>3832</v>
      </c>
      <c r="H1818" t="s">
        <v>3424</v>
      </c>
      <c r="I1818">
        <v>10</v>
      </c>
      <c r="J1818">
        <v>0.20000000298023221</v>
      </c>
      <c r="AV1818">
        <v>0.2</v>
      </c>
    </row>
    <row r="1819" spans="1:134" x14ac:dyDescent="0.3">
      <c r="A1819">
        <v>434</v>
      </c>
      <c r="B1819" t="s">
        <v>411</v>
      </c>
      <c r="C1819" t="s">
        <v>98</v>
      </c>
      <c r="D1819" t="s">
        <v>23</v>
      </c>
      <c r="E1819" t="s">
        <v>62</v>
      </c>
      <c r="F1819" s="107">
        <v>45596</v>
      </c>
      <c r="G1819" t="s">
        <v>3832</v>
      </c>
      <c r="H1819" t="s">
        <v>3421</v>
      </c>
      <c r="I1819">
        <v>100</v>
      </c>
      <c r="J1819">
        <v>355.10000610351563</v>
      </c>
      <c r="AV1819">
        <v>355.1</v>
      </c>
    </row>
    <row r="1820" spans="1:134" x14ac:dyDescent="0.3">
      <c r="A1820">
        <v>434</v>
      </c>
      <c r="B1820" t="s">
        <v>411</v>
      </c>
      <c r="C1820" t="s">
        <v>98</v>
      </c>
      <c r="D1820" t="s">
        <v>23</v>
      </c>
      <c r="E1820" t="s">
        <v>62</v>
      </c>
      <c r="F1820" s="107">
        <v>45596</v>
      </c>
      <c r="G1820" t="s">
        <v>3832</v>
      </c>
      <c r="H1820" t="s">
        <v>3423</v>
      </c>
      <c r="I1820">
        <v>25</v>
      </c>
      <c r="J1820">
        <v>538.08001708984375</v>
      </c>
      <c r="AV1820">
        <v>538.08000000000004</v>
      </c>
    </row>
    <row r="1821" spans="1:134" x14ac:dyDescent="0.3">
      <c r="A1821">
        <v>436</v>
      </c>
      <c r="B1821" t="s">
        <v>130</v>
      </c>
      <c r="C1821" t="s">
        <v>101</v>
      </c>
      <c r="D1821" t="s">
        <v>23</v>
      </c>
      <c r="E1821" t="s">
        <v>62</v>
      </c>
      <c r="F1821" s="107">
        <v>45596</v>
      </c>
      <c r="G1821" t="s">
        <v>3833</v>
      </c>
      <c r="H1821" t="s">
        <v>3595</v>
      </c>
      <c r="I1821">
        <v>7</v>
      </c>
      <c r="J1821">
        <v>5.4000000953674316</v>
      </c>
      <c r="CP1821">
        <v>5.4</v>
      </c>
    </row>
    <row r="1822" spans="1:134" x14ac:dyDescent="0.3">
      <c r="A1822">
        <v>436</v>
      </c>
      <c r="B1822" t="s">
        <v>130</v>
      </c>
      <c r="C1822" t="s">
        <v>101</v>
      </c>
      <c r="D1822" t="s">
        <v>23</v>
      </c>
      <c r="E1822" t="s">
        <v>62</v>
      </c>
      <c r="F1822" s="107">
        <v>45596</v>
      </c>
      <c r="G1822" t="s">
        <v>3833</v>
      </c>
      <c r="H1822" t="s">
        <v>3596</v>
      </c>
      <c r="I1822">
        <v>7</v>
      </c>
      <c r="J1822">
        <v>2.5999999046325679</v>
      </c>
      <c r="CP1822">
        <v>2.6</v>
      </c>
    </row>
    <row r="1823" spans="1:134" x14ac:dyDescent="0.3">
      <c r="A1823">
        <v>485</v>
      </c>
      <c r="B1823" t="s">
        <v>458</v>
      </c>
      <c r="C1823" t="s">
        <v>101</v>
      </c>
      <c r="D1823" t="s">
        <v>23</v>
      </c>
      <c r="E1823" t="s">
        <v>24</v>
      </c>
      <c r="F1823" s="107">
        <v>45596</v>
      </c>
      <c r="G1823" t="s">
        <v>3834</v>
      </c>
      <c r="H1823" t="s">
        <v>3808</v>
      </c>
      <c r="I1823">
        <v>80</v>
      </c>
      <c r="J1823">
        <v>100</v>
      </c>
      <c r="EC1823">
        <v>1</v>
      </c>
      <c r="ED1823">
        <v>1</v>
      </c>
    </row>
    <row r="1824" spans="1:134" x14ac:dyDescent="0.3">
      <c r="A1824">
        <v>485</v>
      </c>
      <c r="B1824" t="s">
        <v>458</v>
      </c>
      <c r="C1824" t="s">
        <v>101</v>
      </c>
      <c r="D1824" t="s">
        <v>23</v>
      </c>
      <c r="E1824" t="s">
        <v>24</v>
      </c>
      <c r="F1824" s="107">
        <v>45596</v>
      </c>
      <c r="G1824" t="s">
        <v>3834</v>
      </c>
      <c r="H1824" t="s">
        <v>3809</v>
      </c>
      <c r="I1824">
        <v>80</v>
      </c>
      <c r="J1824">
        <v>0</v>
      </c>
      <c r="EC1824">
        <v>0</v>
      </c>
      <c r="ED1824">
        <v>0</v>
      </c>
    </row>
    <row r="1825" spans="1:136" x14ac:dyDescent="0.3">
      <c r="A1825">
        <v>485</v>
      </c>
      <c r="B1825" t="s">
        <v>458</v>
      </c>
      <c r="C1825" t="s">
        <v>101</v>
      </c>
      <c r="D1825" t="s">
        <v>23</v>
      </c>
      <c r="E1825" t="s">
        <v>24</v>
      </c>
      <c r="F1825" s="107">
        <v>45596</v>
      </c>
      <c r="G1825" t="s">
        <v>3834</v>
      </c>
      <c r="H1825" t="s">
        <v>3810</v>
      </c>
      <c r="I1825">
        <v>80</v>
      </c>
      <c r="J1825">
        <v>0</v>
      </c>
      <c r="EC1825">
        <v>0</v>
      </c>
      <c r="ED1825">
        <v>0</v>
      </c>
    </row>
    <row r="1826" spans="1:136" x14ac:dyDescent="0.3">
      <c r="A1826">
        <v>485</v>
      </c>
      <c r="B1826" t="s">
        <v>458</v>
      </c>
      <c r="C1826" t="s">
        <v>101</v>
      </c>
      <c r="D1826" t="s">
        <v>23</v>
      </c>
      <c r="E1826" t="s">
        <v>24</v>
      </c>
      <c r="F1826" s="107">
        <v>45596</v>
      </c>
      <c r="G1826" t="s">
        <v>3834</v>
      </c>
      <c r="H1826" t="s">
        <v>3585</v>
      </c>
      <c r="I1826">
        <v>80</v>
      </c>
      <c r="J1826">
        <v>0</v>
      </c>
      <c r="EC1826">
        <v>0</v>
      </c>
      <c r="ED1826">
        <v>0</v>
      </c>
    </row>
    <row r="1827" spans="1:136" x14ac:dyDescent="0.3">
      <c r="A1827">
        <v>485</v>
      </c>
      <c r="B1827" t="s">
        <v>458</v>
      </c>
      <c r="C1827" t="s">
        <v>101</v>
      </c>
      <c r="D1827" t="s">
        <v>23</v>
      </c>
      <c r="E1827" t="s">
        <v>24</v>
      </c>
      <c r="F1827" s="107">
        <v>45596</v>
      </c>
      <c r="G1827" t="s">
        <v>3834</v>
      </c>
      <c r="H1827" t="s">
        <v>76</v>
      </c>
      <c r="I1827">
        <v>80</v>
      </c>
      <c r="J1827">
        <v>0</v>
      </c>
      <c r="EC1827">
        <v>0</v>
      </c>
      <c r="ED1827">
        <v>0</v>
      </c>
    </row>
    <row r="1828" spans="1:136" x14ac:dyDescent="0.3">
      <c r="A1828">
        <v>485</v>
      </c>
      <c r="B1828" t="s">
        <v>458</v>
      </c>
      <c r="C1828" t="s">
        <v>101</v>
      </c>
      <c r="D1828" t="s">
        <v>23</v>
      </c>
      <c r="E1828" t="s">
        <v>24</v>
      </c>
      <c r="F1828" s="107">
        <v>45596</v>
      </c>
      <c r="G1828" t="s">
        <v>3834</v>
      </c>
      <c r="H1828" t="s">
        <v>3811</v>
      </c>
      <c r="I1828">
        <v>80</v>
      </c>
      <c r="J1828">
        <v>0</v>
      </c>
      <c r="EC1828">
        <v>0</v>
      </c>
      <c r="ED1828">
        <v>0</v>
      </c>
    </row>
    <row r="1829" spans="1:136" x14ac:dyDescent="0.3">
      <c r="A1829">
        <v>485</v>
      </c>
      <c r="B1829" t="s">
        <v>458</v>
      </c>
      <c r="C1829" t="s">
        <v>101</v>
      </c>
      <c r="D1829" t="s">
        <v>23</v>
      </c>
      <c r="E1829" t="s">
        <v>24</v>
      </c>
      <c r="F1829" s="107">
        <v>45596</v>
      </c>
      <c r="G1829" t="s">
        <v>3834</v>
      </c>
      <c r="H1829" t="s">
        <v>3812</v>
      </c>
      <c r="I1829">
        <v>80</v>
      </c>
      <c r="J1829">
        <v>0</v>
      </c>
      <c r="EC1829">
        <v>0</v>
      </c>
      <c r="ED1829">
        <v>0</v>
      </c>
    </row>
    <row r="1830" spans="1:136" x14ac:dyDescent="0.3">
      <c r="A1830">
        <v>485</v>
      </c>
      <c r="B1830" t="s">
        <v>458</v>
      </c>
      <c r="C1830" t="s">
        <v>101</v>
      </c>
      <c r="D1830" t="s">
        <v>23</v>
      </c>
      <c r="E1830" t="s">
        <v>24</v>
      </c>
      <c r="F1830" s="107">
        <v>45596</v>
      </c>
      <c r="G1830" t="s">
        <v>3834</v>
      </c>
      <c r="H1830" t="s">
        <v>51</v>
      </c>
      <c r="I1830">
        <v>80</v>
      </c>
      <c r="J1830">
        <v>0</v>
      </c>
      <c r="EC1830">
        <v>0</v>
      </c>
      <c r="ED1830">
        <v>0</v>
      </c>
    </row>
    <row r="1831" spans="1:136" x14ac:dyDescent="0.3">
      <c r="A1831">
        <v>485</v>
      </c>
      <c r="B1831" t="s">
        <v>458</v>
      </c>
      <c r="C1831" t="s">
        <v>101</v>
      </c>
      <c r="D1831" t="s">
        <v>23</v>
      </c>
      <c r="E1831" t="s">
        <v>24</v>
      </c>
      <c r="F1831" s="107">
        <v>45596</v>
      </c>
      <c r="G1831" t="s">
        <v>3834</v>
      </c>
      <c r="H1831" t="s">
        <v>3835</v>
      </c>
      <c r="I1831">
        <v>80</v>
      </c>
      <c r="J1831">
        <v>0</v>
      </c>
      <c r="EC1831">
        <v>0</v>
      </c>
      <c r="ED1831">
        <v>0</v>
      </c>
    </row>
    <row r="1832" spans="1:136" x14ac:dyDescent="0.3">
      <c r="A1832">
        <v>488</v>
      </c>
      <c r="B1832" t="s">
        <v>461</v>
      </c>
      <c r="C1832" t="s">
        <v>101</v>
      </c>
      <c r="D1832" t="s">
        <v>23</v>
      </c>
      <c r="E1832" t="s">
        <v>24</v>
      </c>
      <c r="F1832" s="107">
        <v>45596</v>
      </c>
      <c r="G1832" t="s">
        <v>3836</v>
      </c>
      <c r="H1832" t="s">
        <v>3808</v>
      </c>
      <c r="I1832">
        <v>85</v>
      </c>
      <c r="J1832">
        <v>78.260002136230469</v>
      </c>
      <c r="EE1832">
        <v>108</v>
      </c>
      <c r="EF1832">
        <v>138</v>
      </c>
    </row>
    <row r="1833" spans="1:136" x14ac:dyDescent="0.3">
      <c r="A1833">
        <v>488</v>
      </c>
      <c r="B1833" t="s">
        <v>461</v>
      </c>
      <c r="C1833" t="s">
        <v>101</v>
      </c>
      <c r="D1833" t="s">
        <v>23</v>
      </c>
      <c r="E1833" t="s">
        <v>24</v>
      </c>
      <c r="F1833" s="107">
        <v>45596</v>
      </c>
      <c r="G1833" t="s">
        <v>3836</v>
      </c>
      <c r="H1833" t="s">
        <v>3809</v>
      </c>
      <c r="I1833">
        <v>85</v>
      </c>
      <c r="J1833">
        <v>100</v>
      </c>
      <c r="EE1833">
        <v>45</v>
      </c>
      <c r="EF1833">
        <v>45</v>
      </c>
    </row>
    <row r="1834" spans="1:136" x14ac:dyDescent="0.3">
      <c r="A1834">
        <v>488</v>
      </c>
      <c r="B1834" t="s">
        <v>461</v>
      </c>
      <c r="C1834" t="s">
        <v>101</v>
      </c>
      <c r="D1834" t="s">
        <v>23</v>
      </c>
      <c r="E1834" t="s">
        <v>24</v>
      </c>
      <c r="F1834" s="107">
        <v>45596</v>
      </c>
      <c r="G1834" t="s">
        <v>3836</v>
      </c>
      <c r="H1834" t="s">
        <v>3810</v>
      </c>
      <c r="I1834">
        <v>85</v>
      </c>
      <c r="J1834">
        <v>100</v>
      </c>
      <c r="EE1834">
        <v>105</v>
      </c>
      <c r="EF1834">
        <v>105</v>
      </c>
    </row>
    <row r="1835" spans="1:136" x14ac:dyDescent="0.3">
      <c r="A1835">
        <v>488</v>
      </c>
      <c r="B1835" t="s">
        <v>461</v>
      </c>
      <c r="C1835" t="s">
        <v>101</v>
      </c>
      <c r="D1835" t="s">
        <v>23</v>
      </c>
      <c r="E1835" t="s">
        <v>24</v>
      </c>
      <c r="F1835" s="107">
        <v>45596</v>
      </c>
      <c r="G1835" t="s">
        <v>3836</v>
      </c>
      <c r="H1835" t="s">
        <v>3585</v>
      </c>
      <c r="I1835">
        <v>85</v>
      </c>
      <c r="J1835">
        <v>0</v>
      </c>
      <c r="EE1835">
        <v>0</v>
      </c>
      <c r="EF1835">
        <v>0</v>
      </c>
    </row>
    <row r="1836" spans="1:136" x14ac:dyDescent="0.3">
      <c r="A1836">
        <v>488</v>
      </c>
      <c r="B1836" t="s">
        <v>461</v>
      </c>
      <c r="C1836" t="s">
        <v>101</v>
      </c>
      <c r="D1836" t="s">
        <v>23</v>
      </c>
      <c r="E1836" t="s">
        <v>24</v>
      </c>
      <c r="F1836" s="107">
        <v>45596</v>
      </c>
      <c r="G1836" t="s">
        <v>3836</v>
      </c>
      <c r="H1836" t="s">
        <v>3811</v>
      </c>
      <c r="I1836">
        <v>85</v>
      </c>
      <c r="J1836">
        <v>100</v>
      </c>
      <c r="EE1836">
        <v>28</v>
      </c>
      <c r="EF1836">
        <v>28</v>
      </c>
    </row>
    <row r="1837" spans="1:136" x14ac:dyDescent="0.3">
      <c r="A1837">
        <v>488</v>
      </c>
      <c r="B1837" t="s">
        <v>461</v>
      </c>
      <c r="C1837" t="s">
        <v>101</v>
      </c>
      <c r="D1837" t="s">
        <v>23</v>
      </c>
      <c r="E1837" t="s">
        <v>24</v>
      </c>
      <c r="F1837" s="107">
        <v>45596</v>
      </c>
      <c r="G1837" t="s">
        <v>3836</v>
      </c>
      <c r="H1837" t="s">
        <v>3812</v>
      </c>
      <c r="I1837">
        <v>85</v>
      </c>
      <c r="J1837">
        <v>100</v>
      </c>
      <c r="EE1837">
        <v>40</v>
      </c>
      <c r="EF1837">
        <v>40</v>
      </c>
    </row>
    <row r="1838" spans="1:136" x14ac:dyDescent="0.3">
      <c r="A1838">
        <v>488</v>
      </c>
      <c r="B1838" t="s">
        <v>461</v>
      </c>
      <c r="C1838" t="s">
        <v>101</v>
      </c>
      <c r="D1838" t="s">
        <v>23</v>
      </c>
      <c r="E1838" t="s">
        <v>24</v>
      </c>
      <c r="F1838" s="107">
        <v>45596</v>
      </c>
      <c r="G1838" t="s">
        <v>3836</v>
      </c>
      <c r="H1838" t="s">
        <v>51</v>
      </c>
      <c r="I1838">
        <v>85</v>
      </c>
      <c r="J1838">
        <v>0</v>
      </c>
      <c r="EE1838">
        <v>0</v>
      </c>
      <c r="EF1838">
        <v>0</v>
      </c>
    </row>
    <row r="1839" spans="1:136" x14ac:dyDescent="0.3">
      <c r="A1839">
        <v>488</v>
      </c>
      <c r="B1839" t="s">
        <v>461</v>
      </c>
      <c r="C1839" t="s">
        <v>101</v>
      </c>
      <c r="D1839" t="s">
        <v>23</v>
      </c>
      <c r="E1839" t="s">
        <v>24</v>
      </c>
      <c r="F1839" s="107">
        <v>45596</v>
      </c>
      <c r="G1839" t="s">
        <v>3836</v>
      </c>
      <c r="H1839" t="s">
        <v>3835</v>
      </c>
      <c r="I1839">
        <v>85</v>
      </c>
      <c r="J1839">
        <v>100</v>
      </c>
      <c r="EE1839">
        <v>9</v>
      </c>
      <c r="EF1839">
        <v>9</v>
      </c>
    </row>
    <row r="1840" spans="1:136" x14ac:dyDescent="0.3">
      <c r="A1840">
        <v>208</v>
      </c>
      <c r="B1840" t="s">
        <v>149</v>
      </c>
      <c r="C1840" t="s">
        <v>98</v>
      </c>
      <c r="D1840" t="s">
        <v>23</v>
      </c>
      <c r="E1840" t="s">
        <v>62</v>
      </c>
      <c r="F1840" s="107">
        <v>45626</v>
      </c>
      <c r="G1840" t="s">
        <v>3837</v>
      </c>
      <c r="H1840" t="s">
        <v>3421</v>
      </c>
      <c r="I1840">
        <v>950</v>
      </c>
      <c r="J1840">
        <v>633</v>
      </c>
      <c r="K1840">
        <v>633</v>
      </c>
    </row>
    <row r="1841" spans="1:45" x14ac:dyDescent="0.3">
      <c r="A1841">
        <v>208</v>
      </c>
      <c r="B1841" t="s">
        <v>149</v>
      </c>
      <c r="C1841" t="s">
        <v>98</v>
      </c>
      <c r="D1841" t="s">
        <v>23</v>
      </c>
      <c r="E1841" t="s">
        <v>62</v>
      </c>
      <c r="F1841" s="107">
        <v>45626</v>
      </c>
      <c r="G1841" t="s">
        <v>3837</v>
      </c>
      <c r="H1841" t="s">
        <v>3426</v>
      </c>
      <c r="I1841">
        <v>25</v>
      </c>
      <c r="J1841">
        <v>16.5</v>
      </c>
      <c r="K1841">
        <v>16.5</v>
      </c>
    </row>
    <row r="1842" spans="1:45" x14ac:dyDescent="0.3">
      <c r="A1842">
        <v>208</v>
      </c>
      <c r="B1842" t="s">
        <v>149</v>
      </c>
      <c r="C1842" t="s">
        <v>98</v>
      </c>
      <c r="D1842" t="s">
        <v>23</v>
      </c>
      <c r="E1842" t="s">
        <v>62</v>
      </c>
      <c r="F1842" s="107">
        <v>45626</v>
      </c>
      <c r="G1842" t="s">
        <v>3837</v>
      </c>
      <c r="H1842" t="s">
        <v>3422</v>
      </c>
      <c r="I1842">
        <v>200</v>
      </c>
      <c r="J1842">
        <v>232</v>
      </c>
      <c r="K1842">
        <v>232</v>
      </c>
    </row>
    <row r="1843" spans="1:45" x14ac:dyDescent="0.3">
      <c r="A1843">
        <v>208</v>
      </c>
      <c r="B1843" t="s">
        <v>149</v>
      </c>
      <c r="C1843" t="s">
        <v>98</v>
      </c>
      <c r="D1843" t="s">
        <v>23</v>
      </c>
      <c r="E1843" t="s">
        <v>62</v>
      </c>
      <c r="F1843" s="107">
        <v>45626</v>
      </c>
      <c r="G1843" t="s">
        <v>3837</v>
      </c>
      <c r="H1843" t="s">
        <v>3424</v>
      </c>
      <c r="I1843">
        <v>0</v>
      </c>
      <c r="J1843">
        <v>0</v>
      </c>
      <c r="K1843">
        <v>0</v>
      </c>
    </row>
    <row r="1844" spans="1:45" x14ac:dyDescent="0.3">
      <c r="A1844">
        <v>208</v>
      </c>
      <c r="B1844" t="s">
        <v>149</v>
      </c>
      <c r="C1844" t="s">
        <v>98</v>
      </c>
      <c r="D1844" t="s">
        <v>23</v>
      </c>
      <c r="E1844" t="s">
        <v>62</v>
      </c>
      <c r="F1844" s="107">
        <v>45626</v>
      </c>
      <c r="G1844" t="s">
        <v>3837</v>
      </c>
      <c r="H1844" t="s">
        <v>3427</v>
      </c>
      <c r="I1844">
        <v>25</v>
      </c>
      <c r="J1844">
        <v>15</v>
      </c>
      <c r="K1844">
        <v>15</v>
      </c>
    </row>
    <row r="1845" spans="1:45" x14ac:dyDescent="0.3">
      <c r="A1845">
        <v>208</v>
      </c>
      <c r="B1845" t="s">
        <v>149</v>
      </c>
      <c r="C1845" t="s">
        <v>98</v>
      </c>
      <c r="D1845" t="s">
        <v>23</v>
      </c>
      <c r="E1845" t="s">
        <v>62</v>
      </c>
      <c r="F1845" s="107">
        <v>45626</v>
      </c>
      <c r="G1845" t="s">
        <v>3837</v>
      </c>
      <c r="H1845" t="s">
        <v>3423</v>
      </c>
      <c r="I1845">
        <v>350</v>
      </c>
      <c r="J1845">
        <v>218.5</v>
      </c>
      <c r="K1845">
        <v>218.5</v>
      </c>
    </row>
    <row r="1846" spans="1:45" x14ac:dyDescent="0.3">
      <c r="A1846">
        <v>214</v>
      </c>
      <c r="B1846" t="s">
        <v>152</v>
      </c>
      <c r="C1846" t="s">
        <v>98</v>
      </c>
      <c r="D1846" t="s">
        <v>23</v>
      </c>
      <c r="E1846" t="s">
        <v>62</v>
      </c>
      <c r="F1846" s="107">
        <v>45626</v>
      </c>
      <c r="G1846" t="s">
        <v>3838</v>
      </c>
      <c r="H1846" t="s">
        <v>3421</v>
      </c>
      <c r="I1846">
        <v>5500</v>
      </c>
      <c r="J1846">
        <v>3601</v>
      </c>
      <c r="L1846">
        <v>741</v>
      </c>
      <c r="M1846">
        <v>2860</v>
      </c>
    </row>
    <row r="1847" spans="1:45" x14ac:dyDescent="0.3">
      <c r="A1847">
        <v>214</v>
      </c>
      <c r="B1847" t="s">
        <v>152</v>
      </c>
      <c r="C1847" t="s">
        <v>98</v>
      </c>
      <c r="D1847" t="s">
        <v>23</v>
      </c>
      <c r="E1847" t="s">
        <v>62</v>
      </c>
      <c r="F1847" s="107">
        <v>45626</v>
      </c>
      <c r="G1847" t="s">
        <v>3838</v>
      </c>
      <c r="H1847" t="s">
        <v>3423</v>
      </c>
      <c r="I1847">
        <v>1000</v>
      </c>
      <c r="J1847">
        <v>1177.050048828125</v>
      </c>
      <c r="L1847">
        <v>194.25</v>
      </c>
      <c r="M1847">
        <v>982.8</v>
      </c>
    </row>
    <row r="1848" spans="1:45" x14ac:dyDescent="0.3">
      <c r="A1848">
        <v>214</v>
      </c>
      <c r="B1848" t="s">
        <v>152</v>
      </c>
      <c r="C1848" t="s">
        <v>98</v>
      </c>
      <c r="D1848" t="s">
        <v>23</v>
      </c>
      <c r="E1848" t="s">
        <v>62</v>
      </c>
      <c r="F1848" s="107">
        <v>45626</v>
      </c>
      <c r="G1848" t="s">
        <v>3838</v>
      </c>
      <c r="H1848" t="s">
        <v>3426</v>
      </c>
      <c r="I1848">
        <v>7500</v>
      </c>
      <c r="J1848">
        <v>0</v>
      </c>
      <c r="L1848">
        <v>0</v>
      </c>
      <c r="M1848">
        <v>0</v>
      </c>
    </row>
    <row r="1849" spans="1:45" x14ac:dyDescent="0.3">
      <c r="A1849">
        <v>214</v>
      </c>
      <c r="B1849" t="s">
        <v>152</v>
      </c>
      <c r="C1849" t="s">
        <v>98</v>
      </c>
      <c r="D1849" t="s">
        <v>23</v>
      </c>
      <c r="E1849" t="s">
        <v>62</v>
      </c>
      <c r="F1849" s="107">
        <v>45626</v>
      </c>
      <c r="G1849" t="s">
        <v>3838</v>
      </c>
      <c r="H1849" t="s">
        <v>3424</v>
      </c>
      <c r="I1849">
        <v>1</v>
      </c>
      <c r="J1849">
        <v>0</v>
      </c>
      <c r="L1849">
        <v>0</v>
      </c>
      <c r="M1849">
        <v>0</v>
      </c>
    </row>
    <row r="1850" spans="1:45" x14ac:dyDescent="0.3">
      <c r="A1850">
        <v>214</v>
      </c>
      <c r="B1850" t="s">
        <v>152</v>
      </c>
      <c r="C1850" t="s">
        <v>98</v>
      </c>
      <c r="D1850" t="s">
        <v>23</v>
      </c>
      <c r="E1850" t="s">
        <v>62</v>
      </c>
      <c r="F1850" s="107">
        <v>45626</v>
      </c>
      <c r="G1850" t="s">
        <v>3838</v>
      </c>
      <c r="H1850" t="s">
        <v>3427</v>
      </c>
      <c r="I1850">
        <v>1</v>
      </c>
      <c r="J1850">
        <v>12.659999847412109</v>
      </c>
      <c r="L1850">
        <v>4.34</v>
      </c>
      <c r="M1850">
        <v>8.34</v>
      </c>
    </row>
    <row r="1851" spans="1:45" x14ac:dyDescent="0.3">
      <c r="A1851">
        <v>217</v>
      </c>
      <c r="B1851" t="s">
        <v>156</v>
      </c>
      <c r="C1851" t="s">
        <v>98</v>
      </c>
      <c r="D1851" t="s">
        <v>23</v>
      </c>
      <c r="E1851" t="s">
        <v>24</v>
      </c>
      <c r="F1851" s="107">
        <v>45626</v>
      </c>
      <c r="G1851" t="s">
        <v>3839</v>
      </c>
      <c r="H1851" t="s">
        <v>3421</v>
      </c>
      <c r="I1851">
        <v>20</v>
      </c>
      <c r="J1851">
        <v>20.579999923706051</v>
      </c>
      <c r="L1851">
        <v>741</v>
      </c>
      <c r="M1851">
        <v>2860</v>
      </c>
      <c r="AS1851">
        <v>741</v>
      </c>
    </row>
    <row r="1852" spans="1:45" x14ac:dyDescent="0.3">
      <c r="A1852">
        <v>217</v>
      </c>
      <c r="B1852" t="s">
        <v>156</v>
      </c>
      <c r="C1852" t="s">
        <v>98</v>
      </c>
      <c r="D1852" t="s">
        <v>23</v>
      </c>
      <c r="E1852" t="s">
        <v>24</v>
      </c>
      <c r="F1852" s="107">
        <v>45626</v>
      </c>
      <c r="G1852" t="s">
        <v>3839</v>
      </c>
      <c r="H1852" t="s">
        <v>3423</v>
      </c>
      <c r="I1852">
        <v>20</v>
      </c>
      <c r="J1852">
        <v>16.5</v>
      </c>
      <c r="L1852">
        <v>194.25</v>
      </c>
      <c r="M1852">
        <v>982.8</v>
      </c>
      <c r="AS1852">
        <v>194.25</v>
      </c>
    </row>
    <row r="1853" spans="1:45" x14ac:dyDescent="0.3">
      <c r="A1853">
        <v>217</v>
      </c>
      <c r="B1853" t="s">
        <v>156</v>
      </c>
      <c r="C1853" t="s">
        <v>98</v>
      </c>
      <c r="D1853" t="s">
        <v>23</v>
      </c>
      <c r="E1853" t="s">
        <v>24</v>
      </c>
      <c r="F1853" s="107">
        <v>45626</v>
      </c>
      <c r="G1853" t="s">
        <v>3839</v>
      </c>
      <c r="H1853" t="s">
        <v>3426</v>
      </c>
      <c r="I1853">
        <v>20</v>
      </c>
      <c r="J1853">
        <v>0</v>
      </c>
      <c r="L1853">
        <v>0</v>
      </c>
      <c r="M1853">
        <v>0</v>
      </c>
      <c r="AS1853">
        <v>0</v>
      </c>
    </row>
    <row r="1854" spans="1:45" x14ac:dyDescent="0.3">
      <c r="A1854">
        <v>217</v>
      </c>
      <c r="B1854" t="s">
        <v>156</v>
      </c>
      <c r="C1854" t="s">
        <v>98</v>
      </c>
      <c r="D1854" t="s">
        <v>23</v>
      </c>
      <c r="E1854" t="s">
        <v>24</v>
      </c>
      <c r="F1854" s="107">
        <v>45626</v>
      </c>
      <c r="G1854" t="s">
        <v>3839</v>
      </c>
      <c r="H1854" t="s">
        <v>3424</v>
      </c>
      <c r="I1854">
        <v>20</v>
      </c>
      <c r="J1854">
        <v>0</v>
      </c>
      <c r="L1854">
        <v>0</v>
      </c>
      <c r="M1854">
        <v>0</v>
      </c>
      <c r="AS1854">
        <v>0</v>
      </c>
    </row>
    <row r="1855" spans="1:45" x14ac:dyDescent="0.3">
      <c r="A1855">
        <v>217</v>
      </c>
      <c r="B1855" t="s">
        <v>156</v>
      </c>
      <c r="C1855" t="s">
        <v>98</v>
      </c>
      <c r="D1855" t="s">
        <v>23</v>
      </c>
      <c r="E1855" t="s">
        <v>24</v>
      </c>
      <c r="F1855" s="107">
        <v>45626</v>
      </c>
      <c r="G1855" t="s">
        <v>3839</v>
      </c>
      <c r="H1855" t="s">
        <v>3427</v>
      </c>
      <c r="I1855">
        <v>20</v>
      </c>
      <c r="J1855">
        <v>34.229999542236328</v>
      </c>
      <c r="L1855">
        <v>4.34</v>
      </c>
      <c r="M1855">
        <v>8.34</v>
      </c>
      <c r="AS1855">
        <v>4.34</v>
      </c>
    </row>
    <row r="1856" spans="1:45" x14ac:dyDescent="0.3">
      <c r="A1856">
        <v>218</v>
      </c>
      <c r="B1856" t="s">
        <v>157</v>
      </c>
      <c r="C1856" t="s">
        <v>98</v>
      </c>
      <c r="D1856" t="s">
        <v>23</v>
      </c>
      <c r="E1856" t="s">
        <v>62</v>
      </c>
      <c r="F1856" s="107">
        <v>45626</v>
      </c>
      <c r="G1856" t="s">
        <v>3840</v>
      </c>
      <c r="H1856" t="s">
        <v>3421</v>
      </c>
      <c r="I1856">
        <v>76000</v>
      </c>
      <c r="J1856">
        <v>69628.359375</v>
      </c>
      <c r="N1856">
        <v>69628.36</v>
      </c>
    </row>
    <row r="1857" spans="1:48" x14ac:dyDescent="0.3">
      <c r="A1857">
        <v>218</v>
      </c>
      <c r="B1857" t="s">
        <v>157</v>
      </c>
      <c r="C1857" t="s">
        <v>98</v>
      </c>
      <c r="D1857" t="s">
        <v>23</v>
      </c>
      <c r="E1857" t="s">
        <v>62</v>
      </c>
      <c r="F1857" s="107">
        <v>45626</v>
      </c>
      <c r="G1857" t="s">
        <v>3840</v>
      </c>
      <c r="H1857" t="s">
        <v>3423</v>
      </c>
      <c r="I1857">
        <v>76000</v>
      </c>
      <c r="J1857">
        <v>42750</v>
      </c>
      <c r="N1857">
        <v>42750</v>
      </c>
    </row>
    <row r="1858" spans="1:48" x14ac:dyDescent="0.3">
      <c r="A1858">
        <v>218</v>
      </c>
      <c r="B1858" t="s">
        <v>157</v>
      </c>
      <c r="C1858" t="s">
        <v>98</v>
      </c>
      <c r="D1858" t="s">
        <v>23</v>
      </c>
      <c r="E1858" t="s">
        <v>62</v>
      </c>
      <c r="F1858" s="107">
        <v>45626</v>
      </c>
      <c r="G1858" t="s">
        <v>3840</v>
      </c>
      <c r="H1858" t="s">
        <v>3426</v>
      </c>
      <c r="I1858">
        <v>5000</v>
      </c>
      <c r="J1858">
        <v>4080</v>
      </c>
      <c r="N1858">
        <v>4080</v>
      </c>
    </row>
    <row r="1859" spans="1:48" x14ac:dyDescent="0.3">
      <c r="A1859">
        <v>218</v>
      </c>
      <c r="B1859" t="s">
        <v>157</v>
      </c>
      <c r="C1859" t="s">
        <v>98</v>
      </c>
      <c r="D1859" t="s">
        <v>23</v>
      </c>
      <c r="E1859" t="s">
        <v>62</v>
      </c>
      <c r="F1859" s="107">
        <v>45626</v>
      </c>
      <c r="G1859" t="s">
        <v>3840</v>
      </c>
      <c r="H1859" t="s">
        <v>3422</v>
      </c>
      <c r="I1859">
        <v>24000</v>
      </c>
      <c r="J1859">
        <v>25277</v>
      </c>
      <c r="N1859">
        <v>25277</v>
      </c>
    </row>
    <row r="1860" spans="1:48" x14ac:dyDescent="0.3">
      <c r="A1860">
        <v>218</v>
      </c>
      <c r="B1860" t="s">
        <v>157</v>
      </c>
      <c r="C1860" t="s">
        <v>98</v>
      </c>
      <c r="D1860" t="s">
        <v>23</v>
      </c>
      <c r="E1860" t="s">
        <v>62</v>
      </c>
      <c r="F1860" s="107">
        <v>45626</v>
      </c>
      <c r="G1860" t="s">
        <v>3840</v>
      </c>
      <c r="H1860" t="s">
        <v>3424</v>
      </c>
      <c r="I1860">
        <v>5000</v>
      </c>
      <c r="J1860">
        <v>4200</v>
      </c>
      <c r="N1860">
        <v>4200</v>
      </c>
    </row>
    <row r="1861" spans="1:48" x14ac:dyDescent="0.3">
      <c r="A1861">
        <v>218</v>
      </c>
      <c r="B1861" t="s">
        <v>157</v>
      </c>
      <c r="C1861" t="s">
        <v>98</v>
      </c>
      <c r="D1861" t="s">
        <v>23</v>
      </c>
      <c r="E1861" t="s">
        <v>62</v>
      </c>
      <c r="F1861" s="107">
        <v>45626</v>
      </c>
      <c r="G1861" t="s">
        <v>3840</v>
      </c>
      <c r="H1861" t="s">
        <v>3427</v>
      </c>
      <c r="I1861">
        <v>2000</v>
      </c>
      <c r="J1861">
        <v>1270</v>
      </c>
      <c r="N1861">
        <v>1270</v>
      </c>
    </row>
    <row r="1862" spans="1:48" x14ac:dyDescent="0.3">
      <c r="A1862">
        <v>225</v>
      </c>
      <c r="B1862" t="s">
        <v>165</v>
      </c>
      <c r="C1862" t="s">
        <v>98</v>
      </c>
      <c r="D1862" t="s">
        <v>23</v>
      </c>
      <c r="E1862" t="s">
        <v>24</v>
      </c>
      <c r="F1862" s="107">
        <v>45626</v>
      </c>
      <c r="G1862" t="s">
        <v>3841</v>
      </c>
      <c r="H1862" t="s">
        <v>3423</v>
      </c>
      <c r="I1862">
        <v>1</v>
      </c>
      <c r="J1862">
        <v>4</v>
      </c>
      <c r="AT1862">
        <v>4</v>
      </c>
    </row>
    <row r="1863" spans="1:48" x14ac:dyDescent="0.3">
      <c r="A1863">
        <v>225</v>
      </c>
      <c r="B1863" t="s">
        <v>165</v>
      </c>
      <c r="C1863" t="s">
        <v>98</v>
      </c>
      <c r="D1863" t="s">
        <v>23</v>
      </c>
      <c r="E1863" t="s">
        <v>24</v>
      </c>
      <c r="F1863" s="107">
        <v>45626</v>
      </c>
      <c r="G1863" t="s">
        <v>3841</v>
      </c>
      <c r="H1863" t="s">
        <v>3422</v>
      </c>
      <c r="I1863">
        <v>1</v>
      </c>
      <c r="J1863">
        <v>10</v>
      </c>
      <c r="AT1863">
        <v>10</v>
      </c>
    </row>
    <row r="1864" spans="1:48" x14ac:dyDescent="0.3">
      <c r="A1864">
        <v>225</v>
      </c>
      <c r="B1864" t="s">
        <v>165</v>
      </c>
      <c r="C1864" t="s">
        <v>98</v>
      </c>
      <c r="D1864" t="s">
        <v>23</v>
      </c>
      <c r="E1864" t="s">
        <v>24</v>
      </c>
      <c r="F1864" s="107">
        <v>45626</v>
      </c>
      <c r="G1864" t="s">
        <v>3841</v>
      </c>
      <c r="H1864" t="s">
        <v>3424</v>
      </c>
      <c r="I1864">
        <v>1</v>
      </c>
      <c r="J1864">
        <v>1</v>
      </c>
      <c r="AT1864">
        <v>1</v>
      </c>
    </row>
    <row r="1865" spans="1:48" x14ac:dyDescent="0.3">
      <c r="A1865">
        <v>225</v>
      </c>
      <c r="B1865" t="s">
        <v>165</v>
      </c>
      <c r="C1865" t="s">
        <v>98</v>
      </c>
      <c r="D1865" t="s">
        <v>23</v>
      </c>
      <c r="E1865" t="s">
        <v>24</v>
      </c>
      <c r="F1865" s="107">
        <v>45626</v>
      </c>
      <c r="G1865" t="s">
        <v>3841</v>
      </c>
      <c r="H1865" t="s">
        <v>3427</v>
      </c>
      <c r="I1865">
        <v>1</v>
      </c>
      <c r="J1865">
        <v>1</v>
      </c>
      <c r="AT1865">
        <v>1</v>
      </c>
    </row>
    <row r="1866" spans="1:48" x14ac:dyDescent="0.3">
      <c r="A1866">
        <v>225</v>
      </c>
      <c r="B1866" t="s">
        <v>165</v>
      </c>
      <c r="C1866" t="s">
        <v>98</v>
      </c>
      <c r="D1866" t="s">
        <v>23</v>
      </c>
      <c r="E1866" t="s">
        <v>24</v>
      </c>
      <c r="F1866" s="107">
        <v>45626</v>
      </c>
      <c r="G1866" t="s">
        <v>3841</v>
      </c>
      <c r="H1866" t="s">
        <v>3421</v>
      </c>
      <c r="I1866">
        <v>1</v>
      </c>
      <c r="J1866">
        <v>6</v>
      </c>
      <c r="AT1866">
        <v>6</v>
      </c>
    </row>
    <row r="1867" spans="1:48" x14ac:dyDescent="0.3">
      <c r="A1867">
        <v>434</v>
      </c>
      <c r="B1867" t="s">
        <v>411</v>
      </c>
      <c r="C1867" t="s">
        <v>98</v>
      </c>
      <c r="D1867" t="s">
        <v>23</v>
      </c>
      <c r="E1867" t="s">
        <v>62</v>
      </c>
      <c r="F1867" s="107">
        <v>45626</v>
      </c>
      <c r="G1867" t="s">
        <v>3842</v>
      </c>
      <c r="H1867" t="s">
        <v>3421</v>
      </c>
      <c r="I1867">
        <v>100</v>
      </c>
      <c r="J1867">
        <v>72.779998779296875</v>
      </c>
      <c r="AV1867">
        <v>72.78</v>
      </c>
    </row>
    <row r="1868" spans="1:48" x14ac:dyDescent="0.3">
      <c r="A1868">
        <v>434</v>
      </c>
      <c r="B1868" t="s">
        <v>411</v>
      </c>
      <c r="C1868" t="s">
        <v>98</v>
      </c>
      <c r="D1868" t="s">
        <v>23</v>
      </c>
      <c r="E1868" t="s">
        <v>62</v>
      </c>
      <c r="F1868" s="107">
        <v>45626</v>
      </c>
      <c r="G1868" t="s">
        <v>3842</v>
      </c>
      <c r="H1868" t="s">
        <v>3426</v>
      </c>
      <c r="I1868">
        <v>200</v>
      </c>
      <c r="J1868">
        <v>0</v>
      </c>
      <c r="AV1868">
        <v>0</v>
      </c>
    </row>
    <row r="1869" spans="1:48" x14ac:dyDescent="0.3">
      <c r="A1869">
        <v>434</v>
      </c>
      <c r="B1869" t="s">
        <v>411</v>
      </c>
      <c r="C1869" t="s">
        <v>98</v>
      </c>
      <c r="D1869" t="s">
        <v>23</v>
      </c>
      <c r="E1869" t="s">
        <v>62</v>
      </c>
      <c r="F1869" s="107">
        <v>45626</v>
      </c>
      <c r="G1869" t="s">
        <v>3842</v>
      </c>
      <c r="H1869" t="s">
        <v>3422</v>
      </c>
      <c r="I1869">
        <v>25</v>
      </c>
      <c r="J1869">
        <v>1</v>
      </c>
      <c r="AV1869">
        <v>1</v>
      </c>
    </row>
    <row r="1870" spans="1:48" x14ac:dyDescent="0.3">
      <c r="A1870">
        <v>434</v>
      </c>
      <c r="B1870" t="s">
        <v>411</v>
      </c>
      <c r="C1870" t="s">
        <v>98</v>
      </c>
      <c r="D1870" t="s">
        <v>23</v>
      </c>
      <c r="E1870" t="s">
        <v>62</v>
      </c>
      <c r="F1870" s="107">
        <v>45626</v>
      </c>
      <c r="G1870" t="s">
        <v>3842</v>
      </c>
      <c r="H1870" t="s">
        <v>3424</v>
      </c>
      <c r="I1870">
        <v>10</v>
      </c>
      <c r="J1870">
        <v>0.10000000149011611</v>
      </c>
      <c r="AV1870">
        <v>0.1</v>
      </c>
    </row>
    <row r="1871" spans="1:48" x14ac:dyDescent="0.3">
      <c r="A1871">
        <v>434</v>
      </c>
      <c r="B1871" t="s">
        <v>411</v>
      </c>
      <c r="C1871" t="s">
        <v>98</v>
      </c>
      <c r="D1871" t="s">
        <v>23</v>
      </c>
      <c r="E1871" t="s">
        <v>62</v>
      </c>
      <c r="F1871" s="107">
        <v>45626</v>
      </c>
      <c r="G1871" t="s">
        <v>3842</v>
      </c>
      <c r="H1871" t="s">
        <v>3427</v>
      </c>
      <c r="I1871">
        <v>200</v>
      </c>
      <c r="J1871">
        <v>0</v>
      </c>
      <c r="AV1871">
        <v>0</v>
      </c>
    </row>
    <row r="1872" spans="1:48" x14ac:dyDescent="0.3">
      <c r="A1872">
        <v>434</v>
      </c>
      <c r="B1872" t="s">
        <v>411</v>
      </c>
      <c r="C1872" t="s">
        <v>98</v>
      </c>
      <c r="D1872" t="s">
        <v>23</v>
      </c>
      <c r="E1872" t="s">
        <v>62</v>
      </c>
      <c r="F1872" s="107">
        <v>45626</v>
      </c>
      <c r="G1872" t="s">
        <v>3842</v>
      </c>
      <c r="H1872" t="s">
        <v>3423</v>
      </c>
      <c r="I1872">
        <v>25</v>
      </c>
      <c r="AV1872">
        <v>0</v>
      </c>
    </row>
    <row r="1873" spans="1:136" x14ac:dyDescent="0.3">
      <c r="A1873">
        <v>436</v>
      </c>
      <c r="B1873" t="s">
        <v>130</v>
      </c>
      <c r="C1873" t="s">
        <v>101</v>
      </c>
      <c r="D1873" t="s">
        <v>23</v>
      </c>
      <c r="E1873" t="s">
        <v>62</v>
      </c>
      <c r="F1873" s="107">
        <v>45626</v>
      </c>
      <c r="G1873" t="s">
        <v>3843</v>
      </c>
      <c r="H1873" t="s">
        <v>3596</v>
      </c>
      <c r="I1873">
        <v>7</v>
      </c>
      <c r="J1873">
        <v>2</v>
      </c>
      <c r="CP1873">
        <v>2</v>
      </c>
    </row>
    <row r="1874" spans="1:136" x14ac:dyDescent="0.3">
      <c r="A1874">
        <v>436</v>
      </c>
      <c r="B1874" t="s">
        <v>130</v>
      </c>
      <c r="C1874" t="s">
        <v>101</v>
      </c>
      <c r="D1874" t="s">
        <v>23</v>
      </c>
      <c r="E1874" t="s">
        <v>62</v>
      </c>
      <c r="F1874" s="107">
        <v>45626</v>
      </c>
      <c r="G1874" t="s">
        <v>3843</v>
      </c>
      <c r="H1874" t="s">
        <v>3595</v>
      </c>
      <c r="I1874">
        <v>7</v>
      </c>
      <c r="J1874">
        <v>8</v>
      </c>
      <c r="CP1874">
        <v>8</v>
      </c>
    </row>
    <row r="1875" spans="1:136" x14ac:dyDescent="0.3">
      <c r="A1875">
        <v>485</v>
      </c>
      <c r="B1875" t="s">
        <v>458</v>
      </c>
      <c r="C1875" t="s">
        <v>101</v>
      </c>
      <c r="D1875" t="s">
        <v>23</v>
      </c>
      <c r="E1875" t="s">
        <v>24</v>
      </c>
      <c r="F1875" s="107">
        <v>45626</v>
      </c>
      <c r="G1875" t="s">
        <v>3844</v>
      </c>
      <c r="H1875" t="s">
        <v>3808</v>
      </c>
      <c r="I1875">
        <v>80</v>
      </c>
      <c r="J1875">
        <v>0</v>
      </c>
      <c r="EC1875">
        <v>0</v>
      </c>
      <c r="ED1875">
        <v>0</v>
      </c>
    </row>
    <row r="1876" spans="1:136" x14ac:dyDescent="0.3">
      <c r="A1876">
        <v>485</v>
      </c>
      <c r="B1876" t="s">
        <v>458</v>
      </c>
      <c r="C1876" t="s">
        <v>101</v>
      </c>
      <c r="D1876" t="s">
        <v>23</v>
      </c>
      <c r="E1876" t="s">
        <v>24</v>
      </c>
      <c r="F1876" s="107">
        <v>45626</v>
      </c>
      <c r="G1876" t="s">
        <v>3844</v>
      </c>
      <c r="H1876" t="s">
        <v>3809</v>
      </c>
      <c r="I1876">
        <v>80</v>
      </c>
      <c r="J1876">
        <v>0</v>
      </c>
      <c r="EC1876">
        <v>0</v>
      </c>
      <c r="ED1876">
        <v>0</v>
      </c>
    </row>
    <row r="1877" spans="1:136" x14ac:dyDescent="0.3">
      <c r="A1877">
        <v>485</v>
      </c>
      <c r="B1877" t="s">
        <v>458</v>
      </c>
      <c r="C1877" t="s">
        <v>101</v>
      </c>
      <c r="D1877" t="s">
        <v>23</v>
      </c>
      <c r="E1877" t="s">
        <v>24</v>
      </c>
      <c r="F1877" s="107">
        <v>45626</v>
      </c>
      <c r="G1877" t="s">
        <v>3844</v>
      </c>
      <c r="H1877" t="s">
        <v>3810</v>
      </c>
      <c r="I1877">
        <v>80</v>
      </c>
      <c r="J1877">
        <v>0</v>
      </c>
      <c r="EC1877">
        <v>0</v>
      </c>
      <c r="ED1877">
        <v>0</v>
      </c>
    </row>
    <row r="1878" spans="1:136" x14ac:dyDescent="0.3">
      <c r="A1878">
        <v>485</v>
      </c>
      <c r="B1878" t="s">
        <v>458</v>
      </c>
      <c r="C1878" t="s">
        <v>101</v>
      </c>
      <c r="D1878" t="s">
        <v>23</v>
      </c>
      <c r="E1878" t="s">
        <v>24</v>
      </c>
      <c r="F1878" s="107">
        <v>45626</v>
      </c>
      <c r="G1878" t="s">
        <v>3844</v>
      </c>
      <c r="H1878" t="s">
        <v>3585</v>
      </c>
      <c r="I1878">
        <v>80</v>
      </c>
      <c r="J1878">
        <v>0</v>
      </c>
      <c r="EC1878">
        <v>0</v>
      </c>
      <c r="ED1878">
        <v>0</v>
      </c>
    </row>
    <row r="1879" spans="1:136" x14ac:dyDescent="0.3">
      <c r="A1879">
        <v>485</v>
      </c>
      <c r="B1879" t="s">
        <v>458</v>
      </c>
      <c r="C1879" t="s">
        <v>101</v>
      </c>
      <c r="D1879" t="s">
        <v>23</v>
      </c>
      <c r="E1879" t="s">
        <v>24</v>
      </c>
      <c r="F1879" s="107">
        <v>45626</v>
      </c>
      <c r="G1879" t="s">
        <v>3844</v>
      </c>
      <c r="H1879" t="s">
        <v>76</v>
      </c>
      <c r="I1879">
        <v>80</v>
      </c>
      <c r="J1879">
        <v>0</v>
      </c>
      <c r="EC1879">
        <v>0</v>
      </c>
      <c r="ED1879">
        <v>0</v>
      </c>
    </row>
    <row r="1880" spans="1:136" x14ac:dyDescent="0.3">
      <c r="A1880">
        <v>485</v>
      </c>
      <c r="B1880" t="s">
        <v>458</v>
      </c>
      <c r="C1880" t="s">
        <v>101</v>
      </c>
      <c r="D1880" t="s">
        <v>23</v>
      </c>
      <c r="E1880" t="s">
        <v>24</v>
      </c>
      <c r="F1880" s="107">
        <v>45626</v>
      </c>
      <c r="G1880" t="s">
        <v>3844</v>
      </c>
      <c r="H1880" t="s">
        <v>3811</v>
      </c>
      <c r="I1880">
        <v>80</v>
      </c>
      <c r="J1880">
        <v>0</v>
      </c>
      <c r="EC1880">
        <v>0</v>
      </c>
      <c r="ED1880">
        <v>0</v>
      </c>
    </row>
    <row r="1881" spans="1:136" x14ac:dyDescent="0.3">
      <c r="A1881">
        <v>485</v>
      </c>
      <c r="B1881" t="s">
        <v>458</v>
      </c>
      <c r="C1881" t="s">
        <v>101</v>
      </c>
      <c r="D1881" t="s">
        <v>23</v>
      </c>
      <c r="E1881" t="s">
        <v>24</v>
      </c>
      <c r="F1881" s="107">
        <v>45626</v>
      </c>
      <c r="G1881" t="s">
        <v>3844</v>
      </c>
      <c r="H1881" t="s">
        <v>3812</v>
      </c>
      <c r="I1881">
        <v>80</v>
      </c>
      <c r="J1881">
        <v>100</v>
      </c>
      <c r="EC1881">
        <v>1</v>
      </c>
      <c r="ED1881">
        <v>1</v>
      </c>
    </row>
    <row r="1882" spans="1:136" x14ac:dyDescent="0.3">
      <c r="A1882">
        <v>485</v>
      </c>
      <c r="B1882" t="s">
        <v>458</v>
      </c>
      <c r="C1882" t="s">
        <v>101</v>
      </c>
      <c r="D1882" t="s">
        <v>23</v>
      </c>
      <c r="E1882" t="s">
        <v>24</v>
      </c>
      <c r="F1882" s="107">
        <v>45626</v>
      </c>
      <c r="G1882" t="s">
        <v>3844</v>
      </c>
      <c r="H1882" t="s">
        <v>51</v>
      </c>
      <c r="I1882">
        <v>80</v>
      </c>
      <c r="J1882">
        <v>0</v>
      </c>
      <c r="EC1882">
        <v>0</v>
      </c>
      <c r="ED1882">
        <v>0</v>
      </c>
    </row>
    <row r="1883" spans="1:136" x14ac:dyDescent="0.3">
      <c r="A1883">
        <v>485</v>
      </c>
      <c r="B1883" t="s">
        <v>458</v>
      </c>
      <c r="C1883" t="s">
        <v>101</v>
      </c>
      <c r="D1883" t="s">
        <v>23</v>
      </c>
      <c r="E1883" t="s">
        <v>24</v>
      </c>
      <c r="F1883" s="107">
        <v>45626</v>
      </c>
      <c r="G1883" t="s">
        <v>3844</v>
      </c>
      <c r="H1883" t="s">
        <v>3835</v>
      </c>
      <c r="I1883">
        <v>80</v>
      </c>
      <c r="J1883">
        <v>0</v>
      </c>
      <c r="EC1883">
        <v>0</v>
      </c>
      <c r="ED1883">
        <v>0</v>
      </c>
    </row>
    <row r="1884" spans="1:136" x14ac:dyDescent="0.3">
      <c r="A1884">
        <v>488</v>
      </c>
      <c r="B1884" t="s">
        <v>461</v>
      </c>
      <c r="C1884" t="s">
        <v>101</v>
      </c>
      <c r="D1884" t="s">
        <v>23</v>
      </c>
      <c r="E1884" t="s">
        <v>24</v>
      </c>
      <c r="F1884" s="107">
        <v>45626</v>
      </c>
      <c r="G1884" t="s">
        <v>3845</v>
      </c>
      <c r="H1884" t="s">
        <v>3808</v>
      </c>
      <c r="I1884">
        <v>85</v>
      </c>
      <c r="J1884">
        <v>92.110000610351563</v>
      </c>
      <c r="EE1884">
        <v>105</v>
      </c>
      <c r="EF1884">
        <v>114</v>
      </c>
    </row>
    <row r="1885" spans="1:136" x14ac:dyDescent="0.3">
      <c r="A1885">
        <v>488</v>
      </c>
      <c r="B1885" t="s">
        <v>461</v>
      </c>
      <c r="C1885" t="s">
        <v>101</v>
      </c>
      <c r="D1885" t="s">
        <v>23</v>
      </c>
      <c r="E1885" t="s">
        <v>24</v>
      </c>
      <c r="F1885" s="107">
        <v>45626</v>
      </c>
      <c r="G1885" t="s">
        <v>3845</v>
      </c>
      <c r="H1885" t="s">
        <v>3809</v>
      </c>
      <c r="I1885">
        <v>85</v>
      </c>
      <c r="J1885">
        <v>95.739997863769531</v>
      </c>
      <c r="EE1885">
        <v>45</v>
      </c>
      <c r="EF1885">
        <v>47</v>
      </c>
    </row>
    <row r="1886" spans="1:136" x14ac:dyDescent="0.3">
      <c r="A1886">
        <v>488</v>
      </c>
      <c r="B1886" t="s">
        <v>461</v>
      </c>
      <c r="C1886" t="s">
        <v>101</v>
      </c>
      <c r="D1886" t="s">
        <v>23</v>
      </c>
      <c r="E1886" t="s">
        <v>24</v>
      </c>
      <c r="F1886" s="107">
        <v>45626</v>
      </c>
      <c r="G1886" t="s">
        <v>3845</v>
      </c>
      <c r="H1886" t="s">
        <v>3810</v>
      </c>
      <c r="I1886">
        <v>85</v>
      </c>
      <c r="J1886">
        <v>98.199996948242188</v>
      </c>
      <c r="EE1886">
        <v>109</v>
      </c>
      <c r="EF1886">
        <v>111</v>
      </c>
    </row>
    <row r="1887" spans="1:136" x14ac:dyDescent="0.3">
      <c r="A1887">
        <v>488</v>
      </c>
      <c r="B1887" t="s">
        <v>461</v>
      </c>
      <c r="C1887" t="s">
        <v>101</v>
      </c>
      <c r="D1887" t="s">
        <v>23</v>
      </c>
      <c r="E1887" t="s">
        <v>24</v>
      </c>
      <c r="F1887" s="107">
        <v>45626</v>
      </c>
      <c r="G1887" t="s">
        <v>3845</v>
      </c>
      <c r="H1887" t="s">
        <v>3585</v>
      </c>
      <c r="I1887">
        <v>85</v>
      </c>
      <c r="J1887">
        <v>0</v>
      </c>
      <c r="EE1887">
        <v>0</v>
      </c>
      <c r="EF1887">
        <v>0</v>
      </c>
    </row>
    <row r="1888" spans="1:136" x14ac:dyDescent="0.3">
      <c r="A1888">
        <v>488</v>
      </c>
      <c r="B1888" t="s">
        <v>461</v>
      </c>
      <c r="C1888" t="s">
        <v>101</v>
      </c>
      <c r="D1888" t="s">
        <v>23</v>
      </c>
      <c r="E1888" t="s">
        <v>24</v>
      </c>
      <c r="F1888" s="107">
        <v>45626</v>
      </c>
      <c r="G1888" t="s">
        <v>3845</v>
      </c>
      <c r="H1888" t="s">
        <v>76</v>
      </c>
      <c r="I1888">
        <v>85</v>
      </c>
      <c r="J1888">
        <v>0</v>
      </c>
      <c r="EE1888">
        <v>0</v>
      </c>
      <c r="EF1888">
        <v>0</v>
      </c>
    </row>
    <row r="1889" spans="1:136" x14ac:dyDescent="0.3">
      <c r="A1889">
        <v>488</v>
      </c>
      <c r="B1889" t="s">
        <v>461</v>
      </c>
      <c r="C1889" t="s">
        <v>101</v>
      </c>
      <c r="D1889" t="s">
        <v>23</v>
      </c>
      <c r="E1889" t="s">
        <v>24</v>
      </c>
      <c r="F1889" s="107">
        <v>45626</v>
      </c>
      <c r="G1889" t="s">
        <v>3845</v>
      </c>
      <c r="H1889" t="s">
        <v>3811</v>
      </c>
      <c r="I1889">
        <v>85</v>
      </c>
      <c r="J1889">
        <v>100</v>
      </c>
      <c r="EE1889">
        <v>28</v>
      </c>
      <c r="EF1889">
        <v>28</v>
      </c>
    </row>
    <row r="1890" spans="1:136" x14ac:dyDescent="0.3">
      <c r="A1890">
        <v>488</v>
      </c>
      <c r="B1890" t="s">
        <v>461</v>
      </c>
      <c r="C1890" t="s">
        <v>101</v>
      </c>
      <c r="D1890" t="s">
        <v>23</v>
      </c>
      <c r="E1890" t="s">
        <v>24</v>
      </c>
      <c r="F1890" s="107">
        <v>45626</v>
      </c>
      <c r="G1890" t="s">
        <v>3845</v>
      </c>
      <c r="H1890" t="s">
        <v>3812</v>
      </c>
      <c r="I1890">
        <v>85</v>
      </c>
      <c r="J1890">
        <v>95.55999755859375</v>
      </c>
      <c r="EE1890">
        <v>43</v>
      </c>
      <c r="EF1890">
        <v>45</v>
      </c>
    </row>
    <row r="1891" spans="1:136" x14ac:dyDescent="0.3">
      <c r="A1891">
        <v>488</v>
      </c>
      <c r="B1891" t="s">
        <v>461</v>
      </c>
      <c r="C1891" t="s">
        <v>101</v>
      </c>
      <c r="D1891" t="s">
        <v>23</v>
      </c>
      <c r="E1891" t="s">
        <v>24</v>
      </c>
      <c r="F1891" s="107">
        <v>45626</v>
      </c>
      <c r="G1891" t="s">
        <v>3845</v>
      </c>
      <c r="H1891" t="s">
        <v>51</v>
      </c>
      <c r="I1891">
        <v>85</v>
      </c>
      <c r="J1891">
        <v>0</v>
      </c>
      <c r="EE1891">
        <v>0</v>
      </c>
      <c r="EF1891">
        <v>0</v>
      </c>
    </row>
    <row r="1892" spans="1:136" x14ac:dyDescent="0.3">
      <c r="A1892">
        <v>488</v>
      </c>
      <c r="B1892" t="s">
        <v>461</v>
      </c>
      <c r="C1892" t="s">
        <v>101</v>
      </c>
      <c r="D1892" t="s">
        <v>23</v>
      </c>
      <c r="E1892" t="s">
        <v>24</v>
      </c>
      <c r="F1892" s="107">
        <v>45626</v>
      </c>
      <c r="G1892" t="s">
        <v>3845</v>
      </c>
      <c r="H1892" t="s">
        <v>3835</v>
      </c>
      <c r="I1892">
        <v>85</v>
      </c>
      <c r="J1892">
        <v>100</v>
      </c>
      <c r="EE1892">
        <v>11</v>
      </c>
      <c r="EF1892">
        <v>11</v>
      </c>
    </row>
    <row r="1893" spans="1:136" x14ac:dyDescent="0.3">
      <c r="A1893">
        <v>208</v>
      </c>
      <c r="B1893" t="s">
        <v>149</v>
      </c>
      <c r="C1893" t="s">
        <v>98</v>
      </c>
      <c r="D1893" t="s">
        <v>23</v>
      </c>
      <c r="E1893" t="s">
        <v>62</v>
      </c>
      <c r="F1893" s="107">
        <v>45657</v>
      </c>
      <c r="G1893" t="s">
        <v>2903</v>
      </c>
      <c r="H1893" t="s">
        <v>3421</v>
      </c>
      <c r="I1893">
        <v>950</v>
      </c>
      <c r="J1893">
        <v>500</v>
      </c>
      <c r="K1893">
        <v>500</v>
      </c>
    </row>
    <row r="1894" spans="1:136" x14ac:dyDescent="0.3">
      <c r="A1894">
        <v>208</v>
      </c>
      <c r="B1894" t="s">
        <v>149</v>
      </c>
      <c r="C1894" t="s">
        <v>98</v>
      </c>
      <c r="D1894" t="s">
        <v>23</v>
      </c>
      <c r="E1894" t="s">
        <v>62</v>
      </c>
      <c r="F1894" s="107">
        <v>45657</v>
      </c>
      <c r="G1894" t="s">
        <v>2903</v>
      </c>
      <c r="H1894" t="s">
        <v>3426</v>
      </c>
      <c r="I1894">
        <v>25</v>
      </c>
      <c r="J1894">
        <v>22.5</v>
      </c>
      <c r="K1894">
        <v>22.5</v>
      </c>
    </row>
    <row r="1895" spans="1:136" x14ac:dyDescent="0.3">
      <c r="A1895">
        <v>208</v>
      </c>
      <c r="B1895" t="s">
        <v>149</v>
      </c>
      <c r="C1895" t="s">
        <v>98</v>
      </c>
      <c r="D1895" t="s">
        <v>23</v>
      </c>
      <c r="E1895" t="s">
        <v>62</v>
      </c>
      <c r="F1895" s="107">
        <v>45657</v>
      </c>
      <c r="G1895" t="s">
        <v>2903</v>
      </c>
      <c r="H1895" t="s">
        <v>3422</v>
      </c>
      <c r="I1895">
        <v>200</v>
      </c>
      <c r="J1895">
        <v>192</v>
      </c>
      <c r="K1895">
        <v>192</v>
      </c>
    </row>
    <row r="1896" spans="1:136" x14ac:dyDescent="0.3">
      <c r="A1896">
        <v>208</v>
      </c>
      <c r="B1896" t="s">
        <v>149</v>
      </c>
      <c r="C1896" t="s">
        <v>98</v>
      </c>
      <c r="D1896" t="s">
        <v>23</v>
      </c>
      <c r="E1896" t="s">
        <v>62</v>
      </c>
      <c r="F1896" s="107">
        <v>45657</v>
      </c>
      <c r="G1896" t="s">
        <v>2903</v>
      </c>
      <c r="H1896" t="s">
        <v>3424</v>
      </c>
      <c r="I1896">
        <v>0</v>
      </c>
      <c r="J1896">
        <v>0</v>
      </c>
      <c r="K1896">
        <v>0</v>
      </c>
    </row>
    <row r="1897" spans="1:136" x14ac:dyDescent="0.3">
      <c r="A1897">
        <v>208</v>
      </c>
      <c r="B1897" t="s">
        <v>149</v>
      </c>
      <c r="C1897" t="s">
        <v>98</v>
      </c>
      <c r="D1897" t="s">
        <v>23</v>
      </c>
      <c r="E1897" t="s">
        <v>62</v>
      </c>
      <c r="F1897" s="107">
        <v>45657</v>
      </c>
      <c r="G1897" t="s">
        <v>2903</v>
      </c>
      <c r="H1897" t="s">
        <v>3427</v>
      </c>
      <c r="I1897">
        <v>25</v>
      </c>
      <c r="J1897">
        <v>6</v>
      </c>
      <c r="K1897">
        <v>6</v>
      </c>
    </row>
    <row r="1898" spans="1:136" x14ac:dyDescent="0.3">
      <c r="A1898">
        <v>208</v>
      </c>
      <c r="B1898" t="s">
        <v>149</v>
      </c>
      <c r="C1898" t="s">
        <v>98</v>
      </c>
      <c r="D1898" t="s">
        <v>23</v>
      </c>
      <c r="E1898" t="s">
        <v>62</v>
      </c>
      <c r="F1898" s="107">
        <v>45657</v>
      </c>
      <c r="G1898" t="s">
        <v>2903</v>
      </c>
      <c r="H1898" t="s">
        <v>3423</v>
      </c>
      <c r="I1898">
        <v>350</v>
      </c>
      <c r="J1898">
        <v>218.5</v>
      </c>
      <c r="K1898">
        <v>218.5</v>
      </c>
    </row>
    <row r="1899" spans="1:136" x14ac:dyDescent="0.3">
      <c r="A1899">
        <v>214</v>
      </c>
      <c r="B1899" t="s">
        <v>152</v>
      </c>
      <c r="C1899" t="s">
        <v>98</v>
      </c>
      <c r="D1899" t="s">
        <v>23</v>
      </c>
      <c r="E1899" t="s">
        <v>62</v>
      </c>
      <c r="F1899" s="107">
        <v>45657</v>
      </c>
      <c r="G1899" t="s">
        <v>2906</v>
      </c>
      <c r="H1899" t="s">
        <v>3421</v>
      </c>
      <c r="I1899">
        <v>5500</v>
      </c>
      <c r="J1899">
        <v>1180</v>
      </c>
      <c r="L1899">
        <v>474</v>
      </c>
      <c r="M1899">
        <v>706</v>
      </c>
    </row>
    <row r="1900" spans="1:136" x14ac:dyDescent="0.3">
      <c r="A1900">
        <v>214</v>
      </c>
      <c r="B1900" t="s">
        <v>152</v>
      </c>
      <c r="C1900" t="s">
        <v>98</v>
      </c>
      <c r="D1900" t="s">
        <v>23</v>
      </c>
      <c r="E1900" t="s">
        <v>62</v>
      </c>
      <c r="F1900" s="107">
        <v>45657</v>
      </c>
      <c r="G1900" t="s">
        <v>2906</v>
      </c>
      <c r="H1900" t="s">
        <v>3423</v>
      </c>
      <c r="I1900">
        <v>1000</v>
      </c>
      <c r="J1900">
        <v>0</v>
      </c>
      <c r="L1900">
        <v>11</v>
      </c>
      <c r="M1900">
        <v>442.2</v>
      </c>
    </row>
    <row r="1901" spans="1:136" x14ac:dyDescent="0.3">
      <c r="A1901">
        <v>214</v>
      </c>
      <c r="B1901" t="s">
        <v>152</v>
      </c>
      <c r="C1901" t="s">
        <v>98</v>
      </c>
      <c r="D1901" t="s">
        <v>23</v>
      </c>
      <c r="E1901" t="s">
        <v>62</v>
      </c>
      <c r="F1901" s="107">
        <v>45657</v>
      </c>
      <c r="G1901" t="s">
        <v>2906</v>
      </c>
      <c r="H1901" t="s">
        <v>3426</v>
      </c>
      <c r="I1901">
        <v>7500</v>
      </c>
      <c r="J1901">
        <v>0</v>
      </c>
      <c r="L1901">
        <v>0</v>
      </c>
      <c r="M1901">
        <v>0</v>
      </c>
    </row>
    <row r="1902" spans="1:136" x14ac:dyDescent="0.3">
      <c r="A1902">
        <v>214</v>
      </c>
      <c r="B1902" t="s">
        <v>152</v>
      </c>
      <c r="C1902" t="s">
        <v>98</v>
      </c>
      <c r="D1902" t="s">
        <v>23</v>
      </c>
      <c r="E1902" t="s">
        <v>62</v>
      </c>
      <c r="F1902" s="107">
        <v>45657</v>
      </c>
      <c r="G1902" t="s">
        <v>2906</v>
      </c>
      <c r="H1902" t="s">
        <v>3422</v>
      </c>
      <c r="I1902">
        <v>1000</v>
      </c>
      <c r="J1902">
        <v>310.20001220703119</v>
      </c>
      <c r="L1902">
        <v>39.700000000000003</v>
      </c>
      <c r="M1902">
        <v>270.5</v>
      </c>
    </row>
    <row r="1903" spans="1:136" x14ac:dyDescent="0.3">
      <c r="A1903">
        <v>214</v>
      </c>
      <c r="B1903" t="s">
        <v>152</v>
      </c>
      <c r="C1903" t="s">
        <v>98</v>
      </c>
      <c r="D1903" t="s">
        <v>23</v>
      </c>
      <c r="E1903" t="s">
        <v>62</v>
      </c>
      <c r="F1903" s="107">
        <v>45657</v>
      </c>
      <c r="G1903" t="s">
        <v>2906</v>
      </c>
      <c r="H1903" t="s">
        <v>3424</v>
      </c>
      <c r="I1903">
        <v>1</v>
      </c>
      <c r="J1903">
        <v>0</v>
      </c>
      <c r="L1903">
        <v>0</v>
      </c>
      <c r="M1903">
        <v>0</v>
      </c>
    </row>
    <row r="1904" spans="1:136" x14ac:dyDescent="0.3">
      <c r="A1904">
        <v>214</v>
      </c>
      <c r="B1904" t="s">
        <v>152</v>
      </c>
      <c r="C1904" t="s">
        <v>98</v>
      </c>
      <c r="D1904" t="s">
        <v>23</v>
      </c>
      <c r="E1904" t="s">
        <v>62</v>
      </c>
      <c r="F1904" s="107">
        <v>45657</v>
      </c>
      <c r="G1904" t="s">
        <v>2906</v>
      </c>
      <c r="H1904" t="s">
        <v>3427</v>
      </c>
      <c r="I1904">
        <v>1</v>
      </c>
      <c r="J1904">
        <v>0</v>
      </c>
      <c r="L1904">
        <v>2.71</v>
      </c>
      <c r="M1904">
        <v>4.01</v>
      </c>
    </row>
    <row r="1905" spans="1:46" x14ac:dyDescent="0.3">
      <c r="A1905">
        <v>217</v>
      </c>
      <c r="B1905" t="s">
        <v>156</v>
      </c>
      <c r="C1905" t="s">
        <v>98</v>
      </c>
      <c r="D1905" t="s">
        <v>23</v>
      </c>
      <c r="E1905" t="s">
        <v>24</v>
      </c>
      <c r="F1905" s="107">
        <v>45657</v>
      </c>
      <c r="G1905" t="s">
        <v>2910</v>
      </c>
      <c r="H1905" t="s">
        <v>3421</v>
      </c>
      <c r="I1905">
        <v>20</v>
      </c>
      <c r="J1905">
        <v>40.169998168945313</v>
      </c>
      <c r="L1905">
        <v>474</v>
      </c>
      <c r="M1905">
        <v>706</v>
      </c>
      <c r="AS1905">
        <v>474</v>
      </c>
    </row>
    <row r="1906" spans="1:46" x14ac:dyDescent="0.3">
      <c r="A1906">
        <v>217</v>
      </c>
      <c r="B1906" t="s">
        <v>156</v>
      </c>
      <c r="C1906" t="s">
        <v>98</v>
      </c>
      <c r="D1906" t="s">
        <v>23</v>
      </c>
      <c r="E1906" t="s">
        <v>24</v>
      </c>
      <c r="F1906" s="107">
        <v>45657</v>
      </c>
      <c r="G1906" t="s">
        <v>2910</v>
      </c>
      <c r="H1906" t="s">
        <v>3423</v>
      </c>
      <c r="I1906">
        <v>20</v>
      </c>
      <c r="J1906">
        <v>2.4300000667572021</v>
      </c>
      <c r="L1906">
        <v>11</v>
      </c>
      <c r="M1906">
        <v>442.2</v>
      </c>
      <c r="AS1906">
        <v>11</v>
      </c>
    </row>
    <row r="1907" spans="1:46" x14ac:dyDescent="0.3">
      <c r="A1907">
        <v>217</v>
      </c>
      <c r="B1907" t="s">
        <v>156</v>
      </c>
      <c r="C1907" t="s">
        <v>98</v>
      </c>
      <c r="D1907" t="s">
        <v>23</v>
      </c>
      <c r="E1907" t="s">
        <v>24</v>
      </c>
      <c r="F1907" s="107">
        <v>45657</v>
      </c>
      <c r="G1907" t="s">
        <v>2910</v>
      </c>
      <c r="H1907" t="s">
        <v>3426</v>
      </c>
      <c r="I1907">
        <v>20</v>
      </c>
      <c r="J1907">
        <v>0</v>
      </c>
      <c r="L1907">
        <v>0</v>
      </c>
      <c r="M1907">
        <v>0</v>
      </c>
      <c r="AS1907">
        <v>0</v>
      </c>
    </row>
    <row r="1908" spans="1:46" x14ac:dyDescent="0.3">
      <c r="A1908">
        <v>217</v>
      </c>
      <c r="B1908" t="s">
        <v>156</v>
      </c>
      <c r="C1908" t="s">
        <v>98</v>
      </c>
      <c r="D1908" t="s">
        <v>23</v>
      </c>
      <c r="E1908" t="s">
        <v>24</v>
      </c>
      <c r="F1908" s="107">
        <v>45657</v>
      </c>
      <c r="G1908" t="s">
        <v>2910</v>
      </c>
      <c r="H1908" t="s">
        <v>3422</v>
      </c>
      <c r="I1908">
        <v>20</v>
      </c>
      <c r="J1908">
        <v>12.80000019073486</v>
      </c>
      <c r="L1908">
        <v>39.700000000000003</v>
      </c>
      <c r="M1908">
        <v>270.5</v>
      </c>
      <c r="AS1908">
        <v>39.700000000000003</v>
      </c>
    </row>
    <row r="1909" spans="1:46" x14ac:dyDescent="0.3">
      <c r="A1909">
        <v>217</v>
      </c>
      <c r="B1909" t="s">
        <v>156</v>
      </c>
      <c r="C1909" t="s">
        <v>98</v>
      </c>
      <c r="D1909" t="s">
        <v>23</v>
      </c>
      <c r="E1909" t="s">
        <v>24</v>
      </c>
      <c r="F1909" s="107">
        <v>45657</v>
      </c>
      <c r="G1909" t="s">
        <v>2910</v>
      </c>
      <c r="H1909" t="s">
        <v>3427</v>
      </c>
      <c r="I1909">
        <v>20</v>
      </c>
      <c r="J1909">
        <v>40.330001831054688</v>
      </c>
      <c r="L1909">
        <v>2.71</v>
      </c>
      <c r="M1909">
        <v>4.01</v>
      </c>
      <c r="AS1909">
        <v>2.71</v>
      </c>
    </row>
    <row r="1910" spans="1:46" x14ac:dyDescent="0.3">
      <c r="A1910">
        <v>218</v>
      </c>
      <c r="B1910" t="s">
        <v>157</v>
      </c>
      <c r="C1910" t="s">
        <v>98</v>
      </c>
      <c r="D1910" t="s">
        <v>23</v>
      </c>
      <c r="E1910" t="s">
        <v>62</v>
      </c>
      <c r="F1910" s="107">
        <v>45657</v>
      </c>
      <c r="G1910" t="s">
        <v>2912</v>
      </c>
      <c r="H1910" t="s">
        <v>3423</v>
      </c>
      <c r="I1910">
        <v>76000</v>
      </c>
      <c r="J1910">
        <v>42180</v>
      </c>
      <c r="N1910">
        <v>42180</v>
      </c>
    </row>
    <row r="1911" spans="1:46" x14ac:dyDescent="0.3">
      <c r="A1911">
        <v>218</v>
      </c>
      <c r="B1911" t="s">
        <v>157</v>
      </c>
      <c r="C1911" t="s">
        <v>98</v>
      </c>
      <c r="D1911" t="s">
        <v>23</v>
      </c>
      <c r="E1911" t="s">
        <v>62</v>
      </c>
      <c r="F1911" s="107">
        <v>45657</v>
      </c>
      <c r="G1911" t="s">
        <v>2912</v>
      </c>
      <c r="H1911" t="s">
        <v>3426</v>
      </c>
      <c r="I1911">
        <v>5000</v>
      </c>
      <c r="J1911">
        <v>3600</v>
      </c>
      <c r="N1911">
        <v>3600</v>
      </c>
    </row>
    <row r="1912" spans="1:46" x14ac:dyDescent="0.3">
      <c r="A1912">
        <v>218</v>
      </c>
      <c r="B1912" t="s">
        <v>157</v>
      </c>
      <c r="C1912" t="s">
        <v>98</v>
      </c>
      <c r="D1912" t="s">
        <v>23</v>
      </c>
      <c r="E1912" t="s">
        <v>62</v>
      </c>
      <c r="F1912" s="107">
        <v>45657</v>
      </c>
      <c r="G1912" t="s">
        <v>2912</v>
      </c>
      <c r="H1912" t="s">
        <v>3422</v>
      </c>
      <c r="I1912">
        <v>24000</v>
      </c>
      <c r="J1912">
        <v>22720</v>
      </c>
      <c r="N1912">
        <v>22720</v>
      </c>
    </row>
    <row r="1913" spans="1:46" x14ac:dyDescent="0.3">
      <c r="A1913">
        <v>218</v>
      </c>
      <c r="B1913" t="s">
        <v>157</v>
      </c>
      <c r="C1913" t="s">
        <v>98</v>
      </c>
      <c r="D1913" t="s">
        <v>23</v>
      </c>
      <c r="E1913" t="s">
        <v>62</v>
      </c>
      <c r="F1913" s="107">
        <v>45657</v>
      </c>
      <c r="G1913" t="s">
        <v>2912</v>
      </c>
      <c r="H1913" t="s">
        <v>3424</v>
      </c>
      <c r="I1913">
        <v>5000</v>
      </c>
      <c r="J1913">
        <v>4080</v>
      </c>
      <c r="N1913">
        <v>4080</v>
      </c>
    </row>
    <row r="1914" spans="1:46" x14ac:dyDescent="0.3">
      <c r="A1914">
        <v>218</v>
      </c>
      <c r="B1914" t="s">
        <v>157</v>
      </c>
      <c r="C1914" t="s">
        <v>98</v>
      </c>
      <c r="D1914" t="s">
        <v>23</v>
      </c>
      <c r="E1914" t="s">
        <v>62</v>
      </c>
      <c r="F1914" s="107">
        <v>45657</v>
      </c>
      <c r="G1914" t="s">
        <v>2912</v>
      </c>
      <c r="H1914" t="s">
        <v>3427</v>
      </c>
      <c r="I1914">
        <v>2000</v>
      </c>
      <c r="J1914">
        <v>945</v>
      </c>
      <c r="N1914">
        <v>945</v>
      </c>
    </row>
    <row r="1915" spans="1:46" x14ac:dyDescent="0.3">
      <c r="A1915">
        <v>218</v>
      </c>
      <c r="B1915" t="s">
        <v>157</v>
      </c>
      <c r="C1915" t="s">
        <v>98</v>
      </c>
      <c r="D1915" t="s">
        <v>23</v>
      </c>
      <c r="E1915" t="s">
        <v>62</v>
      </c>
      <c r="F1915" s="107">
        <v>45657</v>
      </c>
      <c r="G1915" t="s">
        <v>2912</v>
      </c>
      <c r="H1915" t="s">
        <v>3421</v>
      </c>
      <c r="I1915">
        <v>76000</v>
      </c>
      <c r="J1915">
        <v>53449.55078125</v>
      </c>
      <c r="N1915">
        <v>53449.55</v>
      </c>
    </row>
    <row r="1916" spans="1:46" x14ac:dyDescent="0.3">
      <c r="A1916">
        <v>225</v>
      </c>
      <c r="B1916" t="s">
        <v>165</v>
      </c>
      <c r="C1916" t="s">
        <v>98</v>
      </c>
      <c r="D1916" t="s">
        <v>23</v>
      </c>
      <c r="E1916" t="s">
        <v>24</v>
      </c>
      <c r="F1916" s="107">
        <v>45657</v>
      </c>
      <c r="G1916" t="s">
        <v>2922</v>
      </c>
      <c r="H1916" t="s">
        <v>3421</v>
      </c>
      <c r="I1916">
        <v>1</v>
      </c>
      <c r="J1916">
        <v>3</v>
      </c>
      <c r="AT1916">
        <v>3</v>
      </c>
    </row>
    <row r="1917" spans="1:46" x14ac:dyDescent="0.3">
      <c r="A1917">
        <v>225</v>
      </c>
      <c r="B1917" t="s">
        <v>165</v>
      </c>
      <c r="C1917" t="s">
        <v>98</v>
      </c>
      <c r="D1917" t="s">
        <v>23</v>
      </c>
      <c r="E1917" t="s">
        <v>24</v>
      </c>
      <c r="F1917" s="107">
        <v>45657</v>
      </c>
      <c r="G1917" t="s">
        <v>2922</v>
      </c>
      <c r="H1917" t="s">
        <v>3423</v>
      </c>
      <c r="I1917">
        <v>1</v>
      </c>
      <c r="J1917">
        <v>3</v>
      </c>
      <c r="AT1917">
        <v>3</v>
      </c>
    </row>
    <row r="1918" spans="1:46" x14ac:dyDescent="0.3">
      <c r="A1918">
        <v>225</v>
      </c>
      <c r="B1918" t="s">
        <v>165</v>
      </c>
      <c r="C1918" t="s">
        <v>98</v>
      </c>
      <c r="D1918" t="s">
        <v>23</v>
      </c>
      <c r="E1918" t="s">
        <v>24</v>
      </c>
      <c r="F1918" s="107">
        <v>45657</v>
      </c>
      <c r="G1918" t="s">
        <v>2922</v>
      </c>
      <c r="H1918" t="s">
        <v>3426</v>
      </c>
      <c r="I1918">
        <v>1</v>
      </c>
      <c r="J1918">
        <v>0</v>
      </c>
      <c r="AT1918">
        <v>0</v>
      </c>
    </row>
    <row r="1919" spans="1:46" x14ac:dyDescent="0.3">
      <c r="A1919">
        <v>225</v>
      </c>
      <c r="B1919" t="s">
        <v>165</v>
      </c>
      <c r="C1919" t="s">
        <v>98</v>
      </c>
      <c r="D1919" t="s">
        <v>23</v>
      </c>
      <c r="E1919" t="s">
        <v>24</v>
      </c>
      <c r="F1919" s="107">
        <v>45657</v>
      </c>
      <c r="G1919" t="s">
        <v>2922</v>
      </c>
      <c r="H1919" t="s">
        <v>3422</v>
      </c>
      <c r="I1919">
        <v>1</v>
      </c>
      <c r="J1919">
        <v>10</v>
      </c>
      <c r="AT1919">
        <v>10</v>
      </c>
    </row>
    <row r="1920" spans="1:46" x14ac:dyDescent="0.3">
      <c r="A1920">
        <v>225</v>
      </c>
      <c r="B1920" t="s">
        <v>165</v>
      </c>
      <c r="C1920" t="s">
        <v>98</v>
      </c>
      <c r="D1920" t="s">
        <v>23</v>
      </c>
      <c r="E1920" t="s">
        <v>24</v>
      </c>
      <c r="F1920" s="107">
        <v>45657</v>
      </c>
      <c r="G1920" t="s">
        <v>2922</v>
      </c>
      <c r="H1920" t="s">
        <v>3427</v>
      </c>
      <c r="I1920">
        <v>1</v>
      </c>
      <c r="J1920">
        <v>1</v>
      </c>
      <c r="AT1920">
        <v>1</v>
      </c>
    </row>
    <row r="1921" spans="1:134" x14ac:dyDescent="0.3">
      <c r="A1921">
        <v>225</v>
      </c>
      <c r="B1921" t="s">
        <v>165</v>
      </c>
      <c r="C1921" t="s">
        <v>98</v>
      </c>
      <c r="D1921" t="s">
        <v>23</v>
      </c>
      <c r="E1921" t="s">
        <v>24</v>
      </c>
      <c r="F1921" s="107">
        <v>45657</v>
      </c>
      <c r="G1921" t="s">
        <v>2922</v>
      </c>
      <c r="H1921" t="s">
        <v>3424</v>
      </c>
      <c r="I1921">
        <v>1</v>
      </c>
      <c r="J1921">
        <v>1</v>
      </c>
      <c r="AT1921">
        <v>1</v>
      </c>
    </row>
    <row r="1922" spans="1:134" x14ac:dyDescent="0.3">
      <c r="A1922">
        <v>434</v>
      </c>
      <c r="B1922" t="s">
        <v>411</v>
      </c>
      <c r="C1922" t="s">
        <v>98</v>
      </c>
      <c r="D1922" t="s">
        <v>23</v>
      </c>
      <c r="E1922" t="s">
        <v>62</v>
      </c>
      <c r="F1922" s="107">
        <v>45657</v>
      </c>
      <c r="G1922" t="s">
        <v>3165</v>
      </c>
      <c r="H1922" t="s">
        <v>3421</v>
      </c>
      <c r="I1922">
        <v>100</v>
      </c>
      <c r="J1922">
        <v>2355.60009765625</v>
      </c>
      <c r="AV1922">
        <v>2355.6</v>
      </c>
    </row>
    <row r="1923" spans="1:134" x14ac:dyDescent="0.3">
      <c r="A1923">
        <v>434</v>
      </c>
      <c r="B1923" t="s">
        <v>411</v>
      </c>
      <c r="C1923" t="s">
        <v>98</v>
      </c>
      <c r="D1923" t="s">
        <v>23</v>
      </c>
      <c r="E1923" t="s">
        <v>62</v>
      </c>
      <c r="F1923" s="107">
        <v>45657</v>
      </c>
      <c r="G1923" t="s">
        <v>3165</v>
      </c>
      <c r="H1923" t="s">
        <v>3423</v>
      </c>
      <c r="I1923">
        <v>25</v>
      </c>
      <c r="J1923">
        <v>1.7899999618530269</v>
      </c>
      <c r="AV1923">
        <v>1.79</v>
      </c>
    </row>
    <row r="1924" spans="1:134" x14ac:dyDescent="0.3">
      <c r="A1924">
        <v>434</v>
      </c>
      <c r="B1924" t="s">
        <v>411</v>
      </c>
      <c r="C1924" t="s">
        <v>98</v>
      </c>
      <c r="D1924" t="s">
        <v>23</v>
      </c>
      <c r="E1924" t="s">
        <v>62</v>
      </c>
      <c r="F1924" s="107">
        <v>45657</v>
      </c>
      <c r="G1924" t="s">
        <v>3165</v>
      </c>
      <c r="H1924" t="s">
        <v>3422</v>
      </c>
      <c r="I1924">
        <v>25</v>
      </c>
      <c r="J1924">
        <v>6.9000000953674316</v>
      </c>
      <c r="AV1924">
        <v>6.9</v>
      </c>
    </row>
    <row r="1925" spans="1:134" x14ac:dyDescent="0.3">
      <c r="A1925">
        <v>434</v>
      </c>
      <c r="B1925" t="s">
        <v>411</v>
      </c>
      <c r="C1925" t="s">
        <v>98</v>
      </c>
      <c r="D1925" t="s">
        <v>23</v>
      </c>
      <c r="E1925" t="s">
        <v>62</v>
      </c>
      <c r="F1925" s="107">
        <v>45657</v>
      </c>
      <c r="G1925" t="s">
        <v>3165</v>
      </c>
      <c r="H1925" t="s">
        <v>3424</v>
      </c>
      <c r="I1925">
        <v>10</v>
      </c>
      <c r="J1925">
        <v>0.20000000298023221</v>
      </c>
      <c r="AV1925">
        <v>0.2</v>
      </c>
    </row>
    <row r="1926" spans="1:134" x14ac:dyDescent="0.3">
      <c r="A1926">
        <v>434</v>
      </c>
      <c r="B1926" t="s">
        <v>411</v>
      </c>
      <c r="C1926" t="s">
        <v>98</v>
      </c>
      <c r="D1926" t="s">
        <v>23</v>
      </c>
      <c r="E1926" t="s">
        <v>62</v>
      </c>
      <c r="F1926" s="107">
        <v>45657</v>
      </c>
      <c r="G1926" t="s">
        <v>3165</v>
      </c>
      <c r="H1926" t="s">
        <v>3427</v>
      </c>
      <c r="I1926">
        <v>200</v>
      </c>
      <c r="J1926">
        <v>0</v>
      </c>
      <c r="AV1926">
        <v>0</v>
      </c>
    </row>
    <row r="1927" spans="1:134" x14ac:dyDescent="0.3">
      <c r="A1927">
        <v>436</v>
      </c>
      <c r="B1927" t="s">
        <v>130</v>
      </c>
      <c r="C1927" t="s">
        <v>101</v>
      </c>
      <c r="D1927" t="s">
        <v>23</v>
      </c>
      <c r="E1927" t="s">
        <v>62</v>
      </c>
      <c r="F1927" s="107">
        <v>45657</v>
      </c>
      <c r="G1927" t="s">
        <v>3168</v>
      </c>
      <c r="H1927" t="s">
        <v>3596</v>
      </c>
      <c r="I1927">
        <v>7</v>
      </c>
      <c r="J1927">
        <v>10.88000011444092</v>
      </c>
      <c r="CP1927">
        <v>10.88</v>
      </c>
    </row>
    <row r="1928" spans="1:134" x14ac:dyDescent="0.3">
      <c r="A1928">
        <v>436</v>
      </c>
      <c r="B1928" t="s">
        <v>130</v>
      </c>
      <c r="C1928" t="s">
        <v>101</v>
      </c>
      <c r="D1928" t="s">
        <v>23</v>
      </c>
      <c r="E1928" t="s">
        <v>62</v>
      </c>
      <c r="F1928" s="107">
        <v>45657</v>
      </c>
      <c r="G1928" t="s">
        <v>3168</v>
      </c>
      <c r="H1928" t="s">
        <v>3595</v>
      </c>
      <c r="I1928">
        <v>7</v>
      </c>
      <c r="J1928">
        <v>6.0900001525878906</v>
      </c>
      <c r="CP1928">
        <v>6.09</v>
      </c>
    </row>
    <row r="1929" spans="1:134" x14ac:dyDescent="0.3">
      <c r="A1929">
        <v>485</v>
      </c>
      <c r="B1929" t="s">
        <v>458</v>
      </c>
      <c r="C1929" t="s">
        <v>101</v>
      </c>
      <c r="D1929" t="s">
        <v>23</v>
      </c>
      <c r="E1929" t="s">
        <v>24</v>
      </c>
      <c r="F1929" s="107">
        <v>45657</v>
      </c>
      <c r="G1929" t="s">
        <v>3200</v>
      </c>
      <c r="H1929" t="s">
        <v>3808</v>
      </c>
      <c r="I1929">
        <v>80</v>
      </c>
      <c r="J1929">
        <v>0</v>
      </c>
      <c r="EC1929">
        <v>0</v>
      </c>
      <c r="ED1929">
        <v>0</v>
      </c>
    </row>
    <row r="1930" spans="1:134" x14ac:dyDescent="0.3">
      <c r="A1930">
        <v>485</v>
      </c>
      <c r="B1930" t="s">
        <v>458</v>
      </c>
      <c r="C1930" t="s">
        <v>101</v>
      </c>
      <c r="D1930" t="s">
        <v>23</v>
      </c>
      <c r="E1930" t="s">
        <v>24</v>
      </c>
      <c r="F1930" s="107">
        <v>45657</v>
      </c>
      <c r="G1930" t="s">
        <v>3200</v>
      </c>
      <c r="H1930" t="s">
        <v>3809</v>
      </c>
      <c r="I1930">
        <v>80</v>
      </c>
      <c r="J1930">
        <v>0</v>
      </c>
      <c r="EC1930">
        <v>0</v>
      </c>
      <c r="ED1930">
        <v>0</v>
      </c>
    </row>
    <row r="1931" spans="1:134" x14ac:dyDescent="0.3">
      <c r="A1931">
        <v>485</v>
      </c>
      <c r="B1931" t="s">
        <v>458</v>
      </c>
      <c r="C1931" t="s">
        <v>101</v>
      </c>
      <c r="D1931" t="s">
        <v>23</v>
      </c>
      <c r="E1931" t="s">
        <v>24</v>
      </c>
      <c r="F1931" s="107">
        <v>45657</v>
      </c>
      <c r="G1931" t="s">
        <v>3200</v>
      </c>
      <c r="H1931" t="s">
        <v>3810</v>
      </c>
      <c r="I1931">
        <v>80</v>
      </c>
      <c r="J1931">
        <v>0</v>
      </c>
      <c r="EC1931">
        <v>0</v>
      </c>
      <c r="ED1931">
        <v>0</v>
      </c>
    </row>
    <row r="1932" spans="1:134" x14ac:dyDescent="0.3">
      <c r="A1932">
        <v>485</v>
      </c>
      <c r="B1932" t="s">
        <v>458</v>
      </c>
      <c r="C1932" t="s">
        <v>101</v>
      </c>
      <c r="D1932" t="s">
        <v>23</v>
      </c>
      <c r="E1932" t="s">
        <v>24</v>
      </c>
      <c r="F1932" s="107">
        <v>45657</v>
      </c>
      <c r="G1932" t="s">
        <v>3200</v>
      </c>
      <c r="H1932" t="s">
        <v>3585</v>
      </c>
      <c r="I1932">
        <v>80</v>
      </c>
      <c r="J1932">
        <v>0</v>
      </c>
      <c r="EC1932">
        <v>0</v>
      </c>
      <c r="ED1932">
        <v>0</v>
      </c>
    </row>
    <row r="1933" spans="1:134" x14ac:dyDescent="0.3">
      <c r="A1933">
        <v>485</v>
      </c>
      <c r="B1933" t="s">
        <v>458</v>
      </c>
      <c r="C1933" t="s">
        <v>101</v>
      </c>
      <c r="D1933" t="s">
        <v>23</v>
      </c>
      <c r="E1933" t="s">
        <v>24</v>
      </c>
      <c r="F1933" s="107">
        <v>45657</v>
      </c>
      <c r="G1933" t="s">
        <v>3200</v>
      </c>
      <c r="H1933" t="s">
        <v>76</v>
      </c>
      <c r="I1933">
        <v>80</v>
      </c>
      <c r="J1933">
        <v>0</v>
      </c>
      <c r="EC1933">
        <v>0</v>
      </c>
      <c r="ED1933">
        <v>0</v>
      </c>
    </row>
    <row r="1934" spans="1:134" x14ac:dyDescent="0.3">
      <c r="A1934">
        <v>485</v>
      </c>
      <c r="B1934" t="s">
        <v>458</v>
      </c>
      <c r="C1934" t="s">
        <v>101</v>
      </c>
      <c r="D1934" t="s">
        <v>23</v>
      </c>
      <c r="E1934" t="s">
        <v>24</v>
      </c>
      <c r="F1934" s="107">
        <v>45657</v>
      </c>
      <c r="G1934" t="s">
        <v>3200</v>
      </c>
      <c r="H1934" t="s">
        <v>3811</v>
      </c>
      <c r="I1934">
        <v>80</v>
      </c>
      <c r="J1934">
        <v>0</v>
      </c>
      <c r="EC1934">
        <v>0</v>
      </c>
      <c r="ED1934">
        <v>0</v>
      </c>
    </row>
    <row r="1935" spans="1:134" x14ac:dyDescent="0.3">
      <c r="A1935">
        <v>485</v>
      </c>
      <c r="B1935" t="s">
        <v>458</v>
      </c>
      <c r="C1935" t="s">
        <v>101</v>
      </c>
      <c r="D1935" t="s">
        <v>23</v>
      </c>
      <c r="E1935" t="s">
        <v>24</v>
      </c>
      <c r="F1935" s="107">
        <v>45657</v>
      </c>
      <c r="G1935" t="s">
        <v>3200</v>
      </c>
      <c r="H1935" t="s">
        <v>3812</v>
      </c>
      <c r="I1935">
        <v>80</v>
      </c>
      <c r="J1935">
        <v>60</v>
      </c>
      <c r="EC1935">
        <v>3</v>
      </c>
      <c r="ED1935">
        <v>5</v>
      </c>
    </row>
    <row r="1936" spans="1:134" x14ac:dyDescent="0.3">
      <c r="A1936">
        <v>485</v>
      </c>
      <c r="B1936" t="s">
        <v>458</v>
      </c>
      <c r="C1936" t="s">
        <v>101</v>
      </c>
      <c r="D1936" t="s">
        <v>23</v>
      </c>
      <c r="E1936" t="s">
        <v>24</v>
      </c>
      <c r="F1936" s="107">
        <v>45657</v>
      </c>
      <c r="G1936" t="s">
        <v>3200</v>
      </c>
      <c r="H1936" t="s">
        <v>3835</v>
      </c>
      <c r="I1936">
        <v>80</v>
      </c>
      <c r="J1936">
        <v>100</v>
      </c>
      <c r="EC1936">
        <v>1</v>
      </c>
      <c r="ED1936">
        <v>1</v>
      </c>
    </row>
    <row r="1937" spans="1:136" x14ac:dyDescent="0.3">
      <c r="A1937">
        <v>488</v>
      </c>
      <c r="B1937" t="s">
        <v>461</v>
      </c>
      <c r="C1937" t="s">
        <v>101</v>
      </c>
      <c r="D1937" t="s">
        <v>23</v>
      </c>
      <c r="E1937" t="s">
        <v>24</v>
      </c>
      <c r="F1937" s="107">
        <v>45657</v>
      </c>
      <c r="G1937" t="s">
        <v>3204</v>
      </c>
      <c r="H1937" t="s">
        <v>3808</v>
      </c>
      <c r="I1937">
        <v>85</v>
      </c>
      <c r="J1937">
        <v>82.349998474121094</v>
      </c>
      <c r="EE1937">
        <v>98</v>
      </c>
      <c r="EF1937">
        <v>119</v>
      </c>
    </row>
    <row r="1938" spans="1:136" x14ac:dyDescent="0.3">
      <c r="A1938">
        <v>488</v>
      </c>
      <c r="B1938" t="s">
        <v>461</v>
      </c>
      <c r="C1938" t="s">
        <v>101</v>
      </c>
      <c r="D1938" t="s">
        <v>23</v>
      </c>
      <c r="E1938" t="s">
        <v>24</v>
      </c>
      <c r="F1938" s="107">
        <v>45657</v>
      </c>
      <c r="G1938" t="s">
        <v>3204</v>
      </c>
      <c r="H1938" t="s">
        <v>3809</v>
      </c>
      <c r="I1938">
        <v>85</v>
      </c>
      <c r="J1938">
        <v>90.239997863769531</v>
      </c>
      <c r="EE1938">
        <v>37</v>
      </c>
      <c r="EF1938">
        <v>41</v>
      </c>
    </row>
    <row r="1939" spans="1:136" x14ac:dyDescent="0.3">
      <c r="A1939">
        <v>488</v>
      </c>
      <c r="B1939" t="s">
        <v>461</v>
      </c>
      <c r="C1939" t="s">
        <v>101</v>
      </c>
      <c r="D1939" t="s">
        <v>23</v>
      </c>
      <c r="E1939" t="s">
        <v>24</v>
      </c>
      <c r="F1939" s="107">
        <v>45657</v>
      </c>
      <c r="G1939" t="s">
        <v>3204</v>
      </c>
      <c r="H1939" t="s">
        <v>3810</v>
      </c>
      <c r="I1939">
        <v>85</v>
      </c>
      <c r="J1939">
        <v>98.209999084472656</v>
      </c>
      <c r="EE1939">
        <v>110</v>
      </c>
      <c r="EF1939">
        <v>112</v>
      </c>
    </row>
    <row r="1940" spans="1:136" x14ac:dyDescent="0.3">
      <c r="A1940">
        <v>488</v>
      </c>
      <c r="B1940" t="s">
        <v>461</v>
      </c>
      <c r="C1940" t="s">
        <v>101</v>
      </c>
      <c r="D1940" t="s">
        <v>23</v>
      </c>
      <c r="E1940" t="s">
        <v>24</v>
      </c>
      <c r="F1940" s="107">
        <v>45657</v>
      </c>
      <c r="G1940" t="s">
        <v>3204</v>
      </c>
      <c r="H1940" t="s">
        <v>76</v>
      </c>
      <c r="I1940">
        <v>85</v>
      </c>
      <c r="J1940">
        <v>0</v>
      </c>
      <c r="EE1940">
        <v>0</v>
      </c>
      <c r="EF1940">
        <v>0</v>
      </c>
    </row>
    <row r="1941" spans="1:136" x14ac:dyDescent="0.3">
      <c r="A1941">
        <v>488</v>
      </c>
      <c r="B1941" t="s">
        <v>461</v>
      </c>
      <c r="C1941" t="s">
        <v>101</v>
      </c>
      <c r="D1941" t="s">
        <v>23</v>
      </c>
      <c r="E1941" t="s">
        <v>24</v>
      </c>
      <c r="F1941" s="107">
        <v>45657</v>
      </c>
      <c r="G1941" t="s">
        <v>3204</v>
      </c>
      <c r="H1941" t="s">
        <v>3811</v>
      </c>
      <c r="I1941">
        <v>85</v>
      </c>
      <c r="J1941">
        <v>100</v>
      </c>
      <c r="EE1941">
        <v>27</v>
      </c>
      <c r="EF1941">
        <v>27</v>
      </c>
    </row>
    <row r="1942" spans="1:136" x14ac:dyDescent="0.3">
      <c r="A1942">
        <v>488</v>
      </c>
      <c r="B1942" t="s">
        <v>461</v>
      </c>
      <c r="C1942" t="s">
        <v>101</v>
      </c>
      <c r="D1942" t="s">
        <v>23</v>
      </c>
      <c r="E1942" t="s">
        <v>24</v>
      </c>
      <c r="F1942" s="107">
        <v>45657</v>
      </c>
      <c r="G1942" t="s">
        <v>3204</v>
      </c>
      <c r="H1942" t="s">
        <v>3812</v>
      </c>
      <c r="I1942">
        <v>85</v>
      </c>
      <c r="J1942">
        <v>91.489997863769531</v>
      </c>
      <c r="EE1942">
        <v>43</v>
      </c>
      <c r="EF1942">
        <v>47</v>
      </c>
    </row>
    <row r="1943" spans="1:136" x14ac:dyDescent="0.3">
      <c r="A1943">
        <v>488</v>
      </c>
      <c r="B1943" t="s">
        <v>461</v>
      </c>
      <c r="C1943" t="s">
        <v>101</v>
      </c>
      <c r="D1943" t="s">
        <v>23</v>
      </c>
      <c r="E1943" t="s">
        <v>24</v>
      </c>
      <c r="F1943" s="107">
        <v>45657</v>
      </c>
      <c r="G1943" t="s">
        <v>3204</v>
      </c>
      <c r="H1943" t="s">
        <v>51</v>
      </c>
      <c r="I1943">
        <v>85</v>
      </c>
      <c r="J1943">
        <v>0</v>
      </c>
      <c r="EE1943">
        <v>0</v>
      </c>
      <c r="EF1943">
        <v>0</v>
      </c>
    </row>
    <row r="1944" spans="1:136" x14ac:dyDescent="0.3">
      <c r="A1944">
        <v>488</v>
      </c>
      <c r="B1944" t="s">
        <v>461</v>
      </c>
      <c r="C1944" t="s">
        <v>101</v>
      </c>
      <c r="D1944" t="s">
        <v>23</v>
      </c>
      <c r="E1944" t="s">
        <v>24</v>
      </c>
      <c r="F1944" s="107">
        <v>45657</v>
      </c>
      <c r="G1944" t="s">
        <v>3204</v>
      </c>
      <c r="H1944" t="s">
        <v>3835</v>
      </c>
      <c r="I1944">
        <v>85</v>
      </c>
      <c r="J1944">
        <v>100</v>
      </c>
      <c r="EE1944">
        <v>11</v>
      </c>
      <c r="EF1944">
        <v>11</v>
      </c>
    </row>
    <row r="1945" spans="1:136" x14ac:dyDescent="0.3">
      <c r="A1945">
        <v>488</v>
      </c>
      <c r="B1945" t="s">
        <v>461</v>
      </c>
      <c r="C1945" t="s">
        <v>101</v>
      </c>
      <c r="D1945" t="s">
        <v>23</v>
      </c>
      <c r="E1945" t="s">
        <v>24</v>
      </c>
      <c r="F1945" s="107">
        <v>45657</v>
      </c>
      <c r="G1945" t="s">
        <v>3204</v>
      </c>
      <c r="H1945" t="s">
        <v>3585</v>
      </c>
      <c r="I1945">
        <v>85</v>
      </c>
      <c r="EE1945">
        <v>0</v>
      </c>
      <c r="EF1945">
        <v>0</v>
      </c>
    </row>
    <row r="1946" spans="1:136" x14ac:dyDescent="0.3">
      <c r="A1946">
        <v>203</v>
      </c>
      <c r="B1946" t="s">
        <v>144</v>
      </c>
      <c r="C1946" t="s">
        <v>94</v>
      </c>
      <c r="D1946" t="s">
        <v>60</v>
      </c>
      <c r="E1946" t="s">
        <v>24</v>
      </c>
      <c r="F1946" s="107">
        <v>45657</v>
      </c>
      <c r="G1946" t="s">
        <v>2893</v>
      </c>
      <c r="H1946" t="s">
        <v>3481</v>
      </c>
      <c r="I1946">
        <v>95</v>
      </c>
      <c r="J1946">
        <v>102.94000244140619</v>
      </c>
      <c r="BA1946">
        <v>262025322345</v>
      </c>
      <c r="BB1946">
        <v>269722295152</v>
      </c>
    </row>
    <row r="1947" spans="1:136" x14ac:dyDescent="0.3">
      <c r="A1947">
        <v>203</v>
      </c>
      <c r="B1947" t="s">
        <v>144</v>
      </c>
      <c r="C1947" t="s">
        <v>94</v>
      </c>
      <c r="D1947" t="s">
        <v>60</v>
      </c>
      <c r="E1947" t="s">
        <v>24</v>
      </c>
      <c r="F1947" s="107">
        <v>45657</v>
      </c>
      <c r="G1947" t="s">
        <v>2893</v>
      </c>
      <c r="H1947" t="s">
        <v>3482</v>
      </c>
      <c r="I1947">
        <v>95</v>
      </c>
      <c r="J1947">
        <v>85.400001525878906</v>
      </c>
      <c r="BA1947">
        <v>15507493100</v>
      </c>
      <c r="BB1947">
        <v>13243138849</v>
      </c>
    </row>
    <row r="1948" spans="1:136" x14ac:dyDescent="0.3">
      <c r="A1948">
        <v>203</v>
      </c>
      <c r="B1948" t="s">
        <v>144</v>
      </c>
      <c r="C1948" t="s">
        <v>94</v>
      </c>
      <c r="D1948" t="s">
        <v>60</v>
      </c>
      <c r="E1948" t="s">
        <v>24</v>
      </c>
      <c r="F1948" s="107">
        <v>45657</v>
      </c>
      <c r="G1948" t="s">
        <v>2893</v>
      </c>
      <c r="H1948" t="s">
        <v>3483</v>
      </c>
      <c r="I1948">
        <v>95</v>
      </c>
      <c r="J1948">
        <v>123.09999847412109</v>
      </c>
      <c r="BA1948">
        <v>12105637225</v>
      </c>
      <c r="BB1948">
        <v>14901687928</v>
      </c>
    </row>
    <row r="1949" spans="1:136" x14ac:dyDescent="0.3">
      <c r="A1949">
        <v>215</v>
      </c>
      <c r="B1949" t="s">
        <v>154</v>
      </c>
      <c r="C1949" t="s">
        <v>98</v>
      </c>
      <c r="D1949" t="s">
        <v>60</v>
      </c>
      <c r="E1949" t="s">
        <v>24</v>
      </c>
      <c r="F1949" s="107">
        <v>45657</v>
      </c>
      <c r="G1949" t="s">
        <v>2907</v>
      </c>
      <c r="H1949" t="s">
        <v>3422</v>
      </c>
      <c r="I1949">
        <v>0</v>
      </c>
      <c r="J1949">
        <v>28.569999694824219</v>
      </c>
      <c r="AC1949">
        <v>0.42</v>
      </c>
      <c r="AD1949">
        <v>0.3</v>
      </c>
    </row>
    <row r="1950" spans="1:136" x14ac:dyDescent="0.3">
      <c r="A1950">
        <v>219</v>
      </c>
      <c r="B1950" t="s">
        <v>159</v>
      </c>
      <c r="C1950" t="s">
        <v>98</v>
      </c>
      <c r="D1950" t="s">
        <v>60</v>
      </c>
      <c r="E1950" t="s">
        <v>24</v>
      </c>
      <c r="F1950" s="107">
        <v>45657</v>
      </c>
      <c r="G1950" t="s">
        <v>2914</v>
      </c>
      <c r="H1950" t="s">
        <v>3421</v>
      </c>
      <c r="I1950">
        <v>1</v>
      </c>
      <c r="J1950">
        <v>-2.369999885559082</v>
      </c>
      <c r="O1950">
        <v>2232</v>
      </c>
      <c r="P1950">
        <v>2683</v>
      </c>
      <c r="Q1950">
        <v>13824</v>
      </c>
      <c r="R1950">
        <v>0</v>
      </c>
      <c r="S1950">
        <v>2176</v>
      </c>
      <c r="T1950">
        <v>3139</v>
      </c>
      <c r="U1950">
        <v>14308</v>
      </c>
      <c r="V1950">
        <v>0</v>
      </c>
      <c r="W1950">
        <v>389679</v>
      </c>
      <c r="X1950">
        <v>398604</v>
      </c>
    </row>
    <row r="1951" spans="1:136" x14ac:dyDescent="0.3">
      <c r="A1951">
        <v>219</v>
      </c>
      <c r="B1951" t="s">
        <v>159</v>
      </c>
      <c r="C1951" t="s">
        <v>98</v>
      </c>
      <c r="D1951" t="s">
        <v>60</v>
      </c>
      <c r="E1951" t="s">
        <v>24</v>
      </c>
      <c r="F1951" s="107">
        <v>45657</v>
      </c>
      <c r="G1951" t="s">
        <v>2914</v>
      </c>
      <c r="H1951" t="s">
        <v>3423</v>
      </c>
      <c r="I1951">
        <v>1</v>
      </c>
      <c r="J1951">
        <v>-19.629999160766602</v>
      </c>
      <c r="O1951">
        <v>477</v>
      </c>
      <c r="P1951">
        <v>24</v>
      </c>
      <c r="Q1951">
        <v>8635</v>
      </c>
      <c r="R1951">
        <v>2925</v>
      </c>
      <c r="S1951">
        <v>530</v>
      </c>
      <c r="T1951">
        <v>24</v>
      </c>
      <c r="U1951">
        <v>11628</v>
      </c>
      <c r="V1951">
        <v>2925</v>
      </c>
      <c r="W1951">
        <v>266760</v>
      </c>
      <c r="X1951">
        <v>279300</v>
      </c>
    </row>
    <row r="1952" spans="1:136" x14ac:dyDescent="0.3">
      <c r="A1952">
        <v>219</v>
      </c>
      <c r="B1952" t="s">
        <v>159</v>
      </c>
      <c r="C1952" t="s">
        <v>98</v>
      </c>
      <c r="D1952" t="s">
        <v>60</v>
      </c>
      <c r="E1952" t="s">
        <v>24</v>
      </c>
      <c r="F1952" s="107">
        <v>45657</v>
      </c>
      <c r="G1952" t="s">
        <v>2914</v>
      </c>
      <c r="H1952" t="s">
        <v>3422</v>
      </c>
      <c r="I1952">
        <v>1</v>
      </c>
      <c r="J1952">
        <v>-30.89999961853027</v>
      </c>
      <c r="O1952">
        <v>374</v>
      </c>
      <c r="P1952">
        <v>922</v>
      </c>
      <c r="Q1952">
        <v>10413</v>
      </c>
      <c r="R1952">
        <v>5</v>
      </c>
      <c r="S1952">
        <v>427</v>
      </c>
      <c r="T1952">
        <v>972</v>
      </c>
      <c r="U1952">
        <v>13150</v>
      </c>
      <c r="V1952">
        <v>4</v>
      </c>
      <c r="W1952">
        <v>137838</v>
      </c>
      <c r="X1952">
        <v>130401</v>
      </c>
    </row>
    <row r="1953" spans="1:137" x14ac:dyDescent="0.3">
      <c r="A1953">
        <v>219</v>
      </c>
      <c r="B1953" t="s">
        <v>159</v>
      </c>
      <c r="C1953" t="s">
        <v>98</v>
      </c>
      <c r="D1953" t="s">
        <v>60</v>
      </c>
      <c r="E1953" t="s">
        <v>24</v>
      </c>
      <c r="F1953" s="107">
        <v>45657</v>
      </c>
      <c r="G1953" t="s">
        <v>2914</v>
      </c>
      <c r="H1953" t="s">
        <v>3424</v>
      </c>
      <c r="I1953">
        <v>1</v>
      </c>
      <c r="J1953">
        <v>7.6700000762939453</v>
      </c>
      <c r="O1953">
        <v>9</v>
      </c>
      <c r="P1953">
        <v>26</v>
      </c>
      <c r="Q1953">
        <v>2938</v>
      </c>
      <c r="R1953">
        <v>0</v>
      </c>
      <c r="S1953">
        <v>6</v>
      </c>
      <c r="T1953">
        <v>19</v>
      </c>
      <c r="U1953">
        <v>3030</v>
      </c>
      <c r="V1953">
        <v>0</v>
      </c>
      <c r="W1953">
        <v>22320</v>
      </c>
      <c r="X1953">
        <v>23640</v>
      </c>
    </row>
    <row r="1954" spans="1:137" x14ac:dyDescent="0.3">
      <c r="A1954">
        <v>219</v>
      </c>
      <c r="B1954" t="s">
        <v>159</v>
      </c>
      <c r="C1954" t="s">
        <v>98</v>
      </c>
      <c r="D1954" t="s">
        <v>60</v>
      </c>
      <c r="E1954" t="s">
        <v>24</v>
      </c>
      <c r="F1954" s="107">
        <v>45657</v>
      </c>
      <c r="G1954" t="s">
        <v>2914</v>
      </c>
      <c r="H1954" t="s">
        <v>3427</v>
      </c>
      <c r="I1954">
        <v>1</v>
      </c>
      <c r="J1954">
        <v>-19.239999771118161</v>
      </c>
      <c r="O1954">
        <v>10</v>
      </c>
      <c r="P1954">
        <v>10</v>
      </c>
      <c r="Q1954">
        <v>48</v>
      </c>
      <c r="R1954">
        <v>0</v>
      </c>
      <c r="S1954">
        <v>12</v>
      </c>
      <c r="T1954">
        <v>14</v>
      </c>
      <c r="U1954">
        <v>64</v>
      </c>
      <c r="V1954">
        <v>0</v>
      </c>
      <c r="W1954">
        <v>7535</v>
      </c>
      <c r="X1954">
        <v>8265</v>
      </c>
    </row>
    <row r="1955" spans="1:137" x14ac:dyDescent="0.3">
      <c r="A1955">
        <v>219</v>
      </c>
      <c r="B1955" t="s">
        <v>159</v>
      </c>
      <c r="C1955" t="s">
        <v>98</v>
      </c>
      <c r="D1955" t="s">
        <v>60</v>
      </c>
      <c r="E1955" t="s">
        <v>24</v>
      </c>
      <c r="F1955" s="107">
        <v>45657</v>
      </c>
      <c r="G1955" t="s">
        <v>2914</v>
      </c>
      <c r="H1955" t="s">
        <v>3426</v>
      </c>
      <c r="I1955">
        <v>1</v>
      </c>
      <c r="J1955">
        <v>7.9200000762939453</v>
      </c>
      <c r="O1955">
        <v>66</v>
      </c>
      <c r="P1955">
        <v>71</v>
      </c>
      <c r="Q1955">
        <v>135</v>
      </c>
      <c r="R1955">
        <v>0</v>
      </c>
      <c r="S1955">
        <v>40</v>
      </c>
      <c r="T1955">
        <v>28</v>
      </c>
      <c r="U1955">
        <v>189</v>
      </c>
      <c r="V1955">
        <v>0</v>
      </c>
      <c r="W1955">
        <v>25260</v>
      </c>
      <c r="X1955">
        <v>25920</v>
      </c>
    </row>
    <row r="1956" spans="1:137" x14ac:dyDescent="0.3">
      <c r="A1956">
        <v>220</v>
      </c>
      <c r="B1956" t="s">
        <v>160</v>
      </c>
      <c r="C1956" t="s">
        <v>98</v>
      </c>
      <c r="D1956" t="s">
        <v>60</v>
      </c>
      <c r="E1956" t="s">
        <v>24</v>
      </c>
      <c r="F1956" s="107">
        <v>45657</v>
      </c>
      <c r="G1956" t="s">
        <v>2915</v>
      </c>
      <c r="H1956" t="s">
        <v>3421</v>
      </c>
      <c r="I1956">
        <v>1</v>
      </c>
      <c r="J1956">
        <v>16.129999160766602</v>
      </c>
      <c r="O1956">
        <v>2232</v>
      </c>
      <c r="P1956">
        <v>2683</v>
      </c>
      <c r="Q1956">
        <v>13824</v>
      </c>
      <c r="R1956">
        <v>0</v>
      </c>
      <c r="S1956">
        <v>2176</v>
      </c>
      <c r="T1956">
        <v>3139</v>
      </c>
      <c r="U1956">
        <v>14308</v>
      </c>
      <c r="V1956">
        <v>0</v>
      </c>
      <c r="Y1956">
        <v>4088</v>
      </c>
      <c r="Z1956">
        <v>5104</v>
      </c>
    </row>
    <row r="1957" spans="1:137" x14ac:dyDescent="0.3">
      <c r="A1957">
        <v>220</v>
      </c>
      <c r="B1957" t="s">
        <v>160</v>
      </c>
      <c r="C1957" t="s">
        <v>98</v>
      </c>
      <c r="D1957" t="s">
        <v>60</v>
      </c>
      <c r="E1957" t="s">
        <v>24</v>
      </c>
      <c r="F1957" s="107">
        <v>45657</v>
      </c>
      <c r="G1957" t="s">
        <v>2915</v>
      </c>
      <c r="H1957" t="s">
        <v>3423</v>
      </c>
      <c r="I1957">
        <v>1</v>
      </c>
      <c r="J1957">
        <v>-23.04000091552734</v>
      </c>
      <c r="O1957">
        <v>477</v>
      </c>
      <c r="P1957">
        <v>24</v>
      </c>
      <c r="Q1957">
        <v>8635</v>
      </c>
      <c r="R1957">
        <v>2925</v>
      </c>
      <c r="S1957">
        <v>530</v>
      </c>
      <c r="T1957">
        <v>24</v>
      </c>
      <c r="U1957">
        <v>11628</v>
      </c>
      <c r="V1957">
        <v>2925</v>
      </c>
      <c r="Y1957">
        <v>1748</v>
      </c>
      <c r="Z1957">
        <v>1757</v>
      </c>
    </row>
    <row r="1958" spans="1:137" x14ac:dyDescent="0.3">
      <c r="A1958">
        <v>220</v>
      </c>
      <c r="B1958" t="s">
        <v>160</v>
      </c>
      <c r="C1958" t="s">
        <v>98</v>
      </c>
      <c r="D1958" t="s">
        <v>60</v>
      </c>
      <c r="E1958" t="s">
        <v>24</v>
      </c>
      <c r="F1958" s="107">
        <v>45657</v>
      </c>
      <c r="G1958" t="s">
        <v>2915</v>
      </c>
      <c r="H1958" t="s">
        <v>3426</v>
      </c>
      <c r="I1958">
        <v>1</v>
      </c>
      <c r="J1958">
        <v>14.569999694824221</v>
      </c>
      <c r="O1958">
        <v>66</v>
      </c>
      <c r="P1958">
        <v>71</v>
      </c>
      <c r="Q1958">
        <v>135</v>
      </c>
      <c r="R1958">
        <v>0</v>
      </c>
      <c r="S1958">
        <v>40</v>
      </c>
      <c r="T1958">
        <v>28</v>
      </c>
      <c r="U1958">
        <v>189</v>
      </c>
      <c r="V1958">
        <v>0</v>
      </c>
      <c r="Y1958">
        <v>76</v>
      </c>
      <c r="Z1958">
        <v>73</v>
      </c>
    </row>
    <row r="1959" spans="1:137" x14ac:dyDescent="0.3">
      <c r="A1959">
        <v>220</v>
      </c>
      <c r="B1959" t="s">
        <v>160</v>
      </c>
      <c r="C1959" t="s">
        <v>98</v>
      </c>
      <c r="D1959" t="s">
        <v>60</v>
      </c>
      <c r="E1959" t="s">
        <v>24</v>
      </c>
      <c r="F1959" s="107">
        <v>45657</v>
      </c>
      <c r="G1959" t="s">
        <v>2915</v>
      </c>
      <c r="H1959" t="s">
        <v>3422</v>
      </c>
      <c r="I1959">
        <v>1</v>
      </c>
      <c r="J1959">
        <v>39.740001678466797</v>
      </c>
      <c r="O1959">
        <v>374</v>
      </c>
      <c r="P1959">
        <v>922</v>
      </c>
      <c r="Q1959">
        <v>10413</v>
      </c>
      <c r="R1959">
        <v>5</v>
      </c>
      <c r="S1959">
        <v>427</v>
      </c>
      <c r="T1959">
        <v>972</v>
      </c>
      <c r="U1959">
        <v>13150</v>
      </c>
      <c r="V1959">
        <v>4</v>
      </c>
      <c r="Y1959">
        <v>1275</v>
      </c>
      <c r="Z1959">
        <v>2509</v>
      </c>
    </row>
    <row r="1960" spans="1:137" x14ac:dyDescent="0.3">
      <c r="A1960">
        <v>220</v>
      </c>
      <c r="B1960" t="s">
        <v>160</v>
      </c>
      <c r="C1960" t="s">
        <v>98</v>
      </c>
      <c r="D1960" t="s">
        <v>60</v>
      </c>
      <c r="E1960" t="s">
        <v>24</v>
      </c>
      <c r="F1960" s="107">
        <v>45657</v>
      </c>
      <c r="G1960" t="s">
        <v>2915</v>
      </c>
      <c r="H1960" t="s">
        <v>3424</v>
      </c>
      <c r="I1960">
        <v>1</v>
      </c>
      <c r="O1960">
        <v>9</v>
      </c>
      <c r="P1960">
        <v>26</v>
      </c>
      <c r="Q1960">
        <v>2938</v>
      </c>
      <c r="R1960">
        <v>0</v>
      </c>
      <c r="S1960">
        <v>6</v>
      </c>
      <c r="T1960">
        <v>19</v>
      </c>
      <c r="U1960">
        <v>3030</v>
      </c>
      <c r="V1960">
        <v>0</v>
      </c>
      <c r="Y1960">
        <v>0</v>
      </c>
      <c r="Z1960">
        <v>0</v>
      </c>
    </row>
    <row r="1961" spans="1:137" x14ac:dyDescent="0.3">
      <c r="A1961">
        <v>220</v>
      </c>
      <c r="B1961" t="s">
        <v>160</v>
      </c>
      <c r="C1961" t="s">
        <v>98</v>
      </c>
      <c r="D1961" t="s">
        <v>60</v>
      </c>
      <c r="E1961" t="s">
        <v>24</v>
      </c>
      <c r="F1961" s="107">
        <v>45657</v>
      </c>
      <c r="G1961" t="s">
        <v>2915</v>
      </c>
      <c r="H1961" t="s">
        <v>3427</v>
      </c>
      <c r="I1961">
        <v>1</v>
      </c>
      <c r="J1961">
        <v>15.060000419616699</v>
      </c>
      <c r="O1961">
        <v>10</v>
      </c>
      <c r="P1961">
        <v>10</v>
      </c>
      <c r="Q1961">
        <v>48</v>
      </c>
      <c r="R1961">
        <v>0</v>
      </c>
      <c r="S1961">
        <v>12</v>
      </c>
      <c r="T1961">
        <v>14</v>
      </c>
      <c r="U1961">
        <v>64</v>
      </c>
      <c r="V1961">
        <v>0</v>
      </c>
      <c r="Y1961">
        <v>46</v>
      </c>
      <c r="Z1961">
        <v>67</v>
      </c>
    </row>
    <row r="1962" spans="1:137" x14ac:dyDescent="0.3">
      <c r="A1962">
        <v>275</v>
      </c>
      <c r="B1962" t="s">
        <v>224</v>
      </c>
      <c r="C1962" t="s">
        <v>225</v>
      </c>
      <c r="D1962" t="s">
        <v>60</v>
      </c>
      <c r="E1962" t="s">
        <v>24</v>
      </c>
      <c r="F1962" s="107">
        <v>45657</v>
      </c>
      <c r="G1962" t="s">
        <v>2982</v>
      </c>
      <c r="H1962" t="s">
        <v>3846</v>
      </c>
      <c r="I1962">
        <v>80</v>
      </c>
      <c r="J1962">
        <v>107.5</v>
      </c>
      <c r="EG1962">
        <v>86</v>
      </c>
    </row>
    <row r="1963" spans="1:137" x14ac:dyDescent="0.3">
      <c r="A1963">
        <v>275</v>
      </c>
      <c r="B1963" t="s">
        <v>224</v>
      </c>
      <c r="C1963" t="s">
        <v>225</v>
      </c>
      <c r="D1963" t="s">
        <v>60</v>
      </c>
      <c r="E1963" t="s">
        <v>24</v>
      </c>
      <c r="F1963" s="107">
        <v>45657</v>
      </c>
      <c r="G1963" t="s">
        <v>2982</v>
      </c>
      <c r="H1963" t="s">
        <v>3509</v>
      </c>
      <c r="I1963">
        <v>80</v>
      </c>
      <c r="J1963">
        <v>111.25</v>
      </c>
      <c r="EG1963">
        <v>89</v>
      </c>
    </row>
    <row r="1964" spans="1:137" x14ac:dyDescent="0.3">
      <c r="A1964">
        <v>275</v>
      </c>
      <c r="B1964" t="s">
        <v>224</v>
      </c>
      <c r="C1964" t="s">
        <v>225</v>
      </c>
      <c r="D1964" t="s">
        <v>60</v>
      </c>
      <c r="E1964" t="s">
        <v>24</v>
      </c>
      <c r="F1964" s="107">
        <v>45657</v>
      </c>
      <c r="G1964" t="s">
        <v>2982</v>
      </c>
      <c r="H1964" t="s">
        <v>3847</v>
      </c>
      <c r="I1964">
        <v>80</v>
      </c>
      <c r="J1964">
        <v>110</v>
      </c>
      <c r="EG1964">
        <v>88</v>
      </c>
    </row>
    <row r="1965" spans="1:137" x14ac:dyDescent="0.3">
      <c r="A1965">
        <v>278</v>
      </c>
      <c r="B1965" t="s">
        <v>1371</v>
      </c>
      <c r="C1965" t="s">
        <v>227</v>
      </c>
      <c r="D1965" t="s">
        <v>60</v>
      </c>
      <c r="E1965" t="s">
        <v>24</v>
      </c>
      <c r="F1965" s="107">
        <v>45657</v>
      </c>
      <c r="G1965" t="s">
        <v>2988</v>
      </c>
      <c r="H1965" t="s">
        <v>3493</v>
      </c>
      <c r="J1965">
        <v>629</v>
      </c>
      <c r="BE1965">
        <v>629</v>
      </c>
    </row>
    <row r="1966" spans="1:137" x14ac:dyDescent="0.3">
      <c r="A1966">
        <v>278</v>
      </c>
      <c r="B1966" t="s">
        <v>1371</v>
      </c>
      <c r="C1966" t="s">
        <v>227</v>
      </c>
      <c r="D1966" t="s">
        <v>60</v>
      </c>
      <c r="E1966" t="s">
        <v>24</v>
      </c>
      <c r="F1966" s="107">
        <v>45657</v>
      </c>
      <c r="G1966" t="s">
        <v>2988</v>
      </c>
      <c r="H1966" t="s">
        <v>3494</v>
      </c>
      <c r="J1966">
        <v>202</v>
      </c>
      <c r="BE1966">
        <v>202</v>
      </c>
    </row>
    <row r="1967" spans="1:137" x14ac:dyDescent="0.3">
      <c r="A1967">
        <v>278</v>
      </c>
      <c r="B1967" t="s">
        <v>1371</v>
      </c>
      <c r="C1967" t="s">
        <v>227</v>
      </c>
      <c r="D1967" t="s">
        <v>60</v>
      </c>
      <c r="E1967" t="s">
        <v>24</v>
      </c>
      <c r="F1967" s="107">
        <v>45657</v>
      </c>
      <c r="G1967" t="s">
        <v>2988</v>
      </c>
      <c r="H1967" t="s">
        <v>3495</v>
      </c>
      <c r="J1967">
        <v>187</v>
      </c>
      <c r="BE1967">
        <v>187</v>
      </c>
    </row>
    <row r="1968" spans="1:137" x14ac:dyDescent="0.3">
      <c r="A1968">
        <v>286</v>
      </c>
      <c r="B1968" t="s">
        <v>1385</v>
      </c>
      <c r="C1968" t="s">
        <v>227</v>
      </c>
      <c r="D1968" t="s">
        <v>60</v>
      </c>
      <c r="E1968" t="s">
        <v>24</v>
      </c>
      <c r="F1968" s="107">
        <v>45657</v>
      </c>
      <c r="G1968" t="s">
        <v>2996</v>
      </c>
      <c r="H1968" t="s">
        <v>3497</v>
      </c>
      <c r="J1968">
        <v>79</v>
      </c>
      <c r="BF1968">
        <v>79</v>
      </c>
    </row>
    <row r="1969" spans="1:116" x14ac:dyDescent="0.3">
      <c r="A1969">
        <v>286</v>
      </c>
      <c r="B1969" t="s">
        <v>1385</v>
      </c>
      <c r="C1969" t="s">
        <v>227</v>
      </c>
      <c r="D1969" t="s">
        <v>60</v>
      </c>
      <c r="E1969" t="s">
        <v>24</v>
      </c>
      <c r="F1969" s="107">
        <v>45657</v>
      </c>
      <c r="G1969" t="s">
        <v>2996</v>
      </c>
      <c r="H1969" t="s">
        <v>3498</v>
      </c>
      <c r="J1969">
        <v>761</v>
      </c>
      <c r="BF1969">
        <v>761</v>
      </c>
    </row>
    <row r="1970" spans="1:116" x14ac:dyDescent="0.3">
      <c r="A1970">
        <v>286</v>
      </c>
      <c r="B1970" t="s">
        <v>1385</v>
      </c>
      <c r="C1970" t="s">
        <v>227</v>
      </c>
      <c r="D1970" t="s">
        <v>60</v>
      </c>
      <c r="E1970" t="s">
        <v>24</v>
      </c>
      <c r="F1970" s="107">
        <v>45657</v>
      </c>
      <c r="G1970" t="s">
        <v>2996</v>
      </c>
      <c r="H1970" t="s">
        <v>3499</v>
      </c>
      <c r="J1970">
        <v>99</v>
      </c>
      <c r="BF1970">
        <v>99</v>
      </c>
    </row>
    <row r="1971" spans="1:116" x14ac:dyDescent="0.3">
      <c r="A1971">
        <v>286</v>
      </c>
      <c r="B1971" t="s">
        <v>1385</v>
      </c>
      <c r="C1971" t="s">
        <v>227</v>
      </c>
      <c r="D1971" t="s">
        <v>60</v>
      </c>
      <c r="E1971" t="s">
        <v>24</v>
      </c>
      <c r="F1971" s="107">
        <v>45657</v>
      </c>
      <c r="G1971" t="s">
        <v>2996</v>
      </c>
      <c r="H1971" t="s">
        <v>3500</v>
      </c>
      <c r="J1971">
        <v>79</v>
      </c>
      <c r="BF1971">
        <v>79</v>
      </c>
    </row>
    <row r="1972" spans="1:116" x14ac:dyDescent="0.3">
      <c r="A1972">
        <v>294</v>
      </c>
      <c r="B1972" t="s">
        <v>246</v>
      </c>
      <c r="C1972" t="s">
        <v>242</v>
      </c>
      <c r="D1972" t="s">
        <v>60</v>
      </c>
      <c r="E1972" t="s">
        <v>24</v>
      </c>
      <c r="F1972" s="107">
        <v>45657</v>
      </c>
      <c r="G1972" t="s">
        <v>3001</v>
      </c>
      <c r="H1972" t="s">
        <v>3504</v>
      </c>
      <c r="I1972">
        <v>3</v>
      </c>
      <c r="J1972">
        <v>-0.68000000715255737</v>
      </c>
      <c r="BI1972">
        <v>147</v>
      </c>
      <c r="BJ1972">
        <v>148</v>
      </c>
    </row>
    <row r="1973" spans="1:116" x14ac:dyDescent="0.3">
      <c r="A1973">
        <v>302</v>
      </c>
      <c r="B1973" t="s">
        <v>1426</v>
      </c>
      <c r="C1973" t="s">
        <v>216</v>
      </c>
      <c r="D1973" t="s">
        <v>60</v>
      </c>
      <c r="E1973" t="s">
        <v>24</v>
      </c>
      <c r="F1973" s="107">
        <v>45657</v>
      </c>
      <c r="G1973" t="s">
        <v>3007</v>
      </c>
      <c r="H1973" t="s">
        <v>3746</v>
      </c>
      <c r="J1973">
        <v>17199</v>
      </c>
      <c r="DL1973">
        <v>17199</v>
      </c>
    </row>
    <row r="1974" spans="1:116" x14ac:dyDescent="0.3">
      <c r="A1974">
        <v>302</v>
      </c>
      <c r="B1974" t="s">
        <v>1426</v>
      </c>
      <c r="C1974" t="s">
        <v>216</v>
      </c>
      <c r="D1974" t="s">
        <v>60</v>
      </c>
      <c r="E1974" t="s">
        <v>24</v>
      </c>
      <c r="F1974" s="107">
        <v>45657</v>
      </c>
      <c r="G1974" t="s">
        <v>3007</v>
      </c>
      <c r="H1974" t="s">
        <v>3749</v>
      </c>
      <c r="J1974">
        <v>660</v>
      </c>
      <c r="DL1974">
        <v>660</v>
      </c>
    </row>
    <row r="1975" spans="1:116" x14ac:dyDescent="0.3">
      <c r="A1975">
        <v>302</v>
      </c>
      <c r="B1975" t="s">
        <v>1426</v>
      </c>
      <c r="C1975" t="s">
        <v>216</v>
      </c>
      <c r="D1975" t="s">
        <v>60</v>
      </c>
      <c r="E1975" t="s">
        <v>24</v>
      </c>
      <c r="F1975" s="107">
        <v>45657</v>
      </c>
      <c r="G1975" t="s">
        <v>3007</v>
      </c>
      <c r="H1975" t="s">
        <v>3748</v>
      </c>
      <c r="J1975">
        <v>331</v>
      </c>
      <c r="DL1975">
        <v>331</v>
      </c>
    </row>
    <row r="1976" spans="1:116" x14ac:dyDescent="0.3">
      <c r="A1976">
        <v>302</v>
      </c>
      <c r="B1976" t="s">
        <v>1426</v>
      </c>
      <c r="C1976" t="s">
        <v>216</v>
      </c>
      <c r="D1976" t="s">
        <v>60</v>
      </c>
      <c r="E1976" t="s">
        <v>24</v>
      </c>
      <c r="F1976" s="107">
        <v>45657</v>
      </c>
      <c r="G1976" t="s">
        <v>3007</v>
      </c>
      <c r="H1976" t="s">
        <v>3747</v>
      </c>
      <c r="J1976">
        <v>952</v>
      </c>
      <c r="DL1976">
        <v>952</v>
      </c>
    </row>
    <row r="1977" spans="1:116" x14ac:dyDescent="0.3">
      <c r="A1977">
        <v>362</v>
      </c>
      <c r="B1977" t="s">
        <v>322</v>
      </c>
      <c r="C1977" t="s">
        <v>323</v>
      </c>
      <c r="D1977" t="s">
        <v>60</v>
      </c>
      <c r="E1977" t="s">
        <v>24</v>
      </c>
      <c r="F1977" s="107">
        <v>45657</v>
      </c>
      <c r="G1977" t="s">
        <v>3060</v>
      </c>
      <c r="H1977" t="s">
        <v>3489</v>
      </c>
      <c r="I1977">
        <v>98</v>
      </c>
      <c r="J1977">
        <v>99.629997253417969</v>
      </c>
      <c r="CU1977">
        <v>7530</v>
      </c>
      <c r="CV1977">
        <v>7558</v>
      </c>
    </row>
    <row r="1978" spans="1:116" x14ac:dyDescent="0.3">
      <c r="A1978">
        <v>362</v>
      </c>
      <c r="B1978" t="s">
        <v>322</v>
      </c>
      <c r="C1978" t="s">
        <v>323</v>
      </c>
      <c r="D1978" t="s">
        <v>60</v>
      </c>
      <c r="E1978" t="s">
        <v>24</v>
      </c>
      <c r="F1978" s="107">
        <v>45657</v>
      </c>
      <c r="G1978" t="s">
        <v>3060</v>
      </c>
      <c r="H1978" t="s">
        <v>3488</v>
      </c>
      <c r="I1978">
        <v>98</v>
      </c>
      <c r="J1978">
        <v>97.699996948242188</v>
      </c>
      <c r="CU1978">
        <v>595</v>
      </c>
      <c r="CV1978">
        <v>609</v>
      </c>
    </row>
    <row r="1979" spans="1:116" x14ac:dyDescent="0.3">
      <c r="A1979">
        <v>369</v>
      </c>
      <c r="B1979" t="s">
        <v>332</v>
      </c>
      <c r="C1979" t="s">
        <v>37</v>
      </c>
      <c r="D1979" t="s">
        <v>60</v>
      </c>
      <c r="E1979" t="s">
        <v>24</v>
      </c>
      <c r="F1979" s="107">
        <v>45657</v>
      </c>
      <c r="G1979" t="s">
        <v>3072</v>
      </c>
      <c r="H1979" t="s">
        <v>3509</v>
      </c>
      <c r="I1979">
        <v>100</v>
      </c>
      <c r="J1979">
        <v>51.020000457763672</v>
      </c>
      <c r="BM1979">
        <v>50</v>
      </c>
      <c r="BN1979">
        <v>98</v>
      </c>
    </row>
    <row r="1980" spans="1:116" x14ac:dyDescent="0.3">
      <c r="A1980">
        <v>369</v>
      </c>
      <c r="B1980" t="s">
        <v>332</v>
      </c>
      <c r="C1980" t="s">
        <v>37</v>
      </c>
      <c r="D1980" t="s">
        <v>60</v>
      </c>
      <c r="E1980" t="s">
        <v>24</v>
      </c>
      <c r="F1980" s="107">
        <v>45657</v>
      </c>
      <c r="G1980" t="s">
        <v>3072</v>
      </c>
      <c r="H1980" t="s">
        <v>3508</v>
      </c>
      <c r="I1980">
        <v>100</v>
      </c>
      <c r="J1980">
        <v>270</v>
      </c>
      <c r="BM1980">
        <v>27</v>
      </c>
      <c r="BN1980">
        <v>10</v>
      </c>
    </row>
    <row r="1981" spans="1:116" x14ac:dyDescent="0.3">
      <c r="A1981">
        <v>386</v>
      </c>
      <c r="B1981" t="s">
        <v>352</v>
      </c>
      <c r="C1981" t="s">
        <v>351</v>
      </c>
      <c r="D1981" t="s">
        <v>60</v>
      </c>
      <c r="E1981" t="s">
        <v>24</v>
      </c>
      <c r="F1981" s="107">
        <v>45657</v>
      </c>
      <c r="G1981" t="s">
        <v>3098</v>
      </c>
      <c r="H1981" t="s">
        <v>528</v>
      </c>
      <c r="I1981">
        <v>100</v>
      </c>
      <c r="J1981">
        <v>137</v>
      </c>
      <c r="BO1981">
        <v>3309780602</v>
      </c>
      <c r="BP1981">
        <v>2415925326</v>
      </c>
    </row>
    <row r="1982" spans="1:116" x14ac:dyDescent="0.3">
      <c r="A1982">
        <v>386</v>
      </c>
      <c r="B1982" t="s">
        <v>352</v>
      </c>
      <c r="C1982" t="s">
        <v>351</v>
      </c>
      <c r="D1982" t="s">
        <v>60</v>
      </c>
      <c r="E1982" t="s">
        <v>24</v>
      </c>
      <c r="F1982" s="107">
        <v>45657</v>
      </c>
      <c r="G1982" t="s">
        <v>3098</v>
      </c>
      <c r="H1982" t="s">
        <v>530</v>
      </c>
      <c r="I1982">
        <v>100</v>
      </c>
      <c r="J1982">
        <v>24.930000305175781</v>
      </c>
      <c r="BO1982">
        <v>1255318307</v>
      </c>
      <c r="BP1982">
        <v>5036160021</v>
      </c>
    </row>
    <row r="1983" spans="1:116" x14ac:dyDescent="0.3">
      <c r="A1983">
        <v>386</v>
      </c>
      <c r="B1983" t="s">
        <v>352</v>
      </c>
      <c r="C1983" t="s">
        <v>351</v>
      </c>
      <c r="D1983" t="s">
        <v>60</v>
      </c>
      <c r="E1983" t="s">
        <v>24</v>
      </c>
      <c r="F1983" s="107">
        <v>45657</v>
      </c>
      <c r="G1983" t="s">
        <v>3098</v>
      </c>
      <c r="H1983" t="s">
        <v>532</v>
      </c>
      <c r="I1983">
        <v>100</v>
      </c>
      <c r="J1983">
        <v>114.2099990844727</v>
      </c>
      <c r="BO1983">
        <v>2985432782</v>
      </c>
      <c r="BP1983">
        <v>2613948908</v>
      </c>
    </row>
    <row r="1984" spans="1:116" x14ac:dyDescent="0.3">
      <c r="A1984">
        <v>408</v>
      </c>
      <c r="B1984" t="s">
        <v>382</v>
      </c>
      <c r="C1984" t="s">
        <v>44</v>
      </c>
      <c r="D1984" t="s">
        <v>60</v>
      </c>
      <c r="E1984" t="s">
        <v>24</v>
      </c>
      <c r="F1984" s="107">
        <v>45657</v>
      </c>
      <c r="G1984" t="s">
        <v>3125</v>
      </c>
      <c r="H1984" t="s">
        <v>3523</v>
      </c>
      <c r="I1984">
        <v>100</v>
      </c>
      <c r="J1984">
        <v>100</v>
      </c>
      <c r="BR1984">
        <v>2</v>
      </c>
      <c r="BS1984">
        <v>2</v>
      </c>
    </row>
    <row r="1985" spans="1:71" x14ac:dyDescent="0.3">
      <c r="A1985">
        <v>408</v>
      </c>
      <c r="B1985" t="s">
        <v>382</v>
      </c>
      <c r="C1985" t="s">
        <v>44</v>
      </c>
      <c r="D1985" t="s">
        <v>60</v>
      </c>
      <c r="E1985" t="s">
        <v>24</v>
      </c>
      <c r="F1985" s="107">
        <v>45657</v>
      </c>
      <c r="G1985" t="s">
        <v>3125</v>
      </c>
      <c r="H1985" t="s">
        <v>3525</v>
      </c>
      <c r="I1985">
        <v>100</v>
      </c>
      <c r="J1985">
        <v>100</v>
      </c>
      <c r="BR1985">
        <v>3</v>
      </c>
      <c r="BS1985">
        <v>3</v>
      </c>
    </row>
    <row r="1986" spans="1:71" x14ac:dyDescent="0.3">
      <c r="A1986">
        <v>408</v>
      </c>
      <c r="B1986" t="s">
        <v>382</v>
      </c>
      <c r="C1986" t="s">
        <v>44</v>
      </c>
      <c r="D1986" t="s">
        <v>60</v>
      </c>
      <c r="E1986" t="s">
        <v>24</v>
      </c>
      <c r="F1986" s="107">
        <v>45657</v>
      </c>
      <c r="G1986" t="s">
        <v>3125</v>
      </c>
      <c r="H1986" t="s">
        <v>3524</v>
      </c>
      <c r="I1986">
        <v>100</v>
      </c>
      <c r="J1986">
        <v>100</v>
      </c>
      <c r="BR1986">
        <v>1</v>
      </c>
      <c r="BS1986">
        <v>1</v>
      </c>
    </row>
    <row r="1987" spans="1:71" x14ac:dyDescent="0.3">
      <c r="A1987">
        <v>427</v>
      </c>
      <c r="B1987" t="s">
        <v>404</v>
      </c>
      <c r="C1987" t="s">
        <v>98</v>
      </c>
      <c r="D1987" t="s">
        <v>60</v>
      </c>
      <c r="E1987" t="s">
        <v>62</v>
      </c>
      <c r="F1987" s="107">
        <v>45657</v>
      </c>
      <c r="G1987" t="s">
        <v>3151</v>
      </c>
      <c r="H1987" t="s">
        <v>3421</v>
      </c>
      <c r="I1987">
        <v>0.3</v>
      </c>
      <c r="J1987">
        <v>0.2199999988079071</v>
      </c>
      <c r="O1987">
        <v>2232</v>
      </c>
      <c r="P1987">
        <v>2683</v>
      </c>
      <c r="Q1987">
        <v>13824</v>
      </c>
      <c r="R1987">
        <v>0</v>
      </c>
      <c r="Y1987">
        <v>4088</v>
      </c>
    </row>
    <row r="1988" spans="1:71" x14ac:dyDescent="0.3">
      <c r="A1988">
        <v>427</v>
      </c>
      <c r="B1988" t="s">
        <v>404</v>
      </c>
      <c r="C1988" t="s">
        <v>98</v>
      </c>
      <c r="D1988" t="s">
        <v>60</v>
      </c>
      <c r="E1988" t="s">
        <v>62</v>
      </c>
      <c r="F1988" s="107">
        <v>45657</v>
      </c>
      <c r="G1988" t="s">
        <v>3151</v>
      </c>
      <c r="H1988" t="s">
        <v>3423</v>
      </c>
      <c r="I1988">
        <v>0.15</v>
      </c>
      <c r="J1988">
        <v>0.14000000059604639</v>
      </c>
      <c r="O1988">
        <v>477</v>
      </c>
      <c r="P1988">
        <v>24</v>
      </c>
      <c r="Q1988">
        <v>8635</v>
      </c>
      <c r="R1988">
        <v>2925</v>
      </c>
      <c r="Y1988">
        <v>1748</v>
      </c>
    </row>
    <row r="1989" spans="1:71" x14ac:dyDescent="0.3">
      <c r="A1989">
        <v>427</v>
      </c>
      <c r="B1989" t="s">
        <v>404</v>
      </c>
      <c r="C1989" t="s">
        <v>98</v>
      </c>
      <c r="D1989" t="s">
        <v>60</v>
      </c>
      <c r="E1989" t="s">
        <v>62</v>
      </c>
      <c r="F1989" s="107">
        <v>45657</v>
      </c>
      <c r="G1989" t="s">
        <v>3151</v>
      </c>
      <c r="H1989" t="s">
        <v>3426</v>
      </c>
      <c r="I1989">
        <v>0.2</v>
      </c>
      <c r="J1989">
        <v>0.2800000011920929</v>
      </c>
      <c r="O1989">
        <v>66</v>
      </c>
      <c r="P1989">
        <v>71</v>
      </c>
      <c r="Q1989">
        <v>135</v>
      </c>
      <c r="R1989">
        <v>0</v>
      </c>
      <c r="Y1989">
        <v>76</v>
      </c>
    </row>
    <row r="1990" spans="1:71" x14ac:dyDescent="0.3">
      <c r="A1990">
        <v>427</v>
      </c>
      <c r="B1990" t="s">
        <v>404</v>
      </c>
      <c r="C1990" t="s">
        <v>98</v>
      </c>
      <c r="D1990" t="s">
        <v>60</v>
      </c>
      <c r="E1990" t="s">
        <v>62</v>
      </c>
      <c r="F1990" s="107">
        <v>45657</v>
      </c>
      <c r="G1990" t="s">
        <v>3151</v>
      </c>
      <c r="H1990" t="s">
        <v>3422</v>
      </c>
      <c r="I1990">
        <v>0.1</v>
      </c>
      <c r="J1990">
        <v>0.10999999940395359</v>
      </c>
      <c r="O1990">
        <v>374</v>
      </c>
      <c r="P1990">
        <v>922</v>
      </c>
      <c r="Q1990">
        <v>10413</v>
      </c>
      <c r="R1990">
        <v>5</v>
      </c>
      <c r="Y1990">
        <v>1275</v>
      </c>
    </row>
    <row r="1991" spans="1:71" x14ac:dyDescent="0.3">
      <c r="A1991">
        <v>427</v>
      </c>
      <c r="B1991" t="s">
        <v>404</v>
      </c>
      <c r="C1991" t="s">
        <v>98</v>
      </c>
      <c r="D1991" t="s">
        <v>60</v>
      </c>
      <c r="E1991" t="s">
        <v>62</v>
      </c>
      <c r="F1991" s="107">
        <v>45657</v>
      </c>
      <c r="G1991" t="s">
        <v>3151</v>
      </c>
      <c r="H1991" t="s">
        <v>3424</v>
      </c>
      <c r="I1991">
        <v>0.2</v>
      </c>
      <c r="O1991">
        <v>9</v>
      </c>
      <c r="P1991">
        <v>26</v>
      </c>
      <c r="Q1991">
        <v>2938</v>
      </c>
      <c r="R1991">
        <v>0</v>
      </c>
      <c r="Y1991">
        <v>0</v>
      </c>
    </row>
    <row r="1992" spans="1:71" x14ac:dyDescent="0.3">
      <c r="A1992">
        <v>427</v>
      </c>
      <c r="B1992" t="s">
        <v>404</v>
      </c>
      <c r="C1992" t="s">
        <v>98</v>
      </c>
      <c r="D1992" t="s">
        <v>60</v>
      </c>
      <c r="E1992" t="s">
        <v>62</v>
      </c>
      <c r="F1992" s="107">
        <v>45657</v>
      </c>
      <c r="G1992" t="s">
        <v>3151</v>
      </c>
      <c r="H1992" t="s">
        <v>3427</v>
      </c>
      <c r="I1992">
        <v>0.2</v>
      </c>
      <c r="J1992">
        <v>0.68000000715255737</v>
      </c>
      <c r="O1992">
        <v>10</v>
      </c>
      <c r="P1992">
        <v>10</v>
      </c>
      <c r="Q1992">
        <v>48</v>
      </c>
      <c r="R1992">
        <v>0</v>
      </c>
      <c r="Y1992">
        <v>46</v>
      </c>
    </row>
    <row r="1993" spans="1:71" x14ac:dyDescent="0.3">
      <c r="A1993">
        <v>428</v>
      </c>
      <c r="B1993" t="s">
        <v>405</v>
      </c>
      <c r="C1993" t="s">
        <v>98</v>
      </c>
      <c r="D1993" t="s">
        <v>60</v>
      </c>
      <c r="E1993" t="s">
        <v>62</v>
      </c>
      <c r="F1993" s="107">
        <v>45657</v>
      </c>
      <c r="G1993" t="s">
        <v>3153</v>
      </c>
      <c r="H1993" t="s">
        <v>3421</v>
      </c>
      <c r="I1993">
        <v>22</v>
      </c>
      <c r="J1993">
        <v>20.79999923706055</v>
      </c>
      <c r="O1993">
        <v>2232</v>
      </c>
      <c r="P1993">
        <v>2683</v>
      </c>
      <c r="Q1993">
        <v>13824</v>
      </c>
      <c r="R1993">
        <v>0</v>
      </c>
      <c r="W1993">
        <v>389679</v>
      </c>
    </row>
    <row r="1994" spans="1:71" x14ac:dyDescent="0.3">
      <c r="A1994">
        <v>428</v>
      </c>
      <c r="B1994" t="s">
        <v>405</v>
      </c>
      <c r="C1994" t="s">
        <v>98</v>
      </c>
      <c r="D1994" t="s">
        <v>60</v>
      </c>
      <c r="E1994" t="s">
        <v>62</v>
      </c>
      <c r="F1994" s="107">
        <v>45657</v>
      </c>
      <c r="G1994" t="s">
        <v>3153</v>
      </c>
      <c r="H1994" t="s">
        <v>3423</v>
      </c>
      <c r="I1994">
        <v>25</v>
      </c>
      <c r="J1994">
        <v>22.120000839233398</v>
      </c>
      <c r="O1994">
        <v>477</v>
      </c>
      <c r="P1994">
        <v>24</v>
      </c>
      <c r="Q1994">
        <v>8635</v>
      </c>
      <c r="R1994">
        <v>2925</v>
      </c>
      <c r="W1994">
        <v>266760</v>
      </c>
    </row>
    <row r="1995" spans="1:71" x14ac:dyDescent="0.3">
      <c r="A1995">
        <v>428</v>
      </c>
      <c r="B1995" t="s">
        <v>405</v>
      </c>
      <c r="C1995" t="s">
        <v>98</v>
      </c>
      <c r="D1995" t="s">
        <v>60</v>
      </c>
      <c r="E1995" t="s">
        <v>62</v>
      </c>
      <c r="F1995" s="107">
        <v>45657</v>
      </c>
      <c r="G1995" t="s">
        <v>3153</v>
      </c>
      <c r="H1995" t="s">
        <v>3426</v>
      </c>
      <c r="I1995">
        <v>1</v>
      </c>
      <c r="J1995">
        <v>92.870002746582031</v>
      </c>
      <c r="O1995">
        <v>66</v>
      </c>
      <c r="P1995">
        <v>71</v>
      </c>
      <c r="Q1995">
        <v>135</v>
      </c>
      <c r="R1995">
        <v>0</v>
      </c>
      <c r="W1995">
        <v>25260</v>
      </c>
    </row>
    <row r="1996" spans="1:71" x14ac:dyDescent="0.3">
      <c r="A1996">
        <v>428</v>
      </c>
      <c r="B1996" t="s">
        <v>405</v>
      </c>
      <c r="C1996" t="s">
        <v>98</v>
      </c>
      <c r="D1996" t="s">
        <v>60</v>
      </c>
      <c r="E1996" t="s">
        <v>62</v>
      </c>
      <c r="F1996" s="107">
        <v>45657</v>
      </c>
      <c r="G1996" t="s">
        <v>3153</v>
      </c>
      <c r="H1996" t="s">
        <v>3424</v>
      </c>
      <c r="I1996">
        <v>7</v>
      </c>
      <c r="J1996">
        <v>7.5100002288818359</v>
      </c>
      <c r="O1996">
        <v>9</v>
      </c>
      <c r="P1996">
        <v>26</v>
      </c>
      <c r="Q1996">
        <v>2938</v>
      </c>
      <c r="R1996">
        <v>0</v>
      </c>
      <c r="W1996">
        <v>22320</v>
      </c>
    </row>
    <row r="1997" spans="1:71" x14ac:dyDescent="0.3">
      <c r="A1997">
        <v>428</v>
      </c>
      <c r="B1997" t="s">
        <v>405</v>
      </c>
      <c r="C1997" t="s">
        <v>98</v>
      </c>
      <c r="D1997" t="s">
        <v>60</v>
      </c>
      <c r="E1997" t="s">
        <v>62</v>
      </c>
      <c r="F1997" s="107">
        <v>45657</v>
      </c>
      <c r="G1997" t="s">
        <v>3153</v>
      </c>
      <c r="H1997" t="s">
        <v>3427</v>
      </c>
      <c r="I1997">
        <v>1</v>
      </c>
      <c r="J1997">
        <v>110.80999755859381</v>
      </c>
      <c r="O1997">
        <v>10</v>
      </c>
      <c r="P1997">
        <v>10</v>
      </c>
      <c r="Q1997">
        <v>48</v>
      </c>
      <c r="R1997">
        <v>0</v>
      </c>
      <c r="W1997">
        <v>7535</v>
      </c>
    </row>
    <row r="1998" spans="1:71" x14ac:dyDescent="0.3">
      <c r="A1998">
        <v>428</v>
      </c>
      <c r="B1998" t="s">
        <v>405</v>
      </c>
      <c r="C1998" t="s">
        <v>98</v>
      </c>
      <c r="D1998" t="s">
        <v>60</v>
      </c>
      <c r="E1998" t="s">
        <v>62</v>
      </c>
      <c r="F1998" s="107">
        <v>45657</v>
      </c>
      <c r="G1998" t="s">
        <v>3153</v>
      </c>
      <c r="H1998" t="s">
        <v>3422</v>
      </c>
      <c r="I1998">
        <v>11</v>
      </c>
      <c r="J1998">
        <v>11.77000045776367</v>
      </c>
      <c r="O1998">
        <v>374</v>
      </c>
      <c r="P1998">
        <v>922</v>
      </c>
      <c r="Q1998">
        <v>10413</v>
      </c>
      <c r="R1998">
        <v>5</v>
      </c>
      <c r="W1998">
        <v>137838</v>
      </c>
    </row>
    <row r="1999" spans="1:71" x14ac:dyDescent="0.3">
      <c r="A1999">
        <v>429</v>
      </c>
      <c r="B1999" t="s">
        <v>406</v>
      </c>
      <c r="C1999" t="s">
        <v>98</v>
      </c>
      <c r="D1999" t="s">
        <v>60</v>
      </c>
      <c r="E1999" t="s">
        <v>62</v>
      </c>
      <c r="F1999" s="107">
        <v>45657</v>
      </c>
      <c r="G1999" t="s">
        <v>3155</v>
      </c>
      <c r="H1999" t="s">
        <v>3421</v>
      </c>
      <c r="I1999">
        <v>0.4</v>
      </c>
      <c r="J1999">
        <v>1.0399999618530269</v>
      </c>
      <c r="O1999">
        <v>2232</v>
      </c>
      <c r="P1999">
        <v>2683</v>
      </c>
      <c r="Q1999">
        <v>13824</v>
      </c>
      <c r="R1999">
        <v>0</v>
      </c>
      <c r="AA1999">
        <v>5972</v>
      </c>
      <c r="AB1999">
        <v>13600</v>
      </c>
    </row>
    <row r="2000" spans="1:71" x14ac:dyDescent="0.3">
      <c r="A2000">
        <v>429</v>
      </c>
      <c r="B2000" t="s">
        <v>406</v>
      </c>
      <c r="C2000" t="s">
        <v>98</v>
      </c>
      <c r="D2000" t="s">
        <v>60</v>
      </c>
      <c r="E2000" t="s">
        <v>62</v>
      </c>
      <c r="F2000" s="107">
        <v>45657</v>
      </c>
      <c r="G2000" t="s">
        <v>3155</v>
      </c>
      <c r="H2000" t="s">
        <v>3426</v>
      </c>
      <c r="I2000">
        <v>0.76</v>
      </c>
      <c r="J2000">
        <v>0</v>
      </c>
      <c r="O2000">
        <v>66</v>
      </c>
      <c r="P2000">
        <v>71</v>
      </c>
      <c r="Q2000">
        <v>135</v>
      </c>
      <c r="R2000">
        <v>0</v>
      </c>
      <c r="AA2000">
        <v>0</v>
      </c>
      <c r="AB2000">
        <v>0</v>
      </c>
    </row>
    <row r="2001" spans="1:76" x14ac:dyDescent="0.3">
      <c r="A2001">
        <v>429</v>
      </c>
      <c r="B2001" t="s">
        <v>406</v>
      </c>
      <c r="C2001" t="s">
        <v>98</v>
      </c>
      <c r="D2001" t="s">
        <v>60</v>
      </c>
      <c r="E2001" t="s">
        <v>62</v>
      </c>
      <c r="F2001" s="107">
        <v>45657</v>
      </c>
      <c r="G2001" t="s">
        <v>3155</v>
      </c>
      <c r="H2001" t="s">
        <v>3422</v>
      </c>
      <c r="I2001">
        <v>0.41</v>
      </c>
      <c r="J2001">
        <v>0.30000001192092901</v>
      </c>
      <c r="O2001">
        <v>374</v>
      </c>
      <c r="P2001">
        <v>922</v>
      </c>
      <c r="Q2001">
        <v>10413</v>
      </c>
      <c r="R2001">
        <v>5</v>
      </c>
      <c r="AA2001">
        <v>582.32000000000005</v>
      </c>
      <c r="AB2001">
        <v>2879.8</v>
      </c>
    </row>
    <row r="2002" spans="1:76" x14ac:dyDescent="0.3">
      <c r="A2002">
        <v>429</v>
      </c>
      <c r="B2002" t="s">
        <v>406</v>
      </c>
      <c r="C2002" t="s">
        <v>98</v>
      </c>
      <c r="D2002" t="s">
        <v>60</v>
      </c>
      <c r="E2002" t="s">
        <v>62</v>
      </c>
      <c r="F2002" s="107">
        <v>45657</v>
      </c>
      <c r="G2002" t="s">
        <v>3155</v>
      </c>
      <c r="H2002" t="s">
        <v>3424</v>
      </c>
      <c r="I2002">
        <v>0.76</v>
      </c>
      <c r="J2002">
        <v>0</v>
      </c>
      <c r="O2002">
        <v>9</v>
      </c>
      <c r="P2002">
        <v>26</v>
      </c>
      <c r="Q2002">
        <v>2938</v>
      </c>
      <c r="R2002">
        <v>0</v>
      </c>
      <c r="AA2002">
        <v>0</v>
      </c>
      <c r="AB2002">
        <v>0</v>
      </c>
    </row>
    <row r="2003" spans="1:76" x14ac:dyDescent="0.3">
      <c r="A2003">
        <v>429</v>
      </c>
      <c r="B2003" t="s">
        <v>406</v>
      </c>
      <c r="C2003" t="s">
        <v>98</v>
      </c>
      <c r="D2003" t="s">
        <v>60</v>
      </c>
      <c r="E2003" t="s">
        <v>62</v>
      </c>
      <c r="F2003" s="107">
        <v>45657</v>
      </c>
      <c r="G2003" t="s">
        <v>3155</v>
      </c>
      <c r="H2003" t="s">
        <v>3427</v>
      </c>
      <c r="I2003">
        <v>0.76</v>
      </c>
      <c r="J2003">
        <v>0.88999998569488525</v>
      </c>
      <c r="O2003">
        <v>10</v>
      </c>
      <c r="P2003">
        <v>10</v>
      </c>
      <c r="Q2003">
        <v>48</v>
      </c>
      <c r="R2003">
        <v>0</v>
      </c>
      <c r="AA2003">
        <v>13.07</v>
      </c>
      <c r="AB2003">
        <v>47.63</v>
      </c>
    </row>
    <row r="2004" spans="1:76" x14ac:dyDescent="0.3">
      <c r="A2004">
        <v>429</v>
      </c>
      <c r="B2004" t="s">
        <v>406</v>
      </c>
      <c r="C2004" t="s">
        <v>98</v>
      </c>
      <c r="D2004" t="s">
        <v>60</v>
      </c>
      <c r="E2004" t="s">
        <v>62</v>
      </c>
      <c r="F2004" s="107">
        <v>45657</v>
      </c>
      <c r="G2004" t="s">
        <v>3155</v>
      </c>
      <c r="H2004" t="s">
        <v>3423</v>
      </c>
      <c r="I2004">
        <v>0.38</v>
      </c>
      <c r="J2004">
        <v>0.44999998807907099</v>
      </c>
      <c r="O2004">
        <v>477</v>
      </c>
      <c r="P2004">
        <v>24</v>
      </c>
      <c r="Q2004">
        <v>8635</v>
      </c>
      <c r="R2004">
        <v>2925</v>
      </c>
      <c r="AA2004">
        <v>907.43</v>
      </c>
      <c r="AB2004">
        <v>4562.3599999999997</v>
      </c>
    </row>
    <row r="2005" spans="1:76" x14ac:dyDescent="0.3">
      <c r="A2005">
        <v>433</v>
      </c>
      <c r="B2005" t="s">
        <v>410</v>
      </c>
      <c r="C2005" t="s">
        <v>98</v>
      </c>
      <c r="D2005" t="s">
        <v>60</v>
      </c>
      <c r="E2005" t="s">
        <v>62</v>
      </c>
      <c r="F2005" s="107">
        <v>45657</v>
      </c>
      <c r="G2005" t="s">
        <v>3163</v>
      </c>
      <c r="H2005" t="s">
        <v>3421</v>
      </c>
      <c r="I2005">
        <v>0.1</v>
      </c>
      <c r="J2005">
        <v>0.27000001072883612</v>
      </c>
      <c r="O2005">
        <v>2232</v>
      </c>
      <c r="P2005">
        <v>2683</v>
      </c>
      <c r="Q2005">
        <v>13824</v>
      </c>
      <c r="R2005">
        <v>0</v>
      </c>
      <c r="BV2005">
        <v>5072.8100000000004</v>
      </c>
    </row>
    <row r="2006" spans="1:76" x14ac:dyDescent="0.3">
      <c r="A2006">
        <v>433</v>
      </c>
      <c r="B2006" t="s">
        <v>410</v>
      </c>
      <c r="C2006" t="s">
        <v>98</v>
      </c>
      <c r="D2006" t="s">
        <v>60</v>
      </c>
      <c r="E2006" t="s">
        <v>62</v>
      </c>
      <c r="F2006" s="107">
        <v>45657</v>
      </c>
      <c r="G2006" t="s">
        <v>3163</v>
      </c>
      <c r="H2006" t="s">
        <v>3423</v>
      </c>
      <c r="I2006">
        <v>0.05</v>
      </c>
      <c r="J2006">
        <v>3.9999999105930328E-2</v>
      </c>
      <c r="O2006">
        <v>477</v>
      </c>
      <c r="P2006">
        <v>24</v>
      </c>
      <c r="Q2006">
        <v>8635</v>
      </c>
      <c r="R2006">
        <v>2925</v>
      </c>
      <c r="BV2006">
        <v>542.25</v>
      </c>
    </row>
    <row r="2007" spans="1:76" x14ac:dyDescent="0.3">
      <c r="A2007">
        <v>433</v>
      </c>
      <c r="B2007" t="s">
        <v>410</v>
      </c>
      <c r="C2007" t="s">
        <v>98</v>
      </c>
      <c r="D2007" t="s">
        <v>60</v>
      </c>
      <c r="E2007" t="s">
        <v>62</v>
      </c>
      <c r="F2007" s="107">
        <v>45657</v>
      </c>
      <c r="G2007" t="s">
        <v>3163</v>
      </c>
      <c r="H2007" t="s">
        <v>3426</v>
      </c>
      <c r="I2007">
        <v>0.05</v>
      </c>
      <c r="J2007">
        <v>0</v>
      </c>
      <c r="O2007">
        <v>66</v>
      </c>
      <c r="P2007">
        <v>71</v>
      </c>
      <c r="Q2007">
        <v>135</v>
      </c>
      <c r="R2007">
        <v>0</v>
      </c>
      <c r="BV2007">
        <v>0</v>
      </c>
    </row>
    <row r="2008" spans="1:76" x14ac:dyDescent="0.3">
      <c r="A2008">
        <v>433</v>
      </c>
      <c r="B2008" t="s">
        <v>410</v>
      </c>
      <c r="C2008" t="s">
        <v>98</v>
      </c>
      <c r="D2008" t="s">
        <v>60</v>
      </c>
      <c r="E2008" t="s">
        <v>62</v>
      </c>
      <c r="F2008" s="107">
        <v>45657</v>
      </c>
      <c r="G2008" t="s">
        <v>3163</v>
      </c>
      <c r="H2008" t="s">
        <v>3422</v>
      </c>
      <c r="I2008">
        <v>0.05</v>
      </c>
      <c r="J2008">
        <v>5.9999998658895493E-2</v>
      </c>
      <c r="O2008">
        <v>374</v>
      </c>
      <c r="P2008">
        <v>922</v>
      </c>
      <c r="Q2008">
        <v>10413</v>
      </c>
      <c r="R2008">
        <v>5</v>
      </c>
      <c r="BV2008">
        <v>714.5</v>
      </c>
    </row>
    <row r="2009" spans="1:76" x14ac:dyDescent="0.3">
      <c r="A2009">
        <v>433</v>
      </c>
      <c r="B2009" t="s">
        <v>410</v>
      </c>
      <c r="C2009" t="s">
        <v>98</v>
      </c>
      <c r="D2009" t="s">
        <v>60</v>
      </c>
      <c r="E2009" t="s">
        <v>62</v>
      </c>
      <c r="F2009" s="107">
        <v>45657</v>
      </c>
      <c r="G2009" t="s">
        <v>3163</v>
      </c>
      <c r="H2009" t="s">
        <v>3427</v>
      </c>
      <c r="I2009">
        <v>0.05</v>
      </c>
      <c r="J2009">
        <v>0</v>
      </c>
      <c r="O2009">
        <v>10</v>
      </c>
      <c r="P2009">
        <v>10</v>
      </c>
      <c r="Q2009">
        <v>48</v>
      </c>
      <c r="R2009">
        <v>0</v>
      </c>
      <c r="BV2009">
        <v>0</v>
      </c>
    </row>
    <row r="2010" spans="1:76" x14ac:dyDescent="0.3">
      <c r="A2010">
        <v>433</v>
      </c>
      <c r="B2010" t="s">
        <v>410</v>
      </c>
      <c r="C2010" t="s">
        <v>98</v>
      </c>
      <c r="D2010" t="s">
        <v>60</v>
      </c>
      <c r="E2010" t="s">
        <v>62</v>
      </c>
      <c r="F2010" s="107">
        <v>45657</v>
      </c>
      <c r="G2010" t="s">
        <v>3163</v>
      </c>
      <c r="H2010" t="s">
        <v>3424</v>
      </c>
      <c r="I2010">
        <v>0.05</v>
      </c>
      <c r="O2010">
        <v>9</v>
      </c>
      <c r="P2010">
        <v>26</v>
      </c>
      <c r="Q2010">
        <v>2938</v>
      </c>
      <c r="R2010">
        <v>0</v>
      </c>
      <c r="BV2010">
        <v>1.02</v>
      </c>
    </row>
    <row r="2011" spans="1:76" x14ac:dyDescent="0.3">
      <c r="A2011">
        <v>435</v>
      </c>
      <c r="B2011" t="s">
        <v>412</v>
      </c>
      <c r="C2011" t="s">
        <v>98</v>
      </c>
      <c r="D2011" t="s">
        <v>60</v>
      </c>
      <c r="E2011" t="s">
        <v>24</v>
      </c>
      <c r="F2011" s="107">
        <v>45657</v>
      </c>
      <c r="G2011" t="s">
        <v>3166</v>
      </c>
      <c r="H2011" t="s">
        <v>3421</v>
      </c>
      <c r="I2011">
        <v>100</v>
      </c>
      <c r="J2011">
        <v>-80</v>
      </c>
      <c r="BW2011">
        <v>0.15</v>
      </c>
      <c r="BX2011">
        <v>0.27</v>
      </c>
    </row>
    <row r="2012" spans="1:76" x14ac:dyDescent="0.3">
      <c r="A2012">
        <v>435</v>
      </c>
      <c r="B2012" t="s">
        <v>412</v>
      </c>
      <c r="C2012" t="s">
        <v>98</v>
      </c>
      <c r="D2012" t="s">
        <v>60</v>
      </c>
      <c r="E2012" t="s">
        <v>24</v>
      </c>
      <c r="F2012" s="107">
        <v>45657</v>
      </c>
      <c r="G2012" t="s">
        <v>3166</v>
      </c>
      <c r="H2012" t="s">
        <v>3423</v>
      </c>
      <c r="I2012">
        <v>100</v>
      </c>
      <c r="J2012">
        <v>-33.330001831054688</v>
      </c>
      <c r="BW2012">
        <v>0.03</v>
      </c>
      <c r="BX2012">
        <v>0.04</v>
      </c>
    </row>
    <row r="2013" spans="1:76" x14ac:dyDescent="0.3">
      <c r="A2013">
        <v>435</v>
      </c>
      <c r="B2013" t="s">
        <v>412</v>
      </c>
      <c r="C2013" t="s">
        <v>98</v>
      </c>
      <c r="D2013" t="s">
        <v>60</v>
      </c>
      <c r="E2013" t="s">
        <v>24</v>
      </c>
      <c r="F2013" s="107">
        <v>45657</v>
      </c>
      <c r="G2013" t="s">
        <v>3166</v>
      </c>
      <c r="H2013" t="s">
        <v>3426</v>
      </c>
      <c r="I2013">
        <v>100</v>
      </c>
      <c r="J2013">
        <v>0</v>
      </c>
      <c r="BW2013">
        <v>0</v>
      </c>
      <c r="BX2013">
        <v>0</v>
      </c>
    </row>
    <row r="2014" spans="1:76" x14ac:dyDescent="0.3">
      <c r="A2014">
        <v>435</v>
      </c>
      <c r="B2014" t="s">
        <v>412</v>
      </c>
      <c r="C2014" t="s">
        <v>98</v>
      </c>
      <c r="D2014" t="s">
        <v>60</v>
      </c>
      <c r="E2014" t="s">
        <v>24</v>
      </c>
      <c r="F2014" s="107">
        <v>45657</v>
      </c>
      <c r="G2014" t="s">
        <v>3166</v>
      </c>
      <c r="H2014" t="s">
        <v>3422</v>
      </c>
      <c r="I2014">
        <v>100</v>
      </c>
      <c r="J2014">
        <v>0</v>
      </c>
      <c r="BW2014">
        <v>0</v>
      </c>
      <c r="BX2014">
        <v>0.06</v>
      </c>
    </row>
    <row r="2015" spans="1:76" x14ac:dyDescent="0.3">
      <c r="A2015">
        <v>435</v>
      </c>
      <c r="B2015" t="s">
        <v>412</v>
      </c>
      <c r="C2015" t="s">
        <v>98</v>
      </c>
      <c r="D2015" t="s">
        <v>60</v>
      </c>
      <c r="E2015" t="s">
        <v>24</v>
      </c>
      <c r="F2015" s="107">
        <v>45657</v>
      </c>
      <c r="G2015" t="s">
        <v>3166</v>
      </c>
      <c r="H2015" t="s">
        <v>3424</v>
      </c>
      <c r="I2015">
        <v>100</v>
      </c>
      <c r="J2015">
        <v>100</v>
      </c>
      <c r="BW2015">
        <v>1.1000000000000001</v>
      </c>
      <c r="BX2015">
        <v>0</v>
      </c>
    </row>
    <row r="2016" spans="1:76" x14ac:dyDescent="0.3">
      <c r="A2016">
        <v>435</v>
      </c>
      <c r="B2016" t="s">
        <v>412</v>
      </c>
      <c r="C2016" t="s">
        <v>98</v>
      </c>
      <c r="D2016" t="s">
        <v>60</v>
      </c>
      <c r="E2016" t="s">
        <v>24</v>
      </c>
      <c r="F2016" s="107">
        <v>45657</v>
      </c>
      <c r="G2016" t="s">
        <v>3166</v>
      </c>
      <c r="H2016" t="s">
        <v>3427</v>
      </c>
      <c r="I2016">
        <v>100</v>
      </c>
      <c r="J2016">
        <v>0</v>
      </c>
      <c r="BW2016">
        <v>0</v>
      </c>
      <c r="BX2016">
        <v>0</v>
      </c>
    </row>
    <row r="2017" spans="1:120" x14ac:dyDescent="0.3">
      <c r="A2017">
        <v>440</v>
      </c>
      <c r="B2017" t="s">
        <v>416</v>
      </c>
      <c r="C2017" t="s">
        <v>323</v>
      </c>
      <c r="D2017" t="s">
        <v>60</v>
      </c>
      <c r="E2017" t="s">
        <v>24</v>
      </c>
      <c r="F2017" s="107">
        <v>45657</v>
      </c>
      <c r="G2017" t="s">
        <v>3174</v>
      </c>
      <c r="H2017" t="s">
        <v>3490</v>
      </c>
      <c r="I2017">
        <v>98</v>
      </c>
      <c r="J2017">
        <v>99.25</v>
      </c>
      <c r="DA2017">
        <v>40471</v>
      </c>
      <c r="DB2017">
        <v>40775</v>
      </c>
    </row>
    <row r="2018" spans="1:120" x14ac:dyDescent="0.3">
      <c r="A2018">
        <v>440</v>
      </c>
      <c r="B2018" t="s">
        <v>416</v>
      </c>
      <c r="C2018" t="s">
        <v>323</v>
      </c>
      <c r="D2018" t="s">
        <v>60</v>
      </c>
      <c r="E2018" t="s">
        <v>24</v>
      </c>
      <c r="F2018" s="107">
        <v>45657</v>
      </c>
      <c r="G2018" t="s">
        <v>3174</v>
      </c>
      <c r="H2018" t="s">
        <v>3491</v>
      </c>
      <c r="I2018">
        <v>98</v>
      </c>
      <c r="J2018">
        <v>99.019996643066406</v>
      </c>
      <c r="DA2018">
        <v>3025</v>
      </c>
      <c r="DB2018">
        <v>3055</v>
      </c>
    </row>
    <row r="2019" spans="1:120" x14ac:dyDescent="0.3">
      <c r="A2019">
        <v>473</v>
      </c>
      <c r="B2019" t="s">
        <v>445</v>
      </c>
      <c r="C2019" t="s">
        <v>22</v>
      </c>
      <c r="D2019" t="s">
        <v>60</v>
      </c>
      <c r="E2019" t="s">
        <v>24</v>
      </c>
      <c r="F2019" s="107">
        <v>45657</v>
      </c>
      <c r="G2019" t="s">
        <v>3191</v>
      </c>
      <c r="H2019" t="s">
        <v>3848</v>
      </c>
      <c r="I2019">
        <v>100</v>
      </c>
      <c r="J2019">
        <v>100</v>
      </c>
      <c r="DM2019">
        <v>4</v>
      </c>
      <c r="DN2019">
        <v>4</v>
      </c>
    </row>
    <row r="2020" spans="1:120" x14ac:dyDescent="0.3">
      <c r="A2020">
        <v>473</v>
      </c>
      <c r="B2020" t="s">
        <v>445</v>
      </c>
      <c r="C2020" t="s">
        <v>22</v>
      </c>
      <c r="D2020" t="s">
        <v>60</v>
      </c>
      <c r="E2020" t="s">
        <v>24</v>
      </c>
      <c r="F2020" s="107">
        <v>45657</v>
      </c>
      <c r="G2020" t="s">
        <v>3191</v>
      </c>
      <c r="H2020" t="s">
        <v>3763</v>
      </c>
      <c r="I2020">
        <v>100</v>
      </c>
      <c r="J2020">
        <v>100</v>
      </c>
      <c r="DM2020">
        <v>3</v>
      </c>
      <c r="DN2020">
        <v>3</v>
      </c>
    </row>
    <row r="2021" spans="1:120" x14ac:dyDescent="0.3">
      <c r="A2021">
        <v>473</v>
      </c>
      <c r="B2021" t="s">
        <v>445</v>
      </c>
      <c r="C2021" t="s">
        <v>22</v>
      </c>
      <c r="D2021" t="s">
        <v>60</v>
      </c>
      <c r="E2021" t="s">
        <v>24</v>
      </c>
      <c r="F2021" s="107">
        <v>45657</v>
      </c>
      <c r="G2021" t="s">
        <v>3191</v>
      </c>
      <c r="H2021" t="s">
        <v>3762</v>
      </c>
      <c r="I2021">
        <v>100</v>
      </c>
      <c r="J2021">
        <v>100</v>
      </c>
      <c r="DM2021">
        <v>10</v>
      </c>
      <c r="DN2021">
        <v>10</v>
      </c>
    </row>
    <row r="2022" spans="1:120" x14ac:dyDescent="0.3">
      <c r="A2022">
        <v>474</v>
      </c>
      <c r="B2022" t="s">
        <v>448</v>
      </c>
      <c r="C2022" t="s">
        <v>447</v>
      </c>
      <c r="D2022" t="s">
        <v>60</v>
      </c>
      <c r="E2022" t="s">
        <v>24</v>
      </c>
      <c r="F2022" s="107">
        <v>45657</v>
      </c>
      <c r="G2022" t="s">
        <v>3192</v>
      </c>
      <c r="H2022" t="s">
        <v>3511</v>
      </c>
      <c r="I2022">
        <v>100</v>
      </c>
      <c r="J2022">
        <v>100</v>
      </c>
      <c r="DO2022">
        <v>1</v>
      </c>
      <c r="DP2022">
        <v>1</v>
      </c>
    </row>
    <row r="2023" spans="1:120" x14ac:dyDescent="0.3">
      <c r="A2023">
        <v>474</v>
      </c>
      <c r="B2023" t="s">
        <v>448</v>
      </c>
      <c r="C2023" t="s">
        <v>447</v>
      </c>
      <c r="D2023" t="s">
        <v>60</v>
      </c>
      <c r="E2023" t="s">
        <v>24</v>
      </c>
      <c r="F2023" s="107">
        <v>45657</v>
      </c>
      <c r="G2023" t="s">
        <v>3192</v>
      </c>
      <c r="H2023" t="s">
        <v>3512</v>
      </c>
      <c r="I2023">
        <v>100</v>
      </c>
      <c r="J2023">
        <v>0</v>
      </c>
      <c r="DO2023">
        <v>0</v>
      </c>
      <c r="DP2023">
        <v>0</v>
      </c>
    </row>
    <row r="2024" spans="1:120" x14ac:dyDescent="0.3">
      <c r="A2024">
        <v>474</v>
      </c>
      <c r="B2024" t="s">
        <v>448</v>
      </c>
      <c r="C2024" t="s">
        <v>447</v>
      </c>
      <c r="D2024" t="s">
        <v>60</v>
      </c>
      <c r="E2024" t="s">
        <v>24</v>
      </c>
      <c r="F2024" s="107">
        <v>45657</v>
      </c>
      <c r="G2024" t="s">
        <v>3192</v>
      </c>
      <c r="H2024" t="s">
        <v>3513</v>
      </c>
      <c r="I2024">
        <v>100</v>
      </c>
      <c r="J2024">
        <v>0</v>
      </c>
      <c r="DO2024">
        <v>0</v>
      </c>
      <c r="DP2024">
        <v>0</v>
      </c>
    </row>
    <row r="2025" spans="1:120" x14ac:dyDescent="0.3">
      <c r="A2025">
        <v>474</v>
      </c>
      <c r="B2025" t="s">
        <v>448</v>
      </c>
      <c r="C2025" t="s">
        <v>447</v>
      </c>
      <c r="D2025" t="s">
        <v>60</v>
      </c>
      <c r="E2025" t="s">
        <v>24</v>
      </c>
      <c r="F2025" s="107">
        <v>45657</v>
      </c>
      <c r="G2025" t="s">
        <v>3192</v>
      </c>
      <c r="H2025" t="s">
        <v>3514</v>
      </c>
      <c r="I2025">
        <v>100</v>
      </c>
      <c r="J2025">
        <v>100</v>
      </c>
      <c r="DO2025">
        <v>1</v>
      </c>
      <c r="DP2025">
        <v>1</v>
      </c>
    </row>
    <row r="2026" spans="1:120" x14ac:dyDescent="0.3">
      <c r="A2026">
        <v>474</v>
      </c>
      <c r="B2026" t="s">
        <v>448</v>
      </c>
      <c r="C2026" t="s">
        <v>447</v>
      </c>
      <c r="D2026" t="s">
        <v>60</v>
      </c>
      <c r="E2026" t="s">
        <v>24</v>
      </c>
      <c r="F2026" s="107">
        <v>45657</v>
      </c>
      <c r="G2026" t="s">
        <v>3192</v>
      </c>
      <c r="H2026" t="s">
        <v>3515</v>
      </c>
      <c r="I2026">
        <v>100</v>
      </c>
      <c r="J2026">
        <v>0</v>
      </c>
      <c r="DO2026">
        <v>0</v>
      </c>
      <c r="DP2026">
        <v>0</v>
      </c>
    </row>
    <row r="2027" spans="1:120" x14ac:dyDescent="0.3">
      <c r="A2027">
        <v>474</v>
      </c>
      <c r="B2027" t="s">
        <v>448</v>
      </c>
      <c r="C2027" t="s">
        <v>447</v>
      </c>
      <c r="D2027" t="s">
        <v>60</v>
      </c>
      <c r="E2027" t="s">
        <v>24</v>
      </c>
      <c r="F2027" s="107">
        <v>45657</v>
      </c>
      <c r="G2027" t="s">
        <v>3192</v>
      </c>
      <c r="H2027" t="s">
        <v>3516</v>
      </c>
      <c r="I2027">
        <v>100</v>
      </c>
      <c r="J2027">
        <v>100</v>
      </c>
      <c r="DO2027">
        <v>1</v>
      </c>
      <c r="DP2027">
        <v>1</v>
      </c>
    </row>
    <row r="2028" spans="1:120" x14ac:dyDescent="0.3">
      <c r="A2028">
        <v>474</v>
      </c>
      <c r="B2028" t="s">
        <v>448</v>
      </c>
      <c r="C2028" t="s">
        <v>447</v>
      </c>
      <c r="D2028" t="s">
        <v>60</v>
      </c>
      <c r="E2028" t="s">
        <v>24</v>
      </c>
      <c r="F2028" s="107">
        <v>45657</v>
      </c>
      <c r="G2028" t="s">
        <v>3192</v>
      </c>
      <c r="H2028" t="s">
        <v>3517</v>
      </c>
      <c r="I2028">
        <v>100</v>
      </c>
      <c r="J2028">
        <v>0</v>
      </c>
      <c r="DO2028">
        <v>0</v>
      </c>
      <c r="DP2028">
        <v>0</v>
      </c>
    </row>
    <row r="2029" spans="1:120" x14ac:dyDescent="0.3">
      <c r="A2029">
        <v>474</v>
      </c>
      <c r="B2029" t="s">
        <v>448</v>
      </c>
      <c r="C2029" t="s">
        <v>447</v>
      </c>
      <c r="D2029" t="s">
        <v>60</v>
      </c>
      <c r="E2029" t="s">
        <v>24</v>
      </c>
      <c r="F2029" s="107">
        <v>45657</v>
      </c>
      <c r="G2029" t="s">
        <v>3192</v>
      </c>
      <c r="H2029" t="s">
        <v>3518</v>
      </c>
      <c r="I2029">
        <v>100</v>
      </c>
      <c r="J2029">
        <v>100</v>
      </c>
      <c r="DO2029">
        <v>1</v>
      </c>
      <c r="DP2029">
        <v>1</v>
      </c>
    </row>
    <row r="2030" spans="1:120" x14ac:dyDescent="0.3">
      <c r="A2030">
        <v>474</v>
      </c>
      <c r="B2030" t="s">
        <v>448</v>
      </c>
      <c r="C2030" t="s">
        <v>447</v>
      </c>
      <c r="D2030" t="s">
        <v>60</v>
      </c>
      <c r="E2030" t="s">
        <v>24</v>
      </c>
      <c r="F2030" s="107">
        <v>45657</v>
      </c>
      <c r="G2030" t="s">
        <v>3192</v>
      </c>
      <c r="H2030" t="s">
        <v>3519</v>
      </c>
      <c r="I2030">
        <v>100</v>
      </c>
      <c r="J2030">
        <v>0</v>
      </c>
      <c r="DO2030">
        <v>0</v>
      </c>
      <c r="DP2030">
        <v>0</v>
      </c>
    </row>
    <row r="2031" spans="1:120" x14ac:dyDescent="0.3">
      <c r="A2031">
        <v>474</v>
      </c>
      <c r="B2031" t="s">
        <v>448</v>
      </c>
      <c r="C2031" t="s">
        <v>447</v>
      </c>
      <c r="D2031" t="s">
        <v>60</v>
      </c>
      <c r="E2031" t="s">
        <v>24</v>
      </c>
      <c r="F2031" s="107">
        <v>45657</v>
      </c>
      <c r="G2031" t="s">
        <v>3192</v>
      </c>
      <c r="H2031" t="s">
        <v>3520</v>
      </c>
      <c r="I2031">
        <v>100</v>
      </c>
      <c r="J2031">
        <v>100</v>
      </c>
      <c r="DO2031">
        <v>2</v>
      </c>
      <c r="DP2031">
        <v>2</v>
      </c>
    </row>
    <row r="2032" spans="1:120" x14ac:dyDescent="0.3">
      <c r="A2032">
        <v>474</v>
      </c>
      <c r="B2032" t="s">
        <v>448</v>
      </c>
      <c r="C2032" t="s">
        <v>447</v>
      </c>
      <c r="D2032" t="s">
        <v>60</v>
      </c>
      <c r="E2032" t="s">
        <v>24</v>
      </c>
      <c r="F2032" s="107">
        <v>45657</v>
      </c>
      <c r="G2032" t="s">
        <v>3192</v>
      </c>
      <c r="H2032" t="s">
        <v>3521</v>
      </c>
      <c r="I2032">
        <v>100</v>
      </c>
      <c r="J2032">
        <v>0</v>
      </c>
      <c r="DO2032">
        <v>0</v>
      </c>
      <c r="DP2032">
        <v>0</v>
      </c>
    </row>
    <row r="2033" spans="1:128" x14ac:dyDescent="0.3">
      <c r="A2033">
        <v>474</v>
      </c>
      <c r="B2033" t="s">
        <v>448</v>
      </c>
      <c r="C2033" t="s">
        <v>447</v>
      </c>
      <c r="D2033" t="s">
        <v>60</v>
      </c>
      <c r="E2033" t="s">
        <v>24</v>
      </c>
      <c r="F2033" s="107">
        <v>45657</v>
      </c>
      <c r="G2033" t="s">
        <v>3192</v>
      </c>
      <c r="H2033" t="s">
        <v>3522</v>
      </c>
      <c r="I2033">
        <v>100</v>
      </c>
      <c r="J2033">
        <v>100</v>
      </c>
      <c r="DO2033">
        <v>4</v>
      </c>
      <c r="DP2033">
        <v>4</v>
      </c>
    </row>
    <row r="2034" spans="1:128" x14ac:dyDescent="0.3">
      <c r="A2034">
        <v>476</v>
      </c>
      <c r="B2034" t="s">
        <v>450</v>
      </c>
      <c r="C2034" t="s">
        <v>22</v>
      </c>
      <c r="D2034" t="s">
        <v>60</v>
      </c>
      <c r="E2034" t="s">
        <v>24</v>
      </c>
      <c r="F2034" s="107">
        <v>45657</v>
      </c>
      <c r="G2034" t="s">
        <v>3194</v>
      </c>
      <c r="H2034" t="s">
        <v>3848</v>
      </c>
      <c r="I2034">
        <v>100</v>
      </c>
      <c r="J2034">
        <v>100</v>
      </c>
      <c r="DQ2034">
        <v>2</v>
      </c>
      <c r="DR2034">
        <v>2</v>
      </c>
    </row>
    <row r="2035" spans="1:128" x14ac:dyDescent="0.3">
      <c r="A2035">
        <v>476</v>
      </c>
      <c r="B2035" t="s">
        <v>450</v>
      </c>
      <c r="C2035" t="s">
        <v>22</v>
      </c>
      <c r="D2035" t="s">
        <v>60</v>
      </c>
      <c r="E2035" t="s">
        <v>24</v>
      </c>
      <c r="F2035" s="107">
        <v>45657</v>
      </c>
      <c r="G2035" t="s">
        <v>3194</v>
      </c>
      <c r="H2035" t="s">
        <v>3762</v>
      </c>
      <c r="I2035">
        <v>100</v>
      </c>
      <c r="J2035">
        <v>100</v>
      </c>
      <c r="DQ2035">
        <v>10</v>
      </c>
      <c r="DR2035">
        <v>10</v>
      </c>
    </row>
    <row r="2036" spans="1:128" x14ac:dyDescent="0.3">
      <c r="A2036">
        <v>476</v>
      </c>
      <c r="B2036" t="s">
        <v>450</v>
      </c>
      <c r="C2036" t="s">
        <v>22</v>
      </c>
      <c r="D2036" t="s">
        <v>60</v>
      </c>
      <c r="E2036" t="s">
        <v>24</v>
      </c>
      <c r="F2036" s="107">
        <v>45657</v>
      </c>
      <c r="G2036" t="s">
        <v>3194</v>
      </c>
      <c r="H2036" t="s">
        <v>3763</v>
      </c>
      <c r="I2036">
        <v>100</v>
      </c>
      <c r="J2036">
        <v>100</v>
      </c>
      <c r="DQ2036">
        <v>3</v>
      </c>
      <c r="DR2036">
        <v>3</v>
      </c>
    </row>
    <row r="2037" spans="1:128" x14ac:dyDescent="0.3">
      <c r="A2037">
        <v>478</v>
      </c>
      <c r="B2037" t="s">
        <v>452</v>
      </c>
      <c r="C2037" t="s">
        <v>447</v>
      </c>
      <c r="D2037" t="s">
        <v>60</v>
      </c>
      <c r="E2037" t="s">
        <v>24</v>
      </c>
      <c r="F2037" s="107">
        <v>45657</v>
      </c>
      <c r="G2037" t="s">
        <v>3196</v>
      </c>
      <c r="H2037" t="s">
        <v>3513</v>
      </c>
      <c r="I2037">
        <v>100</v>
      </c>
      <c r="J2037">
        <v>100</v>
      </c>
      <c r="DU2037">
        <v>1</v>
      </c>
      <c r="DV2037">
        <v>1</v>
      </c>
    </row>
    <row r="2038" spans="1:128" x14ac:dyDescent="0.3">
      <c r="A2038">
        <v>479</v>
      </c>
      <c r="B2038" t="s">
        <v>453</v>
      </c>
      <c r="C2038" t="s">
        <v>447</v>
      </c>
      <c r="D2038" t="s">
        <v>60</v>
      </c>
      <c r="E2038" t="s">
        <v>24</v>
      </c>
      <c r="F2038" s="107">
        <v>45657</v>
      </c>
      <c r="G2038" t="s">
        <v>3197</v>
      </c>
      <c r="H2038" t="s">
        <v>3511</v>
      </c>
      <c r="I2038">
        <v>100</v>
      </c>
      <c r="J2038">
        <v>100</v>
      </c>
      <c r="DW2038">
        <v>1</v>
      </c>
      <c r="DX2038">
        <v>1</v>
      </c>
    </row>
    <row r="2039" spans="1:128" x14ac:dyDescent="0.3">
      <c r="A2039">
        <v>479</v>
      </c>
      <c r="B2039" t="s">
        <v>453</v>
      </c>
      <c r="C2039" t="s">
        <v>447</v>
      </c>
      <c r="D2039" t="s">
        <v>60</v>
      </c>
      <c r="E2039" t="s">
        <v>24</v>
      </c>
      <c r="F2039" s="107">
        <v>45657</v>
      </c>
      <c r="G2039" t="s">
        <v>3197</v>
      </c>
      <c r="H2039" t="s">
        <v>3512</v>
      </c>
      <c r="I2039">
        <v>100</v>
      </c>
      <c r="J2039">
        <v>0</v>
      </c>
      <c r="DW2039">
        <v>0</v>
      </c>
      <c r="DX2039">
        <v>0</v>
      </c>
    </row>
    <row r="2040" spans="1:128" x14ac:dyDescent="0.3">
      <c r="A2040">
        <v>479</v>
      </c>
      <c r="B2040" t="s">
        <v>453</v>
      </c>
      <c r="C2040" t="s">
        <v>447</v>
      </c>
      <c r="D2040" t="s">
        <v>60</v>
      </c>
      <c r="E2040" t="s">
        <v>24</v>
      </c>
      <c r="F2040" s="107">
        <v>45657</v>
      </c>
      <c r="G2040" t="s">
        <v>3197</v>
      </c>
      <c r="H2040" t="s">
        <v>3513</v>
      </c>
      <c r="I2040">
        <v>100</v>
      </c>
      <c r="J2040">
        <v>0</v>
      </c>
      <c r="DW2040">
        <v>0</v>
      </c>
      <c r="DX2040">
        <v>0</v>
      </c>
    </row>
    <row r="2041" spans="1:128" x14ac:dyDescent="0.3">
      <c r="A2041">
        <v>479</v>
      </c>
      <c r="B2041" t="s">
        <v>453</v>
      </c>
      <c r="C2041" t="s">
        <v>447</v>
      </c>
      <c r="D2041" t="s">
        <v>60</v>
      </c>
      <c r="E2041" t="s">
        <v>24</v>
      </c>
      <c r="F2041" s="107">
        <v>45657</v>
      </c>
      <c r="G2041" t="s">
        <v>3197</v>
      </c>
      <c r="H2041" t="s">
        <v>3514</v>
      </c>
      <c r="I2041">
        <v>100</v>
      </c>
      <c r="J2041">
        <v>100</v>
      </c>
      <c r="DW2041">
        <v>1</v>
      </c>
      <c r="DX2041">
        <v>1</v>
      </c>
    </row>
    <row r="2042" spans="1:128" x14ac:dyDescent="0.3">
      <c r="A2042">
        <v>479</v>
      </c>
      <c r="B2042" t="s">
        <v>453</v>
      </c>
      <c r="C2042" t="s">
        <v>447</v>
      </c>
      <c r="D2042" t="s">
        <v>60</v>
      </c>
      <c r="E2042" t="s">
        <v>24</v>
      </c>
      <c r="F2042" s="107">
        <v>45657</v>
      </c>
      <c r="G2042" t="s">
        <v>3197</v>
      </c>
      <c r="H2042" t="s">
        <v>3515</v>
      </c>
      <c r="I2042">
        <v>100</v>
      </c>
      <c r="J2042">
        <v>0</v>
      </c>
      <c r="DW2042">
        <v>0</v>
      </c>
      <c r="DX2042">
        <v>0</v>
      </c>
    </row>
    <row r="2043" spans="1:128" x14ac:dyDescent="0.3">
      <c r="A2043">
        <v>479</v>
      </c>
      <c r="B2043" t="s">
        <v>453</v>
      </c>
      <c r="C2043" t="s">
        <v>447</v>
      </c>
      <c r="D2043" t="s">
        <v>60</v>
      </c>
      <c r="E2043" t="s">
        <v>24</v>
      </c>
      <c r="F2043" s="107">
        <v>45657</v>
      </c>
      <c r="G2043" t="s">
        <v>3197</v>
      </c>
      <c r="H2043" t="s">
        <v>3516</v>
      </c>
      <c r="I2043">
        <v>100</v>
      </c>
      <c r="J2043">
        <v>100</v>
      </c>
      <c r="DW2043">
        <v>1</v>
      </c>
      <c r="DX2043">
        <v>1</v>
      </c>
    </row>
    <row r="2044" spans="1:128" x14ac:dyDescent="0.3">
      <c r="A2044">
        <v>479</v>
      </c>
      <c r="B2044" t="s">
        <v>453</v>
      </c>
      <c r="C2044" t="s">
        <v>447</v>
      </c>
      <c r="D2044" t="s">
        <v>60</v>
      </c>
      <c r="E2044" t="s">
        <v>24</v>
      </c>
      <c r="F2044" s="107">
        <v>45657</v>
      </c>
      <c r="G2044" t="s">
        <v>3197</v>
      </c>
      <c r="H2044" t="s">
        <v>3517</v>
      </c>
      <c r="I2044">
        <v>100</v>
      </c>
      <c r="J2044">
        <v>0</v>
      </c>
      <c r="DW2044">
        <v>0</v>
      </c>
      <c r="DX2044">
        <v>0</v>
      </c>
    </row>
    <row r="2045" spans="1:128" x14ac:dyDescent="0.3">
      <c r="A2045">
        <v>479</v>
      </c>
      <c r="B2045" t="s">
        <v>453</v>
      </c>
      <c r="C2045" t="s">
        <v>447</v>
      </c>
      <c r="D2045" t="s">
        <v>60</v>
      </c>
      <c r="E2045" t="s">
        <v>24</v>
      </c>
      <c r="F2045" s="107">
        <v>45657</v>
      </c>
      <c r="G2045" t="s">
        <v>3197</v>
      </c>
      <c r="H2045" t="s">
        <v>3518</v>
      </c>
      <c r="I2045">
        <v>100</v>
      </c>
      <c r="J2045">
        <v>100</v>
      </c>
      <c r="DW2045">
        <v>1</v>
      </c>
      <c r="DX2045">
        <v>1</v>
      </c>
    </row>
    <row r="2046" spans="1:128" x14ac:dyDescent="0.3">
      <c r="A2046">
        <v>479</v>
      </c>
      <c r="B2046" t="s">
        <v>453</v>
      </c>
      <c r="C2046" t="s">
        <v>447</v>
      </c>
      <c r="D2046" t="s">
        <v>60</v>
      </c>
      <c r="E2046" t="s">
        <v>24</v>
      </c>
      <c r="F2046" s="107">
        <v>45657</v>
      </c>
      <c r="G2046" t="s">
        <v>3197</v>
      </c>
      <c r="H2046" t="s">
        <v>3519</v>
      </c>
      <c r="I2046">
        <v>100</v>
      </c>
      <c r="J2046">
        <v>0</v>
      </c>
      <c r="DW2046">
        <v>0</v>
      </c>
      <c r="DX2046">
        <v>0</v>
      </c>
    </row>
    <row r="2047" spans="1:128" x14ac:dyDescent="0.3">
      <c r="A2047">
        <v>479</v>
      </c>
      <c r="B2047" t="s">
        <v>453</v>
      </c>
      <c r="C2047" t="s">
        <v>447</v>
      </c>
      <c r="D2047" t="s">
        <v>60</v>
      </c>
      <c r="E2047" t="s">
        <v>24</v>
      </c>
      <c r="F2047" s="107">
        <v>45657</v>
      </c>
      <c r="G2047" t="s">
        <v>3197</v>
      </c>
      <c r="H2047" t="s">
        <v>3520</v>
      </c>
      <c r="I2047">
        <v>100</v>
      </c>
      <c r="J2047">
        <v>100</v>
      </c>
      <c r="DW2047">
        <v>2</v>
      </c>
      <c r="DX2047">
        <v>2</v>
      </c>
    </row>
    <row r="2048" spans="1:128" x14ac:dyDescent="0.3">
      <c r="A2048">
        <v>479</v>
      </c>
      <c r="B2048" t="s">
        <v>453</v>
      </c>
      <c r="C2048" t="s">
        <v>447</v>
      </c>
      <c r="D2048" t="s">
        <v>60</v>
      </c>
      <c r="E2048" t="s">
        <v>24</v>
      </c>
      <c r="F2048" s="107">
        <v>45657</v>
      </c>
      <c r="G2048" t="s">
        <v>3197</v>
      </c>
      <c r="H2048" t="s">
        <v>3521</v>
      </c>
      <c r="I2048">
        <v>100</v>
      </c>
      <c r="J2048">
        <v>0</v>
      </c>
      <c r="DW2048">
        <v>0</v>
      </c>
      <c r="DX2048">
        <v>0</v>
      </c>
    </row>
    <row r="2049" spans="1:139" x14ac:dyDescent="0.3">
      <c r="A2049">
        <v>479</v>
      </c>
      <c r="B2049" t="s">
        <v>453</v>
      </c>
      <c r="C2049" t="s">
        <v>447</v>
      </c>
      <c r="D2049" t="s">
        <v>60</v>
      </c>
      <c r="E2049" t="s">
        <v>24</v>
      </c>
      <c r="F2049" s="107">
        <v>45657</v>
      </c>
      <c r="G2049" t="s">
        <v>3197</v>
      </c>
      <c r="H2049" t="s">
        <v>3522</v>
      </c>
      <c r="I2049">
        <v>100</v>
      </c>
      <c r="J2049">
        <v>100</v>
      </c>
      <c r="DW2049">
        <v>4</v>
      </c>
      <c r="DX2049">
        <v>4</v>
      </c>
    </row>
    <row r="2050" spans="1:139" x14ac:dyDescent="0.3">
      <c r="A2050">
        <v>480</v>
      </c>
      <c r="B2050" t="s">
        <v>454</v>
      </c>
      <c r="C2050" t="s">
        <v>447</v>
      </c>
      <c r="D2050" t="s">
        <v>60</v>
      </c>
      <c r="E2050" t="s">
        <v>24</v>
      </c>
      <c r="F2050" s="107">
        <v>45657</v>
      </c>
      <c r="G2050" t="s">
        <v>3198</v>
      </c>
      <c r="H2050" t="s">
        <v>3513</v>
      </c>
      <c r="I2050">
        <v>100</v>
      </c>
      <c r="J2050">
        <v>100</v>
      </c>
      <c r="EH2050">
        <v>2</v>
      </c>
      <c r="EI2050">
        <v>2</v>
      </c>
    </row>
    <row r="2051" spans="1:139" x14ac:dyDescent="0.3">
      <c r="A2051">
        <v>213</v>
      </c>
      <c r="B2051" t="s">
        <v>151</v>
      </c>
      <c r="C2051" t="s">
        <v>98</v>
      </c>
      <c r="D2051" t="s">
        <v>54</v>
      </c>
      <c r="E2051" t="s">
        <v>24</v>
      </c>
      <c r="F2051" s="107">
        <v>45657</v>
      </c>
      <c r="G2051" t="s">
        <v>2904</v>
      </c>
      <c r="H2051" t="s">
        <v>3454</v>
      </c>
      <c r="I2051">
        <v>90</v>
      </c>
      <c r="J2051">
        <v>100</v>
      </c>
      <c r="AW2051">
        <v>70</v>
      </c>
      <c r="AX2051">
        <v>70</v>
      </c>
    </row>
    <row r="2052" spans="1:139" x14ac:dyDescent="0.3">
      <c r="A2052">
        <v>213</v>
      </c>
      <c r="B2052" t="s">
        <v>151</v>
      </c>
      <c r="C2052" t="s">
        <v>98</v>
      </c>
      <c r="D2052" t="s">
        <v>54</v>
      </c>
      <c r="E2052" t="s">
        <v>24</v>
      </c>
      <c r="F2052" s="107">
        <v>45657</v>
      </c>
      <c r="G2052" t="s">
        <v>2904</v>
      </c>
      <c r="H2052" t="s">
        <v>3449</v>
      </c>
      <c r="I2052">
        <v>90</v>
      </c>
      <c r="J2052">
        <v>100</v>
      </c>
      <c r="AW2052">
        <v>18</v>
      </c>
      <c r="AX2052">
        <v>18</v>
      </c>
    </row>
    <row r="2053" spans="1:139" x14ac:dyDescent="0.3">
      <c r="A2053">
        <v>213</v>
      </c>
      <c r="B2053" t="s">
        <v>151</v>
      </c>
      <c r="C2053" t="s">
        <v>98</v>
      </c>
      <c r="D2053" t="s">
        <v>54</v>
      </c>
      <c r="E2053" t="s">
        <v>24</v>
      </c>
      <c r="F2053" s="107">
        <v>45657</v>
      </c>
      <c r="G2053" t="s">
        <v>2904</v>
      </c>
      <c r="H2053" t="s">
        <v>3450</v>
      </c>
      <c r="I2053">
        <v>90</v>
      </c>
      <c r="J2053">
        <v>100</v>
      </c>
      <c r="AW2053">
        <v>31</v>
      </c>
      <c r="AX2053">
        <v>31</v>
      </c>
    </row>
    <row r="2054" spans="1:139" x14ac:dyDescent="0.3">
      <c r="A2054">
        <v>213</v>
      </c>
      <c r="B2054" t="s">
        <v>151</v>
      </c>
      <c r="C2054" t="s">
        <v>98</v>
      </c>
      <c r="D2054" t="s">
        <v>54</v>
      </c>
      <c r="E2054" t="s">
        <v>24</v>
      </c>
      <c r="F2054" s="107">
        <v>45657</v>
      </c>
      <c r="G2054" t="s">
        <v>2904</v>
      </c>
      <c r="H2054" t="s">
        <v>3451</v>
      </c>
      <c r="I2054">
        <v>90</v>
      </c>
      <c r="J2054">
        <v>100</v>
      </c>
      <c r="AW2054">
        <v>4</v>
      </c>
      <c r="AX2054">
        <v>4</v>
      </c>
    </row>
    <row r="2055" spans="1:139" x14ac:dyDescent="0.3">
      <c r="A2055">
        <v>213</v>
      </c>
      <c r="B2055" t="s">
        <v>151</v>
      </c>
      <c r="C2055" t="s">
        <v>98</v>
      </c>
      <c r="D2055" t="s">
        <v>54</v>
      </c>
      <c r="E2055" t="s">
        <v>24</v>
      </c>
      <c r="F2055" s="107">
        <v>45657</v>
      </c>
      <c r="G2055" t="s">
        <v>2904</v>
      </c>
      <c r="H2055" t="s">
        <v>3537</v>
      </c>
      <c r="I2055">
        <v>90</v>
      </c>
      <c r="J2055">
        <v>100</v>
      </c>
      <c r="AW2055">
        <v>3</v>
      </c>
      <c r="AX2055">
        <v>3</v>
      </c>
    </row>
    <row r="2056" spans="1:139" x14ac:dyDescent="0.3">
      <c r="A2056">
        <v>213</v>
      </c>
      <c r="B2056" t="s">
        <v>151</v>
      </c>
      <c r="C2056" t="s">
        <v>98</v>
      </c>
      <c r="D2056" t="s">
        <v>54</v>
      </c>
      <c r="E2056" t="s">
        <v>24</v>
      </c>
      <c r="F2056" s="107">
        <v>45657</v>
      </c>
      <c r="G2056" t="s">
        <v>2904</v>
      </c>
      <c r="H2056" t="s">
        <v>3452</v>
      </c>
      <c r="I2056">
        <v>90</v>
      </c>
      <c r="J2056">
        <v>100</v>
      </c>
      <c r="AW2056">
        <v>42</v>
      </c>
      <c r="AX2056">
        <v>42</v>
      </c>
    </row>
    <row r="2057" spans="1:139" x14ac:dyDescent="0.3">
      <c r="A2057">
        <v>213</v>
      </c>
      <c r="B2057" t="s">
        <v>151</v>
      </c>
      <c r="C2057" t="s">
        <v>98</v>
      </c>
      <c r="D2057" t="s">
        <v>54</v>
      </c>
      <c r="E2057" t="s">
        <v>24</v>
      </c>
      <c r="F2057" s="107">
        <v>45657</v>
      </c>
      <c r="G2057" t="s">
        <v>2904</v>
      </c>
      <c r="H2057" t="s">
        <v>3453</v>
      </c>
      <c r="I2057">
        <v>90</v>
      </c>
      <c r="J2057">
        <v>100</v>
      </c>
      <c r="AW2057">
        <v>26</v>
      </c>
      <c r="AX2057">
        <v>26</v>
      </c>
    </row>
    <row r="2058" spans="1:139" x14ac:dyDescent="0.3">
      <c r="A2058">
        <v>213</v>
      </c>
      <c r="B2058" t="s">
        <v>151</v>
      </c>
      <c r="C2058" t="s">
        <v>98</v>
      </c>
      <c r="D2058" t="s">
        <v>54</v>
      </c>
      <c r="E2058" t="s">
        <v>24</v>
      </c>
      <c r="F2058" s="107">
        <v>45657</v>
      </c>
      <c r="G2058" t="s">
        <v>2904</v>
      </c>
      <c r="H2058" t="s">
        <v>3536</v>
      </c>
      <c r="I2058">
        <v>90</v>
      </c>
      <c r="J2058">
        <v>100</v>
      </c>
      <c r="AW2058">
        <v>9</v>
      </c>
      <c r="AX2058">
        <v>9</v>
      </c>
    </row>
    <row r="2059" spans="1:139" x14ac:dyDescent="0.3">
      <c r="A2059">
        <v>238</v>
      </c>
      <c r="B2059" t="s">
        <v>177</v>
      </c>
      <c r="C2059" t="s">
        <v>98</v>
      </c>
      <c r="D2059" t="s">
        <v>54</v>
      </c>
      <c r="E2059" t="s">
        <v>24</v>
      </c>
      <c r="F2059" s="107">
        <v>45657</v>
      </c>
      <c r="G2059" t="s">
        <v>2934</v>
      </c>
      <c r="H2059" t="s">
        <v>3456</v>
      </c>
      <c r="I2059">
        <v>90</v>
      </c>
      <c r="J2059">
        <v>100</v>
      </c>
      <c r="AY2059">
        <v>1</v>
      </c>
      <c r="AZ2059">
        <v>1</v>
      </c>
    </row>
    <row r="2060" spans="1:139" x14ac:dyDescent="0.3">
      <c r="A2060">
        <v>238</v>
      </c>
      <c r="B2060" t="s">
        <v>177</v>
      </c>
      <c r="C2060" t="s">
        <v>98</v>
      </c>
      <c r="D2060" t="s">
        <v>54</v>
      </c>
      <c r="E2060" t="s">
        <v>24</v>
      </c>
      <c r="F2060" s="107">
        <v>45657</v>
      </c>
      <c r="G2060" t="s">
        <v>2934</v>
      </c>
      <c r="H2060" t="s">
        <v>3458</v>
      </c>
      <c r="I2060">
        <v>90</v>
      </c>
      <c r="J2060">
        <v>80</v>
      </c>
      <c r="AY2060">
        <v>4</v>
      </c>
      <c r="AZ2060">
        <v>5</v>
      </c>
    </row>
    <row r="2061" spans="1:139" x14ac:dyDescent="0.3">
      <c r="A2061">
        <v>238</v>
      </c>
      <c r="B2061" t="s">
        <v>177</v>
      </c>
      <c r="C2061" t="s">
        <v>98</v>
      </c>
      <c r="D2061" t="s">
        <v>54</v>
      </c>
      <c r="E2061" t="s">
        <v>24</v>
      </c>
      <c r="F2061" s="107">
        <v>45657</v>
      </c>
      <c r="G2061" t="s">
        <v>2934</v>
      </c>
      <c r="H2061" t="s">
        <v>3459</v>
      </c>
      <c r="I2061">
        <v>90</v>
      </c>
      <c r="J2061">
        <v>71.430000305175781</v>
      </c>
      <c r="AY2061">
        <v>5</v>
      </c>
      <c r="AZ2061">
        <v>7</v>
      </c>
    </row>
    <row r="2062" spans="1:139" x14ac:dyDescent="0.3">
      <c r="A2062">
        <v>238</v>
      </c>
      <c r="B2062" t="s">
        <v>177</v>
      </c>
      <c r="C2062" t="s">
        <v>98</v>
      </c>
      <c r="D2062" t="s">
        <v>54</v>
      </c>
      <c r="E2062" t="s">
        <v>24</v>
      </c>
      <c r="F2062" s="107">
        <v>45657</v>
      </c>
      <c r="G2062" t="s">
        <v>2934</v>
      </c>
      <c r="H2062" t="s">
        <v>3539</v>
      </c>
      <c r="I2062">
        <v>90</v>
      </c>
      <c r="J2062">
        <v>100</v>
      </c>
      <c r="AY2062">
        <v>2</v>
      </c>
      <c r="AZ2062">
        <v>2</v>
      </c>
    </row>
    <row r="2063" spans="1:139" x14ac:dyDescent="0.3">
      <c r="A2063">
        <v>238</v>
      </c>
      <c r="B2063" t="s">
        <v>177</v>
      </c>
      <c r="C2063" t="s">
        <v>98</v>
      </c>
      <c r="D2063" t="s">
        <v>54</v>
      </c>
      <c r="E2063" t="s">
        <v>24</v>
      </c>
      <c r="F2063" s="107">
        <v>45657</v>
      </c>
      <c r="G2063" t="s">
        <v>2934</v>
      </c>
      <c r="H2063" t="s">
        <v>3460</v>
      </c>
      <c r="I2063">
        <v>90</v>
      </c>
      <c r="J2063">
        <v>100</v>
      </c>
      <c r="AY2063">
        <v>3</v>
      </c>
      <c r="AZ2063">
        <v>3</v>
      </c>
    </row>
    <row r="2064" spans="1:139" x14ac:dyDescent="0.3">
      <c r="A2064">
        <v>238</v>
      </c>
      <c r="B2064" t="s">
        <v>177</v>
      </c>
      <c r="C2064" t="s">
        <v>98</v>
      </c>
      <c r="D2064" t="s">
        <v>54</v>
      </c>
      <c r="E2064" t="s">
        <v>24</v>
      </c>
      <c r="F2064" s="107">
        <v>45657</v>
      </c>
      <c r="G2064" t="s">
        <v>2934</v>
      </c>
      <c r="H2064" t="s">
        <v>3540</v>
      </c>
      <c r="I2064">
        <v>90</v>
      </c>
      <c r="J2064">
        <v>100</v>
      </c>
      <c r="AY2064">
        <v>3</v>
      </c>
      <c r="AZ2064">
        <v>3</v>
      </c>
    </row>
    <row r="2065" spans="1:81" x14ac:dyDescent="0.3">
      <c r="A2065">
        <v>238</v>
      </c>
      <c r="B2065" t="s">
        <v>177</v>
      </c>
      <c r="C2065" t="s">
        <v>98</v>
      </c>
      <c r="D2065" t="s">
        <v>54</v>
      </c>
      <c r="E2065" t="s">
        <v>24</v>
      </c>
      <c r="F2065" s="107">
        <v>45657</v>
      </c>
      <c r="G2065" t="s">
        <v>2934</v>
      </c>
      <c r="H2065" t="s">
        <v>3461</v>
      </c>
      <c r="I2065">
        <v>90</v>
      </c>
      <c r="J2065">
        <v>100</v>
      </c>
      <c r="AY2065">
        <v>5</v>
      </c>
      <c r="AZ2065">
        <v>5</v>
      </c>
    </row>
    <row r="2066" spans="1:81" x14ac:dyDescent="0.3">
      <c r="A2066">
        <v>238</v>
      </c>
      <c r="B2066" t="s">
        <v>177</v>
      </c>
      <c r="C2066" t="s">
        <v>98</v>
      </c>
      <c r="D2066" t="s">
        <v>54</v>
      </c>
      <c r="E2066" t="s">
        <v>24</v>
      </c>
      <c r="F2066" s="107">
        <v>45657</v>
      </c>
      <c r="G2066" t="s">
        <v>2934</v>
      </c>
      <c r="H2066" t="s">
        <v>3457</v>
      </c>
      <c r="I2066">
        <v>90</v>
      </c>
      <c r="J2066">
        <v>64.290000915527344</v>
      </c>
      <c r="AY2066">
        <v>9</v>
      </c>
      <c r="AZ2066">
        <v>14</v>
      </c>
    </row>
    <row r="2067" spans="1:81" x14ac:dyDescent="0.3">
      <c r="A2067">
        <v>306</v>
      </c>
      <c r="B2067" t="s">
        <v>260</v>
      </c>
      <c r="C2067" t="s">
        <v>194</v>
      </c>
      <c r="D2067" t="s">
        <v>54</v>
      </c>
      <c r="E2067" t="s">
        <v>24</v>
      </c>
      <c r="F2067" s="107">
        <v>45657</v>
      </c>
      <c r="G2067" t="s">
        <v>3013</v>
      </c>
      <c r="H2067" t="s">
        <v>26</v>
      </c>
      <c r="I2067">
        <v>100</v>
      </c>
      <c r="J2067">
        <v>98</v>
      </c>
      <c r="BY2067">
        <v>98</v>
      </c>
    </row>
    <row r="2068" spans="1:81" x14ac:dyDescent="0.3">
      <c r="A2068">
        <v>306</v>
      </c>
      <c r="B2068" t="s">
        <v>260</v>
      </c>
      <c r="C2068" t="s">
        <v>194</v>
      </c>
      <c r="D2068" t="s">
        <v>54</v>
      </c>
      <c r="E2068" t="s">
        <v>24</v>
      </c>
      <c r="F2068" s="107">
        <v>45657</v>
      </c>
      <c r="G2068" t="s">
        <v>3013</v>
      </c>
      <c r="H2068" t="s">
        <v>56</v>
      </c>
      <c r="I2068">
        <v>100</v>
      </c>
      <c r="J2068">
        <v>108</v>
      </c>
      <c r="BY2068">
        <v>108</v>
      </c>
    </row>
    <row r="2069" spans="1:81" x14ac:dyDescent="0.3">
      <c r="A2069">
        <v>306</v>
      </c>
      <c r="B2069" t="s">
        <v>260</v>
      </c>
      <c r="C2069" t="s">
        <v>194</v>
      </c>
      <c r="D2069" t="s">
        <v>54</v>
      </c>
      <c r="E2069" t="s">
        <v>24</v>
      </c>
      <c r="F2069" s="107">
        <v>45657</v>
      </c>
      <c r="G2069" t="s">
        <v>3013</v>
      </c>
      <c r="H2069" t="s">
        <v>3543</v>
      </c>
      <c r="I2069">
        <v>100</v>
      </c>
      <c r="J2069">
        <v>91</v>
      </c>
      <c r="BY2069">
        <v>91</v>
      </c>
    </row>
    <row r="2070" spans="1:81" x14ac:dyDescent="0.3">
      <c r="A2070">
        <v>306</v>
      </c>
      <c r="B2070" t="s">
        <v>260</v>
      </c>
      <c r="C2070" t="s">
        <v>194</v>
      </c>
      <c r="D2070" t="s">
        <v>54</v>
      </c>
      <c r="E2070" t="s">
        <v>24</v>
      </c>
      <c r="F2070" s="107">
        <v>45657</v>
      </c>
      <c r="G2070" t="s">
        <v>3013</v>
      </c>
      <c r="H2070" t="s">
        <v>3542</v>
      </c>
      <c r="I2070">
        <v>100</v>
      </c>
      <c r="J2070">
        <v>100</v>
      </c>
      <c r="BY2070">
        <v>100</v>
      </c>
    </row>
    <row r="2071" spans="1:81" x14ac:dyDescent="0.3">
      <c r="A2071">
        <v>306</v>
      </c>
      <c r="B2071" t="s">
        <v>260</v>
      </c>
      <c r="C2071" t="s">
        <v>194</v>
      </c>
      <c r="D2071" t="s">
        <v>54</v>
      </c>
      <c r="E2071" t="s">
        <v>24</v>
      </c>
      <c r="F2071" s="107">
        <v>45657</v>
      </c>
      <c r="G2071" t="s">
        <v>3013</v>
      </c>
      <c r="H2071" t="s">
        <v>51</v>
      </c>
      <c r="I2071">
        <v>100</v>
      </c>
      <c r="J2071">
        <v>101</v>
      </c>
      <c r="BY2071">
        <v>101</v>
      </c>
    </row>
    <row r="2072" spans="1:81" x14ac:dyDescent="0.3">
      <c r="A2072">
        <v>306</v>
      </c>
      <c r="B2072" t="s">
        <v>260</v>
      </c>
      <c r="C2072" t="s">
        <v>194</v>
      </c>
      <c r="D2072" t="s">
        <v>54</v>
      </c>
      <c r="E2072" t="s">
        <v>24</v>
      </c>
      <c r="F2072" s="107">
        <v>45657</v>
      </c>
      <c r="G2072" t="s">
        <v>3013</v>
      </c>
      <c r="H2072" t="s">
        <v>34</v>
      </c>
      <c r="I2072">
        <v>100</v>
      </c>
      <c r="J2072">
        <v>108</v>
      </c>
      <c r="BY2072">
        <v>108</v>
      </c>
    </row>
    <row r="2073" spans="1:81" x14ac:dyDescent="0.3">
      <c r="A2073">
        <v>373</v>
      </c>
      <c r="B2073" t="s">
        <v>336</v>
      </c>
      <c r="C2073" t="s">
        <v>198</v>
      </c>
      <c r="D2073" t="s">
        <v>54</v>
      </c>
      <c r="E2073" t="s">
        <v>24</v>
      </c>
      <c r="F2073" s="107">
        <v>45657</v>
      </c>
      <c r="G2073" t="s">
        <v>3078</v>
      </c>
      <c r="H2073" t="s">
        <v>26</v>
      </c>
      <c r="I2073">
        <v>100</v>
      </c>
      <c r="J2073">
        <v>99</v>
      </c>
      <c r="BZ2073">
        <v>99</v>
      </c>
      <c r="CA2073">
        <v>100</v>
      </c>
    </row>
    <row r="2074" spans="1:81" x14ac:dyDescent="0.3">
      <c r="A2074">
        <v>373</v>
      </c>
      <c r="B2074" t="s">
        <v>336</v>
      </c>
      <c r="C2074" t="s">
        <v>198</v>
      </c>
      <c r="D2074" t="s">
        <v>54</v>
      </c>
      <c r="E2074" t="s">
        <v>24</v>
      </c>
      <c r="F2074" s="107">
        <v>45657</v>
      </c>
      <c r="G2074" t="s">
        <v>3078</v>
      </c>
      <c r="H2074" t="s">
        <v>56</v>
      </c>
      <c r="I2074">
        <v>100</v>
      </c>
      <c r="J2074">
        <v>98</v>
      </c>
      <c r="BZ2074">
        <v>98</v>
      </c>
      <c r="CA2074">
        <v>100</v>
      </c>
    </row>
    <row r="2075" spans="1:81" x14ac:dyDescent="0.3">
      <c r="A2075">
        <v>373</v>
      </c>
      <c r="B2075" t="s">
        <v>336</v>
      </c>
      <c r="C2075" t="s">
        <v>198</v>
      </c>
      <c r="D2075" t="s">
        <v>54</v>
      </c>
      <c r="E2075" t="s">
        <v>24</v>
      </c>
      <c r="F2075" s="107">
        <v>45657</v>
      </c>
      <c r="G2075" t="s">
        <v>3078</v>
      </c>
      <c r="H2075" t="s">
        <v>3543</v>
      </c>
      <c r="I2075">
        <v>100</v>
      </c>
      <c r="J2075">
        <v>100</v>
      </c>
      <c r="BZ2075">
        <v>100</v>
      </c>
      <c r="CA2075">
        <v>100</v>
      </c>
    </row>
    <row r="2076" spans="1:81" x14ac:dyDescent="0.3">
      <c r="A2076">
        <v>373</v>
      </c>
      <c r="B2076" t="s">
        <v>336</v>
      </c>
      <c r="C2076" t="s">
        <v>198</v>
      </c>
      <c r="D2076" t="s">
        <v>54</v>
      </c>
      <c r="E2076" t="s">
        <v>24</v>
      </c>
      <c r="F2076" s="107">
        <v>45657</v>
      </c>
      <c r="G2076" t="s">
        <v>3078</v>
      </c>
      <c r="H2076" t="s">
        <v>3542</v>
      </c>
      <c r="I2076">
        <v>100</v>
      </c>
      <c r="J2076">
        <v>99</v>
      </c>
      <c r="BZ2076">
        <v>99</v>
      </c>
      <c r="CA2076">
        <v>100</v>
      </c>
    </row>
    <row r="2077" spans="1:81" x14ac:dyDescent="0.3">
      <c r="A2077">
        <v>373</v>
      </c>
      <c r="B2077" t="s">
        <v>336</v>
      </c>
      <c r="C2077" t="s">
        <v>198</v>
      </c>
      <c r="D2077" t="s">
        <v>54</v>
      </c>
      <c r="E2077" t="s">
        <v>24</v>
      </c>
      <c r="F2077" s="107">
        <v>45657</v>
      </c>
      <c r="G2077" t="s">
        <v>3078</v>
      </c>
      <c r="H2077" t="s">
        <v>51</v>
      </c>
      <c r="I2077">
        <v>100</v>
      </c>
      <c r="J2077">
        <v>99</v>
      </c>
      <c r="BZ2077">
        <v>99</v>
      </c>
      <c r="CA2077">
        <v>100</v>
      </c>
    </row>
    <row r="2078" spans="1:81" x14ac:dyDescent="0.3">
      <c r="A2078">
        <v>373</v>
      </c>
      <c r="B2078" t="s">
        <v>336</v>
      </c>
      <c r="C2078" t="s">
        <v>198</v>
      </c>
      <c r="D2078" t="s">
        <v>54</v>
      </c>
      <c r="E2078" t="s">
        <v>24</v>
      </c>
      <c r="F2078" s="107">
        <v>45657</v>
      </c>
      <c r="G2078" t="s">
        <v>3078</v>
      </c>
      <c r="H2078" t="s">
        <v>34</v>
      </c>
      <c r="I2078">
        <v>100</v>
      </c>
      <c r="J2078">
        <v>97</v>
      </c>
      <c r="BZ2078">
        <v>97</v>
      </c>
      <c r="CA2078">
        <v>100</v>
      </c>
    </row>
    <row r="2079" spans="1:81" x14ac:dyDescent="0.3">
      <c r="A2079">
        <v>390</v>
      </c>
      <c r="B2079" t="s">
        <v>356</v>
      </c>
      <c r="C2079" t="s">
        <v>198</v>
      </c>
      <c r="D2079" t="s">
        <v>54</v>
      </c>
      <c r="E2079" t="s">
        <v>24</v>
      </c>
      <c r="F2079" s="107">
        <v>45657</v>
      </c>
      <c r="G2079" t="s">
        <v>3102</v>
      </c>
      <c r="H2079" t="s">
        <v>3511</v>
      </c>
      <c r="I2079">
        <v>100</v>
      </c>
      <c r="J2079">
        <v>100</v>
      </c>
      <c r="CB2079">
        <v>100</v>
      </c>
      <c r="CC2079">
        <v>100</v>
      </c>
    </row>
    <row r="2080" spans="1:81" x14ac:dyDescent="0.3">
      <c r="A2080">
        <v>390</v>
      </c>
      <c r="B2080" t="s">
        <v>356</v>
      </c>
      <c r="C2080" t="s">
        <v>198</v>
      </c>
      <c r="D2080" t="s">
        <v>54</v>
      </c>
      <c r="E2080" t="s">
        <v>24</v>
      </c>
      <c r="F2080" s="107">
        <v>45657</v>
      </c>
      <c r="G2080" t="s">
        <v>3102</v>
      </c>
      <c r="H2080" t="s">
        <v>3512</v>
      </c>
      <c r="I2080">
        <v>100</v>
      </c>
      <c r="J2080">
        <v>99</v>
      </c>
      <c r="CB2080">
        <v>99</v>
      </c>
      <c r="CC2080">
        <v>100</v>
      </c>
    </row>
    <row r="2081" spans="1:96" x14ac:dyDescent="0.3">
      <c r="A2081">
        <v>390</v>
      </c>
      <c r="B2081" t="s">
        <v>356</v>
      </c>
      <c r="C2081" t="s">
        <v>198</v>
      </c>
      <c r="D2081" t="s">
        <v>54</v>
      </c>
      <c r="E2081" t="s">
        <v>24</v>
      </c>
      <c r="F2081" s="107">
        <v>45657</v>
      </c>
      <c r="G2081" t="s">
        <v>3102</v>
      </c>
      <c r="H2081" t="s">
        <v>3513</v>
      </c>
      <c r="I2081">
        <v>100</v>
      </c>
      <c r="J2081">
        <v>100</v>
      </c>
      <c r="CB2081">
        <v>100</v>
      </c>
      <c r="CC2081">
        <v>100</v>
      </c>
    </row>
    <row r="2082" spans="1:96" x14ac:dyDescent="0.3">
      <c r="A2082">
        <v>390</v>
      </c>
      <c r="B2082" t="s">
        <v>356</v>
      </c>
      <c r="C2082" t="s">
        <v>198</v>
      </c>
      <c r="D2082" t="s">
        <v>54</v>
      </c>
      <c r="E2082" t="s">
        <v>24</v>
      </c>
      <c r="F2082" s="107">
        <v>45657</v>
      </c>
      <c r="G2082" t="s">
        <v>3102</v>
      </c>
      <c r="H2082" t="s">
        <v>3514</v>
      </c>
      <c r="I2082">
        <v>100</v>
      </c>
      <c r="J2082">
        <v>100</v>
      </c>
      <c r="CB2082">
        <v>100</v>
      </c>
      <c r="CC2082">
        <v>100</v>
      </c>
    </row>
    <row r="2083" spans="1:96" x14ac:dyDescent="0.3">
      <c r="A2083">
        <v>390</v>
      </c>
      <c r="B2083" t="s">
        <v>356</v>
      </c>
      <c r="C2083" t="s">
        <v>198</v>
      </c>
      <c r="D2083" t="s">
        <v>54</v>
      </c>
      <c r="E2083" t="s">
        <v>24</v>
      </c>
      <c r="F2083" s="107">
        <v>45657</v>
      </c>
      <c r="G2083" t="s">
        <v>3102</v>
      </c>
      <c r="H2083" t="s">
        <v>3515</v>
      </c>
      <c r="I2083">
        <v>100</v>
      </c>
      <c r="J2083">
        <v>100</v>
      </c>
      <c r="CB2083">
        <v>100</v>
      </c>
      <c r="CC2083">
        <v>100</v>
      </c>
    </row>
    <row r="2084" spans="1:96" x14ac:dyDescent="0.3">
      <c r="A2084">
        <v>390</v>
      </c>
      <c r="B2084" t="s">
        <v>356</v>
      </c>
      <c r="C2084" t="s">
        <v>198</v>
      </c>
      <c r="D2084" t="s">
        <v>54</v>
      </c>
      <c r="E2084" t="s">
        <v>24</v>
      </c>
      <c r="F2084" s="107">
        <v>45657</v>
      </c>
      <c r="G2084" t="s">
        <v>3102</v>
      </c>
      <c r="H2084" t="s">
        <v>3516</v>
      </c>
      <c r="I2084">
        <v>100</v>
      </c>
      <c r="J2084">
        <v>100</v>
      </c>
      <c r="CB2084">
        <v>100</v>
      </c>
      <c r="CC2084">
        <v>100</v>
      </c>
    </row>
    <row r="2085" spans="1:96" x14ac:dyDescent="0.3">
      <c r="A2085">
        <v>390</v>
      </c>
      <c r="B2085" t="s">
        <v>356</v>
      </c>
      <c r="C2085" t="s">
        <v>198</v>
      </c>
      <c r="D2085" t="s">
        <v>54</v>
      </c>
      <c r="E2085" t="s">
        <v>24</v>
      </c>
      <c r="F2085" s="107">
        <v>45657</v>
      </c>
      <c r="G2085" t="s">
        <v>3102</v>
      </c>
      <c r="H2085" t="s">
        <v>3517</v>
      </c>
      <c r="I2085">
        <v>100</v>
      </c>
      <c r="J2085">
        <v>100</v>
      </c>
      <c r="CB2085">
        <v>100</v>
      </c>
      <c r="CC2085">
        <v>100</v>
      </c>
    </row>
    <row r="2086" spans="1:96" x14ac:dyDescent="0.3">
      <c r="A2086">
        <v>390</v>
      </c>
      <c r="B2086" t="s">
        <v>356</v>
      </c>
      <c r="C2086" t="s">
        <v>198</v>
      </c>
      <c r="D2086" t="s">
        <v>54</v>
      </c>
      <c r="E2086" t="s">
        <v>24</v>
      </c>
      <c r="F2086" s="107">
        <v>45657</v>
      </c>
      <c r="G2086" t="s">
        <v>3102</v>
      </c>
      <c r="H2086" t="s">
        <v>3518</v>
      </c>
      <c r="I2086">
        <v>100</v>
      </c>
      <c r="J2086">
        <v>100</v>
      </c>
      <c r="CB2086">
        <v>100</v>
      </c>
      <c r="CC2086">
        <v>100</v>
      </c>
    </row>
    <row r="2087" spans="1:96" x14ac:dyDescent="0.3">
      <c r="A2087">
        <v>390</v>
      </c>
      <c r="B2087" t="s">
        <v>356</v>
      </c>
      <c r="C2087" t="s">
        <v>198</v>
      </c>
      <c r="D2087" t="s">
        <v>54</v>
      </c>
      <c r="E2087" t="s">
        <v>24</v>
      </c>
      <c r="F2087" s="107">
        <v>45657</v>
      </c>
      <c r="G2087" t="s">
        <v>3102</v>
      </c>
      <c r="H2087" t="s">
        <v>3519</v>
      </c>
      <c r="I2087">
        <v>100</v>
      </c>
      <c r="J2087">
        <v>100</v>
      </c>
      <c r="CB2087">
        <v>100</v>
      </c>
      <c r="CC2087">
        <v>100</v>
      </c>
    </row>
    <row r="2088" spans="1:96" x14ac:dyDescent="0.3">
      <c r="A2088">
        <v>390</v>
      </c>
      <c r="B2088" t="s">
        <v>356</v>
      </c>
      <c r="C2088" t="s">
        <v>198</v>
      </c>
      <c r="D2088" t="s">
        <v>54</v>
      </c>
      <c r="E2088" t="s">
        <v>24</v>
      </c>
      <c r="F2088" s="107">
        <v>45657</v>
      </c>
      <c r="G2088" t="s">
        <v>3102</v>
      </c>
      <c r="H2088" t="s">
        <v>3520</v>
      </c>
      <c r="I2088">
        <v>100</v>
      </c>
      <c r="J2088">
        <v>100</v>
      </c>
      <c r="CB2088">
        <v>100</v>
      </c>
      <c r="CC2088">
        <v>100</v>
      </c>
    </row>
    <row r="2089" spans="1:96" x14ac:dyDescent="0.3">
      <c r="A2089">
        <v>390</v>
      </c>
      <c r="B2089" t="s">
        <v>356</v>
      </c>
      <c r="C2089" t="s">
        <v>198</v>
      </c>
      <c r="D2089" t="s">
        <v>54</v>
      </c>
      <c r="E2089" t="s">
        <v>24</v>
      </c>
      <c r="F2089" s="107">
        <v>45657</v>
      </c>
      <c r="G2089" t="s">
        <v>3102</v>
      </c>
      <c r="H2089" t="s">
        <v>3521</v>
      </c>
      <c r="I2089">
        <v>100</v>
      </c>
      <c r="J2089">
        <v>100</v>
      </c>
      <c r="CB2089">
        <v>100</v>
      </c>
      <c r="CC2089">
        <v>100</v>
      </c>
    </row>
    <row r="2090" spans="1:96" x14ac:dyDescent="0.3">
      <c r="A2090">
        <v>390</v>
      </c>
      <c r="B2090" t="s">
        <v>356</v>
      </c>
      <c r="C2090" t="s">
        <v>198</v>
      </c>
      <c r="D2090" t="s">
        <v>54</v>
      </c>
      <c r="E2090" t="s">
        <v>24</v>
      </c>
      <c r="F2090" s="107">
        <v>45657</v>
      </c>
      <c r="G2090" t="s">
        <v>3102</v>
      </c>
      <c r="H2090" t="s">
        <v>3522</v>
      </c>
      <c r="I2090">
        <v>100</v>
      </c>
      <c r="J2090">
        <v>100</v>
      </c>
      <c r="CB2090">
        <v>100</v>
      </c>
      <c r="CC2090">
        <v>100</v>
      </c>
    </row>
    <row r="2091" spans="1:96" x14ac:dyDescent="0.3">
      <c r="A2091">
        <v>409</v>
      </c>
      <c r="B2091" t="s">
        <v>383</v>
      </c>
      <c r="C2091" t="s">
        <v>46</v>
      </c>
      <c r="D2091" t="s">
        <v>54</v>
      </c>
      <c r="E2091" t="s">
        <v>24</v>
      </c>
      <c r="F2091" s="107">
        <v>45657</v>
      </c>
      <c r="G2091" t="s">
        <v>3127</v>
      </c>
      <c r="H2091" t="s">
        <v>3616</v>
      </c>
      <c r="I2091">
        <v>95</v>
      </c>
      <c r="J2091">
        <v>93.660003662109375</v>
      </c>
      <c r="CQ2091">
        <v>325</v>
      </c>
      <c r="CR2091">
        <v>347</v>
      </c>
    </row>
    <row r="2092" spans="1:96" x14ac:dyDescent="0.3">
      <c r="A2092">
        <v>414</v>
      </c>
      <c r="B2092" t="s">
        <v>390</v>
      </c>
      <c r="C2092" t="s">
        <v>198</v>
      </c>
      <c r="D2092" t="s">
        <v>54</v>
      </c>
      <c r="E2092" t="s">
        <v>24</v>
      </c>
      <c r="F2092" s="107">
        <v>45657</v>
      </c>
      <c r="G2092" t="s">
        <v>3131</v>
      </c>
      <c r="H2092" t="s">
        <v>3547</v>
      </c>
      <c r="I2092">
        <v>100</v>
      </c>
      <c r="J2092">
        <v>100</v>
      </c>
      <c r="CD2092">
        <v>100</v>
      </c>
      <c r="CE2092">
        <v>100</v>
      </c>
    </row>
    <row r="2093" spans="1:96" x14ac:dyDescent="0.3">
      <c r="A2093">
        <v>414</v>
      </c>
      <c r="B2093" t="s">
        <v>390</v>
      </c>
      <c r="C2093" t="s">
        <v>198</v>
      </c>
      <c r="D2093" t="s">
        <v>54</v>
      </c>
      <c r="E2093" t="s">
        <v>24</v>
      </c>
      <c r="F2093" s="107">
        <v>45657</v>
      </c>
      <c r="G2093" t="s">
        <v>3131</v>
      </c>
      <c r="H2093" t="s">
        <v>3548</v>
      </c>
      <c r="I2093">
        <v>100</v>
      </c>
      <c r="J2093">
        <v>100</v>
      </c>
      <c r="CD2093">
        <v>100</v>
      </c>
      <c r="CE2093">
        <v>100</v>
      </c>
    </row>
    <row r="2094" spans="1:96" x14ac:dyDescent="0.3">
      <c r="A2094">
        <v>414</v>
      </c>
      <c r="B2094" t="s">
        <v>390</v>
      </c>
      <c r="C2094" t="s">
        <v>198</v>
      </c>
      <c r="D2094" t="s">
        <v>54</v>
      </c>
      <c r="E2094" t="s">
        <v>24</v>
      </c>
      <c r="F2094" s="107">
        <v>45657</v>
      </c>
      <c r="G2094" t="s">
        <v>3131</v>
      </c>
      <c r="H2094" t="s">
        <v>3549</v>
      </c>
      <c r="I2094">
        <v>100</v>
      </c>
      <c r="J2094">
        <v>100</v>
      </c>
      <c r="CD2094">
        <v>100</v>
      </c>
      <c r="CE2094">
        <v>100</v>
      </c>
    </row>
    <row r="2095" spans="1:96" x14ac:dyDescent="0.3">
      <c r="A2095">
        <v>414</v>
      </c>
      <c r="B2095" t="s">
        <v>390</v>
      </c>
      <c r="C2095" t="s">
        <v>198</v>
      </c>
      <c r="D2095" t="s">
        <v>54</v>
      </c>
      <c r="E2095" t="s">
        <v>24</v>
      </c>
      <c r="F2095" s="107">
        <v>45657</v>
      </c>
      <c r="G2095" t="s">
        <v>3131</v>
      </c>
      <c r="H2095" t="s">
        <v>3550</v>
      </c>
      <c r="I2095">
        <v>100</v>
      </c>
      <c r="J2095">
        <v>100</v>
      </c>
      <c r="CD2095">
        <v>100</v>
      </c>
      <c r="CE2095">
        <v>100</v>
      </c>
    </row>
    <row r="2096" spans="1:96" x14ac:dyDescent="0.3">
      <c r="A2096">
        <v>414</v>
      </c>
      <c r="B2096" t="s">
        <v>390</v>
      </c>
      <c r="C2096" t="s">
        <v>198</v>
      </c>
      <c r="D2096" t="s">
        <v>54</v>
      </c>
      <c r="E2096" t="s">
        <v>24</v>
      </c>
      <c r="F2096" s="107">
        <v>45657</v>
      </c>
      <c r="G2096" t="s">
        <v>3131</v>
      </c>
      <c r="H2096" t="s">
        <v>3551</v>
      </c>
      <c r="I2096">
        <v>100</v>
      </c>
      <c r="J2096">
        <v>100</v>
      </c>
      <c r="CD2096">
        <v>100</v>
      </c>
      <c r="CE2096">
        <v>100</v>
      </c>
    </row>
    <row r="2097" spans="1:85" x14ac:dyDescent="0.3">
      <c r="A2097">
        <v>414</v>
      </c>
      <c r="B2097" t="s">
        <v>390</v>
      </c>
      <c r="C2097" t="s">
        <v>198</v>
      </c>
      <c r="D2097" t="s">
        <v>54</v>
      </c>
      <c r="E2097" t="s">
        <v>24</v>
      </c>
      <c r="F2097" s="107">
        <v>45657</v>
      </c>
      <c r="G2097" t="s">
        <v>3131</v>
      </c>
      <c r="H2097" t="s">
        <v>3552</v>
      </c>
      <c r="I2097">
        <v>100</v>
      </c>
      <c r="J2097">
        <v>99</v>
      </c>
      <c r="CD2097">
        <v>99</v>
      </c>
      <c r="CE2097">
        <v>100</v>
      </c>
    </row>
    <row r="2098" spans="1:85" x14ac:dyDescent="0.3">
      <c r="A2098">
        <v>414</v>
      </c>
      <c r="B2098" t="s">
        <v>390</v>
      </c>
      <c r="C2098" t="s">
        <v>198</v>
      </c>
      <c r="D2098" t="s">
        <v>54</v>
      </c>
      <c r="E2098" t="s">
        <v>24</v>
      </c>
      <c r="F2098" s="107">
        <v>45657</v>
      </c>
      <c r="G2098" t="s">
        <v>3131</v>
      </c>
      <c r="H2098" t="s">
        <v>3553</v>
      </c>
      <c r="I2098">
        <v>100</v>
      </c>
      <c r="J2098">
        <v>94</v>
      </c>
      <c r="CD2098">
        <v>94</v>
      </c>
      <c r="CE2098">
        <v>100</v>
      </c>
    </row>
    <row r="2099" spans="1:85" x14ac:dyDescent="0.3">
      <c r="A2099">
        <v>414</v>
      </c>
      <c r="B2099" t="s">
        <v>390</v>
      </c>
      <c r="C2099" t="s">
        <v>198</v>
      </c>
      <c r="D2099" t="s">
        <v>54</v>
      </c>
      <c r="E2099" t="s">
        <v>24</v>
      </c>
      <c r="F2099" s="107">
        <v>45657</v>
      </c>
      <c r="G2099" t="s">
        <v>3131</v>
      </c>
      <c r="H2099" t="s">
        <v>3554</v>
      </c>
      <c r="I2099">
        <v>100</v>
      </c>
      <c r="J2099">
        <v>100</v>
      </c>
      <c r="CD2099">
        <v>100</v>
      </c>
      <c r="CE2099">
        <v>100</v>
      </c>
    </row>
    <row r="2100" spans="1:85" x14ac:dyDescent="0.3">
      <c r="A2100">
        <v>414</v>
      </c>
      <c r="B2100" t="s">
        <v>390</v>
      </c>
      <c r="C2100" t="s">
        <v>198</v>
      </c>
      <c r="D2100" t="s">
        <v>54</v>
      </c>
      <c r="E2100" t="s">
        <v>24</v>
      </c>
      <c r="F2100" s="107">
        <v>45657</v>
      </c>
      <c r="G2100" t="s">
        <v>3131</v>
      </c>
      <c r="H2100" t="s">
        <v>3679</v>
      </c>
      <c r="I2100">
        <v>100</v>
      </c>
      <c r="J2100">
        <v>96</v>
      </c>
      <c r="CD2100">
        <v>96</v>
      </c>
      <c r="CE2100">
        <v>100</v>
      </c>
    </row>
    <row r="2101" spans="1:85" x14ac:dyDescent="0.3">
      <c r="A2101">
        <v>415</v>
      </c>
      <c r="B2101" t="s">
        <v>391</v>
      </c>
      <c r="C2101" t="s">
        <v>198</v>
      </c>
      <c r="D2101" t="s">
        <v>54</v>
      </c>
      <c r="E2101" t="s">
        <v>24</v>
      </c>
      <c r="F2101" s="107">
        <v>45657</v>
      </c>
      <c r="G2101" t="s">
        <v>3133</v>
      </c>
      <c r="H2101" t="s">
        <v>3556</v>
      </c>
      <c r="I2101">
        <v>100</v>
      </c>
      <c r="J2101">
        <v>100</v>
      </c>
      <c r="CF2101">
        <v>100</v>
      </c>
      <c r="CG2101">
        <v>100</v>
      </c>
    </row>
    <row r="2102" spans="1:85" x14ac:dyDescent="0.3">
      <c r="A2102">
        <v>415</v>
      </c>
      <c r="B2102" t="s">
        <v>391</v>
      </c>
      <c r="C2102" t="s">
        <v>198</v>
      </c>
      <c r="D2102" t="s">
        <v>54</v>
      </c>
      <c r="E2102" t="s">
        <v>24</v>
      </c>
      <c r="F2102" s="107">
        <v>45657</v>
      </c>
      <c r="G2102" t="s">
        <v>3133</v>
      </c>
      <c r="H2102" t="s">
        <v>3557</v>
      </c>
      <c r="I2102">
        <v>100</v>
      </c>
      <c r="J2102">
        <v>100</v>
      </c>
      <c r="CF2102">
        <v>100</v>
      </c>
      <c r="CG2102">
        <v>100</v>
      </c>
    </row>
    <row r="2103" spans="1:85" x14ac:dyDescent="0.3">
      <c r="A2103">
        <v>415</v>
      </c>
      <c r="B2103" t="s">
        <v>391</v>
      </c>
      <c r="C2103" t="s">
        <v>198</v>
      </c>
      <c r="D2103" t="s">
        <v>54</v>
      </c>
      <c r="E2103" t="s">
        <v>24</v>
      </c>
      <c r="F2103" s="107">
        <v>45657</v>
      </c>
      <c r="G2103" t="s">
        <v>3133</v>
      </c>
      <c r="H2103" t="s">
        <v>3558</v>
      </c>
      <c r="I2103">
        <v>100</v>
      </c>
      <c r="J2103">
        <v>94</v>
      </c>
      <c r="CF2103">
        <v>94</v>
      </c>
      <c r="CG2103">
        <v>100</v>
      </c>
    </row>
    <row r="2104" spans="1:85" x14ac:dyDescent="0.3">
      <c r="A2104">
        <v>415</v>
      </c>
      <c r="B2104" t="s">
        <v>391</v>
      </c>
      <c r="C2104" t="s">
        <v>198</v>
      </c>
      <c r="D2104" t="s">
        <v>54</v>
      </c>
      <c r="E2104" t="s">
        <v>24</v>
      </c>
      <c r="F2104" s="107">
        <v>45657</v>
      </c>
      <c r="G2104" t="s">
        <v>3133</v>
      </c>
      <c r="H2104" t="s">
        <v>3559</v>
      </c>
      <c r="I2104">
        <v>100</v>
      </c>
      <c r="J2104">
        <v>95</v>
      </c>
      <c r="CF2104">
        <v>95</v>
      </c>
      <c r="CG2104">
        <v>100</v>
      </c>
    </row>
    <row r="2105" spans="1:85" x14ac:dyDescent="0.3">
      <c r="A2105">
        <v>415</v>
      </c>
      <c r="B2105" t="s">
        <v>391</v>
      </c>
      <c r="C2105" t="s">
        <v>198</v>
      </c>
      <c r="D2105" t="s">
        <v>54</v>
      </c>
      <c r="E2105" t="s">
        <v>24</v>
      </c>
      <c r="F2105" s="107">
        <v>45657</v>
      </c>
      <c r="G2105" t="s">
        <v>3133</v>
      </c>
      <c r="H2105" t="s">
        <v>3560</v>
      </c>
      <c r="I2105">
        <v>100</v>
      </c>
      <c r="J2105">
        <v>100</v>
      </c>
      <c r="CF2105">
        <v>100</v>
      </c>
      <c r="CG2105">
        <v>100</v>
      </c>
    </row>
    <row r="2106" spans="1:85" x14ac:dyDescent="0.3">
      <c r="A2106">
        <v>415</v>
      </c>
      <c r="B2106" t="s">
        <v>391</v>
      </c>
      <c r="C2106" t="s">
        <v>198</v>
      </c>
      <c r="D2106" t="s">
        <v>54</v>
      </c>
      <c r="E2106" t="s">
        <v>24</v>
      </c>
      <c r="F2106" s="107">
        <v>45657</v>
      </c>
      <c r="G2106" t="s">
        <v>3133</v>
      </c>
      <c r="H2106" t="s">
        <v>3561</v>
      </c>
      <c r="I2106">
        <v>100</v>
      </c>
      <c r="J2106">
        <v>100</v>
      </c>
      <c r="CF2106">
        <v>100</v>
      </c>
      <c r="CG2106">
        <v>100</v>
      </c>
    </row>
    <row r="2107" spans="1:85" x14ac:dyDescent="0.3">
      <c r="A2107">
        <v>415</v>
      </c>
      <c r="B2107" t="s">
        <v>391</v>
      </c>
      <c r="C2107" t="s">
        <v>198</v>
      </c>
      <c r="D2107" t="s">
        <v>54</v>
      </c>
      <c r="E2107" t="s">
        <v>24</v>
      </c>
      <c r="F2107" s="107">
        <v>45657</v>
      </c>
      <c r="G2107" t="s">
        <v>3133</v>
      </c>
      <c r="H2107" t="s">
        <v>3562</v>
      </c>
      <c r="I2107">
        <v>100</v>
      </c>
      <c r="J2107">
        <v>97</v>
      </c>
      <c r="CF2107">
        <v>97</v>
      </c>
      <c r="CG2107">
        <v>100</v>
      </c>
    </row>
    <row r="2108" spans="1:85" x14ac:dyDescent="0.3">
      <c r="A2108">
        <v>415</v>
      </c>
      <c r="B2108" t="s">
        <v>391</v>
      </c>
      <c r="C2108" t="s">
        <v>198</v>
      </c>
      <c r="D2108" t="s">
        <v>54</v>
      </c>
      <c r="E2108" t="s">
        <v>24</v>
      </c>
      <c r="F2108" s="107">
        <v>45657</v>
      </c>
      <c r="G2108" t="s">
        <v>3133</v>
      </c>
      <c r="H2108" t="s">
        <v>3648</v>
      </c>
      <c r="I2108">
        <v>100</v>
      </c>
      <c r="J2108">
        <v>97</v>
      </c>
      <c r="CF2108">
        <v>97</v>
      </c>
      <c r="CG2108">
        <v>100</v>
      </c>
    </row>
    <row r="2109" spans="1:85" x14ac:dyDescent="0.3">
      <c r="A2109">
        <v>415</v>
      </c>
      <c r="B2109" t="s">
        <v>391</v>
      </c>
      <c r="C2109" t="s">
        <v>198</v>
      </c>
      <c r="D2109" t="s">
        <v>54</v>
      </c>
      <c r="E2109" t="s">
        <v>24</v>
      </c>
      <c r="F2109" s="107">
        <v>45657</v>
      </c>
      <c r="G2109" t="s">
        <v>3133</v>
      </c>
      <c r="H2109" t="s">
        <v>3683</v>
      </c>
      <c r="I2109">
        <v>100</v>
      </c>
      <c r="J2109">
        <v>100</v>
      </c>
      <c r="CF2109">
        <v>100</v>
      </c>
      <c r="CG2109">
        <v>100</v>
      </c>
    </row>
    <row r="2110" spans="1:85" x14ac:dyDescent="0.3">
      <c r="A2110">
        <v>415</v>
      </c>
      <c r="B2110" t="s">
        <v>391</v>
      </c>
      <c r="C2110" t="s">
        <v>198</v>
      </c>
      <c r="D2110" t="s">
        <v>54</v>
      </c>
      <c r="E2110" t="s">
        <v>24</v>
      </c>
      <c r="F2110" s="107">
        <v>45657</v>
      </c>
      <c r="G2110" t="s">
        <v>3133</v>
      </c>
      <c r="H2110" t="s">
        <v>3681</v>
      </c>
      <c r="I2110">
        <v>100</v>
      </c>
      <c r="J2110">
        <v>94</v>
      </c>
      <c r="CF2110">
        <v>94</v>
      </c>
      <c r="CG2110">
        <v>100</v>
      </c>
    </row>
    <row r="2111" spans="1:85" x14ac:dyDescent="0.3">
      <c r="A2111">
        <v>415</v>
      </c>
      <c r="B2111" t="s">
        <v>391</v>
      </c>
      <c r="C2111" t="s">
        <v>198</v>
      </c>
      <c r="D2111" t="s">
        <v>54</v>
      </c>
      <c r="E2111" t="s">
        <v>24</v>
      </c>
      <c r="F2111" s="107">
        <v>45657</v>
      </c>
      <c r="G2111" t="s">
        <v>3133</v>
      </c>
      <c r="H2111" t="s">
        <v>3686</v>
      </c>
      <c r="I2111">
        <v>100</v>
      </c>
      <c r="J2111">
        <v>100</v>
      </c>
      <c r="CF2111">
        <v>100</v>
      </c>
      <c r="CG2111">
        <v>100</v>
      </c>
    </row>
    <row r="2112" spans="1:85" x14ac:dyDescent="0.3">
      <c r="A2112">
        <v>415</v>
      </c>
      <c r="B2112" t="s">
        <v>391</v>
      </c>
      <c r="C2112" t="s">
        <v>198</v>
      </c>
      <c r="D2112" t="s">
        <v>54</v>
      </c>
      <c r="E2112" t="s">
        <v>24</v>
      </c>
      <c r="F2112" s="107">
        <v>45657</v>
      </c>
      <c r="G2112" t="s">
        <v>3133</v>
      </c>
      <c r="H2112" t="s">
        <v>3684</v>
      </c>
      <c r="I2112">
        <v>100</v>
      </c>
      <c r="J2112">
        <v>100</v>
      </c>
      <c r="CF2112">
        <v>100</v>
      </c>
      <c r="CG2112">
        <v>100</v>
      </c>
    </row>
    <row r="2113" spans="1:91" x14ac:dyDescent="0.3">
      <c r="A2113">
        <v>415</v>
      </c>
      <c r="B2113" t="s">
        <v>391</v>
      </c>
      <c r="C2113" t="s">
        <v>198</v>
      </c>
      <c r="D2113" t="s">
        <v>54</v>
      </c>
      <c r="E2113" t="s">
        <v>24</v>
      </c>
      <c r="F2113" s="107">
        <v>45657</v>
      </c>
      <c r="G2113" t="s">
        <v>3133</v>
      </c>
      <c r="H2113" t="s">
        <v>3685</v>
      </c>
      <c r="I2113">
        <v>100</v>
      </c>
      <c r="J2113">
        <v>100</v>
      </c>
      <c r="CF2113">
        <v>100</v>
      </c>
      <c r="CG2113">
        <v>100</v>
      </c>
    </row>
    <row r="2114" spans="1:91" x14ac:dyDescent="0.3">
      <c r="A2114">
        <v>415</v>
      </c>
      <c r="B2114" t="s">
        <v>391</v>
      </c>
      <c r="C2114" t="s">
        <v>198</v>
      </c>
      <c r="D2114" t="s">
        <v>54</v>
      </c>
      <c r="E2114" t="s">
        <v>24</v>
      </c>
      <c r="F2114" s="107">
        <v>45657</v>
      </c>
      <c r="G2114" t="s">
        <v>3133</v>
      </c>
      <c r="H2114" t="s">
        <v>3682</v>
      </c>
      <c r="I2114">
        <v>100</v>
      </c>
      <c r="J2114">
        <v>100</v>
      </c>
      <c r="CF2114">
        <v>100</v>
      </c>
      <c r="CG2114">
        <v>100</v>
      </c>
    </row>
    <row r="2115" spans="1:91" x14ac:dyDescent="0.3">
      <c r="A2115">
        <v>416</v>
      </c>
      <c r="B2115" t="s">
        <v>392</v>
      </c>
      <c r="C2115" t="s">
        <v>198</v>
      </c>
      <c r="D2115" t="s">
        <v>54</v>
      </c>
      <c r="E2115" t="s">
        <v>24</v>
      </c>
      <c r="F2115" s="107">
        <v>45657</v>
      </c>
      <c r="G2115" t="s">
        <v>3135</v>
      </c>
      <c r="H2115" t="s">
        <v>3564</v>
      </c>
      <c r="I2115">
        <v>100</v>
      </c>
      <c r="J2115">
        <v>100</v>
      </c>
      <c r="CH2115">
        <v>100</v>
      </c>
      <c r="CI2115">
        <v>100</v>
      </c>
    </row>
    <row r="2116" spans="1:91" x14ac:dyDescent="0.3">
      <c r="A2116">
        <v>416</v>
      </c>
      <c r="B2116" t="s">
        <v>392</v>
      </c>
      <c r="C2116" t="s">
        <v>198</v>
      </c>
      <c r="D2116" t="s">
        <v>54</v>
      </c>
      <c r="E2116" t="s">
        <v>24</v>
      </c>
      <c r="F2116" s="107">
        <v>45657</v>
      </c>
      <c r="G2116" t="s">
        <v>3135</v>
      </c>
      <c r="H2116" t="s">
        <v>3565</v>
      </c>
      <c r="I2116">
        <v>100</v>
      </c>
      <c r="J2116">
        <v>100</v>
      </c>
      <c r="CH2116">
        <v>100</v>
      </c>
      <c r="CI2116">
        <v>100</v>
      </c>
    </row>
    <row r="2117" spans="1:91" x14ac:dyDescent="0.3">
      <c r="A2117">
        <v>416</v>
      </c>
      <c r="B2117" t="s">
        <v>392</v>
      </c>
      <c r="C2117" t="s">
        <v>198</v>
      </c>
      <c r="D2117" t="s">
        <v>54</v>
      </c>
      <c r="E2117" t="s">
        <v>24</v>
      </c>
      <c r="F2117" s="107">
        <v>45657</v>
      </c>
      <c r="G2117" t="s">
        <v>3135</v>
      </c>
      <c r="H2117" t="s">
        <v>3689</v>
      </c>
      <c r="I2117">
        <v>100</v>
      </c>
      <c r="J2117">
        <v>100</v>
      </c>
      <c r="CH2117">
        <v>100</v>
      </c>
      <c r="CI2117">
        <v>100</v>
      </c>
    </row>
    <row r="2118" spans="1:91" x14ac:dyDescent="0.3">
      <c r="A2118">
        <v>416</v>
      </c>
      <c r="B2118" t="s">
        <v>392</v>
      </c>
      <c r="C2118" t="s">
        <v>198</v>
      </c>
      <c r="D2118" t="s">
        <v>54</v>
      </c>
      <c r="E2118" t="s">
        <v>24</v>
      </c>
      <c r="F2118" s="107">
        <v>45657</v>
      </c>
      <c r="G2118" t="s">
        <v>3135</v>
      </c>
      <c r="H2118" t="s">
        <v>3690</v>
      </c>
      <c r="I2118">
        <v>100</v>
      </c>
      <c r="J2118">
        <v>100</v>
      </c>
      <c r="CH2118">
        <v>100</v>
      </c>
      <c r="CI2118">
        <v>100</v>
      </c>
    </row>
    <row r="2119" spans="1:91" x14ac:dyDescent="0.3">
      <c r="A2119">
        <v>416</v>
      </c>
      <c r="B2119" t="s">
        <v>392</v>
      </c>
      <c r="C2119" t="s">
        <v>198</v>
      </c>
      <c r="D2119" t="s">
        <v>54</v>
      </c>
      <c r="E2119" t="s">
        <v>24</v>
      </c>
      <c r="F2119" s="107">
        <v>45657</v>
      </c>
      <c r="G2119" t="s">
        <v>3135</v>
      </c>
      <c r="H2119" t="s">
        <v>3691</v>
      </c>
      <c r="I2119">
        <v>100</v>
      </c>
      <c r="J2119">
        <v>100</v>
      </c>
      <c r="CH2119">
        <v>100</v>
      </c>
      <c r="CI2119">
        <v>100</v>
      </c>
    </row>
    <row r="2120" spans="1:91" x14ac:dyDescent="0.3">
      <c r="A2120">
        <v>416</v>
      </c>
      <c r="B2120" t="s">
        <v>392</v>
      </c>
      <c r="C2120" t="s">
        <v>198</v>
      </c>
      <c r="D2120" t="s">
        <v>54</v>
      </c>
      <c r="E2120" t="s">
        <v>24</v>
      </c>
      <c r="F2120" s="107">
        <v>45657</v>
      </c>
      <c r="G2120" t="s">
        <v>3135</v>
      </c>
      <c r="H2120" t="s">
        <v>3688</v>
      </c>
      <c r="I2120">
        <v>100</v>
      </c>
      <c r="J2120">
        <v>100</v>
      </c>
      <c r="CH2120">
        <v>100</v>
      </c>
      <c r="CI2120">
        <v>100</v>
      </c>
    </row>
    <row r="2121" spans="1:91" x14ac:dyDescent="0.3">
      <c r="A2121">
        <v>417</v>
      </c>
      <c r="B2121" t="s">
        <v>393</v>
      </c>
      <c r="C2121" t="s">
        <v>198</v>
      </c>
      <c r="D2121" t="s">
        <v>54</v>
      </c>
      <c r="E2121" t="s">
        <v>24</v>
      </c>
      <c r="F2121" s="107">
        <v>45657</v>
      </c>
      <c r="G2121" t="s">
        <v>3137</v>
      </c>
      <c r="H2121" t="s">
        <v>3567</v>
      </c>
      <c r="I2121">
        <v>100</v>
      </c>
      <c r="J2121">
        <v>100</v>
      </c>
      <c r="CJ2121">
        <v>100</v>
      </c>
      <c r="CK2121">
        <v>100</v>
      </c>
    </row>
    <row r="2122" spans="1:91" x14ac:dyDescent="0.3">
      <c r="A2122">
        <v>417</v>
      </c>
      <c r="B2122" t="s">
        <v>393</v>
      </c>
      <c r="C2122" t="s">
        <v>198</v>
      </c>
      <c r="D2122" t="s">
        <v>54</v>
      </c>
      <c r="E2122" t="s">
        <v>24</v>
      </c>
      <c r="F2122" s="107">
        <v>45657</v>
      </c>
      <c r="G2122" t="s">
        <v>3137</v>
      </c>
      <c r="H2122" t="s">
        <v>3568</v>
      </c>
      <c r="I2122">
        <v>100</v>
      </c>
      <c r="J2122">
        <v>100</v>
      </c>
      <c r="CJ2122">
        <v>100</v>
      </c>
      <c r="CK2122">
        <v>100</v>
      </c>
    </row>
    <row r="2123" spans="1:91" x14ac:dyDescent="0.3">
      <c r="A2123">
        <v>417</v>
      </c>
      <c r="B2123" t="s">
        <v>393</v>
      </c>
      <c r="C2123" t="s">
        <v>198</v>
      </c>
      <c r="D2123" t="s">
        <v>54</v>
      </c>
      <c r="E2123" t="s">
        <v>24</v>
      </c>
      <c r="F2123" s="107">
        <v>45657</v>
      </c>
      <c r="G2123" t="s">
        <v>3137</v>
      </c>
      <c r="H2123" t="s">
        <v>3569</v>
      </c>
      <c r="I2123">
        <v>100</v>
      </c>
      <c r="J2123">
        <v>100</v>
      </c>
      <c r="CJ2123">
        <v>100</v>
      </c>
      <c r="CK2123">
        <v>100</v>
      </c>
    </row>
    <row r="2124" spans="1:91" x14ac:dyDescent="0.3">
      <c r="A2124">
        <v>417</v>
      </c>
      <c r="B2124" t="s">
        <v>393</v>
      </c>
      <c r="C2124" t="s">
        <v>198</v>
      </c>
      <c r="D2124" t="s">
        <v>54</v>
      </c>
      <c r="E2124" t="s">
        <v>24</v>
      </c>
      <c r="F2124" s="107">
        <v>45657</v>
      </c>
      <c r="G2124" t="s">
        <v>3137</v>
      </c>
      <c r="H2124" t="s">
        <v>3570</v>
      </c>
      <c r="I2124">
        <v>100</v>
      </c>
      <c r="J2124">
        <v>97</v>
      </c>
      <c r="CJ2124">
        <v>97</v>
      </c>
      <c r="CK2124">
        <v>100</v>
      </c>
    </row>
    <row r="2125" spans="1:91" x14ac:dyDescent="0.3">
      <c r="A2125">
        <v>417</v>
      </c>
      <c r="B2125" t="s">
        <v>393</v>
      </c>
      <c r="C2125" t="s">
        <v>198</v>
      </c>
      <c r="D2125" t="s">
        <v>54</v>
      </c>
      <c r="E2125" t="s">
        <v>24</v>
      </c>
      <c r="F2125" s="107">
        <v>45657</v>
      </c>
      <c r="G2125" t="s">
        <v>3137</v>
      </c>
      <c r="H2125" t="s">
        <v>3571</v>
      </c>
      <c r="I2125">
        <v>100</v>
      </c>
      <c r="J2125">
        <v>97</v>
      </c>
      <c r="CJ2125">
        <v>97</v>
      </c>
      <c r="CK2125">
        <v>100</v>
      </c>
    </row>
    <row r="2126" spans="1:91" x14ac:dyDescent="0.3">
      <c r="A2126">
        <v>417</v>
      </c>
      <c r="B2126" t="s">
        <v>393</v>
      </c>
      <c r="C2126" t="s">
        <v>198</v>
      </c>
      <c r="D2126" t="s">
        <v>54</v>
      </c>
      <c r="E2126" t="s">
        <v>24</v>
      </c>
      <c r="F2126" s="107">
        <v>45657</v>
      </c>
      <c r="G2126" t="s">
        <v>3137</v>
      </c>
      <c r="H2126" t="s">
        <v>3572</v>
      </c>
      <c r="I2126">
        <v>100</v>
      </c>
      <c r="J2126">
        <v>99</v>
      </c>
      <c r="CJ2126">
        <v>99</v>
      </c>
      <c r="CK2126">
        <v>100</v>
      </c>
    </row>
    <row r="2127" spans="1:91" x14ac:dyDescent="0.3">
      <c r="A2127">
        <v>418</v>
      </c>
      <c r="B2127" t="s">
        <v>394</v>
      </c>
      <c r="C2127" t="s">
        <v>198</v>
      </c>
      <c r="D2127" t="s">
        <v>54</v>
      </c>
      <c r="E2127" t="s">
        <v>24</v>
      </c>
      <c r="F2127" s="107">
        <v>45657</v>
      </c>
      <c r="G2127" t="s">
        <v>3139</v>
      </c>
      <c r="H2127" t="s">
        <v>3574</v>
      </c>
      <c r="I2127">
        <v>100</v>
      </c>
      <c r="J2127">
        <v>100</v>
      </c>
      <c r="CL2127">
        <v>100</v>
      </c>
      <c r="CM2127">
        <v>100</v>
      </c>
    </row>
    <row r="2128" spans="1:91" x14ac:dyDescent="0.3">
      <c r="A2128">
        <v>418</v>
      </c>
      <c r="B2128" t="s">
        <v>394</v>
      </c>
      <c r="C2128" t="s">
        <v>198</v>
      </c>
      <c r="D2128" t="s">
        <v>54</v>
      </c>
      <c r="E2128" t="s">
        <v>24</v>
      </c>
      <c r="F2128" s="107">
        <v>45657</v>
      </c>
      <c r="G2128" t="s">
        <v>3139</v>
      </c>
      <c r="H2128" t="s">
        <v>3575</v>
      </c>
      <c r="I2128">
        <v>100</v>
      </c>
      <c r="J2128">
        <v>100</v>
      </c>
      <c r="CL2128">
        <v>100</v>
      </c>
      <c r="CM2128">
        <v>100</v>
      </c>
    </row>
    <row r="2129" spans="1:98" x14ac:dyDescent="0.3">
      <c r="A2129">
        <v>418</v>
      </c>
      <c r="B2129" t="s">
        <v>394</v>
      </c>
      <c r="C2129" t="s">
        <v>198</v>
      </c>
      <c r="D2129" t="s">
        <v>54</v>
      </c>
      <c r="E2129" t="s">
        <v>24</v>
      </c>
      <c r="F2129" s="107">
        <v>45657</v>
      </c>
      <c r="G2129" t="s">
        <v>3139</v>
      </c>
      <c r="H2129" t="s">
        <v>3576</v>
      </c>
      <c r="I2129">
        <v>100</v>
      </c>
      <c r="J2129">
        <v>80</v>
      </c>
      <c r="CL2129">
        <v>80</v>
      </c>
      <c r="CM2129">
        <v>100</v>
      </c>
    </row>
    <row r="2130" spans="1:98" x14ac:dyDescent="0.3">
      <c r="A2130">
        <v>418</v>
      </c>
      <c r="B2130" t="s">
        <v>394</v>
      </c>
      <c r="C2130" t="s">
        <v>198</v>
      </c>
      <c r="D2130" t="s">
        <v>54</v>
      </c>
      <c r="E2130" t="s">
        <v>24</v>
      </c>
      <c r="F2130" s="107">
        <v>45657</v>
      </c>
      <c r="G2130" t="s">
        <v>3139</v>
      </c>
      <c r="H2130" t="s">
        <v>3577</v>
      </c>
      <c r="I2130">
        <v>100</v>
      </c>
      <c r="J2130">
        <v>100</v>
      </c>
      <c r="CL2130">
        <v>100</v>
      </c>
      <c r="CM2130">
        <v>100</v>
      </c>
    </row>
    <row r="2131" spans="1:98" x14ac:dyDescent="0.3">
      <c r="A2131">
        <v>418</v>
      </c>
      <c r="B2131" t="s">
        <v>394</v>
      </c>
      <c r="C2131" t="s">
        <v>198</v>
      </c>
      <c r="D2131" t="s">
        <v>54</v>
      </c>
      <c r="E2131" t="s">
        <v>24</v>
      </c>
      <c r="F2131" s="107">
        <v>45657</v>
      </c>
      <c r="G2131" t="s">
        <v>3139</v>
      </c>
      <c r="H2131" t="s">
        <v>3578</v>
      </c>
      <c r="I2131">
        <v>100</v>
      </c>
      <c r="J2131">
        <v>100</v>
      </c>
      <c r="CL2131">
        <v>100</v>
      </c>
      <c r="CM2131">
        <v>100</v>
      </c>
    </row>
    <row r="2132" spans="1:98" x14ac:dyDescent="0.3">
      <c r="A2132">
        <v>418</v>
      </c>
      <c r="B2132" t="s">
        <v>394</v>
      </c>
      <c r="C2132" t="s">
        <v>198</v>
      </c>
      <c r="D2132" t="s">
        <v>54</v>
      </c>
      <c r="E2132" t="s">
        <v>24</v>
      </c>
      <c r="F2132" s="107">
        <v>45657</v>
      </c>
      <c r="G2132" t="s">
        <v>3139</v>
      </c>
      <c r="H2132" t="s">
        <v>3579</v>
      </c>
      <c r="I2132">
        <v>100</v>
      </c>
      <c r="J2132">
        <v>100</v>
      </c>
      <c r="CL2132">
        <v>100</v>
      </c>
      <c r="CM2132">
        <v>100</v>
      </c>
    </row>
    <row r="2133" spans="1:98" x14ac:dyDescent="0.3">
      <c r="A2133">
        <v>418</v>
      </c>
      <c r="B2133" t="s">
        <v>394</v>
      </c>
      <c r="C2133" t="s">
        <v>198</v>
      </c>
      <c r="D2133" t="s">
        <v>54</v>
      </c>
      <c r="E2133" t="s">
        <v>24</v>
      </c>
      <c r="F2133" s="107">
        <v>45657</v>
      </c>
      <c r="G2133" t="s">
        <v>3139</v>
      </c>
      <c r="H2133" t="s">
        <v>3580</v>
      </c>
      <c r="I2133">
        <v>100</v>
      </c>
      <c r="J2133">
        <v>100</v>
      </c>
      <c r="CL2133">
        <v>100</v>
      </c>
      <c r="CM2133">
        <v>100</v>
      </c>
    </row>
    <row r="2134" spans="1:98" x14ac:dyDescent="0.3">
      <c r="A2134">
        <v>418</v>
      </c>
      <c r="B2134" t="s">
        <v>394</v>
      </c>
      <c r="C2134" t="s">
        <v>198</v>
      </c>
      <c r="D2134" t="s">
        <v>54</v>
      </c>
      <c r="E2134" t="s">
        <v>24</v>
      </c>
      <c r="F2134" s="107">
        <v>45657</v>
      </c>
      <c r="G2134" t="s">
        <v>3139</v>
      </c>
      <c r="H2134" t="s">
        <v>3581</v>
      </c>
      <c r="I2134">
        <v>100</v>
      </c>
      <c r="J2134">
        <v>100</v>
      </c>
      <c r="CL2134">
        <v>100</v>
      </c>
      <c r="CM2134">
        <v>100</v>
      </c>
    </row>
    <row r="2135" spans="1:98" x14ac:dyDescent="0.3">
      <c r="A2135">
        <v>418</v>
      </c>
      <c r="B2135" t="s">
        <v>394</v>
      </c>
      <c r="C2135" t="s">
        <v>198</v>
      </c>
      <c r="D2135" t="s">
        <v>54</v>
      </c>
      <c r="E2135" t="s">
        <v>24</v>
      </c>
      <c r="F2135" s="107">
        <v>45657</v>
      </c>
      <c r="G2135" t="s">
        <v>3139</v>
      </c>
      <c r="H2135" t="s">
        <v>3525</v>
      </c>
      <c r="I2135">
        <v>100</v>
      </c>
      <c r="J2135">
        <v>100</v>
      </c>
      <c r="CL2135">
        <v>100</v>
      </c>
      <c r="CM2135">
        <v>100</v>
      </c>
    </row>
    <row r="2136" spans="1:98" x14ac:dyDescent="0.3">
      <c r="A2136">
        <v>420</v>
      </c>
      <c r="B2136" t="s">
        <v>396</v>
      </c>
      <c r="C2136" t="s">
        <v>198</v>
      </c>
      <c r="D2136" t="s">
        <v>54</v>
      </c>
      <c r="E2136" t="s">
        <v>24</v>
      </c>
      <c r="F2136" s="107">
        <v>45657</v>
      </c>
      <c r="G2136" t="s">
        <v>3141</v>
      </c>
      <c r="H2136" t="s">
        <v>3583</v>
      </c>
      <c r="I2136">
        <v>100</v>
      </c>
      <c r="J2136">
        <v>100</v>
      </c>
      <c r="CN2136">
        <v>100</v>
      </c>
      <c r="CO2136">
        <v>100</v>
      </c>
    </row>
    <row r="2137" spans="1:98" x14ac:dyDescent="0.3">
      <c r="A2137">
        <v>420</v>
      </c>
      <c r="B2137" t="s">
        <v>396</v>
      </c>
      <c r="C2137" t="s">
        <v>198</v>
      </c>
      <c r="D2137" t="s">
        <v>54</v>
      </c>
      <c r="E2137" t="s">
        <v>24</v>
      </c>
      <c r="F2137" s="107">
        <v>45657</v>
      </c>
      <c r="G2137" t="s">
        <v>3141</v>
      </c>
      <c r="H2137" t="s">
        <v>3584</v>
      </c>
      <c r="I2137">
        <v>100</v>
      </c>
      <c r="J2137">
        <v>100</v>
      </c>
      <c r="CN2137">
        <v>100</v>
      </c>
      <c r="CO2137">
        <v>100</v>
      </c>
    </row>
    <row r="2138" spans="1:98" x14ac:dyDescent="0.3">
      <c r="A2138">
        <v>420</v>
      </c>
      <c r="B2138" t="s">
        <v>396</v>
      </c>
      <c r="C2138" t="s">
        <v>198</v>
      </c>
      <c r="D2138" t="s">
        <v>54</v>
      </c>
      <c r="E2138" t="s">
        <v>24</v>
      </c>
      <c r="F2138" s="107">
        <v>45657</v>
      </c>
      <c r="G2138" t="s">
        <v>3141</v>
      </c>
      <c r="H2138" t="s">
        <v>3585</v>
      </c>
      <c r="I2138">
        <v>100</v>
      </c>
      <c r="J2138">
        <v>100</v>
      </c>
      <c r="CN2138">
        <v>100</v>
      </c>
      <c r="CO2138">
        <v>100</v>
      </c>
    </row>
    <row r="2139" spans="1:98" x14ac:dyDescent="0.3">
      <c r="A2139">
        <v>420</v>
      </c>
      <c r="B2139" t="s">
        <v>396</v>
      </c>
      <c r="C2139" t="s">
        <v>198</v>
      </c>
      <c r="D2139" t="s">
        <v>54</v>
      </c>
      <c r="E2139" t="s">
        <v>24</v>
      </c>
      <c r="F2139" s="107">
        <v>45657</v>
      </c>
      <c r="G2139" t="s">
        <v>3141</v>
      </c>
      <c r="H2139" t="s">
        <v>3586</v>
      </c>
      <c r="I2139">
        <v>100</v>
      </c>
      <c r="J2139">
        <v>80</v>
      </c>
      <c r="CN2139">
        <v>80</v>
      </c>
      <c r="CO2139">
        <v>100</v>
      </c>
    </row>
    <row r="2140" spans="1:98" x14ac:dyDescent="0.3">
      <c r="A2140">
        <v>420</v>
      </c>
      <c r="B2140" t="s">
        <v>396</v>
      </c>
      <c r="C2140" t="s">
        <v>198</v>
      </c>
      <c r="D2140" t="s">
        <v>54</v>
      </c>
      <c r="E2140" t="s">
        <v>24</v>
      </c>
      <c r="F2140" s="107">
        <v>45657</v>
      </c>
      <c r="G2140" t="s">
        <v>3141</v>
      </c>
      <c r="H2140" t="s">
        <v>3587</v>
      </c>
      <c r="I2140">
        <v>100</v>
      </c>
      <c r="J2140">
        <v>100</v>
      </c>
      <c r="CN2140">
        <v>100</v>
      </c>
      <c r="CO2140">
        <v>100</v>
      </c>
    </row>
    <row r="2141" spans="1:98" x14ac:dyDescent="0.3">
      <c r="A2141">
        <v>420</v>
      </c>
      <c r="B2141" t="s">
        <v>396</v>
      </c>
      <c r="C2141" t="s">
        <v>198</v>
      </c>
      <c r="D2141" t="s">
        <v>54</v>
      </c>
      <c r="E2141" t="s">
        <v>24</v>
      </c>
      <c r="F2141" s="107">
        <v>45657</v>
      </c>
      <c r="G2141" t="s">
        <v>3141</v>
      </c>
      <c r="H2141" t="s">
        <v>661</v>
      </c>
      <c r="I2141">
        <v>100</v>
      </c>
      <c r="J2141">
        <v>100</v>
      </c>
      <c r="CN2141">
        <v>100</v>
      </c>
      <c r="CO2141">
        <v>100</v>
      </c>
    </row>
    <row r="2142" spans="1:98" x14ac:dyDescent="0.3">
      <c r="A2142">
        <v>432</v>
      </c>
      <c r="B2142" t="s">
        <v>409</v>
      </c>
      <c r="C2142" t="s">
        <v>72</v>
      </c>
      <c r="D2142" t="s">
        <v>54</v>
      </c>
      <c r="E2142" t="s">
        <v>24</v>
      </c>
      <c r="F2142" s="107">
        <v>45657</v>
      </c>
      <c r="G2142" t="s">
        <v>3161</v>
      </c>
      <c r="H2142" t="s">
        <v>3625</v>
      </c>
      <c r="I2142">
        <v>90</v>
      </c>
      <c r="J2142">
        <v>100</v>
      </c>
      <c r="CS2142">
        <v>13</v>
      </c>
      <c r="CT2142">
        <v>13</v>
      </c>
    </row>
    <row r="2143" spans="1:98" x14ac:dyDescent="0.3">
      <c r="A2143">
        <v>432</v>
      </c>
      <c r="B2143" t="s">
        <v>409</v>
      </c>
      <c r="C2143" t="s">
        <v>72</v>
      </c>
      <c r="D2143" t="s">
        <v>54</v>
      </c>
      <c r="E2143" t="s">
        <v>24</v>
      </c>
      <c r="F2143" s="107">
        <v>45657</v>
      </c>
      <c r="G2143" t="s">
        <v>3161</v>
      </c>
      <c r="H2143" t="s">
        <v>3626</v>
      </c>
      <c r="I2143">
        <v>90</v>
      </c>
      <c r="J2143">
        <v>100</v>
      </c>
      <c r="CS2143">
        <v>10</v>
      </c>
      <c r="CT2143">
        <v>10</v>
      </c>
    </row>
    <row r="2144" spans="1:98" x14ac:dyDescent="0.3">
      <c r="A2144">
        <v>432</v>
      </c>
      <c r="B2144" t="s">
        <v>409</v>
      </c>
      <c r="C2144" t="s">
        <v>72</v>
      </c>
      <c r="D2144" t="s">
        <v>54</v>
      </c>
      <c r="E2144" t="s">
        <v>24</v>
      </c>
      <c r="F2144" s="107">
        <v>45657</v>
      </c>
      <c r="G2144" t="s">
        <v>3161</v>
      </c>
      <c r="H2144" t="s">
        <v>3627</v>
      </c>
      <c r="I2144">
        <v>90</v>
      </c>
      <c r="J2144">
        <v>100</v>
      </c>
      <c r="CS2144">
        <v>7</v>
      </c>
      <c r="CT2144">
        <v>7</v>
      </c>
    </row>
    <row r="2145" spans="1:132" x14ac:dyDescent="0.3">
      <c r="A2145">
        <v>432</v>
      </c>
      <c r="B2145" t="s">
        <v>409</v>
      </c>
      <c r="C2145" t="s">
        <v>72</v>
      </c>
      <c r="D2145" t="s">
        <v>54</v>
      </c>
      <c r="E2145" t="s">
        <v>24</v>
      </c>
      <c r="F2145" s="107">
        <v>45657</v>
      </c>
      <c r="G2145" t="s">
        <v>3161</v>
      </c>
      <c r="H2145" t="s">
        <v>3628</v>
      </c>
      <c r="I2145">
        <v>90</v>
      </c>
      <c r="J2145">
        <v>100</v>
      </c>
      <c r="CS2145">
        <v>4</v>
      </c>
      <c r="CT2145">
        <v>4</v>
      </c>
    </row>
    <row r="2146" spans="1:132" x14ac:dyDescent="0.3">
      <c r="A2146">
        <v>432</v>
      </c>
      <c r="B2146" t="s">
        <v>409</v>
      </c>
      <c r="C2146" t="s">
        <v>72</v>
      </c>
      <c r="D2146" t="s">
        <v>54</v>
      </c>
      <c r="E2146" t="s">
        <v>24</v>
      </c>
      <c r="F2146" s="107">
        <v>45657</v>
      </c>
      <c r="G2146" t="s">
        <v>3161</v>
      </c>
      <c r="H2146" t="s">
        <v>3629</v>
      </c>
      <c r="I2146">
        <v>90</v>
      </c>
      <c r="J2146">
        <v>100</v>
      </c>
      <c r="CS2146">
        <v>8</v>
      </c>
      <c r="CT2146">
        <v>8</v>
      </c>
    </row>
    <row r="2147" spans="1:132" x14ac:dyDescent="0.3">
      <c r="A2147">
        <v>432</v>
      </c>
      <c r="B2147" t="s">
        <v>409</v>
      </c>
      <c r="C2147" t="s">
        <v>72</v>
      </c>
      <c r="D2147" t="s">
        <v>54</v>
      </c>
      <c r="E2147" t="s">
        <v>24</v>
      </c>
      <c r="F2147" s="107">
        <v>45657</v>
      </c>
      <c r="G2147" t="s">
        <v>3161</v>
      </c>
      <c r="H2147" t="s">
        <v>3630</v>
      </c>
      <c r="I2147">
        <v>90</v>
      </c>
      <c r="J2147">
        <v>100</v>
      </c>
      <c r="CS2147">
        <v>3</v>
      </c>
      <c r="CT2147">
        <v>3</v>
      </c>
    </row>
    <row r="2148" spans="1:132" x14ac:dyDescent="0.3">
      <c r="A2148">
        <v>432</v>
      </c>
      <c r="B2148" t="s">
        <v>409</v>
      </c>
      <c r="C2148" t="s">
        <v>72</v>
      </c>
      <c r="D2148" t="s">
        <v>54</v>
      </c>
      <c r="E2148" t="s">
        <v>24</v>
      </c>
      <c r="F2148" s="107">
        <v>45657</v>
      </c>
      <c r="G2148" t="s">
        <v>3161</v>
      </c>
      <c r="H2148" t="s">
        <v>3631</v>
      </c>
      <c r="I2148">
        <v>90</v>
      </c>
      <c r="J2148">
        <v>100</v>
      </c>
      <c r="CS2148">
        <v>1</v>
      </c>
      <c r="CT2148">
        <v>1</v>
      </c>
    </row>
    <row r="2149" spans="1:132" x14ac:dyDescent="0.3">
      <c r="A2149">
        <v>432</v>
      </c>
      <c r="B2149" t="s">
        <v>409</v>
      </c>
      <c r="C2149" t="s">
        <v>72</v>
      </c>
      <c r="D2149" t="s">
        <v>54</v>
      </c>
      <c r="E2149" t="s">
        <v>24</v>
      </c>
      <c r="F2149" s="107">
        <v>45657</v>
      </c>
      <c r="G2149" t="s">
        <v>3161</v>
      </c>
      <c r="H2149" t="s">
        <v>3632</v>
      </c>
      <c r="I2149">
        <v>90</v>
      </c>
      <c r="J2149">
        <v>100</v>
      </c>
      <c r="CS2149">
        <v>3</v>
      </c>
      <c r="CT2149">
        <v>3</v>
      </c>
    </row>
    <row r="2150" spans="1:132" x14ac:dyDescent="0.3">
      <c r="A2150">
        <v>432</v>
      </c>
      <c r="B2150" t="s">
        <v>409</v>
      </c>
      <c r="C2150" t="s">
        <v>72</v>
      </c>
      <c r="D2150" t="s">
        <v>54</v>
      </c>
      <c r="E2150" t="s">
        <v>24</v>
      </c>
      <c r="F2150" s="107">
        <v>45657</v>
      </c>
      <c r="G2150" t="s">
        <v>3161</v>
      </c>
      <c r="H2150" t="s">
        <v>3633</v>
      </c>
      <c r="I2150">
        <v>90</v>
      </c>
      <c r="J2150">
        <v>100</v>
      </c>
      <c r="CS2150">
        <v>18</v>
      </c>
      <c r="CT2150">
        <v>18</v>
      </c>
    </row>
    <row r="2151" spans="1:132" x14ac:dyDescent="0.3">
      <c r="A2151">
        <v>456</v>
      </c>
      <c r="B2151" t="s">
        <v>429</v>
      </c>
      <c r="C2151" t="s">
        <v>403</v>
      </c>
      <c r="D2151" t="s">
        <v>54</v>
      </c>
      <c r="E2151" t="s">
        <v>24</v>
      </c>
      <c r="F2151" s="107">
        <v>45657</v>
      </c>
      <c r="G2151" t="s">
        <v>3183</v>
      </c>
      <c r="H2151" t="s">
        <v>3781</v>
      </c>
      <c r="I2151">
        <v>100</v>
      </c>
      <c r="J2151">
        <v>92.860000610351563</v>
      </c>
      <c r="DY2151">
        <v>28</v>
      </c>
      <c r="DZ2151">
        <v>26</v>
      </c>
    </row>
    <row r="2152" spans="1:132" x14ac:dyDescent="0.3">
      <c r="A2152">
        <v>456</v>
      </c>
      <c r="B2152" t="s">
        <v>429</v>
      </c>
      <c r="C2152" t="s">
        <v>403</v>
      </c>
      <c r="D2152" t="s">
        <v>54</v>
      </c>
      <c r="E2152" t="s">
        <v>24</v>
      </c>
      <c r="F2152" s="107">
        <v>45657</v>
      </c>
      <c r="G2152" t="s">
        <v>3183</v>
      </c>
      <c r="H2152" t="s">
        <v>3509</v>
      </c>
      <c r="I2152">
        <v>100</v>
      </c>
      <c r="J2152">
        <v>94.739997863769531</v>
      </c>
      <c r="DY2152">
        <v>19</v>
      </c>
      <c r="DZ2152">
        <v>18</v>
      </c>
    </row>
    <row r="2153" spans="1:132" x14ac:dyDescent="0.3">
      <c r="A2153">
        <v>456</v>
      </c>
      <c r="B2153" t="s">
        <v>429</v>
      </c>
      <c r="C2153" t="s">
        <v>403</v>
      </c>
      <c r="D2153" t="s">
        <v>54</v>
      </c>
      <c r="E2153" t="s">
        <v>24</v>
      </c>
      <c r="F2153" s="107">
        <v>45657</v>
      </c>
      <c r="G2153" t="s">
        <v>3183</v>
      </c>
      <c r="H2153" t="s">
        <v>3508</v>
      </c>
      <c r="I2153">
        <v>100</v>
      </c>
      <c r="J2153">
        <v>95.449996948242188</v>
      </c>
      <c r="DY2153">
        <v>66</v>
      </c>
      <c r="DZ2153">
        <v>63</v>
      </c>
    </row>
    <row r="2154" spans="1:132" x14ac:dyDescent="0.3">
      <c r="A2154">
        <v>457</v>
      </c>
      <c r="B2154" t="s">
        <v>430</v>
      </c>
      <c r="C2154" t="s">
        <v>403</v>
      </c>
      <c r="D2154" t="s">
        <v>54</v>
      </c>
      <c r="E2154" t="s">
        <v>24</v>
      </c>
      <c r="F2154" s="107">
        <v>45657</v>
      </c>
      <c r="G2154" t="s">
        <v>3184</v>
      </c>
      <c r="H2154" t="s">
        <v>3781</v>
      </c>
      <c r="I2154">
        <v>100</v>
      </c>
      <c r="J2154">
        <v>25</v>
      </c>
      <c r="EA2154">
        <v>4</v>
      </c>
      <c r="EB2154">
        <v>1</v>
      </c>
    </row>
    <row r="2155" spans="1:132" x14ac:dyDescent="0.3">
      <c r="A2155">
        <v>457</v>
      </c>
      <c r="B2155" t="s">
        <v>430</v>
      </c>
      <c r="C2155" t="s">
        <v>403</v>
      </c>
      <c r="D2155" t="s">
        <v>54</v>
      </c>
      <c r="E2155" t="s">
        <v>24</v>
      </c>
      <c r="F2155" s="107">
        <v>45657</v>
      </c>
      <c r="G2155" t="s">
        <v>3184</v>
      </c>
      <c r="H2155" t="s">
        <v>3509</v>
      </c>
      <c r="I2155">
        <v>100</v>
      </c>
      <c r="J2155">
        <v>75</v>
      </c>
      <c r="EA2155">
        <v>4</v>
      </c>
      <c r="EB2155">
        <v>3</v>
      </c>
    </row>
    <row r="2156" spans="1:132" x14ac:dyDescent="0.3">
      <c r="A2156">
        <v>457</v>
      </c>
      <c r="B2156" t="s">
        <v>430</v>
      </c>
      <c r="C2156" t="s">
        <v>403</v>
      </c>
      <c r="D2156" t="s">
        <v>54</v>
      </c>
      <c r="E2156" t="s">
        <v>24</v>
      </c>
      <c r="F2156" s="107">
        <v>45657</v>
      </c>
      <c r="G2156" t="s">
        <v>3184</v>
      </c>
      <c r="H2156" t="s">
        <v>3508</v>
      </c>
      <c r="I2156">
        <v>100</v>
      </c>
      <c r="J2156">
        <v>150</v>
      </c>
      <c r="EA2156">
        <v>2</v>
      </c>
      <c r="EB2156">
        <v>3</v>
      </c>
    </row>
    <row r="2157" spans="1:132" x14ac:dyDescent="0.3">
      <c r="A2157">
        <v>469</v>
      </c>
      <c r="B2157" t="s">
        <v>395</v>
      </c>
      <c r="C2157" t="s">
        <v>198</v>
      </c>
      <c r="D2157" t="s">
        <v>54</v>
      </c>
      <c r="E2157" t="s">
        <v>24</v>
      </c>
      <c r="F2157" s="107">
        <v>45657</v>
      </c>
      <c r="G2157" t="s">
        <v>3188</v>
      </c>
      <c r="H2157" t="s">
        <v>3696</v>
      </c>
      <c r="I2157">
        <v>100</v>
      </c>
      <c r="J2157">
        <v>100</v>
      </c>
      <c r="DF2157">
        <v>100</v>
      </c>
      <c r="DG2157">
        <v>100</v>
      </c>
    </row>
    <row r="2158" spans="1:132" x14ac:dyDescent="0.3">
      <c r="A2158">
        <v>469</v>
      </c>
      <c r="B2158" t="s">
        <v>395</v>
      </c>
      <c r="C2158" t="s">
        <v>198</v>
      </c>
      <c r="D2158" t="s">
        <v>54</v>
      </c>
      <c r="E2158" t="s">
        <v>24</v>
      </c>
      <c r="F2158" s="107">
        <v>45657</v>
      </c>
      <c r="G2158" t="s">
        <v>3188</v>
      </c>
      <c r="H2158" t="s">
        <v>3700</v>
      </c>
      <c r="I2158">
        <v>100</v>
      </c>
      <c r="J2158">
        <v>100</v>
      </c>
      <c r="DF2158">
        <v>100</v>
      </c>
      <c r="DG2158">
        <v>100</v>
      </c>
    </row>
    <row r="2159" spans="1:132" x14ac:dyDescent="0.3">
      <c r="A2159">
        <v>469</v>
      </c>
      <c r="B2159" t="s">
        <v>395</v>
      </c>
      <c r="C2159" t="s">
        <v>198</v>
      </c>
      <c r="D2159" t="s">
        <v>54</v>
      </c>
      <c r="E2159" t="s">
        <v>24</v>
      </c>
      <c r="F2159" s="107">
        <v>45657</v>
      </c>
      <c r="G2159" t="s">
        <v>3188</v>
      </c>
      <c r="H2159" t="s">
        <v>3698</v>
      </c>
      <c r="I2159">
        <v>100</v>
      </c>
      <c r="J2159">
        <v>100</v>
      </c>
      <c r="DF2159">
        <v>100</v>
      </c>
      <c r="DG2159">
        <v>100</v>
      </c>
    </row>
    <row r="2160" spans="1:132" x14ac:dyDescent="0.3">
      <c r="A2160">
        <v>469</v>
      </c>
      <c r="B2160" t="s">
        <v>395</v>
      </c>
      <c r="C2160" t="s">
        <v>198</v>
      </c>
      <c r="D2160" t="s">
        <v>54</v>
      </c>
      <c r="E2160" t="s">
        <v>24</v>
      </c>
      <c r="F2160" s="107">
        <v>45657</v>
      </c>
      <c r="G2160" t="s">
        <v>3188</v>
      </c>
      <c r="H2160" t="s">
        <v>3705</v>
      </c>
      <c r="I2160">
        <v>100</v>
      </c>
      <c r="J2160">
        <v>100</v>
      </c>
      <c r="DF2160">
        <v>100</v>
      </c>
      <c r="DG2160">
        <v>100</v>
      </c>
    </row>
    <row r="2161" spans="1:115" x14ac:dyDescent="0.3">
      <c r="A2161">
        <v>469</v>
      </c>
      <c r="B2161" t="s">
        <v>395</v>
      </c>
      <c r="C2161" t="s">
        <v>198</v>
      </c>
      <c r="D2161" t="s">
        <v>54</v>
      </c>
      <c r="E2161" t="s">
        <v>24</v>
      </c>
      <c r="F2161" s="107">
        <v>45657</v>
      </c>
      <c r="G2161" t="s">
        <v>3188</v>
      </c>
      <c r="H2161" t="s">
        <v>3702</v>
      </c>
      <c r="I2161">
        <v>100</v>
      </c>
      <c r="J2161">
        <v>100</v>
      </c>
      <c r="DF2161">
        <v>100</v>
      </c>
      <c r="DG2161">
        <v>100</v>
      </c>
    </row>
    <row r="2162" spans="1:115" x14ac:dyDescent="0.3">
      <c r="A2162">
        <v>469</v>
      </c>
      <c r="B2162" t="s">
        <v>395</v>
      </c>
      <c r="C2162" t="s">
        <v>198</v>
      </c>
      <c r="D2162" t="s">
        <v>54</v>
      </c>
      <c r="E2162" t="s">
        <v>24</v>
      </c>
      <c r="F2162" s="107">
        <v>45657</v>
      </c>
      <c r="G2162" t="s">
        <v>3188</v>
      </c>
      <c r="H2162" t="s">
        <v>3697</v>
      </c>
      <c r="I2162">
        <v>100</v>
      </c>
      <c r="J2162">
        <v>100</v>
      </c>
      <c r="DF2162">
        <v>100</v>
      </c>
      <c r="DG2162">
        <v>100</v>
      </c>
    </row>
    <row r="2163" spans="1:115" x14ac:dyDescent="0.3">
      <c r="A2163">
        <v>469</v>
      </c>
      <c r="B2163" t="s">
        <v>395</v>
      </c>
      <c r="C2163" t="s">
        <v>198</v>
      </c>
      <c r="D2163" t="s">
        <v>54</v>
      </c>
      <c r="E2163" t="s">
        <v>24</v>
      </c>
      <c r="F2163" s="107">
        <v>45657</v>
      </c>
      <c r="G2163" t="s">
        <v>3188</v>
      </c>
      <c r="H2163" t="s">
        <v>3704</v>
      </c>
      <c r="I2163">
        <v>100</v>
      </c>
      <c r="J2163">
        <v>100</v>
      </c>
      <c r="DF2163">
        <v>100</v>
      </c>
      <c r="DG2163">
        <v>100</v>
      </c>
    </row>
    <row r="2164" spans="1:115" x14ac:dyDescent="0.3">
      <c r="A2164">
        <v>469</v>
      </c>
      <c r="B2164" t="s">
        <v>395</v>
      </c>
      <c r="C2164" t="s">
        <v>198</v>
      </c>
      <c r="D2164" t="s">
        <v>54</v>
      </c>
      <c r="E2164" t="s">
        <v>24</v>
      </c>
      <c r="F2164" s="107">
        <v>45657</v>
      </c>
      <c r="G2164" t="s">
        <v>3188</v>
      </c>
      <c r="H2164" t="s">
        <v>3701</v>
      </c>
      <c r="I2164">
        <v>100</v>
      </c>
      <c r="J2164">
        <v>97</v>
      </c>
      <c r="DF2164">
        <v>97</v>
      </c>
      <c r="DG2164">
        <v>100</v>
      </c>
    </row>
    <row r="2165" spans="1:115" x14ac:dyDescent="0.3">
      <c r="A2165">
        <v>469</v>
      </c>
      <c r="B2165" t="s">
        <v>395</v>
      </c>
      <c r="C2165" t="s">
        <v>198</v>
      </c>
      <c r="D2165" t="s">
        <v>54</v>
      </c>
      <c r="E2165" t="s">
        <v>24</v>
      </c>
      <c r="F2165" s="107">
        <v>45657</v>
      </c>
      <c r="G2165" t="s">
        <v>3188</v>
      </c>
      <c r="H2165" t="s">
        <v>3703</v>
      </c>
      <c r="I2165">
        <v>100</v>
      </c>
      <c r="J2165">
        <v>100</v>
      </c>
      <c r="DF2165">
        <v>100</v>
      </c>
      <c r="DG2165">
        <v>100</v>
      </c>
    </row>
    <row r="2166" spans="1:115" x14ac:dyDescent="0.3">
      <c r="A2166">
        <v>469</v>
      </c>
      <c r="B2166" t="s">
        <v>395</v>
      </c>
      <c r="C2166" t="s">
        <v>198</v>
      </c>
      <c r="D2166" t="s">
        <v>54</v>
      </c>
      <c r="E2166" t="s">
        <v>24</v>
      </c>
      <c r="F2166" s="107">
        <v>45657</v>
      </c>
      <c r="G2166" t="s">
        <v>3188</v>
      </c>
      <c r="H2166" t="s">
        <v>3699</v>
      </c>
      <c r="I2166">
        <v>100</v>
      </c>
      <c r="J2166">
        <v>100</v>
      </c>
      <c r="DF2166">
        <v>100</v>
      </c>
      <c r="DG2166">
        <v>100</v>
      </c>
    </row>
    <row r="2167" spans="1:115" x14ac:dyDescent="0.3">
      <c r="A2167">
        <v>470</v>
      </c>
      <c r="B2167" t="s">
        <v>441</v>
      </c>
      <c r="C2167" t="s">
        <v>198</v>
      </c>
      <c r="D2167" t="s">
        <v>54</v>
      </c>
      <c r="E2167" t="s">
        <v>24</v>
      </c>
      <c r="F2167" s="107">
        <v>45657</v>
      </c>
      <c r="G2167" t="s">
        <v>3189</v>
      </c>
      <c r="H2167" t="s">
        <v>3709</v>
      </c>
      <c r="I2167">
        <v>100</v>
      </c>
      <c r="J2167">
        <v>100</v>
      </c>
      <c r="DH2167">
        <v>100</v>
      </c>
      <c r="DI2167">
        <v>100</v>
      </c>
    </row>
    <row r="2168" spans="1:115" x14ac:dyDescent="0.3">
      <c r="A2168">
        <v>470</v>
      </c>
      <c r="B2168" t="s">
        <v>441</v>
      </c>
      <c r="C2168" t="s">
        <v>198</v>
      </c>
      <c r="D2168" t="s">
        <v>54</v>
      </c>
      <c r="E2168" t="s">
        <v>24</v>
      </c>
      <c r="F2168" s="107">
        <v>45657</v>
      </c>
      <c r="G2168" t="s">
        <v>3189</v>
      </c>
      <c r="H2168" t="s">
        <v>3710</v>
      </c>
      <c r="I2168">
        <v>100</v>
      </c>
      <c r="J2168">
        <v>100</v>
      </c>
      <c r="DH2168">
        <v>100</v>
      </c>
      <c r="DI2168">
        <v>100</v>
      </c>
    </row>
    <row r="2169" spans="1:115" x14ac:dyDescent="0.3">
      <c r="A2169">
        <v>470</v>
      </c>
      <c r="B2169" t="s">
        <v>441</v>
      </c>
      <c r="C2169" t="s">
        <v>198</v>
      </c>
      <c r="D2169" t="s">
        <v>54</v>
      </c>
      <c r="E2169" t="s">
        <v>24</v>
      </c>
      <c r="F2169" s="107">
        <v>45657</v>
      </c>
      <c r="G2169" t="s">
        <v>3189</v>
      </c>
      <c r="H2169" t="s">
        <v>3711</v>
      </c>
      <c r="I2169">
        <v>100</v>
      </c>
      <c r="J2169">
        <v>100</v>
      </c>
      <c r="DH2169">
        <v>100</v>
      </c>
      <c r="DI2169">
        <v>100</v>
      </c>
    </row>
    <row r="2170" spans="1:115" x14ac:dyDescent="0.3">
      <c r="A2170">
        <v>470</v>
      </c>
      <c r="B2170" t="s">
        <v>441</v>
      </c>
      <c r="C2170" t="s">
        <v>198</v>
      </c>
      <c r="D2170" t="s">
        <v>54</v>
      </c>
      <c r="E2170" t="s">
        <v>24</v>
      </c>
      <c r="F2170" s="107">
        <v>45657</v>
      </c>
      <c r="G2170" t="s">
        <v>3189</v>
      </c>
      <c r="H2170" t="s">
        <v>3708</v>
      </c>
      <c r="I2170">
        <v>100</v>
      </c>
      <c r="J2170">
        <v>100</v>
      </c>
      <c r="DH2170">
        <v>100</v>
      </c>
      <c r="DI2170">
        <v>100</v>
      </c>
    </row>
    <row r="2171" spans="1:115" x14ac:dyDescent="0.3">
      <c r="A2171">
        <v>470</v>
      </c>
      <c r="B2171" t="s">
        <v>441</v>
      </c>
      <c r="C2171" t="s">
        <v>198</v>
      </c>
      <c r="D2171" t="s">
        <v>54</v>
      </c>
      <c r="E2171" t="s">
        <v>24</v>
      </c>
      <c r="F2171" s="107">
        <v>45657</v>
      </c>
      <c r="G2171" t="s">
        <v>3189</v>
      </c>
      <c r="H2171" t="s">
        <v>3707</v>
      </c>
      <c r="I2171">
        <v>100</v>
      </c>
      <c r="J2171">
        <v>100</v>
      </c>
      <c r="DH2171">
        <v>100</v>
      </c>
      <c r="DI2171">
        <v>100</v>
      </c>
    </row>
    <row r="2172" spans="1:115" x14ac:dyDescent="0.3">
      <c r="A2172">
        <v>471</v>
      </c>
      <c r="B2172" t="s">
        <v>442</v>
      </c>
      <c r="C2172" t="s">
        <v>198</v>
      </c>
      <c r="D2172" t="s">
        <v>54</v>
      </c>
      <c r="E2172" t="s">
        <v>24</v>
      </c>
      <c r="F2172" s="107">
        <v>45657</v>
      </c>
      <c r="G2172" t="s">
        <v>3190</v>
      </c>
      <c r="H2172" t="s">
        <v>3713</v>
      </c>
      <c r="I2172">
        <v>100</v>
      </c>
      <c r="J2172">
        <v>100</v>
      </c>
      <c r="DJ2172">
        <v>100</v>
      </c>
      <c r="DK2172">
        <v>100</v>
      </c>
    </row>
    <row r="2173" spans="1:115" x14ac:dyDescent="0.3">
      <c r="A2173">
        <v>471</v>
      </c>
      <c r="B2173" t="s">
        <v>442</v>
      </c>
      <c r="C2173" t="s">
        <v>198</v>
      </c>
      <c r="D2173" t="s">
        <v>54</v>
      </c>
      <c r="E2173" t="s">
        <v>24</v>
      </c>
      <c r="F2173" s="107">
        <v>45657</v>
      </c>
      <c r="G2173" t="s">
        <v>3190</v>
      </c>
      <c r="H2173" t="s">
        <v>3718</v>
      </c>
      <c r="I2173">
        <v>100</v>
      </c>
      <c r="J2173">
        <v>100</v>
      </c>
      <c r="DJ2173">
        <v>100</v>
      </c>
      <c r="DK2173">
        <v>100</v>
      </c>
    </row>
    <row r="2174" spans="1:115" x14ac:dyDescent="0.3">
      <c r="A2174">
        <v>471</v>
      </c>
      <c r="B2174" t="s">
        <v>442</v>
      </c>
      <c r="C2174" t="s">
        <v>198</v>
      </c>
      <c r="D2174" t="s">
        <v>54</v>
      </c>
      <c r="E2174" t="s">
        <v>24</v>
      </c>
      <c r="F2174" s="107">
        <v>45657</v>
      </c>
      <c r="G2174" t="s">
        <v>3190</v>
      </c>
      <c r="H2174" t="s">
        <v>3716</v>
      </c>
      <c r="I2174">
        <v>100</v>
      </c>
      <c r="J2174">
        <v>100</v>
      </c>
      <c r="DJ2174">
        <v>100</v>
      </c>
      <c r="DK2174">
        <v>100</v>
      </c>
    </row>
    <row r="2175" spans="1:115" x14ac:dyDescent="0.3">
      <c r="A2175">
        <v>471</v>
      </c>
      <c r="B2175" t="s">
        <v>442</v>
      </c>
      <c r="C2175" t="s">
        <v>198</v>
      </c>
      <c r="D2175" t="s">
        <v>54</v>
      </c>
      <c r="E2175" t="s">
        <v>24</v>
      </c>
      <c r="F2175" s="107">
        <v>45657</v>
      </c>
      <c r="G2175" t="s">
        <v>3190</v>
      </c>
      <c r="H2175" t="s">
        <v>3717</v>
      </c>
      <c r="I2175">
        <v>100</v>
      </c>
      <c r="J2175">
        <v>100</v>
      </c>
      <c r="DJ2175">
        <v>100</v>
      </c>
      <c r="DK2175">
        <v>100</v>
      </c>
    </row>
    <row r="2176" spans="1:115" x14ac:dyDescent="0.3">
      <c r="A2176">
        <v>471</v>
      </c>
      <c r="B2176" t="s">
        <v>442</v>
      </c>
      <c r="C2176" t="s">
        <v>198</v>
      </c>
      <c r="D2176" t="s">
        <v>54</v>
      </c>
      <c r="E2176" t="s">
        <v>24</v>
      </c>
      <c r="F2176" s="107">
        <v>45657</v>
      </c>
      <c r="G2176" t="s">
        <v>3190</v>
      </c>
      <c r="H2176" t="s">
        <v>3714</v>
      </c>
      <c r="I2176">
        <v>100</v>
      </c>
      <c r="J2176">
        <v>100</v>
      </c>
      <c r="DJ2176">
        <v>100</v>
      </c>
      <c r="DK2176">
        <v>100</v>
      </c>
    </row>
    <row r="2177" spans="1:115" x14ac:dyDescent="0.3">
      <c r="A2177">
        <v>471</v>
      </c>
      <c r="B2177" t="s">
        <v>442</v>
      </c>
      <c r="C2177" t="s">
        <v>198</v>
      </c>
      <c r="D2177" t="s">
        <v>54</v>
      </c>
      <c r="E2177" t="s">
        <v>24</v>
      </c>
      <c r="F2177" s="107">
        <v>45657</v>
      </c>
      <c r="G2177" t="s">
        <v>3190</v>
      </c>
      <c r="H2177" t="s">
        <v>3719</v>
      </c>
      <c r="I2177">
        <v>100</v>
      </c>
      <c r="J2177">
        <v>96</v>
      </c>
      <c r="DJ2177">
        <v>96</v>
      </c>
      <c r="DK2177">
        <v>100</v>
      </c>
    </row>
    <row r="2178" spans="1:115" x14ac:dyDescent="0.3">
      <c r="A2178">
        <v>471</v>
      </c>
      <c r="B2178" t="s">
        <v>442</v>
      </c>
      <c r="C2178" t="s">
        <v>198</v>
      </c>
      <c r="D2178" t="s">
        <v>54</v>
      </c>
      <c r="E2178" t="s">
        <v>24</v>
      </c>
      <c r="F2178" s="107">
        <v>45657</v>
      </c>
      <c r="G2178" t="s">
        <v>3190</v>
      </c>
      <c r="H2178" t="s">
        <v>3715</v>
      </c>
      <c r="I2178">
        <v>100</v>
      </c>
      <c r="J2178">
        <v>97</v>
      </c>
      <c r="DJ2178">
        <v>97</v>
      </c>
      <c r="DK2178">
        <v>100</v>
      </c>
    </row>
    <row r="2179" spans="1:115" x14ac:dyDescent="0.3">
      <c r="A2179">
        <v>216</v>
      </c>
      <c r="B2179" t="s">
        <v>155</v>
      </c>
      <c r="C2179" t="s">
        <v>98</v>
      </c>
      <c r="D2179" t="s">
        <v>73</v>
      </c>
      <c r="E2179" t="s">
        <v>24</v>
      </c>
      <c r="F2179" s="107">
        <v>45657</v>
      </c>
      <c r="G2179" t="s">
        <v>2908</v>
      </c>
      <c r="H2179" t="s">
        <v>3423</v>
      </c>
      <c r="I2179">
        <v>100</v>
      </c>
      <c r="J2179">
        <v>100</v>
      </c>
      <c r="AE2179">
        <v>1024.94</v>
      </c>
      <c r="AF2179">
        <v>1024.94</v>
      </c>
    </row>
    <row r="2180" spans="1:115" x14ac:dyDescent="0.3">
      <c r="A2180">
        <v>216</v>
      </c>
      <c r="B2180" t="s">
        <v>155</v>
      </c>
      <c r="C2180" t="s">
        <v>98</v>
      </c>
      <c r="D2180" t="s">
        <v>73</v>
      </c>
      <c r="E2180" t="s">
        <v>24</v>
      </c>
      <c r="F2180" s="107">
        <v>45657</v>
      </c>
      <c r="G2180" t="s">
        <v>2908</v>
      </c>
      <c r="H2180" t="s">
        <v>3426</v>
      </c>
      <c r="I2180">
        <v>100</v>
      </c>
      <c r="J2180">
        <v>0</v>
      </c>
      <c r="AE2180">
        <v>0</v>
      </c>
      <c r="AF2180">
        <v>0</v>
      </c>
    </row>
    <row r="2181" spans="1:115" x14ac:dyDescent="0.3">
      <c r="A2181">
        <v>216</v>
      </c>
      <c r="B2181" t="s">
        <v>155</v>
      </c>
      <c r="C2181" t="s">
        <v>98</v>
      </c>
      <c r="D2181" t="s">
        <v>73</v>
      </c>
      <c r="E2181" t="s">
        <v>24</v>
      </c>
      <c r="F2181" s="107">
        <v>45657</v>
      </c>
      <c r="G2181" t="s">
        <v>2908</v>
      </c>
      <c r="H2181" t="s">
        <v>3422</v>
      </c>
      <c r="I2181">
        <v>100</v>
      </c>
      <c r="J2181">
        <v>100</v>
      </c>
      <c r="AE2181">
        <v>730.2</v>
      </c>
      <c r="AF2181">
        <v>730.2</v>
      </c>
    </row>
    <row r="2182" spans="1:115" x14ac:dyDescent="0.3">
      <c r="A2182">
        <v>216</v>
      </c>
      <c r="B2182" t="s">
        <v>155</v>
      </c>
      <c r="C2182" t="s">
        <v>98</v>
      </c>
      <c r="D2182" t="s">
        <v>73</v>
      </c>
      <c r="E2182" t="s">
        <v>24</v>
      </c>
      <c r="F2182" s="107">
        <v>45657</v>
      </c>
      <c r="G2182" t="s">
        <v>2908</v>
      </c>
      <c r="H2182" t="s">
        <v>3424</v>
      </c>
      <c r="I2182">
        <v>100</v>
      </c>
      <c r="J2182">
        <v>100</v>
      </c>
      <c r="AE2182">
        <v>2.12</v>
      </c>
      <c r="AF2182">
        <v>2.12</v>
      </c>
    </row>
    <row r="2183" spans="1:115" x14ac:dyDescent="0.3">
      <c r="A2183">
        <v>216</v>
      </c>
      <c r="B2183" t="s">
        <v>155</v>
      </c>
      <c r="C2183" t="s">
        <v>98</v>
      </c>
      <c r="D2183" t="s">
        <v>73</v>
      </c>
      <c r="E2183" t="s">
        <v>24</v>
      </c>
      <c r="F2183" s="107">
        <v>45657</v>
      </c>
      <c r="G2183" t="s">
        <v>2908</v>
      </c>
      <c r="H2183" t="s">
        <v>3427</v>
      </c>
      <c r="I2183">
        <v>100</v>
      </c>
      <c r="J2183">
        <v>0</v>
      </c>
      <c r="AE2183">
        <v>0</v>
      </c>
      <c r="AF2183">
        <v>0</v>
      </c>
    </row>
    <row r="2184" spans="1:115" x14ac:dyDescent="0.3">
      <c r="A2184">
        <v>216</v>
      </c>
      <c r="B2184" t="s">
        <v>155</v>
      </c>
      <c r="C2184" t="s">
        <v>98</v>
      </c>
      <c r="D2184" t="s">
        <v>73</v>
      </c>
      <c r="E2184" t="s">
        <v>24</v>
      </c>
      <c r="F2184" s="107">
        <v>45657</v>
      </c>
      <c r="G2184" t="s">
        <v>2908</v>
      </c>
      <c r="H2184" t="s">
        <v>3421</v>
      </c>
      <c r="I2184">
        <v>100</v>
      </c>
      <c r="J2184">
        <v>100</v>
      </c>
      <c r="AE2184">
        <v>8040.23</v>
      </c>
      <c r="AF2184">
        <v>8040.23</v>
      </c>
    </row>
    <row r="2185" spans="1:115" x14ac:dyDescent="0.3">
      <c r="A2185">
        <v>221</v>
      </c>
      <c r="B2185" t="s">
        <v>161</v>
      </c>
      <c r="C2185" t="s">
        <v>98</v>
      </c>
      <c r="D2185" t="s">
        <v>73</v>
      </c>
      <c r="E2185" t="s">
        <v>24</v>
      </c>
      <c r="F2185" s="107">
        <v>45657</v>
      </c>
      <c r="G2185" t="s">
        <v>2916</v>
      </c>
      <c r="H2185" t="s">
        <v>3421</v>
      </c>
      <c r="I2185">
        <v>100</v>
      </c>
      <c r="J2185">
        <v>25</v>
      </c>
      <c r="AG2185">
        <v>2</v>
      </c>
      <c r="AH2185">
        <v>8</v>
      </c>
    </row>
    <row r="2186" spans="1:115" x14ac:dyDescent="0.3">
      <c r="A2186">
        <v>221</v>
      </c>
      <c r="B2186" t="s">
        <v>161</v>
      </c>
      <c r="C2186" t="s">
        <v>98</v>
      </c>
      <c r="D2186" t="s">
        <v>73</v>
      </c>
      <c r="E2186" t="s">
        <v>24</v>
      </c>
      <c r="F2186" s="107">
        <v>45657</v>
      </c>
      <c r="G2186" t="s">
        <v>2916</v>
      </c>
      <c r="H2186" t="s">
        <v>3423</v>
      </c>
      <c r="I2186">
        <v>100</v>
      </c>
      <c r="J2186">
        <v>0</v>
      </c>
      <c r="AG2186">
        <v>0</v>
      </c>
      <c r="AH2186">
        <v>4</v>
      </c>
    </row>
    <row r="2187" spans="1:115" x14ac:dyDescent="0.3">
      <c r="A2187">
        <v>221</v>
      </c>
      <c r="B2187" t="s">
        <v>161</v>
      </c>
      <c r="C2187" t="s">
        <v>98</v>
      </c>
      <c r="D2187" t="s">
        <v>73</v>
      </c>
      <c r="E2187" t="s">
        <v>24</v>
      </c>
      <c r="F2187" s="107">
        <v>45657</v>
      </c>
      <c r="G2187" t="s">
        <v>2916</v>
      </c>
      <c r="H2187" t="s">
        <v>3426</v>
      </c>
      <c r="I2187">
        <v>100</v>
      </c>
      <c r="J2187">
        <v>0</v>
      </c>
      <c r="AG2187">
        <v>0</v>
      </c>
      <c r="AH2187">
        <v>0</v>
      </c>
    </row>
    <row r="2188" spans="1:115" x14ac:dyDescent="0.3">
      <c r="A2188">
        <v>221</v>
      </c>
      <c r="B2188" t="s">
        <v>161</v>
      </c>
      <c r="C2188" t="s">
        <v>98</v>
      </c>
      <c r="D2188" t="s">
        <v>73</v>
      </c>
      <c r="E2188" t="s">
        <v>24</v>
      </c>
      <c r="F2188" s="107">
        <v>45657</v>
      </c>
      <c r="G2188" t="s">
        <v>2916</v>
      </c>
      <c r="H2188" t="s">
        <v>3424</v>
      </c>
      <c r="I2188">
        <v>100</v>
      </c>
      <c r="J2188">
        <v>0</v>
      </c>
      <c r="AG2188">
        <v>0</v>
      </c>
      <c r="AH2188">
        <v>0</v>
      </c>
    </row>
    <row r="2189" spans="1:115" x14ac:dyDescent="0.3">
      <c r="A2189">
        <v>221</v>
      </c>
      <c r="B2189" t="s">
        <v>161</v>
      </c>
      <c r="C2189" t="s">
        <v>98</v>
      </c>
      <c r="D2189" t="s">
        <v>73</v>
      </c>
      <c r="E2189" t="s">
        <v>24</v>
      </c>
      <c r="F2189" s="107">
        <v>45657</v>
      </c>
      <c r="G2189" t="s">
        <v>2916</v>
      </c>
      <c r="H2189" t="s">
        <v>3427</v>
      </c>
      <c r="I2189">
        <v>100</v>
      </c>
      <c r="J2189">
        <v>0</v>
      </c>
      <c r="AG2189">
        <v>0</v>
      </c>
      <c r="AH2189">
        <v>0</v>
      </c>
    </row>
    <row r="2190" spans="1:115" x14ac:dyDescent="0.3">
      <c r="A2190">
        <v>221</v>
      </c>
      <c r="B2190" t="s">
        <v>161</v>
      </c>
      <c r="C2190" t="s">
        <v>98</v>
      </c>
      <c r="D2190" t="s">
        <v>73</v>
      </c>
      <c r="E2190" t="s">
        <v>24</v>
      </c>
      <c r="F2190" s="107">
        <v>45657</v>
      </c>
      <c r="G2190" t="s">
        <v>2916</v>
      </c>
      <c r="H2190" t="s">
        <v>3422</v>
      </c>
      <c r="I2190">
        <v>100</v>
      </c>
      <c r="J2190">
        <v>100</v>
      </c>
      <c r="AG2190">
        <v>3</v>
      </c>
      <c r="AH2190">
        <v>3</v>
      </c>
    </row>
    <row r="2191" spans="1:115" x14ac:dyDescent="0.3">
      <c r="A2191">
        <v>222</v>
      </c>
      <c r="B2191" t="s">
        <v>162</v>
      </c>
      <c r="C2191" t="s">
        <v>98</v>
      </c>
      <c r="D2191" t="s">
        <v>73</v>
      </c>
      <c r="E2191" t="s">
        <v>24</v>
      </c>
      <c r="F2191" s="107">
        <v>45657</v>
      </c>
      <c r="G2191" t="s">
        <v>2918</v>
      </c>
      <c r="H2191" t="s">
        <v>3421</v>
      </c>
      <c r="I2191">
        <v>90</v>
      </c>
      <c r="J2191">
        <v>68.75</v>
      </c>
      <c r="AI2191">
        <v>11</v>
      </c>
      <c r="AJ2191">
        <v>16</v>
      </c>
    </row>
    <row r="2192" spans="1:115" x14ac:dyDescent="0.3">
      <c r="A2192">
        <v>223</v>
      </c>
      <c r="B2192" t="s">
        <v>163</v>
      </c>
      <c r="C2192" t="s">
        <v>98</v>
      </c>
      <c r="D2192" t="s">
        <v>73</v>
      </c>
      <c r="E2192" t="s">
        <v>24</v>
      </c>
      <c r="F2192" s="107">
        <v>45657</v>
      </c>
      <c r="G2192" t="s">
        <v>2919</v>
      </c>
      <c r="H2192" t="s">
        <v>3503</v>
      </c>
      <c r="I2192">
        <v>100</v>
      </c>
      <c r="J2192">
        <v>100</v>
      </c>
      <c r="DC2192">
        <v>3</v>
      </c>
      <c r="DD2192">
        <v>3</v>
      </c>
    </row>
    <row r="2193" spans="1:109" x14ac:dyDescent="0.3">
      <c r="A2193">
        <v>223</v>
      </c>
      <c r="B2193" t="s">
        <v>163</v>
      </c>
      <c r="C2193" t="s">
        <v>98</v>
      </c>
      <c r="D2193" t="s">
        <v>73</v>
      </c>
      <c r="E2193" t="s">
        <v>24</v>
      </c>
      <c r="F2193" s="107">
        <v>45657</v>
      </c>
      <c r="G2193" t="s">
        <v>2919</v>
      </c>
      <c r="H2193" t="s">
        <v>3502</v>
      </c>
      <c r="I2193">
        <v>100</v>
      </c>
      <c r="J2193">
        <v>92.860000610351563</v>
      </c>
      <c r="DC2193">
        <v>13</v>
      </c>
      <c r="DD2193">
        <v>14</v>
      </c>
    </row>
    <row r="2194" spans="1:109" x14ac:dyDescent="0.3">
      <c r="A2194">
        <v>224</v>
      </c>
      <c r="B2194" t="s">
        <v>164</v>
      </c>
      <c r="C2194" t="s">
        <v>98</v>
      </c>
      <c r="D2194" t="s">
        <v>73</v>
      </c>
      <c r="E2194" t="s">
        <v>24</v>
      </c>
      <c r="F2194" s="107">
        <v>45657</v>
      </c>
      <c r="G2194" t="s">
        <v>2920</v>
      </c>
      <c r="H2194" t="s">
        <v>3421</v>
      </c>
      <c r="I2194">
        <v>100</v>
      </c>
      <c r="J2194">
        <v>100</v>
      </c>
      <c r="AK2194">
        <v>5</v>
      </c>
      <c r="AL2194">
        <v>5</v>
      </c>
    </row>
    <row r="2195" spans="1:109" x14ac:dyDescent="0.3">
      <c r="A2195">
        <v>224</v>
      </c>
      <c r="B2195" t="s">
        <v>164</v>
      </c>
      <c r="C2195" t="s">
        <v>98</v>
      </c>
      <c r="D2195" t="s">
        <v>73</v>
      </c>
      <c r="E2195" t="s">
        <v>24</v>
      </c>
      <c r="F2195" s="107">
        <v>45657</v>
      </c>
      <c r="G2195" t="s">
        <v>2920</v>
      </c>
      <c r="H2195" t="s">
        <v>3426</v>
      </c>
      <c r="I2195">
        <v>100</v>
      </c>
      <c r="J2195">
        <v>0</v>
      </c>
      <c r="AK2195">
        <v>0</v>
      </c>
      <c r="AL2195">
        <v>0</v>
      </c>
    </row>
    <row r="2196" spans="1:109" x14ac:dyDescent="0.3">
      <c r="A2196">
        <v>224</v>
      </c>
      <c r="B2196" t="s">
        <v>164</v>
      </c>
      <c r="C2196" t="s">
        <v>98</v>
      </c>
      <c r="D2196" t="s">
        <v>73</v>
      </c>
      <c r="E2196" t="s">
        <v>24</v>
      </c>
      <c r="F2196" s="107">
        <v>45657</v>
      </c>
      <c r="G2196" t="s">
        <v>2920</v>
      </c>
      <c r="H2196" t="s">
        <v>3422</v>
      </c>
      <c r="I2196">
        <v>100</v>
      </c>
      <c r="J2196">
        <v>100</v>
      </c>
      <c r="AK2196">
        <v>2</v>
      </c>
      <c r="AL2196">
        <v>2</v>
      </c>
    </row>
    <row r="2197" spans="1:109" x14ac:dyDescent="0.3">
      <c r="A2197">
        <v>224</v>
      </c>
      <c r="B2197" t="s">
        <v>164</v>
      </c>
      <c r="C2197" t="s">
        <v>98</v>
      </c>
      <c r="D2197" t="s">
        <v>73</v>
      </c>
      <c r="E2197" t="s">
        <v>24</v>
      </c>
      <c r="F2197" s="107">
        <v>45657</v>
      </c>
      <c r="G2197" t="s">
        <v>2920</v>
      </c>
      <c r="H2197" t="s">
        <v>3427</v>
      </c>
      <c r="I2197">
        <v>100</v>
      </c>
      <c r="J2197">
        <v>0</v>
      </c>
      <c r="AK2197">
        <v>0</v>
      </c>
      <c r="AL2197">
        <v>0</v>
      </c>
    </row>
    <row r="2198" spans="1:109" x14ac:dyDescent="0.3">
      <c r="A2198">
        <v>224</v>
      </c>
      <c r="B2198" t="s">
        <v>164</v>
      </c>
      <c r="C2198" t="s">
        <v>98</v>
      </c>
      <c r="D2198" t="s">
        <v>73</v>
      </c>
      <c r="E2198" t="s">
        <v>24</v>
      </c>
      <c r="F2198" s="107">
        <v>45657</v>
      </c>
      <c r="G2198" t="s">
        <v>2920</v>
      </c>
      <c r="H2198" t="s">
        <v>3423</v>
      </c>
      <c r="I2198">
        <v>100</v>
      </c>
      <c r="J2198">
        <v>100</v>
      </c>
      <c r="AK2198">
        <v>2</v>
      </c>
      <c r="AL2198">
        <v>2</v>
      </c>
    </row>
    <row r="2199" spans="1:109" x14ac:dyDescent="0.3">
      <c r="A2199">
        <v>224</v>
      </c>
      <c r="B2199" t="s">
        <v>164</v>
      </c>
      <c r="C2199" t="s">
        <v>98</v>
      </c>
      <c r="D2199" t="s">
        <v>73</v>
      </c>
      <c r="E2199" t="s">
        <v>24</v>
      </c>
      <c r="F2199" s="107">
        <v>45657</v>
      </c>
      <c r="G2199" t="s">
        <v>2920</v>
      </c>
      <c r="H2199" t="s">
        <v>3424</v>
      </c>
      <c r="I2199">
        <v>100</v>
      </c>
      <c r="J2199">
        <v>100</v>
      </c>
      <c r="AK2199">
        <v>1</v>
      </c>
      <c r="AL2199">
        <v>1</v>
      </c>
    </row>
    <row r="2200" spans="1:109" x14ac:dyDescent="0.3">
      <c r="A2200">
        <v>226</v>
      </c>
      <c r="B2200" t="s">
        <v>166</v>
      </c>
      <c r="C2200" t="s">
        <v>98</v>
      </c>
      <c r="D2200" t="s">
        <v>73</v>
      </c>
      <c r="E2200" t="s">
        <v>24</v>
      </c>
      <c r="F2200" s="107">
        <v>45657</v>
      </c>
      <c r="G2200" t="s">
        <v>1199</v>
      </c>
      <c r="H2200" t="s">
        <v>3421</v>
      </c>
      <c r="I2200">
        <v>1</v>
      </c>
      <c r="J2200">
        <v>1805.56005859375</v>
      </c>
      <c r="AM2200">
        <v>1805.56</v>
      </c>
    </row>
    <row r="2201" spans="1:109" x14ac:dyDescent="0.3">
      <c r="A2201">
        <v>226</v>
      </c>
      <c r="B2201" t="s">
        <v>166</v>
      </c>
      <c r="C2201" t="s">
        <v>98</v>
      </c>
      <c r="D2201" t="s">
        <v>73</v>
      </c>
      <c r="E2201" t="s">
        <v>24</v>
      </c>
      <c r="F2201" s="107">
        <v>45657</v>
      </c>
      <c r="G2201" t="s">
        <v>1199</v>
      </c>
      <c r="H2201" t="s">
        <v>3423</v>
      </c>
      <c r="I2201">
        <v>1</v>
      </c>
      <c r="J2201">
        <v>1087.219970703125</v>
      </c>
      <c r="AM2201">
        <v>1087.22</v>
      </c>
    </row>
    <row r="2202" spans="1:109" x14ac:dyDescent="0.3">
      <c r="A2202">
        <v>226</v>
      </c>
      <c r="B2202" t="s">
        <v>166</v>
      </c>
      <c r="C2202" t="s">
        <v>98</v>
      </c>
      <c r="D2202" t="s">
        <v>73</v>
      </c>
      <c r="E2202" t="s">
        <v>24</v>
      </c>
      <c r="F2202" s="107">
        <v>45657</v>
      </c>
      <c r="G2202" t="s">
        <v>1199</v>
      </c>
      <c r="H2202" t="s">
        <v>3426</v>
      </c>
      <c r="I2202">
        <v>1</v>
      </c>
      <c r="J2202">
        <v>37.290000915527337</v>
      </c>
      <c r="AM2202">
        <v>37.29</v>
      </c>
    </row>
    <row r="2203" spans="1:109" x14ac:dyDescent="0.3">
      <c r="A2203">
        <v>226</v>
      </c>
      <c r="B2203" t="s">
        <v>166</v>
      </c>
      <c r="C2203" t="s">
        <v>98</v>
      </c>
      <c r="D2203" t="s">
        <v>73</v>
      </c>
      <c r="E2203" t="s">
        <v>24</v>
      </c>
      <c r="F2203" s="107">
        <v>45657</v>
      </c>
      <c r="G2203" t="s">
        <v>1199</v>
      </c>
      <c r="H2203" t="s">
        <v>3424</v>
      </c>
      <c r="I2203">
        <v>2</v>
      </c>
      <c r="J2203">
        <v>19.639999389648441</v>
      </c>
      <c r="AM2203">
        <v>19.64</v>
      </c>
    </row>
    <row r="2204" spans="1:109" x14ac:dyDescent="0.3">
      <c r="A2204">
        <v>226</v>
      </c>
      <c r="B2204" t="s">
        <v>166</v>
      </c>
      <c r="C2204" t="s">
        <v>98</v>
      </c>
      <c r="D2204" t="s">
        <v>73</v>
      </c>
      <c r="E2204" t="s">
        <v>24</v>
      </c>
      <c r="F2204" s="107">
        <v>45657</v>
      </c>
      <c r="G2204" t="s">
        <v>1199</v>
      </c>
      <c r="H2204" t="s">
        <v>3427</v>
      </c>
      <c r="I2204">
        <v>2</v>
      </c>
      <c r="J2204">
        <v>11.22999954223633</v>
      </c>
      <c r="AM2204">
        <v>11.23</v>
      </c>
    </row>
    <row r="2205" spans="1:109" x14ac:dyDescent="0.3">
      <c r="A2205">
        <v>226</v>
      </c>
      <c r="B2205" t="s">
        <v>166</v>
      </c>
      <c r="C2205" t="s">
        <v>98</v>
      </c>
      <c r="D2205" t="s">
        <v>73</v>
      </c>
      <c r="E2205" t="s">
        <v>24</v>
      </c>
      <c r="F2205" s="107">
        <v>45657</v>
      </c>
      <c r="G2205" t="s">
        <v>1199</v>
      </c>
      <c r="H2205" t="s">
        <v>3422</v>
      </c>
      <c r="I2205">
        <v>2</v>
      </c>
      <c r="J2205">
        <v>570.16998291015625</v>
      </c>
      <c r="AM2205">
        <v>570.16999999999996</v>
      </c>
    </row>
    <row r="2206" spans="1:109" x14ac:dyDescent="0.3">
      <c r="A2206">
        <v>255</v>
      </c>
      <c r="B2206" t="s">
        <v>1300</v>
      </c>
      <c r="C2206" t="s">
        <v>127</v>
      </c>
      <c r="D2206" t="s">
        <v>73</v>
      </c>
      <c r="E2206" t="s">
        <v>24</v>
      </c>
      <c r="F2206" s="107">
        <v>45657</v>
      </c>
      <c r="G2206" t="s">
        <v>2953</v>
      </c>
      <c r="H2206" t="s">
        <v>3649</v>
      </c>
      <c r="I2206">
        <v>100</v>
      </c>
      <c r="J2206">
        <v>13</v>
      </c>
      <c r="DE2206">
        <v>13</v>
      </c>
    </row>
    <row r="2207" spans="1:109" x14ac:dyDescent="0.3">
      <c r="A2207">
        <v>255</v>
      </c>
      <c r="B2207" t="s">
        <v>1300</v>
      </c>
      <c r="C2207" t="s">
        <v>127</v>
      </c>
      <c r="D2207" t="s">
        <v>73</v>
      </c>
      <c r="E2207" t="s">
        <v>24</v>
      </c>
      <c r="F2207" s="107">
        <v>45657</v>
      </c>
      <c r="G2207" t="s">
        <v>2953</v>
      </c>
      <c r="H2207" t="s">
        <v>3650</v>
      </c>
      <c r="I2207">
        <v>100</v>
      </c>
      <c r="J2207">
        <v>17</v>
      </c>
      <c r="DE2207">
        <v>17</v>
      </c>
    </row>
    <row r="2208" spans="1:109" x14ac:dyDescent="0.3">
      <c r="A2208">
        <v>255</v>
      </c>
      <c r="B2208" t="s">
        <v>1300</v>
      </c>
      <c r="C2208" t="s">
        <v>127</v>
      </c>
      <c r="D2208" t="s">
        <v>73</v>
      </c>
      <c r="E2208" t="s">
        <v>24</v>
      </c>
      <c r="F2208" s="107">
        <v>45657</v>
      </c>
      <c r="G2208" t="s">
        <v>2953</v>
      </c>
      <c r="H2208" t="s">
        <v>3651</v>
      </c>
      <c r="I2208">
        <v>100</v>
      </c>
      <c r="J2208">
        <v>0</v>
      </c>
      <c r="DE2208">
        <v>0</v>
      </c>
    </row>
    <row r="2209" spans="1:109" x14ac:dyDescent="0.3">
      <c r="A2209">
        <v>255</v>
      </c>
      <c r="B2209" t="s">
        <v>1300</v>
      </c>
      <c r="C2209" t="s">
        <v>127</v>
      </c>
      <c r="D2209" t="s">
        <v>73</v>
      </c>
      <c r="E2209" t="s">
        <v>24</v>
      </c>
      <c r="F2209" s="107">
        <v>45657</v>
      </c>
      <c r="G2209" t="s">
        <v>2953</v>
      </c>
      <c r="H2209" t="s">
        <v>3652</v>
      </c>
      <c r="I2209">
        <v>100</v>
      </c>
      <c r="J2209">
        <v>0</v>
      </c>
      <c r="DE2209">
        <v>0</v>
      </c>
    </row>
    <row r="2210" spans="1:109" x14ac:dyDescent="0.3">
      <c r="A2210">
        <v>255</v>
      </c>
      <c r="B2210" t="s">
        <v>1300</v>
      </c>
      <c r="C2210" t="s">
        <v>127</v>
      </c>
      <c r="D2210" t="s">
        <v>73</v>
      </c>
      <c r="E2210" t="s">
        <v>24</v>
      </c>
      <c r="F2210" s="107">
        <v>45657</v>
      </c>
      <c r="G2210" t="s">
        <v>2953</v>
      </c>
      <c r="H2210" t="s">
        <v>3849</v>
      </c>
      <c r="I2210">
        <v>100</v>
      </c>
      <c r="J2210">
        <v>0</v>
      </c>
      <c r="DE2210">
        <v>0</v>
      </c>
    </row>
    <row r="2211" spans="1:109" x14ac:dyDescent="0.3">
      <c r="A2211">
        <v>208</v>
      </c>
      <c r="B2211" t="s">
        <v>149</v>
      </c>
      <c r="C2211" t="s">
        <v>98</v>
      </c>
      <c r="D2211" t="s">
        <v>23</v>
      </c>
      <c r="E2211" t="s">
        <v>62</v>
      </c>
      <c r="F2211" s="107">
        <v>45688</v>
      </c>
      <c r="G2211" t="s">
        <v>3850</v>
      </c>
      <c r="H2211" t="s">
        <v>3421</v>
      </c>
      <c r="I2211">
        <v>950</v>
      </c>
      <c r="J2211">
        <v>440</v>
      </c>
      <c r="K2211">
        <v>440</v>
      </c>
    </row>
    <row r="2212" spans="1:109" x14ac:dyDescent="0.3">
      <c r="A2212">
        <v>208</v>
      </c>
      <c r="B2212" t="s">
        <v>149</v>
      </c>
      <c r="C2212" t="s">
        <v>98</v>
      </c>
      <c r="D2212" t="s">
        <v>23</v>
      </c>
      <c r="E2212" t="s">
        <v>62</v>
      </c>
      <c r="F2212" s="107">
        <v>45688</v>
      </c>
      <c r="G2212" t="s">
        <v>3850</v>
      </c>
      <c r="H2212" t="s">
        <v>3426</v>
      </c>
      <c r="I2212">
        <v>25</v>
      </c>
      <c r="J2212">
        <v>22.5</v>
      </c>
      <c r="K2212">
        <v>22.5</v>
      </c>
    </row>
    <row r="2213" spans="1:109" x14ac:dyDescent="0.3">
      <c r="A2213">
        <v>208</v>
      </c>
      <c r="B2213" t="s">
        <v>149</v>
      </c>
      <c r="C2213" t="s">
        <v>98</v>
      </c>
      <c r="D2213" t="s">
        <v>23</v>
      </c>
      <c r="E2213" t="s">
        <v>62</v>
      </c>
      <c r="F2213" s="107">
        <v>45688</v>
      </c>
      <c r="G2213" t="s">
        <v>3850</v>
      </c>
      <c r="H2213" t="s">
        <v>3422</v>
      </c>
      <c r="I2213">
        <v>200</v>
      </c>
      <c r="J2213">
        <v>88</v>
      </c>
      <c r="K2213">
        <v>88</v>
      </c>
    </row>
    <row r="2214" spans="1:109" x14ac:dyDescent="0.3">
      <c r="A2214">
        <v>208</v>
      </c>
      <c r="B2214" t="s">
        <v>149</v>
      </c>
      <c r="C2214" t="s">
        <v>98</v>
      </c>
      <c r="D2214" t="s">
        <v>23</v>
      </c>
      <c r="E2214" t="s">
        <v>62</v>
      </c>
      <c r="F2214" s="107">
        <v>45688</v>
      </c>
      <c r="G2214" t="s">
        <v>3850</v>
      </c>
      <c r="H2214" t="s">
        <v>3424</v>
      </c>
      <c r="I2214">
        <v>0</v>
      </c>
      <c r="J2214">
        <v>0</v>
      </c>
      <c r="K2214">
        <v>0</v>
      </c>
    </row>
    <row r="2215" spans="1:109" x14ac:dyDescent="0.3">
      <c r="A2215">
        <v>208</v>
      </c>
      <c r="B2215" t="s">
        <v>149</v>
      </c>
      <c r="C2215" t="s">
        <v>98</v>
      </c>
      <c r="D2215" t="s">
        <v>23</v>
      </c>
      <c r="E2215" t="s">
        <v>62</v>
      </c>
      <c r="F2215" s="107">
        <v>45688</v>
      </c>
      <c r="G2215" t="s">
        <v>3850</v>
      </c>
      <c r="H2215" t="s">
        <v>3427</v>
      </c>
      <c r="I2215">
        <v>25</v>
      </c>
      <c r="J2215">
        <v>0</v>
      </c>
      <c r="K2215">
        <v>0</v>
      </c>
    </row>
    <row r="2216" spans="1:109" x14ac:dyDescent="0.3">
      <c r="A2216">
        <v>208</v>
      </c>
      <c r="B2216" t="s">
        <v>149</v>
      </c>
      <c r="C2216" t="s">
        <v>98</v>
      </c>
      <c r="D2216" t="s">
        <v>23</v>
      </c>
      <c r="E2216" t="s">
        <v>62</v>
      </c>
      <c r="F2216" s="107">
        <v>45688</v>
      </c>
      <c r="G2216" t="s">
        <v>3850</v>
      </c>
      <c r="H2216" t="s">
        <v>3423</v>
      </c>
      <c r="I2216">
        <v>350</v>
      </c>
      <c r="J2216">
        <v>249.5</v>
      </c>
      <c r="K2216">
        <v>249.5</v>
      </c>
    </row>
    <row r="2217" spans="1:109" x14ac:dyDescent="0.3">
      <c r="A2217">
        <v>214</v>
      </c>
      <c r="B2217" t="s">
        <v>152</v>
      </c>
      <c r="C2217" t="s">
        <v>98</v>
      </c>
      <c r="D2217" t="s">
        <v>23</v>
      </c>
      <c r="E2217" t="s">
        <v>62</v>
      </c>
      <c r="F2217" s="107">
        <v>45688</v>
      </c>
      <c r="G2217" t="s">
        <v>3851</v>
      </c>
      <c r="H2217" t="s">
        <v>3423</v>
      </c>
      <c r="I2217">
        <v>1000</v>
      </c>
      <c r="J2217">
        <v>406.55999755859381</v>
      </c>
      <c r="L2217">
        <v>80.7</v>
      </c>
      <c r="M2217">
        <v>325.86</v>
      </c>
    </row>
    <row r="2218" spans="1:109" x14ac:dyDescent="0.3">
      <c r="A2218">
        <v>214</v>
      </c>
      <c r="B2218" t="s">
        <v>152</v>
      </c>
      <c r="C2218" t="s">
        <v>98</v>
      </c>
      <c r="D2218" t="s">
        <v>23</v>
      </c>
      <c r="E2218" t="s">
        <v>62</v>
      </c>
      <c r="F2218" s="107">
        <v>45688</v>
      </c>
      <c r="G2218" t="s">
        <v>3851</v>
      </c>
      <c r="H2218" t="s">
        <v>3426</v>
      </c>
      <c r="I2218">
        <v>7500</v>
      </c>
      <c r="J2218">
        <v>0</v>
      </c>
      <c r="L2218">
        <v>0</v>
      </c>
      <c r="M2218">
        <v>0</v>
      </c>
    </row>
    <row r="2219" spans="1:109" x14ac:dyDescent="0.3">
      <c r="A2219">
        <v>214</v>
      </c>
      <c r="B2219" t="s">
        <v>152</v>
      </c>
      <c r="C2219" t="s">
        <v>98</v>
      </c>
      <c r="D2219" t="s">
        <v>23</v>
      </c>
      <c r="E2219" t="s">
        <v>62</v>
      </c>
      <c r="F2219" s="107">
        <v>45688</v>
      </c>
      <c r="G2219" t="s">
        <v>3851</v>
      </c>
      <c r="H2219" t="s">
        <v>3422</v>
      </c>
      <c r="I2219">
        <v>1000</v>
      </c>
      <c r="J2219">
        <v>406.89999389648438</v>
      </c>
      <c r="L2219">
        <v>0</v>
      </c>
      <c r="M2219">
        <v>406.9</v>
      </c>
    </row>
    <row r="2220" spans="1:109" x14ac:dyDescent="0.3">
      <c r="A2220">
        <v>214</v>
      </c>
      <c r="B2220" t="s">
        <v>152</v>
      </c>
      <c r="C2220" t="s">
        <v>98</v>
      </c>
      <c r="D2220" t="s">
        <v>23</v>
      </c>
      <c r="E2220" t="s">
        <v>62</v>
      </c>
      <c r="F2220" s="107">
        <v>45688</v>
      </c>
      <c r="G2220" t="s">
        <v>3851</v>
      </c>
      <c r="H2220" t="s">
        <v>3424</v>
      </c>
      <c r="I2220">
        <v>1</v>
      </c>
      <c r="J2220">
        <v>0</v>
      </c>
      <c r="L2220">
        <v>0</v>
      </c>
      <c r="M2220">
        <v>0</v>
      </c>
    </row>
    <row r="2221" spans="1:109" x14ac:dyDescent="0.3">
      <c r="A2221">
        <v>214</v>
      </c>
      <c r="B2221" t="s">
        <v>152</v>
      </c>
      <c r="C2221" t="s">
        <v>98</v>
      </c>
      <c r="D2221" t="s">
        <v>23</v>
      </c>
      <c r="E2221" t="s">
        <v>62</v>
      </c>
      <c r="F2221" s="107">
        <v>45688</v>
      </c>
      <c r="G2221" t="s">
        <v>3851</v>
      </c>
      <c r="H2221" t="s">
        <v>3427</v>
      </c>
      <c r="I2221">
        <v>1</v>
      </c>
      <c r="J2221">
        <v>110.36000061035161</v>
      </c>
      <c r="L2221">
        <v>57.34</v>
      </c>
      <c r="M2221">
        <v>53.02</v>
      </c>
    </row>
    <row r="2222" spans="1:109" x14ac:dyDescent="0.3">
      <c r="A2222">
        <v>214</v>
      </c>
      <c r="B2222" t="s">
        <v>152</v>
      </c>
      <c r="C2222" t="s">
        <v>98</v>
      </c>
      <c r="D2222" t="s">
        <v>23</v>
      </c>
      <c r="E2222" t="s">
        <v>62</v>
      </c>
      <c r="F2222" s="107">
        <v>45688</v>
      </c>
      <c r="G2222" t="s">
        <v>3851</v>
      </c>
      <c r="H2222" t="s">
        <v>3421</v>
      </c>
      <c r="I2222">
        <v>5500</v>
      </c>
      <c r="J2222">
        <v>1130.93994140625</v>
      </c>
      <c r="L2222">
        <v>533.29999999999995</v>
      </c>
      <c r="M2222">
        <v>597.64</v>
      </c>
    </row>
    <row r="2223" spans="1:109" x14ac:dyDescent="0.3">
      <c r="A2223">
        <v>217</v>
      </c>
      <c r="B2223" t="s">
        <v>156</v>
      </c>
      <c r="C2223" t="s">
        <v>98</v>
      </c>
      <c r="D2223" t="s">
        <v>23</v>
      </c>
      <c r="E2223" t="s">
        <v>24</v>
      </c>
      <c r="F2223" s="107">
        <v>45688</v>
      </c>
      <c r="G2223" t="s">
        <v>3852</v>
      </c>
      <c r="H2223" t="s">
        <v>3423</v>
      </c>
      <c r="I2223">
        <v>20</v>
      </c>
      <c r="J2223">
        <v>19.85000038146973</v>
      </c>
      <c r="L2223">
        <v>80.7</v>
      </c>
      <c r="M2223">
        <v>325.86</v>
      </c>
      <c r="AS2223">
        <v>80.7</v>
      </c>
    </row>
    <row r="2224" spans="1:109" x14ac:dyDescent="0.3">
      <c r="A2224">
        <v>217</v>
      </c>
      <c r="B2224" t="s">
        <v>156</v>
      </c>
      <c r="C2224" t="s">
        <v>98</v>
      </c>
      <c r="D2224" t="s">
        <v>23</v>
      </c>
      <c r="E2224" t="s">
        <v>24</v>
      </c>
      <c r="F2224" s="107">
        <v>45688</v>
      </c>
      <c r="G2224" t="s">
        <v>3852</v>
      </c>
      <c r="H2224" t="s">
        <v>3426</v>
      </c>
      <c r="I2224">
        <v>20</v>
      </c>
      <c r="J2224">
        <v>0</v>
      </c>
      <c r="L2224">
        <v>0</v>
      </c>
      <c r="M2224">
        <v>0</v>
      </c>
      <c r="AS2224">
        <v>0</v>
      </c>
    </row>
    <row r="2225" spans="1:46" x14ac:dyDescent="0.3">
      <c r="A2225">
        <v>217</v>
      </c>
      <c r="B2225" t="s">
        <v>156</v>
      </c>
      <c r="C2225" t="s">
        <v>98</v>
      </c>
      <c r="D2225" t="s">
        <v>23</v>
      </c>
      <c r="E2225" t="s">
        <v>24</v>
      </c>
      <c r="F2225" s="107">
        <v>45688</v>
      </c>
      <c r="G2225" t="s">
        <v>3852</v>
      </c>
      <c r="H2225" t="s">
        <v>3422</v>
      </c>
      <c r="I2225">
        <v>20</v>
      </c>
      <c r="J2225">
        <v>0</v>
      </c>
      <c r="L2225">
        <v>0</v>
      </c>
      <c r="M2225">
        <v>406.9</v>
      </c>
      <c r="AS2225">
        <v>0</v>
      </c>
    </row>
    <row r="2226" spans="1:46" x14ac:dyDescent="0.3">
      <c r="A2226">
        <v>217</v>
      </c>
      <c r="B2226" t="s">
        <v>156</v>
      </c>
      <c r="C2226" t="s">
        <v>98</v>
      </c>
      <c r="D2226" t="s">
        <v>23</v>
      </c>
      <c r="E2226" t="s">
        <v>24</v>
      </c>
      <c r="F2226" s="107">
        <v>45688</v>
      </c>
      <c r="G2226" t="s">
        <v>3852</v>
      </c>
      <c r="H2226" t="s">
        <v>3424</v>
      </c>
      <c r="I2226">
        <v>20</v>
      </c>
      <c r="J2226">
        <v>0</v>
      </c>
      <c r="L2226">
        <v>0</v>
      </c>
      <c r="M2226">
        <v>0</v>
      </c>
      <c r="AS2226">
        <v>0</v>
      </c>
    </row>
    <row r="2227" spans="1:46" x14ac:dyDescent="0.3">
      <c r="A2227">
        <v>217</v>
      </c>
      <c r="B2227" t="s">
        <v>156</v>
      </c>
      <c r="C2227" t="s">
        <v>98</v>
      </c>
      <c r="D2227" t="s">
        <v>23</v>
      </c>
      <c r="E2227" t="s">
        <v>24</v>
      </c>
      <c r="F2227" s="107">
        <v>45688</v>
      </c>
      <c r="G2227" t="s">
        <v>3852</v>
      </c>
      <c r="H2227" t="s">
        <v>3427</v>
      </c>
      <c r="I2227">
        <v>20</v>
      </c>
      <c r="J2227">
        <v>51.959999084472663</v>
      </c>
      <c r="L2227">
        <v>57.34</v>
      </c>
      <c r="M2227">
        <v>53.02</v>
      </c>
      <c r="AS2227">
        <v>57.34</v>
      </c>
    </row>
    <row r="2228" spans="1:46" x14ac:dyDescent="0.3">
      <c r="A2228">
        <v>217</v>
      </c>
      <c r="B2228" t="s">
        <v>156</v>
      </c>
      <c r="C2228" t="s">
        <v>98</v>
      </c>
      <c r="D2228" t="s">
        <v>23</v>
      </c>
      <c r="E2228" t="s">
        <v>24</v>
      </c>
      <c r="F2228" s="107">
        <v>45688</v>
      </c>
      <c r="G2228" t="s">
        <v>3852</v>
      </c>
      <c r="H2228" t="s">
        <v>3421</v>
      </c>
      <c r="I2228">
        <v>20</v>
      </c>
      <c r="J2228">
        <v>240.67999267578119</v>
      </c>
      <c r="L2228">
        <v>533.29999999999995</v>
      </c>
      <c r="M2228">
        <v>597.64</v>
      </c>
      <c r="AS2228">
        <v>2722</v>
      </c>
    </row>
    <row r="2229" spans="1:46" x14ac:dyDescent="0.3">
      <c r="A2229">
        <v>218</v>
      </c>
      <c r="B2229" t="s">
        <v>157</v>
      </c>
      <c r="C2229" t="s">
        <v>98</v>
      </c>
      <c r="D2229" t="s">
        <v>23</v>
      </c>
      <c r="E2229" t="s">
        <v>62</v>
      </c>
      <c r="F2229" s="107">
        <v>45688</v>
      </c>
      <c r="G2229" t="s">
        <v>3853</v>
      </c>
      <c r="H2229" t="s">
        <v>3423</v>
      </c>
      <c r="I2229">
        <v>76000</v>
      </c>
      <c r="J2229">
        <v>42180</v>
      </c>
      <c r="N2229">
        <v>42180</v>
      </c>
    </row>
    <row r="2230" spans="1:46" x14ac:dyDescent="0.3">
      <c r="A2230">
        <v>218</v>
      </c>
      <c r="B2230" t="s">
        <v>157</v>
      </c>
      <c r="C2230" t="s">
        <v>98</v>
      </c>
      <c r="D2230" t="s">
        <v>23</v>
      </c>
      <c r="E2230" t="s">
        <v>62</v>
      </c>
      <c r="F2230" s="107">
        <v>45688</v>
      </c>
      <c r="G2230" t="s">
        <v>3853</v>
      </c>
      <c r="H2230" t="s">
        <v>3426</v>
      </c>
      <c r="I2230">
        <v>5000</v>
      </c>
      <c r="J2230">
        <v>3600</v>
      </c>
      <c r="N2230">
        <v>3600</v>
      </c>
    </row>
    <row r="2231" spans="1:46" x14ac:dyDescent="0.3">
      <c r="A2231">
        <v>218</v>
      </c>
      <c r="B2231" t="s">
        <v>157</v>
      </c>
      <c r="C2231" t="s">
        <v>98</v>
      </c>
      <c r="D2231" t="s">
        <v>23</v>
      </c>
      <c r="E2231" t="s">
        <v>62</v>
      </c>
      <c r="F2231" s="107">
        <v>45688</v>
      </c>
      <c r="G2231" t="s">
        <v>3853</v>
      </c>
      <c r="H2231" t="s">
        <v>3422</v>
      </c>
      <c r="I2231">
        <v>24000</v>
      </c>
      <c r="J2231">
        <v>10775</v>
      </c>
      <c r="N2231">
        <v>10775</v>
      </c>
    </row>
    <row r="2232" spans="1:46" x14ac:dyDescent="0.3">
      <c r="A2232">
        <v>218</v>
      </c>
      <c r="B2232" t="s">
        <v>157</v>
      </c>
      <c r="C2232" t="s">
        <v>98</v>
      </c>
      <c r="D2232" t="s">
        <v>23</v>
      </c>
      <c r="E2232" t="s">
        <v>62</v>
      </c>
      <c r="F2232" s="107">
        <v>45688</v>
      </c>
      <c r="G2232" t="s">
        <v>3853</v>
      </c>
      <c r="H2232" t="s">
        <v>3424</v>
      </c>
      <c r="I2232">
        <v>5000</v>
      </c>
      <c r="J2232">
        <v>600</v>
      </c>
      <c r="N2232">
        <v>600</v>
      </c>
    </row>
    <row r="2233" spans="1:46" x14ac:dyDescent="0.3">
      <c r="A2233">
        <v>218</v>
      </c>
      <c r="B2233" t="s">
        <v>157</v>
      </c>
      <c r="C2233" t="s">
        <v>98</v>
      </c>
      <c r="D2233" t="s">
        <v>23</v>
      </c>
      <c r="E2233" t="s">
        <v>62</v>
      </c>
      <c r="F2233" s="107">
        <v>45688</v>
      </c>
      <c r="G2233" t="s">
        <v>3853</v>
      </c>
      <c r="H2233" t="s">
        <v>3427</v>
      </c>
      <c r="I2233">
        <v>2000</v>
      </c>
      <c r="J2233">
        <v>1712</v>
      </c>
      <c r="N2233">
        <v>1712</v>
      </c>
    </row>
    <row r="2234" spans="1:46" x14ac:dyDescent="0.3">
      <c r="A2234">
        <v>218</v>
      </c>
      <c r="B2234" t="s">
        <v>157</v>
      </c>
      <c r="C2234" t="s">
        <v>98</v>
      </c>
      <c r="D2234" t="s">
        <v>23</v>
      </c>
      <c r="E2234" t="s">
        <v>62</v>
      </c>
      <c r="F2234" s="107">
        <v>45688</v>
      </c>
      <c r="G2234" t="s">
        <v>3853</v>
      </c>
      <c r="H2234" t="s">
        <v>3421</v>
      </c>
      <c r="I2234">
        <v>76000</v>
      </c>
      <c r="J2234">
        <v>54500.96875</v>
      </c>
      <c r="N2234">
        <v>54500.97</v>
      </c>
    </row>
    <row r="2235" spans="1:46" x14ac:dyDescent="0.3">
      <c r="A2235">
        <v>225</v>
      </c>
      <c r="B2235" t="s">
        <v>165</v>
      </c>
      <c r="C2235" t="s">
        <v>98</v>
      </c>
      <c r="D2235" t="s">
        <v>23</v>
      </c>
      <c r="E2235" t="s">
        <v>24</v>
      </c>
      <c r="F2235" s="107">
        <v>45688</v>
      </c>
      <c r="G2235" t="s">
        <v>3854</v>
      </c>
      <c r="H2235" t="s">
        <v>3421</v>
      </c>
      <c r="I2235">
        <v>1</v>
      </c>
      <c r="J2235">
        <v>6</v>
      </c>
      <c r="AT2235">
        <v>6</v>
      </c>
    </row>
    <row r="2236" spans="1:46" x14ac:dyDescent="0.3">
      <c r="A2236">
        <v>225</v>
      </c>
      <c r="B2236" t="s">
        <v>165</v>
      </c>
      <c r="C2236" t="s">
        <v>98</v>
      </c>
      <c r="D2236" t="s">
        <v>23</v>
      </c>
      <c r="E2236" t="s">
        <v>24</v>
      </c>
      <c r="F2236" s="107">
        <v>45688</v>
      </c>
      <c r="G2236" t="s">
        <v>3854</v>
      </c>
      <c r="H2236" t="s">
        <v>3423</v>
      </c>
      <c r="I2236">
        <v>1</v>
      </c>
      <c r="J2236">
        <v>4</v>
      </c>
      <c r="AT2236">
        <v>4</v>
      </c>
    </row>
    <row r="2237" spans="1:46" x14ac:dyDescent="0.3">
      <c r="A2237">
        <v>225</v>
      </c>
      <c r="B2237" t="s">
        <v>165</v>
      </c>
      <c r="C2237" t="s">
        <v>98</v>
      </c>
      <c r="D2237" t="s">
        <v>23</v>
      </c>
      <c r="E2237" t="s">
        <v>24</v>
      </c>
      <c r="F2237" s="107">
        <v>45688</v>
      </c>
      <c r="G2237" t="s">
        <v>3854</v>
      </c>
      <c r="H2237" t="s">
        <v>3426</v>
      </c>
      <c r="I2237">
        <v>1</v>
      </c>
      <c r="J2237">
        <v>0</v>
      </c>
      <c r="AT2237">
        <v>0</v>
      </c>
    </row>
    <row r="2238" spans="1:46" x14ac:dyDescent="0.3">
      <c r="A2238">
        <v>225</v>
      </c>
      <c r="B2238" t="s">
        <v>165</v>
      </c>
      <c r="C2238" t="s">
        <v>98</v>
      </c>
      <c r="D2238" t="s">
        <v>23</v>
      </c>
      <c r="E2238" t="s">
        <v>24</v>
      </c>
      <c r="F2238" s="107">
        <v>45688</v>
      </c>
      <c r="G2238" t="s">
        <v>3854</v>
      </c>
      <c r="H2238" t="s">
        <v>3422</v>
      </c>
      <c r="I2238">
        <v>1</v>
      </c>
      <c r="J2238">
        <v>10</v>
      </c>
      <c r="AT2238">
        <v>10</v>
      </c>
    </row>
    <row r="2239" spans="1:46" x14ac:dyDescent="0.3">
      <c r="A2239">
        <v>225</v>
      </c>
      <c r="B2239" t="s">
        <v>165</v>
      </c>
      <c r="C2239" t="s">
        <v>98</v>
      </c>
      <c r="D2239" t="s">
        <v>23</v>
      </c>
      <c r="E2239" t="s">
        <v>24</v>
      </c>
      <c r="F2239" s="107">
        <v>45688</v>
      </c>
      <c r="G2239" t="s">
        <v>3854</v>
      </c>
      <c r="H2239" t="s">
        <v>3424</v>
      </c>
      <c r="I2239">
        <v>1</v>
      </c>
      <c r="J2239">
        <v>1</v>
      </c>
      <c r="AT2239">
        <v>1</v>
      </c>
    </row>
    <row r="2240" spans="1:46" x14ac:dyDescent="0.3">
      <c r="A2240">
        <v>225</v>
      </c>
      <c r="B2240" t="s">
        <v>165</v>
      </c>
      <c r="C2240" t="s">
        <v>98</v>
      </c>
      <c r="D2240" t="s">
        <v>23</v>
      </c>
      <c r="E2240" t="s">
        <v>24</v>
      </c>
      <c r="F2240" s="107">
        <v>45688</v>
      </c>
      <c r="G2240" t="s">
        <v>3854</v>
      </c>
      <c r="H2240" t="s">
        <v>3427</v>
      </c>
      <c r="I2240">
        <v>1</v>
      </c>
      <c r="J2240">
        <v>1</v>
      </c>
      <c r="AT2240">
        <v>1</v>
      </c>
    </row>
    <row r="2241" spans="1:136" x14ac:dyDescent="0.3">
      <c r="A2241">
        <v>434</v>
      </c>
      <c r="B2241" t="s">
        <v>411</v>
      </c>
      <c r="C2241" t="s">
        <v>98</v>
      </c>
      <c r="D2241" t="s">
        <v>23</v>
      </c>
      <c r="E2241" t="s">
        <v>62</v>
      </c>
      <c r="F2241" s="107">
        <v>45688</v>
      </c>
      <c r="G2241" t="s">
        <v>3855</v>
      </c>
      <c r="H2241" t="s">
        <v>3421</v>
      </c>
      <c r="I2241">
        <v>100</v>
      </c>
      <c r="J2241">
        <v>2071.719970703125</v>
      </c>
      <c r="AV2241">
        <v>2071.7199999999998</v>
      </c>
    </row>
    <row r="2242" spans="1:136" x14ac:dyDescent="0.3">
      <c r="A2242">
        <v>434</v>
      </c>
      <c r="B2242" t="s">
        <v>411</v>
      </c>
      <c r="C2242" t="s">
        <v>98</v>
      </c>
      <c r="D2242" t="s">
        <v>23</v>
      </c>
      <c r="E2242" t="s">
        <v>62</v>
      </c>
      <c r="F2242" s="107">
        <v>45688</v>
      </c>
      <c r="G2242" t="s">
        <v>3855</v>
      </c>
      <c r="H2242" t="s">
        <v>3426</v>
      </c>
      <c r="I2242">
        <v>200</v>
      </c>
      <c r="J2242">
        <v>0</v>
      </c>
      <c r="AV2242">
        <v>0</v>
      </c>
    </row>
    <row r="2243" spans="1:136" x14ac:dyDescent="0.3">
      <c r="A2243">
        <v>434</v>
      </c>
      <c r="B2243" t="s">
        <v>411</v>
      </c>
      <c r="C2243" t="s">
        <v>98</v>
      </c>
      <c r="D2243" t="s">
        <v>23</v>
      </c>
      <c r="E2243" t="s">
        <v>62</v>
      </c>
      <c r="F2243" s="107">
        <v>45688</v>
      </c>
      <c r="G2243" t="s">
        <v>3855</v>
      </c>
      <c r="H2243" t="s">
        <v>3422</v>
      </c>
      <c r="I2243">
        <v>25</v>
      </c>
      <c r="J2243">
        <v>0</v>
      </c>
      <c r="AV2243">
        <v>0</v>
      </c>
    </row>
    <row r="2244" spans="1:136" x14ac:dyDescent="0.3">
      <c r="A2244">
        <v>434</v>
      </c>
      <c r="B2244" t="s">
        <v>411</v>
      </c>
      <c r="C2244" t="s">
        <v>98</v>
      </c>
      <c r="D2244" t="s">
        <v>23</v>
      </c>
      <c r="E2244" t="s">
        <v>62</v>
      </c>
      <c r="F2244" s="107">
        <v>45688</v>
      </c>
      <c r="G2244" t="s">
        <v>3855</v>
      </c>
      <c r="H2244" t="s">
        <v>3424</v>
      </c>
      <c r="I2244">
        <v>10</v>
      </c>
      <c r="J2244">
        <v>0</v>
      </c>
      <c r="AV2244">
        <v>0</v>
      </c>
    </row>
    <row r="2245" spans="1:136" x14ac:dyDescent="0.3">
      <c r="A2245">
        <v>434</v>
      </c>
      <c r="B2245" t="s">
        <v>411</v>
      </c>
      <c r="C2245" t="s">
        <v>98</v>
      </c>
      <c r="D2245" t="s">
        <v>23</v>
      </c>
      <c r="E2245" t="s">
        <v>62</v>
      </c>
      <c r="F2245" s="107">
        <v>45688</v>
      </c>
      <c r="G2245" t="s">
        <v>3855</v>
      </c>
      <c r="H2245" t="s">
        <v>3427</v>
      </c>
      <c r="I2245">
        <v>200</v>
      </c>
      <c r="J2245">
        <v>0</v>
      </c>
      <c r="AV2245">
        <v>0</v>
      </c>
    </row>
    <row r="2246" spans="1:136" x14ac:dyDescent="0.3">
      <c r="A2246">
        <v>434</v>
      </c>
      <c r="B2246" t="s">
        <v>411</v>
      </c>
      <c r="C2246" t="s">
        <v>98</v>
      </c>
      <c r="D2246" t="s">
        <v>23</v>
      </c>
      <c r="E2246" t="s">
        <v>62</v>
      </c>
      <c r="F2246" s="107">
        <v>45688</v>
      </c>
      <c r="G2246" t="s">
        <v>3855</v>
      </c>
      <c r="H2246" t="s">
        <v>3423</v>
      </c>
      <c r="I2246">
        <v>25</v>
      </c>
      <c r="J2246">
        <v>0.75</v>
      </c>
      <c r="AV2246">
        <v>0.75</v>
      </c>
    </row>
    <row r="2247" spans="1:136" x14ac:dyDescent="0.3">
      <c r="A2247">
        <v>436</v>
      </c>
      <c r="B2247" t="s">
        <v>130</v>
      </c>
      <c r="C2247" t="s">
        <v>101</v>
      </c>
      <c r="D2247" t="s">
        <v>23</v>
      </c>
      <c r="E2247" t="s">
        <v>62</v>
      </c>
      <c r="F2247" s="107">
        <v>45688</v>
      </c>
      <c r="G2247" t="s">
        <v>3856</v>
      </c>
      <c r="H2247" t="s">
        <v>3596</v>
      </c>
      <c r="I2247">
        <v>7</v>
      </c>
      <c r="J2247">
        <v>3.0999999046325679</v>
      </c>
      <c r="CP2247">
        <v>3.1</v>
      </c>
    </row>
    <row r="2248" spans="1:136" x14ac:dyDescent="0.3">
      <c r="A2248">
        <v>436</v>
      </c>
      <c r="B2248" t="s">
        <v>130</v>
      </c>
      <c r="C2248" t="s">
        <v>101</v>
      </c>
      <c r="D2248" t="s">
        <v>23</v>
      </c>
      <c r="E2248" t="s">
        <v>62</v>
      </c>
      <c r="F2248" s="107">
        <v>45688</v>
      </c>
      <c r="G2248" t="s">
        <v>3856</v>
      </c>
      <c r="H2248" t="s">
        <v>3595</v>
      </c>
      <c r="I2248">
        <v>7</v>
      </c>
      <c r="J2248">
        <v>6.0999999046325684</v>
      </c>
      <c r="CP2248">
        <v>6.1</v>
      </c>
    </row>
    <row r="2249" spans="1:136" x14ac:dyDescent="0.3">
      <c r="A2249">
        <v>485</v>
      </c>
      <c r="B2249" t="s">
        <v>458</v>
      </c>
      <c r="C2249" t="s">
        <v>101</v>
      </c>
      <c r="D2249" t="s">
        <v>23</v>
      </c>
      <c r="E2249" t="s">
        <v>24</v>
      </c>
      <c r="F2249" s="107">
        <v>45688</v>
      </c>
      <c r="G2249" t="s">
        <v>3857</v>
      </c>
      <c r="H2249" t="s">
        <v>3810</v>
      </c>
      <c r="I2249">
        <v>80</v>
      </c>
      <c r="J2249">
        <v>100</v>
      </c>
      <c r="EC2249">
        <v>0</v>
      </c>
      <c r="ED2249">
        <v>0</v>
      </c>
    </row>
    <row r="2250" spans="1:136" x14ac:dyDescent="0.3">
      <c r="A2250">
        <v>485</v>
      </c>
      <c r="B2250" t="s">
        <v>458</v>
      </c>
      <c r="C2250" t="s">
        <v>101</v>
      </c>
      <c r="D2250" t="s">
        <v>23</v>
      </c>
      <c r="E2250" t="s">
        <v>24</v>
      </c>
      <c r="F2250" s="107">
        <v>45688</v>
      </c>
      <c r="G2250" t="s">
        <v>3857</v>
      </c>
      <c r="H2250" t="s">
        <v>3808</v>
      </c>
      <c r="I2250">
        <v>80</v>
      </c>
      <c r="J2250">
        <v>100</v>
      </c>
      <c r="EC2250">
        <v>0</v>
      </c>
      <c r="ED2250">
        <v>0</v>
      </c>
    </row>
    <row r="2251" spans="1:136" x14ac:dyDescent="0.3">
      <c r="A2251">
        <v>485</v>
      </c>
      <c r="B2251" t="s">
        <v>458</v>
      </c>
      <c r="C2251" t="s">
        <v>101</v>
      </c>
      <c r="D2251" t="s">
        <v>23</v>
      </c>
      <c r="E2251" t="s">
        <v>24</v>
      </c>
      <c r="F2251" s="107">
        <v>45688</v>
      </c>
      <c r="G2251" t="s">
        <v>3857</v>
      </c>
      <c r="H2251" t="s">
        <v>3812</v>
      </c>
      <c r="I2251">
        <v>80</v>
      </c>
      <c r="J2251">
        <v>100</v>
      </c>
      <c r="EC2251">
        <v>1</v>
      </c>
      <c r="ED2251">
        <v>1</v>
      </c>
    </row>
    <row r="2252" spans="1:136" x14ac:dyDescent="0.3">
      <c r="A2252">
        <v>488</v>
      </c>
      <c r="B2252" t="s">
        <v>461</v>
      </c>
      <c r="C2252" t="s">
        <v>101</v>
      </c>
      <c r="D2252" t="s">
        <v>23</v>
      </c>
      <c r="E2252" t="s">
        <v>24</v>
      </c>
      <c r="F2252" s="107">
        <v>45688</v>
      </c>
      <c r="G2252" t="s">
        <v>3858</v>
      </c>
      <c r="H2252" t="s">
        <v>3808</v>
      </c>
      <c r="I2252">
        <v>85</v>
      </c>
      <c r="J2252">
        <v>78.790000915527344</v>
      </c>
      <c r="EE2252">
        <v>26</v>
      </c>
      <c r="EF2252">
        <v>33</v>
      </c>
    </row>
    <row r="2253" spans="1:136" x14ac:dyDescent="0.3">
      <c r="A2253">
        <v>488</v>
      </c>
      <c r="B2253" t="s">
        <v>461</v>
      </c>
      <c r="C2253" t="s">
        <v>101</v>
      </c>
      <c r="D2253" t="s">
        <v>23</v>
      </c>
      <c r="E2253" t="s">
        <v>24</v>
      </c>
      <c r="F2253" s="107">
        <v>45688</v>
      </c>
      <c r="G2253" t="s">
        <v>3858</v>
      </c>
      <c r="H2253" t="s">
        <v>3809</v>
      </c>
      <c r="I2253">
        <v>85</v>
      </c>
      <c r="J2253">
        <v>40</v>
      </c>
      <c r="EE2253">
        <v>2</v>
      </c>
      <c r="EF2253">
        <v>5</v>
      </c>
    </row>
    <row r="2254" spans="1:136" x14ac:dyDescent="0.3">
      <c r="A2254">
        <v>488</v>
      </c>
      <c r="B2254" t="s">
        <v>461</v>
      </c>
      <c r="C2254" t="s">
        <v>101</v>
      </c>
      <c r="D2254" t="s">
        <v>23</v>
      </c>
      <c r="E2254" t="s">
        <v>24</v>
      </c>
      <c r="F2254" s="107">
        <v>45688</v>
      </c>
      <c r="G2254" t="s">
        <v>3858</v>
      </c>
      <c r="H2254" t="s">
        <v>3810</v>
      </c>
      <c r="I2254">
        <v>85</v>
      </c>
      <c r="J2254">
        <v>82.610000610351563</v>
      </c>
      <c r="EE2254">
        <v>19</v>
      </c>
      <c r="EF2254">
        <v>23</v>
      </c>
    </row>
    <row r="2255" spans="1:136" x14ac:dyDescent="0.3">
      <c r="A2255">
        <v>488</v>
      </c>
      <c r="B2255" t="s">
        <v>461</v>
      </c>
      <c r="C2255" t="s">
        <v>101</v>
      </c>
      <c r="D2255" t="s">
        <v>23</v>
      </c>
      <c r="E2255" t="s">
        <v>24</v>
      </c>
      <c r="F2255" s="107">
        <v>45688</v>
      </c>
      <c r="G2255" t="s">
        <v>3858</v>
      </c>
      <c r="H2255" t="s">
        <v>3585</v>
      </c>
      <c r="I2255">
        <v>85</v>
      </c>
      <c r="J2255">
        <v>0</v>
      </c>
      <c r="EE2255">
        <v>0</v>
      </c>
      <c r="EF2255">
        <v>0</v>
      </c>
    </row>
    <row r="2256" spans="1:136" x14ac:dyDescent="0.3">
      <c r="A2256">
        <v>488</v>
      </c>
      <c r="B2256" t="s">
        <v>461</v>
      </c>
      <c r="C2256" t="s">
        <v>101</v>
      </c>
      <c r="D2256" t="s">
        <v>23</v>
      </c>
      <c r="E2256" t="s">
        <v>24</v>
      </c>
      <c r="F2256" s="107">
        <v>45688</v>
      </c>
      <c r="G2256" t="s">
        <v>3858</v>
      </c>
      <c r="H2256" t="s">
        <v>76</v>
      </c>
      <c r="I2256">
        <v>85</v>
      </c>
      <c r="J2256">
        <v>0</v>
      </c>
      <c r="EE2256">
        <v>0</v>
      </c>
      <c r="EF2256">
        <v>0</v>
      </c>
    </row>
    <row r="2257" spans="1:141" x14ac:dyDescent="0.3">
      <c r="A2257">
        <v>488</v>
      </c>
      <c r="B2257" t="s">
        <v>461</v>
      </c>
      <c r="C2257" t="s">
        <v>101</v>
      </c>
      <c r="D2257" t="s">
        <v>23</v>
      </c>
      <c r="E2257" t="s">
        <v>24</v>
      </c>
      <c r="F2257" s="107">
        <v>45688</v>
      </c>
      <c r="G2257" t="s">
        <v>3858</v>
      </c>
      <c r="H2257" t="s">
        <v>3811</v>
      </c>
      <c r="I2257">
        <v>85</v>
      </c>
      <c r="J2257">
        <v>0</v>
      </c>
      <c r="EE2257">
        <v>0</v>
      </c>
      <c r="EF2257">
        <v>0</v>
      </c>
    </row>
    <row r="2258" spans="1:141" x14ac:dyDescent="0.3">
      <c r="A2258">
        <v>488</v>
      </c>
      <c r="B2258" t="s">
        <v>461</v>
      </c>
      <c r="C2258" t="s">
        <v>101</v>
      </c>
      <c r="D2258" t="s">
        <v>23</v>
      </c>
      <c r="E2258" t="s">
        <v>24</v>
      </c>
      <c r="F2258" s="107">
        <v>45688</v>
      </c>
      <c r="G2258" t="s">
        <v>3858</v>
      </c>
      <c r="H2258" t="s">
        <v>3812</v>
      </c>
      <c r="I2258">
        <v>85</v>
      </c>
      <c r="J2258">
        <v>79.029998779296875</v>
      </c>
      <c r="EE2258">
        <v>49</v>
      </c>
      <c r="EF2258">
        <v>62</v>
      </c>
    </row>
    <row r="2259" spans="1:141" x14ac:dyDescent="0.3">
      <c r="A2259">
        <v>488</v>
      </c>
      <c r="B2259" t="s">
        <v>461</v>
      </c>
      <c r="C2259" t="s">
        <v>101</v>
      </c>
      <c r="D2259" t="s">
        <v>23</v>
      </c>
      <c r="E2259" t="s">
        <v>24</v>
      </c>
      <c r="F2259" s="107">
        <v>45688</v>
      </c>
      <c r="G2259" t="s">
        <v>3858</v>
      </c>
      <c r="H2259" t="s">
        <v>51</v>
      </c>
      <c r="I2259">
        <v>85</v>
      </c>
      <c r="J2259">
        <v>0</v>
      </c>
      <c r="EE2259">
        <v>0</v>
      </c>
      <c r="EF2259">
        <v>0</v>
      </c>
    </row>
    <row r="2260" spans="1:141" x14ac:dyDescent="0.3">
      <c r="A2260">
        <v>488</v>
      </c>
      <c r="B2260" t="s">
        <v>461</v>
      </c>
      <c r="C2260" t="s">
        <v>101</v>
      </c>
      <c r="D2260" t="s">
        <v>23</v>
      </c>
      <c r="E2260" t="s">
        <v>24</v>
      </c>
      <c r="F2260" s="107">
        <v>45688</v>
      </c>
      <c r="G2260" t="s">
        <v>3858</v>
      </c>
      <c r="H2260" t="s">
        <v>3835</v>
      </c>
      <c r="I2260">
        <v>85</v>
      </c>
      <c r="J2260">
        <v>0</v>
      </c>
      <c r="EE2260">
        <v>0</v>
      </c>
      <c r="EF2260">
        <v>0</v>
      </c>
    </row>
    <row r="2261" spans="1:141" x14ac:dyDescent="0.3">
      <c r="A2261">
        <v>509</v>
      </c>
      <c r="B2261" t="s">
        <v>2238</v>
      </c>
      <c r="C2261" t="s">
        <v>33</v>
      </c>
      <c r="D2261" t="s">
        <v>23</v>
      </c>
      <c r="E2261" t="s">
        <v>24</v>
      </c>
      <c r="F2261" s="107">
        <v>45688</v>
      </c>
      <c r="G2261" t="s">
        <v>2275</v>
      </c>
      <c r="H2261" t="s">
        <v>3859</v>
      </c>
      <c r="I2261">
        <v>90</v>
      </c>
      <c r="J2261">
        <v>100</v>
      </c>
      <c r="EJ2261">
        <v>6</v>
      </c>
      <c r="EK2261">
        <v>6</v>
      </c>
    </row>
    <row r="2262" spans="1:141" x14ac:dyDescent="0.3">
      <c r="A2262">
        <v>509</v>
      </c>
      <c r="B2262" t="s">
        <v>2238</v>
      </c>
      <c r="C2262" t="s">
        <v>33</v>
      </c>
      <c r="D2262" t="s">
        <v>23</v>
      </c>
      <c r="E2262" t="s">
        <v>24</v>
      </c>
      <c r="F2262" s="107">
        <v>45688</v>
      </c>
      <c r="G2262" t="s">
        <v>2275</v>
      </c>
      <c r="H2262" t="s">
        <v>3860</v>
      </c>
      <c r="I2262">
        <v>90</v>
      </c>
      <c r="J2262">
        <v>0</v>
      </c>
      <c r="EJ2262">
        <v>0</v>
      </c>
      <c r="EK2262">
        <v>0</v>
      </c>
    </row>
    <row r="2263" spans="1:141" x14ac:dyDescent="0.3">
      <c r="A2263">
        <v>509</v>
      </c>
      <c r="B2263" t="s">
        <v>2238</v>
      </c>
      <c r="C2263" t="s">
        <v>33</v>
      </c>
      <c r="D2263" t="s">
        <v>23</v>
      </c>
      <c r="E2263" t="s">
        <v>24</v>
      </c>
      <c r="F2263" s="107">
        <v>45688</v>
      </c>
      <c r="G2263" t="s">
        <v>2275</v>
      </c>
      <c r="H2263" t="s">
        <v>487</v>
      </c>
      <c r="I2263">
        <v>90</v>
      </c>
      <c r="J2263">
        <v>100</v>
      </c>
      <c r="EJ2263">
        <v>95</v>
      </c>
      <c r="EK2263">
        <v>95</v>
      </c>
    </row>
    <row r="2264" spans="1:141" x14ac:dyDescent="0.3">
      <c r="A2264">
        <v>509</v>
      </c>
      <c r="B2264" t="s">
        <v>2238</v>
      </c>
      <c r="C2264" t="s">
        <v>33</v>
      </c>
      <c r="D2264" t="s">
        <v>23</v>
      </c>
      <c r="E2264" t="s">
        <v>24</v>
      </c>
      <c r="F2264" s="107">
        <v>45688</v>
      </c>
      <c r="G2264" t="s">
        <v>2275</v>
      </c>
      <c r="H2264" t="s">
        <v>3861</v>
      </c>
      <c r="I2264">
        <v>90</v>
      </c>
      <c r="J2264">
        <v>0</v>
      </c>
      <c r="EJ2264">
        <v>0</v>
      </c>
      <c r="EK2264">
        <v>0</v>
      </c>
    </row>
    <row r="2265" spans="1:141" x14ac:dyDescent="0.3">
      <c r="A2265">
        <v>509</v>
      </c>
      <c r="B2265" t="s">
        <v>2238</v>
      </c>
      <c r="C2265" t="s">
        <v>33</v>
      </c>
      <c r="D2265" t="s">
        <v>23</v>
      </c>
      <c r="E2265" t="s">
        <v>24</v>
      </c>
      <c r="F2265" s="107">
        <v>45688</v>
      </c>
      <c r="G2265" t="s">
        <v>2275</v>
      </c>
      <c r="H2265" t="s">
        <v>2785</v>
      </c>
      <c r="I2265">
        <v>90</v>
      </c>
      <c r="J2265">
        <v>98.769996643066406</v>
      </c>
      <c r="EJ2265">
        <v>81</v>
      </c>
      <c r="EK2265">
        <v>80</v>
      </c>
    </row>
    <row r="2266" spans="1:141" x14ac:dyDescent="0.3">
      <c r="A2266">
        <v>509</v>
      </c>
      <c r="B2266" t="s">
        <v>2238</v>
      </c>
      <c r="C2266" t="s">
        <v>33</v>
      </c>
      <c r="D2266" t="s">
        <v>23</v>
      </c>
      <c r="E2266" t="s">
        <v>24</v>
      </c>
      <c r="F2266" s="107">
        <v>45688</v>
      </c>
      <c r="G2266" t="s">
        <v>2275</v>
      </c>
      <c r="H2266" t="s">
        <v>2789</v>
      </c>
      <c r="I2266">
        <v>90</v>
      </c>
      <c r="J2266">
        <v>0</v>
      </c>
      <c r="EJ2266">
        <v>0</v>
      </c>
      <c r="EK2266">
        <v>0</v>
      </c>
    </row>
    <row r="2267" spans="1:141" x14ac:dyDescent="0.3">
      <c r="A2267">
        <v>509</v>
      </c>
      <c r="B2267" t="s">
        <v>2238</v>
      </c>
      <c r="C2267" t="s">
        <v>33</v>
      </c>
      <c r="D2267" t="s">
        <v>23</v>
      </c>
      <c r="E2267" t="s">
        <v>24</v>
      </c>
      <c r="F2267" s="107">
        <v>45688</v>
      </c>
      <c r="G2267" t="s">
        <v>2275</v>
      </c>
      <c r="H2267" t="s">
        <v>2790</v>
      </c>
      <c r="I2267">
        <v>90</v>
      </c>
      <c r="J2267">
        <v>0</v>
      </c>
      <c r="EJ2267">
        <v>0</v>
      </c>
      <c r="EK2267">
        <v>0</v>
      </c>
    </row>
    <row r="2268" spans="1:141" x14ac:dyDescent="0.3">
      <c r="A2268">
        <v>509</v>
      </c>
      <c r="B2268" t="s">
        <v>2238</v>
      </c>
      <c r="C2268" t="s">
        <v>33</v>
      </c>
      <c r="D2268" t="s">
        <v>23</v>
      </c>
      <c r="E2268" t="s">
        <v>24</v>
      </c>
      <c r="F2268" s="107">
        <v>45688</v>
      </c>
      <c r="G2268" t="s">
        <v>2275</v>
      </c>
      <c r="H2268" t="s">
        <v>3862</v>
      </c>
      <c r="I2268">
        <v>90</v>
      </c>
      <c r="J2268">
        <v>0</v>
      </c>
      <c r="EJ2268">
        <v>0</v>
      </c>
      <c r="EK2268">
        <v>0</v>
      </c>
    </row>
    <row r="2269" spans="1:141" x14ac:dyDescent="0.3">
      <c r="A2269">
        <v>509</v>
      </c>
      <c r="B2269" t="s">
        <v>2238</v>
      </c>
      <c r="C2269" t="s">
        <v>33</v>
      </c>
      <c r="D2269" t="s">
        <v>23</v>
      </c>
      <c r="E2269" t="s">
        <v>24</v>
      </c>
      <c r="F2269" s="107">
        <v>45688</v>
      </c>
      <c r="G2269" t="s">
        <v>2275</v>
      </c>
      <c r="H2269" t="s">
        <v>2802</v>
      </c>
      <c r="I2269">
        <v>90</v>
      </c>
      <c r="J2269">
        <v>0</v>
      </c>
      <c r="EJ2269">
        <v>0</v>
      </c>
      <c r="EK2269">
        <v>0</v>
      </c>
    </row>
    <row r="2270" spans="1:141" x14ac:dyDescent="0.3">
      <c r="A2270">
        <v>509</v>
      </c>
      <c r="B2270" t="s">
        <v>2238</v>
      </c>
      <c r="C2270" t="s">
        <v>33</v>
      </c>
      <c r="D2270" t="s">
        <v>23</v>
      </c>
      <c r="E2270" t="s">
        <v>24</v>
      </c>
      <c r="F2270" s="107">
        <v>45688</v>
      </c>
      <c r="G2270" t="s">
        <v>2275</v>
      </c>
      <c r="H2270" t="s">
        <v>3863</v>
      </c>
      <c r="I2270">
        <v>90</v>
      </c>
      <c r="J2270">
        <v>0</v>
      </c>
      <c r="EJ2270">
        <v>0</v>
      </c>
      <c r="EK2270">
        <v>0</v>
      </c>
    </row>
    <row r="2271" spans="1:141" x14ac:dyDescent="0.3">
      <c r="A2271">
        <v>509</v>
      </c>
      <c r="B2271" t="s">
        <v>2238</v>
      </c>
      <c r="C2271" t="s">
        <v>33</v>
      </c>
      <c r="D2271" t="s">
        <v>23</v>
      </c>
      <c r="E2271" t="s">
        <v>24</v>
      </c>
      <c r="F2271" s="107">
        <v>45688</v>
      </c>
      <c r="G2271" t="s">
        <v>2275</v>
      </c>
      <c r="H2271" t="s">
        <v>2796</v>
      </c>
      <c r="I2271">
        <v>90</v>
      </c>
      <c r="J2271">
        <v>0</v>
      </c>
      <c r="EJ2271">
        <v>0</v>
      </c>
      <c r="EK2271">
        <v>0</v>
      </c>
    </row>
    <row r="2272" spans="1:141" x14ac:dyDescent="0.3">
      <c r="A2272">
        <v>509</v>
      </c>
      <c r="B2272" t="s">
        <v>2238</v>
      </c>
      <c r="C2272" t="s">
        <v>33</v>
      </c>
      <c r="D2272" t="s">
        <v>23</v>
      </c>
      <c r="E2272" t="s">
        <v>24</v>
      </c>
      <c r="F2272" s="107">
        <v>45688</v>
      </c>
      <c r="G2272" t="s">
        <v>2275</v>
      </c>
      <c r="H2272" t="s">
        <v>3864</v>
      </c>
      <c r="I2272">
        <v>90</v>
      </c>
      <c r="J2272">
        <v>0</v>
      </c>
      <c r="EJ2272">
        <v>0</v>
      </c>
      <c r="EK2272">
        <v>0</v>
      </c>
    </row>
    <row r="2273" spans="1:141" x14ac:dyDescent="0.3">
      <c r="A2273">
        <v>509</v>
      </c>
      <c r="B2273" t="s">
        <v>2238</v>
      </c>
      <c r="C2273" t="s">
        <v>33</v>
      </c>
      <c r="D2273" t="s">
        <v>23</v>
      </c>
      <c r="E2273" t="s">
        <v>24</v>
      </c>
      <c r="F2273" s="107">
        <v>45688</v>
      </c>
      <c r="G2273" t="s">
        <v>2275</v>
      </c>
      <c r="H2273" t="s">
        <v>3865</v>
      </c>
      <c r="I2273">
        <v>90</v>
      </c>
      <c r="J2273">
        <v>0</v>
      </c>
      <c r="EJ2273">
        <v>0</v>
      </c>
      <c r="EK2273">
        <v>0</v>
      </c>
    </row>
    <row r="2274" spans="1:141" x14ac:dyDescent="0.3">
      <c r="A2274">
        <v>509</v>
      </c>
      <c r="B2274" t="s">
        <v>2238</v>
      </c>
      <c r="C2274" t="s">
        <v>33</v>
      </c>
      <c r="D2274" t="s">
        <v>23</v>
      </c>
      <c r="E2274" t="s">
        <v>24</v>
      </c>
      <c r="F2274" s="107">
        <v>45688</v>
      </c>
      <c r="G2274" t="s">
        <v>2275</v>
      </c>
      <c r="H2274" t="s">
        <v>3866</v>
      </c>
      <c r="I2274">
        <v>90</v>
      </c>
      <c r="J2274">
        <v>0</v>
      </c>
      <c r="EJ2274">
        <v>0</v>
      </c>
      <c r="EK2274">
        <v>0</v>
      </c>
    </row>
    <row r="2275" spans="1:141" x14ac:dyDescent="0.3">
      <c r="A2275">
        <v>509</v>
      </c>
      <c r="B2275" t="s">
        <v>2238</v>
      </c>
      <c r="C2275" t="s">
        <v>33</v>
      </c>
      <c r="D2275" t="s">
        <v>23</v>
      </c>
      <c r="E2275" t="s">
        <v>24</v>
      </c>
      <c r="F2275" s="107">
        <v>45688</v>
      </c>
      <c r="G2275" t="s">
        <v>2275</v>
      </c>
      <c r="H2275" t="s">
        <v>3867</v>
      </c>
      <c r="I2275">
        <v>90</v>
      </c>
      <c r="J2275">
        <v>0</v>
      </c>
      <c r="EJ2275">
        <v>0</v>
      </c>
      <c r="EK2275">
        <v>0</v>
      </c>
    </row>
    <row r="2276" spans="1:141" x14ac:dyDescent="0.3">
      <c r="A2276">
        <v>509</v>
      </c>
      <c r="B2276" t="s">
        <v>2238</v>
      </c>
      <c r="C2276" t="s">
        <v>33</v>
      </c>
      <c r="D2276" t="s">
        <v>23</v>
      </c>
      <c r="E2276" t="s">
        <v>24</v>
      </c>
      <c r="F2276" s="107">
        <v>45688</v>
      </c>
      <c r="G2276" t="s">
        <v>2275</v>
      </c>
      <c r="H2276" t="s">
        <v>3868</v>
      </c>
      <c r="I2276">
        <v>90</v>
      </c>
      <c r="J2276">
        <v>0</v>
      </c>
      <c r="EJ2276">
        <v>0</v>
      </c>
      <c r="EK2276">
        <v>0</v>
      </c>
    </row>
    <row r="2277" spans="1:141" x14ac:dyDescent="0.3">
      <c r="A2277">
        <v>509</v>
      </c>
      <c r="B2277" t="s">
        <v>2238</v>
      </c>
      <c r="C2277" t="s">
        <v>33</v>
      </c>
      <c r="D2277" t="s">
        <v>23</v>
      </c>
      <c r="E2277" t="s">
        <v>24</v>
      </c>
      <c r="F2277" s="107">
        <v>45688</v>
      </c>
      <c r="G2277" t="s">
        <v>2275</v>
      </c>
      <c r="H2277" t="s">
        <v>3869</v>
      </c>
      <c r="I2277">
        <v>90</v>
      </c>
      <c r="J2277">
        <v>0</v>
      </c>
      <c r="EJ2277">
        <v>0</v>
      </c>
      <c r="EK2277">
        <v>0</v>
      </c>
    </row>
    <row r="2278" spans="1:141" x14ac:dyDescent="0.3">
      <c r="A2278">
        <v>509</v>
      </c>
      <c r="B2278" t="s">
        <v>2238</v>
      </c>
      <c r="C2278" t="s">
        <v>33</v>
      </c>
      <c r="D2278" t="s">
        <v>23</v>
      </c>
      <c r="E2278" t="s">
        <v>24</v>
      </c>
      <c r="F2278" s="107">
        <v>45688</v>
      </c>
      <c r="G2278" t="s">
        <v>2275</v>
      </c>
      <c r="H2278" t="s">
        <v>3870</v>
      </c>
      <c r="I2278">
        <v>90</v>
      </c>
      <c r="J2278">
        <v>0</v>
      </c>
      <c r="EJ2278">
        <v>0</v>
      </c>
      <c r="EK2278">
        <v>0</v>
      </c>
    </row>
    <row r="2279" spans="1:141" x14ac:dyDescent="0.3">
      <c r="A2279">
        <v>208</v>
      </c>
      <c r="B2279" t="s">
        <v>149</v>
      </c>
      <c r="C2279" t="s">
        <v>98</v>
      </c>
      <c r="D2279" t="s">
        <v>23</v>
      </c>
      <c r="E2279" t="s">
        <v>62</v>
      </c>
      <c r="F2279" s="107">
        <v>45716</v>
      </c>
      <c r="G2279" t="s">
        <v>3871</v>
      </c>
      <c r="H2279" t="s">
        <v>3421</v>
      </c>
      <c r="I2279">
        <v>950</v>
      </c>
      <c r="J2279">
        <v>632</v>
      </c>
      <c r="K2279">
        <v>632</v>
      </c>
    </row>
    <row r="2280" spans="1:141" x14ac:dyDescent="0.3">
      <c r="A2280">
        <v>208</v>
      </c>
      <c r="B2280" t="s">
        <v>149</v>
      </c>
      <c r="C2280" t="s">
        <v>98</v>
      </c>
      <c r="D2280" t="s">
        <v>23</v>
      </c>
      <c r="E2280" t="s">
        <v>62</v>
      </c>
      <c r="F2280" s="107">
        <v>45716</v>
      </c>
      <c r="G2280" t="s">
        <v>3871</v>
      </c>
      <c r="H2280" t="s">
        <v>3426</v>
      </c>
      <c r="I2280">
        <v>25</v>
      </c>
      <c r="J2280">
        <v>13.5</v>
      </c>
      <c r="K2280">
        <v>13.5</v>
      </c>
    </row>
    <row r="2281" spans="1:141" x14ac:dyDescent="0.3">
      <c r="A2281">
        <v>208</v>
      </c>
      <c r="B2281" t="s">
        <v>149</v>
      </c>
      <c r="C2281" t="s">
        <v>98</v>
      </c>
      <c r="D2281" t="s">
        <v>23</v>
      </c>
      <c r="E2281" t="s">
        <v>62</v>
      </c>
      <c r="F2281" s="107">
        <v>45716</v>
      </c>
      <c r="G2281" t="s">
        <v>3871</v>
      </c>
      <c r="H2281" t="s">
        <v>3422</v>
      </c>
      <c r="I2281">
        <v>200</v>
      </c>
      <c r="J2281">
        <v>228</v>
      </c>
      <c r="K2281">
        <v>228</v>
      </c>
    </row>
    <row r="2282" spans="1:141" x14ac:dyDescent="0.3">
      <c r="A2282">
        <v>208</v>
      </c>
      <c r="B2282" t="s">
        <v>149</v>
      </c>
      <c r="C2282" t="s">
        <v>98</v>
      </c>
      <c r="D2282" t="s">
        <v>23</v>
      </c>
      <c r="E2282" t="s">
        <v>62</v>
      </c>
      <c r="F2282" s="107">
        <v>45716</v>
      </c>
      <c r="G2282" t="s">
        <v>3871</v>
      </c>
      <c r="H2282" t="s">
        <v>3424</v>
      </c>
      <c r="I2282">
        <v>0</v>
      </c>
      <c r="J2282">
        <v>0</v>
      </c>
      <c r="K2282">
        <v>0</v>
      </c>
    </row>
    <row r="2283" spans="1:141" x14ac:dyDescent="0.3">
      <c r="A2283">
        <v>208</v>
      </c>
      <c r="B2283" t="s">
        <v>149</v>
      </c>
      <c r="C2283" t="s">
        <v>98</v>
      </c>
      <c r="D2283" t="s">
        <v>23</v>
      </c>
      <c r="E2283" t="s">
        <v>62</v>
      </c>
      <c r="F2283" s="107">
        <v>45716</v>
      </c>
      <c r="G2283" t="s">
        <v>3871</v>
      </c>
      <c r="H2283" t="s">
        <v>3427</v>
      </c>
      <c r="I2283">
        <v>25</v>
      </c>
      <c r="J2283">
        <v>0</v>
      </c>
      <c r="K2283">
        <v>0</v>
      </c>
    </row>
    <row r="2284" spans="1:141" x14ac:dyDescent="0.3">
      <c r="A2284">
        <v>208</v>
      </c>
      <c r="B2284" t="s">
        <v>149</v>
      </c>
      <c r="C2284" t="s">
        <v>98</v>
      </c>
      <c r="D2284" t="s">
        <v>23</v>
      </c>
      <c r="E2284" t="s">
        <v>62</v>
      </c>
      <c r="F2284" s="107">
        <v>45716</v>
      </c>
      <c r="G2284" t="s">
        <v>3871</v>
      </c>
      <c r="H2284" t="s">
        <v>3423</v>
      </c>
      <c r="I2284">
        <v>350</v>
      </c>
      <c r="J2284">
        <v>249.5</v>
      </c>
      <c r="K2284">
        <v>249.5</v>
      </c>
    </row>
    <row r="2285" spans="1:141" x14ac:dyDescent="0.3">
      <c r="A2285">
        <v>214</v>
      </c>
      <c r="B2285" t="s">
        <v>152</v>
      </c>
      <c r="C2285" t="s">
        <v>98</v>
      </c>
      <c r="D2285" t="s">
        <v>23</v>
      </c>
      <c r="E2285" t="s">
        <v>62</v>
      </c>
      <c r="F2285" s="107">
        <v>45716</v>
      </c>
      <c r="G2285" t="s">
        <v>3872</v>
      </c>
      <c r="H2285" t="s">
        <v>3423</v>
      </c>
      <c r="I2285">
        <v>1000</v>
      </c>
      <c r="J2285">
        <v>1009.260009765625</v>
      </c>
      <c r="L2285">
        <v>102.1</v>
      </c>
      <c r="M2285">
        <v>907.16</v>
      </c>
    </row>
    <row r="2286" spans="1:141" x14ac:dyDescent="0.3">
      <c r="A2286">
        <v>214</v>
      </c>
      <c r="B2286" t="s">
        <v>152</v>
      </c>
      <c r="C2286" t="s">
        <v>98</v>
      </c>
      <c r="D2286" t="s">
        <v>23</v>
      </c>
      <c r="E2286" t="s">
        <v>62</v>
      </c>
      <c r="F2286" s="107">
        <v>45716</v>
      </c>
      <c r="G2286" t="s">
        <v>3872</v>
      </c>
      <c r="H2286" t="s">
        <v>3426</v>
      </c>
      <c r="I2286">
        <v>7500</v>
      </c>
      <c r="J2286">
        <v>0</v>
      </c>
      <c r="L2286">
        <v>0</v>
      </c>
      <c r="M2286">
        <v>0</v>
      </c>
    </row>
    <row r="2287" spans="1:141" x14ac:dyDescent="0.3">
      <c r="A2287">
        <v>214</v>
      </c>
      <c r="B2287" t="s">
        <v>152</v>
      </c>
      <c r="C2287" t="s">
        <v>98</v>
      </c>
      <c r="D2287" t="s">
        <v>23</v>
      </c>
      <c r="E2287" t="s">
        <v>62</v>
      </c>
      <c r="F2287" s="107">
        <v>45716</v>
      </c>
      <c r="G2287" t="s">
        <v>3872</v>
      </c>
      <c r="H2287" t="s">
        <v>3422</v>
      </c>
      <c r="I2287">
        <v>1000</v>
      </c>
      <c r="J2287">
        <v>886.79998779296875</v>
      </c>
      <c r="L2287">
        <v>148.9</v>
      </c>
      <c r="M2287">
        <v>737.9</v>
      </c>
    </row>
    <row r="2288" spans="1:141" x14ac:dyDescent="0.3">
      <c r="A2288">
        <v>214</v>
      </c>
      <c r="B2288" t="s">
        <v>152</v>
      </c>
      <c r="C2288" t="s">
        <v>98</v>
      </c>
      <c r="D2288" t="s">
        <v>23</v>
      </c>
      <c r="E2288" t="s">
        <v>62</v>
      </c>
      <c r="F2288" s="107">
        <v>45716</v>
      </c>
      <c r="G2288" t="s">
        <v>3872</v>
      </c>
      <c r="H2288" t="s">
        <v>3424</v>
      </c>
      <c r="I2288">
        <v>1</v>
      </c>
      <c r="J2288">
        <v>0</v>
      </c>
      <c r="L2288">
        <v>0</v>
      </c>
      <c r="M2288">
        <v>0</v>
      </c>
    </row>
    <row r="2289" spans="1:46" x14ac:dyDescent="0.3">
      <c r="A2289">
        <v>214</v>
      </c>
      <c r="B2289" t="s">
        <v>152</v>
      </c>
      <c r="C2289" t="s">
        <v>98</v>
      </c>
      <c r="D2289" t="s">
        <v>23</v>
      </c>
      <c r="E2289" t="s">
        <v>62</v>
      </c>
      <c r="F2289" s="107">
        <v>45716</v>
      </c>
      <c r="G2289" t="s">
        <v>3872</v>
      </c>
      <c r="H2289" t="s">
        <v>3427</v>
      </c>
      <c r="I2289">
        <v>1</v>
      </c>
      <c r="J2289">
        <v>28.420000076293949</v>
      </c>
      <c r="L2289">
        <v>5.0599999999999996</v>
      </c>
      <c r="M2289">
        <v>23.36</v>
      </c>
    </row>
    <row r="2290" spans="1:46" x14ac:dyDescent="0.3">
      <c r="A2290">
        <v>214</v>
      </c>
      <c r="B2290" t="s">
        <v>152</v>
      </c>
      <c r="C2290" t="s">
        <v>98</v>
      </c>
      <c r="D2290" t="s">
        <v>23</v>
      </c>
      <c r="E2290" t="s">
        <v>62</v>
      </c>
      <c r="F2290" s="107">
        <v>45716</v>
      </c>
      <c r="G2290" t="s">
        <v>3872</v>
      </c>
      <c r="H2290" t="s">
        <v>3421</v>
      </c>
      <c r="I2290">
        <v>5500</v>
      </c>
      <c r="J2290">
        <v>3092.35009765625</v>
      </c>
      <c r="L2290">
        <v>1028.9000000000001</v>
      </c>
      <c r="M2290">
        <v>2063.4499999999998</v>
      </c>
    </row>
    <row r="2291" spans="1:46" x14ac:dyDescent="0.3">
      <c r="A2291">
        <v>217</v>
      </c>
      <c r="B2291" t="s">
        <v>156</v>
      </c>
      <c r="C2291" t="s">
        <v>98</v>
      </c>
      <c r="D2291" t="s">
        <v>23</v>
      </c>
      <c r="E2291" t="s">
        <v>24</v>
      </c>
      <c r="F2291" s="107">
        <v>45716</v>
      </c>
      <c r="G2291" t="s">
        <v>3873</v>
      </c>
      <c r="H2291" t="s">
        <v>3423</v>
      </c>
      <c r="I2291">
        <v>20</v>
      </c>
      <c r="J2291">
        <v>10.11999988555908</v>
      </c>
      <c r="L2291">
        <v>102.1</v>
      </c>
      <c r="M2291">
        <v>907.16</v>
      </c>
      <c r="AS2291">
        <v>102.1</v>
      </c>
    </row>
    <row r="2292" spans="1:46" x14ac:dyDescent="0.3">
      <c r="A2292">
        <v>217</v>
      </c>
      <c r="B2292" t="s">
        <v>156</v>
      </c>
      <c r="C2292" t="s">
        <v>98</v>
      </c>
      <c r="D2292" t="s">
        <v>23</v>
      </c>
      <c r="E2292" t="s">
        <v>24</v>
      </c>
      <c r="F2292" s="107">
        <v>45716</v>
      </c>
      <c r="G2292" t="s">
        <v>3873</v>
      </c>
      <c r="H2292" t="s">
        <v>3426</v>
      </c>
      <c r="I2292">
        <v>20</v>
      </c>
      <c r="J2292">
        <v>0</v>
      </c>
      <c r="L2292">
        <v>0</v>
      </c>
      <c r="M2292">
        <v>0</v>
      </c>
      <c r="AS2292">
        <v>0</v>
      </c>
    </row>
    <row r="2293" spans="1:46" x14ac:dyDescent="0.3">
      <c r="A2293">
        <v>217</v>
      </c>
      <c r="B2293" t="s">
        <v>156</v>
      </c>
      <c r="C2293" t="s">
        <v>98</v>
      </c>
      <c r="D2293" t="s">
        <v>23</v>
      </c>
      <c r="E2293" t="s">
        <v>24</v>
      </c>
      <c r="F2293" s="107">
        <v>45716</v>
      </c>
      <c r="G2293" t="s">
        <v>3873</v>
      </c>
      <c r="H2293" t="s">
        <v>3422</v>
      </c>
      <c r="I2293">
        <v>20</v>
      </c>
      <c r="J2293">
        <v>16.79000091552734</v>
      </c>
      <c r="L2293">
        <v>148.9</v>
      </c>
      <c r="M2293">
        <v>737.9</v>
      </c>
      <c r="AS2293">
        <v>148.9</v>
      </c>
    </row>
    <row r="2294" spans="1:46" x14ac:dyDescent="0.3">
      <c r="A2294">
        <v>217</v>
      </c>
      <c r="B2294" t="s">
        <v>156</v>
      </c>
      <c r="C2294" t="s">
        <v>98</v>
      </c>
      <c r="D2294" t="s">
        <v>23</v>
      </c>
      <c r="E2294" t="s">
        <v>24</v>
      </c>
      <c r="F2294" s="107">
        <v>45716</v>
      </c>
      <c r="G2294" t="s">
        <v>3873</v>
      </c>
      <c r="H2294" t="s">
        <v>3424</v>
      </c>
      <c r="I2294">
        <v>20</v>
      </c>
      <c r="J2294">
        <v>0</v>
      </c>
      <c r="L2294">
        <v>0</v>
      </c>
      <c r="M2294">
        <v>0</v>
      </c>
      <c r="AS2294">
        <v>0</v>
      </c>
    </row>
    <row r="2295" spans="1:46" x14ac:dyDescent="0.3">
      <c r="A2295">
        <v>217</v>
      </c>
      <c r="B2295" t="s">
        <v>156</v>
      </c>
      <c r="C2295" t="s">
        <v>98</v>
      </c>
      <c r="D2295" t="s">
        <v>23</v>
      </c>
      <c r="E2295" t="s">
        <v>24</v>
      </c>
      <c r="F2295" s="107">
        <v>45716</v>
      </c>
      <c r="G2295" t="s">
        <v>3873</v>
      </c>
      <c r="H2295" t="s">
        <v>3427</v>
      </c>
      <c r="I2295">
        <v>20</v>
      </c>
      <c r="J2295">
        <v>17.79999923706055</v>
      </c>
      <c r="L2295">
        <v>5.0599999999999996</v>
      </c>
      <c r="M2295">
        <v>23.36</v>
      </c>
      <c r="AS2295">
        <v>5.0599999999999996</v>
      </c>
    </row>
    <row r="2296" spans="1:46" x14ac:dyDescent="0.3">
      <c r="A2296">
        <v>217</v>
      </c>
      <c r="B2296" t="s">
        <v>156</v>
      </c>
      <c r="C2296" t="s">
        <v>98</v>
      </c>
      <c r="D2296" t="s">
        <v>23</v>
      </c>
      <c r="E2296" t="s">
        <v>24</v>
      </c>
      <c r="F2296" s="107">
        <v>45716</v>
      </c>
      <c r="G2296" t="s">
        <v>3873</v>
      </c>
      <c r="H2296" t="s">
        <v>3421</v>
      </c>
      <c r="I2296">
        <v>20</v>
      </c>
      <c r="J2296">
        <v>61.299999237060547</v>
      </c>
      <c r="L2296">
        <v>1028.9000000000001</v>
      </c>
      <c r="M2296">
        <v>2063.4499999999998</v>
      </c>
      <c r="AS2296">
        <v>1895.64</v>
      </c>
    </row>
    <row r="2297" spans="1:46" x14ac:dyDescent="0.3">
      <c r="A2297">
        <v>218</v>
      </c>
      <c r="B2297" t="s">
        <v>157</v>
      </c>
      <c r="C2297" t="s">
        <v>98</v>
      </c>
      <c r="D2297" t="s">
        <v>23</v>
      </c>
      <c r="E2297" t="s">
        <v>62</v>
      </c>
      <c r="F2297" s="107">
        <v>45716</v>
      </c>
      <c r="G2297" t="s">
        <v>3874</v>
      </c>
      <c r="H2297" t="s">
        <v>3421</v>
      </c>
      <c r="I2297">
        <v>76000</v>
      </c>
      <c r="J2297">
        <v>66782.390625</v>
      </c>
      <c r="N2297">
        <v>66782.39</v>
      </c>
    </row>
    <row r="2298" spans="1:46" x14ac:dyDescent="0.3">
      <c r="A2298">
        <v>218</v>
      </c>
      <c r="B2298" t="s">
        <v>157</v>
      </c>
      <c r="C2298" t="s">
        <v>98</v>
      </c>
      <c r="D2298" t="s">
        <v>23</v>
      </c>
      <c r="E2298" t="s">
        <v>62</v>
      </c>
      <c r="F2298" s="107">
        <v>45716</v>
      </c>
      <c r="G2298" t="s">
        <v>3874</v>
      </c>
      <c r="H2298" t="s">
        <v>3426</v>
      </c>
      <c r="I2298">
        <v>5000</v>
      </c>
      <c r="J2298">
        <v>3660</v>
      </c>
      <c r="N2298">
        <v>3660</v>
      </c>
    </row>
    <row r="2299" spans="1:46" x14ac:dyDescent="0.3">
      <c r="A2299">
        <v>218</v>
      </c>
      <c r="B2299" t="s">
        <v>157</v>
      </c>
      <c r="C2299" t="s">
        <v>98</v>
      </c>
      <c r="D2299" t="s">
        <v>23</v>
      </c>
      <c r="E2299" t="s">
        <v>62</v>
      </c>
      <c r="F2299" s="107">
        <v>45716</v>
      </c>
      <c r="G2299" t="s">
        <v>3874</v>
      </c>
      <c r="H2299" t="s">
        <v>3422</v>
      </c>
      <c r="I2299">
        <v>24000</v>
      </c>
      <c r="J2299">
        <v>20253</v>
      </c>
      <c r="N2299">
        <v>20253</v>
      </c>
    </row>
    <row r="2300" spans="1:46" x14ac:dyDescent="0.3">
      <c r="A2300">
        <v>218</v>
      </c>
      <c r="B2300" t="s">
        <v>157</v>
      </c>
      <c r="C2300" t="s">
        <v>98</v>
      </c>
      <c r="D2300" t="s">
        <v>23</v>
      </c>
      <c r="E2300" t="s">
        <v>62</v>
      </c>
      <c r="F2300" s="107">
        <v>45716</v>
      </c>
      <c r="G2300" t="s">
        <v>3874</v>
      </c>
      <c r="H2300" t="s">
        <v>3424</v>
      </c>
      <c r="I2300">
        <v>5000</v>
      </c>
      <c r="J2300">
        <v>600</v>
      </c>
      <c r="N2300">
        <v>600</v>
      </c>
    </row>
    <row r="2301" spans="1:46" x14ac:dyDescent="0.3">
      <c r="A2301">
        <v>218</v>
      </c>
      <c r="B2301" t="s">
        <v>157</v>
      </c>
      <c r="C2301" t="s">
        <v>98</v>
      </c>
      <c r="D2301" t="s">
        <v>23</v>
      </c>
      <c r="E2301" t="s">
        <v>62</v>
      </c>
      <c r="F2301" s="107">
        <v>45716</v>
      </c>
      <c r="G2301" t="s">
        <v>3874</v>
      </c>
      <c r="H2301" t="s">
        <v>3427</v>
      </c>
      <c r="I2301">
        <v>2000</v>
      </c>
      <c r="J2301">
        <v>1368</v>
      </c>
      <c r="N2301">
        <v>1368</v>
      </c>
    </row>
    <row r="2302" spans="1:46" x14ac:dyDescent="0.3">
      <c r="A2302">
        <v>218</v>
      </c>
      <c r="B2302" t="s">
        <v>157</v>
      </c>
      <c r="C2302" t="s">
        <v>98</v>
      </c>
      <c r="D2302" t="s">
        <v>23</v>
      </c>
      <c r="E2302" t="s">
        <v>62</v>
      </c>
      <c r="F2302" s="107">
        <v>45716</v>
      </c>
      <c r="G2302" t="s">
        <v>3874</v>
      </c>
      <c r="H2302" t="s">
        <v>3423</v>
      </c>
      <c r="I2302">
        <v>76000</v>
      </c>
      <c r="J2302">
        <v>42100</v>
      </c>
      <c r="N2302">
        <v>42100</v>
      </c>
    </row>
    <row r="2303" spans="1:46" x14ac:dyDescent="0.3">
      <c r="A2303">
        <v>225</v>
      </c>
      <c r="B2303" t="s">
        <v>165</v>
      </c>
      <c r="C2303" t="s">
        <v>98</v>
      </c>
      <c r="D2303" t="s">
        <v>23</v>
      </c>
      <c r="E2303" t="s">
        <v>24</v>
      </c>
      <c r="F2303" s="107">
        <v>45716</v>
      </c>
      <c r="G2303" t="s">
        <v>3875</v>
      </c>
      <c r="H2303" t="s">
        <v>3421</v>
      </c>
      <c r="I2303">
        <v>1</v>
      </c>
      <c r="J2303">
        <v>5</v>
      </c>
      <c r="AT2303">
        <v>5</v>
      </c>
    </row>
    <row r="2304" spans="1:46" x14ac:dyDescent="0.3">
      <c r="A2304">
        <v>225</v>
      </c>
      <c r="B2304" t="s">
        <v>165</v>
      </c>
      <c r="C2304" t="s">
        <v>98</v>
      </c>
      <c r="D2304" t="s">
        <v>23</v>
      </c>
      <c r="E2304" t="s">
        <v>24</v>
      </c>
      <c r="F2304" s="107">
        <v>45716</v>
      </c>
      <c r="G2304" t="s">
        <v>3875</v>
      </c>
      <c r="H2304" t="s">
        <v>3423</v>
      </c>
      <c r="I2304">
        <v>1</v>
      </c>
      <c r="J2304">
        <v>3</v>
      </c>
      <c r="AT2304">
        <v>3</v>
      </c>
    </row>
    <row r="2305" spans="1:134" x14ac:dyDescent="0.3">
      <c r="A2305">
        <v>225</v>
      </c>
      <c r="B2305" t="s">
        <v>165</v>
      </c>
      <c r="C2305" t="s">
        <v>98</v>
      </c>
      <c r="D2305" t="s">
        <v>23</v>
      </c>
      <c r="E2305" t="s">
        <v>24</v>
      </c>
      <c r="F2305" s="107">
        <v>45716</v>
      </c>
      <c r="G2305" t="s">
        <v>3875</v>
      </c>
      <c r="H2305" t="s">
        <v>3426</v>
      </c>
      <c r="I2305">
        <v>1</v>
      </c>
      <c r="J2305">
        <v>0</v>
      </c>
      <c r="AT2305">
        <v>0</v>
      </c>
    </row>
    <row r="2306" spans="1:134" x14ac:dyDescent="0.3">
      <c r="A2306">
        <v>225</v>
      </c>
      <c r="B2306" t="s">
        <v>165</v>
      </c>
      <c r="C2306" t="s">
        <v>98</v>
      </c>
      <c r="D2306" t="s">
        <v>23</v>
      </c>
      <c r="E2306" t="s">
        <v>24</v>
      </c>
      <c r="F2306" s="107">
        <v>45716</v>
      </c>
      <c r="G2306" t="s">
        <v>3875</v>
      </c>
      <c r="H2306" t="s">
        <v>3422</v>
      </c>
      <c r="I2306">
        <v>1</v>
      </c>
      <c r="J2306">
        <v>10</v>
      </c>
      <c r="AT2306">
        <v>10</v>
      </c>
    </row>
    <row r="2307" spans="1:134" x14ac:dyDescent="0.3">
      <c r="A2307">
        <v>225</v>
      </c>
      <c r="B2307" t="s">
        <v>165</v>
      </c>
      <c r="C2307" t="s">
        <v>98</v>
      </c>
      <c r="D2307" t="s">
        <v>23</v>
      </c>
      <c r="E2307" t="s">
        <v>24</v>
      </c>
      <c r="F2307" s="107">
        <v>45716</v>
      </c>
      <c r="G2307" t="s">
        <v>3875</v>
      </c>
      <c r="H2307" t="s">
        <v>3424</v>
      </c>
      <c r="I2307">
        <v>1</v>
      </c>
      <c r="J2307">
        <v>1</v>
      </c>
      <c r="AT2307">
        <v>1</v>
      </c>
    </row>
    <row r="2308" spans="1:134" x14ac:dyDescent="0.3">
      <c r="A2308">
        <v>225</v>
      </c>
      <c r="B2308" t="s">
        <v>165</v>
      </c>
      <c r="C2308" t="s">
        <v>98</v>
      </c>
      <c r="D2308" t="s">
        <v>23</v>
      </c>
      <c r="E2308" t="s">
        <v>24</v>
      </c>
      <c r="F2308" s="107">
        <v>45716</v>
      </c>
      <c r="G2308" t="s">
        <v>3875</v>
      </c>
      <c r="H2308" t="s">
        <v>3427</v>
      </c>
      <c r="I2308">
        <v>1</v>
      </c>
      <c r="J2308">
        <v>1</v>
      </c>
      <c r="AT2308">
        <v>1</v>
      </c>
    </row>
    <row r="2309" spans="1:134" x14ac:dyDescent="0.3">
      <c r="A2309">
        <v>434</v>
      </c>
      <c r="B2309" t="s">
        <v>411</v>
      </c>
      <c r="C2309" t="s">
        <v>98</v>
      </c>
      <c r="D2309" t="s">
        <v>23</v>
      </c>
      <c r="E2309" t="s">
        <v>62</v>
      </c>
      <c r="F2309" s="107">
        <v>45716</v>
      </c>
      <c r="G2309" t="s">
        <v>3876</v>
      </c>
      <c r="H2309" t="s">
        <v>3423</v>
      </c>
      <c r="I2309">
        <v>25</v>
      </c>
      <c r="J2309">
        <v>1.169999957084656</v>
      </c>
      <c r="AV2309">
        <v>1.17</v>
      </c>
    </row>
    <row r="2310" spans="1:134" x14ac:dyDescent="0.3">
      <c r="A2310">
        <v>434</v>
      </c>
      <c r="B2310" t="s">
        <v>411</v>
      </c>
      <c r="C2310" t="s">
        <v>98</v>
      </c>
      <c r="D2310" t="s">
        <v>23</v>
      </c>
      <c r="E2310" t="s">
        <v>62</v>
      </c>
      <c r="F2310" s="107">
        <v>45716</v>
      </c>
      <c r="G2310" t="s">
        <v>3876</v>
      </c>
      <c r="H2310" t="s">
        <v>3426</v>
      </c>
      <c r="I2310">
        <v>200</v>
      </c>
      <c r="J2310">
        <v>0</v>
      </c>
      <c r="AV2310">
        <v>0</v>
      </c>
    </row>
    <row r="2311" spans="1:134" x14ac:dyDescent="0.3">
      <c r="A2311">
        <v>434</v>
      </c>
      <c r="B2311" t="s">
        <v>411</v>
      </c>
      <c r="C2311" t="s">
        <v>98</v>
      </c>
      <c r="D2311" t="s">
        <v>23</v>
      </c>
      <c r="E2311" t="s">
        <v>62</v>
      </c>
      <c r="F2311" s="107">
        <v>45716</v>
      </c>
      <c r="G2311" t="s">
        <v>3876</v>
      </c>
      <c r="H2311" t="s">
        <v>3422</v>
      </c>
      <c r="I2311">
        <v>25</v>
      </c>
      <c r="J2311">
        <v>11.80000019073486</v>
      </c>
      <c r="AV2311">
        <v>11.8</v>
      </c>
    </row>
    <row r="2312" spans="1:134" x14ac:dyDescent="0.3">
      <c r="A2312">
        <v>434</v>
      </c>
      <c r="B2312" t="s">
        <v>411</v>
      </c>
      <c r="C2312" t="s">
        <v>98</v>
      </c>
      <c r="D2312" t="s">
        <v>23</v>
      </c>
      <c r="E2312" t="s">
        <v>62</v>
      </c>
      <c r="F2312" s="107">
        <v>45716</v>
      </c>
      <c r="G2312" t="s">
        <v>3876</v>
      </c>
      <c r="H2312" t="s">
        <v>3424</v>
      </c>
      <c r="I2312">
        <v>10</v>
      </c>
      <c r="J2312">
        <v>0</v>
      </c>
      <c r="AV2312">
        <v>0</v>
      </c>
    </row>
    <row r="2313" spans="1:134" x14ac:dyDescent="0.3">
      <c r="A2313">
        <v>434</v>
      </c>
      <c r="B2313" t="s">
        <v>411</v>
      </c>
      <c r="C2313" t="s">
        <v>98</v>
      </c>
      <c r="D2313" t="s">
        <v>23</v>
      </c>
      <c r="E2313" t="s">
        <v>62</v>
      </c>
      <c r="F2313" s="107">
        <v>45716</v>
      </c>
      <c r="G2313" t="s">
        <v>3876</v>
      </c>
      <c r="H2313" t="s">
        <v>3427</v>
      </c>
      <c r="I2313">
        <v>200</v>
      </c>
      <c r="J2313">
        <v>0</v>
      </c>
      <c r="AV2313">
        <v>0</v>
      </c>
    </row>
    <row r="2314" spans="1:134" x14ac:dyDescent="0.3">
      <c r="A2314">
        <v>434</v>
      </c>
      <c r="B2314" t="s">
        <v>411</v>
      </c>
      <c r="C2314" t="s">
        <v>98</v>
      </c>
      <c r="D2314" t="s">
        <v>23</v>
      </c>
      <c r="E2314" t="s">
        <v>62</v>
      </c>
      <c r="F2314" s="107">
        <v>45716</v>
      </c>
      <c r="G2314" t="s">
        <v>3876</v>
      </c>
      <c r="H2314" t="s">
        <v>3421</v>
      </c>
      <c r="I2314">
        <v>100</v>
      </c>
      <c r="J2314">
        <v>58.709999084472663</v>
      </c>
      <c r="AV2314">
        <v>58.71</v>
      </c>
    </row>
    <row r="2315" spans="1:134" x14ac:dyDescent="0.3">
      <c r="A2315">
        <v>436</v>
      </c>
      <c r="B2315" t="s">
        <v>130</v>
      </c>
      <c r="C2315" t="s">
        <v>101</v>
      </c>
      <c r="D2315" t="s">
        <v>23</v>
      </c>
      <c r="E2315" t="s">
        <v>62</v>
      </c>
      <c r="F2315" s="107">
        <v>45716</v>
      </c>
      <c r="G2315" t="s">
        <v>3877</v>
      </c>
      <c r="H2315" t="s">
        <v>3596</v>
      </c>
      <c r="I2315">
        <v>7</v>
      </c>
      <c r="J2315">
        <v>1.4099999666213989</v>
      </c>
      <c r="CP2315">
        <v>1.41</v>
      </c>
    </row>
    <row r="2316" spans="1:134" x14ac:dyDescent="0.3">
      <c r="A2316">
        <v>436</v>
      </c>
      <c r="B2316" t="s">
        <v>130</v>
      </c>
      <c r="C2316" t="s">
        <v>101</v>
      </c>
      <c r="D2316" t="s">
        <v>23</v>
      </c>
      <c r="E2316" t="s">
        <v>62</v>
      </c>
      <c r="F2316" s="107">
        <v>45716</v>
      </c>
      <c r="G2316" t="s">
        <v>3877</v>
      </c>
      <c r="H2316" t="s">
        <v>3595</v>
      </c>
      <c r="I2316">
        <v>7</v>
      </c>
      <c r="J2316">
        <v>1.929999947547913</v>
      </c>
      <c r="CP2316">
        <v>1.93</v>
      </c>
    </row>
    <row r="2317" spans="1:134" x14ac:dyDescent="0.3">
      <c r="A2317">
        <v>485</v>
      </c>
      <c r="B2317" t="s">
        <v>458</v>
      </c>
      <c r="C2317" t="s">
        <v>101</v>
      </c>
      <c r="D2317" t="s">
        <v>23</v>
      </c>
      <c r="E2317" t="s">
        <v>24</v>
      </c>
      <c r="F2317" s="107">
        <v>45716</v>
      </c>
      <c r="G2317" t="s">
        <v>3878</v>
      </c>
      <c r="H2317" t="s">
        <v>3808</v>
      </c>
      <c r="I2317">
        <v>80</v>
      </c>
      <c r="J2317">
        <v>33.330001831054688</v>
      </c>
      <c r="EC2317">
        <v>1</v>
      </c>
      <c r="ED2317">
        <v>3</v>
      </c>
    </row>
    <row r="2318" spans="1:134" x14ac:dyDescent="0.3">
      <c r="A2318">
        <v>485</v>
      </c>
      <c r="B2318" t="s">
        <v>458</v>
      </c>
      <c r="C2318" t="s">
        <v>101</v>
      </c>
      <c r="D2318" t="s">
        <v>23</v>
      </c>
      <c r="E2318" t="s">
        <v>24</v>
      </c>
      <c r="F2318" s="107">
        <v>45716</v>
      </c>
      <c r="G2318" t="s">
        <v>3878</v>
      </c>
      <c r="H2318" t="s">
        <v>3809</v>
      </c>
      <c r="I2318">
        <v>80</v>
      </c>
      <c r="J2318">
        <v>0</v>
      </c>
      <c r="EC2318">
        <v>0</v>
      </c>
      <c r="ED2318">
        <v>0</v>
      </c>
    </row>
    <row r="2319" spans="1:134" x14ac:dyDescent="0.3">
      <c r="A2319">
        <v>485</v>
      </c>
      <c r="B2319" t="s">
        <v>458</v>
      </c>
      <c r="C2319" t="s">
        <v>101</v>
      </c>
      <c r="D2319" t="s">
        <v>23</v>
      </c>
      <c r="E2319" t="s">
        <v>24</v>
      </c>
      <c r="F2319" s="107">
        <v>45716</v>
      </c>
      <c r="G2319" t="s">
        <v>3878</v>
      </c>
      <c r="H2319" t="s">
        <v>3810</v>
      </c>
      <c r="I2319">
        <v>80</v>
      </c>
      <c r="J2319">
        <v>0</v>
      </c>
      <c r="EC2319">
        <v>0</v>
      </c>
      <c r="ED2319">
        <v>0</v>
      </c>
    </row>
    <row r="2320" spans="1:134" x14ac:dyDescent="0.3">
      <c r="A2320">
        <v>485</v>
      </c>
      <c r="B2320" t="s">
        <v>458</v>
      </c>
      <c r="C2320" t="s">
        <v>101</v>
      </c>
      <c r="D2320" t="s">
        <v>23</v>
      </c>
      <c r="E2320" t="s">
        <v>24</v>
      </c>
      <c r="F2320" s="107">
        <v>45716</v>
      </c>
      <c r="G2320" t="s">
        <v>3878</v>
      </c>
      <c r="H2320" t="s">
        <v>3585</v>
      </c>
      <c r="I2320">
        <v>80</v>
      </c>
      <c r="J2320">
        <v>0</v>
      </c>
      <c r="EC2320">
        <v>0</v>
      </c>
      <c r="ED2320">
        <v>0</v>
      </c>
    </row>
    <row r="2321" spans="1:141" x14ac:dyDescent="0.3">
      <c r="A2321">
        <v>485</v>
      </c>
      <c r="B2321" t="s">
        <v>458</v>
      </c>
      <c r="C2321" t="s">
        <v>101</v>
      </c>
      <c r="D2321" t="s">
        <v>23</v>
      </c>
      <c r="E2321" t="s">
        <v>24</v>
      </c>
      <c r="F2321" s="107">
        <v>45716</v>
      </c>
      <c r="G2321" t="s">
        <v>3878</v>
      </c>
      <c r="H2321" t="s">
        <v>76</v>
      </c>
      <c r="I2321">
        <v>80</v>
      </c>
      <c r="J2321">
        <v>0</v>
      </c>
      <c r="EC2321">
        <v>0</v>
      </c>
      <c r="ED2321">
        <v>0</v>
      </c>
    </row>
    <row r="2322" spans="1:141" x14ac:dyDescent="0.3">
      <c r="A2322">
        <v>485</v>
      </c>
      <c r="B2322" t="s">
        <v>458</v>
      </c>
      <c r="C2322" t="s">
        <v>101</v>
      </c>
      <c r="D2322" t="s">
        <v>23</v>
      </c>
      <c r="E2322" t="s">
        <v>24</v>
      </c>
      <c r="F2322" s="107">
        <v>45716</v>
      </c>
      <c r="G2322" t="s">
        <v>3878</v>
      </c>
      <c r="H2322" t="s">
        <v>3811</v>
      </c>
      <c r="I2322">
        <v>80</v>
      </c>
      <c r="J2322">
        <v>0</v>
      </c>
      <c r="EC2322">
        <v>0</v>
      </c>
      <c r="ED2322">
        <v>0</v>
      </c>
    </row>
    <row r="2323" spans="1:141" x14ac:dyDescent="0.3">
      <c r="A2323">
        <v>485</v>
      </c>
      <c r="B2323" t="s">
        <v>458</v>
      </c>
      <c r="C2323" t="s">
        <v>101</v>
      </c>
      <c r="D2323" t="s">
        <v>23</v>
      </c>
      <c r="E2323" t="s">
        <v>24</v>
      </c>
      <c r="F2323" s="107">
        <v>45716</v>
      </c>
      <c r="G2323" t="s">
        <v>3878</v>
      </c>
      <c r="H2323" t="s">
        <v>51</v>
      </c>
      <c r="I2323">
        <v>80</v>
      </c>
      <c r="J2323">
        <v>0</v>
      </c>
      <c r="EC2323">
        <v>0</v>
      </c>
      <c r="ED2323">
        <v>0</v>
      </c>
    </row>
    <row r="2324" spans="1:141" x14ac:dyDescent="0.3">
      <c r="A2324">
        <v>485</v>
      </c>
      <c r="B2324" t="s">
        <v>458</v>
      </c>
      <c r="C2324" t="s">
        <v>101</v>
      </c>
      <c r="D2324" t="s">
        <v>23</v>
      </c>
      <c r="E2324" t="s">
        <v>24</v>
      </c>
      <c r="F2324" s="107">
        <v>45716</v>
      </c>
      <c r="G2324" t="s">
        <v>3878</v>
      </c>
      <c r="H2324" t="s">
        <v>3835</v>
      </c>
      <c r="I2324">
        <v>80</v>
      </c>
      <c r="J2324">
        <v>0</v>
      </c>
      <c r="EC2324">
        <v>0</v>
      </c>
      <c r="ED2324">
        <v>0</v>
      </c>
    </row>
    <row r="2325" spans="1:141" x14ac:dyDescent="0.3">
      <c r="A2325">
        <v>485</v>
      </c>
      <c r="B2325" t="s">
        <v>458</v>
      </c>
      <c r="C2325" t="s">
        <v>101</v>
      </c>
      <c r="D2325" t="s">
        <v>23</v>
      </c>
      <c r="E2325" t="s">
        <v>24</v>
      </c>
      <c r="F2325" s="107">
        <v>45716</v>
      </c>
      <c r="G2325" t="s">
        <v>3878</v>
      </c>
      <c r="H2325" t="s">
        <v>3812</v>
      </c>
      <c r="I2325">
        <v>80</v>
      </c>
      <c r="J2325">
        <v>66.669998168945313</v>
      </c>
      <c r="EC2325">
        <v>2</v>
      </c>
      <c r="ED2325">
        <v>3</v>
      </c>
    </row>
    <row r="2326" spans="1:141" x14ac:dyDescent="0.3">
      <c r="A2326">
        <v>488</v>
      </c>
      <c r="B2326" t="s">
        <v>461</v>
      </c>
      <c r="C2326" t="s">
        <v>101</v>
      </c>
      <c r="D2326" t="s">
        <v>23</v>
      </c>
      <c r="E2326" t="s">
        <v>24</v>
      </c>
      <c r="F2326" s="107">
        <v>45716</v>
      </c>
      <c r="G2326" t="s">
        <v>3879</v>
      </c>
      <c r="H2326" t="s">
        <v>3808</v>
      </c>
      <c r="I2326">
        <v>85</v>
      </c>
      <c r="J2326">
        <v>73.330001831054688</v>
      </c>
      <c r="EE2326">
        <v>22</v>
      </c>
      <c r="EF2326">
        <v>30</v>
      </c>
    </row>
    <row r="2327" spans="1:141" x14ac:dyDescent="0.3">
      <c r="A2327">
        <v>488</v>
      </c>
      <c r="B2327" t="s">
        <v>461</v>
      </c>
      <c r="C2327" t="s">
        <v>101</v>
      </c>
      <c r="D2327" t="s">
        <v>23</v>
      </c>
      <c r="E2327" t="s">
        <v>24</v>
      </c>
      <c r="F2327" s="107">
        <v>45716</v>
      </c>
      <c r="G2327" t="s">
        <v>3879</v>
      </c>
      <c r="H2327" t="s">
        <v>3809</v>
      </c>
      <c r="I2327">
        <v>85</v>
      </c>
      <c r="J2327">
        <v>40</v>
      </c>
      <c r="EE2327">
        <v>4</v>
      </c>
      <c r="EF2327">
        <v>10</v>
      </c>
    </row>
    <row r="2328" spans="1:141" x14ac:dyDescent="0.3">
      <c r="A2328">
        <v>488</v>
      </c>
      <c r="B2328" t="s">
        <v>461</v>
      </c>
      <c r="C2328" t="s">
        <v>101</v>
      </c>
      <c r="D2328" t="s">
        <v>23</v>
      </c>
      <c r="E2328" t="s">
        <v>24</v>
      </c>
      <c r="F2328" s="107">
        <v>45716</v>
      </c>
      <c r="G2328" t="s">
        <v>3879</v>
      </c>
      <c r="H2328" t="s">
        <v>3585</v>
      </c>
      <c r="I2328">
        <v>85</v>
      </c>
      <c r="J2328">
        <v>0</v>
      </c>
      <c r="EE2328">
        <v>0</v>
      </c>
      <c r="EF2328">
        <v>0</v>
      </c>
    </row>
    <row r="2329" spans="1:141" x14ac:dyDescent="0.3">
      <c r="A2329">
        <v>488</v>
      </c>
      <c r="B2329" t="s">
        <v>461</v>
      </c>
      <c r="C2329" t="s">
        <v>101</v>
      </c>
      <c r="D2329" t="s">
        <v>23</v>
      </c>
      <c r="E2329" t="s">
        <v>24</v>
      </c>
      <c r="F2329" s="107">
        <v>45716</v>
      </c>
      <c r="G2329" t="s">
        <v>3879</v>
      </c>
      <c r="H2329" t="s">
        <v>76</v>
      </c>
      <c r="I2329">
        <v>85</v>
      </c>
      <c r="J2329">
        <v>0</v>
      </c>
      <c r="EE2329">
        <v>0</v>
      </c>
      <c r="EF2329">
        <v>0</v>
      </c>
    </row>
    <row r="2330" spans="1:141" x14ac:dyDescent="0.3">
      <c r="A2330">
        <v>488</v>
      </c>
      <c r="B2330" t="s">
        <v>461</v>
      </c>
      <c r="C2330" t="s">
        <v>101</v>
      </c>
      <c r="D2330" t="s">
        <v>23</v>
      </c>
      <c r="E2330" t="s">
        <v>24</v>
      </c>
      <c r="F2330" s="107">
        <v>45716</v>
      </c>
      <c r="G2330" t="s">
        <v>3879</v>
      </c>
      <c r="H2330" t="s">
        <v>3811</v>
      </c>
      <c r="I2330">
        <v>85</v>
      </c>
      <c r="J2330">
        <v>0</v>
      </c>
      <c r="EE2330">
        <v>0</v>
      </c>
      <c r="EF2330">
        <v>0</v>
      </c>
    </row>
    <row r="2331" spans="1:141" x14ac:dyDescent="0.3">
      <c r="A2331">
        <v>488</v>
      </c>
      <c r="B2331" t="s">
        <v>461</v>
      </c>
      <c r="C2331" t="s">
        <v>101</v>
      </c>
      <c r="D2331" t="s">
        <v>23</v>
      </c>
      <c r="E2331" t="s">
        <v>24</v>
      </c>
      <c r="F2331" s="107">
        <v>45716</v>
      </c>
      <c r="G2331" t="s">
        <v>3879</v>
      </c>
      <c r="H2331" t="s">
        <v>3812</v>
      </c>
      <c r="I2331">
        <v>85</v>
      </c>
      <c r="J2331">
        <v>81.360000610351563</v>
      </c>
      <c r="EE2331">
        <v>48</v>
      </c>
      <c r="EF2331">
        <v>59</v>
      </c>
    </row>
    <row r="2332" spans="1:141" x14ac:dyDescent="0.3">
      <c r="A2332">
        <v>488</v>
      </c>
      <c r="B2332" t="s">
        <v>461</v>
      </c>
      <c r="C2332" t="s">
        <v>101</v>
      </c>
      <c r="D2332" t="s">
        <v>23</v>
      </c>
      <c r="E2332" t="s">
        <v>24</v>
      </c>
      <c r="F2332" s="107">
        <v>45716</v>
      </c>
      <c r="G2332" t="s">
        <v>3879</v>
      </c>
      <c r="H2332" t="s">
        <v>51</v>
      </c>
      <c r="I2332">
        <v>85</v>
      </c>
      <c r="J2332">
        <v>0</v>
      </c>
      <c r="EE2332">
        <v>0</v>
      </c>
      <c r="EF2332">
        <v>0</v>
      </c>
    </row>
    <row r="2333" spans="1:141" x14ac:dyDescent="0.3">
      <c r="A2333">
        <v>488</v>
      </c>
      <c r="B2333" t="s">
        <v>461</v>
      </c>
      <c r="C2333" t="s">
        <v>101</v>
      </c>
      <c r="D2333" t="s">
        <v>23</v>
      </c>
      <c r="E2333" t="s">
        <v>24</v>
      </c>
      <c r="F2333" s="107">
        <v>45716</v>
      </c>
      <c r="G2333" t="s">
        <v>3879</v>
      </c>
      <c r="H2333" t="s">
        <v>3835</v>
      </c>
      <c r="I2333">
        <v>85</v>
      </c>
      <c r="J2333">
        <v>100</v>
      </c>
      <c r="EE2333">
        <v>11</v>
      </c>
      <c r="EF2333">
        <v>11</v>
      </c>
    </row>
    <row r="2334" spans="1:141" x14ac:dyDescent="0.3">
      <c r="A2334">
        <v>488</v>
      </c>
      <c r="B2334" t="s">
        <v>461</v>
      </c>
      <c r="C2334" t="s">
        <v>101</v>
      </c>
      <c r="D2334" t="s">
        <v>23</v>
      </c>
      <c r="E2334" t="s">
        <v>24</v>
      </c>
      <c r="F2334" s="107">
        <v>45716</v>
      </c>
      <c r="G2334" t="s">
        <v>3879</v>
      </c>
      <c r="H2334" t="s">
        <v>3810</v>
      </c>
      <c r="I2334">
        <v>85</v>
      </c>
      <c r="J2334">
        <v>76.919998168945313</v>
      </c>
      <c r="EE2334">
        <v>20</v>
      </c>
      <c r="EF2334">
        <v>26</v>
      </c>
    </row>
    <row r="2335" spans="1:141" x14ac:dyDescent="0.3">
      <c r="A2335">
        <v>509</v>
      </c>
      <c r="B2335" t="s">
        <v>2238</v>
      </c>
      <c r="C2335" t="s">
        <v>33</v>
      </c>
      <c r="D2335" t="s">
        <v>23</v>
      </c>
      <c r="E2335" t="s">
        <v>24</v>
      </c>
      <c r="F2335" s="107">
        <v>45716</v>
      </c>
      <c r="G2335" t="s">
        <v>2276</v>
      </c>
      <c r="H2335" t="s">
        <v>3859</v>
      </c>
      <c r="I2335">
        <v>90</v>
      </c>
      <c r="J2335">
        <v>100</v>
      </c>
      <c r="EJ2335">
        <v>6</v>
      </c>
      <c r="EK2335">
        <v>6</v>
      </c>
    </row>
    <row r="2336" spans="1:141" x14ac:dyDescent="0.3">
      <c r="A2336">
        <v>509</v>
      </c>
      <c r="B2336" t="s">
        <v>2238</v>
      </c>
      <c r="C2336" t="s">
        <v>33</v>
      </c>
      <c r="D2336" t="s">
        <v>23</v>
      </c>
      <c r="E2336" t="s">
        <v>24</v>
      </c>
      <c r="F2336" s="107">
        <v>45716</v>
      </c>
      <c r="G2336" t="s">
        <v>2276</v>
      </c>
      <c r="H2336" t="s">
        <v>3860</v>
      </c>
      <c r="I2336">
        <v>90</v>
      </c>
      <c r="J2336">
        <v>0</v>
      </c>
      <c r="EJ2336">
        <v>0</v>
      </c>
      <c r="EK2336">
        <v>0</v>
      </c>
    </row>
    <row r="2337" spans="1:141" x14ac:dyDescent="0.3">
      <c r="A2337">
        <v>509</v>
      </c>
      <c r="B2337" t="s">
        <v>2238</v>
      </c>
      <c r="C2337" t="s">
        <v>33</v>
      </c>
      <c r="D2337" t="s">
        <v>23</v>
      </c>
      <c r="E2337" t="s">
        <v>24</v>
      </c>
      <c r="F2337" s="107">
        <v>45716</v>
      </c>
      <c r="G2337" t="s">
        <v>2276</v>
      </c>
      <c r="H2337" t="s">
        <v>487</v>
      </c>
      <c r="I2337">
        <v>90</v>
      </c>
      <c r="J2337">
        <v>100</v>
      </c>
      <c r="EJ2337">
        <v>100</v>
      </c>
      <c r="EK2337">
        <v>100</v>
      </c>
    </row>
    <row r="2338" spans="1:141" x14ac:dyDescent="0.3">
      <c r="A2338">
        <v>509</v>
      </c>
      <c r="B2338" t="s">
        <v>2238</v>
      </c>
      <c r="C2338" t="s">
        <v>33</v>
      </c>
      <c r="D2338" t="s">
        <v>23</v>
      </c>
      <c r="E2338" t="s">
        <v>24</v>
      </c>
      <c r="F2338" s="107">
        <v>45716</v>
      </c>
      <c r="G2338" t="s">
        <v>2276</v>
      </c>
      <c r="H2338" t="s">
        <v>3861</v>
      </c>
      <c r="I2338">
        <v>90</v>
      </c>
      <c r="J2338">
        <v>0</v>
      </c>
      <c r="EJ2338">
        <v>0</v>
      </c>
      <c r="EK2338">
        <v>0</v>
      </c>
    </row>
    <row r="2339" spans="1:141" x14ac:dyDescent="0.3">
      <c r="A2339">
        <v>509</v>
      </c>
      <c r="B2339" t="s">
        <v>2238</v>
      </c>
      <c r="C2339" t="s">
        <v>33</v>
      </c>
      <c r="D2339" t="s">
        <v>23</v>
      </c>
      <c r="E2339" t="s">
        <v>24</v>
      </c>
      <c r="F2339" s="107">
        <v>45716</v>
      </c>
      <c r="G2339" t="s">
        <v>2276</v>
      </c>
      <c r="H2339" t="s">
        <v>2785</v>
      </c>
      <c r="I2339">
        <v>90</v>
      </c>
      <c r="J2339">
        <v>97.529998779296875</v>
      </c>
      <c r="EJ2339">
        <v>81</v>
      </c>
      <c r="EK2339">
        <v>79</v>
      </c>
    </row>
    <row r="2340" spans="1:141" x14ac:dyDescent="0.3">
      <c r="A2340">
        <v>509</v>
      </c>
      <c r="B2340" t="s">
        <v>2238</v>
      </c>
      <c r="C2340" t="s">
        <v>33</v>
      </c>
      <c r="D2340" t="s">
        <v>23</v>
      </c>
      <c r="E2340" t="s">
        <v>24</v>
      </c>
      <c r="F2340" s="107">
        <v>45716</v>
      </c>
      <c r="G2340" t="s">
        <v>2276</v>
      </c>
      <c r="H2340" t="s">
        <v>2789</v>
      </c>
      <c r="I2340">
        <v>90</v>
      </c>
      <c r="J2340">
        <v>0</v>
      </c>
      <c r="EJ2340">
        <v>0</v>
      </c>
      <c r="EK2340">
        <v>0</v>
      </c>
    </row>
    <row r="2341" spans="1:141" x14ac:dyDescent="0.3">
      <c r="A2341">
        <v>509</v>
      </c>
      <c r="B2341" t="s">
        <v>2238</v>
      </c>
      <c r="C2341" t="s">
        <v>33</v>
      </c>
      <c r="D2341" t="s">
        <v>23</v>
      </c>
      <c r="E2341" t="s">
        <v>24</v>
      </c>
      <c r="F2341" s="107">
        <v>45716</v>
      </c>
      <c r="G2341" t="s">
        <v>2276</v>
      </c>
      <c r="H2341" t="s">
        <v>2790</v>
      </c>
      <c r="I2341">
        <v>90</v>
      </c>
      <c r="J2341">
        <v>0</v>
      </c>
      <c r="EJ2341">
        <v>0</v>
      </c>
      <c r="EK2341">
        <v>0</v>
      </c>
    </row>
    <row r="2342" spans="1:141" x14ac:dyDescent="0.3">
      <c r="A2342">
        <v>509</v>
      </c>
      <c r="B2342" t="s">
        <v>2238</v>
      </c>
      <c r="C2342" t="s">
        <v>33</v>
      </c>
      <c r="D2342" t="s">
        <v>23</v>
      </c>
      <c r="E2342" t="s">
        <v>24</v>
      </c>
      <c r="F2342" s="107">
        <v>45716</v>
      </c>
      <c r="G2342" t="s">
        <v>2276</v>
      </c>
      <c r="H2342" t="s">
        <v>3862</v>
      </c>
      <c r="I2342">
        <v>90</v>
      </c>
      <c r="J2342">
        <v>97.220001220703125</v>
      </c>
      <c r="EJ2342">
        <v>36</v>
      </c>
      <c r="EK2342">
        <v>35</v>
      </c>
    </row>
    <row r="2343" spans="1:141" x14ac:dyDescent="0.3">
      <c r="A2343">
        <v>509</v>
      </c>
      <c r="B2343" t="s">
        <v>2238</v>
      </c>
      <c r="C2343" t="s">
        <v>33</v>
      </c>
      <c r="D2343" t="s">
        <v>23</v>
      </c>
      <c r="E2343" t="s">
        <v>24</v>
      </c>
      <c r="F2343" s="107">
        <v>45716</v>
      </c>
      <c r="G2343" t="s">
        <v>2276</v>
      </c>
      <c r="H2343" t="s">
        <v>2802</v>
      </c>
      <c r="I2343">
        <v>90</v>
      </c>
      <c r="J2343">
        <v>0</v>
      </c>
      <c r="EJ2343">
        <v>0</v>
      </c>
      <c r="EK2343">
        <v>0</v>
      </c>
    </row>
    <row r="2344" spans="1:141" x14ac:dyDescent="0.3">
      <c r="A2344">
        <v>509</v>
      </c>
      <c r="B2344" t="s">
        <v>2238</v>
      </c>
      <c r="C2344" t="s">
        <v>33</v>
      </c>
      <c r="D2344" t="s">
        <v>23</v>
      </c>
      <c r="E2344" t="s">
        <v>24</v>
      </c>
      <c r="F2344" s="107">
        <v>45716</v>
      </c>
      <c r="G2344" t="s">
        <v>2276</v>
      </c>
      <c r="H2344" t="s">
        <v>3863</v>
      </c>
      <c r="I2344">
        <v>90</v>
      </c>
      <c r="J2344">
        <v>0</v>
      </c>
      <c r="EJ2344">
        <v>0</v>
      </c>
      <c r="EK2344">
        <v>0</v>
      </c>
    </row>
    <row r="2345" spans="1:141" x14ac:dyDescent="0.3">
      <c r="A2345">
        <v>509</v>
      </c>
      <c r="B2345" t="s">
        <v>2238</v>
      </c>
      <c r="C2345" t="s">
        <v>33</v>
      </c>
      <c r="D2345" t="s">
        <v>23</v>
      </c>
      <c r="E2345" t="s">
        <v>24</v>
      </c>
      <c r="F2345" s="107">
        <v>45716</v>
      </c>
      <c r="G2345" t="s">
        <v>2276</v>
      </c>
      <c r="H2345" t="s">
        <v>2796</v>
      </c>
      <c r="I2345">
        <v>90</v>
      </c>
      <c r="J2345">
        <v>0</v>
      </c>
      <c r="EJ2345">
        <v>0</v>
      </c>
      <c r="EK2345">
        <v>0</v>
      </c>
    </row>
    <row r="2346" spans="1:141" x14ac:dyDescent="0.3">
      <c r="A2346">
        <v>509</v>
      </c>
      <c r="B2346" t="s">
        <v>2238</v>
      </c>
      <c r="C2346" t="s">
        <v>33</v>
      </c>
      <c r="D2346" t="s">
        <v>23</v>
      </c>
      <c r="E2346" t="s">
        <v>24</v>
      </c>
      <c r="F2346" s="107">
        <v>45716</v>
      </c>
      <c r="G2346" t="s">
        <v>2276</v>
      </c>
      <c r="H2346" t="s">
        <v>3864</v>
      </c>
      <c r="I2346">
        <v>90</v>
      </c>
      <c r="J2346">
        <v>0</v>
      </c>
      <c r="EJ2346">
        <v>0</v>
      </c>
      <c r="EK2346">
        <v>0</v>
      </c>
    </row>
    <row r="2347" spans="1:141" x14ac:dyDescent="0.3">
      <c r="A2347">
        <v>509</v>
      </c>
      <c r="B2347" t="s">
        <v>2238</v>
      </c>
      <c r="C2347" t="s">
        <v>33</v>
      </c>
      <c r="D2347" t="s">
        <v>23</v>
      </c>
      <c r="E2347" t="s">
        <v>24</v>
      </c>
      <c r="F2347" s="107">
        <v>45716</v>
      </c>
      <c r="G2347" t="s">
        <v>2276</v>
      </c>
      <c r="H2347" t="s">
        <v>3866</v>
      </c>
      <c r="I2347">
        <v>90</v>
      </c>
      <c r="J2347">
        <v>0</v>
      </c>
      <c r="EJ2347">
        <v>0</v>
      </c>
      <c r="EK2347">
        <v>0</v>
      </c>
    </row>
    <row r="2348" spans="1:141" x14ac:dyDescent="0.3">
      <c r="A2348">
        <v>509</v>
      </c>
      <c r="B2348" t="s">
        <v>2238</v>
      </c>
      <c r="C2348" t="s">
        <v>33</v>
      </c>
      <c r="D2348" t="s">
        <v>23</v>
      </c>
      <c r="E2348" t="s">
        <v>24</v>
      </c>
      <c r="F2348" s="107">
        <v>45716</v>
      </c>
      <c r="G2348" t="s">
        <v>2276</v>
      </c>
      <c r="H2348" t="s">
        <v>3867</v>
      </c>
      <c r="I2348">
        <v>90</v>
      </c>
      <c r="J2348">
        <v>0</v>
      </c>
      <c r="EJ2348">
        <v>0</v>
      </c>
      <c r="EK2348">
        <v>0</v>
      </c>
    </row>
    <row r="2349" spans="1:141" x14ac:dyDescent="0.3">
      <c r="A2349">
        <v>509</v>
      </c>
      <c r="B2349" t="s">
        <v>2238</v>
      </c>
      <c r="C2349" t="s">
        <v>33</v>
      </c>
      <c r="D2349" t="s">
        <v>23</v>
      </c>
      <c r="E2349" t="s">
        <v>24</v>
      </c>
      <c r="F2349" s="107">
        <v>45716</v>
      </c>
      <c r="G2349" t="s">
        <v>2276</v>
      </c>
      <c r="H2349" t="s">
        <v>3868</v>
      </c>
      <c r="I2349">
        <v>90</v>
      </c>
      <c r="J2349">
        <v>0</v>
      </c>
      <c r="EJ2349">
        <v>0</v>
      </c>
      <c r="EK2349">
        <v>0</v>
      </c>
    </row>
    <row r="2350" spans="1:141" x14ac:dyDescent="0.3">
      <c r="A2350">
        <v>509</v>
      </c>
      <c r="B2350" t="s">
        <v>2238</v>
      </c>
      <c r="C2350" t="s">
        <v>33</v>
      </c>
      <c r="D2350" t="s">
        <v>23</v>
      </c>
      <c r="E2350" t="s">
        <v>24</v>
      </c>
      <c r="F2350" s="107">
        <v>45716</v>
      </c>
      <c r="G2350" t="s">
        <v>2276</v>
      </c>
      <c r="H2350" t="s">
        <v>3869</v>
      </c>
      <c r="I2350">
        <v>90</v>
      </c>
      <c r="J2350">
        <v>0</v>
      </c>
      <c r="EJ2350">
        <v>0</v>
      </c>
      <c r="EK2350">
        <v>0</v>
      </c>
    </row>
    <row r="2351" spans="1:141" x14ac:dyDescent="0.3">
      <c r="A2351">
        <v>509</v>
      </c>
      <c r="B2351" t="s">
        <v>2238</v>
      </c>
      <c r="C2351" t="s">
        <v>33</v>
      </c>
      <c r="D2351" t="s">
        <v>23</v>
      </c>
      <c r="E2351" t="s">
        <v>24</v>
      </c>
      <c r="F2351" s="107">
        <v>45716</v>
      </c>
      <c r="G2351" t="s">
        <v>2276</v>
      </c>
      <c r="H2351" t="s">
        <v>3870</v>
      </c>
      <c r="I2351">
        <v>90</v>
      </c>
      <c r="J2351">
        <v>0</v>
      </c>
      <c r="EJ2351">
        <v>0</v>
      </c>
      <c r="EK2351">
        <v>0</v>
      </c>
    </row>
    <row r="2352" spans="1:141" x14ac:dyDescent="0.3">
      <c r="A2352">
        <v>208</v>
      </c>
      <c r="B2352" t="s">
        <v>149</v>
      </c>
      <c r="C2352" t="s">
        <v>98</v>
      </c>
      <c r="D2352" t="s">
        <v>23</v>
      </c>
      <c r="E2352" t="s">
        <v>62</v>
      </c>
      <c r="F2352" s="107">
        <v>45747</v>
      </c>
      <c r="G2352" t="s">
        <v>3880</v>
      </c>
      <c r="H2352" t="s">
        <v>3421</v>
      </c>
      <c r="I2352">
        <v>950</v>
      </c>
      <c r="J2352">
        <v>721</v>
      </c>
      <c r="K2352">
        <v>721</v>
      </c>
    </row>
    <row r="2353" spans="1:45" x14ac:dyDescent="0.3">
      <c r="A2353">
        <v>208</v>
      </c>
      <c r="B2353" t="s">
        <v>149</v>
      </c>
      <c r="C2353" t="s">
        <v>98</v>
      </c>
      <c r="D2353" t="s">
        <v>23</v>
      </c>
      <c r="E2353" t="s">
        <v>62</v>
      </c>
      <c r="F2353" s="107">
        <v>45747</v>
      </c>
      <c r="G2353" t="s">
        <v>3880</v>
      </c>
      <c r="H2353" t="s">
        <v>3423</v>
      </c>
      <c r="I2353">
        <v>350</v>
      </c>
      <c r="J2353">
        <v>371</v>
      </c>
      <c r="K2353">
        <v>371</v>
      </c>
    </row>
    <row r="2354" spans="1:45" x14ac:dyDescent="0.3">
      <c r="A2354">
        <v>208</v>
      </c>
      <c r="B2354" t="s">
        <v>149</v>
      </c>
      <c r="C2354" t="s">
        <v>98</v>
      </c>
      <c r="D2354" t="s">
        <v>23</v>
      </c>
      <c r="E2354" t="s">
        <v>62</v>
      </c>
      <c r="F2354" s="107">
        <v>45747</v>
      </c>
      <c r="G2354" t="s">
        <v>3880</v>
      </c>
      <c r="H2354" t="s">
        <v>3422</v>
      </c>
      <c r="I2354">
        <v>200</v>
      </c>
      <c r="J2354">
        <v>204</v>
      </c>
      <c r="K2354">
        <v>204</v>
      </c>
    </row>
    <row r="2355" spans="1:45" x14ac:dyDescent="0.3">
      <c r="A2355">
        <v>208</v>
      </c>
      <c r="B2355" t="s">
        <v>149</v>
      </c>
      <c r="C2355" t="s">
        <v>98</v>
      </c>
      <c r="D2355" t="s">
        <v>23</v>
      </c>
      <c r="E2355" t="s">
        <v>62</v>
      </c>
      <c r="F2355" s="107">
        <v>45747</v>
      </c>
      <c r="G2355" t="s">
        <v>3880</v>
      </c>
      <c r="H2355" t="s">
        <v>3424</v>
      </c>
      <c r="I2355">
        <v>0</v>
      </c>
      <c r="J2355">
        <v>0</v>
      </c>
      <c r="K2355">
        <v>0</v>
      </c>
    </row>
    <row r="2356" spans="1:45" x14ac:dyDescent="0.3">
      <c r="A2356">
        <v>208</v>
      </c>
      <c r="B2356" t="s">
        <v>149</v>
      </c>
      <c r="C2356" t="s">
        <v>98</v>
      </c>
      <c r="D2356" t="s">
        <v>23</v>
      </c>
      <c r="E2356" t="s">
        <v>62</v>
      </c>
      <c r="F2356" s="107">
        <v>45747</v>
      </c>
      <c r="G2356" t="s">
        <v>3880</v>
      </c>
      <c r="H2356" t="s">
        <v>3427</v>
      </c>
      <c r="I2356">
        <v>25</v>
      </c>
      <c r="J2356">
        <v>0</v>
      </c>
      <c r="K2356">
        <v>0</v>
      </c>
    </row>
    <row r="2357" spans="1:45" x14ac:dyDescent="0.3">
      <c r="A2357">
        <v>208</v>
      </c>
      <c r="B2357" t="s">
        <v>149</v>
      </c>
      <c r="C2357" t="s">
        <v>98</v>
      </c>
      <c r="D2357" t="s">
        <v>23</v>
      </c>
      <c r="E2357" t="s">
        <v>62</v>
      </c>
      <c r="F2357" s="107">
        <v>45747</v>
      </c>
      <c r="G2357" t="s">
        <v>3880</v>
      </c>
      <c r="H2357" t="s">
        <v>3426</v>
      </c>
      <c r="I2357">
        <v>25</v>
      </c>
      <c r="J2357">
        <v>13.5</v>
      </c>
      <c r="K2357">
        <v>13.5</v>
      </c>
    </row>
    <row r="2358" spans="1:45" x14ac:dyDescent="0.3">
      <c r="A2358">
        <v>214</v>
      </c>
      <c r="B2358" t="s">
        <v>152</v>
      </c>
      <c r="C2358" t="s">
        <v>98</v>
      </c>
      <c r="D2358" t="s">
        <v>23</v>
      </c>
      <c r="E2358" t="s">
        <v>62</v>
      </c>
      <c r="F2358" s="107">
        <v>45747</v>
      </c>
      <c r="G2358" t="s">
        <v>3881</v>
      </c>
      <c r="H2358" t="s">
        <v>3423</v>
      </c>
      <c r="I2358">
        <v>1000</v>
      </c>
      <c r="J2358">
        <v>1286.890014648438</v>
      </c>
      <c r="L2358">
        <v>210.69</v>
      </c>
      <c r="M2358">
        <v>1076.2</v>
      </c>
    </row>
    <row r="2359" spans="1:45" x14ac:dyDescent="0.3">
      <c r="A2359">
        <v>214</v>
      </c>
      <c r="B2359" t="s">
        <v>152</v>
      </c>
      <c r="C2359" t="s">
        <v>98</v>
      </c>
      <c r="D2359" t="s">
        <v>23</v>
      </c>
      <c r="E2359" t="s">
        <v>62</v>
      </c>
      <c r="F2359" s="107">
        <v>45747</v>
      </c>
      <c r="G2359" t="s">
        <v>3881</v>
      </c>
      <c r="H2359" t="s">
        <v>3426</v>
      </c>
      <c r="I2359">
        <v>7500</v>
      </c>
      <c r="J2359">
        <v>37.709999084472663</v>
      </c>
      <c r="L2359">
        <v>22.73</v>
      </c>
      <c r="M2359">
        <v>14.98</v>
      </c>
    </row>
    <row r="2360" spans="1:45" x14ac:dyDescent="0.3">
      <c r="A2360">
        <v>214</v>
      </c>
      <c r="B2360" t="s">
        <v>152</v>
      </c>
      <c r="C2360" t="s">
        <v>98</v>
      </c>
      <c r="D2360" t="s">
        <v>23</v>
      </c>
      <c r="E2360" t="s">
        <v>62</v>
      </c>
      <c r="F2360" s="107">
        <v>45747</v>
      </c>
      <c r="G2360" t="s">
        <v>3881</v>
      </c>
      <c r="H2360" t="s">
        <v>3422</v>
      </c>
      <c r="I2360">
        <v>1000</v>
      </c>
      <c r="J2360">
        <v>1257.77001953125</v>
      </c>
      <c r="L2360">
        <v>120.47</v>
      </c>
      <c r="M2360">
        <v>1137.3</v>
      </c>
    </row>
    <row r="2361" spans="1:45" x14ac:dyDescent="0.3">
      <c r="A2361">
        <v>214</v>
      </c>
      <c r="B2361" t="s">
        <v>152</v>
      </c>
      <c r="C2361" t="s">
        <v>98</v>
      </c>
      <c r="D2361" t="s">
        <v>23</v>
      </c>
      <c r="E2361" t="s">
        <v>62</v>
      </c>
      <c r="F2361" s="107">
        <v>45747</v>
      </c>
      <c r="G2361" t="s">
        <v>3881</v>
      </c>
      <c r="H2361" t="s">
        <v>3424</v>
      </c>
      <c r="I2361">
        <v>1</v>
      </c>
      <c r="J2361">
        <v>0</v>
      </c>
      <c r="L2361">
        <v>0</v>
      </c>
      <c r="M2361">
        <v>0</v>
      </c>
    </row>
    <row r="2362" spans="1:45" x14ac:dyDescent="0.3">
      <c r="A2362">
        <v>214</v>
      </c>
      <c r="B2362" t="s">
        <v>152</v>
      </c>
      <c r="C2362" t="s">
        <v>98</v>
      </c>
      <c r="D2362" t="s">
        <v>23</v>
      </c>
      <c r="E2362" t="s">
        <v>62</v>
      </c>
      <c r="F2362" s="107">
        <v>45747</v>
      </c>
      <c r="G2362" t="s">
        <v>3881</v>
      </c>
      <c r="H2362" t="s">
        <v>3427</v>
      </c>
      <c r="I2362">
        <v>1</v>
      </c>
      <c r="J2362">
        <v>50.580001831054688</v>
      </c>
      <c r="L2362">
        <v>25.82</v>
      </c>
      <c r="M2362">
        <v>24.76</v>
      </c>
    </row>
    <row r="2363" spans="1:45" x14ac:dyDescent="0.3">
      <c r="A2363">
        <v>214</v>
      </c>
      <c r="B2363" t="s">
        <v>152</v>
      </c>
      <c r="C2363" t="s">
        <v>98</v>
      </c>
      <c r="D2363" t="s">
        <v>23</v>
      </c>
      <c r="E2363" t="s">
        <v>62</v>
      </c>
      <c r="F2363" s="107">
        <v>45747</v>
      </c>
      <c r="G2363" t="s">
        <v>3881</v>
      </c>
      <c r="H2363" t="s">
        <v>3421</v>
      </c>
      <c r="I2363">
        <v>5500</v>
      </c>
      <c r="J2363">
        <v>3844.31005859375</v>
      </c>
      <c r="L2363">
        <v>423.31</v>
      </c>
      <c r="M2363">
        <v>3421</v>
      </c>
    </row>
    <row r="2364" spans="1:45" x14ac:dyDescent="0.3">
      <c r="A2364">
        <v>217</v>
      </c>
      <c r="B2364" t="s">
        <v>156</v>
      </c>
      <c r="C2364" t="s">
        <v>98</v>
      </c>
      <c r="D2364" t="s">
        <v>23</v>
      </c>
      <c r="E2364" t="s">
        <v>24</v>
      </c>
      <c r="F2364" s="107">
        <v>45747</v>
      </c>
      <c r="G2364" t="s">
        <v>3882</v>
      </c>
      <c r="H2364" t="s">
        <v>3423</v>
      </c>
      <c r="I2364">
        <v>20</v>
      </c>
      <c r="J2364">
        <v>16.370000839233398</v>
      </c>
      <c r="L2364">
        <v>210.69</v>
      </c>
      <c r="M2364">
        <v>1076.2</v>
      </c>
      <c r="AS2364">
        <v>210.69</v>
      </c>
    </row>
    <row r="2365" spans="1:45" x14ac:dyDescent="0.3">
      <c r="A2365">
        <v>217</v>
      </c>
      <c r="B2365" t="s">
        <v>156</v>
      </c>
      <c r="C2365" t="s">
        <v>98</v>
      </c>
      <c r="D2365" t="s">
        <v>23</v>
      </c>
      <c r="E2365" t="s">
        <v>24</v>
      </c>
      <c r="F2365" s="107">
        <v>45747</v>
      </c>
      <c r="G2365" t="s">
        <v>3882</v>
      </c>
      <c r="H2365" t="s">
        <v>3426</v>
      </c>
      <c r="I2365">
        <v>20</v>
      </c>
      <c r="J2365">
        <v>60.279998779296882</v>
      </c>
      <c r="L2365">
        <v>22.73</v>
      </c>
      <c r="M2365">
        <v>14.98</v>
      </c>
      <c r="AS2365">
        <v>22.73</v>
      </c>
    </row>
    <row r="2366" spans="1:45" x14ac:dyDescent="0.3">
      <c r="A2366">
        <v>217</v>
      </c>
      <c r="B2366" t="s">
        <v>156</v>
      </c>
      <c r="C2366" t="s">
        <v>98</v>
      </c>
      <c r="D2366" t="s">
        <v>23</v>
      </c>
      <c r="E2366" t="s">
        <v>24</v>
      </c>
      <c r="F2366" s="107">
        <v>45747</v>
      </c>
      <c r="G2366" t="s">
        <v>3882</v>
      </c>
      <c r="H2366" t="s">
        <v>3422</v>
      </c>
      <c r="I2366">
        <v>20</v>
      </c>
      <c r="J2366">
        <v>9.5799999237060547</v>
      </c>
      <c r="L2366">
        <v>120.47</v>
      </c>
      <c r="M2366">
        <v>1137.3</v>
      </c>
      <c r="AS2366">
        <v>120.47</v>
      </c>
    </row>
    <row r="2367" spans="1:45" x14ac:dyDescent="0.3">
      <c r="A2367">
        <v>217</v>
      </c>
      <c r="B2367" t="s">
        <v>156</v>
      </c>
      <c r="C2367" t="s">
        <v>98</v>
      </c>
      <c r="D2367" t="s">
        <v>23</v>
      </c>
      <c r="E2367" t="s">
        <v>24</v>
      </c>
      <c r="F2367" s="107">
        <v>45747</v>
      </c>
      <c r="G2367" t="s">
        <v>3882</v>
      </c>
      <c r="H2367" t="s">
        <v>3424</v>
      </c>
      <c r="I2367">
        <v>20</v>
      </c>
      <c r="J2367">
        <v>0</v>
      </c>
      <c r="L2367">
        <v>0</v>
      </c>
      <c r="M2367">
        <v>0</v>
      </c>
      <c r="AS2367">
        <v>0</v>
      </c>
    </row>
    <row r="2368" spans="1:45" x14ac:dyDescent="0.3">
      <c r="A2368">
        <v>217</v>
      </c>
      <c r="B2368" t="s">
        <v>156</v>
      </c>
      <c r="C2368" t="s">
        <v>98</v>
      </c>
      <c r="D2368" t="s">
        <v>23</v>
      </c>
      <c r="E2368" t="s">
        <v>24</v>
      </c>
      <c r="F2368" s="107">
        <v>45747</v>
      </c>
      <c r="G2368" t="s">
        <v>3882</v>
      </c>
      <c r="H2368" t="s">
        <v>3427</v>
      </c>
      <c r="I2368">
        <v>20</v>
      </c>
      <c r="J2368">
        <v>51.049999237060547</v>
      </c>
      <c r="L2368">
        <v>25.82</v>
      </c>
      <c r="M2368">
        <v>24.76</v>
      </c>
      <c r="AS2368">
        <v>25.82</v>
      </c>
    </row>
    <row r="2369" spans="1:47" x14ac:dyDescent="0.3">
      <c r="A2369">
        <v>217</v>
      </c>
      <c r="B2369" t="s">
        <v>156</v>
      </c>
      <c r="C2369" t="s">
        <v>98</v>
      </c>
      <c r="D2369" t="s">
        <v>23</v>
      </c>
      <c r="E2369" t="s">
        <v>24</v>
      </c>
      <c r="F2369" s="107">
        <v>45747</v>
      </c>
      <c r="G2369" t="s">
        <v>3882</v>
      </c>
      <c r="H2369" t="s">
        <v>3421</v>
      </c>
      <c r="I2369">
        <v>20</v>
      </c>
      <c r="J2369">
        <v>36.569999694824219</v>
      </c>
      <c r="L2369">
        <v>423.31</v>
      </c>
      <c r="M2369">
        <v>3421</v>
      </c>
      <c r="AS2369">
        <v>1405.91</v>
      </c>
    </row>
    <row r="2370" spans="1:47" x14ac:dyDescent="0.3">
      <c r="A2370">
        <v>218</v>
      </c>
      <c r="B2370" t="s">
        <v>157</v>
      </c>
      <c r="C2370" t="s">
        <v>98</v>
      </c>
      <c r="D2370" t="s">
        <v>23</v>
      </c>
      <c r="E2370" t="s">
        <v>62</v>
      </c>
      <c r="F2370" s="107">
        <v>45747</v>
      </c>
      <c r="G2370" t="s">
        <v>3883</v>
      </c>
      <c r="H2370" t="s">
        <v>3421</v>
      </c>
      <c r="I2370">
        <v>76000</v>
      </c>
      <c r="J2370">
        <v>76546.4609375</v>
      </c>
      <c r="N2370">
        <v>76546.460000000006</v>
      </c>
    </row>
    <row r="2371" spans="1:47" x14ac:dyDescent="0.3">
      <c r="A2371">
        <v>218</v>
      </c>
      <c r="B2371" t="s">
        <v>157</v>
      </c>
      <c r="C2371" t="s">
        <v>98</v>
      </c>
      <c r="D2371" t="s">
        <v>23</v>
      </c>
      <c r="E2371" t="s">
        <v>62</v>
      </c>
      <c r="F2371" s="107">
        <v>45747</v>
      </c>
      <c r="G2371" t="s">
        <v>3883</v>
      </c>
      <c r="H2371" t="s">
        <v>3423</v>
      </c>
      <c r="I2371">
        <v>76000</v>
      </c>
      <c r="J2371">
        <v>49020</v>
      </c>
      <c r="N2371">
        <v>49020</v>
      </c>
    </row>
    <row r="2372" spans="1:47" x14ac:dyDescent="0.3">
      <c r="A2372">
        <v>218</v>
      </c>
      <c r="B2372" t="s">
        <v>157</v>
      </c>
      <c r="C2372" t="s">
        <v>98</v>
      </c>
      <c r="D2372" t="s">
        <v>23</v>
      </c>
      <c r="E2372" t="s">
        <v>62</v>
      </c>
      <c r="F2372" s="107">
        <v>45747</v>
      </c>
      <c r="G2372" t="s">
        <v>3883</v>
      </c>
      <c r="H2372" t="s">
        <v>3426</v>
      </c>
      <c r="I2372">
        <v>5000</v>
      </c>
      <c r="J2372">
        <v>4260</v>
      </c>
      <c r="N2372">
        <v>4260</v>
      </c>
    </row>
    <row r="2373" spans="1:47" x14ac:dyDescent="0.3">
      <c r="A2373">
        <v>218</v>
      </c>
      <c r="B2373" t="s">
        <v>157</v>
      </c>
      <c r="C2373" t="s">
        <v>98</v>
      </c>
      <c r="D2373" t="s">
        <v>23</v>
      </c>
      <c r="E2373" t="s">
        <v>62</v>
      </c>
      <c r="F2373" s="107">
        <v>45747</v>
      </c>
      <c r="G2373" t="s">
        <v>3883</v>
      </c>
      <c r="H2373" t="s">
        <v>3422</v>
      </c>
      <c r="I2373">
        <v>24000</v>
      </c>
      <c r="J2373">
        <v>24510</v>
      </c>
      <c r="N2373">
        <v>24510</v>
      </c>
    </row>
    <row r="2374" spans="1:47" x14ac:dyDescent="0.3">
      <c r="A2374">
        <v>218</v>
      </c>
      <c r="B2374" t="s">
        <v>157</v>
      </c>
      <c r="C2374" t="s">
        <v>98</v>
      </c>
      <c r="D2374" t="s">
        <v>23</v>
      </c>
      <c r="E2374" t="s">
        <v>62</v>
      </c>
      <c r="F2374" s="107">
        <v>45747</v>
      </c>
      <c r="G2374" t="s">
        <v>3883</v>
      </c>
      <c r="H2374" t="s">
        <v>3424</v>
      </c>
      <c r="I2374">
        <v>5000</v>
      </c>
      <c r="J2374">
        <v>120</v>
      </c>
      <c r="N2374">
        <v>120</v>
      </c>
    </row>
    <row r="2375" spans="1:47" x14ac:dyDescent="0.3">
      <c r="A2375">
        <v>218</v>
      </c>
      <c r="B2375" t="s">
        <v>157</v>
      </c>
      <c r="C2375" t="s">
        <v>98</v>
      </c>
      <c r="D2375" t="s">
        <v>23</v>
      </c>
      <c r="E2375" t="s">
        <v>62</v>
      </c>
      <c r="F2375" s="107">
        <v>45747</v>
      </c>
      <c r="G2375" t="s">
        <v>3883</v>
      </c>
      <c r="H2375" t="s">
        <v>3427</v>
      </c>
      <c r="I2375">
        <v>2000</v>
      </c>
      <c r="J2375">
        <v>1647.079956054688</v>
      </c>
      <c r="N2375">
        <v>1647.08</v>
      </c>
    </row>
    <row r="2376" spans="1:47" x14ac:dyDescent="0.3">
      <c r="A2376">
        <v>225</v>
      </c>
      <c r="B2376" t="s">
        <v>165</v>
      </c>
      <c r="C2376" t="s">
        <v>98</v>
      </c>
      <c r="D2376" t="s">
        <v>23</v>
      </c>
      <c r="E2376" t="s">
        <v>24</v>
      </c>
      <c r="F2376" s="107">
        <v>45747</v>
      </c>
      <c r="G2376" t="s">
        <v>3884</v>
      </c>
      <c r="H2376" t="s">
        <v>3421</v>
      </c>
      <c r="I2376">
        <v>1</v>
      </c>
      <c r="J2376">
        <v>5</v>
      </c>
      <c r="AT2376">
        <v>5</v>
      </c>
    </row>
    <row r="2377" spans="1:47" x14ac:dyDescent="0.3">
      <c r="A2377">
        <v>225</v>
      </c>
      <c r="B2377" t="s">
        <v>165</v>
      </c>
      <c r="C2377" t="s">
        <v>98</v>
      </c>
      <c r="D2377" t="s">
        <v>23</v>
      </c>
      <c r="E2377" t="s">
        <v>24</v>
      </c>
      <c r="F2377" s="107">
        <v>45747</v>
      </c>
      <c r="G2377" t="s">
        <v>3884</v>
      </c>
      <c r="H2377" t="s">
        <v>3423</v>
      </c>
      <c r="I2377">
        <v>1</v>
      </c>
      <c r="J2377">
        <v>3</v>
      </c>
      <c r="AT2377">
        <v>3</v>
      </c>
    </row>
    <row r="2378" spans="1:47" x14ac:dyDescent="0.3">
      <c r="A2378">
        <v>225</v>
      </c>
      <c r="B2378" t="s">
        <v>165</v>
      </c>
      <c r="C2378" t="s">
        <v>98</v>
      </c>
      <c r="D2378" t="s">
        <v>23</v>
      </c>
      <c r="E2378" t="s">
        <v>24</v>
      </c>
      <c r="F2378" s="107">
        <v>45747</v>
      </c>
      <c r="G2378" t="s">
        <v>3884</v>
      </c>
      <c r="H2378" t="s">
        <v>3426</v>
      </c>
      <c r="I2378">
        <v>1</v>
      </c>
      <c r="J2378">
        <v>0</v>
      </c>
      <c r="AT2378">
        <v>0</v>
      </c>
    </row>
    <row r="2379" spans="1:47" x14ac:dyDescent="0.3">
      <c r="A2379">
        <v>225</v>
      </c>
      <c r="B2379" t="s">
        <v>165</v>
      </c>
      <c r="C2379" t="s">
        <v>98</v>
      </c>
      <c r="D2379" t="s">
        <v>23</v>
      </c>
      <c r="E2379" t="s">
        <v>24</v>
      </c>
      <c r="F2379" s="107">
        <v>45747</v>
      </c>
      <c r="G2379" t="s">
        <v>3884</v>
      </c>
      <c r="H2379" t="s">
        <v>3422</v>
      </c>
      <c r="I2379">
        <v>1</v>
      </c>
      <c r="J2379">
        <v>10</v>
      </c>
      <c r="AT2379">
        <v>10</v>
      </c>
    </row>
    <row r="2380" spans="1:47" x14ac:dyDescent="0.3">
      <c r="A2380">
        <v>225</v>
      </c>
      <c r="B2380" t="s">
        <v>165</v>
      </c>
      <c r="C2380" t="s">
        <v>98</v>
      </c>
      <c r="D2380" t="s">
        <v>23</v>
      </c>
      <c r="E2380" t="s">
        <v>24</v>
      </c>
      <c r="F2380" s="107">
        <v>45747</v>
      </c>
      <c r="G2380" t="s">
        <v>3884</v>
      </c>
      <c r="H2380" t="s">
        <v>3424</v>
      </c>
      <c r="I2380">
        <v>1</v>
      </c>
      <c r="J2380">
        <v>2</v>
      </c>
      <c r="AT2380">
        <v>2</v>
      </c>
    </row>
    <row r="2381" spans="1:47" x14ac:dyDescent="0.3">
      <c r="A2381">
        <v>225</v>
      </c>
      <c r="B2381" t="s">
        <v>165</v>
      </c>
      <c r="C2381" t="s">
        <v>98</v>
      </c>
      <c r="D2381" t="s">
        <v>23</v>
      </c>
      <c r="E2381" t="s">
        <v>24</v>
      </c>
      <c r="F2381" s="107">
        <v>45747</v>
      </c>
      <c r="G2381" t="s">
        <v>3884</v>
      </c>
      <c r="H2381" t="s">
        <v>3427</v>
      </c>
      <c r="I2381">
        <v>1</v>
      </c>
      <c r="J2381">
        <v>1</v>
      </c>
      <c r="AT2381">
        <v>1</v>
      </c>
    </row>
    <row r="2382" spans="1:47" x14ac:dyDescent="0.3">
      <c r="A2382">
        <v>239</v>
      </c>
      <c r="B2382" t="s">
        <v>1243</v>
      </c>
      <c r="C2382" t="s">
        <v>33</v>
      </c>
      <c r="D2382" t="s">
        <v>23</v>
      </c>
      <c r="E2382" t="s">
        <v>24</v>
      </c>
      <c r="F2382" s="107">
        <v>45747</v>
      </c>
      <c r="G2382" t="s">
        <v>3885</v>
      </c>
      <c r="H2382" t="s">
        <v>3433</v>
      </c>
      <c r="J2382">
        <v>4</v>
      </c>
      <c r="AU2382">
        <v>4</v>
      </c>
    </row>
    <row r="2383" spans="1:47" x14ac:dyDescent="0.3">
      <c r="A2383">
        <v>239</v>
      </c>
      <c r="B2383" t="s">
        <v>1243</v>
      </c>
      <c r="C2383" t="s">
        <v>33</v>
      </c>
      <c r="D2383" t="s">
        <v>23</v>
      </c>
      <c r="E2383" t="s">
        <v>24</v>
      </c>
      <c r="F2383" s="107">
        <v>45747</v>
      </c>
      <c r="G2383" t="s">
        <v>3885</v>
      </c>
      <c r="H2383" t="s">
        <v>7</v>
      </c>
      <c r="J2383">
        <v>12</v>
      </c>
      <c r="AU2383">
        <v>12</v>
      </c>
    </row>
    <row r="2384" spans="1:47" x14ac:dyDescent="0.3">
      <c r="A2384">
        <v>239</v>
      </c>
      <c r="B2384" t="s">
        <v>1243</v>
      </c>
      <c r="C2384" t="s">
        <v>33</v>
      </c>
      <c r="D2384" t="s">
        <v>23</v>
      </c>
      <c r="E2384" t="s">
        <v>24</v>
      </c>
      <c r="F2384" s="107">
        <v>45747</v>
      </c>
      <c r="G2384" t="s">
        <v>3885</v>
      </c>
      <c r="H2384" t="s">
        <v>3434</v>
      </c>
      <c r="J2384">
        <v>1</v>
      </c>
      <c r="AU2384">
        <v>1</v>
      </c>
    </row>
    <row r="2385" spans="1:134" x14ac:dyDescent="0.3">
      <c r="A2385">
        <v>239</v>
      </c>
      <c r="B2385" t="s">
        <v>1243</v>
      </c>
      <c r="C2385" t="s">
        <v>33</v>
      </c>
      <c r="D2385" t="s">
        <v>23</v>
      </c>
      <c r="E2385" t="s">
        <v>24</v>
      </c>
      <c r="F2385" s="107">
        <v>45747</v>
      </c>
      <c r="G2385" t="s">
        <v>3885</v>
      </c>
      <c r="H2385" t="s">
        <v>3435</v>
      </c>
      <c r="J2385">
        <v>22</v>
      </c>
      <c r="AU2385">
        <v>22</v>
      </c>
    </row>
    <row r="2386" spans="1:134" x14ac:dyDescent="0.3">
      <c r="A2386">
        <v>239</v>
      </c>
      <c r="B2386" t="s">
        <v>1243</v>
      </c>
      <c r="C2386" t="s">
        <v>33</v>
      </c>
      <c r="D2386" t="s">
        <v>23</v>
      </c>
      <c r="E2386" t="s">
        <v>24</v>
      </c>
      <c r="F2386" s="107">
        <v>45747</v>
      </c>
      <c r="G2386" t="s">
        <v>3885</v>
      </c>
      <c r="H2386" t="s">
        <v>2801</v>
      </c>
      <c r="J2386">
        <v>3</v>
      </c>
      <c r="AU2386">
        <v>3</v>
      </c>
    </row>
    <row r="2387" spans="1:134" x14ac:dyDescent="0.3">
      <c r="A2387">
        <v>434</v>
      </c>
      <c r="B2387" t="s">
        <v>411</v>
      </c>
      <c r="C2387" t="s">
        <v>98</v>
      </c>
      <c r="D2387" t="s">
        <v>23</v>
      </c>
      <c r="E2387" t="s">
        <v>62</v>
      </c>
      <c r="F2387" s="107">
        <v>45747</v>
      </c>
      <c r="G2387" t="s">
        <v>3886</v>
      </c>
      <c r="H2387" t="s">
        <v>3423</v>
      </c>
      <c r="I2387">
        <v>25</v>
      </c>
      <c r="J2387">
        <v>1.8400000333786011</v>
      </c>
      <c r="AV2387">
        <v>1.84</v>
      </c>
    </row>
    <row r="2388" spans="1:134" x14ac:dyDescent="0.3">
      <c r="A2388">
        <v>434</v>
      </c>
      <c r="B2388" t="s">
        <v>411</v>
      </c>
      <c r="C2388" t="s">
        <v>98</v>
      </c>
      <c r="D2388" t="s">
        <v>23</v>
      </c>
      <c r="E2388" t="s">
        <v>62</v>
      </c>
      <c r="F2388" s="107">
        <v>45747</v>
      </c>
      <c r="G2388" t="s">
        <v>3886</v>
      </c>
      <c r="H2388" t="s">
        <v>3426</v>
      </c>
      <c r="I2388">
        <v>200</v>
      </c>
      <c r="J2388">
        <v>0</v>
      </c>
      <c r="AV2388">
        <v>0</v>
      </c>
    </row>
    <row r="2389" spans="1:134" x14ac:dyDescent="0.3">
      <c r="A2389">
        <v>434</v>
      </c>
      <c r="B2389" t="s">
        <v>411</v>
      </c>
      <c r="C2389" t="s">
        <v>98</v>
      </c>
      <c r="D2389" t="s">
        <v>23</v>
      </c>
      <c r="E2389" t="s">
        <v>62</v>
      </c>
      <c r="F2389" s="107">
        <v>45747</v>
      </c>
      <c r="G2389" t="s">
        <v>3886</v>
      </c>
      <c r="H2389" t="s">
        <v>3422</v>
      </c>
      <c r="I2389">
        <v>25</v>
      </c>
      <c r="J2389">
        <v>1.3999999761581421</v>
      </c>
      <c r="AV2389">
        <v>1.4</v>
      </c>
    </row>
    <row r="2390" spans="1:134" x14ac:dyDescent="0.3">
      <c r="A2390">
        <v>434</v>
      </c>
      <c r="B2390" t="s">
        <v>411</v>
      </c>
      <c r="C2390" t="s">
        <v>98</v>
      </c>
      <c r="D2390" t="s">
        <v>23</v>
      </c>
      <c r="E2390" t="s">
        <v>62</v>
      </c>
      <c r="F2390" s="107">
        <v>45747</v>
      </c>
      <c r="G2390" t="s">
        <v>3886</v>
      </c>
      <c r="H2390" t="s">
        <v>3424</v>
      </c>
      <c r="I2390">
        <v>10</v>
      </c>
      <c r="J2390">
        <v>0</v>
      </c>
      <c r="AV2390">
        <v>0</v>
      </c>
    </row>
    <row r="2391" spans="1:134" x14ac:dyDescent="0.3">
      <c r="A2391">
        <v>434</v>
      </c>
      <c r="B2391" t="s">
        <v>411</v>
      </c>
      <c r="C2391" t="s">
        <v>98</v>
      </c>
      <c r="D2391" t="s">
        <v>23</v>
      </c>
      <c r="E2391" t="s">
        <v>62</v>
      </c>
      <c r="F2391" s="107">
        <v>45747</v>
      </c>
      <c r="G2391" t="s">
        <v>3886</v>
      </c>
      <c r="H2391" t="s">
        <v>3427</v>
      </c>
      <c r="I2391">
        <v>200</v>
      </c>
      <c r="J2391">
        <v>0</v>
      </c>
      <c r="AV2391">
        <v>0</v>
      </c>
    </row>
    <row r="2392" spans="1:134" x14ac:dyDescent="0.3">
      <c r="A2392">
        <v>434</v>
      </c>
      <c r="B2392" t="s">
        <v>411</v>
      </c>
      <c r="C2392" t="s">
        <v>98</v>
      </c>
      <c r="D2392" t="s">
        <v>23</v>
      </c>
      <c r="E2392" t="s">
        <v>62</v>
      </c>
      <c r="F2392" s="107">
        <v>45747</v>
      </c>
      <c r="G2392" t="s">
        <v>3886</v>
      </c>
      <c r="H2392" t="s">
        <v>3421</v>
      </c>
      <c r="I2392">
        <v>100</v>
      </c>
      <c r="J2392">
        <v>50.049999237060547</v>
      </c>
      <c r="AV2392">
        <v>50.05</v>
      </c>
    </row>
    <row r="2393" spans="1:134" x14ac:dyDescent="0.3">
      <c r="A2393">
        <v>436</v>
      </c>
      <c r="B2393" t="s">
        <v>130</v>
      </c>
      <c r="C2393" t="s">
        <v>101</v>
      </c>
      <c r="D2393" t="s">
        <v>23</v>
      </c>
      <c r="E2393" t="s">
        <v>62</v>
      </c>
      <c r="F2393" s="107">
        <v>45747</v>
      </c>
      <c r="G2393" t="s">
        <v>3887</v>
      </c>
      <c r="H2393" t="s">
        <v>3595</v>
      </c>
      <c r="I2393">
        <v>7</v>
      </c>
      <c r="J2393">
        <v>6.6700000762939453</v>
      </c>
      <c r="CP2393">
        <v>6.67</v>
      </c>
    </row>
    <row r="2394" spans="1:134" x14ac:dyDescent="0.3">
      <c r="A2394">
        <v>436</v>
      </c>
      <c r="B2394" t="s">
        <v>130</v>
      </c>
      <c r="C2394" t="s">
        <v>101</v>
      </c>
      <c r="D2394" t="s">
        <v>23</v>
      </c>
      <c r="E2394" t="s">
        <v>62</v>
      </c>
      <c r="F2394" s="107">
        <v>45747</v>
      </c>
      <c r="G2394" t="s">
        <v>3887</v>
      </c>
      <c r="H2394" t="s">
        <v>3596</v>
      </c>
      <c r="I2394">
        <v>7</v>
      </c>
      <c r="J2394">
        <v>3.9300000667572021</v>
      </c>
      <c r="CP2394">
        <v>3.93</v>
      </c>
    </row>
    <row r="2395" spans="1:134" x14ac:dyDescent="0.3">
      <c r="A2395">
        <v>485</v>
      </c>
      <c r="B2395" t="s">
        <v>458</v>
      </c>
      <c r="C2395" t="s">
        <v>101</v>
      </c>
      <c r="D2395" t="s">
        <v>23</v>
      </c>
      <c r="E2395" t="s">
        <v>24</v>
      </c>
      <c r="F2395" s="107">
        <v>45747</v>
      </c>
      <c r="G2395" t="s">
        <v>3888</v>
      </c>
      <c r="H2395" t="s">
        <v>3808</v>
      </c>
      <c r="I2395">
        <v>80</v>
      </c>
      <c r="J2395">
        <v>100</v>
      </c>
      <c r="EC2395">
        <v>2</v>
      </c>
      <c r="ED2395">
        <v>2</v>
      </c>
    </row>
    <row r="2396" spans="1:134" x14ac:dyDescent="0.3">
      <c r="A2396">
        <v>485</v>
      </c>
      <c r="B2396" t="s">
        <v>458</v>
      </c>
      <c r="C2396" t="s">
        <v>101</v>
      </c>
      <c r="D2396" t="s">
        <v>23</v>
      </c>
      <c r="E2396" t="s">
        <v>24</v>
      </c>
      <c r="F2396" s="107">
        <v>45747</v>
      </c>
      <c r="G2396" t="s">
        <v>3888</v>
      </c>
      <c r="H2396" t="s">
        <v>3809</v>
      </c>
      <c r="I2396">
        <v>80</v>
      </c>
      <c r="J2396">
        <v>0</v>
      </c>
      <c r="EC2396">
        <v>0</v>
      </c>
      <c r="ED2396">
        <v>0</v>
      </c>
    </row>
    <row r="2397" spans="1:134" x14ac:dyDescent="0.3">
      <c r="A2397">
        <v>485</v>
      </c>
      <c r="B2397" t="s">
        <v>458</v>
      </c>
      <c r="C2397" t="s">
        <v>101</v>
      </c>
      <c r="D2397" t="s">
        <v>23</v>
      </c>
      <c r="E2397" t="s">
        <v>24</v>
      </c>
      <c r="F2397" s="107">
        <v>45747</v>
      </c>
      <c r="G2397" t="s">
        <v>3888</v>
      </c>
      <c r="H2397" t="s">
        <v>3810</v>
      </c>
      <c r="I2397">
        <v>80</v>
      </c>
      <c r="J2397">
        <v>0</v>
      </c>
      <c r="EC2397">
        <v>0</v>
      </c>
      <c r="ED2397">
        <v>0</v>
      </c>
    </row>
    <row r="2398" spans="1:134" x14ac:dyDescent="0.3">
      <c r="A2398">
        <v>485</v>
      </c>
      <c r="B2398" t="s">
        <v>458</v>
      </c>
      <c r="C2398" t="s">
        <v>101</v>
      </c>
      <c r="D2398" t="s">
        <v>23</v>
      </c>
      <c r="E2398" t="s">
        <v>24</v>
      </c>
      <c r="F2398" s="107">
        <v>45747</v>
      </c>
      <c r="G2398" t="s">
        <v>3888</v>
      </c>
      <c r="H2398" t="s">
        <v>3585</v>
      </c>
      <c r="I2398">
        <v>80</v>
      </c>
      <c r="J2398">
        <v>0</v>
      </c>
      <c r="EC2398">
        <v>0</v>
      </c>
      <c r="ED2398">
        <v>0</v>
      </c>
    </row>
    <row r="2399" spans="1:134" x14ac:dyDescent="0.3">
      <c r="A2399">
        <v>485</v>
      </c>
      <c r="B2399" t="s">
        <v>458</v>
      </c>
      <c r="C2399" t="s">
        <v>101</v>
      </c>
      <c r="D2399" t="s">
        <v>23</v>
      </c>
      <c r="E2399" t="s">
        <v>24</v>
      </c>
      <c r="F2399" s="107">
        <v>45747</v>
      </c>
      <c r="G2399" t="s">
        <v>3888</v>
      </c>
      <c r="H2399" t="s">
        <v>76</v>
      </c>
      <c r="I2399">
        <v>80</v>
      </c>
      <c r="J2399">
        <v>0</v>
      </c>
      <c r="EC2399">
        <v>0</v>
      </c>
      <c r="ED2399">
        <v>0</v>
      </c>
    </row>
    <row r="2400" spans="1:134" x14ac:dyDescent="0.3">
      <c r="A2400">
        <v>485</v>
      </c>
      <c r="B2400" t="s">
        <v>458</v>
      </c>
      <c r="C2400" t="s">
        <v>101</v>
      </c>
      <c r="D2400" t="s">
        <v>23</v>
      </c>
      <c r="E2400" t="s">
        <v>24</v>
      </c>
      <c r="F2400" s="107">
        <v>45747</v>
      </c>
      <c r="G2400" t="s">
        <v>3888</v>
      </c>
      <c r="H2400" t="s">
        <v>3811</v>
      </c>
      <c r="I2400">
        <v>80</v>
      </c>
      <c r="J2400">
        <v>0</v>
      </c>
      <c r="EC2400">
        <v>0</v>
      </c>
      <c r="ED2400">
        <v>0</v>
      </c>
    </row>
    <row r="2401" spans="1:141" x14ac:dyDescent="0.3">
      <c r="A2401">
        <v>485</v>
      </c>
      <c r="B2401" t="s">
        <v>458</v>
      </c>
      <c r="C2401" t="s">
        <v>101</v>
      </c>
      <c r="D2401" t="s">
        <v>23</v>
      </c>
      <c r="E2401" t="s">
        <v>24</v>
      </c>
      <c r="F2401" s="107">
        <v>45747</v>
      </c>
      <c r="G2401" t="s">
        <v>3888</v>
      </c>
      <c r="H2401" t="s">
        <v>3812</v>
      </c>
      <c r="I2401">
        <v>80</v>
      </c>
      <c r="J2401">
        <v>0</v>
      </c>
      <c r="EC2401">
        <v>0</v>
      </c>
      <c r="ED2401">
        <v>0</v>
      </c>
    </row>
    <row r="2402" spans="1:141" x14ac:dyDescent="0.3">
      <c r="A2402">
        <v>485</v>
      </c>
      <c r="B2402" t="s">
        <v>458</v>
      </c>
      <c r="C2402" t="s">
        <v>101</v>
      </c>
      <c r="D2402" t="s">
        <v>23</v>
      </c>
      <c r="E2402" t="s">
        <v>24</v>
      </c>
      <c r="F2402" s="107">
        <v>45747</v>
      </c>
      <c r="G2402" t="s">
        <v>3888</v>
      </c>
      <c r="H2402" t="s">
        <v>51</v>
      </c>
      <c r="I2402">
        <v>80</v>
      </c>
      <c r="J2402">
        <v>0</v>
      </c>
      <c r="EC2402">
        <v>0</v>
      </c>
      <c r="ED2402">
        <v>0</v>
      </c>
    </row>
    <row r="2403" spans="1:141" x14ac:dyDescent="0.3">
      <c r="A2403">
        <v>485</v>
      </c>
      <c r="B2403" t="s">
        <v>458</v>
      </c>
      <c r="C2403" t="s">
        <v>101</v>
      </c>
      <c r="D2403" t="s">
        <v>23</v>
      </c>
      <c r="E2403" t="s">
        <v>24</v>
      </c>
      <c r="F2403" s="107">
        <v>45747</v>
      </c>
      <c r="G2403" t="s">
        <v>3888</v>
      </c>
      <c r="H2403" t="s">
        <v>3835</v>
      </c>
      <c r="I2403">
        <v>80</v>
      </c>
      <c r="J2403">
        <v>0</v>
      </c>
      <c r="EC2403">
        <v>0</v>
      </c>
      <c r="ED2403">
        <v>0</v>
      </c>
    </row>
    <row r="2404" spans="1:141" x14ac:dyDescent="0.3">
      <c r="A2404">
        <v>488</v>
      </c>
      <c r="B2404" t="s">
        <v>461</v>
      </c>
      <c r="C2404" t="s">
        <v>101</v>
      </c>
      <c r="D2404" t="s">
        <v>23</v>
      </c>
      <c r="E2404" t="s">
        <v>24</v>
      </c>
      <c r="F2404" s="107">
        <v>45747</v>
      </c>
      <c r="G2404" t="s">
        <v>2213</v>
      </c>
      <c r="H2404" t="s">
        <v>3808</v>
      </c>
      <c r="I2404">
        <v>85</v>
      </c>
      <c r="J2404">
        <v>0</v>
      </c>
      <c r="EE2404">
        <v>0</v>
      </c>
      <c r="EF2404">
        <v>0</v>
      </c>
    </row>
    <row r="2405" spans="1:141" x14ac:dyDescent="0.3">
      <c r="A2405">
        <v>488</v>
      </c>
      <c r="B2405" t="s">
        <v>461</v>
      </c>
      <c r="C2405" t="s">
        <v>101</v>
      </c>
      <c r="D2405" t="s">
        <v>23</v>
      </c>
      <c r="E2405" t="s">
        <v>24</v>
      </c>
      <c r="F2405" s="107">
        <v>45747</v>
      </c>
      <c r="G2405" t="s">
        <v>2213</v>
      </c>
      <c r="H2405" t="s">
        <v>3809</v>
      </c>
      <c r="I2405">
        <v>85</v>
      </c>
      <c r="J2405">
        <v>0</v>
      </c>
      <c r="EE2405">
        <v>0</v>
      </c>
      <c r="EF2405">
        <v>0</v>
      </c>
    </row>
    <row r="2406" spans="1:141" x14ac:dyDescent="0.3">
      <c r="A2406">
        <v>488</v>
      </c>
      <c r="B2406" t="s">
        <v>461</v>
      </c>
      <c r="C2406" t="s">
        <v>101</v>
      </c>
      <c r="D2406" t="s">
        <v>23</v>
      </c>
      <c r="E2406" t="s">
        <v>24</v>
      </c>
      <c r="F2406" s="107">
        <v>45747</v>
      </c>
      <c r="G2406" t="s">
        <v>2213</v>
      </c>
      <c r="H2406" t="s">
        <v>3810</v>
      </c>
      <c r="I2406">
        <v>85</v>
      </c>
      <c r="J2406">
        <v>0</v>
      </c>
      <c r="EE2406">
        <v>0</v>
      </c>
      <c r="EF2406">
        <v>0</v>
      </c>
    </row>
    <row r="2407" spans="1:141" x14ac:dyDescent="0.3">
      <c r="A2407">
        <v>488</v>
      </c>
      <c r="B2407" t="s">
        <v>461</v>
      </c>
      <c r="C2407" t="s">
        <v>101</v>
      </c>
      <c r="D2407" t="s">
        <v>23</v>
      </c>
      <c r="E2407" t="s">
        <v>24</v>
      </c>
      <c r="F2407" s="107">
        <v>45747</v>
      </c>
      <c r="G2407" t="s">
        <v>2213</v>
      </c>
      <c r="H2407" t="s">
        <v>3585</v>
      </c>
      <c r="I2407">
        <v>85</v>
      </c>
      <c r="J2407">
        <v>0</v>
      </c>
      <c r="EE2407">
        <v>0</v>
      </c>
      <c r="EF2407">
        <v>0</v>
      </c>
    </row>
    <row r="2408" spans="1:141" x14ac:dyDescent="0.3">
      <c r="A2408">
        <v>488</v>
      </c>
      <c r="B2408" t="s">
        <v>461</v>
      </c>
      <c r="C2408" t="s">
        <v>101</v>
      </c>
      <c r="D2408" t="s">
        <v>23</v>
      </c>
      <c r="E2408" t="s">
        <v>24</v>
      </c>
      <c r="F2408" s="107">
        <v>45747</v>
      </c>
      <c r="G2408" t="s">
        <v>2213</v>
      </c>
      <c r="H2408" t="s">
        <v>76</v>
      </c>
      <c r="I2408">
        <v>85</v>
      </c>
      <c r="J2408">
        <v>0</v>
      </c>
      <c r="EE2408">
        <v>0</v>
      </c>
      <c r="EF2408">
        <v>0</v>
      </c>
    </row>
    <row r="2409" spans="1:141" x14ac:dyDescent="0.3">
      <c r="A2409">
        <v>488</v>
      </c>
      <c r="B2409" t="s">
        <v>461</v>
      </c>
      <c r="C2409" t="s">
        <v>101</v>
      </c>
      <c r="D2409" t="s">
        <v>23</v>
      </c>
      <c r="E2409" t="s">
        <v>24</v>
      </c>
      <c r="F2409" s="107">
        <v>45747</v>
      </c>
      <c r="G2409" t="s">
        <v>2213</v>
      </c>
      <c r="H2409" t="s">
        <v>3811</v>
      </c>
      <c r="I2409">
        <v>85</v>
      </c>
      <c r="J2409">
        <v>0</v>
      </c>
      <c r="EE2409">
        <v>0</v>
      </c>
      <c r="EF2409">
        <v>0</v>
      </c>
    </row>
    <row r="2410" spans="1:141" x14ac:dyDescent="0.3">
      <c r="A2410">
        <v>488</v>
      </c>
      <c r="B2410" t="s">
        <v>461</v>
      </c>
      <c r="C2410" t="s">
        <v>101</v>
      </c>
      <c r="D2410" t="s">
        <v>23</v>
      </c>
      <c r="E2410" t="s">
        <v>24</v>
      </c>
      <c r="F2410" s="107">
        <v>45747</v>
      </c>
      <c r="G2410" t="s">
        <v>2213</v>
      </c>
      <c r="H2410" t="s">
        <v>3812</v>
      </c>
      <c r="I2410">
        <v>85</v>
      </c>
      <c r="J2410">
        <v>0</v>
      </c>
      <c r="EE2410">
        <v>0</v>
      </c>
      <c r="EF2410">
        <v>0</v>
      </c>
    </row>
    <row r="2411" spans="1:141" x14ac:dyDescent="0.3">
      <c r="A2411">
        <v>488</v>
      </c>
      <c r="B2411" t="s">
        <v>461</v>
      </c>
      <c r="C2411" t="s">
        <v>101</v>
      </c>
      <c r="D2411" t="s">
        <v>23</v>
      </c>
      <c r="E2411" t="s">
        <v>24</v>
      </c>
      <c r="F2411" s="107">
        <v>45747</v>
      </c>
      <c r="G2411" t="s">
        <v>2213</v>
      </c>
      <c r="H2411" t="s">
        <v>51</v>
      </c>
      <c r="I2411">
        <v>85</v>
      </c>
      <c r="J2411">
        <v>0</v>
      </c>
      <c r="EE2411">
        <v>0</v>
      </c>
      <c r="EF2411">
        <v>0</v>
      </c>
    </row>
    <row r="2412" spans="1:141" x14ac:dyDescent="0.3">
      <c r="A2412">
        <v>488</v>
      </c>
      <c r="B2412" t="s">
        <v>461</v>
      </c>
      <c r="C2412" t="s">
        <v>101</v>
      </c>
      <c r="D2412" t="s">
        <v>23</v>
      </c>
      <c r="E2412" t="s">
        <v>24</v>
      </c>
      <c r="F2412" s="107">
        <v>45747</v>
      </c>
      <c r="G2412" t="s">
        <v>2213</v>
      </c>
      <c r="H2412" t="s">
        <v>3835</v>
      </c>
      <c r="I2412">
        <v>85</v>
      </c>
      <c r="J2412">
        <v>0</v>
      </c>
      <c r="EE2412">
        <v>0</v>
      </c>
      <c r="EF2412">
        <v>0</v>
      </c>
    </row>
    <row r="2413" spans="1:141" x14ac:dyDescent="0.3">
      <c r="A2413">
        <v>509</v>
      </c>
      <c r="B2413" t="s">
        <v>2238</v>
      </c>
      <c r="C2413" t="s">
        <v>33</v>
      </c>
      <c r="D2413" t="s">
        <v>23</v>
      </c>
      <c r="E2413" t="s">
        <v>24</v>
      </c>
      <c r="F2413" s="107">
        <v>45747</v>
      </c>
      <c r="G2413" t="s">
        <v>2277</v>
      </c>
      <c r="H2413" t="s">
        <v>3859</v>
      </c>
      <c r="I2413">
        <v>90</v>
      </c>
      <c r="J2413">
        <v>100</v>
      </c>
      <c r="EJ2413">
        <v>20</v>
      </c>
      <c r="EK2413">
        <v>20</v>
      </c>
    </row>
    <row r="2414" spans="1:141" x14ac:dyDescent="0.3">
      <c r="A2414">
        <v>509</v>
      </c>
      <c r="B2414" t="s">
        <v>2238</v>
      </c>
      <c r="C2414" t="s">
        <v>33</v>
      </c>
      <c r="D2414" t="s">
        <v>23</v>
      </c>
      <c r="E2414" t="s">
        <v>24</v>
      </c>
      <c r="F2414" s="107">
        <v>45747</v>
      </c>
      <c r="G2414" t="s">
        <v>2277</v>
      </c>
      <c r="H2414" t="s">
        <v>3860</v>
      </c>
      <c r="I2414">
        <v>90</v>
      </c>
      <c r="J2414">
        <v>80</v>
      </c>
      <c r="EJ2414">
        <v>35</v>
      </c>
      <c r="EK2414">
        <v>28</v>
      </c>
    </row>
    <row r="2415" spans="1:141" x14ac:dyDescent="0.3">
      <c r="A2415">
        <v>509</v>
      </c>
      <c r="B2415" t="s">
        <v>2238</v>
      </c>
      <c r="C2415" t="s">
        <v>33</v>
      </c>
      <c r="D2415" t="s">
        <v>23</v>
      </c>
      <c r="E2415" t="s">
        <v>24</v>
      </c>
      <c r="F2415" s="107">
        <v>45747</v>
      </c>
      <c r="G2415" t="s">
        <v>2277</v>
      </c>
      <c r="H2415" t="s">
        <v>487</v>
      </c>
      <c r="I2415">
        <v>90</v>
      </c>
      <c r="J2415">
        <v>100</v>
      </c>
      <c r="EJ2415">
        <v>73</v>
      </c>
      <c r="EK2415">
        <v>73</v>
      </c>
    </row>
    <row r="2416" spans="1:141" x14ac:dyDescent="0.3">
      <c r="A2416">
        <v>509</v>
      </c>
      <c r="B2416" t="s">
        <v>2238</v>
      </c>
      <c r="C2416" t="s">
        <v>33</v>
      </c>
      <c r="D2416" t="s">
        <v>23</v>
      </c>
      <c r="E2416" t="s">
        <v>24</v>
      </c>
      <c r="F2416" s="107">
        <v>45747</v>
      </c>
      <c r="G2416" t="s">
        <v>2277</v>
      </c>
      <c r="H2416" t="s">
        <v>2785</v>
      </c>
      <c r="I2416">
        <v>90</v>
      </c>
      <c r="J2416">
        <v>94</v>
      </c>
      <c r="EJ2416">
        <v>50</v>
      </c>
      <c r="EK2416">
        <v>47</v>
      </c>
    </row>
    <row r="2417" spans="1:141" x14ac:dyDescent="0.3">
      <c r="A2417">
        <v>509</v>
      </c>
      <c r="B2417" t="s">
        <v>2238</v>
      </c>
      <c r="C2417" t="s">
        <v>33</v>
      </c>
      <c r="D2417" t="s">
        <v>23</v>
      </c>
      <c r="E2417" t="s">
        <v>24</v>
      </c>
      <c r="F2417" s="107">
        <v>45747</v>
      </c>
      <c r="G2417" t="s">
        <v>2277</v>
      </c>
      <c r="H2417" t="s">
        <v>2789</v>
      </c>
      <c r="I2417">
        <v>90</v>
      </c>
      <c r="J2417">
        <v>83.330001831054688</v>
      </c>
      <c r="EJ2417">
        <v>12</v>
      </c>
      <c r="EK2417">
        <v>10</v>
      </c>
    </row>
    <row r="2418" spans="1:141" x14ac:dyDescent="0.3">
      <c r="A2418">
        <v>509</v>
      </c>
      <c r="B2418" t="s">
        <v>2238</v>
      </c>
      <c r="C2418" t="s">
        <v>33</v>
      </c>
      <c r="D2418" t="s">
        <v>23</v>
      </c>
      <c r="E2418" t="s">
        <v>24</v>
      </c>
      <c r="F2418" s="107">
        <v>45747</v>
      </c>
      <c r="G2418" t="s">
        <v>2277</v>
      </c>
      <c r="H2418" t="s">
        <v>2790</v>
      </c>
      <c r="I2418">
        <v>90</v>
      </c>
      <c r="J2418">
        <v>100</v>
      </c>
      <c r="EJ2418">
        <v>3</v>
      </c>
      <c r="EK2418">
        <v>3</v>
      </c>
    </row>
    <row r="2419" spans="1:141" x14ac:dyDescent="0.3">
      <c r="A2419">
        <v>509</v>
      </c>
      <c r="B2419" t="s">
        <v>2238</v>
      </c>
      <c r="C2419" t="s">
        <v>33</v>
      </c>
      <c r="D2419" t="s">
        <v>23</v>
      </c>
      <c r="E2419" t="s">
        <v>24</v>
      </c>
      <c r="F2419" s="107">
        <v>45747</v>
      </c>
      <c r="G2419" t="s">
        <v>2277</v>
      </c>
      <c r="H2419" t="s">
        <v>3862</v>
      </c>
      <c r="I2419">
        <v>90</v>
      </c>
      <c r="J2419">
        <v>94.44000244140625</v>
      </c>
      <c r="EJ2419">
        <v>54</v>
      </c>
      <c r="EK2419">
        <v>51</v>
      </c>
    </row>
    <row r="2420" spans="1:141" x14ac:dyDescent="0.3">
      <c r="A2420">
        <v>509</v>
      </c>
      <c r="B2420" t="s">
        <v>2238</v>
      </c>
      <c r="C2420" t="s">
        <v>33</v>
      </c>
      <c r="D2420" t="s">
        <v>23</v>
      </c>
      <c r="E2420" t="s">
        <v>24</v>
      </c>
      <c r="F2420" s="107">
        <v>45747</v>
      </c>
      <c r="G2420" t="s">
        <v>2277</v>
      </c>
      <c r="H2420" t="s">
        <v>2802</v>
      </c>
      <c r="I2420">
        <v>90</v>
      </c>
      <c r="J2420">
        <v>100</v>
      </c>
      <c r="EJ2420">
        <v>25</v>
      </c>
      <c r="EK2420">
        <v>25</v>
      </c>
    </row>
    <row r="2421" spans="1:141" x14ac:dyDescent="0.3">
      <c r="A2421">
        <v>213</v>
      </c>
      <c r="B2421" t="s">
        <v>151</v>
      </c>
      <c r="C2421" t="s">
        <v>98</v>
      </c>
      <c r="D2421" t="s">
        <v>54</v>
      </c>
      <c r="E2421" t="s">
        <v>24</v>
      </c>
      <c r="F2421" s="107">
        <v>45747</v>
      </c>
      <c r="G2421" t="s">
        <v>1049</v>
      </c>
      <c r="H2421" t="s">
        <v>3454</v>
      </c>
      <c r="I2421">
        <v>90</v>
      </c>
      <c r="J2421">
        <v>100</v>
      </c>
      <c r="AW2421">
        <v>51</v>
      </c>
      <c r="AX2421">
        <v>51</v>
      </c>
    </row>
    <row r="2422" spans="1:141" x14ac:dyDescent="0.3">
      <c r="A2422">
        <v>213</v>
      </c>
      <c r="B2422" t="s">
        <v>151</v>
      </c>
      <c r="C2422" t="s">
        <v>98</v>
      </c>
      <c r="D2422" t="s">
        <v>54</v>
      </c>
      <c r="E2422" t="s">
        <v>24</v>
      </c>
      <c r="F2422" s="107">
        <v>45747</v>
      </c>
      <c r="G2422" t="s">
        <v>1049</v>
      </c>
      <c r="H2422" t="s">
        <v>3449</v>
      </c>
      <c r="I2422">
        <v>90</v>
      </c>
      <c r="J2422">
        <v>100</v>
      </c>
      <c r="AW2422">
        <v>9</v>
      </c>
      <c r="AX2422">
        <v>9</v>
      </c>
    </row>
    <row r="2423" spans="1:141" x14ac:dyDescent="0.3">
      <c r="A2423">
        <v>213</v>
      </c>
      <c r="B2423" t="s">
        <v>151</v>
      </c>
      <c r="C2423" t="s">
        <v>98</v>
      </c>
      <c r="D2423" t="s">
        <v>54</v>
      </c>
      <c r="E2423" t="s">
        <v>24</v>
      </c>
      <c r="F2423" s="107">
        <v>45747</v>
      </c>
      <c r="G2423" t="s">
        <v>1049</v>
      </c>
      <c r="H2423" t="s">
        <v>3450</v>
      </c>
      <c r="I2423">
        <v>90</v>
      </c>
      <c r="J2423">
        <v>100</v>
      </c>
      <c r="AW2423">
        <v>19</v>
      </c>
      <c r="AX2423">
        <v>19</v>
      </c>
    </row>
    <row r="2424" spans="1:141" x14ac:dyDescent="0.3">
      <c r="A2424">
        <v>213</v>
      </c>
      <c r="B2424" t="s">
        <v>151</v>
      </c>
      <c r="C2424" t="s">
        <v>98</v>
      </c>
      <c r="D2424" t="s">
        <v>54</v>
      </c>
      <c r="E2424" t="s">
        <v>24</v>
      </c>
      <c r="F2424" s="107">
        <v>45747</v>
      </c>
      <c r="G2424" t="s">
        <v>1049</v>
      </c>
      <c r="H2424" t="s">
        <v>3451</v>
      </c>
      <c r="I2424">
        <v>90</v>
      </c>
      <c r="J2424">
        <v>100</v>
      </c>
      <c r="AW2424">
        <v>6</v>
      </c>
      <c r="AX2424">
        <v>6</v>
      </c>
    </row>
    <row r="2425" spans="1:141" x14ac:dyDescent="0.3">
      <c r="A2425">
        <v>213</v>
      </c>
      <c r="B2425" t="s">
        <v>151</v>
      </c>
      <c r="C2425" t="s">
        <v>98</v>
      </c>
      <c r="D2425" t="s">
        <v>54</v>
      </c>
      <c r="E2425" t="s">
        <v>24</v>
      </c>
      <c r="F2425" s="107">
        <v>45747</v>
      </c>
      <c r="G2425" t="s">
        <v>1049</v>
      </c>
      <c r="H2425" t="s">
        <v>3536</v>
      </c>
      <c r="I2425">
        <v>90</v>
      </c>
      <c r="J2425">
        <v>100</v>
      </c>
      <c r="AW2425">
        <v>10</v>
      </c>
      <c r="AX2425">
        <v>10</v>
      </c>
    </row>
    <row r="2426" spans="1:141" x14ac:dyDescent="0.3">
      <c r="A2426">
        <v>213</v>
      </c>
      <c r="B2426" t="s">
        <v>151</v>
      </c>
      <c r="C2426" t="s">
        <v>98</v>
      </c>
      <c r="D2426" t="s">
        <v>54</v>
      </c>
      <c r="E2426" t="s">
        <v>24</v>
      </c>
      <c r="F2426" s="107">
        <v>45747</v>
      </c>
      <c r="G2426" t="s">
        <v>1049</v>
      </c>
      <c r="H2426" t="s">
        <v>3537</v>
      </c>
      <c r="I2426">
        <v>90</v>
      </c>
      <c r="J2426">
        <v>100</v>
      </c>
      <c r="AW2426">
        <v>2</v>
      </c>
      <c r="AX2426">
        <v>2</v>
      </c>
    </row>
    <row r="2427" spans="1:141" x14ac:dyDescent="0.3">
      <c r="A2427">
        <v>213</v>
      </c>
      <c r="B2427" t="s">
        <v>151</v>
      </c>
      <c r="C2427" t="s">
        <v>98</v>
      </c>
      <c r="D2427" t="s">
        <v>54</v>
      </c>
      <c r="E2427" t="s">
        <v>24</v>
      </c>
      <c r="F2427" s="107">
        <v>45747</v>
      </c>
      <c r="G2427" t="s">
        <v>1049</v>
      </c>
      <c r="H2427" t="s">
        <v>3453</v>
      </c>
      <c r="I2427">
        <v>90</v>
      </c>
      <c r="J2427">
        <v>100</v>
      </c>
      <c r="AW2427">
        <v>24</v>
      </c>
      <c r="AX2427">
        <v>24</v>
      </c>
    </row>
    <row r="2428" spans="1:141" x14ac:dyDescent="0.3">
      <c r="A2428">
        <v>213</v>
      </c>
      <c r="B2428" t="s">
        <v>151</v>
      </c>
      <c r="C2428" t="s">
        <v>98</v>
      </c>
      <c r="D2428" t="s">
        <v>54</v>
      </c>
      <c r="E2428" t="s">
        <v>24</v>
      </c>
      <c r="F2428" s="107">
        <v>45747</v>
      </c>
      <c r="G2428" t="s">
        <v>1049</v>
      </c>
      <c r="H2428" t="s">
        <v>3452</v>
      </c>
      <c r="I2428">
        <v>90</v>
      </c>
      <c r="J2428">
        <v>100</v>
      </c>
      <c r="AW2428">
        <v>10</v>
      </c>
      <c r="AX2428">
        <v>10</v>
      </c>
    </row>
    <row r="2429" spans="1:141" x14ac:dyDescent="0.3">
      <c r="A2429">
        <v>238</v>
      </c>
      <c r="B2429" t="s">
        <v>177</v>
      </c>
      <c r="C2429" t="s">
        <v>98</v>
      </c>
      <c r="D2429" t="s">
        <v>54</v>
      </c>
      <c r="E2429" t="s">
        <v>24</v>
      </c>
      <c r="F2429" s="107">
        <v>45747</v>
      </c>
      <c r="G2429" t="s">
        <v>1239</v>
      </c>
      <c r="H2429" t="s">
        <v>3456</v>
      </c>
      <c r="I2429">
        <v>90</v>
      </c>
      <c r="J2429">
        <v>95.239997863769531</v>
      </c>
      <c r="AY2429">
        <v>20</v>
      </c>
      <c r="AZ2429">
        <v>21</v>
      </c>
    </row>
    <row r="2430" spans="1:141" x14ac:dyDescent="0.3">
      <c r="A2430">
        <v>238</v>
      </c>
      <c r="B2430" t="s">
        <v>177</v>
      </c>
      <c r="C2430" t="s">
        <v>98</v>
      </c>
      <c r="D2430" t="s">
        <v>54</v>
      </c>
      <c r="E2430" t="s">
        <v>24</v>
      </c>
      <c r="F2430" s="107">
        <v>45747</v>
      </c>
      <c r="G2430" t="s">
        <v>1239</v>
      </c>
      <c r="H2430" t="s">
        <v>3457</v>
      </c>
      <c r="I2430">
        <v>90</v>
      </c>
      <c r="J2430">
        <v>88.889999389648438</v>
      </c>
      <c r="AY2430">
        <v>8</v>
      </c>
      <c r="AZ2430">
        <v>9</v>
      </c>
    </row>
    <row r="2431" spans="1:141" x14ac:dyDescent="0.3">
      <c r="A2431">
        <v>238</v>
      </c>
      <c r="B2431" t="s">
        <v>177</v>
      </c>
      <c r="C2431" t="s">
        <v>98</v>
      </c>
      <c r="D2431" t="s">
        <v>54</v>
      </c>
      <c r="E2431" t="s">
        <v>24</v>
      </c>
      <c r="F2431" s="107">
        <v>45747</v>
      </c>
      <c r="G2431" t="s">
        <v>1239</v>
      </c>
      <c r="H2431" t="s">
        <v>3458</v>
      </c>
      <c r="I2431">
        <v>90</v>
      </c>
      <c r="J2431">
        <v>100</v>
      </c>
      <c r="AY2431">
        <v>3</v>
      </c>
      <c r="AZ2431">
        <v>3</v>
      </c>
    </row>
    <row r="2432" spans="1:141" x14ac:dyDescent="0.3">
      <c r="A2432">
        <v>238</v>
      </c>
      <c r="B2432" t="s">
        <v>177</v>
      </c>
      <c r="C2432" t="s">
        <v>98</v>
      </c>
      <c r="D2432" t="s">
        <v>54</v>
      </c>
      <c r="E2432" t="s">
        <v>24</v>
      </c>
      <c r="F2432" s="107">
        <v>45747</v>
      </c>
      <c r="G2432" t="s">
        <v>1239</v>
      </c>
      <c r="H2432" t="s">
        <v>3459</v>
      </c>
      <c r="I2432">
        <v>90</v>
      </c>
      <c r="J2432">
        <v>100</v>
      </c>
      <c r="AY2432">
        <v>3</v>
      </c>
      <c r="AZ2432">
        <v>3</v>
      </c>
    </row>
    <row r="2433" spans="1:81" x14ac:dyDescent="0.3">
      <c r="A2433">
        <v>238</v>
      </c>
      <c r="B2433" t="s">
        <v>177</v>
      </c>
      <c r="C2433" t="s">
        <v>98</v>
      </c>
      <c r="D2433" t="s">
        <v>54</v>
      </c>
      <c r="E2433" t="s">
        <v>24</v>
      </c>
      <c r="F2433" s="107">
        <v>45747</v>
      </c>
      <c r="G2433" t="s">
        <v>1239</v>
      </c>
      <c r="H2433" t="s">
        <v>3539</v>
      </c>
      <c r="I2433">
        <v>90</v>
      </c>
      <c r="J2433">
        <v>0</v>
      </c>
      <c r="AY2433">
        <v>0</v>
      </c>
      <c r="AZ2433">
        <v>0</v>
      </c>
    </row>
    <row r="2434" spans="1:81" x14ac:dyDescent="0.3">
      <c r="A2434">
        <v>238</v>
      </c>
      <c r="B2434" t="s">
        <v>177</v>
      </c>
      <c r="C2434" t="s">
        <v>98</v>
      </c>
      <c r="D2434" t="s">
        <v>54</v>
      </c>
      <c r="E2434" t="s">
        <v>24</v>
      </c>
      <c r="F2434" s="107">
        <v>45747</v>
      </c>
      <c r="G2434" t="s">
        <v>1239</v>
      </c>
      <c r="H2434" t="s">
        <v>3540</v>
      </c>
      <c r="I2434">
        <v>90</v>
      </c>
      <c r="J2434">
        <v>0</v>
      </c>
      <c r="AY2434">
        <v>0</v>
      </c>
      <c r="AZ2434">
        <v>0</v>
      </c>
    </row>
    <row r="2435" spans="1:81" x14ac:dyDescent="0.3">
      <c r="A2435">
        <v>238</v>
      </c>
      <c r="B2435" t="s">
        <v>177</v>
      </c>
      <c r="C2435" t="s">
        <v>98</v>
      </c>
      <c r="D2435" t="s">
        <v>54</v>
      </c>
      <c r="E2435" t="s">
        <v>24</v>
      </c>
      <c r="F2435" s="107">
        <v>45747</v>
      </c>
      <c r="G2435" t="s">
        <v>1239</v>
      </c>
      <c r="H2435" t="s">
        <v>3461</v>
      </c>
      <c r="I2435">
        <v>90</v>
      </c>
      <c r="J2435">
        <v>100</v>
      </c>
      <c r="AY2435">
        <v>2</v>
      </c>
      <c r="AZ2435">
        <v>2</v>
      </c>
    </row>
    <row r="2436" spans="1:81" x14ac:dyDescent="0.3">
      <c r="A2436">
        <v>238</v>
      </c>
      <c r="B2436" t="s">
        <v>177</v>
      </c>
      <c r="C2436" t="s">
        <v>98</v>
      </c>
      <c r="D2436" t="s">
        <v>54</v>
      </c>
      <c r="E2436" t="s">
        <v>24</v>
      </c>
      <c r="F2436" s="107">
        <v>45747</v>
      </c>
      <c r="G2436" t="s">
        <v>1239</v>
      </c>
      <c r="H2436" t="s">
        <v>3460</v>
      </c>
      <c r="I2436">
        <v>90</v>
      </c>
      <c r="J2436">
        <v>100</v>
      </c>
      <c r="AY2436">
        <v>3</v>
      </c>
      <c r="AZ2436">
        <v>3</v>
      </c>
    </row>
    <row r="2437" spans="1:81" x14ac:dyDescent="0.3">
      <c r="A2437">
        <v>373</v>
      </c>
      <c r="B2437" t="s">
        <v>336</v>
      </c>
      <c r="C2437" t="s">
        <v>198</v>
      </c>
      <c r="D2437" t="s">
        <v>54</v>
      </c>
      <c r="E2437" t="s">
        <v>24</v>
      </c>
      <c r="F2437" s="107">
        <v>45747</v>
      </c>
      <c r="G2437" t="s">
        <v>1550</v>
      </c>
      <c r="H2437" t="s">
        <v>56</v>
      </c>
      <c r="I2437">
        <v>100</v>
      </c>
      <c r="J2437">
        <v>110.5299987792969</v>
      </c>
      <c r="BZ2437">
        <v>21</v>
      </c>
      <c r="CA2437">
        <v>19</v>
      </c>
    </row>
    <row r="2438" spans="1:81" x14ac:dyDescent="0.3">
      <c r="A2438">
        <v>373</v>
      </c>
      <c r="B2438" t="s">
        <v>336</v>
      </c>
      <c r="C2438" t="s">
        <v>198</v>
      </c>
      <c r="D2438" t="s">
        <v>54</v>
      </c>
      <c r="E2438" t="s">
        <v>24</v>
      </c>
      <c r="F2438" s="107">
        <v>45747</v>
      </c>
      <c r="G2438" t="s">
        <v>1550</v>
      </c>
      <c r="H2438" t="s">
        <v>3543</v>
      </c>
      <c r="I2438">
        <v>100</v>
      </c>
      <c r="J2438">
        <v>92</v>
      </c>
      <c r="BZ2438">
        <v>23</v>
      </c>
      <c r="CA2438">
        <v>25</v>
      </c>
    </row>
    <row r="2439" spans="1:81" x14ac:dyDescent="0.3">
      <c r="A2439">
        <v>373</v>
      </c>
      <c r="B2439" t="s">
        <v>336</v>
      </c>
      <c r="C2439" t="s">
        <v>198</v>
      </c>
      <c r="D2439" t="s">
        <v>54</v>
      </c>
      <c r="E2439" t="s">
        <v>24</v>
      </c>
      <c r="F2439" s="107">
        <v>45747</v>
      </c>
      <c r="G2439" t="s">
        <v>1550</v>
      </c>
      <c r="H2439" t="s">
        <v>3542</v>
      </c>
      <c r="I2439">
        <v>100</v>
      </c>
      <c r="J2439">
        <v>106.4499969482422</v>
      </c>
      <c r="BZ2439">
        <v>33</v>
      </c>
      <c r="CA2439">
        <v>31</v>
      </c>
    </row>
    <row r="2440" spans="1:81" x14ac:dyDescent="0.3">
      <c r="A2440">
        <v>373</v>
      </c>
      <c r="B2440" t="s">
        <v>336</v>
      </c>
      <c r="C2440" t="s">
        <v>198</v>
      </c>
      <c r="D2440" t="s">
        <v>54</v>
      </c>
      <c r="E2440" t="s">
        <v>24</v>
      </c>
      <c r="F2440" s="107">
        <v>45747</v>
      </c>
      <c r="G2440" t="s">
        <v>1550</v>
      </c>
      <c r="H2440" t="s">
        <v>51</v>
      </c>
      <c r="I2440">
        <v>100</v>
      </c>
      <c r="J2440">
        <v>102.94000244140619</v>
      </c>
      <c r="BZ2440">
        <v>35</v>
      </c>
      <c r="CA2440">
        <v>34</v>
      </c>
    </row>
    <row r="2441" spans="1:81" x14ac:dyDescent="0.3">
      <c r="A2441">
        <v>373</v>
      </c>
      <c r="B2441" t="s">
        <v>336</v>
      </c>
      <c r="C2441" t="s">
        <v>198</v>
      </c>
      <c r="D2441" t="s">
        <v>54</v>
      </c>
      <c r="E2441" t="s">
        <v>24</v>
      </c>
      <c r="F2441" s="107">
        <v>45747</v>
      </c>
      <c r="G2441" t="s">
        <v>1550</v>
      </c>
      <c r="H2441" t="s">
        <v>34</v>
      </c>
      <c r="I2441">
        <v>100</v>
      </c>
      <c r="J2441">
        <v>112</v>
      </c>
      <c r="BZ2441">
        <v>28</v>
      </c>
      <c r="CA2441">
        <v>25</v>
      </c>
    </row>
    <row r="2442" spans="1:81" x14ac:dyDescent="0.3">
      <c r="A2442">
        <v>373</v>
      </c>
      <c r="B2442" t="s">
        <v>336</v>
      </c>
      <c r="C2442" t="s">
        <v>198</v>
      </c>
      <c r="D2442" t="s">
        <v>54</v>
      </c>
      <c r="E2442" t="s">
        <v>24</v>
      </c>
      <c r="F2442" s="107">
        <v>45747</v>
      </c>
      <c r="G2442" t="s">
        <v>1550</v>
      </c>
      <c r="H2442" t="s">
        <v>26</v>
      </c>
      <c r="I2442">
        <v>100</v>
      </c>
      <c r="J2442">
        <v>120.8300018310547</v>
      </c>
      <c r="BZ2442">
        <v>29</v>
      </c>
      <c r="CA2442">
        <v>24</v>
      </c>
    </row>
    <row r="2443" spans="1:81" x14ac:dyDescent="0.3">
      <c r="A2443">
        <v>390</v>
      </c>
      <c r="B2443" t="s">
        <v>356</v>
      </c>
      <c r="C2443" t="s">
        <v>198</v>
      </c>
      <c r="D2443" t="s">
        <v>54</v>
      </c>
      <c r="E2443" t="s">
        <v>24</v>
      </c>
      <c r="F2443" s="107">
        <v>45747</v>
      </c>
      <c r="G2443" t="s">
        <v>1604</v>
      </c>
      <c r="H2443" t="s">
        <v>3511</v>
      </c>
      <c r="I2443">
        <v>100</v>
      </c>
      <c r="J2443">
        <v>190.9100036621094</v>
      </c>
      <c r="CB2443">
        <v>21</v>
      </c>
      <c r="CC2443">
        <v>11</v>
      </c>
    </row>
    <row r="2444" spans="1:81" x14ac:dyDescent="0.3">
      <c r="A2444">
        <v>390</v>
      </c>
      <c r="B2444" t="s">
        <v>356</v>
      </c>
      <c r="C2444" t="s">
        <v>198</v>
      </c>
      <c r="D2444" t="s">
        <v>54</v>
      </c>
      <c r="E2444" t="s">
        <v>24</v>
      </c>
      <c r="F2444" s="107">
        <v>45747</v>
      </c>
      <c r="G2444" t="s">
        <v>1604</v>
      </c>
      <c r="H2444" t="s">
        <v>3512</v>
      </c>
      <c r="I2444">
        <v>100</v>
      </c>
      <c r="J2444">
        <v>87.120002746582031</v>
      </c>
      <c r="CB2444">
        <v>16.170000000000002</v>
      </c>
      <c r="CC2444">
        <v>18.559999999999999</v>
      </c>
    </row>
    <row r="2445" spans="1:81" x14ac:dyDescent="0.3">
      <c r="A2445">
        <v>390</v>
      </c>
      <c r="B2445" t="s">
        <v>356</v>
      </c>
      <c r="C2445" t="s">
        <v>198</v>
      </c>
      <c r="D2445" t="s">
        <v>54</v>
      </c>
      <c r="E2445" t="s">
        <v>24</v>
      </c>
      <c r="F2445" s="107">
        <v>45747</v>
      </c>
      <c r="G2445" t="s">
        <v>1604</v>
      </c>
      <c r="H2445" t="s">
        <v>3513</v>
      </c>
      <c r="I2445">
        <v>100</v>
      </c>
      <c r="J2445">
        <v>226.21000671386719</v>
      </c>
      <c r="CB2445">
        <v>33.75</v>
      </c>
      <c r="CC2445">
        <v>14.92</v>
      </c>
    </row>
    <row r="2446" spans="1:81" x14ac:dyDescent="0.3">
      <c r="A2446">
        <v>390</v>
      </c>
      <c r="B2446" t="s">
        <v>356</v>
      </c>
      <c r="C2446" t="s">
        <v>198</v>
      </c>
      <c r="D2446" t="s">
        <v>54</v>
      </c>
      <c r="E2446" t="s">
        <v>24</v>
      </c>
      <c r="F2446" s="107">
        <v>45747</v>
      </c>
      <c r="G2446" t="s">
        <v>1604</v>
      </c>
      <c r="H2446" t="s">
        <v>3514</v>
      </c>
      <c r="I2446">
        <v>100</v>
      </c>
      <c r="J2446">
        <v>184.5899963378906</v>
      </c>
      <c r="CB2446">
        <v>19.399999999999999</v>
      </c>
      <c r="CC2446">
        <v>10.51</v>
      </c>
    </row>
    <row r="2447" spans="1:81" x14ac:dyDescent="0.3">
      <c r="A2447">
        <v>390</v>
      </c>
      <c r="B2447" t="s">
        <v>356</v>
      </c>
      <c r="C2447" t="s">
        <v>198</v>
      </c>
      <c r="D2447" t="s">
        <v>54</v>
      </c>
      <c r="E2447" t="s">
        <v>24</v>
      </c>
      <c r="F2447" s="107">
        <v>45747</v>
      </c>
      <c r="G2447" t="s">
        <v>1604</v>
      </c>
      <c r="H2447" t="s">
        <v>3515</v>
      </c>
      <c r="I2447">
        <v>100</v>
      </c>
      <c r="J2447">
        <v>93.05999755859375</v>
      </c>
      <c r="CB2447">
        <v>15.83</v>
      </c>
      <c r="CC2447">
        <v>17.010000000000002</v>
      </c>
    </row>
    <row r="2448" spans="1:81" x14ac:dyDescent="0.3">
      <c r="A2448">
        <v>390</v>
      </c>
      <c r="B2448" t="s">
        <v>356</v>
      </c>
      <c r="C2448" t="s">
        <v>198</v>
      </c>
      <c r="D2448" t="s">
        <v>54</v>
      </c>
      <c r="E2448" t="s">
        <v>24</v>
      </c>
      <c r="F2448" s="107">
        <v>45747</v>
      </c>
      <c r="G2448" t="s">
        <v>1604</v>
      </c>
      <c r="H2448" t="s">
        <v>3516</v>
      </c>
      <c r="I2448">
        <v>100</v>
      </c>
      <c r="J2448">
        <v>154.8800048828125</v>
      </c>
      <c r="CB2448">
        <v>30</v>
      </c>
      <c r="CC2448">
        <v>19.37</v>
      </c>
    </row>
    <row r="2449" spans="1:96" x14ac:dyDescent="0.3">
      <c r="A2449">
        <v>390</v>
      </c>
      <c r="B2449" t="s">
        <v>356</v>
      </c>
      <c r="C2449" t="s">
        <v>198</v>
      </c>
      <c r="D2449" t="s">
        <v>54</v>
      </c>
      <c r="E2449" t="s">
        <v>24</v>
      </c>
      <c r="F2449" s="107">
        <v>45747</v>
      </c>
      <c r="G2449" t="s">
        <v>1604</v>
      </c>
      <c r="H2449" t="s">
        <v>3517</v>
      </c>
      <c r="I2449">
        <v>100</v>
      </c>
      <c r="J2449">
        <v>175.67999267578119</v>
      </c>
      <c r="CB2449">
        <v>39</v>
      </c>
      <c r="CC2449">
        <v>22.2</v>
      </c>
    </row>
    <row r="2450" spans="1:96" x14ac:dyDescent="0.3">
      <c r="A2450">
        <v>390</v>
      </c>
      <c r="B2450" t="s">
        <v>356</v>
      </c>
      <c r="C2450" t="s">
        <v>198</v>
      </c>
      <c r="D2450" t="s">
        <v>54</v>
      </c>
      <c r="E2450" t="s">
        <v>24</v>
      </c>
      <c r="F2450" s="107">
        <v>45747</v>
      </c>
      <c r="G2450" t="s">
        <v>1604</v>
      </c>
      <c r="H2450" t="s">
        <v>3518</v>
      </c>
      <c r="I2450">
        <v>100</v>
      </c>
      <c r="J2450">
        <v>120.0800018310547</v>
      </c>
      <c r="CB2450">
        <v>25</v>
      </c>
      <c r="CC2450">
        <v>20.82</v>
      </c>
    </row>
    <row r="2451" spans="1:96" x14ac:dyDescent="0.3">
      <c r="A2451">
        <v>390</v>
      </c>
      <c r="B2451" t="s">
        <v>356</v>
      </c>
      <c r="C2451" t="s">
        <v>198</v>
      </c>
      <c r="D2451" t="s">
        <v>54</v>
      </c>
      <c r="E2451" t="s">
        <v>24</v>
      </c>
      <c r="F2451" s="107">
        <v>45747</v>
      </c>
      <c r="G2451" t="s">
        <v>1604</v>
      </c>
      <c r="H2451" t="s">
        <v>3520</v>
      </c>
      <c r="I2451">
        <v>100</v>
      </c>
      <c r="J2451">
        <v>120.0800018310547</v>
      </c>
      <c r="CB2451">
        <v>25</v>
      </c>
      <c r="CC2451">
        <v>20.82</v>
      </c>
    </row>
    <row r="2452" spans="1:96" x14ac:dyDescent="0.3">
      <c r="A2452">
        <v>390</v>
      </c>
      <c r="B2452" t="s">
        <v>356</v>
      </c>
      <c r="C2452" t="s">
        <v>198</v>
      </c>
      <c r="D2452" t="s">
        <v>54</v>
      </c>
      <c r="E2452" t="s">
        <v>24</v>
      </c>
      <c r="F2452" s="107">
        <v>45747</v>
      </c>
      <c r="G2452" t="s">
        <v>1604</v>
      </c>
      <c r="H2452" t="s">
        <v>3521</v>
      </c>
      <c r="I2452">
        <v>100</v>
      </c>
      <c r="J2452">
        <v>100</v>
      </c>
      <c r="CB2452">
        <v>20.82</v>
      </c>
      <c r="CC2452">
        <v>20.82</v>
      </c>
    </row>
    <row r="2453" spans="1:96" x14ac:dyDescent="0.3">
      <c r="A2453">
        <v>390</v>
      </c>
      <c r="B2453" t="s">
        <v>356</v>
      </c>
      <c r="C2453" t="s">
        <v>198</v>
      </c>
      <c r="D2453" t="s">
        <v>54</v>
      </c>
      <c r="E2453" t="s">
        <v>24</v>
      </c>
      <c r="F2453" s="107">
        <v>45747</v>
      </c>
      <c r="G2453" t="s">
        <v>1604</v>
      </c>
      <c r="H2453" t="s">
        <v>3522</v>
      </c>
      <c r="I2453">
        <v>100</v>
      </c>
      <c r="J2453">
        <v>116.4700012207031</v>
      </c>
      <c r="CB2453">
        <v>24.25</v>
      </c>
      <c r="CC2453">
        <v>20.82</v>
      </c>
    </row>
    <row r="2454" spans="1:96" x14ac:dyDescent="0.3">
      <c r="A2454">
        <v>390</v>
      </c>
      <c r="B2454" t="s">
        <v>356</v>
      </c>
      <c r="C2454" t="s">
        <v>198</v>
      </c>
      <c r="D2454" t="s">
        <v>54</v>
      </c>
      <c r="E2454" t="s">
        <v>24</v>
      </c>
      <c r="F2454" s="107">
        <v>45747</v>
      </c>
      <c r="G2454" t="s">
        <v>1604</v>
      </c>
      <c r="H2454" t="s">
        <v>3519</v>
      </c>
      <c r="I2454">
        <v>100</v>
      </c>
      <c r="J2454">
        <v>117.6999969482422</v>
      </c>
      <c r="CB2454">
        <v>25</v>
      </c>
      <c r="CC2454">
        <v>21.24</v>
      </c>
    </row>
    <row r="2455" spans="1:96" x14ac:dyDescent="0.3">
      <c r="A2455">
        <v>409</v>
      </c>
      <c r="B2455" t="s">
        <v>383</v>
      </c>
      <c r="C2455" t="s">
        <v>46</v>
      </c>
      <c r="D2455" t="s">
        <v>54</v>
      </c>
      <c r="E2455" t="s">
        <v>24</v>
      </c>
      <c r="F2455" s="107">
        <v>45747</v>
      </c>
      <c r="G2455" t="s">
        <v>1650</v>
      </c>
      <c r="H2455" t="s">
        <v>3617</v>
      </c>
      <c r="I2455">
        <v>95</v>
      </c>
      <c r="J2455">
        <v>100</v>
      </c>
      <c r="CQ2455">
        <v>163</v>
      </c>
      <c r="CR2455">
        <v>163</v>
      </c>
    </row>
    <row r="2456" spans="1:96" x14ac:dyDescent="0.3">
      <c r="A2456">
        <v>409</v>
      </c>
      <c r="B2456" t="s">
        <v>383</v>
      </c>
      <c r="C2456" t="s">
        <v>46</v>
      </c>
      <c r="D2456" t="s">
        <v>54</v>
      </c>
      <c r="E2456" t="s">
        <v>24</v>
      </c>
      <c r="F2456" s="107">
        <v>45747</v>
      </c>
      <c r="G2456" t="s">
        <v>1650</v>
      </c>
      <c r="H2456" t="s">
        <v>3616</v>
      </c>
      <c r="I2456">
        <v>95</v>
      </c>
      <c r="J2456">
        <v>100</v>
      </c>
      <c r="CQ2456">
        <v>1308</v>
      </c>
      <c r="CR2456">
        <v>1308</v>
      </c>
    </row>
    <row r="2457" spans="1:96" x14ac:dyDescent="0.3">
      <c r="A2457">
        <v>414</v>
      </c>
      <c r="B2457" t="s">
        <v>390</v>
      </c>
      <c r="C2457" t="s">
        <v>198</v>
      </c>
      <c r="D2457" t="s">
        <v>54</v>
      </c>
      <c r="E2457" t="s">
        <v>24</v>
      </c>
      <c r="F2457" s="107">
        <v>45747</v>
      </c>
      <c r="G2457" t="s">
        <v>1665</v>
      </c>
      <c r="H2457" t="s">
        <v>3547</v>
      </c>
      <c r="I2457">
        <v>100</v>
      </c>
      <c r="J2457">
        <v>96.300003051757813</v>
      </c>
      <c r="CD2457">
        <v>20.83</v>
      </c>
      <c r="CE2457">
        <v>21.63</v>
      </c>
    </row>
    <row r="2458" spans="1:96" x14ac:dyDescent="0.3">
      <c r="A2458">
        <v>414</v>
      </c>
      <c r="B2458" t="s">
        <v>390</v>
      </c>
      <c r="C2458" t="s">
        <v>198</v>
      </c>
      <c r="D2458" t="s">
        <v>54</v>
      </c>
      <c r="E2458" t="s">
        <v>24</v>
      </c>
      <c r="F2458" s="107">
        <v>45747</v>
      </c>
      <c r="G2458" t="s">
        <v>1665</v>
      </c>
      <c r="H2458" t="s">
        <v>3548</v>
      </c>
      <c r="I2458">
        <v>100</v>
      </c>
      <c r="J2458">
        <v>95.319999694824219</v>
      </c>
      <c r="CD2458">
        <v>43.36</v>
      </c>
      <c r="CE2458">
        <v>45.49</v>
      </c>
    </row>
    <row r="2459" spans="1:96" x14ac:dyDescent="0.3">
      <c r="A2459">
        <v>414</v>
      </c>
      <c r="B2459" t="s">
        <v>390</v>
      </c>
      <c r="C2459" t="s">
        <v>198</v>
      </c>
      <c r="D2459" t="s">
        <v>54</v>
      </c>
      <c r="E2459" t="s">
        <v>24</v>
      </c>
      <c r="F2459" s="107">
        <v>45747</v>
      </c>
      <c r="G2459" t="s">
        <v>1665</v>
      </c>
      <c r="H2459" t="s">
        <v>3549</v>
      </c>
      <c r="I2459">
        <v>100</v>
      </c>
      <c r="J2459">
        <v>91.19000244140625</v>
      </c>
      <c r="CD2459">
        <v>38.92</v>
      </c>
      <c r="CE2459">
        <v>42.68</v>
      </c>
    </row>
    <row r="2460" spans="1:96" x14ac:dyDescent="0.3">
      <c r="A2460">
        <v>414</v>
      </c>
      <c r="B2460" t="s">
        <v>390</v>
      </c>
      <c r="C2460" t="s">
        <v>198</v>
      </c>
      <c r="D2460" t="s">
        <v>54</v>
      </c>
      <c r="E2460" t="s">
        <v>24</v>
      </c>
      <c r="F2460" s="107">
        <v>45747</v>
      </c>
      <c r="G2460" t="s">
        <v>1665</v>
      </c>
      <c r="H2460" t="s">
        <v>3551</v>
      </c>
      <c r="I2460">
        <v>100</v>
      </c>
      <c r="J2460">
        <v>186.3399963378906</v>
      </c>
      <c r="CD2460">
        <v>21</v>
      </c>
      <c r="CE2460">
        <v>11.27</v>
      </c>
    </row>
    <row r="2461" spans="1:96" x14ac:dyDescent="0.3">
      <c r="A2461">
        <v>414</v>
      </c>
      <c r="B2461" t="s">
        <v>390</v>
      </c>
      <c r="C2461" t="s">
        <v>198</v>
      </c>
      <c r="D2461" t="s">
        <v>54</v>
      </c>
      <c r="E2461" t="s">
        <v>24</v>
      </c>
      <c r="F2461" s="107">
        <v>45747</v>
      </c>
      <c r="G2461" t="s">
        <v>1665</v>
      </c>
      <c r="H2461" t="s">
        <v>3552</v>
      </c>
      <c r="I2461">
        <v>100</v>
      </c>
      <c r="J2461">
        <v>123.629997253418</v>
      </c>
      <c r="CD2461">
        <v>41.12</v>
      </c>
      <c r="CE2461">
        <v>33.26</v>
      </c>
    </row>
    <row r="2462" spans="1:96" x14ac:dyDescent="0.3">
      <c r="A2462">
        <v>414</v>
      </c>
      <c r="B2462" t="s">
        <v>390</v>
      </c>
      <c r="C2462" t="s">
        <v>198</v>
      </c>
      <c r="D2462" t="s">
        <v>54</v>
      </c>
      <c r="E2462" t="s">
        <v>24</v>
      </c>
      <c r="F2462" s="107">
        <v>45747</v>
      </c>
      <c r="G2462" t="s">
        <v>1665</v>
      </c>
      <c r="H2462" t="s">
        <v>3553</v>
      </c>
      <c r="I2462">
        <v>100</v>
      </c>
      <c r="J2462">
        <v>50.159999847412109</v>
      </c>
      <c r="CD2462">
        <v>23.5</v>
      </c>
      <c r="CE2462">
        <v>46.85</v>
      </c>
    </row>
    <row r="2463" spans="1:96" x14ac:dyDescent="0.3">
      <c r="A2463">
        <v>414</v>
      </c>
      <c r="B2463" t="s">
        <v>390</v>
      </c>
      <c r="C2463" t="s">
        <v>198</v>
      </c>
      <c r="D2463" t="s">
        <v>54</v>
      </c>
      <c r="E2463" t="s">
        <v>24</v>
      </c>
      <c r="F2463" s="107">
        <v>45747</v>
      </c>
      <c r="G2463" t="s">
        <v>1665</v>
      </c>
      <c r="H2463" t="s">
        <v>3554</v>
      </c>
      <c r="I2463">
        <v>100</v>
      </c>
      <c r="J2463">
        <v>89.169998168945313</v>
      </c>
      <c r="CD2463">
        <v>33.75</v>
      </c>
      <c r="CE2463">
        <v>37.85</v>
      </c>
    </row>
    <row r="2464" spans="1:96" x14ac:dyDescent="0.3">
      <c r="A2464">
        <v>414</v>
      </c>
      <c r="B2464" t="s">
        <v>390</v>
      </c>
      <c r="C2464" t="s">
        <v>198</v>
      </c>
      <c r="D2464" t="s">
        <v>54</v>
      </c>
      <c r="E2464" t="s">
        <v>24</v>
      </c>
      <c r="F2464" s="107">
        <v>45747</v>
      </c>
      <c r="G2464" t="s">
        <v>1665</v>
      </c>
      <c r="H2464" t="s">
        <v>3679</v>
      </c>
      <c r="I2464">
        <v>100</v>
      </c>
      <c r="J2464">
        <v>0</v>
      </c>
      <c r="CD2464">
        <v>0</v>
      </c>
      <c r="CE2464">
        <v>0</v>
      </c>
    </row>
    <row r="2465" spans="1:87" x14ac:dyDescent="0.3">
      <c r="A2465">
        <v>414</v>
      </c>
      <c r="B2465" t="s">
        <v>390</v>
      </c>
      <c r="C2465" t="s">
        <v>198</v>
      </c>
      <c r="D2465" t="s">
        <v>54</v>
      </c>
      <c r="E2465" t="s">
        <v>24</v>
      </c>
      <c r="F2465" s="107">
        <v>45747</v>
      </c>
      <c r="G2465" t="s">
        <v>1665</v>
      </c>
      <c r="H2465" t="s">
        <v>3550</v>
      </c>
      <c r="I2465">
        <v>100</v>
      </c>
      <c r="J2465">
        <v>154.16999816894531</v>
      </c>
      <c r="CD2465">
        <v>33.67</v>
      </c>
      <c r="CE2465">
        <v>21.84</v>
      </c>
    </row>
    <row r="2466" spans="1:87" x14ac:dyDescent="0.3">
      <c r="A2466">
        <v>415</v>
      </c>
      <c r="B2466" t="s">
        <v>391</v>
      </c>
      <c r="C2466" t="s">
        <v>198</v>
      </c>
      <c r="D2466" t="s">
        <v>54</v>
      </c>
      <c r="E2466" t="s">
        <v>24</v>
      </c>
      <c r="F2466" s="107">
        <v>45747</v>
      </c>
      <c r="G2466" t="s">
        <v>1681</v>
      </c>
      <c r="H2466" t="s">
        <v>3556</v>
      </c>
      <c r="I2466">
        <v>100</v>
      </c>
      <c r="J2466">
        <v>98.05999755859375</v>
      </c>
      <c r="CF2466">
        <v>30.79</v>
      </c>
      <c r="CG2466">
        <v>31.4</v>
      </c>
    </row>
    <row r="2467" spans="1:87" x14ac:dyDescent="0.3">
      <c r="A2467">
        <v>415</v>
      </c>
      <c r="B2467" t="s">
        <v>391</v>
      </c>
      <c r="C2467" t="s">
        <v>198</v>
      </c>
      <c r="D2467" t="s">
        <v>54</v>
      </c>
      <c r="E2467" t="s">
        <v>24</v>
      </c>
      <c r="F2467" s="107">
        <v>45747</v>
      </c>
      <c r="G2467" t="s">
        <v>1681</v>
      </c>
      <c r="H2467" t="s">
        <v>3557</v>
      </c>
      <c r="I2467">
        <v>100</v>
      </c>
      <c r="J2467">
        <v>91.989997863769531</v>
      </c>
      <c r="CF2467">
        <v>55.9</v>
      </c>
      <c r="CG2467">
        <v>60.77</v>
      </c>
    </row>
    <row r="2468" spans="1:87" x14ac:dyDescent="0.3">
      <c r="A2468">
        <v>415</v>
      </c>
      <c r="B2468" t="s">
        <v>391</v>
      </c>
      <c r="C2468" t="s">
        <v>198</v>
      </c>
      <c r="D2468" t="s">
        <v>54</v>
      </c>
      <c r="E2468" t="s">
        <v>24</v>
      </c>
      <c r="F2468" s="107">
        <v>45747</v>
      </c>
      <c r="G2468" t="s">
        <v>1681</v>
      </c>
      <c r="H2468" t="s">
        <v>3558</v>
      </c>
      <c r="I2468">
        <v>100</v>
      </c>
      <c r="J2468">
        <v>86.529998779296875</v>
      </c>
      <c r="CF2468">
        <v>37.08</v>
      </c>
      <c r="CG2468">
        <v>42.85</v>
      </c>
    </row>
    <row r="2469" spans="1:87" x14ac:dyDescent="0.3">
      <c r="A2469">
        <v>415</v>
      </c>
      <c r="B2469" t="s">
        <v>391</v>
      </c>
      <c r="C2469" t="s">
        <v>198</v>
      </c>
      <c r="D2469" t="s">
        <v>54</v>
      </c>
      <c r="E2469" t="s">
        <v>24</v>
      </c>
      <c r="F2469" s="107">
        <v>45747</v>
      </c>
      <c r="G2469" t="s">
        <v>1681</v>
      </c>
      <c r="H2469" t="s">
        <v>3559</v>
      </c>
      <c r="I2469">
        <v>100</v>
      </c>
      <c r="J2469">
        <v>235.28999328613281</v>
      </c>
      <c r="CF2469">
        <v>63.34</v>
      </c>
      <c r="CG2469">
        <v>26.92</v>
      </c>
    </row>
    <row r="2470" spans="1:87" x14ac:dyDescent="0.3">
      <c r="A2470">
        <v>415</v>
      </c>
      <c r="B2470" t="s">
        <v>391</v>
      </c>
      <c r="C2470" t="s">
        <v>198</v>
      </c>
      <c r="D2470" t="s">
        <v>54</v>
      </c>
      <c r="E2470" t="s">
        <v>24</v>
      </c>
      <c r="F2470" s="107">
        <v>45747</v>
      </c>
      <c r="G2470" t="s">
        <v>1681</v>
      </c>
      <c r="H2470" t="s">
        <v>3560</v>
      </c>
      <c r="I2470">
        <v>100</v>
      </c>
      <c r="J2470">
        <v>86.650001525878906</v>
      </c>
      <c r="CF2470">
        <v>27.66</v>
      </c>
      <c r="CG2470">
        <v>31.92</v>
      </c>
    </row>
    <row r="2471" spans="1:87" x14ac:dyDescent="0.3">
      <c r="A2471">
        <v>415</v>
      </c>
      <c r="B2471" t="s">
        <v>391</v>
      </c>
      <c r="C2471" t="s">
        <v>198</v>
      </c>
      <c r="D2471" t="s">
        <v>54</v>
      </c>
      <c r="E2471" t="s">
        <v>24</v>
      </c>
      <c r="F2471" s="107">
        <v>45747</v>
      </c>
      <c r="G2471" t="s">
        <v>1681</v>
      </c>
      <c r="H2471" t="s">
        <v>3561</v>
      </c>
      <c r="I2471">
        <v>100</v>
      </c>
      <c r="J2471">
        <v>125.0400009155273</v>
      </c>
      <c r="CF2471">
        <v>37.5</v>
      </c>
      <c r="CG2471">
        <v>29.99</v>
      </c>
    </row>
    <row r="2472" spans="1:87" x14ac:dyDescent="0.3">
      <c r="A2472">
        <v>415</v>
      </c>
      <c r="B2472" t="s">
        <v>391</v>
      </c>
      <c r="C2472" t="s">
        <v>198</v>
      </c>
      <c r="D2472" t="s">
        <v>54</v>
      </c>
      <c r="E2472" t="s">
        <v>24</v>
      </c>
      <c r="F2472" s="107">
        <v>45747</v>
      </c>
      <c r="G2472" t="s">
        <v>1681</v>
      </c>
      <c r="H2472" t="s">
        <v>3648</v>
      </c>
      <c r="I2472">
        <v>100</v>
      </c>
      <c r="J2472">
        <v>86.529998779296875</v>
      </c>
      <c r="CF2472">
        <v>37.08</v>
      </c>
      <c r="CG2472">
        <v>42.85</v>
      </c>
    </row>
    <row r="2473" spans="1:87" x14ac:dyDescent="0.3">
      <c r="A2473">
        <v>415</v>
      </c>
      <c r="B2473" t="s">
        <v>391</v>
      </c>
      <c r="C2473" t="s">
        <v>198</v>
      </c>
      <c r="D2473" t="s">
        <v>54</v>
      </c>
      <c r="E2473" t="s">
        <v>24</v>
      </c>
      <c r="F2473" s="107">
        <v>45747</v>
      </c>
      <c r="G2473" t="s">
        <v>1681</v>
      </c>
      <c r="H2473" t="s">
        <v>3683</v>
      </c>
      <c r="I2473">
        <v>100</v>
      </c>
      <c r="J2473">
        <v>0</v>
      </c>
      <c r="CF2473">
        <v>0</v>
      </c>
      <c r="CG2473">
        <v>0</v>
      </c>
    </row>
    <row r="2474" spans="1:87" x14ac:dyDescent="0.3">
      <c r="A2474">
        <v>415</v>
      </c>
      <c r="B2474" t="s">
        <v>391</v>
      </c>
      <c r="C2474" t="s">
        <v>198</v>
      </c>
      <c r="D2474" t="s">
        <v>54</v>
      </c>
      <c r="E2474" t="s">
        <v>24</v>
      </c>
      <c r="F2474" s="107">
        <v>45747</v>
      </c>
      <c r="G2474" t="s">
        <v>1681</v>
      </c>
      <c r="H2474" t="s">
        <v>3681</v>
      </c>
      <c r="I2474">
        <v>100</v>
      </c>
      <c r="J2474">
        <v>86.529998779296875</v>
      </c>
      <c r="CF2474">
        <v>37.08</v>
      </c>
      <c r="CG2474">
        <v>42.85</v>
      </c>
    </row>
    <row r="2475" spans="1:87" x14ac:dyDescent="0.3">
      <c r="A2475">
        <v>415</v>
      </c>
      <c r="B2475" t="s">
        <v>391</v>
      </c>
      <c r="C2475" t="s">
        <v>198</v>
      </c>
      <c r="D2475" t="s">
        <v>54</v>
      </c>
      <c r="E2475" t="s">
        <v>24</v>
      </c>
      <c r="F2475" s="107">
        <v>45747</v>
      </c>
      <c r="G2475" t="s">
        <v>1681</v>
      </c>
      <c r="H2475" t="s">
        <v>3686</v>
      </c>
      <c r="I2475">
        <v>100</v>
      </c>
      <c r="J2475">
        <v>76.629997253417969</v>
      </c>
      <c r="CF2475">
        <v>40.549999999999997</v>
      </c>
      <c r="CG2475">
        <v>52.92</v>
      </c>
    </row>
    <row r="2476" spans="1:87" x14ac:dyDescent="0.3">
      <c r="A2476">
        <v>415</v>
      </c>
      <c r="B2476" t="s">
        <v>391</v>
      </c>
      <c r="C2476" t="s">
        <v>198</v>
      </c>
      <c r="D2476" t="s">
        <v>54</v>
      </c>
      <c r="E2476" t="s">
        <v>24</v>
      </c>
      <c r="F2476" s="107">
        <v>45747</v>
      </c>
      <c r="G2476" t="s">
        <v>1681</v>
      </c>
      <c r="H2476" t="s">
        <v>3684</v>
      </c>
      <c r="I2476">
        <v>100</v>
      </c>
      <c r="J2476">
        <v>106.1999969482422</v>
      </c>
      <c r="CF2476">
        <v>33.92</v>
      </c>
      <c r="CG2476">
        <v>31.94</v>
      </c>
    </row>
    <row r="2477" spans="1:87" x14ac:dyDescent="0.3">
      <c r="A2477">
        <v>415</v>
      </c>
      <c r="B2477" t="s">
        <v>391</v>
      </c>
      <c r="C2477" t="s">
        <v>198</v>
      </c>
      <c r="D2477" t="s">
        <v>54</v>
      </c>
      <c r="E2477" t="s">
        <v>24</v>
      </c>
      <c r="F2477" s="107">
        <v>45747</v>
      </c>
      <c r="G2477" t="s">
        <v>1681</v>
      </c>
      <c r="H2477" t="s">
        <v>3682</v>
      </c>
      <c r="I2477">
        <v>100</v>
      </c>
      <c r="J2477">
        <v>88.779998779296875</v>
      </c>
      <c r="CF2477">
        <v>65.62</v>
      </c>
      <c r="CG2477">
        <v>73.91</v>
      </c>
    </row>
    <row r="2478" spans="1:87" x14ac:dyDescent="0.3">
      <c r="A2478">
        <v>415</v>
      </c>
      <c r="B2478" t="s">
        <v>391</v>
      </c>
      <c r="C2478" t="s">
        <v>198</v>
      </c>
      <c r="D2478" t="s">
        <v>54</v>
      </c>
      <c r="E2478" t="s">
        <v>24</v>
      </c>
      <c r="F2478" s="107">
        <v>45747</v>
      </c>
      <c r="G2478" t="s">
        <v>1681</v>
      </c>
      <c r="H2478" t="s">
        <v>3685</v>
      </c>
      <c r="I2478">
        <v>100</v>
      </c>
      <c r="J2478">
        <v>99.120002746582031</v>
      </c>
      <c r="CF2478">
        <v>65</v>
      </c>
      <c r="CG2478">
        <v>65.58</v>
      </c>
    </row>
    <row r="2479" spans="1:87" x14ac:dyDescent="0.3">
      <c r="A2479">
        <v>415</v>
      </c>
      <c r="B2479" t="s">
        <v>391</v>
      </c>
      <c r="C2479" t="s">
        <v>198</v>
      </c>
      <c r="D2479" t="s">
        <v>54</v>
      </c>
      <c r="E2479" t="s">
        <v>24</v>
      </c>
      <c r="F2479" s="107">
        <v>45747</v>
      </c>
      <c r="G2479" t="s">
        <v>1681</v>
      </c>
      <c r="H2479" t="s">
        <v>3562</v>
      </c>
      <c r="I2479">
        <v>100</v>
      </c>
      <c r="J2479">
        <v>94.550003051757813</v>
      </c>
      <c r="CF2479">
        <v>54.77</v>
      </c>
      <c r="CG2479">
        <v>57.93</v>
      </c>
    </row>
    <row r="2480" spans="1:87" x14ac:dyDescent="0.3">
      <c r="A2480">
        <v>416</v>
      </c>
      <c r="B2480" t="s">
        <v>392</v>
      </c>
      <c r="C2480" t="s">
        <v>198</v>
      </c>
      <c r="D2480" t="s">
        <v>54</v>
      </c>
      <c r="E2480" t="s">
        <v>24</v>
      </c>
      <c r="F2480" s="107">
        <v>45747</v>
      </c>
      <c r="G2480" t="s">
        <v>1697</v>
      </c>
      <c r="H2480" t="s">
        <v>3564</v>
      </c>
      <c r="I2480">
        <v>100</v>
      </c>
      <c r="J2480">
        <v>98.199996948242188</v>
      </c>
      <c r="CH2480">
        <v>30</v>
      </c>
      <c r="CI2480">
        <v>30.55</v>
      </c>
    </row>
    <row r="2481" spans="1:91" x14ac:dyDescent="0.3">
      <c r="A2481">
        <v>416</v>
      </c>
      <c r="B2481" t="s">
        <v>392</v>
      </c>
      <c r="C2481" t="s">
        <v>198</v>
      </c>
      <c r="D2481" t="s">
        <v>54</v>
      </c>
      <c r="E2481" t="s">
        <v>24</v>
      </c>
      <c r="F2481" s="107">
        <v>45747</v>
      </c>
      <c r="G2481" t="s">
        <v>1697</v>
      </c>
      <c r="H2481" t="s">
        <v>3565</v>
      </c>
      <c r="I2481">
        <v>100</v>
      </c>
      <c r="J2481">
        <v>94.639999389648438</v>
      </c>
      <c r="CH2481">
        <v>16.25</v>
      </c>
      <c r="CI2481">
        <v>17.170000000000002</v>
      </c>
    </row>
    <row r="2482" spans="1:91" x14ac:dyDescent="0.3">
      <c r="A2482">
        <v>416</v>
      </c>
      <c r="B2482" t="s">
        <v>392</v>
      </c>
      <c r="C2482" t="s">
        <v>198</v>
      </c>
      <c r="D2482" t="s">
        <v>54</v>
      </c>
      <c r="E2482" t="s">
        <v>24</v>
      </c>
      <c r="F2482" s="107">
        <v>45747</v>
      </c>
      <c r="G2482" t="s">
        <v>1697</v>
      </c>
      <c r="H2482" t="s">
        <v>3689</v>
      </c>
      <c r="I2482">
        <v>100</v>
      </c>
      <c r="J2482">
        <v>121.73000335693359</v>
      </c>
      <c r="CH2482">
        <v>33</v>
      </c>
      <c r="CI2482">
        <v>27.11</v>
      </c>
    </row>
    <row r="2483" spans="1:91" x14ac:dyDescent="0.3">
      <c r="A2483">
        <v>416</v>
      </c>
      <c r="B2483" t="s">
        <v>392</v>
      </c>
      <c r="C2483" t="s">
        <v>198</v>
      </c>
      <c r="D2483" t="s">
        <v>54</v>
      </c>
      <c r="E2483" t="s">
        <v>24</v>
      </c>
      <c r="F2483" s="107">
        <v>45747</v>
      </c>
      <c r="G2483" t="s">
        <v>1697</v>
      </c>
      <c r="H2483" t="s">
        <v>3690</v>
      </c>
      <c r="I2483">
        <v>100</v>
      </c>
      <c r="J2483">
        <v>85.050003051757813</v>
      </c>
      <c r="CH2483">
        <v>19</v>
      </c>
      <c r="CI2483">
        <v>22.34</v>
      </c>
    </row>
    <row r="2484" spans="1:91" x14ac:dyDescent="0.3">
      <c r="A2484">
        <v>416</v>
      </c>
      <c r="B2484" t="s">
        <v>392</v>
      </c>
      <c r="C2484" t="s">
        <v>198</v>
      </c>
      <c r="D2484" t="s">
        <v>54</v>
      </c>
      <c r="E2484" t="s">
        <v>24</v>
      </c>
      <c r="F2484" s="107">
        <v>45747</v>
      </c>
      <c r="G2484" t="s">
        <v>1697</v>
      </c>
      <c r="H2484" t="s">
        <v>3691</v>
      </c>
      <c r="I2484">
        <v>100</v>
      </c>
      <c r="J2484">
        <v>553.0999755859375</v>
      </c>
      <c r="CH2484">
        <v>6.25</v>
      </c>
      <c r="CI2484">
        <v>1.1299999999999999</v>
      </c>
    </row>
    <row r="2485" spans="1:91" x14ac:dyDescent="0.3">
      <c r="A2485">
        <v>416</v>
      </c>
      <c r="B2485" t="s">
        <v>392</v>
      </c>
      <c r="C2485" t="s">
        <v>198</v>
      </c>
      <c r="D2485" t="s">
        <v>54</v>
      </c>
      <c r="E2485" t="s">
        <v>24</v>
      </c>
      <c r="F2485" s="107">
        <v>45747</v>
      </c>
      <c r="G2485" t="s">
        <v>1697</v>
      </c>
      <c r="H2485" t="s">
        <v>3688</v>
      </c>
      <c r="I2485">
        <v>100</v>
      </c>
      <c r="J2485">
        <v>72.800003051757813</v>
      </c>
      <c r="CH2485">
        <v>25</v>
      </c>
      <c r="CI2485">
        <v>34.340000000000003</v>
      </c>
    </row>
    <row r="2486" spans="1:91" x14ac:dyDescent="0.3">
      <c r="A2486">
        <v>417</v>
      </c>
      <c r="B2486" t="s">
        <v>393</v>
      </c>
      <c r="C2486" t="s">
        <v>198</v>
      </c>
      <c r="D2486" t="s">
        <v>54</v>
      </c>
      <c r="E2486" t="s">
        <v>24</v>
      </c>
      <c r="F2486" s="107">
        <v>45747</v>
      </c>
      <c r="G2486" t="s">
        <v>1713</v>
      </c>
      <c r="H2486" t="s">
        <v>3567</v>
      </c>
      <c r="I2486">
        <v>100</v>
      </c>
      <c r="J2486">
        <v>71.069999694824219</v>
      </c>
      <c r="CJ2486">
        <v>29.33</v>
      </c>
      <c r="CK2486">
        <v>41.27</v>
      </c>
    </row>
    <row r="2487" spans="1:91" x14ac:dyDescent="0.3">
      <c r="A2487">
        <v>417</v>
      </c>
      <c r="B2487" t="s">
        <v>393</v>
      </c>
      <c r="C2487" t="s">
        <v>198</v>
      </c>
      <c r="D2487" t="s">
        <v>54</v>
      </c>
      <c r="E2487" t="s">
        <v>24</v>
      </c>
      <c r="F2487" s="107">
        <v>45747</v>
      </c>
      <c r="G2487" t="s">
        <v>1713</v>
      </c>
      <c r="H2487" t="s">
        <v>3568</v>
      </c>
      <c r="I2487">
        <v>100</v>
      </c>
      <c r="J2487">
        <v>109.0299987792969</v>
      </c>
      <c r="CJ2487">
        <v>44.79</v>
      </c>
      <c r="CK2487">
        <v>41.08</v>
      </c>
    </row>
    <row r="2488" spans="1:91" x14ac:dyDescent="0.3">
      <c r="A2488">
        <v>417</v>
      </c>
      <c r="B2488" t="s">
        <v>393</v>
      </c>
      <c r="C2488" t="s">
        <v>198</v>
      </c>
      <c r="D2488" t="s">
        <v>54</v>
      </c>
      <c r="E2488" t="s">
        <v>24</v>
      </c>
      <c r="F2488" s="107">
        <v>45747</v>
      </c>
      <c r="G2488" t="s">
        <v>1713</v>
      </c>
      <c r="H2488" t="s">
        <v>3569</v>
      </c>
      <c r="I2488">
        <v>100</v>
      </c>
      <c r="J2488">
        <v>93.709999084472656</v>
      </c>
      <c r="CJ2488">
        <v>28.6</v>
      </c>
      <c r="CK2488">
        <v>30.52</v>
      </c>
    </row>
    <row r="2489" spans="1:91" x14ac:dyDescent="0.3">
      <c r="A2489">
        <v>417</v>
      </c>
      <c r="B2489" t="s">
        <v>393</v>
      </c>
      <c r="C2489" t="s">
        <v>198</v>
      </c>
      <c r="D2489" t="s">
        <v>54</v>
      </c>
      <c r="E2489" t="s">
        <v>24</v>
      </c>
      <c r="F2489" s="107">
        <v>45747</v>
      </c>
      <c r="G2489" t="s">
        <v>1713</v>
      </c>
      <c r="H2489" t="s">
        <v>3571</v>
      </c>
      <c r="I2489">
        <v>100</v>
      </c>
      <c r="J2489">
        <v>94.790000915527344</v>
      </c>
      <c r="CJ2489">
        <v>30</v>
      </c>
      <c r="CK2489">
        <v>31.65</v>
      </c>
    </row>
    <row r="2490" spans="1:91" x14ac:dyDescent="0.3">
      <c r="A2490">
        <v>417</v>
      </c>
      <c r="B2490" t="s">
        <v>393</v>
      </c>
      <c r="C2490" t="s">
        <v>198</v>
      </c>
      <c r="D2490" t="s">
        <v>54</v>
      </c>
      <c r="E2490" t="s">
        <v>24</v>
      </c>
      <c r="F2490" s="107">
        <v>45747</v>
      </c>
      <c r="G2490" t="s">
        <v>1713</v>
      </c>
      <c r="H2490" t="s">
        <v>3572</v>
      </c>
      <c r="I2490">
        <v>100</v>
      </c>
      <c r="J2490">
        <v>86.419998168945313</v>
      </c>
      <c r="CJ2490">
        <v>24.25</v>
      </c>
      <c r="CK2490">
        <v>28.06</v>
      </c>
    </row>
    <row r="2491" spans="1:91" x14ac:dyDescent="0.3">
      <c r="A2491">
        <v>417</v>
      </c>
      <c r="B2491" t="s">
        <v>393</v>
      </c>
      <c r="C2491" t="s">
        <v>198</v>
      </c>
      <c r="D2491" t="s">
        <v>54</v>
      </c>
      <c r="E2491" t="s">
        <v>24</v>
      </c>
      <c r="F2491" s="107">
        <v>45747</v>
      </c>
      <c r="G2491" t="s">
        <v>1713</v>
      </c>
      <c r="H2491" t="s">
        <v>3570</v>
      </c>
      <c r="I2491">
        <v>100</v>
      </c>
      <c r="J2491">
        <v>107.0500030517578</v>
      </c>
      <c r="CJ2491">
        <v>25.21</v>
      </c>
      <c r="CK2491">
        <v>23.55</v>
      </c>
    </row>
    <row r="2492" spans="1:91" x14ac:dyDescent="0.3">
      <c r="A2492">
        <v>418</v>
      </c>
      <c r="B2492" t="s">
        <v>394</v>
      </c>
      <c r="C2492" t="s">
        <v>198</v>
      </c>
      <c r="D2492" t="s">
        <v>54</v>
      </c>
      <c r="E2492" t="s">
        <v>24</v>
      </c>
      <c r="F2492" s="107">
        <v>45747</v>
      </c>
      <c r="G2492" t="s">
        <v>1729</v>
      </c>
      <c r="H2492" t="s">
        <v>3574</v>
      </c>
      <c r="I2492">
        <v>100</v>
      </c>
      <c r="J2492">
        <v>105.7200012207031</v>
      </c>
      <c r="CL2492">
        <v>26.6</v>
      </c>
      <c r="CM2492">
        <v>25.16</v>
      </c>
    </row>
    <row r="2493" spans="1:91" x14ac:dyDescent="0.3">
      <c r="A2493">
        <v>418</v>
      </c>
      <c r="B2493" t="s">
        <v>394</v>
      </c>
      <c r="C2493" t="s">
        <v>198</v>
      </c>
      <c r="D2493" t="s">
        <v>54</v>
      </c>
      <c r="E2493" t="s">
        <v>24</v>
      </c>
      <c r="F2493" s="107">
        <v>45747</v>
      </c>
      <c r="G2493" t="s">
        <v>1729</v>
      </c>
      <c r="H2493" t="s">
        <v>3576</v>
      </c>
      <c r="I2493">
        <v>100</v>
      </c>
      <c r="J2493">
        <v>69.279998779296875</v>
      </c>
      <c r="CL2493">
        <v>35</v>
      </c>
      <c r="CM2493">
        <v>50.52</v>
      </c>
    </row>
    <row r="2494" spans="1:91" x14ac:dyDescent="0.3">
      <c r="A2494">
        <v>418</v>
      </c>
      <c r="B2494" t="s">
        <v>394</v>
      </c>
      <c r="C2494" t="s">
        <v>198</v>
      </c>
      <c r="D2494" t="s">
        <v>54</v>
      </c>
      <c r="E2494" t="s">
        <v>24</v>
      </c>
      <c r="F2494" s="107">
        <v>45747</v>
      </c>
      <c r="G2494" t="s">
        <v>1729</v>
      </c>
      <c r="H2494" t="s">
        <v>3577</v>
      </c>
      <c r="I2494">
        <v>100</v>
      </c>
      <c r="J2494">
        <v>422.82998657226563</v>
      </c>
      <c r="CL2494">
        <v>20</v>
      </c>
      <c r="CM2494">
        <v>4.7300000000000004</v>
      </c>
    </row>
    <row r="2495" spans="1:91" x14ac:dyDescent="0.3">
      <c r="A2495">
        <v>418</v>
      </c>
      <c r="B2495" t="s">
        <v>394</v>
      </c>
      <c r="C2495" t="s">
        <v>198</v>
      </c>
      <c r="D2495" t="s">
        <v>54</v>
      </c>
      <c r="E2495" t="s">
        <v>24</v>
      </c>
      <c r="F2495" s="107">
        <v>45747</v>
      </c>
      <c r="G2495" t="s">
        <v>1729</v>
      </c>
      <c r="H2495" t="s">
        <v>3578</v>
      </c>
      <c r="I2495">
        <v>100</v>
      </c>
      <c r="J2495">
        <v>118.0699996948242</v>
      </c>
      <c r="CL2495">
        <v>38.75</v>
      </c>
      <c r="CM2495">
        <v>32.82</v>
      </c>
    </row>
    <row r="2496" spans="1:91" x14ac:dyDescent="0.3">
      <c r="A2496">
        <v>418</v>
      </c>
      <c r="B2496" t="s">
        <v>394</v>
      </c>
      <c r="C2496" t="s">
        <v>198</v>
      </c>
      <c r="D2496" t="s">
        <v>54</v>
      </c>
      <c r="E2496" t="s">
        <v>24</v>
      </c>
      <c r="F2496" s="107">
        <v>45747</v>
      </c>
      <c r="G2496" t="s">
        <v>1729</v>
      </c>
      <c r="H2496" t="s">
        <v>3579</v>
      </c>
      <c r="I2496">
        <v>100</v>
      </c>
      <c r="J2496">
        <v>28.010000228881839</v>
      </c>
      <c r="CL2496">
        <v>6.33</v>
      </c>
      <c r="CM2496">
        <v>22.6</v>
      </c>
    </row>
    <row r="2497" spans="1:98" x14ac:dyDescent="0.3">
      <c r="A2497">
        <v>418</v>
      </c>
      <c r="B2497" t="s">
        <v>394</v>
      </c>
      <c r="C2497" t="s">
        <v>198</v>
      </c>
      <c r="D2497" t="s">
        <v>54</v>
      </c>
      <c r="E2497" t="s">
        <v>24</v>
      </c>
      <c r="F2497" s="107">
        <v>45747</v>
      </c>
      <c r="G2497" t="s">
        <v>1729</v>
      </c>
      <c r="H2497" t="s">
        <v>3580</v>
      </c>
      <c r="I2497">
        <v>100</v>
      </c>
      <c r="J2497">
        <v>129.4100036621094</v>
      </c>
      <c r="CL2497">
        <v>37.75</v>
      </c>
      <c r="CM2497">
        <v>29.17</v>
      </c>
    </row>
    <row r="2498" spans="1:98" x14ac:dyDescent="0.3">
      <c r="A2498">
        <v>418</v>
      </c>
      <c r="B2498" t="s">
        <v>394</v>
      </c>
      <c r="C2498" t="s">
        <v>198</v>
      </c>
      <c r="D2498" t="s">
        <v>54</v>
      </c>
      <c r="E2498" t="s">
        <v>24</v>
      </c>
      <c r="F2498" s="107">
        <v>45747</v>
      </c>
      <c r="G2498" t="s">
        <v>1729</v>
      </c>
      <c r="H2498" t="s">
        <v>3581</v>
      </c>
      <c r="I2498">
        <v>100</v>
      </c>
      <c r="J2498">
        <v>35.139999389648438</v>
      </c>
      <c r="CL2498">
        <v>15.6</v>
      </c>
      <c r="CM2498">
        <v>44.39</v>
      </c>
    </row>
    <row r="2499" spans="1:98" x14ac:dyDescent="0.3">
      <c r="A2499">
        <v>418</v>
      </c>
      <c r="B2499" t="s">
        <v>394</v>
      </c>
      <c r="C2499" t="s">
        <v>198</v>
      </c>
      <c r="D2499" t="s">
        <v>54</v>
      </c>
      <c r="E2499" t="s">
        <v>24</v>
      </c>
      <c r="F2499" s="107">
        <v>45747</v>
      </c>
      <c r="G2499" t="s">
        <v>1729</v>
      </c>
      <c r="H2499" t="s">
        <v>3525</v>
      </c>
      <c r="I2499">
        <v>100</v>
      </c>
      <c r="J2499">
        <v>136.8800048828125</v>
      </c>
      <c r="CL2499">
        <v>35.11</v>
      </c>
      <c r="CM2499">
        <v>25.65</v>
      </c>
    </row>
    <row r="2500" spans="1:98" x14ac:dyDescent="0.3">
      <c r="A2500">
        <v>418</v>
      </c>
      <c r="B2500" t="s">
        <v>394</v>
      </c>
      <c r="C2500" t="s">
        <v>198</v>
      </c>
      <c r="D2500" t="s">
        <v>54</v>
      </c>
      <c r="E2500" t="s">
        <v>24</v>
      </c>
      <c r="F2500" s="107">
        <v>45747</v>
      </c>
      <c r="G2500" t="s">
        <v>1729</v>
      </c>
      <c r="H2500" t="s">
        <v>3575</v>
      </c>
      <c r="I2500">
        <v>100</v>
      </c>
      <c r="J2500">
        <v>1175</v>
      </c>
      <c r="CL2500">
        <v>11.75</v>
      </c>
      <c r="CM2500">
        <v>1</v>
      </c>
    </row>
    <row r="2501" spans="1:98" x14ac:dyDescent="0.3">
      <c r="A2501">
        <v>420</v>
      </c>
      <c r="B2501" t="s">
        <v>396</v>
      </c>
      <c r="C2501" t="s">
        <v>198</v>
      </c>
      <c r="D2501" t="s">
        <v>54</v>
      </c>
      <c r="E2501" t="s">
        <v>24</v>
      </c>
      <c r="F2501" s="107">
        <v>45747</v>
      </c>
      <c r="G2501" t="s">
        <v>1746</v>
      </c>
      <c r="H2501" t="s">
        <v>3583</v>
      </c>
      <c r="I2501">
        <v>100</v>
      </c>
      <c r="J2501">
        <v>129.6600036621094</v>
      </c>
      <c r="CN2501">
        <v>32.04</v>
      </c>
      <c r="CO2501">
        <v>24.71</v>
      </c>
    </row>
    <row r="2502" spans="1:98" x14ac:dyDescent="0.3">
      <c r="A2502">
        <v>420</v>
      </c>
      <c r="B2502" t="s">
        <v>396</v>
      </c>
      <c r="C2502" t="s">
        <v>198</v>
      </c>
      <c r="D2502" t="s">
        <v>54</v>
      </c>
      <c r="E2502" t="s">
        <v>24</v>
      </c>
      <c r="F2502" s="107">
        <v>45747</v>
      </c>
      <c r="G2502" t="s">
        <v>1746</v>
      </c>
      <c r="H2502" t="s">
        <v>3584</v>
      </c>
      <c r="I2502">
        <v>100</v>
      </c>
      <c r="J2502">
        <v>122.0400009155273</v>
      </c>
      <c r="CN2502">
        <v>22.81</v>
      </c>
      <c r="CO2502">
        <v>18.690000000000001</v>
      </c>
    </row>
    <row r="2503" spans="1:98" x14ac:dyDescent="0.3">
      <c r="A2503">
        <v>420</v>
      </c>
      <c r="B2503" t="s">
        <v>396</v>
      </c>
      <c r="C2503" t="s">
        <v>198</v>
      </c>
      <c r="D2503" t="s">
        <v>54</v>
      </c>
      <c r="E2503" t="s">
        <v>24</v>
      </c>
      <c r="F2503" s="107">
        <v>45747</v>
      </c>
      <c r="G2503" t="s">
        <v>1746</v>
      </c>
      <c r="H2503" t="s">
        <v>3585</v>
      </c>
      <c r="I2503">
        <v>100</v>
      </c>
      <c r="J2503">
        <v>142.2200012207031</v>
      </c>
      <c r="CN2503">
        <v>32</v>
      </c>
      <c r="CO2503">
        <v>22.5</v>
      </c>
    </row>
    <row r="2504" spans="1:98" x14ac:dyDescent="0.3">
      <c r="A2504">
        <v>420</v>
      </c>
      <c r="B2504" t="s">
        <v>396</v>
      </c>
      <c r="C2504" t="s">
        <v>198</v>
      </c>
      <c r="D2504" t="s">
        <v>54</v>
      </c>
      <c r="E2504" t="s">
        <v>24</v>
      </c>
      <c r="F2504" s="107">
        <v>45747</v>
      </c>
      <c r="G2504" t="s">
        <v>1746</v>
      </c>
      <c r="H2504" t="s">
        <v>3586</v>
      </c>
      <c r="I2504">
        <v>100</v>
      </c>
      <c r="J2504">
        <v>113.7600021362305</v>
      </c>
      <c r="CN2504">
        <v>11.16</v>
      </c>
      <c r="CO2504">
        <v>9.81</v>
      </c>
    </row>
    <row r="2505" spans="1:98" x14ac:dyDescent="0.3">
      <c r="A2505">
        <v>420</v>
      </c>
      <c r="B2505" t="s">
        <v>396</v>
      </c>
      <c r="C2505" t="s">
        <v>198</v>
      </c>
      <c r="D2505" t="s">
        <v>54</v>
      </c>
      <c r="E2505" t="s">
        <v>24</v>
      </c>
      <c r="F2505" s="107">
        <v>45747</v>
      </c>
      <c r="G2505" t="s">
        <v>1746</v>
      </c>
      <c r="H2505" t="s">
        <v>3587</v>
      </c>
      <c r="I2505">
        <v>100</v>
      </c>
      <c r="J2505">
        <v>111.34999847412109</v>
      </c>
      <c r="CN2505">
        <v>40.92</v>
      </c>
      <c r="CO2505">
        <v>36.75</v>
      </c>
    </row>
    <row r="2506" spans="1:98" x14ac:dyDescent="0.3">
      <c r="A2506">
        <v>420</v>
      </c>
      <c r="B2506" t="s">
        <v>396</v>
      </c>
      <c r="C2506" t="s">
        <v>198</v>
      </c>
      <c r="D2506" t="s">
        <v>54</v>
      </c>
      <c r="E2506" t="s">
        <v>24</v>
      </c>
      <c r="F2506" s="107">
        <v>45747</v>
      </c>
      <c r="G2506" t="s">
        <v>1746</v>
      </c>
      <c r="H2506" t="s">
        <v>661</v>
      </c>
      <c r="I2506">
        <v>100</v>
      </c>
      <c r="J2506">
        <v>114.1600036621094</v>
      </c>
      <c r="CN2506">
        <v>10</v>
      </c>
      <c r="CO2506">
        <v>8.76</v>
      </c>
    </row>
    <row r="2507" spans="1:98" x14ac:dyDescent="0.3">
      <c r="A2507">
        <v>432</v>
      </c>
      <c r="B2507" t="s">
        <v>409</v>
      </c>
      <c r="C2507" t="s">
        <v>72</v>
      </c>
      <c r="D2507" t="s">
        <v>54</v>
      </c>
      <c r="E2507" t="s">
        <v>24</v>
      </c>
      <c r="F2507" s="107">
        <v>45747</v>
      </c>
      <c r="G2507" t="s">
        <v>3889</v>
      </c>
      <c r="H2507" t="s">
        <v>3625</v>
      </c>
      <c r="I2507">
        <v>90</v>
      </c>
      <c r="J2507">
        <v>100</v>
      </c>
      <c r="CS2507">
        <v>7</v>
      </c>
      <c r="CT2507">
        <v>7</v>
      </c>
    </row>
    <row r="2508" spans="1:98" x14ac:dyDescent="0.3">
      <c r="A2508">
        <v>432</v>
      </c>
      <c r="B2508" t="s">
        <v>409</v>
      </c>
      <c r="C2508" t="s">
        <v>72</v>
      </c>
      <c r="D2508" t="s">
        <v>54</v>
      </c>
      <c r="E2508" t="s">
        <v>24</v>
      </c>
      <c r="F2508" s="107">
        <v>45747</v>
      </c>
      <c r="G2508" t="s">
        <v>3889</v>
      </c>
      <c r="H2508" t="s">
        <v>3626</v>
      </c>
      <c r="I2508">
        <v>90</v>
      </c>
      <c r="J2508">
        <v>100</v>
      </c>
      <c r="CS2508">
        <v>7</v>
      </c>
      <c r="CT2508">
        <v>7</v>
      </c>
    </row>
    <row r="2509" spans="1:98" x14ac:dyDescent="0.3">
      <c r="A2509">
        <v>432</v>
      </c>
      <c r="B2509" t="s">
        <v>409</v>
      </c>
      <c r="C2509" t="s">
        <v>72</v>
      </c>
      <c r="D2509" t="s">
        <v>54</v>
      </c>
      <c r="E2509" t="s">
        <v>24</v>
      </c>
      <c r="F2509" s="107">
        <v>45747</v>
      </c>
      <c r="G2509" t="s">
        <v>3889</v>
      </c>
      <c r="H2509" t="s">
        <v>3627</v>
      </c>
      <c r="I2509">
        <v>90</v>
      </c>
      <c r="J2509">
        <v>100</v>
      </c>
      <c r="CS2509">
        <v>7</v>
      </c>
      <c r="CT2509">
        <v>7</v>
      </c>
    </row>
    <row r="2510" spans="1:98" x14ac:dyDescent="0.3">
      <c r="A2510">
        <v>432</v>
      </c>
      <c r="B2510" t="s">
        <v>409</v>
      </c>
      <c r="C2510" t="s">
        <v>72</v>
      </c>
      <c r="D2510" t="s">
        <v>54</v>
      </c>
      <c r="E2510" t="s">
        <v>24</v>
      </c>
      <c r="F2510" s="107">
        <v>45747</v>
      </c>
      <c r="G2510" t="s">
        <v>3889</v>
      </c>
      <c r="H2510" t="s">
        <v>3628</v>
      </c>
      <c r="I2510">
        <v>90</v>
      </c>
      <c r="J2510">
        <v>100</v>
      </c>
      <c r="CS2510">
        <v>10</v>
      </c>
      <c r="CT2510">
        <v>10</v>
      </c>
    </row>
    <row r="2511" spans="1:98" x14ac:dyDescent="0.3">
      <c r="A2511">
        <v>432</v>
      </c>
      <c r="B2511" t="s">
        <v>409</v>
      </c>
      <c r="C2511" t="s">
        <v>72</v>
      </c>
      <c r="D2511" t="s">
        <v>54</v>
      </c>
      <c r="E2511" t="s">
        <v>24</v>
      </c>
      <c r="F2511" s="107">
        <v>45747</v>
      </c>
      <c r="G2511" t="s">
        <v>3889</v>
      </c>
      <c r="H2511" t="s">
        <v>3630</v>
      </c>
      <c r="I2511">
        <v>90</v>
      </c>
      <c r="J2511">
        <v>100</v>
      </c>
      <c r="CS2511">
        <v>4</v>
      </c>
      <c r="CT2511">
        <v>4</v>
      </c>
    </row>
    <row r="2512" spans="1:98" x14ac:dyDescent="0.3">
      <c r="A2512">
        <v>432</v>
      </c>
      <c r="B2512" t="s">
        <v>409</v>
      </c>
      <c r="C2512" t="s">
        <v>72</v>
      </c>
      <c r="D2512" t="s">
        <v>54</v>
      </c>
      <c r="E2512" t="s">
        <v>24</v>
      </c>
      <c r="F2512" s="107">
        <v>45747</v>
      </c>
      <c r="G2512" t="s">
        <v>3889</v>
      </c>
      <c r="H2512" t="s">
        <v>3631</v>
      </c>
      <c r="I2512">
        <v>90</v>
      </c>
      <c r="J2512">
        <v>100</v>
      </c>
      <c r="CS2512">
        <v>2</v>
      </c>
      <c r="CT2512">
        <v>2</v>
      </c>
    </row>
    <row r="2513" spans="1:132" x14ac:dyDescent="0.3">
      <c r="A2513">
        <v>432</v>
      </c>
      <c r="B2513" t="s">
        <v>409</v>
      </c>
      <c r="C2513" t="s">
        <v>72</v>
      </c>
      <c r="D2513" t="s">
        <v>54</v>
      </c>
      <c r="E2513" t="s">
        <v>24</v>
      </c>
      <c r="F2513" s="107">
        <v>45747</v>
      </c>
      <c r="G2513" t="s">
        <v>3889</v>
      </c>
      <c r="H2513" t="s">
        <v>3632</v>
      </c>
      <c r="I2513">
        <v>90</v>
      </c>
      <c r="J2513">
        <v>100</v>
      </c>
      <c r="CS2513">
        <v>1</v>
      </c>
      <c r="CT2513">
        <v>1</v>
      </c>
    </row>
    <row r="2514" spans="1:132" x14ac:dyDescent="0.3">
      <c r="A2514">
        <v>432</v>
      </c>
      <c r="B2514" t="s">
        <v>409</v>
      </c>
      <c r="C2514" t="s">
        <v>72</v>
      </c>
      <c r="D2514" t="s">
        <v>54</v>
      </c>
      <c r="E2514" t="s">
        <v>24</v>
      </c>
      <c r="F2514" s="107">
        <v>45747</v>
      </c>
      <c r="G2514" t="s">
        <v>3889</v>
      </c>
      <c r="H2514" t="s">
        <v>3633</v>
      </c>
      <c r="I2514">
        <v>90</v>
      </c>
      <c r="J2514">
        <v>100</v>
      </c>
      <c r="CS2514">
        <v>20</v>
      </c>
      <c r="CT2514">
        <v>20</v>
      </c>
    </row>
    <row r="2515" spans="1:132" x14ac:dyDescent="0.3">
      <c r="A2515">
        <v>432</v>
      </c>
      <c r="B2515" t="s">
        <v>409</v>
      </c>
      <c r="C2515" t="s">
        <v>72</v>
      </c>
      <c r="D2515" t="s">
        <v>54</v>
      </c>
      <c r="E2515" t="s">
        <v>24</v>
      </c>
      <c r="F2515" s="107">
        <v>45747</v>
      </c>
      <c r="G2515" t="s">
        <v>3889</v>
      </c>
      <c r="H2515" t="s">
        <v>3629</v>
      </c>
      <c r="I2515">
        <v>90</v>
      </c>
      <c r="J2515">
        <v>100</v>
      </c>
      <c r="CS2515">
        <v>3</v>
      </c>
      <c r="CT2515">
        <v>3</v>
      </c>
    </row>
    <row r="2516" spans="1:132" x14ac:dyDescent="0.3">
      <c r="A2516">
        <v>456</v>
      </c>
      <c r="B2516" t="s">
        <v>429</v>
      </c>
      <c r="C2516" t="s">
        <v>403</v>
      </c>
      <c r="D2516" t="s">
        <v>54</v>
      </c>
      <c r="E2516" t="s">
        <v>24</v>
      </c>
      <c r="F2516" s="107">
        <v>45747</v>
      </c>
      <c r="G2516" t="s">
        <v>3890</v>
      </c>
      <c r="H2516" t="s">
        <v>3508</v>
      </c>
      <c r="I2516">
        <v>100</v>
      </c>
      <c r="J2516">
        <v>105.7099990844727</v>
      </c>
      <c r="DY2516">
        <v>70</v>
      </c>
      <c r="DZ2516">
        <v>74</v>
      </c>
    </row>
    <row r="2517" spans="1:132" x14ac:dyDescent="0.3">
      <c r="A2517">
        <v>456</v>
      </c>
      <c r="B2517" t="s">
        <v>429</v>
      </c>
      <c r="C2517" t="s">
        <v>403</v>
      </c>
      <c r="D2517" t="s">
        <v>54</v>
      </c>
      <c r="E2517" t="s">
        <v>24</v>
      </c>
      <c r="F2517" s="107">
        <v>45747</v>
      </c>
      <c r="G2517" t="s">
        <v>3890</v>
      </c>
      <c r="H2517" t="s">
        <v>3509</v>
      </c>
      <c r="I2517">
        <v>100</v>
      </c>
      <c r="J2517">
        <v>110</v>
      </c>
      <c r="DY2517">
        <v>20</v>
      </c>
      <c r="DZ2517">
        <v>22</v>
      </c>
    </row>
    <row r="2518" spans="1:132" x14ac:dyDescent="0.3">
      <c r="A2518">
        <v>456</v>
      </c>
      <c r="B2518" t="s">
        <v>429</v>
      </c>
      <c r="C2518" t="s">
        <v>403</v>
      </c>
      <c r="D2518" t="s">
        <v>54</v>
      </c>
      <c r="E2518" t="s">
        <v>24</v>
      </c>
      <c r="F2518" s="107">
        <v>45747</v>
      </c>
      <c r="G2518" t="s">
        <v>3890</v>
      </c>
      <c r="H2518" t="s">
        <v>3781</v>
      </c>
      <c r="I2518">
        <v>100</v>
      </c>
      <c r="J2518">
        <v>104.5500030517578</v>
      </c>
      <c r="DY2518">
        <v>22</v>
      </c>
      <c r="DZ2518">
        <v>23</v>
      </c>
    </row>
    <row r="2519" spans="1:132" x14ac:dyDescent="0.3">
      <c r="A2519">
        <v>457</v>
      </c>
      <c r="B2519" t="s">
        <v>430</v>
      </c>
      <c r="C2519" t="s">
        <v>403</v>
      </c>
      <c r="D2519" t="s">
        <v>54</v>
      </c>
      <c r="E2519" t="s">
        <v>24</v>
      </c>
      <c r="F2519" s="107">
        <v>45747</v>
      </c>
      <c r="G2519" t="s">
        <v>3891</v>
      </c>
      <c r="H2519" t="s">
        <v>3508</v>
      </c>
      <c r="I2519">
        <v>100</v>
      </c>
      <c r="J2519">
        <v>300</v>
      </c>
      <c r="EA2519">
        <v>2</v>
      </c>
      <c r="EB2519">
        <v>6</v>
      </c>
    </row>
    <row r="2520" spans="1:132" x14ac:dyDescent="0.3">
      <c r="A2520">
        <v>457</v>
      </c>
      <c r="B2520" t="s">
        <v>430</v>
      </c>
      <c r="C2520" t="s">
        <v>403</v>
      </c>
      <c r="D2520" t="s">
        <v>54</v>
      </c>
      <c r="E2520" t="s">
        <v>24</v>
      </c>
      <c r="F2520" s="107">
        <v>45747</v>
      </c>
      <c r="G2520" t="s">
        <v>3891</v>
      </c>
      <c r="H2520" t="s">
        <v>3509</v>
      </c>
      <c r="I2520">
        <v>100</v>
      </c>
      <c r="J2520">
        <v>200</v>
      </c>
      <c r="EA2520">
        <v>3</v>
      </c>
      <c r="EB2520">
        <v>6</v>
      </c>
    </row>
    <row r="2521" spans="1:132" x14ac:dyDescent="0.3">
      <c r="A2521">
        <v>457</v>
      </c>
      <c r="B2521" t="s">
        <v>430</v>
      </c>
      <c r="C2521" t="s">
        <v>403</v>
      </c>
      <c r="D2521" t="s">
        <v>54</v>
      </c>
      <c r="E2521" t="s">
        <v>24</v>
      </c>
      <c r="F2521" s="107">
        <v>45747</v>
      </c>
      <c r="G2521" t="s">
        <v>3891</v>
      </c>
      <c r="H2521" t="s">
        <v>3781</v>
      </c>
      <c r="I2521">
        <v>100</v>
      </c>
      <c r="J2521">
        <v>100</v>
      </c>
      <c r="EA2521">
        <v>2</v>
      </c>
      <c r="EB2521">
        <v>2</v>
      </c>
    </row>
    <row r="2522" spans="1:132" x14ac:dyDescent="0.3">
      <c r="A2522">
        <v>469</v>
      </c>
      <c r="B2522" t="s">
        <v>395</v>
      </c>
      <c r="C2522" t="s">
        <v>198</v>
      </c>
      <c r="D2522" t="s">
        <v>54</v>
      </c>
      <c r="E2522" t="s">
        <v>24</v>
      </c>
      <c r="F2522" s="107">
        <v>45747</v>
      </c>
      <c r="G2522" t="s">
        <v>1966</v>
      </c>
      <c r="H2522" t="s">
        <v>3700</v>
      </c>
      <c r="I2522">
        <v>100</v>
      </c>
      <c r="J2522">
        <v>132.08000183105469</v>
      </c>
      <c r="DF2522">
        <v>27.5</v>
      </c>
      <c r="DG2522">
        <v>20.82</v>
      </c>
    </row>
    <row r="2523" spans="1:132" x14ac:dyDescent="0.3">
      <c r="A2523">
        <v>469</v>
      </c>
      <c r="B2523" t="s">
        <v>395</v>
      </c>
      <c r="C2523" t="s">
        <v>198</v>
      </c>
      <c r="D2523" t="s">
        <v>54</v>
      </c>
      <c r="E2523" t="s">
        <v>24</v>
      </c>
      <c r="F2523" s="107">
        <v>45747</v>
      </c>
      <c r="G2523" t="s">
        <v>1966</v>
      </c>
      <c r="H2523" t="s">
        <v>3705</v>
      </c>
      <c r="I2523">
        <v>100</v>
      </c>
      <c r="J2523">
        <v>186.49000549316409</v>
      </c>
      <c r="DF2523">
        <v>19.600000000000001</v>
      </c>
      <c r="DG2523">
        <v>10.51</v>
      </c>
    </row>
    <row r="2524" spans="1:132" x14ac:dyDescent="0.3">
      <c r="A2524">
        <v>469</v>
      </c>
      <c r="B2524" t="s">
        <v>395</v>
      </c>
      <c r="C2524" t="s">
        <v>198</v>
      </c>
      <c r="D2524" t="s">
        <v>54</v>
      </c>
      <c r="E2524" t="s">
        <v>24</v>
      </c>
      <c r="F2524" s="107">
        <v>45747</v>
      </c>
      <c r="G2524" t="s">
        <v>1966</v>
      </c>
      <c r="H2524" t="s">
        <v>3702</v>
      </c>
      <c r="I2524">
        <v>100</v>
      </c>
      <c r="J2524">
        <v>86.629997253417969</v>
      </c>
      <c r="DF2524">
        <v>18.600000000000001</v>
      </c>
      <c r="DG2524">
        <v>21.47</v>
      </c>
    </row>
    <row r="2525" spans="1:132" x14ac:dyDescent="0.3">
      <c r="A2525">
        <v>469</v>
      </c>
      <c r="B2525" t="s">
        <v>395</v>
      </c>
      <c r="C2525" t="s">
        <v>198</v>
      </c>
      <c r="D2525" t="s">
        <v>54</v>
      </c>
      <c r="E2525" t="s">
        <v>24</v>
      </c>
      <c r="F2525" s="107">
        <v>45747</v>
      </c>
      <c r="G2525" t="s">
        <v>1966</v>
      </c>
      <c r="H2525" t="s">
        <v>3697</v>
      </c>
      <c r="I2525">
        <v>100</v>
      </c>
      <c r="J2525">
        <v>149.8500061035156</v>
      </c>
      <c r="DF2525">
        <v>40.369999999999997</v>
      </c>
      <c r="DG2525">
        <v>26.94</v>
      </c>
    </row>
    <row r="2526" spans="1:132" x14ac:dyDescent="0.3">
      <c r="A2526">
        <v>469</v>
      </c>
      <c r="B2526" t="s">
        <v>395</v>
      </c>
      <c r="C2526" t="s">
        <v>198</v>
      </c>
      <c r="D2526" t="s">
        <v>54</v>
      </c>
      <c r="E2526" t="s">
        <v>24</v>
      </c>
      <c r="F2526" s="107">
        <v>45747</v>
      </c>
      <c r="G2526" t="s">
        <v>1966</v>
      </c>
      <c r="H2526" t="s">
        <v>3704</v>
      </c>
      <c r="I2526">
        <v>100</v>
      </c>
      <c r="J2526">
        <v>149.16999816894531</v>
      </c>
      <c r="DF2526">
        <v>26</v>
      </c>
      <c r="DG2526">
        <v>17.43</v>
      </c>
    </row>
    <row r="2527" spans="1:132" x14ac:dyDescent="0.3">
      <c r="A2527">
        <v>469</v>
      </c>
      <c r="B2527" t="s">
        <v>395</v>
      </c>
      <c r="C2527" t="s">
        <v>198</v>
      </c>
      <c r="D2527" t="s">
        <v>54</v>
      </c>
      <c r="E2527" t="s">
        <v>24</v>
      </c>
      <c r="F2527" s="107">
        <v>45747</v>
      </c>
      <c r="G2527" t="s">
        <v>1966</v>
      </c>
      <c r="H2527" t="s">
        <v>3701</v>
      </c>
      <c r="I2527">
        <v>100</v>
      </c>
      <c r="J2527">
        <v>114.94000244140619</v>
      </c>
      <c r="DF2527">
        <v>21</v>
      </c>
      <c r="DG2527">
        <v>18.27</v>
      </c>
    </row>
    <row r="2528" spans="1:132" x14ac:dyDescent="0.3">
      <c r="A2528">
        <v>469</v>
      </c>
      <c r="B2528" t="s">
        <v>395</v>
      </c>
      <c r="C2528" t="s">
        <v>198</v>
      </c>
      <c r="D2528" t="s">
        <v>54</v>
      </c>
      <c r="E2528" t="s">
        <v>24</v>
      </c>
      <c r="F2528" s="107">
        <v>45747</v>
      </c>
      <c r="G2528" t="s">
        <v>1966</v>
      </c>
      <c r="H2528" t="s">
        <v>3699</v>
      </c>
      <c r="I2528">
        <v>100</v>
      </c>
      <c r="J2528">
        <v>93.989997863769531</v>
      </c>
      <c r="DF2528">
        <v>27.86</v>
      </c>
      <c r="DG2528">
        <v>29.64</v>
      </c>
    </row>
    <row r="2529" spans="1:145" x14ac:dyDescent="0.3">
      <c r="A2529">
        <v>469</v>
      </c>
      <c r="B2529" t="s">
        <v>395</v>
      </c>
      <c r="C2529" t="s">
        <v>198</v>
      </c>
      <c r="D2529" t="s">
        <v>54</v>
      </c>
      <c r="E2529" t="s">
        <v>24</v>
      </c>
      <c r="F2529" s="107">
        <v>45747</v>
      </c>
      <c r="G2529" t="s">
        <v>1966</v>
      </c>
      <c r="H2529" t="s">
        <v>3703</v>
      </c>
      <c r="I2529">
        <v>100</v>
      </c>
      <c r="J2529">
        <v>30.020000457763668</v>
      </c>
      <c r="DF2529">
        <v>6.25</v>
      </c>
      <c r="DG2529">
        <v>20.82</v>
      </c>
    </row>
    <row r="2530" spans="1:145" x14ac:dyDescent="0.3">
      <c r="A2530">
        <v>469</v>
      </c>
      <c r="B2530" t="s">
        <v>395</v>
      </c>
      <c r="C2530" t="s">
        <v>198</v>
      </c>
      <c r="D2530" t="s">
        <v>54</v>
      </c>
      <c r="E2530" t="s">
        <v>24</v>
      </c>
      <c r="F2530" s="107">
        <v>45747</v>
      </c>
      <c r="G2530" t="s">
        <v>1966</v>
      </c>
      <c r="H2530" t="s">
        <v>3698</v>
      </c>
      <c r="I2530">
        <v>100</v>
      </c>
      <c r="J2530">
        <v>119.120002746582</v>
      </c>
      <c r="DF2530">
        <v>19.5</v>
      </c>
      <c r="DG2530">
        <v>16.37</v>
      </c>
    </row>
    <row r="2531" spans="1:145" x14ac:dyDescent="0.3">
      <c r="A2531">
        <v>470</v>
      </c>
      <c r="B2531" t="s">
        <v>441</v>
      </c>
      <c r="C2531" t="s">
        <v>198</v>
      </c>
      <c r="D2531" t="s">
        <v>54</v>
      </c>
      <c r="E2531" t="s">
        <v>24</v>
      </c>
      <c r="F2531" s="107">
        <v>45747</v>
      </c>
      <c r="G2531" t="s">
        <v>1984</v>
      </c>
      <c r="H2531" t="s">
        <v>3710</v>
      </c>
      <c r="I2531">
        <v>100</v>
      </c>
      <c r="J2531">
        <v>355.08999633789063</v>
      </c>
      <c r="DH2531">
        <v>34.159999999999997</v>
      </c>
      <c r="DI2531">
        <v>9.6199999999999992</v>
      </c>
    </row>
    <row r="2532" spans="1:145" x14ac:dyDescent="0.3">
      <c r="A2532">
        <v>470</v>
      </c>
      <c r="B2532" t="s">
        <v>441</v>
      </c>
      <c r="C2532" t="s">
        <v>198</v>
      </c>
      <c r="D2532" t="s">
        <v>54</v>
      </c>
      <c r="E2532" t="s">
        <v>24</v>
      </c>
      <c r="F2532" s="107">
        <v>45747</v>
      </c>
      <c r="G2532" t="s">
        <v>1984</v>
      </c>
      <c r="H2532" t="s">
        <v>3711</v>
      </c>
      <c r="I2532">
        <v>100</v>
      </c>
      <c r="J2532">
        <v>107.55999755859381</v>
      </c>
      <c r="DH2532">
        <v>16.5</v>
      </c>
      <c r="DI2532">
        <v>15.34</v>
      </c>
    </row>
    <row r="2533" spans="1:145" x14ac:dyDescent="0.3">
      <c r="A2533">
        <v>470</v>
      </c>
      <c r="B2533" t="s">
        <v>441</v>
      </c>
      <c r="C2533" t="s">
        <v>198</v>
      </c>
      <c r="D2533" t="s">
        <v>54</v>
      </c>
      <c r="E2533" t="s">
        <v>24</v>
      </c>
      <c r="F2533" s="107">
        <v>45747</v>
      </c>
      <c r="G2533" t="s">
        <v>1984</v>
      </c>
      <c r="H2533" t="s">
        <v>3708</v>
      </c>
      <c r="I2533">
        <v>100</v>
      </c>
      <c r="J2533">
        <v>98.169998168945313</v>
      </c>
      <c r="DH2533">
        <v>15</v>
      </c>
      <c r="DI2533">
        <v>15.28</v>
      </c>
    </row>
    <row r="2534" spans="1:145" x14ac:dyDescent="0.3">
      <c r="A2534">
        <v>470</v>
      </c>
      <c r="B2534" t="s">
        <v>441</v>
      </c>
      <c r="C2534" t="s">
        <v>198</v>
      </c>
      <c r="D2534" t="s">
        <v>54</v>
      </c>
      <c r="E2534" t="s">
        <v>24</v>
      </c>
      <c r="F2534" s="107">
        <v>45747</v>
      </c>
      <c r="G2534" t="s">
        <v>1984</v>
      </c>
      <c r="H2534" t="s">
        <v>3707</v>
      </c>
      <c r="I2534">
        <v>100</v>
      </c>
      <c r="J2534">
        <v>1095.52001953125</v>
      </c>
      <c r="DH2534">
        <v>85.56</v>
      </c>
      <c r="DI2534">
        <v>7.81</v>
      </c>
    </row>
    <row r="2535" spans="1:145" x14ac:dyDescent="0.3">
      <c r="A2535">
        <v>470</v>
      </c>
      <c r="B2535" t="s">
        <v>441</v>
      </c>
      <c r="C2535" t="s">
        <v>198</v>
      </c>
      <c r="D2535" t="s">
        <v>54</v>
      </c>
      <c r="E2535" t="s">
        <v>24</v>
      </c>
      <c r="F2535" s="107">
        <v>45747</v>
      </c>
      <c r="G2535" t="s">
        <v>1984</v>
      </c>
      <c r="H2535" t="s">
        <v>3709</v>
      </c>
      <c r="I2535">
        <v>100</v>
      </c>
      <c r="J2535">
        <v>107.69000244140619</v>
      </c>
      <c r="DH2535">
        <v>14</v>
      </c>
      <c r="DI2535">
        <v>13</v>
      </c>
    </row>
    <row r="2536" spans="1:145" x14ac:dyDescent="0.3">
      <c r="A2536">
        <v>471</v>
      </c>
      <c r="B2536" t="s">
        <v>442</v>
      </c>
      <c r="C2536" t="s">
        <v>198</v>
      </c>
      <c r="D2536" t="s">
        <v>54</v>
      </c>
      <c r="E2536" t="s">
        <v>24</v>
      </c>
      <c r="F2536" s="107">
        <v>45747</v>
      </c>
      <c r="G2536" t="s">
        <v>2003</v>
      </c>
      <c r="H2536" t="s">
        <v>3715</v>
      </c>
      <c r="I2536">
        <v>100</v>
      </c>
      <c r="J2536">
        <v>100.4199981689453</v>
      </c>
      <c r="DJ2536">
        <v>33.119999999999997</v>
      </c>
      <c r="DK2536">
        <v>32.979999999999997</v>
      </c>
    </row>
    <row r="2537" spans="1:145" x14ac:dyDescent="0.3">
      <c r="A2537">
        <v>471</v>
      </c>
      <c r="B2537" t="s">
        <v>442</v>
      </c>
      <c r="C2537" t="s">
        <v>198</v>
      </c>
      <c r="D2537" t="s">
        <v>54</v>
      </c>
      <c r="E2537" t="s">
        <v>24</v>
      </c>
      <c r="F2537" s="107">
        <v>45747</v>
      </c>
      <c r="G2537" t="s">
        <v>2003</v>
      </c>
      <c r="H2537" t="s">
        <v>3713</v>
      </c>
      <c r="I2537">
        <v>100</v>
      </c>
      <c r="J2537">
        <v>73.410003662109375</v>
      </c>
      <c r="DJ2537">
        <v>22.25</v>
      </c>
      <c r="DK2537">
        <v>30.31</v>
      </c>
    </row>
    <row r="2538" spans="1:145" x14ac:dyDescent="0.3">
      <c r="A2538">
        <v>471</v>
      </c>
      <c r="B2538" t="s">
        <v>442</v>
      </c>
      <c r="C2538" t="s">
        <v>198</v>
      </c>
      <c r="D2538" t="s">
        <v>54</v>
      </c>
      <c r="E2538" t="s">
        <v>24</v>
      </c>
      <c r="F2538" s="107">
        <v>45747</v>
      </c>
      <c r="G2538" t="s">
        <v>2003</v>
      </c>
      <c r="H2538" t="s">
        <v>3716</v>
      </c>
      <c r="I2538">
        <v>100</v>
      </c>
      <c r="J2538">
        <v>86.160003662109375</v>
      </c>
      <c r="DJ2538">
        <v>33.75</v>
      </c>
      <c r="DK2538">
        <v>39.17</v>
      </c>
    </row>
    <row r="2539" spans="1:145" x14ac:dyDescent="0.3">
      <c r="A2539">
        <v>471</v>
      </c>
      <c r="B2539" t="s">
        <v>442</v>
      </c>
      <c r="C2539" t="s">
        <v>198</v>
      </c>
      <c r="D2539" t="s">
        <v>54</v>
      </c>
      <c r="E2539" t="s">
        <v>24</v>
      </c>
      <c r="F2539" s="107">
        <v>45747</v>
      </c>
      <c r="G2539" t="s">
        <v>2003</v>
      </c>
      <c r="H2539" t="s">
        <v>3717</v>
      </c>
      <c r="I2539">
        <v>100</v>
      </c>
      <c r="J2539">
        <v>57.590000152587891</v>
      </c>
      <c r="DJ2539">
        <v>21.25</v>
      </c>
      <c r="DK2539">
        <v>36.9</v>
      </c>
    </row>
    <row r="2540" spans="1:145" x14ac:dyDescent="0.3">
      <c r="A2540">
        <v>471</v>
      </c>
      <c r="B2540" t="s">
        <v>442</v>
      </c>
      <c r="C2540" t="s">
        <v>198</v>
      </c>
      <c r="D2540" t="s">
        <v>54</v>
      </c>
      <c r="E2540" t="s">
        <v>24</v>
      </c>
      <c r="F2540" s="107">
        <v>45747</v>
      </c>
      <c r="G2540" t="s">
        <v>2003</v>
      </c>
      <c r="H2540" t="s">
        <v>3714</v>
      </c>
      <c r="I2540">
        <v>100</v>
      </c>
      <c r="J2540">
        <v>103.5100021362305</v>
      </c>
      <c r="DJ2540">
        <v>24.17</v>
      </c>
      <c r="DK2540">
        <v>23.35</v>
      </c>
    </row>
    <row r="2541" spans="1:145" x14ac:dyDescent="0.3">
      <c r="A2541">
        <v>471</v>
      </c>
      <c r="B2541" t="s">
        <v>442</v>
      </c>
      <c r="C2541" t="s">
        <v>198</v>
      </c>
      <c r="D2541" t="s">
        <v>54</v>
      </c>
      <c r="E2541" t="s">
        <v>24</v>
      </c>
      <c r="F2541" s="107">
        <v>45747</v>
      </c>
      <c r="G2541" t="s">
        <v>2003</v>
      </c>
      <c r="H2541" t="s">
        <v>3719</v>
      </c>
      <c r="I2541">
        <v>100</v>
      </c>
      <c r="J2541">
        <v>116.90000152587891</v>
      </c>
      <c r="DJ2541">
        <v>51.11</v>
      </c>
      <c r="DK2541">
        <v>43.72</v>
      </c>
    </row>
    <row r="2542" spans="1:145" x14ac:dyDescent="0.3">
      <c r="A2542">
        <v>471</v>
      </c>
      <c r="B2542" t="s">
        <v>442</v>
      </c>
      <c r="C2542" t="s">
        <v>198</v>
      </c>
      <c r="D2542" t="s">
        <v>54</v>
      </c>
      <c r="E2542" t="s">
        <v>24</v>
      </c>
      <c r="F2542" s="107">
        <v>45747</v>
      </c>
      <c r="G2542" t="s">
        <v>2003</v>
      </c>
      <c r="H2542" t="s">
        <v>3718</v>
      </c>
      <c r="I2542">
        <v>100</v>
      </c>
      <c r="J2542">
        <v>186.57000732421881</v>
      </c>
      <c r="DJ2542">
        <v>50</v>
      </c>
      <c r="DK2542">
        <v>26.8</v>
      </c>
    </row>
    <row r="2543" spans="1:145" x14ac:dyDescent="0.3">
      <c r="A2543">
        <v>510</v>
      </c>
      <c r="B2543" t="s">
        <v>2286</v>
      </c>
      <c r="C2543" t="s">
        <v>249</v>
      </c>
      <c r="D2543" t="s">
        <v>54</v>
      </c>
      <c r="E2543" t="s">
        <v>24</v>
      </c>
      <c r="F2543" s="107">
        <v>45747</v>
      </c>
      <c r="G2543" t="s">
        <v>2306</v>
      </c>
      <c r="H2543" t="s">
        <v>3892</v>
      </c>
      <c r="EL2543">
        <v>0</v>
      </c>
      <c r="EM2543">
        <v>128</v>
      </c>
    </row>
    <row r="2544" spans="1:145" x14ac:dyDescent="0.3">
      <c r="A2544">
        <v>511</v>
      </c>
      <c r="B2544" t="s">
        <v>2310</v>
      </c>
      <c r="C2544" t="s">
        <v>249</v>
      </c>
      <c r="D2544" t="s">
        <v>54</v>
      </c>
      <c r="E2544" t="s">
        <v>24</v>
      </c>
      <c r="F2544" s="107">
        <v>45747</v>
      </c>
      <c r="G2544" t="s">
        <v>2331</v>
      </c>
      <c r="H2544" t="s">
        <v>3893</v>
      </c>
      <c r="J2544">
        <v>80.849998474121094</v>
      </c>
      <c r="EN2544">
        <v>0</v>
      </c>
      <c r="EO2544">
        <v>0</v>
      </c>
    </row>
    <row r="2545" spans="1:145" x14ac:dyDescent="0.3">
      <c r="A2545">
        <v>511</v>
      </c>
      <c r="B2545" t="s">
        <v>2310</v>
      </c>
      <c r="C2545" t="s">
        <v>249</v>
      </c>
      <c r="D2545" t="s">
        <v>54</v>
      </c>
      <c r="E2545" t="s">
        <v>24</v>
      </c>
      <c r="F2545" s="107">
        <v>45747</v>
      </c>
      <c r="G2545" t="s">
        <v>2331</v>
      </c>
      <c r="H2545" t="s">
        <v>3894</v>
      </c>
      <c r="J2545">
        <v>100</v>
      </c>
      <c r="EN2545">
        <v>0</v>
      </c>
      <c r="EO2545">
        <v>0</v>
      </c>
    </row>
    <row r="2546" spans="1:145" x14ac:dyDescent="0.3">
      <c r="A2546">
        <v>511</v>
      </c>
      <c r="B2546" t="s">
        <v>2310</v>
      </c>
      <c r="C2546" t="s">
        <v>249</v>
      </c>
      <c r="D2546" t="s">
        <v>54</v>
      </c>
      <c r="E2546" t="s">
        <v>24</v>
      </c>
      <c r="F2546" s="107">
        <v>45747</v>
      </c>
      <c r="G2546" t="s">
        <v>2331</v>
      </c>
      <c r="H2546" t="s">
        <v>3895</v>
      </c>
      <c r="J2546">
        <v>100</v>
      </c>
      <c r="EN2546">
        <v>0</v>
      </c>
      <c r="EO2546">
        <v>0</v>
      </c>
    </row>
    <row r="2547" spans="1:145" x14ac:dyDescent="0.3">
      <c r="A2547">
        <v>511</v>
      </c>
      <c r="B2547" t="s">
        <v>2310</v>
      </c>
      <c r="C2547" t="s">
        <v>249</v>
      </c>
      <c r="D2547" t="s">
        <v>54</v>
      </c>
      <c r="E2547" t="s">
        <v>24</v>
      </c>
      <c r="F2547" s="107">
        <v>45747</v>
      </c>
      <c r="G2547" t="s">
        <v>2331</v>
      </c>
      <c r="H2547" t="s">
        <v>3896</v>
      </c>
      <c r="J2547">
        <v>92.860000610351563</v>
      </c>
      <c r="EN2547">
        <v>0</v>
      </c>
      <c r="EO2547">
        <v>0</v>
      </c>
    </row>
    <row r="2548" spans="1:145" x14ac:dyDescent="0.3">
      <c r="A2548">
        <v>511</v>
      </c>
      <c r="B2548" t="s">
        <v>2310</v>
      </c>
      <c r="C2548" t="s">
        <v>249</v>
      </c>
      <c r="D2548" t="s">
        <v>54</v>
      </c>
      <c r="E2548" t="s">
        <v>24</v>
      </c>
      <c r="F2548" s="107">
        <v>45747</v>
      </c>
      <c r="G2548" t="s">
        <v>2331</v>
      </c>
      <c r="H2548" t="s">
        <v>3897</v>
      </c>
      <c r="J2548">
        <v>0</v>
      </c>
      <c r="EN2548">
        <v>0</v>
      </c>
      <c r="EO2548">
        <v>0</v>
      </c>
    </row>
    <row r="2549" spans="1:145" x14ac:dyDescent="0.3">
      <c r="A2549">
        <v>511</v>
      </c>
      <c r="B2549" t="s">
        <v>2310</v>
      </c>
      <c r="C2549" t="s">
        <v>249</v>
      </c>
      <c r="D2549" t="s">
        <v>54</v>
      </c>
      <c r="E2549" t="s">
        <v>24</v>
      </c>
      <c r="F2549" s="107">
        <v>45747</v>
      </c>
      <c r="G2549" t="s">
        <v>2331</v>
      </c>
      <c r="H2549" t="s">
        <v>3898</v>
      </c>
      <c r="J2549">
        <v>0</v>
      </c>
      <c r="EN2549">
        <v>0</v>
      </c>
      <c r="EO2549">
        <v>0</v>
      </c>
    </row>
    <row r="2550" spans="1:145" x14ac:dyDescent="0.3">
      <c r="A2550">
        <v>511</v>
      </c>
      <c r="B2550" t="s">
        <v>2310</v>
      </c>
      <c r="C2550" t="s">
        <v>249</v>
      </c>
      <c r="D2550" t="s">
        <v>54</v>
      </c>
      <c r="E2550" t="s">
        <v>24</v>
      </c>
      <c r="F2550" s="107">
        <v>45747</v>
      </c>
      <c r="G2550" t="s">
        <v>2331</v>
      </c>
      <c r="H2550" t="s">
        <v>3899</v>
      </c>
      <c r="J2550">
        <v>0</v>
      </c>
      <c r="EN2550">
        <v>0</v>
      </c>
      <c r="EO2550">
        <v>0</v>
      </c>
    </row>
    <row r="2551" spans="1:145" x14ac:dyDescent="0.3">
      <c r="A2551">
        <v>208</v>
      </c>
      <c r="B2551" t="s">
        <v>149</v>
      </c>
      <c r="C2551" t="s">
        <v>98</v>
      </c>
      <c r="D2551" t="s">
        <v>23</v>
      </c>
      <c r="E2551" t="s">
        <v>62</v>
      </c>
      <c r="F2551" s="107">
        <v>45777</v>
      </c>
      <c r="G2551" t="s">
        <v>3900</v>
      </c>
      <c r="H2551" t="s">
        <v>3421</v>
      </c>
      <c r="I2551">
        <v>950</v>
      </c>
      <c r="J2551">
        <v>653</v>
      </c>
      <c r="K2551">
        <v>653</v>
      </c>
    </row>
    <row r="2552" spans="1:145" x14ac:dyDescent="0.3">
      <c r="A2552">
        <v>208</v>
      </c>
      <c r="B2552" t="s">
        <v>149</v>
      </c>
      <c r="C2552" t="s">
        <v>98</v>
      </c>
      <c r="D2552" t="s">
        <v>23</v>
      </c>
      <c r="E2552" t="s">
        <v>62</v>
      </c>
      <c r="F2552" s="107">
        <v>45777</v>
      </c>
      <c r="G2552" t="s">
        <v>3900</v>
      </c>
      <c r="H2552" t="s">
        <v>3423</v>
      </c>
      <c r="I2552">
        <v>350</v>
      </c>
      <c r="J2552">
        <v>371</v>
      </c>
      <c r="K2552">
        <v>371</v>
      </c>
    </row>
    <row r="2553" spans="1:145" x14ac:dyDescent="0.3">
      <c r="A2553">
        <v>208</v>
      </c>
      <c r="B2553" t="s">
        <v>149</v>
      </c>
      <c r="C2553" t="s">
        <v>98</v>
      </c>
      <c r="D2553" t="s">
        <v>23</v>
      </c>
      <c r="E2553" t="s">
        <v>62</v>
      </c>
      <c r="F2553" s="107">
        <v>45777</v>
      </c>
      <c r="G2553" t="s">
        <v>3900</v>
      </c>
      <c r="H2553" t="s">
        <v>3426</v>
      </c>
      <c r="I2553">
        <v>25</v>
      </c>
      <c r="J2553">
        <v>20</v>
      </c>
      <c r="K2553">
        <v>20</v>
      </c>
    </row>
    <row r="2554" spans="1:145" x14ac:dyDescent="0.3">
      <c r="A2554">
        <v>208</v>
      </c>
      <c r="B2554" t="s">
        <v>149</v>
      </c>
      <c r="C2554" t="s">
        <v>98</v>
      </c>
      <c r="D2554" t="s">
        <v>23</v>
      </c>
      <c r="E2554" t="s">
        <v>62</v>
      </c>
      <c r="F2554" s="107">
        <v>45777</v>
      </c>
      <c r="G2554" t="s">
        <v>3900</v>
      </c>
      <c r="H2554" t="s">
        <v>3422</v>
      </c>
      <c r="I2554">
        <v>200</v>
      </c>
      <c r="J2554">
        <v>211</v>
      </c>
      <c r="K2554">
        <v>211</v>
      </c>
    </row>
    <row r="2555" spans="1:145" x14ac:dyDescent="0.3">
      <c r="A2555">
        <v>208</v>
      </c>
      <c r="B2555" t="s">
        <v>149</v>
      </c>
      <c r="C2555" t="s">
        <v>98</v>
      </c>
      <c r="D2555" t="s">
        <v>23</v>
      </c>
      <c r="E2555" t="s">
        <v>62</v>
      </c>
      <c r="F2555" s="107">
        <v>45777</v>
      </c>
      <c r="G2555" t="s">
        <v>3900</v>
      </c>
      <c r="H2555" t="s">
        <v>3424</v>
      </c>
      <c r="I2555">
        <v>0</v>
      </c>
      <c r="J2555">
        <v>0</v>
      </c>
      <c r="K2555">
        <v>0</v>
      </c>
    </row>
    <row r="2556" spans="1:145" x14ac:dyDescent="0.3">
      <c r="A2556">
        <v>208</v>
      </c>
      <c r="B2556" t="s">
        <v>149</v>
      </c>
      <c r="C2556" t="s">
        <v>98</v>
      </c>
      <c r="D2556" t="s">
        <v>23</v>
      </c>
      <c r="E2556" t="s">
        <v>62</v>
      </c>
      <c r="F2556" s="107">
        <v>45777</v>
      </c>
      <c r="G2556" t="s">
        <v>3900</v>
      </c>
      <c r="H2556" t="s">
        <v>3427</v>
      </c>
      <c r="I2556">
        <v>25</v>
      </c>
      <c r="J2556">
        <v>16</v>
      </c>
      <c r="K2556">
        <v>16</v>
      </c>
    </row>
    <row r="2557" spans="1:145" x14ac:dyDescent="0.3">
      <c r="A2557">
        <v>214</v>
      </c>
      <c r="B2557" t="s">
        <v>152</v>
      </c>
      <c r="C2557" t="s">
        <v>98</v>
      </c>
      <c r="D2557" t="s">
        <v>23</v>
      </c>
      <c r="E2557" t="s">
        <v>62</v>
      </c>
      <c r="F2557" s="107">
        <v>45777</v>
      </c>
      <c r="G2557" t="s">
        <v>3901</v>
      </c>
      <c r="H2557" t="s">
        <v>3423</v>
      </c>
      <c r="I2557">
        <v>1000</v>
      </c>
      <c r="J2557">
        <v>998.42999267578125</v>
      </c>
      <c r="L2557">
        <v>176.66</v>
      </c>
      <c r="M2557">
        <v>821.77</v>
      </c>
    </row>
    <row r="2558" spans="1:145" x14ac:dyDescent="0.3">
      <c r="A2558">
        <v>214</v>
      </c>
      <c r="B2558" t="s">
        <v>152</v>
      </c>
      <c r="C2558" t="s">
        <v>98</v>
      </c>
      <c r="D2558" t="s">
        <v>23</v>
      </c>
      <c r="E2558" t="s">
        <v>62</v>
      </c>
      <c r="F2558" s="107">
        <v>45777</v>
      </c>
      <c r="G2558" t="s">
        <v>3901</v>
      </c>
      <c r="H2558" t="s">
        <v>3426</v>
      </c>
      <c r="I2558">
        <v>7500</v>
      </c>
      <c r="J2558">
        <v>110.98000335693359</v>
      </c>
      <c r="L2558">
        <v>47.69</v>
      </c>
      <c r="M2558">
        <v>63.29</v>
      </c>
    </row>
    <row r="2559" spans="1:145" x14ac:dyDescent="0.3">
      <c r="A2559">
        <v>214</v>
      </c>
      <c r="B2559" t="s">
        <v>152</v>
      </c>
      <c r="C2559" t="s">
        <v>98</v>
      </c>
      <c r="D2559" t="s">
        <v>23</v>
      </c>
      <c r="E2559" t="s">
        <v>62</v>
      </c>
      <c r="F2559" s="107">
        <v>45777</v>
      </c>
      <c r="G2559" t="s">
        <v>3901</v>
      </c>
      <c r="H2559" t="s">
        <v>3422</v>
      </c>
      <c r="I2559">
        <v>1000</v>
      </c>
      <c r="J2559">
        <v>649.5</v>
      </c>
      <c r="L2559">
        <v>50.4</v>
      </c>
      <c r="M2559">
        <v>599.1</v>
      </c>
    </row>
    <row r="2560" spans="1:145" x14ac:dyDescent="0.3">
      <c r="A2560">
        <v>214</v>
      </c>
      <c r="B2560" t="s">
        <v>152</v>
      </c>
      <c r="C2560" t="s">
        <v>98</v>
      </c>
      <c r="D2560" t="s">
        <v>23</v>
      </c>
      <c r="E2560" t="s">
        <v>62</v>
      </c>
      <c r="F2560" s="107">
        <v>45777</v>
      </c>
      <c r="G2560" t="s">
        <v>3901</v>
      </c>
      <c r="H2560" t="s">
        <v>3424</v>
      </c>
      <c r="I2560">
        <v>1</v>
      </c>
      <c r="J2560">
        <v>0</v>
      </c>
      <c r="L2560">
        <v>0</v>
      </c>
      <c r="M2560">
        <v>0</v>
      </c>
    </row>
    <row r="2561" spans="1:46" x14ac:dyDescent="0.3">
      <c r="A2561">
        <v>214</v>
      </c>
      <c r="B2561" t="s">
        <v>152</v>
      </c>
      <c r="C2561" t="s">
        <v>98</v>
      </c>
      <c r="D2561" t="s">
        <v>23</v>
      </c>
      <c r="E2561" t="s">
        <v>62</v>
      </c>
      <c r="F2561" s="107">
        <v>45777</v>
      </c>
      <c r="G2561" t="s">
        <v>3901</v>
      </c>
      <c r="H2561" t="s">
        <v>3427</v>
      </c>
      <c r="I2561">
        <v>1</v>
      </c>
      <c r="J2561">
        <v>36.939998626708977</v>
      </c>
      <c r="L2561">
        <v>14.8</v>
      </c>
      <c r="M2561">
        <v>22.14</v>
      </c>
    </row>
    <row r="2562" spans="1:46" x14ac:dyDescent="0.3">
      <c r="A2562">
        <v>214</v>
      </c>
      <c r="B2562" t="s">
        <v>152</v>
      </c>
      <c r="C2562" t="s">
        <v>98</v>
      </c>
      <c r="D2562" t="s">
        <v>23</v>
      </c>
      <c r="E2562" t="s">
        <v>62</v>
      </c>
      <c r="F2562" s="107">
        <v>45777</v>
      </c>
      <c r="G2562" t="s">
        <v>3901</v>
      </c>
      <c r="H2562" t="s">
        <v>3421</v>
      </c>
      <c r="I2562">
        <v>5500</v>
      </c>
      <c r="J2562">
        <v>3516.7900390625</v>
      </c>
      <c r="L2562">
        <v>1017.34</v>
      </c>
      <c r="M2562">
        <v>2499.4499999999998</v>
      </c>
    </row>
    <row r="2563" spans="1:46" x14ac:dyDescent="0.3">
      <c r="A2563">
        <v>217</v>
      </c>
      <c r="B2563" t="s">
        <v>156</v>
      </c>
      <c r="C2563" t="s">
        <v>98</v>
      </c>
      <c r="D2563" t="s">
        <v>23</v>
      </c>
      <c r="E2563" t="s">
        <v>24</v>
      </c>
      <c r="F2563" s="107">
        <v>45777</v>
      </c>
      <c r="G2563" t="s">
        <v>3902</v>
      </c>
      <c r="H2563" t="s">
        <v>3423</v>
      </c>
      <c r="I2563">
        <v>20</v>
      </c>
      <c r="J2563">
        <v>17.690000534057621</v>
      </c>
      <c r="L2563">
        <v>176.66</v>
      </c>
      <c r="M2563">
        <v>821.77</v>
      </c>
      <c r="AS2563">
        <v>176.66</v>
      </c>
    </row>
    <row r="2564" spans="1:46" x14ac:dyDescent="0.3">
      <c r="A2564">
        <v>217</v>
      </c>
      <c r="B2564" t="s">
        <v>156</v>
      </c>
      <c r="C2564" t="s">
        <v>98</v>
      </c>
      <c r="D2564" t="s">
        <v>23</v>
      </c>
      <c r="E2564" t="s">
        <v>24</v>
      </c>
      <c r="F2564" s="107">
        <v>45777</v>
      </c>
      <c r="G2564" t="s">
        <v>3902</v>
      </c>
      <c r="H2564" t="s">
        <v>3426</v>
      </c>
      <c r="I2564">
        <v>20</v>
      </c>
      <c r="J2564">
        <v>42.970001220703118</v>
      </c>
      <c r="L2564">
        <v>47.69</v>
      </c>
      <c r="M2564">
        <v>63.29</v>
      </c>
      <c r="AS2564">
        <v>47.69</v>
      </c>
    </row>
    <row r="2565" spans="1:46" x14ac:dyDescent="0.3">
      <c r="A2565">
        <v>217</v>
      </c>
      <c r="B2565" t="s">
        <v>156</v>
      </c>
      <c r="C2565" t="s">
        <v>98</v>
      </c>
      <c r="D2565" t="s">
        <v>23</v>
      </c>
      <c r="E2565" t="s">
        <v>24</v>
      </c>
      <c r="F2565" s="107">
        <v>45777</v>
      </c>
      <c r="G2565" t="s">
        <v>3902</v>
      </c>
      <c r="H2565" t="s">
        <v>3422</v>
      </c>
      <c r="I2565">
        <v>20</v>
      </c>
      <c r="J2565">
        <v>7.7600002288818359</v>
      </c>
      <c r="L2565">
        <v>50.4</v>
      </c>
      <c r="M2565">
        <v>599.1</v>
      </c>
      <c r="AS2565">
        <v>50.4</v>
      </c>
    </row>
    <row r="2566" spans="1:46" x14ac:dyDescent="0.3">
      <c r="A2566">
        <v>217</v>
      </c>
      <c r="B2566" t="s">
        <v>156</v>
      </c>
      <c r="C2566" t="s">
        <v>98</v>
      </c>
      <c r="D2566" t="s">
        <v>23</v>
      </c>
      <c r="E2566" t="s">
        <v>24</v>
      </c>
      <c r="F2566" s="107">
        <v>45777</v>
      </c>
      <c r="G2566" t="s">
        <v>3902</v>
      </c>
      <c r="H2566" t="s">
        <v>3424</v>
      </c>
      <c r="I2566">
        <v>20</v>
      </c>
      <c r="J2566">
        <v>0</v>
      </c>
      <c r="L2566">
        <v>0</v>
      </c>
      <c r="M2566">
        <v>0</v>
      </c>
      <c r="AS2566">
        <v>0</v>
      </c>
    </row>
    <row r="2567" spans="1:46" x14ac:dyDescent="0.3">
      <c r="A2567">
        <v>217</v>
      </c>
      <c r="B2567" t="s">
        <v>156</v>
      </c>
      <c r="C2567" t="s">
        <v>98</v>
      </c>
      <c r="D2567" t="s">
        <v>23</v>
      </c>
      <c r="E2567" t="s">
        <v>24</v>
      </c>
      <c r="F2567" s="107">
        <v>45777</v>
      </c>
      <c r="G2567" t="s">
        <v>3902</v>
      </c>
      <c r="H2567" t="s">
        <v>3427</v>
      </c>
      <c r="I2567">
        <v>20</v>
      </c>
      <c r="J2567">
        <v>40.060001373291023</v>
      </c>
      <c r="L2567">
        <v>14.8</v>
      </c>
      <c r="M2567">
        <v>22.14</v>
      </c>
      <c r="AS2567">
        <v>14.8</v>
      </c>
    </row>
    <row r="2568" spans="1:46" x14ac:dyDescent="0.3">
      <c r="A2568">
        <v>217</v>
      </c>
      <c r="B2568" t="s">
        <v>156</v>
      </c>
      <c r="C2568" t="s">
        <v>98</v>
      </c>
      <c r="D2568" t="s">
        <v>23</v>
      </c>
      <c r="E2568" t="s">
        <v>24</v>
      </c>
      <c r="F2568" s="107">
        <v>45777</v>
      </c>
      <c r="G2568" t="s">
        <v>3902</v>
      </c>
      <c r="H2568" t="s">
        <v>3421</v>
      </c>
      <c r="I2568">
        <v>20</v>
      </c>
      <c r="J2568">
        <v>60.270000457763672</v>
      </c>
      <c r="L2568">
        <v>1017.34</v>
      </c>
      <c r="M2568">
        <v>2499.4499999999998</v>
      </c>
      <c r="AS2568">
        <v>2119.58</v>
      </c>
    </row>
    <row r="2569" spans="1:46" x14ac:dyDescent="0.3">
      <c r="A2569">
        <v>218</v>
      </c>
      <c r="B2569" t="s">
        <v>157</v>
      </c>
      <c r="C2569" t="s">
        <v>98</v>
      </c>
      <c r="D2569" t="s">
        <v>23</v>
      </c>
      <c r="E2569" t="s">
        <v>62</v>
      </c>
      <c r="F2569" s="107">
        <v>45777</v>
      </c>
      <c r="G2569" t="s">
        <v>3903</v>
      </c>
      <c r="H2569" t="s">
        <v>3421</v>
      </c>
      <c r="I2569">
        <v>76000</v>
      </c>
      <c r="J2569">
        <v>64284.8515625</v>
      </c>
      <c r="N2569">
        <v>64284.85</v>
      </c>
    </row>
    <row r="2570" spans="1:46" x14ac:dyDescent="0.3">
      <c r="A2570">
        <v>218</v>
      </c>
      <c r="B2570" t="s">
        <v>157</v>
      </c>
      <c r="C2570" t="s">
        <v>98</v>
      </c>
      <c r="D2570" t="s">
        <v>23</v>
      </c>
      <c r="E2570" t="s">
        <v>62</v>
      </c>
      <c r="F2570" s="107">
        <v>45777</v>
      </c>
      <c r="G2570" t="s">
        <v>3903</v>
      </c>
      <c r="H2570" t="s">
        <v>3426</v>
      </c>
      <c r="I2570">
        <v>5000</v>
      </c>
      <c r="J2570">
        <v>4020</v>
      </c>
      <c r="N2570">
        <v>4020</v>
      </c>
    </row>
    <row r="2571" spans="1:46" x14ac:dyDescent="0.3">
      <c r="A2571">
        <v>218</v>
      </c>
      <c r="B2571" t="s">
        <v>157</v>
      </c>
      <c r="C2571" t="s">
        <v>98</v>
      </c>
      <c r="D2571" t="s">
        <v>23</v>
      </c>
      <c r="E2571" t="s">
        <v>62</v>
      </c>
      <c r="F2571" s="107">
        <v>45777</v>
      </c>
      <c r="G2571" t="s">
        <v>3903</v>
      </c>
      <c r="H2571" t="s">
        <v>3422</v>
      </c>
      <c r="I2571">
        <v>24000</v>
      </c>
      <c r="J2571">
        <v>20556</v>
      </c>
      <c r="N2571">
        <v>20556</v>
      </c>
    </row>
    <row r="2572" spans="1:46" x14ac:dyDescent="0.3">
      <c r="A2572">
        <v>218</v>
      </c>
      <c r="B2572" t="s">
        <v>157</v>
      </c>
      <c r="C2572" t="s">
        <v>98</v>
      </c>
      <c r="D2572" t="s">
        <v>23</v>
      </c>
      <c r="E2572" t="s">
        <v>62</v>
      </c>
      <c r="F2572" s="107">
        <v>45777</v>
      </c>
      <c r="G2572" t="s">
        <v>3903</v>
      </c>
      <c r="H2572" t="s">
        <v>3424</v>
      </c>
      <c r="I2572">
        <v>5000</v>
      </c>
      <c r="J2572">
        <v>120</v>
      </c>
      <c r="N2572">
        <v>120</v>
      </c>
    </row>
    <row r="2573" spans="1:46" x14ac:dyDescent="0.3">
      <c r="A2573">
        <v>218</v>
      </c>
      <c r="B2573" t="s">
        <v>157</v>
      </c>
      <c r="C2573" t="s">
        <v>98</v>
      </c>
      <c r="D2573" t="s">
        <v>23</v>
      </c>
      <c r="E2573" t="s">
        <v>62</v>
      </c>
      <c r="F2573" s="107">
        <v>45777</v>
      </c>
      <c r="G2573" t="s">
        <v>3903</v>
      </c>
      <c r="H2573" t="s">
        <v>3427</v>
      </c>
      <c r="I2573">
        <v>2000</v>
      </c>
      <c r="J2573">
        <v>2609</v>
      </c>
      <c r="N2573">
        <v>2609</v>
      </c>
    </row>
    <row r="2574" spans="1:46" x14ac:dyDescent="0.3">
      <c r="A2574">
        <v>218</v>
      </c>
      <c r="B2574" t="s">
        <v>157</v>
      </c>
      <c r="C2574" t="s">
        <v>98</v>
      </c>
      <c r="D2574" t="s">
        <v>23</v>
      </c>
      <c r="E2574" t="s">
        <v>62</v>
      </c>
      <c r="F2574" s="107">
        <v>45777</v>
      </c>
      <c r="G2574" t="s">
        <v>3903</v>
      </c>
      <c r="H2574" t="s">
        <v>3423</v>
      </c>
      <c r="I2574">
        <v>76000</v>
      </c>
      <c r="J2574">
        <v>47880</v>
      </c>
      <c r="N2574">
        <v>47880</v>
      </c>
    </row>
    <row r="2575" spans="1:46" x14ac:dyDescent="0.3">
      <c r="A2575">
        <v>225</v>
      </c>
      <c r="B2575" t="s">
        <v>165</v>
      </c>
      <c r="C2575" t="s">
        <v>98</v>
      </c>
      <c r="D2575" t="s">
        <v>23</v>
      </c>
      <c r="E2575" t="s">
        <v>24</v>
      </c>
      <c r="F2575" s="107">
        <v>45777</v>
      </c>
      <c r="G2575" t="s">
        <v>3904</v>
      </c>
      <c r="H2575" t="s">
        <v>3421</v>
      </c>
      <c r="I2575">
        <v>1</v>
      </c>
      <c r="J2575">
        <v>8</v>
      </c>
      <c r="AT2575">
        <v>8</v>
      </c>
    </row>
    <row r="2576" spans="1:46" x14ac:dyDescent="0.3">
      <c r="A2576">
        <v>225</v>
      </c>
      <c r="B2576" t="s">
        <v>165</v>
      </c>
      <c r="C2576" t="s">
        <v>98</v>
      </c>
      <c r="D2576" t="s">
        <v>23</v>
      </c>
      <c r="E2576" t="s">
        <v>24</v>
      </c>
      <c r="F2576" s="107">
        <v>45777</v>
      </c>
      <c r="G2576" t="s">
        <v>3904</v>
      </c>
      <c r="H2576" t="s">
        <v>3423</v>
      </c>
      <c r="I2576">
        <v>1</v>
      </c>
      <c r="J2576">
        <v>5</v>
      </c>
      <c r="AT2576">
        <v>5</v>
      </c>
    </row>
    <row r="2577" spans="1:94" x14ac:dyDescent="0.3">
      <c r="A2577">
        <v>225</v>
      </c>
      <c r="B2577" t="s">
        <v>165</v>
      </c>
      <c r="C2577" t="s">
        <v>98</v>
      </c>
      <c r="D2577" t="s">
        <v>23</v>
      </c>
      <c r="E2577" t="s">
        <v>24</v>
      </c>
      <c r="F2577" s="107">
        <v>45777</v>
      </c>
      <c r="G2577" t="s">
        <v>3904</v>
      </c>
      <c r="H2577" t="s">
        <v>3426</v>
      </c>
      <c r="I2577">
        <v>1</v>
      </c>
      <c r="J2577">
        <v>0</v>
      </c>
      <c r="AT2577">
        <v>0</v>
      </c>
    </row>
    <row r="2578" spans="1:94" x14ac:dyDescent="0.3">
      <c r="A2578">
        <v>225</v>
      </c>
      <c r="B2578" t="s">
        <v>165</v>
      </c>
      <c r="C2578" t="s">
        <v>98</v>
      </c>
      <c r="D2578" t="s">
        <v>23</v>
      </c>
      <c r="E2578" t="s">
        <v>24</v>
      </c>
      <c r="F2578" s="107">
        <v>45777</v>
      </c>
      <c r="G2578" t="s">
        <v>3904</v>
      </c>
      <c r="H2578" t="s">
        <v>3422</v>
      </c>
      <c r="I2578">
        <v>1</v>
      </c>
      <c r="J2578">
        <v>10</v>
      </c>
      <c r="AT2578">
        <v>10</v>
      </c>
    </row>
    <row r="2579" spans="1:94" x14ac:dyDescent="0.3">
      <c r="A2579">
        <v>225</v>
      </c>
      <c r="B2579" t="s">
        <v>165</v>
      </c>
      <c r="C2579" t="s">
        <v>98</v>
      </c>
      <c r="D2579" t="s">
        <v>23</v>
      </c>
      <c r="E2579" t="s">
        <v>24</v>
      </c>
      <c r="F2579" s="107">
        <v>45777</v>
      </c>
      <c r="G2579" t="s">
        <v>3904</v>
      </c>
      <c r="H2579" t="s">
        <v>3424</v>
      </c>
      <c r="I2579">
        <v>1</v>
      </c>
      <c r="J2579">
        <v>2</v>
      </c>
      <c r="AT2579">
        <v>2</v>
      </c>
    </row>
    <row r="2580" spans="1:94" x14ac:dyDescent="0.3">
      <c r="A2580">
        <v>225</v>
      </c>
      <c r="B2580" t="s">
        <v>165</v>
      </c>
      <c r="C2580" t="s">
        <v>98</v>
      </c>
      <c r="D2580" t="s">
        <v>23</v>
      </c>
      <c r="E2580" t="s">
        <v>24</v>
      </c>
      <c r="F2580" s="107">
        <v>45777</v>
      </c>
      <c r="G2580" t="s">
        <v>3904</v>
      </c>
      <c r="H2580" t="s">
        <v>3427</v>
      </c>
      <c r="I2580">
        <v>1</v>
      </c>
      <c r="J2580">
        <v>1</v>
      </c>
      <c r="AT2580">
        <v>1</v>
      </c>
    </row>
    <row r="2581" spans="1:94" x14ac:dyDescent="0.3">
      <c r="A2581">
        <v>239</v>
      </c>
      <c r="B2581" t="s">
        <v>1243</v>
      </c>
      <c r="C2581" t="s">
        <v>33</v>
      </c>
      <c r="D2581" t="s">
        <v>23</v>
      </c>
      <c r="E2581" t="s">
        <v>24</v>
      </c>
      <c r="F2581" s="107">
        <v>45777</v>
      </c>
      <c r="G2581" t="s">
        <v>3905</v>
      </c>
      <c r="H2581" t="s">
        <v>3433</v>
      </c>
      <c r="J2581">
        <v>3</v>
      </c>
      <c r="AU2581">
        <v>3</v>
      </c>
    </row>
    <row r="2582" spans="1:94" x14ac:dyDescent="0.3">
      <c r="A2582">
        <v>239</v>
      </c>
      <c r="B2582" t="s">
        <v>1243</v>
      </c>
      <c r="C2582" t="s">
        <v>33</v>
      </c>
      <c r="D2582" t="s">
        <v>23</v>
      </c>
      <c r="E2582" t="s">
        <v>24</v>
      </c>
      <c r="F2582" s="107">
        <v>45777</v>
      </c>
      <c r="G2582" t="s">
        <v>3905</v>
      </c>
      <c r="H2582" t="s">
        <v>7</v>
      </c>
      <c r="J2582">
        <v>11</v>
      </c>
      <c r="AU2582">
        <v>11</v>
      </c>
    </row>
    <row r="2583" spans="1:94" x14ac:dyDescent="0.3">
      <c r="A2583">
        <v>239</v>
      </c>
      <c r="B2583" t="s">
        <v>1243</v>
      </c>
      <c r="C2583" t="s">
        <v>33</v>
      </c>
      <c r="D2583" t="s">
        <v>23</v>
      </c>
      <c r="E2583" t="s">
        <v>24</v>
      </c>
      <c r="F2583" s="107">
        <v>45777</v>
      </c>
      <c r="G2583" t="s">
        <v>3905</v>
      </c>
      <c r="H2583" t="s">
        <v>3434</v>
      </c>
      <c r="J2583">
        <v>1</v>
      </c>
      <c r="AU2583">
        <v>1</v>
      </c>
    </row>
    <row r="2584" spans="1:94" x14ac:dyDescent="0.3">
      <c r="A2584">
        <v>239</v>
      </c>
      <c r="B2584" t="s">
        <v>1243</v>
      </c>
      <c r="C2584" t="s">
        <v>33</v>
      </c>
      <c r="D2584" t="s">
        <v>23</v>
      </c>
      <c r="E2584" t="s">
        <v>24</v>
      </c>
      <c r="F2584" s="107">
        <v>45777</v>
      </c>
      <c r="G2584" t="s">
        <v>3905</v>
      </c>
      <c r="H2584" t="s">
        <v>2801</v>
      </c>
      <c r="J2584">
        <v>3</v>
      </c>
      <c r="AU2584">
        <v>3</v>
      </c>
    </row>
    <row r="2585" spans="1:94" x14ac:dyDescent="0.3">
      <c r="A2585">
        <v>239</v>
      </c>
      <c r="B2585" t="s">
        <v>1243</v>
      </c>
      <c r="C2585" t="s">
        <v>33</v>
      </c>
      <c r="D2585" t="s">
        <v>23</v>
      </c>
      <c r="E2585" t="s">
        <v>24</v>
      </c>
      <c r="F2585" s="107">
        <v>45777</v>
      </c>
      <c r="G2585" t="s">
        <v>3905</v>
      </c>
      <c r="H2585" t="s">
        <v>3435</v>
      </c>
      <c r="J2585">
        <v>22</v>
      </c>
      <c r="AU2585">
        <v>22</v>
      </c>
    </row>
    <row r="2586" spans="1:94" x14ac:dyDescent="0.3">
      <c r="A2586">
        <v>434</v>
      </c>
      <c r="B2586" t="s">
        <v>411</v>
      </c>
      <c r="C2586" t="s">
        <v>98</v>
      </c>
      <c r="D2586" t="s">
        <v>23</v>
      </c>
      <c r="E2586" t="s">
        <v>62</v>
      </c>
      <c r="F2586" s="107">
        <v>45777</v>
      </c>
      <c r="G2586" t="s">
        <v>3906</v>
      </c>
      <c r="H2586" t="s">
        <v>3421</v>
      </c>
      <c r="I2586">
        <v>100</v>
      </c>
      <c r="J2586">
        <v>118.9599990844727</v>
      </c>
      <c r="AV2586">
        <v>118.96</v>
      </c>
    </row>
    <row r="2587" spans="1:94" x14ac:dyDescent="0.3">
      <c r="A2587">
        <v>434</v>
      </c>
      <c r="B2587" t="s">
        <v>411</v>
      </c>
      <c r="C2587" t="s">
        <v>98</v>
      </c>
      <c r="D2587" t="s">
        <v>23</v>
      </c>
      <c r="E2587" t="s">
        <v>62</v>
      </c>
      <c r="F2587" s="107">
        <v>45777</v>
      </c>
      <c r="G2587" t="s">
        <v>3906</v>
      </c>
      <c r="H2587" t="s">
        <v>3423</v>
      </c>
      <c r="I2587">
        <v>25</v>
      </c>
      <c r="J2587">
        <v>1.179999947547913</v>
      </c>
      <c r="AV2587">
        <v>1.18</v>
      </c>
    </row>
    <row r="2588" spans="1:94" x14ac:dyDescent="0.3">
      <c r="A2588">
        <v>434</v>
      </c>
      <c r="B2588" t="s">
        <v>411</v>
      </c>
      <c r="C2588" t="s">
        <v>98</v>
      </c>
      <c r="D2588" t="s">
        <v>23</v>
      </c>
      <c r="E2588" t="s">
        <v>62</v>
      </c>
      <c r="F2588" s="107">
        <v>45777</v>
      </c>
      <c r="G2588" t="s">
        <v>3906</v>
      </c>
      <c r="H2588" t="s">
        <v>3426</v>
      </c>
      <c r="I2588">
        <v>200</v>
      </c>
      <c r="J2588">
        <v>0</v>
      </c>
      <c r="AV2588">
        <v>0</v>
      </c>
    </row>
    <row r="2589" spans="1:94" x14ac:dyDescent="0.3">
      <c r="A2589">
        <v>434</v>
      </c>
      <c r="B2589" t="s">
        <v>411</v>
      </c>
      <c r="C2589" t="s">
        <v>98</v>
      </c>
      <c r="D2589" t="s">
        <v>23</v>
      </c>
      <c r="E2589" t="s">
        <v>62</v>
      </c>
      <c r="F2589" s="107">
        <v>45777</v>
      </c>
      <c r="G2589" t="s">
        <v>3906</v>
      </c>
      <c r="H2589" t="s">
        <v>3422</v>
      </c>
      <c r="I2589">
        <v>25</v>
      </c>
      <c r="J2589">
        <v>6.4000000953674316</v>
      </c>
      <c r="AV2589">
        <v>6.4</v>
      </c>
    </row>
    <row r="2590" spans="1:94" x14ac:dyDescent="0.3">
      <c r="A2590">
        <v>434</v>
      </c>
      <c r="B2590" t="s">
        <v>411</v>
      </c>
      <c r="C2590" t="s">
        <v>98</v>
      </c>
      <c r="D2590" t="s">
        <v>23</v>
      </c>
      <c r="E2590" t="s">
        <v>62</v>
      </c>
      <c r="F2590" s="107">
        <v>45777</v>
      </c>
      <c r="G2590" t="s">
        <v>3906</v>
      </c>
      <c r="H2590" t="s">
        <v>3427</v>
      </c>
      <c r="I2590">
        <v>200</v>
      </c>
      <c r="J2590">
        <v>0</v>
      </c>
      <c r="AV2590">
        <v>0</v>
      </c>
    </row>
    <row r="2591" spans="1:94" x14ac:dyDescent="0.3">
      <c r="A2591">
        <v>434</v>
      </c>
      <c r="B2591" t="s">
        <v>411</v>
      </c>
      <c r="C2591" t="s">
        <v>98</v>
      </c>
      <c r="D2591" t="s">
        <v>23</v>
      </c>
      <c r="E2591" t="s">
        <v>62</v>
      </c>
      <c r="F2591" s="107">
        <v>45777</v>
      </c>
      <c r="G2591" t="s">
        <v>3906</v>
      </c>
      <c r="H2591" t="s">
        <v>3424</v>
      </c>
      <c r="I2591">
        <v>10</v>
      </c>
      <c r="J2591">
        <v>0.20000000298023221</v>
      </c>
      <c r="AV2591">
        <v>0.2</v>
      </c>
    </row>
    <row r="2592" spans="1:94" x14ac:dyDescent="0.3">
      <c r="A2592">
        <v>436</v>
      </c>
      <c r="B2592" t="s">
        <v>130</v>
      </c>
      <c r="C2592" t="s">
        <v>101</v>
      </c>
      <c r="D2592" t="s">
        <v>23</v>
      </c>
      <c r="E2592" t="s">
        <v>62</v>
      </c>
      <c r="F2592" s="107">
        <v>45777</v>
      </c>
      <c r="G2592" t="s">
        <v>3907</v>
      </c>
      <c r="H2592" t="s">
        <v>3595</v>
      </c>
      <c r="I2592">
        <v>7</v>
      </c>
      <c r="J2592">
        <v>3.720000028610229</v>
      </c>
      <c r="CP2592">
        <v>3.72</v>
      </c>
    </row>
    <row r="2593" spans="1:136" x14ac:dyDescent="0.3">
      <c r="A2593">
        <v>436</v>
      </c>
      <c r="B2593" t="s">
        <v>130</v>
      </c>
      <c r="C2593" t="s">
        <v>101</v>
      </c>
      <c r="D2593" t="s">
        <v>23</v>
      </c>
      <c r="E2593" t="s">
        <v>62</v>
      </c>
      <c r="F2593" s="107">
        <v>45777</v>
      </c>
      <c r="G2593" t="s">
        <v>3907</v>
      </c>
      <c r="H2593" t="s">
        <v>3596</v>
      </c>
      <c r="I2593">
        <v>7</v>
      </c>
      <c r="J2593">
        <v>2.6800000667572021</v>
      </c>
      <c r="CP2593">
        <v>2.68</v>
      </c>
    </row>
    <row r="2594" spans="1:136" x14ac:dyDescent="0.3">
      <c r="A2594">
        <v>485</v>
      </c>
      <c r="B2594" t="s">
        <v>458</v>
      </c>
      <c r="C2594" t="s">
        <v>101</v>
      </c>
      <c r="D2594" t="s">
        <v>23</v>
      </c>
      <c r="E2594" t="s">
        <v>24</v>
      </c>
      <c r="F2594" s="107">
        <v>45777</v>
      </c>
      <c r="G2594" t="s">
        <v>3908</v>
      </c>
      <c r="H2594" t="s">
        <v>3808</v>
      </c>
      <c r="I2594">
        <v>80</v>
      </c>
      <c r="J2594">
        <v>100</v>
      </c>
      <c r="EC2594">
        <v>4</v>
      </c>
      <c r="ED2594">
        <v>4</v>
      </c>
    </row>
    <row r="2595" spans="1:136" x14ac:dyDescent="0.3">
      <c r="A2595">
        <v>485</v>
      </c>
      <c r="B2595" t="s">
        <v>458</v>
      </c>
      <c r="C2595" t="s">
        <v>101</v>
      </c>
      <c r="D2595" t="s">
        <v>23</v>
      </c>
      <c r="E2595" t="s">
        <v>24</v>
      </c>
      <c r="F2595" s="107">
        <v>45777</v>
      </c>
      <c r="G2595" t="s">
        <v>3908</v>
      </c>
      <c r="H2595" t="s">
        <v>3809</v>
      </c>
      <c r="I2595">
        <v>80</v>
      </c>
      <c r="J2595">
        <v>0</v>
      </c>
      <c r="EC2595">
        <v>0</v>
      </c>
      <c r="ED2595">
        <v>0</v>
      </c>
    </row>
    <row r="2596" spans="1:136" x14ac:dyDescent="0.3">
      <c r="A2596">
        <v>485</v>
      </c>
      <c r="B2596" t="s">
        <v>458</v>
      </c>
      <c r="C2596" t="s">
        <v>101</v>
      </c>
      <c r="D2596" t="s">
        <v>23</v>
      </c>
      <c r="E2596" t="s">
        <v>24</v>
      </c>
      <c r="F2596" s="107">
        <v>45777</v>
      </c>
      <c r="G2596" t="s">
        <v>3908</v>
      </c>
      <c r="H2596" t="s">
        <v>3810</v>
      </c>
      <c r="I2596">
        <v>80</v>
      </c>
      <c r="J2596">
        <v>0</v>
      </c>
      <c r="EC2596">
        <v>0</v>
      </c>
      <c r="ED2596">
        <v>0</v>
      </c>
    </row>
    <row r="2597" spans="1:136" x14ac:dyDescent="0.3">
      <c r="A2597">
        <v>485</v>
      </c>
      <c r="B2597" t="s">
        <v>458</v>
      </c>
      <c r="C2597" t="s">
        <v>101</v>
      </c>
      <c r="D2597" t="s">
        <v>23</v>
      </c>
      <c r="E2597" t="s">
        <v>24</v>
      </c>
      <c r="F2597" s="107">
        <v>45777</v>
      </c>
      <c r="G2597" t="s">
        <v>3908</v>
      </c>
      <c r="H2597" t="s">
        <v>3585</v>
      </c>
      <c r="I2597">
        <v>80</v>
      </c>
      <c r="J2597">
        <v>0</v>
      </c>
      <c r="EC2597">
        <v>0</v>
      </c>
      <c r="ED2597">
        <v>0</v>
      </c>
    </row>
    <row r="2598" spans="1:136" x14ac:dyDescent="0.3">
      <c r="A2598">
        <v>485</v>
      </c>
      <c r="B2598" t="s">
        <v>458</v>
      </c>
      <c r="C2598" t="s">
        <v>101</v>
      </c>
      <c r="D2598" t="s">
        <v>23</v>
      </c>
      <c r="E2598" t="s">
        <v>24</v>
      </c>
      <c r="F2598" s="107">
        <v>45777</v>
      </c>
      <c r="G2598" t="s">
        <v>3908</v>
      </c>
      <c r="H2598" t="s">
        <v>76</v>
      </c>
      <c r="I2598">
        <v>80</v>
      </c>
      <c r="J2598">
        <v>0</v>
      </c>
      <c r="EC2598">
        <v>0</v>
      </c>
      <c r="ED2598">
        <v>0</v>
      </c>
    </row>
    <row r="2599" spans="1:136" x14ac:dyDescent="0.3">
      <c r="A2599">
        <v>485</v>
      </c>
      <c r="B2599" t="s">
        <v>458</v>
      </c>
      <c r="C2599" t="s">
        <v>101</v>
      </c>
      <c r="D2599" t="s">
        <v>23</v>
      </c>
      <c r="E2599" t="s">
        <v>24</v>
      </c>
      <c r="F2599" s="107">
        <v>45777</v>
      </c>
      <c r="G2599" t="s">
        <v>3908</v>
      </c>
      <c r="H2599" t="s">
        <v>3811</v>
      </c>
      <c r="I2599">
        <v>80</v>
      </c>
      <c r="J2599">
        <v>0</v>
      </c>
      <c r="EC2599">
        <v>0</v>
      </c>
      <c r="ED2599">
        <v>0</v>
      </c>
    </row>
    <row r="2600" spans="1:136" x14ac:dyDescent="0.3">
      <c r="A2600">
        <v>485</v>
      </c>
      <c r="B2600" t="s">
        <v>458</v>
      </c>
      <c r="C2600" t="s">
        <v>101</v>
      </c>
      <c r="D2600" t="s">
        <v>23</v>
      </c>
      <c r="E2600" t="s">
        <v>24</v>
      </c>
      <c r="F2600" s="107">
        <v>45777</v>
      </c>
      <c r="G2600" t="s">
        <v>3908</v>
      </c>
      <c r="H2600" t="s">
        <v>3812</v>
      </c>
      <c r="I2600">
        <v>80</v>
      </c>
      <c r="J2600">
        <v>0</v>
      </c>
      <c r="EC2600">
        <v>0</v>
      </c>
      <c r="ED2600">
        <v>0</v>
      </c>
    </row>
    <row r="2601" spans="1:136" x14ac:dyDescent="0.3">
      <c r="A2601">
        <v>485</v>
      </c>
      <c r="B2601" t="s">
        <v>458</v>
      </c>
      <c r="C2601" t="s">
        <v>101</v>
      </c>
      <c r="D2601" t="s">
        <v>23</v>
      </c>
      <c r="E2601" t="s">
        <v>24</v>
      </c>
      <c r="F2601" s="107">
        <v>45777</v>
      </c>
      <c r="G2601" t="s">
        <v>3908</v>
      </c>
      <c r="H2601" t="s">
        <v>51</v>
      </c>
      <c r="I2601">
        <v>80</v>
      </c>
      <c r="J2601">
        <v>0</v>
      </c>
      <c r="EC2601">
        <v>0</v>
      </c>
      <c r="ED2601">
        <v>0</v>
      </c>
    </row>
    <row r="2602" spans="1:136" x14ac:dyDescent="0.3">
      <c r="A2602">
        <v>485</v>
      </c>
      <c r="B2602" t="s">
        <v>458</v>
      </c>
      <c r="C2602" t="s">
        <v>101</v>
      </c>
      <c r="D2602" t="s">
        <v>23</v>
      </c>
      <c r="E2602" t="s">
        <v>24</v>
      </c>
      <c r="F2602" s="107">
        <v>45777</v>
      </c>
      <c r="G2602" t="s">
        <v>3908</v>
      </c>
      <c r="H2602" t="s">
        <v>3835</v>
      </c>
      <c r="I2602">
        <v>80</v>
      </c>
      <c r="J2602">
        <v>0</v>
      </c>
      <c r="EC2602">
        <v>0</v>
      </c>
      <c r="ED2602">
        <v>0</v>
      </c>
    </row>
    <row r="2603" spans="1:136" x14ac:dyDescent="0.3">
      <c r="A2603">
        <v>488</v>
      </c>
      <c r="B2603" t="s">
        <v>461</v>
      </c>
      <c r="C2603" t="s">
        <v>101</v>
      </c>
      <c r="D2603" t="s">
        <v>23</v>
      </c>
      <c r="E2603" t="s">
        <v>24</v>
      </c>
      <c r="F2603" s="107">
        <v>45777</v>
      </c>
      <c r="G2603" t="s">
        <v>3909</v>
      </c>
      <c r="H2603" t="s">
        <v>3808</v>
      </c>
      <c r="I2603">
        <v>85</v>
      </c>
      <c r="J2603">
        <v>60</v>
      </c>
      <c r="EE2603">
        <v>3</v>
      </c>
      <c r="EF2603">
        <v>5</v>
      </c>
    </row>
    <row r="2604" spans="1:136" x14ac:dyDescent="0.3">
      <c r="A2604">
        <v>488</v>
      </c>
      <c r="B2604" t="s">
        <v>461</v>
      </c>
      <c r="C2604" t="s">
        <v>101</v>
      </c>
      <c r="D2604" t="s">
        <v>23</v>
      </c>
      <c r="E2604" t="s">
        <v>24</v>
      </c>
      <c r="F2604" s="107">
        <v>45777</v>
      </c>
      <c r="G2604" t="s">
        <v>3909</v>
      </c>
      <c r="H2604" t="s">
        <v>3809</v>
      </c>
      <c r="I2604">
        <v>85</v>
      </c>
      <c r="J2604">
        <v>47.369998931884773</v>
      </c>
      <c r="EE2604">
        <v>9</v>
      </c>
      <c r="EF2604">
        <v>19</v>
      </c>
    </row>
    <row r="2605" spans="1:136" x14ac:dyDescent="0.3">
      <c r="A2605">
        <v>488</v>
      </c>
      <c r="B2605" t="s">
        <v>461</v>
      </c>
      <c r="C2605" t="s">
        <v>101</v>
      </c>
      <c r="D2605" t="s">
        <v>23</v>
      </c>
      <c r="E2605" t="s">
        <v>24</v>
      </c>
      <c r="F2605" s="107">
        <v>45777</v>
      </c>
      <c r="G2605" t="s">
        <v>3909</v>
      </c>
      <c r="H2605" t="s">
        <v>3810</v>
      </c>
      <c r="I2605">
        <v>85</v>
      </c>
      <c r="J2605">
        <v>60</v>
      </c>
      <c r="EE2605">
        <v>3</v>
      </c>
      <c r="EF2605">
        <v>5</v>
      </c>
    </row>
    <row r="2606" spans="1:136" x14ac:dyDescent="0.3">
      <c r="A2606">
        <v>488</v>
      </c>
      <c r="B2606" t="s">
        <v>461</v>
      </c>
      <c r="C2606" t="s">
        <v>101</v>
      </c>
      <c r="D2606" t="s">
        <v>23</v>
      </c>
      <c r="E2606" t="s">
        <v>24</v>
      </c>
      <c r="F2606" s="107">
        <v>45777</v>
      </c>
      <c r="G2606" t="s">
        <v>3909</v>
      </c>
      <c r="H2606" t="s">
        <v>76</v>
      </c>
      <c r="I2606">
        <v>85</v>
      </c>
      <c r="J2606">
        <v>0</v>
      </c>
      <c r="EE2606">
        <v>0</v>
      </c>
      <c r="EF2606">
        <v>0</v>
      </c>
    </row>
    <row r="2607" spans="1:136" x14ac:dyDescent="0.3">
      <c r="A2607">
        <v>488</v>
      </c>
      <c r="B2607" t="s">
        <v>461</v>
      </c>
      <c r="C2607" t="s">
        <v>101</v>
      </c>
      <c r="D2607" t="s">
        <v>23</v>
      </c>
      <c r="E2607" t="s">
        <v>24</v>
      </c>
      <c r="F2607" s="107">
        <v>45777</v>
      </c>
      <c r="G2607" t="s">
        <v>3909</v>
      </c>
      <c r="H2607" t="s">
        <v>3811</v>
      </c>
      <c r="I2607">
        <v>85</v>
      </c>
      <c r="J2607">
        <v>0</v>
      </c>
      <c r="EE2607">
        <v>0</v>
      </c>
      <c r="EF2607">
        <v>0</v>
      </c>
    </row>
    <row r="2608" spans="1:136" x14ac:dyDescent="0.3">
      <c r="A2608">
        <v>488</v>
      </c>
      <c r="B2608" t="s">
        <v>461</v>
      </c>
      <c r="C2608" t="s">
        <v>101</v>
      </c>
      <c r="D2608" t="s">
        <v>23</v>
      </c>
      <c r="E2608" t="s">
        <v>24</v>
      </c>
      <c r="F2608" s="107">
        <v>45777</v>
      </c>
      <c r="G2608" t="s">
        <v>3909</v>
      </c>
      <c r="H2608" t="s">
        <v>3812</v>
      </c>
      <c r="I2608">
        <v>85</v>
      </c>
      <c r="J2608">
        <v>70</v>
      </c>
      <c r="EE2608">
        <v>14</v>
      </c>
      <c r="EF2608">
        <v>20</v>
      </c>
    </row>
    <row r="2609" spans="1:141" x14ac:dyDescent="0.3">
      <c r="A2609">
        <v>488</v>
      </c>
      <c r="B2609" t="s">
        <v>461</v>
      </c>
      <c r="C2609" t="s">
        <v>101</v>
      </c>
      <c r="D2609" t="s">
        <v>23</v>
      </c>
      <c r="E2609" t="s">
        <v>24</v>
      </c>
      <c r="F2609" s="107">
        <v>45777</v>
      </c>
      <c r="G2609" t="s">
        <v>3909</v>
      </c>
      <c r="H2609" t="s">
        <v>51</v>
      </c>
      <c r="I2609">
        <v>85</v>
      </c>
      <c r="J2609">
        <v>0</v>
      </c>
      <c r="EE2609">
        <v>0</v>
      </c>
      <c r="EF2609">
        <v>0</v>
      </c>
    </row>
    <row r="2610" spans="1:141" x14ac:dyDescent="0.3">
      <c r="A2610">
        <v>488</v>
      </c>
      <c r="B2610" t="s">
        <v>461</v>
      </c>
      <c r="C2610" t="s">
        <v>101</v>
      </c>
      <c r="D2610" t="s">
        <v>23</v>
      </c>
      <c r="E2610" t="s">
        <v>24</v>
      </c>
      <c r="F2610" s="107">
        <v>45777</v>
      </c>
      <c r="G2610" t="s">
        <v>3909</v>
      </c>
      <c r="H2610" t="s">
        <v>3835</v>
      </c>
      <c r="I2610">
        <v>85</v>
      </c>
      <c r="J2610">
        <v>0</v>
      </c>
      <c r="EE2610">
        <v>0</v>
      </c>
      <c r="EF2610">
        <v>0</v>
      </c>
    </row>
    <row r="2611" spans="1:141" x14ac:dyDescent="0.3">
      <c r="A2611">
        <v>488</v>
      </c>
      <c r="B2611" t="s">
        <v>461</v>
      </c>
      <c r="C2611" t="s">
        <v>101</v>
      </c>
      <c r="D2611" t="s">
        <v>23</v>
      </c>
      <c r="E2611" t="s">
        <v>24</v>
      </c>
      <c r="F2611" s="107">
        <v>45777</v>
      </c>
      <c r="G2611" t="s">
        <v>3909</v>
      </c>
      <c r="H2611" t="s">
        <v>3585</v>
      </c>
      <c r="I2611">
        <v>85</v>
      </c>
      <c r="J2611">
        <v>100</v>
      </c>
      <c r="EE2611">
        <v>8</v>
      </c>
      <c r="EF2611">
        <v>8</v>
      </c>
    </row>
    <row r="2612" spans="1:141" x14ac:dyDescent="0.3">
      <c r="A2612">
        <v>509</v>
      </c>
      <c r="B2612" t="s">
        <v>2238</v>
      </c>
      <c r="C2612" t="s">
        <v>33</v>
      </c>
      <c r="D2612" t="s">
        <v>23</v>
      </c>
      <c r="E2612" t="s">
        <v>24</v>
      </c>
      <c r="F2612" s="107">
        <v>45777</v>
      </c>
      <c r="G2612" t="s">
        <v>2278</v>
      </c>
      <c r="H2612" t="s">
        <v>3859</v>
      </c>
      <c r="I2612">
        <v>90</v>
      </c>
      <c r="J2612">
        <v>100</v>
      </c>
      <c r="EJ2612">
        <v>31</v>
      </c>
      <c r="EK2612">
        <v>31</v>
      </c>
    </row>
    <row r="2613" spans="1:141" x14ac:dyDescent="0.3">
      <c r="A2613">
        <v>509</v>
      </c>
      <c r="B2613" t="s">
        <v>2238</v>
      </c>
      <c r="C2613" t="s">
        <v>33</v>
      </c>
      <c r="D2613" t="s">
        <v>23</v>
      </c>
      <c r="E2613" t="s">
        <v>24</v>
      </c>
      <c r="F2613" s="107">
        <v>45777</v>
      </c>
      <c r="G2613" t="s">
        <v>2278</v>
      </c>
      <c r="H2613" t="s">
        <v>3860</v>
      </c>
      <c r="I2613">
        <v>90</v>
      </c>
      <c r="J2613">
        <v>80.769996643066406</v>
      </c>
      <c r="EJ2613">
        <v>52</v>
      </c>
      <c r="EK2613">
        <v>42</v>
      </c>
    </row>
    <row r="2614" spans="1:141" x14ac:dyDescent="0.3">
      <c r="A2614">
        <v>509</v>
      </c>
      <c r="B2614" t="s">
        <v>2238</v>
      </c>
      <c r="C2614" t="s">
        <v>33</v>
      </c>
      <c r="D2614" t="s">
        <v>23</v>
      </c>
      <c r="E2614" t="s">
        <v>24</v>
      </c>
      <c r="F2614" s="107">
        <v>45777</v>
      </c>
      <c r="G2614" t="s">
        <v>2278</v>
      </c>
      <c r="H2614" t="s">
        <v>3861</v>
      </c>
      <c r="I2614">
        <v>90</v>
      </c>
      <c r="J2614">
        <v>100</v>
      </c>
      <c r="EJ2614">
        <v>4</v>
      </c>
      <c r="EK2614">
        <v>4</v>
      </c>
    </row>
    <row r="2615" spans="1:141" x14ac:dyDescent="0.3">
      <c r="A2615">
        <v>509</v>
      </c>
      <c r="B2615" t="s">
        <v>2238</v>
      </c>
      <c r="C2615" t="s">
        <v>33</v>
      </c>
      <c r="D2615" t="s">
        <v>23</v>
      </c>
      <c r="E2615" t="s">
        <v>24</v>
      </c>
      <c r="F2615" s="107">
        <v>45777</v>
      </c>
      <c r="G2615" t="s">
        <v>2278</v>
      </c>
      <c r="H2615" t="s">
        <v>2785</v>
      </c>
      <c r="I2615">
        <v>90</v>
      </c>
      <c r="J2615">
        <v>100</v>
      </c>
      <c r="EJ2615">
        <v>59</v>
      </c>
      <c r="EK2615">
        <v>59</v>
      </c>
    </row>
    <row r="2616" spans="1:141" x14ac:dyDescent="0.3">
      <c r="A2616">
        <v>509</v>
      </c>
      <c r="B2616" t="s">
        <v>2238</v>
      </c>
      <c r="C2616" t="s">
        <v>33</v>
      </c>
      <c r="D2616" t="s">
        <v>23</v>
      </c>
      <c r="E2616" t="s">
        <v>24</v>
      </c>
      <c r="F2616" s="107">
        <v>45777</v>
      </c>
      <c r="G2616" t="s">
        <v>2278</v>
      </c>
      <c r="H2616" t="s">
        <v>3862</v>
      </c>
      <c r="I2616">
        <v>90</v>
      </c>
      <c r="J2616">
        <v>95.709999084472656</v>
      </c>
      <c r="EJ2616">
        <v>70</v>
      </c>
      <c r="EK2616">
        <v>67</v>
      </c>
    </row>
    <row r="2617" spans="1:141" x14ac:dyDescent="0.3">
      <c r="A2617">
        <v>509</v>
      </c>
      <c r="B2617" t="s">
        <v>2238</v>
      </c>
      <c r="C2617" t="s">
        <v>33</v>
      </c>
      <c r="D2617" t="s">
        <v>23</v>
      </c>
      <c r="E2617" t="s">
        <v>24</v>
      </c>
      <c r="F2617" s="107">
        <v>45777</v>
      </c>
      <c r="G2617" t="s">
        <v>2278</v>
      </c>
      <c r="H2617" t="s">
        <v>2802</v>
      </c>
      <c r="I2617">
        <v>90</v>
      </c>
      <c r="J2617">
        <v>90.319999694824219</v>
      </c>
      <c r="EJ2617">
        <v>31</v>
      </c>
      <c r="EK2617">
        <v>28</v>
      </c>
    </row>
    <row r="2618" spans="1:141" x14ac:dyDescent="0.3">
      <c r="A2618">
        <v>509</v>
      </c>
      <c r="B2618" t="s">
        <v>2238</v>
      </c>
      <c r="C2618" t="s">
        <v>33</v>
      </c>
      <c r="D2618" t="s">
        <v>23</v>
      </c>
      <c r="E2618" t="s">
        <v>24</v>
      </c>
      <c r="F2618" s="107">
        <v>45777</v>
      </c>
      <c r="G2618" t="s">
        <v>2278</v>
      </c>
      <c r="H2618" t="s">
        <v>3863</v>
      </c>
      <c r="I2618">
        <v>90</v>
      </c>
      <c r="J2618">
        <v>95</v>
      </c>
      <c r="EJ2618">
        <v>80</v>
      </c>
      <c r="EK2618">
        <v>76</v>
      </c>
    </row>
    <row r="2619" spans="1:141" x14ac:dyDescent="0.3">
      <c r="A2619">
        <v>208</v>
      </c>
      <c r="B2619" t="s">
        <v>149</v>
      </c>
      <c r="C2619" t="s">
        <v>98</v>
      </c>
      <c r="D2619" t="s">
        <v>23</v>
      </c>
      <c r="E2619" t="s">
        <v>62</v>
      </c>
      <c r="F2619" s="107">
        <v>45808</v>
      </c>
      <c r="G2619" t="s">
        <v>3910</v>
      </c>
      <c r="H2619" t="s">
        <v>3421</v>
      </c>
      <c r="I2619">
        <v>950</v>
      </c>
      <c r="J2619">
        <v>687</v>
      </c>
      <c r="K2619">
        <v>687</v>
      </c>
    </row>
    <row r="2620" spans="1:141" x14ac:dyDescent="0.3">
      <c r="A2620">
        <v>208</v>
      </c>
      <c r="B2620" t="s">
        <v>149</v>
      </c>
      <c r="C2620" t="s">
        <v>98</v>
      </c>
      <c r="D2620" t="s">
        <v>23</v>
      </c>
      <c r="E2620" t="s">
        <v>62</v>
      </c>
      <c r="F2620" s="107">
        <v>45808</v>
      </c>
      <c r="G2620" t="s">
        <v>3910</v>
      </c>
      <c r="H2620" t="s">
        <v>3426</v>
      </c>
      <c r="I2620">
        <v>25</v>
      </c>
      <c r="J2620">
        <v>20</v>
      </c>
      <c r="K2620">
        <v>20</v>
      </c>
    </row>
    <row r="2621" spans="1:141" x14ac:dyDescent="0.3">
      <c r="A2621">
        <v>208</v>
      </c>
      <c r="B2621" t="s">
        <v>149</v>
      </c>
      <c r="C2621" t="s">
        <v>98</v>
      </c>
      <c r="D2621" t="s">
        <v>23</v>
      </c>
      <c r="E2621" t="s">
        <v>62</v>
      </c>
      <c r="F2621" s="107">
        <v>45808</v>
      </c>
      <c r="G2621" t="s">
        <v>3910</v>
      </c>
      <c r="H2621" t="s">
        <v>3422</v>
      </c>
      <c r="I2621">
        <v>200</v>
      </c>
      <c r="J2621">
        <v>190</v>
      </c>
      <c r="K2621">
        <v>190</v>
      </c>
    </row>
    <row r="2622" spans="1:141" x14ac:dyDescent="0.3">
      <c r="A2622">
        <v>208</v>
      </c>
      <c r="B2622" t="s">
        <v>149</v>
      </c>
      <c r="C2622" t="s">
        <v>98</v>
      </c>
      <c r="D2622" t="s">
        <v>23</v>
      </c>
      <c r="E2622" t="s">
        <v>62</v>
      </c>
      <c r="F2622" s="107">
        <v>45808</v>
      </c>
      <c r="G2622" t="s">
        <v>3910</v>
      </c>
      <c r="H2622" t="s">
        <v>3424</v>
      </c>
      <c r="I2622">
        <v>0</v>
      </c>
      <c r="J2622">
        <v>0</v>
      </c>
      <c r="K2622">
        <v>0</v>
      </c>
    </row>
    <row r="2623" spans="1:141" x14ac:dyDescent="0.3">
      <c r="A2623">
        <v>208</v>
      </c>
      <c r="B2623" t="s">
        <v>149</v>
      </c>
      <c r="C2623" t="s">
        <v>98</v>
      </c>
      <c r="D2623" t="s">
        <v>23</v>
      </c>
      <c r="E2623" t="s">
        <v>62</v>
      </c>
      <c r="F2623" s="107">
        <v>45808</v>
      </c>
      <c r="G2623" t="s">
        <v>3910</v>
      </c>
      <c r="H2623" t="s">
        <v>3427</v>
      </c>
      <c r="I2623">
        <v>25</v>
      </c>
      <c r="J2623">
        <v>26</v>
      </c>
      <c r="K2623">
        <v>26</v>
      </c>
    </row>
    <row r="2624" spans="1:141" x14ac:dyDescent="0.3">
      <c r="A2624">
        <v>208</v>
      </c>
      <c r="B2624" t="s">
        <v>149</v>
      </c>
      <c r="C2624" t="s">
        <v>98</v>
      </c>
      <c r="D2624" t="s">
        <v>23</v>
      </c>
      <c r="E2624" t="s">
        <v>62</v>
      </c>
      <c r="F2624" s="107">
        <v>45808</v>
      </c>
      <c r="G2624" t="s">
        <v>3910</v>
      </c>
      <c r="H2624" t="s">
        <v>3423</v>
      </c>
      <c r="I2624">
        <v>350</v>
      </c>
      <c r="J2624">
        <v>517.5</v>
      </c>
      <c r="K2624">
        <v>517.5</v>
      </c>
    </row>
    <row r="2625" spans="1:45" x14ac:dyDescent="0.3">
      <c r="A2625">
        <v>214</v>
      </c>
      <c r="B2625" t="s">
        <v>152</v>
      </c>
      <c r="C2625" t="s">
        <v>98</v>
      </c>
      <c r="D2625" t="s">
        <v>23</v>
      </c>
      <c r="E2625" t="s">
        <v>62</v>
      </c>
      <c r="F2625" s="107">
        <v>45808</v>
      </c>
      <c r="G2625" t="s">
        <v>3911</v>
      </c>
      <c r="H2625" t="s">
        <v>3423</v>
      </c>
      <c r="I2625">
        <v>1000</v>
      </c>
      <c r="J2625">
        <v>1181.579956054688</v>
      </c>
      <c r="L2625">
        <v>107.87</v>
      </c>
      <c r="M2625">
        <v>1073.71</v>
      </c>
    </row>
    <row r="2626" spans="1:45" x14ac:dyDescent="0.3">
      <c r="A2626">
        <v>214</v>
      </c>
      <c r="B2626" t="s">
        <v>152</v>
      </c>
      <c r="C2626" t="s">
        <v>98</v>
      </c>
      <c r="D2626" t="s">
        <v>23</v>
      </c>
      <c r="E2626" t="s">
        <v>62</v>
      </c>
      <c r="F2626" s="107">
        <v>45808</v>
      </c>
      <c r="G2626" t="s">
        <v>3911</v>
      </c>
      <c r="H2626" t="s">
        <v>3426</v>
      </c>
      <c r="I2626">
        <v>7500</v>
      </c>
      <c r="J2626">
        <v>30.079999923706051</v>
      </c>
      <c r="L2626">
        <v>8.06</v>
      </c>
      <c r="M2626">
        <v>22.02</v>
      </c>
    </row>
    <row r="2627" spans="1:45" x14ac:dyDescent="0.3">
      <c r="A2627">
        <v>214</v>
      </c>
      <c r="B2627" t="s">
        <v>152</v>
      </c>
      <c r="C2627" t="s">
        <v>98</v>
      </c>
      <c r="D2627" t="s">
        <v>23</v>
      </c>
      <c r="E2627" t="s">
        <v>62</v>
      </c>
      <c r="F2627" s="107">
        <v>45808</v>
      </c>
      <c r="G2627" t="s">
        <v>3911</v>
      </c>
      <c r="H2627" t="s">
        <v>3422</v>
      </c>
      <c r="I2627">
        <v>1000</v>
      </c>
      <c r="J2627">
        <v>944.20001220703125</v>
      </c>
      <c r="L2627">
        <v>76.099999999999994</v>
      </c>
      <c r="M2627">
        <v>868.1</v>
      </c>
    </row>
    <row r="2628" spans="1:45" x14ac:dyDescent="0.3">
      <c r="A2628">
        <v>214</v>
      </c>
      <c r="B2628" t="s">
        <v>152</v>
      </c>
      <c r="C2628" t="s">
        <v>98</v>
      </c>
      <c r="D2628" t="s">
        <v>23</v>
      </c>
      <c r="E2628" t="s">
        <v>62</v>
      </c>
      <c r="F2628" s="107">
        <v>45808</v>
      </c>
      <c r="G2628" t="s">
        <v>3911</v>
      </c>
      <c r="H2628" t="s">
        <v>3424</v>
      </c>
      <c r="I2628">
        <v>1</v>
      </c>
      <c r="J2628">
        <v>242.25</v>
      </c>
      <c r="L2628">
        <v>35.14</v>
      </c>
      <c r="M2628">
        <v>207.11</v>
      </c>
    </row>
    <row r="2629" spans="1:45" x14ac:dyDescent="0.3">
      <c r="A2629">
        <v>214</v>
      </c>
      <c r="B2629" t="s">
        <v>152</v>
      </c>
      <c r="C2629" t="s">
        <v>98</v>
      </c>
      <c r="D2629" t="s">
        <v>23</v>
      </c>
      <c r="E2629" t="s">
        <v>62</v>
      </c>
      <c r="F2629" s="107">
        <v>45808</v>
      </c>
      <c r="G2629" t="s">
        <v>3911</v>
      </c>
      <c r="H2629" t="s">
        <v>3427</v>
      </c>
      <c r="I2629">
        <v>1</v>
      </c>
      <c r="J2629">
        <v>36.270000457763672</v>
      </c>
      <c r="L2629">
        <v>7.66</v>
      </c>
      <c r="M2629">
        <v>28.61</v>
      </c>
    </row>
    <row r="2630" spans="1:45" x14ac:dyDescent="0.3">
      <c r="A2630">
        <v>214</v>
      </c>
      <c r="B2630" t="s">
        <v>152</v>
      </c>
      <c r="C2630" t="s">
        <v>98</v>
      </c>
      <c r="D2630" t="s">
        <v>23</v>
      </c>
      <c r="E2630" t="s">
        <v>62</v>
      </c>
      <c r="F2630" s="107">
        <v>45808</v>
      </c>
      <c r="G2630" t="s">
        <v>3911</v>
      </c>
      <c r="H2630" t="s">
        <v>3421</v>
      </c>
      <c r="I2630">
        <v>5500</v>
      </c>
      <c r="J2630">
        <v>3065.1298828125</v>
      </c>
      <c r="L2630">
        <v>400.13</v>
      </c>
      <c r="M2630">
        <v>2665</v>
      </c>
    </row>
    <row r="2631" spans="1:45" x14ac:dyDescent="0.3">
      <c r="A2631">
        <v>217</v>
      </c>
      <c r="B2631" t="s">
        <v>156</v>
      </c>
      <c r="C2631" t="s">
        <v>98</v>
      </c>
      <c r="D2631" t="s">
        <v>23</v>
      </c>
      <c r="E2631" t="s">
        <v>24</v>
      </c>
      <c r="F2631" s="107">
        <v>45808</v>
      </c>
      <c r="G2631" t="s">
        <v>3912</v>
      </c>
      <c r="H2631" t="s">
        <v>3423</v>
      </c>
      <c r="I2631">
        <v>20</v>
      </c>
      <c r="J2631">
        <v>9.130000114440918</v>
      </c>
      <c r="L2631">
        <v>107.87</v>
      </c>
      <c r="M2631">
        <v>1073.71</v>
      </c>
      <c r="AS2631">
        <v>107.87</v>
      </c>
    </row>
    <row r="2632" spans="1:45" x14ac:dyDescent="0.3">
      <c r="A2632">
        <v>217</v>
      </c>
      <c r="B2632" t="s">
        <v>156</v>
      </c>
      <c r="C2632" t="s">
        <v>98</v>
      </c>
      <c r="D2632" t="s">
        <v>23</v>
      </c>
      <c r="E2632" t="s">
        <v>24</v>
      </c>
      <c r="F2632" s="107">
        <v>45808</v>
      </c>
      <c r="G2632" t="s">
        <v>3912</v>
      </c>
      <c r="H2632" t="s">
        <v>3426</v>
      </c>
      <c r="I2632">
        <v>20</v>
      </c>
      <c r="J2632">
        <v>26.79999923706055</v>
      </c>
      <c r="L2632">
        <v>8.06</v>
      </c>
      <c r="M2632">
        <v>22.02</v>
      </c>
      <c r="AS2632">
        <v>8.06</v>
      </c>
    </row>
    <row r="2633" spans="1:45" x14ac:dyDescent="0.3">
      <c r="A2633">
        <v>217</v>
      </c>
      <c r="B2633" t="s">
        <v>156</v>
      </c>
      <c r="C2633" t="s">
        <v>98</v>
      </c>
      <c r="D2633" t="s">
        <v>23</v>
      </c>
      <c r="E2633" t="s">
        <v>24</v>
      </c>
      <c r="F2633" s="107">
        <v>45808</v>
      </c>
      <c r="G2633" t="s">
        <v>3912</v>
      </c>
      <c r="H2633" t="s">
        <v>3422</v>
      </c>
      <c r="I2633">
        <v>20</v>
      </c>
      <c r="J2633">
        <v>8.0600004196166992</v>
      </c>
      <c r="L2633">
        <v>76.099999999999994</v>
      </c>
      <c r="M2633">
        <v>868.1</v>
      </c>
      <c r="AS2633">
        <v>76.099999999999994</v>
      </c>
    </row>
    <row r="2634" spans="1:45" x14ac:dyDescent="0.3">
      <c r="A2634">
        <v>217</v>
      </c>
      <c r="B2634" t="s">
        <v>156</v>
      </c>
      <c r="C2634" t="s">
        <v>98</v>
      </c>
      <c r="D2634" t="s">
        <v>23</v>
      </c>
      <c r="E2634" t="s">
        <v>24</v>
      </c>
      <c r="F2634" s="107">
        <v>45808</v>
      </c>
      <c r="G2634" t="s">
        <v>3912</v>
      </c>
      <c r="H2634" t="s">
        <v>3424</v>
      </c>
      <c r="I2634">
        <v>20</v>
      </c>
      <c r="J2634">
        <v>14.510000228881839</v>
      </c>
      <c r="L2634">
        <v>35.14</v>
      </c>
      <c r="M2634">
        <v>207.11</v>
      </c>
      <c r="AS2634">
        <v>35.14</v>
      </c>
    </row>
    <row r="2635" spans="1:45" x14ac:dyDescent="0.3">
      <c r="A2635">
        <v>217</v>
      </c>
      <c r="B2635" t="s">
        <v>156</v>
      </c>
      <c r="C2635" t="s">
        <v>98</v>
      </c>
      <c r="D2635" t="s">
        <v>23</v>
      </c>
      <c r="E2635" t="s">
        <v>24</v>
      </c>
      <c r="F2635" s="107">
        <v>45808</v>
      </c>
      <c r="G2635" t="s">
        <v>3912</v>
      </c>
      <c r="H2635" t="s">
        <v>3427</v>
      </c>
      <c r="I2635">
        <v>20</v>
      </c>
      <c r="J2635">
        <v>21.120000839233398</v>
      </c>
      <c r="L2635">
        <v>7.66</v>
      </c>
      <c r="M2635">
        <v>28.61</v>
      </c>
      <c r="AS2635">
        <v>7.66</v>
      </c>
    </row>
    <row r="2636" spans="1:45" x14ac:dyDescent="0.3">
      <c r="A2636">
        <v>217</v>
      </c>
      <c r="B2636" t="s">
        <v>156</v>
      </c>
      <c r="C2636" t="s">
        <v>98</v>
      </c>
      <c r="D2636" t="s">
        <v>23</v>
      </c>
      <c r="E2636" t="s">
        <v>24</v>
      </c>
      <c r="F2636" s="107">
        <v>45808</v>
      </c>
      <c r="G2636" t="s">
        <v>3912</v>
      </c>
      <c r="H2636" t="s">
        <v>3421</v>
      </c>
      <c r="I2636">
        <v>20</v>
      </c>
      <c r="J2636">
        <v>45.799999237060547</v>
      </c>
      <c r="L2636">
        <v>400.13</v>
      </c>
      <c r="M2636">
        <v>2665</v>
      </c>
      <c r="AS2636">
        <v>1403.83</v>
      </c>
    </row>
    <row r="2637" spans="1:45" x14ac:dyDescent="0.3">
      <c r="A2637">
        <v>218</v>
      </c>
      <c r="B2637" t="s">
        <v>157</v>
      </c>
      <c r="C2637" t="s">
        <v>98</v>
      </c>
      <c r="D2637" t="s">
        <v>23</v>
      </c>
      <c r="E2637" t="s">
        <v>62</v>
      </c>
      <c r="F2637" s="107">
        <v>45808</v>
      </c>
      <c r="G2637" t="s">
        <v>1134</v>
      </c>
      <c r="H2637" t="s">
        <v>3421</v>
      </c>
      <c r="I2637">
        <v>76000</v>
      </c>
      <c r="J2637">
        <v>71249.6328125</v>
      </c>
      <c r="N2637">
        <v>71249.63</v>
      </c>
    </row>
    <row r="2638" spans="1:45" x14ac:dyDescent="0.3">
      <c r="A2638">
        <v>218</v>
      </c>
      <c r="B2638" t="s">
        <v>157</v>
      </c>
      <c r="C2638" t="s">
        <v>98</v>
      </c>
      <c r="D2638" t="s">
        <v>23</v>
      </c>
      <c r="E2638" t="s">
        <v>62</v>
      </c>
      <c r="F2638" s="107">
        <v>45808</v>
      </c>
      <c r="G2638" t="s">
        <v>1134</v>
      </c>
      <c r="H2638" t="s">
        <v>3423</v>
      </c>
      <c r="I2638">
        <v>76000</v>
      </c>
      <c r="J2638">
        <v>46740</v>
      </c>
      <c r="N2638">
        <v>46740</v>
      </c>
    </row>
    <row r="2639" spans="1:45" x14ac:dyDescent="0.3">
      <c r="A2639">
        <v>218</v>
      </c>
      <c r="B2639" t="s">
        <v>157</v>
      </c>
      <c r="C2639" t="s">
        <v>98</v>
      </c>
      <c r="D2639" t="s">
        <v>23</v>
      </c>
      <c r="E2639" t="s">
        <v>62</v>
      </c>
      <c r="F2639" s="107">
        <v>45808</v>
      </c>
      <c r="G2639" t="s">
        <v>1134</v>
      </c>
      <c r="H2639" t="s">
        <v>3422</v>
      </c>
      <c r="I2639">
        <v>24000</v>
      </c>
      <c r="J2639">
        <v>21705</v>
      </c>
      <c r="N2639">
        <v>21705</v>
      </c>
    </row>
    <row r="2640" spans="1:45" x14ac:dyDescent="0.3">
      <c r="A2640">
        <v>218</v>
      </c>
      <c r="B2640" t="s">
        <v>157</v>
      </c>
      <c r="C2640" t="s">
        <v>98</v>
      </c>
      <c r="D2640" t="s">
        <v>23</v>
      </c>
      <c r="E2640" t="s">
        <v>62</v>
      </c>
      <c r="F2640" s="107">
        <v>45808</v>
      </c>
      <c r="G2640" t="s">
        <v>1134</v>
      </c>
      <c r="H2640" t="s">
        <v>3424</v>
      </c>
      <c r="I2640">
        <v>5000</v>
      </c>
      <c r="J2640">
        <v>0</v>
      </c>
      <c r="N2640">
        <v>0</v>
      </c>
    </row>
    <row r="2641" spans="1:48" x14ac:dyDescent="0.3">
      <c r="A2641">
        <v>218</v>
      </c>
      <c r="B2641" t="s">
        <v>157</v>
      </c>
      <c r="C2641" t="s">
        <v>98</v>
      </c>
      <c r="D2641" t="s">
        <v>23</v>
      </c>
      <c r="E2641" t="s">
        <v>62</v>
      </c>
      <c r="F2641" s="107">
        <v>45808</v>
      </c>
      <c r="G2641" t="s">
        <v>1134</v>
      </c>
      <c r="H2641" t="s">
        <v>3427</v>
      </c>
      <c r="I2641">
        <v>2000</v>
      </c>
      <c r="J2641">
        <v>2553</v>
      </c>
      <c r="N2641">
        <v>2553</v>
      </c>
    </row>
    <row r="2642" spans="1:48" x14ac:dyDescent="0.3">
      <c r="A2642">
        <v>218</v>
      </c>
      <c r="B2642" t="s">
        <v>157</v>
      </c>
      <c r="C2642" t="s">
        <v>98</v>
      </c>
      <c r="D2642" t="s">
        <v>23</v>
      </c>
      <c r="E2642" t="s">
        <v>62</v>
      </c>
      <c r="F2642" s="107">
        <v>45808</v>
      </c>
      <c r="G2642" t="s">
        <v>1134</v>
      </c>
      <c r="H2642" t="s">
        <v>3426</v>
      </c>
      <c r="I2642">
        <v>5000</v>
      </c>
      <c r="J2642">
        <v>4080</v>
      </c>
      <c r="N2642">
        <v>4080</v>
      </c>
    </row>
    <row r="2643" spans="1:48" x14ac:dyDescent="0.3">
      <c r="A2643">
        <v>225</v>
      </c>
      <c r="B2643" t="s">
        <v>165</v>
      </c>
      <c r="C2643" t="s">
        <v>98</v>
      </c>
      <c r="D2643" t="s">
        <v>23</v>
      </c>
      <c r="E2643" t="s">
        <v>24</v>
      </c>
      <c r="F2643" s="107">
        <v>45808</v>
      </c>
      <c r="G2643" t="s">
        <v>3913</v>
      </c>
      <c r="H2643" t="s">
        <v>3421</v>
      </c>
      <c r="I2643">
        <v>1</v>
      </c>
      <c r="J2643">
        <v>11</v>
      </c>
      <c r="AT2643">
        <v>11</v>
      </c>
    </row>
    <row r="2644" spans="1:48" x14ac:dyDescent="0.3">
      <c r="A2644">
        <v>225</v>
      </c>
      <c r="B2644" t="s">
        <v>165</v>
      </c>
      <c r="C2644" t="s">
        <v>98</v>
      </c>
      <c r="D2644" t="s">
        <v>23</v>
      </c>
      <c r="E2644" t="s">
        <v>24</v>
      </c>
      <c r="F2644" s="107">
        <v>45808</v>
      </c>
      <c r="G2644" t="s">
        <v>3913</v>
      </c>
      <c r="H2644" t="s">
        <v>3423</v>
      </c>
      <c r="I2644">
        <v>1</v>
      </c>
      <c r="J2644">
        <v>4</v>
      </c>
      <c r="AT2644">
        <v>4</v>
      </c>
    </row>
    <row r="2645" spans="1:48" x14ac:dyDescent="0.3">
      <c r="A2645">
        <v>225</v>
      </c>
      <c r="B2645" t="s">
        <v>165</v>
      </c>
      <c r="C2645" t="s">
        <v>98</v>
      </c>
      <c r="D2645" t="s">
        <v>23</v>
      </c>
      <c r="E2645" t="s">
        <v>24</v>
      </c>
      <c r="F2645" s="107">
        <v>45808</v>
      </c>
      <c r="G2645" t="s">
        <v>3913</v>
      </c>
      <c r="H2645" t="s">
        <v>3426</v>
      </c>
      <c r="I2645">
        <v>1</v>
      </c>
      <c r="J2645">
        <v>0</v>
      </c>
      <c r="AT2645">
        <v>0</v>
      </c>
    </row>
    <row r="2646" spans="1:48" x14ac:dyDescent="0.3">
      <c r="A2646">
        <v>225</v>
      </c>
      <c r="B2646" t="s">
        <v>165</v>
      </c>
      <c r="C2646" t="s">
        <v>98</v>
      </c>
      <c r="D2646" t="s">
        <v>23</v>
      </c>
      <c r="E2646" t="s">
        <v>24</v>
      </c>
      <c r="F2646" s="107">
        <v>45808</v>
      </c>
      <c r="G2646" t="s">
        <v>3913</v>
      </c>
      <c r="H2646" t="s">
        <v>3422</v>
      </c>
      <c r="I2646">
        <v>1</v>
      </c>
      <c r="J2646">
        <v>10</v>
      </c>
      <c r="AT2646">
        <v>10</v>
      </c>
    </row>
    <row r="2647" spans="1:48" x14ac:dyDescent="0.3">
      <c r="A2647">
        <v>225</v>
      </c>
      <c r="B2647" t="s">
        <v>165</v>
      </c>
      <c r="C2647" t="s">
        <v>98</v>
      </c>
      <c r="D2647" t="s">
        <v>23</v>
      </c>
      <c r="E2647" t="s">
        <v>24</v>
      </c>
      <c r="F2647" s="107">
        <v>45808</v>
      </c>
      <c r="G2647" t="s">
        <v>3913</v>
      </c>
      <c r="H2647" t="s">
        <v>3424</v>
      </c>
      <c r="I2647">
        <v>1</v>
      </c>
      <c r="J2647">
        <v>2</v>
      </c>
      <c r="AT2647">
        <v>2</v>
      </c>
    </row>
    <row r="2648" spans="1:48" x14ac:dyDescent="0.3">
      <c r="A2648">
        <v>225</v>
      </c>
      <c r="B2648" t="s">
        <v>165</v>
      </c>
      <c r="C2648" t="s">
        <v>98</v>
      </c>
      <c r="D2648" t="s">
        <v>23</v>
      </c>
      <c r="E2648" t="s">
        <v>24</v>
      </c>
      <c r="F2648" s="107">
        <v>45808</v>
      </c>
      <c r="G2648" t="s">
        <v>3913</v>
      </c>
      <c r="H2648" t="s">
        <v>3427</v>
      </c>
      <c r="I2648">
        <v>1</v>
      </c>
      <c r="J2648">
        <v>1</v>
      </c>
      <c r="AT2648">
        <v>1</v>
      </c>
    </row>
    <row r="2649" spans="1:48" x14ac:dyDescent="0.3">
      <c r="A2649">
        <v>239</v>
      </c>
      <c r="B2649" t="s">
        <v>1243</v>
      </c>
      <c r="C2649" t="s">
        <v>33</v>
      </c>
      <c r="D2649" t="s">
        <v>23</v>
      </c>
      <c r="E2649" t="s">
        <v>24</v>
      </c>
      <c r="F2649" s="107">
        <v>45808</v>
      </c>
      <c r="G2649" t="s">
        <v>3914</v>
      </c>
      <c r="H2649" t="s">
        <v>3433</v>
      </c>
      <c r="J2649">
        <v>3</v>
      </c>
      <c r="AU2649">
        <v>3</v>
      </c>
    </row>
    <row r="2650" spans="1:48" x14ac:dyDescent="0.3">
      <c r="A2650">
        <v>239</v>
      </c>
      <c r="B2650" t="s">
        <v>1243</v>
      </c>
      <c r="C2650" t="s">
        <v>33</v>
      </c>
      <c r="D2650" t="s">
        <v>23</v>
      </c>
      <c r="E2650" t="s">
        <v>24</v>
      </c>
      <c r="F2650" s="107">
        <v>45808</v>
      </c>
      <c r="G2650" t="s">
        <v>3914</v>
      </c>
      <c r="H2650" t="s">
        <v>7</v>
      </c>
      <c r="J2650">
        <v>14</v>
      </c>
      <c r="AU2650">
        <v>14</v>
      </c>
    </row>
    <row r="2651" spans="1:48" x14ac:dyDescent="0.3">
      <c r="A2651">
        <v>239</v>
      </c>
      <c r="B2651" t="s">
        <v>1243</v>
      </c>
      <c r="C2651" t="s">
        <v>33</v>
      </c>
      <c r="D2651" t="s">
        <v>23</v>
      </c>
      <c r="E2651" t="s">
        <v>24</v>
      </c>
      <c r="F2651" s="107">
        <v>45808</v>
      </c>
      <c r="G2651" t="s">
        <v>3914</v>
      </c>
      <c r="H2651" t="s">
        <v>3434</v>
      </c>
      <c r="J2651">
        <v>0</v>
      </c>
      <c r="AU2651">
        <v>0</v>
      </c>
    </row>
    <row r="2652" spans="1:48" x14ac:dyDescent="0.3">
      <c r="A2652">
        <v>239</v>
      </c>
      <c r="B2652" t="s">
        <v>1243</v>
      </c>
      <c r="C2652" t="s">
        <v>33</v>
      </c>
      <c r="D2652" t="s">
        <v>23</v>
      </c>
      <c r="E2652" t="s">
        <v>24</v>
      </c>
      <c r="F2652" s="107">
        <v>45808</v>
      </c>
      <c r="G2652" t="s">
        <v>3914</v>
      </c>
      <c r="H2652" t="s">
        <v>3435</v>
      </c>
      <c r="J2652">
        <v>22</v>
      </c>
      <c r="AU2652">
        <v>22</v>
      </c>
    </row>
    <row r="2653" spans="1:48" x14ac:dyDescent="0.3">
      <c r="A2653">
        <v>239</v>
      </c>
      <c r="B2653" t="s">
        <v>1243</v>
      </c>
      <c r="C2653" t="s">
        <v>33</v>
      </c>
      <c r="D2653" t="s">
        <v>23</v>
      </c>
      <c r="E2653" t="s">
        <v>24</v>
      </c>
      <c r="F2653" s="107">
        <v>45808</v>
      </c>
      <c r="G2653" t="s">
        <v>3914</v>
      </c>
      <c r="H2653" t="s">
        <v>2801</v>
      </c>
      <c r="J2653">
        <v>3</v>
      </c>
      <c r="AU2653">
        <v>3</v>
      </c>
    </row>
    <row r="2654" spans="1:48" x14ac:dyDescent="0.3">
      <c r="A2654">
        <v>434</v>
      </c>
      <c r="B2654" t="s">
        <v>411</v>
      </c>
      <c r="C2654" t="s">
        <v>98</v>
      </c>
      <c r="D2654" t="s">
        <v>23</v>
      </c>
      <c r="E2654" t="s">
        <v>62</v>
      </c>
      <c r="F2654" s="107">
        <v>45808</v>
      </c>
      <c r="G2654" t="s">
        <v>3915</v>
      </c>
      <c r="H2654" t="s">
        <v>3421</v>
      </c>
      <c r="I2654">
        <v>100</v>
      </c>
      <c r="J2654">
        <v>9.8199996948242188</v>
      </c>
      <c r="AV2654">
        <v>9.82</v>
      </c>
    </row>
    <row r="2655" spans="1:48" x14ac:dyDescent="0.3">
      <c r="A2655">
        <v>434</v>
      </c>
      <c r="B2655" t="s">
        <v>411</v>
      </c>
      <c r="C2655" t="s">
        <v>98</v>
      </c>
      <c r="D2655" t="s">
        <v>23</v>
      </c>
      <c r="E2655" t="s">
        <v>62</v>
      </c>
      <c r="F2655" s="107">
        <v>45808</v>
      </c>
      <c r="G2655" t="s">
        <v>3915</v>
      </c>
      <c r="H2655" t="s">
        <v>3426</v>
      </c>
      <c r="I2655">
        <v>200</v>
      </c>
      <c r="J2655">
        <v>0</v>
      </c>
      <c r="AV2655">
        <v>0</v>
      </c>
    </row>
    <row r="2656" spans="1:48" x14ac:dyDescent="0.3">
      <c r="A2656">
        <v>434</v>
      </c>
      <c r="B2656" t="s">
        <v>411</v>
      </c>
      <c r="C2656" t="s">
        <v>98</v>
      </c>
      <c r="D2656" t="s">
        <v>23</v>
      </c>
      <c r="E2656" t="s">
        <v>62</v>
      </c>
      <c r="F2656" s="107">
        <v>45808</v>
      </c>
      <c r="G2656" t="s">
        <v>3915</v>
      </c>
      <c r="H2656" t="s">
        <v>3422</v>
      </c>
      <c r="I2656">
        <v>25</v>
      </c>
      <c r="J2656">
        <v>1.6000000238418579</v>
      </c>
      <c r="AV2656">
        <v>1.6</v>
      </c>
    </row>
    <row r="2657" spans="1:136" x14ac:dyDescent="0.3">
      <c r="A2657">
        <v>434</v>
      </c>
      <c r="B2657" t="s">
        <v>411</v>
      </c>
      <c r="C2657" t="s">
        <v>98</v>
      </c>
      <c r="D2657" t="s">
        <v>23</v>
      </c>
      <c r="E2657" t="s">
        <v>62</v>
      </c>
      <c r="F2657" s="107">
        <v>45808</v>
      </c>
      <c r="G2657" t="s">
        <v>3915</v>
      </c>
      <c r="H2657" t="s">
        <v>3424</v>
      </c>
      <c r="I2657">
        <v>10</v>
      </c>
      <c r="J2657">
        <v>0.10000000149011611</v>
      </c>
      <c r="AV2657">
        <v>0.1</v>
      </c>
    </row>
    <row r="2658" spans="1:136" x14ac:dyDescent="0.3">
      <c r="A2658">
        <v>434</v>
      </c>
      <c r="B2658" t="s">
        <v>411</v>
      </c>
      <c r="C2658" t="s">
        <v>98</v>
      </c>
      <c r="D2658" t="s">
        <v>23</v>
      </c>
      <c r="E2658" t="s">
        <v>62</v>
      </c>
      <c r="F2658" s="107">
        <v>45808</v>
      </c>
      <c r="G2658" t="s">
        <v>3915</v>
      </c>
      <c r="H2658" t="s">
        <v>3427</v>
      </c>
      <c r="I2658">
        <v>200</v>
      </c>
      <c r="J2658">
        <v>0</v>
      </c>
      <c r="AV2658">
        <v>0</v>
      </c>
    </row>
    <row r="2659" spans="1:136" x14ac:dyDescent="0.3">
      <c r="A2659">
        <v>434</v>
      </c>
      <c r="B2659" t="s">
        <v>411</v>
      </c>
      <c r="C2659" t="s">
        <v>98</v>
      </c>
      <c r="D2659" t="s">
        <v>23</v>
      </c>
      <c r="E2659" t="s">
        <v>62</v>
      </c>
      <c r="F2659" s="107">
        <v>45808</v>
      </c>
      <c r="G2659" t="s">
        <v>3915</v>
      </c>
      <c r="H2659" t="s">
        <v>3423</v>
      </c>
      <c r="I2659">
        <v>25</v>
      </c>
      <c r="J2659">
        <v>1.080000042915344</v>
      </c>
      <c r="AV2659">
        <v>1.08</v>
      </c>
    </row>
    <row r="2660" spans="1:136" x14ac:dyDescent="0.3">
      <c r="A2660">
        <v>436</v>
      </c>
      <c r="B2660" t="s">
        <v>130</v>
      </c>
      <c r="C2660" t="s">
        <v>101</v>
      </c>
      <c r="D2660" t="s">
        <v>23</v>
      </c>
      <c r="E2660" t="s">
        <v>62</v>
      </c>
      <c r="F2660" s="107">
        <v>45808</v>
      </c>
      <c r="G2660" t="s">
        <v>3916</v>
      </c>
      <c r="H2660" t="s">
        <v>3595</v>
      </c>
      <c r="I2660">
        <v>7</v>
      </c>
      <c r="J2660">
        <v>4.690000057220459</v>
      </c>
      <c r="CP2660">
        <v>4.6900000000000004</v>
      </c>
    </row>
    <row r="2661" spans="1:136" x14ac:dyDescent="0.3">
      <c r="A2661">
        <v>436</v>
      </c>
      <c r="B2661" t="s">
        <v>130</v>
      </c>
      <c r="C2661" t="s">
        <v>101</v>
      </c>
      <c r="D2661" t="s">
        <v>23</v>
      </c>
      <c r="E2661" t="s">
        <v>62</v>
      </c>
      <c r="F2661" s="107">
        <v>45808</v>
      </c>
      <c r="G2661" t="s">
        <v>3916</v>
      </c>
      <c r="H2661" t="s">
        <v>3596</v>
      </c>
      <c r="I2661">
        <v>7</v>
      </c>
      <c r="J2661">
        <v>5.4800000190734863</v>
      </c>
      <c r="CP2661">
        <v>5.48</v>
      </c>
    </row>
    <row r="2662" spans="1:136" x14ac:dyDescent="0.3">
      <c r="A2662">
        <v>485</v>
      </c>
      <c r="B2662" t="s">
        <v>458</v>
      </c>
      <c r="C2662" t="s">
        <v>101</v>
      </c>
      <c r="D2662" t="s">
        <v>23</v>
      </c>
      <c r="E2662" t="s">
        <v>24</v>
      </c>
      <c r="F2662" s="107">
        <v>45808</v>
      </c>
      <c r="G2662" t="s">
        <v>3917</v>
      </c>
      <c r="H2662" t="s">
        <v>3808</v>
      </c>
      <c r="I2662">
        <v>80</v>
      </c>
      <c r="J2662">
        <v>100</v>
      </c>
      <c r="EC2662">
        <v>2</v>
      </c>
      <c r="ED2662">
        <v>2</v>
      </c>
    </row>
    <row r="2663" spans="1:136" x14ac:dyDescent="0.3">
      <c r="A2663">
        <v>485</v>
      </c>
      <c r="B2663" t="s">
        <v>458</v>
      </c>
      <c r="C2663" t="s">
        <v>101</v>
      </c>
      <c r="D2663" t="s">
        <v>23</v>
      </c>
      <c r="E2663" t="s">
        <v>24</v>
      </c>
      <c r="F2663" s="107">
        <v>45808</v>
      </c>
      <c r="G2663" t="s">
        <v>3917</v>
      </c>
      <c r="H2663" t="s">
        <v>3809</v>
      </c>
      <c r="I2663">
        <v>80</v>
      </c>
      <c r="J2663">
        <v>0</v>
      </c>
      <c r="EC2663">
        <v>0</v>
      </c>
      <c r="ED2663">
        <v>0</v>
      </c>
    </row>
    <row r="2664" spans="1:136" x14ac:dyDescent="0.3">
      <c r="A2664">
        <v>485</v>
      </c>
      <c r="B2664" t="s">
        <v>458</v>
      </c>
      <c r="C2664" t="s">
        <v>101</v>
      </c>
      <c r="D2664" t="s">
        <v>23</v>
      </c>
      <c r="E2664" t="s">
        <v>24</v>
      </c>
      <c r="F2664" s="107">
        <v>45808</v>
      </c>
      <c r="G2664" t="s">
        <v>3917</v>
      </c>
      <c r="H2664" t="s">
        <v>3810</v>
      </c>
      <c r="I2664">
        <v>80</v>
      </c>
      <c r="J2664">
        <v>0</v>
      </c>
      <c r="EC2664">
        <v>0</v>
      </c>
      <c r="ED2664">
        <v>0</v>
      </c>
    </row>
    <row r="2665" spans="1:136" x14ac:dyDescent="0.3">
      <c r="A2665">
        <v>485</v>
      </c>
      <c r="B2665" t="s">
        <v>458</v>
      </c>
      <c r="C2665" t="s">
        <v>101</v>
      </c>
      <c r="D2665" t="s">
        <v>23</v>
      </c>
      <c r="E2665" t="s">
        <v>24</v>
      </c>
      <c r="F2665" s="107">
        <v>45808</v>
      </c>
      <c r="G2665" t="s">
        <v>3917</v>
      </c>
      <c r="H2665" t="s">
        <v>3585</v>
      </c>
      <c r="I2665">
        <v>80</v>
      </c>
      <c r="J2665">
        <v>0</v>
      </c>
      <c r="EC2665">
        <v>0</v>
      </c>
      <c r="ED2665">
        <v>0</v>
      </c>
    </row>
    <row r="2666" spans="1:136" x14ac:dyDescent="0.3">
      <c r="A2666">
        <v>485</v>
      </c>
      <c r="B2666" t="s">
        <v>458</v>
      </c>
      <c r="C2666" t="s">
        <v>101</v>
      </c>
      <c r="D2666" t="s">
        <v>23</v>
      </c>
      <c r="E2666" t="s">
        <v>24</v>
      </c>
      <c r="F2666" s="107">
        <v>45808</v>
      </c>
      <c r="G2666" t="s">
        <v>3917</v>
      </c>
      <c r="H2666" t="s">
        <v>76</v>
      </c>
      <c r="I2666">
        <v>80</v>
      </c>
      <c r="J2666">
        <v>0</v>
      </c>
      <c r="EC2666">
        <v>0</v>
      </c>
      <c r="ED2666">
        <v>0</v>
      </c>
    </row>
    <row r="2667" spans="1:136" x14ac:dyDescent="0.3">
      <c r="A2667">
        <v>485</v>
      </c>
      <c r="B2667" t="s">
        <v>458</v>
      </c>
      <c r="C2667" t="s">
        <v>101</v>
      </c>
      <c r="D2667" t="s">
        <v>23</v>
      </c>
      <c r="E2667" t="s">
        <v>24</v>
      </c>
      <c r="F2667" s="107">
        <v>45808</v>
      </c>
      <c r="G2667" t="s">
        <v>3917</v>
      </c>
      <c r="H2667" t="s">
        <v>3811</v>
      </c>
      <c r="I2667">
        <v>80</v>
      </c>
      <c r="J2667">
        <v>0</v>
      </c>
      <c r="EC2667">
        <v>0</v>
      </c>
      <c r="ED2667">
        <v>0</v>
      </c>
    </row>
    <row r="2668" spans="1:136" x14ac:dyDescent="0.3">
      <c r="A2668">
        <v>485</v>
      </c>
      <c r="B2668" t="s">
        <v>458</v>
      </c>
      <c r="C2668" t="s">
        <v>101</v>
      </c>
      <c r="D2668" t="s">
        <v>23</v>
      </c>
      <c r="E2668" t="s">
        <v>24</v>
      </c>
      <c r="F2668" s="107">
        <v>45808</v>
      </c>
      <c r="G2668" t="s">
        <v>3917</v>
      </c>
      <c r="H2668" t="s">
        <v>3812</v>
      </c>
      <c r="I2668">
        <v>80</v>
      </c>
      <c r="J2668">
        <v>0</v>
      </c>
      <c r="EC2668">
        <v>0</v>
      </c>
      <c r="ED2668">
        <v>0</v>
      </c>
    </row>
    <row r="2669" spans="1:136" x14ac:dyDescent="0.3">
      <c r="A2669">
        <v>485</v>
      </c>
      <c r="B2669" t="s">
        <v>458</v>
      </c>
      <c r="C2669" t="s">
        <v>101</v>
      </c>
      <c r="D2669" t="s">
        <v>23</v>
      </c>
      <c r="E2669" t="s">
        <v>24</v>
      </c>
      <c r="F2669" s="107">
        <v>45808</v>
      </c>
      <c r="G2669" t="s">
        <v>3917</v>
      </c>
      <c r="H2669" t="s">
        <v>51</v>
      </c>
      <c r="I2669">
        <v>80</v>
      </c>
      <c r="J2669">
        <v>0</v>
      </c>
      <c r="EC2669">
        <v>0</v>
      </c>
      <c r="ED2669">
        <v>0</v>
      </c>
    </row>
    <row r="2670" spans="1:136" x14ac:dyDescent="0.3">
      <c r="A2670">
        <v>485</v>
      </c>
      <c r="B2670" t="s">
        <v>458</v>
      </c>
      <c r="C2670" t="s">
        <v>101</v>
      </c>
      <c r="D2670" t="s">
        <v>23</v>
      </c>
      <c r="E2670" t="s">
        <v>24</v>
      </c>
      <c r="F2670" s="107">
        <v>45808</v>
      </c>
      <c r="G2670" t="s">
        <v>3917</v>
      </c>
      <c r="H2670" t="s">
        <v>3835</v>
      </c>
      <c r="I2670">
        <v>80</v>
      </c>
      <c r="J2670">
        <v>0</v>
      </c>
      <c r="EC2670">
        <v>0</v>
      </c>
      <c r="ED2670">
        <v>0</v>
      </c>
    </row>
    <row r="2671" spans="1:136" x14ac:dyDescent="0.3">
      <c r="A2671">
        <v>488</v>
      </c>
      <c r="B2671" t="s">
        <v>461</v>
      </c>
      <c r="C2671" t="s">
        <v>101</v>
      </c>
      <c r="D2671" t="s">
        <v>23</v>
      </c>
      <c r="E2671" t="s">
        <v>24</v>
      </c>
      <c r="F2671" s="107">
        <v>45808</v>
      </c>
      <c r="G2671" t="s">
        <v>3918</v>
      </c>
      <c r="H2671" t="s">
        <v>3808</v>
      </c>
      <c r="I2671">
        <v>85</v>
      </c>
      <c r="J2671">
        <v>60</v>
      </c>
      <c r="EE2671">
        <v>3</v>
      </c>
      <c r="EF2671">
        <v>5</v>
      </c>
    </row>
    <row r="2672" spans="1:136" x14ac:dyDescent="0.3">
      <c r="A2672">
        <v>488</v>
      </c>
      <c r="B2672" t="s">
        <v>461</v>
      </c>
      <c r="C2672" t="s">
        <v>101</v>
      </c>
      <c r="D2672" t="s">
        <v>23</v>
      </c>
      <c r="E2672" t="s">
        <v>24</v>
      </c>
      <c r="F2672" s="107">
        <v>45808</v>
      </c>
      <c r="G2672" t="s">
        <v>3918</v>
      </c>
      <c r="H2672" t="s">
        <v>3809</v>
      </c>
      <c r="I2672">
        <v>85</v>
      </c>
      <c r="J2672">
        <v>25</v>
      </c>
      <c r="EE2672">
        <v>4</v>
      </c>
      <c r="EF2672">
        <v>16</v>
      </c>
    </row>
    <row r="2673" spans="1:141" x14ac:dyDescent="0.3">
      <c r="A2673">
        <v>488</v>
      </c>
      <c r="B2673" t="s">
        <v>461</v>
      </c>
      <c r="C2673" t="s">
        <v>101</v>
      </c>
      <c r="D2673" t="s">
        <v>23</v>
      </c>
      <c r="E2673" t="s">
        <v>24</v>
      </c>
      <c r="F2673" s="107">
        <v>45808</v>
      </c>
      <c r="G2673" t="s">
        <v>3918</v>
      </c>
      <c r="H2673" t="s">
        <v>3585</v>
      </c>
      <c r="I2673">
        <v>85</v>
      </c>
      <c r="J2673">
        <v>89.360000610351563</v>
      </c>
      <c r="EE2673">
        <v>42</v>
      </c>
      <c r="EF2673">
        <v>47</v>
      </c>
    </row>
    <row r="2674" spans="1:141" x14ac:dyDescent="0.3">
      <c r="A2674">
        <v>488</v>
      </c>
      <c r="B2674" t="s">
        <v>461</v>
      </c>
      <c r="C2674" t="s">
        <v>101</v>
      </c>
      <c r="D2674" t="s">
        <v>23</v>
      </c>
      <c r="E2674" t="s">
        <v>24</v>
      </c>
      <c r="F2674" s="107">
        <v>45808</v>
      </c>
      <c r="G2674" t="s">
        <v>3918</v>
      </c>
      <c r="H2674" t="s">
        <v>76</v>
      </c>
      <c r="I2674">
        <v>85</v>
      </c>
      <c r="J2674">
        <v>0</v>
      </c>
      <c r="EE2674">
        <v>0</v>
      </c>
      <c r="EF2674">
        <v>0</v>
      </c>
    </row>
    <row r="2675" spans="1:141" x14ac:dyDescent="0.3">
      <c r="A2675">
        <v>488</v>
      </c>
      <c r="B2675" t="s">
        <v>461</v>
      </c>
      <c r="C2675" t="s">
        <v>101</v>
      </c>
      <c r="D2675" t="s">
        <v>23</v>
      </c>
      <c r="E2675" t="s">
        <v>24</v>
      </c>
      <c r="F2675" s="107">
        <v>45808</v>
      </c>
      <c r="G2675" t="s">
        <v>3918</v>
      </c>
      <c r="H2675" t="s">
        <v>3811</v>
      </c>
      <c r="I2675">
        <v>85</v>
      </c>
      <c r="J2675">
        <v>0</v>
      </c>
      <c r="EE2675">
        <v>0</v>
      </c>
      <c r="EF2675">
        <v>0</v>
      </c>
    </row>
    <row r="2676" spans="1:141" x14ac:dyDescent="0.3">
      <c r="A2676">
        <v>488</v>
      </c>
      <c r="B2676" t="s">
        <v>461</v>
      </c>
      <c r="C2676" t="s">
        <v>101</v>
      </c>
      <c r="D2676" t="s">
        <v>23</v>
      </c>
      <c r="E2676" t="s">
        <v>24</v>
      </c>
      <c r="F2676" s="107">
        <v>45808</v>
      </c>
      <c r="G2676" t="s">
        <v>3918</v>
      </c>
      <c r="H2676" t="s">
        <v>3812</v>
      </c>
      <c r="I2676">
        <v>85</v>
      </c>
      <c r="J2676">
        <v>46.150001525878913</v>
      </c>
      <c r="EE2676">
        <v>6</v>
      </c>
      <c r="EF2676">
        <v>13</v>
      </c>
    </row>
    <row r="2677" spans="1:141" x14ac:dyDescent="0.3">
      <c r="A2677">
        <v>488</v>
      </c>
      <c r="B2677" t="s">
        <v>461</v>
      </c>
      <c r="C2677" t="s">
        <v>101</v>
      </c>
      <c r="D2677" t="s">
        <v>23</v>
      </c>
      <c r="E2677" t="s">
        <v>24</v>
      </c>
      <c r="F2677" s="107">
        <v>45808</v>
      </c>
      <c r="G2677" t="s">
        <v>3918</v>
      </c>
      <c r="H2677" t="s">
        <v>51</v>
      </c>
      <c r="I2677">
        <v>85</v>
      </c>
      <c r="J2677">
        <v>0</v>
      </c>
      <c r="EE2677">
        <v>0</v>
      </c>
      <c r="EF2677">
        <v>0</v>
      </c>
    </row>
    <row r="2678" spans="1:141" x14ac:dyDescent="0.3">
      <c r="A2678">
        <v>488</v>
      </c>
      <c r="B2678" t="s">
        <v>461</v>
      </c>
      <c r="C2678" t="s">
        <v>101</v>
      </c>
      <c r="D2678" t="s">
        <v>23</v>
      </c>
      <c r="E2678" t="s">
        <v>24</v>
      </c>
      <c r="F2678" s="107">
        <v>45808</v>
      </c>
      <c r="G2678" t="s">
        <v>3918</v>
      </c>
      <c r="H2678" t="s">
        <v>3835</v>
      </c>
      <c r="I2678">
        <v>85</v>
      </c>
      <c r="J2678">
        <v>0</v>
      </c>
      <c r="EE2678">
        <v>0</v>
      </c>
      <c r="EF2678">
        <v>0</v>
      </c>
    </row>
    <row r="2679" spans="1:141" x14ac:dyDescent="0.3">
      <c r="A2679">
        <v>488</v>
      </c>
      <c r="B2679" t="s">
        <v>461</v>
      </c>
      <c r="C2679" t="s">
        <v>101</v>
      </c>
      <c r="D2679" t="s">
        <v>23</v>
      </c>
      <c r="E2679" t="s">
        <v>24</v>
      </c>
      <c r="F2679" s="107">
        <v>45808</v>
      </c>
      <c r="G2679" t="s">
        <v>3918</v>
      </c>
      <c r="H2679" t="s">
        <v>3810</v>
      </c>
      <c r="I2679">
        <v>85</v>
      </c>
      <c r="J2679">
        <v>66.669998168945313</v>
      </c>
      <c r="EE2679">
        <v>2</v>
      </c>
      <c r="EF2679">
        <v>3</v>
      </c>
    </row>
    <row r="2680" spans="1:141" x14ac:dyDescent="0.3">
      <c r="A2680">
        <v>509</v>
      </c>
      <c r="B2680" t="s">
        <v>2238</v>
      </c>
      <c r="C2680" t="s">
        <v>33</v>
      </c>
      <c r="D2680" t="s">
        <v>23</v>
      </c>
      <c r="E2680" t="s">
        <v>24</v>
      </c>
      <c r="F2680" s="107">
        <v>45808</v>
      </c>
      <c r="G2680" t="s">
        <v>2279</v>
      </c>
      <c r="H2680" t="s">
        <v>3859</v>
      </c>
      <c r="I2680">
        <v>90</v>
      </c>
      <c r="J2680">
        <v>97.620002746582031</v>
      </c>
      <c r="EJ2680">
        <v>42</v>
      </c>
      <c r="EK2680">
        <v>41</v>
      </c>
    </row>
    <row r="2681" spans="1:141" x14ac:dyDescent="0.3">
      <c r="A2681">
        <v>509</v>
      </c>
      <c r="B2681" t="s">
        <v>2238</v>
      </c>
      <c r="C2681" t="s">
        <v>33</v>
      </c>
      <c r="D2681" t="s">
        <v>23</v>
      </c>
      <c r="E2681" t="s">
        <v>24</v>
      </c>
      <c r="F2681" s="107">
        <v>45808</v>
      </c>
      <c r="G2681" t="s">
        <v>2279</v>
      </c>
      <c r="H2681" t="s">
        <v>3860</v>
      </c>
      <c r="I2681">
        <v>90</v>
      </c>
      <c r="J2681">
        <v>85</v>
      </c>
      <c r="EJ2681">
        <v>80</v>
      </c>
      <c r="EK2681">
        <v>68</v>
      </c>
    </row>
    <row r="2682" spans="1:141" x14ac:dyDescent="0.3">
      <c r="A2682">
        <v>509</v>
      </c>
      <c r="B2682" t="s">
        <v>2238</v>
      </c>
      <c r="C2682" t="s">
        <v>33</v>
      </c>
      <c r="D2682" t="s">
        <v>23</v>
      </c>
      <c r="E2682" t="s">
        <v>24</v>
      </c>
      <c r="F2682" s="107">
        <v>45808</v>
      </c>
      <c r="G2682" t="s">
        <v>2279</v>
      </c>
      <c r="H2682" t="s">
        <v>487</v>
      </c>
      <c r="I2682">
        <v>90</v>
      </c>
      <c r="J2682">
        <v>93.680000305175781</v>
      </c>
      <c r="EJ2682">
        <v>95</v>
      </c>
      <c r="EK2682">
        <v>89</v>
      </c>
    </row>
    <row r="2683" spans="1:141" x14ac:dyDescent="0.3">
      <c r="A2683">
        <v>509</v>
      </c>
      <c r="B2683" t="s">
        <v>2238</v>
      </c>
      <c r="C2683" t="s">
        <v>33</v>
      </c>
      <c r="D2683" t="s">
        <v>23</v>
      </c>
      <c r="E2683" t="s">
        <v>24</v>
      </c>
      <c r="F2683" s="107">
        <v>45808</v>
      </c>
      <c r="G2683" t="s">
        <v>2279</v>
      </c>
      <c r="H2683" t="s">
        <v>3861</v>
      </c>
      <c r="I2683">
        <v>90</v>
      </c>
      <c r="J2683">
        <v>94.44000244140625</v>
      </c>
      <c r="EJ2683">
        <v>18</v>
      </c>
      <c r="EK2683">
        <v>17</v>
      </c>
    </row>
    <row r="2684" spans="1:141" x14ac:dyDescent="0.3">
      <c r="A2684">
        <v>509</v>
      </c>
      <c r="B2684" t="s">
        <v>2238</v>
      </c>
      <c r="C2684" t="s">
        <v>33</v>
      </c>
      <c r="D2684" t="s">
        <v>23</v>
      </c>
      <c r="E2684" t="s">
        <v>24</v>
      </c>
      <c r="F2684" s="107">
        <v>45808</v>
      </c>
      <c r="G2684" t="s">
        <v>2279</v>
      </c>
      <c r="H2684" t="s">
        <v>2785</v>
      </c>
      <c r="I2684">
        <v>90</v>
      </c>
      <c r="J2684">
        <v>100</v>
      </c>
      <c r="EJ2684">
        <v>59</v>
      </c>
      <c r="EK2684">
        <v>59</v>
      </c>
    </row>
    <row r="2685" spans="1:141" x14ac:dyDescent="0.3">
      <c r="A2685">
        <v>509</v>
      </c>
      <c r="B2685" t="s">
        <v>2238</v>
      </c>
      <c r="C2685" t="s">
        <v>33</v>
      </c>
      <c r="D2685" t="s">
        <v>23</v>
      </c>
      <c r="E2685" t="s">
        <v>24</v>
      </c>
      <c r="F2685" s="107">
        <v>45808</v>
      </c>
      <c r="G2685" t="s">
        <v>2279</v>
      </c>
      <c r="H2685" t="s">
        <v>2789</v>
      </c>
      <c r="I2685">
        <v>90</v>
      </c>
      <c r="J2685">
        <v>70.589996337890625</v>
      </c>
      <c r="EJ2685">
        <v>17</v>
      </c>
      <c r="EK2685">
        <v>12</v>
      </c>
    </row>
    <row r="2686" spans="1:141" x14ac:dyDescent="0.3">
      <c r="A2686">
        <v>509</v>
      </c>
      <c r="B2686" t="s">
        <v>2238</v>
      </c>
      <c r="C2686" t="s">
        <v>33</v>
      </c>
      <c r="D2686" t="s">
        <v>23</v>
      </c>
      <c r="E2686" t="s">
        <v>24</v>
      </c>
      <c r="F2686" s="107">
        <v>45808</v>
      </c>
      <c r="G2686" t="s">
        <v>2279</v>
      </c>
      <c r="H2686" t="s">
        <v>2790</v>
      </c>
      <c r="I2686">
        <v>90</v>
      </c>
      <c r="J2686">
        <v>90.910003662109375</v>
      </c>
      <c r="EJ2686">
        <v>11</v>
      </c>
      <c r="EK2686">
        <v>10</v>
      </c>
    </row>
    <row r="2687" spans="1:141" x14ac:dyDescent="0.3">
      <c r="A2687">
        <v>509</v>
      </c>
      <c r="B2687" t="s">
        <v>2238</v>
      </c>
      <c r="C2687" t="s">
        <v>33</v>
      </c>
      <c r="D2687" t="s">
        <v>23</v>
      </c>
      <c r="E2687" t="s">
        <v>24</v>
      </c>
      <c r="F2687" s="107">
        <v>45808</v>
      </c>
      <c r="G2687" t="s">
        <v>2279</v>
      </c>
      <c r="H2687" t="s">
        <v>3862</v>
      </c>
      <c r="I2687">
        <v>90</v>
      </c>
      <c r="J2687">
        <v>94.290000915527344</v>
      </c>
      <c r="EJ2687">
        <v>70</v>
      </c>
      <c r="EK2687">
        <v>66</v>
      </c>
    </row>
    <row r="2688" spans="1:141" x14ac:dyDescent="0.3">
      <c r="A2688">
        <v>509</v>
      </c>
      <c r="B2688" t="s">
        <v>2238</v>
      </c>
      <c r="C2688" t="s">
        <v>33</v>
      </c>
      <c r="D2688" t="s">
        <v>23</v>
      </c>
      <c r="E2688" t="s">
        <v>24</v>
      </c>
      <c r="F2688" s="107">
        <v>45808</v>
      </c>
      <c r="G2688" t="s">
        <v>2279</v>
      </c>
      <c r="H2688" t="s">
        <v>2802</v>
      </c>
      <c r="I2688">
        <v>90</v>
      </c>
      <c r="J2688">
        <v>98.080001831054688</v>
      </c>
      <c r="EJ2688">
        <v>52</v>
      </c>
      <c r="EK2688">
        <v>51</v>
      </c>
    </row>
    <row r="2689" spans="1:141" x14ac:dyDescent="0.3">
      <c r="A2689">
        <v>509</v>
      </c>
      <c r="B2689" t="s">
        <v>2238</v>
      </c>
      <c r="C2689" t="s">
        <v>33</v>
      </c>
      <c r="D2689" t="s">
        <v>23</v>
      </c>
      <c r="E2689" t="s">
        <v>24</v>
      </c>
      <c r="F2689" s="107">
        <v>45808</v>
      </c>
      <c r="G2689" t="s">
        <v>2279</v>
      </c>
      <c r="H2689" t="s">
        <v>3863</v>
      </c>
      <c r="I2689">
        <v>90</v>
      </c>
      <c r="J2689">
        <v>97.730003356933594</v>
      </c>
      <c r="EJ2689">
        <v>88</v>
      </c>
      <c r="EK2689">
        <v>86</v>
      </c>
    </row>
    <row r="2690" spans="1:141" x14ac:dyDescent="0.3">
      <c r="A2690">
        <v>509</v>
      </c>
      <c r="B2690" t="s">
        <v>2238</v>
      </c>
      <c r="C2690" t="s">
        <v>33</v>
      </c>
      <c r="D2690" t="s">
        <v>23</v>
      </c>
      <c r="E2690" t="s">
        <v>24</v>
      </c>
      <c r="F2690" s="107">
        <v>45808</v>
      </c>
      <c r="G2690" t="s">
        <v>2279</v>
      </c>
      <c r="H2690" t="s">
        <v>2796</v>
      </c>
      <c r="I2690">
        <v>90</v>
      </c>
      <c r="J2690">
        <v>0</v>
      </c>
      <c r="EJ2690">
        <v>0</v>
      </c>
      <c r="EK2690">
        <v>0</v>
      </c>
    </row>
    <row r="2691" spans="1:141" x14ac:dyDescent="0.3">
      <c r="A2691">
        <v>509</v>
      </c>
      <c r="B2691" t="s">
        <v>2238</v>
      </c>
      <c r="C2691" t="s">
        <v>33</v>
      </c>
      <c r="D2691" t="s">
        <v>23</v>
      </c>
      <c r="E2691" t="s">
        <v>24</v>
      </c>
      <c r="F2691" s="107">
        <v>45808</v>
      </c>
      <c r="G2691" t="s">
        <v>2279</v>
      </c>
      <c r="H2691" t="s">
        <v>3864</v>
      </c>
      <c r="I2691">
        <v>90</v>
      </c>
      <c r="J2691">
        <v>0</v>
      </c>
      <c r="EJ2691">
        <v>0</v>
      </c>
      <c r="EK2691">
        <v>0</v>
      </c>
    </row>
    <row r="2692" spans="1:141" x14ac:dyDescent="0.3">
      <c r="A2692">
        <v>509</v>
      </c>
      <c r="B2692" t="s">
        <v>2238</v>
      </c>
      <c r="C2692" t="s">
        <v>33</v>
      </c>
      <c r="D2692" t="s">
        <v>23</v>
      </c>
      <c r="E2692" t="s">
        <v>24</v>
      </c>
      <c r="F2692" s="107">
        <v>45808</v>
      </c>
      <c r="G2692" t="s">
        <v>2279</v>
      </c>
      <c r="H2692" t="s">
        <v>3865</v>
      </c>
      <c r="I2692">
        <v>90</v>
      </c>
      <c r="J2692">
        <v>0</v>
      </c>
      <c r="EK2692">
        <v>0</v>
      </c>
    </row>
    <row r="2693" spans="1:141" x14ac:dyDescent="0.3">
      <c r="A2693">
        <v>509</v>
      </c>
      <c r="B2693" t="s">
        <v>2238</v>
      </c>
      <c r="C2693" t="s">
        <v>33</v>
      </c>
      <c r="D2693" t="s">
        <v>23</v>
      </c>
      <c r="E2693" t="s">
        <v>24</v>
      </c>
      <c r="F2693" s="107">
        <v>45808</v>
      </c>
      <c r="G2693" t="s">
        <v>2279</v>
      </c>
      <c r="H2693" t="s">
        <v>3866</v>
      </c>
      <c r="I2693">
        <v>90</v>
      </c>
      <c r="J2693">
        <v>0</v>
      </c>
      <c r="EJ2693">
        <v>0</v>
      </c>
      <c r="EK2693">
        <v>0</v>
      </c>
    </row>
    <row r="2694" spans="1:141" x14ac:dyDescent="0.3">
      <c r="A2694">
        <v>509</v>
      </c>
      <c r="B2694" t="s">
        <v>2238</v>
      </c>
      <c r="C2694" t="s">
        <v>33</v>
      </c>
      <c r="D2694" t="s">
        <v>23</v>
      </c>
      <c r="E2694" t="s">
        <v>24</v>
      </c>
      <c r="F2694" s="107">
        <v>45808</v>
      </c>
      <c r="G2694" t="s">
        <v>2279</v>
      </c>
      <c r="H2694" t="s">
        <v>3867</v>
      </c>
      <c r="I2694">
        <v>90</v>
      </c>
      <c r="J2694">
        <v>0</v>
      </c>
      <c r="EJ2694">
        <v>0</v>
      </c>
      <c r="EK2694">
        <v>0</v>
      </c>
    </row>
    <row r="2695" spans="1:141" x14ac:dyDescent="0.3">
      <c r="A2695">
        <v>208</v>
      </c>
      <c r="B2695" t="s">
        <v>149</v>
      </c>
      <c r="C2695" t="s">
        <v>98</v>
      </c>
      <c r="D2695" t="s">
        <v>23</v>
      </c>
      <c r="E2695" t="s">
        <v>62</v>
      </c>
      <c r="F2695" s="107">
        <v>45838</v>
      </c>
      <c r="G2695" t="s">
        <v>3919</v>
      </c>
      <c r="H2695" t="s">
        <v>3421</v>
      </c>
      <c r="I2695">
        <v>950</v>
      </c>
      <c r="J2695">
        <v>716</v>
      </c>
      <c r="K2695">
        <v>716</v>
      </c>
    </row>
    <row r="2696" spans="1:141" x14ac:dyDescent="0.3">
      <c r="A2696">
        <v>208</v>
      </c>
      <c r="B2696" t="s">
        <v>149</v>
      </c>
      <c r="C2696" t="s">
        <v>98</v>
      </c>
      <c r="D2696" t="s">
        <v>23</v>
      </c>
      <c r="E2696" t="s">
        <v>62</v>
      </c>
      <c r="F2696" s="107">
        <v>45838</v>
      </c>
      <c r="G2696" t="s">
        <v>3919</v>
      </c>
      <c r="H2696" t="s">
        <v>3426</v>
      </c>
      <c r="I2696">
        <v>25</v>
      </c>
      <c r="J2696">
        <v>13</v>
      </c>
      <c r="K2696">
        <v>13</v>
      </c>
    </row>
    <row r="2697" spans="1:141" x14ac:dyDescent="0.3">
      <c r="A2697">
        <v>208</v>
      </c>
      <c r="B2697" t="s">
        <v>149</v>
      </c>
      <c r="C2697" t="s">
        <v>98</v>
      </c>
      <c r="D2697" t="s">
        <v>23</v>
      </c>
      <c r="E2697" t="s">
        <v>62</v>
      </c>
      <c r="F2697" s="107">
        <v>45838</v>
      </c>
      <c r="G2697" t="s">
        <v>3919</v>
      </c>
      <c r="H2697" t="s">
        <v>3422</v>
      </c>
      <c r="I2697">
        <v>200</v>
      </c>
      <c r="J2697">
        <v>153</v>
      </c>
      <c r="K2697">
        <v>153</v>
      </c>
    </row>
    <row r="2698" spans="1:141" x14ac:dyDescent="0.3">
      <c r="A2698">
        <v>208</v>
      </c>
      <c r="B2698" t="s">
        <v>149</v>
      </c>
      <c r="C2698" t="s">
        <v>98</v>
      </c>
      <c r="D2698" t="s">
        <v>23</v>
      </c>
      <c r="E2698" t="s">
        <v>62</v>
      </c>
      <c r="F2698" s="107">
        <v>45838</v>
      </c>
      <c r="G2698" t="s">
        <v>3919</v>
      </c>
      <c r="H2698" t="s">
        <v>3424</v>
      </c>
      <c r="I2698">
        <v>0</v>
      </c>
      <c r="J2698">
        <v>0</v>
      </c>
      <c r="K2698">
        <v>0</v>
      </c>
    </row>
    <row r="2699" spans="1:141" x14ac:dyDescent="0.3">
      <c r="A2699">
        <v>208</v>
      </c>
      <c r="B2699" t="s">
        <v>149</v>
      </c>
      <c r="C2699" t="s">
        <v>98</v>
      </c>
      <c r="D2699" t="s">
        <v>23</v>
      </c>
      <c r="E2699" t="s">
        <v>62</v>
      </c>
      <c r="F2699" s="107">
        <v>45838</v>
      </c>
      <c r="G2699" t="s">
        <v>3919</v>
      </c>
      <c r="H2699" t="s">
        <v>3427</v>
      </c>
      <c r="I2699">
        <v>25</v>
      </c>
      <c r="J2699">
        <v>9</v>
      </c>
      <c r="K2699">
        <v>9</v>
      </c>
    </row>
    <row r="2700" spans="1:141" x14ac:dyDescent="0.3">
      <c r="A2700">
        <v>208</v>
      </c>
      <c r="B2700" t="s">
        <v>149</v>
      </c>
      <c r="C2700" t="s">
        <v>98</v>
      </c>
      <c r="D2700" t="s">
        <v>23</v>
      </c>
      <c r="E2700" t="s">
        <v>62</v>
      </c>
      <c r="F2700" s="107">
        <v>45838</v>
      </c>
      <c r="G2700" t="s">
        <v>3919</v>
      </c>
      <c r="H2700" t="s">
        <v>3423</v>
      </c>
      <c r="I2700">
        <v>350</v>
      </c>
      <c r="J2700">
        <v>517.5</v>
      </c>
      <c r="K2700">
        <v>517.5</v>
      </c>
    </row>
    <row r="2701" spans="1:141" x14ac:dyDescent="0.3">
      <c r="A2701">
        <v>214</v>
      </c>
      <c r="B2701" t="s">
        <v>152</v>
      </c>
      <c r="C2701" t="s">
        <v>98</v>
      </c>
      <c r="D2701" t="s">
        <v>23</v>
      </c>
      <c r="E2701" t="s">
        <v>62</v>
      </c>
      <c r="F2701" s="107">
        <v>45838</v>
      </c>
      <c r="G2701" t="s">
        <v>3920</v>
      </c>
      <c r="H2701" t="s">
        <v>3423</v>
      </c>
      <c r="I2701">
        <v>1000</v>
      </c>
      <c r="J2701">
        <v>681.8900146484375</v>
      </c>
      <c r="L2701">
        <v>69.010000000000005</v>
      </c>
      <c r="M2701">
        <v>612.88</v>
      </c>
    </row>
    <row r="2702" spans="1:141" x14ac:dyDescent="0.3">
      <c r="A2702">
        <v>214</v>
      </c>
      <c r="B2702" t="s">
        <v>152</v>
      </c>
      <c r="C2702" t="s">
        <v>98</v>
      </c>
      <c r="D2702" t="s">
        <v>23</v>
      </c>
      <c r="E2702" t="s">
        <v>62</v>
      </c>
      <c r="F2702" s="107">
        <v>45838</v>
      </c>
      <c r="G2702" t="s">
        <v>3920</v>
      </c>
      <c r="H2702" t="s">
        <v>3426</v>
      </c>
      <c r="I2702">
        <v>7500</v>
      </c>
      <c r="J2702">
        <v>49.919998168945313</v>
      </c>
      <c r="L2702">
        <v>15.06</v>
      </c>
      <c r="M2702">
        <v>34.86</v>
      </c>
    </row>
    <row r="2703" spans="1:141" x14ac:dyDescent="0.3">
      <c r="A2703">
        <v>214</v>
      </c>
      <c r="B2703" t="s">
        <v>152</v>
      </c>
      <c r="C2703" t="s">
        <v>98</v>
      </c>
      <c r="D2703" t="s">
        <v>23</v>
      </c>
      <c r="E2703" t="s">
        <v>62</v>
      </c>
      <c r="F2703" s="107">
        <v>45838</v>
      </c>
      <c r="G2703" t="s">
        <v>3920</v>
      </c>
      <c r="H2703" t="s">
        <v>3422</v>
      </c>
      <c r="I2703">
        <v>1000</v>
      </c>
      <c r="J2703">
        <v>492.79998779296881</v>
      </c>
      <c r="L2703">
        <v>13.7</v>
      </c>
      <c r="M2703">
        <v>479.1</v>
      </c>
    </row>
    <row r="2704" spans="1:141" x14ac:dyDescent="0.3">
      <c r="A2704">
        <v>214</v>
      </c>
      <c r="B2704" t="s">
        <v>152</v>
      </c>
      <c r="C2704" t="s">
        <v>98</v>
      </c>
      <c r="D2704" t="s">
        <v>23</v>
      </c>
      <c r="E2704" t="s">
        <v>62</v>
      </c>
      <c r="F2704" s="107">
        <v>45838</v>
      </c>
      <c r="G2704" t="s">
        <v>3920</v>
      </c>
      <c r="H2704" t="s">
        <v>3424</v>
      </c>
      <c r="I2704">
        <v>1</v>
      </c>
      <c r="J2704">
        <v>116.9199981689453</v>
      </c>
      <c r="L2704">
        <v>8.5500000000000007</v>
      </c>
      <c r="M2704">
        <v>108.37</v>
      </c>
    </row>
    <row r="2705" spans="1:46" x14ac:dyDescent="0.3">
      <c r="A2705">
        <v>214</v>
      </c>
      <c r="B2705" t="s">
        <v>152</v>
      </c>
      <c r="C2705" t="s">
        <v>98</v>
      </c>
      <c r="D2705" t="s">
        <v>23</v>
      </c>
      <c r="E2705" t="s">
        <v>62</v>
      </c>
      <c r="F2705" s="107">
        <v>45838</v>
      </c>
      <c r="G2705" t="s">
        <v>3920</v>
      </c>
      <c r="H2705" t="s">
        <v>3427</v>
      </c>
      <c r="I2705">
        <v>1</v>
      </c>
      <c r="J2705">
        <v>24.159999847412109</v>
      </c>
      <c r="L2705">
        <v>9</v>
      </c>
      <c r="M2705">
        <v>15.16</v>
      </c>
    </row>
    <row r="2706" spans="1:46" x14ac:dyDescent="0.3">
      <c r="A2706">
        <v>214</v>
      </c>
      <c r="B2706" t="s">
        <v>152</v>
      </c>
      <c r="C2706" t="s">
        <v>98</v>
      </c>
      <c r="D2706" t="s">
        <v>23</v>
      </c>
      <c r="E2706" t="s">
        <v>62</v>
      </c>
      <c r="F2706" s="107">
        <v>45838</v>
      </c>
      <c r="G2706" t="s">
        <v>3920</v>
      </c>
      <c r="H2706" t="s">
        <v>3421</v>
      </c>
      <c r="I2706">
        <v>5500</v>
      </c>
      <c r="J2706">
        <v>1264.469970703125</v>
      </c>
      <c r="L2706">
        <v>353.99</v>
      </c>
      <c r="M2706">
        <v>910.48</v>
      </c>
    </row>
    <row r="2707" spans="1:46" x14ac:dyDescent="0.3">
      <c r="A2707">
        <v>217</v>
      </c>
      <c r="B2707" t="s">
        <v>156</v>
      </c>
      <c r="C2707" t="s">
        <v>98</v>
      </c>
      <c r="D2707" t="s">
        <v>23</v>
      </c>
      <c r="E2707" t="s">
        <v>24</v>
      </c>
      <c r="F2707" s="107">
        <v>45838</v>
      </c>
      <c r="G2707" t="s">
        <v>3921</v>
      </c>
      <c r="H2707" t="s">
        <v>3423</v>
      </c>
      <c r="I2707">
        <v>20</v>
      </c>
      <c r="J2707">
        <v>19.95000076293945</v>
      </c>
      <c r="L2707">
        <v>69.010000000000005</v>
      </c>
      <c r="M2707">
        <v>612.88</v>
      </c>
      <c r="AS2707">
        <v>136.01</v>
      </c>
    </row>
    <row r="2708" spans="1:46" x14ac:dyDescent="0.3">
      <c r="A2708">
        <v>217</v>
      </c>
      <c r="B2708" t="s">
        <v>156</v>
      </c>
      <c r="C2708" t="s">
        <v>98</v>
      </c>
      <c r="D2708" t="s">
        <v>23</v>
      </c>
      <c r="E2708" t="s">
        <v>24</v>
      </c>
      <c r="F2708" s="107">
        <v>45838</v>
      </c>
      <c r="G2708" t="s">
        <v>3921</v>
      </c>
      <c r="H2708" t="s">
        <v>3426</v>
      </c>
      <c r="I2708">
        <v>20</v>
      </c>
      <c r="J2708">
        <v>30.170000076293949</v>
      </c>
      <c r="L2708">
        <v>15.06</v>
      </c>
      <c r="M2708">
        <v>34.86</v>
      </c>
      <c r="AS2708">
        <v>15.06</v>
      </c>
    </row>
    <row r="2709" spans="1:46" x14ac:dyDescent="0.3">
      <c r="A2709">
        <v>217</v>
      </c>
      <c r="B2709" t="s">
        <v>156</v>
      </c>
      <c r="C2709" t="s">
        <v>98</v>
      </c>
      <c r="D2709" t="s">
        <v>23</v>
      </c>
      <c r="E2709" t="s">
        <v>24</v>
      </c>
      <c r="F2709" s="107">
        <v>45838</v>
      </c>
      <c r="G2709" t="s">
        <v>3921</v>
      </c>
      <c r="H2709" t="s">
        <v>3422</v>
      </c>
      <c r="I2709">
        <v>20</v>
      </c>
      <c r="J2709">
        <v>2.6400001049041748</v>
      </c>
      <c r="L2709">
        <v>13.7</v>
      </c>
      <c r="M2709">
        <v>479.1</v>
      </c>
      <c r="AS2709">
        <v>13</v>
      </c>
    </row>
    <row r="2710" spans="1:46" x14ac:dyDescent="0.3">
      <c r="A2710">
        <v>217</v>
      </c>
      <c r="B2710" t="s">
        <v>156</v>
      </c>
      <c r="C2710" t="s">
        <v>98</v>
      </c>
      <c r="D2710" t="s">
        <v>23</v>
      </c>
      <c r="E2710" t="s">
        <v>24</v>
      </c>
      <c r="F2710" s="107">
        <v>45838</v>
      </c>
      <c r="G2710" t="s">
        <v>3921</v>
      </c>
      <c r="H2710" t="s">
        <v>3424</v>
      </c>
      <c r="I2710">
        <v>20</v>
      </c>
      <c r="J2710">
        <v>0</v>
      </c>
      <c r="L2710">
        <v>8.5500000000000007</v>
      </c>
      <c r="M2710">
        <v>108.37</v>
      </c>
      <c r="AS2710">
        <v>0</v>
      </c>
    </row>
    <row r="2711" spans="1:46" x14ac:dyDescent="0.3">
      <c r="A2711">
        <v>217</v>
      </c>
      <c r="B2711" t="s">
        <v>156</v>
      </c>
      <c r="C2711" t="s">
        <v>98</v>
      </c>
      <c r="D2711" t="s">
        <v>23</v>
      </c>
      <c r="E2711" t="s">
        <v>24</v>
      </c>
      <c r="F2711" s="107">
        <v>45838</v>
      </c>
      <c r="G2711" t="s">
        <v>3921</v>
      </c>
      <c r="H2711" t="s">
        <v>3427</v>
      </c>
      <c r="I2711">
        <v>20</v>
      </c>
      <c r="J2711">
        <v>37.25</v>
      </c>
      <c r="L2711">
        <v>9</v>
      </c>
      <c r="M2711">
        <v>15.16</v>
      </c>
      <c r="AS2711">
        <v>9</v>
      </c>
    </row>
    <row r="2712" spans="1:46" x14ac:dyDescent="0.3">
      <c r="A2712">
        <v>217</v>
      </c>
      <c r="B2712" t="s">
        <v>156</v>
      </c>
      <c r="C2712" t="s">
        <v>98</v>
      </c>
      <c r="D2712" t="s">
        <v>23</v>
      </c>
      <c r="E2712" t="s">
        <v>24</v>
      </c>
      <c r="F2712" s="107">
        <v>45838</v>
      </c>
      <c r="G2712" t="s">
        <v>3921</v>
      </c>
      <c r="H2712" t="s">
        <v>3421</v>
      </c>
      <c r="I2712">
        <v>20</v>
      </c>
      <c r="J2712">
        <v>83.589996337890625</v>
      </c>
      <c r="L2712">
        <v>353.99</v>
      </c>
      <c r="M2712">
        <v>910.48</v>
      </c>
      <c r="AS2712">
        <v>1056.99</v>
      </c>
    </row>
    <row r="2713" spans="1:46" x14ac:dyDescent="0.3">
      <c r="A2713">
        <v>218</v>
      </c>
      <c r="B2713" t="s">
        <v>157</v>
      </c>
      <c r="C2713" t="s">
        <v>98</v>
      </c>
      <c r="D2713" t="s">
        <v>23</v>
      </c>
      <c r="E2713" t="s">
        <v>62</v>
      </c>
      <c r="F2713" s="107">
        <v>45838</v>
      </c>
      <c r="G2713" t="s">
        <v>1135</v>
      </c>
      <c r="H2713" t="s">
        <v>3421</v>
      </c>
      <c r="I2713">
        <v>76000</v>
      </c>
      <c r="J2713">
        <v>57969.87890625</v>
      </c>
      <c r="N2713">
        <v>57969.88</v>
      </c>
    </row>
    <row r="2714" spans="1:46" x14ac:dyDescent="0.3">
      <c r="A2714">
        <v>218</v>
      </c>
      <c r="B2714" t="s">
        <v>157</v>
      </c>
      <c r="C2714" t="s">
        <v>98</v>
      </c>
      <c r="D2714" t="s">
        <v>23</v>
      </c>
      <c r="E2714" t="s">
        <v>62</v>
      </c>
      <c r="F2714" s="107">
        <v>45838</v>
      </c>
      <c r="G2714" t="s">
        <v>1135</v>
      </c>
      <c r="H2714" t="s">
        <v>3423</v>
      </c>
      <c r="I2714">
        <v>76000</v>
      </c>
      <c r="J2714">
        <v>46740</v>
      </c>
      <c r="N2714">
        <v>46740</v>
      </c>
    </row>
    <row r="2715" spans="1:46" x14ac:dyDescent="0.3">
      <c r="A2715">
        <v>218</v>
      </c>
      <c r="B2715" t="s">
        <v>157</v>
      </c>
      <c r="C2715" t="s">
        <v>98</v>
      </c>
      <c r="D2715" t="s">
        <v>23</v>
      </c>
      <c r="E2715" t="s">
        <v>62</v>
      </c>
      <c r="F2715" s="107">
        <v>45838</v>
      </c>
      <c r="G2715" t="s">
        <v>1135</v>
      </c>
      <c r="H2715" t="s">
        <v>3426</v>
      </c>
      <c r="I2715">
        <v>5000</v>
      </c>
      <c r="J2715">
        <v>4380</v>
      </c>
      <c r="N2715">
        <v>4380</v>
      </c>
    </row>
    <row r="2716" spans="1:46" x14ac:dyDescent="0.3">
      <c r="A2716">
        <v>218</v>
      </c>
      <c r="B2716" t="s">
        <v>157</v>
      </c>
      <c r="C2716" t="s">
        <v>98</v>
      </c>
      <c r="D2716" t="s">
        <v>23</v>
      </c>
      <c r="E2716" t="s">
        <v>62</v>
      </c>
      <c r="F2716" s="107">
        <v>45838</v>
      </c>
      <c r="G2716" t="s">
        <v>1135</v>
      </c>
      <c r="H2716" t="s">
        <v>3424</v>
      </c>
      <c r="I2716">
        <v>5000</v>
      </c>
      <c r="J2716">
        <v>0</v>
      </c>
      <c r="N2716">
        <v>0</v>
      </c>
    </row>
    <row r="2717" spans="1:46" x14ac:dyDescent="0.3">
      <c r="A2717">
        <v>218</v>
      </c>
      <c r="B2717" t="s">
        <v>157</v>
      </c>
      <c r="C2717" t="s">
        <v>98</v>
      </c>
      <c r="D2717" t="s">
        <v>23</v>
      </c>
      <c r="E2717" t="s">
        <v>62</v>
      </c>
      <c r="F2717" s="107">
        <v>45838</v>
      </c>
      <c r="G2717" t="s">
        <v>1135</v>
      </c>
      <c r="H2717" t="s">
        <v>3427</v>
      </c>
      <c r="I2717">
        <v>2000</v>
      </c>
      <c r="J2717">
        <v>2835</v>
      </c>
      <c r="N2717">
        <v>2835</v>
      </c>
    </row>
    <row r="2718" spans="1:46" x14ac:dyDescent="0.3">
      <c r="A2718">
        <v>218</v>
      </c>
      <c r="B2718" t="s">
        <v>157</v>
      </c>
      <c r="C2718" t="s">
        <v>98</v>
      </c>
      <c r="D2718" t="s">
        <v>23</v>
      </c>
      <c r="E2718" t="s">
        <v>62</v>
      </c>
      <c r="F2718" s="107">
        <v>45838</v>
      </c>
      <c r="G2718" t="s">
        <v>1135</v>
      </c>
      <c r="H2718" t="s">
        <v>3422</v>
      </c>
      <c r="I2718">
        <v>24000</v>
      </c>
      <c r="J2718">
        <v>18604</v>
      </c>
      <c r="N2718">
        <v>18604</v>
      </c>
    </row>
    <row r="2719" spans="1:46" x14ac:dyDescent="0.3">
      <c r="A2719">
        <v>225</v>
      </c>
      <c r="B2719" t="s">
        <v>165</v>
      </c>
      <c r="C2719" t="s">
        <v>98</v>
      </c>
      <c r="D2719" t="s">
        <v>23</v>
      </c>
      <c r="E2719" t="s">
        <v>24</v>
      </c>
      <c r="F2719" s="107">
        <v>45838</v>
      </c>
      <c r="G2719" t="s">
        <v>3922</v>
      </c>
      <c r="H2719" t="s">
        <v>3421</v>
      </c>
      <c r="I2719">
        <v>1</v>
      </c>
      <c r="J2719">
        <v>9</v>
      </c>
      <c r="AT2719">
        <v>9</v>
      </c>
    </row>
    <row r="2720" spans="1:46" x14ac:dyDescent="0.3">
      <c r="A2720">
        <v>225</v>
      </c>
      <c r="B2720" t="s">
        <v>165</v>
      </c>
      <c r="C2720" t="s">
        <v>98</v>
      </c>
      <c r="D2720" t="s">
        <v>23</v>
      </c>
      <c r="E2720" t="s">
        <v>24</v>
      </c>
      <c r="F2720" s="107">
        <v>45838</v>
      </c>
      <c r="G2720" t="s">
        <v>3922</v>
      </c>
      <c r="H2720" t="s">
        <v>3423</v>
      </c>
      <c r="I2720">
        <v>1</v>
      </c>
      <c r="J2720">
        <v>5</v>
      </c>
      <c r="AT2720">
        <v>5</v>
      </c>
    </row>
    <row r="2721" spans="1:94" x14ac:dyDescent="0.3">
      <c r="A2721">
        <v>225</v>
      </c>
      <c r="B2721" t="s">
        <v>165</v>
      </c>
      <c r="C2721" t="s">
        <v>98</v>
      </c>
      <c r="D2721" t="s">
        <v>23</v>
      </c>
      <c r="E2721" t="s">
        <v>24</v>
      </c>
      <c r="F2721" s="107">
        <v>45838</v>
      </c>
      <c r="G2721" t="s">
        <v>3922</v>
      </c>
      <c r="H2721" t="s">
        <v>3426</v>
      </c>
      <c r="I2721">
        <v>1</v>
      </c>
      <c r="J2721">
        <v>0</v>
      </c>
      <c r="AT2721">
        <v>0</v>
      </c>
    </row>
    <row r="2722" spans="1:94" x14ac:dyDescent="0.3">
      <c r="A2722">
        <v>225</v>
      </c>
      <c r="B2722" t="s">
        <v>165</v>
      </c>
      <c r="C2722" t="s">
        <v>98</v>
      </c>
      <c r="D2722" t="s">
        <v>23</v>
      </c>
      <c r="E2722" t="s">
        <v>24</v>
      </c>
      <c r="F2722" s="107">
        <v>45838</v>
      </c>
      <c r="G2722" t="s">
        <v>3922</v>
      </c>
      <c r="H2722" t="s">
        <v>3422</v>
      </c>
      <c r="I2722">
        <v>1</v>
      </c>
      <c r="J2722">
        <v>10</v>
      </c>
      <c r="AT2722">
        <v>10</v>
      </c>
    </row>
    <row r="2723" spans="1:94" x14ac:dyDescent="0.3">
      <c r="A2723">
        <v>225</v>
      </c>
      <c r="B2723" t="s">
        <v>165</v>
      </c>
      <c r="C2723" t="s">
        <v>98</v>
      </c>
      <c r="D2723" t="s">
        <v>23</v>
      </c>
      <c r="E2723" t="s">
        <v>24</v>
      </c>
      <c r="F2723" s="107">
        <v>45838</v>
      </c>
      <c r="G2723" t="s">
        <v>3922</v>
      </c>
      <c r="H2723" t="s">
        <v>3424</v>
      </c>
      <c r="I2723">
        <v>1</v>
      </c>
      <c r="J2723">
        <v>1</v>
      </c>
      <c r="AT2723">
        <v>1</v>
      </c>
    </row>
    <row r="2724" spans="1:94" x14ac:dyDescent="0.3">
      <c r="A2724">
        <v>225</v>
      </c>
      <c r="B2724" t="s">
        <v>165</v>
      </c>
      <c r="C2724" t="s">
        <v>98</v>
      </c>
      <c r="D2724" t="s">
        <v>23</v>
      </c>
      <c r="E2724" t="s">
        <v>24</v>
      </c>
      <c r="F2724" s="107">
        <v>45838</v>
      </c>
      <c r="G2724" t="s">
        <v>3922</v>
      </c>
      <c r="H2724" t="s">
        <v>3427</v>
      </c>
      <c r="I2724">
        <v>1</v>
      </c>
      <c r="J2724">
        <v>1</v>
      </c>
      <c r="AT2724">
        <v>1</v>
      </c>
    </row>
    <row r="2725" spans="1:94" x14ac:dyDescent="0.3">
      <c r="A2725">
        <v>239</v>
      </c>
      <c r="B2725" t="s">
        <v>1243</v>
      </c>
      <c r="C2725" t="s">
        <v>33</v>
      </c>
      <c r="D2725" t="s">
        <v>23</v>
      </c>
      <c r="E2725" t="s">
        <v>24</v>
      </c>
      <c r="F2725" s="107">
        <v>45838</v>
      </c>
      <c r="G2725" t="s">
        <v>3923</v>
      </c>
      <c r="H2725" t="s">
        <v>3433</v>
      </c>
      <c r="J2725">
        <v>1</v>
      </c>
      <c r="AU2725">
        <v>1</v>
      </c>
    </row>
    <row r="2726" spans="1:94" x14ac:dyDescent="0.3">
      <c r="A2726">
        <v>239</v>
      </c>
      <c r="B2726" t="s">
        <v>1243</v>
      </c>
      <c r="C2726" t="s">
        <v>33</v>
      </c>
      <c r="D2726" t="s">
        <v>23</v>
      </c>
      <c r="E2726" t="s">
        <v>24</v>
      </c>
      <c r="F2726" s="107">
        <v>45838</v>
      </c>
      <c r="G2726" t="s">
        <v>3923</v>
      </c>
      <c r="H2726" t="s">
        <v>7</v>
      </c>
      <c r="J2726">
        <v>14</v>
      </c>
      <c r="AU2726">
        <v>14</v>
      </c>
    </row>
    <row r="2727" spans="1:94" x14ac:dyDescent="0.3">
      <c r="A2727">
        <v>239</v>
      </c>
      <c r="B2727" t="s">
        <v>1243</v>
      </c>
      <c r="C2727" t="s">
        <v>33</v>
      </c>
      <c r="D2727" t="s">
        <v>23</v>
      </c>
      <c r="E2727" t="s">
        <v>24</v>
      </c>
      <c r="F2727" s="107">
        <v>45838</v>
      </c>
      <c r="G2727" t="s">
        <v>3923</v>
      </c>
      <c r="H2727" t="s">
        <v>3434</v>
      </c>
      <c r="J2727">
        <v>0</v>
      </c>
      <c r="AU2727">
        <v>0</v>
      </c>
    </row>
    <row r="2728" spans="1:94" x14ac:dyDescent="0.3">
      <c r="A2728">
        <v>239</v>
      </c>
      <c r="B2728" t="s">
        <v>1243</v>
      </c>
      <c r="C2728" t="s">
        <v>33</v>
      </c>
      <c r="D2728" t="s">
        <v>23</v>
      </c>
      <c r="E2728" t="s">
        <v>24</v>
      </c>
      <c r="F2728" s="107">
        <v>45838</v>
      </c>
      <c r="G2728" t="s">
        <v>3923</v>
      </c>
      <c r="H2728" t="s">
        <v>3435</v>
      </c>
      <c r="J2728">
        <v>23</v>
      </c>
      <c r="AU2728">
        <v>23</v>
      </c>
    </row>
    <row r="2729" spans="1:94" x14ac:dyDescent="0.3">
      <c r="A2729">
        <v>239</v>
      </c>
      <c r="B2729" t="s">
        <v>1243</v>
      </c>
      <c r="C2729" t="s">
        <v>33</v>
      </c>
      <c r="D2729" t="s">
        <v>23</v>
      </c>
      <c r="E2729" t="s">
        <v>24</v>
      </c>
      <c r="F2729" s="107">
        <v>45838</v>
      </c>
      <c r="G2729" t="s">
        <v>3923</v>
      </c>
      <c r="H2729" t="s">
        <v>2801</v>
      </c>
      <c r="J2729">
        <v>3</v>
      </c>
      <c r="AU2729">
        <v>3</v>
      </c>
    </row>
    <row r="2730" spans="1:94" x14ac:dyDescent="0.3">
      <c r="A2730">
        <v>434</v>
      </c>
      <c r="B2730" t="s">
        <v>411</v>
      </c>
      <c r="C2730" t="s">
        <v>98</v>
      </c>
      <c r="D2730" t="s">
        <v>23</v>
      </c>
      <c r="E2730" t="s">
        <v>62</v>
      </c>
      <c r="F2730" s="107">
        <v>45838</v>
      </c>
      <c r="G2730" t="s">
        <v>2700</v>
      </c>
      <c r="H2730" t="s">
        <v>3421</v>
      </c>
      <c r="I2730">
        <v>100</v>
      </c>
      <c r="J2730">
        <v>18.829999923706051</v>
      </c>
      <c r="AV2730">
        <v>18.829999999999998</v>
      </c>
    </row>
    <row r="2731" spans="1:94" x14ac:dyDescent="0.3">
      <c r="A2731">
        <v>434</v>
      </c>
      <c r="B2731" t="s">
        <v>411</v>
      </c>
      <c r="C2731" t="s">
        <v>98</v>
      </c>
      <c r="D2731" t="s">
        <v>23</v>
      </c>
      <c r="E2731" t="s">
        <v>62</v>
      </c>
      <c r="F2731" s="107">
        <v>45838</v>
      </c>
      <c r="G2731" t="s">
        <v>2700</v>
      </c>
      <c r="H2731" t="s">
        <v>3426</v>
      </c>
      <c r="I2731">
        <v>200</v>
      </c>
      <c r="J2731">
        <v>0</v>
      </c>
      <c r="AV2731">
        <v>0</v>
      </c>
    </row>
    <row r="2732" spans="1:94" x14ac:dyDescent="0.3">
      <c r="A2732">
        <v>434</v>
      </c>
      <c r="B2732" t="s">
        <v>411</v>
      </c>
      <c r="C2732" t="s">
        <v>98</v>
      </c>
      <c r="D2732" t="s">
        <v>23</v>
      </c>
      <c r="E2732" t="s">
        <v>62</v>
      </c>
      <c r="F2732" s="107">
        <v>45838</v>
      </c>
      <c r="G2732" t="s">
        <v>2700</v>
      </c>
      <c r="H2732" t="s">
        <v>3422</v>
      </c>
      <c r="I2732">
        <v>25</v>
      </c>
      <c r="J2732">
        <v>0</v>
      </c>
      <c r="AV2732">
        <v>0</v>
      </c>
    </row>
    <row r="2733" spans="1:94" x14ac:dyDescent="0.3">
      <c r="A2733">
        <v>434</v>
      </c>
      <c r="B2733" t="s">
        <v>411</v>
      </c>
      <c r="C2733" t="s">
        <v>98</v>
      </c>
      <c r="D2733" t="s">
        <v>23</v>
      </c>
      <c r="E2733" t="s">
        <v>62</v>
      </c>
      <c r="F2733" s="107">
        <v>45838</v>
      </c>
      <c r="G2733" t="s">
        <v>2700</v>
      </c>
      <c r="H2733" t="s">
        <v>3424</v>
      </c>
      <c r="I2733">
        <v>10</v>
      </c>
      <c r="J2733">
        <v>0</v>
      </c>
      <c r="AV2733">
        <v>0</v>
      </c>
    </row>
    <row r="2734" spans="1:94" x14ac:dyDescent="0.3">
      <c r="A2734">
        <v>434</v>
      </c>
      <c r="B2734" t="s">
        <v>411</v>
      </c>
      <c r="C2734" t="s">
        <v>98</v>
      </c>
      <c r="D2734" t="s">
        <v>23</v>
      </c>
      <c r="E2734" t="s">
        <v>62</v>
      </c>
      <c r="F2734" s="107">
        <v>45838</v>
      </c>
      <c r="G2734" t="s">
        <v>2700</v>
      </c>
      <c r="H2734" t="s">
        <v>3427</v>
      </c>
      <c r="I2734">
        <v>200</v>
      </c>
      <c r="J2734">
        <v>0</v>
      </c>
      <c r="AV2734">
        <v>0</v>
      </c>
    </row>
    <row r="2735" spans="1:94" x14ac:dyDescent="0.3">
      <c r="A2735">
        <v>434</v>
      </c>
      <c r="B2735" t="s">
        <v>411</v>
      </c>
      <c r="C2735" t="s">
        <v>98</v>
      </c>
      <c r="D2735" t="s">
        <v>23</v>
      </c>
      <c r="E2735" t="s">
        <v>62</v>
      </c>
      <c r="F2735" s="107">
        <v>45838</v>
      </c>
      <c r="G2735" t="s">
        <v>2700</v>
      </c>
      <c r="H2735" t="s">
        <v>3423</v>
      </c>
      <c r="I2735">
        <v>25</v>
      </c>
      <c r="J2735">
        <v>111.75</v>
      </c>
      <c r="AV2735">
        <v>111.75</v>
      </c>
    </row>
    <row r="2736" spans="1:94" x14ac:dyDescent="0.3">
      <c r="A2736">
        <v>436</v>
      </c>
      <c r="B2736" t="s">
        <v>130</v>
      </c>
      <c r="C2736" t="s">
        <v>101</v>
      </c>
      <c r="D2736" t="s">
        <v>23</v>
      </c>
      <c r="E2736" t="s">
        <v>62</v>
      </c>
      <c r="F2736" s="107">
        <v>45838</v>
      </c>
      <c r="G2736" t="s">
        <v>2702</v>
      </c>
      <c r="H2736" t="s">
        <v>3595</v>
      </c>
      <c r="I2736">
        <v>7</v>
      </c>
      <c r="J2736">
        <v>5.0500001907348633</v>
      </c>
      <c r="CP2736">
        <v>5.05</v>
      </c>
    </row>
    <row r="2737" spans="1:136" x14ac:dyDescent="0.3">
      <c r="A2737">
        <v>436</v>
      </c>
      <c r="B2737" t="s">
        <v>130</v>
      </c>
      <c r="C2737" t="s">
        <v>101</v>
      </c>
      <c r="D2737" t="s">
        <v>23</v>
      </c>
      <c r="E2737" t="s">
        <v>62</v>
      </c>
      <c r="F2737" s="107">
        <v>45838</v>
      </c>
      <c r="G2737" t="s">
        <v>2702</v>
      </c>
      <c r="H2737" t="s">
        <v>3596</v>
      </c>
      <c r="I2737">
        <v>7</v>
      </c>
      <c r="J2737">
        <v>6.880000114440918</v>
      </c>
      <c r="CP2737">
        <v>6.88</v>
      </c>
    </row>
    <row r="2738" spans="1:136" x14ac:dyDescent="0.3">
      <c r="A2738">
        <v>485</v>
      </c>
      <c r="B2738" t="s">
        <v>458</v>
      </c>
      <c r="C2738" t="s">
        <v>101</v>
      </c>
      <c r="D2738" t="s">
        <v>23</v>
      </c>
      <c r="E2738" t="s">
        <v>24</v>
      </c>
      <c r="F2738" s="107">
        <v>45838</v>
      </c>
      <c r="G2738" t="s">
        <v>2718</v>
      </c>
      <c r="H2738" t="s">
        <v>3808</v>
      </c>
      <c r="I2738">
        <v>80</v>
      </c>
      <c r="J2738">
        <v>0</v>
      </c>
      <c r="EC2738">
        <v>0</v>
      </c>
      <c r="ED2738">
        <v>0</v>
      </c>
    </row>
    <row r="2739" spans="1:136" x14ac:dyDescent="0.3">
      <c r="A2739">
        <v>485</v>
      </c>
      <c r="B2739" t="s">
        <v>458</v>
      </c>
      <c r="C2739" t="s">
        <v>101</v>
      </c>
      <c r="D2739" t="s">
        <v>23</v>
      </c>
      <c r="E2739" t="s">
        <v>24</v>
      </c>
      <c r="F2739" s="107">
        <v>45838</v>
      </c>
      <c r="G2739" t="s">
        <v>2718</v>
      </c>
      <c r="H2739" t="s">
        <v>3809</v>
      </c>
      <c r="I2739">
        <v>80</v>
      </c>
      <c r="J2739">
        <v>0</v>
      </c>
      <c r="EC2739">
        <v>0</v>
      </c>
      <c r="ED2739">
        <v>0</v>
      </c>
    </row>
    <row r="2740" spans="1:136" x14ac:dyDescent="0.3">
      <c r="A2740">
        <v>485</v>
      </c>
      <c r="B2740" t="s">
        <v>458</v>
      </c>
      <c r="C2740" t="s">
        <v>101</v>
      </c>
      <c r="D2740" t="s">
        <v>23</v>
      </c>
      <c r="E2740" t="s">
        <v>24</v>
      </c>
      <c r="F2740" s="107">
        <v>45838</v>
      </c>
      <c r="G2740" t="s">
        <v>2718</v>
      </c>
      <c r="H2740" t="s">
        <v>3585</v>
      </c>
      <c r="I2740">
        <v>80</v>
      </c>
      <c r="J2740">
        <v>0</v>
      </c>
      <c r="EC2740">
        <v>0</v>
      </c>
      <c r="ED2740">
        <v>0</v>
      </c>
    </row>
    <row r="2741" spans="1:136" x14ac:dyDescent="0.3">
      <c r="A2741">
        <v>485</v>
      </c>
      <c r="B2741" t="s">
        <v>458</v>
      </c>
      <c r="C2741" t="s">
        <v>101</v>
      </c>
      <c r="D2741" t="s">
        <v>23</v>
      </c>
      <c r="E2741" t="s">
        <v>24</v>
      </c>
      <c r="F2741" s="107">
        <v>45838</v>
      </c>
      <c r="G2741" t="s">
        <v>2718</v>
      </c>
      <c r="H2741" t="s">
        <v>76</v>
      </c>
      <c r="I2741">
        <v>80</v>
      </c>
      <c r="J2741">
        <v>0</v>
      </c>
      <c r="EC2741">
        <v>0</v>
      </c>
      <c r="ED2741">
        <v>0</v>
      </c>
    </row>
    <row r="2742" spans="1:136" x14ac:dyDescent="0.3">
      <c r="A2742">
        <v>485</v>
      </c>
      <c r="B2742" t="s">
        <v>458</v>
      </c>
      <c r="C2742" t="s">
        <v>101</v>
      </c>
      <c r="D2742" t="s">
        <v>23</v>
      </c>
      <c r="E2742" t="s">
        <v>24</v>
      </c>
      <c r="F2742" s="107">
        <v>45838</v>
      </c>
      <c r="G2742" t="s">
        <v>2718</v>
      </c>
      <c r="H2742" t="s">
        <v>3811</v>
      </c>
      <c r="I2742">
        <v>80</v>
      </c>
      <c r="J2742">
        <v>0</v>
      </c>
      <c r="EC2742">
        <v>0</v>
      </c>
      <c r="ED2742">
        <v>0</v>
      </c>
    </row>
    <row r="2743" spans="1:136" x14ac:dyDescent="0.3">
      <c r="A2743">
        <v>485</v>
      </c>
      <c r="B2743" t="s">
        <v>458</v>
      </c>
      <c r="C2743" t="s">
        <v>101</v>
      </c>
      <c r="D2743" t="s">
        <v>23</v>
      </c>
      <c r="E2743" t="s">
        <v>24</v>
      </c>
      <c r="F2743" s="107">
        <v>45838</v>
      </c>
      <c r="G2743" t="s">
        <v>2718</v>
      </c>
      <c r="H2743" t="s">
        <v>3812</v>
      </c>
      <c r="I2743">
        <v>80</v>
      </c>
      <c r="J2743">
        <v>100</v>
      </c>
      <c r="EC2743">
        <v>1</v>
      </c>
      <c r="ED2743">
        <v>1</v>
      </c>
    </row>
    <row r="2744" spans="1:136" x14ac:dyDescent="0.3">
      <c r="A2744">
        <v>485</v>
      </c>
      <c r="B2744" t="s">
        <v>458</v>
      </c>
      <c r="C2744" t="s">
        <v>101</v>
      </c>
      <c r="D2744" t="s">
        <v>23</v>
      </c>
      <c r="E2744" t="s">
        <v>24</v>
      </c>
      <c r="F2744" s="107">
        <v>45838</v>
      </c>
      <c r="G2744" t="s">
        <v>2718</v>
      </c>
      <c r="H2744" t="s">
        <v>51</v>
      </c>
      <c r="I2744">
        <v>80</v>
      </c>
      <c r="J2744">
        <v>0</v>
      </c>
      <c r="EC2744">
        <v>0</v>
      </c>
      <c r="ED2744">
        <v>0</v>
      </c>
    </row>
    <row r="2745" spans="1:136" x14ac:dyDescent="0.3">
      <c r="A2745">
        <v>485</v>
      </c>
      <c r="B2745" t="s">
        <v>458</v>
      </c>
      <c r="C2745" t="s">
        <v>101</v>
      </c>
      <c r="D2745" t="s">
        <v>23</v>
      </c>
      <c r="E2745" t="s">
        <v>24</v>
      </c>
      <c r="F2745" s="107">
        <v>45838</v>
      </c>
      <c r="G2745" t="s">
        <v>2718</v>
      </c>
      <c r="H2745" t="s">
        <v>3835</v>
      </c>
      <c r="I2745">
        <v>80</v>
      </c>
      <c r="J2745">
        <v>0</v>
      </c>
      <c r="EC2745">
        <v>0</v>
      </c>
      <c r="ED2745">
        <v>0</v>
      </c>
    </row>
    <row r="2746" spans="1:136" x14ac:dyDescent="0.3">
      <c r="A2746">
        <v>485</v>
      </c>
      <c r="B2746" t="s">
        <v>458</v>
      </c>
      <c r="C2746" t="s">
        <v>101</v>
      </c>
      <c r="D2746" t="s">
        <v>23</v>
      </c>
      <c r="E2746" t="s">
        <v>24</v>
      </c>
      <c r="F2746" s="107">
        <v>45838</v>
      </c>
      <c r="G2746" t="s">
        <v>2718</v>
      </c>
      <c r="H2746" t="s">
        <v>3810</v>
      </c>
      <c r="I2746">
        <v>80</v>
      </c>
      <c r="J2746">
        <v>50</v>
      </c>
      <c r="EC2746">
        <v>1</v>
      </c>
      <c r="ED2746">
        <v>2</v>
      </c>
    </row>
    <row r="2747" spans="1:136" x14ac:dyDescent="0.3">
      <c r="A2747">
        <v>488</v>
      </c>
      <c r="B2747" t="s">
        <v>461</v>
      </c>
      <c r="C2747" t="s">
        <v>101</v>
      </c>
      <c r="D2747" t="s">
        <v>23</v>
      </c>
      <c r="E2747" t="s">
        <v>24</v>
      </c>
      <c r="F2747" s="107">
        <v>45838</v>
      </c>
      <c r="G2747" t="s">
        <v>2719</v>
      </c>
      <c r="H2747" t="s">
        <v>3808</v>
      </c>
      <c r="I2747">
        <v>85</v>
      </c>
      <c r="J2747">
        <v>66.669998168945313</v>
      </c>
      <c r="EE2747">
        <v>2</v>
      </c>
      <c r="EF2747">
        <v>3</v>
      </c>
    </row>
    <row r="2748" spans="1:136" x14ac:dyDescent="0.3">
      <c r="A2748">
        <v>488</v>
      </c>
      <c r="B2748" t="s">
        <v>461</v>
      </c>
      <c r="C2748" t="s">
        <v>101</v>
      </c>
      <c r="D2748" t="s">
        <v>23</v>
      </c>
      <c r="E2748" t="s">
        <v>24</v>
      </c>
      <c r="F2748" s="107">
        <v>45838</v>
      </c>
      <c r="G2748" t="s">
        <v>2719</v>
      </c>
      <c r="H2748" t="s">
        <v>3810</v>
      </c>
      <c r="I2748">
        <v>85</v>
      </c>
      <c r="J2748">
        <v>0</v>
      </c>
      <c r="EE2748">
        <v>0</v>
      </c>
      <c r="EF2748">
        <v>3</v>
      </c>
    </row>
    <row r="2749" spans="1:136" x14ac:dyDescent="0.3">
      <c r="A2749">
        <v>488</v>
      </c>
      <c r="B2749" t="s">
        <v>461</v>
      </c>
      <c r="C2749" t="s">
        <v>101</v>
      </c>
      <c r="D2749" t="s">
        <v>23</v>
      </c>
      <c r="E2749" t="s">
        <v>24</v>
      </c>
      <c r="F2749" s="107">
        <v>45838</v>
      </c>
      <c r="G2749" t="s">
        <v>2719</v>
      </c>
      <c r="H2749" t="s">
        <v>3585</v>
      </c>
      <c r="I2749">
        <v>85</v>
      </c>
      <c r="J2749">
        <v>100</v>
      </c>
      <c r="EE2749">
        <v>28</v>
      </c>
      <c r="EF2749">
        <v>28</v>
      </c>
    </row>
    <row r="2750" spans="1:136" x14ac:dyDescent="0.3">
      <c r="A2750">
        <v>488</v>
      </c>
      <c r="B2750" t="s">
        <v>461</v>
      </c>
      <c r="C2750" t="s">
        <v>101</v>
      </c>
      <c r="D2750" t="s">
        <v>23</v>
      </c>
      <c r="E2750" t="s">
        <v>24</v>
      </c>
      <c r="F2750" s="107">
        <v>45838</v>
      </c>
      <c r="G2750" t="s">
        <v>2719</v>
      </c>
      <c r="H2750" t="s">
        <v>76</v>
      </c>
      <c r="I2750">
        <v>85</v>
      </c>
      <c r="J2750">
        <v>0</v>
      </c>
      <c r="EE2750">
        <v>0</v>
      </c>
      <c r="EF2750">
        <v>0</v>
      </c>
    </row>
    <row r="2751" spans="1:136" x14ac:dyDescent="0.3">
      <c r="A2751">
        <v>488</v>
      </c>
      <c r="B2751" t="s">
        <v>461</v>
      </c>
      <c r="C2751" t="s">
        <v>101</v>
      </c>
      <c r="D2751" t="s">
        <v>23</v>
      </c>
      <c r="E2751" t="s">
        <v>24</v>
      </c>
      <c r="F2751" s="107">
        <v>45838</v>
      </c>
      <c r="G2751" t="s">
        <v>2719</v>
      </c>
      <c r="H2751" t="s">
        <v>3811</v>
      </c>
      <c r="I2751">
        <v>85</v>
      </c>
      <c r="J2751">
        <v>0</v>
      </c>
      <c r="EE2751">
        <v>0</v>
      </c>
      <c r="EF2751">
        <v>0</v>
      </c>
    </row>
    <row r="2752" spans="1:136" x14ac:dyDescent="0.3">
      <c r="A2752">
        <v>488</v>
      </c>
      <c r="B2752" t="s">
        <v>461</v>
      </c>
      <c r="C2752" t="s">
        <v>101</v>
      </c>
      <c r="D2752" t="s">
        <v>23</v>
      </c>
      <c r="E2752" t="s">
        <v>24</v>
      </c>
      <c r="F2752" s="107">
        <v>45838</v>
      </c>
      <c r="G2752" t="s">
        <v>2719</v>
      </c>
      <c r="H2752" t="s">
        <v>3812</v>
      </c>
      <c r="I2752">
        <v>85</v>
      </c>
      <c r="J2752">
        <v>44.439998626708977</v>
      </c>
      <c r="EE2752">
        <v>4</v>
      </c>
      <c r="EF2752">
        <v>9</v>
      </c>
    </row>
    <row r="2753" spans="1:141" x14ac:dyDescent="0.3">
      <c r="A2753">
        <v>488</v>
      </c>
      <c r="B2753" t="s">
        <v>461</v>
      </c>
      <c r="C2753" t="s">
        <v>101</v>
      </c>
      <c r="D2753" t="s">
        <v>23</v>
      </c>
      <c r="E2753" t="s">
        <v>24</v>
      </c>
      <c r="F2753" s="107">
        <v>45838</v>
      </c>
      <c r="G2753" t="s">
        <v>2719</v>
      </c>
      <c r="H2753" t="s">
        <v>51</v>
      </c>
      <c r="I2753">
        <v>85</v>
      </c>
      <c r="J2753">
        <v>0</v>
      </c>
      <c r="EE2753">
        <v>0</v>
      </c>
      <c r="EF2753">
        <v>0</v>
      </c>
    </row>
    <row r="2754" spans="1:141" x14ac:dyDescent="0.3">
      <c r="A2754">
        <v>488</v>
      </c>
      <c r="B2754" t="s">
        <v>461</v>
      </c>
      <c r="C2754" t="s">
        <v>101</v>
      </c>
      <c r="D2754" t="s">
        <v>23</v>
      </c>
      <c r="E2754" t="s">
        <v>24</v>
      </c>
      <c r="F2754" s="107">
        <v>45838</v>
      </c>
      <c r="G2754" t="s">
        <v>2719</v>
      </c>
      <c r="H2754" t="s">
        <v>3835</v>
      </c>
      <c r="I2754">
        <v>85</v>
      </c>
      <c r="J2754">
        <v>0</v>
      </c>
      <c r="EE2754">
        <v>0</v>
      </c>
      <c r="EF2754">
        <v>0</v>
      </c>
    </row>
    <row r="2755" spans="1:141" x14ac:dyDescent="0.3">
      <c r="A2755">
        <v>488</v>
      </c>
      <c r="B2755" t="s">
        <v>461</v>
      </c>
      <c r="C2755" t="s">
        <v>101</v>
      </c>
      <c r="D2755" t="s">
        <v>23</v>
      </c>
      <c r="E2755" t="s">
        <v>24</v>
      </c>
      <c r="F2755" s="107">
        <v>45838</v>
      </c>
      <c r="G2755" t="s">
        <v>2719</v>
      </c>
      <c r="H2755" t="s">
        <v>3809</v>
      </c>
      <c r="I2755">
        <v>85</v>
      </c>
      <c r="J2755">
        <v>53.330001831054688</v>
      </c>
      <c r="EE2755">
        <v>8</v>
      </c>
      <c r="EF2755">
        <v>15</v>
      </c>
    </row>
    <row r="2756" spans="1:141" x14ac:dyDescent="0.3">
      <c r="A2756">
        <v>509</v>
      </c>
      <c r="B2756" t="s">
        <v>2238</v>
      </c>
      <c r="C2756" t="s">
        <v>33</v>
      </c>
      <c r="D2756" t="s">
        <v>23</v>
      </c>
      <c r="E2756" t="s">
        <v>24</v>
      </c>
      <c r="F2756" s="107">
        <v>45838</v>
      </c>
      <c r="G2756" t="s">
        <v>2280</v>
      </c>
      <c r="H2756" t="s">
        <v>3859</v>
      </c>
      <c r="I2756">
        <v>90</v>
      </c>
      <c r="J2756">
        <v>100</v>
      </c>
      <c r="EJ2756">
        <v>55</v>
      </c>
      <c r="EK2756">
        <v>55</v>
      </c>
    </row>
    <row r="2757" spans="1:141" x14ac:dyDescent="0.3">
      <c r="A2757">
        <v>509</v>
      </c>
      <c r="B2757" t="s">
        <v>2238</v>
      </c>
      <c r="C2757" t="s">
        <v>33</v>
      </c>
      <c r="D2757" t="s">
        <v>23</v>
      </c>
      <c r="E2757" t="s">
        <v>24</v>
      </c>
      <c r="F2757" s="107">
        <v>45838</v>
      </c>
      <c r="G2757" t="s">
        <v>2280</v>
      </c>
      <c r="H2757" t="s">
        <v>3860</v>
      </c>
      <c r="I2757">
        <v>90</v>
      </c>
      <c r="J2757">
        <v>109.879997253418</v>
      </c>
      <c r="EJ2757">
        <v>81</v>
      </c>
      <c r="EK2757">
        <v>89</v>
      </c>
    </row>
    <row r="2758" spans="1:141" x14ac:dyDescent="0.3">
      <c r="A2758">
        <v>509</v>
      </c>
      <c r="B2758" t="s">
        <v>2238</v>
      </c>
      <c r="C2758" t="s">
        <v>33</v>
      </c>
      <c r="D2758" t="s">
        <v>23</v>
      </c>
      <c r="E2758" t="s">
        <v>24</v>
      </c>
      <c r="F2758" s="107">
        <v>45838</v>
      </c>
      <c r="G2758" t="s">
        <v>2280</v>
      </c>
      <c r="H2758" t="s">
        <v>487</v>
      </c>
      <c r="I2758">
        <v>90</v>
      </c>
      <c r="J2758">
        <v>95.919998168945313</v>
      </c>
      <c r="EJ2758">
        <v>98</v>
      </c>
      <c r="EK2758">
        <v>94</v>
      </c>
    </row>
    <row r="2759" spans="1:141" x14ac:dyDescent="0.3">
      <c r="A2759">
        <v>509</v>
      </c>
      <c r="B2759" t="s">
        <v>2238</v>
      </c>
      <c r="C2759" t="s">
        <v>33</v>
      </c>
      <c r="D2759" t="s">
        <v>23</v>
      </c>
      <c r="E2759" t="s">
        <v>24</v>
      </c>
      <c r="F2759" s="107">
        <v>45838</v>
      </c>
      <c r="G2759" t="s">
        <v>2280</v>
      </c>
      <c r="H2759" t="s">
        <v>3861</v>
      </c>
      <c r="I2759">
        <v>90</v>
      </c>
      <c r="J2759">
        <v>97.139999389648438</v>
      </c>
      <c r="EJ2759">
        <v>35</v>
      </c>
      <c r="EK2759">
        <v>34</v>
      </c>
    </row>
    <row r="2760" spans="1:141" x14ac:dyDescent="0.3">
      <c r="A2760">
        <v>509</v>
      </c>
      <c r="B2760" t="s">
        <v>2238</v>
      </c>
      <c r="C2760" t="s">
        <v>33</v>
      </c>
      <c r="D2760" t="s">
        <v>23</v>
      </c>
      <c r="E2760" t="s">
        <v>24</v>
      </c>
      <c r="F2760" s="107">
        <v>45838</v>
      </c>
      <c r="G2760" t="s">
        <v>2280</v>
      </c>
      <c r="H2760" t="s">
        <v>2785</v>
      </c>
      <c r="I2760">
        <v>90</v>
      </c>
      <c r="J2760">
        <v>98.569999694824219</v>
      </c>
      <c r="EJ2760">
        <v>70</v>
      </c>
      <c r="EK2760">
        <v>69</v>
      </c>
    </row>
    <row r="2761" spans="1:141" x14ac:dyDescent="0.3">
      <c r="A2761">
        <v>509</v>
      </c>
      <c r="B2761" t="s">
        <v>2238</v>
      </c>
      <c r="C2761" t="s">
        <v>33</v>
      </c>
      <c r="D2761" t="s">
        <v>23</v>
      </c>
      <c r="E2761" t="s">
        <v>24</v>
      </c>
      <c r="F2761" s="107">
        <v>45838</v>
      </c>
      <c r="G2761" t="s">
        <v>2280</v>
      </c>
      <c r="H2761" t="s">
        <v>2789</v>
      </c>
      <c r="I2761">
        <v>90</v>
      </c>
      <c r="J2761">
        <v>0</v>
      </c>
      <c r="EJ2761">
        <v>0</v>
      </c>
      <c r="EK2761">
        <v>0</v>
      </c>
    </row>
    <row r="2762" spans="1:141" x14ac:dyDescent="0.3">
      <c r="A2762">
        <v>509</v>
      </c>
      <c r="B2762" t="s">
        <v>2238</v>
      </c>
      <c r="C2762" t="s">
        <v>33</v>
      </c>
      <c r="D2762" t="s">
        <v>23</v>
      </c>
      <c r="E2762" t="s">
        <v>24</v>
      </c>
      <c r="F2762" s="107">
        <v>45838</v>
      </c>
      <c r="G2762" t="s">
        <v>2280</v>
      </c>
      <c r="H2762" t="s">
        <v>2790</v>
      </c>
      <c r="I2762">
        <v>90</v>
      </c>
      <c r="J2762">
        <v>0</v>
      </c>
      <c r="EJ2762">
        <v>0</v>
      </c>
      <c r="EK2762">
        <v>0</v>
      </c>
    </row>
    <row r="2763" spans="1:141" x14ac:dyDescent="0.3">
      <c r="A2763">
        <v>509</v>
      </c>
      <c r="B2763" t="s">
        <v>2238</v>
      </c>
      <c r="C2763" t="s">
        <v>33</v>
      </c>
      <c r="D2763" t="s">
        <v>23</v>
      </c>
      <c r="E2763" t="s">
        <v>24</v>
      </c>
      <c r="F2763" s="107">
        <v>45838</v>
      </c>
      <c r="G2763" t="s">
        <v>2280</v>
      </c>
      <c r="H2763" t="s">
        <v>3862</v>
      </c>
      <c r="I2763">
        <v>90</v>
      </c>
      <c r="J2763">
        <v>0</v>
      </c>
      <c r="EJ2763">
        <v>0</v>
      </c>
      <c r="EK2763">
        <v>0</v>
      </c>
    </row>
    <row r="2764" spans="1:141" x14ac:dyDescent="0.3">
      <c r="A2764">
        <v>509</v>
      </c>
      <c r="B2764" t="s">
        <v>2238</v>
      </c>
      <c r="C2764" t="s">
        <v>33</v>
      </c>
      <c r="D2764" t="s">
        <v>23</v>
      </c>
      <c r="E2764" t="s">
        <v>24</v>
      </c>
      <c r="F2764" s="107">
        <v>45838</v>
      </c>
      <c r="G2764" t="s">
        <v>2280</v>
      </c>
      <c r="H2764" t="s">
        <v>2802</v>
      </c>
      <c r="I2764">
        <v>90</v>
      </c>
      <c r="J2764">
        <v>0</v>
      </c>
      <c r="EJ2764">
        <v>0</v>
      </c>
      <c r="EK2764">
        <v>0</v>
      </c>
    </row>
    <row r="2765" spans="1:141" x14ac:dyDescent="0.3">
      <c r="A2765">
        <v>509</v>
      </c>
      <c r="B2765" t="s">
        <v>2238</v>
      </c>
      <c r="C2765" t="s">
        <v>33</v>
      </c>
      <c r="D2765" t="s">
        <v>23</v>
      </c>
      <c r="E2765" t="s">
        <v>24</v>
      </c>
      <c r="F2765" s="107">
        <v>45838</v>
      </c>
      <c r="G2765" t="s">
        <v>2280</v>
      </c>
      <c r="H2765" t="s">
        <v>3863</v>
      </c>
      <c r="I2765">
        <v>90</v>
      </c>
      <c r="J2765">
        <v>0</v>
      </c>
      <c r="EJ2765">
        <v>0</v>
      </c>
      <c r="EK2765">
        <v>0</v>
      </c>
    </row>
    <row r="2766" spans="1:141" x14ac:dyDescent="0.3">
      <c r="A2766">
        <v>509</v>
      </c>
      <c r="B2766" t="s">
        <v>2238</v>
      </c>
      <c r="C2766" t="s">
        <v>33</v>
      </c>
      <c r="D2766" t="s">
        <v>23</v>
      </c>
      <c r="E2766" t="s">
        <v>24</v>
      </c>
      <c r="F2766" s="107">
        <v>45838</v>
      </c>
      <c r="G2766" t="s">
        <v>2280</v>
      </c>
      <c r="H2766" t="s">
        <v>2796</v>
      </c>
      <c r="I2766">
        <v>90</v>
      </c>
      <c r="J2766">
        <v>0</v>
      </c>
      <c r="EJ2766">
        <v>0</v>
      </c>
      <c r="EK2766">
        <v>0</v>
      </c>
    </row>
    <row r="2767" spans="1:141" x14ac:dyDescent="0.3">
      <c r="A2767">
        <v>509</v>
      </c>
      <c r="B2767" t="s">
        <v>2238</v>
      </c>
      <c r="C2767" t="s">
        <v>33</v>
      </c>
      <c r="D2767" t="s">
        <v>23</v>
      </c>
      <c r="E2767" t="s">
        <v>24</v>
      </c>
      <c r="F2767" s="107">
        <v>45838</v>
      </c>
      <c r="G2767" t="s">
        <v>2280</v>
      </c>
      <c r="H2767" t="s">
        <v>3864</v>
      </c>
      <c r="I2767">
        <v>90</v>
      </c>
      <c r="J2767">
        <v>0</v>
      </c>
      <c r="EJ2767">
        <v>0</v>
      </c>
      <c r="EK2767">
        <v>0</v>
      </c>
    </row>
    <row r="2768" spans="1:141" x14ac:dyDescent="0.3">
      <c r="A2768">
        <v>509</v>
      </c>
      <c r="B2768" t="s">
        <v>2238</v>
      </c>
      <c r="C2768" t="s">
        <v>33</v>
      </c>
      <c r="D2768" t="s">
        <v>23</v>
      </c>
      <c r="E2768" t="s">
        <v>24</v>
      </c>
      <c r="F2768" s="107">
        <v>45838</v>
      </c>
      <c r="G2768" t="s">
        <v>2280</v>
      </c>
      <c r="H2768" t="s">
        <v>3865</v>
      </c>
      <c r="I2768">
        <v>90</v>
      </c>
      <c r="J2768">
        <v>0</v>
      </c>
      <c r="EJ2768">
        <v>0</v>
      </c>
      <c r="EK2768">
        <v>0</v>
      </c>
    </row>
    <row r="2769" spans="1:141" x14ac:dyDescent="0.3">
      <c r="A2769">
        <v>509</v>
      </c>
      <c r="B2769" t="s">
        <v>2238</v>
      </c>
      <c r="C2769" t="s">
        <v>33</v>
      </c>
      <c r="D2769" t="s">
        <v>23</v>
      </c>
      <c r="E2769" t="s">
        <v>24</v>
      </c>
      <c r="F2769" s="107">
        <v>45838</v>
      </c>
      <c r="G2769" t="s">
        <v>2280</v>
      </c>
      <c r="H2769" t="s">
        <v>3866</v>
      </c>
      <c r="I2769">
        <v>90</v>
      </c>
      <c r="J2769">
        <v>0</v>
      </c>
      <c r="EJ2769">
        <v>0</v>
      </c>
      <c r="EK2769">
        <v>0</v>
      </c>
    </row>
    <row r="2770" spans="1:141" x14ac:dyDescent="0.3">
      <c r="A2770">
        <v>509</v>
      </c>
      <c r="B2770" t="s">
        <v>2238</v>
      </c>
      <c r="C2770" t="s">
        <v>33</v>
      </c>
      <c r="D2770" t="s">
        <v>23</v>
      </c>
      <c r="E2770" t="s">
        <v>24</v>
      </c>
      <c r="F2770" s="107">
        <v>45838</v>
      </c>
      <c r="G2770" t="s">
        <v>2280</v>
      </c>
      <c r="H2770" t="s">
        <v>3867</v>
      </c>
      <c r="I2770">
        <v>90</v>
      </c>
      <c r="J2770">
        <v>0</v>
      </c>
      <c r="EJ2770">
        <v>0</v>
      </c>
      <c r="EK2770">
        <v>0</v>
      </c>
    </row>
    <row r="2771" spans="1:141" x14ac:dyDescent="0.3">
      <c r="A2771">
        <v>509</v>
      </c>
      <c r="B2771" t="s">
        <v>2238</v>
      </c>
      <c r="C2771" t="s">
        <v>33</v>
      </c>
      <c r="D2771" t="s">
        <v>23</v>
      </c>
      <c r="E2771" t="s">
        <v>24</v>
      </c>
      <c r="F2771" s="107">
        <v>45838</v>
      </c>
      <c r="G2771" t="s">
        <v>2280</v>
      </c>
      <c r="H2771" t="s">
        <v>3868</v>
      </c>
      <c r="I2771">
        <v>90</v>
      </c>
      <c r="J2771">
        <v>0</v>
      </c>
      <c r="EJ2771">
        <v>0</v>
      </c>
      <c r="EK2771">
        <v>0</v>
      </c>
    </row>
    <row r="2772" spans="1:141" x14ac:dyDescent="0.3">
      <c r="A2772">
        <v>509</v>
      </c>
      <c r="B2772" t="s">
        <v>2238</v>
      </c>
      <c r="C2772" t="s">
        <v>33</v>
      </c>
      <c r="D2772" t="s">
        <v>23</v>
      </c>
      <c r="E2772" t="s">
        <v>24</v>
      </c>
      <c r="F2772" s="107">
        <v>45838</v>
      </c>
      <c r="G2772" t="s">
        <v>2280</v>
      </c>
      <c r="H2772" t="s">
        <v>3869</v>
      </c>
      <c r="I2772">
        <v>90</v>
      </c>
      <c r="J2772">
        <v>0</v>
      </c>
      <c r="EJ2772">
        <v>0</v>
      </c>
      <c r="EK2772">
        <v>0</v>
      </c>
    </row>
    <row r="2773" spans="1:141" x14ac:dyDescent="0.3">
      <c r="A2773">
        <v>509</v>
      </c>
      <c r="B2773" t="s">
        <v>2238</v>
      </c>
      <c r="C2773" t="s">
        <v>33</v>
      </c>
      <c r="D2773" t="s">
        <v>23</v>
      </c>
      <c r="E2773" t="s">
        <v>24</v>
      </c>
      <c r="F2773" s="107">
        <v>45838</v>
      </c>
      <c r="G2773" t="s">
        <v>2280</v>
      </c>
      <c r="H2773" t="s">
        <v>3870</v>
      </c>
      <c r="I2773">
        <v>90</v>
      </c>
      <c r="J2773">
        <v>0</v>
      </c>
      <c r="EJ2773">
        <v>0</v>
      </c>
      <c r="EK2773">
        <v>0</v>
      </c>
    </row>
    <row r="2774" spans="1:141" x14ac:dyDescent="0.3">
      <c r="A2774">
        <v>203</v>
      </c>
      <c r="B2774" t="s">
        <v>144</v>
      </c>
      <c r="C2774" t="s">
        <v>94</v>
      </c>
      <c r="D2774" t="s">
        <v>60</v>
      </c>
      <c r="E2774" t="s">
        <v>24</v>
      </c>
      <c r="F2774" s="107">
        <v>45838</v>
      </c>
      <c r="G2774" t="s">
        <v>3924</v>
      </c>
      <c r="H2774" t="s">
        <v>3481</v>
      </c>
      <c r="I2774">
        <v>95</v>
      </c>
      <c r="J2774">
        <v>110.7799987792969</v>
      </c>
      <c r="BA2774">
        <v>137196246234</v>
      </c>
      <c r="BB2774">
        <v>151992602412</v>
      </c>
    </row>
    <row r="2775" spans="1:141" x14ac:dyDescent="0.3">
      <c r="A2775">
        <v>203</v>
      </c>
      <c r="B2775" t="s">
        <v>144</v>
      </c>
      <c r="C2775" t="s">
        <v>94</v>
      </c>
      <c r="D2775" t="s">
        <v>60</v>
      </c>
      <c r="E2775" t="s">
        <v>24</v>
      </c>
      <c r="F2775" s="107">
        <v>45838</v>
      </c>
      <c r="G2775" t="s">
        <v>3924</v>
      </c>
      <c r="H2775" t="s">
        <v>3482</v>
      </c>
      <c r="I2775">
        <v>95</v>
      </c>
      <c r="J2775">
        <v>128.4100036621094</v>
      </c>
      <c r="BA2775">
        <v>6845877311</v>
      </c>
      <c r="BB2775">
        <v>8790948119</v>
      </c>
    </row>
    <row r="2776" spans="1:141" x14ac:dyDescent="0.3">
      <c r="A2776">
        <v>203</v>
      </c>
      <c r="B2776" t="s">
        <v>144</v>
      </c>
      <c r="C2776" t="s">
        <v>94</v>
      </c>
      <c r="D2776" t="s">
        <v>60</v>
      </c>
      <c r="E2776" t="s">
        <v>24</v>
      </c>
      <c r="F2776" s="107">
        <v>45838</v>
      </c>
      <c r="G2776" t="s">
        <v>3924</v>
      </c>
      <c r="H2776" t="s">
        <v>3483</v>
      </c>
      <c r="I2776">
        <v>95</v>
      </c>
      <c r="J2776">
        <v>115.2799987792969</v>
      </c>
      <c r="BA2776">
        <v>5908643785</v>
      </c>
      <c r="BB2776">
        <v>6811594765.8999996</v>
      </c>
    </row>
    <row r="2777" spans="1:141" x14ac:dyDescent="0.3">
      <c r="A2777">
        <v>215</v>
      </c>
      <c r="B2777" t="s">
        <v>154</v>
      </c>
      <c r="C2777" t="s">
        <v>98</v>
      </c>
      <c r="D2777" t="s">
        <v>60</v>
      </c>
      <c r="E2777" t="s">
        <v>24</v>
      </c>
      <c r="F2777" s="107">
        <v>45838</v>
      </c>
      <c r="G2777" t="s">
        <v>1087</v>
      </c>
      <c r="H2777" t="s">
        <v>3421</v>
      </c>
      <c r="I2777">
        <v>1</v>
      </c>
      <c r="J2777">
        <v>0</v>
      </c>
      <c r="AC2777">
        <v>1.04</v>
      </c>
      <c r="AD2777">
        <v>1.04</v>
      </c>
    </row>
    <row r="2778" spans="1:141" x14ac:dyDescent="0.3">
      <c r="A2778">
        <v>215</v>
      </c>
      <c r="B2778" t="s">
        <v>154</v>
      </c>
      <c r="C2778" t="s">
        <v>98</v>
      </c>
      <c r="D2778" t="s">
        <v>60</v>
      </c>
      <c r="E2778" t="s">
        <v>24</v>
      </c>
      <c r="F2778" s="107">
        <v>45838</v>
      </c>
      <c r="G2778" t="s">
        <v>1087</v>
      </c>
      <c r="H2778" t="s">
        <v>3423</v>
      </c>
      <c r="I2778">
        <v>1</v>
      </c>
      <c r="J2778">
        <v>22.219999313354489</v>
      </c>
      <c r="AC2778">
        <v>0.45</v>
      </c>
      <c r="AD2778">
        <v>0.35</v>
      </c>
    </row>
    <row r="2779" spans="1:141" x14ac:dyDescent="0.3">
      <c r="A2779">
        <v>215</v>
      </c>
      <c r="B2779" t="s">
        <v>154</v>
      </c>
      <c r="C2779" t="s">
        <v>98</v>
      </c>
      <c r="D2779" t="s">
        <v>60</v>
      </c>
      <c r="E2779" t="s">
        <v>24</v>
      </c>
      <c r="F2779" s="107">
        <v>45838</v>
      </c>
      <c r="G2779" t="s">
        <v>1087</v>
      </c>
      <c r="H2779" t="s">
        <v>3426</v>
      </c>
      <c r="I2779">
        <v>1</v>
      </c>
      <c r="J2779">
        <v>0</v>
      </c>
      <c r="AC2779">
        <v>0</v>
      </c>
      <c r="AD2779">
        <v>0.82</v>
      </c>
    </row>
    <row r="2780" spans="1:141" x14ac:dyDescent="0.3">
      <c r="A2780">
        <v>215</v>
      </c>
      <c r="B2780" t="s">
        <v>154</v>
      </c>
      <c r="C2780" t="s">
        <v>98</v>
      </c>
      <c r="D2780" t="s">
        <v>60</v>
      </c>
      <c r="E2780" t="s">
        <v>24</v>
      </c>
      <c r="F2780" s="107">
        <v>45838</v>
      </c>
      <c r="G2780" t="s">
        <v>1087</v>
      </c>
      <c r="H2780" t="s">
        <v>3422</v>
      </c>
      <c r="I2780">
        <v>0</v>
      </c>
      <c r="J2780">
        <v>-16.670000076293949</v>
      </c>
      <c r="AC2780">
        <v>0.3</v>
      </c>
      <c r="AD2780">
        <v>0.35</v>
      </c>
    </row>
    <row r="2781" spans="1:141" x14ac:dyDescent="0.3">
      <c r="A2781">
        <v>215</v>
      </c>
      <c r="B2781" t="s">
        <v>154</v>
      </c>
      <c r="C2781" t="s">
        <v>98</v>
      </c>
      <c r="D2781" t="s">
        <v>60</v>
      </c>
      <c r="E2781" t="s">
        <v>24</v>
      </c>
      <c r="F2781" s="107">
        <v>45838</v>
      </c>
      <c r="G2781" t="s">
        <v>1087</v>
      </c>
      <c r="H2781" t="s">
        <v>3424</v>
      </c>
      <c r="I2781">
        <v>1</v>
      </c>
      <c r="J2781">
        <v>0</v>
      </c>
      <c r="AC2781">
        <v>0</v>
      </c>
      <c r="AD2781">
        <v>0.03</v>
      </c>
    </row>
    <row r="2782" spans="1:141" x14ac:dyDescent="0.3">
      <c r="A2782">
        <v>215</v>
      </c>
      <c r="B2782" t="s">
        <v>154</v>
      </c>
      <c r="C2782" t="s">
        <v>98</v>
      </c>
      <c r="D2782" t="s">
        <v>60</v>
      </c>
      <c r="E2782" t="s">
        <v>24</v>
      </c>
      <c r="F2782" s="107">
        <v>45838</v>
      </c>
      <c r="G2782" t="s">
        <v>1087</v>
      </c>
      <c r="H2782" t="s">
        <v>3427</v>
      </c>
      <c r="I2782">
        <v>1</v>
      </c>
      <c r="J2782">
        <v>-255.05999755859381</v>
      </c>
      <c r="AC2782">
        <v>0.89</v>
      </c>
      <c r="AD2782">
        <v>3.16</v>
      </c>
    </row>
    <row r="2783" spans="1:141" x14ac:dyDescent="0.3">
      <c r="A2783">
        <v>219</v>
      </c>
      <c r="B2783" t="s">
        <v>159</v>
      </c>
      <c r="C2783" t="s">
        <v>98</v>
      </c>
      <c r="D2783" t="s">
        <v>60</v>
      </c>
      <c r="E2783" t="s">
        <v>24</v>
      </c>
      <c r="F2783" s="107">
        <v>45838</v>
      </c>
      <c r="G2783" t="s">
        <v>1144</v>
      </c>
      <c r="H2783" t="s">
        <v>3421</v>
      </c>
      <c r="I2783">
        <v>1</v>
      </c>
      <c r="J2783">
        <v>2.5699999332427979</v>
      </c>
      <c r="O2783">
        <v>2338</v>
      </c>
      <c r="P2783">
        <v>2240</v>
      </c>
      <c r="Q2783">
        <v>14736</v>
      </c>
      <c r="R2783">
        <v>0</v>
      </c>
      <c r="S2783">
        <v>2232</v>
      </c>
      <c r="T2783">
        <v>2683</v>
      </c>
      <c r="U2783">
        <v>13824</v>
      </c>
      <c r="V2783">
        <v>0</v>
      </c>
      <c r="W2783">
        <v>391333.21</v>
      </c>
      <c r="X2783">
        <v>389679</v>
      </c>
    </row>
    <row r="2784" spans="1:141" x14ac:dyDescent="0.3">
      <c r="A2784">
        <v>219</v>
      </c>
      <c r="B2784" t="s">
        <v>159</v>
      </c>
      <c r="C2784" t="s">
        <v>98</v>
      </c>
      <c r="D2784" t="s">
        <v>60</v>
      </c>
      <c r="E2784" t="s">
        <v>24</v>
      </c>
      <c r="F2784" s="107">
        <v>45838</v>
      </c>
      <c r="G2784" t="s">
        <v>1144</v>
      </c>
      <c r="H2784" t="s">
        <v>3426</v>
      </c>
      <c r="I2784">
        <v>1</v>
      </c>
      <c r="J2784">
        <v>7.0399999618530273</v>
      </c>
      <c r="O2784">
        <v>51</v>
      </c>
      <c r="P2784">
        <v>38</v>
      </c>
      <c r="Q2784">
        <v>189</v>
      </c>
      <c r="R2784">
        <v>0</v>
      </c>
      <c r="S2784">
        <v>66</v>
      </c>
      <c r="T2784">
        <v>71</v>
      </c>
      <c r="U2784">
        <v>135</v>
      </c>
      <c r="V2784">
        <v>0</v>
      </c>
      <c r="W2784">
        <v>24000</v>
      </c>
      <c r="X2784">
        <v>25260</v>
      </c>
    </row>
    <row r="2785" spans="1:137" x14ac:dyDescent="0.3">
      <c r="A2785">
        <v>219</v>
      </c>
      <c r="B2785" t="s">
        <v>159</v>
      </c>
      <c r="C2785" t="s">
        <v>98</v>
      </c>
      <c r="D2785" t="s">
        <v>60</v>
      </c>
      <c r="E2785" t="s">
        <v>24</v>
      </c>
      <c r="F2785" s="107">
        <v>45838</v>
      </c>
      <c r="G2785" t="s">
        <v>1144</v>
      </c>
      <c r="H2785" t="s">
        <v>3422</v>
      </c>
      <c r="I2785">
        <v>1</v>
      </c>
      <c r="J2785">
        <v>38.189998626708977</v>
      </c>
      <c r="O2785">
        <v>387</v>
      </c>
      <c r="P2785">
        <v>810</v>
      </c>
      <c r="Q2785">
        <v>13541</v>
      </c>
      <c r="R2785">
        <v>144</v>
      </c>
      <c r="S2785">
        <v>374</v>
      </c>
      <c r="T2785">
        <v>922</v>
      </c>
      <c r="U2785">
        <v>10413</v>
      </c>
      <c r="V2785">
        <v>5</v>
      </c>
      <c r="W2785">
        <v>108240</v>
      </c>
      <c r="X2785">
        <v>137838</v>
      </c>
    </row>
    <row r="2786" spans="1:137" x14ac:dyDescent="0.3">
      <c r="A2786">
        <v>219</v>
      </c>
      <c r="B2786" t="s">
        <v>159</v>
      </c>
      <c r="C2786" t="s">
        <v>98</v>
      </c>
      <c r="D2786" t="s">
        <v>60</v>
      </c>
      <c r="E2786" t="s">
        <v>24</v>
      </c>
      <c r="F2786" s="107">
        <v>45838</v>
      </c>
      <c r="G2786" t="s">
        <v>1144</v>
      </c>
      <c r="H2786" t="s">
        <v>3424</v>
      </c>
      <c r="I2786">
        <v>1</v>
      </c>
      <c r="J2786">
        <v>96.449996948242188</v>
      </c>
      <c r="O2786">
        <v>24</v>
      </c>
      <c r="P2786">
        <v>24</v>
      </c>
      <c r="Q2786">
        <v>3553</v>
      </c>
      <c r="R2786">
        <v>0</v>
      </c>
      <c r="S2786">
        <v>9</v>
      </c>
      <c r="T2786">
        <v>26</v>
      </c>
      <c r="U2786">
        <v>2938</v>
      </c>
      <c r="V2786">
        <v>0</v>
      </c>
      <c r="W2786">
        <v>960</v>
      </c>
      <c r="X2786">
        <v>22320</v>
      </c>
    </row>
    <row r="2787" spans="1:137" x14ac:dyDescent="0.3">
      <c r="A2787">
        <v>219</v>
      </c>
      <c r="B2787" t="s">
        <v>159</v>
      </c>
      <c r="C2787" t="s">
        <v>98</v>
      </c>
      <c r="D2787" t="s">
        <v>60</v>
      </c>
      <c r="E2787" t="s">
        <v>24</v>
      </c>
      <c r="F2787" s="107">
        <v>45838</v>
      </c>
      <c r="G2787" t="s">
        <v>1144</v>
      </c>
      <c r="H2787" t="s">
        <v>3427</v>
      </c>
      <c r="I2787">
        <v>1</v>
      </c>
      <c r="J2787">
        <v>-54.950000762939453</v>
      </c>
      <c r="O2787">
        <v>12</v>
      </c>
      <c r="P2787">
        <v>10</v>
      </c>
      <c r="Q2787">
        <v>60</v>
      </c>
      <c r="R2787">
        <v>0</v>
      </c>
      <c r="S2787">
        <v>10</v>
      </c>
      <c r="T2787">
        <v>10</v>
      </c>
      <c r="U2787">
        <v>48</v>
      </c>
      <c r="V2787">
        <v>0</v>
      </c>
      <c r="W2787">
        <v>14079</v>
      </c>
      <c r="X2787">
        <v>7535</v>
      </c>
    </row>
    <row r="2788" spans="1:137" x14ac:dyDescent="0.3">
      <c r="A2788">
        <v>219</v>
      </c>
      <c r="B2788" t="s">
        <v>159</v>
      </c>
      <c r="C2788" t="s">
        <v>98</v>
      </c>
      <c r="D2788" t="s">
        <v>60</v>
      </c>
      <c r="E2788" t="s">
        <v>24</v>
      </c>
      <c r="F2788" s="107">
        <v>45838</v>
      </c>
      <c r="G2788" t="s">
        <v>1144</v>
      </c>
      <c r="H2788" t="s">
        <v>3423</v>
      </c>
      <c r="I2788">
        <v>1</v>
      </c>
      <c r="J2788">
        <v>20.479999542236332</v>
      </c>
      <c r="O2788">
        <v>483</v>
      </c>
      <c r="P2788">
        <v>23</v>
      </c>
      <c r="Q2788">
        <v>11976</v>
      </c>
      <c r="R2788">
        <v>3010</v>
      </c>
      <c r="S2788">
        <v>477</v>
      </c>
      <c r="T2788">
        <v>24</v>
      </c>
      <c r="U2788">
        <v>8635</v>
      </c>
      <c r="V2788">
        <v>2925</v>
      </c>
      <c r="W2788">
        <v>272460</v>
      </c>
      <c r="X2788">
        <v>266760</v>
      </c>
    </row>
    <row r="2789" spans="1:137" x14ac:dyDescent="0.3">
      <c r="A2789">
        <v>220</v>
      </c>
      <c r="B2789" t="s">
        <v>160</v>
      </c>
      <c r="C2789" t="s">
        <v>98</v>
      </c>
      <c r="D2789" t="s">
        <v>60</v>
      </c>
      <c r="E2789" t="s">
        <v>24</v>
      </c>
      <c r="F2789" s="107">
        <v>45838</v>
      </c>
      <c r="G2789" t="s">
        <v>1149</v>
      </c>
      <c r="H2789" t="s">
        <v>3421</v>
      </c>
      <c r="I2789">
        <v>1</v>
      </c>
      <c r="J2789">
        <v>26.829999923706051</v>
      </c>
      <c r="O2789">
        <v>2338</v>
      </c>
      <c r="P2789">
        <v>2240</v>
      </c>
      <c r="Q2789">
        <v>14736</v>
      </c>
      <c r="R2789">
        <v>0</v>
      </c>
      <c r="S2789">
        <v>2232</v>
      </c>
      <c r="T2789">
        <v>2683</v>
      </c>
      <c r="U2789">
        <v>13824</v>
      </c>
      <c r="V2789">
        <v>0</v>
      </c>
      <c r="Y2789">
        <v>3849</v>
      </c>
      <c r="Z2789">
        <v>5104</v>
      </c>
    </row>
    <row r="2790" spans="1:137" x14ac:dyDescent="0.3">
      <c r="A2790">
        <v>220</v>
      </c>
      <c r="B2790" t="s">
        <v>160</v>
      </c>
      <c r="C2790" t="s">
        <v>98</v>
      </c>
      <c r="D2790" t="s">
        <v>60</v>
      </c>
      <c r="E2790" t="s">
        <v>24</v>
      </c>
      <c r="F2790" s="107">
        <v>45838</v>
      </c>
      <c r="G2790" t="s">
        <v>1149</v>
      </c>
      <c r="H2790" t="s">
        <v>3423</v>
      </c>
      <c r="I2790">
        <v>1</v>
      </c>
      <c r="J2790">
        <v>-0.72000002861022949</v>
      </c>
      <c r="O2790">
        <v>483</v>
      </c>
      <c r="P2790">
        <v>23</v>
      </c>
      <c r="Q2790">
        <v>11976</v>
      </c>
      <c r="R2790">
        <v>3010</v>
      </c>
      <c r="S2790">
        <v>477</v>
      </c>
      <c r="T2790">
        <v>24</v>
      </c>
      <c r="U2790">
        <v>8635</v>
      </c>
      <c r="V2790">
        <v>2925</v>
      </c>
      <c r="Y2790">
        <v>2273</v>
      </c>
      <c r="Z2790">
        <v>1757</v>
      </c>
    </row>
    <row r="2791" spans="1:137" x14ac:dyDescent="0.3">
      <c r="A2791">
        <v>220</v>
      </c>
      <c r="B2791" t="s">
        <v>160</v>
      </c>
      <c r="C2791" t="s">
        <v>98</v>
      </c>
      <c r="D2791" t="s">
        <v>60</v>
      </c>
      <c r="E2791" t="s">
        <v>24</v>
      </c>
      <c r="F2791" s="107">
        <v>45838</v>
      </c>
      <c r="G2791" t="s">
        <v>1149</v>
      </c>
      <c r="H2791" t="s">
        <v>3426</v>
      </c>
      <c r="I2791">
        <v>1</v>
      </c>
      <c r="J2791">
        <v>-37.380001068115227</v>
      </c>
      <c r="O2791">
        <v>51</v>
      </c>
      <c r="P2791">
        <v>38</v>
      </c>
      <c r="Q2791">
        <v>189</v>
      </c>
      <c r="R2791">
        <v>0</v>
      </c>
      <c r="S2791">
        <v>66</v>
      </c>
      <c r="T2791">
        <v>71</v>
      </c>
      <c r="U2791">
        <v>135</v>
      </c>
      <c r="V2791">
        <v>0</v>
      </c>
      <c r="Y2791">
        <v>102.5</v>
      </c>
      <c r="Z2791">
        <v>73</v>
      </c>
    </row>
    <row r="2792" spans="1:137" x14ac:dyDescent="0.3">
      <c r="A2792">
        <v>220</v>
      </c>
      <c r="B2792" t="s">
        <v>160</v>
      </c>
      <c r="C2792" t="s">
        <v>98</v>
      </c>
      <c r="D2792" t="s">
        <v>60</v>
      </c>
      <c r="E2792" t="s">
        <v>24</v>
      </c>
      <c r="F2792" s="107">
        <v>45838</v>
      </c>
      <c r="G2792" t="s">
        <v>1149</v>
      </c>
      <c r="H2792" t="s">
        <v>3422</v>
      </c>
      <c r="I2792">
        <v>1</v>
      </c>
      <c r="J2792">
        <v>64.709999084472656</v>
      </c>
      <c r="O2792">
        <v>387</v>
      </c>
      <c r="P2792">
        <v>810</v>
      </c>
      <c r="Q2792">
        <v>13541</v>
      </c>
      <c r="R2792">
        <v>144</v>
      </c>
      <c r="S2792">
        <v>374</v>
      </c>
      <c r="T2792">
        <v>922</v>
      </c>
      <c r="U2792">
        <v>10413</v>
      </c>
      <c r="V2792">
        <v>5</v>
      </c>
      <c r="Y2792">
        <v>1125</v>
      </c>
      <c r="Z2792">
        <v>2509</v>
      </c>
    </row>
    <row r="2793" spans="1:137" x14ac:dyDescent="0.3">
      <c r="A2793">
        <v>220</v>
      </c>
      <c r="B2793" t="s">
        <v>160</v>
      </c>
      <c r="C2793" t="s">
        <v>98</v>
      </c>
      <c r="D2793" t="s">
        <v>60</v>
      </c>
      <c r="E2793" t="s">
        <v>24</v>
      </c>
      <c r="F2793" s="107">
        <v>45838</v>
      </c>
      <c r="G2793" t="s">
        <v>1149</v>
      </c>
      <c r="H2793" t="s">
        <v>3427</v>
      </c>
      <c r="I2793">
        <v>1</v>
      </c>
      <c r="J2793">
        <v>98.760002136230469</v>
      </c>
      <c r="O2793">
        <v>12</v>
      </c>
      <c r="P2793">
        <v>10</v>
      </c>
      <c r="Q2793">
        <v>60</v>
      </c>
      <c r="R2793">
        <v>0</v>
      </c>
      <c r="S2793">
        <v>10</v>
      </c>
      <c r="T2793">
        <v>10</v>
      </c>
      <c r="U2793">
        <v>48</v>
      </c>
      <c r="V2793">
        <v>0</v>
      </c>
      <c r="Y2793">
        <v>1</v>
      </c>
      <c r="Z2793">
        <v>67</v>
      </c>
    </row>
    <row r="2794" spans="1:137" x14ac:dyDescent="0.3">
      <c r="A2794">
        <v>220</v>
      </c>
      <c r="B2794" t="s">
        <v>160</v>
      </c>
      <c r="C2794" t="s">
        <v>98</v>
      </c>
      <c r="D2794" t="s">
        <v>60</v>
      </c>
      <c r="E2794" t="s">
        <v>24</v>
      </c>
      <c r="F2794" s="107">
        <v>45838</v>
      </c>
      <c r="G2794" t="s">
        <v>1149</v>
      </c>
      <c r="H2794" t="s">
        <v>3424</v>
      </c>
      <c r="I2794">
        <v>1</v>
      </c>
      <c r="O2794">
        <v>24</v>
      </c>
      <c r="P2794">
        <v>24</v>
      </c>
      <c r="Q2794">
        <v>3553</v>
      </c>
      <c r="R2794">
        <v>0</v>
      </c>
      <c r="S2794">
        <v>9</v>
      </c>
      <c r="T2794">
        <v>26</v>
      </c>
      <c r="U2794">
        <v>2938</v>
      </c>
      <c r="V2794">
        <v>0</v>
      </c>
      <c r="Y2794">
        <v>0</v>
      </c>
      <c r="Z2794">
        <v>0</v>
      </c>
    </row>
    <row r="2795" spans="1:137" x14ac:dyDescent="0.3">
      <c r="A2795">
        <v>274</v>
      </c>
      <c r="B2795" t="s">
        <v>223</v>
      </c>
      <c r="C2795" t="s">
        <v>205</v>
      </c>
      <c r="D2795" t="s">
        <v>60</v>
      </c>
      <c r="E2795" t="s">
        <v>24</v>
      </c>
      <c r="F2795" s="107">
        <v>45838</v>
      </c>
      <c r="G2795" t="s">
        <v>3925</v>
      </c>
      <c r="H2795" t="s">
        <v>3488</v>
      </c>
      <c r="I2795">
        <v>100</v>
      </c>
      <c r="J2795">
        <v>106.38999938964839</v>
      </c>
      <c r="BC2795">
        <v>283</v>
      </c>
      <c r="BD2795">
        <v>266</v>
      </c>
    </row>
    <row r="2796" spans="1:137" x14ac:dyDescent="0.3">
      <c r="A2796">
        <v>274</v>
      </c>
      <c r="B2796" t="s">
        <v>223</v>
      </c>
      <c r="C2796" t="s">
        <v>205</v>
      </c>
      <c r="D2796" t="s">
        <v>60</v>
      </c>
      <c r="E2796" t="s">
        <v>24</v>
      </c>
      <c r="F2796" s="107">
        <v>45838</v>
      </c>
      <c r="G2796" t="s">
        <v>3925</v>
      </c>
      <c r="H2796" t="s">
        <v>3489</v>
      </c>
      <c r="I2796">
        <v>100</v>
      </c>
      <c r="J2796">
        <v>103.86000061035161</v>
      </c>
      <c r="BC2796">
        <v>6504</v>
      </c>
      <c r="BD2796">
        <v>6262</v>
      </c>
    </row>
    <row r="2797" spans="1:137" x14ac:dyDescent="0.3">
      <c r="A2797">
        <v>274</v>
      </c>
      <c r="B2797" t="s">
        <v>223</v>
      </c>
      <c r="C2797" t="s">
        <v>205</v>
      </c>
      <c r="D2797" t="s">
        <v>60</v>
      </c>
      <c r="E2797" t="s">
        <v>24</v>
      </c>
      <c r="F2797" s="107">
        <v>45838</v>
      </c>
      <c r="G2797" t="s">
        <v>3925</v>
      </c>
      <c r="H2797" t="s">
        <v>3490</v>
      </c>
      <c r="I2797">
        <v>100</v>
      </c>
      <c r="J2797">
        <v>107.05999755859381</v>
      </c>
      <c r="BC2797">
        <v>33982</v>
      </c>
      <c r="BD2797">
        <v>31740</v>
      </c>
    </row>
    <row r="2798" spans="1:137" x14ac:dyDescent="0.3">
      <c r="A2798">
        <v>274</v>
      </c>
      <c r="B2798" t="s">
        <v>223</v>
      </c>
      <c r="C2798" t="s">
        <v>205</v>
      </c>
      <c r="D2798" t="s">
        <v>60</v>
      </c>
      <c r="E2798" t="s">
        <v>24</v>
      </c>
      <c r="F2798" s="107">
        <v>45838</v>
      </c>
      <c r="G2798" t="s">
        <v>3925</v>
      </c>
      <c r="H2798" t="s">
        <v>3491</v>
      </c>
      <c r="I2798">
        <v>100</v>
      </c>
      <c r="J2798">
        <v>89.870002746582031</v>
      </c>
      <c r="BC2798">
        <v>1580</v>
      </c>
      <c r="BD2798">
        <v>1758</v>
      </c>
    </row>
    <row r="2799" spans="1:137" x14ac:dyDescent="0.3">
      <c r="A2799">
        <v>275</v>
      </c>
      <c r="B2799" t="s">
        <v>224</v>
      </c>
      <c r="C2799" t="s">
        <v>225</v>
      </c>
      <c r="D2799" t="s">
        <v>60</v>
      </c>
      <c r="E2799" t="s">
        <v>24</v>
      </c>
      <c r="F2799" s="107">
        <v>45838</v>
      </c>
      <c r="G2799" t="s">
        <v>2689</v>
      </c>
      <c r="H2799" t="s">
        <v>3509</v>
      </c>
      <c r="I2799">
        <v>80</v>
      </c>
      <c r="J2799">
        <v>90</v>
      </c>
      <c r="EG2799">
        <v>90</v>
      </c>
    </row>
    <row r="2800" spans="1:137" x14ac:dyDescent="0.3">
      <c r="A2800">
        <v>278</v>
      </c>
      <c r="B2800" t="s">
        <v>1371</v>
      </c>
      <c r="C2800" t="s">
        <v>227</v>
      </c>
      <c r="D2800" t="s">
        <v>60</v>
      </c>
      <c r="E2800" t="s">
        <v>24</v>
      </c>
      <c r="F2800" s="107">
        <v>45838</v>
      </c>
      <c r="G2800" t="s">
        <v>1380</v>
      </c>
      <c r="H2800" t="s">
        <v>3493</v>
      </c>
      <c r="J2800">
        <v>671</v>
      </c>
      <c r="BE2800">
        <v>671</v>
      </c>
    </row>
    <row r="2801" spans="1:116" x14ac:dyDescent="0.3">
      <c r="A2801">
        <v>278</v>
      </c>
      <c r="B2801" t="s">
        <v>1371</v>
      </c>
      <c r="C2801" t="s">
        <v>227</v>
      </c>
      <c r="D2801" t="s">
        <v>60</v>
      </c>
      <c r="E2801" t="s">
        <v>24</v>
      </c>
      <c r="F2801" s="107">
        <v>45838</v>
      </c>
      <c r="G2801" t="s">
        <v>1380</v>
      </c>
      <c r="H2801" t="s">
        <v>3495</v>
      </c>
      <c r="J2801">
        <v>142</v>
      </c>
      <c r="BE2801">
        <v>142</v>
      </c>
    </row>
    <row r="2802" spans="1:116" x14ac:dyDescent="0.3">
      <c r="A2802">
        <v>278</v>
      </c>
      <c r="B2802" t="s">
        <v>1371</v>
      </c>
      <c r="C2802" t="s">
        <v>227</v>
      </c>
      <c r="D2802" t="s">
        <v>60</v>
      </c>
      <c r="E2802" t="s">
        <v>24</v>
      </c>
      <c r="F2802" s="107">
        <v>45838</v>
      </c>
      <c r="G2802" t="s">
        <v>1380</v>
      </c>
      <c r="H2802" t="s">
        <v>3494</v>
      </c>
      <c r="J2802">
        <v>286</v>
      </c>
      <c r="BE2802">
        <v>286</v>
      </c>
    </row>
    <row r="2803" spans="1:116" x14ac:dyDescent="0.3">
      <c r="A2803">
        <v>286</v>
      </c>
      <c r="B2803" t="s">
        <v>1385</v>
      </c>
      <c r="C2803" t="s">
        <v>227</v>
      </c>
      <c r="D2803" t="s">
        <v>60</v>
      </c>
      <c r="E2803" t="s">
        <v>24</v>
      </c>
      <c r="F2803" s="107">
        <v>45838</v>
      </c>
      <c r="G2803" t="s">
        <v>1394</v>
      </c>
      <c r="H2803" t="s">
        <v>3497</v>
      </c>
      <c r="J2803">
        <v>94</v>
      </c>
      <c r="BF2803">
        <v>94</v>
      </c>
    </row>
    <row r="2804" spans="1:116" x14ac:dyDescent="0.3">
      <c r="A2804">
        <v>286</v>
      </c>
      <c r="B2804" t="s">
        <v>1385</v>
      </c>
      <c r="C2804" t="s">
        <v>227</v>
      </c>
      <c r="D2804" t="s">
        <v>60</v>
      </c>
      <c r="E2804" t="s">
        <v>24</v>
      </c>
      <c r="F2804" s="107">
        <v>45838</v>
      </c>
      <c r="G2804" t="s">
        <v>1394</v>
      </c>
      <c r="H2804" t="s">
        <v>3498</v>
      </c>
      <c r="J2804">
        <v>846</v>
      </c>
      <c r="BF2804">
        <v>846</v>
      </c>
    </row>
    <row r="2805" spans="1:116" x14ac:dyDescent="0.3">
      <c r="A2805">
        <v>286</v>
      </c>
      <c r="B2805" t="s">
        <v>1385</v>
      </c>
      <c r="C2805" t="s">
        <v>227</v>
      </c>
      <c r="D2805" t="s">
        <v>60</v>
      </c>
      <c r="E2805" t="s">
        <v>24</v>
      </c>
      <c r="F2805" s="107">
        <v>45838</v>
      </c>
      <c r="G2805" t="s">
        <v>1394</v>
      </c>
      <c r="H2805" t="s">
        <v>3499</v>
      </c>
      <c r="J2805">
        <v>90</v>
      </c>
      <c r="BF2805">
        <v>90</v>
      </c>
    </row>
    <row r="2806" spans="1:116" x14ac:dyDescent="0.3">
      <c r="A2806">
        <v>286</v>
      </c>
      <c r="B2806" t="s">
        <v>1385</v>
      </c>
      <c r="C2806" t="s">
        <v>227</v>
      </c>
      <c r="D2806" t="s">
        <v>60</v>
      </c>
      <c r="E2806" t="s">
        <v>24</v>
      </c>
      <c r="F2806" s="107">
        <v>45838</v>
      </c>
      <c r="G2806" t="s">
        <v>1394</v>
      </c>
      <c r="H2806" t="s">
        <v>3500</v>
      </c>
      <c r="J2806">
        <v>69</v>
      </c>
      <c r="BF2806">
        <v>69</v>
      </c>
    </row>
    <row r="2807" spans="1:116" x14ac:dyDescent="0.3">
      <c r="A2807">
        <v>292</v>
      </c>
      <c r="B2807" t="s">
        <v>243</v>
      </c>
      <c r="C2807" t="s">
        <v>242</v>
      </c>
      <c r="D2807" t="s">
        <v>60</v>
      </c>
      <c r="E2807" t="s">
        <v>24</v>
      </c>
      <c r="F2807" s="107">
        <v>45838</v>
      </c>
      <c r="G2807" t="s">
        <v>3926</v>
      </c>
      <c r="H2807" t="s">
        <v>3502</v>
      </c>
      <c r="I2807">
        <v>8</v>
      </c>
      <c r="J2807">
        <v>0.17000000178813929</v>
      </c>
      <c r="BG2807">
        <v>1784</v>
      </c>
      <c r="BH2807">
        <v>1781</v>
      </c>
    </row>
    <row r="2808" spans="1:116" x14ac:dyDescent="0.3">
      <c r="A2808">
        <v>292</v>
      </c>
      <c r="B2808" t="s">
        <v>243</v>
      </c>
      <c r="C2808" t="s">
        <v>242</v>
      </c>
      <c r="D2808" t="s">
        <v>60</v>
      </c>
      <c r="E2808" t="s">
        <v>24</v>
      </c>
      <c r="F2808" s="107">
        <v>45838</v>
      </c>
      <c r="G2808" t="s">
        <v>3926</v>
      </c>
      <c r="H2808" t="s">
        <v>3503</v>
      </c>
      <c r="I2808">
        <v>8</v>
      </c>
      <c r="J2808">
        <v>-17.680000305175781</v>
      </c>
      <c r="BG2808">
        <v>689</v>
      </c>
      <c r="BH2808">
        <v>837</v>
      </c>
    </row>
    <row r="2809" spans="1:116" x14ac:dyDescent="0.3">
      <c r="A2809">
        <v>292</v>
      </c>
      <c r="B2809" t="s">
        <v>243</v>
      </c>
      <c r="C2809" t="s">
        <v>242</v>
      </c>
      <c r="D2809" t="s">
        <v>60</v>
      </c>
      <c r="E2809" t="s">
        <v>24</v>
      </c>
      <c r="F2809" s="107">
        <v>45838</v>
      </c>
      <c r="G2809" t="s">
        <v>3926</v>
      </c>
      <c r="H2809" t="s">
        <v>3504</v>
      </c>
      <c r="I2809">
        <v>8</v>
      </c>
      <c r="J2809">
        <v>126.4499969482422</v>
      </c>
      <c r="BG2809">
        <v>779</v>
      </c>
      <c r="BH2809">
        <v>344</v>
      </c>
    </row>
    <row r="2810" spans="1:116" x14ac:dyDescent="0.3">
      <c r="A2810">
        <v>294</v>
      </c>
      <c r="B2810" t="s">
        <v>246</v>
      </c>
      <c r="C2810" t="s">
        <v>242</v>
      </c>
      <c r="D2810" t="s">
        <v>60</v>
      </c>
      <c r="E2810" t="s">
        <v>24</v>
      </c>
      <c r="F2810" s="107">
        <v>45838</v>
      </c>
      <c r="G2810" t="s">
        <v>3927</v>
      </c>
      <c r="H2810" t="s">
        <v>3503</v>
      </c>
      <c r="I2810">
        <v>8</v>
      </c>
      <c r="J2810">
        <v>-17.360000610351559</v>
      </c>
      <c r="BI2810">
        <v>376</v>
      </c>
      <c r="BJ2810">
        <v>455</v>
      </c>
    </row>
    <row r="2811" spans="1:116" x14ac:dyDescent="0.3">
      <c r="A2811">
        <v>294</v>
      </c>
      <c r="B2811" t="s">
        <v>246</v>
      </c>
      <c r="C2811" t="s">
        <v>242</v>
      </c>
      <c r="D2811" t="s">
        <v>60</v>
      </c>
      <c r="E2811" t="s">
        <v>24</v>
      </c>
      <c r="F2811" s="107">
        <v>45838</v>
      </c>
      <c r="G2811" t="s">
        <v>3927</v>
      </c>
      <c r="H2811" t="s">
        <v>3504</v>
      </c>
      <c r="I2811">
        <v>8</v>
      </c>
      <c r="J2811">
        <v>-22.989999771118161</v>
      </c>
      <c r="BI2811">
        <v>134</v>
      </c>
      <c r="BJ2811">
        <v>174</v>
      </c>
    </row>
    <row r="2812" spans="1:116" x14ac:dyDescent="0.3">
      <c r="A2812">
        <v>294</v>
      </c>
      <c r="B2812" t="s">
        <v>246</v>
      </c>
      <c r="C2812" t="s">
        <v>242</v>
      </c>
      <c r="D2812" t="s">
        <v>60</v>
      </c>
      <c r="E2812" t="s">
        <v>24</v>
      </c>
      <c r="F2812" s="107">
        <v>45838</v>
      </c>
      <c r="G2812" t="s">
        <v>3927</v>
      </c>
      <c r="H2812" t="s">
        <v>3502</v>
      </c>
      <c r="I2812">
        <v>8</v>
      </c>
      <c r="J2812">
        <v>-0.81999999284744263</v>
      </c>
      <c r="BI2812">
        <v>725</v>
      </c>
      <c r="BJ2812">
        <v>731</v>
      </c>
    </row>
    <row r="2813" spans="1:116" x14ac:dyDescent="0.3">
      <c r="A2813">
        <v>302</v>
      </c>
      <c r="B2813" t="s">
        <v>1426</v>
      </c>
      <c r="C2813" t="s">
        <v>216</v>
      </c>
      <c r="D2813" t="s">
        <v>60</v>
      </c>
      <c r="E2813" t="s">
        <v>24</v>
      </c>
      <c r="F2813" s="107">
        <v>45838</v>
      </c>
      <c r="G2813" t="s">
        <v>1435</v>
      </c>
      <c r="H2813" t="s">
        <v>3746</v>
      </c>
      <c r="J2813">
        <v>19569</v>
      </c>
      <c r="DL2813">
        <v>19569</v>
      </c>
    </row>
    <row r="2814" spans="1:116" x14ac:dyDescent="0.3">
      <c r="A2814">
        <v>302</v>
      </c>
      <c r="B2814" t="s">
        <v>1426</v>
      </c>
      <c r="C2814" t="s">
        <v>216</v>
      </c>
      <c r="D2814" t="s">
        <v>60</v>
      </c>
      <c r="E2814" t="s">
        <v>24</v>
      </c>
      <c r="F2814" s="107">
        <v>45838</v>
      </c>
      <c r="G2814" t="s">
        <v>1435</v>
      </c>
      <c r="H2814" t="s">
        <v>3749</v>
      </c>
      <c r="J2814">
        <v>778</v>
      </c>
      <c r="DL2814">
        <v>778</v>
      </c>
    </row>
    <row r="2815" spans="1:116" x14ac:dyDescent="0.3">
      <c r="A2815">
        <v>302</v>
      </c>
      <c r="B2815" t="s">
        <v>1426</v>
      </c>
      <c r="C2815" t="s">
        <v>216</v>
      </c>
      <c r="D2815" t="s">
        <v>60</v>
      </c>
      <c r="E2815" t="s">
        <v>24</v>
      </c>
      <c r="F2815" s="107">
        <v>45838</v>
      </c>
      <c r="G2815" t="s">
        <v>1435</v>
      </c>
      <c r="H2815" t="s">
        <v>3747</v>
      </c>
      <c r="J2815">
        <v>997</v>
      </c>
      <c r="DL2815">
        <v>997</v>
      </c>
    </row>
    <row r="2816" spans="1:116" x14ac:dyDescent="0.3">
      <c r="A2816">
        <v>302</v>
      </c>
      <c r="B2816" t="s">
        <v>1426</v>
      </c>
      <c r="C2816" t="s">
        <v>216</v>
      </c>
      <c r="D2816" t="s">
        <v>60</v>
      </c>
      <c r="E2816" t="s">
        <v>24</v>
      </c>
      <c r="F2816" s="107">
        <v>45838</v>
      </c>
      <c r="G2816" t="s">
        <v>1435</v>
      </c>
      <c r="H2816" t="s">
        <v>3748</v>
      </c>
      <c r="J2816">
        <v>368</v>
      </c>
      <c r="DL2816">
        <v>368</v>
      </c>
    </row>
    <row r="2817" spans="1:102" x14ac:dyDescent="0.3">
      <c r="A2817">
        <v>303</v>
      </c>
      <c r="B2817" t="s">
        <v>256</v>
      </c>
      <c r="C2817" t="s">
        <v>257</v>
      </c>
      <c r="D2817" t="s">
        <v>60</v>
      </c>
      <c r="E2817" t="s">
        <v>24</v>
      </c>
      <c r="F2817" s="107">
        <v>45838</v>
      </c>
      <c r="G2817" t="s">
        <v>3928</v>
      </c>
      <c r="H2817" t="s">
        <v>3503</v>
      </c>
      <c r="I2817">
        <v>95</v>
      </c>
      <c r="J2817">
        <v>100</v>
      </c>
      <c r="BK2817">
        <v>14</v>
      </c>
      <c r="BL2817">
        <v>14</v>
      </c>
    </row>
    <row r="2818" spans="1:102" x14ac:dyDescent="0.3">
      <c r="A2818">
        <v>303</v>
      </c>
      <c r="B2818" t="s">
        <v>256</v>
      </c>
      <c r="C2818" t="s">
        <v>257</v>
      </c>
      <c r="D2818" t="s">
        <v>60</v>
      </c>
      <c r="E2818" t="s">
        <v>24</v>
      </c>
      <c r="F2818" s="107">
        <v>45838</v>
      </c>
      <c r="G2818" t="s">
        <v>3928</v>
      </c>
      <c r="H2818" t="s">
        <v>3504</v>
      </c>
      <c r="I2818">
        <v>95</v>
      </c>
      <c r="J2818">
        <v>0</v>
      </c>
      <c r="BK2818">
        <v>0</v>
      </c>
      <c r="BL2818">
        <v>0</v>
      </c>
    </row>
    <row r="2819" spans="1:102" x14ac:dyDescent="0.3">
      <c r="A2819">
        <v>303</v>
      </c>
      <c r="B2819" t="s">
        <v>256</v>
      </c>
      <c r="C2819" t="s">
        <v>257</v>
      </c>
      <c r="D2819" t="s">
        <v>60</v>
      </c>
      <c r="E2819" t="s">
        <v>24</v>
      </c>
      <c r="F2819" s="107">
        <v>45838</v>
      </c>
      <c r="G2819" t="s">
        <v>3928</v>
      </c>
      <c r="H2819" t="s">
        <v>3502</v>
      </c>
      <c r="I2819">
        <v>95</v>
      </c>
      <c r="J2819">
        <v>82.349998474121094</v>
      </c>
      <c r="BK2819">
        <v>14</v>
      </c>
      <c r="BL2819">
        <v>17</v>
      </c>
    </row>
    <row r="2820" spans="1:102" x14ac:dyDescent="0.3">
      <c r="A2820">
        <v>362</v>
      </c>
      <c r="B2820" t="s">
        <v>322</v>
      </c>
      <c r="C2820" t="s">
        <v>323</v>
      </c>
      <c r="D2820" t="s">
        <v>60</v>
      </c>
      <c r="E2820" t="s">
        <v>24</v>
      </c>
      <c r="F2820" s="107">
        <v>45838</v>
      </c>
      <c r="G2820" t="s">
        <v>3929</v>
      </c>
      <c r="H2820" t="s">
        <v>3488</v>
      </c>
      <c r="I2820">
        <v>98</v>
      </c>
      <c r="J2820">
        <v>98.639999389648438</v>
      </c>
      <c r="CU2820">
        <v>655</v>
      </c>
      <c r="CV2820">
        <v>664</v>
      </c>
    </row>
    <row r="2821" spans="1:102" x14ac:dyDescent="0.3">
      <c r="A2821">
        <v>362</v>
      </c>
      <c r="B2821" t="s">
        <v>322</v>
      </c>
      <c r="C2821" t="s">
        <v>323</v>
      </c>
      <c r="D2821" t="s">
        <v>60</v>
      </c>
      <c r="E2821" t="s">
        <v>24</v>
      </c>
      <c r="F2821" s="107">
        <v>45838</v>
      </c>
      <c r="G2821" t="s">
        <v>3929</v>
      </c>
      <c r="H2821" t="s">
        <v>3489</v>
      </c>
      <c r="I2821">
        <v>98</v>
      </c>
      <c r="J2821">
        <v>99.720001220703125</v>
      </c>
      <c r="CU2821">
        <v>8056</v>
      </c>
      <c r="CV2821">
        <v>8079</v>
      </c>
    </row>
    <row r="2822" spans="1:102" x14ac:dyDescent="0.3">
      <c r="A2822">
        <v>369</v>
      </c>
      <c r="B2822" t="s">
        <v>332</v>
      </c>
      <c r="C2822" t="s">
        <v>37</v>
      </c>
      <c r="D2822" t="s">
        <v>60</v>
      </c>
      <c r="E2822" t="s">
        <v>24</v>
      </c>
      <c r="F2822" s="107">
        <v>45838</v>
      </c>
      <c r="G2822" t="s">
        <v>1533</v>
      </c>
      <c r="H2822" t="s">
        <v>3509</v>
      </c>
      <c r="I2822">
        <v>100</v>
      </c>
      <c r="J2822">
        <v>90.139999389648438</v>
      </c>
      <c r="BM2822">
        <v>64</v>
      </c>
      <c r="BN2822">
        <v>71</v>
      </c>
    </row>
    <row r="2823" spans="1:102" x14ac:dyDescent="0.3">
      <c r="A2823">
        <v>369</v>
      </c>
      <c r="B2823" t="s">
        <v>332</v>
      </c>
      <c r="C2823" t="s">
        <v>37</v>
      </c>
      <c r="D2823" t="s">
        <v>60</v>
      </c>
      <c r="E2823" t="s">
        <v>24</v>
      </c>
      <c r="F2823" s="107">
        <v>45838</v>
      </c>
      <c r="G2823" t="s">
        <v>1533</v>
      </c>
      <c r="H2823" t="s">
        <v>3508</v>
      </c>
      <c r="I2823">
        <v>100</v>
      </c>
      <c r="J2823">
        <v>80</v>
      </c>
      <c r="BM2823">
        <v>8</v>
      </c>
      <c r="BN2823">
        <v>10</v>
      </c>
    </row>
    <row r="2824" spans="1:102" x14ac:dyDescent="0.3">
      <c r="A2824">
        <v>375</v>
      </c>
      <c r="B2824" t="s">
        <v>338</v>
      </c>
      <c r="C2824" t="s">
        <v>323</v>
      </c>
      <c r="D2824" t="s">
        <v>60</v>
      </c>
      <c r="E2824" t="s">
        <v>24</v>
      </c>
      <c r="F2824" s="107">
        <v>45838</v>
      </c>
      <c r="G2824" t="s">
        <v>3930</v>
      </c>
      <c r="H2824" t="s">
        <v>3488</v>
      </c>
      <c r="I2824">
        <v>100</v>
      </c>
      <c r="J2824">
        <v>100</v>
      </c>
      <c r="CW2824">
        <v>354</v>
      </c>
      <c r="CX2824">
        <v>354</v>
      </c>
    </row>
    <row r="2825" spans="1:102" x14ac:dyDescent="0.3">
      <c r="A2825">
        <v>375</v>
      </c>
      <c r="B2825" t="s">
        <v>338</v>
      </c>
      <c r="C2825" t="s">
        <v>323</v>
      </c>
      <c r="D2825" t="s">
        <v>60</v>
      </c>
      <c r="E2825" t="s">
        <v>24</v>
      </c>
      <c r="F2825" s="107">
        <v>45838</v>
      </c>
      <c r="G2825" t="s">
        <v>3930</v>
      </c>
      <c r="H2825" t="s">
        <v>3489</v>
      </c>
      <c r="I2825">
        <v>100</v>
      </c>
      <c r="J2825">
        <v>100</v>
      </c>
      <c r="CW2825">
        <v>816</v>
      </c>
      <c r="CX2825">
        <v>816</v>
      </c>
    </row>
    <row r="2826" spans="1:102" x14ac:dyDescent="0.3">
      <c r="A2826">
        <v>386</v>
      </c>
      <c r="B2826" t="s">
        <v>352</v>
      </c>
      <c r="C2826" t="s">
        <v>351</v>
      </c>
      <c r="D2826" t="s">
        <v>60</v>
      </c>
      <c r="E2826" t="s">
        <v>24</v>
      </c>
      <c r="F2826" s="107">
        <v>45838</v>
      </c>
      <c r="G2826" t="s">
        <v>3931</v>
      </c>
      <c r="H2826" t="s">
        <v>528</v>
      </c>
      <c r="I2826">
        <v>100</v>
      </c>
      <c r="J2826">
        <v>116.8399963378906</v>
      </c>
      <c r="BO2826">
        <v>1447414435</v>
      </c>
      <c r="BP2826">
        <v>1238772716</v>
      </c>
    </row>
    <row r="2827" spans="1:102" x14ac:dyDescent="0.3">
      <c r="A2827">
        <v>386</v>
      </c>
      <c r="B2827" t="s">
        <v>352</v>
      </c>
      <c r="C2827" t="s">
        <v>351</v>
      </c>
      <c r="D2827" t="s">
        <v>60</v>
      </c>
      <c r="E2827" t="s">
        <v>24</v>
      </c>
      <c r="F2827" s="107">
        <v>45838</v>
      </c>
      <c r="G2827" t="s">
        <v>3931</v>
      </c>
      <c r="H2827" t="s">
        <v>530</v>
      </c>
      <c r="I2827">
        <v>100</v>
      </c>
      <c r="J2827">
        <v>126.48000335693359</v>
      </c>
      <c r="BO2827">
        <v>3358906184</v>
      </c>
      <c r="BP2827">
        <v>2655651556</v>
      </c>
    </row>
    <row r="2828" spans="1:102" x14ac:dyDescent="0.3">
      <c r="A2828">
        <v>386</v>
      </c>
      <c r="B2828" t="s">
        <v>352</v>
      </c>
      <c r="C2828" t="s">
        <v>351</v>
      </c>
      <c r="D2828" t="s">
        <v>60</v>
      </c>
      <c r="E2828" t="s">
        <v>24</v>
      </c>
      <c r="F2828" s="107">
        <v>45838</v>
      </c>
      <c r="G2828" t="s">
        <v>3931</v>
      </c>
      <c r="H2828" t="s">
        <v>532</v>
      </c>
      <c r="I2828">
        <v>100</v>
      </c>
      <c r="J2828">
        <v>112.9899978637695</v>
      </c>
      <c r="BO2828">
        <v>3334725583</v>
      </c>
      <c r="BP2828">
        <v>2951453039</v>
      </c>
    </row>
    <row r="2829" spans="1:102" x14ac:dyDescent="0.3">
      <c r="A2829">
        <v>408</v>
      </c>
      <c r="B2829" t="s">
        <v>382</v>
      </c>
      <c r="C2829" t="s">
        <v>44</v>
      </c>
      <c r="D2829" t="s">
        <v>60</v>
      </c>
      <c r="E2829" t="s">
        <v>24</v>
      </c>
      <c r="F2829" s="107">
        <v>45838</v>
      </c>
      <c r="G2829" t="s">
        <v>1637</v>
      </c>
      <c r="H2829" t="s">
        <v>3525</v>
      </c>
      <c r="I2829">
        <v>100</v>
      </c>
      <c r="J2829">
        <v>100</v>
      </c>
      <c r="BR2829">
        <v>2</v>
      </c>
      <c r="BS2829">
        <v>2</v>
      </c>
    </row>
    <row r="2830" spans="1:102" x14ac:dyDescent="0.3">
      <c r="A2830">
        <v>427</v>
      </c>
      <c r="B2830" t="s">
        <v>404</v>
      </c>
      <c r="C2830" t="s">
        <v>98</v>
      </c>
      <c r="D2830" t="s">
        <v>60</v>
      </c>
      <c r="E2830" t="s">
        <v>62</v>
      </c>
      <c r="F2830" s="107">
        <v>45838</v>
      </c>
      <c r="G2830" t="s">
        <v>2695</v>
      </c>
      <c r="H2830" t="s">
        <v>3421</v>
      </c>
      <c r="I2830">
        <v>0.3</v>
      </c>
      <c r="J2830">
        <v>0.20000000298023221</v>
      </c>
      <c r="O2830">
        <v>2338</v>
      </c>
      <c r="P2830">
        <v>2240</v>
      </c>
      <c r="Q2830">
        <v>14736</v>
      </c>
      <c r="R2830">
        <v>0</v>
      </c>
      <c r="Y2830">
        <v>3849</v>
      </c>
    </row>
    <row r="2831" spans="1:102" x14ac:dyDescent="0.3">
      <c r="A2831">
        <v>427</v>
      </c>
      <c r="B2831" t="s">
        <v>404</v>
      </c>
      <c r="C2831" t="s">
        <v>98</v>
      </c>
      <c r="D2831" t="s">
        <v>60</v>
      </c>
      <c r="E2831" t="s">
        <v>62</v>
      </c>
      <c r="F2831" s="107">
        <v>45838</v>
      </c>
      <c r="G2831" t="s">
        <v>2695</v>
      </c>
      <c r="H2831" t="s">
        <v>3423</v>
      </c>
      <c r="I2831">
        <v>0.15</v>
      </c>
      <c r="J2831">
        <v>0.15000000596046451</v>
      </c>
      <c r="O2831">
        <v>483</v>
      </c>
      <c r="P2831">
        <v>23</v>
      </c>
      <c r="Q2831">
        <v>11976</v>
      </c>
      <c r="R2831">
        <v>3010</v>
      </c>
      <c r="Y2831">
        <v>2273</v>
      </c>
    </row>
    <row r="2832" spans="1:102" x14ac:dyDescent="0.3">
      <c r="A2832">
        <v>427</v>
      </c>
      <c r="B2832" t="s">
        <v>404</v>
      </c>
      <c r="C2832" t="s">
        <v>98</v>
      </c>
      <c r="D2832" t="s">
        <v>60</v>
      </c>
      <c r="E2832" t="s">
        <v>62</v>
      </c>
      <c r="F2832" s="107">
        <v>45838</v>
      </c>
      <c r="G2832" t="s">
        <v>2695</v>
      </c>
      <c r="H2832" t="s">
        <v>3426</v>
      </c>
      <c r="I2832">
        <v>0.2</v>
      </c>
      <c r="J2832">
        <v>0.37000000476837158</v>
      </c>
      <c r="O2832">
        <v>51</v>
      </c>
      <c r="P2832">
        <v>38</v>
      </c>
      <c r="Q2832">
        <v>189</v>
      </c>
      <c r="R2832">
        <v>0</v>
      </c>
      <c r="Y2832">
        <v>102.5</v>
      </c>
    </row>
    <row r="2833" spans="1:73" x14ac:dyDescent="0.3">
      <c r="A2833">
        <v>427</v>
      </c>
      <c r="B2833" t="s">
        <v>404</v>
      </c>
      <c r="C2833" t="s">
        <v>98</v>
      </c>
      <c r="D2833" t="s">
        <v>60</v>
      </c>
      <c r="E2833" t="s">
        <v>62</v>
      </c>
      <c r="F2833" s="107">
        <v>45838</v>
      </c>
      <c r="G2833" t="s">
        <v>2695</v>
      </c>
      <c r="H2833" t="s">
        <v>3422</v>
      </c>
      <c r="I2833">
        <v>0.1</v>
      </c>
      <c r="J2833">
        <v>7.9999998211860657E-2</v>
      </c>
      <c r="O2833">
        <v>387</v>
      </c>
      <c r="P2833">
        <v>810</v>
      </c>
      <c r="Q2833">
        <v>13541</v>
      </c>
      <c r="R2833">
        <v>144</v>
      </c>
      <c r="Y2833">
        <v>1125</v>
      </c>
    </row>
    <row r="2834" spans="1:73" x14ac:dyDescent="0.3">
      <c r="A2834">
        <v>427</v>
      </c>
      <c r="B2834" t="s">
        <v>404</v>
      </c>
      <c r="C2834" t="s">
        <v>98</v>
      </c>
      <c r="D2834" t="s">
        <v>60</v>
      </c>
      <c r="E2834" t="s">
        <v>62</v>
      </c>
      <c r="F2834" s="107">
        <v>45838</v>
      </c>
      <c r="G2834" t="s">
        <v>2695</v>
      </c>
      <c r="H2834" t="s">
        <v>3427</v>
      </c>
      <c r="I2834">
        <v>0.2</v>
      </c>
      <c r="J2834">
        <v>9.9999997764825821E-3</v>
      </c>
      <c r="O2834">
        <v>12</v>
      </c>
      <c r="P2834">
        <v>10</v>
      </c>
      <c r="Q2834">
        <v>60</v>
      </c>
      <c r="R2834">
        <v>0</v>
      </c>
      <c r="Y2834">
        <v>1</v>
      </c>
    </row>
    <row r="2835" spans="1:73" x14ac:dyDescent="0.3">
      <c r="A2835">
        <v>427</v>
      </c>
      <c r="B2835" t="s">
        <v>404</v>
      </c>
      <c r="C2835" t="s">
        <v>98</v>
      </c>
      <c r="D2835" t="s">
        <v>60</v>
      </c>
      <c r="E2835" t="s">
        <v>62</v>
      </c>
      <c r="F2835" s="107">
        <v>45838</v>
      </c>
      <c r="G2835" t="s">
        <v>2695</v>
      </c>
      <c r="H2835" t="s">
        <v>3424</v>
      </c>
      <c r="I2835">
        <v>0.2</v>
      </c>
      <c r="O2835">
        <v>24</v>
      </c>
      <c r="P2835">
        <v>24</v>
      </c>
      <c r="Q2835">
        <v>3553</v>
      </c>
      <c r="R2835">
        <v>0</v>
      </c>
      <c r="Y2835">
        <v>0</v>
      </c>
    </row>
    <row r="2836" spans="1:73" x14ac:dyDescent="0.3">
      <c r="A2836">
        <v>428</v>
      </c>
      <c r="B2836" t="s">
        <v>405</v>
      </c>
      <c r="C2836" t="s">
        <v>98</v>
      </c>
      <c r="D2836" t="s">
        <v>60</v>
      </c>
      <c r="E2836" t="s">
        <v>62</v>
      </c>
      <c r="F2836" s="107">
        <v>45838</v>
      </c>
      <c r="G2836" t="s">
        <v>2696</v>
      </c>
      <c r="H2836" t="s">
        <v>3421</v>
      </c>
      <c r="I2836">
        <v>22</v>
      </c>
      <c r="J2836">
        <v>20.260000228881839</v>
      </c>
      <c r="O2836">
        <v>2338</v>
      </c>
      <c r="P2836">
        <v>2240</v>
      </c>
      <c r="Q2836">
        <v>14736</v>
      </c>
      <c r="R2836">
        <v>0</v>
      </c>
      <c r="W2836">
        <v>391333.21</v>
      </c>
    </row>
    <row r="2837" spans="1:73" x14ac:dyDescent="0.3">
      <c r="A2837">
        <v>428</v>
      </c>
      <c r="B2837" t="s">
        <v>405</v>
      </c>
      <c r="C2837" t="s">
        <v>98</v>
      </c>
      <c r="D2837" t="s">
        <v>60</v>
      </c>
      <c r="E2837" t="s">
        <v>62</v>
      </c>
      <c r="F2837" s="107">
        <v>45838</v>
      </c>
      <c r="G2837" t="s">
        <v>2696</v>
      </c>
      <c r="H2837" t="s">
        <v>3426</v>
      </c>
      <c r="I2837">
        <v>1</v>
      </c>
      <c r="J2837">
        <v>86.330001831054688</v>
      </c>
      <c r="O2837">
        <v>51</v>
      </c>
      <c r="P2837">
        <v>38</v>
      </c>
      <c r="Q2837">
        <v>189</v>
      </c>
      <c r="R2837">
        <v>0</v>
      </c>
      <c r="W2837">
        <v>24000</v>
      </c>
    </row>
    <row r="2838" spans="1:73" x14ac:dyDescent="0.3">
      <c r="A2838">
        <v>428</v>
      </c>
      <c r="B2838" t="s">
        <v>405</v>
      </c>
      <c r="C2838" t="s">
        <v>98</v>
      </c>
      <c r="D2838" t="s">
        <v>60</v>
      </c>
      <c r="E2838" t="s">
        <v>62</v>
      </c>
      <c r="F2838" s="107">
        <v>45838</v>
      </c>
      <c r="G2838" t="s">
        <v>2696</v>
      </c>
      <c r="H2838" t="s">
        <v>3422</v>
      </c>
      <c r="I2838">
        <v>11</v>
      </c>
      <c r="J2838">
        <v>7.2699999809265137</v>
      </c>
      <c r="O2838">
        <v>387</v>
      </c>
      <c r="P2838">
        <v>810</v>
      </c>
      <c r="Q2838">
        <v>13541</v>
      </c>
      <c r="R2838">
        <v>144</v>
      </c>
      <c r="W2838">
        <v>108240</v>
      </c>
    </row>
    <row r="2839" spans="1:73" x14ac:dyDescent="0.3">
      <c r="A2839">
        <v>428</v>
      </c>
      <c r="B2839" t="s">
        <v>405</v>
      </c>
      <c r="C2839" t="s">
        <v>98</v>
      </c>
      <c r="D2839" t="s">
        <v>60</v>
      </c>
      <c r="E2839" t="s">
        <v>62</v>
      </c>
      <c r="F2839" s="107">
        <v>45838</v>
      </c>
      <c r="G2839" t="s">
        <v>2696</v>
      </c>
      <c r="H2839" t="s">
        <v>3424</v>
      </c>
      <c r="I2839">
        <v>7</v>
      </c>
      <c r="J2839">
        <v>0.27000001072883612</v>
      </c>
      <c r="O2839">
        <v>24</v>
      </c>
      <c r="P2839">
        <v>24</v>
      </c>
      <c r="Q2839">
        <v>3553</v>
      </c>
      <c r="R2839">
        <v>0</v>
      </c>
      <c r="W2839">
        <v>960</v>
      </c>
    </row>
    <row r="2840" spans="1:73" x14ac:dyDescent="0.3">
      <c r="A2840">
        <v>428</v>
      </c>
      <c r="B2840" t="s">
        <v>405</v>
      </c>
      <c r="C2840" t="s">
        <v>98</v>
      </c>
      <c r="D2840" t="s">
        <v>60</v>
      </c>
      <c r="E2840" t="s">
        <v>62</v>
      </c>
      <c r="F2840" s="107">
        <v>45838</v>
      </c>
      <c r="G2840" t="s">
        <v>2696</v>
      </c>
      <c r="H2840" t="s">
        <v>3427</v>
      </c>
      <c r="I2840">
        <v>1</v>
      </c>
      <c r="J2840">
        <v>171.69999694824219</v>
      </c>
      <c r="O2840">
        <v>12</v>
      </c>
      <c r="P2840">
        <v>10</v>
      </c>
      <c r="Q2840">
        <v>60</v>
      </c>
      <c r="R2840">
        <v>0</v>
      </c>
      <c r="W2840">
        <v>14079</v>
      </c>
    </row>
    <row r="2841" spans="1:73" x14ac:dyDescent="0.3">
      <c r="A2841">
        <v>428</v>
      </c>
      <c r="B2841" t="s">
        <v>405</v>
      </c>
      <c r="C2841" t="s">
        <v>98</v>
      </c>
      <c r="D2841" t="s">
        <v>60</v>
      </c>
      <c r="E2841" t="s">
        <v>62</v>
      </c>
      <c r="F2841" s="107">
        <v>45838</v>
      </c>
      <c r="G2841" t="s">
        <v>2696</v>
      </c>
      <c r="H2841" t="s">
        <v>3423</v>
      </c>
      <c r="I2841">
        <v>25</v>
      </c>
      <c r="J2841">
        <v>17.590000152587891</v>
      </c>
      <c r="O2841">
        <v>483</v>
      </c>
      <c r="P2841">
        <v>23</v>
      </c>
      <c r="Q2841">
        <v>11976</v>
      </c>
      <c r="R2841">
        <v>3010</v>
      </c>
      <c r="W2841">
        <v>272460</v>
      </c>
    </row>
    <row r="2842" spans="1:73" x14ac:dyDescent="0.3">
      <c r="A2842">
        <v>429</v>
      </c>
      <c r="B2842" t="s">
        <v>406</v>
      </c>
      <c r="C2842" t="s">
        <v>98</v>
      </c>
      <c r="D2842" t="s">
        <v>60</v>
      </c>
      <c r="E2842" t="s">
        <v>62</v>
      </c>
      <c r="F2842" s="107">
        <v>45838</v>
      </c>
      <c r="G2842" t="s">
        <v>2697</v>
      </c>
      <c r="H2842" t="s">
        <v>3421</v>
      </c>
      <c r="I2842">
        <v>0.4</v>
      </c>
      <c r="J2842">
        <v>1.0399999618530269</v>
      </c>
      <c r="O2842">
        <v>2338</v>
      </c>
      <c r="P2842">
        <v>2240</v>
      </c>
      <c r="Q2842">
        <v>14736</v>
      </c>
      <c r="R2842">
        <v>0</v>
      </c>
      <c r="AA2842">
        <v>5366</v>
      </c>
      <c r="AB2842">
        <v>14776</v>
      </c>
    </row>
    <row r="2843" spans="1:73" x14ac:dyDescent="0.3">
      <c r="A2843">
        <v>429</v>
      </c>
      <c r="B2843" t="s">
        <v>406</v>
      </c>
      <c r="C2843" t="s">
        <v>98</v>
      </c>
      <c r="D2843" t="s">
        <v>60</v>
      </c>
      <c r="E2843" t="s">
        <v>62</v>
      </c>
      <c r="F2843" s="107">
        <v>45838</v>
      </c>
      <c r="G2843" t="s">
        <v>2697</v>
      </c>
      <c r="H2843" t="s">
        <v>3423</v>
      </c>
      <c r="I2843">
        <v>0.38</v>
      </c>
      <c r="J2843">
        <v>0.34999999403953552</v>
      </c>
      <c r="O2843">
        <v>483</v>
      </c>
      <c r="P2843">
        <v>23</v>
      </c>
      <c r="Q2843">
        <v>11976</v>
      </c>
      <c r="R2843">
        <v>3010</v>
      </c>
      <c r="AA2843">
        <v>1002.36</v>
      </c>
      <c r="AB2843">
        <v>4453.6099999999997</v>
      </c>
    </row>
    <row r="2844" spans="1:73" x14ac:dyDescent="0.3">
      <c r="A2844">
        <v>429</v>
      </c>
      <c r="B2844" t="s">
        <v>406</v>
      </c>
      <c r="C2844" t="s">
        <v>98</v>
      </c>
      <c r="D2844" t="s">
        <v>60</v>
      </c>
      <c r="E2844" t="s">
        <v>62</v>
      </c>
      <c r="F2844" s="107">
        <v>45838</v>
      </c>
      <c r="G2844" t="s">
        <v>2697</v>
      </c>
      <c r="H2844" t="s">
        <v>3422</v>
      </c>
      <c r="I2844">
        <v>0.41</v>
      </c>
      <c r="J2844">
        <v>0.34999999403953552</v>
      </c>
      <c r="O2844">
        <v>387</v>
      </c>
      <c r="P2844">
        <v>810</v>
      </c>
      <c r="Q2844">
        <v>13541</v>
      </c>
      <c r="R2844">
        <v>144</v>
      </c>
      <c r="AA2844">
        <v>671.5</v>
      </c>
      <c r="AB2844">
        <v>4565.8999999999996</v>
      </c>
    </row>
    <row r="2845" spans="1:73" x14ac:dyDescent="0.3">
      <c r="A2845">
        <v>429</v>
      </c>
      <c r="B2845" t="s">
        <v>406</v>
      </c>
      <c r="C2845" t="s">
        <v>98</v>
      </c>
      <c r="D2845" t="s">
        <v>60</v>
      </c>
      <c r="E2845" t="s">
        <v>62</v>
      </c>
      <c r="F2845" s="107">
        <v>45838</v>
      </c>
      <c r="G2845" t="s">
        <v>2697</v>
      </c>
      <c r="H2845" t="s">
        <v>3424</v>
      </c>
      <c r="I2845">
        <v>0.76</v>
      </c>
      <c r="J2845">
        <v>2.999999932944775E-2</v>
      </c>
      <c r="O2845">
        <v>24</v>
      </c>
      <c r="P2845">
        <v>24</v>
      </c>
      <c r="Q2845">
        <v>3553</v>
      </c>
      <c r="R2845">
        <v>0</v>
      </c>
      <c r="AA2845">
        <v>0</v>
      </c>
      <c r="AB2845">
        <v>113.5</v>
      </c>
    </row>
    <row r="2846" spans="1:73" x14ac:dyDescent="0.3">
      <c r="A2846">
        <v>429</v>
      </c>
      <c r="B2846" t="s">
        <v>406</v>
      </c>
      <c r="C2846" t="s">
        <v>98</v>
      </c>
      <c r="D2846" t="s">
        <v>60</v>
      </c>
      <c r="E2846" t="s">
        <v>62</v>
      </c>
      <c r="F2846" s="107">
        <v>45838</v>
      </c>
      <c r="G2846" t="s">
        <v>2697</v>
      </c>
      <c r="H2846" t="s">
        <v>3427</v>
      </c>
      <c r="I2846">
        <v>0.76</v>
      </c>
      <c r="J2846">
        <v>3.160000085830688</v>
      </c>
      <c r="O2846">
        <v>12</v>
      </c>
      <c r="P2846">
        <v>10</v>
      </c>
      <c r="Q2846">
        <v>60</v>
      </c>
      <c r="R2846">
        <v>0</v>
      </c>
      <c r="AA2846">
        <v>119.68</v>
      </c>
      <c r="AB2846">
        <v>139.75</v>
      </c>
    </row>
    <row r="2847" spans="1:73" x14ac:dyDescent="0.3">
      <c r="A2847">
        <v>429</v>
      </c>
      <c r="B2847" t="s">
        <v>406</v>
      </c>
      <c r="C2847" t="s">
        <v>98</v>
      </c>
      <c r="D2847" t="s">
        <v>60</v>
      </c>
      <c r="E2847" t="s">
        <v>62</v>
      </c>
      <c r="F2847" s="107">
        <v>45838</v>
      </c>
      <c r="G2847" t="s">
        <v>2697</v>
      </c>
      <c r="H2847" t="s">
        <v>3426</v>
      </c>
      <c r="I2847">
        <v>0.76</v>
      </c>
      <c r="J2847">
        <v>0.81999999284744263</v>
      </c>
      <c r="O2847">
        <v>51</v>
      </c>
      <c r="P2847">
        <v>38</v>
      </c>
      <c r="Q2847">
        <v>189</v>
      </c>
      <c r="R2847">
        <v>0</v>
      </c>
      <c r="AA2847">
        <v>97.09</v>
      </c>
      <c r="AB2847">
        <v>130.69999999999999</v>
      </c>
    </row>
    <row r="2848" spans="1:73" x14ac:dyDescent="0.3">
      <c r="A2848">
        <v>430</v>
      </c>
      <c r="B2848" t="s">
        <v>407</v>
      </c>
      <c r="C2848" t="s">
        <v>94</v>
      </c>
      <c r="D2848" t="s">
        <v>60</v>
      </c>
      <c r="E2848" t="s">
        <v>24</v>
      </c>
      <c r="F2848" s="107">
        <v>45838</v>
      </c>
      <c r="G2848" t="s">
        <v>2698</v>
      </c>
      <c r="H2848" t="s">
        <v>3530</v>
      </c>
      <c r="I2848">
        <v>95</v>
      </c>
      <c r="J2848">
        <v>105.86000061035161</v>
      </c>
      <c r="BT2848">
        <v>7801404954</v>
      </c>
      <c r="BU2848">
        <v>8258189707</v>
      </c>
    </row>
    <row r="2849" spans="1:104" x14ac:dyDescent="0.3">
      <c r="A2849">
        <v>430</v>
      </c>
      <c r="B2849" t="s">
        <v>407</v>
      </c>
      <c r="C2849" t="s">
        <v>94</v>
      </c>
      <c r="D2849" t="s">
        <v>60</v>
      </c>
      <c r="E2849" t="s">
        <v>24</v>
      </c>
      <c r="F2849" s="107">
        <v>45838</v>
      </c>
      <c r="G2849" t="s">
        <v>2698</v>
      </c>
      <c r="H2849" t="s">
        <v>3531</v>
      </c>
      <c r="I2849">
        <v>95</v>
      </c>
      <c r="J2849">
        <v>140.3500061035156</v>
      </c>
      <c r="BT2849">
        <v>19813377903</v>
      </c>
      <c r="BU2849">
        <v>27807465798</v>
      </c>
    </row>
    <row r="2850" spans="1:104" x14ac:dyDescent="0.3">
      <c r="A2850">
        <v>430</v>
      </c>
      <c r="B2850" t="s">
        <v>407</v>
      </c>
      <c r="C2850" t="s">
        <v>94</v>
      </c>
      <c r="D2850" t="s">
        <v>60</v>
      </c>
      <c r="E2850" t="s">
        <v>24</v>
      </c>
      <c r="F2850" s="107">
        <v>45838</v>
      </c>
      <c r="G2850" t="s">
        <v>2698</v>
      </c>
      <c r="H2850" t="s">
        <v>3532</v>
      </c>
      <c r="I2850">
        <v>95</v>
      </c>
      <c r="J2850">
        <v>104.0100021362305</v>
      </c>
      <c r="BT2850">
        <v>32422336096</v>
      </c>
      <c r="BU2850">
        <v>33721059502</v>
      </c>
    </row>
    <row r="2851" spans="1:104" x14ac:dyDescent="0.3">
      <c r="A2851">
        <v>430</v>
      </c>
      <c r="B2851" t="s">
        <v>407</v>
      </c>
      <c r="C2851" t="s">
        <v>94</v>
      </c>
      <c r="D2851" t="s">
        <v>60</v>
      </c>
      <c r="E2851" t="s">
        <v>24</v>
      </c>
      <c r="F2851" s="107">
        <v>45838</v>
      </c>
      <c r="G2851" t="s">
        <v>2698</v>
      </c>
      <c r="H2851" t="s">
        <v>3533</v>
      </c>
      <c r="I2851">
        <v>95</v>
      </c>
      <c r="J2851">
        <v>106.5500030517578</v>
      </c>
      <c r="BT2851">
        <v>77159127282</v>
      </c>
      <c r="BU2851">
        <v>82213230475</v>
      </c>
    </row>
    <row r="2852" spans="1:104" x14ac:dyDescent="0.3">
      <c r="A2852">
        <v>433</v>
      </c>
      <c r="B2852" t="s">
        <v>410</v>
      </c>
      <c r="C2852" t="s">
        <v>98</v>
      </c>
      <c r="D2852" t="s">
        <v>60</v>
      </c>
      <c r="E2852" t="s">
        <v>62</v>
      </c>
      <c r="F2852" s="107">
        <v>45838</v>
      </c>
      <c r="G2852" t="s">
        <v>2699</v>
      </c>
      <c r="H2852" t="s">
        <v>3421</v>
      </c>
      <c r="I2852">
        <v>0.1</v>
      </c>
      <c r="J2852">
        <v>5.000000074505806E-2</v>
      </c>
      <c r="O2852">
        <v>2338</v>
      </c>
      <c r="P2852">
        <v>2240</v>
      </c>
      <c r="Q2852">
        <v>14736</v>
      </c>
      <c r="R2852">
        <v>0</v>
      </c>
      <c r="BV2852">
        <v>980.96</v>
      </c>
    </row>
    <row r="2853" spans="1:104" x14ac:dyDescent="0.3">
      <c r="A2853">
        <v>433</v>
      </c>
      <c r="B2853" t="s">
        <v>410</v>
      </c>
      <c r="C2853" t="s">
        <v>98</v>
      </c>
      <c r="D2853" t="s">
        <v>60</v>
      </c>
      <c r="E2853" t="s">
        <v>62</v>
      </c>
      <c r="F2853" s="107">
        <v>45838</v>
      </c>
      <c r="G2853" t="s">
        <v>2699</v>
      </c>
      <c r="H2853" t="s">
        <v>3423</v>
      </c>
      <c r="I2853">
        <v>0.05</v>
      </c>
      <c r="J2853">
        <v>0</v>
      </c>
      <c r="O2853">
        <v>483</v>
      </c>
      <c r="P2853">
        <v>23</v>
      </c>
      <c r="Q2853">
        <v>11976</v>
      </c>
      <c r="R2853">
        <v>3010</v>
      </c>
      <c r="BV2853">
        <v>57.32</v>
      </c>
    </row>
    <row r="2854" spans="1:104" x14ac:dyDescent="0.3">
      <c r="A2854">
        <v>433</v>
      </c>
      <c r="B2854" t="s">
        <v>410</v>
      </c>
      <c r="C2854" t="s">
        <v>98</v>
      </c>
      <c r="D2854" t="s">
        <v>60</v>
      </c>
      <c r="E2854" t="s">
        <v>62</v>
      </c>
      <c r="F2854" s="107">
        <v>45838</v>
      </c>
      <c r="G2854" t="s">
        <v>2699</v>
      </c>
      <c r="H2854" t="s">
        <v>3426</v>
      </c>
      <c r="I2854">
        <v>0.05</v>
      </c>
      <c r="J2854">
        <v>0</v>
      </c>
      <c r="O2854">
        <v>51</v>
      </c>
      <c r="P2854">
        <v>38</v>
      </c>
      <c r="Q2854">
        <v>189</v>
      </c>
      <c r="R2854">
        <v>0</v>
      </c>
      <c r="BV2854">
        <v>0</v>
      </c>
    </row>
    <row r="2855" spans="1:104" x14ac:dyDescent="0.3">
      <c r="A2855">
        <v>433</v>
      </c>
      <c r="B2855" t="s">
        <v>410</v>
      </c>
      <c r="C2855" t="s">
        <v>98</v>
      </c>
      <c r="D2855" t="s">
        <v>60</v>
      </c>
      <c r="E2855" t="s">
        <v>62</v>
      </c>
      <c r="F2855" s="107">
        <v>45838</v>
      </c>
      <c r="G2855" t="s">
        <v>2699</v>
      </c>
      <c r="H2855" t="s">
        <v>3422</v>
      </c>
      <c r="I2855">
        <v>0.05</v>
      </c>
      <c r="J2855">
        <v>0</v>
      </c>
      <c r="O2855">
        <v>387</v>
      </c>
      <c r="P2855">
        <v>810</v>
      </c>
      <c r="Q2855">
        <v>13541</v>
      </c>
      <c r="R2855">
        <v>144</v>
      </c>
      <c r="BV2855">
        <v>20.95</v>
      </c>
    </row>
    <row r="2856" spans="1:104" x14ac:dyDescent="0.3">
      <c r="A2856">
        <v>433</v>
      </c>
      <c r="B2856" t="s">
        <v>410</v>
      </c>
      <c r="C2856" t="s">
        <v>98</v>
      </c>
      <c r="D2856" t="s">
        <v>60</v>
      </c>
      <c r="E2856" t="s">
        <v>62</v>
      </c>
      <c r="F2856" s="107">
        <v>45838</v>
      </c>
      <c r="G2856" t="s">
        <v>2699</v>
      </c>
      <c r="H2856" t="s">
        <v>3424</v>
      </c>
      <c r="I2856">
        <v>0.05</v>
      </c>
      <c r="J2856">
        <v>0</v>
      </c>
      <c r="O2856">
        <v>24</v>
      </c>
      <c r="P2856">
        <v>24</v>
      </c>
      <c r="Q2856">
        <v>3553</v>
      </c>
      <c r="R2856">
        <v>0</v>
      </c>
      <c r="BV2856">
        <v>0.73</v>
      </c>
    </row>
    <row r="2857" spans="1:104" x14ac:dyDescent="0.3">
      <c r="A2857">
        <v>433</v>
      </c>
      <c r="B2857" t="s">
        <v>410</v>
      </c>
      <c r="C2857" t="s">
        <v>98</v>
      </c>
      <c r="D2857" t="s">
        <v>60</v>
      </c>
      <c r="E2857" t="s">
        <v>62</v>
      </c>
      <c r="F2857" s="107">
        <v>45838</v>
      </c>
      <c r="G2857" t="s">
        <v>2699</v>
      </c>
      <c r="H2857" t="s">
        <v>3427</v>
      </c>
      <c r="I2857">
        <v>0.05</v>
      </c>
      <c r="O2857">
        <v>12</v>
      </c>
      <c r="P2857">
        <v>10</v>
      </c>
      <c r="Q2857">
        <v>60</v>
      </c>
      <c r="R2857">
        <v>0</v>
      </c>
      <c r="BV2857">
        <v>0</v>
      </c>
    </row>
    <row r="2858" spans="1:104" x14ac:dyDescent="0.3">
      <c r="A2858">
        <v>435</v>
      </c>
      <c r="B2858" t="s">
        <v>412</v>
      </c>
      <c r="C2858" t="s">
        <v>98</v>
      </c>
      <c r="D2858" t="s">
        <v>60</v>
      </c>
      <c r="E2858" t="s">
        <v>24</v>
      </c>
      <c r="F2858" s="107">
        <v>45838</v>
      </c>
      <c r="G2858" t="s">
        <v>2701</v>
      </c>
      <c r="H2858" t="s">
        <v>3421</v>
      </c>
      <c r="I2858">
        <v>100</v>
      </c>
      <c r="J2858">
        <v>66.669998168945313</v>
      </c>
      <c r="BW2858">
        <v>0.15</v>
      </c>
      <c r="BX2858">
        <v>0.05</v>
      </c>
    </row>
    <row r="2859" spans="1:104" x14ac:dyDescent="0.3">
      <c r="A2859">
        <v>435</v>
      </c>
      <c r="B2859" t="s">
        <v>412</v>
      </c>
      <c r="C2859" t="s">
        <v>98</v>
      </c>
      <c r="D2859" t="s">
        <v>60</v>
      </c>
      <c r="E2859" t="s">
        <v>24</v>
      </c>
      <c r="F2859" s="107">
        <v>45838</v>
      </c>
      <c r="G2859" t="s">
        <v>2701</v>
      </c>
      <c r="H2859" t="s">
        <v>3426</v>
      </c>
      <c r="I2859">
        <v>100</v>
      </c>
      <c r="J2859">
        <v>0</v>
      </c>
      <c r="BW2859">
        <v>0</v>
      </c>
      <c r="BX2859">
        <v>0</v>
      </c>
    </row>
    <row r="2860" spans="1:104" x14ac:dyDescent="0.3">
      <c r="A2860">
        <v>435</v>
      </c>
      <c r="B2860" t="s">
        <v>412</v>
      </c>
      <c r="C2860" t="s">
        <v>98</v>
      </c>
      <c r="D2860" t="s">
        <v>60</v>
      </c>
      <c r="E2860" t="s">
        <v>24</v>
      </c>
      <c r="F2860" s="107">
        <v>45838</v>
      </c>
      <c r="G2860" t="s">
        <v>2701</v>
      </c>
      <c r="H2860" t="s">
        <v>3422</v>
      </c>
      <c r="I2860">
        <v>100</v>
      </c>
      <c r="J2860">
        <v>0</v>
      </c>
      <c r="BW2860">
        <v>0</v>
      </c>
      <c r="BX2860">
        <v>0</v>
      </c>
    </row>
    <row r="2861" spans="1:104" x14ac:dyDescent="0.3">
      <c r="A2861">
        <v>435</v>
      </c>
      <c r="B2861" t="s">
        <v>412</v>
      </c>
      <c r="C2861" t="s">
        <v>98</v>
      </c>
      <c r="D2861" t="s">
        <v>60</v>
      </c>
      <c r="E2861" t="s">
        <v>24</v>
      </c>
      <c r="F2861" s="107">
        <v>45838</v>
      </c>
      <c r="G2861" t="s">
        <v>2701</v>
      </c>
      <c r="H2861" t="s">
        <v>3424</v>
      </c>
      <c r="I2861">
        <v>100</v>
      </c>
      <c r="J2861">
        <v>100</v>
      </c>
      <c r="BW2861">
        <v>1.1000000000000001</v>
      </c>
      <c r="BX2861">
        <v>0</v>
      </c>
    </row>
    <row r="2862" spans="1:104" x14ac:dyDescent="0.3">
      <c r="A2862">
        <v>435</v>
      </c>
      <c r="B2862" t="s">
        <v>412</v>
      </c>
      <c r="C2862" t="s">
        <v>98</v>
      </c>
      <c r="D2862" t="s">
        <v>60</v>
      </c>
      <c r="E2862" t="s">
        <v>24</v>
      </c>
      <c r="F2862" s="107">
        <v>45838</v>
      </c>
      <c r="G2862" t="s">
        <v>2701</v>
      </c>
      <c r="H2862" t="s">
        <v>3423</v>
      </c>
      <c r="I2862">
        <v>100</v>
      </c>
      <c r="J2862">
        <v>100</v>
      </c>
      <c r="BW2862">
        <v>0.03</v>
      </c>
      <c r="BX2862">
        <v>0</v>
      </c>
    </row>
    <row r="2863" spans="1:104" x14ac:dyDescent="0.3">
      <c r="A2863">
        <v>439</v>
      </c>
      <c r="B2863" t="s">
        <v>415</v>
      </c>
      <c r="C2863" t="s">
        <v>323</v>
      </c>
      <c r="D2863" t="s">
        <v>60</v>
      </c>
      <c r="E2863" t="s">
        <v>24</v>
      </c>
      <c r="F2863" s="107">
        <v>45838</v>
      </c>
      <c r="G2863" t="s">
        <v>2703</v>
      </c>
      <c r="H2863" t="s">
        <v>3491</v>
      </c>
      <c r="I2863">
        <v>100</v>
      </c>
      <c r="J2863">
        <v>100</v>
      </c>
      <c r="CY2863">
        <v>342</v>
      </c>
      <c r="CZ2863">
        <v>342</v>
      </c>
    </row>
    <row r="2864" spans="1:104" x14ac:dyDescent="0.3">
      <c r="A2864">
        <v>439</v>
      </c>
      <c r="B2864" t="s">
        <v>415</v>
      </c>
      <c r="C2864" t="s">
        <v>323</v>
      </c>
      <c r="D2864" t="s">
        <v>60</v>
      </c>
      <c r="E2864" t="s">
        <v>24</v>
      </c>
      <c r="F2864" s="107">
        <v>45838</v>
      </c>
      <c r="G2864" t="s">
        <v>2703</v>
      </c>
      <c r="H2864" t="s">
        <v>3490</v>
      </c>
      <c r="I2864">
        <v>100</v>
      </c>
      <c r="J2864">
        <v>100</v>
      </c>
      <c r="CY2864">
        <v>824</v>
      </c>
      <c r="CZ2864">
        <v>824</v>
      </c>
    </row>
    <row r="2865" spans="1:151" x14ac:dyDescent="0.3">
      <c r="A2865">
        <v>440</v>
      </c>
      <c r="B2865" t="s">
        <v>416</v>
      </c>
      <c r="C2865" t="s">
        <v>323</v>
      </c>
      <c r="D2865" t="s">
        <v>60</v>
      </c>
      <c r="E2865" t="s">
        <v>24</v>
      </c>
      <c r="F2865" s="107">
        <v>45838</v>
      </c>
      <c r="G2865" t="s">
        <v>2704</v>
      </c>
      <c r="H2865" t="s">
        <v>3490</v>
      </c>
      <c r="I2865">
        <v>98</v>
      </c>
      <c r="J2865">
        <v>99.80999755859375</v>
      </c>
      <c r="DA2865">
        <v>43934</v>
      </c>
      <c r="DB2865">
        <v>44016</v>
      </c>
    </row>
    <row r="2866" spans="1:151" x14ac:dyDescent="0.3">
      <c r="A2866">
        <v>440</v>
      </c>
      <c r="B2866" t="s">
        <v>416</v>
      </c>
      <c r="C2866" t="s">
        <v>323</v>
      </c>
      <c r="D2866" t="s">
        <v>60</v>
      </c>
      <c r="E2866" t="s">
        <v>24</v>
      </c>
      <c r="F2866" s="107">
        <v>45838</v>
      </c>
      <c r="G2866" t="s">
        <v>2704</v>
      </c>
      <c r="H2866" t="s">
        <v>3491</v>
      </c>
      <c r="I2866">
        <v>98</v>
      </c>
      <c r="J2866">
        <v>99.25</v>
      </c>
      <c r="DA2866">
        <v>3717</v>
      </c>
      <c r="DB2866">
        <v>3745</v>
      </c>
    </row>
    <row r="2867" spans="1:151" x14ac:dyDescent="0.3">
      <c r="A2867">
        <v>473</v>
      </c>
      <c r="B2867" t="s">
        <v>445</v>
      </c>
      <c r="C2867" t="s">
        <v>22</v>
      </c>
      <c r="D2867" t="s">
        <v>60</v>
      </c>
      <c r="E2867" t="s">
        <v>24</v>
      </c>
      <c r="F2867" s="107">
        <v>45838</v>
      </c>
      <c r="G2867" t="s">
        <v>3932</v>
      </c>
      <c r="H2867" t="s">
        <v>3762</v>
      </c>
      <c r="I2867">
        <v>100</v>
      </c>
      <c r="J2867">
        <v>100</v>
      </c>
      <c r="DM2867">
        <v>1</v>
      </c>
      <c r="DN2867">
        <v>1</v>
      </c>
    </row>
    <row r="2868" spans="1:151" x14ac:dyDescent="0.3">
      <c r="A2868">
        <v>473</v>
      </c>
      <c r="B2868" t="s">
        <v>445</v>
      </c>
      <c r="C2868" t="s">
        <v>22</v>
      </c>
      <c r="D2868" t="s">
        <v>60</v>
      </c>
      <c r="E2868" t="s">
        <v>24</v>
      </c>
      <c r="F2868" s="107">
        <v>45838</v>
      </c>
      <c r="G2868" t="s">
        <v>3932</v>
      </c>
      <c r="H2868" t="s">
        <v>3763</v>
      </c>
      <c r="I2868">
        <v>100</v>
      </c>
      <c r="J2868">
        <v>100</v>
      </c>
      <c r="DM2868">
        <v>5</v>
      </c>
      <c r="DN2868">
        <v>5</v>
      </c>
    </row>
    <row r="2869" spans="1:151" x14ac:dyDescent="0.3">
      <c r="A2869">
        <v>473</v>
      </c>
      <c r="B2869" t="s">
        <v>445</v>
      </c>
      <c r="C2869" t="s">
        <v>22</v>
      </c>
      <c r="D2869" t="s">
        <v>60</v>
      </c>
      <c r="E2869" t="s">
        <v>24</v>
      </c>
      <c r="F2869" s="107">
        <v>45838</v>
      </c>
      <c r="G2869" t="s">
        <v>3932</v>
      </c>
      <c r="H2869" t="s">
        <v>3848</v>
      </c>
      <c r="I2869">
        <v>100</v>
      </c>
      <c r="J2869">
        <v>100</v>
      </c>
      <c r="DM2869">
        <v>66</v>
      </c>
      <c r="DN2869">
        <v>66</v>
      </c>
    </row>
    <row r="2870" spans="1:151" x14ac:dyDescent="0.3">
      <c r="A2870">
        <v>476</v>
      </c>
      <c r="B2870" t="s">
        <v>450</v>
      </c>
      <c r="C2870" t="s">
        <v>22</v>
      </c>
      <c r="D2870" t="s">
        <v>60</v>
      </c>
      <c r="E2870" t="s">
        <v>24</v>
      </c>
      <c r="F2870" s="107">
        <v>45838</v>
      </c>
      <c r="G2870" t="s">
        <v>3933</v>
      </c>
      <c r="H2870" t="s">
        <v>3762</v>
      </c>
      <c r="I2870">
        <v>100</v>
      </c>
      <c r="J2870">
        <v>100</v>
      </c>
      <c r="DQ2870">
        <v>1</v>
      </c>
      <c r="DR2870">
        <v>1</v>
      </c>
    </row>
    <row r="2871" spans="1:151" x14ac:dyDescent="0.3">
      <c r="A2871">
        <v>476</v>
      </c>
      <c r="B2871" t="s">
        <v>450</v>
      </c>
      <c r="C2871" t="s">
        <v>22</v>
      </c>
      <c r="D2871" t="s">
        <v>60</v>
      </c>
      <c r="E2871" t="s">
        <v>24</v>
      </c>
      <c r="F2871" s="107">
        <v>45838</v>
      </c>
      <c r="G2871" t="s">
        <v>3933</v>
      </c>
      <c r="H2871" t="s">
        <v>3763</v>
      </c>
      <c r="I2871">
        <v>100</v>
      </c>
      <c r="J2871">
        <v>100</v>
      </c>
      <c r="DQ2871">
        <v>5</v>
      </c>
      <c r="DR2871">
        <v>5</v>
      </c>
    </row>
    <row r="2872" spans="1:151" x14ac:dyDescent="0.3">
      <c r="A2872">
        <v>476</v>
      </c>
      <c r="B2872" t="s">
        <v>450</v>
      </c>
      <c r="C2872" t="s">
        <v>22</v>
      </c>
      <c r="D2872" t="s">
        <v>60</v>
      </c>
      <c r="E2872" t="s">
        <v>24</v>
      </c>
      <c r="F2872" s="107">
        <v>45838</v>
      </c>
      <c r="G2872" t="s">
        <v>3933</v>
      </c>
      <c r="H2872" t="s">
        <v>3848</v>
      </c>
      <c r="I2872">
        <v>100</v>
      </c>
      <c r="J2872">
        <v>0</v>
      </c>
      <c r="DQ2872">
        <v>0</v>
      </c>
      <c r="DR2872">
        <v>0</v>
      </c>
    </row>
    <row r="2873" spans="1:151" x14ac:dyDescent="0.3">
      <c r="A2873">
        <v>519</v>
      </c>
      <c r="B2873" t="s">
        <v>2349</v>
      </c>
      <c r="C2873" t="s">
        <v>362</v>
      </c>
      <c r="D2873" t="s">
        <v>60</v>
      </c>
      <c r="E2873" t="s">
        <v>24</v>
      </c>
      <c r="F2873" s="107">
        <v>45838</v>
      </c>
      <c r="G2873" t="s">
        <v>2360</v>
      </c>
      <c r="H2873" t="s">
        <v>3934</v>
      </c>
      <c r="I2873">
        <v>100</v>
      </c>
      <c r="J2873">
        <v>112.90000152587891</v>
      </c>
      <c r="EP2873">
        <v>45</v>
      </c>
      <c r="EQ2873">
        <v>39.86</v>
      </c>
    </row>
    <row r="2874" spans="1:151" x14ac:dyDescent="0.3">
      <c r="A2874">
        <v>519</v>
      </c>
      <c r="B2874" t="s">
        <v>2349</v>
      </c>
      <c r="C2874" t="s">
        <v>362</v>
      </c>
      <c r="D2874" t="s">
        <v>60</v>
      </c>
      <c r="E2874" t="s">
        <v>24</v>
      </c>
      <c r="F2874" s="107">
        <v>45838</v>
      </c>
      <c r="G2874" t="s">
        <v>2360</v>
      </c>
      <c r="H2874" t="s">
        <v>62</v>
      </c>
      <c r="I2874">
        <v>100</v>
      </c>
      <c r="J2874">
        <v>750</v>
      </c>
      <c r="EP2874">
        <v>3</v>
      </c>
      <c r="EQ2874">
        <v>0.4</v>
      </c>
    </row>
    <row r="2875" spans="1:151" x14ac:dyDescent="0.3">
      <c r="A2875">
        <v>523</v>
      </c>
      <c r="B2875" t="s">
        <v>350</v>
      </c>
      <c r="C2875" t="s">
        <v>94</v>
      </c>
      <c r="D2875" t="s">
        <v>60</v>
      </c>
      <c r="E2875" t="s">
        <v>24</v>
      </c>
      <c r="F2875" s="107">
        <v>45838</v>
      </c>
      <c r="G2875" t="s">
        <v>2374</v>
      </c>
      <c r="H2875" t="s">
        <v>530</v>
      </c>
      <c r="I2875">
        <v>95</v>
      </c>
      <c r="J2875">
        <v>126.48000335693359</v>
      </c>
      <c r="ER2875">
        <v>2655651556</v>
      </c>
      <c r="ES2875">
        <v>3358906184</v>
      </c>
    </row>
    <row r="2876" spans="1:151" x14ac:dyDescent="0.3">
      <c r="A2876">
        <v>523</v>
      </c>
      <c r="B2876" t="s">
        <v>350</v>
      </c>
      <c r="C2876" t="s">
        <v>94</v>
      </c>
      <c r="D2876" t="s">
        <v>60</v>
      </c>
      <c r="E2876" t="s">
        <v>24</v>
      </c>
      <c r="F2876" s="107">
        <v>45838</v>
      </c>
      <c r="G2876" t="s">
        <v>2374</v>
      </c>
      <c r="H2876" t="s">
        <v>3935</v>
      </c>
      <c r="I2876">
        <v>95</v>
      </c>
      <c r="J2876">
        <v>136.5899963378906</v>
      </c>
      <c r="ER2876">
        <v>2797663886</v>
      </c>
      <c r="ES2876">
        <v>3821459750</v>
      </c>
    </row>
    <row r="2877" spans="1:151" x14ac:dyDescent="0.3">
      <c r="A2877">
        <v>523</v>
      </c>
      <c r="B2877" t="s">
        <v>350</v>
      </c>
      <c r="C2877" t="s">
        <v>94</v>
      </c>
      <c r="D2877" t="s">
        <v>60</v>
      </c>
      <c r="E2877" t="s">
        <v>24</v>
      </c>
      <c r="F2877" s="107">
        <v>45838</v>
      </c>
      <c r="G2877" t="s">
        <v>2374</v>
      </c>
      <c r="H2877" t="s">
        <v>3936</v>
      </c>
      <c r="I2877">
        <v>95</v>
      </c>
      <c r="J2877">
        <v>102.5400009155273</v>
      </c>
      <c r="ER2877">
        <v>1392561870</v>
      </c>
      <c r="ES2877">
        <v>1427952335</v>
      </c>
    </row>
    <row r="2878" spans="1:151" x14ac:dyDescent="0.3">
      <c r="A2878">
        <v>524</v>
      </c>
      <c r="B2878" t="s">
        <v>397</v>
      </c>
      <c r="C2878" t="s">
        <v>87</v>
      </c>
      <c r="D2878" t="s">
        <v>60</v>
      </c>
      <c r="E2878" t="s">
        <v>24</v>
      </c>
      <c r="F2878" s="107">
        <v>45838</v>
      </c>
      <c r="G2878" t="s">
        <v>2385</v>
      </c>
      <c r="H2878" t="s">
        <v>3937</v>
      </c>
      <c r="I2878">
        <v>100</v>
      </c>
      <c r="J2878">
        <v>93.319999694824219</v>
      </c>
      <c r="ET2878">
        <v>107405</v>
      </c>
      <c r="EU2878">
        <v>115090</v>
      </c>
    </row>
    <row r="2879" spans="1:151" x14ac:dyDescent="0.3">
      <c r="A2879">
        <v>524</v>
      </c>
      <c r="B2879" t="s">
        <v>397</v>
      </c>
      <c r="C2879" t="s">
        <v>87</v>
      </c>
      <c r="D2879" t="s">
        <v>60</v>
      </c>
      <c r="E2879" t="s">
        <v>24</v>
      </c>
      <c r="F2879" s="107">
        <v>45838</v>
      </c>
      <c r="G2879" t="s">
        <v>2385</v>
      </c>
      <c r="H2879" t="s">
        <v>3938</v>
      </c>
      <c r="I2879">
        <v>100</v>
      </c>
      <c r="J2879">
        <v>112.9499969482422</v>
      </c>
      <c r="ET2879">
        <v>14925</v>
      </c>
      <c r="EU2879">
        <v>13214</v>
      </c>
    </row>
    <row r="2880" spans="1:151" x14ac:dyDescent="0.3">
      <c r="A2880">
        <v>524</v>
      </c>
      <c r="B2880" t="s">
        <v>397</v>
      </c>
      <c r="C2880" t="s">
        <v>87</v>
      </c>
      <c r="D2880" t="s">
        <v>60</v>
      </c>
      <c r="E2880" t="s">
        <v>24</v>
      </c>
      <c r="F2880" s="107">
        <v>45838</v>
      </c>
      <c r="G2880" t="s">
        <v>2385</v>
      </c>
      <c r="H2880" t="s">
        <v>3939</v>
      </c>
      <c r="I2880">
        <v>100</v>
      </c>
      <c r="J2880">
        <v>178.1199951171875</v>
      </c>
      <c r="ET2880">
        <v>5219</v>
      </c>
      <c r="EU2880">
        <v>2930</v>
      </c>
    </row>
    <row r="2881" spans="1:163" x14ac:dyDescent="0.3">
      <c r="A2881">
        <v>524</v>
      </c>
      <c r="B2881" t="s">
        <v>397</v>
      </c>
      <c r="C2881" t="s">
        <v>87</v>
      </c>
      <c r="D2881" t="s">
        <v>60</v>
      </c>
      <c r="E2881" t="s">
        <v>24</v>
      </c>
      <c r="F2881" s="107">
        <v>45838</v>
      </c>
      <c r="G2881" t="s">
        <v>2385</v>
      </c>
      <c r="H2881" t="s">
        <v>3940</v>
      </c>
      <c r="I2881">
        <v>100</v>
      </c>
      <c r="J2881">
        <v>104.61000061035161</v>
      </c>
      <c r="ET2881">
        <v>41780</v>
      </c>
      <c r="EU2881">
        <v>39937</v>
      </c>
    </row>
    <row r="2882" spans="1:163" x14ac:dyDescent="0.3">
      <c r="A2882">
        <v>524</v>
      </c>
      <c r="B2882" t="s">
        <v>397</v>
      </c>
      <c r="C2882" t="s">
        <v>87</v>
      </c>
      <c r="D2882" t="s">
        <v>60</v>
      </c>
      <c r="E2882" t="s">
        <v>24</v>
      </c>
      <c r="F2882" s="107">
        <v>45838</v>
      </c>
      <c r="G2882" t="s">
        <v>2385</v>
      </c>
      <c r="H2882" t="s">
        <v>3941</v>
      </c>
      <c r="I2882">
        <v>100</v>
      </c>
      <c r="J2882">
        <v>74.30999755859375</v>
      </c>
      <c r="ET2882">
        <v>1183</v>
      </c>
      <c r="EU2882">
        <v>1592</v>
      </c>
    </row>
    <row r="2883" spans="1:163" x14ac:dyDescent="0.3">
      <c r="A2883">
        <v>524</v>
      </c>
      <c r="B2883" t="s">
        <v>397</v>
      </c>
      <c r="C2883" t="s">
        <v>87</v>
      </c>
      <c r="D2883" t="s">
        <v>60</v>
      </c>
      <c r="E2883" t="s">
        <v>24</v>
      </c>
      <c r="F2883" s="107">
        <v>45838</v>
      </c>
      <c r="G2883" t="s">
        <v>2385</v>
      </c>
      <c r="H2883" t="s">
        <v>3942</v>
      </c>
      <c r="I2883">
        <v>100</v>
      </c>
      <c r="J2883">
        <v>221.3800048828125</v>
      </c>
      <c r="ET2883">
        <v>2143</v>
      </c>
      <c r="EU2883">
        <v>968</v>
      </c>
    </row>
    <row r="2884" spans="1:163" x14ac:dyDescent="0.3">
      <c r="A2884">
        <v>532</v>
      </c>
      <c r="B2884" t="s">
        <v>2421</v>
      </c>
      <c r="C2884" t="s">
        <v>110</v>
      </c>
      <c r="D2884" t="s">
        <v>60</v>
      </c>
      <c r="E2884" t="s">
        <v>24</v>
      </c>
      <c r="F2884" s="107">
        <v>45838</v>
      </c>
      <c r="G2884" t="s">
        <v>2430</v>
      </c>
      <c r="H2884" t="s">
        <v>262</v>
      </c>
      <c r="I2884">
        <v>100</v>
      </c>
      <c r="J2884">
        <v>132</v>
      </c>
      <c r="EV2884">
        <v>66</v>
      </c>
      <c r="EW2884">
        <v>50</v>
      </c>
    </row>
    <row r="2885" spans="1:163" x14ac:dyDescent="0.3">
      <c r="A2885">
        <v>532</v>
      </c>
      <c r="B2885" t="s">
        <v>2421</v>
      </c>
      <c r="C2885" t="s">
        <v>110</v>
      </c>
      <c r="D2885" t="s">
        <v>60</v>
      </c>
      <c r="E2885" t="s">
        <v>24</v>
      </c>
      <c r="F2885" s="107">
        <v>45838</v>
      </c>
      <c r="G2885" t="s">
        <v>2430</v>
      </c>
      <c r="H2885" t="s">
        <v>268</v>
      </c>
      <c r="I2885">
        <v>100</v>
      </c>
      <c r="J2885">
        <v>136</v>
      </c>
      <c r="EV2885">
        <v>136</v>
      </c>
      <c r="EW2885">
        <v>100</v>
      </c>
    </row>
    <row r="2886" spans="1:163" x14ac:dyDescent="0.3">
      <c r="A2886">
        <v>532</v>
      </c>
      <c r="B2886" t="s">
        <v>2421</v>
      </c>
      <c r="C2886" t="s">
        <v>110</v>
      </c>
      <c r="D2886" t="s">
        <v>60</v>
      </c>
      <c r="E2886" t="s">
        <v>24</v>
      </c>
      <c r="F2886" s="107">
        <v>45838</v>
      </c>
      <c r="G2886" t="s">
        <v>2430</v>
      </c>
      <c r="H2886" t="s">
        <v>269</v>
      </c>
      <c r="I2886">
        <v>100</v>
      </c>
      <c r="J2886">
        <v>100</v>
      </c>
      <c r="EV2886">
        <v>6</v>
      </c>
      <c r="EW2886">
        <v>6</v>
      </c>
    </row>
    <row r="2887" spans="1:163" x14ac:dyDescent="0.3">
      <c r="A2887">
        <v>532</v>
      </c>
      <c r="B2887" t="s">
        <v>2421</v>
      </c>
      <c r="C2887" t="s">
        <v>110</v>
      </c>
      <c r="D2887" t="s">
        <v>60</v>
      </c>
      <c r="E2887" t="s">
        <v>24</v>
      </c>
      <c r="F2887" s="107">
        <v>45838</v>
      </c>
      <c r="G2887" t="s">
        <v>2430</v>
      </c>
      <c r="H2887" t="s">
        <v>270</v>
      </c>
      <c r="I2887">
        <v>100</v>
      </c>
      <c r="J2887">
        <v>132</v>
      </c>
      <c r="EV2887">
        <v>33</v>
      </c>
      <c r="EW2887">
        <v>25</v>
      </c>
    </row>
    <row r="2888" spans="1:163" x14ac:dyDescent="0.3">
      <c r="A2888">
        <v>533</v>
      </c>
      <c r="B2888" t="s">
        <v>2432</v>
      </c>
      <c r="C2888" t="s">
        <v>110</v>
      </c>
      <c r="D2888" t="s">
        <v>60</v>
      </c>
      <c r="E2888" t="s">
        <v>24</v>
      </c>
      <c r="F2888" s="107">
        <v>45838</v>
      </c>
      <c r="G2888" t="s">
        <v>2442</v>
      </c>
      <c r="H2888" t="s">
        <v>266</v>
      </c>
      <c r="I2888">
        <v>100</v>
      </c>
      <c r="J2888">
        <v>103.75</v>
      </c>
      <c r="EX2888">
        <v>80</v>
      </c>
      <c r="EY2888">
        <v>83</v>
      </c>
    </row>
    <row r="2889" spans="1:163" x14ac:dyDescent="0.3">
      <c r="A2889">
        <v>533</v>
      </c>
      <c r="B2889" t="s">
        <v>2432</v>
      </c>
      <c r="C2889" t="s">
        <v>110</v>
      </c>
      <c r="D2889" t="s">
        <v>60</v>
      </c>
      <c r="E2889" t="s">
        <v>24</v>
      </c>
      <c r="F2889" s="107">
        <v>45838</v>
      </c>
      <c r="G2889" t="s">
        <v>2442</v>
      </c>
      <c r="H2889" t="s">
        <v>3943</v>
      </c>
      <c r="I2889">
        <v>100</v>
      </c>
      <c r="J2889">
        <v>127</v>
      </c>
      <c r="EX2889">
        <v>800</v>
      </c>
      <c r="EY2889">
        <v>1016</v>
      </c>
    </row>
    <row r="2890" spans="1:163" x14ac:dyDescent="0.3">
      <c r="A2890">
        <v>534</v>
      </c>
      <c r="B2890" t="s">
        <v>2444</v>
      </c>
      <c r="C2890" t="s">
        <v>110</v>
      </c>
      <c r="D2890" t="s">
        <v>60</v>
      </c>
      <c r="E2890" t="s">
        <v>24</v>
      </c>
      <c r="F2890" s="107">
        <v>45838</v>
      </c>
      <c r="G2890" t="s">
        <v>2454</v>
      </c>
      <c r="H2890" t="s">
        <v>267</v>
      </c>
      <c r="I2890">
        <v>100</v>
      </c>
      <c r="J2890">
        <v>103</v>
      </c>
      <c r="EZ2890">
        <v>100</v>
      </c>
      <c r="FA2890">
        <v>103</v>
      </c>
    </row>
    <row r="2891" spans="1:163" x14ac:dyDescent="0.3">
      <c r="A2891">
        <v>534</v>
      </c>
      <c r="B2891" t="s">
        <v>2444</v>
      </c>
      <c r="C2891" t="s">
        <v>110</v>
      </c>
      <c r="D2891" t="s">
        <v>60</v>
      </c>
      <c r="E2891" t="s">
        <v>24</v>
      </c>
      <c r="F2891" s="107">
        <v>45838</v>
      </c>
      <c r="G2891" t="s">
        <v>2454</v>
      </c>
      <c r="H2891" t="s">
        <v>3944</v>
      </c>
      <c r="I2891">
        <v>100</v>
      </c>
      <c r="J2891">
        <v>137.19999694824219</v>
      </c>
      <c r="EZ2891">
        <v>1000</v>
      </c>
      <c r="FA2891">
        <v>1372</v>
      </c>
    </row>
    <row r="2892" spans="1:163" x14ac:dyDescent="0.3">
      <c r="A2892">
        <v>535</v>
      </c>
      <c r="B2892" t="s">
        <v>2456</v>
      </c>
      <c r="C2892" t="s">
        <v>110</v>
      </c>
      <c r="D2892" t="s">
        <v>60</v>
      </c>
      <c r="E2892" t="s">
        <v>24</v>
      </c>
      <c r="F2892" s="107">
        <v>45838</v>
      </c>
      <c r="G2892" t="s">
        <v>2466</v>
      </c>
      <c r="H2892" t="s">
        <v>3945</v>
      </c>
      <c r="I2892">
        <v>100</v>
      </c>
      <c r="J2892">
        <v>151.25</v>
      </c>
      <c r="FB2892">
        <v>80</v>
      </c>
      <c r="FC2892">
        <v>121</v>
      </c>
    </row>
    <row r="2893" spans="1:163" x14ac:dyDescent="0.3">
      <c r="A2893">
        <v>535</v>
      </c>
      <c r="B2893" t="s">
        <v>2456</v>
      </c>
      <c r="C2893" t="s">
        <v>110</v>
      </c>
      <c r="D2893" t="s">
        <v>60</v>
      </c>
      <c r="E2893" t="s">
        <v>24</v>
      </c>
      <c r="F2893" s="107">
        <v>45838</v>
      </c>
      <c r="G2893" t="s">
        <v>2466</v>
      </c>
      <c r="H2893" t="s">
        <v>263</v>
      </c>
      <c r="I2893">
        <v>100</v>
      </c>
      <c r="J2893">
        <v>111.4300003051758</v>
      </c>
      <c r="FB2893">
        <v>70</v>
      </c>
      <c r="FC2893">
        <v>78</v>
      </c>
    </row>
    <row r="2894" spans="1:163" x14ac:dyDescent="0.3">
      <c r="A2894">
        <v>536</v>
      </c>
      <c r="B2894" t="s">
        <v>2468</v>
      </c>
      <c r="C2894" t="s">
        <v>110</v>
      </c>
      <c r="D2894" t="s">
        <v>60</v>
      </c>
      <c r="E2894" t="s">
        <v>24</v>
      </c>
      <c r="F2894" s="107">
        <v>45838</v>
      </c>
      <c r="G2894" t="s">
        <v>2478</v>
      </c>
      <c r="H2894" t="s">
        <v>264</v>
      </c>
      <c r="I2894">
        <v>100</v>
      </c>
      <c r="J2894">
        <v>111.4300003051758</v>
      </c>
      <c r="FD2894">
        <v>70</v>
      </c>
      <c r="FE2894">
        <v>78</v>
      </c>
    </row>
    <row r="2895" spans="1:163" x14ac:dyDescent="0.3">
      <c r="A2895">
        <v>536</v>
      </c>
      <c r="B2895" t="s">
        <v>2468</v>
      </c>
      <c r="C2895" t="s">
        <v>110</v>
      </c>
      <c r="D2895" t="s">
        <v>60</v>
      </c>
      <c r="E2895" t="s">
        <v>24</v>
      </c>
      <c r="F2895" s="107">
        <v>45838</v>
      </c>
      <c r="G2895" t="s">
        <v>2478</v>
      </c>
      <c r="H2895" t="s">
        <v>3946</v>
      </c>
      <c r="I2895">
        <v>100</v>
      </c>
      <c r="J2895">
        <v>107.5</v>
      </c>
      <c r="FD2895">
        <v>80</v>
      </c>
      <c r="FE2895">
        <v>86</v>
      </c>
    </row>
    <row r="2896" spans="1:163" x14ac:dyDescent="0.3">
      <c r="A2896">
        <v>543</v>
      </c>
      <c r="B2896" t="s">
        <v>2503</v>
      </c>
      <c r="C2896" t="s">
        <v>127</v>
      </c>
      <c r="D2896" t="s">
        <v>60</v>
      </c>
      <c r="E2896" t="s">
        <v>24</v>
      </c>
      <c r="F2896" s="107">
        <v>45838</v>
      </c>
      <c r="G2896" t="s">
        <v>2513</v>
      </c>
      <c r="H2896" t="s">
        <v>3947</v>
      </c>
      <c r="J2896">
        <v>7.4000000953674316</v>
      </c>
      <c r="FF2896">
        <v>37000</v>
      </c>
      <c r="FG2896">
        <v>5000</v>
      </c>
    </row>
    <row r="2897" spans="1:165" x14ac:dyDescent="0.3">
      <c r="A2897">
        <v>543</v>
      </c>
      <c r="B2897" t="s">
        <v>2503</v>
      </c>
      <c r="C2897" t="s">
        <v>127</v>
      </c>
      <c r="D2897" t="s">
        <v>60</v>
      </c>
      <c r="E2897" t="s">
        <v>24</v>
      </c>
      <c r="F2897" s="107">
        <v>45838</v>
      </c>
      <c r="G2897" t="s">
        <v>2513</v>
      </c>
      <c r="H2897" t="s">
        <v>3948</v>
      </c>
      <c r="J2897">
        <v>6.8499999046325684</v>
      </c>
      <c r="FF2897">
        <v>8900</v>
      </c>
      <c r="FG2897">
        <v>1300</v>
      </c>
    </row>
    <row r="2898" spans="1:165" x14ac:dyDescent="0.3">
      <c r="A2898">
        <v>544</v>
      </c>
      <c r="B2898" t="s">
        <v>2514</v>
      </c>
      <c r="C2898" t="s">
        <v>374</v>
      </c>
      <c r="D2898" t="s">
        <v>60</v>
      </c>
      <c r="E2898" t="s">
        <v>24</v>
      </c>
      <c r="F2898" s="107">
        <v>45838</v>
      </c>
      <c r="G2898" t="s">
        <v>2524</v>
      </c>
      <c r="H2898" t="s">
        <v>3949</v>
      </c>
      <c r="I2898">
        <v>100</v>
      </c>
      <c r="J2898">
        <v>200</v>
      </c>
      <c r="FH2898">
        <v>1</v>
      </c>
      <c r="FI2898">
        <v>2</v>
      </c>
    </row>
    <row r="2899" spans="1:165" x14ac:dyDescent="0.3">
      <c r="A2899">
        <v>544</v>
      </c>
      <c r="B2899" t="s">
        <v>2514</v>
      </c>
      <c r="C2899" t="s">
        <v>374</v>
      </c>
      <c r="D2899" t="s">
        <v>60</v>
      </c>
      <c r="E2899" t="s">
        <v>24</v>
      </c>
      <c r="F2899" s="107">
        <v>45838</v>
      </c>
      <c r="G2899" t="s">
        <v>2524</v>
      </c>
      <c r="H2899" t="s">
        <v>3950</v>
      </c>
      <c r="I2899">
        <v>100</v>
      </c>
      <c r="J2899">
        <v>400</v>
      </c>
      <c r="FH2899">
        <v>1</v>
      </c>
      <c r="FI2899">
        <v>4</v>
      </c>
    </row>
    <row r="2900" spans="1:165" x14ac:dyDescent="0.3">
      <c r="A2900">
        <v>544</v>
      </c>
      <c r="B2900" t="s">
        <v>2514</v>
      </c>
      <c r="C2900" t="s">
        <v>374</v>
      </c>
      <c r="D2900" t="s">
        <v>60</v>
      </c>
      <c r="E2900" t="s">
        <v>24</v>
      </c>
      <c r="F2900" s="107">
        <v>45838</v>
      </c>
      <c r="G2900" t="s">
        <v>2524</v>
      </c>
      <c r="H2900" t="s">
        <v>3951</v>
      </c>
      <c r="I2900">
        <v>100</v>
      </c>
      <c r="J2900">
        <v>100</v>
      </c>
      <c r="FH2900">
        <v>1</v>
      </c>
      <c r="FI2900">
        <v>1</v>
      </c>
    </row>
    <row r="2901" spans="1:165" x14ac:dyDescent="0.3">
      <c r="A2901">
        <v>544</v>
      </c>
      <c r="B2901" t="s">
        <v>2514</v>
      </c>
      <c r="C2901" t="s">
        <v>374</v>
      </c>
      <c r="D2901" t="s">
        <v>60</v>
      </c>
      <c r="E2901" t="s">
        <v>24</v>
      </c>
      <c r="F2901" s="107">
        <v>45838</v>
      </c>
      <c r="G2901" t="s">
        <v>2524</v>
      </c>
      <c r="H2901" t="s">
        <v>3952</v>
      </c>
      <c r="I2901">
        <v>100</v>
      </c>
      <c r="J2901">
        <v>300</v>
      </c>
      <c r="FH2901">
        <v>1</v>
      </c>
      <c r="FI2901">
        <v>3</v>
      </c>
    </row>
    <row r="2902" spans="1:165" x14ac:dyDescent="0.3">
      <c r="A2902">
        <v>213</v>
      </c>
      <c r="B2902" t="s">
        <v>151</v>
      </c>
      <c r="C2902" t="s">
        <v>98</v>
      </c>
      <c r="D2902" t="s">
        <v>54</v>
      </c>
      <c r="E2902" t="s">
        <v>24</v>
      </c>
      <c r="F2902" s="107">
        <v>45838</v>
      </c>
      <c r="G2902" t="s">
        <v>1050</v>
      </c>
      <c r="H2902" t="s">
        <v>3454</v>
      </c>
      <c r="I2902">
        <v>90</v>
      </c>
      <c r="J2902">
        <v>94.550003051757813</v>
      </c>
      <c r="AW2902">
        <v>55</v>
      </c>
      <c r="AX2902">
        <v>52</v>
      </c>
    </row>
    <row r="2903" spans="1:165" x14ac:dyDescent="0.3">
      <c r="A2903">
        <v>213</v>
      </c>
      <c r="B2903" t="s">
        <v>151</v>
      </c>
      <c r="C2903" t="s">
        <v>98</v>
      </c>
      <c r="D2903" t="s">
        <v>54</v>
      </c>
      <c r="E2903" t="s">
        <v>24</v>
      </c>
      <c r="F2903" s="107">
        <v>45838</v>
      </c>
      <c r="G2903" t="s">
        <v>1050</v>
      </c>
      <c r="H2903" t="s">
        <v>3449</v>
      </c>
      <c r="I2903">
        <v>90</v>
      </c>
      <c r="J2903">
        <v>100</v>
      </c>
      <c r="AW2903">
        <v>6</v>
      </c>
      <c r="AX2903">
        <v>6</v>
      </c>
    </row>
    <row r="2904" spans="1:165" x14ac:dyDescent="0.3">
      <c r="A2904">
        <v>213</v>
      </c>
      <c r="B2904" t="s">
        <v>151</v>
      </c>
      <c r="C2904" t="s">
        <v>98</v>
      </c>
      <c r="D2904" t="s">
        <v>54</v>
      </c>
      <c r="E2904" t="s">
        <v>24</v>
      </c>
      <c r="F2904" s="107">
        <v>45838</v>
      </c>
      <c r="G2904" t="s">
        <v>1050</v>
      </c>
      <c r="H2904" t="s">
        <v>3450</v>
      </c>
      <c r="I2904">
        <v>90</v>
      </c>
      <c r="J2904">
        <v>100</v>
      </c>
      <c r="AW2904">
        <v>25</v>
      </c>
      <c r="AX2904">
        <v>25</v>
      </c>
    </row>
    <row r="2905" spans="1:165" x14ac:dyDescent="0.3">
      <c r="A2905">
        <v>213</v>
      </c>
      <c r="B2905" t="s">
        <v>151</v>
      </c>
      <c r="C2905" t="s">
        <v>98</v>
      </c>
      <c r="D2905" t="s">
        <v>54</v>
      </c>
      <c r="E2905" t="s">
        <v>24</v>
      </c>
      <c r="F2905" s="107">
        <v>45838</v>
      </c>
      <c r="G2905" t="s">
        <v>1050</v>
      </c>
      <c r="H2905" t="s">
        <v>3451</v>
      </c>
      <c r="I2905">
        <v>90</v>
      </c>
      <c r="J2905">
        <v>100</v>
      </c>
      <c r="AW2905">
        <v>3</v>
      </c>
      <c r="AX2905">
        <v>3</v>
      </c>
    </row>
    <row r="2906" spans="1:165" x14ac:dyDescent="0.3">
      <c r="A2906">
        <v>213</v>
      </c>
      <c r="B2906" t="s">
        <v>151</v>
      </c>
      <c r="C2906" t="s">
        <v>98</v>
      </c>
      <c r="D2906" t="s">
        <v>54</v>
      </c>
      <c r="E2906" t="s">
        <v>24</v>
      </c>
      <c r="F2906" s="107">
        <v>45838</v>
      </c>
      <c r="G2906" t="s">
        <v>1050</v>
      </c>
      <c r="H2906" t="s">
        <v>3536</v>
      </c>
      <c r="I2906">
        <v>90</v>
      </c>
      <c r="J2906">
        <v>100</v>
      </c>
      <c r="AW2906">
        <v>10</v>
      </c>
      <c r="AX2906">
        <v>10</v>
      </c>
    </row>
    <row r="2907" spans="1:165" x14ac:dyDescent="0.3">
      <c r="A2907">
        <v>213</v>
      </c>
      <c r="B2907" t="s">
        <v>151</v>
      </c>
      <c r="C2907" t="s">
        <v>98</v>
      </c>
      <c r="D2907" t="s">
        <v>54</v>
      </c>
      <c r="E2907" t="s">
        <v>24</v>
      </c>
      <c r="F2907" s="107">
        <v>45838</v>
      </c>
      <c r="G2907" t="s">
        <v>1050</v>
      </c>
      <c r="H2907" t="s">
        <v>3537</v>
      </c>
      <c r="I2907">
        <v>90</v>
      </c>
      <c r="J2907">
        <v>0</v>
      </c>
      <c r="AW2907">
        <v>0</v>
      </c>
      <c r="AX2907">
        <v>0</v>
      </c>
    </row>
    <row r="2908" spans="1:165" x14ac:dyDescent="0.3">
      <c r="A2908">
        <v>213</v>
      </c>
      <c r="B2908" t="s">
        <v>151</v>
      </c>
      <c r="C2908" t="s">
        <v>98</v>
      </c>
      <c r="D2908" t="s">
        <v>54</v>
      </c>
      <c r="E2908" t="s">
        <v>24</v>
      </c>
      <c r="F2908" s="107">
        <v>45838</v>
      </c>
      <c r="G2908" t="s">
        <v>1050</v>
      </c>
      <c r="H2908" t="s">
        <v>3452</v>
      </c>
      <c r="I2908">
        <v>90</v>
      </c>
      <c r="J2908">
        <v>78.949996948242188</v>
      </c>
      <c r="AW2908">
        <v>19</v>
      </c>
      <c r="AX2908">
        <v>15</v>
      </c>
    </row>
    <row r="2909" spans="1:165" x14ac:dyDescent="0.3">
      <c r="A2909">
        <v>213</v>
      </c>
      <c r="B2909" t="s">
        <v>151</v>
      </c>
      <c r="C2909" t="s">
        <v>98</v>
      </c>
      <c r="D2909" t="s">
        <v>54</v>
      </c>
      <c r="E2909" t="s">
        <v>24</v>
      </c>
      <c r="F2909" s="107">
        <v>45838</v>
      </c>
      <c r="G2909" t="s">
        <v>1050</v>
      </c>
      <c r="H2909" t="s">
        <v>3453</v>
      </c>
      <c r="I2909">
        <v>90</v>
      </c>
      <c r="J2909">
        <v>88.889999389648438</v>
      </c>
      <c r="AW2909">
        <v>18</v>
      </c>
      <c r="AX2909">
        <v>16</v>
      </c>
    </row>
    <row r="2910" spans="1:165" x14ac:dyDescent="0.3">
      <c r="A2910">
        <v>238</v>
      </c>
      <c r="B2910" t="s">
        <v>177</v>
      </c>
      <c r="C2910" t="s">
        <v>98</v>
      </c>
      <c r="D2910" t="s">
        <v>54</v>
      </c>
      <c r="E2910" t="s">
        <v>24</v>
      </c>
      <c r="F2910" s="107">
        <v>45838</v>
      </c>
      <c r="G2910" t="s">
        <v>1240</v>
      </c>
      <c r="H2910" t="s">
        <v>3456</v>
      </c>
      <c r="I2910">
        <v>90</v>
      </c>
      <c r="J2910">
        <v>90.629997253417969</v>
      </c>
      <c r="AY2910">
        <v>29</v>
      </c>
      <c r="AZ2910">
        <v>32</v>
      </c>
    </row>
    <row r="2911" spans="1:165" x14ac:dyDescent="0.3">
      <c r="A2911">
        <v>238</v>
      </c>
      <c r="B2911" t="s">
        <v>177</v>
      </c>
      <c r="C2911" t="s">
        <v>98</v>
      </c>
      <c r="D2911" t="s">
        <v>54</v>
      </c>
      <c r="E2911" t="s">
        <v>24</v>
      </c>
      <c r="F2911" s="107">
        <v>45838</v>
      </c>
      <c r="G2911" t="s">
        <v>1240</v>
      </c>
      <c r="H2911" t="s">
        <v>3457</v>
      </c>
      <c r="I2911">
        <v>90</v>
      </c>
      <c r="J2911">
        <v>92.30999755859375</v>
      </c>
      <c r="AY2911">
        <v>12</v>
      </c>
      <c r="AZ2911">
        <v>13</v>
      </c>
    </row>
    <row r="2912" spans="1:165" x14ac:dyDescent="0.3">
      <c r="A2912">
        <v>238</v>
      </c>
      <c r="B2912" t="s">
        <v>177</v>
      </c>
      <c r="C2912" t="s">
        <v>98</v>
      </c>
      <c r="D2912" t="s">
        <v>54</v>
      </c>
      <c r="E2912" t="s">
        <v>24</v>
      </c>
      <c r="F2912" s="107">
        <v>45838</v>
      </c>
      <c r="G2912" t="s">
        <v>1240</v>
      </c>
      <c r="H2912" t="s">
        <v>3458</v>
      </c>
      <c r="I2912">
        <v>90</v>
      </c>
      <c r="J2912">
        <v>100</v>
      </c>
      <c r="AY2912">
        <v>5</v>
      </c>
      <c r="AZ2912">
        <v>5</v>
      </c>
    </row>
    <row r="2913" spans="1:79" x14ac:dyDescent="0.3">
      <c r="A2913">
        <v>238</v>
      </c>
      <c r="B2913" t="s">
        <v>177</v>
      </c>
      <c r="C2913" t="s">
        <v>98</v>
      </c>
      <c r="D2913" t="s">
        <v>54</v>
      </c>
      <c r="E2913" t="s">
        <v>24</v>
      </c>
      <c r="F2913" s="107">
        <v>45838</v>
      </c>
      <c r="G2913" t="s">
        <v>1240</v>
      </c>
      <c r="H2913" t="s">
        <v>3459</v>
      </c>
      <c r="I2913">
        <v>90</v>
      </c>
      <c r="J2913">
        <v>100</v>
      </c>
      <c r="AY2913">
        <v>5</v>
      </c>
      <c r="AZ2913">
        <v>5</v>
      </c>
    </row>
    <row r="2914" spans="1:79" x14ac:dyDescent="0.3">
      <c r="A2914">
        <v>238</v>
      </c>
      <c r="B2914" t="s">
        <v>177</v>
      </c>
      <c r="C2914" t="s">
        <v>98</v>
      </c>
      <c r="D2914" t="s">
        <v>54</v>
      </c>
      <c r="E2914" t="s">
        <v>24</v>
      </c>
      <c r="F2914" s="107">
        <v>45838</v>
      </c>
      <c r="G2914" t="s">
        <v>1240</v>
      </c>
      <c r="H2914" t="s">
        <v>3539</v>
      </c>
      <c r="I2914">
        <v>90</v>
      </c>
      <c r="J2914">
        <v>0</v>
      </c>
      <c r="AY2914">
        <v>0</v>
      </c>
      <c r="AZ2914">
        <v>0</v>
      </c>
    </row>
    <row r="2915" spans="1:79" x14ac:dyDescent="0.3">
      <c r="A2915">
        <v>238</v>
      </c>
      <c r="B2915" t="s">
        <v>177</v>
      </c>
      <c r="C2915" t="s">
        <v>98</v>
      </c>
      <c r="D2915" t="s">
        <v>54</v>
      </c>
      <c r="E2915" t="s">
        <v>24</v>
      </c>
      <c r="F2915" s="107">
        <v>45838</v>
      </c>
      <c r="G2915" t="s">
        <v>1240</v>
      </c>
      <c r="H2915" t="s">
        <v>3460</v>
      </c>
      <c r="I2915">
        <v>90</v>
      </c>
      <c r="J2915">
        <v>100</v>
      </c>
      <c r="AY2915">
        <v>3</v>
      </c>
      <c r="AZ2915">
        <v>3</v>
      </c>
    </row>
    <row r="2916" spans="1:79" x14ac:dyDescent="0.3">
      <c r="A2916">
        <v>238</v>
      </c>
      <c r="B2916" t="s">
        <v>177</v>
      </c>
      <c r="C2916" t="s">
        <v>98</v>
      </c>
      <c r="D2916" t="s">
        <v>54</v>
      </c>
      <c r="E2916" t="s">
        <v>24</v>
      </c>
      <c r="F2916" s="107">
        <v>45838</v>
      </c>
      <c r="G2916" t="s">
        <v>1240</v>
      </c>
      <c r="H2916" t="s">
        <v>3540</v>
      </c>
      <c r="I2916">
        <v>90</v>
      </c>
      <c r="J2916">
        <v>0</v>
      </c>
      <c r="AY2916">
        <v>0</v>
      </c>
      <c r="AZ2916">
        <v>0</v>
      </c>
    </row>
    <row r="2917" spans="1:79" x14ac:dyDescent="0.3">
      <c r="A2917">
        <v>238</v>
      </c>
      <c r="B2917" t="s">
        <v>177</v>
      </c>
      <c r="C2917" t="s">
        <v>98</v>
      </c>
      <c r="D2917" t="s">
        <v>54</v>
      </c>
      <c r="E2917" t="s">
        <v>24</v>
      </c>
      <c r="F2917" s="107">
        <v>45838</v>
      </c>
      <c r="G2917" t="s">
        <v>1240</v>
      </c>
      <c r="H2917" t="s">
        <v>3461</v>
      </c>
      <c r="I2917">
        <v>90</v>
      </c>
      <c r="J2917">
        <v>60</v>
      </c>
      <c r="AY2917">
        <v>3</v>
      </c>
      <c r="AZ2917">
        <v>5</v>
      </c>
    </row>
    <row r="2918" spans="1:79" x14ac:dyDescent="0.3">
      <c r="A2918">
        <v>306</v>
      </c>
      <c r="B2918" t="s">
        <v>260</v>
      </c>
      <c r="C2918" t="s">
        <v>194</v>
      </c>
      <c r="D2918" t="s">
        <v>54</v>
      </c>
      <c r="E2918" t="s">
        <v>24</v>
      </c>
      <c r="F2918" s="107">
        <v>45838</v>
      </c>
      <c r="G2918" t="s">
        <v>1457</v>
      </c>
      <c r="H2918" t="s">
        <v>26</v>
      </c>
      <c r="I2918">
        <v>100</v>
      </c>
      <c r="J2918">
        <v>104</v>
      </c>
      <c r="BY2918">
        <v>104</v>
      </c>
    </row>
    <row r="2919" spans="1:79" x14ac:dyDescent="0.3">
      <c r="A2919">
        <v>306</v>
      </c>
      <c r="B2919" t="s">
        <v>260</v>
      </c>
      <c r="C2919" t="s">
        <v>194</v>
      </c>
      <c r="D2919" t="s">
        <v>54</v>
      </c>
      <c r="E2919" t="s">
        <v>24</v>
      </c>
      <c r="F2919" s="107">
        <v>45838</v>
      </c>
      <c r="G2919" t="s">
        <v>1457</v>
      </c>
      <c r="H2919" t="s">
        <v>3543</v>
      </c>
      <c r="I2919">
        <v>100</v>
      </c>
      <c r="J2919">
        <v>127</v>
      </c>
      <c r="BY2919">
        <v>127</v>
      </c>
    </row>
    <row r="2920" spans="1:79" x14ac:dyDescent="0.3">
      <c r="A2920">
        <v>306</v>
      </c>
      <c r="B2920" t="s">
        <v>260</v>
      </c>
      <c r="C2920" t="s">
        <v>194</v>
      </c>
      <c r="D2920" t="s">
        <v>54</v>
      </c>
      <c r="E2920" t="s">
        <v>24</v>
      </c>
      <c r="F2920" s="107">
        <v>45838</v>
      </c>
      <c r="G2920" t="s">
        <v>1457</v>
      </c>
      <c r="H2920" t="s">
        <v>3542</v>
      </c>
      <c r="I2920">
        <v>100</v>
      </c>
      <c r="J2920">
        <v>102</v>
      </c>
      <c r="BY2920">
        <v>102</v>
      </c>
    </row>
    <row r="2921" spans="1:79" x14ac:dyDescent="0.3">
      <c r="A2921">
        <v>306</v>
      </c>
      <c r="B2921" t="s">
        <v>260</v>
      </c>
      <c r="C2921" t="s">
        <v>194</v>
      </c>
      <c r="D2921" t="s">
        <v>54</v>
      </c>
      <c r="E2921" t="s">
        <v>24</v>
      </c>
      <c r="F2921" s="107">
        <v>45838</v>
      </c>
      <c r="G2921" t="s">
        <v>1457</v>
      </c>
      <c r="H2921" t="s">
        <v>51</v>
      </c>
      <c r="I2921">
        <v>100</v>
      </c>
      <c r="J2921">
        <v>106</v>
      </c>
      <c r="BY2921">
        <v>106</v>
      </c>
    </row>
    <row r="2922" spans="1:79" x14ac:dyDescent="0.3">
      <c r="A2922">
        <v>306</v>
      </c>
      <c r="B2922" t="s">
        <v>260</v>
      </c>
      <c r="C2922" t="s">
        <v>194</v>
      </c>
      <c r="D2922" t="s">
        <v>54</v>
      </c>
      <c r="E2922" t="s">
        <v>24</v>
      </c>
      <c r="F2922" s="107">
        <v>45838</v>
      </c>
      <c r="G2922" t="s">
        <v>1457</v>
      </c>
      <c r="H2922" t="s">
        <v>34</v>
      </c>
      <c r="I2922">
        <v>100</v>
      </c>
      <c r="J2922">
        <v>108</v>
      </c>
      <c r="BY2922">
        <v>108</v>
      </c>
    </row>
    <row r="2923" spans="1:79" x14ac:dyDescent="0.3">
      <c r="A2923">
        <v>306</v>
      </c>
      <c r="B2923" t="s">
        <v>260</v>
      </c>
      <c r="C2923" t="s">
        <v>194</v>
      </c>
      <c r="D2923" t="s">
        <v>54</v>
      </c>
      <c r="E2923" t="s">
        <v>24</v>
      </c>
      <c r="F2923" s="107">
        <v>45838</v>
      </c>
      <c r="G2923" t="s">
        <v>1457</v>
      </c>
      <c r="H2923" t="s">
        <v>56</v>
      </c>
      <c r="I2923">
        <v>100</v>
      </c>
      <c r="J2923">
        <v>105</v>
      </c>
      <c r="BY2923">
        <v>105</v>
      </c>
    </row>
    <row r="2924" spans="1:79" x14ac:dyDescent="0.3">
      <c r="A2924">
        <v>373</v>
      </c>
      <c r="B2924" t="s">
        <v>336</v>
      </c>
      <c r="C2924" t="s">
        <v>198</v>
      </c>
      <c r="D2924" t="s">
        <v>54</v>
      </c>
      <c r="E2924" t="s">
        <v>24</v>
      </c>
      <c r="F2924" s="107">
        <v>45838</v>
      </c>
      <c r="G2924" t="s">
        <v>1551</v>
      </c>
      <c r="H2924" t="s">
        <v>56</v>
      </c>
      <c r="I2924">
        <v>100</v>
      </c>
      <c r="J2924">
        <v>96.550003051757813</v>
      </c>
      <c r="BZ2924">
        <v>56</v>
      </c>
      <c r="CA2924">
        <v>58</v>
      </c>
    </row>
    <row r="2925" spans="1:79" x14ac:dyDescent="0.3">
      <c r="A2925">
        <v>373</v>
      </c>
      <c r="B2925" t="s">
        <v>336</v>
      </c>
      <c r="C2925" t="s">
        <v>198</v>
      </c>
      <c r="D2925" t="s">
        <v>54</v>
      </c>
      <c r="E2925" t="s">
        <v>24</v>
      </c>
      <c r="F2925" s="107">
        <v>45838</v>
      </c>
      <c r="G2925" t="s">
        <v>1551</v>
      </c>
      <c r="H2925" t="s">
        <v>3543</v>
      </c>
      <c r="I2925">
        <v>100</v>
      </c>
      <c r="J2925">
        <v>101.69000244140619</v>
      </c>
      <c r="BZ2925">
        <v>60</v>
      </c>
      <c r="CA2925">
        <v>59</v>
      </c>
    </row>
    <row r="2926" spans="1:79" x14ac:dyDescent="0.3">
      <c r="A2926">
        <v>373</v>
      </c>
      <c r="B2926" t="s">
        <v>336</v>
      </c>
      <c r="C2926" t="s">
        <v>198</v>
      </c>
      <c r="D2926" t="s">
        <v>54</v>
      </c>
      <c r="E2926" t="s">
        <v>24</v>
      </c>
      <c r="F2926" s="107">
        <v>45838</v>
      </c>
      <c r="G2926" t="s">
        <v>1551</v>
      </c>
      <c r="H2926" t="s">
        <v>3542</v>
      </c>
      <c r="I2926">
        <v>100</v>
      </c>
      <c r="J2926">
        <v>100</v>
      </c>
      <c r="BZ2926">
        <v>57</v>
      </c>
      <c r="CA2926">
        <v>57</v>
      </c>
    </row>
    <row r="2927" spans="1:79" x14ac:dyDescent="0.3">
      <c r="A2927">
        <v>373</v>
      </c>
      <c r="B2927" t="s">
        <v>336</v>
      </c>
      <c r="C2927" t="s">
        <v>198</v>
      </c>
      <c r="D2927" t="s">
        <v>54</v>
      </c>
      <c r="E2927" t="s">
        <v>24</v>
      </c>
      <c r="F2927" s="107">
        <v>45838</v>
      </c>
      <c r="G2927" t="s">
        <v>1551</v>
      </c>
      <c r="H2927" t="s">
        <v>51</v>
      </c>
      <c r="I2927">
        <v>100</v>
      </c>
      <c r="J2927">
        <v>100</v>
      </c>
      <c r="BZ2927">
        <v>65</v>
      </c>
      <c r="CA2927">
        <v>65</v>
      </c>
    </row>
    <row r="2928" spans="1:79" x14ac:dyDescent="0.3">
      <c r="A2928">
        <v>373</v>
      </c>
      <c r="B2928" t="s">
        <v>336</v>
      </c>
      <c r="C2928" t="s">
        <v>198</v>
      </c>
      <c r="D2928" t="s">
        <v>54</v>
      </c>
      <c r="E2928" t="s">
        <v>24</v>
      </c>
      <c r="F2928" s="107">
        <v>45838</v>
      </c>
      <c r="G2928" t="s">
        <v>1551</v>
      </c>
      <c r="H2928" t="s">
        <v>34</v>
      </c>
      <c r="I2928">
        <v>100</v>
      </c>
      <c r="J2928">
        <v>101.7200012207031</v>
      </c>
      <c r="BZ2928">
        <v>59</v>
      </c>
      <c r="CA2928">
        <v>58</v>
      </c>
    </row>
    <row r="2929" spans="1:83" x14ac:dyDescent="0.3">
      <c r="A2929">
        <v>373</v>
      </c>
      <c r="B2929" t="s">
        <v>336</v>
      </c>
      <c r="C2929" t="s">
        <v>198</v>
      </c>
      <c r="D2929" t="s">
        <v>54</v>
      </c>
      <c r="E2929" t="s">
        <v>24</v>
      </c>
      <c r="F2929" s="107">
        <v>45838</v>
      </c>
      <c r="G2929" t="s">
        <v>1551</v>
      </c>
      <c r="H2929" t="s">
        <v>26</v>
      </c>
      <c r="I2929">
        <v>100</v>
      </c>
      <c r="J2929">
        <v>110.5299987792969</v>
      </c>
      <c r="BZ2929">
        <v>63</v>
      </c>
      <c r="CA2929">
        <v>57</v>
      </c>
    </row>
    <row r="2930" spans="1:83" x14ac:dyDescent="0.3">
      <c r="A2930">
        <v>390</v>
      </c>
      <c r="B2930" t="s">
        <v>356</v>
      </c>
      <c r="C2930" t="s">
        <v>198</v>
      </c>
      <c r="D2930" t="s">
        <v>54</v>
      </c>
      <c r="E2930" t="s">
        <v>24</v>
      </c>
      <c r="F2930" s="107">
        <v>45838</v>
      </c>
      <c r="G2930" t="s">
        <v>1605</v>
      </c>
      <c r="H2930" t="s">
        <v>3511</v>
      </c>
      <c r="I2930">
        <v>100</v>
      </c>
      <c r="J2930">
        <v>95.650001525878906</v>
      </c>
      <c r="CB2930">
        <v>44</v>
      </c>
      <c r="CC2930">
        <v>46</v>
      </c>
    </row>
    <row r="2931" spans="1:83" x14ac:dyDescent="0.3">
      <c r="A2931">
        <v>390</v>
      </c>
      <c r="B2931" t="s">
        <v>356</v>
      </c>
      <c r="C2931" t="s">
        <v>198</v>
      </c>
      <c r="D2931" t="s">
        <v>54</v>
      </c>
      <c r="E2931" t="s">
        <v>24</v>
      </c>
      <c r="F2931" s="107">
        <v>45838</v>
      </c>
      <c r="G2931" t="s">
        <v>1605</v>
      </c>
      <c r="H2931" t="s">
        <v>3512</v>
      </c>
      <c r="I2931">
        <v>100</v>
      </c>
      <c r="J2931">
        <v>92.160003662109375</v>
      </c>
      <c r="CB2931">
        <v>47</v>
      </c>
      <c r="CC2931">
        <v>51</v>
      </c>
    </row>
    <row r="2932" spans="1:83" x14ac:dyDescent="0.3">
      <c r="A2932">
        <v>390</v>
      </c>
      <c r="B2932" t="s">
        <v>356</v>
      </c>
      <c r="C2932" t="s">
        <v>198</v>
      </c>
      <c r="D2932" t="s">
        <v>54</v>
      </c>
      <c r="E2932" t="s">
        <v>24</v>
      </c>
      <c r="F2932" s="107">
        <v>45838</v>
      </c>
      <c r="G2932" t="s">
        <v>1605</v>
      </c>
      <c r="H2932" t="s">
        <v>3513</v>
      </c>
      <c r="I2932">
        <v>100</v>
      </c>
      <c r="J2932">
        <v>102</v>
      </c>
      <c r="CB2932">
        <v>51</v>
      </c>
      <c r="CC2932">
        <v>50</v>
      </c>
    </row>
    <row r="2933" spans="1:83" x14ac:dyDescent="0.3">
      <c r="A2933">
        <v>390</v>
      </c>
      <c r="B2933" t="s">
        <v>356</v>
      </c>
      <c r="C2933" t="s">
        <v>198</v>
      </c>
      <c r="D2933" t="s">
        <v>54</v>
      </c>
      <c r="E2933" t="s">
        <v>24</v>
      </c>
      <c r="F2933" s="107">
        <v>45838</v>
      </c>
      <c r="G2933" t="s">
        <v>1605</v>
      </c>
      <c r="H2933" t="s">
        <v>3514</v>
      </c>
      <c r="I2933">
        <v>100</v>
      </c>
      <c r="J2933">
        <v>95.650001525878906</v>
      </c>
      <c r="CB2933">
        <v>44</v>
      </c>
      <c r="CC2933">
        <v>46</v>
      </c>
    </row>
    <row r="2934" spans="1:83" x14ac:dyDescent="0.3">
      <c r="A2934">
        <v>390</v>
      </c>
      <c r="B2934" t="s">
        <v>356</v>
      </c>
      <c r="C2934" t="s">
        <v>198</v>
      </c>
      <c r="D2934" t="s">
        <v>54</v>
      </c>
      <c r="E2934" t="s">
        <v>24</v>
      </c>
      <c r="F2934" s="107">
        <v>45838</v>
      </c>
      <c r="G2934" t="s">
        <v>1605</v>
      </c>
      <c r="H2934" t="s">
        <v>3515</v>
      </c>
      <c r="I2934">
        <v>100</v>
      </c>
      <c r="J2934">
        <v>128.57000732421881</v>
      </c>
      <c r="CB2934">
        <v>63</v>
      </c>
      <c r="CC2934">
        <v>49</v>
      </c>
    </row>
    <row r="2935" spans="1:83" x14ac:dyDescent="0.3">
      <c r="A2935">
        <v>390</v>
      </c>
      <c r="B2935" t="s">
        <v>356</v>
      </c>
      <c r="C2935" t="s">
        <v>198</v>
      </c>
      <c r="D2935" t="s">
        <v>54</v>
      </c>
      <c r="E2935" t="s">
        <v>24</v>
      </c>
      <c r="F2935" s="107">
        <v>45838</v>
      </c>
      <c r="G2935" t="s">
        <v>1605</v>
      </c>
      <c r="H2935" t="s">
        <v>3516</v>
      </c>
      <c r="I2935">
        <v>100</v>
      </c>
      <c r="J2935">
        <v>113.3300018310547</v>
      </c>
      <c r="CB2935">
        <v>68</v>
      </c>
      <c r="CC2935">
        <v>60</v>
      </c>
    </row>
    <row r="2936" spans="1:83" x14ac:dyDescent="0.3">
      <c r="A2936">
        <v>390</v>
      </c>
      <c r="B2936" t="s">
        <v>356</v>
      </c>
      <c r="C2936" t="s">
        <v>198</v>
      </c>
      <c r="D2936" t="s">
        <v>54</v>
      </c>
      <c r="E2936" t="s">
        <v>24</v>
      </c>
      <c r="F2936" s="107">
        <v>45838</v>
      </c>
      <c r="G2936" t="s">
        <v>1605</v>
      </c>
      <c r="H2936" t="s">
        <v>3517</v>
      </c>
      <c r="I2936">
        <v>100</v>
      </c>
      <c r="J2936">
        <v>134.55000305175781</v>
      </c>
      <c r="CB2936">
        <v>74</v>
      </c>
      <c r="CC2936">
        <v>55</v>
      </c>
    </row>
    <row r="2937" spans="1:83" x14ac:dyDescent="0.3">
      <c r="A2937">
        <v>390</v>
      </c>
      <c r="B2937" t="s">
        <v>356</v>
      </c>
      <c r="C2937" t="s">
        <v>198</v>
      </c>
      <c r="D2937" t="s">
        <v>54</v>
      </c>
      <c r="E2937" t="s">
        <v>24</v>
      </c>
      <c r="F2937" s="107">
        <v>45838</v>
      </c>
      <c r="G2937" t="s">
        <v>1605</v>
      </c>
      <c r="H2937" t="s">
        <v>3518</v>
      </c>
      <c r="I2937">
        <v>100</v>
      </c>
      <c r="J2937">
        <v>92.589996337890625</v>
      </c>
      <c r="CB2937">
        <v>50</v>
      </c>
      <c r="CC2937">
        <v>54</v>
      </c>
    </row>
    <row r="2938" spans="1:83" x14ac:dyDescent="0.3">
      <c r="A2938">
        <v>390</v>
      </c>
      <c r="B2938" t="s">
        <v>356</v>
      </c>
      <c r="C2938" t="s">
        <v>198</v>
      </c>
      <c r="D2938" t="s">
        <v>54</v>
      </c>
      <c r="E2938" t="s">
        <v>24</v>
      </c>
      <c r="F2938" s="107">
        <v>45838</v>
      </c>
      <c r="G2938" t="s">
        <v>1605</v>
      </c>
      <c r="H2938" t="s">
        <v>3519</v>
      </c>
      <c r="I2938">
        <v>100</v>
      </c>
      <c r="J2938">
        <v>96.300003051757813</v>
      </c>
      <c r="CB2938">
        <v>52</v>
      </c>
      <c r="CC2938">
        <v>54</v>
      </c>
    </row>
    <row r="2939" spans="1:83" x14ac:dyDescent="0.3">
      <c r="A2939">
        <v>390</v>
      </c>
      <c r="B2939" t="s">
        <v>356</v>
      </c>
      <c r="C2939" t="s">
        <v>198</v>
      </c>
      <c r="D2939" t="s">
        <v>54</v>
      </c>
      <c r="E2939" t="s">
        <v>24</v>
      </c>
      <c r="F2939" s="107">
        <v>45838</v>
      </c>
      <c r="G2939" t="s">
        <v>1605</v>
      </c>
      <c r="H2939" t="s">
        <v>3520</v>
      </c>
      <c r="I2939">
        <v>100</v>
      </c>
      <c r="J2939">
        <v>107.4100036621094</v>
      </c>
      <c r="CB2939">
        <v>58</v>
      </c>
      <c r="CC2939">
        <v>54</v>
      </c>
    </row>
    <row r="2940" spans="1:83" x14ac:dyDescent="0.3">
      <c r="A2940">
        <v>390</v>
      </c>
      <c r="B2940" t="s">
        <v>356</v>
      </c>
      <c r="C2940" t="s">
        <v>198</v>
      </c>
      <c r="D2940" t="s">
        <v>54</v>
      </c>
      <c r="E2940" t="s">
        <v>24</v>
      </c>
      <c r="F2940" s="107">
        <v>45838</v>
      </c>
      <c r="G2940" t="s">
        <v>1605</v>
      </c>
      <c r="H2940" t="s">
        <v>3521</v>
      </c>
      <c r="I2940">
        <v>100</v>
      </c>
      <c r="J2940">
        <v>92.589996337890625</v>
      </c>
      <c r="CB2940">
        <v>50</v>
      </c>
      <c r="CC2940">
        <v>54</v>
      </c>
    </row>
    <row r="2941" spans="1:83" x14ac:dyDescent="0.3">
      <c r="A2941">
        <v>390</v>
      </c>
      <c r="B2941" t="s">
        <v>356</v>
      </c>
      <c r="C2941" t="s">
        <v>198</v>
      </c>
      <c r="D2941" t="s">
        <v>54</v>
      </c>
      <c r="E2941" t="s">
        <v>24</v>
      </c>
      <c r="F2941" s="107">
        <v>45838</v>
      </c>
      <c r="G2941" t="s">
        <v>1605</v>
      </c>
      <c r="H2941" t="s">
        <v>3522</v>
      </c>
      <c r="I2941">
        <v>100</v>
      </c>
      <c r="J2941">
        <v>91.800003051757813</v>
      </c>
      <c r="CB2941">
        <v>49.5</v>
      </c>
      <c r="CC2941">
        <v>53.92</v>
      </c>
    </row>
    <row r="2942" spans="1:83" x14ac:dyDescent="0.3">
      <c r="A2942">
        <v>414</v>
      </c>
      <c r="B2942" t="s">
        <v>390</v>
      </c>
      <c r="C2942" t="s">
        <v>198</v>
      </c>
      <c r="D2942" t="s">
        <v>54</v>
      </c>
      <c r="E2942" t="s">
        <v>24</v>
      </c>
      <c r="F2942" s="107">
        <v>45838</v>
      </c>
      <c r="G2942" t="s">
        <v>1666</v>
      </c>
      <c r="H2942" t="s">
        <v>3547</v>
      </c>
      <c r="I2942">
        <v>100</v>
      </c>
      <c r="J2942">
        <v>78.830001831054688</v>
      </c>
      <c r="CD2942">
        <v>68.3</v>
      </c>
      <c r="CE2942">
        <v>86.64</v>
      </c>
    </row>
    <row r="2943" spans="1:83" x14ac:dyDescent="0.3">
      <c r="A2943">
        <v>414</v>
      </c>
      <c r="B2943" t="s">
        <v>390</v>
      </c>
      <c r="C2943" t="s">
        <v>198</v>
      </c>
      <c r="D2943" t="s">
        <v>54</v>
      </c>
      <c r="E2943" t="s">
        <v>24</v>
      </c>
      <c r="F2943" s="107">
        <v>45838</v>
      </c>
      <c r="G2943" t="s">
        <v>1666</v>
      </c>
      <c r="H2943" t="s">
        <v>3548</v>
      </c>
      <c r="I2943">
        <v>100</v>
      </c>
      <c r="J2943">
        <v>83.129997253417969</v>
      </c>
      <c r="CD2943">
        <v>69</v>
      </c>
      <c r="CE2943">
        <v>83</v>
      </c>
    </row>
    <row r="2944" spans="1:83" x14ac:dyDescent="0.3">
      <c r="A2944">
        <v>414</v>
      </c>
      <c r="B2944" t="s">
        <v>390</v>
      </c>
      <c r="C2944" t="s">
        <v>198</v>
      </c>
      <c r="D2944" t="s">
        <v>54</v>
      </c>
      <c r="E2944" t="s">
        <v>24</v>
      </c>
      <c r="F2944" s="107">
        <v>45838</v>
      </c>
      <c r="G2944" t="s">
        <v>1666</v>
      </c>
      <c r="H2944" t="s">
        <v>3549</v>
      </c>
      <c r="I2944">
        <v>100</v>
      </c>
      <c r="J2944">
        <v>87.669998168945313</v>
      </c>
      <c r="CD2944">
        <v>64</v>
      </c>
      <c r="CE2944">
        <v>73</v>
      </c>
    </row>
    <row r="2945" spans="1:85" x14ac:dyDescent="0.3">
      <c r="A2945">
        <v>414</v>
      </c>
      <c r="B2945" t="s">
        <v>390</v>
      </c>
      <c r="C2945" t="s">
        <v>198</v>
      </c>
      <c r="D2945" t="s">
        <v>54</v>
      </c>
      <c r="E2945" t="s">
        <v>24</v>
      </c>
      <c r="F2945" s="107">
        <v>45838</v>
      </c>
      <c r="G2945" t="s">
        <v>1666</v>
      </c>
      <c r="H2945" t="s">
        <v>3550</v>
      </c>
      <c r="I2945">
        <v>100</v>
      </c>
      <c r="J2945">
        <v>116.36000061035161</v>
      </c>
      <c r="CD2945">
        <v>64</v>
      </c>
      <c r="CE2945">
        <v>55</v>
      </c>
    </row>
    <row r="2946" spans="1:85" x14ac:dyDescent="0.3">
      <c r="A2946">
        <v>414</v>
      </c>
      <c r="B2946" t="s">
        <v>390</v>
      </c>
      <c r="C2946" t="s">
        <v>198</v>
      </c>
      <c r="D2946" t="s">
        <v>54</v>
      </c>
      <c r="E2946" t="s">
        <v>24</v>
      </c>
      <c r="F2946" s="107">
        <v>45838</v>
      </c>
      <c r="G2946" t="s">
        <v>1666</v>
      </c>
      <c r="H2946" t="s">
        <v>3551</v>
      </c>
      <c r="I2946">
        <v>100</v>
      </c>
      <c r="J2946">
        <v>110.870002746582</v>
      </c>
      <c r="CD2946">
        <v>51</v>
      </c>
      <c r="CE2946">
        <v>46</v>
      </c>
    </row>
    <row r="2947" spans="1:85" x14ac:dyDescent="0.3">
      <c r="A2947">
        <v>414</v>
      </c>
      <c r="B2947" t="s">
        <v>390</v>
      </c>
      <c r="C2947" t="s">
        <v>198</v>
      </c>
      <c r="D2947" t="s">
        <v>54</v>
      </c>
      <c r="E2947" t="s">
        <v>24</v>
      </c>
      <c r="F2947" s="107">
        <v>45838</v>
      </c>
      <c r="G2947" t="s">
        <v>1666</v>
      </c>
      <c r="H2947" t="s">
        <v>3552</v>
      </c>
      <c r="I2947">
        <v>100</v>
      </c>
      <c r="J2947">
        <v>100</v>
      </c>
      <c r="CD2947">
        <v>31</v>
      </c>
      <c r="CE2947">
        <v>31</v>
      </c>
    </row>
    <row r="2948" spans="1:85" x14ac:dyDescent="0.3">
      <c r="A2948">
        <v>414</v>
      </c>
      <c r="B2948" t="s">
        <v>390</v>
      </c>
      <c r="C2948" t="s">
        <v>198</v>
      </c>
      <c r="D2948" t="s">
        <v>54</v>
      </c>
      <c r="E2948" t="s">
        <v>24</v>
      </c>
      <c r="F2948" s="107">
        <v>45838</v>
      </c>
      <c r="G2948" t="s">
        <v>1666</v>
      </c>
      <c r="H2948" t="s">
        <v>3553</v>
      </c>
      <c r="I2948">
        <v>100</v>
      </c>
      <c r="J2948">
        <v>68.120002746582031</v>
      </c>
      <c r="CD2948">
        <v>47</v>
      </c>
      <c r="CE2948">
        <v>69</v>
      </c>
    </row>
    <row r="2949" spans="1:85" x14ac:dyDescent="0.3">
      <c r="A2949">
        <v>414</v>
      </c>
      <c r="B2949" t="s">
        <v>390</v>
      </c>
      <c r="C2949" t="s">
        <v>198</v>
      </c>
      <c r="D2949" t="s">
        <v>54</v>
      </c>
      <c r="E2949" t="s">
        <v>24</v>
      </c>
      <c r="F2949" s="107">
        <v>45838</v>
      </c>
      <c r="G2949" t="s">
        <v>1666</v>
      </c>
      <c r="H2949" t="s">
        <v>3679</v>
      </c>
      <c r="I2949">
        <v>100</v>
      </c>
      <c r="J2949">
        <v>229.16999816894531</v>
      </c>
      <c r="CD2949">
        <v>55</v>
      </c>
      <c r="CE2949">
        <v>24</v>
      </c>
    </row>
    <row r="2950" spans="1:85" x14ac:dyDescent="0.3">
      <c r="A2950">
        <v>414</v>
      </c>
      <c r="B2950" t="s">
        <v>390</v>
      </c>
      <c r="C2950" t="s">
        <v>198</v>
      </c>
      <c r="D2950" t="s">
        <v>54</v>
      </c>
      <c r="E2950" t="s">
        <v>24</v>
      </c>
      <c r="F2950" s="107">
        <v>45838</v>
      </c>
      <c r="G2950" t="s">
        <v>1666</v>
      </c>
      <c r="H2950" t="s">
        <v>3554</v>
      </c>
      <c r="I2950">
        <v>100</v>
      </c>
      <c r="J2950">
        <v>102.8000030517578</v>
      </c>
      <c r="CD2950">
        <v>71.436999999999998</v>
      </c>
      <c r="CE2950">
        <v>69.489999999999995</v>
      </c>
    </row>
    <row r="2951" spans="1:85" x14ac:dyDescent="0.3">
      <c r="A2951">
        <v>415</v>
      </c>
      <c r="B2951" t="s">
        <v>391</v>
      </c>
      <c r="C2951" t="s">
        <v>198</v>
      </c>
      <c r="D2951" t="s">
        <v>54</v>
      </c>
      <c r="E2951" t="s">
        <v>24</v>
      </c>
      <c r="F2951" s="107">
        <v>45838</v>
      </c>
      <c r="G2951" t="s">
        <v>1682</v>
      </c>
      <c r="H2951" t="s">
        <v>3556</v>
      </c>
      <c r="I2951">
        <v>100</v>
      </c>
      <c r="J2951">
        <v>98.410003662109375</v>
      </c>
      <c r="CF2951">
        <v>62</v>
      </c>
      <c r="CG2951">
        <v>63</v>
      </c>
    </row>
    <row r="2952" spans="1:85" x14ac:dyDescent="0.3">
      <c r="A2952">
        <v>415</v>
      </c>
      <c r="B2952" t="s">
        <v>391</v>
      </c>
      <c r="C2952" t="s">
        <v>198</v>
      </c>
      <c r="D2952" t="s">
        <v>54</v>
      </c>
      <c r="E2952" t="s">
        <v>24</v>
      </c>
      <c r="F2952" s="107">
        <v>45838</v>
      </c>
      <c r="G2952" t="s">
        <v>1682</v>
      </c>
      <c r="H2952" t="s">
        <v>3557</v>
      </c>
      <c r="I2952">
        <v>100</v>
      </c>
      <c r="J2952">
        <v>88.510002136230469</v>
      </c>
      <c r="CF2952">
        <v>77</v>
      </c>
      <c r="CG2952">
        <v>87</v>
      </c>
    </row>
    <row r="2953" spans="1:85" x14ac:dyDescent="0.3">
      <c r="A2953">
        <v>415</v>
      </c>
      <c r="B2953" t="s">
        <v>391</v>
      </c>
      <c r="C2953" t="s">
        <v>198</v>
      </c>
      <c r="D2953" t="s">
        <v>54</v>
      </c>
      <c r="E2953" t="s">
        <v>24</v>
      </c>
      <c r="F2953" s="107">
        <v>45838</v>
      </c>
      <c r="G2953" t="s">
        <v>1682</v>
      </c>
      <c r="H2953" t="s">
        <v>3558</v>
      </c>
      <c r="I2953">
        <v>100</v>
      </c>
      <c r="J2953">
        <v>96.879997253417969</v>
      </c>
      <c r="CF2953">
        <v>62</v>
      </c>
      <c r="CG2953">
        <v>64</v>
      </c>
    </row>
    <row r="2954" spans="1:85" x14ac:dyDescent="0.3">
      <c r="A2954">
        <v>415</v>
      </c>
      <c r="B2954" t="s">
        <v>391</v>
      </c>
      <c r="C2954" t="s">
        <v>198</v>
      </c>
      <c r="D2954" t="s">
        <v>54</v>
      </c>
      <c r="E2954" t="s">
        <v>24</v>
      </c>
      <c r="F2954" s="107">
        <v>45838</v>
      </c>
      <c r="G2954" t="s">
        <v>1682</v>
      </c>
      <c r="H2954" t="s">
        <v>3559</v>
      </c>
      <c r="I2954">
        <v>100</v>
      </c>
      <c r="J2954">
        <v>119.61000061035161</v>
      </c>
      <c r="CF2954">
        <v>61</v>
      </c>
      <c r="CG2954">
        <v>51</v>
      </c>
    </row>
    <row r="2955" spans="1:85" x14ac:dyDescent="0.3">
      <c r="A2955">
        <v>415</v>
      </c>
      <c r="B2955" t="s">
        <v>391</v>
      </c>
      <c r="C2955" t="s">
        <v>198</v>
      </c>
      <c r="D2955" t="s">
        <v>54</v>
      </c>
      <c r="E2955" t="s">
        <v>24</v>
      </c>
      <c r="F2955" s="107">
        <v>45838</v>
      </c>
      <c r="G2955" t="s">
        <v>1682</v>
      </c>
      <c r="H2955" t="s">
        <v>3560</v>
      </c>
      <c r="I2955">
        <v>100</v>
      </c>
      <c r="J2955">
        <v>100</v>
      </c>
      <c r="CF2955">
        <v>67</v>
      </c>
      <c r="CG2955">
        <v>67</v>
      </c>
    </row>
    <row r="2956" spans="1:85" x14ac:dyDescent="0.3">
      <c r="A2956">
        <v>415</v>
      </c>
      <c r="B2956" t="s">
        <v>391</v>
      </c>
      <c r="C2956" t="s">
        <v>198</v>
      </c>
      <c r="D2956" t="s">
        <v>54</v>
      </c>
      <c r="E2956" t="s">
        <v>24</v>
      </c>
      <c r="F2956" s="107">
        <v>45838</v>
      </c>
      <c r="G2956" t="s">
        <v>1682</v>
      </c>
      <c r="H2956" t="s">
        <v>3561</v>
      </c>
      <c r="I2956">
        <v>100</v>
      </c>
      <c r="J2956">
        <v>84.930000305175781</v>
      </c>
      <c r="CF2956">
        <v>62</v>
      </c>
      <c r="CG2956">
        <v>73</v>
      </c>
    </row>
    <row r="2957" spans="1:85" x14ac:dyDescent="0.3">
      <c r="A2957">
        <v>415</v>
      </c>
      <c r="B2957" t="s">
        <v>391</v>
      </c>
      <c r="C2957" t="s">
        <v>198</v>
      </c>
      <c r="D2957" t="s">
        <v>54</v>
      </c>
      <c r="E2957" t="s">
        <v>24</v>
      </c>
      <c r="F2957" s="107">
        <v>45838</v>
      </c>
      <c r="G2957" t="s">
        <v>1682</v>
      </c>
      <c r="H2957" t="s">
        <v>3562</v>
      </c>
      <c r="I2957">
        <v>100</v>
      </c>
      <c r="J2957">
        <v>84.339996337890625</v>
      </c>
      <c r="CF2957">
        <v>70</v>
      </c>
      <c r="CG2957">
        <v>83</v>
      </c>
    </row>
    <row r="2958" spans="1:85" x14ac:dyDescent="0.3">
      <c r="A2958">
        <v>415</v>
      </c>
      <c r="B2958" t="s">
        <v>391</v>
      </c>
      <c r="C2958" t="s">
        <v>198</v>
      </c>
      <c r="D2958" t="s">
        <v>54</v>
      </c>
      <c r="E2958" t="s">
        <v>24</v>
      </c>
      <c r="F2958" s="107">
        <v>45838</v>
      </c>
      <c r="G2958" t="s">
        <v>1682</v>
      </c>
      <c r="H2958" t="s">
        <v>3648</v>
      </c>
      <c r="I2958">
        <v>100</v>
      </c>
      <c r="J2958">
        <v>103.129997253418</v>
      </c>
      <c r="CF2958">
        <v>66</v>
      </c>
      <c r="CG2958">
        <v>64</v>
      </c>
    </row>
    <row r="2959" spans="1:85" x14ac:dyDescent="0.3">
      <c r="A2959">
        <v>415</v>
      </c>
      <c r="B2959" t="s">
        <v>391</v>
      </c>
      <c r="C2959" t="s">
        <v>198</v>
      </c>
      <c r="D2959" t="s">
        <v>54</v>
      </c>
      <c r="E2959" t="s">
        <v>24</v>
      </c>
      <c r="F2959" s="107">
        <v>45838</v>
      </c>
      <c r="G2959" t="s">
        <v>1682</v>
      </c>
      <c r="H2959" t="s">
        <v>3683</v>
      </c>
      <c r="I2959">
        <v>100</v>
      </c>
      <c r="J2959">
        <v>0</v>
      </c>
      <c r="CF2959">
        <v>0</v>
      </c>
      <c r="CG2959">
        <v>0</v>
      </c>
    </row>
    <row r="2960" spans="1:85" x14ac:dyDescent="0.3">
      <c r="A2960">
        <v>415</v>
      </c>
      <c r="B2960" t="s">
        <v>391</v>
      </c>
      <c r="C2960" t="s">
        <v>198</v>
      </c>
      <c r="D2960" t="s">
        <v>54</v>
      </c>
      <c r="E2960" t="s">
        <v>24</v>
      </c>
      <c r="F2960" s="107">
        <v>45838</v>
      </c>
      <c r="G2960" t="s">
        <v>1682</v>
      </c>
      <c r="H2960" t="s">
        <v>3681</v>
      </c>
      <c r="I2960">
        <v>100</v>
      </c>
      <c r="J2960">
        <v>97.010002136230469</v>
      </c>
      <c r="CF2960">
        <v>65</v>
      </c>
      <c r="CG2960">
        <v>67</v>
      </c>
    </row>
    <row r="2961" spans="1:89" x14ac:dyDescent="0.3">
      <c r="A2961">
        <v>415</v>
      </c>
      <c r="B2961" t="s">
        <v>391</v>
      </c>
      <c r="C2961" t="s">
        <v>198</v>
      </c>
      <c r="D2961" t="s">
        <v>54</v>
      </c>
      <c r="E2961" t="s">
        <v>24</v>
      </c>
      <c r="F2961" s="107">
        <v>45838</v>
      </c>
      <c r="G2961" t="s">
        <v>1682</v>
      </c>
      <c r="H2961" t="s">
        <v>3686</v>
      </c>
      <c r="I2961">
        <v>100</v>
      </c>
      <c r="J2961">
        <v>102.8199996948242</v>
      </c>
      <c r="CF2961">
        <v>73</v>
      </c>
      <c r="CG2961">
        <v>71</v>
      </c>
    </row>
    <row r="2962" spans="1:89" x14ac:dyDescent="0.3">
      <c r="A2962">
        <v>415</v>
      </c>
      <c r="B2962" t="s">
        <v>391</v>
      </c>
      <c r="C2962" t="s">
        <v>198</v>
      </c>
      <c r="D2962" t="s">
        <v>54</v>
      </c>
      <c r="E2962" t="s">
        <v>24</v>
      </c>
      <c r="F2962" s="107">
        <v>45838</v>
      </c>
      <c r="G2962" t="s">
        <v>1682</v>
      </c>
      <c r="H2962" t="s">
        <v>3684</v>
      </c>
      <c r="I2962">
        <v>100</v>
      </c>
      <c r="J2962">
        <v>90.319999694824219</v>
      </c>
      <c r="CF2962">
        <v>56</v>
      </c>
      <c r="CG2962">
        <v>62</v>
      </c>
    </row>
    <row r="2963" spans="1:89" x14ac:dyDescent="0.3">
      <c r="A2963">
        <v>415</v>
      </c>
      <c r="B2963" t="s">
        <v>391</v>
      </c>
      <c r="C2963" t="s">
        <v>198</v>
      </c>
      <c r="D2963" t="s">
        <v>54</v>
      </c>
      <c r="E2963" t="s">
        <v>24</v>
      </c>
      <c r="F2963" s="107">
        <v>45838</v>
      </c>
      <c r="G2963" t="s">
        <v>1682</v>
      </c>
      <c r="H2963" t="s">
        <v>3682</v>
      </c>
      <c r="I2963">
        <v>100</v>
      </c>
      <c r="J2963">
        <v>87.760002136230469</v>
      </c>
      <c r="CF2963">
        <v>86</v>
      </c>
      <c r="CG2963">
        <v>98</v>
      </c>
    </row>
    <row r="2964" spans="1:89" x14ac:dyDescent="0.3">
      <c r="A2964">
        <v>415</v>
      </c>
      <c r="B2964" t="s">
        <v>391</v>
      </c>
      <c r="C2964" t="s">
        <v>198</v>
      </c>
      <c r="D2964" t="s">
        <v>54</v>
      </c>
      <c r="E2964" t="s">
        <v>24</v>
      </c>
      <c r="F2964" s="107">
        <v>45838</v>
      </c>
      <c r="G2964" t="s">
        <v>1682</v>
      </c>
      <c r="H2964" t="s">
        <v>3685</v>
      </c>
      <c r="I2964">
        <v>100</v>
      </c>
      <c r="J2964">
        <v>100</v>
      </c>
      <c r="CF2964">
        <v>81</v>
      </c>
      <c r="CG2964">
        <v>81</v>
      </c>
    </row>
    <row r="2965" spans="1:89" x14ac:dyDescent="0.3">
      <c r="A2965">
        <v>416</v>
      </c>
      <c r="B2965" t="s">
        <v>392</v>
      </c>
      <c r="C2965" t="s">
        <v>198</v>
      </c>
      <c r="D2965" t="s">
        <v>54</v>
      </c>
      <c r="E2965" t="s">
        <v>24</v>
      </c>
      <c r="F2965" s="107">
        <v>45838</v>
      </c>
      <c r="G2965" t="s">
        <v>1698</v>
      </c>
      <c r="H2965" t="s">
        <v>3564</v>
      </c>
      <c r="I2965">
        <v>100</v>
      </c>
      <c r="J2965">
        <v>117.7399978637695</v>
      </c>
      <c r="CH2965">
        <v>73</v>
      </c>
      <c r="CI2965">
        <v>62</v>
      </c>
    </row>
    <row r="2966" spans="1:89" x14ac:dyDescent="0.3">
      <c r="A2966">
        <v>416</v>
      </c>
      <c r="B2966" t="s">
        <v>392</v>
      </c>
      <c r="C2966" t="s">
        <v>198</v>
      </c>
      <c r="D2966" t="s">
        <v>54</v>
      </c>
      <c r="E2966" t="s">
        <v>24</v>
      </c>
      <c r="F2966" s="107">
        <v>45838</v>
      </c>
      <c r="G2966" t="s">
        <v>1698</v>
      </c>
      <c r="H2966" t="s">
        <v>3565</v>
      </c>
      <c r="I2966">
        <v>100</v>
      </c>
      <c r="J2966">
        <v>66.669998168945313</v>
      </c>
      <c r="CH2966">
        <v>66</v>
      </c>
      <c r="CI2966">
        <v>99</v>
      </c>
    </row>
    <row r="2967" spans="1:89" x14ac:dyDescent="0.3">
      <c r="A2967">
        <v>416</v>
      </c>
      <c r="B2967" t="s">
        <v>392</v>
      </c>
      <c r="C2967" t="s">
        <v>198</v>
      </c>
      <c r="D2967" t="s">
        <v>54</v>
      </c>
      <c r="E2967" t="s">
        <v>24</v>
      </c>
      <c r="F2967" s="107">
        <v>45838</v>
      </c>
      <c r="G2967" t="s">
        <v>1698</v>
      </c>
      <c r="H2967" t="s">
        <v>3689</v>
      </c>
      <c r="I2967">
        <v>100</v>
      </c>
      <c r="J2967">
        <v>100</v>
      </c>
      <c r="CH2967">
        <v>40</v>
      </c>
      <c r="CI2967">
        <v>40</v>
      </c>
    </row>
    <row r="2968" spans="1:89" x14ac:dyDescent="0.3">
      <c r="A2968">
        <v>416</v>
      </c>
      <c r="B2968" t="s">
        <v>392</v>
      </c>
      <c r="C2968" t="s">
        <v>198</v>
      </c>
      <c r="D2968" t="s">
        <v>54</v>
      </c>
      <c r="E2968" t="s">
        <v>24</v>
      </c>
      <c r="F2968" s="107">
        <v>45838</v>
      </c>
      <c r="G2968" t="s">
        <v>1698</v>
      </c>
      <c r="H2968" t="s">
        <v>3690</v>
      </c>
      <c r="I2968">
        <v>100</v>
      </c>
      <c r="J2968">
        <v>172.4100036621094</v>
      </c>
      <c r="CH2968">
        <v>100</v>
      </c>
      <c r="CI2968">
        <v>58</v>
      </c>
    </row>
    <row r="2969" spans="1:89" x14ac:dyDescent="0.3">
      <c r="A2969">
        <v>416</v>
      </c>
      <c r="B2969" t="s">
        <v>392</v>
      </c>
      <c r="C2969" t="s">
        <v>198</v>
      </c>
      <c r="D2969" t="s">
        <v>54</v>
      </c>
      <c r="E2969" t="s">
        <v>24</v>
      </c>
      <c r="F2969" s="107">
        <v>45838</v>
      </c>
      <c r="G2969" t="s">
        <v>1698</v>
      </c>
      <c r="H2969" t="s">
        <v>3691</v>
      </c>
      <c r="I2969">
        <v>100</v>
      </c>
      <c r="J2969">
        <v>118.59999847412109</v>
      </c>
      <c r="CH2969">
        <v>51</v>
      </c>
      <c r="CI2969">
        <v>43</v>
      </c>
    </row>
    <row r="2970" spans="1:89" x14ac:dyDescent="0.3">
      <c r="A2970">
        <v>416</v>
      </c>
      <c r="B2970" t="s">
        <v>392</v>
      </c>
      <c r="C2970" t="s">
        <v>198</v>
      </c>
      <c r="D2970" t="s">
        <v>54</v>
      </c>
      <c r="E2970" t="s">
        <v>24</v>
      </c>
      <c r="F2970" s="107">
        <v>45838</v>
      </c>
      <c r="G2970" t="s">
        <v>1698</v>
      </c>
      <c r="H2970" t="s">
        <v>3688</v>
      </c>
      <c r="I2970">
        <v>100</v>
      </c>
      <c r="J2970">
        <v>80</v>
      </c>
      <c r="CH2970">
        <v>80</v>
      </c>
      <c r="CI2970">
        <v>100</v>
      </c>
    </row>
    <row r="2971" spans="1:89" x14ac:dyDescent="0.3">
      <c r="A2971">
        <v>417</v>
      </c>
      <c r="B2971" t="s">
        <v>393</v>
      </c>
      <c r="C2971" t="s">
        <v>198</v>
      </c>
      <c r="D2971" t="s">
        <v>54</v>
      </c>
      <c r="E2971" t="s">
        <v>24</v>
      </c>
      <c r="F2971" s="107">
        <v>45838</v>
      </c>
      <c r="G2971" t="s">
        <v>1714</v>
      </c>
      <c r="H2971" t="s">
        <v>3567</v>
      </c>
      <c r="I2971">
        <v>100</v>
      </c>
      <c r="J2971">
        <v>117.9100036621094</v>
      </c>
      <c r="CJ2971">
        <v>79</v>
      </c>
      <c r="CK2971">
        <v>67</v>
      </c>
    </row>
    <row r="2972" spans="1:89" x14ac:dyDescent="0.3">
      <c r="A2972">
        <v>417</v>
      </c>
      <c r="B2972" t="s">
        <v>393</v>
      </c>
      <c r="C2972" t="s">
        <v>198</v>
      </c>
      <c r="D2972" t="s">
        <v>54</v>
      </c>
      <c r="E2972" t="s">
        <v>24</v>
      </c>
      <c r="F2972" s="107">
        <v>45838</v>
      </c>
      <c r="G2972" t="s">
        <v>1714</v>
      </c>
      <c r="H2972" t="s">
        <v>3568</v>
      </c>
      <c r="I2972">
        <v>100</v>
      </c>
      <c r="J2972">
        <v>88.889999389648438</v>
      </c>
      <c r="CJ2972">
        <v>64</v>
      </c>
      <c r="CK2972">
        <v>72</v>
      </c>
    </row>
    <row r="2973" spans="1:89" x14ac:dyDescent="0.3">
      <c r="A2973">
        <v>417</v>
      </c>
      <c r="B2973" t="s">
        <v>393</v>
      </c>
      <c r="C2973" t="s">
        <v>198</v>
      </c>
      <c r="D2973" t="s">
        <v>54</v>
      </c>
      <c r="E2973" t="s">
        <v>24</v>
      </c>
      <c r="F2973" s="107">
        <v>45838</v>
      </c>
      <c r="G2973" t="s">
        <v>1714</v>
      </c>
      <c r="H2973" t="s">
        <v>3569</v>
      </c>
      <c r="I2973">
        <v>100</v>
      </c>
      <c r="J2973">
        <v>112</v>
      </c>
      <c r="CJ2973">
        <v>84</v>
      </c>
      <c r="CK2973">
        <v>75</v>
      </c>
    </row>
    <row r="2974" spans="1:89" x14ac:dyDescent="0.3">
      <c r="A2974">
        <v>417</v>
      </c>
      <c r="B2974" t="s">
        <v>393</v>
      </c>
      <c r="C2974" t="s">
        <v>198</v>
      </c>
      <c r="D2974" t="s">
        <v>54</v>
      </c>
      <c r="E2974" t="s">
        <v>24</v>
      </c>
      <c r="F2974" s="107">
        <v>45838</v>
      </c>
      <c r="G2974" t="s">
        <v>1714</v>
      </c>
      <c r="H2974" t="s">
        <v>3571</v>
      </c>
      <c r="I2974">
        <v>100</v>
      </c>
      <c r="J2974">
        <v>88.889999389648438</v>
      </c>
      <c r="CJ2974">
        <v>48</v>
      </c>
      <c r="CK2974">
        <v>54</v>
      </c>
    </row>
    <row r="2975" spans="1:89" x14ac:dyDescent="0.3">
      <c r="A2975">
        <v>417</v>
      </c>
      <c r="B2975" t="s">
        <v>393</v>
      </c>
      <c r="C2975" t="s">
        <v>198</v>
      </c>
      <c r="D2975" t="s">
        <v>54</v>
      </c>
      <c r="E2975" t="s">
        <v>24</v>
      </c>
      <c r="F2975" s="107">
        <v>45838</v>
      </c>
      <c r="G2975" t="s">
        <v>1714</v>
      </c>
      <c r="H2975" t="s">
        <v>3572</v>
      </c>
      <c r="I2975">
        <v>100</v>
      </c>
      <c r="J2975">
        <v>90.910003662109375</v>
      </c>
      <c r="CJ2975">
        <v>50</v>
      </c>
      <c r="CK2975">
        <v>55</v>
      </c>
    </row>
    <row r="2976" spans="1:89" x14ac:dyDescent="0.3">
      <c r="A2976">
        <v>417</v>
      </c>
      <c r="B2976" t="s">
        <v>393</v>
      </c>
      <c r="C2976" t="s">
        <v>198</v>
      </c>
      <c r="D2976" t="s">
        <v>54</v>
      </c>
      <c r="E2976" t="s">
        <v>24</v>
      </c>
      <c r="F2976" s="107">
        <v>45838</v>
      </c>
      <c r="G2976" t="s">
        <v>1714</v>
      </c>
      <c r="H2976" t="s">
        <v>3570</v>
      </c>
      <c r="I2976">
        <v>100</v>
      </c>
      <c r="J2976">
        <v>109.0899963378906</v>
      </c>
      <c r="CJ2976">
        <v>60</v>
      </c>
      <c r="CK2976">
        <v>55</v>
      </c>
    </row>
    <row r="2977" spans="1:98" x14ac:dyDescent="0.3">
      <c r="A2977">
        <v>418</v>
      </c>
      <c r="B2977" t="s">
        <v>394</v>
      </c>
      <c r="C2977" t="s">
        <v>198</v>
      </c>
      <c r="D2977" t="s">
        <v>54</v>
      </c>
      <c r="E2977" t="s">
        <v>24</v>
      </c>
      <c r="F2977" s="107">
        <v>45838</v>
      </c>
      <c r="G2977" t="s">
        <v>1730</v>
      </c>
      <c r="H2977" t="s">
        <v>3574</v>
      </c>
      <c r="I2977">
        <v>100</v>
      </c>
      <c r="J2977">
        <v>105.6600036621094</v>
      </c>
      <c r="CL2977">
        <v>56</v>
      </c>
      <c r="CM2977">
        <v>53</v>
      </c>
    </row>
    <row r="2978" spans="1:98" x14ac:dyDescent="0.3">
      <c r="A2978">
        <v>418</v>
      </c>
      <c r="B2978" t="s">
        <v>394</v>
      </c>
      <c r="C2978" t="s">
        <v>198</v>
      </c>
      <c r="D2978" t="s">
        <v>54</v>
      </c>
      <c r="E2978" t="s">
        <v>24</v>
      </c>
      <c r="F2978" s="107">
        <v>45838</v>
      </c>
      <c r="G2978" t="s">
        <v>1730</v>
      </c>
      <c r="H2978" t="s">
        <v>3575</v>
      </c>
      <c r="I2978">
        <v>100</v>
      </c>
      <c r="J2978">
        <v>100</v>
      </c>
      <c r="CL2978">
        <v>32</v>
      </c>
      <c r="CM2978">
        <v>32</v>
      </c>
    </row>
    <row r="2979" spans="1:98" x14ac:dyDescent="0.3">
      <c r="A2979">
        <v>418</v>
      </c>
      <c r="B2979" t="s">
        <v>394</v>
      </c>
      <c r="C2979" t="s">
        <v>198</v>
      </c>
      <c r="D2979" t="s">
        <v>54</v>
      </c>
      <c r="E2979" t="s">
        <v>24</v>
      </c>
      <c r="F2979" s="107">
        <v>45838</v>
      </c>
      <c r="G2979" t="s">
        <v>1730</v>
      </c>
      <c r="H2979" t="s">
        <v>3576</v>
      </c>
      <c r="I2979">
        <v>100</v>
      </c>
      <c r="J2979">
        <v>100</v>
      </c>
      <c r="CL2979">
        <v>75</v>
      </c>
      <c r="CM2979">
        <v>75</v>
      </c>
    </row>
    <row r="2980" spans="1:98" x14ac:dyDescent="0.3">
      <c r="A2980">
        <v>418</v>
      </c>
      <c r="B2980" t="s">
        <v>394</v>
      </c>
      <c r="C2980" t="s">
        <v>198</v>
      </c>
      <c r="D2980" t="s">
        <v>54</v>
      </c>
      <c r="E2980" t="s">
        <v>24</v>
      </c>
      <c r="F2980" s="107">
        <v>45838</v>
      </c>
      <c r="G2980" t="s">
        <v>1730</v>
      </c>
      <c r="H2980" t="s">
        <v>3577</v>
      </c>
      <c r="I2980">
        <v>100</v>
      </c>
      <c r="J2980">
        <v>133.33000183105469</v>
      </c>
      <c r="CL2980">
        <v>76</v>
      </c>
      <c r="CM2980">
        <v>57</v>
      </c>
    </row>
    <row r="2981" spans="1:98" x14ac:dyDescent="0.3">
      <c r="A2981">
        <v>418</v>
      </c>
      <c r="B2981" t="s">
        <v>394</v>
      </c>
      <c r="C2981" t="s">
        <v>198</v>
      </c>
      <c r="D2981" t="s">
        <v>54</v>
      </c>
      <c r="E2981" t="s">
        <v>24</v>
      </c>
      <c r="F2981" s="107">
        <v>45838</v>
      </c>
      <c r="G2981" t="s">
        <v>1730</v>
      </c>
      <c r="H2981" t="s">
        <v>3578</v>
      </c>
      <c r="I2981">
        <v>100</v>
      </c>
      <c r="J2981">
        <v>0</v>
      </c>
      <c r="CL2981">
        <v>0</v>
      </c>
      <c r="CM2981">
        <v>0</v>
      </c>
    </row>
    <row r="2982" spans="1:98" x14ac:dyDescent="0.3">
      <c r="A2982">
        <v>418</v>
      </c>
      <c r="B2982" t="s">
        <v>394</v>
      </c>
      <c r="C2982" t="s">
        <v>198</v>
      </c>
      <c r="D2982" t="s">
        <v>54</v>
      </c>
      <c r="E2982" t="s">
        <v>24</v>
      </c>
      <c r="F2982" s="107">
        <v>45838</v>
      </c>
      <c r="G2982" t="s">
        <v>1730</v>
      </c>
      <c r="H2982" t="s">
        <v>3579</v>
      </c>
      <c r="I2982">
        <v>100</v>
      </c>
      <c r="J2982">
        <v>100</v>
      </c>
      <c r="CL2982">
        <v>78</v>
      </c>
      <c r="CM2982">
        <v>78</v>
      </c>
    </row>
    <row r="2983" spans="1:98" x14ac:dyDescent="0.3">
      <c r="A2983">
        <v>418</v>
      </c>
      <c r="B2983" t="s">
        <v>394</v>
      </c>
      <c r="C2983" t="s">
        <v>198</v>
      </c>
      <c r="D2983" t="s">
        <v>54</v>
      </c>
      <c r="E2983" t="s">
        <v>24</v>
      </c>
      <c r="F2983" s="107">
        <v>45838</v>
      </c>
      <c r="G2983" t="s">
        <v>1730</v>
      </c>
      <c r="H2983" t="s">
        <v>3580</v>
      </c>
      <c r="I2983">
        <v>100</v>
      </c>
      <c r="J2983">
        <v>98.610000610351563</v>
      </c>
      <c r="CL2983">
        <v>71</v>
      </c>
      <c r="CM2983">
        <v>72</v>
      </c>
    </row>
    <row r="2984" spans="1:98" x14ac:dyDescent="0.3">
      <c r="A2984">
        <v>418</v>
      </c>
      <c r="B2984" t="s">
        <v>394</v>
      </c>
      <c r="C2984" t="s">
        <v>198</v>
      </c>
      <c r="D2984" t="s">
        <v>54</v>
      </c>
      <c r="E2984" t="s">
        <v>24</v>
      </c>
      <c r="F2984" s="107">
        <v>45838</v>
      </c>
      <c r="G2984" t="s">
        <v>1730</v>
      </c>
      <c r="H2984" t="s">
        <v>3581</v>
      </c>
      <c r="I2984">
        <v>100</v>
      </c>
      <c r="J2984">
        <v>95.889999389648438</v>
      </c>
      <c r="CL2984">
        <v>70</v>
      </c>
      <c r="CM2984">
        <v>73</v>
      </c>
    </row>
    <row r="2985" spans="1:98" x14ac:dyDescent="0.3">
      <c r="A2985">
        <v>418</v>
      </c>
      <c r="B2985" t="s">
        <v>394</v>
      </c>
      <c r="C2985" t="s">
        <v>198</v>
      </c>
      <c r="D2985" t="s">
        <v>54</v>
      </c>
      <c r="E2985" t="s">
        <v>24</v>
      </c>
      <c r="F2985" s="107">
        <v>45838</v>
      </c>
      <c r="G2985" t="s">
        <v>1730</v>
      </c>
      <c r="H2985" t="s">
        <v>3525</v>
      </c>
      <c r="I2985">
        <v>100</v>
      </c>
      <c r="J2985">
        <v>113.1600036621094</v>
      </c>
      <c r="CL2985">
        <v>86</v>
      </c>
      <c r="CM2985">
        <v>76</v>
      </c>
    </row>
    <row r="2986" spans="1:98" x14ac:dyDescent="0.3">
      <c r="A2986">
        <v>420</v>
      </c>
      <c r="B2986" t="s">
        <v>396</v>
      </c>
      <c r="C2986" t="s">
        <v>198</v>
      </c>
      <c r="D2986" t="s">
        <v>54</v>
      </c>
      <c r="E2986" t="s">
        <v>24</v>
      </c>
      <c r="F2986" s="107">
        <v>45838</v>
      </c>
      <c r="G2986" t="s">
        <v>1747</v>
      </c>
      <c r="H2986" t="s">
        <v>3583</v>
      </c>
      <c r="I2986">
        <v>100</v>
      </c>
      <c r="J2986">
        <v>93.099998474121094</v>
      </c>
      <c r="CN2986">
        <v>54</v>
      </c>
      <c r="CO2986">
        <v>58</v>
      </c>
    </row>
    <row r="2987" spans="1:98" x14ac:dyDescent="0.3">
      <c r="A2987">
        <v>420</v>
      </c>
      <c r="B2987" t="s">
        <v>396</v>
      </c>
      <c r="C2987" t="s">
        <v>198</v>
      </c>
      <c r="D2987" t="s">
        <v>54</v>
      </c>
      <c r="E2987" t="s">
        <v>24</v>
      </c>
      <c r="F2987" s="107">
        <v>45838</v>
      </c>
      <c r="G2987" t="s">
        <v>1747</v>
      </c>
      <c r="H2987" t="s">
        <v>3584</v>
      </c>
      <c r="I2987">
        <v>100</v>
      </c>
      <c r="J2987">
        <v>134.7799987792969</v>
      </c>
      <c r="CN2987">
        <v>31</v>
      </c>
      <c r="CO2987">
        <v>23</v>
      </c>
    </row>
    <row r="2988" spans="1:98" x14ac:dyDescent="0.3">
      <c r="A2988">
        <v>420</v>
      </c>
      <c r="B2988" t="s">
        <v>396</v>
      </c>
      <c r="C2988" t="s">
        <v>198</v>
      </c>
      <c r="D2988" t="s">
        <v>54</v>
      </c>
      <c r="E2988" t="s">
        <v>24</v>
      </c>
      <c r="F2988" s="107">
        <v>45838</v>
      </c>
      <c r="G2988" t="s">
        <v>1747</v>
      </c>
      <c r="H2988" t="s">
        <v>3585</v>
      </c>
      <c r="I2988">
        <v>100</v>
      </c>
      <c r="J2988">
        <v>114.2900009155273</v>
      </c>
      <c r="CN2988">
        <v>64</v>
      </c>
      <c r="CO2988">
        <v>56</v>
      </c>
    </row>
    <row r="2989" spans="1:98" x14ac:dyDescent="0.3">
      <c r="A2989">
        <v>420</v>
      </c>
      <c r="B2989" t="s">
        <v>396</v>
      </c>
      <c r="C2989" t="s">
        <v>198</v>
      </c>
      <c r="D2989" t="s">
        <v>54</v>
      </c>
      <c r="E2989" t="s">
        <v>24</v>
      </c>
      <c r="F2989" s="107">
        <v>45838</v>
      </c>
      <c r="G2989" t="s">
        <v>1747</v>
      </c>
      <c r="H2989" t="s">
        <v>3586</v>
      </c>
      <c r="I2989">
        <v>100</v>
      </c>
      <c r="J2989">
        <v>107.69000244140619</v>
      </c>
      <c r="CN2989">
        <v>42</v>
      </c>
      <c r="CO2989">
        <v>39</v>
      </c>
    </row>
    <row r="2990" spans="1:98" x14ac:dyDescent="0.3">
      <c r="A2990">
        <v>420</v>
      </c>
      <c r="B2990" t="s">
        <v>396</v>
      </c>
      <c r="C2990" t="s">
        <v>198</v>
      </c>
      <c r="D2990" t="s">
        <v>54</v>
      </c>
      <c r="E2990" t="s">
        <v>24</v>
      </c>
      <c r="F2990" s="107">
        <v>45838</v>
      </c>
      <c r="G2990" t="s">
        <v>1747</v>
      </c>
      <c r="H2990" t="s">
        <v>661</v>
      </c>
      <c r="I2990">
        <v>100</v>
      </c>
      <c r="J2990">
        <v>101.75</v>
      </c>
      <c r="CN2990">
        <v>58</v>
      </c>
      <c r="CO2990">
        <v>57</v>
      </c>
    </row>
    <row r="2991" spans="1:98" x14ac:dyDescent="0.3">
      <c r="A2991">
        <v>420</v>
      </c>
      <c r="B2991" t="s">
        <v>396</v>
      </c>
      <c r="C2991" t="s">
        <v>198</v>
      </c>
      <c r="D2991" t="s">
        <v>54</v>
      </c>
      <c r="E2991" t="s">
        <v>24</v>
      </c>
      <c r="F2991" s="107">
        <v>45838</v>
      </c>
      <c r="G2991" t="s">
        <v>1747</v>
      </c>
      <c r="H2991" t="s">
        <v>3587</v>
      </c>
      <c r="I2991">
        <v>100</v>
      </c>
      <c r="J2991">
        <v>99.519996643066406</v>
      </c>
      <c r="CN2991">
        <v>68.39</v>
      </c>
      <c r="CO2991">
        <v>68.72</v>
      </c>
    </row>
    <row r="2992" spans="1:98" x14ac:dyDescent="0.3">
      <c r="A2992">
        <v>432</v>
      </c>
      <c r="B2992" t="s">
        <v>409</v>
      </c>
      <c r="C2992" t="s">
        <v>72</v>
      </c>
      <c r="D2992" t="s">
        <v>54</v>
      </c>
      <c r="E2992" t="s">
        <v>24</v>
      </c>
      <c r="F2992" s="107">
        <v>45838</v>
      </c>
      <c r="G2992" t="s">
        <v>3953</v>
      </c>
      <c r="H2992" t="s">
        <v>3625</v>
      </c>
      <c r="I2992">
        <v>90</v>
      </c>
      <c r="J2992">
        <v>100</v>
      </c>
      <c r="CS2992">
        <v>8</v>
      </c>
      <c r="CT2992">
        <v>8</v>
      </c>
    </row>
    <row r="2993" spans="1:132" x14ac:dyDescent="0.3">
      <c r="A2993">
        <v>432</v>
      </c>
      <c r="B2993" t="s">
        <v>409</v>
      </c>
      <c r="C2993" t="s">
        <v>72</v>
      </c>
      <c r="D2993" t="s">
        <v>54</v>
      </c>
      <c r="E2993" t="s">
        <v>24</v>
      </c>
      <c r="F2993" s="107">
        <v>45838</v>
      </c>
      <c r="G2993" t="s">
        <v>3953</v>
      </c>
      <c r="H2993" t="s">
        <v>3626</v>
      </c>
      <c r="I2993">
        <v>90</v>
      </c>
      <c r="J2993">
        <v>100</v>
      </c>
      <c r="CS2993">
        <v>16</v>
      </c>
      <c r="CT2993">
        <v>16</v>
      </c>
    </row>
    <row r="2994" spans="1:132" x14ac:dyDescent="0.3">
      <c r="A2994">
        <v>432</v>
      </c>
      <c r="B2994" t="s">
        <v>409</v>
      </c>
      <c r="C2994" t="s">
        <v>72</v>
      </c>
      <c r="D2994" t="s">
        <v>54</v>
      </c>
      <c r="E2994" t="s">
        <v>24</v>
      </c>
      <c r="F2994" s="107">
        <v>45838</v>
      </c>
      <c r="G2994" t="s">
        <v>3953</v>
      </c>
      <c r="H2994" t="s">
        <v>3627</v>
      </c>
      <c r="I2994">
        <v>90</v>
      </c>
      <c r="J2994">
        <v>100</v>
      </c>
      <c r="CS2994">
        <v>24</v>
      </c>
      <c r="CT2994">
        <v>24</v>
      </c>
    </row>
    <row r="2995" spans="1:132" x14ac:dyDescent="0.3">
      <c r="A2995">
        <v>432</v>
      </c>
      <c r="B2995" t="s">
        <v>409</v>
      </c>
      <c r="C2995" t="s">
        <v>72</v>
      </c>
      <c r="D2995" t="s">
        <v>54</v>
      </c>
      <c r="E2995" t="s">
        <v>24</v>
      </c>
      <c r="F2995" s="107">
        <v>45838</v>
      </c>
      <c r="G2995" t="s">
        <v>3953</v>
      </c>
      <c r="H2995" t="s">
        <v>3628</v>
      </c>
      <c r="I2995">
        <v>90</v>
      </c>
      <c r="J2995">
        <v>100</v>
      </c>
      <c r="CS2995">
        <v>10</v>
      </c>
      <c r="CT2995">
        <v>10</v>
      </c>
    </row>
    <row r="2996" spans="1:132" x14ac:dyDescent="0.3">
      <c r="A2996">
        <v>432</v>
      </c>
      <c r="B2996" t="s">
        <v>409</v>
      </c>
      <c r="C2996" t="s">
        <v>72</v>
      </c>
      <c r="D2996" t="s">
        <v>54</v>
      </c>
      <c r="E2996" t="s">
        <v>24</v>
      </c>
      <c r="F2996" s="107">
        <v>45838</v>
      </c>
      <c r="G2996" t="s">
        <v>3953</v>
      </c>
      <c r="H2996" t="s">
        <v>3630</v>
      </c>
      <c r="I2996">
        <v>90</v>
      </c>
      <c r="J2996">
        <v>100</v>
      </c>
      <c r="CS2996">
        <v>4</v>
      </c>
      <c r="CT2996">
        <v>4</v>
      </c>
    </row>
    <row r="2997" spans="1:132" x14ac:dyDescent="0.3">
      <c r="A2997">
        <v>432</v>
      </c>
      <c r="B2997" t="s">
        <v>409</v>
      </c>
      <c r="C2997" t="s">
        <v>72</v>
      </c>
      <c r="D2997" t="s">
        <v>54</v>
      </c>
      <c r="E2997" t="s">
        <v>24</v>
      </c>
      <c r="F2997" s="107">
        <v>45838</v>
      </c>
      <c r="G2997" t="s">
        <v>3953</v>
      </c>
      <c r="H2997" t="s">
        <v>3631</v>
      </c>
      <c r="I2997">
        <v>90</v>
      </c>
      <c r="J2997">
        <v>100</v>
      </c>
      <c r="CS2997">
        <v>1</v>
      </c>
      <c r="CT2997">
        <v>1</v>
      </c>
    </row>
    <row r="2998" spans="1:132" x14ac:dyDescent="0.3">
      <c r="A2998">
        <v>432</v>
      </c>
      <c r="B2998" t="s">
        <v>409</v>
      </c>
      <c r="C2998" t="s">
        <v>72</v>
      </c>
      <c r="D2998" t="s">
        <v>54</v>
      </c>
      <c r="E2998" t="s">
        <v>24</v>
      </c>
      <c r="F2998" s="107">
        <v>45838</v>
      </c>
      <c r="G2998" t="s">
        <v>3953</v>
      </c>
      <c r="H2998" t="s">
        <v>3632</v>
      </c>
      <c r="I2998">
        <v>90</v>
      </c>
      <c r="J2998">
        <v>100</v>
      </c>
      <c r="CS2998">
        <v>2</v>
      </c>
      <c r="CT2998">
        <v>2</v>
      </c>
    </row>
    <row r="2999" spans="1:132" x14ac:dyDescent="0.3">
      <c r="A2999">
        <v>432</v>
      </c>
      <c r="B2999" t="s">
        <v>409</v>
      </c>
      <c r="C2999" t="s">
        <v>72</v>
      </c>
      <c r="D2999" t="s">
        <v>54</v>
      </c>
      <c r="E2999" t="s">
        <v>24</v>
      </c>
      <c r="F2999" s="107">
        <v>45838</v>
      </c>
      <c r="G2999" t="s">
        <v>3953</v>
      </c>
      <c r="H2999" t="s">
        <v>3633</v>
      </c>
      <c r="I2999">
        <v>90</v>
      </c>
      <c r="J2999">
        <v>100</v>
      </c>
      <c r="CS2999">
        <v>15</v>
      </c>
      <c r="CT2999">
        <v>15</v>
      </c>
    </row>
    <row r="3000" spans="1:132" x14ac:dyDescent="0.3">
      <c r="A3000">
        <v>432</v>
      </c>
      <c r="B3000" t="s">
        <v>409</v>
      </c>
      <c r="C3000" t="s">
        <v>72</v>
      </c>
      <c r="D3000" t="s">
        <v>54</v>
      </c>
      <c r="E3000" t="s">
        <v>24</v>
      </c>
      <c r="F3000" s="107">
        <v>45838</v>
      </c>
      <c r="G3000" t="s">
        <v>3953</v>
      </c>
      <c r="H3000" t="s">
        <v>3629</v>
      </c>
      <c r="I3000">
        <v>90</v>
      </c>
      <c r="J3000">
        <v>100</v>
      </c>
      <c r="CS3000">
        <v>3</v>
      </c>
      <c r="CT3000">
        <v>3</v>
      </c>
    </row>
    <row r="3001" spans="1:132" x14ac:dyDescent="0.3">
      <c r="A3001">
        <v>456</v>
      </c>
      <c r="B3001" t="s">
        <v>429</v>
      </c>
      <c r="C3001" t="s">
        <v>403</v>
      </c>
      <c r="D3001" t="s">
        <v>54</v>
      </c>
      <c r="E3001" t="s">
        <v>24</v>
      </c>
      <c r="F3001" s="107">
        <v>45838</v>
      </c>
      <c r="G3001" t="s">
        <v>2711</v>
      </c>
      <c r="H3001" t="s">
        <v>3508</v>
      </c>
      <c r="I3001">
        <v>100</v>
      </c>
      <c r="J3001">
        <v>110</v>
      </c>
      <c r="DY3001">
        <v>60</v>
      </c>
      <c r="DZ3001">
        <v>66</v>
      </c>
    </row>
    <row r="3002" spans="1:132" x14ac:dyDescent="0.3">
      <c r="A3002">
        <v>456</v>
      </c>
      <c r="B3002" t="s">
        <v>429</v>
      </c>
      <c r="C3002" t="s">
        <v>403</v>
      </c>
      <c r="D3002" t="s">
        <v>54</v>
      </c>
      <c r="E3002" t="s">
        <v>24</v>
      </c>
      <c r="F3002" s="107">
        <v>45838</v>
      </c>
      <c r="G3002" t="s">
        <v>2711</v>
      </c>
      <c r="H3002" t="s">
        <v>3509</v>
      </c>
      <c r="I3002">
        <v>100</v>
      </c>
      <c r="J3002">
        <v>93.330001831054688</v>
      </c>
      <c r="DY3002">
        <v>15</v>
      </c>
      <c r="DZ3002">
        <v>14</v>
      </c>
    </row>
    <row r="3003" spans="1:132" x14ac:dyDescent="0.3">
      <c r="A3003">
        <v>456</v>
      </c>
      <c r="B3003" t="s">
        <v>429</v>
      </c>
      <c r="C3003" t="s">
        <v>403</v>
      </c>
      <c r="D3003" t="s">
        <v>54</v>
      </c>
      <c r="E3003" t="s">
        <v>24</v>
      </c>
      <c r="F3003" s="107">
        <v>45838</v>
      </c>
      <c r="G3003" t="s">
        <v>2711</v>
      </c>
      <c r="H3003" t="s">
        <v>3781</v>
      </c>
      <c r="I3003">
        <v>100</v>
      </c>
      <c r="J3003">
        <v>95.449996948242188</v>
      </c>
      <c r="DY3003">
        <v>22</v>
      </c>
      <c r="DZ3003">
        <v>21</v>
      </c>
    </row>
    <row r="3004" spans="1:132" x14ac:dyDescent="0.3">
      <c r="A3004">
        <v>457</v>
      </c>
      <c r="B3004" t="s">
        <v>430</v>
      </c>
      <c r="C3004" t="s">
        <v>403</v>
      </c>
      <c r="D3004" t="s">
        <v>54</v>
      </c>
      <c r="E3004" t="s">
        <v>24</v>
      </c>
      <c r="F3004" s="107">
        <v>45838</v>
      </c>
      <c r="G3004" t="s">
        <v>2712</v>
      </c>
      <c r="H3004" t="s">
        <v>3508</v>
      </c>
      <c r="I3004">
        <v>100</v>
      </c>
      <c r="J3004">
        <v>100</v>
      </c>
      <c r="EA3004">
        <v>2</v>
      </c>
      <c r="EB3004">
        <v>2</v>
      </c>
    </row>
    <row r="3005" spans="1:132" x14ac:dyDescent="0.3">
      <c r="A3005">
        <v>457</v>
      </c>
      <c r="B3005" t="s">
        <v>430</v>
      </c>
      <c r="C3005" t="s">
        <v>403</v>
      </c>
      <c r="D3005" t="s">
        <v>54</v>
      </c>
      <c r="E3005" t="s">
        <v>24</v>
      </c>
      <c r="F3005" s="107">
        <v>45838</v>
      </c>
      <c r="G3005" t="s">
        <v>2712</v>
      </c>
      <c r="H3005" t="s">
        <v>3781</v>
      </c>
      <c r="I3005">
        <v>100</v>
      </c>
      <c r="J3005">
        <v>50</v>
      </c>
      <c r="EA3005">
        <v>2</v>
      </c>
      <c r="EB3005">
        <v>1</v>
      </c>
    </row>
    <row r="3006" spans="1:132" x14ac:dyDescent="0.3">
      <c r="A3006">
        <v>457</v>
      </c>
      <c r="B3006" t="s">
        <v>430</v>
      </c>
      <c r="C3006" t="s">
        <v>403</v>
      </c>
      <c r="D3006" t="s">
        <v>54</v>
      </c>
      <c r="E3006" t="s">
        <v>24</v>
      </c>
      <c r="F3006" s="107">
        <v>45838</v>
      </c>
      <c r="G3006" t="s">
        <v>2712</v>
      </c>
      <c r="H3006" t="s">
        <v>3509</v>
      </c>
      <c r="I3006">
        <v>100</v>
      </c>
      <c r="J3006">
        <v>100</v>
      </c>
      <c r="EA3006">
        <v>2</v>
      </c>
      <c r="EB3006">
        <v>2</v>
      </c>
    </row>
    <row r="3007" spans="1:132" x14ac:dyDescent="0.3">
      <c r="A3007">
        <v>469</v>
      </c>
      <c r="B3007" t="s">
        <v>395</v>
      </c>
      <c r="C3007" t="s">
        <v>198</v>
      </c>
      <c r="D3007" t="s">
        <v>54</v>
      </c>
      <c r="E3007" t="s">
        <v>24</v>
      </c>
      <c r="F3007" s="107">
        <v>45838</v>
      </c>
      <c r="G3007" t="s">
        <v>1967</v>
      </c>
      <c r="H3007" t="s">
        <v>3700</v>
      </c>
      <c r="I3007">
        <v>100</v>
      </c>
      <c r="J3007">
        <v>114.80999755859381</v>
      </c>
      <c r="DF3007">
        <v>62</v>
      </c>
      <c r="DG3007">
        <v>54</v>
      </c>
    </row>
    <row r="3008" spans="1:132" x14ac:dyDescent="0.3">
      <c r="A3008">
        <v>469</v>
      </c>
      <c r="B3008" t="s">
        <v>395</v>
      </c>
      <c r="C3008" t="s">
        <v>198</v>
      </c>
      <c r="D3008" t="s">
        <v>54</v>
      </c>
      <c r="E3008" t="s">
        <v>24</v>
      </c>
      <c r="F3008" s="107">
        <v>45838</v>
      </c>
      <c r="G3008" t="s">
        <v>1967</v>
      </c>
      <c r="H3008" t="s">
        <v>3698</v>
      </c>
      <c r="I3008">
        <v>100</v>
      </c>
      <c r="J3008">
        <v>96</v>
      </c>
      <c r="DF3008">
        <v>48</v>
      </c>
      <c r="DG3008">
        <v>50</v>
      </c>
    </row>
    <row r="3009" spans="1:115" x14ac:dyDescent="0.3">
      <c r="A3009">
        <v>469</v>
      </c>
      <c r="B3009" t="s">
        <v>395</v>
      </c>
      <c r="C3009" t="s">
        <v>198</v>
      </c>
      <c r="D3009" t="s">
        <v>54</v>
      </c>
      <c r="E3009" t="s">
        <v>24</v>
      </c>
      <c r="F3009" s="107">
        <v>45838</v>
      </c>
      <c r="G3009" t="s">
        <v>1967</v>
      </c>
      <c r="H3009" t="s">
        <v>3705</v>
      </c>
      <c r="I3009">
        <v>100</v>
      </c>
      <c r="J3009">
        <v>113.0400009155273</v>
      </c>
      <c r="DF3009">
        <v>52</v>
      </c>
      <c r="DG3009">
        <v>46</v>
      </c>
    </row>
    <row r="3010" spans="1:115" x14ac:dyDescent="0.3">
      <c r="A3010">
        <v>469</v>
      </c>
      <c r="B3010" t="s">
        <v>395</v>
      </c>
      <c r="C3010" t="s">
        <v>198</v>
      </c>
      <c r="D3010" t="s">
        <v>54</v>
      </c>
      <c r="E3010" t="s">
        <v>24</v>
      </c>
      <c r="F3010" s="107">
        <v>45838</v>
      </c>
      <c r="G3010" t="s">
        <v>1967</v>
      </c>
      <c r="H3010" t="s">
        <v>3702</v>
      </c>
      <c r="I3010">
        <v>100</v>
      </c>
      <c r="J3010">
        <v>96.150001525878906</v>
      </c>
      <c r="DF3010">
        <v>50</v>
      </c>
      <c r="DG3010">
        <v>52</v>
      </c>
    </row>
    <row r="3011" spans="1:115" x14ac:dyDescent="0.3">
      <c r="A3011">
        <v>469</v>
      </c>
      <c r="B3011" t="s">
        <v>395</v>
      </c>
      <c r="C3011" t="s">
        <v>198</v>
      </c>
      <c r="D3011" t="s">
        <v>54</v>
      </c>
      <c r="E3011" t="s">
        <v>24</v>
      </c>
      <c r="F3011" s="107">
        <v>45838</v>
      </c>
      <c r="G3011" t="s">
        <v>1967</v>
      </c>
      <c r="H3011" t="s">
        <v>3697</v>
      </c>
      <c r="I3011">
        <v>100</v>
      </c>
      <c r="J3011">
        <v>122.9499969482422</v>
      </c>
      <c r="DF3011">
        <v>75</v>
      </c>
      <c r="DG3011">
        <v>61</v>
      </c>
    </row>
    <row r="3012" spans="1:115" x14ac:dyDescent="0.3">
      <c r="A3012">
        <v>469</v>
      </c>
      <c r="B3012" t="s">
        <v>395</v>
      </c>
      <c r="C3012" t="s">
        <v>198</v>
      </c>
      <c r="D3012" t="s">
        <v>54</v>
      </c>
      <c r="E3012" t="s">
        <v>24</v>
      </c>
      <c r="F3012" s="107">
        <v>45838</v>
      </c>
      <c r="G3012" t="s">
        <v>1967</v>
      </c>
      <c r="H3012" t="s">
        <v>3704</v>
      </c>
      <c r="I3012">
        <v>100</v>
      </c>
      <c r="J3012">
        <v>132.6499938964844</v>
      </c>
      <c r="DF3012">
        <v>65</v>
      </c>
      <c r="DG3012">
        <v>49</v>
      </c>
    </row>
    <row r="3013" spans="1:115" x14ac:dyDescent="0.3">
      <c r="A3013">
        <v>469</v>
      </c>
      <c r="B3013" t="s">
        <v>395</v>
      </c>
      <c r="C3013" t="s">
        <v>198</v>
      </c>
      <c r="D3013" t="s">
        <v>54</v>
      </c>
      <c r="E3013" t="s">
        <v>24</v>
      </c>
      <c r="F3013" s="107">
        <v>45838</v>
      </c>
      <c r="G3013" t="s">
        <v>1967</v>
      </c>
      <c r="H3013" t="s">
        <v>3701</v>
      </c>
      <c r="I3013">
        <v>100</v>
      </c>
      <c r="J3013">
        <v>81.129997253417969</v>
      </c>
      <c r="DF3013">
        <v>43</v>
      </c>
      <c r="DG3013">
        <v>53</v>
      </c>
    </row>
    <row r="3014" spans="1:115" x14ac:dyDescent="0.3">
      <c r="A3014">
        <v>469</v>
      </c>
      <c r="B3014" t="s">
        <v>395</v>
      </c>
      <c r="C3014" t="s">
        <v>198</v>
      </c>
      <c r="D3014" t="s">
        <v>54</v>
      </c>
      <c r="E3014" t="s">
        <v>24</v>
      </c>
      <c r="F3014" s="107">
        <v>45838</v>
      </c>
      <c r="G3014" t="s">
        <v>1967</v>
      </c>
      <c r="H3014" t="s">
        <v>3699</v>
      </c>
      <c r="I3014">
        <v>100</v>
      </c>
      <c r="J3014">
        <v>82.349998474121094</v>
      </c>
      <c r="DF3014">
        <v>56</v>
      </c>
      <c r="DG3014">
        <v>68</v>
      </c>
    </row>
    <row r="3015" spans="1:115" x14ac:dyDescent="0.3">
      <c r="A3015">
        <v>469</v>
      </c>
      <c r="B3015" t="s">
        <v>395</v>
      </c>
      <c r="C3015" t="s">
        <v>198</v>
      </c>
      <c r="D3015" t="s">
        <v>54</v>
      </c>
      <c r="E3015" t="s">
        <v>24</v>
      </c>
      <c r="F3015" s="107">
        <v>45838</v>
      </c>
      <c r="G3015" t="s">
        <v>1967</v>
      </c>
      <c r="H3015" t="s">
        <v>3703</v>
      </c>
      <c r="I3015">
        <v>100</v>
      </c>
      <c r="J3015">
        <v>92.589996337890625</v>
      </c>
      <c r="DF3015">
        <v>50</v>
      </c>
      <c r="DG3015">
        <v>54</v>
      </c>
    </row>
    <row r="3016" spans="1:115" x14ac:dyDescent="0.3">
      <c r="A3016">
        <v>470</v>
      </c>
      <c r="B3016" t="s">
        <v>441</v>
      </c>
      <c r="C3016" t="s">
        <v>198</v>
      </c>
      <c r="D3016" t="s">
        <v>54</v>
      </c>
      <c r="E3016" t="s">
        <v>24</v>
      </c>
      <c r="F3016" s="107">
        <v>45838</v>
      </c>
      <c r="G3016" t="s">
        <v>1985</v>
      </c>
      <c r="H3016" t="s">
        <v>3709</v>
      </c>
      <c r="I3016">
        <v>100</v>
      </c>
      <c r="J3016">
        <v>100</v>
      </c>
      <c r="DH3016">
        <v>38</v>
      </c>
      <c r="DI3016">
        <v>38</v>
      </c>
    </row>
    <row r="3017" spans="1:115" x14ac:dyDescent="0.3">
      <c r="A3017">
        <v>470</v>
      </c>
      <c r="B3017" t="s">
        <v>441</v>
      </c>
      <c r="C3017" t="s">
        <v>198</v>
      </c>
      <c r="D3017" t="s">
        <v>54</v>
      </c>
      <c r="E3017" t="s">
        <v>24</v>
      </c>
      <c r="F3017" s="107">
        <v>45838</v>
      </c>
      <c r="G3017" t="s">
        <v>1985</v>
      </c>
      <c r="H3017" t="s">
        <v>3710</v>
      </c>
      <c r="I3017">
        <v>100</v>
      </c>
      <c r="J3017">
        <v>172.9700012207031</v>
      </c>
      <c r="DH3017">
        <v>64</v>
      </c>
      <c r="DI3017">
        <v>37</v>
      </c>
    </row>
    <row r="3018" spans="1:115" x14ac:dyDescent="0.3">
      <c r="A3018">
        <v>470</v>
      </c>
      <c r="B3018" t="s">
        <v>441</v>
      </c>
      <c r="C3018" t="s">
        <v>198</v>
      </c>
      <c r="D3018" t="s">
        <v>54</v>
      </c>
      <c r="E3018" t="s">
        <v>24</v>
      </c>
      <c r="F3018" s="107">
        <v>45838</v>
      </c>
      <c r="G3018" t="s">
        <v>1985</v>
      </c>
      <c r="H3018" t="s">
        <v>3711</v>
      </c>
      <c r="I3018">
        <v>100</v>
      </c>
      <c r="J3018">
        <v>150.94000244140619</v>
      </c>
      <c r="DH3018">
        <v>80</v>
      </c>
      <c r="DI3018">
        <v>53</v>
      </c>
    </row>
    <row r="3019" spans="1:115" x14ac:dyDescent="0.3">
      <c r="A3019">
        <v>470</v>
      </c>
      <c r="B3019" t="s">
        <v>441</v>
      </c>
      <c r="C3019" t="s">
        <v>198</v>
      </c>
      <c r="D3019" t="s">
        <v>54</v>
      </c>
      <c r="E3019" t="s">
        <v>24</v>
      </c>
      <c r="F3019" s="107">
        <v>45838</v>
      </c>
      <c r="G3019" t="s">
        <v>1985</v>
      </c>
      <c r="H3019" t="s">
        <v>3708</v>
      </c>
      <c r="I3019">
        <v>100</v>
      </c>
      <c r="J3019">
        <v>81.129997253417969</v>
      </c>
      <c r="DH3019">
        <v>43</v>
      </c>
      <c r="DI3019">
        <v>53</v>
      </c>
    </row>
    <row r="3020" spans="1:115" x14ac:dyDescent="0.3">
      <c r="A3020">
        <v>470</v>
      </c>
      <c r="B3020" t="s">
        <v>441</v>
      </c>
      <c r="C3020" t="s">
        <v>198</v>
      </c>
      <c r="D3020" t="s">
        <v>54</v>
      </c>
      <c r="E3020" t="s">
        <v>24</v>
      </c>
      <c r="F3020" s="107">
        <v>45838</v>
      </c>
      <c r="G3020" t="s">
        <v>1985</v>
      </c>
      <c r="H3020" t="s">
        <v>3707</v>
      </c>
      <c r="I3020">
        <v>100</v>
      </c>
      <c r="J3020">
        <v>236.8399963378906</v>
      </c>
      <c r="DH3020">
        <v>90</v>
      </c>
      <c r="DI3020">
        <v>38</v>
      </c>
    </row>
    <row r="3021" spans="1:115" x14ac:dyDescent="0.3">
      <c r="A3021">
        <v>471</v>
      </c>
      <c r="B3021" t="s">
        <v>442</v>
      </c>
      <c r="C3021" t="s">
        <v>198</v>
      </c>
      <c r="D3021" t="s">
        <v>54</v>
      </c>
      <c r="E3021" t="s">
        <v>24</v>
      </c>
      <c r="F3021" s="107">
        <v>45838</v>
      </c>
      <c r="G3021" t="s">
        <v>2004</v>
      </c>
      <c r="H3021" t="s">
        <v>3715</v>
      </c>
      <c r="I3021">
        <v>100</v>
      </c>
      <c r="J3021">
        <v>100</v>
      </c>
      <c r="DJ3021">
        <v>34</v>
      </c>
      <c r="DK3021">
        <v>34</v>
      </c>
    </row>
    <row r="3022" spans="1:115" x14ac:dyDescent="0.3">
      <c r="A3022">
        <v>471</v>
      </c>
      <c r="B3022" t="s">
        <v>442</v>
      </c>
      <c r="C3022" t="s">
        <v>198</v>
      </c>
      <c r="D3022" t="s">
        <v>54</v>
      </c>
      <c r="E3022" t="s">
        <v>24</v>
      </c>
      <c r="F3022" s="107">
        <v>45838</v>
      </c>
      <c r="G3022" t="s">
        <v>2004</v>
      </c>
      <c r="H3022" t="s">
        <v>3713</v>
      </c>
      <c r="I3022">
        <v>100</v>
      </c>
      <c r="J3022">
        <v>73.330001831054688</v>
      </c>
      <c r="DJ3022">
        <v>22</v>
      </c>
      <c r="DK3022">
        <v>30</v>
      </c>
    </row>
    <row r="3023" spans="1:115" x14ac:dyDescent="0.3">
      <c r="A3023">
        <v>471</v>
      </c>
      <c r="B3023" t="s">
        <v>442</v>
      </c>
      <c r="C3023" t="s">
        <v>198</v>
      </c>
      <c r="D3023" t="s">
        <v>54</v>
      </c>
      <c r="E3023" t="s">
        <v>24</v>
      </c>
      <c r="F3023" s="107">
        <v>45838</v>
      </c>
      <c r="G3023" t="s">
        <v>2004</v>
      </c>
      <c r="H3023" t="s">
        <v>3716</v>
      </c>
      <c r="I3023">
        <v>100</v>
      </c>
      <c r="J3023">
        <v>87.180000305175781</v>
      </c>
      <c r="DJ3023">
        <v>34</v>
      </c>
      <c r="DK3023">
        <v>39</v>
      </c>
    </row>
    <row r="3024" spans="1:115" x14ac:dyDescent="0.3">
      <c r="A3024">
        <v>471</v>
      </c>
      <c r="B3024" t="s">
        <v>442</v>
      </c>
      <c r="C3024" t="s">
        <v>198</v>
      </c>
      <c r="D3024" t="s">
        <v>54</v>
      </c>
      <c r="E3024" t="s">
        <v>24</v>
      </c>
      <c r="F3024" s="107">
        <v>45838</v>
      </c>
      <c r="G3024" t="s">
        <v>2004</v>
      </c>
      <c r="H3024" t="s">
        <v>3717</v>
      </c>
      <c r="I3024">
        <v>100</v>
      </c>
      <c r="J3024">
        <v>87.5</v>
      </c>
      <c r="DJ3024">
        <v>21</v>
      </c>
      <c r="DK3024">
        <v>24</v>
      </c>
    </row>
    <row r="3025" spans="1:145" x14ac:dyDescent="0.3">
      <c r="A3025">
        <v>471</v>
      </c>
      <c r="B3025" t="s">
        <v>442</v>
      </c>
      <c r="C3025" t="s">
        <v>198</v>
      </c>
      <c r="D3025" t="s">
        <v>54</v>
      </c>
      <c r="E3025" t="s">
        <v>24</v>
      </c>
      <c r="F3025" s="107">
        <v>45838</v>
      </c>
      <c r="G3025" t="s">
        <v>2004</v>
      </c>
      <c r="H3025" t="s">
        <v>3714</v>
      </c>
      <c r="I3025">
        <v>100</v>
      </c>
      <c r="J3025">
        <v>104.34999847412109</v>
      </c>
      <c r="DJ3025">
        <v>24</v>
      </c>
      <c r="DK3025">
        <v>23</v>
      </c>
    </row>
    <row r="3026" spans="1:145" x14ac:dyDescent="0.3">
      <c r="A3026">
        <v>471</v>
      </c>
      <c r="B3026" t="s">
        <v>442</v>
      </c>
      <c r="C3026" t="s">
        <v>198</v>
      </c>
      <c r="D3026" t="s">
        <v>54</v>
      </c>
      <c r="E3026" t="s">
        <v>24</v>
      </c>
      <c r="F3026" s="107">
        <v>45838</v>
      </c>
      <c r="G3026" t="s">
        <v>2004</v>
      </c>
      <c r="H3026" t="s">
        <v>3719</v>
      </c>
      <c r="I3026">
        <v>100</v>
      </c>
      <c r="J3026">
        <v>105.879997253418</v>
      </c>
      <c r="DJ3026">
        <v>54</v>
      </c>
      <c r="DK3026">
        <v>51</v>
      </c>
    </row>
    <row r="3027" spans="1:145" x14ac:dyDescent="0.3">
      <c r="A3027">
        <v>471</v>
      </c>
      <c r="B3027" t="s">
        <v>442</v>
      </c>
      <c r="C3027" t="s">
        <v>198</v>
      </c>
      <c r="D3027" t="s">
        <v>54</v>
      </c>
      <c r="E3027" t="s">
        <v>24</v>
      </c>
      <c r="F3027" s="107">
        <v>45838</v>
      </c>
      <c r="G3027" t="s">
        <v>2004</v>
      </c>
      <c r="H3027" t="s">
        <v>3718</v>
      </c>
      <c r="I3027">
        <v>100</v>
      </c>
      <c r="J3027">
        <v>99.879997253417969</v>
      </c>
      <c r="DJ3027">
        <v>50</v>
      </c>
      <c r="DK3027">
        <v>50.06</v>
      </c>
    </row>
    <row r="3028" spans="1:145" x14ac:dyDescent="0.3">
      <c r="A3028">
        <v>510</v>
      </c>
      <c r="B3028" t="s">
        <v>2286</v>
      </c>
      <c r="C3028" t="s">
        <v>249</v>
      </c>
      <c r="D3028" t="s">
        <v>54</v>
      </c>
      <c r="E3028" t="s">
        <v>24</v>
      </c>
      <c r="F3028" s="107">
        <v>45838</v>
      </c>
      <c r="G3028" t="s">
        <v>2307</v>
      </c>
      <c r="H3028" t="s">
        <v>3892</v>
      </c>
      <c r="EL3028">
        <v>0</v>
      </c>
      <c r="EM3028">
        <v>128</v>
      </c>
    </row>
    <row r="3029" spans="1:145" x14ac:dyDescent="0.3">
      <c r="A3029">
        <v>511</v>
      </c>
      <c r="B3029" t="s">
        <v>2310</v>
      </c>
      <c r="C3029" t="s">
        <v>249</v>
      </c>
      <c r="D3029" t="s">
        <v>54</v>
      </c>
      <c r="E3029" t="s">
        <v>24</v>
      </c>
      <c r="F3029" s="107">
        <v>45838</v>
      </c>
      <c r="G3029" t="s">
        <v>2332</v>
      </c>
      <c r="H3029" t="s">
        <v>3893</v>
      </c>
      <c r="J3029">
        <v>80.849998474121094</v>
      </c>
      <c r="EN3029">
        <v>38</v>
      </c>
      <c r="EO3029">
        <v>47</v>
      </c>
    </row>
    <row r="3030" spans="1:145" x14ac:dyDescent="0.3">
      <c r="A3030">
        <v>511</v>
      </c>
      <c r="B3030" t="s">
        <v>2310</v>
      </c>
      <c r="C3030" t="s">
        <v>249</v>
      </c>
      <c r="D3030" t="s">
        <v>54</v>
      </c>
      <c r="E3030" t="s">
        <v>24</v>
      </c>
      <c r="F3030" s="107">
        <v>45838</v>
      </c>
      <c r="G3030" t="s">
        <v>2332</v>
      </c>
      <c r="H3030" t="s">
        <v>3894</v>
      </c>
      <c r="J3030">
        <v>100</v>
      </c>
      <c r="EN3030">
        <v>48</v>
      </c>
      <c r="EO3030">
        <v>48</v>
      </c>
    </row>
    <row r="3031" spans="1:145" x14ac:dyDescent="0.3">
      <c r="A3031">
        <v>511</v>
      </c>
      <c r="B3031" t="s">
        <v>2310</v>
      </c>
      <c r="C3031" t="s">
        <v>249</v>
      </c>
      <c r="D3031" t="s">
        <v>54</v>
      </c>
      <c r="E3031" t="s">
        <v>24</v>
      </c>
      <c r="F3031" s="107">
        <v>45838</v>
      </c>
      <c r="G3031" t="s">
        <v>2332</v>
      </c>
      <c r="H3031" t="s">
        <v>3895</v>
      </c>
      <c r="J3031">
        <v>100</v>
      </c>
      <c r="EN3031">
        <v>21</v>
      </c>
      <c r="EO3031">
        <v>21</v>
      </c>
    </row>
    <row r="3032" spans="1:145" x14ac:dyDescent="0.3">
      <c r="A3032">
        <v>511</v>
      </c>
      <c r="B3032" t="s">
        <v>2310</v>
      </c>
      <c r="C3032" t="s">
        <v>249</v>
      </c>
      <c r="D3032" t="s">
        <v>54</v>
      </c>
      <c r="E3032" t="s">
        <v>24</v>
      </c>
      <c r="F3032" s="107">
        <v>45838</v>
      </c>
      <c r="G3032" t="s">
        <v>2332</v>
      </c>
      <c r="H3032" t="s">
        <v>3896</v>
      </c>
      <c r="J3032">
        <v>92.860000610351563</v>
      </c>
      <c r="EN3032">
        <v>13</v>
      </c>
      <c r="EO3032">
        <v>14</v>
      </c>
    </row>
    <row r="3033" spans="1:145" x14ac:dyDescent="0.3">
      <c r="A3033">
        <v>511</v>
      </c>
      <c r="B3033" t="s">
        <v>2310</v>
      </c>
      <c r="C3033" t="s">
        <v>249</v>
      </c>
      <c r="D3033" t="s">
        <v>54</v>
      </c>
      <c r="E3033" t="s">
        <v>24</v>
      </c>
      <c r="F3033" s="107">
        <v>45838</v>
      </c>
      <c r="G3033" t="s">
        <v>2332</v>
      </c>
      <c r="H3033" t="s">
        <v>3897</v>
      </c>
      <c r="J3033">
        <v>75</v>
      </c>
      <c r="EN3033">
        <v>9</v>
      </c>
      <c r="EO3033">
        <v>12</v>
      </c>
    </row>
    <row r="3034" spans="1:145" x14ac:dyDescent="0.3">
      <c r="A3034">
        <v>511</v>
      </c>
      <c r="B3034" t="s">
        <v>2310</v>
      </c>
      <c r="C3034" t="s">
        <v>249</v>
      </c>
      <c r="D3034" t="s">
        <v>54</v>
      </c>
      <c r="E3034" t="s">
        <v>24</v>
      </c>
      <c r="F3034" s="107">
        <v>45838</v>
      </c>
      <c r="G3034" t="s">
        <v>2332</v>
      </c>
      <c r="H3034" t="s">
        <v>3898</v>
      </c>
      <c r="J3034">
        <v>82.319999694824219</v>
      </c>
      <c r="EN3034">
        <v>163</v>
      </c>
      <c r="EO3034">
        <v>198</v>
      </c>
    </row>
    <row r="3035" spans="1:145" x14ac:dyDescent="0.3">
      <c r="A3035">
        <v>511</v>
      </c>
      <c r="B3035" t="s">
        <v>2310</v>
      </c>
      <c r="C3035" t="s">
        <v>249</v>
      </c>
      <c r="D3035" t="s">
        <v>54</v>
      </c>
      <c r="E3035" t="s">
        <v>24</v>
      </c>
      <c r="F3035" s="107">
        <v>45838</v>
      </c>
      <c r="G3035" t="s">
        <v>2332</v>
      </c>
      <c r="H3035" t="s">
        <v>3899</v>
      </c>
      <c r="J3035">
        <v>100</v>
      </c>
      <c r="EN3035">
        <v>12</v>
      </c>
      <c r="EO3035">
        <v>12</v>
      </c>
    </row>
    <row r="3036" spans="1:145" x14ac:dyDescent="0.3">
      <c r="A3036">
        <v>208</v>
      </c>
      <c r="B3036" t="s">
        <v>149</v>
      </c>
      <c r="C3036" t="s">
        <v>98</v>
      </c>
      <c r="D3036" t="s">
        <v>23</v>
      </c>
      <c r="E3036" t="s">
        <v>62</v>
      </c>
      <c r="F3036" s="107">
        <v>45869</v>
      </c>
      <c r="G3036" t="s">
        <v>1031</v>
      </c>
      <c r="H3036" t="s">
        <v>3421</v>
      </c>
      <c r="I3036">
        <v>950</v>
      </c>
      <c r="J3036">
        <v>484</v>
      </c>
      <c r="K3036">
        <v>484</v>
      </c>
    </row>
    <row r="3037" spans="1:145" x14ac:dyDescent="0.3">
      <c r="A3037">
        <v>208</v>
      </c>
      <c r="B3037" t="s">
        <v>149</v>
      </c>
      <c r="C3037" t="s">
        <v>98</v>
      </c>
      <c r="D3037" t="s">
        <v>23</v>
      </c>
      <c r="E3037" t="s">
        <v>62</v>
      </c>
      <c r="F3037" s="107">
        <v>45869</v>
      </c>
      <c r="G3037" t="s">
        <v>1031</v>
      </c>
      <c r="H3037" t="s">
        <v>3426</v>
      </c>
      <c r="I3037">
        <v>25</v>
      </c>
      <c r="J3037">
        <v>13</v>
      </c>
      <c r="K3037">
        <v>13</v>
      </c>
    </row>
    <row r="3038" spans="1:145" x14ac:dyDescent="0.3">
      <c r="A3038">
        <v>208</v>
      </c>
      <c r="B3038" t="s">
        <v>149</v>
      </c>
      <c r="C3038" t="s">
        <v>98</v>
      </c>
      <c r="D3038" t="s">
        <v>23</v>
      </c>
      <c r="E3038" t="s">
        <v>62</v>
      </c>
      <c r="F3038" s="107">
        <v>45869</v>
      </c>
      <c r="G3038" t="s">
        <v>1031</v>
      </c>
      <c r="H3038" t="s">
        <v>3422</v>
      </c>
      <c r="I3038">
        <v>200</v>
      </c>
      <c r="J3038">
        <v>123</v>
      </c>
      <c r="K3038">
        <v>123</v>
      </c>
    </row>
    <row r="3039" spans="1:145" x14ac:dyDescent="0.3">
      <c r="A3039">
        <v>208</v>
      </c>
      <c r="B3039" t="s">
        <v>149</v>
      </c>
      <c r="C3039" t="s">
        <v>98</v>
      </c>
      <c r="D3039" t="s">
        <v>23</v>
      </c>
      <c r="E3039" t="s">
        <v>62</v>
      </c>
      <c r="F3039" s="107">
        <v>45869</v>
      </c>
      <c r="G3039" t="s">
        <v>1031</v>
      </c>
      <c r="H3039" t="s">
        <v>3424</v>
      </c>
      <c r="I3039">
        <v>0</v>
      </c>
      <c r="J3039">
        <v>0</v>
      </c>
      <c r="K3039">
        <v>0</v>
      </c>
    </row>
    <row r="3040" spans="1:145" x14ac:dyDescent="0.3">
      <c r="A3040">
        <v>208</v>
      </c>
      <c r="B3040" t="s">
        <v>149</v>
      </c>
      <c r="C3040" t="s">
        <v>98</v>
      </c>
      <c r="D3040" t="s">
        <v>23</v>
      </c>
      <c r="E3040" t="s">
        <v>62</v>
      </c>
      <c r="F3040" s="107">
        <v>45869</v>
      </c>
      <c r="G3040" t="s">
        <v>1031</v>
      </c>
      <c r="H3040" t="s">
        <v>3427</v>
      </c>
      <c r="I3040">
        <v>25</v>
      </c>
      <c r="J3040">
        <v>14</v>
      </c>
      <c r="K3040">
        <v>14</v>
      </c>
    </row>
    <row r="3041" spans="1:45" x14ac:dyDescent="0.3">
      <c r="A3041">
        <v>208</v>
      </c>
      <c r="B3041" t="s">
        <v>149</v>
      </c>
      <c r="C3041" t="s">
        <v>98</v>
      </c>
      <c r="D3041" t="s">
        <v>23</v>
      </c>
      <c r="E3041" t="s">
        <v>62</v>
      </c>
      <c r="F3041" s="107">
        <v>45869</v>
      </c>
      <c r="G3041" t="s">
        <v>1031</v>
      </c>
      <c r="H3041" t="s">
        <v>3423</v>
      </c>
      <c r="I3041">
        <v>350</v>
      </c>
      <c r="J3041">
        <v>409.5</v>
      </c>
      <c r="K3041">
        <v>409.5</v>
      </c>
    </row>
    <row r="3042" spans="1:45" x14ac:dyDescent="0.3">
      <c r="A3042">
        <v>214</v>
      </c>
      <c r="B3042" t="s">
        <v>152</v>
      </c>
      <c r="C3042" t="s">
        <v>98</v>
      </c>
      <c r="D3042" t="s">
        <v>23</v>
      </c>
      <c r="E3042" t="s">
        <v>62</v>
      </c>
      <c r="F3042" s="107">
        <v>45869</v>
      </c>
      <c r="G3042" t="s">
        <v>1076</v>
      </c>
      <c r="H3042" t="s">
        <v>3423</v>
      </c>
      <c r="I3042">
        <v>1000</v>
      </c>
      <c r="J3042">
        <v>992.47998046875</v>
      </c>
      <c r="L3042">
        <v>237.25</v>
      </c>
      <c r="M3042">
        <v>755.23</v>
      </c>
    </row>
    <row r="3043" spans="1:45" x14ac:dyDescent="0.3">
      <c r="A3043">
        <v>214</v>
      </c>
      <c r="B3043" t="s">
        <v>152</v>
      </c>
      <c r="C3043" t="s">
        <v>98</v>
      </c>
      <c r="D3043" t="s">
        <v>23</v>
      </c>
      <c r="E3043" t="s">
        <v>62</v>
      </c>
      <c r="F3043" s="107">
        <v>45869</v>
      </c>
      <c r="G3043" t="s">
        <v>1076</v>
      </c>
      <c r="H3043" t="s">
        <v>3426</v>
      </c>
      <c r="I3043">
        <v>7500</v>
      </c>
      <c r="J3043">
        <v>3.6400001049041748</v>
      </c>
      <c r="L3043">
        <v>0</v>
      </c>
      <c r="M3043">
        <v>3.64</v>
      </c>
    </row>
    <row r="3044" spans="1:45" x14ac:dyDescent="0.3">
      <c r="A3044">
        <v>214</v>
      </c>
      <c r="B3044" t="s">
        <v>152</v>
      </c>
      <c r="C3044" t="s">
        <v>98</v>
      </c>
      <c r="D3044" t="s">
        <v>23</v>
      </c>
      <c r="E3044" t="s">
        <v>62</v>
      </c>
      <c r="F3044" s="107">
        <v>45869</v>
      </c>
      <c r="G3044" t="s">
        <v>1076</v>
      </c>
      <c r="H3044" t="s">
        <v>3422</v>
      </c>
      <c r="I3044">
        <v>1000</v>
      </c>
      <c r="J3044">
        <v>496.10000610351563</v>
      </c>
      <c r="L3044">
        <v>23.6</v>
      </c>
      <c r="M3044">
        <v>472.5</v>
      </c>
    </row>
    <row r="3045" spans="1:45" x14ac:dyDescent="0.3">
      <c r="A3045">
        <v>214</v>
      </c>
      <c r="B3045" t="s">
        <v>152</v>
      </c>
      <c r="C3045" t="s">
        <v>98</v>
      </c>
      <c r="D3045" t="s">
        <v>23</v>
      </c>
      <c r="E3045" t="s">
        <v>62</v>
      </c>
      <c r="F3045" s="107">
        <v>45869</v>
      </c>
      <c r="G3045" t="s">
        <v>1076</v>
      </c>
      <c r="H3045" t="s">
        <v>3424</v>
      </c>
      <c r="I3045">
        <v>1</v>
      </c>
      <c r="J3045">
        <v>103.30999755859381</v>
      </c>
      <c r="L3045">
        <v>9.91</v>
      </c>
      <c r="M3045">
        <v>93.4</v>
      </c>
    </row>
    <row r="3046" spans="1:45" x14ac:dyDescent="0.3">
      <c r="A3046">
        <v>214</v>
      </c>
      <c r="B3046" t="s">
        <v>152</v>
      </c>
      <c r="C3046" t="s">
        <v>98</v>
      </c>
      <c r="D3046" t="s">
        <v>23</v>
      </c>
      <c r="E3046" t="s">
        <v>62</v>
      </c>
      <c r="F3046" s="107">
        <v>45869</v>
      </c>
      <c r="G3046" t="s">
        <v>1076</v>
      </c>
      <c r="H3046" t="s">
        <v>3427</v>
      </c>
      <c r="I3046">
        <v>1</v>
      </c>
      <c r="J3046">
        <v>48.950000762939453</v>
      </c>
      <c r="L3046">
        <v>22.15</v>
      </c>
      <c r="M3046">
        <v>26.8</v>
      </c>
    </row>
    <row r="3047" spans="1:45" x14ac:dyDescent="0.3">
      <c r="A3047">
        <v>214</v>
      </c>
      <c r="B3047" t="s">
        <v>152</v>
      </c>
      <c r="C3047" t="s">
        <v>98</v>
      </c>
      <c r="D3047" t="s">
        <v>23</v>
      </c>
      <c r="E3047" t="s">
        <v>62</v>
      </c>
      <c r="F3047" s="107">
        <v>45869</v>
      </c>
      <c r="G3047" t="s">
        <v>1076</v>
      </c>
      <c r="H3047" t="s">
        <v>3421</v>
      </c>
      <c r="I3047">
        <v>5500</v>
      </c>
      <c r="J3047">
        <v>812.3499755859375</v>
      </c>
      <c r="L3047">
        <v>194.75</v>
      </c>
      <c r="M3047">
        <v>617.6</v>
      </c>
    </row>
    <row r="3048" spans="1:45" x14ac:dyDescent="0.3">
      <c r="A3048">
        <v>217</v>
      </c>
      <c r="B3048" t="s">
        <v>156</v>
      </c>
      <c r="C3048" t="s">
        <v>98</v>
      </c>
      <c r="D3048" t="s">
        <v>23</v>
      </c>
      <c r="E3048" t="s">
        <v>24</v>
      </c>
      <c r="F3048" s="107">
        <v>45869</v>
      </c>
      <c r="G3048" t="s">
        <v>1104</v>
      </c>
      <c r="H3048" t="s">
        <v>3423</v>
      </c>
      <c r="I3048">
        <v>20</v>
      </c>
      <c r="J3048">
        <v>23.89999961853027</v>
      </c>
      <c r="L3048">
        <v>237.25</v>
      </c>
      <c r="M3048">
        <v>755.23</v>
      </c>
      <c r="AS3048">
        <v>237.25</v>
      </c>
    </row>
    <row r="3049" spans="1:45" x14ac:dyDescent="0.3">
      <c r="A3049">
        <v>217</v>
      </c>
      <c r="B3049" t="s">
        <v>156</v>
      </c>
      <c r="C3049" t="s">
        <v>98</v>
      </c>
      <c r="D3049" t="s">
        <v>23</v>
      </c>
      <c r="E3049" t="s">
        <v>24</v>
      </c>
      <c r="F3049" s="107">
        <v>45869</v>
      </c>
      <c r="G3049" t="s">
        <v>1104</v>
      </c>
      <c r="H3049" t="s">
        <v>3426</v>
      </c>
      <c r="I3049">
        <v>20</v>
      </c>
      <c r="J3049">
        <v>0</v>
      </c>
      <c r="L3049">
        <v>0</v>
      </c>
      <c r="M3049">
        <v>3.64</v>
      </c>
      <c r="AS3049">
        <v>0</v>
      </c>
    </row>
    <row r="3050" spans="1:45" x14ac:dyDescent="0.3">
      <c r="A3050">
        <v>217</v>
      </c>
      <c r="B3050" t="s">
        <v>156</v>
      </c>
      <c r="C3050" t="s">
        <v>98</v>
      </c>
      <c r="D3050" t="s">
        <v>23</v>
      </c>
      <c r="E3050" t="s">
        <v>24</v>
      </c>
      <c r="F3050" s="107">
        <v>45869</v>
      </c>
      <c r="G3050" t="s">
        <v>1104</v>
      </c>
      <c r="H3050" t="s">
        <v>3422</v>
      </c>
      <c r="I3050">
        <v>20</v>
      </c>
      <c r="J3050">
        <v>4.7600002288818359</v>
      </c>
      <c r="L3050">
        <v>23.6</v>
      </c>
      <c r="M3050">
        <v>472.5</v>
      </c>
      <c r="AS3050">
        <v>23.6</v>
      </c>
    </row>
    <row r="3051" spans="1:45" x14ac:dyDescent="0.3">
      <c r="A3051">
        <v>217</v>
      </c>
      <c r="B3051" t="s">
        <v>156</v>
      </c>
      <c r="C3051" t="s">
        <v>98</v>
      </c>
      <c r="D3051" t="s">
        <v>23</v>
      </c>
      <c r="E3051" t="s">
        <v>24</v>
      </c>
      <c r="F3051" s="107">
        <v>45869</v>
      </c>
      <c r="G3051" t="s">
        <v>1104</v>
      </c>
      <c r="H3051" t="s">
        <v>3424</v>
      </c>
      <c r="I3051">
        <v>20</v>
      </c>
      <c r="J3051">
        <v>9.5900001525878906</v>
      </c>
      <c r="L3051">
        <v>9.91</v>
      </c>
      <c r="M3051">
        <v>93.4</v>
      </c>
      <c r="AS3051">
        <v>9.91</v>
      </c>
    </row>
    <row r="3052" spans="1:45" x14ac:dyDescent="0.3">
      <c r="A3052">
        <v>217</v>
      </c>
      <c r="B3052" t="s">
        <v>156</v>
      </c>
      <c r="C3052" t="s">
        <v>98</v>
      </c>
      <c r="D3052" t="s">
        <v>23</v>
      </c>
      <c r="E3052" t="s">
        <v>24</v>
      </c>
      <c r="F3052" s="107">
        <v>45869</v>
      </c>
      <c r="G3052" t="s">
        <v>1104</v>
      </c>
      <c r="H3052" t="s">
        <v>3427</v>
      </c>
      <c r="I3052">
        <v>20</v>
      </c>
      <c r="J3052">
        <v>45.25</v>
      </c>
      <c r="L3052">
        <v>22.15</v>
      </c>
      <c r="M3052">
        <v>26.8</v>
      </c>
      <c r="AS3052">
        <v>22.15</v>
      </c>
    </row>
    <row r="3053" spans="1:45" x14ac:dyDescent="0.3">
      <c r="A3053">
        <v>217</v>
      </c>
      <c r="B3053" t="s">
        <v>156</v>
      </c>
      <c r="C3053" t="s">
        <v>98</v>
      </c>
      <c r="D3053" t="s">
        <v>23</v>
      </c>
      <c r="E3053" t="s">
        <v>24</v>
      </c>
      <c r="F3053" s="107">
        <v>45869</v>
      </c>
      <c r="G3053" t="s">
        <v>1104</v>
      </c>
      <c r="H3053" t="s">
        <v>3421</v>
      </c>
      <c r="I3053">
        <v>20</v>
      </c>
      <c r="J3053">
        <v>116.6699981689453</v>
      </c>
      <c r="L3053">
        <v>194.75</v>
      </c>
      <c r="M3053">
        <v>617.6</v>
      </c>
      <c r="AS3053">
        <v>947.75</v>
      </c>
    </row>
    <row r="3054" spans="1:45" x14ac:dyDescent="0.3">
      <c r="A3054">
        <v>218</v>
      </c>
      <c r="B3054" t="s">
        <v>157</v>
      </c>
      <c r="C3054" t="s">
        <v>98</v>
      </c>
      <c r="D3054" t="s">
        <v>23</v>
      </c>
      <c r="E3054" t="s">
        <v>62</v>
      </c>
      <c r="F3054" s="107">
        <v>45869</v>
      </c>
      <c r="G3054" t="s">
        <v>1136</v>
      </c>
      <c r="H3054" t="s">
        <v>3423</v>
      </c>
      <c r="I3054">
        <v>76000</v>
      </c>
      <c r="J3054">
        <v>39900</v>
      </c>
      <c r="N3054">
        <v>39900</v>
      </c>
    </row>
    <row r="3055" spans="1:45" x14ac:dyDescent="0.3">
      <c r="A3055">
        <v>218</v>
      </c>
      <c r="B3055" t="s">
        <v>157</v>
      </c>
      <c r="C3055" t="s">
        <v>98</v>
      </c>
      <c r="D3055" t="s">
        <v>23</v>
      </c>
      <c r="E3055" t="s">
        <v>62</v>
      </c>
      <c r="F3055" s="107">
        <v>45869</v>
      </c>
      <c r="G3055" t="s">
        <v>1136</v>
      </c>
      <c r="H3055" t="s">
        <v>3426</v>
      </c>
      <c r="I3055">
        <v>5000</v>
      </c>
      <c r="J3055">
        <v>3960</v>
      </c>
      <c r="N3055">
        <v>3960</v>
      </c>
    </row>
    <row r="3056" spans="1:45" x14ac:dyDescent="0.3">
      <c r="A3056">
        <v>218</v>
      </c>
      <c r="B3056" t="s">
        <v>157</v>
      </c>
      <c r="C3056" t="s">
        <v>98</v>
      </c>
      <c r="D3056" t="s">
        <v>23</v>
      </c>
      <c r="E3056" t="s">
        <v>62</v>
      </c>
      <c r="F3056" s="107">
        <v>45869</v>
      </c>
      <c r="G3056" t="s">
        <v>1136</v>
      </c>
      <c r="H3056" t="s">
        <v>3422</v>
      </c>
      <c r="I3056">
        <v>24000</v>
      </c>
      <c r="J3056">
        <v>15532</v>
      </c>
      <c r="N3056">
        <v>15532</v>
      </c>
    </row>
    <row r="3057" spans="1:48" x14ac:dyDescent="0.3">
      <c r="A3057">
        <v>218</v>
      </c>
      <c r="B3057" t="s">
        <v>157</v>
      </c>
      <c r="C3057" t="s">
        <v>98</v>
      </c>
      <c r="D3057" t="s">
        <v>23</v>
      </c>
      <c r="E3057" t="s">
        <v>62</v>
      </c>
      <c r="F3057" s="107">
        <v>45869</v>
      </c>
      <c r="G3057" t="s">
        <v>1136</v>
      </c>
      <c r="H3057" t="s">
        <v>3424</v>
      </c>
      <c r="I3057">
        <v>5000</v>
      </c>
      <c r="J3057">
        <v>4290</v>
      </c>
      <c r="N3057">
        <v>4290</v>
      </c>
    </row>
    <row r="3058" spans="1:48" x14ac:dyDescent="0.3">
      <c r="A3058">
        <v>218</v>
      </c>
      <c r="B3058" t="s">
        <v>157</v>
      </c>
      <c r="C3058" t="s">
        <v>98</v>
      </c>
      <c r="D3058" t="s">
        <v>23</v>
      </c>
      <c r="E3058" t="s">
        <v>62</v>
      </c>
      <c r="F3058" s="107">
        <v>45869</v>
      </c>
      <c r="G3058" t="s">
        <v>1136</v>
      </c>
      <c r="H3058" t="s">
        <v>3427</v>
      </c>
      <c r="I3058">
        <v>2000</v>
      </c>
      <c r="J3058">
        <v>2398</v>
      </c>
      <c r="N3058">
        <v>2398</v>
      </c>
    </row>
    <row r="3059" spans="1:48" x14ac:dyDescent="0.3">
      <c r="A3059">
        <v>218</v>
      </c>
      <c r="B3059" t="s">
        <v>157</v>
      </c>
      <c r="C3059" t="s">
        <v>98</v>
      </c>
      <c r="D3059" t="s">
        <v>23</v>
      </c>
      <c r="E3059" t="s">
        <v>62</v>
      </c>
      <c r="F3059" s="107">
        <v>45869</v>
      </c>
      <c r="G3059" t="s">
        <v>1136</v>
      </c>
      <c r="H3059" t="s">
        <v>3421</v>
      </c>
      <c r="I3059">
        <v>76000</v>
      </c>
      <c r="J3059">
        <v>60391.6484375</v>
      </c>
      <c r="N3059">
        <v>60391.65</v>
      </c>
    </row>
    <row r="3060" spans="1:48" x14ac:dyDescent="0.3">
      <c r="A3060">
        <v>225</v>
      </c>
      <c r="B3060" t="s">
        <v>165</v>
      </c>
      <c r="C3060" t="s">
        <v>98</v>
      </c>
      <c r="D3060" t="s">
        <v>23</v>
      </c>
      <c r="E3060" t="s">
        <v>24</v>
      </c>
      <c r="F3060" s="107">
        <v>45869</v>
      </c>
      <c r="G3060" t="s">
        <v>3954</v>
      </c>
      <c r="H3060" t="s">
        <v>3421</v>
      </c>
      <c r="I3060">
        <v>1</v>
      </c>
      <c r="J3060">
        <v>6</v>
      </c>
      <c r="AT3060">
        <v>6</v>
      </c>
    </row>
    <row r="3061" spans="1:48" x14ac:dyDescent="0.3">
      <c r="A3061">
        <v>225</v>
      </c>
      <c r="B3061" t="s">
        <v>165</v>
      </c>
      <c r="C3061" t="s">
        <v>98</v>
      </c>
      <c r="D3061" t="s">
        <v>23</v>
      </c>
      <c r="E3061" t="s">
        <v>24</v>
      </c>
      <c r="F3061" s="107">
        <v>45869</v>
      </c>
      <c r="G3061" t="s">
        <v>3954</v>
      </c>
      <c r="H3061" t="s">
        <v>3423</v>
      </c>
      <c r="I3061">
        <v>1</v>
      </c>
      <c r="J3061">
        <v>0</v>
      </c>
      <c r="AT3061">
        <v>0</v>
      </c>
    </row>
    <row r="3062" spans="1:48" x14ac:dyDescent="0.3">
      <c r="A3062">
        <v>225</v>
      </c>
      <c r="B3062" t="s">
        <v>165</v>
      </c>
      <c r="C3062" t="s">
        <v>98</v>
      </c>
      <c r="D3062" t="s">
        <v>23</v>
      </c>
      <c r="E3062" t="s">
        <v>24</v>
      </c>
      <c r="F3062" s="107">
        <v>45869</v>
      </c>
      <c r="G3062" t="s">
        <v>3954</v>
      </c>
      <c r="H3062" t="s">
        <v>3426</v>
      </c>
      <c r="I3062">
        <v>1</v>
      </c>
      <c r="J3062">
        <v>0</v>
      </c>
      <c r="AT3062">
        <v>0</v>
      </c>
    </row>
    <row r="3063" spans="1:48" x14ac:dyDescent="0.3">
      <c r="A3063">
        <v>225</v>
      </c>
      <c r="B3063" t="s">
        <v>165</v>
      </c>
      <c r="C3063" t="s">
        <v>98</v>
      </c>
      <c r="D3063" t="s">
        <v>23</v>
      </c>
      <c r="E3063" t="s">
        <v>24</v>
      </c>
      <c r="F3063" s="107">
        <v>45869</v>
      </c>
      <c r="G3063" t="s">
        <v>3954</v>
      </c>
      <c r="H3063" t="s">
        <v>3422</v>
      </c>
      <c r="I3063">
        <v>1</v>
      </c>
      <c r="J3063">
        <v>10</v>
      </c>
      <c r="AT3063">
        <v>10</v>
      </c>
    </row>
    <row r="3064" spans="1:48" x14ac:dyDescent="0.3">
      <c r="A3064">
        <v>225</v>
      </c>
      <c r="B3064" t="s">
        <v>165</v>
      </c>
      <c r="C3064" t="s">
        <v>98</v>
      </c>
      <c r="D3064" t="s">
        <v>23</v>
      </c>
      <c r="E3064" t="s">
        <v>24</v>
      </c>
      <c r="F3064" s="107">
        <v>45869</v>
      </c>
      <c r="G3064" t="s">
        <v>3954</v>
      </c>
      <c r="H3064" t="s">
        <v>3424</v>
      </c>
      <c r="I3064">
        <v>1</v>
      </c>
      <c r="J3064">
        <v>1</v>
      </c>
      <c r="AT3064">
        <v>1</v>
      </c>
    </row>
    <row r="3065" spans="1:48" x14ac:dyDescent="0.3">
      <c r="A3065">
        <v>225</v>
      </c>
      <c r="B3065" t="s">
        <v>165</v>
      </c>
      <c r="C3065" t="s">
        <v>98</v>
      </c>
      <c r="D3065" t="s">
        <v>23</v>
      </c>
      <c r="E3065" t="s">
        <v>24</v>
      </c>
      <c r="F3065" s="107">
        <v>45869</v>
      </c>
      <c r="G3065" t="s">
        <v>3954</v>
      </c>
      <c r="H3065" t="s">
        <v>3427</v>
      </c>
      <c r="I3065">
        <v>1</v>
      </c>
      <c r="J3065">
        <v>1</v>
      </c>
      <c r="AT3065">
        <v>1</v>
      </c>
    </row>
    <row r="3066" spans="1:48" x14ac:dyDescent="0.3">
      <c r="A3066">
        <v>239</v>
      </c>
      <c r="B3066" t="s">
        <v>1243</v>
      </c>
      <c r="C3066" t="s">
        <v>33</v>
      </c>
      <c r="D3066" t="s">
        <v>23</v>
      </c>
      <c r="E3066" t="s">
        <v>24</v>
      </c>
      <c r="F3066" s="107">
        <v>45869</v>
      </c>
      <c r="G3066" t="s">
        <v>3955</v>
      </c>
      <c r="H3066" t="s">
        <v>3433</v>
      </c>
      <c r="J3066">
        <v>1</v>
      </c>
      <c r="AU3066">
        <v>1</v>
      </c>
    </row>
    <row r="3067" spans="1:48" x14ac:dyDescent="0.3">
      <c r="A3067">
        <v>239</v>
      </c>
      <c r="B3067" t="s">
        <v>1243</v>
      </c>
      <c r="C3067" t="s">
        <v>33</v>
      </c>
      <c r="D3067" t="s">
        <v>23</v>
      </c>
      <c r="E3067" t="s">
        <v>24</v>
      </c>
      <c r="F3067" s="107">
        <v>45869</v>
      </c>
      <c r="G3067" t="s">
        <v>3955</v>
      </c>
      <c r="H3067" t="s">
        <v>3434</v>
      </c>
      <c r="J3067">
        <v>0</v>
      </c>
      <c r="AU3067">
        <v>0</v>
      </c>
    </row>
    <row r="3068" spans="1:48" x14ac:dyDescent="0.3">
      <c r="A3068">
        <v>239</v>
      </c>
      <c r="B3068" t="s">
        <v>1243</v>
      </c>
      <c r="C3068" t="s">
        <v>33</v>
      </c>
      <c r="D3068" t="s">
        <v>23</v>
      </c>
      <c r="E3068" t="s">
        <v>24</v>
      </c>
      <c r="F3068" s="107">
        <v>45869</v>
      </c>
      <c r="G3068" t="s">
        <v>3955</v>
      </c>
      <c r="H3068" t="s">
        <v>3435</v>
      </c>
      <c r="J3068">
        <v>23</v>
      </c>
      <c r="AU3068">
        <v>23</v>
      </c>
    </row>
    <row r="3069" spans="1:48" x14ac:dyDescent="0.3">
      <c r="A3069">
        <v>239</v>
      </c>
      <c r="B3069" t="s">
        <v>1243</v>
      </c>
      <c r="C3069" t="s">
        <v>33</v>
      </c>
      <c r="D3069" t="s">
        <v>23</v>
      </c>
      <c r="E3069" t="s">
        <v>24</v>
      </c>
      <c r="F3069" s="107">
        <v>45869</v>
      </c>
      <c r="G3069" t="s">
        <v>3955</v>
      </c>
      <c r="H3069" t="s">
        <v>2801</v>
      </c>
      <c r="J3069">
        <v>3</v>
      </c>
      <c r="AU3069">
        <v>3</v>
      </c>
    </row>
    <row r="3070" spans="1:48" x14ac:dyDescent="0.3">
      <c r="A3070">
        <v>239</v>
      </c>
      <c r="B3070" t="s">
        <v>1243</v>
      </c>
      <c r="C3070" t="s">
        <v>33</v>
      </c>
      <c r="D3070" t="s">
        <v>23</v>
      </c>
      <c r="E3070" t="s">
        <v>24</v>
      </c>
      <c r="F3070" s="107">
        <v>45869</v>
      </c>
      <c r="G3070" t="s">
        <v>3955</v>
      </c>
      <c r="H3070" t="s">
        <v>7</v>
      </c>
      <c r="J3070">
        <v>15</v>
      </c>
      <c r="AU3070">
        <v>15</v>
      </c>
    </row>
    <row r="3071" spans="1:48" x14ac:dyDescent="0.3">
      <c r="A3071">
        <v>434</v>
      </c>
      <c r="B3071" t="s">
        <v>411</v>
      </c>
      <c r="C3071" t="s">
        <v>98</v>
      </c>
      <c r="D3071" t="s">
        <v>23</v>
      </c>
      <c r="E3071" t="s">
        <v>62</v>
      </c>
      <c r="F3071" s="107">
        <v>45869</v>
      </c>
      <c r="G3071" t="s">
        <v>1821</v>
      </c>
      <c r="H3071" t="s">
        <v>3421</v>
      </c>
      <c r="I3071">
        <v>100</v>
      </c>
      <c r="J3071">
        <v>310.39999389648438</v>
      </c>
      <c r="AV3071">
        <v>310.39999999999998</v>
      </c>
    </row>
    <row r="3072" spans="1:48" x14ac:dyDescent="0.3">
      <c r="A3072">
        <v>434</v>
      </c>
      <c r="B3072" t="s">
        <v>411</v>
      </c>
      <c r="C3072" t="s">
        <v>98</v>
      </c>
      <c r="D3072" t="s">
        <v>23</v>
      </c>
      <c r="E3072" t="s">
        <v>62</v>
      </c>
      <c r="F3072" s="107">
        <v>45869</v>
      </c>
      <c r="G3072" t="s">
        <v>1821</v>
      </c>
      <c r="H3072" t="s">
        <v>3426</v>
      </c>
      <c r="I3072">
        <v>200</v>
      </c>
      <c r="J3072">
        <v>0</v>
      </c>
      <c r="AV3072">
        <v>0</v>
      </c>
    </row>
    <row r="3073" spans="1:136" x14ac:dyDescent="0.3">
      <c r="A3073">
        <v>434</v>
      </c>
      <c r="B3073" t="s">
        <v>411</v>
      </c>
      <c r="C3073" t="s">
        <v>98</v>
      </c>
      <c r="D3073" t="s">
        <v>23</v>
      </c>
      <c r="E3073" t="s">
        <v>62</v>
      </c>
      <c r="F3073" s="107">
        <v>45869</v>
      </c>
      <c r="G3073" t="s">
        <v>1821</v>
      </c>
      <c r="H3073" t="s">
        <v>3422</v>
      </c>
      <c r="I3073">
        <v>25</v>
      </c>
      <c r="J3073">
        <v>0</v>
      </c>
      <c r="AV3073">
        <v>0</v>
      </c>
    </row>
    <row r="3074" spans="1:136" x14ac:dyDescent="0.3">
      <c r="A3074">
        <v>434</v>
      </c>
      <c r="B3074" t="s">
        <v>411</v>
      </c>
      <c r="C3074" t="s">
        <v>98</v>
      </c>
      <c r="D3074" t="s">
        <v>23</v>
      </c>
      <c r="E3074" t="s">
        <v>62</v>
      </c>
      <c r="F3074" s="107">
        <v>45869</v>
      </c>
      <c r="G3074" t="s">
        <v>1821</v>
      </c>
      <c r="H3074" t="s">
        <v>3424</v>
      </c>
      <c r="I3074">
        <v>10</v>
      </c>
      <c r="J3074">
        <v>0</v>
      </c>
      <c r="AV3074">
        <v>0</v>
      </c>
    </row>
    <row r="3075" spans="1:136" x14ac:dyDescent="0.3">
      <c r="A3075">
        <v>434</v>
      </c>
      <c r="B3075" t="s">
        <v>411</v>
      </c>
      <c r="C3075" t="s">
        <v>98</v>
      </c>
      <c r="D3075" t="s">
        <v>23</v>
      </c>
      <c r="E3075" t="s">
        <v>62</v>
      </c>
      <c r="F3075" s="107">
        <v>45869</v>
      </c>
      <c r="G3075" t="s">
        <v>1821</v>
      </c>
      <c r="H3075" t="s">
        <v>3427</v>
      </c>
      <c r="I3075">
        <v>200</v>
      </c>
      <c r="J3075">
        <v>0</v>
      </c>
      <c r="AV3075">
        <v>0</v>
      </c>
    </row>
    <row r="3076" spans="1:136" x14ac:dyDescent="0.3">
      <c r="A3076">
        <v>434</v>
      </c>
      <c r="B3076" t="s">
        <v>411</v>
      </c>
      <c r="C3076" t="s">
        <v>98</v>
      </c>
      <c r="D3076" t="s">
        <v>23</v>
      </c>
      <c r="E3076" t="s">
        <v>62</v>
      </c>
      <c r="F3076" s="107">
        <v>45869</v>
      </c>
      <c r="G3076" t="s">
        <v>1821</v>
      </c>
      <c r="H3076" t="s">
        <v>3423</v>
      </c>
      <c r="I3076">
        <v>25</v>
      </c>
      <c r="J3076">
        <v>1.7100000381469731</v>
      </c>
      <c r="AV3076">
        <v>1.71</v>
      </c>
    </row>
    <row r="3077" spans="1:136" x14ac:dyDescent="0.3">
      <c r="A3077">
        <v>436</v>
      </c>
      <c r="B3077" t="s">
        <v>130</v>
      </c>
      <c r="C3077" t="s">
        <v>101</v>
      </c>
      <c r="D3077" t="s">
        <v>23</v>
      </c>
      <c r="E3077" t="s">
        <v>62</v>
      </c>
      <c r="F3077" s="107">
        <v>45869</v>
      </c>
      <c r="G3077" t="s">
        <v>3956</v>
      </c>
      <c r="H3077" t="s">
        <v>3595</v>
      </c>
      <c r="I3077">
        <v>7</v>
      </c>
      <c r="J3077">
        <v>4.5900001525878906</v>
      </c>
      <c r="CP3077">
        <v>4.59</v>
      </c>
    </row>
    <row r="3078" spans="1:136" x14ac:dyDescent="0.3">
      <c r="A3078">
        <v>436</v>
      </c>
      <c r="B3078" t="s">
        <v>130</v>
      </c>
      <c r="C3078" t="s">
        <v>101</v>
      </c>
      <c r="D3078" t="s">
        <v>23</v>
      </c>
      <c r="E3078" t="s">
        <v>62</v>
      </c>
      <c r="F3078" s="107">
        <v>45869</v>
      </c>
      <c r="G3078" t="s">
        <v>3956</v>
      </c>
      <c r="H3078" t="s">
        <v>3596</v>
      </c>
      <c r="I3078">
        <v>7</v>
      </c>
      <c r="J3078">
        <v>8.8199996948242188</v>
      </c>
      <c r="CP3078">
        <v>8.82</v>
      </c>
    </row>
    <row r="3079" spans="1:136" x14ac:dyDescent="0.3">
      <c r="A3079">
        <v>485</v>
      </c>
      <c r="B3079" t="s">
        <v>458</v>
      </c>
      <c r="C3079" t="s">
        <v>101</v>
      </c>
      <c r="D3079" t="s">
        <v>23</v>
      </c>
      <c r="E3079" t="s">
        <v>24</v>
      </c>
      <c r="F3079" s="107">
        <v>45869</v>
      </c>
      <c r="G3079" t="s">
        <v>3957</v>
      </c>
      <c r="H3079" t="s">
        <v>3810</v>
      </c>
      <c r="I3079">
        <v>80</v>
      </c>
      <c r="J3079">
        <v>100</v>
      </c>
      <c r="EC3079">
        <v>1</v>
      </c>
      <c r="ED3079">
        <v>1</v>
      </c>
    </row>
    <row r="3080" spans="1:136" x14ac:dyDescent="0.3">
      <c r="A3080">
        <v>485</v>
      </c>
      <c r="B3080" t="s">
        <v>458</v>
      </c>
      <c r="C3080" t="s">
        <v>101</v>
      </c>
      <c r="D3080" t="s">
        <v>23</v>
      </c>
      <c r="E3080" t="s">
        <v>24</v>
      </c>
      <c r="F3080" s="107">
        <v>45869</v>
      </c>
      <c r="G3080" t="s">
        <v>3957</v>
      </c>
      <c r="H3080" t="s">
        <v>3585</v>
      </c>
      <c r="I3080">
        <v>80</v>
      </c>
      <c r="J3080">
        <v>100</v>
      </c>
      <c r="EC3080">
        <v>1</v>
      </c>
      <c r="ED3080">
        <v>1</v>
      </c>
    </row>
    <row r="3081" spans="1:136" x14ac:dyDescent="0.3">
      <c r="A3081">
        <v>485</v>
      </c>
      <c r="B3081" t="s">
        <v>458</v>
      </c>
      <c r="C3081" t="s">
        <v>101</v>
      </c>
      <c r="D3081" t="s">
        <v>23</v>
      </c>
      <c r="E3081" t="s">
        <v>24</v>
      </c>
      <c r="F3081" s="107">
        <v>45869</v>
      </c>
      <c r="G3081" t="s">
        <v>3957</v>
      </c>
      <c r="H3081" t="s">
        <v>76</v>
      </c>
      <c r="I3081">
        <v>80</v>
      </c>
      <c r="J3081">
        <v>0</v>
      </c>
      <c r="EC3081">
        <v>0</v>
      </c>
      <c r="ED3081">
        <v>0</v>
      </c>
    </row>
    <row r="3082" spans="1:136" x14ac:dyDescent="0.3">
      <c r="A3082">
        <v>485</v>
      </c>
      <c r="B3082" t="s">
        <v>458</v>
      </c>
      <c r="C3082" t="s">
        <v>101</v>
      </c>
      <c r="D3082" t="s">
        <v>23</v>
      </c>
      <c r="E3082" t="s">
        <v>24</v>
      </c>
      <c r="F3082" s="107">
        <v>45869</v>
      </c>
      <c r="G3082" t="s">
        <v>3957</v>
      </c>
      <c r="H3082" t="s">
        <v>3811</v>
      </c>
      <c r="I3082">
        <v>80</v>
      </c>
      <c r="J3082">
        <v>0</v>
      </c>
      <c r="EC3082">
        <v>0</v>
      </c>
      <c r="ED3082">
        <v>0</v>
      </c>
    </row>
    <row r="3083" spans="1:136" x14ac:dyDescent="0.3">
      <c r="A3083">
        <v>485</v>
      </c>
      <c r="B3083" t="s">
        <v>458</v>
      </c>
      <c r="C3083" t="s">
        <v>101</v>
      </c>
      <c r="D3083" t="s">
        <v>23</v>
      </c>
      <c r="E3083" t="s">
        <v>24</v>
      </c>
      <c r="F3083" s="107">
        <v>45869</v>
      </c>
      <c r="G3083" t="s">
        <v>3957</v>
      </c>
      <c r="H3083" t="s">
        <v>3812</v>
      </c>
      <c r="I3083">
        <v>80</v>
      </c>
      <c r="J3083">
        <v>0</v>
      </c>
      <c r="EC3083">
        <v>0</v>
      </c>
      <c r="ED3083">
        <v>1</v>
      </c>
    </row>
    <row r="3084" spans="1:136" x14ac:dyDescent="0.3">
      <c r="A3084">
        <v>488</v>
      </c>
      <c r="B3084" t="s">
        <v>461</v>
      </c>
      <c r="C3084" t="s">
        <v>101</v>
      </c>
      <c r="D3084" t="s">
        <v>23</v>
      </c>
      <c r="E3084" t="s">
        <v>24</v>
      </c>
      <c r="F3084" s="107">
        <v>45869</v>
      </c>
      <c r="G3084" t="s">
        <v>3958</v>
      </c>
      <c r="H3084" t="s">
        <v>3808</v>
      </c>
      <c r="I3084">
        <v>85</v>
      </c>
      <c r="J3084">
        <v>33.330001831054688</v>
      </c>
      <c r="EE3084">
        <v>1</v>
      </c>
      <c r="EF3084">
        <v>3</v>
      </c>
    </row>
    <row r="3085" spans="1:136" x14ac:dyDescent="0.3">
      <c r="A3085">
        <v>488</v>
      </c>
      <c r="B3085" t="s">
        <v>461</v>
      </c>
      <c r="C3085" t="s">
        <v>101</v>
      </c>
      <c r="D3085" t="s">
        <v>23</v>
      </c>
      <c r="E3085" t="s">
        <v>24</v>
      </c>
      <c r="F3085" s="107">
        <v>45869</v>
      </c>
      <c r="G3085" t="s">
        <v>3958</v>
      </c>
      <c r="H3085" t="s">
        <v>3809</v>
      </c>
      <c r="I3085">
        <v>85</v>
      </c>
      <c r="J3085">
        <v>60</v>
      </c>
      <c r="EE3085">
        <v>6</v>
      </c>
      <c r="EF3085">
        <v>10</v>
      </c>
    </row>
    <row r="3086" spans="1:136" x14ac:dyDescent="0.3">
      <c r="A3086">
        <v>488</v>
      </c>
      <c r="B3086" t="s">
        <v>461</v>
      </c>
      <c r="C3086" t="s">
        <v>101</v>
      </c>
      <c r="D3086" t="s">
        <v>23</v>
      </c>
      <c r="E3086" t="s">
        <v>24</v>
      </c>
      <c r="F3086" s="107">
        <v>45869</v>
      </c>
      <c r="G3086" t="s">
        <v>3958</v>
      </c>
      <c r="H3086" t="s">
        <v>3810</v>
      </c>
      <c r="I3086">
        <v>85</v>
      </c>
      <c r="J3086">
        <v>100</v>
      </c>
      <c r="EE3086">
        <v>7</v>
      </c>
      <c r="EF3086">
        <v>7</v>
      </c>
    </row>
    <row r="3087" spans="1:136" x14ac:dyDescent="0.3">
      <c r="A3087">
        <v>488</v>
      </c>
      <c r="B3087" t="s">
        <v>461</v>
      </c>
      <c r="C3087" t="s">
        <v>101</v>
      </c>
      <c r="D3087" t="s">
        <v>23</v>
      </c>
      <c r="E3087" t="s">
        <v>24</v>
      </c>
      <c r="F3087" s="107">
        <v>45869</v>
      </c>
      <c r="G3087" t="s">
        <v>3958</v>
      </c>
      <c r="H3087" t="s">
        <v>3585</v>
      </c>
      <c r="I3087">
        <v>85</v>
      </c>
      <c r="J3087">
        <v>89.470001220703125</v>
      </c>
      <c r="EE3087">
        <v>34</v>
      </c>
      <c r="EF3087">
        <v>38</v>
      </c>
    </row>
    <row r="3088" spans="1:136" x14ac:dyDescent="0.3">
      <c r="A3088">
        <v>488</v>
      </c>
      <c r="B3088" t="s">
        <v>461</v>
      </c>
      <c r="C3088" t="s">
        <v>101</v>
      </c>
      <c r="D3088" t="s">
        <v>23</v>
      </c>
      <c r="E3088" t="s">
        <v>24</v>
      </c>
      <c r="F3088" s="107">
        <v>45869</v>
      </c>
      <c r="G3088" t="s">
        <v>3958</v>
      </c>
      <c r="H3088" t="s">
        <v>76</v>
      </c>
      <c r="I3088">
        <v>85</v>
      </c>
      <c r="J3088">
        <v>0</v>
      </c>
      <c r="EE3088">
        <v>0</v>
      </c>
      <c r="EF3088">
        <v>0</v>
      </c>
    </row>
    <row r="3089" spans="1:141" x14ac:dyDescent="0.3">
      <c r="A3089">
        <v>488</v>
      </c>
      <c r="B3089" t="s">
        <v>461</v>
      </c>
      <c r="C3089" t="s">
        <v>101</v>
      </c>
      <c r="D3089" t="s">
        <v>23</v>
      </c>
      <c r="E3089" t="s">
        <v>24</v>
      </c>
      <c r="F3089" s="107">
        <v>45869</v>
      </c>
      <c r="G3089" t="s">
        <v>3958</v>
      </c>
      <c r="H3089" t="s">
        <v>3811</v>
      </c>
      <c r="I3089">
        <v>85</v>
      </c>
      <c r="J3089">
        <v>0</v>
      </c>
      <c r="EE3089">
        <v>0</v>
      </c>
      <c r="EF3089">
        <v>0</v>
      </c>
    </row>
    <row r="3090" spans="1:141" x14ac:dyDescent="0.3">
      <c r="A3090">
        <v>488</v>
      </c>
      <c r="B3090" t="s">
        <v>461</v>
      </c>
      <c r="C3090" t="s">
        <v>101</v>
      </c>
      <c r="D3090" t="s">
        <v>23</v>
      </c>
      <c r="E3090" t="s">
        <v>24</v>
      </c>
      <c r="F3090" s="107">
        <v>45869</v>
      </c>
      <c r="G3090" t="s">
        <v>3958</v>
      </c>
      <c r="H3090" t="s">
        <v>51</v>
      </c>
      <c r="I3090">
        <v>85</v>
      </c>
      <c r="J3090">
        <v>0</v>
      </c>
      <c r="EE3090">
        <v>0</v>
      </c>
      <c r="EF3090">
        <v>0</v>
      </c>
    </row>
    <row r="3091" spans="1:141" x14ac:dyDescent="0.3">
      <c r="A3091">
        <v>488</v>
      </c>
      <c r="B3091" t="s">
        <v>461</v>
      </c>
      <c r="C3091" t="s">
        <v>101</v>
      </c>
      <c r="D3091" t="s">
        <v>23</v>
      </c>
      <c r="E3091" t="s">
        <v>24</v>
      </c>
      <c r="F3091" s="107">
        <v>45869</v>
      </c>
      <c r="G3091" t="s">
        <v>3958</v>
      </c>
      <c r="H3091" t="s">
        <v>3835</v>
      </c>
      <c r="I3091">
        <v>85</v>
      </c>
      <c r="J3091">
        <v>0</v>
      </c>
      <c r="EE3091">
        <v>0</v>
      </c>
      <c r="EF3091">
        <v>0</v>
      </c>
    </row>
    <row r="3092" spans="1:141" x14ac:dyDescent="0.3">
      <c r="A3092">
        <v>488</v>
      </c>
      <c r="B3092" t="s">
        <v>461</v>
      </c>
      <c r="C3092" t="s">
        <v>101</v>
      </c>
      <c r="D3092" t="s">
        <v>23</v>
      </c>
      <c r="E3092" t="s">
        <v>24</v>
      </c>
      <c r="F3092" s="107">
        <v>45869</v>
      </c>
      <c r="G3092" t="s">
        <v>3958</v>
      </c>
      <c r="H3092" t="s">
        <v>3812</v>
      </c>
      <c r="I3092">
        <v>85</v>
      </c>
      <c r="J3092">
        <v>85.709999084472656</v>
      </c>
      <c r="EE3092">
        <v>18</v>
      </c>
      <c r="EF3092">
        <v>21</v>
      </c>
    </row>
    <row r="3093" spans="1:141" x14ac:dyDescent="0.3">
      <c r="A3093">
        <v>509</v>
      </c>
      <c r="B3093" t="s">
        <v>2238</v>
      </c>
      <c r="C3093" t="s">
        <v>33</v>
      </c>
      <c r="D3093" t="s">
        <v>23</v>
      </c>
      <c r="E3093" t="s">
        <v>24</v>
      </c>
      <c r="F3093" s="107">
        <v>45869</v>
      </c>
      <c r="G3093" t="s">
        <v>2281</v>
      </c>
      <c r="H3093" t="s">
        <v>3859</v>
      </c>
      <c r="I3093">
        <v>90</v>
      </c>
      <c r="J3093">
        <v>100</v>
      </c>
      <c r="EJ3093">
        <v>55</v>
      </c>
      <c r="EK3093">
        <v>55</v>
      </c>
    </row>
    <row r="3094" spans="1:141" x14ac:dyDescent="0.3">
      <c r="A3094">
        <v>509</v>
      </c>
      <c r="B3094" t="s">
        <v>2238</v>
      </c>
      <c r="C3094" t="s">
        <v>33</v>
      </c>
      <c r="D3094" t="s">
        <v>23</v>
      </c>
      <c r="E3094" t="s">
        <v>24</v>
      </c>
      <c r="F3094" s="107">
        <v>45869</v>
      </c>
      <c r="G3094" t="s">
        <v>2281</v>
      </c>
      <c r="H3094" t="s">
        <v>3860</v>
      </c>
      <c r="I3094">
        <v>90</v>
      </c>
      <c r="J3094">
        <v>89.889999389648438</v>
      </c>
      <c r="EJ3094">
        <v>89</v>
      </c>
      <c r="EK3094">
        <v>80</v>
      </c>
    </row>
    <row r="3095" spans="1:141" x14ac:dyDescent="0.3">
      <c r="A3095">
        <v>509</v>
      </c>
      <c r="B3095" t="s">
        <v>2238</v>
      </c>
      <c r="C3095" t="s">
        <v>33</v>
      </c>
      <c r="D3095" t="s">
        <v>23</v>
      </c>
      <c r="E3095" t="s">
        <v>24</v>
      </c>
      <c r="F3095" s="107">
        <v>45869</v>
      </c>
      <c r="G3095" t="s">
        <v>2281</v>
      </c>
      <c r="H3095" t="s">
        <v>487</v>
      </c>
      <c r="I3095">
        <v>90</v>
      </c>
      <c r="J3095">
        <v>95.919998168945313</v>
      </c>
      <c r="EJ3095">
        <v>98</v>
      </c>
      <c r="EK3095">
        <v>94</v>
      </c>
    </row>
    <row r="3096" spans="1:141" x14ac:dyDescent="0.3">
      <c r="A3096">
        <v>509</v>
      </c>
      <c r="B3096" t="s">
        <v>2238</v>
      </c>
      <c r="C3096" t="s">
        <v>33</v>
      </c>
      <c r="D3096" t="s">
        <v>23</v>
      </c>
      <c r="E3096" t="s">
        <v>24</v>
      </c>
      <c r="F3096" s="107">
        <v>45869</v>
      </c>
      <c r="G3096" t="s">
        <v>2281</v>
      </c>
      <c r="H3096" t="s">
        <v>3861</v>
      </c>
      <c r="I3096">
        <v>90</v>
      </c>
      <c r="J3096">
        <v>0</v>
      </c>
      <c r="EJ3096">
        <v>0</v>
      </c>
      <c r="EK3096">
        <v>0</v>
      </c>
    </row>
    <row r="3097" spans="1:141" x14ac:dyDescent="0.3">
      <c r="A3097">
        <v>509</v>
      </c>
      <c r="B3097" t="s">
        <v>2238</v>
      </c>
      <c r="C3097" t="s">
        <v>33</v>
      </c>
      <c r="D3097" t="s">
        <v>23</v>
      </c>
      <c r="E3097" t="s">
        <v>24</v>
      </c>
      <c r="F3097" s="107">
        <v>45869</v>
      </c>
      <c r="G3097" t="s">
        <v>2281</v>
      </c>
      <c r="H3097" t="s">
        <v>2785</v>
      </c>
      <c r="I3097">
        <v>90</v>
      </c>
      <c r="J3097">
        <v>98.569999694824219</v>
      </c>
      <c r="EJ3097">
        <v>70</v>
      </c>
      <c r="EK3097">
        <v>69</v>
      </c>
    </row>
    <row r="3098" spans="1:141" x14ac:dyDescent="0.3">
      <c r="A3098">
        <v>509</v>
      </c>
      <c r="B3098" t="s">
        <v>2238</v>
      </c>
      <c r="C3098" t="s">
        <v>33</v>
      </c>
      <c r="D3098" t="s">
        <v>23</v>
      </c>
      <c r="E3098" t="s">
        <v>24</v>
      </c>
      <c r="F3098" s="107">
        <v>45869</v>
      </c>
      <c r="G3098" t="s">
        <v>2281</v>
      </c>
      <c r="H3098" t="s">
        <v>2789</v>
      </c>
      <c r="I3098">
        <v>90</v>
      </c>
      <c r="J3098">
        <v>0</v>
      </c>
      <c r="EJ3098">
        <v>0</v>
      </c>
      <c r="EK3098">
        <v>0</v>
      </c>
    </row>
    <row r="3099" spans="1:141" x14ac:dyDescent="0.3">
      <c r="A3099">
        <v>509</v>
      </c>
      <c r="B3099" t="s">
        <v>2238</v>
      </c>
      <c r="C3099" t="s">
        <v>33</v>
      </c>
      <c r="D3099" t="s">
        <v>23</v>
      </c>
      <c r="E3099" t="s">
        <v>24</v>
      </c>
      <c r="F3099" s="107">
        <v>45869</v>
      </c>
      <c r="G3099" t="s">
        <v>2281</v>
      </c>
      <c r="H3099" t="s">
        <v>2790</v>
      </c>
      <c r="I3099">
        <v>90</v>
      </c>
      <c r="J3099">
        <v>95.449996948242188</v>
      </c>
      <c r="EJ3099">
        <v>22</v>
      </c>
      <c r="EK3099">
        <v>21</v>
      </c>
    </row>
    <row r="3100" spans="1:141" x14ac:dyDescent="0.3">
      <c r="A3100">
        <v>509</v>
      </c>
      <c r="B3100" t="s">
        <v>2238</v>
      </c>
      <c r="C3100" t="s">
        <v>33</v>
      </c>
      <c r="D3100" t="s">
        <v>23</v>
      </c>
      <c r="E3100" t="s">
        <v>24</v>
      </c>
      <c r="F3100" s="107">
        <v>45869</v>
      </c>
      <c r="G3100" t="s">
        <v>2281</v>
      </c>
      <c r="H3100" t="s">
        <v>3862</v>
      </c>
      <c r="I3100">
        <v>90</v>
      </c>
      <c r="J3100">
        <v>0</v>
      </c>
      <c r="EJ3100">
        <v>0</v>
      </c>
      <c r="EK3100">
        <v>0</v>
      </c>
    </row>
    <row r="3101" spans="1:141" x14ac:dyDescent="0.3">
      <c r="A3101">
        <v>509</v>
      </c>
      <c r="B3101" t="s">
        <v>2238</v>
      </c>
      <c r="C3101" t="s">
        <v>33</v>
      </c>
      <c r="D3101" t="s">
        <v>23</v>
      </c>
      <c r="E3101" t="s">
        <v>24</v>
      </c>
      <c r="F3101" s="107">
        <v>45869</v>
      </c>
      <c r="G3101" t="s">
        <v>2281</v>
      </c>
      <c r="H3101" t="s">
        <v>2802</v>
      </c>
      <c r="I3101">
        <v>90</v>
      </c>
      <c r="J3101">
        <v>0</v>
      </c>
      <c r="EJ3101">
        <v>0</v>
      </c>
      <c r="EK3101">
        <v>0</v>
      </c>
    </row>
    <row r="3102" spans="1:141" x14ac:dyDescent="0.3">
      <c r="A3102">
        <v>509</v>
      </c>
      <c r="B3102" t="s">
        <v>2238</v>
      </c>
      <c r="C3102" t="s">
        <v>33</v>
      </c>
      <c r="D3102" t="s">
        <v>23</v>
      </c>
      <c r="E3102" t="s">
        <v>24</v>
      </c>
      <c r="F3102" s="107">
        <v>45869</v>
      </c>
      <c r="G3102" t="s">
        <v>2281</v>
      </c>
      <c r="H3102" t="s">
        <v>3863</v>
      </c>
      <c r="I3102">
        <v>90</v>
      </c>
      <c r="J3102">
        <v>0</v>
      </c>
      <c r="EJ3102">
        <v>0</v>
      </c>
      <c r="EK3102">
        <v>0</v>
      </c>
    </row>
    <row r="3103" spans="1:141" x14ac:dyDescent="0.3">
      <c r="A3103">
        <v>509</v>
      </c>
      <c r="B3103" t="s">
        <v>2238</v>
      </c>
      <c r="C3103" t="s">
        <v>33</v>
      </c>
      <c r="D3103" t="s">
        <v>23</v>
      </c>
      <c r="E3103" t="s">
        <v>24</v>
      </c>
      <c r="F3103" s="107">
        <v>45869</v>
      </c>
      <c r="G3103" t="s">
        <v>2281</v>
      </c>
      <c r="H3103" t="s">
        <v>2796</v>
      </c>
      <c r="I3103">
        <v>90</v>
      </c>
      <c r="J3103">
        <v>97.139999389648438</v>
      </c>
      <c r="EJ3103">
        <v>70</v>
      </c>
      <c r="EK3103">
        <v>68</v>
      </c>
    </row>
    <row r="3104" spans="1:141" x14ac:dyDescent="0.3">
      <c r="A3104">
        <v>509</v>
      </c>
      <c r="B3104" t="s">
        <v>2238</v>
      </c>
      <c r="C3104" t="s">
        <v>33</v>
      </c>
      <c r="D3104" t="s">
        <v>23</v>
      </c>
      <c r="E3104" t="s">
        <v>24</v>
      </c>
      <c r="F3104" s="107">
        <v>45869</v>
      </c>
      <c r="G3104" t="s">
        <v>2281</v>
      </c>
      <c r="H3104" t="s">
        <v>3864</v>
      </c>
      <c r="I3104">
        <v>90</v>
      </c>
      <c r="J3104">
        <v>0</v>
      </c>
      <c r="EJ3104">
        <v>0</v>
      </c>
      <c r="EK3104">
        <v>0</v>
      </c>
    </row>
    <row r="3105" spans="1:141" x14ac:dyDescent="0.3">
      <c r="A3105">
        <v>509</v>
      </c>
      <c r="B3105" t="s">
        <v>2238</v>
      </c>
      <c r="C3105" t="s">
        <v>33</v>
      </c>
      <c r="D3105" t="s">
        <v>23</v>
      </c>
      <c r="E3105" t="s">
        <v>24</v>
      </c>
      <c r="F3105" s="107">
        <v>45869</v>
      </c>
      <c r="G3105" t="s">
        <v>2281</v>
      </c>
      <c r="H3105" t="s">
        <v>3865</v>
      </c>
      <c r="I3105">
        <v>90</v>
      </c>
      <c r="J3105">
        <v>0</v>
      </c>
      <c r="EJ3105">
        <v>0</v>
      </c>
      <c r="EK3105">
        <v>0</v>
      </c>
    </row>
    <row r="3106" spans="1:141" x14ac:dyDescent="0.3">
      <c r="A3106">
        <v>509</v>
      </c>
      <c r="B3106" t="s">
        <v>2238</v>
      </c>
      <c r="C3106" t="s">
        <v>33</v>
      </c>
      <c r="D3106" t="s">
        <v>23</v>
      </c>
      <c r="E3106" t="s">
        <v>24</v>
      </c>
      <c r="F3106" s="107">
        <v>45869</v>
      </c>
      <c r="G3106" t="s">
        <v>2281</v>
      </c>
      <c r="H3106" t="s">
        <v>3866</v>
      </c>
      <c r="I3106">
        <v>90</v>
      </c>
      <c r="J3106">
        <v>0</v>
      </c>
      <c r="EJ3106">
        <v>0</v>
      </c>
      <c r="EK3106">
        <v>0</v>
      </c>
    </row>
    <row r="3107" spans="1:141" x14ac:dyDescent="0.3">
      <c r="A3107">
        <v>509</v>
      </c>
      <c r="B3107" t="s">
        <v>2238</v>
      </c>
      <c r="C3107" t="s">
        <v>33</v>
      </c>
      <c r="D3107" t="s">
        <v>23</v>
      </c>
      <c r="E3107" t="s">
        <v>24</v>
      </c>
      <c r="F3107" s="107">
        <v>45869</v>
      </c>
      <c r="G3107" t="s">
        <v>2281</v>
      </c>
      <c r="H3107" t="s">
        <v>3867</v>
      </c>
      <c r="I3107">
        <v>90</v>
      </c>
      <c r="J3107">
        <v>0</v>
      </c>
      <c r="EJ3107">
        <v>0</v>
      </c>
      <c r="EK3107">
        <v>0</v>
      </c>
    </row>
    <row r="3108" spans="1:141" x14ac:dyDescent="0.3">
      <c r="A3108">
        <v>509</v>
      </c>
      <c r="B3108" t="s">
        <v>2238</v>
      </c>
      <c r="C3108" t="s">
        <v>33</v>
      </c>
      <c r="D3108" t="s">
        <v>23</v>
      </c>
      <c r="E3108" t="s">
        <v>24</v>
      </c>
      <c r="F3108" s="107">
        <v>45869</v>
      </c>
      <c r="G3108" t="s">
        <v>2281</v>
      </c>
      <c r="H3108" t="s">
        <v>3868</v>
      </c>
      <c r="I3108">
        <v>90</v>
      </c>
      <c r="J3108">
        <v>0</v>
      </c>
      <c r="EJ3108">
        <v>0</v>
      </c>
      <c r="EK3108">
        <v>0</v>
      </c>
    </row>
    <row r="3109" spans="1:141" x14ac:dyDescent="0.3">
      <c r="A3109">
        <v>509</v>
      </c>
      <c r="B3109" t="s">
        <v>2238</v>
      </c>
      <c r="C3109" t="s">
        <v>33</v>
      </c>
      <c r="D3109" t="s">
        <v>23</v>
      </c>
      <c r="E3109" t="s">
        <v>24</v>
      </c>
      <c r="F3109" s="107">
        <v>45869</v>
      </c>
      <c r="G3109" t="s">
        <v>2281</v>
      </c>
      <c r="H3109" t="s">
        <v>3869</v>
      </c>
      <c r="I3109">
        <v>90</v>
      </c>
      <c r="J3109">
        <v>0</v>
      </c>
      <c r="EJ3109">
        <v>0</v>
      </c>
      <c r="EK3109">
        <v>0</v>
      </c>
    </row>
    <row r="3110" spans="1:141" x14ac:dyDescent="0.3">
      <c r="A3110">
        <v>509</v>
      </c>
      <c r="B3110" t="s">
        <v>2238</v>
      </c>
      <c r="C3110" t="s">
        <v>33</v>
      </c>
      <c r="D3110" t="s">
        <v>23</v>
      </c>
      <c r="E3110" t="s">
        <v>24</v>
      </c>
      <c r="F3110" s="107">
        <v>45869</v>
      </c>
      <c r="G3110" t="s">
        <v>2281</v>
      </c>
      <c r="H3110" t="s">
        <v>3870</v>
      </c>
      <c r="I3110">
        <v>90</v>
      </c>
      <c r="J3110">
        <v>100</v>
      </c>
      <c r="EJ3110">
        <v>25</v>
      </c>
      <c r="EK3110">
        <v>25</v>
      </c>
    </row>
    <row r="3111" spans="1:141" x14ac:dyDescent="0.3">
      <c r="A3111">
        <v>208</v>
      </c>
      <c r="B3111" t="s">
        <v>149</v>
      </c>
      <c r="C3111" t="s">
        <v>98</v>
      </c>
      <c r="D3111" t="s">
        <v>23</v>
      </c>
      <c r="E3111" t="s">
        <v>62</v>
      </c>
      <c r="F3111" s="107">
        <v>45900</v>
      </c>
      <c r="G3111" t="s">
        <v>1032</v>
      </c>
      <c r="H3111" t="s">
        <v>3421</v>
      </c>
      <c r="I3111">
        <v>950</v>
      </c>
      <c r="J3111">
        <v>659</v>
      </c>
      <c r="K3111">
        <v>659</v>
      </c>
    </row>
    <row r="3112" spans="1:141" x14ac:dyDescent="0.3">
      <c r="A3112">
        <v>208</v>
      </c>
      <c r="B3112" t="s">
        <v>149</v>
      </c>
      <c r="C3112" t="s">
        <v>98</v>
      </c>
      <c r="D3112" t="s">
        <v>23</v>
      </c>
      <c r="E3112" t="s">
        <v>62</v>
      </c>
      <c r="F3112" s="107">
        <v>45900</v>
      </c>
      <c r="G3112" t="s">
        <v>1032</v>
      </c>
      <c r="H3112" t="s">
        <v>3426</v>
      </c>
      <c r="I3112">
        <v>25</v>
      </c>
      <c r="J3112">
        <v>5.5</v>
      </c>
      <c r="K3112">
        <v>5.5</v>
      </c>
    </row>
    <row r="3113" spans="1:141" x14ac:dyDescent="0.3">
      <c r="A3113">
        <v>208</v>
      </c>
      <c r="B3113" t="s">
        <v>149</v>
      </c>
      <c r="C3113" t="s">
        <v>98</v>
      </c>
      <c r="D3113" t="s">
        <v>23</v>
      </c>
      <c r="E3113" t="s">
        <v>62</v>
      </c>
      <c r="F3113" s="107">
        <v>45900</v>
      </c>
      <c r="G3113" t="s">
        <v>1032</v>
      </c>
      <c r="H3113" t="s">
        <v>3422</v>
      </c>
      <c r="I3113">
        <v>200</v>
      </c>
      <c r="J3113">
        <v>169</v>
      </c>
      <c r="K3113">
        <v>169</v>
      </c>
    </row>
    <row r="3114" spans="1:141" x14ac:dyDescent="0.3">
      <c r="A3114">
        <v>208</v>
      </c>
      <c r="B3114" t="s">
        <v>149</v>
      </c>
      <c r="C3114" t="s">
        <v>98</v>
      </c>
      <c r="D3114" t="s">
        <v>23</v>
      </c>
      <c r="E3114" t="s">
        <v>62</v>
      </c>
      <c r="F3114" s="107">
        <v>45900</v>
      </c>
      <c r="G3114" t="s">
        <v>1032</v>
      </c>
      <c r="H3114" t="s">
        <v>3424</v>
      </c>
      <c r="I3114">
        <v>0</v>
      </c>
      <c r="J3114">
        <v>0</v>
      </c>
      <c r="K3114">
        <v>0</v>
      </c>
    </row>
    <row r="3115" spans="1:141" x14ac:dyDescent="0.3">
      <c r="A3115">
        <v>208</v>
      </c>
      <c r="B3115" t="s">
        <v>149</v>
      </c>
      <c r="C3115" t="s">
        <v>98</v>
      </c>
      <c r="D3115" t="s">
        <v>23</v>
      </c>
      <c r="E3115" t="s">
        <v>62</v>
      </c>
      <c r="F3115" s="107">
        <v>45900</v>
      </c>
      <c r="G3115" t="s">
        <v>1032</v>
      </c>
      <c r="H3115" t="s">
        <v>3427</v>
      </c>
      <c r="I3115">
        <v>25</v>
      </c>
      <c r="J3115">
        <v>18</v>
      </c>
      <c r="K3115">
        <v>18</v>
      </c>
    </row>
    <row r="3116" spans="1:141" x14ac:dyDescent="0.3">
      <c r="A3116">
        <v>208</v>
      </c>
      <c r="B3116" t="s">
        <v>149</v>
      </c>
      <c r="C3116" t="s">
        <v>98</v>
      </c>
      <c r="D3116" t="s">
        <v>23</v>
      </c>
      <c r="E3116" t="s">
        <v>62</v>
      </c>
      <c r="F3116" s="107">
        <v>45900</v>
      </c>
      <c r="G3116" t="s">
        <v>1032</v>
      </c>
      <c r="H3116" t="s">
        <v>3423</v>
      </c>
      <c r="I3116">
        <v>350</v>
      </c>
      <c r="J3116">
        <v>409.5</v>
      </c>
      <c r="K3116">
        <v>409.5</v>
      </c>
    </row>
    <row r="3117" spans="1:141" x14ac:dyDescent="0.3">
      <c r="A3117">
        <v>214</v>
      </c>
      <c r="B3117" t="s">
        <v>152</v>
      </c>
      <c r="C3117" t="s">
        <v>98</v>
      </c>
      <c r="D3117" t="s">
        <v>23</v>
      </c>
      <c r="E3117" t="s">
        <v>62</v>
      </c>
      <c r="F3117" s="107">
        <v>45900</v>
      </c>
      <c r="G3117" t="s">
        <v>1077</v>
      </c>
      <c r="H3117" t="s">
        <v>3421</v>
      </c>
      <c r="I3117">
        <v>5500</v>
      </c>
      <c r="J3117">
        <v>2743.510009765625</v>
      </c>
      <c r="L3117">
        <v>139.21</v>
      </c>
      <c r="M3117">
        <v>2604.3000000000002</v>
      </c>
    </row>
    <row r="3118" spans="1:141" x14ac:dyDescent="0.3">
      <c r="A3118">
        <v>214</v>
      </c>
      <c r="B3118" t="s">
        <v>152</v>
      </c>
      <c r="C3118" t="s">
        <v>98</v>
      </c>
      <c r="D3118" t="s">
        <v>23</v>
      </c>
      <c r="E3118" t="s">
        <v>62</v>
      </c>
      <c r="F3118" s="107">
        <v>45900</v>
      </c>
      <c r="G3118" t="s">
        <v>1077</v>
      </c>
      <c r="H3118" t="s">
        <v>3423</v>
      </c>
      <c r="I3118">
        <v>1000</v>
      </c>
      <c r="J3118">
        <v>1181.77001953125</v>
      </c>
      <c r="L3118">
        <v>251.79</v>
      </c>
      <c r="M3118">
        <v>929.98</v>
      </c>
    </row>
    <row r="3119" spans="1:141" x14ac:dyDescent="0.3">
      <c r="A3119">
        <v>214</v>
      </c>
      <c r="B3119" t="s">
        <v>152</v>
      </c>
      <c r="C3119" t="s">
        <v>98</v>
      </c>
      <c r="D3119" t="s">
        <v>23</v>
      </c>
      <c r="E3119" t="s">
        <v>62</v>
      </c>
      <c r="F3119" s="107">
        <v>45900</v>
      </c>
      <c r="G3119" t="s">
        <v>1077</v>
      </c>
      <c r="H3119" t="s">
        <v>3426</v>
      </c>
      <c r="I3119">
        <v>7500</v>
      </c>
      <c r="J3119">
        <v>18.670000076293949</v>
      </c>
      <c r="L3119">
        <v>10.6</v>
      </c>
      <c r="M3119">
        <v>8.07</v>
      </c>
    </row>
    <row r="3120" spans="1:141" x14ac:dyDescent="0.3">
      <c r="A3120">
        <v>214</v>
      </c>
      <c r="B3120" t="s">
        <v>152</v>
      </c>
      <c r="C3120" t="s">
        <v>98</v>
      </c>
      <c r="D3120" t="s">
        <v>23</v>
      </c>
      <c r="E3120" t="s">
        <v>62</v>
      </c>
      <c r="F3120" s="107">
        <v>45900</v>
      </c>
      <c r="G3120" t="s">
        <v>1077</v>
      </c>
      <c r="H3120" t="s">
        <v>3424</v>
      </c>
      <c r="I3120">
        <v>1</v>
      </c>
      <c r="J3120">
        <v>167.6499938964844</v>
      </c>
      <c r="L3120">
        <v>23.52</v>
      </c>
      <c r="M3120">
        <v>144.13</v>
      </c>
    </row>
    <row r="3121" spans="1:46" x14ac:dyDescent="0.3">
      <c r="A3121">
        <v>214</v>
      </c>
      <c r="B3121" t="s">
        <v>152</v>
      </c>
      <c r="C3121" t="s">
        <v>98</v>
      </c>
      <c r="D3121" t="s">
        <v>23</v>
      </c>
      <c r="E3121" t="s">
        <v>62</v>
      </c>
      <c r="F3121" s="107">
        <v>45900</v>
      </c>
      <c r="G3121" t="s">
        <v>1077</v>
      </c>
      <c r="H3121" t="s">
        <v>3427</v>
      </c>
      <c r="I3121">
        <v>1</v>
      </c>
      <c r="J3121">
        <v>25.29999923706055</v>
      </c>
      <c r="L3121">
        <v>4.88</v>
      </c>
      <c r="M3121">
        <v>20.420000000000002</v>
      </c>
    </row>
    <row r="3122" spans="1:46" x14ac:dyDescent="0.3">
      <c r="A3122">
        <v>214</v>
      </c>
      <c r="B3122" t="s">
        <v>152</v>
      </c>
      <c r="C3122" t="s">
        <v>98</v>
      </c>
      <c r="D3122" t="s">
        <v>23</v>
      </c>
      <c r="E3122" t="s">
        <v>62</v>
      </c>
      <c r="F3122" s="107">
        <v>45900</v>
      </c>
      <c r="G3122" t="s">
        <v>1077</v>
      </c>
      <c r="H3122" t="s">
        <v>3422</v>
      </c>
      <c r="I3122">
        <v>1000</v>
      </c>
      <c r="J3122">
        <v>983.97998046875</v>
      </c>
      <c r="L3122">
        <v>63.08</v>
      </c>
      <c r="M3122">
        <v>920.9</v>
      </c>
    </row>
    <row r="3123" spans="1:46" x14ac:dyDescent="0.3">
      <c r="A3123">
        <v>217</v>
      </c>
      <c r="B3123" t="s">
        <v>156</v>
      </c>
      <c r="C3123" t="s">
        <v>98</v>
      </c>
      <c r="D3123" t="s">
        <v>23</v>
      </c>
      <c r="E3123" t="s">
        <v>24</v>
      </c>
      <c r="F3123" s="107">
        <v>45900</v>
      </c>
      <c r="G3123" t="s">
        <v>1105</v>
      </c>
      <c r="H3123" t="s">
        <v>3421</v>
      </c>
      <c r="I3123">
        <v>20</v>
      </c>
      <c r="J3123">
        <v>38.310001373291023</v>
      </c>
      <c r="L3123">
        <v>139.21</v>
      </c>
      <c r="M3123">
        <v>2604.3000000000002</v>
      </c>
      <c r="AS3123">
        <v>1050.9100000000001</v>
      </c>
    </row>
    <row r="3124" spans="1:46" x14ac:dyDescent="0.3">
      <c r="A3124">
        <v>217</v>
      </c>
      <c r="B3124" t="s">
        <v>156</v>
      </c>
      <c r="C3124" t="s">
        <v>98</v>
      </c>
      <c r="D3124" t="s">
        <v>23</v>
      </c>
      <c r="E3124" t="s">
        <v>24</v>
      </c>
      <c r="F3124" s="107">
        <v>45900</v>
      </c>
      <c r="G3124" t="s">
        <v>1105</v>
      </c>
      <c r="H3124" t="s">
        <v>3423</v>
      </c>
      <c r="I3124">
        <v>20</v>
      </c>
      <c r="J3124">
        <v>21.309999465942379</v>
      </c>
      <c r="L3124">
        <v>251.79</v>
      </c>
      <c r="M3124">
        <v>929.98</v>
      </c>
      <c r="AS3124">
        <v>251.79</v>
      </c>
    </row>
    <row r="3125" spans="1:46" x14ac:dyDescent="0.3">
      <c r="A3125">
        <v>217</v>
      </c>
      <c r="B3125" t="s">
        <v>156</v>
      </c>
      <c r="C3125" t="s">
        <v>98</v>
      </c>
      <c r="D3125" t="s">
        <v>23</v>
      </c>
      <c r="E3125" t="s">
        <v>24</v>
      </c>
      <c r="F3125" s="107">
        <v>45900</v>
      </c>
      <c r="G3125" t="s">
        <v>1105</v>
      </c>
      <c r="H3125" t="s">
        <v>3426</v>
      </c>
      <c r="I3125">
        <v>20</v>
      </c>
      <c r="J3125">
        <v>56.779998779296882</v>
      </c>
      <c r="L3125">
        <v>10.6</v>
      </c>
      <c r="M3125">
        <v>8.07</v>
      </c>
      <c r="AS3125">
        <v>10.6</v>
      </c>
    </row>
    <row r="3126" spans="1:46" x14ac:dyDescent="0.3">
      <c r="A3126">
        <v>217</v>
      </c>
      <c r="B3126" t="s">
        <v>156</v>
      </c>
      <c r="C3126" t="s">
        <v>98</v>
      </c>
      <c r="D3126" t="s">
        <v>23</v>
      </c>
      <c r="E3126" t="s">
        <v>24</v>
      </c>
      <c r="F3126" s="107">
        <v>45900</v>
      </c>
      <c r="G3126" t="s">
        <v>1105</v>
      </c>
      <c r="H3126" t="s">
        <v>3424</v>
      </c>
      <c r="I3126">
        <v>20</v>
      </c>
      <c r="J3126">
        <v>14.02999973297119</v>
      </c>
      <c r="L3126">
        <v>23.52</v>
      </c>
      <c r="M3126">
        <v>144.13</v>
      </c>
      <c r="AS3126">
        <v>23.52</v>
      </c>
    </row>
    <row r="3127" spans="1:46" x14ac:dyDescent="0.3">
      <c r="A3127">
        <v>217</v>
      </c>
      <c r="B3127" t="s">
        <v>156</v>
      </c>
      <c r="C3127" t="s">
        <v>98</v>
      </c>
      <c r="D3127" t="s">
        <v>23</v>
      </c>
      <c r="E3127" t="s">
        <v>24</v>
      </c>
      <c r="F3127" s="107">
        <v>45900</v>
      </c>
      <c r="G3127" t="s">
        <v>1105</v>
      </c>
      <c r="H3127" t="s">
        <v>3427</v>
      </c>
      <c r="I3127">
        <v>20</v>
      </c>
      <c r="J3127">
        <v>19.29000091552734</v>
      </c>
      <c r="L3127">
        <v>4.88</v>
      </c>
      <c r="M3127">
        <v>20.420000000000002</v>
      </c>
      <c r="AS3127">
        <v>4.88</v>
      </c>
    </row>
    <row r="3128" spans="1:46" x14ac:dyDescent="0.3">
      <c r="A3128">
        <v>217</v>
      </c>
      <c r="B3128" t="s">
        <v>156</v>
      </c>
      <c r="C3128" t="s">
        <v>98</v>
      </c>
      <c r="D3128" t="s">
        <v>23</v>
      </c>
      <c r="E3128" t="s">
        <v>24</v>
      </c>
      <c r="F3128" s="107">
        <v>45900</v>
      </c>
      <c r="G3128" t="s">
        <v>1105</v>
      </c>
      <c r="H3128" t="s">
        <v>3422</v>
      </c>
      <c r="I3128">
        <v>20</v>
      </c>
      <c r="J3128">
        <v>6.4800000190734863</v>
      </c>
      <c r="L3128">
        <v>63.08</v>
      </c>
      <c r="M3128">
        <v>920.9</v>
      </c>
      <c r="AS3128">
        <v>63.8</v>
      </c>
    </row>
    <row r="3129" spans="1:46" x14ac:dyDescent="0.3">
      <c r="A3129">
        <v>218</v>
      </c>
      <c r="B3129" t="s">
        <v>157</v>
      </c>
      <c r="C3129" t="s">
        <v>98</v>
      </c>
      <c r="D3129" t="s">
        <v>23</v>
      </c>
      <c r="E3129" t="s">
        <v>62</v>
      </c>
      <c r="F3129" s="107">
        <v>45900</v>
      </c>
      <c r="G3129" t="s">
        <v>1137</v>
      </c>
      <c r="H3129" t="s">
        <v>3421</v>
      </c>
      <c r="I3129">
        <v>76000</v>
      </c>
      <c r="J3129">
        <v>66504.6171875</v>
      </c>
      <c r="N3129">
        <v>66504.62</v>
      </c>
    </row>
    <row r="3130" spans="1:46" x14ac:dyDescent="0.3">
      <c r="A3130">
        <v>218</v>
      </c>
      <c r="B3130" t="s">
        <v>157</v>
      </c>
      <c r="C3130" t="s">
        <v>98</v>
      </c>
      <c r="D3130" t="s">
        <v>23</v>
      </c>
      <c r="E3130" t="s">
        <v>62</v>
      </c>
      <c r="F3130" s="107">
        <v>45900</v>
      </c>
      <c r="G3130" t="s">
        <v>1137</v>
      </c>
      <c r="H3130" t="s">
        <v>3426</v>
      </c>
      <c r="I3130">
        <v>5000</v>
      </c>
      <c r="J3130">
        <v>3900</v>
      </c>
      <c r="N3130">
        <v>3900</v>
      </c>
    </row>
    <row r="3131" spans="1:46" x14ac:dyDescent="0.3">
      <c r="A3131">
        <v>218</v>
      </c>
      <c r="B3131" t="s">
        <v>157</v>
      </c>
      <c r="C3131" t="s">
        <v>98</v>
      </c>
      <c r="D3131" t="s">
        <v>23</v>
      </c>
      <c r="E3131" t="s">
        <v>62</v>
      </c>
      <c r="F3131" s="107">
        <v>45900</v>
      </c>
      <c r="G3131" t="s">
        <v>1137</v>
      </c>
      <c r="H3131" t="s">
        <v>3422</v>
      </c>
      <c r="I3131">
        <v>24000</v>
      </c>
      <c r="J3131">
        <v>20638</v>
      </c>
      <c r="N3131">
        <v>20638</v>
      </c>
    </row>
    <row r="3132" spans="1:46" x14ac:dyDescent="0.3">
      <c r="A3132">
        <v>218</v>
      </c>
      <c r="B3132" t="s">
        <v>157</v>
      </c>
      <c r="C3132" t="s">
        <v>98</v>
      </c>
      <c r="D3132" t="s">
        <v>23</v>
      </c>
      <c r="E3132" t="s">
        <v>62</v>
      </c>
      <c r="F3132" s="107">
        <v>45900</v>
      </c>
      <c r="G3132" t="s">
        <v>1137</v>
      </c>
      <c r="H3132" t="s">
        <v>3424</v>
      </c>
      <c r="I3132">
        <v>5000</v>
      </c>
      <c r="J3132">
        <v>6874</v>
      </c>
      <c r="N3132">
        <v>6874</v>
      </c>
    </row>
    <row r="3133" spans="1:46" x14ac:dyDescent="0.3">
      <c r="A3133">
        <v>218</v>
      </c>
      <c r="B3133" t="s">
        <v>157</v>
      </c>
      <c r="C3133" t="s">
        <v>98</v>
      </c>
      <c r="D3133" t="s">
        <v>23</v>
      </c>
      <c r="E3133" t="s">
        <v>62</v>
      </c>
      <c r="F3133" s="107">
        <v>45900</v>
      </c>
      <c r="G3133" t="s">
        <v>1137</v>
      </c>
      <c r="H3133" t="s">
        <v>3427</v>
      </c>
      <c r="I3133">
        <v>2000</v>
      </c>
      <c r="J3133">
        <v>2522</v>
      </c>
      <c r="N3133">
        <v>2522</v>
      </c>
    </row>
    <row r="3134" spans="1:46" x14ac:dyDescent="0.3">
      <c r="A3134">
        <v>218</v>
      </c>
      <c r="B3134" t="s">
        <v>157</v>
      </c>
      <c r="C3134" t="s">
        <v>98</v>
      </c>
      <c r="D3134" t="s">
        <v>23</v>
      </c>
      <c r="E3134" t="s">
        <v>62</v>
      </c>
      <c r="F3134" s="107">
        <v>45900</v>
      </c>
      <c r="G3134" t="s">
        <v>1137</v>
      </c>
      <c r="H3134" t="s">
        <v>3423</v>
      </c>
      <c r="I3134">
        <v>76000</v>
      </c>
      <c r="J3134">
        <v>42180</v>
      </c>
      <c r="N3134">
        <v>42180</v>
      </c>
    </row>
    <row r="3135" spans="1:46" x14ac:dyDescent="0.3">
      <c r="A3135">
        <v>225</v>
      </c>
      <c r="B3135" t="s">
        <v>165</v>
      </c>
      <c r="C3135" t="s">
        <v>98</v>
      </c>
      <c r="D3135" t="s">
        <v>23</v>
      </c>
      <c r="E3135" t="s">
        <v>24</v>
      </c>
      <c r="F3135" s="107">
        <v>45900</v>
      </c>
      <c r="G3135" t="s">
        <v>1192</v>
      </c>
      <c r="H3135" t="s">
        <v>3421</v>
      </c>
      <c r="I3135">
        <v>1</v>
      </c>
      <c r="J3135">
        <v>5</v>
      </c>
      <c r="AT3135">
        <v>5</v>
      </c>
    </row>
    <row r="3136" spans="1:46" x14ac:dyDescent="0.3">
      <c r="A3136">
        <v>225</v>
      </c>
      <c r="B3136" t="s">
        <v>165</v>
      </c>
      <c r="C3136" t="s">
        <v>98</v>
      </c>
      <c r="D3136" t="s">
        <v>23</v>
      </c>
      <c r="E3136" t="s">
        <v>24</v>
      </c>
      <c r="F3136" s="107">
        <v>45900</v>
      </c>
      <c r="G3136" t="s">
        <v>1192</v>
      </c>
      <c r="H3136" t="s">
        <v>3423</v>
      </c>
      <c r="I3136">
        <v>1</v>
      </c>
      <c r="J3136">
        <v>0</v>
      </c>
      <c r="AT3136">
        <v>0</v>
      </c>
    </row>
    <row r="3137" spans="1:94" x14ac:dyDescent="0.3">
      <c r="A3137">
        <v>225</v>
      </c>
      <c r="B3137" t="s">
        <v>165</v>
      </c>
      <c r="C3137" t="s">
        <v>98</v>
      </c>
      <c r="D3137" t="s">
        <v>23</v>
      </c>
      <c r="E3137" t="s">
        <v>24</v>
      </c>
      <c r="F3137" s="107">
        <v>45900</v>
      </c>
      <c r="G3137" t="s">
        <v>1192</v>
      </c>
      <c r="H3137" t="s">
        <v>3426</v>
      </c>
      <c r="I3137">
        <v>1</v>
      </c>
      <c r="J3137">
        <v>0</v>
      </c>
      <c r="AT3137">
        <v>0</v>
      </c>
    </row>
    <row r="3138" spans="1:94" x14ac:dyDescent="0.3">
      <c r="A3138">
        <v>225</v>
      </c>
      <c r="B3138" t="s">
        <v>165</v>
      </c>
      <c r="C3138" t="s">
        <v>98</v>
      </c>
      <c r="D3138" t="s">
        <v>23</v>
      </c>
      <c r="E3138" t="s">
        <v>24</v>
      </c>
      <c r="F3138" s="107">
        <v>45900</v>
      </c>
      <c r="G3138" t="s">
        <v>1192</v>
      </c>
      <c r="H3138" t="s">
        <v>3422</v>
      </c>
      <c r="I3138">
        <v>1</v>
      </c>
      <c r="J3138">
        <v>10</v>
      </c>
      <c r="AT3138">
        <v>10</v>
      </c>
    </row>
    <row r="3139" spans="1:94" x14ac:dyDescent="0.3">
      <c r="A3139">
        <v>225</v>
      </c>
      <c r="B3139" t="s">
        <v>165</v>
      </c>
      <c r="C3139" t="s">
        <v>98</v>
      </c>
      <c r="D3139" t="s">
        <v>23</v>
      </c>
      <c r="E3139" t="s">
        <v>24</v>
      </c>
      <c r="F3139" s="107">
        <v>45900</v>
      </c>
      <c r="G3139" t="s">
        <v>1192</v>
      </c>
      <c r="H3139" t="s">
        <v>3424</v>
      </c>
      <c r="I3139">
        <v>1</v>
      </c>
      <c r="J3139">
        <v>1</v>
      </c>
      <c r="AT3139">
        <v>1</v>
      </c>
    </row>
    <row r="3140" spans="1:94" x14ac:dyDescent="0.3">
      <c r="A3140">
        <v>225</v>
      </c>
      <c r="B3140" t="s">
        <v>165</v>
      </c>
      <c r="C3140" t="s">
        <v>98</v>
      </c>
      <c r="D3140" t="s">
        <v>23</v>
      </c>
      <c r="E3140" t="s">
        <v>24</v>
      </c>
      <c r="F3140" s="107">
        <v>45900</v>
      </c>
      <c r="G3140" t="s">
        <v>1192</v>
      </c>
      <c r="H3140" t="s">
        <v>3427</v>
      </c>
      <c r="I3140">
        <v>1</v>
      </c>
      <c r="J3140">
        <v>1</v>
      </c>
      <c r="AT3140">
        <v>1</v>
      </c>
    </row>
    <row r="3141" spans="1:94" x14ac:dyDescent="0.3">
      <c r="A3141">
        <v>239</v>
      </c>
      <c r="B3141" t="s">
        <v>1243</v>
      </c>
      <c r="C3141" t="s">
        <v>33</v>
      </c>
      <c r="D3141" t="s">
        <v>23</v>
      </c>
      <c r="E3141" t="s">
        <v>24</v>
      </c>
      <c r="F3141" s="107">
        <v>45900</v>
      </c>
      <c r="G3141" t="s">
        <v>3959</v>
      </c>
      <c r="H3141" t="s">
        <v>3433</v>
      </c>
      <c r="J3141">
        <v>1</v>
      </c>
      <c r="AU3141">
        <v>1</v>
      </c>
    </row>
    <row r="3142" spans="1:94" x14ac:dyDescent="0.3">
      <c r="A3142">
        <v>239</v>
      </c>
      <c r="B3142" t="s">
        <v>1243</v>
      </c>
      <c r="C3142" t="s">
        <v>33</v>
      </c>
      <c r="D3142" t="s">
        <v>23</v>
      </c>
      <c r="E3142" t="s">
        <v>24</v>
      </c>
      <c r="F3142" s="107">
        <v>45900</v>
      </c>
      <c r="G3142" t="s">
        <v>3959</v>
      </c>
      <c r="H3142" t="s">
        <v>7</v>
      </c>
      <c r="J3142">
        <v>14</v>
      </c>
      <c r="AU3142">
        <v>14</v>
      </c>
    </row>
    <row r="3143" spans="1:94" x14ac:dyDescent="0.3">
      <c r="A3143">
        <v>239</v>
      </c>
      <c r="B3143" t="s">
        <v>1243</v>
      </c>
      <c r="C3143" t="s">
        <v>33</v>
      </c>
      <c r="D3143" t="s">
        <v>23</v>
      </c>
      <c r="E3143" t="s">
        <v>24</v>
      </c>
      <c r="F3143" s="107">
        <v>45900</v>
      </c>
      <c r="G3143" t="s">
        <v>3959</v>
      </c>
      <c r="H3143" t="s">
        <v>3435</v>
      </c>
      <c r="J3143">
        <v>23</v>
      </c>
      <c r="AU3143">
        <v>23</v>
      </c>
    </row>
    <row r="3144" spans="1:94" x14ac:dyDescent="0.3">
      <c r="A3144">
        <v>239</v>
      </c>
      <c r="B3144" t="s">
        <v>1243</v>
      </c>
      <c r="C3144" t="s">
        <v>33</v>
      </c>
      <c r="D3144" t="s">
        <v>23</v>
      </c>
      <c r="E3144" t="s">
        <v>24</v>
      </c>
      <c r="F3144" s="107">
        <v>45900</v>
      </c>
      <c r="G3144" t="s">
        <v>3959</v>
      </c>
      <c r="H3144" t="s">
        <v>2801</v>
      </c>
      <c r="J3144">
        <v>3</v>
      </c>
      <c r="AU3144">
        <v>3</v>
      </c>
    </row>
    <row r="3145" spans="1:94" x14ac:dyDescent="0.3">
      <c r="A3145">
        <v>239</v>
      </c>
      <c r="B3145" t="s">
        <v>1243</v>
      </c>
      <c r="C3145" t="s">
        <v>33</v>
      </c>
      <c r="D3145" t="s">
        <v>23</v>
      </c>
      <c r="E3145" t="s">
        <v>24</v>
      </c>
      <c r="F3145" s="107">
        <v>45900</v>
      </c>
      <c r="G3145" t="s">
        <v>3959</v>
      </c>
      <c r="H3145" t="s">
        <v>3434</v>
      </c>
      <c r="AU3145">
        <v>0</v>
      </c>
    </row>
    <row r="3146" spans="1:94" x14ac:dyDescent="0.3">
      <c r="A3146">
        <v>434</v>
      </c>
      <c r="B3146" t="s">
        <v>411</v>
      </c>
      <c r="C3146" t="s">
        <v>98</v>
      </c>
      <c r="D3146" t="s">
        <v>23</v>
      </c>
      <c r="E3146" t="s">
        <v>62</v>
      </c>
      <c r="F3146" s="107">
        <v>45900</v>
      </c>
      <c r="G3146" t="s">
        <v>1822</v>
      </c>
      <c r="H3146" t="s">
        <v>3421</v>
      </c>
      <c r="I3146">
        <v>100</v>
      </c>
      <c r="J3146">
        <v>63.909999847412109</v>
      </c>
      <c r="AV3146">
        <v>63.91</v>
      </c>
    </row>
    <row r="3147" spans="1:94" x14ac:dyDescent="0.3">
      <c r="A3147">
        <v>434</v>
      </c>
      <c r="B3147" t="s">
        <v>411</v>
      </c>
      <c r="C3147" t="s">
        <v>98</v>
      </c>
      <c r="D3147" t="s">
        <v>23</v>
      </c>
      <c r="E3147" t="s">
        <v>62</v>
      </c>
      <c r="F3147" s="107">
        <v>45900</v>
      </c>
      <c r="G3147" t="s">
        <v>1822</v>
      </c>
      <c r="H3147" t="s">
        <v>3426</v>
      </c>
      <c r="I3147">
        <v>200</v>
      </c>
      <c r="J3147">
        <v>0</v>
      </c>
      <c r="AV3147">
        <v>0</v>
      </c>
    </row>
    <row r="3148" spans="1:94" x14ac:dyDescent="0.3">
      <c r="A3148">
        <v>434</v>
      </c>
      <c r="B3148" t="s">
        <v>411</v>
      </c>
      <c r="C3148" t="s">
        <v>98</v>
      </c>
      <c r="D3148" t="s">
        <v>23</v>
      </c>
      <c r="E3148" t="s">
        <v>62</v>
      </c>
      <c r="F3148" s="107">
        <v>45900</v>
      </c>
      <c r="G3148" t="s">
        <v>1822</v>
      </c>
      <c r="H3148" t="s">
        <v>3422</v>
      </c>
      <c r="I3148">
        <v>25</v>
      </c>
      <c r="J3148">
        <v>19</v>
      </c>
      <c r="AV3148">
        <v>19</v>
      </c>
    </row>
    <row r="3149" spans="1:94" x14ac:dyDescent="0.3">
      <c r="A3149">
        <v>434</v>
      </c>
      <c r="B3149" t="s">
        <v>411</v>
      </c>
      <c r="C3149" t="s">
        <v>98</v>
      </c>
      <c r="D3149" t="s">
        <v>23</v>
      </c>
      <c r="E3149" t="s">
        <v>62</v>
      </c>
      <c r="F3149" s="107">
        <v>45900</v>
      </c>
      <c r="G3149" t="s">
        <v>1822</v>
      </c>
      <c r="H3149" t="s">
        <v>3424</v>
      </c>
      <c r="I3149">
        <v>10</v>
      </c>
      <c r="J3149">
        <v>0.5</v>
      </c>
      <c r="AV3149">
        <v>0.5</v>
      </c>
    </row>
    <row r="3150" spans="1:94" x14ac:dyDescent="0.3">
      <c r="A3150">
        <v>434</v>
      </c>
      <c r="B3150" t="s">
        <v>411</v>
      </c>
      <c r="C3150" t="s">
        <v>98</v>
      </c>
      <c r="D3150" t="s">
        <v>23</v>
      </c>
      <c r="E3150" t="s">
        <v>62</v>
      </c>
      <c r="F3150" s="107">
        <v>45900</v>
      </c>
      <c r="G3150" t="s">
        <v>1822</v>
      </c>
      <c r="H3150" t="s">
        <v>3427</v>
      </c>
      <c r="I3150">
        <v>200</v>
      </c>
      <c r="J3150">
        <v>0</v>
      </c>
      <c r="AV3150">
        <v>0</v>
      </c>
    </row>
    <row r="3151" spans="1:94" x14ac:dyDescent="0.3">
      <c r="A3151">
        <v>434</v>
      </c>
      <c r="B3151" t="s">
        <v>411</v>
      </c>
      <c r="C3151" t="s">
        <v>98</v>
      </c>
      <c r="D3151" t="s">
        <v>23</v>
      </c>
      <c r="E3151" t="s">
        <v>62</v>
      </c>
      <c r="F3151" s="107">
        <v>45900</v>
      </c>
      <c r="G3151" t="s">
        <v>1822</v>
      </c>
      <c r="H3151" t="s">
        <v>3423</v>
      </c>
      <c r="I3151">
        <v>25</v>
      </c>
      <c r="J3151">
        <v>1.3400000333786011</v>
      </c>
      <c r="AV3151">
        <v>1.34</v>
      </c>
    </row>
    <row r="3152" spans="1:94" x14ac:dyDescent="0.3">
      <c r="A3152">
        <v>436</v>
      </c>
      <c r="B3152" t="s">
        <v>130</v>
      </c>
      <c r="C3152" t="s">
        <v>101</v>
      </c>
      <c r="D3152" t="s">
        <v>23</v>
      </c>
      <c r="E3152" t="s">
        <v>62</v>
      </c>
      <c r="F3152" s="107">
        <v>45900</v>
      </c>
      <c r="G3152" t="s">
        <v>3960</v>
      </c>
      <c r="H3152" t="s">
        <v>3595</v>
      </c>
      <c r="I3152">
        <v>7</v>
      </c>
      <c r="J3152">
        <v>5.9499998092651367</v>
      </c>
      <c r="CP3152">
        <v>5.95</v>
      </c>
    </row>
    <row r="3153" spans="1:141" x14ac:dyDescent="0.3">
      <c r="A3153">
        <v>436</v>
      </c>
      <c r="B3153" t="s">
        <v>130</v>
      </c>
      <c r="C3153" t="s">
        <v>101</v>
      </c>
      <c r="D3153" t="s">
        <v>23</v>
      </c>
      <c r="E3153" t="s">
        <v>62</v>
      </c>
      <c r="F3153" s="107">
        <v>45900</v>
      </c>
      <c r="G3153" t="s">
        <v>3960</v>
      </c>
      <c r="H3153" t="s">
        <v>3596</v>
      </c>
      <c r="I3153">
        <v>7</v>
      </c>
      <c r="J3153">
        <v>8.2200002670288086</v>
      </c>
      <c r="CP3153">
        <v>8.2200000000000006</v>
      </c>
    </row>
    <row r="3154" spans="1:141" x14ac:dyDescent="0.3">
      <c r="A3154">
        <v>485</v>
      </c>
      <c r="B3154" t="s">
        <v>458</v>
      </c>
      <c r="C3154" t="s">
        <v>101</v>
      </c>
      <c r="D3154" t="s">
        <v>23</v>
      </c>
      <c r="E3154" t="s">
        <v>24</v>
      </c>
      <c r="F3154" s="107">
        <v>45900</v>
      </c>
      <c r="G3154" t="s">
        <v>2171</v>
      </c>
      <c r="H3154" t="s">
        <v>3808</v>
      </c>
      <c r="I3154">
        <v>80</v>
      </c>
      <c r="J3154">
        <v>100</v>
      </c>
      <c r="EC3154">
        <v>1</v>
      </c>
      <c r="ED3154">
        <v>1</v>
      </c>
    </row>
    <row r="3155" spans="1:141" x14ac:dyDescent="0.3">
      <c r="A3155">
        <v>485</v>
      </c>
      <c r="B3155" t="s">
        <v>458</v>
      </c>
      <c r="C3155" t="s">
        <v>101</v>
      </c>
      <c r="D3155" t="s">
        <v>23</v>
      </c>
      <c r="E3155" t="s">
        <v>24</v>
      </c>
      <c r="F3155" s="107">
        <v>45900</v>
      </c>
      <c r="G3155" t="s">
        <v>2171</v>
      </c>
      <c r="H3155" t="s">
        <v>3809</v>
      </c>
      <c r="I3155">
        <v>80</v>
      </c>
      <c r="J3155">
        <v>0</v>
      </c>
      <c r="EC3155">
        <v>0</v>
      </c>
      <c r="ED3155">
        <v>2</v>
      </c>
    </row>
    <row r="3156" spans="1:141" x14ac:dyDescent="0.3">
      <c r="A3156">
        <v>485</v>
      </c>
      <c r="B3156" t="s">
        <v>458</v>
      </c>
      <c r="C3156" t="s">
        <v>101</v>
      </c>
      <c r="D3156" t="s">
        <v>23</v>
      </c>
      <c r="E3156" t="s">
        <v>24</v>
      </c>
      <c r="F3156" s="107">
        <v>45900</v>
      </c>
      <c r="G3156" t="s">
        <v>2171</v>
      </c>
      <c r="H3156" t="s">
        <v>3810</v>
      </c>
      <c r="I3156">
        <v>80</v>
      </c>
      <c r="J3156">
        <v>0</v>
      </c>
      <c r="EC3156">
        <v>0</v>
      </c>
      <c r="ED3156">
        <v>0</v>
      </c>
    </row>
    <row r="3157" spans="1:141" x14ac:dyDescent="0.3">
      <c r="A3157">
        <v>485</v>
      </c>
      <c r="B3157" t="s">
        <v>458</v>
      </c>
      <c r="C3157" t="s">
        <v>101</v>
      </c>
      <c r="D3157" t="s">
        <v>23</v>
      </c>
      <c r="E3157" t="s">
        <v>24</v>
      </c>
      <c r="F3157" s="107">
        <v>45900</v>
      </c>
      <c r="G3157" t="s">
        <v>2171</v>
      </c>
      <c r="H3157" t="s">
        <v>3585</v>
      </c>
      <c r="I3157">
        <v>80</v>
      </c>
      <c r="J3157">
        <v>0</v>
      </c>
      <c r="EC3157">
        <v>0</v>
      </c>
      <c r="ED3157">
        <v>0</v>
      </c>
    </row>
    <row r="3158" spans="1:141" x14ac:dyDescent="0.3">
      <c r="A3158">
        <v>485</v>
      </c>
      <c r="B3158" t="s">
        <v>458</v>
      </c>
      <c r="C3158" t="s">
        <v>101</v>
      </c>
      <c r="D3158" t="s">
        <v>23</v>
      </c>
      <c r="E3158" t="s">
        <v>24</v>
      </c>
      <c r="F3158" s="107">
        <v>45900</v>
      </c>
      <c r="G3158" t="s">
        <v>2171</v>
      </c>
      <c r="H3158" t="s">
        <v>3812</v>
      </c>
      <c r="I3158">
        <v>80</v>
      </c>
      <c r="J3158">
        <v>100</v>
      </c>
      <c r="EC3158">
        <v>1</v>
      </c>
      <c r="ED3158">
        <v>1</v>
      </c>
    </row>
    <row r="3159" spans="1:141" x14ac:dyDescent="0.3">
      <c r="A3159">
        <v>488</v>
      </c>
      <c r="B3159" t="s">
        <v>461</v>
      </c>
      <c r="C3159" t="s">
        <v>101</v>
      </c>
      <c r="D3159" t="s">
        <v>23</v>
      </c>
      <c r="E3159" t="s">
        <v>24</v>
      </c>
      <c r="F3159" s="107">
        <v>45900</v>
      </c>
      <c r="G3159" t="s">
        <v>3961</v>
      </c>
      <c r="H3159" t="s">
        <v>3808</v>
      </c>
      <c r="I3159">
        <v>85</v>
      </c>
      <c r="J3159">
        <v>92.860000610351563</v>
      </c>
      <c r="EE3159">
        <v>13</v>
      </c>
      <c r="EF3159">
        <v>14</v>
      </c>
    </row>
    <row r="3160" spans="1:141" x14ac:dyDescent="0.3">
      <c r="A3160">
        <v>488</v>
      </c>
      <c r="B3160" t="s">
        <v>461</v>
      </c>
      <c r="C3160" t="s">
        <v>101</v>
      </c>
      <c r="D3160" t="s">
        <v>23</v>
      </c>
      <c r="E3160" t="s">
        <v>24</v>
      </c>
      <c r="F3160" s="107">
        <v>45900</v>
      </c>
      <c r="G3160" t="s">
        <v>3961</v>
      </c>
      <c r="H3160" t="s">
        <v>3809</v>
      </c>
      <c r="I3160">
        <v>85</v>
      </c>
      <c r="J3160">
        <v>100</v>
      </c>
      <c r="EE3160">
        <v>2</v>
      </c>
      <c r="EF3160">
        <v>2</v>
      </c>
    </row>
    <row r="3161" spans="1:141" x14ac:dyDescent="0.3">
      <c r="A3161">
        <v>488</v>
      </c>
      <c r="B3161" t="s">
        <v>461</v>
      </c>
      <c r="C3161" t="s">
        <v>101</v>
      </c>
      <c r="D3161" t="s">
        <v>23</v>
      </c>
      <c r="E3161" t="s">
        <v>24</v>
      </c>
      <c r="F3161" s="107">
        <v>45900</v>
      </c>
      <c r="G3161" t="s">
        <v>3961</v>
      </c>
      <c r="H3161" t="s">
        <v>3810</v>
      </c>
      <c r="I3161">
        <v>85</v>
      </c>
      <c r="J3161">
        <v>100</v>
      </c>
      <c r="EE3161">
        <v>5</v>
      </c>
      <c r="EF3161">
        <v>5</v>
      </c>
    </row>
    <row r="3162" spans="1:141" x14ac:dyDescent="0.3">
      <c r="A3162">
        <v>488</v>
      </c>
      <c r="B3162" t="s">
        <v>461</v>
      </c>
      <c r="C3162" t="s">
        <v>101</v>
      </c>
      <c r="D3162" t="s">
        <v>23</v>
      </c>
      <c r="E3162" t="s">
        <v>24</v>
      </c>
      <c r="F3162" s="107">
        <v>45900</v>
      </c>
      <c r="G3162" t="s">
        <v>3961</v>
      </c>
      <c r="H3162" t="s">
        <v>3585</v>
      </c>
      <c r="I3162">
        <v>85</v>
      </c>
      <c r="J3162">
        <v>77.550003051757813</v>
      </c>
      <c r="EE3162">
        <v>38</v>
      </c>
      <c r="EF3162">
        <v>49</v>
      </c>
    </row>
    <row r="3163" spans="1:141" x14ac:dyDescent="0.3">
      <c r="A3163">
        <v>488</v>
      </c>
      <c r="B3163" t="s">
        <v>461</v>
      </c>
      <c r="C3163" t="s">
        <v>101</v>
      </c>
      <c r="D3163" t="s">
        <v>23</v>
      </c>
      <c r="E3163" t="s">
        <v>24</v>
      </c>
      <c r="F3163" s="107">
        <v>45900</v>
      </c>
      <c r="G3163" t="s">
        <v>3961</v>
      </c>
      <c r="H3163" t="s">
        <v>76</v>
      </c>
      <c r="I3163">
        <v>85</v>
      </c>
      <c r="J3163">
        <v>0</v>
      </c>
      <c r="EE3163">
        <v>0</v>
      </c>
      <c r="EF3163">
        <v>0</v>
      </c>
    </row>
    <row r="3164" spans="1:141" x14ac:dyDescent="0.3">
      <c r="A3164">
        <v>488</v>
      </c>
      <c r="B3164" t="s">
        <v>461</v>
      </c>
      <c r="C3164" t="s">
        <v>101</v>
      </c>
      <c r="D3164" t="s">
        <v>23</v>
      </c>
      <c r="E3164" t="s">
        <v>24</v>
      </c>
      <c r="F3164" s="107">
        <v>45900</v>
      </c>
      <c r="G3164" t="s">
        <v>3961</v>
      </c>
      <c r="H3164" t="s">
        <v>3811</v>
      </c>
      <c r="I3164">
        <v>85</v>
      </c>
      <c r="J3164">
        <v>0</v>
      </c>
      <c r="EE3164">
        <v>0</v>
      </c>
      <c r="EF3164">
        <v>0</v>
      </c>
    </row>
    <row r="3165" spans="1:141" x14ac:dyDescent="0.3">
      <c r="A3165">
        <v>488</v>
      </c>
      <c r="B3165" t="s">
        <v>461</v>
      </c>
      <c r="C3165" t="s">
        <v>101</v>
      </c>
      <c r="D3165" t="s">
        <v>23</v>
      </c>
      <c r="E3165" t="s">
        <v>24</v>
      </c>
      <c r="F3165" s="107">
        <v>45900</v>
      </c>
      <c r="G3165" t="s">
        <v>3961</v>
      </c>
      <c r="H3165" t="s">
        <v>3812</v>
      </c>
      <c r="I3165">
        <v>85</v>
      </c>
      <c r="J3165">
        <v>66.669998168945313</v>
      </c>
      <c r="EE3165">
        <v>6</v>
      </c>
      <c r="EF3165">
        <v>9</v>
      </c>
    </row>
    <row r="3166" spans="1:141" x14ac:dyDescent="0.3">
      <c r="A3166">
        <v>488</v>
      </c>
      <c r="B3166" t="s">
        <v>461</v>
      </c>
      <c r="C3166" t="s">
        <v>101</v>
      </c>
      <c r="D3166" t="s">
        <v>23</v>
      </c>
      <c r="E3166" t="s">
        <v>24</v>
      </c>
      <c r="F3166" s="107">
        <v>45900</v>
      </c>
      <c r="G3166" t="s">
        <v>3961</v>
      </c>
      <c r="H3166" t="s">
        <v>51</v>
      </c>
      <c r="I3166">
        <v>85</v>
      </c>
      <c r="J3166">
        <v>0</v>
      </c>
      <c r="EE3166">
        <v>0</v>
      </c>
      <c r="EF3166">
        <v>0</v>
      </c>
    </row>
    <row r="3167" spans="1:141" x14ac:dyDescent="0.3">
      <c r="A3167">
        <v>488</v>
      </c>
      <c r="B3167" t="s">
        <v>461</v>
      </c>
      <c r="C3167" t="s">
        <v>101</v>
      </c>
      <c r="D3167" t="s">
        <v>23</v>
      </c>
      <c r="E3167" t="s">
        <v>24</v>
      </c>
      <c r="F3167" s="107">
        <v>45900</v>
      </c>
      <c r="G3167" t="s">
        <v>3961</v>
      </c>
      <c r="H3167" t="s">
        <v>3835</v>
      </c>
      <c r="I3167">
        <v>85</v>
      </c>
      <c r="J3167">
        <v>0</v>
      </c>
      <c r="EE3167">
        <v>0</v>
      </c>
      <c r="EF3167">
        <v>0</v>
      </c>
    </row>
    <row r="3168" spans="1:141" x14ac:dyDescent="0.3">
      <c r="A3168">
        <v>509</v>
      </c>
      <c r="B3168" t="s">
        <v>2238</v>
      </c>
      <c r="C3168" t="s">
        <v>33</v>
      </c>
      <c r="D3168" t="s">
        <v>23</v>
      </c>
      <c r="E3168" t="s">
        <v>24</v>
      </c>
      <c r="F3168" s="107">
        <v>45900</v>
      </c>
      <c r="G3168" t="s">
        <v>2282</v>
      </c>
      <c r="H3168" t="s">
        <v>3859</v>
      </c>
      <c r="I3168">
        <v>90</v>
      </c>
      <c r="J3168">
        <v>98.510002136230469</v>
      </c>
      <c r="EJ3168">
        <v>67</v>
      </c>
      <c r="EK3168">
        <v>66</v>
      </c>
    </row>
    <row r="3169" spans="1:141" x14ac:dyDescent="0.3">
      <c r="A3169">
        <v>509</v>
      </c>
      <c r="B3169" t="s">
        <v>2238</v>
      </c>
      <c r="C3169" t="s">
        <v>33</v>
      </c>
      <c r="D3169" t="s">
        <v>23</v>
      </c>
      <c r="E3169" t="s">
        <v>24</v>
      </c>
      <c r="F3169" s="107">
        <v>45900</v>
      </c>
      <c r="G3169" t="s">
        <v>2282</v>
      </c>
      <c r="H3169" t="s">
        <v>3860</v>
      </c>
      <c r="I3169">
        <v>90</v>
      </c>
      <c r="J3169">
        <v>91.360000610351563</v>
      </c>
      <c r="EJ3169">
        <v>81</v>
      </c>
      <c r="EK3169">
        <v>74</v>
      </c>
    </row>
    <row r="3170" spans="1:141" x14ac:dyDescent="0.3">
      <c r="A3170">
        <v>509</v>
      </c>
      <c r="B3170" t="s">
        <v>2238</v>
      </c>
      <c r="C3170" t="s">
        <v>33</v>
      </c>
      <c r="D3170" t="s">
        <v>23</v>
      </c>
      <c r="E3170" t="s">
        <v>24</v>
      </c>
      <c r="F3170" s="107">
        <v>45900</v>
      </c>
      <c r="G3170" t="s">
        <v>2282</v>
      </c>
      <c r="H3170" t="s">
        <v>487</v>
      </c>
      <c r="I3170">
        <v>90</v>
      </c>
      <c r="J3170">
        <v>102.0800018310547</v>
      </c>
      <c r="EJ3170">
        <v>96</v>
      </c>
      <c r="EK3170">
        <v>98</v>
      </c>
    </row>
    <row r="3171" spans="1:141" x14ac:dyDescent="0.3">
      <c r="A3171">
        <v>509</v>
      </c>
      <c r="B3171" t="s">
        <v>2238</v>
      </c>
      <c r="C3171" t="s">
        <v>33</v>
      </c>
      <c r="D3171" t="s">
        <v>23</v>
      </c>
      <c r="E3171" t="s">
        <v>24</v>
      </c>
      <c r="F3171" s="107">
        <v>45900</v>
      </c>
      <c r="G3171" t="s">
        <v>2282</v>
      </c>
      <c r="H3171" t="s">
        <v>3861</v>
      </c>
      <c r="I3171">
        <v>90</v>
      </c>
      <c r="J3171">
        <v>95.830001831054688</v>
      </c>
      <c r="EJ3171">
        <v>48</v>
      </c>
      <c r="EK3171">
        <v>46</v>
      </c>
    </row>
    <row r="3172" spans="1:141" x14ac:dyDescent="0.3">
      <c r="A3172">
        <v>509</v>
      </c>
      <c r="B3172" t="s">
        <v>2238</v>
      </c>
      <c r="C3172" t="s">
        <v>33</v>
      </c>
      <c r="D3172" t="s">
        <v>23</v>
      </c>
      <c r="E3172" t="s">
        <v>24</v>
      </c>
      <c r="F3172" s="107">
        <v>45900</v>
      </c>
      <c r="G3172" t="s">
        <v>2282</v>
      </c>
      <c r="H3172" t="s">
        <v>2785</v>
      </c>
      <c r="I3172">
        <v>90</v>
      </c>
      <c r="J3172">
        <v>100</v>
      </c>
      <c r="EJ3172">
        <v>74</v>
      </c>
      <c r="EK3172">
        <v>74</v>
      </c>
    </row>
    <row r="3173" spans="1:141" x14ac:dyDescent="0.3">
      <c r="A3173">
        <v>509</v>
      </c>
      <c r="B3173" t="s">
        <v>2238</v>
      </c>
      <c r="C3173" t="s">
        <v>33</v>
      </c>
      <c r="D3173" t="s">
        <v>23</v>
      </c>
      <c r="E3173" t="s">
        <v>24</v>
      </c>
      <c r="F3173" s="107">
        <v>45900</v>
      </c>
      <c r="G3173" t="s">
        <v>2282</v>
      </c>
      <c r="H3173" t="s">
        <v>2789</v>
      </c>
      <c r="I3173">
        <v>90</v>
      </c>
      <c r="J3173">
        <v>21.430000305175781</v>
      </c>
      <c r="EJ3173">
        <v>56</v>
      </c>
      <c r="EK3173">
        <v>12</v>
      </c>
    </row>
    <row r="3174" spans="1:141" x14ac:dyDescent="0.3">
      <c r="A3174">
        <v>509</v>
      </c>
      <c r="B3174" t="s">
        <v>2238</v>
      </c>
      <c r="C3174" t="s">
        <v>33</v>
      </c>
      <c r="D3174" t="s">
        <v>23</v>
      </c>
      <c r="E3174" t="s">
        <v>24</v>
      </c>
      <c r="F3174" s="107">
        <v>45900</v>
      </c>
      <c r="G3174" t="s">
        <v>2282</v>
      </c>
      <c r="H3174" t="s">
        <v>2790</v>
      </c>
      <c r="I3174">
        <v>90</v>
      </c>
      <c r="J3174">
        <v>92.30999755859375</v>
      </c>
      <c r="EJ3174">
        <v>26</v>
      </c>
      <c r="EK3174">
        <v>24</v>
      </c>
    </row>
    <row r="3175" spans="1:141" x14ac:dyDescent="0.3">
      <c r="A3175">
        <v>509</v>
      </c>
      <c r="B3175" t="s">
        <v>2238</v>
      </c>
      <c r="C3175" t="s">
        <v>33</v>
      </c>
      <c r="D3175" t="s">
        <v>23</v>
      </c>
      <c r="E3175" t="s">
        <v>24</v>
      </c>
      <c r="F3175" s="107">
        <v>45900</v>
      </c>
      <c r="G3175" t="s">
        <v>2282</v>
      </c>
      <c r="H3175" t="s">
        <v>3862</v>
      </c>
      <c r="I3175">
        <v>90</v>
      </c>
      <c r="J3175">
        <v>94.510002136230469</v>
      </c>
      <c r="EJ3175">
        <v>91</v>
      </c>
      <c r="EK3175">
        <v>86</v>
      </c>
    </row>
    <row r="3176" spans="1:141" x14ac:dyDescent="0.3">
      <c r="A3176">
        <v>509</v>
      </c>
      <c r="B3176" t="s">
        <v>2238</v>
      </c>
      <c r="C3176" t="s">
        <v>33</v>
      </c>
      <c r="D3176" t="s">
        <v>23</v>
      </c>
      <c r="E3176" t="s">
        <v>24</v>
      </c>
      <c r="F3176" s="107">
        <v>45900</v>
      </c>
      <c r="G3176" t="s">
        <v>2282</v>
      </c>
      <c r="H3176" t="s">
        <v>2802</v>
      </c>
      <c r="I3176">
        <v>90</v>
      </c>
      <c r="J3176">
        <v>95.05999755859375</v>
      </c>
      <c r="EJ3176">
        <v>81</v>
      </c>
      <c r="EK3176">
        <v>77</v>
      </c>
    </row>
    <row r="3177" spans="1:141" x14ac:dyDescent="0.3">
      <c r="A3177">
        <v>509</v>
      </c>
      <c r="B3177" t="s">
        <v>2238</v>
      </c>
      <c r="C3177" t="s">
        <v>33</v>
      </c>
      <c r="D3177" t="s">
        <v>23</v>
      </c>
      <c r="E3177" t="s">
        <v>24</v>
      </c>
      <c r="F3177" s="107">
        <v>45900</v>
      </c>
      <c r="G3177" t="s">
        <v>2282</v>
      </c>
      <c r="H3177" t="s">
        <v>3863</v>
      </c>
      <c r="I3177">
        <v>90</v>
      </c>
      <c r="J3177">
        <v>96.839996337890625</v>
      </c>
      <c r="EJ3177">
        <v>95</v>
      </c>
      <c r="EK3177">
        <v>92</v>
      </c>
    </row>
    <row r="3178" spans="1:141" x14ac:dyDescent="0.3">
      <c r="A3178">
        <v>509</v>
      </c>
      <c r="B3178" t="s">
        <v>2238</v>
      </c>
      <c r="C3178" t="s">
        <v>33</v>
      </c>
      <c r="D3178" t="s">
        <v>23</v>
      </c>
      <c r="E3178" t="s">
        <v>24</v>
      </c>
      <c r="F3178" s="107">
        <v>45900</v>
      </c>
      <c r="G3178" t="s">
        <v>2282</v>
      </c>
      <c r="H3178" t="s">
        <v>2796</v>
      </c>
      <c r="I3178">
        <v>90</v>
      </c>
      <c r="J3178">
        <v>0</v>
      </c>
      <c r="EJ3178">
        <v>0</v>
      </c>
      <c r="EK3178">
        <v>0</v>
      </c>
    </row>
    <row r="3179" spans="1:141" x14ac:dyDescent="0.3">
      <c r="A3179">
        <v>509</v>
      </c>
      <c r="B3179" t="s">
        <v>2238</v>
      </c>
      <c r="C3179" t="s">
        <v>33</v>
      </c>
      <c r="D3179" t="s">
        <v>23</v>
      </c>
      <c r="E3179" t="s">
        <v>24</v>
      </c>
      <c r="F3179" s="107">
        <v>45900</v>
      </c>
      <c r="G3179" t="s">
        <v>2282</v>
      </c>
      <c r="H3179" t="s">
        <v>3864</v>
      </c>
      <c r="I3179">
        <v>90</v>
      </c>
      <c r="J3179">
        <v>0</v>
      </c>
      <c r="EJ3179">
        <v>0</v>
      </c>
      <c r="EK3179">
        <v>0</v>
      </c>
    </row>
    <row r="3180" spans="1:141" x14ac:dyDescent="0.3">
      <c r="A3180">
        <v>509</v>
      </c>
      <c r="B3180" t="s">
        <v>2238</v>
      </c>
      <c r="C3180" t="s">
        <v>33</v>
      </c>
      <c r="D3180" t="s">
        <v>23</v>
      </c>
      <c r="E3180" t="s">
        <v>24</v>
      </c>
      <c r="F3180" s="107">
        <v>45900</v>
      </c>
      <c r="G3180" t="s">
        <v>2282</v>
      </c>
      <c r="H3180" t="s">
        <v>3865</v>
      </c>
      <c r="I3180">
        <v>90</v>
      </c>
      <c r="J3180">
        <v>0</v>
      </c>
      <c r="EJ3180">
        <v>0</v>
      </c>
      <c r="EK3180">
        <v>0</v>
      </c>
    </row>
    <row r="3181" spans="1:141" x14ac:dyDescent="0.3">
      <c r="A3181">
        <v>509</v>
      </c>
      <c r="B3181" t="s">
        <v>2238</v>
      </c>
      <c r="C3181" t="s">
        <v>33</v>
      </c>
      <c r="D3181" t="s">
        <v>23</v>
      </c>
      <c r="E3181" t="s">
        <v>24</v>
      </c>
      <c r="F3181" s="107">
        <v>45900</v>
      </c>
      <c r="G3181" t="s">
        <v>2282</v>
      </c>
      <c r="H3181" t="s">
        <v>3866</v>
      </c>
      <c r="I3181">
        <v>90</v>
      </c>
      <c r="J3181">
        <v>0</v>
      </c>
      <c r="EJ3181">
        <v>0</v>
      </c>
      <c r="EK3181">
        <v>0</v>
      </c>
    </row>
    <row r="3182" spans="1:141" x14ac:dyDescent="0.3">
      <c r="A3182">
        <v>509</v>
      </c>
      <c r="B3182" t="s">
        <v>2238</v>
      </c>
      <c r="C3182" t="s">
        <v>33</v>
      </c>
      <c r="D3182" t="s">
        <v>23</v>
      </c>
      <c r="E3182" t="s">
        <v>24</v>
      </c>
      <c r="F3182" s="107">
        <v>45900</v>
      </c>
      <c r="G3182" t="s">
        <v>2282</v>
      </c>
      <c r="H3182" t="s">
        <v>3867</v>
      </c>
      <c r="I3182">
        <v>90</v>
      </c>
      <c r="J3182">
        <v>0</v>
      </c>
      <c r="EJ3182">
        <v>0</v>
      </c>
      <c r="EK3182">
        <v>0</v>
      </c>
    </row>
    <row r="3183" spans="1:141" x14ac:dyDescent="0.3">
      <c r="A3183">
        <v>509</v>
      </c>
      <c r="B3183" t="s">
        <v>2238</v>
      </c>
      <c r="C3183" t="s">
        <v>33</v>
      </c>
      <c r="D3183" t="s">
        <v>23</v>
      </c>
      <c r="E3183" t="s">
        <v>24</v>
      </c>
      <c r="F3183" s="107">
        <v>45900</v>
      </c>
      <c r="G3183" t="s">
        <v>2282</v>
      </c>
      <c r="H3183" t="s">
        <v>3868</v>
      </c>
      <c r="I3183">
        <v>90</v>
      </c>
      <c r="J3183">
        <v>100</v>
      </c>
      <c r="EJ3183">
        <v>46</v>
      </c>
      <c r="EK3183">
        <v>46</v>
      </c>
    </row>
    <row r="3184" spans="1:141" x14ac:dyDescent="0.3">
      <c r="A3184">
        <v>509</v>
      </c>
      <c r="B3184" t="s">
        <v>2238</v>
      </c>
      <c r="C3184" t="s">
        <v>33</v>
      </c>
      <c r="D3184" t="s">
        <v>23</v>
      </c>
      <c r="E3184" t="s">
        <v>24</v>
      </c>
      <c r="F3184" s="107">
        <v>45900</v>
      </c>
      <c r="G3184" t="s">
        <v>2282</v>
      </c>
      <c r="H3184" t="s">
        <v>3869</v>
      </c>
      <c r="I3184">
        <v>90</v>
      </c>
      <c r="J3184">
        <v>0</v>
      </c>
      <c r="EJ3184">
        <v>0</v>
      </c>
      <c r="EK3184">
        <v>0</v>
      </c>
    </row>
    <row r="3185" spans="1:141" x14ac:dyDescent="0.3">
      <c r="A3185">
        <v>509</v>
      </c>
      <c r="B3185" t="s">
        <v>2238</v>
      </c>
      <c r="C3185" t="s">
        <v>33</v>
      </c>
      <c r="D3185" t="s">
        <v>23</v>
      </c>
      <c r="E3185" t="s">
        <v>24</v>
      </c>
      <c r="F3185" s="107">
        <v>45900</v>
      </c>
      <c r="G3185" t="s">
        <v>2282</v>
      </c>
      <c r="H3185" t="s">
        <v>3870</v>
      </c>
      <c r="I3185">
        <v>90</v>
      </c>
      <c r="J3185">
        <v>95.120002746582031</v>
      </c>
      <c r="EJ3185">
        <v>41</v>
      </c>
      <c r="EK3185">
        <v>39</v>
      </c>
    </row>
    <row r="3186" spans="1:141" x14ac:dyDescent="0.3">
      <c r="A3186">
        <v>208</v>
      </c>
      <c r="B3186" t="s">
        <v>149</v>
      </c>
      <c r="C3186" t="s">
        <v>98</v>
      </c>
      <c r="D3186" t="s">
        <v>23</v>
      </c>
      <c r="E3186" t="s">
        <v>62</v>
      </c>
      <c r="F3186" s="107">
        <v>45930</v>
      </c>
      <c r="G3186" t="s">
        <v>1033</v>
      </c>
      <c r="H3186" t="s">
        <v>3421</v>
      </c>
      <c r="I3186">
        <v>950</v>
      </c>
      <c r="J3186">
        <v>757</v>
      </c>
      <c r="K3186">
        <v>757</v>
      </c>
    </row>
    <row r="3187" spans="1:141" x14ac:dyDescent="0.3">
      <c r="A3187">
        <v>208</v>
      </c>
      <c r="B3187" t="s">
        <v>149</v>
      </c>
      <c r="C3187" t="s">
        <v>98</v>
      </c>
      <c r="D3187" t="s">
        <v>23</v>
      </c>
      <c r="E3187" t="s">
        <v>62</v>
      </c>
      <c r="F3187" s="107">
        <v>45930</v>
      </c>
      <c r="G3187" t="s">
        <v>1033</v>
      </c>
      <c r="H3187" t="s">
        <v>3426</v>
      </c>
      <c r="I3187">
        <v>25</v>
      </c>
      <c r="J3187">
        <v>5.5</v>
      </c>
      <c r="K3187">
        <v>5.5</v>
      </c>
    </row>
    <row r="3188" spans="1:141" x14ac:dyDescent="0.3">
      <c r="A3188">
        <v>208</v>
      </c>
      <c r="B3188" t="s">
        <v>149</v>
      </c>
      <c r="C3188" t="s">
        <v>98</v>
      </c>
      <c r="D3188" t="s">
        <v>23</v>
      </c>
      <c r="E3188" t="s">
        <v>62</v>
      </c>
      <c r="F3188" s="107">
        <v>45930</v>
      </c>
      <c r="G3188" t="s">
        <v>1033</v>
      </c>
      <c r="H3188" t="s">
        <v>3422</v>
      </c>
      <c r="I3188">
        <v>200</v>
      </c>
      <c r="J3188">
        <v>210</v>
      </c>
      <c r="K3188">
        <v>210</v>
      </c>
    </row>
    <row r="3189" spans="1:141" x14ac:dyDescent="0.3">
      <c r="A3189">
        <v>208</v>
      </c>
      <c r="B3189" t="s">
        <v>149</v>
      </c>
      <c r="C3189" t="s">
        <v>98</v>
      </c>
      <c r="D3189" t="s">
        <v>23</v>
      </c>
      <c r="E3189" t="s">
        <v>62</v>
      </c>
      <c r="F3189" s="107">
        <v>45930</v>
      </c>
      <c r="G3189" t="s">
        <v>1033</v>
      </c>
      <c r="H3189" t="s">
        <v>3424</v>
      </c>
      <c r="I3189">
        <v>0</v>
      </c>
      <c r="J3189">
        <v>0</v>
      </c>
      <c r="K3189">
        <v>0</v>
      </c>
    </row>
    <row r="3190" spans="1:141" x14ac:dyDescent="0.3">
      <c r="A3190">
        <v>208</v>
      </c>
      <c r="B3190" t="s">
        <v>149</v>
      </c>
      <c r="C3190" t="s">
        <v>98</v>
      </c>
      <c r="D3190" t="s">
        <v>23</v>
      </c>
      <c r="E3190" t="s">
        <v>62</v>
      </c>
      <c r="F3190" s="107">
        <v>45930</v>
      </c>
      <c r="G3190" t="s">
        <v>1033</v>
      </c>
      <c r="H3190" t="s">
        <v>3427</v>
      </c>
      <c r="I3190">
        <v>25</v>
      </c>
      <c r="J3190">
        <v>21</v>
      </c>
      <c r="K3190">
        <v>21</v>
      </c>
    </row>
    <row r="3191" spans="1:141" x14ac:dyDescent="0.3">
      <c r="A3191">
        <v>208</v>
      </c>
      <c r="B3191" t="s">
        <v>149</v>
      </c>
      <c r="C3191" t="s">
        <v>98</v>
      </c>
      <c r="D3191" t="s">
        <v>23</v>
      </c>
      <c r="E3191" t="s">
        <v>62</v>
      </c>
      <c r="F3191" s="107">
        <v>45930</v>
      </c>
      <c r="G3191" t="s">
        <v>1033</v>
      </c>
      <c r="H3191" t="s">
        <v>3423</v>
      </c>
      <c r="I3191">
        <v>350</v>
      </c>
      <c r="J3191">
        <v>358.5</v>
      </c>
      <c r="K3191">
        <v>358.5</v>
      </c>
    </row>
    <row r="3192" spans="1:141" x14ac:dyDescent="0.3">
      <c r="A3192">
        <v>214</v>
      </c>
      <c r="B3192" t="s">
        <v>152</v>
      </c>
      <c r="C3192" t="s">
        <v>98</v>
      </c>
      <c r="D3192" t="s">
        <v>23</v>
      </c>
      <c r="E3192" t="s">
        <v>62</v>
      </c>
      <c r="F3192" s="107">
        <v>45930</v>
      </c>
      <c r="G3192" t="s">
        <v>1078</v>
      </c>
      <c r="H3192" t="s">
        <v>3421</v>
      </c>
      <c r="I3192">
        <v>5500</v>
      </c>
      <c r="J3192">
        <v>2462.0400390625</v>
      </c>
      <c r="L3192">
        <v>62.71</v>
      </c>
      <c r="M3192">
        <v>2399.33</v>
      </c>
    </row>
    <row r="3193" spans="1:141" x14ac:dyDescent="0.3">
      <c r="A3193">
        <v>214</v>
      </c>
      <c r="B3193" t="s">
        <v>152</v>
      </c>
      <c r="C3193" t="s">
        <v>98</v>
      </c>
      <c r="D3193" t="s">
        <v>23</v>
      </c>
      <c r="E3193" t="s">
        <v>62</v>
      </c>
      <c r="F3193" s="107">
        <v>45930</v>
      </c>
      <c r="G3193" t="s">
        <v>1078</v>
      </c>
      <c r="H3193" t="s">
        <v>3423</v>
      </c>
      <c r="I3193">
        <v>1000</v>
      </c>
      <c r="J3193">
        <v>1334.030029296875</v>
      </c>
      <c r="L3193">
        <v>329.69</v>
      </c>
      <c r="M3193">
        <v>1004.34</v>
      </c>
    </row>
    <row r="3194" spans="1:141" x14ac:dyDescent="0.3">
      <c r="A3194">
        <v>214</v>
      </c>
      <c r="B3194" t="s">
        <v>152</v>
      </c>
      <c r="C3194" t="s">
        <v>98</v>
      </c>
      <c r="D3194" t="s">
        <v>23</v>
      </c>
      <c r="E3194" t="s">
        <v>62</v>
      </c>
      <c r="F3194" s="107">
        <v>45930</v>
      </c>
      <c r="G3194" t="s">
        <v>1078</v>
      </c>
      <c r="H3194" t="s">
        <v>3426</v>
      </c>
      <c r="I3194">
        <v>7500</v>
      </c>
      <c r="J3194">
        <v>84.300003051757813</v>
      </c>
      <c r="L3194">
        <v>26.97</v>
      </c>
      <c r="M3194">
        <v>57.33</v>
      </c>
    </row>
    <row r="3195" spans="1:141" x14ac:dyDescent="0.3">
      <c r="A3195">
        <v>214</v>
      </c>
      <c r="B3195" t="s">
        <v>152</v>
      </c>
      <c r="C3195" t="s">
        <v>98</v>
      </c>
      <c r="D3195" t="s">
        <v>23</v>
      </c>
      <c r="E3195" t="s">
        <v>62</v>
      </c>
      <c r="F3195" s="107">
        <v>45930</v>
      </c>
      <c r="G3195" t="s">
        <v>1078</v>
      </c>
      <c r="H3195" t="s">
        <v>3424</v>
      </c>
      <c r="I3195">
        <v>1</v>
      </c>
      <c r="J3195">
        <v>240.3999938964844</v>
      </c>
      <c r="L3195">
        <v>24.4</v>
      </c>
      <c r="M3195">
        <v>216</v>
      </c>
    </row>
    <row r="3196" spans="1:141" x14ac:dyDescent="0.3">
      <c r="A3196">
        <v>214</v>
      </c>
      <c r="B3196" t="s">
        <v>152</v>
      </c>
      <c r="C3196" t="s">
        <v>98</v>
      </c>
      <c r="D3196" t="s">
        <v>23</v>
      </c>
      <c r="E3196" t="s">
        <v>62</v>
      </c>
      <c r="F3196" s="107">
        <v>45930</v>
      </c>
      <c r="G3196" t="s">
        <v>1078</v>
      </c>
      <c r="H3196" t="s">
        <v>3427</v>
      </c>
      <c r="I3196">
        <v>1</v>
      </c>
      <c r="J3196">
        <v>35.720001220703118</v>
      </c>
      <c r="L3196">
        <v>8.82</v>
      </c>
      <c r="M3196">
        <v>26.9</v>
      </c>
    </row>
    <row r="3197" spans="1:141" x14ac:dyDescent="0.3">
      <c r="A3197">
        <v>214</v>
      </c>
      <c r="B3197" t="s">
        <v>152</v>
      </c>
      <c r="C3197" t="s">
        <v>98</v>
      </c>
      <c r="D3197" t="s">
        <v>23</v>
      </c>
      <c r="E3197" t="s">
        <v>62</v>
      </c>
      <c r="F3197" s="107">
        <v>45930</v>
      </c>
      <c r="G3197" t="s">
        <v>1078</v>
      </c>
      <c r="H3197" t="s">
        <v>3422</v>
      </c>
      <c r="I3197">
        <v>1000</v>
      </c>
      <c r="J3197">
        <v>1165.099975585938</v>
      </c>
      <c r="L3197">
        <v>233.4</v>
      </c>
      <c r="M3197">
        <v>931.7</v>
      </c>
    </row>
    <row r="3198" spans="1:141" x14ac:dyDescent="0.3">
      <c r="A3198">
        <v>217</v>
      </c>
      <c r="B3198" t="s">
        <v>156</v>
      </c>
      <c r="C3198" t="s">
        <v>98</v>
      </c>
      <c r="D3198" t="s">
        <v>23</v>
      </c>
      <c r="E3198" t="s">
        <v>24</v>
      </c>
      <c r="F3198" s="107">
        <v>45930</v>
      </c>
      <c r="G3198" t="s">
        <v>1106</v>
      </c>
      <c r="H3198" t="s">
        <v>3421</v>
      </c>
      <c r="I3198">
        <v>20</v>
      </c>
      <c r="J3198">
        <v>59.959999084472663</v>
      </c>
      <c r="L3198">
        <v>62.71</v>
      </c>
      <c r="M3198">
        <v>2399.33</v>
      </c>
      <c r="AS3198">
        <v>1476.23</v>
      </c>
    </row>
    <row r="3199" spans="1:141" x14ac:dyDescent="0.3">
      <c r="A3199">
        <v>217</v>
      </c>
      <c r="B3199" t="s">
        <v>156</v>
      </c>
      <c r="C3199" t="s">
        <v>98</v>
      </c>
      <c r="D3199" t="s">
        <v>23</v>
      </c>
      <c r="E3199" t="s">
        <v>24</v>
      </c>
      <c r="F3199" s="107">
        <v>45930</v>
      </c>
      <c r="G3199" t="s">
        <v>1106</v>
      </c>
      <c r="H3199" t="s">
        <v>3423</v>
      </c>
      <c r="I3199">
        <v>20</v>
      </c>
      <c r="J3199">
        <v>24.70999908447266</v>
      </c>
      <c r="L3199">
        <v>329.69</v>
      </c>
      <c r="M3199">
        <v>1004.34</v>
      </c>
      <c r="AS3199">
        <v>329.69</v>
      </c>
    </row>
    <row r="3200" spans="1:141" x14ac:dyDescent="0.3">
      <c r="A3200">
        <v>217</v>
      </c>
      <c r="B3200" t="s">
        <v>156</v>
      </c>
      <c r="C3200" t="s">
        <v>98</v>
      </c>
      <c r="D3200" t="s">
        <v>23</v>
      </c>
      <c r="E3200" t="s">
        <v>24</v>
      </c>
      <c r="F3200" s="107">
        <v>45930</v>
      </c>
      <c r="G3200" t="s">
        <v>1106</v>
      </c>
      <c r="H3200" t="s">
        <v>3426</v>
      </c>
      <c r="I3200">
        <v>20</v>
      </c>
      <c r="J3200">
        <v>35.080001831054688</v>
      </c>
      <c r="L3200">
        <v>26.97</v>
      </c>
      <c r="M3200">
        <v>57.33</v>
      </c>
      <c r="AS3200">
        <v>29.57</v>
      </c>
    </row>
    <row r="3201" spans="1:47" x14ac:dyDescent="0.3">
      <c r="A3201">
        <v>217</v>
      </c>
      <c r="B3201" t="s">
        <v>156</v>
      </c>
      <c r="C3201" t="s">
        <v>98</v>
      </c>
      <c r="D3201" t="s">
        <v>23</v>
      </c>
      <c r="E3201" t="s">
        <v>24</v>
      </c>
      <c r="F3201" s="107">
        <v>45930</v>
      </c>
      <c r="G3201" t="s">
        <v>1106</v>
      </c>
      <c r="H3201" t="s">
        <v>3424</v>
      </c>
      <c r="I3201">
        <v>20</v>
      </c>
      <c r="J3201">
        <v>10.14999961853027</v>
      </c>
      <c r="L3201">
        <v>24.4</v>
      </c>
      <c r="M3201">
        <v>216</v>
      </c>
      <c r="AS3201">
        <v>24.4</v>
      </c>
    </row>
    <row r="3202" spans="1:47" x14ac:dyDescent="0.3">
      <c r="A3202">
        <v>217</v>
      </c>
      <c r="B3202" t="s">
        <v>156</v>
      </c>
      <c r="C3202" t="s">
        <v>98</v>
      </c>
      <c r="D3202" t="s">
        <v>23</v>
      </c>
      <c r="E3202" t="s">
        <v>24</v>
      </c>
      <c r="F3202" s="107">
        <v>45930</v>
      </c>
      <c r="G3202" t="s">
        <v>1106</v>
      </c>
      <c r="H3202" t="s">
        <v>3427</v>
      </c>
      <c r="I3202">
        <v>20</v>
      </c>
      <c r="J3202">
        <v>24.690000534057621</v>
      </c>
      <c r="L3202">
        <v>8.82</v>
      </c>
      <c r="M3202">
        <v>26.9</v>
      </c>
      <c r="AS3202">
        <v>8.82</v>
      </c>
    </row>
    <row r="3203" spans="1:47" x14ac:dyDescent="0.3">
      <c r="A3203">
        <v>217</v>
      </c>
      <c r="B3203" t="s">
        <v>156</v>
      </c>
      <c r="C3203" t="s">
        <v>98</v>
      </c>
      <c r="D3203" t="s">
        <v>23</v>
      </c>
      <c r="E3203" t="s">
        <v>24</v>
      </c>
      <c r="F3203" s="107">
        <v>45930</v>
      </c>
      <c r="G3203" t="s">
        <v>1106</v>
      </c>
      <c r="H3203" t="s">
        <v>3422</v>
      </c>
      <c r="I3203">
        <v>20</v>
      </c>
      <c r="J3203">
        <v>20.030000686645511</v>
      </c>
      <c r="L3203">
        <v>233.4</v>
      </c>
      <c r="M3203">
        <v>931.7</v>
      </c>
      <c r="AS3203">
        <v>233.4</v>
      </c>
    </row>
    <row r="3204" spans="1:47" x14ac:dyDescent="0.3">
      <c r="A3204">
        <v>218</v>
      </c>
      <c r="B3204" t="s">
        <v>157</v>
      </c>
      <c r="C3204" t="s">
        <v>98</v>
      </c>
      <c r="D3204" t="s">
        <v>23</v>
      </c>
      <c r="E3204" t="s">
        <v>62</v>
      </c>
      <c r="F3204" s="107">
        <v>45930</v>
      </c>
      <c r="G3204" t="s">
        <v>1138</v>
      </c>
      <c r="H3204" t="s">
        <v>3423</v>
      </c>
      <c r="I3204">
        <v>76000</v>
      </c>
      <c r="J3204">
        <v>46740</v>
      </c>
      <c r="N3204">
        <v>46740</v>
      </c>
    </row>
    <row r="3205" spans="1:47" x14ac:dyDescent="0.3">
      <c r="A3205">
        <v>218</v>
      </c>
      <c r="B3205" t="s">
        <v>157</v>
      </c>
      <c r="C3205" t="s">
        <v>98</v>
      </c>
      <c r="D3205" t="s">
        <v>23</v>
      </c>
      <c r="E3205" t="s">
        <v>62</v>
      </c>
      <c r="F3205" s="107">
        <v>45930</v>
      </c>
      <c r="G3205" t="s">
        <v>1138</v>
      </c>
      <c r="H3205" t="s">
        <v>3426</v>
      </c>
      <c r="I3205">
        <v>5000</v>
      </c>
      <c r="J3205">
        <v>4620</v>
      </c>
      <c r="N3205">
        <v>4620</v>
      </c>
    </row>
    <row r="3206" spans="1:47" x14ac:dyDescent="0.3">
      <c r="A3206">
        <v>218</v>
      </c>
      <c r="B3206" t="s">
        <v>157</v>
      </c>
      <c r="C3206" t="s">
        <v>98</v>
      </c>
      <c r="D3206" t="s">
        <v>23</v>
      </c>
      <c r="E3206" t="s">
        <v>62</v>
      </c>
      <c r="F3206" s="107">
        <v>45930</v>
      </c>
      <c r="G3206" t="s">
        <v>1138</v>
      </c>
      <c r="H3206" t="s">
        <v>3422</v>
      </c>
      <c r="I3206">
        <v>24000</v>
      </c>
      <c r="J3206">
        <v>21654</v>
      </c>
      <c r="N3206">
        <v>21654</v>
      </c>
    </row>
    <row r="3207" spans="1:47" x14ac:dyDescent="0.3">
      <c r="A3207">
        <v>218</v>
      </c>
      <c r="B3207" t="s">
        <v>157</v>
      </c>
      <c r="C3207" t="s">
        <v>98</v>
      </c>
      <c r="D3207" t="s">
        <v>23</v>
      </c>
      <c r="E3207" t="s">
        <v>62</v>
      </c>
      <c r="F3207" s="107">
        <v>45930</v>
      </c>
      <c r="G3207" t="s">
        <v>1138</v>
      </c>
      <c r="H3207" t="s">
        <v>3424</v>
      </c>
      <c r="I3207">
        <v>5000</v>
      </c>
      <c r="J3207">
        <v>8843</v>
      </c>
      <c r="N3207">
        <v>8843</v>
      </c>
    </row>
    <row r="3208" spans="1:47" x14ac:dyDescent="0.3">
      <c r="A3208">
        <v>218</v>
      </c>
      <c r="B3208" t="s">
        <v>157</v>
      </c>
      <c r="C3208" t="s">
        <v>98</v>
      </c>
      <c r="D3208" t="s">
        <v>23</v>
      </c>
      <c r="E3208" t="s">
        <v>62</v>
      </c>
      <c r="F3208" s="107">
        <v>45930</v>
      </c>
      <c r="G3208" t="s">
        <v>1138</v>
      </c>
      <c r="H3208" t="s">
        <v>3427</v>
      </c>
      <c r="I3208">
        <v>2000</v>
      </c>
      <c r="J3208">
        <v>2800</v>
      </c>
      <c r="N3208">
        <v>2800</v>
      </c>
    </row>
    <row r="3209" spans="1:47" x14ac:dyDescent="0.3">
      <c r="A3209">
        <v>218</v>
      </c>
      <c r="B3209" t="s">
        <v>157</v>
      </c>
      <c r="C3209" t="s">
        <v>98</v>
      </c>
      <c r="D3209" t="s">
        <v>23</v>
      </c>
      <c r="E3209" t="s">
        <v>62</v>
      </c>
      <c r="F3209" s="107">
        <v>45930</v>
      </c>
      <c r="G3209" t="s">
        <v>1138</v>
      </c>
      <c r="H3209" t="s">
        <v>3421</v>
      </c>
      <c r="I3209">
        <v>76000</v>
      </c>
      <c r="J3209">
        <v>69944.59375</v>
      </c>
      <c r="N3209">
        <v>69944.59</v>
      </c>
    </row>
    <row r="3210" spans="1:47" x14ac:dyDescent="0.3">
      <c r="A3210">
        <v>225</v>
      </c>
      <c r="B3210" t="s">
        <v>165</v>
      </c>
      <c r="C3210" t="s">
        <v>98</v>
      </c>
      <c r="D3210" t="s">
        <v>23</v>
      </c>
      <c r="E3210" t="s">
        <v>24</v>
      </c>
      <c r="F3210" s="107">
        <v>45930</v>
      </c>
      <c r="G3210" t="s">
        <v>1193</v>
      </c>
      <c r="H3210" t="s">
        <v>3421</v>
      </c>
      <c r="I3210">
        <v>1</v>
      </c>
      <c r="J3210">
        <v>7</v>
      </c>
      <c r="AT3210">
        <v>7</v>
      </c>
    </row>
    <row r="3211" spans="1:47" x14ac:dyDescent="0.3">
      <c r="A3211">
        <v>225</v>
      </c>
      <c r="B3211" t="s">
        <v>165</v>
      </c>
      <c r="C3211" t="s">
        <v>98</v>
      </c>
      <c r="D3211" t="s">
        <v>23</v>
      </c>
      <c r="E3211" t="s">
        <v>24</v>
      </c>
      <c r="F3211" s="107">
        <v>45930</v>
      </c>
      <c r="G3211" t="s">
        <v>1193</v>
      </c>
      <c r="H3211" t="s">
        <v>3426</v>
      </c>
      <c r="I3211">
        <v>1</v>
      </c>
      <c r="J3211">
        <v>0</v>
      </c>
      <c r="AT3211">
        <v>0</v>
      </c>
    </row>
    <row r="3212" spans="1:47" x14ac:dyDescent="0.3">
      <c r="A3212">
        <v>225</v>
      </c>
      <c r="B3212" t="s">
        <v>165</v>
      </c>
      <c r="C3212" t="s">
        <v>98</v>
      </c>
      <c r="D3212" t="s">
        <v>23</v>
      </c>
      <c r="E3212" t="s">
        <v>24</v>
      </c>
      <c r="F3212" s="107">
        <v>45930</v>
      </c>
      <c r="G3212" t="s">
        <v>1193</v>
      </c>
      <c r="H3212" t="s">
        <v>3422</v>
      </c>
      <c r="I3212">
        <v>1</v>
      </c>
      <c r="J3212">
        <v>10</v>
      </c>
      <c r="AT3212">
        <v>10</v>
      </c>
    </row>
    <row r="3213" spans="1:47" x14ac:dyDescent="0.3">
      <c r="A3213">
        <v>225</v>
      </c>
      <c r="B3213" t="s">
        <v>165</v>
      </c>
      <c r="C3213" t="s">
        <v>98</v>
      </c>
      <c r="D3213" t="s">
        <v>23</v>
      </c>
      <c r="E3213" t="s">
        <v>24</v>
      </c>
      <c r="F3213" s="107">
        <v>45930</v>
      </c>
      <c r="G3213" t="s">
        <v>1193</v>
      </c>
      <c r="H3213" t="s">
        <v>3424</v>
      </c>
      <c r="I3213">
        <v>1</v>
      </c>
      <c r="J3213">
        <v>1</v>
      </c>
      <c r="AT3213">
        <v>1</v>
      </c>
    </row>
    <row r="3214" spans="1:47" x14ac:dyDescent="0.3">
      <c r="A3214">
        <v>225</v>
      </c>
      <c r="B3214" t="s">
        <v>165</v>
      </c>
      <c r="C3214" t="s">
        <v>98</v>
      </c>
      <c r="D3214" t="s">
        <v>23</v>
      </c>
      <c r="E3214" t="s">
        <v>24</v>
      </c>
      <c r="F3214" s="107">
        <v>45930</v>
      </c>
      <c r="G3214" t="s">
        <v>1193</v>
      </c>
      <c r="H3214" t="s">
        <v>3427</v>
      </c>
      <c r="I3214">
        <v>1</v>
      </c>
      <c r="J3214">
        <v>1</v>
      </c>
      <c r="AT3214">
        <v>1</v>
      </c>
    </row>
    <row r="3215" spans="1:47" x14ac:dyDescent="0.3">
      <c r="A3215">
        <v>225</v>
      </c>
      <c r="B3215" t="s">
        <v>165</v>
      </c>
      <c r="C3215" t="s">
        <v>98</v>
      </c>
      <c r="D3215" t="s">
        <v>23</v>
      </c>
      <c r="E3215" t="s">
        <v>24</v>
      </c>
      <c r="F3215" s="107">
        <v>45930</v>
      </c>
      <c r="G3215" t="s">
        <v>1193</v>
      </c>
      <c r="H3215" t="s">
        <v>3423</v>
      </c>
      <c r="I3215">
        <v>1</v>
      </c>
      <c r="AT3215">
        <v>0</v>
      </c>
    </row>
    <row r="3216" spans="1:47" x14ac:dyDescent="0.3">
      <c r="A3216">
        <v>239</v>
      </c>
      <c r="B3216" t="s">
        <v>1243</v>
      </c>
      <c r="C3216" t="s">
        <v>33</v>
      </c>
      <c r="D3216" t="s">
        <v>23</v>
      </c>
      <c r="E3216" t="s">
        <v>24</v>
      </c>
      <c r="F3216" s="107">
        <v>45930</v>
      </c>
      <c r="G3216" t="s">
        <v>1269</v>
      </c>
      <c r="H3216" t="s">
        <v>3433</v>
      </c>
      <c r="J3216">
        <v>2</v>
      </c>
      <c r="AU3216">
        <v>2</v>
      </c>
    </row>
    <row r="3217" spans="1:134" x14ac:dyDescent="0.3">
      <c r="A3217">
        <v>239</v>
      </c>
      <c r="B3217" t="s">
        <v>1243</v>
      </c>
      <c r="C3217" t="s">
        <v>33</v>
      </c>
      <c r="D3217" t="s">
        <v>23</v>
      </c>
      <c r="E3217" t="s">
        <v>24</v>
      </c>
      <c r="F3217" s="107">
        <v>45930</v>
      </c>
      <c r="G3217" t="s">
        <v>1269</v>
      </c>
      <c r="H3217" t="s">
        <v>7</v>
      </c>
      <c r="J3217">
        <v>12</v>
      </c>
      <c r="AU3217">
        <v>12</v>
      </c>
    </row>
    <row r="3218" spans="1:134" x14ac:dyDescent="0.3">
      <c r="A3218">
        <v>239</v>
      </c>
      <c r="B3218" t="s">
        <v>1243</v>
      </c>
      <c r="C3218" t="s">
        <v>33</v>
      </c>
      <c r="D3218" t="s">
        <v>23</v>
      </c>
      <c r="E3218" t="s">
        <v>24</v>
      </c>
      <c r="F3218" s="107">
        <v>45930</v>
      </c>
      <c r="G3218" t="s">
        <v>1269</v>
      </c>
      <c r="H3218" t="s">
        <v>3434</v>
      </c>
      <c r="J3218">
        <v>2</v>
      </c>
      <c r="AU3218">
        <v>2</v>
      </c>
    </row>
    <row r="3219" spans="1:134" x14ac:dyDescent="0.3">
      <c r="A3219">
        <v>239</v>
      </c>
      <c r="B3219" t="s">
        <v>1243</v>
      </c>
      <c r="C3219" t="s">
        <v>33</v>
      </c>
      <c r="D3219" t="s">
        <v>23</v>
      </c>
      <c r="E3219" t="s">
        <v>24</v>
      </c>
      <c r="F3219" s="107">
        <v>45930</v>
      </c>
      <c r="G3219" t="s">
        <v>1269</v>
      </c>
      <c r="H3219" t="s">
        <v>3435</v>
      </c>
      <c r="J3219">
        <v>23</v>
      </c>
      <c r="AU3219">
        <v>23</v>
      </c>
    </row>
    <row r="3220" spans="1:134" x14ac:dyDescent="0.3">
      <c r="A3220">
        <v>239</v>
      </c>
      <c r="B3220" t="s">
        <v>1243</v>
      </c>
      <c r="C3220" t="s">
        <v>33</v>
      </c>
      <c r="D3220" t="s">
        <v>23</v>
      </c>
      <c r="E3220" t="s">
        <v>24</v>
      </c>
      <c r="F3220" s="107">
        <v>45930</v>
      </c>
      <c r="G3220" t="s">
        <v>1269</v>
      </c>
      <c r="H3220" t="s">
        <v>2801</v>
      </c>
      <c r="J3220">
        <v>4</v>
      </c>
      <c r="AU3220">
        <v>4</v>
      </c>
    </row>
    <row r="3221" spans="1:134" x14ac:dyDescent="0.3">
      <c r="A3221">
        <v>434</v>
      </c>
      <c r="B3221" t="s">
        <v>411</v>
      </c>
      <c r="C3221" t="s">
        <v>98</v>
      </c>
      <c r="D3221" t="s">
        <v>23</v>
      </c>
      <c r="E3221" t="s">
        <v>62</v>
      </c>
      <c r="F3221" s="107">
        <v>45930</v>
      </c>
      <c r="G3221" t="s">
        <v>1823</v>
      </c>
      <c r="H3221" t="s">
        <v>3421</v>
      </c>
      <c r="I3221">
        <v>100</v>
      </c>
      <c r="J3221">
        <v>83.720001220703125</v>
      </c>
      <c r="AV3221">
        <v>83.72</v>
      </c>
    </row>
    <row r="3222" spans="1:134" x14ac:dyDescent="0.3">
      <c r="A3222">
        <v>434</v>
      </c>
      <c r="B3222" t="s">
        <v>411</v>
      </c>
      <c r="C3222" t="s">
        <v>98</v>
      </c>
      <c r="D3222" t="s">
        <v>23</v>
      </c>
      <c r="E3222" t="s">
        <v>62</v>
      </c>
      <c r="F3222" s="107">
        <v>45930</v>
      </c>
      <c r="G3222" t="s">
        <v>1823</v>
      </c>
      <c r="H3222" t="s">
        <v>3426</v>
      </c>
      <c r="I3222">
        <v>200</v>
      </c>
      <c r="J3222">
        <v>0</v>
      </c>
      <c r="AV3222">
        <v>0</v>
      </c>
    </row>
    <row r="3223" spans="1:134" x14ac:dyDescent="0.3">
      <c r="A3223">
        <v>434</v>
      </c>
      <c r="B3223" t="s">
        <v>411</v>
      </c>
      <c r="C3223" t="s">
        <v>98</v>
      </c>
      <c r="D3223" t="s">
        <v>23</v>
      </c>
      <c r="E3223" t="s">
        <v>62</v>
      </c>
      <c r="F3223" s="107">
        <v>45930</v>
      </c>
      <c r="G3223" t="s">
        <v>1823</v>
      </c>
      <c r="H3223" t="s">
        <v>3422</v>
      </c>
      <c r="I3223">
        <v>25</v>
      </c>
      <c r="J3223">
        <v>23.39999961853027</v>
      </c>
      <c r="AV3223">
        <v>23.4</v>
      </c>
    </row>
    <row r="3224" spans="1:134" x14ac:dyDescent="0.3">
      <c r="A3224">
        <v>434</v>
      </c>
      <c r="B3224" t="s">
        <v>411</v>
      </c>
      <c r="C3224" t="s">
        <v>98</v>
      </c>
      <c r="D3224" t="s">
        <v>23</v>
      </c>
      <c r="E3224" t="s">
        <v>62</v>
      </c>
      <c r="F3224" s="107">
        <v>45930</v>
      </c>
      <c r="G3224" t="s">
        <v>1823</v>
      </c>
      <c r="H3224" t="s">
        <v>3424</v>
      </c>
      <c r="I3224">
        <v>10</v>
      </c>
      <c r="J3224">
        <v>0.10000000149011611</v>
      </c>
      <c r="AV3224">
        <v>0.1</v>
      </c>
    </row>
    <row r="3225" spans="1:134" x14ac:dyDescent="0.3">
      <c r="A3225">
        <v>434</v>
      </c>
      <c r="B3225" t="s">
        <v>411</v>
      </c>
      <c r="C3225" t="s">
        <v>98</v>
      </c>
      <c r="D3225" t="s">
        <v>23</v>
      </c>
      <c r="E3225" t="s">
        <v>62</v>
      </c>
      <c r="F3225" s="107">
        <v>45930</v>
      </c>
      <c r="G3225" t="s">
        <v>1823</v>
      </c>
      <c r="H3225" t="s">
        <v>3427</v>
      </c>
      <c r="I3225">
        <v>200</v>
      </c>
      <c r="J3225">
        <v>0</v>
      </c>
      <c r="AV3225">
        <v>0</v>
      </c>
    </row>
    <row r="3226" spans="1:134" x14ac:dyDescent="0.3">
      <c r="A3226">
        <v>434</v>
      </c>
      <c r="B3226" t="s">
        <v>411</v>
      </c>
      <c r="C3226" t="s">
        <v>98</v>
      </c>
      <c r="D3226" t="s">
        <v>23</v>
      </c>
      <c r="E3226" t="s">
        <v>62</v>
      </c>
      <c r="F3226" s="107">
        <v>45930</v>
      </c>
      <c r="G3226" t="s">
        <v>1823</v>
      </c>
      <c r="H3226" t="s">
        <v>3423</v>
      </c>
      <c r="I3226">
        <v>25</v>
      </c>
      <c r="J3226">
        <v>2.5099999904632568</v>
      </c>
      <c r="AV3226">
        <v>2.5099999999999998</v>
      </c>
    </row>
    <row r="3227" spans="1:134" x14ac:dyDescent="0.3">
      <c r="A3227">
        <v>436</v>
      </c>
      <c r="B3227" t="s">
        <v>130</v>
      </c>
      <c r="C3227" t="s">
        <v>101</v>
      </c>
      <c r="D3227" t="s">
        <v>23</v>
      </c>
      <c r="E3227" t="s">
        <v>62</v>
      </c>
      <c r="F3227" s="107">
        <v>45930</v>
      </c>
      <c r="G3227" t="s">
        <v>1861</v>
      </c>
      <c r="H3227" t="s">
        <v>3595</v>
      </c>
      <c r="I3227">
        <v>7</v>
      </c>
      <c r="J3227">
        <v>3.529999971389771</v>
      </c>
      <c r="CP3227">
        <v>3.53</v>
      </c>
    </row>
    <row r="3228" spans="1:134" x14ac:dyDescent="0.3">
      <c r="A3228">
        <v>436</v>
      </c>
      <c r="B3228" t="s">
        <v>130</v>
      </c>
      <c r="C3228" t="s">
        <v>101</v>
      </c>
      <c r="D3228" t="s">
        <v>23</v>
      </c>
      <c r="E3228" t="s">
        <v>62</v>
      </c>
      <c r="F3228" s="107">
        <v>45930</v>
      </c>
      <c r="G3228" t="s">
        <v>1861</v>
      </c>
      <c r="H3228" t="s">
        <v>3596</v>
      </c>
      <c r="I3228">
        <v>7</v>
      </c>
      <c r="J3228">
        <v>3.5499999523162842</v>
      </c>
      <c r="CP3228">
        <v>3.55</v>
      </c>
    </row>
    <row r="3229" spans="1:134" x14ac:dyDescent="0.3">
      <c r="A3229">
        <v>485</v>
      </c>
      <c r="B3229" t="s">
        <v>458</v>
      </c>
      <c r="C3229" t="s">
        <v>101</v>
      </c>
      <c r="D3229" t="s">
        <v>23</v>
      </c>
      <c r="E3229" t="s">
        <v>24</v>
      </c>
      <c r="F3229" s="107">
        <v>45930</v>
      </c>
      <c r="G3229" t="s">
        <v>2172</v>
      </c>
      <c r="H3229" t="s">
        <v>3809</v>
      </c>
      <c r="I3229">
        <v>80</v>
      </c>
      <c r="J3229">
        <v>100</v>
      </c>
      <c r="EC3229">
        <v>4</v>
      </c>
      <c r="ED3229">
        <v>4</v>
      </c>
    </row>
    <row r="3230" spans="1:134" x14ac:dyDescent="0.3">
      <c r="A3230">
        <v>485</v>
      </c>
      <c r="B3230" t="s">
        <v>458</v>
      </c>
      <c r="C3230" t="s">
        <v>101</v>
      </c>
      <c r="D3230" t="s">
        <v>23</v>
      </c>
      <c r="E3230" t="s">
        <v>24</v>
      </c>
      <c r="F3230" s="107">
        <v>45930</v>
      </c>
      <c r="G3230" t="s">
        <v>2172</v>
      </c>
      <c r="H3230" t="s">
        <v>3810</v>
      </c>
      <c r="I3230">
        <v>80</v>
      </c>
      <c r="J3230">
        <v>0</v>
      </c>
      <c r="EC3230">
        <v>0</v>
      </c>
      <c r="ED3230">
        <v>0</v>
      </c>
    </row>
    <row r="3231" spans="1:134" x14ac:dyDescent="0.3">
      <c r="A3231">
        <v>485</v>
      </c>
      <c r="B3231" t="s">
        <v>458</v>
      </c>
      <c r="C3231" t="s">
        <v>101</v>
      </c>
      <c r="D3231" t="s">
        <v>23</v>
      </c>
      <c r="E3231" t="s">
        <v>24</v>
      </c>
      <c r="F3231" s="107">
        <v>45930</v>
      </c>
      <c r="G3231" t="s">
        <v>2172</v>
      </c>
      <c r="H3231" t="s">
        <v>3585</v>
      </c>
      <c r="I3231">
        <v>80</v>
      </c>
      <c r="J3231">
        <v>0</v>
      </c>
      <c r="EC3231">
        <v>0</v>
      </c>
      <c r="ED3231">
        <v>2</v>
      </c>
    </row>
    <row r="3232" spans="1:134" x14ac:dyDescent="0.3">
      <c r="A3232">
        <v>485</v>
      </c>
      <c r="B3232" t="s">
        <v>458</v>
      </c>
      <c r="C3232" t="s">
        <v>101</v>
      </c>
      <c r="D3232" t="s">
        <v>23</v>
      </c>
      <c r="E3232" t="s">
        <v>24</v>
      </c>
      <c r="F3232" s="107">
        <v>45930</v>
      </c>
      <c r="G3232" t="s">
        <v>2172</v>
      </c>
      <c r="H3232" t="s">
        <v>76</v>
      </c>
      <c r="I3232">
        <v>80</v>
      </c>
      <c r="J3232">
        <v>0</v>
      </c>
      <c r="EC3232">
        <v>0</v>
      </c>
      <c r="ED3232">
        <v>0</v>
      </c>
    </row>
    <row r="3233" spans="1:141" x14ac:dyDescent="0.3">
      <c r="A3233">
        <v>485</v>
      </c>
      <c r="B3233" t="s">
        <v>458</v>
      </c>
      <c r="C3233" t="s">
        <v>101</v>
      </c>
      <c r="D3233" t="s">
        <v>23</v>
      </c>
      <c r="E3233" t="s">
        <v>24</v>
      </c>
      <c r="F3233" s="107">
        <v>45930</v>
      </c>
      <c r="G3233" t="s">
        <v>2172</v>
      </c>
      <c r="H3233" t="s">
        <v>3811</v>
      </c>
      <c r="I3233">
        <v>80</v>
      </c>
      <c r="J3233">
        <v>0</v>
      </c>
      <c r="EC3233">
        <v>0</v>
      </c>
      <c r="ED3233">
        <v>0</v>
      </c>
    </row>
    <row r="3234" spans="1:141" x14ac:dyDescent="0.3">
      <c r="A3234">
        <v>485</v>
      </c>
      <c r="B3234" t="s">
        <v>458</v>
      </c>
      <c r="C3234" t="s">
        <v>101</v>
      </c>
      <c r="D3234" t="s">
        <v>23</v>
      </c>
      <c r="E3234" t="s">
        <v>24</v>
      </c>
      <c r="F3234" s="107">
        <v>45930</v>
      </c>
      <c r="G3234" t="s">
        <v>2172</v>
      </c>
      <c r="H3234" t="s">
        <v>3812</v>
      </c>
      <c r="I3234">
        <v>80</v>
      </c>
      <c r="J3234">
        <v>100</v>
      </c>
      <c r="EC3234">
        <v>1</v>
      </c>
      <c r="ED3234">
        <v>1</v>
      </c>
    </row>
    <row r="3235" spans="1:141" x14ac:dyDescent="0.3">
      <c r="A3235">
        <v>485</v>
      </c>
      <c r="B3235" t="s">
        <v>458</v>
      </c>
      <c r="C3235" t="s">
        <v>101</v>
      </c>
      <c r="D3235" t="s">
        <v>23</v>
      </c>
      <c r="E3235" t="s">
        <v>24</v>
      </c>
      <c r="F3235" s="107">
        <v>45930</v>
      </c>
      <c r="G3235" t="s">
        <v>2172</v>
      </c>
      <c r="H3235" t="s">
        <v>3835</v>
      </c>
      <c r="I3235">
        <v>80</v>
      </c>
      <c r="J3235">
        <v>0</v>
      </c>
      <c r="EC3235">
        <v>0</v>
      </c>
      <c r="ED3235">
        <v>0</v>
      </c>
    </row>
    <row r="3236" spans="1:141" x14ac:dyDescent="0.3">
      <c r="A3236">
        <v>485</v>
      </c>
      <c r="B3236" t="s">
        <v>458</v>
      </c>
      <c r="C3236" t="s">
        <v>101</v>
      </c>
      <c r="D3236" t="s">
        <v>23</v>
      </c>
      <c r="E3236" t="s">
        <v>24</v>
      </c>
      <c r="F3236" s="107">
        <v>45930</v>
      </c>
      <c r="G3236" t="s">
        <v>2172</v>
      </c>
      <c r="H3236" t="s">
        <v>3808</v>
      </c>
      <c r="I3236">
        <v>80</v>
      </c>
      <c r="EC3236">
        <v>0</v>
      </c>
      <c r="ED3236">
        <v>1</v>
      </c>
    </row>
    <row r="3237" spans="1:141" x14ac:dyDescent="0.3">
      <c r="A3237">
        <v>488</v>
      </c>
      <c r="B3237" t="s">
        <v>461</v>
      </c>
      <c r="C3237" t="s">
        <v>101</v>
      </c>
      <c r="D3237" t="s">
        <v>23</v>
      </c>
      <c r="E3237" t="s">
        <v>24</v>
      </c>
      <c r="F3237" s="107">
        <v>45930</v>
      </c>
      <c r="G3237" t="s">
        <v>2214</v>
      </c>
      <c r="H3237" t="s">
        <v>3809</v>
      </c>
      <c r="I3237">
        <v>85</v>
      </c>
      <c r="J3237">
        <v>0</v>
      </c>
      <c r="EE3237">
        <v>0</v>
      </c>
      <c r="EF3237">
        <v>0</v>
      </c>
    </row>
    <row r="3238" spans="1:141" x14ac:dyDescent="0.3">
      <c r="A3238">
        <v>488</v>
      </c>
      <c r="B3238" t="s">
        <v>461</v>
      </c>
      <c r="C3238" t="s">
        <v>101</v>
      </c>
      <c r="D3238" t="s">
        <v>23</v>
      </c>
      <c r="E3238" t="s">
        <v>24</v>
      </c>
      <c r="F3238" s="107">
        <v>45930</v>
      </c>
      <c r="G3238" t="s">
        <v>2214</v>
      </c>
      <c r="H3238" t="s">
        <v>3810</v>
      </c>
      <c r="I3238">
        <v>85</v>
      </c>
      <c r="J3238">
        <v>0</v>
      </c>
      <c r="EE3238">
        <v>0</v>
      </c>
      <c r="EF3238">
        <v>1</v>
      </c>
    </row>
    <row r="3239" spans="1:141" x14ac:dyDescent="0.3">
      <c r="A3239">
        <v>488</v>
      </c>
      <c r="B3239" t="s">
        <v>461</v>
      </c>
      <c r="C3239" t="s">
        <v>101</v>
      </c>
      <c r="D3239" t="s">
        <v>23</v>
      </c>
      <c r="E3239" t="s">
        <v>24</v>
      </c>
      <c r="F3239" s="107">
        <v>45930</v>
      </c>
      <c r="G3239" t="s">
        <v>2214</v>
      </c>
      <c r="H3239" t="s">
        <v>3585</v>
      </c>
      <c r="I3239">
        <v>85</v>
      </c>
      <c r="J3239">
        <v>96.430000305175781</v>
      </c>
      <c r="EE3239">
        <v>54</v>
      </c>
      <c r="EF3239">
        <v>56</v>
      </c>
    </row>
    <row r="3240" spans="1:141" x14ac:dyDescent="0.3">
      <c r="A3240">
        <v>488</v>
      </c>
      <c r="B3240" t="s">
        <v>461</v>
      </c>
      <c r="C3240" t="s">
        <v>101</v>
      </c>
      <c r="D3240" t="s">
        <v>23</v>
      </c>
      <c r="E3240" t="s">
        <v>24</v>
      </c>
      <c r="F3240" s="107">
        <v>45930</v>
      </c>
      <c r="G3240" t="s">
        <v>2214</v>
      </c>
      <c r="H3240" t="s">
        <v>76</v>
      </c>
      <c r="I3240">
        <v>85</v>
      </c>
      <c r="J3240">
        <v>0</v>
      </c>
      <c r="EE3240">
        <v>0</v>
      </c>
      <c r="EF3240">
        <v>0</v>
      </c>
    </row>
    <row r="3241" spans="1:141" x14ac:dyDescent="0.3">
      <c r="A3241">
        <v>488</v>
      </c>
      <c r="B3241" t="s">
        <v>461</v>
      </c>
      <c r="C3241" t="s">
        <v>101</v>
      </c>
      <c r="D3241" t="s">
        <v>23</v>
      </c>
      <c r="E3241" t="s">
        <v>24</v>
      </c>
      <c r="F3241" s="107">
        <v>45930</v>
      </c>
      <c r="G3241" t="s">
        <v>2214</v>
      </c>
      <c r="H3241" t="s">
        <v>3811</v>
      </c>
      <c r="I3241">
        <v>85</v>
      </c>
      <c r="J3241">
        <v>0</v>
      </c>
      <c r="EE3241">
        <v>0</v>
      </c>
      <c r="EF3241">
        <v>0</v>
      </c>
    </row>
    <row r="3242" spans="1:141" x14ac:dyDescent="0.3">
      <c r="A3242">
        <v>488</v>
      </c>
      <c r="B3242" t="s">
        <v>461</v>
      </c>
      <c r="C3242" t="s">
        <v>101</v>
      </c>
      <c r="D3242" t="s">
        <v>23</v>
      </c>
      <c r="E3242" t="s">
        <v>24</v>
      </c>
      <c r="F3242" s="107">
        <v>45930</v>
      </c>
      <c r="G3242" t="s">
        <v>2214</v>
      </c>
      <c r="H3242" t="s">
        <v>3812</v>
      </c>
      <c r="I3242">
        <v>85</v>
      </c>
      <c r="J3242">
        <v>68</v>
      </c>
      <c r="EE3242">
        <v>17</v>
      </c>
      <c r="EF3242">
        <v>25</v>
      </c>
    </row>
    <row r="3243" spans="1:141" x14ac:dyDescent="0.3">
      <c r="A3243">
        <v>488</v>
      </c>
      <c r="B3243" t="s">
        <v>461</v>
      </c>
      <c r="C3243" t="s">
        <v>101</v>
      </c>
      <c r="D3243" t="s">
        <v>23</v>
      </c>
      <c r="E3243" t="s">
        <v>24</v>
      </c>
      <c r="F3243" s="107">
        <v>45930</v>
      </c>
      <c r="G3243" t="s">
        <v>2214</v>
      </c>
      <c r="H3243" t="s">
        <v>51</v>
      </c>
      <c r="I3243">
        <v>85</v>
      </c>
      <c r="J3243">
        <v>0</v>
      </c>
      <c r="EE3243">
        <v>0</v>
      </c>
      <c r="EF3243">
        <v>0</v>
      </c>
    </row>
    <row r="3244" spans="1:141" x14ac:dyDescent="0.3">
      <c r="A3244">
        <v>488</v>
      </c>
      <c r="B3244" t="s">
        <v>461</v>
      </c>
      <c r="C3244" t="s">
        <v>101</v>
      </c>
      <c r="D3244" t="s">
        <v>23</v>
      </c>
      <c r="E3244" t="s">
        <v>24</v>
      </c>
      <c r="F3244" s="107">
        <v>45930</v>
      </c>
      <c r="G3244" t="s">
        <v>2214</v>
      </c>
      <c r="H3244" t="s">
        <v>3835</v>
      </c>
      <c r="I3244">
        <v>85</v>
      </c>
      <c r="J3244">
        <v>0</v>
      </c>
      <c r="EE3244">
        <v>0</v>
      </c>
      <c r="EF3244">
        <v>0</v>
      </c>
    </row>
    <row r="3245" spans="1:141" x14ac:dyDescent="0.3">
      <c r="A3245">
        <v>488</v>
      </c>
      <c r="B3245" t="s">
        <v>461</v>
      </c>
      <c r="C3245" t="s">
        <v>101</v>
      </c>
      <c r="D3245" t="s">
        <v>23</v>
      </c>
      <c r="E3245" t="s">
        <v>24</v>
      </c>
      <c r="F3245" s="107">
        <v>45930</v>
      </c>
      <c r="G3245" t="s">
        <v>2214</v>
      </c>
      <c r="H3245" t="s">
        <v>3808</v>
      </c>
      <c r="I3245">
        <v>85</v>
      </c>
      <c r="J3245">
        <v>87.5</v>
      </c>
      <c r="EE3245">
        <v>35</v>
      </c>
      <c r="EF3245">
        <v>40</v>
      </c>
    </row>
    <row r="3246" spans="1:141" x14ac:dyDescent="0.3">
      <c r="A3246">
        <v>509</v>
      </c>
      <c r="B3246" t="s">
        <v>2238</v>
      </c>
      <c r="C3246" t="s">
        <v>33</v>
      </c>
      <c r="D3246" t="s">
        <v>23</v>
      </c>
      <c r="E3246" t="s">
        <v>24</v>
      </c>
      <c r="F3246" s="107">
        <v>45930</v>
      </c>
      <c r="G3246" t="s">
        <v>2283</v>
      </c>
      <c r="H3246" t="s">
        <v>3859</v>
      </c>
      <c r="I3246">
        <v>90</v>
      </c>
      <c r="J3246">
        <v>96.389999389648438</v>
      </c>
      <c r="EJ3246">
        <v>83</v>
      </c>
      <c r="EK3246">
        <v>80</v>
      </c>
    </row>
    <row r="3247" spans="1:141" x14ac:dyDescent="0.3">
      <c r="A3247">
        <v>509</v>
      </c>
      <c r="B3247" t="s">
        <v>2238</v>
      </c>
      <c r="C3247" t="s">
        <v>33</v>
      </c>
      <c r="D3247" t="s">
        <v>23</v>
      </c>
      <c r="E3247" t="s">
        <v>24</v>
      </c>
      <c r="F3247" s="107">
        <v>45930</v>
      </c>
      <c r="G3247" t="s">
        <v>2283</v>
      </c>
      <c r="H3247" t="s">
        <v>3860</v>
      </c>
      <c r="I3247">
        <v>90</v>
      </c>
      <c r="J3247">
        <v>91.110000610351563</v>
      </c>
      <c r="EJ3247">
        <v>90</v>
      </c>
      <c r="EK3247">
        <v>82</v>
      </c>
    </row>
    <row r="3248" spans="1:141" x14ac:dyDescent="0.3">
      <c r="A3248">
        <v>509</v>
      </c>
      <c r="B3248" t="s">
        <v>2238</v>
      </c>
      <c r="C3248" t="s">
        <v>33</v>
      </c>
      <c r="D3248" t="s">
        <v>23</v>
      </c>
      <c r="E3248" t="s">
        <v>24</v>
      </c>
      <c r="F3248" s="107">
        <v>45930</v>
      </c>
      <c r="G3248" t="s">
        <v>2283</v>
      </c>
      <c r="H3248" t="s">
        <v>487</v>
      </c>
      <c r="I3248">
        <v>90</v>
      </c>
      <c r="J3248">
        <v>99</v>
      </c>
      <c r="EJ3248">
        <v>100</v>
      </c>
      <c r="EK3248">
        <v>99</v>
      </c>
    </row>
    <row r="3249" spans="1:141" x14ac:dyDescent="0.3">
      <c r="A3249">
        <v>509</v>
      </c>
      <c r="B3249" t="s">
        <v>2238</v>
      </c>
      <c r="C3249" t="s">
        <v>33</v>
      </c>
      <c r="D3249" t="s">
        <v>23</v>
      </c>
      <c r="E3249" t="s">
        <v>24</v>
      </c>
      <c r="F3249" s="107">
        <v>45930</v>
      </c>
      <c r="G3249" t="s">
        <v>2283</v>
      </c>
      <c r="H3249" t="s">
        <v>3861</v>
      </c>
      <c r="I3249">
        <v>90</v>
      </c>
      <c r="J3249">
        <v>98.699996948242188</v>
      </c>
      <c r="EJ3249">
        <v>77</v>
      </c>
      <c r="EK3249">
        <v>76</v>
      </c>
    </row>
    <row r="3250" spans="1:141" x14ac:dyDescent="0.3">
      <c r="A3250">
        <v>509</v>
      </c>
      <c r="B3250" t="s">
        <v>2238</v>
      </c>
      <c r="C3250" t="s">
        <v>33</v>
      </c>
      <c r="D3250" t="s">
        <v>23</v>
      </c>
      <c r="E3250" t="s">
        <v>24</v>
      </c>
      <c r="F3250" s="107">
        <v>45930</v>
      </c>
      <c r="G3250" t="s">
        <v>2283</v>
      </c>
      <c r="H3250" t="s">
        <v>2785</v>
      </c>
      <c r="I3250">
        <v>90</v>
      </c>
      <c r="J3250">
        <v>98.849998474121094</v>
      </c>
      <c r="EJ3250">
        <v>87</v>
      </c>
      <c r="EK3250">
        <v>86</v>
      </c>
    </row>
    <row r="3251" spans="1:141" x14ac:dyDescent="0.3">
      <c r="A3251">
        <v>509</v>
      </c>
      <c r="B3251" t="s">
        <v>2238</v>
      </c>
      <c r="C3251" t="s">
        <v>33</v>
      </c>
      <c r="D3251" t="s">
        <v>23</v>
      </c>
      <c r="E3251" t="s">
        <v>24</v>
      </c>
      <c r="F3251" s="107">
        <v>45930</v>
      </c>
      <c r="G3251" t="s">
        <v>2283</v>
      </c>
      <c r="H3251" t="s">
        <v>2789</v>
      </c>
      <c r="I3251">
        <v>90</v>
      </c>
      <c r="J3251">
        <v>0</v>
      </c>
      <c r="EJ3251">
        <v>0</v>
      </c>
      <c r="EK3251">
        <v>0</v>
      </c>
    </row>
    <row r="3252" spans="1:141" x14ac:dyDescent="0.3">
      <c r="A3252">
        <v>509</v>
      </c>
      <c r="B3252" t="s">
        <v>2238</v>
      </c>
      <c r="C3252" t="s">
        <v>33</v>
      </c>
      <c r="D3252" t="s">
        <v>23</v>
      </c>
      <c r="E3252" t="s">
        <v>24</v>
      </c>
      <c r="F3252" s="107">
        <v>45930</v>
      </c>
      <c r="G3252" t="s">
        <v>2283</v>
      </c>
      <c r="H3252" t="s">
        <v>2790</v>
      </c>
      <c r="I3252">
        <v>90</v>
      </c>
      <c r="J3252">
        <v>92.449996948242188</v>
      </c>
      <c r="EJ3252">
        <v>53</v>
      </c>
      <c r="EK3252">
        <v>49</v>
      </c>
    </row>
    <row r="3253" spans="1:141" x14ac:dyDescent="0.3">
      <c r="A3253">
        <v>509</v>
      </c>
      <c r="B3253" t="s">
        <v>2238</v>
      </c>
      <c r="C3253" t="s">
        <v>33</v>
      </c>
      <c r="D3253" t="s">
        <v>23</v>
      </c>
      <c r="E3253" t="s">
        <v>24</v>
      </c>
      <c r="F3253" s="107">
        <v>45930</v>
      </c>
      <c r="G3253" t="s">
        <v>2283</v>
      </c>
      <c r="H3253" t="s">
        <v>3862</v>
      </c>
      <c r="I3253">
        <v>90</v>
      </c>
      <c r="J3253">
        <v>97.94000244140625</v>
      </c>
      <c r="EJ3253">
        <v>97</v>
      </c>
      <c r="EK3253">
        <v>95</v>
      </c>
    </row>
    <row r="3254" spans="1:141" x14ac:dyDescent="0.3">
      <c r="A3254">
        <v>509</v>
      </c>
      <c r="B3254" t="s">
        <v>2238</v>
      </c>
      <c r="C3254" t="s">
        <v>33</v>
      </c>
      <c r="D3254" t="s">
        <v>23</v>
      </c>
      <c r="E3254" t="s">
        <v>24</v>
      </c>
      <c r="F3254" s="107">
        <v>45930</v>
      </c>
      <c r="G3254" t="s">
        <v>2283</v>
      </c>
      <c r="H3254" t="s">
        <v>2802</v>
      </c>
      <c r="I3254">
        <v>90</v>
      </c>
      <c r="J3254">
        <v>97.94000244140625</v>
      </c>
      <c r="EJ3254">
        <v>97</v>
      </c>
      <c r="EK3254">
        <v>95</v>
      </c>
    </row>
    <row r="3255" spans="1:141" x14ac:dyDescent="0.3">
      <c r="A3255">
        <v>509</v>
      </c>
      <c r="B3255" t="s">
        <v>2238</v>
      </c>
      <c r="C3255" t="s">
        <v>33</v>
      </c>
      <c r="D3255" t="s">
        <v>23</v>
      </c>
      <c r="E3255" t="s">
        <v>24</v>
      </c>
      <c r="F3255" s="107">
        <v>45930</v>
      </c>
      <c r="G3255" t="s">
        <v>2283</v>
      </c>
      <c r="H3255" t="s">
        <v>3863</v>
      </c>
      <c r="I3255">
        <v>90</v>
      </c>
      <c r="J3255">
        <v>95.55999755859375</v>
      </c>
      <c r="EJ3255">
        <v>90</v>
      </c>
      <c r="EK3255">
        <v>86</v>
      </c>
    </row>
    <row r="3256" spans="1:141" x14ac:dyDescent="0.3">
      <c r="A3256">
        <v>509</v>
      </c>
      <c r="B3256" t="s">
        <v>2238</v>
      </c>
      <c r="C3256" t="s">
        <v>33</v>
      </c>
      <c r="D3256" t="s">
        <v>23</v>
      </c>
      <c r="E3256" t="s">
        <v>24</v>
      </c>
      <c r="F3256" s="107">
        <v>45930</v>
      </c>
      <c r="G3256" t="s">
        <v>2283</v>
      </c>
      <c r="H3256" t="s">
        <v>2796</v>
      </c>
      <c r="I3256">
        <v>90</v>
      </c>
      <c r="J3256">
        <v>94.44000244140625</v>
      </c>
      <c r="EJ3256">
        <v>90</v>
      </c>
      <c r="EK3256">
        <v>85</v>
      </c>
    </row>
    <row r="3257" spans="1:141" x14ac:dyDescent="0.3">
      <c r="A3257">
        <v>509</v>
      </c>
      <c r="B3257" t="s">
        <v>2238</v>
      </c>
      <c r="C3257" t="s">
        <v>33</v>
      </c>
      <c r="D3257" t="s">
        <v>23</v>
      </c>
      <c r="E3257" t="s">
        <v>24</v>
      </c>
      <c r="F3257" s="107">
        <v>45930</v>
      </c>
      <c r="G3257" t="s">
        <v>2283</v>
      </c>
      <c r="H3257" t="s">
        <v>3864</v>
      </c>
      <c r="I3257">
        <v>90</v>
      </c>
      <c r="J3257">
        <v>0</v>
      </c>
      <c r="EJ3257">
        <v>0</v>
      </c>
      <c r="EK3257">
        <v>0</v>
      </c>
    </row>
    <row r="3258" spans="1:141" x14ac:dyDescent="0.3">
      <c r="A3258">
        <v>509</v>
      </c>
      <c r="B3258" t="s">
        <v>2238</v>
      </c>
      <c r="C3258" t="s">
        <v>33</v>
      </c>
      <c r="D3258" t="s">
        <v>23</v>
      </c>
      <c r="E3258" t="s">
        <v>24</v>
      </c>
      <c r="F3258" s="107">
        <v>45930</v>
      </c>
      <c r="G3258" t="s">
        <v>2283</v>
      </c>
      <c r="H3258" t="s">
        <v>3865</v>
      </c>
      <c r="I3258">
        <v>90</v>
      </c>
      <c r="J3258">
        <v>0</v>
      </c>
      <c r="EJ3258">
        <v>0</v>
      </c>
      <c r="EK3258">
        <v>0</v>
      </c>
    </row>
    <row r="3259" spans="1:141" x14ac:dyDescent="0.3">
      <c r="A3259">
        <v>509</v>
      </c>
      <c r="B3259" t="s">
        <v>2238</v>
      </c>
      <c r="C3259" t="s">
        <v>33</v>
      </c>
      <c r="D3259" t="s">
        <v>23</v>
      </c>
      <c r="E3259" t="s">
        <v>24</v>
      </c>
      <c r="F3259" s="107">
        <v>45930</v>
      </c>
      <c r="G3259" t="s">
        <v>2283</v>
      </c>
      <c r="H3259" t="s">
        <v>3866</v>
      </c>
      <c r="I3259">
        <v>90</v>
      </c>
      <c r="J3259">
        <v>0</v>
      </c>
      <c r="EJ3259">
        <v>0</v>
      </c>
      <c r="EK3259">
        <v>0</v>
      </c>
    </row>
    <row r="3260" spans="1:141" x14ac:dyDescent="0.3">
      <c r="A3260">
        <v>509</v>
      </c>
      <c r="B3260" t="s">
        <v>2238</v>
      </c>
      <c r="C3260" t="s">
        <v>33</v>
      </c>
      <c r="D3260" t="s">
        <v>23</v>
      </c>
      <c r="E3260" t="s">
        <v>24</v>
      </c>
      <c r="F3260" s="107">
        <v>45930</v>
      </c>
      <c r="G3260" t="s">
        <v>2283</v>
      </c>
      <c r="H3260" t="s">
        <v>3867</v>
      </c>
      <c r="I3260">
        <v>90</v>
      </c>
      <c r="J3260">
        <v>0</v>
      </c>
      <c r="EJ3260">
        <v>0</v>
      </c>
      <c r="EK3260">
        <v>0</v>
      </c>
    </row>
    <row r="3261" spans="1:141" x14ac:dyDescent="0.3">
      <c r="A3261">
        <v>509</v>
      </c>
      <c r="B3261" t="s">
        <v>2238</v>
      </c>
      <c r="C3261" t="s">
        <v>33</v>
      </c>
      <c r="D3261" t="s">
        <v>23</v>
      </c>
      <c r="E3261" t="s">
        <v>24</v>
      </c>
      <c r="F3261" s="107">
        <v>45930</v>
      </c>
      <c r="G3261" t="s">
        <v>2283</v>
      </c>
      <c r="H3261" t="s">
        <v>3868</v>
      </c>
      <c r="I3261">
        <v>90</v>
      </c>
      <c r="J3261">
        <v>97.139999389648438</v>
      </c>
      <c r="EJ3261">
        <v>70</v>
      </c>
      <c r="EK3261">
        <v>68</v>
      </c>
    </row>
    <row r="3262" spans="1:141" x14ac:dyDescent="0.3">
      <c r="A3262">
        <v>509</v>
      </c>
      <c r="B3262" t="s">
        <v>2238</v>
      </c>
      <c r="C3262" t="s">
        <v>33</v>
      </c>
      <c r="D3262" t="s">
        <v>23</v>
      </c>
      <c r="E3262" t="s">
        <v>24</v>
      </c>
      <c r="F3262" s="107">
        <v>45930</v>
      </c>
      <c r="G3262" t="s">
        <v>2283</v>
      </c>
      <c r="H3262" t="s">
        <v>3869</v>
      </c>
      <c r="I3262">
        <v>90</v>
      </c>
      <c r="J3262">
        <v>0</v>
      </c>
      <c r="EJ3262">
        <v>0</v>
      </c>
      <c r="EK3262">
        <v>0</v>
      </c>
    </row>
    <row r="3263" spans="1:141" x14ac:dyDescent="0.3">
      <c r="A3263">
        <v>509</v>
      </c>
      <c r="B3263" t="s">
        <v>2238</v>
      </c>
      <c r="C3263" t="s">
        <v>33</v>
      </c>
      <c r="D3263" t="s">
        <v>23</v>
      </c>
      <c r="E3263" t="s">
        <v>24</v>
      </c>
      <c r="F3263" s="107">
        <v>45930</v>
      </c>
      <c r="G3263" t="s">
        <v>2283</v>
      </c>
      <c r="H3263" t="s">
        <v>3870</v>
      </c>
      <c r="I3263">
        <v>90</v>
      </c>
      <c r="J3263">
        <v>100</v>
      </c>
      <c r="EJ3263">
        <v>56</v>
      </c>
      <c r="EK3263">
        <v>56</v>
      </c>
    </row>
    <row r="3264" spans="1:141" x14ac:dyDescent="0.3">
      <c r="A3264">
        <v>213</v>
      </c>
      <c r="B3264" t="s">
        <v>151</v>
      </c>
      <c r="C3264" t="s">
        <v>98</v>
      </c>
      <c r="D3264" t="s">
        <v>54</v>
      </c>
      <c r="E3264" t="s">
        <v>24</v>
      </c>
      <c r="F3264" s="107">
        <v>45930</v>
      </c>
      <c r="G3264" t="s">
        <v>1051</v>
      </c>
      <c r="H3264" t="s">
        <v>3454</v>
      </c>
      <c r="I3264">
        <v>90</v>
      </c>
      <c r="J3264">
        <v>100</v>
      </c>
      <c r="AW3264">
        <v>63</v>
      </c>
      <c r="AX3264">
        <v>63</v>
      </c>
    </row>
    <row r="3265" spans="1:77" x14ac:dyDescent="0.3">
      <c r="A3265">
        <v>213</v>
      </c>
      <c r="B3265" t="s">
        <v>151</v>
      </c>
      <c r="C3265" t="s">
        <v>98</v>
      </c>
      <c r="D3265" t="s">
        <v>54</v>
      </c>
      <c r="E3265" t="s">
        <v>24</v>
      </c>
      <c r="F3265" s="107">
        <v>45930</v>
      </c>
      <c r="G3265" t="s">
        <v>1051</v>
      </c>
      <c r="H3265" t="s">
        <v>3449</v>
      </c>
      <c r="I3265">
        <v>90</v>
      </c>
      <c r="J3265">
        <v>100</v>
      </c>
      <c r="AW3265">
        <v>6</v>
      </c>
      <c r="AX3265">
        <v>6</v>
      </c>
    </row>
    <row r="3266" spans="1:77" x14ac:dyDescent="0.3">
      <c r="A3266">
        <v>213</v>
      </c>
      <c r="B3266" t="s">
        <v>151</v>
      </c>
      <c r="C3266" t="s">
        <v>98</v>
      </c>
      <c r="D3266" t="s">
        <v>54</v>
      </c>
      <c r="E3266" t="s">
        <v>24</v>
      </c>
      <c r="F3266" s="107">
        <v>45930</v>
      </c>
      <c r="G3266" t="s">
        <v>1051</v>
      </c>
      <c r="H3266" t="s">
        <v>3450</v>
      </c>
      <c r="I3266">
        <v>90</v>
      </c>
      <c r="J3266">
        <v>100</v>
      </c>
      <c r="AW3266">
        <v>35</v>
      </c>
      <c r="AX3266">
        <v>35</v>
      </c>
    </row>
    <row r="3267" spans="1:77" x14ac:dyDescent="0.3">
      <c r="A3267">
        <v>213</v>
      </c>
      <c r="B3267" t="s">
        <v>151</v>
      </c>
      <c r="C3267" t="s">
        <v>98</v>
      </c>
      <c r="D3267" t="s">
        <v>54</v>
      </c>
      <c r="E3267" t="s">
        <v>24</v>
      </c>
      <c r="F3267" s="107">
        <v>45930</v>
      </c>
      <c r="G3267" t="s">
        <v>1051</v>
      </c>
      <c r="H3267" t="s">
        <v>3451</v>
      </c>
      <c r="I3267">
        <v>90</v>
      </c>
      <c r="J3267">
        <v>100</v>
      </c>
      <c r="AW3267">
        <v>20</v>
      </c>
      <c r="AX3267">
        <v>20</v>
      </c>
    </row>
    <row r="3268" spans="1:77" x14ac:dyDescent="0.3">
      <c r="A3268">
        <v>213</v>
      </c>
      <c r="B3268" t="s">
        <v>151</v>
      </c>
      <c r="C3268" t="s">
        <v>98</v>
      </c>
      <c r="D3268" t="s">
        <v>54</v>
      </c>
      <c r="E3268" t="s">
        <v>24</v>
      </c>
      <c r="F3268" s="107">
        <v>45930</v>
      </c>
      <c r="G3268" t="s">
        <v>1051</v>
      </c>
      <c r="H3268" t="s">
        <v>3536</v>
      </c>
      <c r="I3268">
        <v>90</v>
      </c>
      <c r="J3268">
        <v>100</v>
      </c>
      <c r="AW3268">
        <v>10</v>
      </c>
      <c r="AX3268">
        <v>10</v>
      </c>
    </row>
    <row r="3269" spans="1:77" x14ac:dyDescent="0.3">
      <c r="A3269">
        <v>213</v>
      </c>
      <c r="B3269" t="s">
        <v>151</v>
      </c>
      <c r="C3269" t="s">
        <v>98</v>
      </c>
      <c r="D3269" t="s">
        <v>54</v>
      </c>
      <c r="E3269" t="s">
        <v>24</v>
      </c>
      <c r="F3269" s="107">
        <v>45930</v>
      </c>
      <c r="G3269" t="s">
        <v>1051</v>
      </c>
      <c r="H3269" t="s">
        <v>3537</v>
      </c>
      <c r="I3269">
        <v>90</v>
      </c>
      <c r="J3269">
        <v>100</v>
      </c>
      <c r="AW3269">
        <v>3</v>
      </c>
      <c r="AX3269">
        <v>3</v>
      </c>
    </row>
    <row r="3270" spans="1:77" x14ac:dyDescent="0.3">
      <c r="A3270">
        <v>213</v>
      </c>
      <c r="B3270" t="s">
        <v>151</v>
      </c>
      <c r="C3270" t="s">
        <v>98</v>
      </c>
      <c r="D3270" t="s">
        <v>54</v>
      </c>
      <c r="E3270" t="s">
        <v>24</v>
      </c>
      <c r="F3270" s="107">
        <v>45930</v>
      </c>
      <c r="G3270" t="s">
        <v>1051</v>
      </c>
      <c r="H3270" t="s">
        <v>3452</v>
      </c>
      <c r="I3270">
        <v>90</v>
      </c>
      <c r="J3270">
        <v>100</v>
      </c>
      <c r="AW3270">
        <v>30</v>
      </c>
      <c r="AX3270">
        <v>30</v>
      </c>
    </row>
    <row r="3271" spans="1:77" x14ac:dyDescent="0.3">
      <c r="A3271">
        <v>213</v>
      </c>
      <c r="B3271" t="s">
        <v>151</v>
      </c>
      <c r="C3271" t="s">
        <v>98</v>
      </c>
      <c r="D3271" t="s">
        <v>54</v>
      </c>
      <c r="E3271" t="s">
        <v>24</v>
      </c>
      <c r="F3271" s="107">
        <v>45930</v>
      </c>
      <c r="G3271" t="s">
        <v>1051</v>
      </c>
      <c r="H3271" t="s">
        <v>3453</v>
      </c>
      <c r="I3271">
        <v>90</v>
      </c>
      <c r="J3271">
        <v>100</v>
      </c>
      <c r="AW3271">
        <v>30</v>
      </c>
      <c r="AX3271">
        <v>30</v>
      </c>
    </row>
    <row r="3272" spans="1:77" x14ac:dyDescent="0.3">
      <c r="A3272">
        <v>238</v>
      </c>
      <c r="B3272" t="s">
        <v>177</v>
      </c>
      <c r="C3272" t="s">
        <v>98</v>
      </c>
      <c r="D3272" t="s">
        <v>54</v>
      </c>
      <c r="E3272" t="s">
        <v>24</v>
      </c>
      <c r="F3272" s="107">
        <v>45930</v>
      </c>
      <c r="G3272" t="s">
        <v>1241</v>
      </c>
      <c r="H3272" t="s">
        <v>3456</v>
      </c>
      <c r="I3272">
        <v>90</v>
      </c>
      <c r="J3272">
        <v>94.739997863769531</v>
      </c>
      <c r="AY3272">
        <v>18</v>
      </c>
      <c r="AZ3272">
        <v>19</v>
      </c>
    </row>
    <row r="3273" spans="1:77" x14ac:dyDescent="0.3">
      <c r="A3273">
        <v>238</v>
      </c>
      <c r="B3273" t="s">
        <v>177</v>
      </c>
      <c r="C3273" t="s">
        <v>98</v>
      </c>
      <c r="D3273" t="s">
        <v>54</v>
      </c>
      <c r="E3273" t="s">
        <v>24</v>
      </c>
      <c r="F3273" s="107">
        <v>45930</v>
      </c>
      <c r="G3273" t="s">
        <v>1241</v>
      </c>
      <c r="H3273" t="s">
        <v>3457</v>
      </c>
      <c r="I3273">
        <v>90</v>
      </c>
      <c r="J3273">
        <v>88.889999389648438</v>
      </c>
      <c r="AY3273">
        <v>8</v>
      </c>
      <c r="AZ3273">
        <v>9</v>
      </c>
    </row>
    <row r="3274" spans="1:77" x14ac:dyDescent="0.3">
      <c r="A3274">
        <v>238</v>
      </c>
      <c r="B3274" t="s">
        <v>177</v>
      </c>
      <c r="C3274" t="s">
        <v>98</v>
      </c>
      <c r="D3274" t="s">
        <v>54</v>
      </c>
      <c r="E3274" t="s">
        <v>24</v>
      </c>
      <c r="F3274" s="107">
        <v>45930</v>
      </c>
      <c r="G3274" t="s">
        <v>1241</v>
      </c>
      <c r="H3274" t="s">
        <v>3458</v>
      </c>
      <c r="I3274">
        <v>90</v>
      </c>
      <c r="J3274">
        <v>100</v>
      </c>
      <c r="AY3274">
        <v>3</v>
      </c>
      <c r="AZ3274">
        <v>3</v>
      </c>
    </row>
    <row r="3275" spans="1:77" x14ac:dyDescent="0.3">
      <c r="A3275">
        <v>238</v>
      </c>
      <c r="B3275" t="s">
        <v>177</v>
      </c>
      <c r="C3275" t="s">
        <v>98</v>
      </c>
      <c r="D3275" t="s">
        <v>54</v>
      </c>
      <c r="E3275" t="s">
        <v>24</v>
      </c>
      <c r="F3275" s="107">
        <v>45930</v>
      </c>
      <c r="G3275" t="s">
        <v>1241</v>
      </c>
      <c r="H3275" t="s">
        <v>3459</v>
      </c>
      <c r="I3275">
        <v>90</v>
      </c>
      <c r="J3275">
        <v>100</v>
      </c>
      <c r="AY3275">
        <v>3</v>
      </c>
      <c r="AZ3275">
        <v>3</v>
      </c>
    </row>
    <row r="3276" spans="1:77" x14ac:dyDescent="0.3">
      <c r="A3276">
        <v>238</v>
      </c>
      <c r="B3276" t="s">
        <v>177</v>
      </c>
      <c r="C3276" t="s">
        <v>98</v>
      </c>
      <c r="D3276" t="s">
        <v>54</v>
      </c>
      <c r="E3276" t="s">
        <v>24</v>
      </c>
      <c r="F3276" s="107">
        <v>45930</v>
      </c>
      <c r="G3276" t="s">
        <v>1241</v>
      </c>
      <c r="H3276" t="s">
        <v>3539</v>
      </c>
      <c r="I3276">
        <v>90</v>
      </c>
      <c r="J3276">
        <v>0</v>
      </c>
      <c r="AY3276">
        <v>0</v>
      </c>
      <c r="AZ3276">
        <v>0</v>
      </c>
    </row>
    <row r="3277" spans="1:77" x14ac:dyDescent="0.3">
      <c r="A3277">
        <v>238</v>
      </c>
      <c r="B3277" t="s">
        <v>177</v>
      </c>
      <c r="C3277" t="s">
        <v>98</v>
      </c>
      <c r="D3277" t="s">
        <v>54</v>
      </c>
      <c r="E3277" t="s">
        <v>24</v>
      </c>
      <c r="F3277" s="107">
        <v>45930</v>
      </c>
      <c r="G3277" t="s">
        <v>1241</v>
      </c>
      <c r="H3277" t="s">
        <v>3460</v>
      </c>
      <c r="I3277">
        <v>90</v>
      </c>
      <c r="J3277">
        <v>100</v>
      </c>
      <c r="AY3277">
        <v>3</v>
      </c>
      <c r="AZ3277">
        <v>3</v>
      </c>
    </row>
    <row r="3278" spans="1:77" x14ac:dyDescent="0.3">
      <c r="A3278">
        <v>238</v>
      </c>
      <c r="B3278" t="s">
        <v>177</v>
      </c>
      <c r="C3278" t="s">
        <v>98</v>
      </c>
      <c r="D3278" t="s">
        <v>54</v>
      </c>
      <c r="E3278" t="s">
        <v>24</v>
      </c>
      <c r="F3278" s="107">
        <v>45930</v>
      </c>
      <c r="G3278" t="s">
        <v>1241</v>
      </c>
      <c r="H3278" t="s">
        <v>3540</v>
      </c>
      <c r="I3278">
        <v>90</v>
      </c>
      <c r="J3278">
        <v>0</v>
      </c>
      <c r="AY3278">
        <v>0</v>
      </c>
      <c r="AZ3278">
        <v>0</v>
      </c>
    </row>
    <row r="3279" spans="1:77" x14ac:dyDescent="0.3">
      <c r="A3279">
        <v>238</v>
      </c>
      <c r="B3279" t="s">
        <v>177</v>
      </c>
      <c r="C3279" t="s">
        <v>98</v>
      </c>
      <c r="D3279" t="s">
        <v>54</v>
      </c>
      <c r="E3279" t="s">
        <v>24</v>
      </c>
      <c r="F3279" s="107">
        <v>45930</v>
      </c>
      <c r="G3279" t="s">
        <v>1241</v>
      </c>
      <c r="H3279" t="s">
        <v>3461</v>
      </c>
      <c r="I3279">
        <v>90</v>
      </c>
      <c r="J3279">
        <v>0</v>
      </c>
      <c r="AY3279">
        <v>0</v>
      </c>
      <c r="AZ3279">
        <v>0</v>
      </c>
    </row>
    <row r="3280" spans="1:77" x14ac:dyDescent="0.3">
      <c r="A3280">
        <v>306</v>
      </c>
      <c r="B3280" t="s">
        <v>260</v>
      </c>
      <c r="C3280" t="s">
        <v>194</v>
      </c>
      <c r="D3280" t="s">
        <v>54</v>
      </c>
      <c r="E3280" t="s">
        <v>24</v>
      </c>
      <c r="F3280" s="107">
        <v>45930</v>
      </c>
      <c r="G3280" t="s">
        <v>1458</v>
      </c>
      <c r="H3280" t="s">
        <v>26</v>
      </c>
      <c r="I3280">
        <v>100</v>
      </c>
      <c r="J3280">
        <v>100</v>
      </c>
      <c r="BY3280">
        <v>100</v>
      </c>
    </row>
    <row r="3281" spans="1:81" x14ac:dyDescent="0.3">
      <c r="A3281">
        <v>306</v>
      </c>
      <c r="B3281" t="s">
        <v>260</v>
      </c>
      <c r="C3281" t="s">
        <v>194</v>
      </c>
      <c r="D3281" t="s">
        <v>54</v>
      </c>
      <c r="E3281" t="s">
        <v>24</v>
      </c>
      <c r="F3281" s="107">
        <v>45930</v>
      </c>
      <c r="G3281" t="s">
        <v>1458</v>
      </c>
      <c r="H3281" t="s">
        <v>3543</v>
      </c>
      <c r="I3281">
        <v>100</v>
      </c>
      <c r="J3281">
        <v>119</v>
      </c>
      <c r="BY3281">
        <v>119</v>
      </c>
    </row>
    <row r="3282" spans="1:81" x14ac:dyDescent="0.3">
      <c r="A3282">
        <v>306</v>
      </c>
      <c r="B3282" t="s">
        <v>260</v>
      </c>
      <c r="C3282" t="s">
        <v>194</v>
      </c>
      <c r="D3282" t="s">
        <v>54</v>
      </c>
      <c r="E3282" t="s">
        <v>24</v>
      </c>
      <c r="F3282" s="107">
        <v>45930</v>
      </c>
      <c r="G3282" t="s">
        <v>1458</v>
      </c>
      <c r="H3282" t="s">
        <v>3542</v>
      </c>
      <c r="I3282">
        <v>100</v>
      </c>
      <c r="J3282">
        <v>104</v>
      </c>
      <c r="BY3282">
        <v>104</v>
      </c>
    </row>
    <row r="3283" spans="1:81" x14ac:dyDescent="0.3">
      <c r="A3283">
        <v>306</v>
      </c>
      <c r="B3283" t="s">
        <v>260</v>
      </c>
      <c r="C3283" t="s">
        <v>194</v>
      </c>
      <c r="D3283" t="s">
        <v>54</v>
      </c>
      <c r="E3283" t="s">
        <v>24</v>
      </c>
      <c r="F3283" s="107">
        <v>45930</v>
      </c>
      <c r="G3283" t="s">
        <v>1458</v>
      </c>
      <c r="H3283" t="s">
        <v>51</v>
      </c>
      <c r="I3283">
        <v>100</v>
      </c>
      <c r="J3283">
        <v>103</v>
      </c>
      <c r="BY3283">
        <v>103</v>
      </c>
    </row>
    <row r="3284" spans="1:81" x14ac:dyDescent="0.3">
      <c r="A3284">
        <v>306</v>
      </c>
      <c r="B3284" t="s">
        <v>260</v>
      </c>
      <c r="C3284" t="s">
        <v>194</v>
      </c>
      <c r="D3284" t="s">
        <v>54</v>
      </c>
      <c r="E3284" t="s">
        <v>24</v>
      </c>
      <c r="F3284" s="107">
        <v>45930</v>
      </c>
      <c r="G3284" t="s">
        <v>1458</v>
      </c>
      <c r="H3284" t="s">
        <v>34</v>
      </c>
      <c r="I3284">
        <v>100</v>
      </c>
      <c r="J3284">
        <v>104</v>
      </c>
      <c r="BY3284">
        <v>104</v>
      </c>
    </row>
    <row r="3285" spans="1:81" x14ac:dyDescent="0.3">
      <c r="A3285">
        <v>306</v>
      </c>
      <c r="B3285" t="s">
        <v>260</v>
      </c>
      <c r="C3285" t="s">
        <v>194</v>
      </c>
      <c r="D3285" t="s">
        <v>54</v>
      </c>
      <c r="E3285" t="s">
        <v>24</v>
      </c>
      <c r="F3285" s="107">
        <v>45930</v>
      </c>
      <c r="G3285" t="s">
        <v>1458</v>
      </c>
      <c r="H3285" t="s">
        <v>56</v>
      </c>
      <c r="I3285">
        <v>100</v>
      </c>
      <c r="J3285">
        <v>105</v>
      </c>
      <c r="BY3285">
        <v>105</v>
      </c>
    </row>
    <row r="3286" spans="1:81" x14ac:dyDescent="0.3">
      <c r="A3286">
        <v>373</v>
      </c>
      <c r="B3286" t="s">
        <v>336</v>
      </c>
      <c r="C3286" t="s">
        <v>198</v>
      </c>
      <c r="D3286" t="s">
        <v>54</v>
      </c>
      <c r="E3286" t="s">
        <v>24</v>
      </c>
      <c r="F3286" s="107">
        <v>45930</v>
      </c>
      <c r="G3286" t="s">
        <v>1552</v>
      </c>
      <c r="H3286" t="s">
        <v>26</v>
      </c>
      <c r="I3286">
        <v>100</v>
      </c>
      <c r="J3286">
        <v>96.699996948242188</v>
      </c>
      <c r="BZ3286">
        <v>88</v>
      </c>
      <c r="CA3286">
        <v>91</v>
      </c>
    </row>
    <row r="3287" spans="1:81" x14ac:dyDescent="0.3">
      <c r="A3287">
        <v>373</v>
      </c>
      <c r="B3287" t="s">
        <v>336</v>
      </c>
      <c r="C3287" t="s">
        <v>198</v>
      </c>
      <c r="D3287" t="s">
        <v>54</v>
      </c>
      <c r="E3287" t="s">
        <v>24</v>
      </c>
      <c r="F3287" s="107">
        <v>45930</v>
      </c>
      <c r="G3287" t="s">
        <v>1552</v>
      </c>
      <c r="H3287" t="s">
        <v>56</v>
      </c>
      <c r="I3287">
        <v>100</v>
      </c>
      <c r="J3287">
        <v>97.75</v>
      </c>
      <c r="BZ3287">
        <v>87</v>
      </c>
      <c r="CA3287">
        <v>89</v>
      </c>
    </row>
    <row r="3288" spans="1:81" x14ac:dyDescent="0.3">
      <c r="A3288">
        <v>373</v>
      </c>
      <c r="B3288" t="s">
        <v>336</v>
      </c>
      <c r="C3288" t="s">
        <v>198</v>
      </c>
      <c r="D3288" t="s">
        <v>54</v>
      </c>
      <c r="E3288" t="s">
        <v>24</v>
      </c>
      <c r="F3288" s="107">
        <v>45930</v>
      </c>
      <c r="G3288" t="s">
        <v>1552</v>
      </c>
      <c r="H3288" t="s">
        <v>3543</v>
      </c>
      <c r="I3288">
        <v>100</v>
      </c>
      <c r="J3288">
        <v>94.510002136230469</v>
      </c>
      <c r="BZ3288">
        <v>86</v>
      </c>
      <c r="CA3288">
        <v>91</v>
      </c>
    </row>
    <row r="3289" spans="1:81" x14ac:dyDescent="0.3">
      <c r="A3289">
        <v>373</v>
      </c>
      <c r="B3289" t="s">
        <v>336</v>
      </c>
      <c r="C3289" t="s">
        <v>198</v>
      </c>
      <c r="D3289" t="s">
        <v>54</v>
      </c>
      <c r="E3289" t="s">
        <v>24</v>
      </c>
      <c r="F3289" s="107">
        <v>45930</v>
      </c>
      <c r="G3289" t="s">
        <v>1552</v>
      </c>
      <c r="H3289" t="s">
        <v>51</v>
      </c>
      <c r="I3289">
        <v>100</v>
      </c>
      <c r="J3289">
        <v>96.739997863769531</v>
      </c>
      <c r="BZ3289">
        <v>89</v>
      </c>
      <c r="CA3289">
        <v>92</v>
      </c>
    </row>
    <row r="3290" spans="1:81" x14ac:dyDescent="0.3">
      <c r="A3290">
        <v>373</v>
      </c>
      <c r="B3290" t="s">
        <v>336</v>
      </c>
      <c r="C3290" t="s">
        <v>198</v>
      </c>
      <c r="D3290" t="s">
        <v>54</v>
      </c>
      <c r="E3290" t="s">
        <v>24</v>
      </c>
      <c r="F3290" s="107">
        <v>45930</v>
      </c>
      <c r="G3290" t="s">
        <v>1552</v>
      </c>
      <c r="H3290" t="s">
        <v>34</v>
      </c>
      <c r="I3290">
        <v>100</v>
      </c>
      <c r="J3290">
        <v>97.75</v>
      </c>
      <c r="BZ3290">
        <v>87</v>
      </c>
      <c r="CA3290">
        <v>89</v>
      </c>
    </row>
    <row r="3291" spans="1:81" x14ac:dyDescent="0.3">
      <c r="A3291">
        <v>373</v>
      </c>
      <c r="B3291" t="s">
        <v>336</v>
      </c>
      <c r="C3291" t="s">
        <v>198</v>
      </c>
      <c r="D3291" t="s">
        <v>54</v>
      </c>
      <c r="E3291" t="s">
        <v>24</v>
      </c>
      <c r="F3291" s="107">
        <v>45930</v>
      </c>
      <c r="G3291" t="s">
        <v>1552</v>
      </c>
      <c r="H3291" t="s">
        <v>3542</v>
      </c>
      <c r="I3291">
        <v>100</v>
      </c>
      <c r="J3291">
        <v>94.44000244140625</v>
      </c>
      <c r="BZ3291">
        <v>85</v>
      </c>
      <c r="CA3291">
        <v>90</v>
      </c>
    </row>
    <row r="3292" spans="1:81" x14ac:dyDescent="0.3">
      <c r="A3292">
        <v>390</v>
      </c>
      <c r="B3292" t="s">
        <v>356</v>
      </c>
      <c r="C3292" t="s">
        <v>198</v>
      </c>
      <c r="D3292" t="s">
        <v>54</v>
      </c>
      <c r="E3292" t="s">
        <v>24</v>
      </c>
      <c r="F3292" s="107">
        <v>45930</v>
      </c>
      <c r="G3292" t="s">
        <v>1606</v>
      </c>
      <c r="H3292" t="s">
        <v>3511</v>
      </c>
      <c r="I3292">
        <v>100</v>
      </c>
      <c r="J3292">
        <v>98.800003051757813</v>
      </c>
      <c r="CB3292">
        <v>82</v>
      </c>
      <c r="CC3292">
        <v>83</v>
      </c>
    </row>
    <row r="3293" spans="1:81" x14ac:dyDescent="0.3">
      <c r="A3293">
        <v>390</v>
      </c>
      <c r="B3293" t="s">
        <v>356</v>
      </c>
      <c r="C3293" t="s">
        <v>198</v>
      </c>
      <c r="D3293" t="s">
        <v>54</v>
      </c>
      <c r="E3293" t="s">
        <v>24</v>
      </c>
      <c r="F3293" s="107">
        <v>45930</v>
      </c>
      <c r="G3293" t="s">
        <v>1606</v>
      </c>
      <c r="H3293" t="s">
        <v>3512</v>
      </c>
      <c r="I3293">
        <v>100</v>
      </c>
      <c r="J3293">
        <v>96.430000305175781</v>
      </c>
      <c r="CB3293">
        <v>81</v>
      </c>
      <c r="CC3293">
        <v>84</v>
      </c>
    </row>
    <row r="3294" spans="1:81" x14ac:dyDescent="0.3">
      <c r="A3294">
        <v>390</v>
      </c>
      <c r="B3294" t="s">
        <v>356</v>
      </c>
      <c r="C3294" t="s">
        <v>198</v>
      </c>
      <c r="D3294" t="s">
        <v>54</v>
      </c>
      <c r="E3294" t="s">
        <v>24</v>
      </c>
      <c r="F3294" s="107">
        <v>45930</v>
      </c>
      <c r="G3294" t="s">
        <v>1606</v>
      </c>
      <c r="H3294" t="s">
        <v>3513</v>
      </c>
      <c r="I3294">
        <v>100</v>
      </c>
      <c r="J3294">
        <v>115.120002746582</v>
      </c>
      <c r="CB3294">
        <v>99</v>
      </c>
      <c r="CC3294">
        <v>86</v>
      </c>
    </row>
    <row r="3295" spans="1:81" x14ac:dyDescent="0.3">
      <c r="A3295">
        <v>390</v>
      </c>
      <c r="B3295" t="s">
        <v>356</v>
      </c>
      <c r="C3295" t="s">
        <v>198</v>
      </c>
      <c r="D3295" t="s">
        <v>54</v>
      </c>
      <c r="E3295" t="s">
        <v>24</v>
      </c>
      <c r="F3295" s="107">
        <v>45930</v>
      </c>
      <c r="G3295" t="s">
        <v>1606</v>
      </c>
      <c r="H3295" t="s">
        <v>3514</v>
      </c>
      <c r="I3295">
        <v>100</v>
      </c>
      <c r="J3295">
        <v>100</v>
      </c>
      <c r="CB3295">
        <v>83</v>
      </c>
      <c r="CC3295">
        <v>83</v>
      </c>
    </row>
    <row r="3296" spans="1:81" x14ac:dyDescent="0.3">
      <c r="A3296">
        <v>390</v>
      </c>
      <c r="B3296" t="s">
        <v>356</v>
      </c>
      <c r="C3296" t="s">
        <v>198</v>
      </c>
      <c r="D3296" t="s">
        <v>54</v>
      </c>
      <c r="E3296" t="s">
        <v>24</v>
      </c>
      <c r="F3296" s="107">
        <v>45930</v>
      </c>
      <c r="G3296" t="s">
        <v>1606</v>
      </c>
      <c r="H3296" t="s">
        <v>3515</v>
      </c>
      <c r="I3296">
        <v>100</v>
      </c>
      <c r="J3296">
        <v>101.2200012207031</v>
      </c>
      <c r="CB3296">
        <v>83</v>
      </c>
      <c r="CC3296">
        <v>82</v>
      </c>
    </row>
    <row r="3297" spans="1:83" x14ac:dyDescent="0.3">
      <c r="A3297">
        <v>390</v>
      </c>
      <c r="B3297" t="s">
        <v>356</v>
      </c>
      <c r="C3297" t="s">
        <v>198</v>
      </c>
      <c r="D3297" t="s">
        <v>54</v>
      </c>
      <c r="E3297" t="s">
        <v>24</v>
      </c>
      <c r="F3297" s="107">
        <v>45930</v>
      </c>
      <c r="G3297" t="s">
        <v>1606</v>
      </c>
      <c r="H3297" t="s">
        <v>3516</v>
      </c>
      <c r="I3297">
        <v>100</v>
      </c>
      <c r="J3297">
        <v>104.40000152587891</v>
      </c>
      <c r="CB3297">
        <v>95</v>
      </c>
      <c r="CC3297">
        <v>91</v>
      </c>
    </row>
    <row r="3298" spans="1:83" x14ac:dyDescent="0.3">
      <c r="A3298">
        <v>390</v>
      </c>
      <c r="B3298" t="s">
        <v>356</v>
      </c>
      <c r="C3298" t="s">
        <v>198</v>
      </c>
      <c r="D3298" t="s">
        <v>54</v>
      </c>
      <c r="E3298" t="s">
        <v>24</v>
      </c>
      <c r="F3298" s="107">
        <v>45930</v>
      </c>
      <c r="G3298" t="s">
        <v>1606</v>
      </c>
      <c r="H3298" t="s">
        <v>3517</v>
      </c>
      <c r="I3298">
        <v>100</v>
      </c>
      <c r="J3298">
        <v>105.6800003051758</v>
      </c>
      <c r="CB3298">
        <v>93</v>
      </c>
      <c r="CC3298">
        <v>88</v>
      </c>
    </row>
    <row r="3299" spans="1:83" x14ac:dyDescent="0.3">
      <c r="A3299">
        <v>390</v>
      </c>
      <c r="B3299" t="s">
        <v>356</v>
      </c>
      <c r="C3299" t="s">
        <v>198</v>
      </c>
      <c r="D3299" t="s">
        <v>54</v>
      </c>
      <c r="E3299" t="s">
        <v>24</v>
      </c>
      <c r="F3299" s="107">
        <v>45930</v>
      </c>
      <c r="G3299" t="s">
        <v>1606</v>
      </c>
      <c r="H3299" t="s">
        <v>3518</v>
      </c>
      <c r="I3299">
        <v>100</v>
      </c>
      <c r="J3299">
        <v>95.510002136230469</v>
      </c>
      <c r="CB3299">
        <v>85</v>
      </c>
      <c r="CC3299">
        <v>89</v>
      </c>
    </row>
    <row r="3300" spans="1:83" x14ac:dyDescent="0.3">
      <c r="A3300">
        <v>390</v>
      </c>
      <c r="B3300" t="s">
        <v>356</v>
      </c>
      <c r="C3300" t="s">
        <v>198</v>
      </c>
      <c r="D3300" t="s">
        <v>54</v>
      </c>
      <c r="E3300" t="s">
        <v>24</v>
      </c>
      <c r="F3300" s="107">
        <v>45930</v>
      </c>
      <c r="G3300" t="s">
        <v>1606</v>
      </c>
      <c r="H3300" t="s">
        <v>3519</v>
      </c>
      <c r="I3300">
        <v>100</v>
      </c>
      <c r="J3300">
        <v>95.510002136230469</v>
      </c>
      <c r="CB3300">
        <v>85</v>
      </c>
      <c r="CC3300">
        <v>89</v>
      </c>
    </row>
    <row r="3301" spans="1:83" x14ac:dyDescent="0.3">
      <c r="A3301">
        <v>390</v>
      </c>
      <c r="B3301" t="s">
        <v>356</v>
      </c>
      <c r="C3301" t="s">
        <v>198</v>
      </c>
      <c r="D3301" t="s">
        <v>54</v>
      </c>
      <c r="E3301" t="s">
        <v>24</v>
      </c>
      <c r="F3301" s="107">
        <v>45930</v>
      </c>
      <c r="G3301" t="s">
        <v>1606</v>
      </c>
      <c r="H3301" t="s">
        <v>3520</v>
      </c>
      <c r="I3301">
        <v>100</v>
      </c>
      <c r="J3301">
        <v>101.120002746582</v>
      </c>
      <c r="CB3301">
        <v>90</v>
      </c>
      <c r="CC3301">
        <v>89</v>
      </c>
    </row>
    <row r="3302" spans="1:83" x14ac:dyDescent="0.3">
      <c r="A3302">
        <v>390</v>
      </c>
      <c r="B3302" t="s">
        <v>356</v>
      </c>
      <c r="C3302" t="s">
        <v>198</v>
      </c>
      <c r="D3302" t="s">
        <v>54</v>
      </c>
      <c r="E3302" t="s">
        <v>24</v>
      </c>
      <c r="F3302" s="107">
        <v>45930</v>
      </c>
      <c r="G3302" t="s">
        <v>1606</v>
      </c>
      <c r="H3302" t="s">
        <v>3521</v>
      </c>
      <c r="I3302">
        <v>100</v>
      </c>
      <c r="J3302">
        <v>99.169998168945313</v>
      </c>
      <c r="CB3302">
        <v>88</v>
      </c>
      <c r="CC3302">
        <v>88.74</v>
      </c>
    </row>
    <row r="3303" spans="1:83" x14ac:dyDescent="0.3">
      <c r="A3303">
        <v>390</v>
      </c>
      <c r="B3303" t="s">
        <v>356</v>
      </c>
      <c r="C3303" t="s">
        <v>198</v>
      </c>
      <c r="D3303" t="s">
        <v>54</v>
      </c>
      <c r="E3303" t="s">
        <v>24</v>
      </c>
      <c r="F3303" s="107">
        <v>45930</v>
      </c>
      <c r="G3303" t="s">
        <v>1606</v>
      </c>
      <c r="H3303" t="s">
        <v>3522</v>
      </c>
      <c r="I3303">
        <v>100</v>
      </c>
      <c r="J3303">
        <v>101.120002746582</v>
      </c>
      <c r="CB3303">
        <v>90</v>
      </c>
      <c r="CC3303">
        <v>89</v>
      </c>
    </row>
    <row r="3304" spans="1:83" x14ac:dyDescent="0.3">
      <c r="A3304">
        <v>414</v>
      </c>
      <c r="B3304" t="s">
        <v>390</v>
      </c>
      <c r="C3304" t="s">
        <v>198</v>
      </c>
      <c r="D3304" t="s">
        <v>54</v>
      </c>
      <c r="E3304" t="s">
        <v>24</v>
      </c>
      <c r="F3304" s="107">
        <v>45930</v>
      </c>
      <c r="G3304" t="s">
        <v>1667</v>
      </c>
      <c r="H3304" t="s">
        <v>3547</v>
      </c>
      <c r="I3304">
        <v>100</v>
      </c>
      <c r="J3304">
        <v>91.839996337890625</v>
      </c>
      <c r="CD3304">
        <v>90</v>
      </c>
      <c r="CE3304">
        <v>98</v>
      </c>
    </row>
    <row r="3305" spans="1:83" x14ac:dyDescent="0.3">
      <c r="A3305">
        <v>414</v>
      </c>
      <c r="B3305" t="s">
        <v>390</v>
      </c>
      <c r="C3305" t="s">
        <v>198</v>
      </c>
      <c r="D3305" t="s">
        <v>54</v>
      </c>
      <c r="E3305" t="s">
        <v>24</v>
      </c>
      <c r="F3305" s="107">
        <v>45930</v>
      </c>
      <c r="G3305" t="s">
        <v>1667</v>
      </c>
      <c r="H3305" t="s">
        <v>3548</v>
      </c>
      <c r="I3305">
        <v>100</v>
      </c>
      <c r="J3305">
        <v>92</v>
      </c>
      <c r="CD3305">
        <v>92</v>
      </c>
      <c r="CE3305">
        <v>100</v>
      </c>
    </row>
    <row r="3306" spans="1:83" x14ac:dyDescent="0.3">
      <c r="A3306">
        <v>414</v>
      </c>
      <c r="B3306" t="s">
        <v>390</v>
      </c>
      <c r="C3306" t="s">
        <v>198</v>
      </c>
      <c r="D3306" t="s">
        <v>54</v>
      </c>
      <c r="E3306" t="s">
        <v>24</v>
      </c>
      <c r="F3306" s="107">
        <v>45930</v>
      </c>
      <c r="G3306" t="s">
        <v>1667</v>
      </c>
      <c r="H3306" t="s">
        <v>3549</v>
      </c>
      <c r="I3306">
        <v>100</v>
      </c>
      <c r="J3306">
        <v>87.779998779296875</v>
      </c>
      <c r="CD3306">
        <v>79</v>
      </c>
      <c r="CE3306">
        <v>90</v>
      </c>
    </row>
    <row r="3307" spans="1:83" x14ac:dyDescent="0.3">
      <c r="A3307">
        <v>414</v>
      </c>
      <c r="B3307" t="s">
        <v>390</v>
      </c>
      <c r="C3307" t="s">
        <v>198</v>
      </c>
      <c r="D3307" t="s">
        <v>54</v>
      </c>
      <c r="E3307" t="s">
        <v>24</v>
      </c>
      <c r="F3307" s="107">
        <v>45930</v>
      </c>
      <c r="G3307" t="s">
        <v>1667</v>
      </c>
      <c r="H3307" t="s">
        <v>3550</v>
      </c>
      <c r="I3307">
        <v>100</v>
      </c>
      <c r="J3307">
        <v>102.0400009155273</v>
      </c>
      <c r="CD3307">
        <v>100</v>
      </c>
      <c r="CE3307">
        <v>98</v>
      </c>
    </row>
    <row r="3308" spans="1:83" x14ac:dyDescent="0.3">
      <c r="A3308">
        <v>414</v>
      </c>
      <c r="B3308" t="s">
        <v>390</v>
      </c>
      <c r="C3308" t="s">
        <v>198</v>
      </c>
      <c r="D3308" t="s">
        <v>54</v>
      </c>
      <c r="E3308" t="s">
        <v>24</v>
      </c>
      <c r="F3308" s="107">
        <v>45930</v>
      </c>
      <c r="G3308" t="s">
        <v>1667</v>
      </c>
      <c r="H3308" t="s">
        <v>3551</v>
      </c>
      <c r="I3308">
        <v>100</v>
      </c>
      <c r="J3308">
        <v>99.889999389648438</v>
      </c>
      <c r="CD3308">
        <v>87.9</v>
      </c>
      <c r="CE3308">
        <v>88</v>
      </c>
    </row>
    <row r="3309" spans="1:83" x14ac:dyDescent="0.3">
      <c r="A3309">
        <v>414</v>
      </c>
      <c r="B3309" t="s">
        <v>390</v>
      </c>
      <c r="C3309" t="s">
        <v>198</v>
      </c>
      <c r="D3309" t="s">
        <v>54</v>
      </c>
      <c r="E3309" t="s">
        <v>24</v>
      </c>
      <c r="F3309" s="107">
        <v>45930</v>
      </c>
      <c r="G3309" t="s">
        <v>1667</v>
      </c>
      <c r="H3309" t="s">
        <v>3553</v>
      </c>
      <c r="I3309">
        <v>100</v>
      </c>
      <c r="J3309">
        <v>105.2600021362305</v>
      </c>
      <c r="CD3309">
        <v>100</v>
      </c>
      <c r="CE3309">
        <v>95</v>
      </c>
    </row>
    <row r="3310" spans="1:83" x14ac:dyDescent="0.3">
      <c r="A3310">
        <v>414</v>
      </c>
      <c r="B3310" t="s">
        <v>390</v>
      </c>
      <c r="C3310" t="s">
        <v>198</v>
      </c>
      <c r="D3310" t="s">
        <v>54</v>
      </c>
      <c r="E3310" t="s">
        <v>24</v>
      </c>
      <c r="F3310" s="107">
        <v>45930</v>
      </c>
      <c r="G3310" t="s">
        <v>1667</v>
      </c>
      <c r="H3310" t="s">
        <v>3554</v>
      </c>
      <c r="I3310">
        <v>100</v>
      </c>
      <c r="J3310">
        <v>93.099998474121094</v>
      </c>
      <c r="CD3310">
        <v>81</v>
      </c>
      <c r="CE3310">
        <v>87</v>
      </c>
    </row>
    <row r="3311" spans="1:83" x14ac:dyDescent="0.3">
      <c r="A3311">
        <v>414</v>
      </c>
      <c r="B3311" t="s">
        <v>390</v>
      </c>
      <c r="C3311" t="s">
        <v>198</v>
      </c>
      <c r="D3311" t="s">
        <v>54</v>
      </c>
      <c r="E3311" t="s">
        <v>24</v>
      </c>
      <c r="F3311" s="107">
        <v>45930</v>
      </c>
      <c r="G3311" t="s">
        <v>1667</v>
      </c>
      <c r="H3311" t="s">
        <v>3679</v>
      </c>
      <c r="I3311">
        <v>100</v>
      </c>
      <c r="J3311">
        <v>92.680000305175781</v>
      </c>
      <c r="CD3311">
        <v>76</v>
      </c>
      <c r="CE3311">
        <v>82</v>
      </c>
    </row>
    <row r="3312" spans="1:83" x14ac:dyDescent="0.3">
      <c r="A3312">
        <v>414</v>
      </c>
      <c r="B3312" t="s">
        <v>390</v>
      </c>
      <c r="C3312" t="s">
        <v>198</v>
      </c>
      <c r="D3312" t="s">
        <v>54</v>
      </c>
      <c r="E3312" t="s">
        <v>24</v>
      </c>
      <c r="F3312" s="107">
        <v>45930</v>
      </c>
      <c r="G3312" t="s">
        <v>1667</v>
      </c>
      <c r="H3312" t="s">
        <v>3552</v>
      </c>
      <c r="I3312">
        <v>100</v>
      </c>
      <c r="J3312">
        <v>77.779998779296875</v>
      </c>
      <c r="CD3312">
        <v>63</v>
      </c>
      <c r="CE3312">
        <v>81</v>
      </c>
    </row>
    <row r="3313" spans="1:87" x14ac:dyDescent="0.3">
      <c r="A3313">
        <v>415</v>
      </c>
      <c r="B3313" t="s">
        <v>391</v>
      </c>
      <c r="C3313" t="s">
        <v>198</v>
      </c>
      <c r="D3313" t="s">
        <v>54</v>
      </c>
      <c r="E3313" t="s">
        <v>24</v>
      </c>
      <c r="F3313" s="107">
        <v>45930</v>
      </c>
      <c r="G3313" t="s">
        <v>1683</v>
      </c>
      <c r="H3313" t="s">
        <v>3556</v>
      </c>
      <c r="I3313">
        <v>100</v>
      </c>
      <c r="J3313">
        <v>98.900001525878906</v>
      </c>
      <c r="CF3313">
        <v>90</v>
      </c>
      <c r="CG3313">
        <v>91</v>
      </c>
    </row>
    <row r="3314" spans="1:87" x14ac:dyDescent="0.3">
      <c r="A3314">
        <v>415</v>
      </c>
      <c r="B3314" t="s">
        <v>391</v>
      </c>
      <c r="C3314" t="s">
        <v>198</v>
      </c>
      <c r="D3314" t="s">
        <v>54</v>
      </c>
      <c r="E3314" t="s">
        <v>24</v>
      </c>
      <c r="F3314" s="107">
        <v>45930</v>
      </c>
      <c r="G3314" t="s">
        <v>1683</v>
      </c>
      <c r="H3314" t="s">
        <v>3557</v>
      </c>
      <c r="I3314">
        <v>100</v>
      </c>
      <c r="J3314">
        <v>89.800003051757813</v>
      </c>
      <c r="CF3314">
        <v>88</v>
      </c>
      <c r="CG3314">
        <v>98</v>
      </c>
    </row>
    <row r="3315" spans="1:87" x14ac:dyDescent="0.3">
      <c r="A3315">
        <v>415</v>
      </c>
      <c r="B3315" t="s">
        <v>391</v>
      </c>
      <c r="C3315" t="s">
        <v>198</v>
      </c>
      <c r="D3315" t="s">
        <v>54</v>
      </c>
      <c r="E3315" t="s">
        <v>24</v>
      </c>
      <c r="F3315" s="107">
        <v>45930</v>
      </c>
      <c r="G3315" t="s">
        <v>1683</v>
      </c>
      <c r="H3315" t="s">
        <v>3558</v>
      </c>
      <c r="I3315">
        <v>100</v>
      </c>
      <c r="J3315">
        <v>86.169998168945313</v>
      </c>
      <c r="CF3315">
        <v>81</v>
      </c>
      <c r="CG3315">
        <v>94</v>
      </c>
    </row>
    <row r="3316" spans="1:87" x14ac:dyDescent="0.3">
      <c r="A3316">
        <v>415</v>
      </c>
      <c r="B3316" t="s">
        <v>391</v>
      </c>
      <c r="C3316" t="s">
        <v>198</v>
      </c>
      <c r="D3316" t="s">
        <v>54</v>
      </c>
      <c r="E3316" t="s">
        <v>24</v>
      </c>
      <c r="F3316" s="107">
        <v>45930</v>
      </c>
      <c r="G3316" t="s">
        <v>1683</v>
      </c>
      <c r="H3316" t="s">
        <v>3559</v>
      </c>
      <c r="I3316">
        <v>100</v>
      </c>
      <c r="J3316">
        <v>119.61000061035161</v>
      </c>
      <c r="CF3316">
        <v>61</v>
      </c>
      <c r="CG3316">
        <v>51</v>
      </c>
    </row>
    <row r="3317" spans="1:87" x14ac:dyDescent="0.3">
      <c r="A3317">
        <v>415</v>
      </c>
      <c r="B3317" t="s">
        <v>391</v>
      </c>
      <c r="C3317" t="s">
        <v>198</v>
      </c>
      <c r="D3317" t="s">
        <v>54</v>
      </c>
      <c r="E3317" t="s">
        <v>24</v>
      </c>
      <c r="F3317" s="107">
        <v>45930</v>
      </c>
      <c r="G3317" t="s">
        <v>1683</v>
      </c>
      <c r="H3317" t="s">
        <v>3560</v>
      </c>
      <c r="I3317">
        <v>100</v>
      </c>
      <c r="J3317">
        <v>98.919998168945313</v>
      </c>
      <c r="CF3317">
        <v>92</v>
      </c>
      <c r="CG3317">
        <v>93</v>
      </c>
    </row>
    <row r="3318" spans="1:87" x14ac:dyDescent="0.3">
      <c r="A3318">
        <v>415</v>
      </c>
      <c r="B3318" t="s">
        <v>391</v>
      </c>
      <c r="C3318" t="s">
        <v>198</v>
      </c>
      <c r="D3318" t="s">
        <v>54</v>
      </c>
      <c r="E3318" t="s">
        <v>24</v>
      </c>
      <c r="F3318" s="107">
        <v>45930</v>
      </c>
      <c r="G3318" t="s">
        <v>1683</v>
      </c>
      <c r="H3318" t="s">
        <v>3561</v>
      </c>
      <c r="I3318">
        <v>100</v>
      </c>
      <c r="J3318">
        <v>101.11000061035161</v>
      </c>
      <c r="CF3318">
        <v>91</v>
      </c>
      <c r="CG3318">
        <v>90</v>
      </c>
    </row>
    <row r="3319" spans="1:87" x14ac:dyDescent="0.3">
      <c r="A3319">
        <v>415</v>
      </c>
      <c r="B3319" t="s">
        <v>391</v>
      </c>
      <c r="C3319" t="s">
        <v>198</v>
      </c>
      <c r="D3319" t="s">
        <v>54</v>
      </c>
      <c r="E3319" t="s">
        <v>24</v>
      </c>
      <c r="F3319" s="107">
        <v>45930</v>
      </c>
      <c r="G3319" t="s">
        <v>1683</v>
      </c>
      <c r="H3319" t="s">
        <v>3562</v>
      </c>
      <c r="I3319">
        <v>100</v>
      </c>
      <c r="J3319">
        <v>82.470001220703125</v>
      </c>
      <c r="CF3319">
        <v>80</v>
      </c>
      <c r="CG3319">
        <v>97</v>
      </c>
    </row>
    <row r="3320" spans="1:87" x14ac:dyDescent="0.3">
      <c r="A3320">
        <v>415</v>
      </c>
      <c r="B3320" t="s">
        <v>391</v>
      </c>
      <c r="C3320" t="s">
        <v>198</v>
      </c>
      <c r="D3320" t="s">
        <v>54</v>
      </c>
      <c r="E3320" t="s">
        <v>24</v>
      </c>
      <c r="F3320" s="107">
        <v>45930</v>
      </c>
      <c r="G3320" t="s">
        <v>1683</v>
      </c>
      <c r="H3320" t="s">
        <v>3648</v>
      </c>
      <c r="I3320">
        <v>100</v>
      </c>
      <c r="J3320">
        <v>90.430000305175781</v>
      </c>
      <c r="CF3320">
        <v>85</v>
      </c>
      <c r="CG3320">
        <v>94</v>
      </c>
    </row>
    <row r="3321" spans="1:87" x14ac:dyDescent="0.3">
      <c r="A3321">
        <v>415</v>
      </c>
      <c r="B3321" t="s">
        <v>391</v>
      </c>
      <c r="C3321" t="s">
        <v>198</v>
      </c>
      <c r="D3321" t="s">
        <v>54</v>
      </c>
      <c r="E3321" t="s">
        <v>24</v>
      </c>
      <c r="F3321" s="107">
        <v>45930</v>
      </c>
      <c r="G3321" t="s">
        <v>1683</v>
      </c>
      <c r="H3321" t="s">
        <v>3683</v>
      </c>
      <c r="I3321">
        <v>100</v>
      </c>
      <c r="J3321">
        <v>0</v>
      </c>
      <c r="CF3321">
        <v>0</v>
      </c>
      <c r="CG3321">
        <v>0</v>
      </c>
    </row>
    <row r="3322" spans="1:87" x14ac:dyDescent="0.3">
      <c r="A3322">
        <v>415</v>
      </c>
      <c r="B3322" t="s">
        <v>391</v>
      </c>
      <c r="C3322" t="s">
        <v>198</v>
      </c>
      <c r="D3322" t="s">
        <v>54</v>
      </c>
      <c r="E3322" t="s">
        <v>24</v>
      </c>
      <c r="F3322" s="107">
        <v>45930</v>
      </c>
      <c r="G3322" t="s">
        <v>1683</v>
      </c>
      <c r="H3322" t="s">
        <v>3681</v>
      </c>
      <c r="I3322">
        <v>100</v>
      </c>
      <c r="J3322">
        <v>90.319999694824219</v>
      </c>
      <c r="CF3322">
        <v>84</v>
      </c>
      <c r="CG3322">
        <v>93</v>
      </c>
    </row>
    <row r="3323" spans="1:87" x14ac:dyDescent="0.3">
      <c r="A3323">
        <v>415</v>
      </c>
      <c r="B3323" t="s">
        <v>391</v>
      </c>
      <c r="C3323" t="s">
        <v>198</v>
      </c>
      <c r="D3323" t="s">
        <v>54</v>
      </c>
      <c r="E3323" t="s">
        <v>24</v>
      </c>
      <c r="F3323" s="107">
        <v>45930</v>
      </c>
      <c r="G3323" t="s">
        <v>1683</v>
      </c>
      <c r="H3323" t="s">
        <v>3686</v>
      </c>
      <c r="I3323">
        <v>100</v>
      </c>
      <c r="J3323">
        <v>102.05999755859381</v>
      </c>
      <c r="CF3323">
        <v>99</v>
      </c>
      <c r="CG3323">
        <v>97</v>
      </c>
    </row>
    <row r="3324" spans="1:87" x14ac:dyDescent="0.3">
      <c r="A3324">
        <v>415</v>
      </c>
      <c r="B3324" t="s">
        <v>391</v>
      </c>
      <c r="C3324" t="s">
        <v>198</v>
      </c>
      <c r="D3324" t="s">
        <v>54</v>
      </c>
      <c r="E3324" t="s">
        <v>24</v>
      </c>
      <c r="F3324" s="107">
        <v>45930</v>
      </c>
      <c r="G3324" t="s">
        <v>1683</v>
      </c>
      <c r="H3324" t="s">
        <v>3684</v>
      </c>
      <c r="I3324">
        <v>100</v>
      </c>
      <c r="J3324">
        <v>94.680000305175781</v>
      </c>
      <c r="CF3324">
        <v>89</v>
      </c>
      <c r="CG3324">
        <v>94</v>
      </c>
    </row>
    <row r="3325" spans="1:87" x14ac:dyDescent="0.3">
      <c r="A3325">
        <v>415</v>
      </c>
      <c r="B3325" t="s">
        <v>391</v>
      </c>
      <c r="C3325" t="s">
        <v>198</v>
      </c>
      <c r="D3325" t="s">
        <v>54</v>
      </c>
      <c r="E3325" t="s">
        <v>24</v>
      </c>
      <c r="F3325" s="107">
        <v>45930</v>
      </c>
      <c r="G3325" t="s">
        <v>1683</v>
      </c>
      <c r="H3325" t="s">
        <v>3682</v>
      </c>
      <c r="I3325">
        <v>100</v>
      </c>
      <c r="J3325">
        <v>96</v>
      </c>
      <c r="CF3325">
        <v>96</v>
      </c>
      <c r="CG3325">
        <v>100</v>
      </c>
    </row>
    <row r="3326" spans="1:87" x14ac:dyDescent="0.3">
      <c r="A3326">
        <v>415</v>
      </c>
      <c r="B3326" t="s">
        <v>391</v>
      </c>
      <c r="C3326" t="s">
        <v>198</v>
      </c>
      <c r="D3326" t="s">
        <v>54</v>
      </c>
      <c r="E3326" t="s">
        <v>24</v>
      </c>
      <c r="F3326" s="107">
        <v>45930</v>
      </c>
      <c r="G3326" t="s">
        <v>1683</v>
      </c>
      <c r="H3326" t="s">
        <v>3685</v>
      </c>
      <c r="I3326">
        <v>100</v>
      </c>
      <c r="J3326">
        <v>91.75</v>
      </c>
      <c r="CF3326">
        <v>89</v>
      </c>
      <c r="CG3326">
        <v>97</v>
      </c>
    </row>
    <row r="3327" spans="1:87" x14ac:dyDescent="0.3">
      <c r="A3327">
        <v>416</v>
      </c>
      <c r="B3327" t="s">
        <v>392</v>
      </c>
      <c r="C3327" t="s">
        <v>198</v>
      </c>
      <c r="D3327" t="s">
        <v>54</v>
      </c>
      <c r="E3327" t="s">
        <v>24</v>
      </c>
      <c r="F3327" s="107">
        <v>45930</v>
      </c>
      <c r="G3327" t="s">
        <v>1699</v>
      </c>
      <c r="H3327" t="s">
        <v>3564</v>
      </c>
      <c r="I3327">
        <v>100</v>
      </c>
      <c r="J3327">
        <v>100</v>
      </c>
      <c r="CH3327">
        <v>95</v>
      </c>
      <c r="CI3327">
        <v>95</v>
      </c>
    </row>
    <row r="3328" spans="1:87" x14ac:dyDescent="0.3">
      <c r="A3328">
        <v>416</v>
      </c>
      <c r="B3328" t="s">
        <v>392</v>
      </c>
      <c r="C3328" t="s">
        <v>198</v>
      </c>
      <c r="D3328" t="s">
        <v>54</v>
      </c>
      <c r="E3328" t="s">
        <v>24</v>
      </c>
      <c r="F3328" s="107">
        <v>45930</v>
      </c>
      <c r="G3328" t="s">
        <v>1699</v>
      </c>
      <c r="H3328" t="s">
        <v>3565</v>
      </c>
      <c r="I3328">
        <v>100</v>
      </c>
      <c r="J3328">
        <v>88</v>
      </c>
      <c r="CH3328">
        <v>88</v>
      </c>
      <c r="CI3328">
        <v>100</v>
      </c>
    </row>
    <row r="3329" spans="1:91" x14ac:dyDescent="0.3">
      <c r="A3329">
        <v>416</v>
      </c>
      <c r="B3329" t="s">
        <v>392</v>
      </c>
      <c r="C3329" t="s">
        <v>198</v>
      </c>
      <c r="D3329" t="s">
        <v>54</v>
      </c>
      <c r="E3329" t="s">
        <v>24</v>
      </c>
      <c r="F3329" s="107">
        <v>45930</v>
      </c>
      <c r="G3329" t="s">
        <v>1699</v>
      </c>
      <c r="H3329" t="s">
        <v>3689</v>
      </c>
      <c r="I3329">
        <v>100</v>
      </c>
      <c r="J3329">
        <v>98</v>
      </c>
      <c r="CH3329">
        <v>98</v>
      </c>
      <c r="CI3329">
        <v>100</v>
      </c>
    </row>
    <row r="3330" spans="1:91" x14ac:dyDescent="0.3">
      <c r="A3330">
        <v>416</v>
      </c>
      <c r="B3330" t="s">
        <v>392</v>
      </c>
      <c r="C3330" t="s">
        <v>198</v>
      </c>
      <c r="D3330" t="s">
        <v>54</v>
      </c>
      <c r="E3330" t="s">
        <v>24</v>
      </c>
      <c r="F3330" s="107">
        <v>45930</v>
      </c>
      <c r="G3330" t="s">
        <v>1699</v>
      </c>
      <c r="H3330" t="s">
        <v>3690</v>
      </c>
      <c r="I3330">
        <v>100</v>
      </c>
      <c r="J3330">
        <v>105.2600021362305</v>
      </c>
      <c r="CH3330">
        <v>100</v>
      </c>
      <c r="CI3330">
        <v>95</v>
      </c>
    </row>
    <row r="3331" spans="1:91" x14ac:dyDescent="0.3">
      <c r="A3331">
        <v>416</v>
      </c>
      <c r="B3331" t="s">
        <v>392</v>
      </c>
      <c r="C3331" t="s">
        <v>198</v>
      </c>
      <c r="D3331" t="s">
        <v>54</v>
      </c>
      <c r="E3331" t="s">
        <v>24</v>
      </c>
      <c r="F3331" s="107">
        <v>45930</v>
      </c>
      <c r="G3331" t="s">
        <v>1699</v>
      </c>
      <c r="H3331" t="s">
        <v>3691</v>
      </c>
      <c r="I3331">
        <v>100</v>
      </c>
      <c r="J3331">
        <v>87.629997253417969</v>
      </c>
      <c r="CH3331">
        <v>85</v>
      </c>
      <c r="CI3331">
        <v>97</v>
      </c>
    </row>
    <row r="3332" spans="1:91" x14ac:dyDescent="0.3">
      <c r="A3332">
        <v>416</v>
      </c>
      <c r="B3332" t="s">
        <v>392</v>
      </c>
      <c r="C3332" t="s">
        <v>198</v>
      </c>
      <c r="D3332" t="s">
        <v>54</v>
      </c>
      <c r="E3332" t="s">
        <v>24</v>
      </c>
      <c r="F3332" s="107">
        <v>45930</v>
      </c>
      <c r="G3332" t="s">
        <v>1699</v>
      </c>
      <c r="H3332" t="s">
        <v>3688</v>
      </c>
      <c r="I3332">
        <v>100</v>
      </c>
      <c r="J3332">
        <v>100</v>
      </c>
      <c r="CH3332">
        <v>100</v>
      </c>
      <c r="CI3332">
        <v>100</v>
      </c>
    </row>
    <row r="3333" spans="1:91" x14ac:dyDescent="0.3">
      <c r="A3333">
        <v>417</v>
      </c>
      <c r="B3333" t="s">
        <v>393</v>
      </c>
      <c r="C3333" t="s">
        <v>198</v>
      </c>
      <c r="D3333" t="s">
        <v>54</v>
      </c>
      <c r="E3333" t="s">
        <v>24</v>
      </c>
      <c r="F3333" s="107">
        <v>45930</v>
      </c>
      <c r="G3333" t="s">
        <v>1715</v>
      </c>
      <c r="H3333" t="s">
        <v>3567</v>
      </c>
      <c r="I3333">
        <v>100</v>
      </c>
      <c r="J3333">
        <v>98.949996948242188</v>
      </c>
      <c r="CJ3333">
        <v>94</v>
      </c>
      <c r="CK3333">
        <v>95</v>
      </c>
    </row>
    <row r="3334" spans="1:91" x14ac:dyDescent="0.3">
      <c r="A3334">
        <v>417</v>
      </c>
      <c r="B3334" t="s">
        <v>393</v>
      </c>
      <c r="C3334" t="s">
        <v>198</v>
      </c>
      <c r="D3334" t="s">
        <v>54</v>
      </c>
      <c r="E3334" t="s">
        <v>24</v>
      </c>
      <c r="F3334" s="107">
        <v>45930</v>
      </c>
      <c r="G3334" t="s">
        <v>1715</v>
      </c>
      <c r="H3334" t="s">
        <v>3568</v>
      </c>
      <c r="I3334">
        <v>100</v>
      </c>
      <c r="J3334">
        <v>82.610000610351563</v>
      </c>
      <c r="CJ3334">
        <v>76</v>
      </c>
      <c r="CK3334">
        <v>92</v>
      </c>
    </row>
    <row r="3335" spans="1:91" x14ac:dyDescent="0.3">
      <c r="A3335">
        <v>417</v>
      </c>
      <c r="B3335" t="s">
        <v>393</v>
      </c>
      <c r="C3335" t="s">
        <v>198</v>
      </c>
      <c r="D3335" t="s">
        <v>54</v>
      </c>
      <c r="E3335" t="s">
        <v>24</v>
      </c>
      <c r="F3335" s="107">
        <v>45930</v>
      </c>
      <c r="G3335" t="s">
        <v>1715</v>
      </c>
      <c r="H3335" t="s">
        <v>3569</v>
      </c>
      <c r="I3335">
        <v>100</v>
      </c>
      <c r="J3335">
        <v>104.44000244140619</v>
      </c>
      <c r="CJ3335">
        <v>94</v>
      </c>
      <c r="CK3335">
        <v>90</v>
      </c>
    </row>
    <row r="3336" spans="1:91" x14ac:dyDescent="0.3">
      <c r="A3336">
        <v>417</v>
      </c>
      <c r="B3336" t="s">
        <v>393</v>
      </c>
      <c r="C3336" t="s">
        <v>198</v>
      </c>
      <c r="D3336" t="s">
        <v>54</v>
      </c>
      <c r="E3336" t="s">
        <v>24</v>
      </c>
      <c r="F3336" s="107">
        <v>45930</v>
      </c>
      <c r="G3336" t="s">
        <v>1715</v>
      </c>
      <c r="H3336" t="s">
        <v>3570</v>
      </c>
      <c r="I3336">
        <v>100</v>
      </c>
      <c r="J3336">
        <v>101.120002746582</v>
      </c>
      <c r="CJ3336">
        <v>90</v>
      </c>
      <c r="CK3336">
        <v>89</v>
      </c>
    </row>
    <row r="3337" spans="1:91" x14ac:dyDescent="0.3">
      <c r="A3337">
        <v>417</v>
      </c>
      <c r="B3337" t="s">
        <v>393</v>
      </c>
      <c r="C3337" t="s">
        <v>198</v>
      </c>
      <c r="D3337" t="s">
        <v>54</v>
      </c>
      <c r="E3337" t="s">
        <v>24</v>
      </c>
      <c r="F3337" s="107">
        <v>45930</v>
      </c>
      <c r="G3337" t="s">
        <v>1715</v>
      </c>
      <c r="H3337" t="s">
        <v>3572</v>
      </c>
      <c r="I3337">
        <v>100</v>
      </c>
      <c r="J3337">
        <v>104.65000152587891</v>
      </c>
      <c r="CJ3337">
        <v>90</v>
      </c>
      <c r="CK3337">
        <v>86</v>
      </c>
    </row>
    <row r="3338" spans="1:91" x14ac:dyDescent="0.3">
      <c r="A3338">
        <v>417</v>
      </c>
      <c r="B3338" t="s">
        <v>393</v>
      </c>
      <c r="C3338" t="s">
        <v>198</v>
      </c>
      <c r="D3338" t="s">
        <v>54</v>
      </c>
      <c r="E3338" t="s">
        <v>24</v>
      </c>
      <c r="F3338" s="107">
        <v>45930</v>
      </c>
      <c r="G3338" t="s">
        <v>1715</v>
      </c>
      <c r="H3338" t="s">
        <v>3571</v>
      </c>
      <c r="I3338">
        <v>100</v>
      </c>
      <c r="J3338">
        <v>104.2600021362305</v>
      </c>
      <c r="CJ3338">
        <v>98</v>
      </c>
      <c r="CK3338">
        <v>94</v>
      </c>
    </row>
    <row r="3339" spans="1:91" x14ac:dyDescent="0.3">
      <c r="A3339">
        <v>418</v>
      </c>
      <c r="B3339" t="s">
        <v>394</v>
      </c>
      <c r="C3339" t="s">
        <v>198</v>
      </c>
      <c r="D3339" t="s">
        <v>54</v>
      </c>
      <c r="E3339" t="s">
        <v>24</v>
      </c>
      <c r="F3339" s="107">
        <v>45930</v>
      </c>
      <c r="G3339" t="s">
        <v>1731</v>
      </c>
      <c r="H3339" t="s">
        <v>3574</v>
      </c>
      <c r="I3339">
        <v>100</v>
      </c>
      <c r="J3339">
        <v>107.23000335693359</v>
      </c>
      <c r="CL3339">
        <v>89</v>
      </c>
      <c r="CM3339">
        <v>83</v>
      </c>
    </row>
    <row r="3340" spans="1:91" x14ac:dyDescent="0.3">
      <c r="A3340">
        <v>418</v>
      </c>
      <c r="B3340" t="s">
        <v>394</v>
      </c>
      <c r="C3340" t="s">
        <v>198</v>
      </c>
      <c r="D3340" t="s">
        <v>54</v>
      </c>
      <c r="E3340" t="s">
        <v>24</v>
      </c>
      <c r="F3340" s="107">
        <v>45930</v>
      </c>
      <c r="G3340" t="s">
        <v>1731</v>
      </c>
      <c r="H3340" t="s">
        <v>3575</v>
      </c>
      <c r="I3340">
        <v>100</v>
      </c>
      <c r="J3340">
        <v>81.519996643066406</v>
      </c>
      <c r="CL3340">
        <v>75</v>
      </c>
      <c r="CM3340">
        <v>92</v>
      </c>
    </row>
    <row r="3341" spans="1:91" x14ac:dyDescent="0.3">
      <c r="A3341">
        <v>418</v>
      </c>
      <c r="B3341" t="s">
        <v>394</v>
      </c>
      <c r="C3341" t="s">
        <v>198</v>
      </c>
      <c r="D3341" t="s">
        <v>54</v>
      </c>
      <c r="E3341" t="s">
        <v>24</v>
      </c>
      <c r="F3341" s="107">
        <v>45930</v>
      </c>
      <c r="G3341" t="s">
        <v>1731</v>
      </c>
      <c r="H3341" t="s">
        <v>3576</v>
      </c>
      <c r="I3341">
        <v>100</v>
      </c>
      <c r="J3341">
        <v>91.75</v>
      </c>
      <c r="CL3341">
        <v>89</v>
      </c>
      <c r="CM3341">
        <v>97</v>
      </c>
    </row>
    <row r="3342" spans="1:91" x14ac:dyDescent="0.3">
      <c r="A3342">
        <v>418</v>
      </c>
      <c r="B3342" t="s">
        <v>394</v>
      </c>
      <c r="C3342" t="s">
        <v>198</v>
      </c>
      <c r="D3342" t="s">
        <v>54</v>
      </c>
      <c r="E3342" t="s">
        <v>24</v>
      </c>
      <c r="F3342" s="107">
        <v>45930</v>
      </c>
      <c r="G3342" t="s">
        <v>1731</v>
      </c>
      <c r="H3342" t="s">
        <v>3577</v>
      </c>
      <c r="I3342">
        <v>100</v>
      </c>
      <c r="J3342">
        <v>101.09999847412109</v>
      </c>
      <c r="CL3342">
        <v>92</v>
      </c>
      <c r="CM3342">
        <v>91</v>
      </c>
    </row>
    <row r="3343" spans="1:91" x14ac:dyDescent="0.3">
      <c r="A3343">
        <v>418</v>
      </c>
      <c r="B3343" t="s">
        <v>394</v>
      </c>
      <c r="C3343" t="s">
        <v>198</v>
      </c>
      <c r="D3343" t="s">
        <v>54</v>
      </c>
      <c r="E3343" t="s">
        <v>24</v>
      </c>
      <c r="F3343" s="107">
        <v>45930</v>
      </c>
      <c r="G3343" t="s">
        <v>1731</v>
      </c>
      <c r="H3343" t="s">
        <v>3578</v>
      </c>
      <c r="I3343">
        <v>100</v>
      </c>
      <c r="J3343">
        <v>0</v>
      </c>
      <c r="CL3343">
        <v>0</v>
      </c>
      <c r="CM3343">
        <v>0</v>
      </c>
    </row>
    <row r="3344" spans="1:91" x14ac:dyDescent="0.3">
      <c r="A3344">
        <v>418</v>
      </c>
      <c r="B3344" t="s">
        <v>394</v>
      </c>
      <c r="C3344" t="s">
        <v>198</v>
      </c>
      <c r="D3344" t="s">
        <v>54</v>
      </c>
      <c r="E3344" t="s">
        <v>24</v>
      </c>
      <c r="F3344" s="107">
        <v>45930</v>
      </c>
      <c r="G3344" t="s">
        <v>1731</v>
      </c>
      <c r="H3344" t="s">
        <v>3579</v>
      </c>
      <c r="I3344">
        <v>100</v>
      </c>
      <c r="J3344">
        <v>81.519996643066406</v>
      </c>
      <c r="CL3344">
        <v>75</v>
      </c>
      <c r="CM3344">
        <v>92</v>
      </c>
    </row>
    <row r="3345" spans="1:98" x14ac:dyDescent="0.3">
      <c r="A3345">
        <v>418</v>
      </c>
      <c r="B3345" t="s">
        <v>394</v>
      </c>
      <c r="C3345" t="s">
        <v>198</v>
      </c>
      <c r="D3345" t="s">
        <v>54</v>
      </c>
      <c r="E3345" t="s">
        <v>24</v>
      </c>
      <c r="F3345" s="107">
        <v>45930</v>
      </c>
      <c r="G3345" t="s">
        <v>1731</v>
      </c>
      <c r="H3345" t="s">
        <v>3580</v>
      </c>
      <c r="I3345">
        <v>100</v>
      </c>
      <c r="J3345">
        <v>90.720001220703125</v>
      </c>
      <c r="CL3345">
        <v>88</v>
      </c>
      <c r="CM3345">
        <v>97</v>
      </c>
    </row>
    <row r="3346" spans="1:98" x14ac:dyDescent="0.3">
      <c r="A3346">
        <v>418</v>
      </c>
      <c r="B3346" t="s">
        <v>394</v>
      </c>
      <c r="C3346" t="s">
        <v>198</v>
      </c>
      <c r="D3346" t="s">
        <v>54</v>
      </c>
      <c r="E3346" t="s">
        <v>24</v>
      </c>
      <c r="F3346" s="107">
        <v>45930</v>
      </c>
      <c r="G3346" t="s">
        <v>1731</v>
      </c>
      <c r="H3346" t="s">
        <v>3581</v>
      </c>
      <c r="I3346">
        <v>100</v>
      </c>
      <c r="J3346">
        <v>96.839996337890625</v>
      </c>
      <c r="CL3346">
        <v>92</v>
      </c>
      <c r="CM3346">
        <v>95</v>
      </c>
    </row>
    <row r="3347" spans="1:98" x14ac:dyDescent="0.3">
      <c r="A3347">
        <v>418</v>
      </c>
      <c r="B3347" t="s">
        <v>394</v>
      </c>
      <c r="C3347" t="s">
        <v>198</v>
      </c>
      <c r="D3347" t="s">
        <v>54</v>
      </c>
      <c r="E3347" t="s">
        <v>24</v>
      </c>
      <c r="F3347" s="107">
        <v>45930</v>
      </c>
      <c r="G3347" t="s">
        <v>1731</v>
      </c>
      <c r="H3347" t="s">
        <v>3525</v>
      </c>
      <c r="I3347">
        <v>100</v>
      </c>
      <c r="J3347">
        <v>101.0299987792969</v>
      </c>
      <c r="CL3347">
        <v>98</v>
      </c>
      <c r="CM3347">
        <v>97</v>
      </c>
    </row>
    <row r="3348" spans="1:98" x14ac:dyDescent="0.3">
      <c r="A3348">
        <v>420</v>
      </c>
      <c r="B3348" t="s">
        <v>396</v>
      </c>
      <c r="C3348" t="s">
        <v>198</v>
      </c>
      <c r="D3348" t="s">
        <v>54</v>
      </c>
      <c r="E3348" t="s">
        <v>24</v>
      </c>
      <c r="F3348" s="107">
        <v>45930</v>
      </c>
      <c r="G3348" t="s">
        <v>1748</v>
      </c>
      <c r="H3348" t="s">
        <v>3584</v>
      </c>
      <c r="I3348">
        <v>100</v>
      </c>
      <c r="J3348">
        <v>127.26999664306641</v>
      </c>
      <c r="CN3348">
        <v>84</v>
      </c>
      <c r="CO3348">
        <v>66</v>
      </c>
    </row>
    <row r="3349" spans="1:98" x14ac:dyDescent="0.3">
      <c r="A3349">
        <v>420</v>
      </c>
      <c r="B3349" t="s">
        <v>396</v>
      </c>
      <c r="C3349" t="s">
        <v>198</v>
      </c>
      <c r="D3349" t="s">
        <v>54</v>
      </c>
      <c r="E3349" t="s">
        <v>24</v>
      </c>
      <c r="F3349" s="107">
        <v>45930</v>
      </c>
      <c r="G3349" t="s">
        <v>1748</v>
      </c>
      <c r="H3349" t="s">
        <v>3585</v>
      </c>
      <c r="I3349">
        <v>100</v>
      </c>
      <c r="J3349">
        <v>97.830001831054688</v>
      </c>
      <c r="CN3349">
        <v>90</v>
      </c>
      <c r="CO3349">
        <v>92</v>
      </c>
    </row>
    <row r="3350" spans="1:98" x14ac:dyDescent="0.3">
      <c r="A3350">
        <v>420</v>
      </c>
      <c r="B3350" t="s">
        <v>396</v>
      </c>
      <c r="C3350" t="s">
        <v>198</v>
      </c>
      <c r="D3350" t="s">
        <v>54</v>
      </c>
      <c r="E3350" t="s">
        <v>24</v>
      </c>
      <c r="F3350" s="107">
        <v>45930</v>
      </c>
      <c r="G3350" t="s">
        <v>1748</v>
      </c>
      <c r="H3350" t="s">
        <v>3586</v>
      </c>
      <c r="I3350">
        <v>100</v>
      </c>
      <c r="J3350">
        <v>84.879997253417969</v>
      </c>
      <c r="CN3350">
        <v>73</v>
      </c>
      <c r="CO3350">
        <v>86</v>
      </c>
    </row>
    <row r="3351" spans="1:98" x14ac:dyDescent="0.3">
      <c r="A3351">
        <v>420</v>
      </c>
      <c r="B3351" t="s">
        <v>396</v>
      </c>
      <c r="C3351" t="s">
        <v>198</v>
      </c>
      <c r="D3351" t="s">
        <v>54</v>
      </c>
      <c r="E3351" t="s">
        <v>24</v>
      </c>
      <c r="F3351" s="107">
        <v>45930</v>
      </c>
      <c r="G3351" t="s">
        <v>1748</v>
      </c>
      <c r="H3351" t="s">
        <v>3587</v>
      </c>
      <c r="I3351">
        <v>100</v>
      </c>
      <c r="J3351">
        <v>95.790000915527344</v>
      </c>
      <c r="CN3351">
        <v>91</v>
      </c>
      <c r="CO3351">
        <v>95</v>
      </c>
    </row>
    <row r="3352" spans="1:98" x14ac:dyDescent="0.3">
      <c r="A3352">
        <v>420</v>
      </c>
      <c r="B3352" t="s">
        <v>396</v>
      </c>
      <c r="C3352" t="s">
        <v>198</v>
      </c>
      <c r="D3352" t="s">
        <v>54</v>
      </c>
      <c r="E3352" t="s">
        <v>24</v>
      </c>
      <c r="F3352" s="107">
        <v>45930</v>
      </c>
      <c r="G3352" t="s">
        <v>1748</v>
      </c>
      <c r="H3352" t="s">
        <v>661</v>
      </c>
      <c r="I3352">
        <v>100</v>
      </c>
      <c r="J3352">
        <v>100</v>
      </c>
      <c r="CN3352">
        <v>98</v>
      </c>
      <c r="CO3352">
        <v>98</v>
      </c>
    </row>
    <row r="3353" spans="1:98" x14ac:dyDescent="0.3">
      <c r="A3353">
        <v>420</v>
      </c>
      <c r="B3353" t="s">
        <v>396</v>
      </c>
      <c r="C3353" t="s">
        <v>198</v>
      </c>
      <c r="D3353" t="s">
        <v>54</v>
      </c>
      <c r="E3353" t="s">
        <v>24</v>
      </c>
      <c r="F3353" s="107">
        <v>45930</v>
      </c>
      <c r="G3353" t="s">
        <v>1748</v>
      </c>
      <c r="H3353" t="s">
        <v>3583</v>
      </c>
      <c r="I3353">
        <v>100</v>
      </c>
      <c r="J3353">
        <v>96</v>
      </c>
      <c r="CN3353">
        <v>72</v>
      </c>
      <c r="CO3353">
        <v>75</v>
      </c>
    </row>
    <row r="3354" spans="1:98" x14ac:dyDescent="0.3">
      <c r="A3354">
        <v>432</v>
      </c>
      <c r="B3354" t="s">
        <v>409</v>
      </c>
      <c r="C3354" t="s">
        <v>72</v>
      </c>
      <c r="D3354" t="s">
        <v>54</v>
      </c>
      <c r="E3354" t="s">
        <v>24</v>
      </c>
      <c r="F3354" s="107">
        <v>45930</v>
      </c>
      <c r="G3354" t="s">
        <v>1786</v>
      </c>
      <c r="H3354" t="s">
        <v>3625</v>
      </c>
      <c r="I3354">
        <v>90</v>
      </c>
      <c r="J3354">
        <v>100</v>
      </c>
      <c r="CS3354">
        <v>10</v>
      </c>
      <c r="CT3354">
        <v>10</v>
      </c>
    </row>
    <row r="3355" spans="1:98" x14ac:dyDescent="0.3">
      <c r="A3355">
        <v>432</v>
      </c>
      <c r="B3355" t="s">
        <v>409</v>
      </c>
      <c r="C3355" t="s">
        <v>72</v>
      </c>
      <c r="D3355" t="s">
        <v>54</v>
      </c>
      <c r="E3355" t="s">
        <v>24</v>
      </c>
      <c r="F3355" s="107">
        <v>45930</v>
      </c>
      <c r="G3355" t="s">
        <v>1786</v>
      </c>
      <c r="H3355" t="s">
        <v>3626</v>
      </c>
      <c r="I3355">
        <v>90</v>
      </c>
      <c r="J3355">
        <v>100</v>
      </c>
      <c r="CS3355">
        <v>13</v>
      </c>
      <c r="CT3355">
        <v>13</v>
      </c>
    </row>
    <row r="3356" spans="1:98" x14ac:dyDescent="0.3">
      <c r="A3356">
        <v>432</v>
      </c>
      <c r="B3356" t="s">
        <v>409</v>
      </c>
      <c r="C3356" t="s">
        <v>72</v>
      </c>
      <c r="D3356" t="s">
        <v>54</v>
      </c>
      <c r="E3356" t="s">
        <v>24</v>
      </c>
      <c r="F3356" s="107">
        <v>45930</v>
      </c>
      <c r="G3356" t="s">
        <v>1786</v>
      </c>
      <c r="H3356" t="s">
        <v>3627</v>
      </c>
      <c r="I3356">
        <v>90</v>
      </c>
      <c r="J3356">
        <v>100</v>
      </c>
      <c r="CS3356">
        <v>9</v>
      </c>
      <c r="CT3356">
        <v>9</v>
      </c>
    </row>
    <row r="3357" spans="1:98" x14ac:dyDescent="0.3">
      <c r="A3357">
        <v>432</v>
      </c>
      <c r="B3357" t="s">
        <v>409</v>
      </c>
      <c r="C3357" t="s">
        <v>72</v>
      </c>
      <c r="D3357" t="s">
        <v>54</v>
      </c>
      <c r="E3357" t="s">
        <v>24</v>
      </c>
      <c r="F3357" s="107">
        <v>45930</v>
      </c>
      <c r="G3357" t="s">
        <v>1786</v>
      </c>
      <c r="H3357" t="s">
        <v>3629</v>
      </c>
      <c r="I3357">
        <v>90</v>
      </c>
      <c r="J3357">
        <v>100</v>
      </c>
      <c r="CS3357">
        <v>18</v>
      </c>
      <c r="CT3357">
        <v>18</v>
      </c>
    </row>
    <row r="3358" spans="1:98" x14ac:dyDescent="0.3">
      <c r="A3358">
        <v>432</v>
      </c>
      <c r="B3358" t="s">
        <v>409</v>
      </c>
      <c r="C3358" t="s">
        <v>72</v>
      </c>
      <c r="D3358" t="s">
        <v>54</v>
      </c>
      <c r="E3358" t="s">
        <v>24</v>
      </c>
      <c r="F3358" s="107">
        <v>45930</v>
      </c>
      <c r="G3358" t="s">
        <v>1786</v>
      </c>
      <c r="H3358" t="s">
        <v>3630</v>
      </c>
      <c r="I3358">
        <v>90</v>
      </c>
      <c r="J3358">
        <v>100</v>
      </c>
      <c r="CS3358">
        <v>2</v>
      </c>
      <c r="CT3358">
        <v>2</v>
      </c>
    </row>
    <row r="3359" spans="1:98" x14ac:dyDescent="0.3">
      <c r="A3359">
        <v>432</v>
      </c>
      <c r="B3359" t="s">
        <v>409</v>
      </c>
      <c r="C3359" t="s">
        <v>72</v>
      </c>
      <c r="D3359" t="s">
        <v>54</v>
      </c>
      <c r="E3359" t="s">
        <v>24</v>
      </c>
      <c r="F3359" s="107">
        <v>45930</v>
      </c>
      <c r="G3359" t="s">
        <v>1786</v>
      </c>
      <c r="H3359" t="s">
        <v>3631</v>
      </c>
      <c r="I3359">
        <v>90</v>
      </c>
      <c r="J3359">
        <v>100</v>
      </c>
      <c r="CS3359">
        <v>5</v>
      </c>
      <c r="CT3359">
        <v>5</v>
      </c>
    </row>
    <row r="3360" spans="1:98" x14ac:dyDescent="0.3">
      <c r="A3360">
        <v>432</v>
      </c>
      <c r="B3360" t="s">
        <v>409</v>
      </c>
      <c r="C3360" t="s">
        <v>72</v>
      </c>
      <c r="D3360" t="s">
        <v>54</v>
      </c>
      <c r="E3360" t="s">
        <v>24</v>
      </c>
      <c r="F3360" s="107">
        <v>45930</v>
      </c>
      <c r="G3360" t="s">
        <v>1786</v>
      </c>
      <c r="H3360" t="s">
        <v>3632</v>
      </c>
      <c r="I3360">
        <v>90</v>
      </c>
      <c r="J3360">
        <v>100</v>
      </c>
      <c r="CS3360">
        <v>9</v>
      </c>
      <c r="CT3360">
        <v>9</v>
      </c>
    </row>
    <row r="3361" spans="1:132" x14ac:dyDescent="0.3">
      <c r="A3361">
        <v>432</v>
      </c>
      <c r="B3361" t="s">
        <v>409</v>
      </c>
      <c r="C3361" t="s">
        <v>72</v>
      </c>
      <c r="D3361" t="s">
        <v>54</v>
      </c>
      <c r="E3361" t="s">
        <v>24</v>
      </c>
      <c r="F3361" s="107">
        <v>45930</v>
      </c>
      <c r="G3361" t="s">
        <v>1786</v>
      </c>
      <c r="H3361" t="s">
        <v>3633</v>
      </c>
      <c r="I3361">
        <v>90</v>
      </c>
      <c r="J3361">
        <v>100</v>
      </c>
      <c r="CS3361">
        <v>20</v>
      </c>
      <c r="CT3361">
        <v>20</v>
      </c>
    </row>
    <row r="3362" spans="1:132" x14ac:dyDescent="0.3">
      <c r="A3362">
        <v>432</v>
      </c>
      <c r="B3362" t="s">
        <v>409</v>
      </c>
      <c r="C3362" t="s">
        <v>72</v>
      </c>
      <c r="D3362" t="s">
        <v>54</v>
      </c>
      <c r="E3362" t="s">
        <v>24</v>
      </c>
      <c r="F3362" s="107">
        <v>45930</v>
      </c>
      <c r="G3362" t="s">
        <v>1786</v>
      </c>
      <c r="H3362" t="s">
        <v>3628</v>
      </c>
      <c r="I3362">
        <v>90</v>
      </c>
      <c r="J3362">
        <v>100</v>
      </c>
      <c r="CS3362">
        <v>7</v>
      </c>
      <c r="CT3362">
        <v>7</v>
      </c>
    </row>
    <row r="3363" spans="1:132" x14ac:dyDescent="0.3">
      <c r="A3363">
        <v>456</v>
      </c>
      <c r="B3363" t="s">
        <v>429</v>
      </c>
      <c r="C3363" t="s">
        <v>403</v>
      </c>
      <c r="D3363" t="s">
        <v>54</v>
      </c>
      <c r="E3363" t="s">
        <v>24</v>
      </c>
      <c r="F3363" s="107">
        <v>45930</v>
      </c>
      <c r="G3363" t="s">
        <v>1925</v>
      </c>
      <c r="H3363" t="s">
        <v>3508</v>
      </c>
      <c r="I3363">
        <v>100</v>
      </c>
      <c r="J3363">
        <v>116.6699981689453</v>
      </c>
      <c r="DY3363">
        <v>60</v>
      </c>
      <c r="DZ3363">
        <v>70</v>
      </c>
    </row>
    <row r="3364" spans="1:132" x14ac:dyDescent="0.3">
      <c r="A3364">
        <v>456</v>
      </c>
      <c r="B3364" t="s">
        <v>429</v>
      </c>
      <c r="C3364" t="s">
        <v>403</v>
      </c>
      <c r="D3364" t="s">
        <v>54</v>
      </c>
      <c r="E3364" t="s">
        <v>24</v>
      </c>
      <c r="F3364" s="107">
        <v>45930</v>
      </c>
      <c r="G3364" t="s">
        <v>1925</v>
      </c>
      <c r="H3364" t="s">
        <v>3509</v>
      </c>
      <c r="I3364">
        <v>100</v>
      </c>
      <c r="J3364">
        <v>160</v>
      </c>
      <c r="DY3364">
        <v>20</v>
      </c>
      <c r="DZ3364">
        <v>32</v>
      </c>
    </row>
    <row r="3365" spans="1:132" x14ac:dyDescent="0.3">
      <c r="A3365">
        <v>456</v>
      </c>
      <c r="B3365" t="s">
        <v>429</v>
      </c>
      <c r="C3365" t="s">
        <v>403</v>
      </c>
      <c r="D3365" t="s">
        <v>54</v>
      </c>
      <c r="E3365" t="s">
        <v>24</v>
      </c>
      <c r="F3365" s="107">
        <v>45930</v>
      </c>
      <c r="G3365" t="s">
        <v>1925</v>
      </c>
      <c r="H3365" t="s">
        <v>3781</v>
      </c>
      <c r="I3365">
        <v>100</v>
      </c>
      <c r="J3365">
        <v>100</v>
      </c>
      <c r="DY3365">
        <v>22</v>
      </c>
      <c r="DZ3365">
        <v>22</v>
      </c>
    </row>
    <row r="3366" spans="1:132" x14ac:dyDescent="0.3">
      <c r="A3366">
        <v>457</v>
      </c>
      <c r="B3366" t="s">
        <v>430</v>
      </c>
      <c r="C3366" t="s">
        <v>403</v>
      </c>
      <c r="D3366" t="s">
        <v>54</v>
      </c>
      <c r="E3366" t="s">
        <v>24</v>
      </c>
      <c r="F3366" s="107">
        <v>45930</v>
      </c>
      <c r="G3366" t="s">
        <v>1947</v>
      </c>
      <c r="H3366" t="s">
        <v>3508</v>
      </c>
      <c r="I3366">
        <v>100</v>
      </c>
      <c r="J3366">
        <v>100</v>
      </c>
      <c r="EA3366">
        <v>2</v>
      </c>
      <c r="EB3366">
        <v>2</v>
      </c>
    </row>
    <row r="3367" spans="1:132" x14ac:dyDescent="0.3">
      <c r="A3367">
        <v>457</v>
      </c>
      <c r="B3367" t="s">
        <v>430</v>
      </c>
      <c r="C3367" t="s">
        <v>403</v>
      </c>
      <c r="D3367" t="s">
        <v>54</v>
      </c>
      <c r="E3367" t="s">
        <v>24</v>
      </c>
      <c r="F3367" s="107">
        <v>45930</v>
      </c>
      <c r="G3367" t="s">
        <v>1947</v>
      </c>
      <c r="H3367" t="s">
        <v>3509</v>
      </c>
      <c r="I3367">
        <v>100</v>
      </c>
      <c r="J3367">
        <v>66.669998168945313</v>
      </c>
      <c r="EA3367">
        <v>3</v>
      </c>
      <c r="EB3367">
        <v>2</v>
      </c>
    </row>
    <row r="3368" spans="1:132" x14ac:dyDescent="0.3">
      <c r="A3368">
        <v>457</v>
      </c>
      <c r="B3368" t="s">
        <v>430</v>
      </c>
      <c r="C3368" t="s">
        <v>403</v>
      </c>
      <c r="D3368" t="s">
        <v>54</v>
      </c>
      <c r="E3368" t="s">
        <v>24</v>
      </c>
      <c r="F3368" s="107">
        <v>45930</v>
      </c>
      <c r="G3368" t="s">
        <v>1947</v>
      </c>
      <c r="H3368" t="s">
        <v>3781</v>
      </c>
      <c r="I3368">
        <v>100</v>
      </c>
      <c r="J3368">
        <v>100</v>
      </c>
      <c r="EA3368">
        <v>2</v>
      </c>
      <c r="EB3368">
        <v>2</v>
      </c>
    </row>
    <row r="3369" spans="1:132" x14ac:dyDescent="0.3">
      <c r="A3369">
        <v>469</v>
      </c>
      <c r="B3369" t="s">
        <v>395</v>
      </c>
      <c r="C3369" t="s">
        <v>198</v>
      </c>
      <c r="D3369" t="s">
        <v>54</v>
      </c>
      <c r="E3369" t="s">
        <v>24</v>
      </c>
      <c r="F3369" s="107">
        <v>45930</v>
      </c>
      <c r="G3369" t="s">
        <v>1968</v>
      </c>
      <c r="H3369" t="s">
        <v>3700</v>
      </c>
      <c r="I3369">
        <v>100</v>
      </c>
      <c r="J3369">
        <v>100</v>
      </c>
      <c r="DF3369">
        <v>89</v>
      </c>
      <c r="DG3369">
        <v>89</v>
      </c>
    </row>
    <row r="3370" spans="1:132" x14ac:dyDescent="0.3">
      <c r="A3370">
        <v>469</v>
      </c>
      <c r="B3370" t="s">
        <v>395</v>
      </c>
      <c r="C3370" t="s">
        <v>198</v>
      </c>
      <c r="D3370" t="s">
        <v>54</v>
      </c>
      <c r="E3370" t="s">
        <v>24</v>
      </c>
      <c r="F3370" s="107">
        <v>45930</v>
      </c>
      <c r="G3370" t="s">
        <v>1968</v>
      </c>
      <c r="H3370" t="s">
        <v>3698</v>
      </c>
      <c r="I3370">
        <v>100</v>
      </c>
      <c r="J3370">
        <v>0</v>
      </c>
      <c r="DF3370">
        <v>0</v>
      </c>
      <c r="DG3370">
        <v>0</v>
      </c>
    </row>
    <row r="3371" spans="1:132" x14ac:dyDescent="0.3">
      <c r="A3371">
        <v>469</v>
      </c>
      <c r="B3371" t="s">
        <v>395</v>
      </c>
      <c r="C3371" t="s">
        <v>198</v>
      </c>
      <c r="D3371" t="s">
        <v>54</v>
      </c>
      <c r="E3371" t="s">
        <v>24</v>
      </c>
      <c r="F3371" s="107">
        <v>45930</v>
      </c>
      <c r="G3371" t="s">
        <v>1968</v>
      </c>
      <c r="H3371" t="s">
        <v>3705</v>
      </c>
      <c r="I3371">
        <v>100</v>
      </c>
      <c r="J3371">
        <v>96.389999389648438</v>
      </c>
      <c r="DF3371">
        <v>80</v>
      </c>
      <c r="DG3371">
        <v>83</v>
      </c>
    </row>
    <row r="3372" spans="1:132" x14ac:dyDescent="0.3">
      <c r="A3372">
        <v>469</v>
      </c>
      <c r="B3372" t="s">
        <v>395</v>
      </c>
      <c r="C3372" t="s">
        <v>198</v>
      </c>
      <c r="D3372" t="s">
        <v>54</v>
      </c>
      <c r="E3372" t="s">
        <v>24</v>
      </c>
      <c r="F3372" s="107">
        <v>45930</v>
      </c>
      <c r="G3372" t="s">
        <v>1968</v>
      </c>
      <c r="H3372" t="s">
        <v>3702</v>
      </c>
      <c r="I3372">
        <v>100</v>
      </c>
      <c r="J3372">
        <v>100</v>
      </c>
      <c r="DF3372">
        <v>86</v>
      </c>
      <c r="DG3372">
        <v>86</v>
      </c>
    </row>
    <row r="3373" spans="1:132" x14ac:dyDescent="0.3">
      <c r="A3373">
        <v>469</v>
      </c>
      <c r="B3373" t="s">
        <v>395</v>
      </c>
      <c r="C3373" t="s">
        <v>198</v>
      </c>
      <c r="D3373" t="s">
        <v>54</v>
      </c>
      <c r="E3373" t="s">
        <v>24</v>
      </c>
      <c r="F3373" s="107">
        <v>45930</v>
      </c>
      <c r="G3373" t="s">
        <v>1968</v>
      </c>
      <c r="H3373" t="s">
        <v>3697</v>
      </c>
      <c r="I3373">
        <v>100</v>
      </c>
      <c r="J3373">
        <v>107.69000244140619</v>
      </c>
      <c r="DF3373">
        <v>98</v>
      </c>
      <c r="DG3373">
        <v>91</v>
      </c>
    </row>
    <row r="3374" spans="1:132" x14ac:dyDescent="0.3">
      <c r="A3374">
        <v>469</v>
      </c>
      <c r="B3374" t="s">
        <v>395</v>
      </c>
      <c r="C3374" t="s">
        <v>198</v>
      </c>
      <c r="D3374" t="s">
        <v>54</v>
      </c>
      <c r="E3374" t="s">
        <v>24</v>
      </c>
      <c r="F3374" s="107">
        <v>45930</v>
      </c>
      <c r="G3374" t="s">
        <v>1968</v>
      </c>
      <c r="H3374" t="s">
        <v>3704</v>
      </c>
      <c r="I3374">
        <v>100</v>
      </c>
      <c r="J3374">
        <v>100</v>
      </c>
      <c r="DF3374">
        <v>83</v>
      </c>
      <c r="DG3374">
        <v>83</v>
      </c>
    </row>
    <row r="3375" spans="1:132" x14ac:dyDescent="0.3">
      <c r="A3375">
        <v>469</v>
      </c>
      <c r="B3375" t="s">
        <v>395</v>
      </c>
      <c r="C3375" t="s">
        <v>198</v>
      </c>
      <c r="D3375" t="s">
        <v>54</v>
      </c>
      <c r="E3375" t="s">
        <v>24</v>
      </c>
      <c r="F3375" s="107">
        <v>45930</v>
      </c>
      <c r="G3375" t="s">
        <v>1968</v>
      </c>
      <c r="H3375" t="s">
        <v>3701</v>
      </c>
      <c r="I3375">
        <v>100</v>
      </c>
      <c r="J3375">
        <v>87.639999389648438</v>
      </c>
      <c r="DF3375">
        <v>78</v>
      </c>
      <c r="DG3375">
        <v>89</v>
      </c>
    </row>
    <row r="3376" spans="1:132" x14ac:dyDescent="0.3">
      <c r="A3376">
        <v>469</v>
      </c>
      <c r="B3376" t="s">
        <v>395</v>
      </c>
      <c r="C3376" t="s">
        <v>198</v>
      </c>
      <c r="D3376" t="s">
        <v>54</v>
      </c>
      <c r="E3376" t="s">
        <v>24</v>
      </c>
      <c r="F3376" s="107">
        <v>45930</v>
      </c>
      <c r="G3376" t="s">
        <v>1968</v>
      </c>
      <c r="H3376" t="s">
        <v>3703</v>
      </c>
      <c r="I3376">
        <v>100</v>
      </c>
      <c r="J3376">
        <v>84.269996643066406</v>
      </c>
      <c r="DF3376">
        <v>75</v>
      </c>
      <c r="DG3376">
        <v>89</v>
      </c>
    </row>
    <row r="3377" spans="1:145" x14ac:dyDescent="0.3">
      <c r="A3377">
        <v>469</v>
      </c>
      <c r="B3377" t="s">
        <v>395</v>
      </c>
      <c r="C3377" t="s">
        <v>198</v>
      </c>
      <c r="D3377" t="s">
        <v>54</v>
      </c>
      <c r="E3377" t="s">
        <v>24</v>
      </c>
      <c r="F3377" s="107">
        <v>45930</v>
      </c>
      <c r="G3377" t="s">
        <v>1968</v>
      </c>
      <c r="H3377" t="s">
        <v>3699</v>
      </c>
      <c r="I3377">
        <v>100</v>
      </c>
      <c r="J3377">
        <v>65.220001220703125</v>
      </c>
      <c r="DF3377">
        <v>60</v>
      </c>
      <c r="DG3377">
        <v>92</v>
      </c>
    </row>
    <row r="3378" spans="1:145" x14ac:dyDescent="0.3">
      <c r="A3378">
        <v>470</v>
      </c>
      <c r="B3378" t="s">
        <v>441</v>
      </c>
      <c r="C3378" t="s">
        <v>198</v>
      </c>
      <c r="D3378" t="s">
        <v>54</v>
      </c>
      <c r="E3378" t="s">
        <v>24</v>
      </c>
      <c r="F3378" s="107">
        <v>45930</v>
      </c>
      <c r="G3378" t="s">
        <v>1986</v>
      </c>
      <c r="H3378" t="s">
        <v>3709</v>
      </c>
      <c r="I3378">
        <v>100</v>
      </c>
      <c r="J3378">
        <v>100</v>
      </c>
      <c r="DH3378">
        <v>87</v>
      </c>
      <c r="DI3378">
        <v>87</v>
      </c>
    </row>
    <row r="3379" spans="1:145" x14ac:dyDescent="0.3">
      <c r="A3379">
        <v>470</v>
      </c>
      <c r="B3379" t="s">
        <v>441</v>
      </c>
      <c r="C3379" t="s">
        <v>198</v>
      </c>
      <c r="D3379" t="s">
        <v>54</v>
      </c>
      <c r="E3379" t="s">
        <v>24</v>
      </c>
      <c r="F3379" s="107">
        <v>45930</v>
      </c>
      <c r="G3379" t="s">
        <v>1986</v>
      </c>
      <c r="H3379" t="s">
        <v>3711</v>
      </c>
      <c r="I3379">
        <v>100</v>
      </c>
      <c r="J3379">
        <v>106.379997253418</v>
      </c>
      <c r="DH3379">
        <v>100</v>
      </c>
      <c r="DI3379">
        <v>94</v>
      </c>
    </row>
    <row r="3380" spans="1:145" x14ac:dyDescent="0.3">
      <c r="A3380">
        <v>470</v>
      </c>
      <c r="B3380" t="s">
        <v>441</v>
      </c>
      <c r="C3380" t="s">
        <v>198</v>
      </c>
      <c r="D3380" t="s">
        <v>54</v>
      </c>
      <c r="E3380" t="s">
        <v>24</v>
      </c>
      <c r="F3380" s="107">
        <v>45930</v>
      </c>
      <c r="G3380" t="s">
        <v>1986</v>
      </c>
      <c r="H3380" t="s">
        <v>3708</v>
      </c>
      <c r="I3380">
        <v>100</v>
      </c>
      <c r="J3380">
        <v>103.0899963378906</v>
      </c>
      <c r="DH3380">
        <v>100</v>
      </c>
      <c r="DI3380">
        <v>97</v>
      </c>
    </row>
    <row r="3381" spans="1:145" x14ac:dyDescent="0.3">
      <c r="A3381">
        <v>470</v>
      </c>
      <c r="B3381" t="s">
        <v>441</v>
      </c>
      <c r="C3381" t="s">
        <v>198</v>
      </c>
      <c r="D3381" t="s">
        <v>54</v>
      </c>
      <c r="E3381" t="s">
        <v>24</v>
      </c>
      <c r="F3381" s="107">
        <v>45930</v>
      </c>
      <c r="G3381" t="s">
        <v>1986</v>
      </c>
      <c r="H3381" t="s">
        <v>3707</v>
      </c>
      <c r="I3381">
        <v>100</v>
      </c>
      <c r="J3381">
        <v>103.23000335693359</v>
      </c>
      <c r="DH3381">
        <v>96</v>
      </c>
      <c r="DI3381">
        <v>93</v>
      </c>
    </row>
    <row r="3382" spans="1:145" x14ac:dyDescent="0.3">
      <c r="A3382">
        <v>470</v>
      </c>
      <c r="B3382" t="s">
        <v>441</v>
      </c>
      <c r="C3382" t="s">
        <v>198</v>
      </c>
      <c r="D3382" t="s">
        <v>54</v>
      </c>
      <c r="E3382" t="s">
        <v>24</v>
      </c>
      <c r="F3382" s="107">
        <v>45930</v>
      </c>
      <c r="G3382" t="s">
        <v>1986</v>
      </c>
      <c r="H3382" t="s">
        <v>3710</v>
      </c>
      <c r="I3382">
        <v>100</v>
      </c>
      <c r="J3382">
        <v>115.2900009155273</v>
      </c>
      <c r="DH3382">
        <v>98</v>
      </c>
      <c r="DI3382">
        <v>85</v>
      </c>
    </row>
    <row r="3383" spans="1:145" x14ac:dyDescent="0.3">
      <c r="A3383">
        <v>471</v>
      </c>
      <c r="B3383" t="s">
        <v>442</v>
      </c>
      <c r="C3383" t="s">
        <v>198</v>
      </c>
      <c r="D3383" t="s">
        <v>54</v>
      </c>
      <c r="E3383" t="s">
        <v>24</v>
      </c>
      <c r="F3383" s="107">
        <v>45930</v>
      </c>
      <c r="G3383" t="s">
        <v>2005</v>
      </c>
      <c r="H3383" t="s">
        <v>3715</v>
      </c>
      <c r="I3383">
        <v>100</v>
      </c>
      <c r="J3383">
        <v>93.550003051757813</v>
      </c>
      <c r="DJ3383">
        <v>87</v>
      </c>
      <c r="DK3383">
        <v>93</v>
      </c>
    </row>
    <row r="3384" spans="1:145" x14ac:dyDescent="0.3">
      <c r="A3384">
        <v>471</v>
      </c>
      <c r="B3384" t="s">
        <v>442</v>
      </c>
      <c r="C3384" t="s">
        <v>198</v>
      </c>
      <c r="D3384" t="s">
        <v>54</v>
      </c>
      <c r="E3384" t="s">
        <v>24</v>
      </c>
      <c r="F3384" s="107">
        <v>45930</v>
      </c>
      <c r="G3384" t="s">
        <v>2005</v>
      </c>
      <c r="H3384" t="s">
        <v>3713</v>
      </c>
      <c r="I3384">
        <v>100</v>
      </c>
      <c r="J3384">
        <v>106.5899963378906</v>
      </c>
      <c r="DJ3384">
        <v>97</v>
      </c>
      <c r="DK3384">
        <v>91</v>
      </c>
    </row>
    <row r="3385" spans="1:145" x14ac:dyDescent="0.3">
      <c r="A3385">
        <v>471</v>
      </c>
      <c r="B3385" t="s">
        <v>442</v>
      </c>
      <c r="C3385" t="s">
        <v>198</v>
      </c>
      <c r="D3385" t="s">
        <v>54</v>
      </c>
      <c r="E3385" t="s">
        <v>24</v>
      </c>
      <c r="F3385" s="107">
        <v>45930</v>
      </c>
      <c r="G3385" t="s">
        <v>2005</v>
      </c>
      <c r="H3385" t="s">
        <v>3716</v>
      </c>
      <c r="I3385">
        <v>100</v>
      </c>
      <c r="J3385">
        <v>102.129997253418</v>
      </c>
      <c r="DJ3385">
        <v>96</v>
      </c>
      <c r="DK3385">
        <v>94</v>
      </c>
    </row>
    <row r="3386" spans="1:145" x14ac:dyDescent="0.3">
      <c r="A3386">
        <v>471</v>
      </c>
      <c r="B3386" t="s">
        <v>442</v>
      </c>
      <c r="C3386" t="s">
        <v>198</v>
      </c>
      <c r="D3386" t="s">
        <v>54</v>
      </c>
      <c r="E3386" t="s">
        <v>24</v>
      </c>
      <c r="F3386" s="107">
        <v>45930</v>
      </c>
      <c r="G3386" t="s">
        <v>2005</v>
      </c>
      <c r="H3386" t="s">
        <v>3717</v>
      </c>
      <c r="I3386">
        <v>100</v>
      </c>
      <c r="J3386">
        <v>73.680000305175781</v>
      </c>
      <c r="DJ3386">
        <v>70</v>
      </c>
      <c r="DK3386">
        <v>95</v>
      </c>
    </row>
    <row r="3387" spans="1:145" x14ac:dyDescent="0.3">
      <c r="A3387">
        <v>471</v>
      </c>
      <c r="B3387" t="s">
        <v>442</v>
      </c>
      <c r="C3387" t="s">
        <v>198</v>
      </c>
      <c r="D3387" t="s">
        <v>54</v>
      </c>
      <c r="E3387" t="s">
        <v>24</v>
      </c>
      <c r="F3387" s="107">
        <v>45930</v>
      </c>
      <c r="G3387" t="s">
        <v>2005</v>
      </c>
      <c r="H3387" t="s">
        <v>3714</v>
      </c>
      <c r="I3387">
        <v>100</v>
      </c>
      <c r="J3387">
        <v>113.9499969482422</v>
      </c>
      <c r="DJ3387">
        <v>98</v>
      </c>
      <c r="DK3387">
        <v>86</v>
      </c>
    </row>
    <row r="3388" spans="1:145" x14ac:dyDescent="0.3">
      <c r="A3388">
        <v>471</v>
      </c>
      <c r="B3388" t="s">
        <v>442</v>
      </c>
      <c r="C3388" t="s">
        <v>198</v>
      </c>
      <c r="D3388" t="s">
        <v>54</v>
      </c>
      <c r="E3388" t="s">
        <v>24</v>
      </c>
      <c r="F3388" s="107">
        <v>45930</v>
      </c>
      <c r="G3388" t="s">
        <v>2005</v>
      </c>
      <c r="H3388" t="s">
        <v>3719</v>
      </c>
      <c r="I3388">
        <v>100</v>
      </c>
      <c r="J3388">
        <v>82.110000610351563</v>
      </c>
      <c r="DJ3388">
        <v>78</v>
      </c>
      <c r="DK3388">
        <v>95</v>
      </c>
    </row>
    <row r="3389" spans="1:145" x14ac:dyDescent="0.3">
      <c r="A3389">
        <v>471</v>
      </c>
      <c r="B3389" t="s">
        <v>442</v>
      </c>
      <c r="C3389" t="s">
        <v>198</v>
      </c>
      <c r="D3389" t="s">
        <v>54</v>
      </c>
      <c r="E3389" t="s">
        <v>24</v>
      </c>
      <c r="F3389" s="107">
        <v>45930</v>
      </c>
      <c r="G3389" t="s">
        <v>2005</v>
      </c>
      <c r="H3389" t="s">
        <v>3718</v>
      </c>
      <c r="I3389">
        <v>100</v>
      </c>
      <c r="J3389">
        <v>120.48000335693359</v>
      </c>
      <c r="DJ3389">
        <v>100</v>
      </c>
      <c r="DK3389">
        <v>83</v>
      </c>
    </row>
    <row r="3390" spans="1:145" x14ac:dyDescent="0.3">
      <c r="A3390">
        <v>510</v>
      </c>
      <c r="B3390" t="s">
        <v>2286</v>
      </c>
      <c r="C3390" t="s">
        <v>249</v>
      </c>
      <c r="D3390" t="s">
        <v>54</v>
      </c>
      <c r="E3390" t="s">
        <v>24</v>
      </c>
      <c r="F3390" s="107">
        <v>45930</v>
      </c>
      <c r="G3390" t="s">
        <v>2308</v>
      </c>
      <c r="H3390" t="s">
        <v>3892</v>
      </c>
      <c r="EL3390">
        <v>0</v>
      </c>
      <c r="EM3390">
        <v>128</v>
      </c>
    </row>
    <row r="3391" spans="1:145" x14ac:dyDescent="0.3">
      <c r="A3391">
        <v>511</v>
      </c>
      <c r="B3391" t="s">
        <v>2310</v>
      </c>
      <c r="C3391" t="s">
        <v>249</v>
      </c>
      <c r="D3391" t="s">
        <v>54</v>
      </c>
      <c r="E3391" t="s">
        <v>24</v>
      </c>
      <c r="F3391" s="107">
        <v>45930</v>
      </c>
      <c r="G3391" t="s">
        <v>2333</v>
      </c>
      <c r="H3391" t="s">
        <v>3893</v>
      </c>
      <c r="J3391">
        <v>80.849998474121094</v>
      </c>
      <c r="EN3391">
        <v>38</v>
      </c>
      <c r="EO3391">
        <v>47</v>
      </c>
    </row>
    <row r="3392" spans="1:145" x14ac:dyDescent="0.3">
      <c r="A3392">
        <v>511</v>
      </c>
      <c r="B3392" t="s">
        <v>2310</v>
      </c>
      <c r="C3392" t="s">
        <v>249</v>
      </c>
      <c r="D3392" t="s">
        <v>54</v>
      </c>
      <c r="E3392" t="s">
        <v>24</v>
      </c>
      <c r="F3392" s="107">
        <v>45930</v>
      </c>
      <c r="G3392" t="s">
        <v>2333</v>
      </c>
      <c r="H3392" t="s">
        <v>3894</v>
      </c>
      <c r="J3392">
        <v>100</v>
      </c>
      <c r="EN3392">
        <v>48</v>
      </c>
      <c r="EO3392">
        <v>48</v>
      </c>
    </row>
    <row r="3393" spans="1:167" x14ac:dyDescent="0.3">
      <c r="A3393">
        <v>511</v>
      </c>
      <c r="B3393" t="s">
        <v>2310</v>
      </c>
      <c r="C3393" t="s">
        <v>249</v>
      </c>
      <c r="D3393" t="s">
        <v>54</v>
      </c>
      <c r="E3393" t="s">
        <v>24</v>
      </c>
      <c r="F3393" s="107">
        <v>45930</v>
      </c>
      <c r="G3393" t="s">
        <v>2333</v>
      </c>
      <c r="H3393" t="s">
        <v>3895</v>
      </c>
      <c r="J3393">
        <v>100</v>
      </c>
      <c r="EN3393">
        <v>21</v>
      </c>
      <c r="EO3393">
        <v>21</v>
      </c>
    </row>
    <row r="3394" spans="1:167" x14ac:dyDescent="0.3">
      <c r="A3394">
        <v>511</v>
      </c>
      <c r="B3394" t="s">
        <v>2310</v>
      </c>
      <c r="C3394" t="s">
        <v>249</v>
      </c>
      <c r="D3394" t="s">
        <v>54</v>
      </c>
      <c r="E3394" t="s">
        <v>24</v>
      </c>
      <c r="F3394" s="107">
        <v>45930</v>
      </c>
      <c r="G3394" t="s">
        <v>2333</v>
      </c>
      <c r="H3394" t="s">
        <v>3896</v>
      </c>
      <c r="J3394">
        <v>92.860000610351563</v>
      </c>
      <c r="EN3394">
        <v>13</v>
      </c>
      <c r="EO3394">
        <v>14</v>
      </c>
    </row>
    <row r="3395" spans="1:167" x14ac:dyDescent="0.3">
      <c r="A3395">
        <v>511</v>
      </c>
      <c r="B3395" t="s">
        <v>2310</v>
      </c>
      <c r="C3395" t="s">
        <v>249</v>
      </c>
      <c r="D3395" t="s">
        <v>54</v>
      </c>
      <c r="E3395" t="s">
        <v>24</v>
      </c>
      <c r="F3395" s="107">
        <v>45930</v>
      </c>
      <c r="G3395" t="s">
        <v>2333</v>
      </c>
      <c r="H3395" t="s">
        <v>3897</v>
      </c>
      <c r="J3395">
        <v>75</v>
      </c>
      <c r="EN3395">
        <v>9</v>
      </c>
      <c r="EO3395">
        <v>12</v>
      </c>
    </row>
    <row r="3396" spans="1:167" x14ac:dyDescent="0.3">
      <c r="A3396">
        <v>511</v>
      </c>
      <c r="B3396" t="s">
        <v>2310</v>
      </c>
      <c r="C3396" t="s">
        <v>249</v>
      </c>
      <c r="D3396" t="s">
        <v>54</v>
      </c>
      <c r="E3396" t="s">
        <v>24</v>
      </c>
      <c r="F3396" s="107">
        <v>45930</v>
      </c>
      <c r="G3396" t="s">
        <v>2333</v>
      </c>
      <c r="H3396" t="s">
        <v>3898</v>
      </c>
      <c r="J3396">
        <v>82.319999694824219</v>
      </c>
      <c r="EN3396">
        <v>163</v>
      </c>
      <c r="EO3396">
        <v>198</v>
      </c>
    </row>
    <row r="3397" spans="1:167" x14ac:dyDescent="0.3">
      <c r="A3397">
        <v>511</v>
      </c>
      <c r="B3397" t="s">
        <v>2310</v>
      </c>
      <c r="C3397" t="s">
        <v>249</v>
      </c>
      <c r="D3397" t="s">
        <v>54</v>
      </c>
      <c r="E3397" t="s">
        <v>24</v>
      </c>
      <c r="F3397" s="107">
        <v>45930</v>
      </c>
      <c r="G3397" t="s">
        <v>2333</v>
      </c>
      <c r="H3397" t="s">
        <v>3899</v>
      </c>
      <c r="J3397">
        <v>100</v>
      </c>
      <c r="EN3397">
        <v>12</v>
      </c>
      <c r="EO3397">
        <v>12</v>
      </c>
    </row>
    <row r="3398" spans="1:167" x14ac:dyDescent="0.3">
      <c r="A3398">
        <v>529</v>
      </c>
      <c r="B3398" t="s">
        <v>2395</v>
      </c>
      <c r="C3398" t="s">
        <v>95</v>
      </c>
      <c r="D3398" t="s">
        <v>54</v>
      </c>
      <c r="E3398" t="s">
        <v>24</v>
      </c>
      <c r="F3398" s="107">
        <v>45930</v>
      </c>
      <c r="G3398" t="s">
        <v>2415</v>
      </c>
      <c r="H3398" t="s">
        <v>3502</v>
      </c>
      <c r="I3398">
        <v>90</v>
      </c>
      <c r="J3398">
        <v>96.19000244140625</v>
      </c>
      <c r="FJ3398">
        <v>210</v>
      </c>
      <c r="FK3398">
        <v>202</v>
      </c>
    </row>
    <row r="3399" spans="1:167" x14ac:dyDescent="0.3">
      <c r="A3399">
        <v>529</v>
      </c>
      <c r="B3399" t="s">
        <v>2395</v>
      </c>
      <c r="C3399" t="s">
        <v>95</v>
      </c>
      <c r="D3399" t="s">
        <v>54</v>
      </c>
      <c r="E3399" t="s">
        <v>24</v>
      </c>
      <c r="F3399" s="107">
        <v>45930</v>
      </c>
      <c r="G3399" t="s">
        <v>2415</v>
      </c>
      <c r="H3399" t="s">
        <v>3503</v>
      </c>
      <c r="I3399">
        <v>90</v>
      </c>
      <c r="J3399">
        <v>100</v>
      </c>
      <c r="FJ3399">
        <v>95</v>
      </c>
      <c r="FK3399">
        <v>95</v>
      </c>
    </row>
    <row r="3400" spans="1:167" x14ac:dyDescent="0.3">
      <c r="A3400">
        <v>208</v>
      </c>
      <c r="B3400" t="s">
        <v>149</v>
      </c>
      <c r="C3400" t="s">
        <v>98</v>
      </c>
      <c r="D3400" t="s">
        <v>23</v>
      </c>
      <c r="E3400" t="s">
        <v>62</v>
      </c>
      <c r="F3400" s="107">
        <v>45961</v>
      </c>
      <c r="G3400" t="s">
        <v>1034</v>
      </c>
      <c r="H3400" t="s">
        <v>3421</v>
      </c>
      <c r="I3400">
        <v>950</v>
      </c>
      <c r="J3400">
        <v>686</v>
      </c>
      <c r="K3400">
        <v>686</v>
      </c>
    </row>
    <row r="3401" spans="1:167" x14ac:dyDescent="0.3">
      <c r="A3401">
        <v>208</v>
      </c>
      <c r="B3401" t="s">
        <v>149</v>
      </c>
      <c r="C3401" t="s">
        <v>98</v>
      </c>
      <c r="D3401" t="s">
        <v>23</v>
      </c>
      <c r="E3401" t="s">
        <v>62</v>
      </c>
      <c r="F3401" s="107">
        <v>45961</v>
      </c>
      <c r="G3401" t="s">
        <v>1034</v>
      </c>
      <c r="H3401" t="s">
        <v>3423</v>
      </c>
      <c r="I3401">
        <v>350</v>
      </c>
      <c r="J3401">
        <v>358.5</v>
      </c>
      <c r="K3401">
        <v>358.5</v>
      </c>
    </row>
    <row r="3402" spans="1:167" x14ac:dyDescent="0.3">
      <c r="A3402">
        <v>208</v>
      </c>
      <c r="B3402" t="s">
        <v>149</v>
      </c>
      <c r="C3402" t="s">
        <v>98</v>
      </c>
      <c r="D3402" t="s">
        <v>23</v>
      </c>
      <c r="E3402" t="s">
        <v>62</v>
      </c>
      <c r="F3402" s="107">
        <v>45961</v>
      </c>
      <c r="G3402" t="s">
        <v>1034</v>
      </c>
      <c r="H3402" t="s">
        <v>3422</v>
      </c>
      <c r="I3402">
        <v>200</v>
      </c>
      <c r="J3402">
        <v>194</v>
      </c>
      <c r="K3402">
        <v>194</v>
      </c>
    </row>
    <row r="3403" spans="1:167" x14ac:dyDescent="0.3">
      <c r="A3403">
        <v>208</v>
      </c>
      <c r="B3403" t="s">
        <v>149</v>
      </c>
      <c r="C3403" t="s">
        <v>98</v>
      </c>
      <c r="D3403" t="s">
        <v>23</v>
      </c>
      <c r="E3403" t="s">
        <v>62</v>
      </c>
      <c r="F3403" s="107">
        <v>45961</v>
      </c>
      <c r="G3403" t="s">
        <v>1034</v>
      </c>
      <c r="H3403" t="s">
        <v>3424</v>
      </c>
      <c r="I3403">
        <v>0</v>
      </c>
      <c r="J3403">
        <v>0</v>
      </c>
      <c r="K3403">
        <v>0</v>
      </c>
    </row>
    <row r="3404" spans="1:167" x14ac:dyDescent="0.3">
      <c r="A3404">
        <v>208</v>
      </c>
      <c r="B3404" t="s">
        <v>149</v>
      </c>
      <c r="C3404" t="s">
        <v>98</v>
      </c>
      <c r="D3404" t="s">
        <v>23</v>
      </c>
      <c r="E3404" t="s">
        <v>62</v>
      </c>
      <c r="F3404" s="107">
        <v>45961</v>
      </c>
      <c r="G3404" t="s">
        <v>1034</v>
      </c>
      <c r="H3404" t="s">
        <v>3427</v>
      </c>
      <c r="I3404">
        <v>25</v>
      </c>
      <c r="J3404">
        <v>18</v>
      </c>
      <c r="K3404">
        <v>18</v>
      </c>
    </row>
    <row r="3405" spans="1:167" x14ac:dyDescent="0.3">
      <c r="A3405">
        <v>208</v>
      </c>
      <c r="B3405" t="s">
        <v>149</v>
      </c>
      <c r="C3405" t="s">
        <v>98</v>
      </c>
      <c r="D3405" t="s">
        <v>23</v>
      </c>
      <c r="E3405" t="s">
        <v>62</v>
      </c>
      <c r="F3405" s="107">
        <v>45961</v>
      </c>
      <c r="G3405" t="s">
        <v>1034</v>
      </c>
      <c r="H3405" t="s">
        <v>3426</v>
      </c>
      <c r="I3405">
        <v>25</v>
      </c>
      <c r="J3405">
        <v>4</v>
      </c>
      <c r="K3405">
        <v>4</v>
      </c>
    </row>
    <row r="3406" spans="1:167" x14ac:dyDescent="0.3">
      <c r="A3406">
        <v>214</v>
      </c>
      <c r="B3406" t="s">
        <v>152</v>
      </c>
      <c r="C3406" t="s">
        <v>98</v>
      </c>
      <c r="D3406" t="s">
        <v>23</v>
      </c>
      <c r="E3406" t="s">
        <v>62</v>
      </c>
      <c r="F3406" s="107">
        <v>45961</v>
      </c>
      <c r="G3406" t="s">
        <v>1079</v>
      </c>
      <c r="H3406" t="s">
        <v>3423</v>
      </c>
      <c r="I3406">
        <v>1000</v>
      </c>
      <c r="J3406">
        <v>1201.599975585938</v>
      </c>
      <c r="L3406">
        <v>274.45</v>
      </c>
      <c r="M3406">
        <v>927.15</v>
      </c>
    </row>
    <row r="3407" spans="1:167" x14ac:dyDescent="0.3">
      <c r="A3407">
        <v>214</v>
      </c>
      <c r="B3407" t="s">
        <v>152</v>
      </c>
      <c r="C3407" t="s">
        <v>98</v>
      </c>
      <c r="D3407" t="s">
        <v>23</v>
      </c>
      <c r="E3407" t="s">
        <v>62</v>
      </c>
      <c r="F3407" s="107">
        <v>45961</v>
      </c>
      <c r="G3407" t="s">
        <v>1079</v>
      </c>
      <c r="H3407" t="s">
        <v>3426</v>
      </c>
      <c r="I3407">
        <v>7500</v>
      </c>
      <c r="J3407">
        <v>72.430000305175781</v>
      </c>
      <c r="L3407">
        <v>22.73</v>
      </c>
      <c r="M3407">
        <v>49.7</v>
      </c>
    </row>
    <row r="3408" spans="1:167" x14ac:dyDescent="0.3">
      <c r="A3408">
        <v>214</v>
      </c>
      <c r="B3408" t="s">
        <v>152</v>
      </c>
      <c r="C3408" t="s">
        <v>98</v>
      </c>
      <c r="D3408" t="s">
        <v>23</v>
      </c>
      <c r="E3408" t="s">
        <v>62</v>
      </c>
      <c r="F3408" s="107">
        <v>45961</v>
      </c>
      <c r="G3408" t="s">
        <v>1079</v>
      </c>
      <c r="H3408" t="s">
        <v>3422</v>
      </c>
      <c r="I3408">
        <v>1000</v>
      </c>
      <c r="J3408">
        <v>734.20001220703125</v>
      </c>
      <c r="L3408">
        <v>0</v>
      </c>
      <c r="M3408">
        <v>734.2</v>
      </c>
    </row>
    <row r="3409" spans="1:46" x14ac:dyDescent="0.3">
      <c r="A3409">
        <v>214</v>
      </c>
      <c r="B3409" t="s">
        <v>152</v>
      </c>
      <c r="C3409" t="s">
        <v>98</v>
      </c>
      <c r="D3409" t="s">
        <v>23</v>
      </c>
      <c r="E3409" t="s">
        <v>62</v>
      </c>
      <c r="F3409" s="107">
        <v>45961</v>
      </c>
      <c r="G3409" t="s">
        <v>1079</v>
      </c>
      <c r="H3409" t="s">
        <v>3424</v>
      </c>
      <c r="I3409">
        <v>1</v>
      </c>
      <c r="J3409">
        <v>176.28999328613281</v>
      </c>
      <c r="L3409">
        <v>23.54</v>
      </c>
      <c r="M3409">
        <v>152.75</v>
      </c>
    </row>
    <row r="3410" spans="1:46" x14ac:dyDescent="0.3">
      <c r="A3410">
        <v>214</v>
      </c>
      <c r="B3410" t="s">
        <v>152</v>
      </c>
      <c r="C3410" t="s">
        <v>98</v>
      </c>
      <c r="D3410" t="s">
        <v>23</v>
      </c>
      <c r="E3410" t="s">
        <v>62</v>
      </c>
      <c r="F3410" s="107">
        <v>45961</v>
      </c>
      <c r="G3410" t="s">
        <v>1079</v>
      </c>
      <c r="H3410" t="s">
        <v>3427</v>
      </c>
      <c r="I3410">
        <v>1</v>
      </c>
      <c r="J3410">
        <v>32.360000610351563</v>
      </c>
      <c r="L3410">
        <v>8.66</v>
      </c>
      <c r="M3410">
        <v>23.7</v>
      </c>
    </row>
    <row r="3411" spans="1:46" x14ac:dyDescent="0.3">
      <c r="A3411">
        <v>214</v>
      </c>
      <c r="B3411" t="s">
        <v>152</v>
      </c>
      <c r="C3411" t="s">
        <v>98</v>
      </c>
      <c r="D3411" t="s">
        <v>23</v>
      </c>
      <c r="E3411" t="s">
        <v>62</v>
      </c>
      <c r="F3411" s="107">
        <v>45961</v>
      </c>
      <c r="G3411" t="s">
        <v>1079</v>
      </c>
      <c r="H3411" t="s">
        <v>3421</v>
      </c>
      <c r="I3411">
        <v>5500</v>
      </c>
      <c r="J3411">
        <v>1781.68994140625</v>
      </c>
      <c r="L3411">
        <v>235.45</v>
      </c>
      <c r="M3411">
        <v>1546.24</v>
      </c>
    </row>
    <row r="3412" spans="1:46" x14ac:dyDescent="0.3">
      <c r="A3412">
        <v>217</v>
      </c>
      <c r="B3412" t="s">
        <v>156</v>
      </c>
      <c r="C3412" t="s">
        <v>98</v>
      </c>
      <c r="D3412" t="s">
        <v>23</v>
      </c>
      <c r="E3412" t="s">
        <v>24</v>
      </c>
      <c r="F3412" s="107">
        <v>45961</v>
      </c>
      <c r="G3412" t="s">
        <v>1107</v>
      </c>
      <c r="H3412" t="s">
        <v>3423</v>
      </c>
      <c r="I3412">
        <v>20</v>
      </c>
      <c r="J3412">
        <v>55.709999084472663</v>
      </c>
      <c r="L3412">
        <v>274.45</v>
      </c>
      <c r="M3412">
        <v>927.15</v>
      </c>
      <c r="AS3412">
        <v>669.45</v>
      </c>
    </row>
    <row r="3413" spans="1:46" x14ac:dyDescent="0.3">
      <c r="A3413">
        <v>217</v>
      </c>
      <c r="B3413" t="s">
        <v>156</v>
      </c>
      <c r="C3413" t="s">
        <v>98</v>
      </c>
      <c r="D3413" t="s">
        <v>23</v>
      </c>
      <c r="E3413" t="s">
        <v>24</v>
      </c>
      <c r="F3413" s="107">
        <v>45961</v>
      </c>
      <c r="G3413" t="s">
        <v>1107</v>
      </c>
      <c r="H3413" t="s">
        <v>3426</v>
      </c>
      <c r="I3413">
        <v>20</v>
      </c>
      <c r="J3413">
        <v>31.379999160766602</v>
      </c>
      <c r="L3413">
        <v>22.73</v>
      </c>
      <c r="M3413">
        <v>49.7</v>
      </c>
      <c r="AS3413">
        <v>22.73</v>
      </c>
    </row>
    <row r="3414" spans="1:46" x14ac:dyDescent="0.3">
      <c r="A3414">
        <v>217</v>
      </c>
      <c r="B3414" t="s">
        <v>156</v>
      </c>
      <c r="C3414" t="s">
        <v>98</v>
      </c>
      <c r="D3414" t="s">
        <v>23</v>
      </c>
      <c r="E3414" t="s">
        <v>24</v>
      </c>
      <c r="F3414" s="107">
        <v>45961</v>
      </c>
      <c r="G3414" t="s">
        <v>1107</v>
      </c>
      <c r="H3414" t="s">
        <v>3422</v>
      </c>
      <c r="I3414">
        <v>20</v>
      </c>
      <c r="J3414">
        <v>0</v>
      </c>
      <c r="L3414">
        <v>0</v>
      </c>
      <c r="M3414">
        <v>734.2</v>
      </c>
      <c r="AS3414">
        <v>0</v>
      </c>
    </row>
    <row r="3415" spans="1:46" x14ac:dyDescent="0.3">
      <c r="A3415">
        <v>217</v>
      </c>
      <c r="B3415" t="s">
        <v>156</v>
      </c>
      <c r="C3415" t="s">
        <v>98</v>
      </c>
      <c r="D3415" t="s">
        <v>23</v>
      </c>
      <c r="E3415" t="s">
        <v>24</v>
      </c>
      <c r="F3415" s="107">
        <v>45961</v>
      </c>
      <c r="G3415" t="s">
        <v>1107</v>
      </c>
      <c r="H3415" t="s">
        <v>3424</v>
      </c>
      <c r="I3415">
        <v>20</v>
      </c>
      <c r="J3415">
        <v>13.35000038146973</v>
      </c>
      <c r="L3415">
        <v>23.54</v>
      </c>
      <c r="M3415">
        <v>152.75</v>
      </c>
      <c r="AS3415">
        <v>23.54</v>
      </c>
    </row>
    <row r="3416" spans="1:46" x14ac:dyDescent="0.3">
      <c r="A3416">
        <v>217</v>
      </c>
      <c r="B3416" t="s">
        <v>156</v>
      </c>
      <c r="C3416" t="s">
        <v>98</v>
      </c>
      <c r="D3416" t="s">
        <v>23</v>
      </c>
      <c r="E3416" t="s">
        <v>24</v>
      </c>
      <c r="F3416" s="107">
        <v>45961</v>
      </c>
      <c r="G3416" t="s">
        <v>1107</v>
      </c>
      <c r="H3416" t="s">
        <v>3427</v>
      </c>
      <c r="I3416">
        <v>20</v>
      </c>
      <c r="J3416">
        <v>26.760000228881839</v>
      </c>
      <c r="L3416">
        <v>8.66</v>
      </c>
      <c r="M3416">
        <v>23.7</v>
      </c>
      <c r="AS3416">
        <v>8.66</v>
      </c>
    </row>
    <row r="3417" spans="1:46" x14ac:dyDescent="0.3">
      <c r="A3417">
        <v>217</v>
      </c>
      <c r="B3417" t="s">
        <v>156</v>
      </c>
      <c r="C3417" t="s">
        <v>98</v>
      </c>
      <c r="D3417" t="s">
        <v>23</v>
      </c>
      <c r="E3417" t="s">
        <v>24</v>
      </c>
      <c r="F3417" s="107">
        <v>45961</v>
      </c>
      <c r="G3417" t="s">
        <v>1107</v>
      </c>
      <c r="H3417" t="s">
        <v>3421</v>
      </c>
      <c r="I3417">
        <v>20</v>
      </c>
      <c r="J3417">
        <v>292.6199951171875</v>
      </c>
      <c r="L3417">
        <v>235.45</v>
      </c>
      <c r="M3417">
        <v>1546.24</v>
      </c>
      <c r="AS3417">
        <v>5213.6499999999996</v>
      </c>
    </row>
    <row r="3418" spans="1:46" x14ac:dyDescent="0.3">
      <c r="A3418">
        <v>218</v>
      </c>
      <c r="B3418" t="s">
        <v>157</v>
      </c>
      <c r="C3418" t="s">
        <v>98</v>
      </c>
      <c r="D3418" t="s">
        <v>23</v>
      </c>
      <c r="E3418" t="s">
        <v>62</v>
      </c>
      <c r="F3418" s="107">
        <v>45961</v>
      </c>
      <c r="G3418" t="s">
        <v>1139</v>
      </c>
      <c r="H3418" t="s">
        <v>3421</v>
      </c>
      <c r="I3418">
        <v>76000</v>
      </c>
      <c r="J3418">
        <v>71285.75</v>
      </c>
      <c r="N3418">
        <v>71285.75</v>
      </c>
    </row>
    <row r="3419" spans="1:46" x14ac:dyDescent="0.3">
      <c r="A3419">
        <v>218</v>
      </c>
      <c r="B3419" t="s">
        <v>157</v>
      </c>
      <c r="C3419" t="s">
        <v>98</v>
      </c>
      <c r="D3419" t="s">
        <v>23</v>
      </c>
      <c r="E3419" t="s">
        <v>62</v>
      </c>
      <c r="F3419" s="107">
        <v>45961</v>
      </c>
      <c r="G3419" t="s">
        <v>1139</v>
      </c>
      <c r="H3419" t="s">
        <v>3426</v>
      </c>
      <c r="I3419">
        <v>5000</v>
      </c>
      <c r="J3419">
        <v>4620</v>
      </c>
      <c r="N3419">
        <v>4620</v>
      </c>
    </row>
    <row r="3420" spans="1:46" x14ac:dyDescent="0.3">
      <c r="A3420">
        <v>218</v>
      </c>
      <c r="B3420" t="s">
        <v>157</v>
      </c>
      <c r="C3420" t="s">
        <v>98</v>
      </c>
      <c r="D3420" t="s">
        <v>23</v>
      </c>
      <c r="E3420" t="s">
        <v>62</v>
      </c>
      <c r="F3420" s="107">
        <v>45961</v>
      </c>
      <c r="G3420" t="s">
        <v>1139</v>
      </c>
      <c r="H3420" t="s">
        <v>3422</v>
      </c>
      <c r="I3420">
        <v>24000</v>
      </c>
      <c r="J3420">
        <v>16956</v>
      </c>
      <c r="N3420">
        <v>16956</v>
      </c>
    </row>
    <row r="3421" spans="1:46" x14ac:dyDescent="0.3">
      <c r="A3421">
        <v>218</v>
      </c>
      <c r="B3421" t="s">
        <v>157</v>
      </c>
      <c r="C3421" t="s">
        <v>98</v>
      </c>
      <c r="D3421" t="s">
        <v>23</v>
      </c>
      <c r="E3421" t="s">
        <v>62</v>
      </c>
      <c r="F3421" s="107">
        <v>45961</v>
      </c>
      <c r="G3421" t="s">
        <v>1139</v>
      </c>
      <c r="H3421" t="s">
        <v>3424</v>
      </c>
      <c r="I3421">
        <v>5000</v>
      </c>
      <c r="J3421">
        <v>7748</v>
      </c>
      <c r="N3421">
        <v>7748</v>
      </c>
    </row>
    <row r="3422" spans="1:46" x14ac:dyDescent="0.3">
      <c r="A3422">
        <v>218</v>
      </c>
      <c r="B3422" t="s">
        <v>157</v>
      </c>
      <c r="C3422" t="s">
        <v>98</v>
      </c>
      <c r="D3422" t="s">
        <v>23</v>
      </c>
      <c r="E3422" t="s">
        <v>62</v>
      </c>
      <c r="F3422" s="107">
        <v>45961</v>
      </c>
      <c r="G3422" t="s">
        <v>1139</v>
      </c>
      <c r="H3422" t="s">
        <v>3427</v>
      </c>
      <c r="I3422">
        <v>2000</v>
      </c>
      <c r="J3422">
        <v>2566</v>
      </c>
      <c r="N3422">
        <v>2566</v>
      </c>
    </row>
    <row r="3423" spans="1:46" x14ac:dyDescent="0.3">
      <c r="A3423">
        <v>218</v>
      </c>
      <c r="B3423" t="s">
        <v>157</v>
      </c>
      <c r="C3423" t="s">
        <v>98</v>
      </c>
      <c r="D3423" t="s">
        <v>23</v>
      </c>
      <c r="E3423" t="s">
        <v>62</v>
      </c>
      <c r="F3423" s="107">
        <v>45961</v>
      </c>
      <c r="G3423" t="s">
        <v>1139</v>
      </c>
      <c r="H3423" t="s">
        <v>3423</v>
      </c>
      <c r="I3423">
        <v>76000</v>
      </c>
      <c r="J3423">
        <v>47310</v>
      </c>
      <c r="N3423">
        <v>47310</v>
      </c>
    </row>
    <row r="3424" spans="1:46" x14ac:dyDescent="0.3">
      <c r="A3424">
        <v>225</v>
      </c>
      <c r="B3424" t="s">
        <v>165</v>
      </c>
      <c r="C3424" t="s">
        <v>98</v>
      </c>
      <c r="D3424" t="s">
        <v>23</v>
      </c>
      <c r="E3424" t="s">
        <v>24</v>
      </c>
      <c r="F3424" s="107">
        <v>45961</v>
      </c>
      <c r="G3424" t="s">
        <v>1194</v>
      </c>
      <c r="H3424" t="s">
        <v>3421</v>
      </c>
      <c r="I3424">
        <v>1</v>
      </c>
      <c r="J3424">
        <v>0</v>
      </c>
      <c r="AT3424">
        <v>0</v>
      </c>
    </row>
    <row r="3425" spans="1:48" x14ac:dyDescent="0.3">
      <c r="A3425">
        <v>225</v>
      </c>
      <c r="B3425" t="s">
        <v>165</v>
      </c>
      <c r="C3425" t="s">
        <v>98</v>
      </c>
      <c r="D3425" t="s">
        <v>23</v>
      </c>
      <c r="E3425" t="s">
        <v>24</v>
      </c>
      <c r="F3425" s="107">
        <v>45961</v>
      </c>
      <c r="G3425" t="s">
        <v>1194</v>
      </c>
      <c r="H3425" t="s">
        <v>3423</v>
      </c>
      <c r="I3425">
        <v>1</v>
      </c>
      <c r="J3425">
        <v>0</v>
      </c>
      <c r="AT3425">
        <v>0</v>
      </c>
    </row>
    <row r="3426" spans="1:48" x14ac:dyDescent="0.3">
      <c r="A3426">
        <v>225</v>
      </c>
      <c r="B3426" t="s">
        <v>165</v>
      </c>
      <c r="C3426" t="s">
        <v>98</v>
      </c>
      <c r="D3426" t="s">
        <v>23</v>
      </c>
      <c r="E3426" t="s">
        <v>24</v>
      </c>
      <c r="F3426" s="107">
        <v>45961</v>
      </c>
      <c r="G3426" t="s">
        <v>1194</v>
      </c>
      <c r="H3426" t="s">
        <v>3426</v>
      </c>
      <c r="I3426">
        <v>1</v>
      </c>
      <c r="J3426">
        <v>0</v>
      </c>
      <c r="AT3426">
        <v>0</v>
      </c>
    </row>
    <row r="3427" spans="1:48" x14ac:dyDescent="0.3">
      <c r="A3427">
        <v>225</v>
      </c>
      <c r="B3427" t="s">
        <v>165</v>
      </c>
      <c r="C3427" t="s">
        <v>98</v>
      </c>
      <c r="D3427" t="s">
        <v>23</v>
      </c>
      <c r="E3427" t="s">
        <v>24</v>
      </c>
      <c r="F3427" s="107">
        <v>45961</v>
      </c>
      <c r="G3427" t="s">
        <v>1194</v>
      </c>
      <c r="H3427" t="s">
        <v>3422</v>
      </c>
      <c r="I3427">
        <v>1</v>
      </c>
      <c r="J3427">
        <v>0</v>
      </c>
      <c r="AT3427">
        <v>0</v>
      </c>
    </row>
    <row r="3428" spans="1:48" x14ac:dyDescent="0.3">
      <c r="A3428">
        <v>225</v>
      </c>
      <c r="B3428" t="s">
        <v>165</v>
      </c>
      <c r="C3428" t="s">
        <v>98</v>
      </c>
      <c r="D3428" t="s">
        <v>23</v>
      </c>
      <c r="E3428" t="s">
        <v>24</v>
      </c>
      <c r="F3428" s="107">
        <v>45961</v>
      </c>
      <c r="G3428" t="s">
        <v>1194</v>
      </c>
      <c r="H3428" t="s">
        <v>3427</v>
      </c>
      <c r="I3428">
        <v>1</v>
      </c>
      <c r="J3428">
        <v>0</v>
      </c>
      <c r="AT3428">
        <v>0</v>
      </c>
    </row>
    <row r="3429" spans="1:48" x14ac:dyDescent="0.3">
      <c r="A3429">
        <v>225</v>
      </c>
      <c r="B3429" t="s">
        <v>165</v>
      </c>
      <c r="C3429" t="s">
        <v>98</v>
      </c>
      <c r="D3429" t="s">
        <v>23</v>
      </c>
      <c r="E3429" t="s">
        <v>24</v>
      </c>
      <c r="F3429" s="107">
        <v>45961</v>
      </c>
      <c r="G3429" t="s">
        <v>1194</v>
      </c>
      <c r="H3429" t="s">
        <v>3424</v>
      </c>
      <c r="I3429">
        <v>1</v>
      </c>
      <c r="J3429">
        <v>11</v>
      </c>
      <c r="AT3429">
        <v>11</v>
      </c>
    </row>
    <row r="3430" spans="1:48" x14ac:dyDescent="0.3">
      <c r="A3430">
        <v>239</v>
      </c>
      <c r="B3430" t="s">
        <v>1243</v>
      </c>
      <c r="C3430" t="s">
        <v>33</v>
      </c>
      <c r="D3430" t="s">
        <v>23</v>
      </c>
      <c r="E3430" t="s">
        <v>24</v>
      </c>
      <c r="F3430" s="107">
        <v>45961</v>
      </c>
      <c r="G3430" t="s">
        <v>1270</v>
      </c>
      <c r="H3430" t="s">
        <v>3433</v>
      </c>
      <c r="J3430">
        <v>2</v>
      </c>
      <c r="AU3430">
        <v>2</v>
      </c>
    </row>
    <row r="3431" spans="1:48" x14ac:dyDescent="0.3">
      <c r="A3431">
        <v>239</v>
      </c>
      <c r="B3431" t="s">
        <v>1243</v>
      </c>
      <c r="C3431" t="s">
        <v>33</v>
      </c>
      <c r="D3431" t="s">
        <v>23</v>
      </c>
      <c r="E3431" t="s">
        <v>24</v>
      </c>
      <c r="F3431" s="107">
        <v>45961</v>
      </c>
      <c r="G3431" t="s">
        <v>1270</v>
      </c>
      <c r="H3431" t="s">
        <v>7</v>
      </c>
      <c r="J3431">
        <v>12</v>
      </c>
      <c r="AU3431">
        <v>12</v>
      </c>
    </row>
    <row r="3432" spans="1:48" x14ac:dyDescent="0.3">
      <c r="A3432">
        <v>239</v>
      </c>
      <c r="B3432" t="s">
        <v>1243</v>
      </c>
      <c r="C3432" t="s">
        <v>33</v>
      </c>
      <c r="D3432" t="s">
        <v>23</v>
      </c>
      <c r="E3432" t="s">
        <v>24</v>
      </c>
      <c r="F3432" s="107">
        <v>45961</v>
      </c>
      <c r="G3432" t="s">
        <v>1270</v>
      </c>
      <c r="H3432" t="s">
        <v>3434</v>
      </c>
      <c r="J3432">
        <v>2</v>
      </c>
      <c r="AU3432">
        <v>2</v>
      </c>
    </row>
    <row r="3433" spans="1:48" x14ac:dyDescent="0.3">
      <c r="A3433">
        <v>239</v>
      </c>
      <c r="B3433" t="s">
        <v>1243</v>
      </c>
      <c r="C3433" t="s">
        <v>33</v>
      </c>
      <c r="D3433" t="s">
        <v>23</v>
      </c>
      <c r="E3433" t="s">
        <v>24</v>
      </c>
      <c r="F3433" s="107">
        <v>45961</v>
      </c>
      <c r="G3433" t="s">
        <v>1270</v>
      </c>
      <c r="H3433" t="s">
        <v>2801</v>
      </c>
      <c r="J3433">
        <v>4</v>
      </c>
      <c r="AU3433">
        <v>4</v>
      </c>
    </row>
    <row r="3434" spans="1:48" x14ac:dyDescent="0.3">
      <c r="A3434">
        <v>239</v>
      </c>
      <c r="B3434" t="s">
        <v>1243</v>
      </c>
      <c r="C3434" t="s">
        <v>33</v>
      </c>
      <c r="D3434" t="s">
        <v>23</v>
      </c>
      <c r="E3434" t="s">
        <v>24</v>
      </c>
      <c r="F3434" s="107">
        <v>45961</v>
      </c>
      <c r="G3434" t="s">
        <v>1270</v>
      </c>
      <c r="H3434" t="s">
        <v>3435</v>
      </c>
      <c r="J3434">
        <v>23</v>
      </c>
      <c r="AU3434">
        <v>23</v>
      </c>
    </row>
    <row r="3435" spans="1:48" x14ac:dyDescent="0.3">
      <c r="A3435">
        <v>434</v>
      </c>
      <c r="B3435" t="s">
        <v>411</v>
      </c>
      <c r="C3435" t="s">
        <v>98</v>
      </c>
      <c r="D3435" t="s">
        <v>23</v>
      </c>
      <c r="E3435" t="s">
        <v>62</v>
      </c>
      <c r="F3435" s="107">
        <v>45961</v>
      </c>
      <c r="G3435" t="s">
        <v>1824</v>
      </c>
      <c r="H3435" t="s">
        <v>3421</v>
      </c>
      <c r="I3435">
        <v>100</v>
      </c>
      <c r="J3435">
        <v>4006.199951171875</v>
      </c>
      <c r="AV3435">
        <v>4006.2</v>
      </c>
    </row>
    <row r="3436" spans="1:48" x14ac:dyDescent="0.3">
      <c r="A3436">
        <v>434</v>
      </c>
      <c r="B3436" t="s">
        <v>411</v>
      </c>
      <c r="C3436" t="s">
        <v>98</v>
      </c>
      <c r="D3436" t="s">
        <v>23</v>
      </c>
      <c r="E3436" t="s">
        <v>62</v>
      </c>
      <c r="F3436" s="107">
        <v>45961</v>
      </c>
      <c r="G3436" t="s">
        <v>1824</v>
      </c>
      <c r="H3436" t="s">
        <v>3423</v>
      </c>
      <c r="I3436">
        <v>25</v>
      </c>
      <c r="J3436">
        <v>68.459999084472656</v>
      </c>
      <c r="AV3436">
        <v>68.459999999999994</v>
      </c>
    </row>
    <row r="3437" spans="1:48" x14ac:dyDescent="0.3">
      <c r="A3437">
        <v>434</v>
      </c>
      <c r="B3437" t="s">
        <v>411</v>
      </c>
      <c r="C3437" t="s">
        <v>98</v>
      </c>
      <c r="D3437" t="s">
        <v>23</v>
      </c>
      <c r="E3437" t="s">
        <v>62</v>
      </c>
      <c r="F3437" s="107">
        <v>45961</v>
      </c>
      <c r="G3437" t="s">
        <v>1824</v>
      </c>
      <c r="H3437" t="s">
        <v>3426</v>
      </c>
      <c r="I3437">
        <v>200</v>
      </c>
      <c r="J3437">
        <v>0</v>
      </c>
      <c r="AV3437">
        <v>0</v>
      </c>
    </row>
    <row r="3438" spans="1:48" x14ac:dyDescent="0.3">
      <c r="A3438">
        <v>434</v>
      </c>
      <c r="B3438" t="s">
        <v>411</v>
      </c>
      <c r="C3438" t="s">
        <v>98</v>
      </c>
      <c r="D3438" t="s">
        <v>23</v>
      </c>
      <c r="E3438" t="s">
        <v>62</v>
      </c>
      <c r="F3438" s="107">
        <v>45961</v>
      </c>
      <c r="G3438" t="s">
        <v>1824</v>
      </c>
      <c r="H3438" t="s">
        <v>3424</v>
      </c>
      <c r="I3438">
        <v>10</v>
      </c>
      <c r="J3438">
        <v>0.10000000149011611</v>
      </c>
      <c r="AV3438">
        <v>0.1</v>
      </c>
    </row>
    <row r="3439" spans="1:48" x14ac:dyDescent="0.3">
      <c r="A3439">
        <v>434</v>
      </c>
      <c r="B3439" t="s">
        <v>411</v>
      </c>
      <c r="C3439" t="s">
        <v>98</v>
      </c>
      <c r="D3439" t="s">
        <v>23</v>
      </c>
      <c r="E3439" t="s">
        <v>62</v>
      </c>
      <c r="F3439" s="107">
        <v>45961</v>
      </c>
      <c r="G3439" t="s">
        <v>1824</v>
      </c>
      <c r="H3439" t="s">
        <v>3427</v>
      </c>
      <c r="I3439">
        <v>200</v>
      </c>
      <c r="J3439">
        <v>0</v>
      </c>
      <c r="AV3439">
        <v>0</v>
      </c>
    </row>
    <row r="3440" spans="1:48" x14ac:dyDescent="0.3">
      <c r="A3440">
        <v>434</v>
      </c>
      <c r="B3440" t="s">
        <v>411</v>
      </c>
      <c r="C3440" t="s">
        <v>98</v>
      </c>
      <c r="D3440" t="s">
        <v>23</v>
      </c>
      <c r="E3440" t="s">
        <v>62</v>
      </c>
      <c r="F3440" s="107">
        <v>45961</v>
      </c>
      <c r="G3440" t="s">
        <v>1824</v>
      </c>
      <c r="H3440" t="s">
        <v>3422</v>
      </c>
      <c r="I3440">
        <v>25</v>
      </c>
      <c r="J3440">
        <v>449.70001220703119</v>
      </c>
      <c r="AV3440">
        <v>449.7</v>
      </c>
    </row>
    <row r="3441" spans="1:136" x14ac:dyDescent="0.3">
      <c r="A3441">
        <v>436</v>
      </c>
      <c r="B3441" t="s">
        <v>130</v>
      </c>
      <c r="C3441" t="s">
        <v>101</v>
      </c>
      <c r="D3441" t="s">
        <v>23</v>
      </c>
      <c r="E3441" t="s">
        <v>62</v>
      </c>
      <c r="F3441" s="107">
        <v>45961</v>
      </c>
      <c r="G3441" t="s">
        <v>1862</v>
      </c>
      <c r="H3441" t="s">
        <v>3595</v>
      </c>
      <c r="I3441">
        <v>7</v>
      </c>
      <c r="J3441">
        <v>4.7399997711181641</v>
      </c>
      <c r="CP3441">
        <v>4.74</v>
      </c>
    </row>
    <row r="3442" spans="1:136" x14ac:dyDescent="0.3">
      <c r="A3442">
        <v>436</v>
      </c>
      <c r="B3442" t="s">
        <v>130</v>
      </c>
      <c r="C3442" t="s">
        <v>101</v>
      </c>
      <c r="D3442" t="s">
        <v>23</v>
      </c>
      <c r="E3442" t="s">
        <v>62</v>
      </c>
      <c r="F3442" s="107">
        <v>45961</v>
      </c>
      <c r="G3442" t="s">
        <v>1862</v>
      </c>
      <c r="H3442" t="s">
        <v>3596</v>
      </c>
      <c r="I3442">
        <v>7</v>
      </c>
      <c r="J3442">
        <v>10.75</v>
      </c>
      <c r="CP3442">
        <v>10.75</v>
      </c>
    </row>
    <row r="3443" spans="1:136" x14ac:dyDescent="0.3">
      <c r="A3443">
        <v>485</v>
      </c>
      <c r="B3443" t="s">
        <v>458</v>
      </c>
      <c r="C3443" t="s">
        <v>101</v>
      </c>
      <c r="D3443" t="s">
        <v>23</v>
      </c>
      <c r="E3443" t="s">
        <v>24</v>
      </c>
      <c r="F3443" s="107">
        <v>45961</v>
      </c>
      <c r="G3443" t="s">
        <v>2173</v>
      </c>
      <c r="H3443" t="s">
        <v>3809</v>
      </c>
      <c r="I3443">
        <v>80</v>
      </c>
      <c r="J3443">
        <v>100</v>
      </c>
      <c r="EC3443">
        <v>1</v>
      </c>
      <c r="ED3443">
        <v>1</v>
      </c>
    </row>
    <row r="3444" spans="1:136" x14ac:dyDescent="0.3">
      <c r="A3444">
        <v>485</v>
      </c>
      <c r="B3444" t="s">
        <v>458</v>
      </c>
      <c r="C3444" t="s">
        <v>101</v>
      </c>
      <c r="D3444" t="s">
        <v>23</v>
      </c>
      <c r="E3444" t="s">
        <v>24</v>
      </c>
      <c r="F3444" s="107">
        <v>45961</v>
      </c>
      <c r="G3444" t="s">
        <v>2173</v>
      </c>
      <c r="H3444" t="s">
        <v>3810</v>
      </c>
      <c r="I3444">
        <v>80</v>
      </c>
      <c r="J3444">
        <v>100</v>
      </c>
      <c r="EC3444">
        <v>2</v>
      </c>
      <c r="ED3444">
        <v>2</v>
      </c>
    </row>
    <row r="3445" spans="1:136" x14ac:dyDescent="0.3">
      <c r="A3445">
        <v>485</v>
      </c>
      <c r="B3445" t="s">
        <v>458</v>
      </c>
      <c r="C3445" t="s">
        <v>101</v>
      </c>
      <c r="D3445" t="s">
        <v>23</v>
      </c>
      <c r="E3445" t="s">
        <v>24</v>
      </c>
      <c r="F3445" s="107">
        <v>45961</v>
      </c>
      <c r="G3445" t="s">
        <v>2173</v>
      </c>
      <c r="H3445" t="s">
        <v>3585</v>
      </c>
      <c r="I3445">
        <v>80</v>
      </c>
      <c r="J3445">
        <v>0</v>
      </c>
      <c r="EC3445">
        <v>0</v>
      </c>
      <c r="ED3445">
        <v>0</v>
      </c>
    </row>
    <row r="3446" spans="1:136" x14ac:dyDescent="0.3">
      <c r="A3446">
        <v>485</v>
      </c>
      <c r="B3446" t="s">
        <v>458</v>
      </c>
      <c r="C3446" t="s">
        <v>101</v>
      </c>
      <c r="D3446" t="s">
        <v>23</v>
      </c>
      <c r="E3446" t="s">
        <v>24</v>
      </c>
      <c r="F3446" s="107">
        <v>45961</v>
      </c>
      <c r="G3446" t="s">
        <v>2173</v>
      </c>
      <c r="H3446" t="s">
        <v>76</v>
      </c>
      <c r="I3446">
        <v>80</v>
      </c>
      <c r="J3446">
        <v>0</v>
      </c>
      <c r="EC3446">
        <v>0</v>
      </c>
      <c r="ED3446">
        <v>0</v>
      </c>
    </row>
    <row r="3447" spans="1:136" x14ac:dyDescent="0.3">
      <c r="A3447">
        <v>485</v>
      </c>
      <c r="B3447" t="s">
        <v>458</v>
      </c>
      <c r="C3447" t="s">
        <v>101</v>
      </c>
      <c r="D3447" t="s">
        <v>23</v>
      </c>
      <c r="E3447" t="s">
        <v>24</v>
      </c>
      <c r="F3447" s="107">
        <v>45961</v>
      </c>
      <c r="G3447" t="s">
        <v>2173</v>
      </c>
      <c r="H3447" t="s">
        <v>3811</v>
      </c>
      <c r="I3447">
        <v>80</v>
      </c>
      <c r="J3447">
        <v>0</v>
      </c>
      <c r="EC3447">
        <v>0</v>
      </c>
      <c r="ED3447">
        <v>0</v>
      </c>
    </row>
    <row r="3448" spans="1:136" x14ac:dyDescent="0.3">
      <c r="A3448">
        <v>485</v>
      </c>
      <c r="B3448" t="s">
        <v>458</v>
      </c>
      <c r="C3448" t="s">
        <v>101</v>
      </c>
      <c r="D3448" t="s">
        <v>23</v>
      </c>
      <c r="E3448" t="s">
        <v>24</v>
      </c>
      <c r="F3448" s="107">
        <v>45961</v>
      </c>
      <c r="G3448" t="s">
        <v>2173</v>
      </c>
      <c r="H3448" t="s">
        <v>3812</v>
      </c>
      <c r="I3448">
        <v>80</v>
      </c>
      <c r="J3448">
        <v>0</v>
      </c>
      <c r="EC3448">
        <v>0</v>
      </c>
      <c r="ED3448">
        <v>0</v>
      </c>
    </row>
    <row r="3449" spans="1:136" x14ac:dyDescent="0.3">
      <c r="A3449">
        <v>485</v>
      </c>
      <c r="B3449" t="s">
        <v>458</v>
      </c>
      <c r="C3449" t="s">
        <v>101</v>
      </c>
      <c r="D3449" t="s">
        <v>23</v>
      </c>
      <c r="E3449" t="s">
        <v>24</v>
      </c>
      <c r="F3449" s="107">
        <v>45961</v>
      </c>
      <c r="G3449" t="s">
        <v>2173</v>
      </c>
      <c r="H3449" t="s">
        <v>51</v>
      </c>
      <c r="I3449">
        <v>80</v>
      </c>
      <c r="J3449">
        <v>0</v>
      </c>
      <c r="EC3449">
        <v>0</v>
      </c>
      <c r="ED3449">
        <v>0</v>
      </c>
    </row>
    <row r="3450" spans="1:136" x14ac:dyDescent="0.3">
      <c r="A3450">
        <v>485</v>
      </c>
      <c r="B3450" t="s">
        <v>458</v>
      </c>
      <c r="C3450" t="s">
        <v>101</v>
      </c>
      <c r="D3450" t="s">
        <v>23</v>
      </c>
      <c r="E3450" t="s">
        <v>24</v>
      </c>
      <c r="F3450" s="107">
        <v>45961</v>
      </c>
      <c r="G3450" t="s">
        <v>2173</v>
      </c>
      <c r="H3450" t="s">
        <v>3835</v>
      </c>
      <c r="I3450">
        <v>80</v>
      </c>
      <c r="J3450">
        <v>0</v>
      </c>
      <c r="EC3450">
        <v>0</v>
      </c>
      <c r="ED3450">
        <v>0</v>
      </c>
    </row>
    <row r="3451" spans="1:136" x14ac:dyDescent="0.3">
      <c r="A3451">
        <v>488</v>
      </c>
      <c r="B3451" t="s">
        <v>461</v>
      </c>
      <c r="C3451" t="s">
        <v>101</v>
      </c>
      <c r="D3451" t="s">
        <v>23</v>
      </c>
      <c r="E3451" t="s">
        <v>24</v>
      </c>
      <c r="F3451" s="107">
        <v>45961</v>
      </c>
      <c r="G3451" t="s">
        <v>2215</v>
      </c>
      <c r="H3451" t="s">
        <v>3808</v>
      </c>
      <c r="I3451">
        <v>85</v>
      </c>
      <c r="J3451">
        <v>82.349998474121094</v>
      </c>
      <c r="EE3451">
        <v>14</v>
      </c>
      <c r="EF3451">
        <v>17</v>
      </c>
    </row>
    <row r="3452" spans="1:136" x14ac:dyDescent="0.3">
      <c r="A3452">
        <v>488</v>
      </c>
      <c r="B3452" t="s">
        <v>461</v>
      </c>
      <c r="C3452" t="s">
        <v>101</v>
      </c>
      <c r="D3452" t="s">
        <v>23</v>
      </c>
      <c r="E3452" t="s">
        <v>24</v>
      </c>
      <c r="F3452" s="107">
        <v>45961</v>
      </c>
      <c r="G3452" t="s">
        <v>2215</v>
      </c>
      <c r="H3452" t="s">
        <v>3809</v>
      </c>
      <c r="I3452">
        <v>85</v>
      </c>
      <c r="J3452">
        <v>0</v>
      </c>
      <c r="EE3452">
        <v>0</v>
      </c>
      <c r="EF3452">
        <v>0</v>
      </c>
    </row>
    <row r="3453" spans="1:136" x14ac:dyDescent="0.3">
      <c r="A3453">
        <v>488</v>
      </c>
      <c r="B3453" t="s">
        <v>461</v>
      </c>
      <c r="C3453" t="s">
        <v>101</v>
      </c>
      <c r="D3453" t="s">
        <v>23</v>
      </c>
      <c r="E3453" t="s">
        <v>24</v>
      </c>
      <c r="F3453" s="107">
        <v>45961</v>
      </c>
      <c r="G3453" t="s">
        <v>2215</v>
      </c>
      <c r="H3453" t="s">
        <v>3810</v>
      </c>
      <c r="I3453">
        <v>85</v>
      </c>
      <c r="J3453">
        <v>83.330001831054688</v>
      </c>
      <c r="EE3453">
        <v>5</v>
      </c>
      <c r="EF3453">
        <v>6</v>
      </c>
    </row>
    <row r="3454" spans="1:136" x14ac:dyDescent="0.3">
      <c r="A3454">
        <v>488</v>
      </c>
      <c r="B3454" t="s">
        <v>461</v>
      </c>
      <c r="C3454" t="s">
        <v>101</v>
      </c>
      <c r="D3454" t="s">
        <v>23</v>
      </c>
      <c r="E3454" t="s">
        <v>24</v>
      </c>
      <c r="F3454" s="107">
        <v>45961</v>
      </c>
      <c r="G3454" t="s">
        <v>2215</v>
      </c>
      <c r="H3454" t="s">
        <v>3585</v>
      </c>
      <c r="I3454">
        <v>85</v>
      </c>
      <c r="J3454">
        <v>97.830001831054688</v>
      </c>
      <c r="EE3454">
        <v>45</v>
      </c>
      <c r="EF3454">
        <v>46</v>
      </c>
    </row>
    <row r="3455" spans="1:136" x14ac:dyDescent="0.3">
      <c r="A3455">
        <v>488</v>
      </c>
      <c r="B3455" t="s">
        <v>461</v>
      </c>
      <c r="C3455" t="s">
        <v>101</v>
      </c>
      <c r="D3455" t="s">
        <v>23</v>
      </c>
      <c r="E3455" t="s">
        <v>24</v>
      </c>
      <c r="F3455" s="107">
        <v>45961</v>
      </c>
      <c r="G3455" t="s">
        <v>2215</v>
      </c>
      <c r="H3455" t="s">
        <v>76</v>
      </c>
      <c r="I3455">
        <v>85</v>
      </c>
      <c r="J3455">
        <v>0</v>
      </c>
      <c r="EE3455">
        <v>0</v>
      </c>
      <c r="EF3455">
        <v>0</v>
      </c>
    </row>
    <row r="3456" spans="1:136" x14ac:dyDescent="0.3">
      <c r="A3456">
        <v>488</v>
      </c>
      <c r="B3456" t="s">
        <v>461</v>
      </c>
      <c r="C3456" t="s">
        <v>101</v>
      </c>
      <c r="D3456" t="s">
        <v>23</v>
      </c>
      <c r="E3456" t="s">
        <v>24</v>
      </c>
      <c r="F3456" s="107">
        <v>45961</v>
      </c>
      <c r="G3456" t="s">
        <v>2215</v>
      </c>
      <c r="H3456" t="s">
        <v>3811</v>
      </c>
      <c r="I3456">
        <v>85</v>
      </c>
      <c r="J3456">
        <v>0</v>
      </c>
      <c r="EE3456">
        <v>0</v>
      </c>
      <c r="EF3456">
        <v>0</v>
      </c>
    </row>
    <row r="3457" spans="1:136" x14ac:dyDescent="0.3">
      <c r="A3457">
        <v>488</v>
      </c>
      <c r="B3457" t="s">
        <v>461</v>
      </c>
      <c r="C3457" t="s">
        <v>101</v>
      </c>
      <c r="D3457" t="s">
        <v>23</v>
      </c>
      <c r="E3457" t="s">
        <v>24</v>
      </c>
      <c r="F3457" s="107">
        <v>45961</v>
      </c>
      <c r="G3457" t="s">
        <v>2215</v>
      </c>
      <c r="H3457" t="s">
        <v>3812</v>
      </c>
      <c r="I3457">
        <v>85</v>
      </c>
      <c r="J3457">
        <v>73.80999755859375</v>
      </c>
      <c r="EE3457">
        <v>31</v>
      </c>
      <c r="EF3457">
        <v>42</v>
      </c>
    </row>
    <row r="3458" spans="1:136" x14ac:dyDescent="0.3">
      <c r="A3458">
        <v>488</v>
      </c>
      <c r="B3458" t="s">
        <v>461</v>
      </c>
      <c r="C3458" t="s">
        <v>101</v>
      </c>
      <c r="D3458" t="s">
        <v>23</v>
      </c>
      <c r="E3458" t="s">
        <v>24</v>
      </c>
      <c r="F3458" s="107">
        <v>45961</v>
      </c>
      <c r="G3458" t="s">
        <v>2215</v>
      </c>
      <c r="H3458" t="s">
        <v>51</v>
      </c>
      <c r="I3458">
        <v>85</v>
      </c>
      <c r="J3458">
        <v>0</v>
      </c>
      <c r="EE3458">
        <v>0</v>
      </c>
      <c r="EF3458">
        <v>0</v>
      </c>
    </row>
    <row r="3459" spans="1:136" x14ac:dyDescent="0.3">
      <c r="A3459">
        <v>488</v>
      </c>
      <c r="B3459" t="s">
        <v>461</v>
      </c>
      <c r="C3459" t="s">
        <v>101</v>
      </c>
      <c r="D3459" t="s">
        <v>23</v>
      </c>
      <c r="E3459" t="s">
        <v>24</v>
      </c>
      <c r="F3459" s="107">
        <v>45961</v>
      </c>
      <c r="G3459" t="s">
        <v>2215</v>
      </c>
      <c r="H3459" t="s">
        <v>3835</v>
      </c>
      <c r="I3459">
        <v>85</v>
      </c>
      <c r="J3459">
        <v>0</v>
      </c>
      <c r="EE3459">
        <v>0</v>
      </c>
      <c r="EF3459">
        <v>0</v>
      </c>
    </row>
    <row r="3460" spans="1:136" x14ac:dyDescent="0.3">
      <c r="A3460">
        <v>208</v>
      </c>
      <c r="B3460" t="s">
        <v>149</v>
      </c>
      <c r="C3460" t="s">
        <v>98</v>
      </c>
      <c r="D3460" t="s">
        <v>23</v>
      </c>
      <c r="E3460" t="s">
        <v>62</v>
      </c>
      <c r="F3460" s="107">
        <v>45991</v>
      </c>
      <c r="G3460" t="s">
        <v>1035</v>
      </c>
      <c r="H3460" t="s">
        <v>3421</v>
      </c>
      <c r="I3460">
        <v>950</v>
      </c>
      <c r="J3460">
        <v>671</v>
      </c>
      <c r="K3460">
        <v>671</v>
      </c>
    </row>
    <row r="3461" spans="1:136" x14ac:dyDescent="0.3">
      <c r="A3461">
        <v>208</v>
      </c>
      <c r="B3461" t="s">
        <v>149</v>
      </c>
      <c r="C3461" t="s">
        <v>98</v>
      </c>
      <c r="D3461" t="s">
        <v>23</v>
      </c>
      <c r="E3461" t="s">
        <v>62</v>
      </c>
      <c r="F3461" s="107">
        <v>45991</v>
      </c>
      <c r="G3461" t="s">
        <v>1035</v>
      </c>
      <c r="H3461" t="s">
        <v>3423</v>
      </c>
      <c r="I3461">
        <v>350</v>
      </c>
      <c r="J3461">
        <v>266</v>
      </c>
      <c r="K3461">
        <v>266</v>
      </c>
    </row>
    <row r="3462" spans="1:136" x14ac:dyDescent="0.3">
      <c r="A3462">
        <v>208</v>
      </c>
      <c r="B3462" t="s">
        <v>149</v>
      </c>
      <c r="C3462" t="s">
        <v>98</v>
      </c>
      <c r="D3462" t="s">
        <v>23</v>
      </c>
      <c r="E3462" t="s">
        <v>62</v>
      </c>
      <c r="F3462" s="107">
        <v>45991</v>
      </c>
      <c r="G3462" t="s">
        <v>1035</v>
      </c>
      <c r="H3462" t="s">
        <v>3426</v>
      </c>
      <c r="I3462">
        <v>25</v>
      </c>
      <c r="J3462">
        <v>4</v>
      </c>
      <c r="K3462">
        <v>4</v>
      </c>
    </row>
    <row r="3463" spans="1:136" x14ac:dyDescent="0.3">
      <c r="A3463">
        <v>208</v>
      </c>
      <c r="B3463" t="s">
        <v>149</v>
      </c>
      <c r="C3463" t="s">
        <v>98</v>
      </c>
      <c r="D3463" t="s">
        <v>23</v>
      </c>
      <c r="E3463" t="s">
        <v>62</v>
      </c>
      <c r="F3463" s="107">
        <v>45991</v>
      </c>
      <c r="G3463" t="s">
        <v>1035</v>
      </c>
      <c r="H3463" t="s">
        <v>3422</v>
      </c>
      <c r="I3463">
        <v>200</v>
      </c>
      <c r="J3463">
        <v>168</v>
      </c>
      <c r="K3463">
        <v>168</v>
      </c>
    </row>
    <row r="3464" spans="1:136" x14ac:dyDescent="0.3">
      <c r="A3464">
        <v>208</v>
      </c>
      <c r="B3464" t="s">
        <v>149</v>
      </c>
      <c r="C3464" t="s">
        <v>98</v>
      </c>
      <c r="D3464" t="s">
        <v>23</v>
      </c>
      <c r="E3464" t="s">
        <v>62</v>
      </c>
      <c r="F3464" s="107">
        <v>45991</v>
      </c>
      <c r="G3464" t="s">
        <v>1035</v>
      </c>
      <c r="H3464" t="s">
        <v>3424</v>
      </c>
      <c r="I3464">
        <v>0</v>
      </c>
      <c r="J3464">
        <v>0</v>
      </c>
      <c r="K3464">
        <v>0</v>
      </c>
    </row>
    <row r="3465" spans="1:136" x14ac:dyDescent="0.3">
      <c r="A3465">
        <v>208</v>
      </c>
      <c r="B3465" t="s">
        <v>149</v>
      </c>
      <c r="C3465" t="s">
        <v>98</v>
      </c>
      <c r="D3465" t="s">
        <v>23</v>
      </c>
      <c r="E3465" t="s">
        <v>62</v>
      </c>
      <c r="F3465" s="107">
        <v>45991</v>
      </c>
      <c r="G3465" t="s">
        <v>1035</v>
      </c>
      <c r="H3465" t="s">
        <v>3427</v>
      </c>
      <c r="I3465">
        <v>25</v>
      </c>
      <c r="J3465">
        <v>17</v>
      </c>
      <c r="K3465">
        <v>17</v>
      </c>
    </row>
    <row r="3466" spans="1:136" x14ac:dyDescent="0.3">
      <c r="A3466">
        <v>214</v>
      </c>
      <c r="B3466" t="s">
        <v>152</v>
      </c>
      <c r="C3466" t="s">
        <v>98</v>
      </c>
      <c r="D3466" t="s">
        <v>23</v>
      </c>
      <c r="E3466" t="s">
        <v>62</v>
      </c>
      <c r="F3466" s="107">
        <v>45991</v>
      </c>
      <c r="G3466" t="s">
        <v>1080</v>
      </c>
      <c r="H3466" t="s">
        <v>3421</v>
      </c>
      <c r="I3466">
        <v>5500</v>
      </c>
      <c r="J3466">
        <v>2866.3798828125</v>
      </c>
      <c r="L3466">
        <v>1071.44</v>
      </c>
      <c r="M3466">
        <v>1794.94</v>
      </c>
    </row>
    <row r="3467" spans="1:136" x14ac:dyDescent="0.3">
      <c r="A3467">
        <v>214</v>
      </c>
      <c r="B3467" t="s">
        <v>152</v>
      </c>
      <c r="C3467" t="s">
        <v>98</v>
      </c>
      <c r="D3467" t="s">
        <v>23</v>
      </c>
      <c r="E3467" t="s">
        <v>62</v>
      </c>
      <c r="F3467" s="107">
        <v>45991</v>
      </c>
      <c r="G3467" t="s">
        <v>1080</v>
      </c>
      <c r="H3467" t="s">
        <v>3426</v>
      </c>
      <c r="I3467">
        <v>7500</v>
      </c>
      <c r="J3467">
        <v>48.979999542236328</v>
      </c>
      <c r="L3467">
        <v>2.9</v>
      </c>
      <c r="M3467">
        <v>46.08</v>
      </c>
    </row>
    <row r="3468" spans="1:136" x14ac:dyDescent="0.3">
      <c r="A3468">
        <v>214</v>
      </c>
      <c r="B3468" t="s">
        <v>152</v>
      </c>
      <c r="C3468" t="s">
        <v>98</v>
      </c>
      <c r="D3468" t="s">
        <v>23</v>
      </c>
      <c r="E3468" t="s">
        <v>62</v>
      </c>
      <c r="F3468" s="107">
        <v>45991</v>
      </c>
      <c r="G3468" t="s">
        <v>1080</v>
      </c>
      <c r="H3468" t="s">
        <v>3422</v>
      </c>
      <c r="I3468">
        <v>1000</v>
      </c>
      <c r="J3468">
        <v>1052.300048828125</v>
      </c>
      <c r="L3468">
        <v>0</v>
      </c>
      <c r="M3468">
        <v>1052.3</v>
      </c>
    </row>
    <row r="3469" spans="1:136" x14ac:dyDescent="0.3">
      <c r="A3469">
        <v>214</v>
      </c>
      <c r="B3469" t="s">
        <v>152</v>
      </c>
      <c r="C3469" t="s">
        <v>98</v>
      </c>
      <c r="D3469" t="s">
        <v>23</v>
      </c>
      <c r="E3469" t="s">
        <v>62</v>
      </c>
      <c r="F3469" s="107">
        <v>45991</v>
      </c>
      <c r="G3469" t="s">
        <v>1080</v>
      </c>
      <c r="H3469" t="s">
        <v>3424</v>
      </c>
      <c r="I3469">
        <v>1</v>
      </c>
      <c r="J3469">
        <v>146.8800048828125</v>
      </c>
      <c r="L3469">
        <v>20.3</v>
      </c>
      <c r="M3469">
        <v>126.58</v>
      </c>
    </row>
    <row r="3470" spans="1:136" x14ac:dyDescent="0.3">
      <c r="A3470">
        <v>214</v>
      </c>
      <c r="B3470" t="s">
        <v>152</v>
      </c>
      <c r="C3470" t="s">
        <v>98</v>
      </c>
      <c r="D3470" t="s">
        <v>23</v>
      </c>
      <c r="E3470" t="s">
        <v>62</v>
      </c>
      <c r="F3470" s="107">
        <v>45991</v>
      </c>
      <c r="G3470" t="s">
        <v>1080</v>
      </c>
      <c r="H3470" t="s">
        <v>3427</v>
      </c>
      <c r="I3470">
        <v>1</v>
      </c>
      <c r="J3470">
        <v>31.059999465942379</v>
      </c>
      <c r="L3470">
        <v>9.66</v>
      </c>
      <c r="M3470">
        <v>21.4</v>
      </c>
    </row>
    <row r="3471" spans="1:136" x14ac:dyDescent="0.3">
      <c r="A3471">
        <v>214</v>
      </c>
      <c r="B3471" t="s">
        <v>152</v>
      </c>
      <c r="C3471" t="s">
        <v>98</v>
      </c>
      <c r="D3471" t="s">
        <v>23</v>
      </c>
      <c r="E3471" t="s">
        <v>62</v>
      </c>
      <c r="F3471" s="107">
        <v>45991</v>
      </c>
      <c r="G3471" t="s">
        <v>1080</v>
      </c>
      <c r="H3471" t="s">
        <v>3423</v>
      </c>
      <c r="I3471">
        <v>1000</v>
      </c>
      <c r="J3471">
        <v>1118.400024414062</v>
      </c>
      <c r="L3471">
        <v>153.56</v>
      </c>
      <c r="M3471">
        <v>964.84</v>
      </c>
    </row>
    <row r="3472" spans="1:136" x14ac:dyDescent="0.3">
      <c r="A3472">
        <v>217</v>
      </c>
      <c r="B3472" t="s">
        <v>156</v>
      </c>
      <c r="C3472" t="s">
        <v>98</v>
      </c>
      <c r="D3472" t="s">
        <v>23</v>
      </c>
      <c r="E3472" t="s">
        <v>24</v>
      </c>
      <c r="F3472" s="107">
        <v>45991</v>
      </c>
      <c r="G3472" t="s">
        <v>1108</v>
      </c>
      <c r="H3472" t="s">
        <v>3421</v>
      </c>
      <c r="I3472">
        <v>20</v>
      </c>
      <c r="J3472">
        <v>409.66000366210938</v>
      </c>
      <c r="L3472">
        <v>1071.44</v>
      </c>
      <c r="M3472">
        <v>1794.94</v>
      </c>
      <c r="AS3472">
        <v>11742.36</v>
      </c>
    </row>
    <row r="3473" spans="1:46" x14ac:dyDescent="0.3">
      <c r="A3473">
        <v>217</v>
      </c>
      <c r="B3473" t="s">
        <v>156</v>
      </c>
      <c r="C3473" t="s">
        <v>98</v>
      </c>
      <c r="D3473" t="s">
        <v>23</v>
      </c>
      <c r="E3473" t="s">
        <v>24</v>
      </c>
      <c r="F3473" s="107">
        <v>45991</v>
      </c>
      <c r="G3473" t="s">
        <v>1108</v>
      </c>
      <c r="H3473" t="s">
        <v>3426</v>
      </c>
      <c r="I3473">
        <v>20</v>
      </c>
      <c r="J3473">
        <v>5.9200000762939453</v>
      </c>
      <c r="L3473">
        <v>2.9</v>
      </c>
      <c r="M3473">
        <v>46.08</v>
      </c>
      <c r="AS3473">
        <v>2.9</v>
      </c>
    </row>
    <row r="3474" spans="1:46" x14ac:dyDescent="0.3">
      <c r="A3474">
        <v>217</v>
      </c>
      <c r="B3474" t="s">
        <v>156</v>
      </c>
      <c r="C3474" t="s">
        <v>98</v>
      </c>
      <c r="D3474" t="s">
        <v>23</v>
      </c>
      <c r="E3474" t="s">
        <v>24</v>
      </c>
      <c r="F3474" s="107">
        <v>45991</v>
      </c>
      <c r="G3474" t="s">
        <v>1108</v>
      </c>
      <c r="H3474" t="s">
        <v>3422</v>
      </c>
      <c r="I3474">
        <v>20</v>
      </c>
      <c r="J3474">
        <v>1.5199999809265139</v>
      </c>
      <c r="L3474">
        <v>0</v>
      </c>
      <c r="M3474">
        <v>1052.3</v>
      </c>
      <c r="AS3474">
        <v>16.02</v>
      </c>
    </row>
    <row r="3475" spans="1:46" x14ac:dyDescent="0.3">
      <c r="A3475">
        <v>217</v>
      </c>
      <c r="B3475" t="s">
        <v>156</v>
      </c>
      <c r="C3475" t="s">
        <v>98</v>
      </c>
      <c r="D3475" t="s">
        <v>23</v>
      </c>
      <c r="E3475" t="s">
        <v>24</v>
      </c>
      <c r="F3475" s="107">
        <v>45991</v>
      </c>
      <c r="G3475" t="s">
        <v>1108</v>
      </c>
      <c r="H3475" t="s">
        <v>3424</v>
      </c>
      <c r="I3475">
        <v>20</v>
      </c>
      <c r="J3475">
        <v>13.819999694824221</v>
      </c>
      <c r="L3475">
        <v>20.3</v>
      </c>
      <c r="M3475">
        <v>126.58</v>
      </c>
      <c r="AS3475">
        <v>20.3</v>
      </c>
    </row>
    <row r="3476" spans="1:46" x14ac:dyDescent="0.3">
      <c r="A3476">
        <v>217</v>
      </c>
      <c r="B3476" t="s">
        <v>156</v>
      </c>
      <c r="C3476" t="s">
        <v>98</v>
      </c>
      <c r="D3476" t="s">
        <v>23</v>
      </c>
      <c r="E3476" t="s">
        <v>24</v>
      </c>
      <c r="F3476" s="107">
        <v>45991</v>
      </c>
      <c r="G3476" t="s">
        <v>1108</v>
      </c>
      <c r="H3476" t="s">
        <v>3427</v>
      </c>
      <c r="I3476">
        <v>20</v>
      </c>
      <c r="J3476">
        <v>31.10000038146973</v>
      </c>
      <c r="L3476">
        <v>9.66</v>
      </c>
      <c r="M3476">
        <v>21.4</v>
      </c>
      <c r="AS3476">
        <v>9.66</v>
      </c>
    </row>
    <row r="3477" spans="1:46" x14ac:dyDescent="0.3">
      <c r="A3477">
        <v>217</v>
      </c>
      <c r="B3477" t="s">
        <v>156</v>
      </c>
      <c r="C3477" t="s">
        <v>98</v>
      </c>
      <c r="D3477" t="s">
        <v>23</v>
      </c>
      <c r="E3477" t="s">
        <v>24</v>
      </c>
      <c r="F3477" s="107">
        <v>45991</v>
      </c>
      <c r="G3477" t="s">
        <v>1108</v>
      </c>
      <c r="H3477" t="s">
        <v>3423</v>
      </c>
      <c r="I3477">
        <v>20</v>
      </c>
      <c r="J3477">
        <v>23.719999313354489</v>
      </c>
      <c r="L3477">
        <v>153.56</v>
      </c>
      <c r="M3477">
        <v>964.84</v>
      </c>
      <c r="AS3477">
        <v>265.26</v>
      </c>
    </row>
    <row r="3478" spans="1:46" x14ac:dyDescent="0.3">
      <c r="A3478">
        <v>218</v>
      </c>
      <c r="B3478" t="s">
        <v>157</v>
      </c>
      <c r="C3478" t="s">
        <v>98</v>
      </c>
      <c r="D3478" t="s">
        <v>23</v>
      </c>
      <c r="E3478" t="s">
        <v>62</v>
      </c>
      <c r="F3478" s="107">
        <v>45991</v>
      </c>
      <c r="G3478" t="s">
        <v>1140</v>
      </c>
      <c r="H3478" t="s">
        <v>3423</v>
      </c>
      <c r="I3478">
        <v>76000</v>
      </c>
      <c r="J3478">
        <v>43320</v>
      </c>
      <c r="N3478">
        <v>43320</v>
      </c>
    </row>
    <row r="3479" spans="1:46" x14ac:dyDescent="0.3">
      <c r="A3479">
        <v>218</v>
      </c>
      <c r="B3479" t="s">
        <v>157</v>
      </c>
      <c r="C3479" t="s">
        <v>98</v>
      </c>
      <c r="D3479" t="s">
        <v>23</v>
      </c>
      <c r="E3479" t="s">
        <v>62</v>
      </c>
      <c r="F3479" s="107">
        <v>45991</v>
      </c>
      <c r="G3479" t="s">
        <v>1140</v>
      </c>
      <c r="H3479" t="s">
        <v>3426</v>
      </c>
      <c r="I3479">
        <v>5000</v>
      </c>
      <c r="J3479">
        <v>4920</v>
      </c>
      <c r="N3479">
        <v>4920</v>
      </c>
    </row>
    <row r="3480" spans="1:46" x14ac:dyDescent="0.3">
      <c r="A3480">
        <v>218</v>
      </c>
      <c r="B3480" t="s">
        <v>157</v>
      </c>
      <c r="C3480" t="s">
        <v>98</v>
      </c>
      <c r="D3480" t="s">
        <v>23</v>
      </c>
      <c r="E3480" t="s">
        <v>62</v>
      </c>
      <c r="F3480" s="107">
        <v>45991</v>
      </c>
      <c r="G3480" t="s">
        <v>1140</v>
      </c>
      <c r="H3480" t="s">
        <v>3422</v>
      </c>
      <c r="I3480">
        <v>24000</v>
      </c>
      <c r="J3480">
        <v>17697</v>
      </c>
      <c r="N3480">
        <v>17697</v>
      </c>
    </row>
    <row r="3481" spans="1:46" x14ac:dyDescent="0.3">
      <c r="A3481">
        <v>218</v>
      </c>
      <c r="B3481" t="s">
        <v>157</v>
      </c>
      <c r="C3481" t="s">
        <v>98</v>
      </c>
      <c r="D3481" t="s">
        <v>23</v>
      </c>
      <c r="E3481" t="s">
        <v>62</v>
      </c>
      <c r="F3481" s="107">
        <v>45991</v>
      </c>
      <c r="G3481" t="s">
        <v>1140</v>
      </c>
      <c r="H3481" t="s">
        <v>3424</v>
      </c>
      <c r="I3481">
        <v>5000</v>
      </c>
      <c r="J3481">
        <v>7642</v>
      </c>
      <c r="N3481">
        <v>7642</v>
      </c>
    </row>
    <row r="3482" spans="1:46" x14ac:dyDescent="0.3">
      <c r="A3482">
        <v>218</v>
      </c>
      <c r="B3482" t="s">
        <v>157</v>
      </c>
      <c r="C3482" t="s">
        <v>98</v>
      </c>
      <c r="D3482" t="s">
        <v>23</v>
      </c>
      <c r="E3482" t="s">
        <v>62</v>
      </c>
      <c r="F3482" s="107">
        <v>45991</v>
      </c>
      <c r="G3482" t="s">
        <v>1140</v>
      </c>
      <c r="H3482" t="s">
        <v>3427</v>
      </c>
      <c r="I3482">
        <v>2000</v>
      </c>
      <c r="J3482">
        <v>2350</v>
      </c>
      <c r="N3482">
        <v>2350</v>
      </c>
    </row>
    <row r="3483" spans="1:46" x14ac:dyDescent="0.3">
      <c r="A3483">
        <v>218</v>
      </c>
      <c r="B3483" t="s">
        <v>157</v>
      </c>
      <c r="C3483" t="s">
        <v>98</v>
      </c>
      <c r="D3483" t="s">
        <v>23</v>
      </c>
      <c r="E3483" t="s">
        <v>62</v>
      </c>
      <c r="F3483" s="107">
        <v>45991</v>
      </c>
      <c r="G3483" t="s">
        <v>1140</v>
      </c>
      <c r="H3483" t="s">
        <v>3421</v>
      </c>
      <c r="I3483">
        <v>76000</v>
      </c>
      <c r="J3483">
        <v>67490.75</v>
      </c>
      <c r="N3483">
        <v>67490.75</v>
      </c>
    </row>
    <row r="3484" spans="1:46" x14ac:dyDescent="0.3">
      <c r="A3484">
        <v>225</v>
      </c>
      <c r="B3484" t="s">
        <v>165</v>
      </c>
      <c r="C3484" t="s">
        <v>98</v>
      </c>
      <c r="D3484" t="s">
        <v>23</v>
      </c>
      <c r="E3484" t="s">
        <v>24</v>
      </c>
      <c r="F3484" s="107">
        <v>45991</v>
      </c>
      <c r="G3484" t="s">
        <v>1195</v>
      </c>
      <c r="H3484" t="s">
        <v>3421</v>
      </c>
      <c r="I3484">
        <v>1</v>
      </c>
      <c r="J3484">
        <v>9</v>
      </c>
      <c r="AT3484">
        <v>9</v>
      </c>
    </row>
    <row r="3485" spans="1:46" x14ac:dyDescent="0.3">
      <c r="A3485">
        <v>225</v>
      </c>
      <c r="B3485" t="s">
        <v>165</v>
      </c>
      <c r="C3485" t="s">
        <v>98</v>
      </c>
      <c r="D3485" t="s">
        <v>23</v>
      </c>
      <c r="E3485" t="s">
        <v>24</v>
      </c>
      <c r="F3485" s="107">
        <v>45991</v>
      </c>
      <c r="G3485" t="s">
        <v>1195</v>
      </c>
      <c r="H3485" t="s">
        <v>3423</v>
      </c>
      <c r="I3485">
        <v>1</v>
      </c>
      <c r="J3485">
        <v>2</v>
      </c>
      <c r="AT3485">
        <v>2</v>
      </c>
    </row>
    <row r="3486" spans="1:46" x14ac:dyDescent="0.3">
      <c r="A3486">
        <v>225</v>
      </c>
      <c r="B3486" t="s">
        <v>165</v>
      </c>
      <c r="C3486" t="s">
        <v>98</v>
      </c>
      <c r="D3486" t="s">
        <v>23</v>
      </c>
      <c r="E3486" t="s">
        <v>24</v>
      </c>
      <c r="F3486" s="107">
        <v>45991</v>
      </c>
      <c r="G3486" t="s">
        <v>1195</v>
      </c>
      <c r="H3486" t="s">
        <v>3422</v>
      </c>
      <c r="I3486">
        <v>1</v>
      </c>
      <c r="J3486">
        <v>12</v>
      </c>
      <c r="AT3486">
        <v>12</v>
      </c>
    </row>
    <row r="3487" spans="1:46" x14ac:dyDescent="0.3">
      <c r="A3487">
        <v>225</v>
      </c>
      <c r="B3487" t="s">
        <v>165</v>
      </c>
      <c r="C3487" t="s">
        <v>98</v>
      </c>
      <c r="D3487" t="s">
        <v>23</v>
      </c>
      <c r="E3487" t="s">
        <v>24</v>
      </c>
      <c r="F3487" s="107">
        <v>45991</v>
      </c>
      <c r="G3487" t="s">
        <v>1195</v>
      </c>
      <c r="H3487" t="s">
        <v>3424</v>
      </c>
      <c r="I3487">
        <v>1</v>
      </c>
      <c r="J3487">
        <v>1</v>
      </c>
      <c r="AT3487">
        <v>1</v>
      </c>
    </row>
    <row r="3488" spans="1:46" x14ac:dyDescent="0.3">
      <c r="A3488">
        <v>225</v>
      </c>
      <c r="B3488" t="s">
        <v>165</v>
      </c>
      <c r="C3488" t="s">
        <v>98</v>
      </c>
      <c r="D3488" t="s">
        <v>23</v>
      </c>
      <c r="E3488" t="s">
        <v>24</v>
      </c>
      <c r="F3488" s="107">
        <v>45991</v>
      </c>
      <c r="G3488" t="s">
        <v>1195</v>
      </c>
      <c r="H3488" t="s">
        <v>3427</v>
      </c>
      <c r="I3488">
        <v>1</v>
      </c>
      <c r="J3488">
        <v>1</v>
      </c>
      <c r="AT3488">
        <v>1</v>
      </c>
    </row>
    <row r="3489" spans="1:134" x14ac:dyDescent="0.3">
      <c r="A3489">
        <v>239</v>
      </c>
      <c r="B3489" t="s">
        <v>1243</v>
      </c>
      <c r="C3489" t="s">
        <v>33</v>
      </c>
      <c r="D3489" t="s">
        <v>23</v>
      </c>
      <c r="E3489" t="s">
        <v>24</v>
      </c>
      <c r="F3489" s="107">
        <v>45991</v>
      </c>
      <c r="G3489" t="s">
        <v>1271</v>
      </c>
      <c r="H3489" t="s">
        <v>3433</v>
      </c>
      <c r="J3489">
        <v>2</v>
      </c>
      <c r="AU3489">
        <v>2</v>
      </c>
    </row>
    <row r="3490" spans="1:134" x14ac:dyDescent="0.3">
      <c r="A3490">
        <v>239</v>
      </c>
      <c r="B3490" t="s">
        <v>1243</v>
      </c>
      <c r="C3490" t="s">
        <v>33</v>
      </c>
      <c r="D3490" t="s">
        <v>23</v>
      </c>
      <c r="E3490" t="s">
        <v>24</v>
      </c>
      <c r="F3490" s="107">
        <v>45991</v>
      </c>
      <c r="G3490" t="s">
        <v>1271</v>
      </c>
      <c r="H3490" t="s">
        <v>7</v>
      </c>
      <c r="J3490">
        <v>12</v>
      </c>
      <c r="AU3490">
        <v>12</v>
      </c>
    </row>
    <row r="3491" spans="1:134" x14ac:dyDescent="0.3">
      <c r="A3491">
        <v>239</v>
      </c>
      <c r="B3491" t="s">
        <v>1243</v>
      </c>
      <c r="C3491" t="s">
        <v>33</v>
      </c>
      <c r="D3491" t="s">
        <v>23</v>
      </c>
      <c r="E3491" t="s">
        <v>24</v>
      </c>
      <c r="F3491" s="107">
        <v>45991</v>
      </c>
      <c r="G3491" t="s">
        <v>1271</v>
      </c>
      <c r="H3491" t="s">
        <v>3434</v>
      </c>
      <c r="J3491">
        <v>3</v>
      </c>
      <c r="AU3491">
        <v>3</v>
      </c>
    </row>
    <row r="3492" spans="1:134" x14ac:dyDescent="0.3">
      <c r="A3492">
        <v>239</v>
      </c>
      <c r="B3492" t="s">
        <v>1243</v>
      </c>
      <c r="C3492" t="s">
        <v>33</v>
      </c>
      <c r="D3492" t="s">
        <v>23</v>
      </c>
      <c r="E3492" t="s">
        <v>24</v>
      </c>
      <c r="F3492" s="107">
        <v>45991</v>
      </c>
      <c r="G3492" t="s">
        <v>1271</v>
      </c>
      <c r="H3492" t="s">
        <v>3435</v>
      </c>
      <c r="J3492">
        <v>23</v>
      </c>
      <c r="AU3492">
        <v>23</v>
      </c>
    </row>
    <row r="3493" spans="1:134" x14ac:dyDescent="0.3">
      <c r="A3493">
        <v>239</v>
      </c>
      <c r="B3493" t="s">
        <v>1243</v>
      </c>
      <c r="C3493" t="s">
        <v>33</v>
      </c>
      <c r="D3493" t="s">
        <v>23</v>
      </c>
      <c r="E3493" t="s">
        <v>24</v>
      </c>
      <c r="F3493" s="107">
        <v>45991</v>
      </c>
      <c r="G3493" t="s">
        <v>1271</v>
      </c>
      <c r="H3493" t="s">
        <v>2801</v>
      </c>
      <c r="J3493">
        <v>3</v>
      </c>
      <c r="AU3493">
        <v>3</v>
      </c>
    </row>
    <row r="3494" spans="1:134" x14ac:dyDescent="0.3">
      <c r="A3494">
        <v>434</v>
      </c>
      <c r="B3494" t="s">
        <v>411</v>
      </c>
      <c r="C3494" t="s">
        <v>98</v>
      </c>
      <c r="D3494" t="s">
        <v>23</v>
      </c>
      <c r="E3494" t="s">
        <v>62</v>
      </c>
      <c r="F3494" s="107">
        <v>45991</v>
      </c>
      <c r="G3494" t="s">
        <v>1825</v>
      </c>
      <c r="H3494" t="s">
        <v>3423</v>
      </c>
      <c r="I3494">
        <v>25</v>
      </c>
      <c r="J3494">
        <v>142.25999450683591</v>
      </c>
      <c r="AV3494">
        <v>142.26</v>
      </c>
    </row>
    <row r="3495" spans="1:134" x14ac:dyDescent="0.3">
      <c r="A3495">
        <v>434</v>
      </c>
      <c r="B3495" t="s">
        <v>411</v>
      </c>
      <c r="C3495" t="s">
        <v>98</v>
      </c>
      <c r="D3495" t="s">
        <v>23</v>
      </c>
      <c r="E3495" t="s">
        <v>62</v>
      </c>
      <c r="F3495" s="107">
        <v>45991</v>
      </c>
      <c r="G3495" t="s">
        <v>1825</v>
      </c>
      <c r="H3495" t="s">
        <v>3426</v>
      </c>
      <c r="I3495">
        <v>200</v>
      </c>
      <c r="J3495">
        <v>0</v>
      </c>
      <c r="AV3495">
        <v>0</v>
      </c>
    </row>
    <row r="3496" spans="1:134" x14ac:dyDescent="0.3">
      <c r="A3496">
        <v>434</v>
      </c>
      <c r="B3496" t="s">
        <v>411</v>
      </c>
      <c r="C3496" t="s">
        <v>98</v>
      </c>
      <c r="D3496" t="s">
        <v>23</v>
      </c>
      <c r="E3496" t="s">
        <v>62</v>
      </c>
      <c r="F3496" s="107">
        <v>45991</v>
      </c>
      <c r="G3496" t="s">
        <v>1825</v>
      </c>
      <c r="H3496" t="s">
        <v>3422</v>
      </c>
      <c r="I3496">
        <v>25</v>
      </c>
      <c r="J3496">
        <v>17.29999923706055</v>
      </c>
      <c r="AV3496">
        <v>17.3</v>
      </c>
    </row>
    <row r="3497" spans="1:134" x14ac:dyDescent="0.3">
      <c r="A3497">
        <v>434</v>
      </c>
      <c r="B3497" t="s">
        <v>411</v>
      </c>
      <c r="C3497" t="s">
        <v>98</v>
      </c>
      <c r="D3497" t="s">
        <v>23</v>
      </c>
      <c r="E3497" t="s">
        <v>62</v>
      </c>
      <c r="F3497" s="107">
        <v>45991</v>
      </c>
      <c r="G3497" t="s">
        <v>1825</v>
      </c>
      <c r="H3497" t="s">
        <v>3424</v>
      </c>
      <c r="I3497">
        <v>10</v>
      </c>
      <c r="J3497">
        <v>0.20000000298023221</v>
      </c>
      <c r="AV3497">
        <v>0.2</v>
      </c>
    </row>
    <row r="3498" spans="1:134" x14ac:dyDescent="0.3">
      <c r="A3498">
        <v>434</v>
      </c>
      <c r="B3498" t="s">
        <v>411</v>
      </c>
      <c r="C3498" t="s">
        <v>98</v>
      </c>
      <c r="D3498" t="s">
        <v>23</v>
      </c>
      <c r="E3498" t="s">
        <v>62</v>
      </c>
      <c r="F3498" s="107">
        <v>45991</v>
      </c>
      <c r="G3498" t="s">
        <v>1825</v>
      </c>
      <c r="H3498" t="s">
        <v>3427</v>
      </c>
      <c r="I3498">
        <v>200</v>
      </c>
      <c r="J3498">
        <v>0</v>
      </c>
      <c r="AV3498">
        <v>0</v>
      </c>
    </row>
    <row r="3499" spans="1:134" x14ac:dyDescent="0.3">
      <c r="A3499">
        <v>434</v>
      </c>
      <c r="B3499" t="s">
        <v>411</v>
      </c>
      <c r="C3499" t="s">
        <v>98</v>
      </c>
      <c r="D3499" t="s">
        <v>23</v>
      </c>
      <c r="E3499" t="s">
        <v>62</v>
      </c>
      <c r="F3499" s="107">
        <v>45991</v>
      </c>
      <c r="G3499" t="s">
        <v>1825</v>
      </c>
      <c r="H3499" t="s">
        <v>3421</v>
      </c>
      <c r="I3499">
        <v>100</v>
      </c>
      <c r="J3499">
        <v>125.38999938964839</v>
      </c>
      <c r="AV3499">
        <v>125.39</v>
      </c>
    </row>
    <row r="3500" spans="1:134" x14ac:dyDescent="0.3">
      <c r="A3500">
        <v>436</v>
      </c>
      <c r="B3500" t="s">
        <v>130</v>
      </c>
      <c r="C3500" t="s">
        <v>101</v>
      </c>
      <c r="D3500" t="s">
        <v>23</v>
      </c>
      <c r="E3500" t="s">
        <v>62</v>
      </c>
      <c r="F3500" s="107">
        <v>45991</v>
      </c>
      <c r="G3500" t="s">
        <v>1863</v>
      </c>
      <c r="H3500" t="s">
        <v>3595</v>
      </c>
      <c r="I3500">
        <v>7</v>
      </c>
      <c r="J3500">
        <v>4</v>
      </c>
      <c r="CP3500">
        <v>4</v>
      </c>
    </row>
    <row r="3501" spans="1:134" x14ac:dyDescent="0.3">
      <c r="A3501">
        <v>436</v>
      </c>
      <c r="B3501" t="s">
        <v>130</v>
      </c>
      <c r="C3501" t="s">
        <v>101</v>
      </c>
      <c r="D3501" t="s">
        <v>23</v>
      </c>
      <c r="E3501" t="s">
        <v>62</v>
      </c>
      <c r="F3501" s="107">
        <v>45991</v>
      </c>
      <c r="G3501" t="s">
        <v>1863</v>
      </c>
      <c r="H3501" t="s">
        <v>3596</v>
      </c>
      <c r="I3501">
        <v>7</v>
      </c>
      <c r="J3501">
        <v>4.119999885559082</v>
      </c>
      <c r="CP3501">
        <v>4.12</v>
      </c>
    </row>
    <row r="3502" spans="1:134" x14ac:dyDescent="0.3">
      <c r="A3502">
        <v>485</v>
      </c>
      <c r="B3502" t="s">
        <v>458</v>
      </c>
      <c r="C3502" t="s">
        <v>101</v>
      </c>
      <c r="D3502" t="s">
        <v>23</v>
      </c>
      <c r="E3502" t="s">
        <v>24</v>
      </c>
      <c r="F3502" s="107">
        <v>45991</v>
      </c>
      <c r="G3502" t="s">
        <v>2174</v>
      </c>
      <c r="H3502" t="s">
        <v>76</v>
      </c>
      <c r="I3502">
        <v>80</v>
      </c>
      <c r="J3502">
        <v>0</v>
      </c>
      <c r="EC3502">
        <v>0</v>
      </c>
      <c r="ED3502">
        <v>0</v>
      </c>
    </row>
    <row r="3503" spans="1:134" x14ac:dyDescent="0.3">
      <c r="A3503">
        <v>485</v>
      </c>
      <c r="B3503" t="s">
        <v>458</v>
      </c>
      <c r="C3503" t="s">
        <v>101</v>
      </c>
      <c r="D3503" t="s">
        <v>23</v>
      </c>
      <c r="E3503" t="s">
        <v>24</v>
      </c>
      <c r="F3503" s="107">
        <v>45991</v>
      </c>
      <c r="G3503" t="s">
        <v>2174</v>
      </c>
      <c r="H3503" t="s">
        <v>3811</v>
      </c>
      <c r="I3503">
        <v>80</v>
      </c>
      <c r="J3503">
        <v>0</v>
      </c>
      <c r="EC3503">
        <v>0</v>
      </c>
      <c r="ED3503">
        <v>0</v>
      </c>
    </row>
    <row r="3504" spans="1:134" x14ac:dyDescent="0.3">
      <c r="A3504">
        <v>485</v>
      </c>
      <c r="B3504" t="s">
        <v>458</v>
      </c>
      <c r="C3504" t="s">
        <v>101</v>
      </c>
      <c r="D3504" t="s">
        <v>23</v>
      </c>
      <c r="E3504" t="s">
        <v>24</v>
      </c>
      <c r="F3504" s="107">
        <v>45991</v>
      </c>
      <c r="G3504" t="s">
        <v>2174</v>
      </c>
      <c r="H3504" t="s">
        <v>3812</v>
      </c>
      <c r="I3504">
        <v>80</v>
      </c>
      <c r="J3504">
        <v>50</v>
      </c>
      <c r="EC3504">
        <v>1</v>
      </c>
      <c r="ED3504">
        <v>2</v>
      </c>
    </row>
    <row r="3505" spans="1:141" x14ac:dyDescent="0.3">
      <c r="A3505">
        <v>485</v>
      </c>
      <c r="B3505" t="s">
        <v>458</v>
      </c>
      <c r="C3505" t="s">
        <v>101</v>
      </c>
      <c r="D3505" t="s">
        <v>23</v>
      </c>
      <c r="E3505" t="s">
        <v>24</v>
      </c>
      <c r="F3505" s="107">
        <v>45991</v>
      </c>
      <c r="G3505" t="s">
        <v>2174</v>
      </c>
      <c r="H3505" t="s">
        <v>51</v>
      </c>
      <c r="I3505">
        <v>80</v>
      </c>
      <c r="J3505">
        <v>0</v>
      </c>
      <c r="EC3505">
        <v>0</v>
      </c>
      <c r="ED3505">
        <v>0</v>
      </c>
    </row>
    <row r="3506" spans="1:141" x14ac:dyDescent="0.3">
      <c r="A3506">
        <v>485</v>
      </c>
      <c r="B3506" t="s">
        <v>458</v>
      </c>
      <c r="C3506" t="s">
        <v>101</v>
      </c>
      <c r="D3506" t="s">
        <v>23</v>
      </c>
      <c r="E3506" t="s">
        <v>24</v>
      </c>
      <c r="F3506" s="107">
        <v>45991</v>
      </c>
      <c r="G3506" t="s">
        <v>2174</v>
      </c>
      <c r="H3506" t="s">
        <v>3835</v>
      </c>
      <c r="I3506">
        <v>80</v>
      </c>
      <c r="J3506">
        <v>0</v>
      </c>
      <c r="EC3506">
        <v>0</v>
      </c>
      <c r="ED3506">
        <v>0</v>
      </c>
    </row>
    <row r="3507" spans="1:141" x14ac:dyDescent="0.3">
      <c r="A3507">
        <v>485</v>
      </c>
      <c r="B3507" t="s">
        <v>458</v>
      </c>
      <c r="C3507" t="s">
        <v>101</v>
      </c>
      <c r="D3507" t="s">
        <v>23</v>
      </c>
      <c r="E3507" t="s">
        <v>24</v>
      </c>
      <c r="F3507" s="107">
        <v>45991</v>
      </c>
      <c r="G3507" t="s">
        <v>2174</v>
      </c>
      <c r="H3507" t="s">
        <v>3585</v>
      </c>
      <c r="I3507">
        <v>80</v>
      </c>
      <c r="J3507">
        <v>100</v>
      </c>
      <c r="EC3507">
        <v>5</v>
      </c>
      <c r="ED3507">
        <v>5</v>
      </c>
    </row>
    <row r="3508" spans="1:141" x14ac:dyDescent="0.3">
      <c r="A3508">
        <v>488</v>
      </c>
      <c r="B3508" t="s">
        <v>461</v>
      </c>
      <c r="C3508" t="s">
        <v>101</v>
      </c>
      <c r="D3508" t="s">
        <v>23</v>
      </c>
      <c r="E3508" t="s">
        <v>24</v>
      </c>
      <c r="F3508" s="107">
        <v>45991</v>
      </c>
      <c r="G3508" t="s">
        <v>2216</v>
      </c>
      <c r="H3508" t="s">
        <v>3808</v>
      </c>
      <c r="I3508">
        <v>85</v>
      </c>
      <c r="J3508">
        <v>70.589996337890625</v>
      </c>
      <c r="EE3508">
        <v>12</v>
      </c>
      <c r="EF3508">
        <v>17</v>
      </c>
    </row>
    <row r="3509" spans="1:141" x14ac:dyDescent="0.3">
      <c r="A3509">
        <v>488</v>
      </c>
      <c r="B3509" t="s">
        <v>461</v>
      </c>
      <c r="C3509" t="s">
        <v>101</v>
      </c>
      <c r="D3509" t="s">
        <v>23</v>
      </c>
      <c r="E3509" t="s">
        <v>24</v>
      </c>
      <c r="F3509" s="107">
        <v>45991</v>
      </c>
      <c r="G3509" t="s">
        <v>2216</v>
      </c>
      <c r="H3509" t="s">
        <v>3809</v>
      </c>
      <c r="I3509">
        <v>85</v>
      </c>
      <c r="J3509">
        <v>0</v>
      </c>
      <c r="EE3509">
        <v>0</v>
      </c>
      <c r="EF3509">
        <v>0</v>
      </c>
    </row>
    <row r="3510" spans="1:141" x14ac:dyDescent="0.3">
      <c r="A3510">
        <v>488</v>
      </c>
      <c r="B3510" t="s">
        <v>461</v>
      </c>
      <c r="C3510" t="s">
        <v>101</v>
      </c>
      <c r="D3510" t="s">
        <v>23</v>
      </c>
      <c r="E3510" t="s">
        <v>24</v>
      </c>
      <c r="F3510" s="107">
        <v>45991</v>
      </c>
      <c r="G3510" t="s">
        <v>2216</v>
      </c>
      <c r="H3510" t="s">
        <v>3810</v>
      </c>
      <c r="I3510">
        <v>85</v>
      </c>
      <c r="J3510">
        <v>100</v>
      </c>
      <c r="EE3510">
        <v>5</v>
      </c>
      <c r="EF3510">
        <v>5</v>
      </c>
    </row>
    <row r="3511" spans="1:141" x14ac:dyDescent="0.3">
      <c r="A3511">
        <v>488</v>
      </c>
      <c r="B3511" t="s">
        <v>461</v>
      </c>
      <c r="C3511" t="s">
        <v>101</v>
      </c>
      <c r="D3511" t="s">
        <v>23</v>
      </c>
      <c r="E3511" t="s">
        <v>24</v>
      </c>
      <c r="F3511" s="107">
        <v>45991</v>
      </c>
      <c r="G3511" t="s">
        <v>2216</v>
      </c>
      <c r="H3511" t="s">
        <v>3585</v>
      </c>
      <c r="I3511">
        <v>85</v>
      </c>
      <c r="J3511">
        <v>74.290000915527344</v>
      </c>
      <c r="EE3511">
        <v>26</v>
      </c>
      <c r="EF3511">
        <v>35</v>
      </c>
    </row>
    <row r="3512" spans="1:141" x14ac:dyDescent="0.3">
      <c r="A3512">
        <v>488</v>
      </c>
      <c r="B3512" t="s">
        <v>461</v>
      </c>
      <c r="C3512" t="s">
        <v>101</v>
      </c>
      <c r="D3512" t="s">
        <v>23</v>
      </c>
      <c r="E3512" t="s">
        <v>24</v>
      </c>
      <c r="F3512" s="107">
        <v>45991</v>
      </c>
      <c r="G3512" t="s">
        <v>2216</v>
      </c>
      <c r="H3512" t="s">
        <v>76</v>
      </c>
      <c r="I3512">
        <v>85</v>
      </c>
      <c r="J3512">
        <v>0</v>
      </c>
      <c r="EE3512">
        <v>0</v>
      </c>
      <c r="EF3512">
        <v>0</v>
      </c>
    </row>
    <row r="3513" spans="1:141" x14ac:dyDescent="0.3">
      <c r="A3513">
        <v>488</v>
      </c>
      <c r="B3513" t="s">
        <v>461</v>
      </c>
      <c r="C3513" t="s">
        <v>101</v>
      </c>
      <c r="D3513" t="s">
        <v>23</v>
      </c>
      <c r="E3513" t="s">
        <v>24</v>
      </c>
      <c r="F3513" s="107">
        <v>45991</v>
      </c>
      <c r="G3513" t="s">
        <v>2216</v>
      </c>
      <c r="H3513" t="s">
        <v>3811</v>
      </c>
      <c r="I3513">
        <v>85</v>
      </c>
      <c r="J3513">
        <v>0</v>
      </c>
      <c r="EE3513">
        <v>0</v>
      </c>
      <c r="EF3513">
        <v>0</v>
      </c>
    </row>
    <row r="3514" spans="1:141" x14ac:dyDescent="0.3">
      <c r="A3514">
        <v>488</v>
      </c>
      <c r="B3514" t="s">
        <v>461</v>
      </c>
      <c r="C3514" t="s">
        <v>101</v>
      </c>
      <c r="D3514" t="s">
        <v>23</v>
      </c>
      <c r="E3514" t="s">
        <v>24</v>
      </c>
      <c r="F3514" s="107">
        <v>45991</v>
      </c>
      <c r="G3514" t="s">
        <v>2216</v>
      </c>
      <c r="H3514" t="s">
        <v>51</v>
      </c>
      <c r="I3514">
        <v>85</v>
      </c>
      <c r="J3514">
        <v>0</v>
      </c>
      <c r="EE3514">
        <v>0</v>
      </c>
      <c r="EF3514">
        <v>0</v>
      </c>
    </row>
    <row r="3515" spans="1:141" x14ac:dyDescent="0.3">
      <c r="A3515">
        <v>488</v>
      </c>
      <c r="B3515" t="s">
        <v>461</v>
      </c>
      <c r="C3515" t="s">
        <v>101</v>
      </c>
      <c r="D3515" t="s">
        <v>23</v>
      </c>
      <c r="E3515" t="s">
        <v>24</v>
      </c>
      <c r="F3515" s="107">
        <v>45991</v>
      </c>
      <c r="G3515" t="s">
        <v>2216</v>
      </c>
      <c r="H3515" t="s">
        <v>3835</v>
      </c>
      <c r="I3515">
        <v>85</v>
      </c>
      <c r="J3515">
        <v>100</v>
      </c>
      <c r="EE3515">
        <v>3</v>
      </c>
      <c r="EF3515">
        <v>3</v>
      </c>
    </row>
    <row r="3516" spans="1:141" x14ac:dyDescent="0.3">
      <c r="A3516">
        <v>488</v>
      </c>
      <c r="B3516" t="s">
        <v>461</v>
      </c>
      <c r="C3516" t="s">
        <v>101</v>
      </c>
      <c r="D3516" t="s">
        <v>23</v>
      </c>
      <c r="E3516" t="s">
        <v>24</v>
      </c>
      <c r="F3516" s="107">
        <v>45991</v>
      </c>
      <c r="G3516" t="s">
        <v>2216</v>
      </c>
      <c r="H3516" t="s">
        <v>3812</v>
      </c>
      <c r="I3516">
        <v>85</v>
      </c>
      <c r="J3516">
        <v>72.5</v>
      </c>
      <c r="EE3516">
        <v>29</v>
      </c>
      <c r="EF3516">
        <v>40</v>
      </c>
    </row>
    <row r="3517" spans="1:141" x14ac:dyDescent="0.3">
      <c r="A3517">
        <v>509</v>
      </c>
      <c r="B3517" t="s">
        <v>2238</v>
      </c>
      <c r="C3517" t="s">
        <v>33</v>
      </c>
      <c r="D3517" t="s">
        <v>23</v>
      </c>
      <c r="E3517" t="s">
        <v>24</v>
      </c>
      <c r="F3517" s="107">
        <v>45991</v>
      </c>
      <c r="G3517" t="s">
        <v>2284</v>
      </c>
      <c r="H3517" t="s">
        <v>3859</v>
      </c>
      <c r="I3517">
        <v>90</v>
      </c>
      <c r="J3517">
        <v>100</v>
      </c>
      <c r="EJ3517">
        <v>91</v>
      </c>
      <c r="EK3517">
        <v>91</v>
      </c>
    </row>
    <row r="3518" spans="1:141" x14ac:dyDescent="0.3">
      <c r="A3518">
        <v>509</v>
      </c>
      <c r="B3518" t="s">
        <v>2238</v>
      </c>
      <c r="C3518" t="s">
        <v>33</v>
      </c>
      <c r="D3518" t="s">
        <v>23</v>
      </c>
      <c r="E3518" t="s">
        <v>24</v>
      </c>
      <c r="F3518" s="107">
        <v>45991</v>
      </c>
      <c r="G3518" t="s">
        <v>2284</v>
      </c>
      <c r="H3518" t="s">
        <v>3860</v>
      </c>
      <c r="I3518">
        <v>90</v>
      </c>
      <c r="J3518">
        <v>91.110000610351563</v>
      </c>
      <c r="EJ3518">
        <v>90</v>
      </c>
      <c r="EK3518">
        <v>82</v>
      </c>
    </row>
    <row r="3519" spans="1:141" x14ac:dyDescent="0.3">
      <c r="A3519">
        <v>509</v>
      </c>
      <c r="B3519" t="s">
        <v>2238</v>
      </c>
      <c r="C3519" t="s">
        <v>33</v>
      </c>
      <c r="D3519" t="s">
        <v>23</v>
      </c>
      <c r="E3519" t="s">
        <v>24</v>
      </c>
      <c r="F3519" s="107">
        <v>45991</v>
      </c>
      <c r="G3519" t="s">
        <v>2284</v>
      </c>
      <c r="H3519" t="s">
        <v>487</v>
      </c>
      <c r="I3519">
        <v>90</v>
      </c>
      <c r="J3519">
        <v>100</v>
      </c>
      <c r="EJ3519">
        <v>100</v>
      </c>
      <c r="EK3519">
        <v>100</v>
      </c>
    </row>
    <row r="3520" spans="1:141" x14ac:dyDescent="0.3">
      <c r="A3520">
        <v>509</v>
      </c>
      <c r="B3520" t="s">
        <v>2238</v>
      </c>
      <c r="C3520" t="s">
        <v>33</v>
      </c>
      <c r="D3520" t="s">
        <v>23</v>
      </c>
      <c r="E3520" t="s">
        <v>24</v>
      </c>
      <c r="F3520" s="107">
        <v>45991</v>
      </c>
      <c r="G3520" t="s">
        <v>2284</v>
      </c>
      <c r="H3520" t="s">
        <v>3861</v>
      </c>
      <c r="I3520">
        <v>90</v>
      </c>
      <c r="J3520">
        <v>98.699996948242188</v>
      </c>
      <c r="EJ3520">
        <v>77</v>
      </c>
      <c r="EK3520">
        <v>76</v>
      </c>
    </row>
    <row r="3521" spans="1:141" x14ac:dyDescent="0.3">
      <c r="A3521">
        <v>509</v>
      </c>
      <c r="B3521" t="s">
        <v>2238</v>
      </c>
      <c r="C3521" t="s">
        <v>33</v>
      </c>
      <c r="D3521" t="s">
        <v>23</v>
      </c>
      <c r="E3521" t="s">
        <v>24</v>
      </c>
      <c r="F3521" s="107">
        <v>45991</v>
      </c>
      <c r="G3521" t="s">
        <v>2284</v>
      </c>
      <c r="H3521" t="s">
        <v>2785</v>
      </c>
      <c r="I3521">
        <v>90</v>
      </c>
      <c r="J3521">
        <v>98.900001525878906</v>
      </c>
      <c r="EJ3521">
        <v>91</v>
      </c>
      <c r="EK3521">
        <v>90</v>
      </c>
    </row>
    <row r="3522" spans="1:141" x14ac:dyDescent="0.3">
      <c r="A3522">
        <v>509</v>
      </c>
      <c r="B3522" t="s">
        <v>2238</v>
      </c>
      <c r="C3522" t="s">
        <v>33</v>
      </c>
      <c r="D3522" t="s">
        <v>23</v>
      </c>
      <c r="E3522" t="s">
        <v>24</v>
      </c>
      <c r="F3522" s="107">
        <v>45991</v>
      </c>
      <c r="G3522" t="s">
        <v>2284</v>
      </c>
      <c r="H3522" t="s">
        <v>2789</v>
      </c>
      <c r="I3522">
        <v>90</v>
      </c>
      <c r="J3522">
        <v>100</v>
      </c>
      <c r="EJ3522">
        <v>6</v>
      </c>
      <c r="EK3522">
        <v>6</v>
      </c>
    </row>
    <row r="3523" spans="1:141" x14ac:dyDescent="0.3">
      <c r="A3523">
        <v>509</v>
      </c>
      <c r="B3523" t="s">
        <v>2238</v>
      </c>
      <c r="C3523" t="s">
        <v>33</v>
      </c>
      <c r="D3523" t="s">
        <v>23</v>
      </c>
      <c r="E3523" t="s">
        <v>24</v>
      </c>
      <c r="F3523" s="107">
        <v>45991</v>
      </c>
      <c r="G3523" t="s">
        <v>2284</v>
      </c>
      <c r="H3523" t="s">
        <v>2790</v>
      </c>
      <c r="I3523">
        <v>90</v>
      </c>
      <c r="J3523">
        <v>95</v>
      </c>
      <c r="EJ3523">
        <v>60</v>
      </c>
      <c r="EK3523">
        <v>57</v>
      </c>
    </row>
    <row r="3524" spans="1:141" x14ac:dyDescent="0.3">
      <c r="A3524">
        <v>509</v>
      </c>
      <c r="B3524" t="s">
        <v>2238</v>
      </c>
      <c r="C3524" t="s">
        <v>33</v>
      </c>
      <c r="D3524" t="s">
        <v>23</v>
      </c>
      <c r="E3524" t="s">
        <v>24</v>
      </c>
      <c r="F3524" s="107">
        <v>45991</v>
      </c>
      <c r="G3524" t="s">
        <v>2284</v>
      </c>
      <c r="H3524" t="s">
        <v>3862</v>
      </c>
      <c r="I3524">
        <v>90</v>
      </c>
      <c r="J3524">
        <v>97.94000244140625</v>
      </c>
      <c r="EJ3524">
        <v>97</v>
      </c>
      <c r="EK3524">
        <v>95</v>
      </c>
    </row>
    <row r="3525" spans="1:141" x14ac:dyDescent="0.3">
      <c r="A3525">
        <v>509</v>
      </c>
      <c r="B3525" t="s">
        <v>2238</v>
      </c>
      <c r="C3525" t="s">
        <v>33</v>
      </c>
      <c r="D3525" t="s">
        <v>23</v>
      </c>
      <c r="E3525" t="s">
        <v>24</v>
      </c>
      <c r="F3525" s="107">
        <v>45991</v>
      </c>
      <c r="G3525" t="s">
        <v>2284</v>
      </c>
      <c r="H3525" t="s">
        <v>2802</v>
      </c>
      <c r="I3525">
        <v>90</v>
      </c>
      <c r="J3525">
        <v>97.94000244140625</v>
      </c>
      <c r="EJ3525">
        <v>97</v>
      </c>
      <c r="EK3525">
        <v>95</v>
      </c>
    </row>
    <row r="3526" spans="1:141" x14ac:dyDescent="0.3">
      <c r="A3526">
        <v>509</v>
      </c>
      <c r="B3526" t="s">
        <v>2238</v>
      </c>
      <c r="C3526" t="s">
        <v>33</v>
      </c>
      <c r="D3526" t="s">
        <v>23</v>
      </c>
      <c r="E3526" t="s">
        <v>24</v>
      </c>
      <c r="F3526" s="107">
        <v>45991</v>
      </c>
      <c r="G3526" t="s">
        <v>2284</v>
      </c>
      <c r="H3526" t="s">
        <v>3863</v>
      </c>
      <c r="I3526">
        <v>90</v>
      </c>
      <c r="J3526">
        <v>96.669998168945313</v>
      </c>
      <c r="EJ3526">
        <v>90</v>
      </c>
      <c r="EK3526">
        <v>87</v>
      </c>
    </row>
    <row r="3527" spans="1:141" x14ac:dyDescent="0.3">
      <c r="A3527">
        <v>509</v>
      </c>
      <c r="B3527" t="s">
        <v>2238</v>
      </c>
      <c r="C3527" t="s">
        <v>33</v>
      </c>
      <c r="D3527" t="s">
        <v>23</v>
      </c>
      <c r="E3527" t="s">
        <v>24</v>
      </c>
      <c r="F3527" s="107">
        <v>45991</v>
      </c>
      <c r="G3527" t="s">
        <v>2284</v>
      </c>
      <c r="H3527" t="s">
        <v>2796</v>
      </c>
      <c r="I3527">
        <v>90</v>
      </c>
      <c r="J3527">
        <v>94.44000244140625</v>
      </c>
      <c r="EJ3527">
        <v>90</v>
      </c>
      <c r="EK3527">
        <v>85</v>
      </c>
    </row>
    <row r="3528" spans="1:141" x14ac:dyDescent="0.3">
      <c r="A3528">
        <v>509</v>
      </c>
      <c r="B3528" t="s">
        <v>2238</v>
      </c>
      <c r="C3528" t="s">
        <v>33</v>
      </c>
      <c r="D3528" t="s">
        <v>23</v>
      </c>
      <c r="E3528" t="s">
        <v>24</v>
      </c>
      <c r="F3528" s="107">
        <v>45991</v>
      </c>
      <c r="G3528" t="s">
        <v>2284</v>
      </c>
      <c r="H3528" t="s">
        <v>3864</v>
      </c>
      <c r="I3528">
        <v>90</v>
      </c>
      <c r="J3528">
        <v>0</v>
      </c>
      <c r="EJ3528">
        <v>0</v>
      </c>
      <c r="EK3528">
        <v>0</v>
      </c>
    </row>
    <row r="3529" spans="1:141" x14ac:dyDescent="0.3">
      <c r="A3529">
        <v>509</v>
      </c>
      <c r="B3529" t="s">
        <v>2238</v>
      </c>
      <c r="C3529" t="s">
        <v>33</v>
      </c>
      <c r="D3529" t="s">
        <v>23</v>
      </c>
      <c r="E3529" t="s">
        <v>24</v>
      </c>
      <c r="F3529" s="107">
        <v>45991</v>
      </c>
      <c r="G3529" t="s">
        <v>2284</v>
      </c>
      <c r="H3529" t="s">
        <v>3865</v>
      </c>
      <c r="I3529">
        <v>90</v>
      </c>
      <c r="J3529">
        <v>0</v>
      </c>
      <c r="EJ3529">
        <v>0</v>
      </c>
      <c r="EK3529">
        <v>0</v>
      </c>
    </row>
    <row r="3530" spans="1:141" x14ac:dyDescent="0.3">
      <c r="A3530">
        <v>509</v>
      </c>
      <c r="B3530" t="s">
        <v>2238</v>
      </c>
      <c r="C3530" t="s">
        <v>33</v>
      </c>
      <c r="D3530" t="s">
        <v>23</v>
      </c>
      <c r="E3530" t="s">
        <v>24</v>
      </c>
      <c r="F3530" s="107">
        <v>45991</v>
      </c>
      <c r="G3530" t="s">
        <v>2284</v>
      </c>
      <c r="H3530" t="s">
        <v>3866</v>
      </c>
      <c r="I3530">
        <v>90</v>
      </c>
      <c r="J3530">
        <v>0</v>
      </c>
      <c r="EJ3530">
        <v>0</v>
      </c>
      <c r="EK3530">
        <v>0</v>
      </c>
    </row>
    <row r="3531" spans="1:141" x14ac:dyDescent="0.3">
      <c r="A3531">
        <v>509</v>
      </c>
      <c r="B3531" t="s">
        <v>2238</v>
      </c>
      <c r="C3531" t="s">
        <v>33</v>
      </c>
      <c r="D3531" t="s">
        <v>23</v>
      </c>
      <c r="E3531" t="s">
        <v>24</v>
      </c>
      <c r="F3531" s="107">
        <v>45991</v>
      </c>
      <c r="G3531" t="s">
        <v>2284</v>
      </c>
      <c r="H3531" t="s">
        <v>3867</v>
      </c>
      <c r="I3531">
        <v>90</v>
      </c>
      <c r="J3531">
        <v>0</v>
      </c>
      <c r="EJ3531">
        <v>0</v>
      </c>
      <c r="EK3531">
        <v>0</v>
      </c>
    </row>
    <row r="3532" spans="1:141" x14ac:dyDescent="0.3">
      <c r="A3532">
        <v>509</v>
      </c>
      <c r="B3532" t="s">
        <v>2238</v>
      </c>
      <c r="C3532" t="s">
        <v>33</v>
      </c>
      <c r="D3532" t="s">
        <v>23</v>
      </c>
      <c r="E3532" t="s">
        <v>24</v>
      </c>
      <c r="F3532" s="107">
        <v>45991</v>
      </c>
      <c r="G3532" t="s">
        <v>2284</v>
      </c>
      <c r="H3532" t="s">
        <v>3868</v>
      </c>
      <c r="I3532">
        <v>90</v>
      </c>
      <c r="J3532">
        <v>92</v>
      </c>
      <c r="EJ3532">
        <v>75</v>
      </c>
      <c r="EK3532">
        <v>69</v>
      </c>
    </row>
    <row r="3533" spans="1:141" x14ac:dyDescent="0.3">
      <c r="A3533">
        <v>509</v>
      </c>
      <c r="B3533" t="s">
        <v>2238</v>
      </c>
      <c r="C3533" t="s">
        <v>33</v>
      </c>
      <c r="D3533" t="s">
        <v>23</v>
      </c>
      <c r="E3533" t="s">
        <v>24</v>
      </c>
      <c r="F3533" s="107">
        <v>45991</v>
      </c>
      <c r="G3533" t="s">
        <v>2284</v>
      </c>
      <c r="H3533" t="s">
        <v>3869</v>
      </c>
      <c r="I3533">
        <v>90</v>
      </c>
      <c r="J3533">
        <v>0</v>
      </c>
      <c r="EJ3533">
        <v>0</v>
      </c>
      <c r="EK3533">
        <v>0</v>
      </c>
    </row>
    <row r="3534" spans="1:141" x14ac:dyDescent="0.3">
      <c r="A3534">
        <v>509</v>
      </c>
      <c r="B3534" t="s">
        <v>2238</v>
      </c>
      <c r="C3534" t="s">
        <v>33</v>
      </c>
      <c r="D3534" t="s">
        <v>23</v>
      </c>
      <c r="E3534" t="s">
        <v>24</v>
      </c>
      <c r="F3534" s="107">
        <v>45991</v>
      </c>
      <c r="G3534" t="s">
        <v>2284</v>
      </c>
      <c r="H3534" t="s">
        <v>3870</v>
      </c>
      <c r="I3534">
        <v>90</v>
      </c>
      <c r="J3534">
        <v>100</v>
      </c>
      <c r="EJ3534">
        <v>67</v>
      </c>
      <c r="EK3534">
        <v>67</v>
      </c>
    </row>
    <row r="3535" spans="1:141" x14ac:dyDescent="0.3">
      <c r="A3535">
        <v>208</v>
      </c>
      <c r="B3535" t="s">
        <v>149</v>
      </c>
      <c r="C3535" t="s">
        <v>98</v>
      </c>
      <c r="D3535" t="s">
        <v>23</v>
      </c>
      <c r="E3535" t="s">
        <v>62</v>
      </c>
      <c r="F3535" s="107">
        <v>46022</v>
      </c>
      <c r="G3535" t="s">
        <v>1036</v>
      </c>
      <c r="H3535" t="s">
        <v>3421</v>
      </c>
      <c r="I3535">
        <v>950</v>
      </c>
      <c r="J3535">
        <v>643</v>
      </c>
      <c r="K3535">
        <v>643</v>
      </c>
    </row>
    <row r="3536" spans="1:141" x14ac:dyDescent="0.3">
      <c r="A3536">
        <v>208</v>
      </c>
      <c r="B3536" t="s">
        <v>149</v>
      </c>
      <c r="C3536" t="s">
        <v>98</v>
      </c>
      <c r="D3536" t="s">
        <v>23</v>
      </c>
      <c r="E3536" t="s">
        <v>62</v>
      </c>
      <c r="F3536" s="107">
        <v>46022</v>
      </c>
      <c r="G3536" t="s">
        <v>1036</v>
      </c>
      <c r="H3536" t="s">
        <v>3423</v>
      </c>
      <c r="I3536">
        <v>350</v>
      </c>
      <c r="J3536">
        <v>266</v>
      </c>
      <c r="K3536">
        <v>266</v>
      </c>
    </row>
    <row r="3537" spans="1:45" x14ac:dyDescent="0.3">
      <c r="A3537">
        <v>208</v>
      </c>
      <c r="B3537" t="s">
        <v>149</v>
      </c>
      <c r="C3537" t="s">
        <v>98</v>
      </c>
      <c r="D3537" t="s">
        <v>23</v>
      </c>
      <c r="E3537" t="s">
        <v>62</v>
      </c>
      <c r="F3537" s="107">
        <v>46022</v>
      </c>
      <c r="G3537" t="s">
        <v>1036</v>
      </c>
      <c r="H3537" t="s">
        <v>3426</v>
      </c>
      <c r="I3537">
        <v>25</v>
      </c>
      <c r="J3537">
        <v>14</v>
      </c>
      <c r="K3537">
        <v>14</v>
      </c>
    </row>
    <row r="3538" spans="1:45" x14ac:dyDescent="0.3">
      <c r="A3538">
        <v>208</v>
      </c>
      <c r="B3538" t="s">
        <v>149</v>
      </c>
      <c r="C3538" t="s">
        <v>98</v>
      </c>
      <c r="D3538" t="s">
        <v>23</v>
      </c>
      <c r="E3538" t="s">
        <v>62</v>
      </c>
      <c r="F3538" s="107">
        <v>46022</v>
      </c>
      <c r="G3538" t="s">
        <v>1036</v>
      </c>
      <c r="H3538" t="s">
        <v>3422</v>
      </c>
      <c r="I3538">
        <v>200</v>
      </c>
      <c r="J3538">
        <v>124</v>
      </c>
      <c r="K3538">
        <v>124</v>
      </c>
    </row>
    <row r="3539" spans="1:45" x14ac:dyDescent="0.3">
      <c r="A3539">
        <v>208</v>
      </c>
      <c r="B3539" t="s">
        <v>149</v>
      </c>
      <c r="C3539" t="s">
        <v>98</v>
      </c>
      <c r="D3539" t="s">
        <v>23</v>
      </c>
      <c r="E3539" t="s">
        <v>62</v>
      </c>
      <c r="F3539" s="107">
        <v>46022</v>
      </c>
      <c r="G3539" t="s">
        <v>1036</v>
      </c>
      <c r="H3539" t="s">
        <v>3424</v>
      </c>
      <c r="I3539">
        <v>0</v>
      </c>
      <c r="J3539">
        <v>0</v>
      </c>
      <c r="K3539">
        <v>0</v>
      </c>
    </row>
    <row r="3540" spans="1:45" x14ac:dyDescent="0.3">
      <c r="A3540">
        <v>208</v>
      </c>
      <c r="B3540" t="s">
        <v>149</v>
      </c>
      <c r="C3540" t="s">
        <v>98</v>
      </c>
      <c r="D3540" t="s">
        <v>23</v>
      </c>
      <c r="E3540" t="s">
        <v>62</v>
      </c>
      <c r="F3540" s="107">
        <v>46022</v>
      </c>
      <c r="G3540" t="s">
        <v>1036</v>
      </c>
      <c r="H3540" t="s">
        <v>3427</v>
      </c>
      <c r="I3540">
        <v>25</v>
      </c>
      <c r="J3540">
        <v>12</v>
      </c>
      <c r="K3540">
        <v>12</v>
      </c>
    </row>
    <row r="3541" spans="1:45" x14ac:dyDescent="0.3">
      <c r="A3541">
        <v>214</v>
      </c>
      <c r="B3541" t="s">
        <v>152</v>
      </c>
      <c r="C3541" t="s">
        <v>98</v>
      </c>
      <c r="D3541" t="s">
        <v>23</v>
      </c>
      <c r="E3541" t="s">
        <v>62</v>
      </c>
      <c r="F3541" s="107">
        <v>46022</v>
      </c>
      <c r="G3541" t="s">
        <v>1081</v>
      </c>
      <c r="H3541" t="s">
        <v>3421</v>
      </c>
      <c r="I3541">
        <v>5500</v>
      </c>
      <c r="J3541">
        <v>1243.900024414062</v>
      </c>
      <c r="L3541">
        <v>315.38</v>
      </c>
      <c r="M3541">
        <v>928.52</v>
      </c>
    </row>
    <row r="3542" spans="1:45" x14ac:dyDescent="0.3">
      <c r="A3542">
        <v>214</v>
      </c>
      <c r="B3542" t="s">
        <v>152</v>
      </c>
      <c r="C3542" t="s">
        <v>98</v>
      </c>
      <c r="D3542" t="s">
        <v>23</v>
      </c>
      <c r="E3542" t="s">
        <v>62</v>
      </c>
      <c r="F3542" s="107">
        <v>46022</v>
      </c>
      <c r="G3542" t="s">
        <v>1081</v>
      </c>
      <c r="H3542" t="s">
        <v>3423</v>
      </c>
      <c r="I3542">
        <v>1000</v>
      </c>
      <c r="J3542">
        <v>162.17999267578119</v>
      </c>
      <c r="L3542">
        <v>28.62</v>
      </c>
      <c r="M3542">
        <v>133.56</v>
      </c>
    </row>
    <row r="3543" spans="1:45" x14ac:dyDescent="0.3">
      <c r="A3543">
        <v>214</v>
      </c>
      <c r="B3543" t="s">
        <v>152</v>
      </c>
      <c r="C3543" t="s">
        <v>98</v>
      </c>
      <c r="D3543" t="s">
        <v>23</v>
      </c>
      <c r="E3543" t="s">
        <v>62</v>
      </c>
      <c r="F3543" s="107">
        <v>46022</v>
      </c>
      <c r="G3543" t="s">
        <v>1081</v>
      </c>
      <c r="H3543" t="s">
        <v>3426</v>
      </c>
      <c r="I3543">
        <v>7500</v>
      </c>
      <c r="J3543">
        <v>26.370000839233398</v>
      </c>
      <c r="L3543">
        <v>8.18</v>
      </c>
      <c r="M3543">
        <v>18.190000000000001</v>
      </c>
    </row>
    <row r="3544" spans="1:45" x14ac:dyDescent="0.3">
      <c r="A3544">
        <v>214</v>
      </c>
      <c r="B3544" t="s">
        <v>152</v>
      </c>
      <c r="C3544" t="s">
        <v>98</v>
      </c>
      <c r="D3544" t="s">
        <v>23</v>
      </c>
      <c r="E3544" t="s">
        <v>62</v>
      </c>
      <c r="F3544" s="107">
        <v>46022</v>
      </c>
      <c r="G3544" t="s">
        <v>1081</v>
      </c>
      <c r="H3544" t="s">
        <v>3424</v>
      </c>
      <c r="I3544">
        <v>1</v>
      </c>
      <c r="J3544">
        <v>27.79000091552734</v>
      </c>
      <c r="L3544">
        <v>0</v>
      </c>
      <c r="M3544">
        <v>27.79</v>
      </c>
    </row>
    <row r="3545" spans="1:45" x14ac:dyDescent="0.3">
      <c r="A3545">
        <v>214</v>
      </c>
      <c r="B3545" t="s">
        <v>152</v>
      </c>
      <c r="C3545" t="s">
        <v>98</v>
      </c>
      <c r="D3545" t="s">
        <v>23</v>
      </c>
      <c r="E3545" t="s">
        <v>62</v>
      </c>
      <c r="F3545" s="107">
        <v>46022</v>
      </c>
      <c r="G3545" t="s">
        <v>1081</v>
      </c>
      <c r="H3545" t="s">
        <v>3427</v>
      </c>
      <c r="I3545">
        <v>1</v>
      </c>
      <c r="J3545">
        <v>11.439999580383301</v>
      </c>
      <c r="L3545">
        <v>1.68</v>
      </c>
      <c r="M3545">
        <v>9.76</v>
      </c>
    </row>
    <row r="3546" spans="1:45" x14ac:dyDescent="0.3">
      <c r="A3546">
        <v>214</v>
      </c>
      <c r="B3546" t="s">
        <v>152</v>
      </c>
      <c r="C3546" t="s">
        <v>98</v>
      </c>
      <c r="D3546" t="s">
        <v>23</v>
      </c>
      <c r="E3546" t="s">
        <v>62</v>
      </c>
      <c r="F3546" s="107">
        <v>46022</v>
      </c>
      <c r="G3546" t="s">
        <v>1081</v>
      </c>
      <c r="H3546" t="s">
        <v>3422</v>
      </c>
      <c r="I3546">
        <v>1000</v>
      </c>
      <c r="J3546">
        <v>697.8599853515625</v>
      </c>
      <c r="L3546">
        <v>0</v>
      </c>
      <c r="M3546">
        <v>697.86</v>
      </c>
    </row>
    <row r="3547" spans="1:45" x14ac:dyDescent="0.3">
      <c r="A3547">
        <v>217</v>
      </c>
      <c r="B3547" t="s">
        <v>156</v>
      </c>
      <c r="C3547" t="s">
        <v>98</v>
      </c>
      <c r="D3547" t="s">
        <v>23</v>
      </c>
      <c r="E3547" t="s">
        <v>24</v>
      </c>
      <c r="F3547" s="107">
        <v>46022</v>
      </c>
      <c r="G3547" t="s">
        <v>1109</v>
      </c>
      <c r="H3547" t="s">
        <v>3421</v>
      </c>
      <c r="I3547">
        <v>20</v>
      </c>
      <c r="J3547">
        <v>80.419998168945313</v>
      </c>
      <c r="L3547">
        <v>315.38</v>
      </c>
      <c r="M3547">
        <v>928.52</v>
      </c>
      <c r="AS3547">
        <v>1000.38</v>
      </c>
    </row>
    <row r="3548" spans="1:45" x14ac:dyDescent="0.3">
      <c r="A3548">
        <v>217</v>
      </c>
      <c r="B3548" t="s">
        <v>156</v>
      </c>
      <c r="C3548" t="s">
        <v>98</v>
      </c>
      <c r="D3548" t="s">
        <v>23</v>
      </c>
      <c r="E3548" t="s">
        <v>24</v>
      </c>
      <c r="F3548" s="107">
        <v>46022</v>
      </c>
      <c r="G3548" t="s">
        <v>1109</v>
      </c>
      <c r="H3548" t="s">
        <v>3423</v>
      </c>
      <c r="I3548">
        <v>20</v>
      </c>
      <c r="J3548">
        <v>17.64999961853027</v>
      </c>
      <c r="L3548">
        <v>28.62</v>
      </c>
      <c r="M3548">
        <v>133.56</v>
      </c>
      <c r="AS3548">
        <v>28.62</v>
      </c>
    </row>
    <row r="3549" spans="1:45" x14ac:dyDescent="0.3">
      <c r="A3549">
        <v>217</v>
      </c>
      <c r="B3549" t="s">
        <v>156</v>
      </c>
      <c r="C3549" t="s">
        <v>98</v>
      </c>
      <c r="D3549" t="s">
        <v>23</v>
      </c>
      <c r="E3549" t="s">
        <v>24</v>
      </c>
      <c r="F3549" s="107">
        <v>46022</v>
      </c>
      <c r="G3549" t="s">
        <v>1109</v>
      </c>
      <c r="H3549" t="s">
        <v>3426</v>
      </c>
      <c r="I3549">
        <v>20</v>
      </c>
      <c r="J3549">
        <v>31.020000457763668</v>
      </c>
      <c r="L3549">
        <v>8.18</v>
      </c>
      <c r="M3549">
        <v>18.190000000000001</v>
      </c>
      <c r="AS3549">
        <v>8.18</v>
      </c>
    </row>
    <row r="3550" spans="1:45" x14ac:dyDescent="0.3">
      <c r="A3550">
        <v>217</v>
      </c>
      <c r="B3550" t="s">
        <v>156</v>
      </c>
      <c r="C3550" t="s">
        <v>98</v>
      </c>
      <c r="D3550" t="s">
        <v>23</v>
      </c>
      <c r="E3550" t="s">
        <v>24</v>
      </c>
      <c r="F3550" s="107">
        <v>46022</v>
      </c>
      <c r="G3550" t="s">
        <v>1109</v>
      </c>
      <c r="H3550" t="s">
        <v>3424</v>
      </c>
      <c r="I3550">
        <v>20</v>
      </c>
      <c r="J3550">
        <v>0</v>
      </c>
      <c r="L3550">
        <v>0</v>
      </c>
      <c r="M3550">
        <v>27.79</v>
      </c>
      <c r="AS3550">
        <v>0</v>
      </c>
    </row>
    <row r="3551" spans="1:45" x14ac:dyDescent="0.3">
      <c r="A3551">
        <v>217</v>
      </c>
      <c r="B3551" t="s">
        <v>156</v>
      </c>
      <c r="C3551" t="s">
        <v>98</v>
      </c>
      <c r="D3551" t="s">
        <v>23</v>
      </c>
      <c r="E3551" t="s">
        <v>24</v>
      </c>
      <c r="F3551" s="107">
        <v>46022</v>
      </c>
      <c r="G3551" t="s">
        <v>1109</v>
      </c>
      <c r="H3551" t="s">
        <v>3427</v>
      </c>
      <c r="I3551">
        <v>20</v>
      </c>
      <c r="J3551">
        <v>14.689999580383301</v>
      </c>
      <c r="L3551">
        <v>1.68</v>
      </c>
      <c r="M3551">
        <v>9.76</v>
      </c>
      <c r="AS3551">
        <v>1.68</v>
      </c>
    </row>
    <row r="3552" spans="1:45" x14ac:dyDescent="0.3">
      <c r="A3552">
        <v>217</v>
      </c>
      <c r="B3552" t="s">
        <v>156</v>
      </c>
      <c r="C3552" t="s">
        <v>98</v>
      </c>
      <c r="D3552" t="s">
        <v>23</v>
      </c>
      <c r="E3552" t="s">
        <v>24</v>
      </c>
      <c r="F3552" s="107">
        <v>46022</v>
      </c>
      <c r="G3552" t="s">
        <v>1109</v>
      </c>
      <c r="H3552" t="s">
        <v>3422</v>
      </c>
      <c r="I3552">
        <v>20</v>
      </c>
      <c r="J3552">
        <v>1.429999947547913</v>
      </c>
      <c r="L3552">
        <v>0</v>
      </c>
      <c r="M3552">
        <v>697.86</v>
      </c>
      <c r="AS3552">
        <v>10</v>
      </c>
    </row>
    <row r="3553" spans="1:47" x14ac:dyDescent="0.3">
      <c r="A3553">
        <v>218</v>
      </c>
      <c r="B3553" t="s">
        <v>157</v>
      </c>
      <c r="C3553" t="s">
        <v>98</v>
      </c>
      <c r="D3553" t="s">
        <v>23</v>
      </c>
      <c r="E3553" t="s">
        <v>62</v>
      </c>
      <c r="F3553" s="107">
        <v>46022</v>
      </c>
      <c r="G3553" t="s">
        <v>1141</v>
      </c>
      <c r="H3553" t="s">
        <v>3421</v>
      </c>
      <c r="I3553">
        <v>76000</v>
      </c>
      <c r="J3553">
        <v>53458.0390625</v>
      </c>
      <c r="N3553">
        <v>53458.04</v>
      </c>
    </row>
    <row r="3554" spans="1:47" x14ac:dyDescent="0.3">
      <c r="A3554">
        <v>218</v>
      </c>
      <c r="B3554" t="s">
        <v>157</v>
      </c>
      <c r="C3554" t="s">
        <v>98</v>
      </c>
      <c r="D3554" t="s">
        <v>23</v>
      </c>
      <c r="E3554" t="s">
        <v>62</v>
      </c>
      <c r="F3554" s="107">
        <v>46022</v>
      </c>
      <c r="G3554" t="s">
        <v>1141</v>
      </c>
      <c r="H3554" t="s">
        <v>3423</v>
      </c>
      <c r="I3554">
        <v>76000</v>
      </c>
      <c r="J3554">
        <v>46170</v>
      </c>
      <c r="N3554">
        <v>46170</v>
      </c>
    </row>
    <row r="3555" spans="1:47" x14ac:dyDescent="0.3">
      <c r="A3555">
        <v>218</v>
      </c>
      <c r="B3555" t="s">
        <v>157</v>
      </c>
      <c r="C3555" t="s">
        <v>98</v>
      </c>
      <c r="D3555" t="s">
        <v>23</v>
      </c>
      <c r="E3555" t="s">
        <v>62</v>
      </c>
      <c r="F3555" s="107">
        <v>46022</v>
      </c>
      <c r="G3555" t="s">
        <v>1141</v>
      </c>
      <c r="H3555" t="s">
        <v>3426</v>
      </c>
      <c r="I3555">
        <v>5000</v>
      </c>
      <c r="J3555">
        <v>4080</v>
      </c>
      <c r="N3555">
        <v>4080</v>
      </c>
    </row>
    <row r="3556" spans="1:47" x14ac:dyDescent="0.3">
      <c r="A3556">
        <v>218</v>
      </c>
      <c r="B3556" t="s">
        <v>157</v>
      </c>
      <c r="C3556" t="s">
        <v>98</v>
      </c>
      <c r="D3556" t="s">
        <v>23</v>
      </c>
      <c r="E3556" t="s">
        <v>62</v>
      </c>
      <c r="F3556" s="107">
        <v>46022</v>
      </c>
      <c r="G3556" t="s">
        <v>1141</v>
      </c>
      <c r="H3556" t="s">
        <v>3422</v>
      </c>
      <c r="I3556">
        <v>24000</v>
      </c>
      <c r="J3556">
        <v>11717</v>
      </c>
      <c r="N3556">
        <v>11717</v>
      </c>
    </row>
    <row r="3557" spans="1:47" x14ac:dyDescent="0.3">
      <c r="A3557">
        <v>218</v>
      </c>
      <c r="B3557" t="s">
        <v>157</v>
      </c>
      <c r="C3557" t="s">
        <v>98</v>
      </c>
      <c r="D3557" t="s">
        <v>23</v>
      </c>
      <c r="E3557" t="s">
        <v>62</v>
      </c>
      <c r="F3557" s="107">
        <v>46022</v>
      </c>
      <c r="G3557" t="s">
        <v>1141</v>
      </c>
      <c r="H3557" t="s">
        <v>3424</v>
      </c>
      <c r="I3557">
        <v>5000</v>
      </c>
      <c r="J3557">
        <v>6243</v>
      </c>
      <c r="N3557">
        <v>6243</v>
      </c>
    </row>
    <row r="3558" spans="1:47" x14ac:dyDescent="0.3">
      <c r="A3558">
        <v>218</v>
      </c>
      <c r="B3558" t="s">
        <v>157</v>
      </c>
      <c r="C3558" t="s">
        <v>98</v>
      </c>
      <c r="D3558" t="s">
        <v>23</v>
      </c>
      <c r="E3558" t="s">
        <v>62</v>
      </c>
      <c r="F3558" s="107">
        <v>46022</v>
      </c>
      <c r="G3558" t="s">
        <v>1141</v>
      </c>
      <c r="H3558" t="s">
        <v>3427</v>
      </c>
      <c r="I3558">
        <v>2000</v>
      </c>
      <c r="J3558">
        <v>2152</v>
      </c>
      <c r="N3558">
        <v>2152</v>
      </c>
    </row>
    <row r="3559" spans="1:47" x14ac:dyDescent="0.3">
      <c r="A3559">
        <v>225</v>
      </c>
      <c r="B3559" t="s">
        <v>165</v>
      </c>
      <c r="C3559" t="s">
        <v>98</v>
      </c>
      <c r="D3559" t="s">
        <v>23</v>
      </c>
      <c r="E3559" t="s">
        <v>24</v>
      </c>
      <c r="F3559" s="107">
        <v>46022</v>
      </c>
      <c r="G3559" t="s">
        <v>1196</v>
      </c>
      <c r="H3559" t="s">
        <v>3421</v>
      </c>
      <c r="I3559">
        <v>1</v>
      </c>
      <c r="J3559">
        <v>0</v>
      </c>
      <c r="AT3559">
        <v>0</v>
      </c>
    </row>
    <row r="3560" spans="1:47" x14ac:dyDescent="0.3">
      <c r="A3560">
        <v>225</v>
      </c>
      <c r="B3560" t="s">
        <v>165</v>
      </c>
      <c r="C3560" t="s">
        <v>98</v>
      </c>
      <c r="D3560" t="s">
        <v>23</v>
      </c>
      <c r="E3560" t="s">
        <v>24</v>
      </c>
      <c r="F3560" s="107">
        <v>46022</v>
      </c>
      <c r="G3560" t="s">
        <v>1196</v>
      </c>
      <c r="H3560" t="s">
        <v>3423</v>
      </c>
      <c r="I3560">
        <v>1</v>
      </c>
      <c r="J3560">
        <v>0</v>
      </c>
      <c r="AT3560">
        <v>0</v>
      </c>
    </row>
    <row r="3561" spans="1:47" x14ac:dyDescent="0.3">
      <c r="A3561">
        <v>225</v>
      </c>
      <c r="B3561" t="s">
        <v>165</v>
      </c>
      <c r="C3561" t="s">
        <v>98</v>
      </c>
      <c r="D3561" t="s">
        <v>23</v>
      </c>
      <c r="E3561" t="s">
        <v>24</v>
      </c>
      <c r="F3561" s="107">
        <v>46022</v>
      </c>
      <c r="G3561" t="s">
        <v>1196</v>
      </c>
      <c r="H3561" t="s">
        <v>3426</v>
      </c>
      <c r="I3561">
        <v>1</v>
      </c>
      <c r="J3561">
        <v>0</v>
      </c>
      <c r="AT3561">
        <v>0</v>
      </c>
    </row>
    <row r="3562" spans="1:47" x14ac:dyDescent="0.3">
      <c r="A3562">
        <v>225</v>
      </c>
      <c r="B3562" t="s">
        <v>165</v>
      </c>
      <c r="C3562" t="s">
        <v>98</v>
      </c>
      <c r="D3562" t="s">
        <v>23</v>
      </c>
      <c r="E3562" t="s">
        <v>24</v>
      </c>
      <c r="F3562" s="107">
        <v>46022</v>
      </c>
      <c r="G3562" t="s">
        <v>1196</v>
      </c>
      <c r="H3562" t="s">
        <v>3422</v>
      </c>
      <c r="I3562">
        <v>1</v>
      </c>
      <c r="J3562">
        <v>0</v>
      </c>
      <c r="AT3562">
        <v>0</v>
      </c>
    </row>
    <row r="3563" spans="1:47" x14ac:dyDescent="0.3">
      <c r="A3563">
        <v>225</v>
      </c>
      <c r="B3563" t="s">
        <v>165</v>
      </c>
      <c r="C3563" t="s">
        <v>98</v>
      </c>
      <c r="D3563" t="s">
        <v>23</v>
      </c>
      <c r="E3563" t="s">
        <v>24</v>
      </c>
      <c r="F3563" s="107">
        <v>46022</v>
      </c>
      <c r="G3563" t="s">
        <v>1196</v>
      </c>
      <c r="H3563" t="s">
        <v>3427</v>
      </c>
      <c r="I3563">
        <v>1</v>
      </c>
      <c r="J3563">
        <v>0</v>
      </c>
      <c r="AT3563">
        <v>0</v>
      </c>
    </row>
    <row r="3564" spans="1:47" x14ac:dyDescent="0.3">
      <c r="A3564">
        <v>225</v>
      </c>
      <c r="B3564" t="s">
        <v>165</v>
      </c>
      <c r="C3564" t="s">
        <v>98</v>
      </c>
      <c r="D3564" t="s">
        <v>23</v>
      </c>
      <c r="E3564" t="s">
        <v>24</v>
      </c>
      <c r="F3564" s="107">
        <v>46022</v>
      </c>
      <c r="G3564" t="s">
        <v>1196</v>
      </c>
      <c r="H3564" t="s">
        <v>3424</v>
      </c>
      <c r="I3564">
        <v>1</v>
      </c>
      <c r="J3564">
        <v>0</v>
      </c>
      <c r="AT3564">
        <v>0</v>
      </c>
    </row>
    <row r="3565" spans="1:47" x14ac:dyDescent="0.3">
      <c r="A3565">
        <v>239</v>
      </c>
      <c r="B3565" t="s">
        <v>1243</v>
      </c>
      <c r="C3565" t="s">
        <v>33</v>
      </c>
      <c r="D3565" t="s">
        <v>23</v>
      </c>
      <c r="E3565" t="s">
        <v>24</v>
      </c>
      <c r="F3565" s="107">
        <v>46022</v>
      </c>
      <c r="G3565" t="s">
        <v>1272</v>
      </c>
      <c r="H3565" t="s">
        <v>3433</v>
      </c>
      <c r="J3565">
        <v>2</v>
      </c>
      <c r="AU3565">
        <v>2</v>
      </c>
    </row>
    <row r="3566" spans="1:47" x14ac:dyDescent="0.3">
      <c r="A3566">
        <v>239</v>
      </c>
      <c r="B3566" t="s">
        <v>1243</v>
      </c>
      <c r="C3566" t="s">
        <v>33</v>
      </c>
      <c r="D3566" t="s">
        <v>23</v>
      </c>
      <c r="E3566" t="s">
        <v>24</v>
      </c>
      <c r="F3566" s="107">
        <v>46022</v>
      </c>
      <c r="G3566" t="s">
        <v>1272</v>
      </c>
      <c r="H3566" t="s">
        <v>7</v>
      </c>
      <c r="J3566">
        <v>12</v>
      </c>
      <c r="AU3566">
        <v>12</v>
      </c>
    </row>
    <row r="3567" spans="1:47" x14ac:dyDescent="0.3">
      <c r="A3567">
        <v>239</v>
      </c>
      <c r="B3567" t="s">
        <v>1243</v>
      </c>
      <c r="C3567" t="s">
        <v>33</v>
      </c>
      <c r="D3567" t="s">
        <v>23</v>
      </c>
      <c r="E3567" t="s">
        <v>24</v>
      </c>
      <c r="F3567" s="107">
        <v>46022</v>
      </c>
      <c r="G3567" t="s">
        <v>1272</v>
      </c>
      <c r="H3567" t="s">
        <v>3434</v>
      </c>
      <c r="J3567">
        <v>4</v>
      </c>
      <c r="AU3567">
        <v>4</v>
      </c>
    </row>
    <row r="3568" spans="1:47" x14ac:dyDescent="0.3">
      <c r="A3568">
        <v>239</v>
      </c>
      <c r="B3568" t="s">
        <v>1243</v>
      </c>
      <c r="C3568" t="s">
        <v>33</v>
      </c>
      <c r="D3568" t="s">
        <v>23</v>
      </c>
      <c r="E3568" t="s">
        <v>24</v>
      </c>
      <c r="F3568" s="107">
        <v>46022</v>
      </c>
      <c r="G3568" t="s">
        <v>1272</v>
      </c>
      <c r="H3568" t="s">
        <v>2801</v>
      </c>
      <c r="J3568">
        <v>3</v>
      </c>
      <c r="AU3568">
        <v>3</v>
      </c>
    </row>
    <row r="3569" spans="1:134" x14ac:dyDescent="0.3">
      <c r="A3569">
        <v>239</v>
      </c>
      <c r="B3569" t="s">
        <v>1243</v>
      </c>
      <c r="C3569" t="s">
        <v>33</v>
      </c>
      <c r="D3569" t="s">
        <v>23</v>
      </c>
      <c r="E3569" t="s">
        <v>24</v>
      </c>
      <c r="F3569" s="107">
        <v>46022</v>
      </c>
      <c r="G3569" t="s">
        <v>1272</v>
      </c>
      <c r="H3569" t="s">
        <v>3435</v>
      </c>
      <c r="J3569">
        <v>23</v>
      </c>
      <c r="AU3569">
        <v>23</v>
      </c>
    </row>
    <row r="3570" spans="1:134" x14ac:dyDescent="0.3">
      <c r="A3570">
        <v>434</v>
      </c>
      <c r="B3570" t="s">
        <v>411</v>
      </c>
      <c r="C3570" t="s">
        <v>98</v>
      </c>
      <c r="D3570" t="s">
        <v>23</v>
      </c>
      <c r="E3570" t="s">
        <v>62</v>
      </c>
      <c r="F3570" s="107">
        <v>46022</v>
      </c>
      <c r="G3570" t="s">
        <v>1826</v>
      </c>
      <c r="H3570" t="s">
        <v>3421</v>
      </c>
      <c r="I3570">
        <v>100</v>
      </c>
      <c r="J3570">
        <v>139.1499938964844</v>
      </c>
      <c r="AV3570">
        <v>139.15</v>
      </c>
    </row>
    <row r="3571" spans="1:134" x14ac:dyDescent="0.3">
      <c r="A3571">
        <v>434</v>
      </c>
      <c r="B3571" t="s">
        <v>411</v>
      </c>
      <c r="C3571" t="s">
        <v>98</v>
      </c>
      <c r="D3571" t="s">
        <v>23</v>
      </c>
      <c r="E3571" t="s">
        <v>62</v>
      </c>
      <c r="F3571" s="107">
        <v>46022</v>
      </c>
      <c r="G3571" t="s">
        <v>1826</v>
      </c>
      <c r="H3571" t="s">
        <v>3423</v>
      </c>
      <c r="I3571">
        <v>25</v>
      </c>
      <c r="J3571">
        <v>0.47999998927116388</v>
      </c>
      <c r="AV3571">
        <v>0.48</v>
      </c>
    </row>
    <row r="3572" spans="1:134" x14ac:dyDescent="0.3">
      <c r="A3572">
        <v>434</v>
      </c>
      <c r="B3572" t="s">
        <v>411</v>
      </c>
      <c r="C3572" t="s">
        <v>98</v>
      </c>
      <c r="D3572" t="s">
        <v>23</v>
      </c>
      <c r="E3572" t="s">
        <v>62</v>
      </c>
      <c r="F3572" s="107">
        <v>46022</v>
      </c>
      <c r="G3572" t="s">
        <v>1826</v>
      </c>
      <c r="H3572" t="s">
        <v>3422</v>
      </c>
      <c r="I3572">
        <v>25</v>
      </c>
      <c r="J3572">
        <v>10.39999961853027</v>
      </c>
      <c r="AV3572">
        <v>10.4</v>
      </c>
    </row>
    <row r="3573" spans="1:134" x14ac:dyDescent="0.3">
      <c r="A3573">
        <v>434</v>
      </c>
      <c r="B3573" t="s">
        <v>411</v>
      </c>
      <c r="C3573" t="s">
        <v>98</v>
      </c>
      <c r="D3573" t="s">
        <v>23</v>
      </c>
      <c r="E3573" t="s">
        <v>62</v>
      </c>
      <c r="F3573" s="107">
        <v>46022</v>
      </c>
      <c r="G3573" t="s">
        <v>1826</v>
      </c>
      <c r="H3573" t="s">
        <v>3424</v>
      </c>
      <c r="I3573">
        <v>10</v>
      </c>
      <c r="J3573">
        <v>0.10000000149011611</v>
      </c>
      <c r="AV3573">
        <v>0.1</v>
      </c>
    </row>
    <row r="3574" spans="1:134" x14ac:dyDescent="0.3">
      <c r="A3574">
        <v>436</v>
      </c>
      <c r="B3574" t="s">
        <v>130</v>
      </c>
      <c r="C3574" t="s">
        <v>101</v>
      </c>
      <c r="D3574" t="s">
        <v>23</v>
      </c>
      <c r="E3574" t="s">
        <v>62</v>
      </c>
      <c r="F3574" s="107">
        <v>46022</v>
      </c>
      <c r="G3574" t="s">
        <v>1864</v>
      </c>
      <c r="H3574" t="s">
        <v>3595</v>
      </c>
      <c r="I3574">
        <v>7</v>
      </c>
      <c r="J3574">
        <v>5.1700000762939453</v>
      </c>
      <c r="CP3574">
        <v>5.17</v>
      </c>
    </row>
    <row r="3575" spans="1:134" x14ac:dyDescent="0.3">
      <c r="A3575">
        <v>436</v>
      </c>
      <c r="B3575" t="s">
        <v>130</v>
      </c>
      <c r="C3575" t="s">
        <v>101</v>
      </c>
      <c r="D3575" t="s">
        <v>23</v>
      </c>
      <c r="E3575" t="s">
        <v>62</v>
      </c>
      <c r="F3575" s="107">
        <v>46022</v>
      </c>
      <c r="G3575" t="s">
        <v>1864</v>
      </c>
      <c r="H3575" t="s">
        <v>3596</v>
      </c>
      <c r="I3575">
        <v>7</v>
      </c>
      <c r="J3575">
        <v>6.5999999046325684</v>
      </c>
      <c r="CP3575">
        <v>6.6</v>
      </c>
    </row>
    <row r="3576" spans="1:134" x14ac:dyDescent="0.3">
      <c r="A3576">
        <v>485</v>
      </c>
      <c r="B3576" t="s">
        <v>458</v>
      </c>
      <c r="C3576" t="s">
        <v>101</v>
      </c>
      <c r="D3576" t="s">
        <v>23</v>
      </c>
      <c r="E3576" t="s">
        <v>24</v>
      </c>
      <c r="F3576" s="107">
        <v>46022</v>
      </c>
      <c r="G3576" t="s">
        <v>2175</v>
      </c>
      <c r="H3576" t="s">
        <v>3808</v>
      </c>
      <c r="I3576">
        <v>80</v>
      </c>
      <c r="J3576">
        <v>0</v>
      </c>
      <c r="EC3576">
        <v>0</v>
      </c>
      <c r="ED3576">
        <v>0</v>
      </c>
    </row>
    <row r="3577" spans="1:134" x14ac:dyDescent="0.3">
      <c r="A3577">
        <v>485</v>
      </c>
      <c r="B3577" t="s">
        <v>458</v>
      </c>
      <c r="C3577" t="s">
        <v>101</v>
      </c>
      <c r="D3577" t="s">
        <v>23</v>
      </c>
      <c r="E3577" t="s">
        <v>24</v>
      </c>
      <c r="F3577" s="107">
        <v>46022</v>
      </c>
      <c r="G3577" t="s">
        <v>2175</v>
      </c>
      <c r="H3577" t="s">
        <v>3809</v>
      </c>
      <c r="I3577">
        <v>80</v>
      </c>
      <c r="J3577">
        <v>0</v>
      </c>
      <c r="EC3577">
        <v>0</v>
      </c>
      <c r="ED3577">
        <v>0</v>
      </c>
    </row>
    <row r="3578" spans="1:134" x14ac:dyDescent="0.3">
      <c r="A3578">
        <v>485</v>
      </c>
      <c r="B3578" t="s">
        <v>458</v>
      </c>
      <c r="C3578" t="s">
        <v>101</v>
      </c>
      <c r="D3578" t="s">
        <v>23</v>
      </c>
      <c r="E3578" t="s">
        <v>24</v>
      </c>
      <c r="F3578" s="107">
        <v>46022</v>
      </c>
      <c r="G3578" t="s">
        <v>2175</v>
      </c>
      <c r="H3578" t="s">
        <v>3810</v>
      </c>
      <c r="I3578">
        <v>80</v>
      </c>
      <c r="J3578">
        <v>0</v>
      </c>
      <c r="EC3578">
        <v>0</v>
      </c>
      <c r="ED3578">
        <v>0</v>
      </c>
    </row>
    <row r="3579" spans="1:134" x14ac:dyDescent="0.3">
      <c r="A3579">
        <v>485</v>
      </c>
      <c r="B3579" t="s">
        <v>458</v>
      </c>
      <c r="C3579" t="s">
        <v>101</v>
      </c>
      <c r="D3579" t="s">
        <v>23</v>
      </c>
      <c r="E3579" t="s">
        <v>24</v>
      </c>
      <c r="F3579" s="107">
        <v>46022</v>
      </c>
      <c r="G3579" t="s">
        <v>2175</v>
      </c>
      <c r="H3579" t="s">
        <v>3585</v>
      </c>
      <c r="I3579">
        <v>80</v>
      </c>
      <c r="J3579">
        <v>0</v>
      </c>
      <c r="EC3579">
        <v>0</v>
      </c>
      <c r="ED3579">
        <v>0</v>
      </c>
    </row>
    <row r="3580" spans="1:134" x14ac:dyDescent="0.3">
      <c r="A3580">
        <v>485</v>
      </c>
      <c r="B3580" t="s">
        <v>458</v>
      </c>
      <c r="C3580" t="s">
        <v>101</v>
      </c>
      <c r="D3580" t="s">
        <v>23</v>
      </c>
      <c r="E3580" t="s">
        <v>24</v>
      </c>
      <c r="F3580" s="107">
        <v>46022</v>
      </c>
      <c r="G3580" t="s">
        <v>2175</v>
      </c>
      <c r="H3580" t="s">
        <v>76</v>
      </c>
      <c r="I3580">
        <v>80</v>
      </c>
      <c r="J3580">
        <v>0</v>
      </c>
      <c r="EC3580">
        <v>0</v>
      </c>
      <c r="ED3580">
        <v>0</v>
      </c>
    </row>
    <row r="3581" spans="1:134" x14ac:dyDescent="0.3">
      <c r="A3581">
        <v>485</v>
      </c>
      <c r="B3581" t="s">
        <v>458</v>
      </c>
      <c r="C3581" t="s">
        <v>101</v>
      </c>
      <c r="D3581" t="s">
        <v>23</v>
      </c>
      <c r="E3581" t="s">
        <v>24</v>
      </c>
      <c r="F3581" s="107">
        <v>46022</v>
      </c>
      <c r="G3581" t="s">
        <v>2175</v>
      </c>
      <c r="H3581" t="s">
        <v>3811</v>
      </c>
      <c r="I3581">
        <v>80</v>
      </c>
      <c r="J3581">
        <v>0</v>
      </c>
      <c r="EC3581">
        <v>0</v>
      </c>
      <c r="ED3581">
        <v>0</v>
      </c>
    </row>
    <row r="3582" spans="1:134" x14ac:dyDescent="0.3">
      <c r="A3582">
        <v>485</v>
      </c>
      <c r="B3582" t="s">
        <v>458</v>
      </c>
      <c r="C3582" t="s">
        <v>101</v>
      </c>
      <c r="D3582" t="s">
        <v>23</v>
      </c>
      <c r="E3582" t="s">
        <v>24</v>
      </c>
      <c r="F3582" s="107">
        <v>46022</v>
      </c>
      <c r="G3582" t="s">
        <v>2175</v>
      </c>
      <c r="H3582" t="s">
        <v>3812</v>
      </c>
      <c r="I3582">
        <v>80</v>
      </c>
      <c r="J3582">
        <v>0</v>
      </c>
      <c r="EC3582">
        <v>0</v>
      </c>
      <c r="ED3582">
        <v>0</v>
      </c>
    </row>
    <row r="3583" spans="1:134" x14ac:dyDescent="0.3">
      <c r="A3583">
        <v>485</v>
      </c>
      <c r="B3583" t="s">
        <v>458</v>
      </c>
      <c r="C3583" t="s">
        <v>101</v>
      </c>
      <c r="D3583" t="s">
        <v>23</v>
      </c>
      <c r="E3583" t="s">
        <v>24</v>
      </c>
      <c r="F3583" s="107">
        <v>46022</v>
      </c>
      <c r="G3583" t="s">
        <v>2175</v>
      </c>
      <c r="H3583" t="s">
        <v>51</v>
      </c>
      <c r="I3583">
        <v>80</v>
      </c>
      <c r="J3583">
        <v>0</v>
      </c>
      <c r="EC3583">
        <v>0</v>
      </c>
      <c r="ED3583">
        <v>0</v>
      </c>
    </row>
    <row r="3584" spans="1:134" x14ac:dyDescent="0.3">
      <c r="A3584">
        <v>485</v>
      </c>
      <c r="B3584" t="s">
        <v>458</v>
      </c>
      <c r="C3584" t="s">
        <v>101</v>
      </c>
      <c r="D3584" t="s">
        <v>23</v>
      </c>
      <c r="E3584" t="s">
        <v>24</v>
      </c>
      <c r="F3584" s="107">
        <v>46022</v>
      </c>
      <c r="G3584" t="s">
        <v>2175</v>
      </c>
      <c r="H3584" t="s">
        <v>3835</v>
      </c>
      <c r="I3584">
        <v>80</v>
      </c>
      <c r="J3584">
        <v>0</v>
      </c>
      <c r="EC3584">
        <v>0</v>
      </c>
      <c r="ED3584">
        <v>0</v>
      </c>
    </row>
    <row r="3585" spans="1:141" x14ac:dyDescent="0.3">
      <c r="A3585">
        <v>488</v>
      </c>
      <c r="B3585" t="s">
        <v>461</v>
      </c>
      <c r="C3585" t="s">
        <v>101</v>
      </c>
      <c r="D3585" t="s">
        <v>23</v>
      </c>
      <c r="E3585" t="s">
        <v>24</v>
      </c>
      <c r="F3585" s="107">
        <v>46022</v>
      </c>
      <c r="G3585" t="s">
        <v>2217</v>
      </c>
      <c r="H3585" t="s">
        <v>3808</v>
      </c>
      <c r="I3585">
        <v>85</v>
      </c>
      <c r="J3585">
        <v>20</v>
      </c>
      <c r="EE3585">
        <v>1</v>
      </c>
      <c r="EF3585">
        <v>5</v>
      </c>
    </row>
    <row r="3586" spans="1:141" x14ac:dyDescent="0.3">
      <c r="A3586">
        <v>488</v>
      </c>
      <c r="B3586" t="s">
        <v>461</v>
      </c>
      <c r="C3586" t="s">
        <v>101</v>
      </c>
      <c r="D3586" t="s">
        <v>23</v>
      </c>
      <c r="E3586" t="s">
        <v>24</v>
      </c>
      <c r="F3586" s="107">
        <v>46022</v>
      </c>
      <c r="G3586" t="s">
        <v>2217</v>
      </c>
      <c r="H3586" t="s">
        <v>3809</v>
      </c>
      <c r="I3586">
        <v>85</v>
      </c>
      <c r="J3586">
        <v>82.760002136230469</v>
      </c>
      <c r="EE3586">
        <v>24</v>
      </c>
      <c r="EF3586">
        <v>29</v>
      </c>
    </row>
    <row r="3587" spans="1:141" x14ac:dyDescent="0.3">
      <c r="A3587">
        <v>488</v>
      </c>
      <c r="B3587" t="s">
        <v>461</v>
      </c>
      <c r="C3587" t="s">
        <v>101</v>
      </c>
      <c r="D3587" t="s">
        <v>23</v>
      </c>
      <c r="E3587" t="s">
        <v>24</v>
      </c>
      <c r="F3587" s="107">
        <v>46022</v>
      </c>
      <c r="G3587" t="s">
        <v>2217</v>
      </c>
      <c r="H3587" t="s">
        <v>3810</v>
      </c>
      <c r="I3587">
        <v>85</v>
      </c>
      <c r="J3587">
        <v>40</v>
      </c>
      <c r="EE3587">
        <v>2</v>
      </c>
      <c r="EF3587">
        <v>5</v>
      </c>
    </row>
    <row r="3588" spans="1:141" x14ac:dyDescent="0.3">
      <c r="A3588">
        <v>488</v>
      </c>
      <c r="B3588" t="s">
        <v>461</v>
      </c>
      <c r="C3588" t="s">
        <v>101</v>
      </c>
      <c r="D3588" t="s">
        <v>23</v>
      </c>
      <c r="E3588" t="s">
        <v>24</v>
      </c>
      <c r="F3588" s="107">
        <v>46022</v>
      </c>
      <c r="G3588" t="s">
        <v>2217</v>
      </c>
      <c r="H3588" t="s">
        <v>3585</v>
      </c>
      <c r="I3588">
        <v>85</v>
      </c>
      <c r="J3588">
        <v>93.330001831054688</v>
      </c>
      <c r="EE3588">
        <v>28</v>
      </c>
      <c r="EF3588">
        <v>30</v>
      </c>
    </row>
    <row r="3589" spans="1:141" x14ac:dyDescent="0.3">
      <c r="A3589">
        <v>488</v>
      </c>
      <c r="B3589" t="s">
        <v>461</v>
      </c>
      <c r="C3589" t="s">
        <v>101</v>
      </c>
      <c r="D3589" t="s">
        <v>23</v>
      </c>
      <c r="E3589" t="s">
        <v>24</v>
      </c>
      <c r="F3589" s="107">
        <v>46022</v>
      </c>
      <c r="G3589" t="s">
        <v>2217</v>
      </c>
      <c r="H3589" t="s">
        <v>76</v>
      </c>
      <c r="I3589">
        <v>85</v>
      </c>
      <c r="J3589">
        <v>0</v>
      </c>
      <c r="EE3589">
        <v>0</v>
      </c>
      <c r="EF3589">
        <v>0</v>
      </c>
    </row>
    <row r="3590" spans="1:141" x14ac:dyDescent="0.3">
      <c r="A3590">
        <v>488</v>
      </c>
      <c r="B3590" t="s">
        <v>461</v>
      </c>
      <c r="C3590" t="s">
        <v>101</v>
      </c>
      <c r="D3590" t="s">
        <v>23</v>
      </c>
      <c r="E3590" t="s">
        <v>24</v>
      </c>
      <c r="F3590" s="107">
        <v>46022</v>
      </c>
      <c r="G3590" t="s">
        <v>2217</v>
      </c>
      <c r="H3590" t="s">
        <v>3811</v>
      </c>
      <c r="I3590">
        <v>85</v>
      </c>
      <c r="J3590">
        <v>0</v>
      </c>
      <c r="EE3590">
        <v>0</v>
      </c>
      <c r="EF3590">
        <v>0</v>
      </c>
    </row>
    <row r="3591" spans="1:141" x14ac:dyDescent="0.3">
      <c r="A3591">
        <v>488</v>
      </c>
      <c r="B3591" t="s">
        <v>461</v>
      </c>
      <c r="C3591" t="s">
        <v>101</v>
      </c>
      <c r="D3591" t="s">
        <v>23</v>
      </c>
      <c r="E3591" t="s">
        <v>24</v>
      </c>
      <c r="F3591" s="107">
        <v>46022</v>
      </c>
      <c r="G3591" t="s">
        <v>2217</v>
      </c>
      <c r="H3591" t="s">
        <v>51</v>
      </c>
      <c r="I3591">
        <v>85</v>
      </c>
      <c r="J3591">
        <v>0</v>
      </c>
      <c r="EE3591">
        <v>0</v>
      </c>
      <c r="EF3591">
        <v>0</v>
      </c>
    </row>
    <row r="3592" spans="1:141" x14ac:dyDescent="0.3">
      <c r="A3592">
        <v>488</v>
      </c>
      <c r="B3592" t="s">
        <v>461</v>
      </c>
      <c r="C3592" t="s">
        <v>101</v>
      </c>
      <c r="D3592" t="s">
        <v>23</v>
      </c>
      <c r="E3592" t="s">
        <v>24</v>
      </c>
      <c r="F3592" s="107">
        <v>46022</v>
      </c>
      <c r="G3592" t="s">
        <v>2217</v>
      </c>
      <c r="H3592" t="s">
        <v>3835</v>
      </c>
      <c r="I3592">
        <v>85</v>
      </c>
      <c r="J3592">
        <v>0</v>
      </c>
      <c r="EE3592">
        <v>0</v>
      </c>
      <c r="EF3592">
        <v>0</v>
      </c>
    </row>
    <row r="3593" spans="1:141" x14ac:dyDescent="0.3">
      <c r="A3593">
        <v>488</v>
      </c>
      <c r="B3593" t="s">
        <v>461</v>
      </c>
      <c r="C3593" t="s">
        <v>101</v>
      </c>
      <c r="D3593" t="s">
        <v>23</v>
      </c>
      <c r="E3593" t="s">
        <v>24</v>
      </c>
      <c r="F3593" s="107">
        <v>46022</v>
      </c>
      <c r="G3593" t="s">
        <v>2217</v>
      </c>
      <c r="H3593" t="s">
        <v>3812</v>
      </c>
      <c r="I3593">
        <v>85</v>
      </c>
      <c r="J3593">
        <v>64.709999084472656</v>
      </c>
      <c r="EE3593">
        <v>11</v>
      </c>
      <c r="EF3593">
        <v>17</v>
      </c>
    </row>
    <row r="3594" spans="1:141" x14ac:dyDescent="0.3">
      <c r="A3594">
        <v>509</v>
      </c>
      <c r="B3594" t="s">
        <v>2238</v>
      </c>
      <c r="C3594" t="s">
        <v>33</v>
      </c>
      <c r="D3594" t="s">
        <v>23</v>
      </c>
      <c r="E3594" t="s">
        <v>24</v>
      </c>
      <c r="F3594" s="107">
        <v>46022</v>
      </c>
      <c r="G3594" t="s">
        <v>2285</v>
      </c>
      <c r="H3594" t="s">
        <v>3859</v>
      </c>
      <c r="I3594">
        <v>90</v>
      </c>
      <c r="J3594">
        <v>100</v>
      </c>
      <c r="EJ3594">
        <v>95</v>
      </c>
      <c r="EK3594">
        <v>95</v>
      </c>
    </row>
    <row r="3595" spans="1:141" x14ac:dyDescent="0.3">
      <c r="A3595">
        <v>509</v>
      </c>
      <c r="B3595" t="s">
        <v>2238</v>
      </c>
      <c r="C3595" t="s">
        <v>33</v>
      </c>
      <c r="D3595" t="s">
        <v>23</v>
      </c>
      <c r="E3595" t="s">
        <v>24</v>
      </c>
      <c r="F3595" s="107">
        <v>46022</v>
      </c>
      <c r="G3595" t="s">
        <v>2285</v>
      </c>
      <c r="H3595" t="s">
        <v>3860</v>
      </c>
      <c r="I3595">
        <v>90</v>
      </c>
      <c r="J3595">
        <v>94.680000305175781</v>
      </c>
      <c r="EJ3595">
        <v>94</v>
      </c>
      <c r="EK3595">
        <v>89</v>
      </c>
    </row>
    <row r="3596" spans="1:141" x14ac:dyDescent="0.3">
      <c r="A3596">
        <v>509</v>
      </c>
      <c r="B3596" t="s">
        <v>2238</v>
      </c>
      <c r="C3596" t="s">
        <v>33</v>
      </c>
      <c r="D3596" t="s">
        <v>23</v>
      </c>
      <c r="E3596" t="s">
        <v>24</v>
      </c>
      <c r="F3596" s="107">
        <v>46022</v>
      </c>
      <c r="G3596" t="s">
        <v>2285</v>
      </c>
      <c r="H3596" t="s">
        <v>487</v>
      </c>
      <c r="I3596">
        <v>90</v>
      </c>
      <c r="J3596">
        <v>99</v>
      </c>
      <c r="EJ3596">
        <v>100</v>
      </c>
      <c r="EK3596">
        <v>99</v>
      </c>
    </row>
    <row r="3597" spans="1:141" x14ac:dyDescent="0.3">
      <c r="A3597">
        <v>509</v>
      </c>
      <c r="B3597" t="s">
        <v>2238</v>
      </c>
      <c r="C3597" t="s">
        <v>33</v>
      </c>
      <c r="D3597" t="s">
        <v>23</v>
      </c>
      <c r="E3597" t="s">
        <v>24</v>
      </c>
      <c r="F3597" s="107">
        <v>46022</v>
      </c>
      <c r="G3597" t="s">
        <v>2285</v>
      </c>
      <c r="H3597" t="s">
        <v>3861</v>
      </c>
      <c r="I3597">
        <v>90</v>
      </c>
      <c r="J3597">
        <v>98.699996948242188</v>
      </c>
      <c r="EJ3597">
        <v>77</v>
      </c>
      <c r="EK3597">
        <v>76</v>
      </c>
    </row>
    <row r="3598" spans="1:141" x14ac:dyDescent="0.3">
      <c r="A3598">
        <v>509</v>
      </c>
      <c r="B3598" t="s">
        <v>2238</v>
      </c>
      <c r="C3598" t="s">
        <v>33</v>
      </c>
      <c r="D3598" t="s">
        <v>23</v>
      </c>
      <c r="E3598" t="s">
        <v>24</v>
      </c>
      <c r="F3598" s="107">
        <v>46022</v>
      </c>
      <c r="G3598" t="s">
        <v>2285</v>
      </c>
      <c r="H3598" t="s">
        <v>2785</v>
      </c>
      <c r="I3598">
        <v>90</v>
      </c>
      <c r="J3598">
        <v>98.900001525878906</v>
      </c>
      <c r="EJ3598">
        <v>91</v>
      </c>
      <c r="EK3598">
        <v>90</v>
      </c>
    </row>
    <row r="3599" spans="1:141" x14ac:dyDescent="0.3">
      <c r="A3599">
        <v>509</v>
      </c>
      <c r="B3599" t="s">
        <v>2238</v>
      </c>
      <c r="C3599" t="s">
        <v>33</v>
      </c>
      <c r="D3599" t="s">
        <v>23</v>
      </c>
      <c r="E3599" t="s">
        <v>24</v>
      </c>
      <c r="F3599" s="107">
        <v>46022</v>
      </c>
      <c r="G3599" t="s">
        <v>2285</v>
      </c>
      <c r="H3599" t="s">
        <v>2789</v>
      </c>
      <c r="I3599">
        <v>90</v>
      </c>
      <c r="J3599">
        <v>100</v>
      </c>
      <c r="EJ3599">
        <v>8</v>
      </c>
      <c r="EK3599">
        <v>8</v>
      </c>
    </row>
    <row r="3600" spans="1:141" x14ac:dyDescent="0.3">
      <c r="A3600">
        <v>509</v>
      </c>
      <c r="B3600" t="s">
        <v>2238</v>
      </c>
      <c r="C3600" t="s">
        <v>33</v>
      </c>
      <c r="D3600" t="s">
        <v>23</v>
      </c>
      <c r="E3600" t="s">
        <v>24</v>
      </c>
      <c r="F3600" s="107">
        <v>46022</v>
      </c>
      <c r="G3600" t="s">
        <v>2285</v>
      </c>
      <c r="H3600" t="s">
        <v>2790</v>
      </c>
      <c r="I3600">
        <v>90</v>
      </c>
      <c r="J3600">
        <v>95</v>
      </c>
      <c r="EJ3600">
        <v>60</v>
      </c>
      <c r="EK3600">
        <v>57</v>
      </c>
    </row>
    <row r="3601" spans="1:141" x14ac:dyDescent="0.3">
      <c r="A3601">
        <v>509</v>
      </c>
      <c r="B3601" t="s">
        <v>2238</v>
      </c>
      <c r="C3601" t="s">
        <v>33</v>
      </c>
      <c r="D3601" t="s">
        <v>23</v>
      </c>
      <c r="E3601" t="s">
        <v>24</v>
      </c>
      <c r="F3601" s="107">
        <v>46022</v>
      </c>
      <c r="G3601" t="s">
        <v>2285</v>
      </c>
      <c r="H3601" t="s">
        <v>3862</v>
      </c>
      <c r="I3601">
        <v>90</v>
      </c>
      <c r="J3601">
        <v>98.980003356933594</v>
      </c>
      <c r="EJ3601">
        <v>98</v>
      </c>
      <c r="EK3601">
        <v>97</v>
      </c>
    </row>
    <row r="3602" spans="1:141" x14ac:dyDescent="0.3">
      <c r="A3602">
        <v>509</v>
      </c>
      <c r="B3602" t="s">
        <v>2238</v>
      </c>
      <c r="C3602" t="s">
        <v>33</v>
      </c>
      <c r="D3602" t="s">
        <v>23</v>
      </c>
      <c r="E3602" t="s">
        <v>24</v>
      </c>
      <c r="F3602" s="107">
        <v>46022</v>
      </c>
      <c r="G3602" t="s">
        <v>2285</v>
      </c>
      <c r="H3602" t="s">
        <v>2802</v>
      </c>
      <c r="I3602">
        <v>90</v>
      </c>
      <c r="J3602">
        <v>96.910003662109375</v>
      </c>
      <c r="EJ3602">
        <v>97</v>
      </c>
      <c r="EK3602">
        <v>94</v>
      </c>
    </row>
    <row r="3603" spans="1:141" x14ac:dyDescent="0.3">
      <c r="A3603">
        <v>509</v>
      </c>
      <c r="B3603" t="s">
        <v>2238</v>
      </c>
      <c r="C3603" t="s">
        <v>33</v>
      </c>
      <c r="D3603" t="s">
        <v>23</v>
      </c>
      <c r="E3603" t="s">
        <v>24</v>
      </c>
      <c r="F3603" s="107">
        <v>46022</v>
      </c>
      <c r="G3603" t="s">
        <v>2285</v>
      </c>
      <c r="H3603" t="s">
        <v>3863</v>
      </c>
      <c r="I3603">
        <v>90</v>
      </c>
      <c r="J3603">
        <v>96.669998168945313</v>
      </c>
      <c r="EJ3603">
        <v>90</v>
      </c>
      <c r="EK3603">
        <v>87</v>
      </c>
    </row>
    <row r="3604" spans="1:141" x14ac:dyDescent="0.3">
      <c r="A3604">
        <v>509</v>
      </c>
      <c r="B3604" t="s">
        <v>2238</v>
      </c>
      <c r="C3604" t="s">
        <v>33</v>
      </c>
      <c r="D3604" t="s">
        <v>23</v>
      </c>
      <c r="E3604" t="s">
        <v>24</v>
      </c>
      <c r="F3604" s="107">
        <v>46022</v>
      </c>
      <c r="G3604" t="s">
        <v>2285</v>
      </c>
      <c r="H3604" t="s">
        <v>2796</v>
      </c>
      <c r="I3604">
        <v>90</v>
      </c>
      <c r="J3604">
        <v>94.739997863769531</v>
      </c>
      <c r="EJ3604">
        <v>95</v>
      </c>
      <c r="EK3604">
        <v>90</v>
      </c>
    </row>
    <row r="3605" spans="1:141" x14ac:dyDescent="0.3">
      <c r="A3605">
        <v>509</v>
      </c>
      <c r="B3605" t="s">
        <v>2238</v>
      </c>
      <c r="C3605" t="s">
        <v>33</v>
      </c>
      <c r="D3605" t="s">
        <v>23</v>
      </c>
      <c r="E3605" t="s">
        <v>24</v>
      </c>
      <c r="F3605" s="107">
        <v>46022</v>
      </c>
      <c r="G3605" t="s">
        <v>2285</v>
      </c>
      <c r="H3605" t="s">
        <v>3864</v>
      </c>
      <c r="I3605">
        <v>90</v>
      </c>
      <c r="J3605">
        <v>0</v>
      </c>
      <c r="EJ3605">
        <v>0</v>
      </c>
      <c r="EK3605">
        <v>0</v>
      </c>
    </row>
    <row r="3606" spans="1:141" x14ac:dyDescent="0.3">
      <c r="A3606">
        <v>509</v>
      </c>
      <c r="B3606" t="s">
        <v>2238</v>
      </c>
      <c r="C3606" t="s">
        <v>33</v>
      </c>
      <c r="D3606" t="s">
        <v>23</v>
      </c>
      <c r="E3606" t="s">
        <v>24</v>
      </c>
      <c r="F3606" s="107">
        <v>46022</v>
      </c>
      <c r="G3606" t="s">
        <v>2285</v>
      </c>
      <c r="H3606" t="s">
        <v>3865</v>
      </c>
      <c r="I3606">
        <v>90</v>
      </c>
      <c r="J3606">
        <v>0</v>
      </c>
      <c r="EJ3606">
        <v>0</v>
      </c>
      <c r="EK3606">
        <v>0</v>
      </c>
    </row>
    <row r="3607" spans="1:141" x14ac:dyDescent="0.3">
      <c r="A3607">
        <v>509</v>
      </c>
      <c r="B3607" t="s">
        <v>2238</v>
      </c>
      <c r="C3607" t="s">
        <v>33</v>
      </c>
      <c r="D3607" t="s">
        <v>23</v>
      </c>
      <c r="E3607" t="s">
        <v>24</v>
      </c>
      <c r="F3607" s="107">
        <v>46022</v>
      </c>
      <c r="G3607" t="s">
        <v>2285</v>
      </c>
      <c r="H3607" t="s">
        <v>3866</v>
      </c>
      <c r="I3607">
        <v>90</v>
      </c>
      <c r="J3607">
        <v>0</v>
      </c>
      <c r="EJ3607">
        <v>0</v>
      </c>
      <c r="EK3607">
        <v>0</v>
      </c>
    </row>
    <row r="3608" spans="1:141" x14ac:dyDescent="0.3">
      <c r="A3608">
        <v>509</v>
      </c>
      <c r="B3608" t="s">
        <v>2238</v>
      </c>
      <c r="C3608" t="s">
        <v>33</v>
      </c>
      <c r="D3608" t="s">
        <v>23</v>
      </c>
      <c r="E3608" t="s">
        <v>24</v>
      </c>
      <c r="F3608" s="107">
        <v>46022</v>
      </c>
      <c r="G3608" t="s">
        <v>2285</v>
      </c>
      <c r="H3608" t="s">
        <v>3867</v>
      </c>
      <c r="I3608">
        <v>90</v>
      </c>
      <c r="J3608">
        <v>0</v>
      </c>
      <c r="EJ3608">
        <v>0</v>
      </c>
      <c r="EK3608">
        <v>0</v>
      </c>
    </row>
    <row r="3609" spans="1:141" x14ac:dyDescent="0.3">
      <c r="A3609">
        <v>509</v>
      </c>
      <c r="B3609" t="s">
        <v>2238</v>
      </c>
      <c r="C3609" t="s">
        <v>33</v>
      </c>
      <c r="D3609" t="s">
        <v>23</v>
      </c>
      <c r="E3609" t="s">
        <v>24</v>
      </c>
      <c r="F3609" s="107">
        <v>46022</v>
      </c>
      <c r="G3609" t="s">
        <v>2285</v>
      </c>
      <c r="H3609" t="s">
        <v>3868</v>
      </c>
      <c r="I3609">
        <v>90</v>
      </c>
      <c r="J3609">
        <v>93.330001831054688</v>
      </c>
      <c r="EJ3609">
        <v>75</v>
      </c>
      <c r="EK3609">
        <v>70</v>
      </c>
    </row>
    <row r="3610" spans="1:141" x14ac:dyDescent="0.3">
      <c r="A3610">
        <v>509</v>
      </c>
      <c r="B3610" t="s">
        <v>2238</v>
      </c>
      <c r="C3610" t="s">
        <v>33</v>
      </c>
      <c r="D3610" t="s">
        <v>23</v>
      </c>
      <c r="E3610" t="s">
        <v>24</v>
      </c>
      <c r="F3610" s="107">
        <v>46022</v>
      </c>
      <c r="G3610" t="s">
        <v>2285</v>
      </c>
      <c r="H3610" t="s">
        <v>3869</v>
      </c>
      <c r="I3610">
        <v>90</v>
      </c>
      <c r="J3610">
        <v>0</v>
      </c>
      <c r="EJ3610">
        <v>0</v>
      </c>
      <c r="EK3610">
        <v>0</v>
      </c>
    </row>
    <row r="3611" spans="1:141" x14ac:dyDescent="0.3">
      <c r="A3611">
        <v>509</v>
      </c>
      <c r="B3611" t="s">
        <v>2238</v>
      </c>
      <c r="C3611" t="s">
        <v>33</v>
      </c>
      <c r="D3611" t="s">
        <v>23</v>
      </c>
      <c r="E3611" t="s">
        <v>24</v>
      </c>
      <c r="F3611" s="107">
        <v>46022</v>
      </c>
      <c r="G3611" t="s">
        <v>2285</v>
      </c>
      <c r="H3611" t="s">
        <v>3870</v>
      </c>
      <c r="I3611">
        <v>90</v>
      </c>
      <c r="J3611">
        <v>100</v>
      </c>
      <c r="EJ3611">
        <v>67</v>
      </c>
      <c r="EK3611">
        <v>67</v>
      </c>
    </row>
    <row r="3612" spans="1:141" x14ac:dyDescent="0.3">
      <c r="A3612">
        <v>203</v>
      </c>
      <c r="B3612" t="s">
        <v>144</v>
      </c>
      <c r="C3612" t="s">
        <v>94</v>
      </c>
      <c r="D3612" t="s">
        <v>60</v>
      </c>
      <c r="E3612" t="s">
        <v>24</v>
      </c>
      <c r="F3612" s="107">
        <v>46022</v>
      </c>
      <c r="G3612" t="s">
        <v>1002</v>
      </c>
      <c r="H3612" t="s">
        <v>3481</v>
      </c>
      <c r="I3612">
        <v>95</v>
      </c>
      <c r="J3612">
        <v>111.2799987792969</v>
      </c>
      <c r="BA3612">
        <v>279503836869</v>
      </c>
      <c r="BB3612">
        <v>311038928809</v>
      </c>
    </row>
    <row r="3613" spans="1:141" x14ac:dyDescent="0.3">
      <c r="A3613">
        <v>203</v>
      </c>
      <c r="B3613" t="s">
        <v>144</v>
      </c>
      <c r="C3613" t="s">
        <v>94</v>
      </c>
      <c r="D3613" t="s">
        <v>60</v>
      </c>
      <c r="E3613" t="s">
        <v>24</v>
      </c>
      <c r="F3613" s="107">
        <v>46022</v>
      </c>
      <c r="G3613" t="s">
        <v>1002</v>
      </c>
      <c r="H3613" t="s">
        <v>3483</v>
      </c>
      <c r="I3613">
        <v>95</v>
      </c>
      <c r="J3613">
        <v>117.0800018310547</v>
      </c>
      <c r="BA3613">
        <v>12742618008</v>
      </c>
      <c r="BB3613">
        <v>14919272182</v>
      </c>
    </row>
    <row r="3614" spans="1:141" x14ac:dyDescent="0.3">
      <c r="A3614">
        <v>203</v>
      </c>
      <c r="B3614" t="s">
        <v>144</v>
      </c>
      <c r="C3614" t="s">
        <v>94</v>
      </c>
      <c r="D3614" t="s">
        <v>60</v>
      </c>
      <c r="E3614" t="s">
        <v>24</v>
      </c>
      <c r="F3614" s="107">
        <v>46022</v>
      </c>
      <c r="G3614" t="s">
        <v>1002</v>
      </c>
      <c r="H3614" t="s">
        <v>3482</v>
      </c>
      <c r="I3614">
        <v>95</v>
      </c>
      <c r="J3614">
        <v>107.8300018310547</v>
      </c>
      <c r="BA3614">
        <v>17058242411</v>
      </c>
      <c r="BB3614">
        <v>18394058771</v>
      </c>
    </row>
    <row r="3615" spans="1:141" x14ac:dyDescent="0.3">
      <c r="A3615">
        <v>215</v>
      </c>
      <c r="B3615" t="s">
        <v>154</v>
      </c>
      <c r="C3615" t="s">
        <v>98</v>
      </c>
      <c r="D3615" t="s">
        <v>60</v>
      </c>
      <c r="E3615" t="s">
        <v>24</v>
      </c>
      <c r="F3615" s="107">
        <v>46022</v>
      </c>
      <c r="G3615" t="s">
        <v>1088</v>
      </c>
      <c r="H3615" t="s">
        <v>3421</v>
      </c>
      <c r="I3615">
        <v>1</v>
      </c>
      <c r="J3615">
        <v>39.419998168945313</v>
      </c>
      <c r="AC3615">
        <v>1.04</v>
      </c>
      <c r="AD3615">
        <v>0.63</v>
      </c>
    </row>
    <row r="3616" spans="1:141" x14ac:dyDescent="0.3">
      <c r="A3616">
        <v>215</v>
      </c>
      <c r="B3616" t="s">
        <v>154</v>
      </c>
      <c r="C3616" t="s">
        <v>98</v>
      </c>
      <c r="D3616" t="s">
        <v>60</v>
      </c>
      <c r="E3616" t="s">
        <v>24</v>
      </c>
      <c r="F3616" s="107">
        <v>46022</v>
      </c>
      <c r="G3616" t="s">
        <v>1088</v>
      </c>
      <c r="H3616" t="s">
        <v>3423</v>
      </c>
      <c r="I3616">
        <v>1</v>
      </c>
      <c r="J3616">
        <v>-37.139999389648438</v>
      </c>
      <c r="AC3616">
        <v>0.35</v>
      </c>
      <c r="AD3616">
        <v>0.48</v>
      </c>
    </row>
    <row r="3617" spans="1:30" x14ac:dyDescent="0.3">
      <c r="A3617">
        <v>215</v>
      </c>
      <c r="B3617" t="s">
        <v>154</v>
      </c>
      <c r="C3617" t="s">
        <v>98</v>
      </c>
      <c r="D3617" t="s">
        <v>60</v>
      </c>
      <c r="E3617" t="s">
        <v>24</v>
      </c>
      <c r="F3617" s="107">
        <v>46022</v>
      </c>
      <c r="G3617" t="s">
        <v>1088</v>
      </c>
      <c r="H3617" t="s">
        <v>3426</v>
      </c>
      <c r="I3617">
        <v>1</v>
      </c>
      <c r="J3617">
        <v>-39.020000457763672</v>
      </c>
      <c r="AC3617">
        <v>0.82</v>
      </c>
      <c r="AD3617">
        <v>1.1399999999999999</v>
      </c>
    </row>
    <row r="3618" spans="1:30" x14ac:dyDescent="0.3">
      <c r="A3618">
        <v>215</v>
      </c>
      <c r="B3618" t="s">
        <v>154</v>
      </c>
      <c r="C3618" t="s">
        <v>98</v>
      </c>
      <c r="D3618" t="s">
        <v>60</v>
      </c>
      <c r="E3618" t="s">
        <v>24</v>
      </c>
      <c r="F3618" s="107">
        <v>46022</v>
      </c>
      <c r="G3618" t="s">
        <v>1088</v>
      </c>
      <c r="H3618" t="s">
        <v>3424</v>
      </c>
      <c r="I3618">
        <v>1</v>
      </c>
      <c r="J3618">
        <v>-733.33001708984375</v>
      </c>
      <c r="AC3618">
        <v>0.03</v>
      </c>
      <c r="AD3618">
        <v>0.25</v>
      </c>
    </row>
    <row r="3619" spans="1:30" x14ac:dyDescent="0.3">
      <c r="A3619">
        <v>215</v>
      </c>
      <c r="B3619" t="s">
        <v>154</v>
      </c>
      <c r="C3619" t="s">
        <v>98</v>
      </c>
      <c r="D3619" t="s">
        <v>60</v>
      </c>
      <c r="E3619" t="s">
        <v>24</v>
      </c>
      <c r="F3619" s="107">
        <v>46022</v>
      </c>
      <c r="G3619" t="s">
        <v>1088</v>
      </c>
      <c r="H3619" t="s">
        <v>3427</v>
      </c>
      <c r="I3619">
        <v>1</v>
      </c>
      <c r="J3619">
        <v>-1.2699999809265139</v>
      </c>
      <c r="AC3619">
        <v>3.16</v>
      </c>
      <c r="AD3619">
        <v>3.2</v>
      </c>
    </row>
    <row r="3620" spans="1:30" x14ac:dyDescent="0.3">
      <c r="A3620">
        <v>215</v>
      </c>
      <c r="B3620" t="s">
        <v>154</v>
      </c>
      <c r="C3620" t="s">
        <v>98</v>
      </c>
      <c r="D3620" t="s">
        <v>60</v>
      </c>
      <c r="E3620" t="s">
        <v>24</v>
      </c>
      <c r="F3620" s="107">
        <v>46022</v>
      </c>
      <c r="G3620" t="s">
        <v>1088</v>
      </c>
      <c r="H3620" t="s">
        <v>3422</v>
      </c>
      <c r="I3620">
        <v>0</v>
      </c>
      <c r="J3620">
        <v>-20</v>
      </c>
      <c r="AC3620">
        <v>0.35</v>
      </c>
      <c r="AD3620">
        <v>0.42</v>
      </c>
    </row>
    <row r="3621" spans="1:30" x14ac:dyDescent="0.3">
      <c r="A3621">
        <v>219</v>
      </c>
      <c r="B3621" t="s">
        <v>159</v>
      </c>
      <c r="C3621" t="s">
        <v>98</v>
      </c>
      <c r="D3621" t="s">
        <v>60</v>
      </c>
      <c r="E3621" t="s">
        <v>24</v>
      </c>
      <c r="F3621" s="107">
        <v>46022</v>
      </c>
      <c r="G3621" t="s">
        <v>1145</v>
      </c>
      <c r="H3621" t="s">
        <v>3421</v>
      </c>
      <c r="I3621">
        <v>1</v>
      </c>
      <c r="J3621">
        <v>-1.919999957084656</v>
      </c>
      <c r="O3621">
        <v>2326</v>
      </c>
      <c r="P3621">
        <v>2279</v>
      </c>
      <c r="Q3621">
        <v>14235</v>
      </c>
      <c r="R3621">
        <v>0</v>
      </c>
      <c r="S3621">
        <v>2338</v>
      </c>
      <c r="T3621">
        <v>2240</v>
      </c>
      <c r="U3621">
        <v>14736</v>
      </c>
      <c r="V3621">
        <v>0</v>
      </c>
      <c r="W3621">
        <v>389075.4</v>
      </c>
      <c r="X3621">
        <v>391333.21</v>
      </c>
    </row>
    <row r="3622" spans="1:30" x14ac:dyDescent="0.3">
      <c r="A3622">
        <v>219</v>
      </c>
      <c r="B3622" t="s">
        <v>159</v>
      </c>
      <c r="C3622" t="s">
        <v>98</v>
      </c>
      <c r="D3622" t="s">
        <v>60</v>
      </c>
      <c r="E3622" t="s">
        <v>24</v>
      </c>
      <c r="F3622" s="107">
        <v>46022</v>
      </c>
      <c r="G3622" t="s">
        <v>1145</v>
      </c>
      <c r="H3622" t="s">
        <v>3423</v>
      </c>
      <c r="I3622">
        <v>1</v>
      </c>
      <c r="J3622">
        <v>-21.930000305175781</v>
      </c>
      <c r="O3622">
        <v>467</v>
      </c>
      <c r="P3622">
        <v>18</v>
      </c>
      <c r="Q3622">
        <v>8892</v>
      </c>
      <c r="R3622">
        <v>3010</v>
      </c>
      <c r="S3622">
        <v>483</v>
      </c>
      <c r="T3622">
        <v>23</v>
      </c>
      <c r="U3622">
        <v>11976</v>
      </c>
      <c r="V3622">
        <v>3010</v>
      </c>
      <c r="W3622">
        <v>265619</v>
      </c>
      <c r="X3622">
        <v>272460</v>
      </c>
    </row>
    <row r="3623" spans="1:30" x14ac:dyDescent="0.3">
      <c r="A3623">
        <v>219</v>
      </c>
      <c r="B3623" t="s">
        <v>159</v>
      </c>
      <c r="C3623" t="s">
        <v>98</v>
      </c>
      <c r="D3623" t="s">
        <v>60</v>
      </c>
      <c r="E3623" t="s">
        <v>24</v>
      </c>
      <c r="F3623" s="107">
        <v>46022</v>
      </c>
      <c r="G3623" t="s">
        <v>1145</v>
      </c>
      <c r="H3623" t="s">
        <v>3422</v>
      </c>
      <c r="I3623">
        <v>1</v>
      </c>
      <c r="J3623">
        <v>-18.629999160766602</v>
      </c>
      <c r="O3623">
        <v>355</v>
      </c>
      <c r="P3623">
        <v>853</v>
      </c>
      <c r="Q3623">
        <v>10724</v>
      </c>
      <c r="R3623">
        <v>144</v>
      </c>
      <c r="S3623">
        <v>387</v>
      </c>
      <c r="T3623">
        <v>810</v>
      </c>
      <c r="U3623">
        <v>13541</v>
      </c>
      <c r="V3623">
        <v>144</v>
      </c>
      <c r="W3623">
        <v>104194</v>
      </c>
      <c r="X3623">
        <v>108240</v>
      </c>
    </row>
    <row r="3624" spans="1:30" x14ac:dyDescent="0.3">
      <c r="A3624">
        <v>219</v>
      </c>
      <c r="B3624" t="s">
        <v>159</v>
      </c>
      <c r="C3624" t="s">
        <v>98</v>
      </c>
      <c r="D3624" t="s">
        <v>60</v>
      </c>
      <c r="E3624" t="s">
        <v>24</v>
      </c>
      <c r="F3624" s="107">
        <v>46022</v>
      </c>
      <c r="G3624" t="s">
        <v>1145</v>
      </c>
      <c r="H3624" t="s">
        <v>3424</v>
      </c>
      <c r="I3624">
        <v>1</v>
      </c>
      <c r="J3624">
        <v>-4403.85009765625</v>
      </c>
      <c r="O3624">
        <v>36</v>
      </c>
      <c r="P3624">
        <v>30</v>
      </c>
      <c r="Q3624">
        <v>3402</v>
      </c>
      <c r="R3624">
        <v>0</v>
      </c>
      <c r="S3624">
        <v>24</v>
      </c>
      <c r="T3624">
        <v>24</v>
      </c>
      <c r="U3624">
        <v>3553</v>
      </c>
      <c r="V3624">
        <v>0</v>
      </c>
      <c r="W3624">
        <v>41640</v>
      </c>
      <c r="X3624">
        <v>960</v>
      </c>
    </row>
    <row r="3625" spans="1:30" x14ac:dyDescent="0.3">
      <c r="A3625">
        <v>219</v>
      </c>
      <c r="B3625" t="s">
        <v>159</v>
      </c>
      <c r="C3625" t="s">
        <v>98</v>
      </c>
      <c r="D3625" t="s">
        <v>60</v>
      </c>
      <c r="E3625" t="s">
        <v>24</v>
      </c>
      <c r="F3625" s="107">
        <v>46022</v>
      </c>
      <c r="G3625" t="s">
        <v>1145</v>
      </c>
      <c r="H3625" t="s">
        <v>3427</v>
      </c>
      <c r="I3625">
        <v>1</v>
      </c>
      <c r="J3625">
        <v>-48.5</v>
      </c>
      <c r="O3625">
        <v>12</v>
      </c>
      <c r="P3625">
        <v>10</v>
      </c>
      <c r="Q3625">
        <v>36</v>
      </c>
      <c r="R3625">
        <v>0</v>
      </c>
      <c r="S3625">
        <v>12</v>
      </c>
      <c r="T3625">
        <v>10</v>
      </c>
      <c r="U3625">
        <v>60</v>
      </c>
      <c r="V3625">
        <v>0</v>
      </c>
      <c r="W3625">
        <v>14788</v>
      </c>
      <c r="X3625">
        <v>14079</v>
      </c>
    </row>
    <row r="3626" spans="1:30" x14ac:dyDescent="0.3">
      <c r="A3626">
        <v>219</v>
      </c>
      <c r="B3626" t="s">
        <v>159</v>
      </c>
      <c r="C3626" t="s">
        <v>98</v>
      </c>
      <c r="D3626" t="s">
        <v>60</v>
      </c>
      <c r="E3626" t="s">
        <v>24</v>
      </c>
      <c r="F3626" s="107">
        <v>46022</v>
      </c>
      <c r="G3626" t="s">
        <v>1145</v>
      </c>
      <c r="H3626" t="s">
        <v>3426</v>
      </c>
      <c r="I3626">
        <v>1</v>
      </c>
      <c r="J3626">
        <v>-34.970001220703118</v>
      </c>
      <c r="O3626">
        <v>51</v>
      </c>
      <c r="P3626">
        <v>38</v>
      </c>
      <c r="Q3626">
        <v>135</v>
      </c>
      <c r="R3626">
        <v>0</v>
      </c>
      <c r="S3626">
        <v>51</v>
      </c>
      <c r="T3626">
        <v>38</v>
      </c>
      <c r="U3626">
        <v>189</v>
      </c>
      <c r="V3626">
        <v>0</v>
      </c>
      <c r="W3626">
        <v>26100</v>
      </c>
      <c r="X3626">
        <v>24000</v>
      </c>
    </row>
    <row r="3627" spans="1:30" x14ac:dyDescent="0.3">
      <c r="A3627">
        <v>220</v>
      </c>
      <c r="B3627" t="s">
        <v>160</v>
      </c>
      <c r="C3627" t="s">
        <v>98</v>
      </c>
      <c r="D3627" t="s">
        <v>60</v>
      </c>
      <c r="E3627" t="s">
        <v>24</v>
      </c>
      <c r="F3627" s="107">
        <v>46022</v>
      </c>
      <c r="G3627" t="s">
        <v>1150</v>
      </c>
      <c r="H3627" t="s">
        <v>3421</v>
      </c>
      <c r="I3627">
        <v>1</v>
      </c>
      <c r="J3627">
        <v>-3.869999885559082</v>
      </c>
      <c r="O3627">
        <v>2326</v>
      </c>
      <c r="P3627">
        <v>2279</v>
      </c>
      <c r="Q3627">
        <v>14235</v>
      </c>
      <c r="R3627">
        <v>0</v>
      </c>
      <c r="S3627">
        <v>2338</v>
      </c>
      <c r="T3627">
        <v>2240</v>
      </c>
      <c r="U3627">
        <v>14736</v>
      </c>
      <c r="V3627">
        <v>0</v>
      </c>
      <c r="Y3627">
        <v>3900</v>
      </c>
      <c r="Z3627">
        <v>3849</v>
      </c>
    </row>
    <row r="3628" spans="1:30" x14ac:dyDescent="0.3">
      <c r="A3628">
        <v>220</v>
      </c>
      <c r="B3628" t="s">
        <v>160</v>
      </c>
      <c r="C3628" t="s">
        <v>98</v>
      </c>
      <c r="D3628" t="s">
        <v>60</v>
      </c>
      <c r="E3628" t="s">
        <v>24</v>
      </c>
      <c r="F3628" s="107">
        <v>46022</v>
      </c>
      <c r="G3628" t="s">
        <v>1150</v>
      </c>
      <c r="H3628" t="s">
        <v>3423</v>
      </c>
      <c r="I3628">
        <v>1</v>
      </c>
      <c r="J3628">
        <v>-13.840000152587891</v>
      </c>
      <c r="O3628">
        <v>467</v>
      </c>
      <c r="P3628">
        <v>18</v>
      </c>
      <c r="Q3628">
        <v>8892</v>
      </c>
      <c r="R3628">
        <v>3010</v>
      </c>
      <c r="S3628">
        <v>483</v>
      </c>
      <c r="T3628">
        <v>23</v>
      </c>
      <c r="U3628">
        <v>11976</v>
      </c>
      <c r="V3628">
        <v>3010</v>
      </c>
      <c r="Y3628">
        <v>2069</v>
      </c>
      <c r="Z3628">
        <v>2273</v>
      </c>
    </row>
    <row r="3629" spans="1:30" x14ac:dyDescent="0.3">
      <c r="A3629">
        <v>220</v>
      </c>
      <c r="B3629" t="s">
        <v>160</v>
      </c>
      <c r="C3629" t="s">
        <v>98</v>
      </c>
      <c r="D3629" t="s">
        <v>60</v>
      </c>
      <c r="E3629" t="s">
        <v>24</v>
      </c>
      <c r="F3629" s="107">
        <v>46022</v>
      </c>
      <c r="G3629" t="s">
        <v>1150</v>
      </c>
      <c r="H3629" t="s">
        <v>3426</v>
      </c>
      <c r="I3629">
        <v>1</v>
      </c>
      <c r="J3629">
        <v>44.299999237060547</v>
      </c>
      <c r="O3629">
        <v>51</v>
      </c>
      <c r="P3629">
        <v>38</v>
      </c>
      <c r="Q3629">
        <v>135</v>
      </c>
      <c r="R3629">
        <v>0</v>
      </c>
      <c r="S3629">
        <v>51</v>
      </c>
      <c r="T3629">
        <v>38</v>
      </c>
      <c r="U3629">
        <v>189</v>
      </c>
      <c r="V3629">
        <v>0</v>
      </c>
      <c r="Y3629">
        <v>46</v>
      </c>
      <c r="Z3629">
        <v>102.5</v>
      </c>
    </row>
    <row r="3630" spans="1:30" x14ac:dyDescent="0.3">
      <c r="A3630">
        <v>220</v>
      </c>
      <c r="B3630" t="s">
        <v>160</v>
      </c>
      <c r="C3630" t="s">
        <v>98</v>
      </c>
      <c r="D3630" t="s">
        <v>60</v>
      </c>
      <c r="E3630" t="s">
        <v>24</v>
      </c>
      <c r="F3630" s="107">
        <v>46022</v>
      </c>
      <c r="G3630" t="s">
        <v>1150</v>
      </c>
      <c r="H3630" t="s">
        <v>3422</v>
      </c>
      <c r="I3630">
        <v>1</v>
      </c>
      <c r="J3630">
        <v>-8.2299995422363281</v>
      </c>
      <c r="O3630">
        <v>355</v>
      </c>
      <c r="P3630">
        <v>853</v>
      </c>
      <c r="Q3630">
        <v>10724</v>
      </c>
      <c r="R3630">
        <v>144</v>
      </c>
      <c r="S3630">
        <v>387</v>
      </c>
      <c r="T3630">
        <v>810</v>
      </c>
      <c r="U3630">
        <v>13541</v>
      </c>
      <c r="V3630">
        <v>144</v>
      </c>
      <c r="Y3630">
        <v>988</v>
      </c>
      <c r="Z3630">
        <v>1125</v>
      </c>
    </row>
    <row r="3631" spans="1:30" x14ac:dyDescent="0.3">
      <c r="A3631">
        <v>220</v>
      </c>
      <c r="B3631" t="s">
        <v>160</v>
      </c>
      <c r="C3631" t="s">
        <v>98</v>
      </c>
      <c r="D3631" t="s">
        <v>60</v>
      </c>
      <c r="E3631" t="s">
        <v>24</v>
      </c>
      <c r="F3631" s="107">
        <v>46022</v>
      </c>
      <c r="G3631" t="s">
        <v>1150</v>
      </c>
      <c r="H3631" t="s">
        <v>3424</v>
      </c>
      <c r="I3631">
        <v>1</v>
      </c>
      <c r="J3631">
        <v>0</v>
      </c>
      <c r="O3631">
        <v>36</v>
      </c>
      <c r="P3631">
        <v>30</v>
      </c>
      <c r="Q3631">
        <v>3402</v>
      </c>
      <c r="R3631">
        <v>0</v>
      </c>
      <c r="S3631">
        <v>24</v>
      </c>
      <c r="T3631">
        <v>24</v>
      </c>
      <c r="U3631">
        <v>3553</v>
      </c>
      <c r="V3631">
        <v>0</v>
      </c>
      <c r="Y3631">
        <v>0</v>
      </c>
      <c r="Z3631">
        <v>0</v>
      </c>
    </row>
    <row r="3632" spans="1:30" x14ac:dyDescent="0.3">
      <c r="A3632">
        <v>220</v>
      </c>
      <c r="B3632" t="s">
        <v>160</v>
      </c>
      <c r="C3632" t="s">
        <v>98</v>
      </c>
      <c r="D3632" t="s">
        <v>60</v>
      </c>
      <c r="E3632" t="s">
        <v>24</v>
      </c>
      <c r="F3632" s="107">
        <v>46022</v>
      </c>
      <c r="G3632" t="s">
        <v>1150</v>
      </c>
      <c r="H3632" t="s">
        <v>3427</v>
      </c>
      <c r="I3632">
        <v>1</v>
      </c>
      <c r="J3632">
        <v>-14037.9296875</v>
      </c>
      <c r="O3632">
        <v>12</v>
      </c>
      <c r="P3632">
        <v>10</v>
      </c>
      <c r="Q3632">
        <v>36</v>
      </c>
      <c r="R3632">
        <v>0</v>
      </c>
      <c r="S3632">
        <v>12</v>
      </c>
      <c r="T3632">
        <v>10</v>
      </c>
      <c r="U3632">
        <v>60</v>
      </c>
      <c r="V3632">
        <v>0</v>
      </c>
      <c r="Y3632">
        <v>100</v>
      </c>
      <c r="Z3632">
        <v>1</v>
      </c>
    </row>
    <row r="3633" spans="1:137" x14ac:dyDescent="0.3">
      <c r="A3633">
        <v>274</v>
      </c>
      <c r="B3633" t="s">
        <v>223</v>
      </c>
      <c r="C3633" t="s">
        <v>205</v>
      </c>
      <c r="D3633" t="s">
        <v>60</v>
      </c>
      <c r="E3633" t="s">
        <v>24</v>
      </c>
      <c r="F3633" s="107">
        <v>46022</v>
      </c>
      <c r="G3633" t="s">
        <v>1346</v>
      </c>
      <c r="H3633" t="s">
        <v>3488</v>
      </c>
      <c r="I3633">
        <v>100</v>
      </c>
      <c r="J3633">
        <v>110.61000061035161</v>
      </c>
      <c r="BC3633">
        <v>396</v>
      </c>
      <c r="BD3633">
        <v>358</v>
      </c>
    </row>
    <row r="3634" spans="1:137" x14ac:dyDescent="0.3">
      <c r="A3634">
        <v>274</v>
      </c>
      <c r="B3634" t="s">
        <v>223</v>
      </c>
      <c r="C3634" t="s">
        <v>205</v>
      </c>
      <c r="D3634" t="s">
        <v>60</v>
      </c>
      <c r="E3634" t="s">
        <v>24</v>
      </c>
      <c r="F3634" s="107">
        <v>46022</v>
      </c>
      <c r="G3634" t="s">
        <v>1346</v>
      </c>
      <c r="H3634" t="s">
        <v>3489</v>
      </c>
      <c r="I3634">
        <v>100</v>
      </c>
      <c r="J3634">
        <v>100.65000152587891</v>
      </c>
      <c r="BC3634">
        <v>7002</v>
      </c>
      <c r="BD3634">
        <v>6957</v>
      </c>
    </row>
    <row r="3635" spans="1:137" x14ac:dyDescent="0.3">
      <c r="A3635">
        <v>274</v>
      </c>
      <c r="B3635" t="s">
        <v>223</v>
      </c>
      <c r="C3635" t="s">
        <v>205</v>
      </c>
      <c r="D3635" t="s">
        <v>60</v>
      </c>
      <c r="E3635" t="s">
        <v>24</v>
      </c>
      <c r="F3635" s="107">
        <v>46022</v>
      </c>
      <c r="G3635" t="s">
        <v>1346</v>
      </c>
      <c r="H3635" t="s">
        <v>3491</v>
      </c>
      <c r="I3635">
        <v>100</v>
      </c>
      <c r="J3635">
        <v>111.0899963378906</v>
      </c>
      <c r="BC3635">
        <v>2364</v>
      </c>
      <c r="BD3635">
        <v>2128</v>
      </c>
    </row>
    <row r="3636" spans="1:137" x14ac:dyDescent="0.3">
      <c r="A3636">
        <v>274</v>
      </c>
      <c r="B3636" t="s">
        <v>223</v>
      </c>
      <c r="C3636" t="s">
        <v>205</v>
      </c>
      <c r="D3636" t="s">
        <v>60</v>
      </c>
      <c r="E3636" t="s">
        <v>24</v>
      </c>
      <c r="F3636" s="107">
        <v>46022</v>
      </c>
      <c r="G3636" t="s">
        <v>1346</v>
      </c>
      <c r="H3636" t="s">
        <v>3490</v>
      </c>
      <c r="I3636">
        <v>100</v>
      </c>
      <c r="J3636">
        <v>101.6699981689453</v>
      </c>
      <c r="BC3636">
        <v>35884</v>
      </c>
      <c r="BD3636">
        <v>35294</v>
      </c>
    </row>
    <row r="3637" spans="1:137" x14ac:dyDescent="0.3">
      <c r="A3637">
        <v>275</v>
      </c>
      <c r="B3637" t="s">
        <v>224</v>
      </c>
      <c r="C3637" t="s">
        <v>225</v>
      </c>
      <c r="D3637" t="s">
        <v>60</v>
      </c>
      <c r="E3637" t="s">
        <v>24</v>
      </c>
      <c r="F3637" s="107">
        <v>46022</v>
      </c>
      <c r="G3637" t="s">
        <v>1366</v>
      </c>
      <c r="H3637" t="s">
        <v>3847</v>
      </c>
      <c r="I3637">
        <v>80</v>
      </c>
      <c r="J3637">
        <v>91.900001525878906</v>
      </c>
      <c r="EG3637">
        <v>91.9</v>
      </c>
    </row>
    <row r="3638" spans="1:137" x14ac:dyDescent="0.3">
      <c r="A3638">
        <v>275</v>
      </c>
      <c r="B3638" t="s">
        <v>224</v>
      </c>
      <c r="C3638" t="s">
        <v>225</v>
      </c>
      <c r="D3638" t="s">
        <v>60</v>
      </c>
      <c r="E3638" t="s">
        <v>24</v>
      </c>
      <c r="F3638" s="107">
        <v>46022</v>
      </c>
      <c r="G3638" t="s">
        <v>1366</v>
      </c>
      <c r="H3638" t="s">
        <v>3509</v>
      </c>
      <c r="I3638">
        <v>80</v>
      </c>
      <c r="J3638">
        <v>89</v>
      </c>
      <c r="EG3638">
        <v>89</v>
      </c>
    </row>
    <row r="3639" spans="1:137" x14ac:dyDescent="0.3">
      <c r="A3639">
        <v>275</v>
      </c>
      <c r="B3639" t="s">
        <v>224</v>
      </c>
      <c r="C3639" t="s">
        <v>225</v>
      </c>
      <c r="D3639" t="s">
        <v>60</v>
      </c>
      <c r="E3639" t="s">
        <v>24</v>
      </c>
      <c r="F3639" s="107">
        <v>46022</v>
      </c>
      <c r="G3639" t="s">
        <v>1366</v>
      </c>
      <c r="H3639" t="s">
        <v>3846</v>
      </c>
      <c r="I3639">
        <v>80</v>
      </c>
      <c r="J3639">
        <v>94.099998474121094</v>
      </c>
      <c r="EG3639">
        <v>94.1</v>
      </c>
    </row>
    <row r="3640" spans="1:137" x14ac:dyDescent="0.3">
      <c r="A3640">
        <v>278</v>
      </c>
      <c r="B3640" t="s">
        <v>1371</v>
      </c>
      <c r="C3640" t="s">
        <v>227</v>
      </c>
      <c r="D3640" t="s">
        <v>60</v>
      </c>
      <c r="E3640" t="s">
        <v>24</v>
      </c>
      <c r="F3640" s="107">
        <v>46022</v>
      </c>
      <c r="G3640" t="s">
        <v>1381</v>
      </c>
      <c r="H3640" t="s">
        <v>3493</v>
      </c>
      <c r="J3640">
        <v>686</v>
      </c>
      <c r="BE3640">
        <v>686</v>
      </c>
    </row>
    <row r="3641" spans="1:137" x14ac:dyDescent="0.3">
      <c r="A3641">
        <v>278</v>
      </c>
      <c r="B3641" t="s">
        <v>1371</v>
      </c>
      <c r="C3641" t="s">
        <v>227</v>
      </c>
      <c r="D3641" t="s">
        <v>60</v>
      </c>
      <c r="E3641" t="s">
        <v>24</v>
      </c>
      <c r="F3641" s="107">
        <v>46022</v>
      </c>
      <c r="G3641" t="s">
        <v>1381</v>
      </c>
      <c r="H3641" t="s">
        <v>3494</v>
      </c>
      <c r="J3641">
        <v>289</v>
      </c>
      <c r="BE3641">
        <v>289</v>
      </c>
    </row>
    <row r="3642" spans="1:137" x14ac:dyDescent="0.3">
      <c r="A3642">
        <v>278</v>
      </c>
      <c r="B3642" t="s">
        <v>1371</v>
      </c>
      <c r="C3642" t="s">
        <v>227</v>
      </c>
      <c r="D3642" t="s">
        <v>60</v>
      </c>
      <c r="E3642" t="s">
        <v>24</v>
      </c>
      <c r="F3642" s="107">
        <v>46022</v>
      </c>
      <c r="G3642" t="s">
        <v>1381</v>
      </c>
      <c r="H3642" t="s">
        <v>3495</v>
      </c>
      <c r="J3642">
        <v>96</v>
      </c>
      <c r="BE3642">
        <v>96</v>
      </c>
    </row>
    <row r="3643" spans="1:137" x14ac:dyDescent="0.3">
      <c r="A3643">
        <v>286</v>
      </c>
      <c r="B3643" t="s">
        <v>1385</v>
      </c>
      <c r="C3643" t="s">
        <v>227</v>
      </c>
      <c r="D3643" t="s">
        <v>60</v>
      </c>
      <c r="E3643" t="s">
        <v>24</v>
      </c>
      <c r="F3643" s="107">
        <v>46022</v>
      </c>
      <c r="G3643" t="s">
        <v>1395</v>
      </c>
      <c r="H3643" t="s">
        <v>3497</v>
      </c>
      <c r="J3643">
        <v>90</v>
      </c>
      <c r="BF3643">
        <v>90</v>
      </c>
    </row>
    <row r="3644" spans="1:137" x14ac:dyDescent="0.3">
      <c r="A3644">
        <v>286</v>
      </c>
      <c r="B3644" t="s">
        <v>1385</v>
      </c>
      <c r="C3644" t="s">
        <v>227</v>
      </c>
      <c r="D3644" t="s">
        <v>60</v>
      </c>
      <c r="E3644" t="s">
        <v>24</v>
      </c>
      <c r="F3644" s="107">
        <v>46022</v>
      </c>
      <c r="G3644" t="s">
        <v>1395</v>
      </c>
      <c r="H3644" t="s">
        <v>3499</v>
      </c>
      <c r="J3644">
        <v>100</v>
      </c>
      <c r="BF3644">
        <v>100</v>
      </c>
    </row>
    <row r="3645" spans="1:137" x14ac:dyDescent="0.3">
      <c r="A3645">
        <v>286</v>
      </c>
      <c r="B3645" t="s">
        <v>1385</v>
      </c>
      <c r="C3645" t="s">
        <v>227</v>
      </c>
      <c r="D3645" t="s">
        <v>60</v>
      </c>
      <c r="E3645" t="s">
        <v>24</v>
      </c>
      <c r="F3645" s="107">
        <v>46022</v>
      </c>
      <c r="G3645" t="s">
        <v>1395</v>
      </c>
      <c r="H3645" t="s">
        <v>3500</v>
      </c>
      <c r="J3645">
        <v>64</v>
      </c>
      <c r="BF3645">
        <v>64</v>
      </c>
    </row>
    <row r="3646" spans="1:137" x14ac:dyDescent="0.3">
      <c r="A3646">
        <v>286</v>
      </c>
      <c r="B3646" t="s">
        <v>1385</v>
      </c>
      <c r="C3646" t="s">
        <v>227</v>
      </c>
      <c r="D3646" t="s">
        <v>60</v>
      </c>
      <c r="E3646" t="s">
        <v>24</v>
      </c>
      <c r="F3646" s="107">
        <v>46022</v>
      </c>
      <c r="G3646" t="s">
        <v>1395</v>
      </c>
      <c r="H3646" t="s">
        <v>3498</v>
      </c>
      <c r="J3646">
        <v>817</v>
      </c>
      <c r="BF3646">
        <v>817</v>
      </c>
    </row>
    <row r="3647" spans="1:137" x14ac:dyDescent="0.3">
      <c r="A3647">
        <v>292</v>
      </c>
      <c r="B3647" t="s">
        <v>243</v>
      </c>
      <c r="C3647" t="s">
        <v>242</v>
      </c>
      <c r="D3647" t="s">
        <v>60</v>
      </c>
      <c r="E3647" t="s">
        <v>24</v>
      </c>
      <c r="F3647" s="107">
        <v>46022</v>
      </c>
      <c r="G3647" t="s">
        <v>1414</v>
      </c>
      <c r="H3647" t="s">
        <v>3502</v>
      </c>
      <c r="I3647">
        <v>8</v>
      </c>
      <c r="J3647">
        <v>13.560000419616699</v>
      </c>
      <c r="BG3647">
        <v>2136</v>
      </c>
      <c r="BH3647">
        <v>1881</v>
      </c>
    </row>
    <row r="3648" spans="1:137" x14ac:dyDescent="0.3">
      <c r="A3648">
        <v>292</v>
      </c>
      <c r="B3648" t="s">
        <v>243</v>
      </c>
      <c r="C3648" t="s">
        <v>242</v>
      </c>
      <c r="D3648" t="s">
        <v>60</v>
      </c>
      <c r="E3648" t="s">
        <v>24</v>
      </c>
      <c r="F3648" s="107">
        <v>46022</v>
      </c>
      <c r="G3648" t="s">
        <v>1414</v>
      </c>
      <c r="H3648" t="s">
        <v>3503</v>
      </c>
      <c r="I3648">
        <v>8</v>
      </c>
      <c r="J3648">
        <v>27.79999923706055</v>
      </c>
      <c r="BG3648">
        <v>685</v>
      </c>
      <c r="BH3648">
        <v>536</v>
      </c>
    </row>
    <row r="3649" spans="1:116" x14ac:dyDescent="0.3">
      <c r="A3649">
        <v>292</v>
      </c>
      <c r="B3649" t="s">
        <v>243</v>
      </c>
      <c r="C3649" t="s">
        <v>242</v>
      </c>
      <c r="D3649" t="s">
        <v>60</v>
      </c>
      <c r="E3649" t="s">
        <v>24</v>
      </c>
      <c r="F3649" s="107">
        <v>46022</v>
      </c>
      <c r="G3649" t="s">
        <v>1414</v>
      </c>
      <c r="H3649" t="s">
        <v>3504</v>
      </c>
      <c r="I3649">
        <v>8</v>
      </c>
      <c r="J3649">
        <v>-12.079999923706049</v>
      </c>
      <c r="BG3649">
        <v>502</v>
      </c>
      <c r="BH3649">
        <v>571</v>
      </c>
    </row>
    <row r="3650" spans="1:116" x14ac:dyDescent="0.3">
      <c r="A3650">
        <v>294</v>
      </c>
      <c r="B3650" t="s">
        <v>246</v>
      </c>
      <c r="C3650" t="s">
        <v>242</v>
      </c>
      <c r="D3650" t="s">
        <v>60</v>
      </c>
      <c r="E3650" t="s">
        <v>24</v>
      </c>
      <c r="F3650" s="107">
        <v>46022</v>
      </c>
      <c r="G3650" t="s">
        <v>1421</v>
      </c>
      <c r="H3650" t="s">
        <v>3502</v>
      </c>
      <c r="I3650">
        <v>8</v>
      </c>
      <c r="J3650">
        <v>62.720001220703118</v>
      </c>
      <c r="BI3650">
        <v>934</v>
      </c>
      <c r="BJ3650">
        <v>574</v>
      </c>
    </row>
    <row r="3651" spans="1:116" x14ac:dyDescent="0.3">
      <c r="A3651">
        <v>294</v>
      </c>
      <c r="B3651" t="s">
        <v>246</v>
      </c>
      <c r="C3651" t="s">
        <v>242</v>
      </c>
      <c r="D3651" t="s">
        <v>60</v>
      </c>
      <c r="E3651" t="s">
        <v>24</v>
      </c>
      <c r="F3651" s="107">
        <v>46022</v>
      </c>
      <c r="G3651" t="s">
        <v>1421</v>
      </c>
      <c r="H3651" t="s">
        <v>3503</v>
      </c>
      <c r="I3651">
        <v>8</v>
      </c>
      <c r="J3651">
        <v>57.560001373291023</v>
      </c>
      <c r="BI3651">
        <v>646</v>
      </c>
      <c r="BJ3651">
        <v>410</v>
      </c>
    </row>
    <row r="3652" spans="1:116" x14ac:dyDescent="0.3">
      <c r="A3652">
        <v>294</v>
      </c>
      <c r="B3652" t="s">
        <v>246</v>
      </c>
      <c r="C3652" t="s">
        <v>242</v>
      </c>
      <c r="D3652" t="s">
        <v>60</v>
      </c>
      <c r="E3652" t="s">
        <v>24</v>
      </c>
      <c r="F3652" s="107">
        <v>46022</v>
      </c>
      <c r="G3652" t="s">
        <v>1421</v>
      </c>
      <c r="H3652" t="s">
        <v>3504</v>
      </c>
      <c r="I3652">
        <v>8</v>
      </c>
      <c r="J3652">
        <v>10.19999980926514</v>
      </c>
      <c r="BI3652">
        <v>162</v>
      </c>
      <c r="BJ3652">
        <v>147</v>
      </c>
    </row>
    <row r="3653" spans="1:116" x14ac:dyDescent="0.3">
      <c r="A3653">
        <v>302</v>
      </c>
      <c r="B3653" t="s">
        <v>1426</v>
      </c>
      <c r="C3653" t="s">
        <v>216</v>
      </c>
      <c r="D3653" t="s">
        <v>60</v>
      </c>
      <c r="E3653" t="s">
        <v>24</v>
      </c>
      <c r="F3653" s="107">
        <v>46022</v>
      </c>
      <c r="G3653" t="s">
        <v>1436</v>
      </c>
      <c r="H3653" t="s">
        <v>3746</v>
      </c>
      <c r="J3653">
        <v>29088</v>
      </c>
      <c r="DL3653">
        <v>29088</v>
      </c>
    </row>
    <row r="3654" spans="1:116" x14ac:dyDescent="0.3">
      <c r="A3654">
        <v>302</v>
      </c>
      <c r="B3654" t="s">
        <v>1426</v>
      </c>
      <c r="C3654" t="s">
        <v>216</v>
      </c>
      <c r="D3654" t="s">
        <v>60</v>
      </c>
      <c r="E3654" t="s">
        <v>24</v>
      </c>
      <c r="F3654" s="107">
        <v>46022</v>
      </c>
      <c r="G3654" t="s">
        <v>1436</v>
      </c>
      <c r="H3654" t="s">
        <v>3749</v>
      </c>
      <c r="J3654">
        <v>796</v>
      </c>
      <c r="DL3654">
        <v>796</v>
      </c>
    </row>
    <row r="3655" spans="1:116" x14ac:dyDescent="0.3">
      <c r="A3655">
        <v>302</v>
      </c>
      <c r="B3655" t="s">
        <v>1426</v>
      </c>
      <c r="C3655" t="s">
        <v>216</v>
      </c>
      <c r="D3655" t="s">
        <v>60</v>
      </c>
      <c r="E3655" t="s">
        <v>24</v>
      </c>
      <c r="F3655" s="107">
        <v>46022</v>
      </c>
      <c r="G3655" t="s">
        <v>1436</v>
      </c>
      <c r="H3655" t="s">
        <v>3747</v>
      </c>
      <c r="J3655">
        <v>1024</v>
      </c>
      <c r="DL3655">
        <v>1024</v>
      </c>
    </row>
    <row r="3656" spans="1:116" x14ac:dyDescent="0.3">
      <c r="A3656">
        <v>302</v>
      </c>
      <c r="B3656" t="s">
        <v>1426</v>
      </c>
      <c r="C3656" t="s">
        <v>216</v>
      </c>
      <c r="D3656" t="s">
        <v>60</v>
      </c>
      <c r="E3656" t="s">
        <v>24</v>
      </c>
      <c r="F3656" s="107">
        <v>46022</v>
      </c>
      <c r="G3656" t="s">
        <v>1436</v>
      </c>
      <c r="H3656" t="s">
        <v>3748</v>
      </c>
      <c r="J3656">
        <v>463</v>
      </c>
      <c r="DL3656">
        <v>463</v>
      </c>
    </row>
    <row r="3657" spans="1:116" x14ac:dyDescent="0.3">
      <c r="A3657">
        <v>303</v>
      </c>
      <c r="B3657" t="s">
        <v>256</v>
      </c>
      <c r="C3657" t="s">
        <v>257</v>
      </c>
      <c r="D3657" t="s">
        <v>60</v>
      </c>
      <c r="E3657" t="s">
        <v>24</v>
      </c>
      <c r="F3657" s="107">
        <v>46022</v>
      </c>
      <c r="G3657" t="s">
        <v>1442</v>
      </c>
      <c r="H3657" t="s">
        <v>3502</v>
      </c>
      <c r="I3657">
        <v>95</v>
      </c>
      <c r="J3657">
        <v>100</v>
      </c>
      <c r="BK3657">
        <v>11</v>
      </c>
      <c r="BL3657">
        <v>11</v>
      </c>
    </row>
    <row r="3658" spans="1:116" x14ac:dyDescent="0.3">
      <c r="A3658">
        <v>303</v>
      </c>
      <c r="B3658" t="s">
        <v>256</v>
      </c>
      <c r="C3658" t="s">
        <v>257</v>
      </c>
      <c r="D3658" t="s">
        <v>60</v>
      </c>
      <c r="E3658" t="s">
        <v>24</v>
      </c>
      <c r="F3658" s="107">
        <v>46022</v>
      </c>
      <c r="G3658" t="s">
        <v>1442</v>
      </c>
      <c r="H3658" t="s">
        <v>3503</v>
      </c>
      <c r="I3658">
        <v>95</v>
      </c>
      <c r="J3658">
        <v>100</v>
      </c>
      <c r="BK3658">
        <v>25</v>
      </c>
      <c r="BL3658">
        <v>25</v>
      </c>
    </row>
    <row r="3659" spans="1:116" x14ac:dyDescent="0.3">
      <c r="A3659">
        <v>303</v>
      </c>
      <c r="B3659" t="s">
        <v>256</v>
      </c>
      <c r="C3659" t="s">
        <v>257</v>
      </c>
      <c r="D3659" t="s">
        <v>60</v>
      </c>
      <c r="E3659" t="s">
        <v>24</v>
      </c>
      <c r="F3659" s="107">
        <v>46022</v>
      </c>
      <c r="G3659" t="s">
        <v>1442</v>
      </c>
      <c r="H3659" t="s">
        <v>3504</v>
      </c>
      <c r="I3659">
        <v>95</v>
      </c>
      <c r="J3659">
        <v>100</v>
      </c>
      <c r="BK3659">
        <v>18</v>
      </c>
      <c r="BL3659">
        <v>18</v>
      </c>
    </row>
    <row r="3660" spans="1:116" x14ac:dyDescent="0.3">
      <c r="A3660">
        <v>362</v>
      </c>
      <c r="B3660" t="s">
        <v>322</v>
      </c>
      <c r="C3660" t="s">
        <v>323</v>
      </c>
      <c r="D3660" t="s">
        <v>60</v>
      </c>
      <c r="E3660" t="s">
        <v>24</v>
      </c>
      <c r="F3660" s="107">
        <v>46022</v>
      </c>
      <c r="G3660" t="s">
        <v>1516</v>
      </c>
      <c r="H3660" t="s">
        <v>3489</v>
      </c>
      <c r="I3660">
        <v>98</v>
      </c>
      <c r="J3660">
        <v>99.830001831054688</v>
      </c>
      <c r="CU3660">
        <v>8116</v>
      </c>
      <c r="CV3660">
        <v>8130</v>
      </c>
    </row>
    <row r="3661" spans="1:116" x14ac:dyDescent="0.3">
      <c r="A3661">
        <v>362</v>
      </c>
      <c r="B3661" t="s">
        <v>322</v>
      </c>
      <c r="C3661" t="s">
        <v>323</v>
      </c>
      <c r="D3661" t="s">
        <v>60</v>
      </c>
      <c r="E3661" t="s">
        <v>24</v>
      </c>
      <c r="F3661" s="107">
        <v>46022</v>
      </c>
      <c r="G3661" t="s">
        <v>1516</v>
      </c>
      <c r="H3661" t="s">
        <v>3488</v>
      </c>
      <c r="I3661">
        <v>98</v>
      </c>
      <c r="J3661">
        <v>98.019996643066406</v>
      </c>
      <c r="CU3661">
        <v>593</v>
      </c>
      <c r="CV3661">
        <v>605</v>
      </c>
    </row>
    <row r="3662" spans="1:116" x14ac:dyDescent="0.3">
      <c r="A3662">
        <v>369</v>
      </c>
      <c r="B3662" t="s">
        <v>332</v>
      </c>
      <c r="C3662" t="s">
        <v>37</v>
      </c>
      <c r="D3662" t="s">
        <v>60</v>
      </c>
      <c r="E3662" t="s">
        <v>24</v>
      </c>
      <c r="F3662" s="107">
        <v>46022</v>
      </c>
      <c r="G3662" t="s">
        <v>1534</v>
      </c>
      <c r="H3662" t="s">
        <v>3509</v>
      </c>
      <c r="I3662">
        <v>100</v>
      </c>
      <c r="J3662">
        <v>95.919998168945313</v>
      </c>
      <c r="BM3662">
        <v>94</v>
      </c>
      <c r="BN3662">
        <v>98</v>
      </c>
    </row>
    <row r="3663" spans="1:116" x14ac:dyDescent="0.3">
      <c r="A3663">
        <v>369</v>
      </c>
      <c r="B3663" t="s">
        <v>332</v>
      </c>
      <c r="C3663" t="s">
        <v>37</v>
      </c>
      <c r="D3663" t="s">
        <v>60</v>
      </c>
      <c r="E3663" t="s">
        <v>24</v>
      </c>
      <c r="F3663" s="107">
        <v>46022</v>
      </c>
      <c r="G3663" t="s">
        <v>1534</v>
      </c>
      <c r="H3663" t="s">
        <v>3508</v>
      </c>
      <c r="I3663">
        <v>100</v>
      </c>
      <c r="J3663">
        <v>218.17999267578119</v>
      </c>
      <c r="BM3663">
        <v>24</v>
      </c>
      <c r="BN3663">
        <v>11</v>
      </c>
    </row>
    <row r="3664" spans="1:116" x14ac:dyDescent="0.3">
      <c r="A3664">
        <v>375</v>
      </c>
      <c r="B3664" t="s">
        <v>338</v>
      </c>
      <c r="C3664" t="s">
        <v>323</v>
      </c>
      <c r="D3664" t="s">
        <v>60</v>
      </c>
      <c r="E3664" t="s">
        <v>24</v>
      </c>
      <c r="F3664" s="107">
        <v>46022</v>
      </c>
      <c r="G3664" t="s">
        <v>1566</v>
      </c>
      <c r="H3664" t="s">
        <v>3489</v>
      </c>
      <c r="I3664">
        <v>100</v>
      </c>
      <c r="J3664">
        <v>100</v>
      </c>
      <c r="CW3664">
        <v>829</v>
      </c>
      <c r="CX3664">
        <v>829</v>
      </c>
    </row>
    <row r="3665" spans="1:102" x14ac:dyDescent="0.3">
      <c r="A3665">
        <v>375</v>
      </c>
      <c r="B3665" t="s">
        <v>338</v>
      </c>
      <c r="C3665" t="s">
        <v>323</v>
      </c>
      <c r="D3665" t="s">
        <v>60</v>
      </c>
      <c r="E3665" t="s">
        <v>24</v>
      </c>
      <c r="F3665" s="107">
        <v>46022</v>
      </c>
      <c r="G3665" t="s">
        <v>1566</v>
      </c>
      <c r="H3665" t="s">
        <v>3488</v>
      </c>
      <c r="I3665">
        <v>100</v>
      </c>
      <c r="J3665">
        <v>100</v>
      </c>
      <c r="CW3665">
        <v>364</v>
      </c>
      <c r="CX3665">
        <v>364</v>
      </c>
    </row>
    <row r="3666" spans="1:102" x14ac:dyDescent="0.3">
      <c r="A3666">
        <v>386</v>
      </c>
      <c r="B3666" t="s">
        <v>352</v>
      </c>
      <c r="C3666" t="s">
        <v>351</v>
      </c>
      <c r="D3666" t="s">
        <v>60</v>
      </c>
      <c r="E3666" t="s">
        <v>24</v>
      </c>
      <c r="F3666" s="107">
        <v>46022</v>
      </c>
      <c r="G3666" t="s">
        <v>1582</v>
      </c>
      <c r="H3666" t="s">
        <v>528</v>
      </c>
      <c r="I3666">
        <v>100</v>
      </c>
      <c r="J3666">
        <v>106.0699996948242</v>
      </c>
      <c r="BO3666">
        <v>4342163212</v>
      </c>
      <c r="BP3666">
        <v>4093698206</v>
      </c>
    </row>
    <row r="3667" spans="1:102" x14ac:dyDescent="0.3">
      <c r="A3667">
        <v>386</v>
      </c>
      <c r="B3667" t="s">
        <v>352</v>
      </c>
      <c r="C3667" t="s">
        <v>351</v>
      </c>
      <c r="D3667" t="s">
        <v>60</v>
      </c>
      <c r="E3667" t="s">
        <v>24</v>
      </c>
      <c r="F3667" s="107">
        <v>46022</v>
      </c>
      <c r="G3667" t="s">
        <v>1582</v>
      </c>
      <c r="H3667" t="s">
        <v>530</v>
      </c>
      <c r="I3667">
        <v>100</v>
      </c>
      <c r="J3667">
        <v>89.720001220703125</v>
      </c>
      <c r="BO3667">
        <v>6848139002</v>
      </c>
      <c r="BP3667">
        <v>7633001463</v>
      </c>
    </row>
    <row r="3668" spans="1:102" x14ac:dyDescent="0.3">
      <c r="A3668">
        <v>386</v>
      </c>
      <c r="B3668" t="s">
        <v>352</v>
      </c>
      <c r="C3668" t="s">
        <v>351</v>
      </c>
      <c r="D3668" t="s">
        <v>60</v>
      </c>
      <c r="E3668" t="s">
        <v>24</v>
      </c>
      <c r="F3668" s="107">
        <v>46022</v>
      </c>
      <c r="G3668" t="s">
        <v>1582</v>
      </c>
      <c r="H3668" t="s">
        <v>532</v>
      </c>
      <c r="I3668">
        <v>100</v>
      </c>
      <c r="J3668">
        <v>129.36000061035159</v>
      </c>
      <c r="BO3668">
        <v>7383847983</v>
      </c>
      <c r="BP3668">
        <v>5707998802</v>
      </c>
    </row>
    <row r="3669" spans="1:102" x14ac:dyDescent="0.3">
      <c r="A3669">
        <v>408</v>
      </c>
      <c r="B3669" t="s">
        <v>382</v>
      </c>
      <c r="C3669" t="s">
        <v>44</v>
      </c>
      <c r="D3669" t="s">
        <v>60</v>
      </c>
      <c r="E3669" t="s">
        <v>24</v>
      </c>
      <c r="F3669" s="107">
        <v>46022</v>
      </c>
      <c r="G3669" t="s">
        <v>1638</v>
      </c>
      <c r="H3669" t="s">
        <v>3525</v>
      </c>
      <c r="I3669">
        <v>100</v>
      </c>
      <c r="J3669">
        <v>100</v>
      </c>
      <c r="BR3669">
        <v>2</v>
      </c>
      <c r="BS3669">
        <v>2</v>
      </c>
    </row>
    <row r="3670" spans="1:102" x14ac:dyDescent="0.3">
      <c r="A3670">
        <v>427</v>
      </c>
      <c r="B3670" t="s">
        <v>404</v>
      </c>
      <c r="C3670" t="s">
        <v>98</v>
      </c>
      <c r="D3670" t="s">
        <v>60</v>
      </c>
      <c r="E3670" t="s">
        <v>62</v>
      </c>
      <c r="F3670" s="107">
        <v>46022</v>
      </c>
      <c r="G3670" t="s">
        <v>1759</v>
      </c>
      <c r="H3670" t="s">
        <v>3421</v>
      </c>
      <c r="I3670">
        <v>0.3</v>
      </c>
      <c r="J3670">
        <v>0.2099999934434891</v>
      </c>
      <c r="O3670">
        <v>2326</v>
      </c>
      <c r="P3670">
        <v>2279</v>
      </c>
      <c r="Q3670">
        <v>14235</v>
      </c>
      <c r="R3670">
        <v>0</v>
      </c>
      <c r="Y3670">
        <v>3900</v>
      </c>
    </row>
    <row r="3671" spans="1:102" x14ac:dyDescent="0.3">
      <c r="A3671">
        <v>427</v>
      </c>
      <c r="B3671" t="s">
        <v>404</v>
      </c>
      <c r="C3671" t="s">
        <v>98</v>
      </c>
      <c r="D3671" t="s">
        <v>60</v>
      </c>
      <c r="E3671" t="s">
        <v>62</v>
      </c>
      <c r="F3671" s="107">
        <v>46022</v>
      </c>
      <c r="G3671" t="s">
        <v>1759</v>
      </c>
      <c r="H3671" t="s">
        <v>3423</v>
      </c>
      <c r="I3671">
        <v>0.15</v>
      </c>
      <c r="J3671">
        <v>0.17000000178813929</v>
      </c>
      <c r="O3671">
        <v>467</v>
      </c>
      <c r="P3671">
        <v>18</v>
      </c>
      <c r="Q3671">
        <v>8892</v>
      </c>
      <c r="R3671">
        <v>3010</v>
      </c>
      <c r="Y3671">
        <v>2069</v>
      </c>
    </row>
    <row r="3672" spans="1:102" x14ac:dyDescent="0.3">
      <c r="A3672">
        <v>427</v>
      </c>
      <c r="B3672" t="s">
        <v>404</v>
      </c>
      <c r="C3672" t="s">
        <v>98</v>
      </c>
      <c r="D3672" t="s">
        <v>60</v>
      </c>
      <c r="E3672" t="s">
        <v>62</v>
      </c>
      <c r="F3672" s="107">
        <v>46022</v>
      </c>
      <c r="G3672" t="s">
        <v>1759</v>
      </c>
      <c r="H3672" t="s">
        <v>3422</v>
      </c>
      <c r="I3672">
        <v>0.1</v>
      </c>
      <c r="J3672">
        <v>7.9999998211860657E-2</v>
      </c>
      <c r="O3672">
        <v>355</v>
      </c>
      <c r="P3672">
        <v>853</v>
      </c>
      <c r="Q3672">
        <v>10724</v>
      </c>
      <c r="R3672">
        <v>144</v>
      </c>
      <c r="Y3672">
        <v>988</v>
      </c>
    </row>
    <row r="3673" spans="1:102" x14ac:dyDescent="0.3">
      <c r="A3673">
        <v>427</v>
      </c>
      <c r="B3673" t="s">
        <v>404</v>
      </c>
      <c r="C3673" t="s">
        <v>98</v>
      </c>
      <c r="D3673" t="s">
        <v>60</v>
      </c>
      <c r="E3673" t="s">
        <v>62</v>
      </c>
      <c r="F3673" s="107">
        <v>46022</v>
      </c>
      <c r="G3673" t="s">
        <v>1759</v>
      </c>
      <c r="H3673" t="s">
        <v>3424</v>
      </c>
      <c r="I3673">
        <v>0.2</v>
      </c>
      <c r="J3673">
        <v>0</v>
      </c>
      <c r="O3673">
        <v>36</v>
      </c>
      <c r="P3673">
        <v>30</v>
      </c>
      <c r="Q3673">
        <v>3402</v>
      </c>
      <c r="R3673">
        <v>0</v>
      </c>
      <c r="Y3673">
        <v>0</v>
      </c>
    </row>
    <row r="3674" spans="1:102" x14ac:dyDescent="0.3">
      <c r="A3674">
        <v>427</v>
      </c>
      <c r="B3674" t="s">
        <v>404</v>
      </c>
      <c r="C3674" t="s">
        <v>98</v>
      </c>
      <c r="D3674" t="s">
        <v>60</v>
      </c>
      <c r="E3674" t="s">
        <v>62</v>
      </c>
      <c r="F3674" s="107">
        <v>46022</v>
      </c>
      <c r="G3674" t="s">
        <v>1759</v>
      </c>
      <c r="H3674" t="s">
        <v>3427</v>
      </c>
      <c r="I3674">
        <v>0.2</v>
      </c>
      <c r="J3674">
        <v>1.720000028610229</v>
      </c>
      <c r="O3674">
        <v>12</v>
      </c>
      <c r="P3674">
        <v>10</v>
      </c>
      <c r="Q3674">
        <v>36</v>
      </c>
      <c r="R3674">
        <v>0</v>
      </c>
      <c r="Y3674">
        <v>100</v>
      </c>
    </row>
    <row r="3675" spans="1:102" x14ac:dyDescent="0.3">
      <c r="A3675">
        <v>427</v>
      </c>
      <c r="B3675" t="s">
        <v>404</v>
      </c>
      <c r="C3675" t="s">
        <v>98</v>
      </c>
      <c r="D3675" t="s">
        <v>60</v>
      </c>
      <c r="E3675" t="s">
        <v>62</v>
      </c>
      <c r="F3675" s="107">
        <v>46022</v>
      </c>
      <c r="G3675" t="s">
        <v>1759</v>
      </c>
      <c r="H3675" t="s">
        <v>3426</v>
      </c>
      <c r="I3675">
        <v>0.2</v>
      </c>
      <c r="J3675">
        <v>0.2099999934434891</v>
      </c>
      <c r="O3675">
        <v>51</v>
      </c>
      <c r="P3675">
        <v>38</v>
      </c>
      <c r="Q3675">
        <v>135</v>
      </c>
      <c r="R3675">
        <v>0</v>
      </c>
      <c r="Y3675">
        <v>46</v>
      </c>
    </row>
    <row r="3676" spans="1:102" x14ac:dyDescent="0.3">
      <c r="A3676">
        <v>428</v>
      </c>
      <c r="B3676" t="s">
        <v>405</v>
      </c>
      <c r="C3676" t="s">
        <v>98</v>
      </c>
      <c r="D3676" t="s">
        <v>60</v>
      </c>
      <c r="E3676" t="s">
        <v>62</v>
      </c>
      <c r="F3676" s="107">
        <v>46022</v>
      </c>
      <c r="G3676" t="s">
        <v>1764</v>
      </c>
      <c r="H3676" t="s">
        <v>3421</v>
      </c>
      <c r="I3676">
        <v>22</v>
      </c>
      <c r="J3676">
        <v>20.64999961853027</v>
      </c>
      <c r="O3676">
        <v>2326</v>
      </c>
      <c r="P3676">
        <v>2279</v>
      </c>
      <c r="Q3676">
        <v>14235</v>
      </c>
      <c r="R3676">
        <v>0</v>
      </c>
      <c r="W3676">
        <v>389075.4</v>
      </c>
    </row>
    <row r="3677" spans="1:102" x14ac:dyDescent="0.3">
      <c r="A3677">
        <v>428</v>
      </c>
      <c r="B3677" t="s">
        <v>405</v>
      </c>
      <c r="C3677" t="s">
        <v>98</v>
      </c>
      <c r="D3677" t="s">
        <v>60</v>
      </c>
      <c r="E3677" t="s">
        <v>62</v>
      </c>
      <c r="F3677" s="107">
        <v>46022</v>
      </c>
      <c r="G3677" t="s">
        <v>1764</v>
      </c>
      <c r="H3677" t="s">
        <v>3423</v>
      </c>
      <c r="I3677">
        <v>25</v>
      </c>
      <c r="J3677">
        <v>21.440000534057621</v>
      </c>
      <c r="O3677">
        <v>467</v>
      </c>
      <c r="P3677">
        <v>18</v>
      </c>
      <c r="Q3677">
        <v>8892</v>
      </c>
      <c r="R3677">
        <v>3010</v>
      </c>
      <c r="W3677">
        <v>265619</v>
      </c>
    </row>
    <row r="3678" spans="1:102" x14ac:dyDescent="0.3">
      <c r="A3678">
        <v>428</v>
      </c>
      <c r="B3678" t="s">
        <v>405</v>
      </c>
      <c r="C3678" t="s">
        <v>98</v>
      </c>
      <c r="D3678" t="s">
        <v>60</v>
      </c>
      <c r="E3678" t="s">
        <v>62</v>
      </c>
      <c r="F3678" s="107">
        <v>46022</v>
      </c>
      <c r="G3678" t="s">
        <v>1764</v>
      </c>
      <c r="H3678" t="s">
        <v>3422</v>
      </c>
      <c r="I3678">
        <v>11</v>
      </c>
      <c r="J3678">
        <v>8.630000114440918</v>
      </c>
      <c r="O3678">
        <v>355</v>
      </c>
      <c r="P3678">
        <v>853</v>
      </c>
      <c r="Q3678">
        <v>10724</v>
      </c>
      <c r="R3678">
        <v>144</v>
      </c>
      <c r="W3678">
        <v>104194</v>
      </c>
    </row>
    <row r="3679" spans="1:102" x14ac:dyDescent="0.3">
      <c r="A3679">
        <v>428</v>
      </c>
      <c r="B3679" t="s">
        <v>405</v>
      </c>
      <c r="C3679" t="s">
        <v>98</v>
      </c>
      <c r="D3679" t="s">
        <v>60</v>
      </c>
      <c r="E3679" t="s">
        <v>62</v>
      </c>
      <c r="F3679" s="107">
        <v>46022</v>
      </c>
      <c r="G3679" t="s">
        <v>1764</v>
      </c>
      <c r="H3679" t="s">
        <v>3424</v>
      </c>
      <c r="I3679">
        <v>7</v>
      </c>
      <c r="J3679">
        <v>12.010000228881839</v>
      </c>
      <c r="O3679">
        <v>36</v>
      </c>
      <c r="P3679">
        <v>30</v>
      </c>
      <c r="Q3679">
        <v>3402</v>
      </c>
      <c r="R3679">
        <v>0</v>
      </c>
      <c r="W3679">
        <v>41640</v>
      </c>
    </row>
    <row r="3680" spans="1:102" x14ac:dyDescent="0.3">
      <c r="A3680">
        <v>428</v>
      </c>
      <c r="B3680" t="s">
        <v>405</v>
      </c>
      <c r="C3680" t="s">
        <v>98</v>
      </c>
      <c r="D3680" t="s">
        <v>60</v>
      </c>
      <c r="E3680" t="s">
        <v>62</v>
      </c>
      <c r="F3680" s="107">
        <v>46022</v>
      </c>
      <c r="G3680" t="s">
        <v>1764</v>
      </c>
      <c r="H3680" t="s">
        <v>3427</v>
      </c>
      <c r="I3680">
        <v>1</v>
      </c>
      <c r="J3680">
        <v>254.9700012207031</v>
      </c>
      <c r="O3680">
        <v>12</v>
      </c>
      <c r="P3680">
        <v>10</v>
      </c>
      <c r="Q3680">
        <v>36</v>
      </c>
      <c r="R3680">
        <v>0</v>
      </c>
      <c r="W3680">
        <v>14788</v>
      </c>
    </row>
    <row r="3681" spans="1:74" x14ac:dyDescent="0.3">
      <c r="A3681">
        <v>428</v>
      </c>
      <c r="B3681" t="s">
        <v>405</v>
      </c>
      <c r="C3681" t="s">
        <v>98</v>
      </c>
      <c r="D3681" t="s">
        <v>60</v>
      </c>
      <c r="E3681" t="s">
        <v>62</v>
      </c>
      <c r="F3681" s="107">
        <v>46022</v>
      </c>
      <c r="G3681" t="s">
        <v>1764</v>
      </c>
      <c r="H3681" t="s">
        <v>3426</v>
      </c>
      <c r="I3681">
        <v>1</v>
      </c>
      <c r="J3681">
        <v>116.51999664306641</v>
      </c>
      <c r="O3681">
        <v>51</v>
      </c>
      <c r="P3681">
        <v>38</v>
      </c>
      <c r="Q3681">
        <v>135</v>
      </c>
      <c r="R3681">
        <v>0</v>
      </c>
      <c r="W3681">
        <v>26100</v>
      </c>
    </row>
    <row r="3682" spans="1:74" x14ac:dyDescent="0.3">
      <c r="A3682">
        <v>429</v>
      </c>
      <c r="B3682" t="s">
        <v>406</v>
      </c>
      <c r="C3682" t="s">
        <v>98</v>
      </c>
      <c r="D3682" t="s">
        <v>60</v>
      </c>
      <c r="E3682" t="s">
        <v>62</v>
      </c>
      <c r="F3682" s="107">
        <v>46022</v>
      </c>
      <c r="G3682" t="s">
        <v>1767</v>
      </c>
      <c r="H3682" t="s">
        <v>3421</v>
      </c>
      <c r="I3682">
        <v>0.4</v>
      </c>
      <c r="J3682">
        <v>0.62999999523162842</v>
      </c>
      <c r="O3682">
        <v>2326</v>
      </c>
      <c r="P3682">
        <v>2279</v>
      </c>
      <c r="Q3682">
        <v>14235</v>
      </c>
      <c r="R3682">
        <v>0</v>
      </c>
      <c r="AA3682">
        <v>2018.94</v>
      </c>
      <c r="AB3682">
        <v>9890.93</v>
      </c>
    </row>
    <row r="3683" spans="1:74" x14ac:dyDescent="0.3">
      <c r="A3683">
        <v>429</v>
      </c>
      <c r="B3683" t="s">
        <v>406</v>
      </c>
      <c r="C3683" t="s">
        <v>98</v>
      </c>
      <c r="D3683" t="s">
        <v>60</v>
      </c>
      <c r="E3683" t="s">
        <v>62</v>
      </c>
      <c r="F3683" s="107">
        <v>46022</v>
      </c>
      <c r="G3683" t="s">
        <v>1767</v>
      </c>
      <c r="H3683" t="s">
        <v>3423</v>
      </c>
      <c r="I3683">
        <v>0.38</v>
      </c>
      <c r="J3683">
        <v>0.47999998927116388</v>
      </c>
      <c r="O3683">
        <v>467</v>
      </c>
      <c r="P3683">
        <v>18</v>
      </c>
      <c r="Q3683">
        <v>8892</v>
      </c>
      <c r="R3683">
        <v>3010</v>
      </c>
      <c r="AA3683">
        <v>1275.3599999999999</v>
      </c>
      <c r="AB3683">
        <v>4715.1000000000004</v>
      </c>
    </row>
    <row r="3684" spans="1:74" x14ac:dyDescent="0.3">
      <c r="A3684">
        <v>429</v>
      </c>
      <c r="B3684" t="s">
        <v>406</v>
      </c>
      <c r="C3684" t="s">
        <v>98</v>
      </c>
      <c r="D3684" t="s">
        <v>60</v>
      </c>
      <c r="E3684" t="s">
        <v>62</v>
      </c>
      <c r="F3684" s="107">
        <v>46022</v>
      </c>
      <c r="G3684" t="s">
        <v>1767</v>
      </c>
      <c r="H3684" t="s">
        <v>3426</v>
      </c>
      <c r="I3684">
        <v>0.76</v>
      </c>
      <c r="J3684">
        <v>1.139999985694885</v>
      </c>
      <c r="O3684">
        <v>51</v>
      </c>
      <c r="P3684">
        <v>38</v>
      </c>
      <c r="Q3684">
        <v>135</v>
      </c>
      <c r="R3684">
        <v>0</v>
      </c>
      <c r="AA3684">
        <v>71.38</v>
      </c>
      <c r="AB3684">
        <v>183.01</v>
      </c>
    </row>
    <row r="3685" spans="1:74" x14ac:dyDescent="0.3">
      <c r="A3685">
        <v>429</v>
      </c>
      <c r="B3685" t="s">
        <v>406</v>
      </c>
      <c r="C3685" t="s">
        <v>98</v>
      </c>
      <c r="D3685" t="s">
        <v>60</v>
      </c>
      <c r="E3685" t="s">
        <v>62</v>
      </c>
      <c r="F3685" s="107">
        <v>46022</v>
      </c>
      <c r="G3685" t="s">
        <v>1767</v>
      </c>
      <c r="H3685" t="s">
        <v>3422</v>
      </c>
      <c r="I3685">
        <v>0.41</v>
      </c>
      <c r="J3685">
        <v>0.41999998688697809</v>
      </c>
      <c r="O3685">
        <v>355</v>
      </c>
      <c r="P3685">
        <v>853</v>
      </c>
      <c r="Q3685">
        <v>10724</v>
      </c>
      <c r="R3685">
        <v>144</v>
      </c>
      <c r="AA3685">
        <v>320.08</v>
      </c>
      <c r="AB3685">
        <v>4809.46</v>
      </c>
    </row>
    <row r="3686" spans="1:74" x14ac:dyDescent="0.3">
      <c r="A3686">
        <v>429</v>
      </c>
      <c r="B3686" t="s">
        <v>406</v>
      </c>
      <c r="C3686" t="s">
        <v>98</v>
      </c>
      <c r="D3686" t="s">
        <v>60</v>
      </c>
      <c r="E3686" t="s">
        <v>62</v>
      </c>
      <c r="F3686" s="107">
        <v>46022</v>
      </c>
      <c r="G3686" t="s">
        <v>1767</v>
      </c>
      <c r="H3686" t="s">
        <v>3424</v>
      </c>
      <c r="I3686">
        <v>0.76</v>
      </c>
      <c r="J3686">
        <v>0.25</v>
      </c>
      <c r="O3686">
        <v>36</v>
      </c>
      <c r="P3686">
        <v>30</v>
      </c>
      <c r="Q3686">
        <v>3402</v>
      </c>
      <c r="R3686">
        <v>0</v>
      </c>
      <c r="AA3686">
        <v>101.67</v>
      </c>
      <c r="AB3686">
        <v>760.65</v>
      </c>
    </row>
    <row r="3687" spans="1:74" x14ac:dyDescent="0.3">
      <c r="A3687">
        <v>429</v>
      </c>
      <c r="B3687" t="s">
        <v>406</v>
      </c>
      <c r="C3687" t="s">
        <v>98</v>
      </c>
      <c r="D3687" t="s">
        <v>60</v>
      </c>
      <c r="E3687" t="s">
        <v>62</v>
      </c>
      <c r="F3687" s="107">
        <v>46022</v>
      </c>
      <c r="G3687" t="s">
        <v>1767</v>
      </c>
      <c r="H3687" t="s">
        <v>3427</v>
      </c>
      <c r="I3687">
        <v>0.76</v>
      </c>
      <c r="J3687">
        <v>3.2000000476837158</v>
      </c>
      <c r="O3687">
        <v>12</v>
      </c>
      <c r="P3687">
        <v>10</v>
      </c>
      <c r="Q3687">
        <v>36</v>
      </c>
      <c r="R3687">
        <v>0</v>
      </c>
      <c r="AA3687">
        <v>55.85</v>
      </c>
      <c r="AB3687">
        <v>129.97999999999999</v>
      </c>
    </row>
    <row r="3688" spans="1:74" x14ac:dyDescent="0.3">
      <c r="A3688">
        <v>430</v>
      </c>
      <c r="B3688" t="s">
        <v>407</v>
      </c>
      <c r="C3688" t="s">
        <v>94</v>
      </c>
      <c r="D3688" t="s">
        <v>60</v>
      </c>
      <c r="E3688" t="s">
        <v>24</v>
      </c>
      <c r="F3688" s="107">
        <v>46022</v>
      </c>
      <c r="G3688" t="s">
        <v>1772</v>
      </c>
      <c r="H3688" t="s">
        <v>3530</v>
      </c>
      <c r="I3688">
        <v>95</v>
      </c>
      <c r="J3688">
        <v>111.63999938964839</v>
      </c>
      <c r="BT3688">
        <v>5077859383</v>
      </c>
      <c r="BU3688">
        <v>5668747521</v>
      </c>
    </row>
    <row r="3689" spans="1:74" x14ac:dyDescent="0.3">
      <c r="A3689">
        <v>430</v>
      </c>
      <c r="B3689" t="s">
        <v>407</v>
      </c>
      <c r="C3689" t="s">
        <v>94</v>
      </c>
      <c r="D3689" t="s">
        <v>60</v>
      </c>
      <c r="E3689" t="s">
        <v>24</v>
      </c>
      <c r="F3689" s="107">
        <v>46022</v>
      </c>
      <c r="G3689" t="s">
        <v>1772</v>
      </c>
      <c r="H3689" t="s">
        <v>3531</v>
      </c>
      <c r="I3689">
        <v>95</v>
      </c>
      <c r="J3689">
        <v>101.4899978637695</v>
      </c>
      <c r="BT3689">
        <v>20968626250</v>
      </c>
      <c r="BU3689">
        <v>21280774206</v>
      </c>
    </row>
    <row r="3690" spans="1:74" x14ac:dyDescent="0.3">
      <c r="A3690">
        <v>430</v>
      </c>
      <c r="B3690" t="s">
        <v>407</v>
      </c>
      <c r="C3690" t="s">
        <v>94</v>
      </c>
      <c r="D3690" t="s">
        <v>60</v>
      </c>
      <c r="E3690" t="s">
        <v>24</v>
      </c>
      <c r="F3690" s="107">
        <v>46022</v>
      </c>
      <c r="G3690" t="s">
        <v>1772</v>
      </c>
      <c r="H3690" t="s">
        <v>3533</v>
      </c>
      <c r="I3690">
        <v>95</v>
      </c>
      <c r="J3690">
        <v>118.4300003051758</v>
      </c>
      <c r="BT3690">
        <v>81061892240</v>
      </c>
      <c r="BU3690">
        <v>96004377074</v>
      </c>
    </row>
    <row r="3691" spans="1:74" x14ac:dyDescent="0.3">
      <c r="A3691">
        <v>430</v>
      </c>
      <c r="B3691" t="s">
        <v>407</v>
      </c>
      <c r="C3691" t="s">
        <v>94</v>
      </c>
      <c r="D3691" t="s">
        <v>60</v>
      </c>
      <c r="E3691" t="s">
        <v>24</v>
      </c>
      <c r="F3691" s="107">
        <v>46022</v>
      </c>
      <c r="G3691" t="s">
        <v>1772</v>
      </c>
      <c r="H3691" t="s">
        <v>3532</v>
      </c>
      <c r="I3691">
        <v>95</v>
      </c>
      <c r="J3691">
        <v>102.51999664306641</v>
      </c>
      <c r="BT3691">
        <v>35199212763</v>
      </c>
      <c r="BU3691">
        <v>36085084526</v>
      </c>
    </row>
    <row r="3692" spans="1:74" x14ac:dyDescent="0.3">
      <c r="A3692">
        <v>433</v>
      </c>
      <c r="B3692" t="s">
        <v>410</v>
      </c>
      <c r="C3692" t="s">
        <v>98</v>
      </c>
      <c r="D3692" t="s">
        <v>60</v>
      </c>
      <c r="E3692" t="s">
        <v>62</v>
      </c>
      <c r="F3692" s="107">
        <v>46022</v>
      </c>
      <c r="G3692" t="s">
        <v>1789</v>
      </c>
      <c r="H3692" t="s">
        <v>3421</v>
      </c>
      <c r="I3692">
        <v>0.1</v>
      </c>
      <c r="J3692">
        <v>0.37000000476837158</v>
      </c>
      <c r="O3692">
        <v>2326</v>
      </c>
      <c r="P3692">
        <v>2279</v>
      </c>
      <c r="Q3692">
        <v>14235</v>
      </c>
      <c r="R3692">
        <v>0</v>
      </c>
      <c r="BV3692">
        <v>7056.86</v>
      </c>
    </row>
    <row r="3693" spans="1:74" x14ac:dyDescent="0.3">
      <c r="A3693">
        <v>433</v>
      </c>
      <c r="B3693" t="s">
        <v>410</v>
      </c>
      <c r="C3693" t="s">
        <v>98</v>
      </c>
      <c r="D3693" t="s">
        <v>60</v>
      </c>
      <c r="E3693" t="s">
        <v>62</v>
      </c>
      <c r="F3693" s="107">
        <v>46022</v>
      </c>
      <c r="G3693" t="s">
        <v>1789</v>
      </c>
      <c r="H3693" t="s">
        <v>3423</v>
      </c>
      <c r="I3693">
        <v>0.05</v>
      </c>
      <c r="J3693">
        <v>2.999999932944775E-2</v>
      </c>
      <c r="O3693">
        <v>467</v>
      </c>
      <c r="P3693">
        <v>18</v>
      </c>
      <c r="Q3693">
        <v>8892</v>
      </c>
      <c r="R3693">
        <v>3010</v>
      </c>
      <c r="BV3693">
        <v>334.53</v>
      </c>
    </row>
    <row r="3694" spans="1:74" x14ac:dyDescent="0.3">
      <c r="A3694">
        <v>433</v>
      </c>
      <c r="B3694" t="s">
        <v>410</v>
      </c>
      <c r="C3694" t="s">
        <v>98</v>
      </c>
      <c r="D3694" t="s">
        <v>60</v>
      </c>
      <c r="E3694" t="s">
        <v>62</v>
      </c>
      <c r="F3694" s="107">
        <v>46022</v>
      </c>
      <c r="G3694" t="s">
        <v>1789</v>
      </c>
      <c r="H3694" t="s">
        <v>3426</v>
      </c>
      <c r="I3694">
        <v>0.05</v>
      </c>
      <c r="J3694">
        <v>0</v>
      </c>
      <c r="O3694">
        <v>51</v>
      </c>
      <c r="P3694">
        <v>38</v>
      </c>
      <c r="Q3694">
        <v>135</v>
      </c>
      <c r="R3694">
        <v>0</v>
      </c>
      <c r="BV3694">
        <v>0</v>
      </c>
    </row>
    <row r="3695" spans="1:74" x14ac:dyDescent="0.3">
      <c r="A3695">
        <v>433</v>
      </c>
      <c r="B3695" t="s">
        <v>410</v>
      </c>
      <c r="C3695" t="s">
        <v>98</v>
      </c>
      <c r="D3695" t="s">
        <v>60</v>
      </c>
      <c r="E3695" t="s">
        <v>62</v>
      </c>
      <c r="F3695" s="107">
        <v>46022</v>
      </c>
      <c r="G3695" t="s">
        <v>1789</v>
      </c>
      <c r="H3695" t="s">
        <v>3424</v>
      </c>
      <c r="I3695">
        <v>0.05</v>
      </c>
      <c r="J3695">
        <v>0</v>
      </c>
      <c r="O3695">
        <v>36</v>
      </c>
      <c r="P3695">
        <v>30</v>
      </c>
      <c r="Q3695">
        <v>3402</v>
      </c>
      <c r="R3695">
        <v>0</v>
      </c>
      <c r="BV3695">
        <v>1.3</v>
      </c>
    </row>
    <row r="3696" spans="1:74" x14ac:dyDescent="0.3">
      <c r="A3696">
        <v>433</v>
      </c>
      <c r="B3696" t="s">
        <v>410</v>
      </c>
      <c r="C3696" t="s">
        <v>98</v>
      </c>
      <c r="D3696" t="s">
        <v>60</v>
      </c>
      <c r="E3696" t="s">
        <v>62</v>
      </c>
      <c r="F3696" s="107">
        <v>46022</v>
      </c>
      <c r="G3696" t="s">
        <v>1789</v>
      </c>
      <c r="H3696" t="s">
        <v>3427</v>
      </c>
      <c r="I3696">
        <v>0.05</v>
      </c>
      <c r="J3696">
        <v>0</v>
      </c>
      <c r="O3696">
        <v>12</v>
      </c>
      <c r="P3696">
        <v>10</v>
      </c>
      <c r="Q3696">
        <v>36</v>
      </c>
      <c r="R3696">
        <v>0</v>
      </c>
      <c r="BV3696">
        <v>0</v>
      </c>
    </row>
    <row r="3697" spans="1:147" x14ac:dyDescent="0.3">
      <c r="A3697">
        <v>433</v>
      </c>
      <c r="B3697" t="s">
        <v>410</v>
      </c>
      <c r="C3697" t="s">
        <v>98</v>
      </c>
      <c r="D3697" t="s">
        <v>60</v>
      </c>
      <c r="E3697" t="s">
        <v>62</v>
      </c>
      <c r="F3697" s="107">
        <v>46022</v>
      </c>
      <c r="G3697" t="s">
        <v>1789</v>
      </c>
      <c r="H3697" t="s">
        <v>3422</v>
      </c>
      <c r="I3697">
        <v>0.05</v>
      </c>
      <c r="J3697">
        <v>3.9999999105930328E-2</v>
      </c>
      <c r="O3697">
        <v>355</v>
      </c>
      <c r="P3697">
        <v>853</v>
      </c>
      <c r="Q3697">
        <v>10724</v>
      </c>
      <c r="R3697">
        <v>144</v>
      </c>
      <c r="BV3697">
        <v>541</v>
      </c>
    </row>
    <row r="3698" spans="1:147" x14ac:dyDescent="0.3">
      <c r="A3698">
        <v>435</v>
      </c>
      <c r="B3698" t="s">
        <v>412</v>
      </c>
      <c r="C3698" t="s">
        <v>98</v>
      </c>
      <c r="D3698" t="s">
        <v>60</v>
      </c>
      <c r="E3698" t="s">
        <v>24</v>
      </c>
      <c r="F3698" s="107">
        <v>46022</v>
      </c>
      <c r="G3698" t="s">
        <v>1831</v>
      </c>
      <c r="H3698" t="s">
        <v>3421</v>
      </c>
      <c r="I3698">
        <v>100</v>
      </c>
      <c r="J3698">
        <v>-640</v>
      </c>
      <c r="BW3698">
        <v>0.05</v>
      </c>
      <c r="BX3698">
        <v>0.37</v>
      </c>
    </row>
    <row r="3699" spans="1:147" x14ac:dyDescent="0.3">
      <c r="A3699">
        <v>435</v>
      </c>
      <c r="B3699" t="s">
        <v>412</v>
      </c>
      <c r="C3699" t="s">
        <v>98</v>
      </c>
      <c r="D3699" t="s">
        <v>60</v>
      </c>
      <c r="E3699" t="s">
        <v>24</v>
      </c>
      <c r="F3699" s="107">
        <v>46022</v>
      </c>
      <c r="G3699" t="s">
        <v>1831</v>
      </c>
      <c r="H3699" t="s">
        <v>3426</v>
      </c>
      <c r="I3699">
        <v>100</v>
      </c>
      <c r="J3699">
        <v>0</v>
      </c>
      <c r="BW3699">
        <v>0</v>
      </c>
      <c r="BX3699">
        <v>0</v>
      </c>
    </row>
    <row r="3700" spans="1:147" x14ac:dyDescent="0.3">
      <c r="A3700">
        <v>435</v>
      </c>
      <c r="B3700" t="s">
        <v>412</v>
      </c>
      <c r="C3700" t="s">
        <v>98</v>
      </c>
      <c r="D3700" t="s">
        <v>60</v>
      </c>
      <c r="E3700" t="s">
        <v>24</v>
      </c>
      <c r="F3700" s="107">
        <v>46022</v>
      </c>
      <c r="G3700" t="s">
        <v>1831</v>
      </c>
      <c r="H3700" t="s">
        <v>3422</v>
      </c>
      <c r="I3700">
        <v>100</v>
      </c>
      <c r="J3700">
        <v>-3900</v>
      </c>
      <c r="BW3700">
        <v>1E-3</v>
      </c>
      <c r="BX3700">
        <v>0.04</v>
      </c>
    </row>
    <row r="3701" spans="1:147" x14ac:dyDescent="0.3">
      <c r="A3701">
        <v>435</v>
      </c>
      <c r="B3701" t="s">
        <v>412</v>
      </c>
      <c r="C3701" t="s">
        <v>98</v>
      </c>
      <c r="D3701" t="s">
        <v>60</v>
      </c>
      <c r="E3701" t="s">
        <v>24</v>
      </c>
      <c r="F3701" s="107">
        <v>46022</v>
      </c>
      <c r="G3701" t="s">
        <v>1831</v>
      </c>
      <c r="H3701" t="s">
        <v>3424</v>
      </c>
      <c r="I3701">
        <v>100</v>
      </c>
      <c r="J3701">
        <v>0</v>
      </c>
      <c r="BW3701">
        <v>1E-3</v>
      </c>
      <c r="BX3701">
        <v>1E-3</v>
      </c>
    </row>
    <row r="3702" spans="1:147" x14ac:dyDescent="0.3">
      <c r="A3702">
        <v>435</v>
      </c>
      <c r="B3702" t="s">
        <v>412</v>
      </c>
      <c r="C3702" t="s">
        <v>98</v>
      </c>
      <c r="D3702" t="s">
        <v>60</v>
      </c>
      <c r="E3702" t="s">
        <v>24</v>
      </c>
      <c r="F3702" s="107">
        <v>46022</v>
      </c>
      <c r="G3702" t="s">
        <v>1831</v>
      </c>
      <c r="H3702" t="s">
        <v>3427</v>
      </c>
      <c r="I3702">
        <v>100</v>
      </c>
      <c r="J3702">
        <v>0</v>
      </c>
      <c r="BW3702">
        <v>0</v>
      </c>
      <c r="BX3702">
        <v>0</v>
      </c>
    </row>
    <row r="3703" spans="1:147" x14ac:dyDescent="0.3">
      <c r="A3703">
        <v>435</v>
      </c>
      <c r="B3703" t="s">
        <v>412</v>
      </c>
      <c r="C3703" t="s">
        <v>98</v>
      </c>
      <c r="D3703" t="s">
        <v>60</v>
      </c>
      <c r="E3703" t="s">
        <v>24</v>
      </c>
      <c r="F3703" s="107">
        <v>46022</v>
      </c>
      <c r="G3703" t="s">
        <v>1831</v>
      </c>
      <c r="H3703" t="s">
        <v>3423</v>
      </c>
      <c r="I3703">
        <v>100</v>
      </c>
      <c r="J3703">
        <v>-2900</v>
      </c>
      <c r="BW3703">
        <v>1E-3</v>
      </c>
      <c r="BX3703">
        <v>0.03</v>
      </c>
    </row>
    <row r="3704" spans="1:147" x14ac:dyDescent="0.3">
      <c r="A3704">
        <v>439</v>
      </c>
      <c r="B3704" t="s">
        <v>415</v>
      </c>
      <c r="C3704" t="s">
        <v>323</v>
      </c>
      <c r="D3704" t="s">
        <v>60</v>
      </c>
      <c r="E3704" t="s">
        <v>24</v>
      </c>
      <c r="F3704" s="107">
        <v>46022</v>
      </c>
      <c r="G3704" t="s">
        <v>1878</v>
      </c>
      <c r="H3704" t="s">
        <v>3491</v>
      </c>
      <c r="I3704">
        <v>100</v>
      </c>
      <c r="J3704">
        <v>100</v>
      </c>
      <c r="CY3704">
        <v>342</v>
      </c>
      <c r="CZ3704">
        <v>342</v>
      </c>
    </row>
    <row r="3705" spans="1:147" x14ac:dyDescent="0.3">
      <c r="A3705">
        <v>439</v>
      </c>
      <c r="B3705" t="s">
        <v>415</v>
      </c>
      <c r="C3705" t="s">
        <v>323</v>
      </c>
      <c r="D3705" t="s">
        <v>60</v>
      </c>
      <c r="E3705" t="s">
        <v>24</v>
      </c>
      <c r="F3705" s="107">
        <v>46022</v>
      </c>
      <c r="G3705" t="s">
        <v>1878</v>
      </c>
      <c r="H3705" t="s">
        <v>3490</v>
      </c>
      <c r="I3705">
        <v>100</v>
      </c>
      <c r="J3705">
        <v>100</v>
      </c>
      <c r="CY3705">
        <v>861</v>
      </c>
      <c r="CZ3705">
        <v>861</v>
      </c>
    </row>
    <row r="3706" spans="1:147" x14ac:dyDescent="0.3">
      <c r="A3706">
        <v>440</v>
      </c>
      <c r="B3706" t="s">
        <v>416</v>
      </c>
      <c r="C3706" t="s">
        <v>323</v>
      </c>
      <c r="D3706" t="s">
        <v>60</v>
      </c>
      <c r="E3706" t="s">
        <v>24</v>
      </c>
      <c r="F3706" s="107">
        <v>46022</v>
      </c>
      <c r="G3706" t="s">
        <v>1889</v>
      </c>
      <c r="H3706" t="s">
        <v>3490</v>
      </c>
      <c r="I3706">
        <v>98</v>
      </c>
      <c r="J3706">
        <v>99.769996643066406</v>
      </c>
      <c r="DA3706">
        <v>43932</v>
      </c>
      <c r="DB3706">
        <v>44035</v>
      </c>
    </row>
    <row r="3707" spans="1:147" x14ac:dyDescent="0.3">
      <c r="A3707">
        <v>440</v>
      </c>
      <c r="B3707" t="s">
        <v>416</v>
      </c>
      <c r="C3707" t="s">
        <v>323</v>
      </c>
      <c r="D3707" t="s">
        <v>60</v>
      </c>
      <c r="E3707" t="s">
        <v>24</v>
      </c>
      <c r="F3707" s="107">
        <v>46022</v>
      </c>
      <c r="G3707" t="s">
        <v>1889</v>
      </c>
      <c r="H3707" t="s">
        <v>3491</v>
      </c>
      <c r="I3707">
        <v>98</v>
      </c>
      <c r="J3707">
        <v>99.430000305175781</v>
      </c>
      <c r="DA3707">
        <v>4004</v>
      </c>
      <c r="DB3707">
        <v>4027</v>
      </c>
    </row>
    <row r="3708" spans="1:147" x14ac:dyDescent="0.3">
      <c r="A3708">
        <v>473</v>
      </c>
      <c r="B3708" t="s">
        <v>445</v>
      </c>
      <c r="C3708" t="s">
        <v>22</v>
      </c>
      <c r="D3708" t="s">
        <v>60</v>
      </c>
      <c r="E3708" t="s">
        <v>24</v>
      </c>
      <c r="F3708" s="107">
        <v>46022</v>
      </c>
      <c r="G3708" t="s">
        <v>2024</v>
      </c>
      <c r="H3708" t="s">
        <v>3762</v>
      </c>
      <c r="I3708">
        <v>100</v>
      </c>
      <c r="J3708">
        <v>0</v>
      </c>
      <c r="DM3708">
        <v>0</v>
      </c>
      <c r="DN3708">
        <v>0</v>
      </c>
    </row>
    <row r="3709" spans="1:147" x14ac:dyDescent="0.3">
      <c r="A3709">
        <v>473</v>
      </c>
      <c r="B3709" t="s">
        <v>445</v>
      </c>
      <c r="C3709" t="s">
        <v>22</v>
      </c>
      <c r="D3709" t="s">
        <v>60</v>
      </c>
      <c r="E3709" t="s">
        <v>24</v>
      </c>
      <c r="F3709" s="107">
        <v>46022</v>
      </c>
      <c r="G3709" t="s">
        <v>2024</v>
      </c>
      <c r="H3709" t="s">
        <v>3763</v>
      </c>
      <c r="I3709">
        <v>100</v>
      </c>
      <c r="J3709">
        <v>0</v>
      </c>
      <c r="DM3709">
        <v>0</v>
      </c>
      <c r="DN3709">
        <v>0</v>
      </c>
    </row>
    <row r="3710" spans="1:147" x14ac:dyDescent="0.3">
      <c r="A3710">
        <v>473</v>
      </c>
      <c r="B3710" t="s">
        <v>445</v>
      </c>
      <c r="C3710" t="s">
        <v>22</v>
      </c>
      <c r="D3710" t="s">
        <v>60</v>
      </c>
      <c r="E3710" t="s">
        <v>24</v>
      </c>
      <c r="F3710" s="107">
        <v>46022</v>
      </c>
      <c r="G3710" t="s">
        <v>2024</v>
      </c>
      <c r="H3710" t="s">
        <v>3848</v>
      </c>
      <c r="I3710">
        <v>100</v>
      </c>
      <c r="J3710">
        <v>0</v>
      </c>
      <c r="DM3710">
        <v>0</v>
      </c>
      <c r="DN3710">
        <v>0</v>
      </c>
    </row>
    <row r="3711" spans="1:147" x14ac:dyDescent="0.3">
      <c r="A3711">
        <v>476</v>
      </c>
      <c r="B3711" t="s">
        <v>450</v>
      </c>
      <c r="C3711" t="s">
        <v>22</v>
      </c>
      <c r="D3711" t="s">
        <v>60</v>
      </c>
      <c r="E3711" t="s">
        <v>24</v>
      </c>
      <c r="F3711" s="107">
        <v>46022</v>
      </c>
      <c r="G3711" t="s">
        <v>2064</v>
      </c>
      <c r="H3711" t="s">
        <v>3848</v>
      </c>
      <c r="I3711">
        <v>100</v>
      </c>
      <c r="J3711">
        <v>100</v>
      </c>
      <c r="DQ3711">
        <v>36</v>
      </c>
      <c r="DR3711">
        <v>36</v>
      </c>
    </row>
    <row r="3712" spans="1:147" x14ac:dyDescent="0.3">
      <c r="A3712">
        <v>519</v>
      </c>
      <c r="B3712" t="s">
        <v>2349</v>
      </c>
      <c r="C3712" t="s">
        <v>362</v>
      </c>
      <c r="D3712" t="s">
        <v>60</v>
      </c>
      <c r="E3712" t="s">
        <v>24</v>
      </c>
      <c r="F3712" s="107">
        <v>46022</v>
      </c>
      <c r="G3712" t="s">
        <v>2361</v>
      </c>
      <c r="H3712" t="s">
        <v>62</v>
      </c>
      <c r="I3712">
        <v>100</v>
      </c>
      <c r="J3712">
        <v>148.1499938964844</v>
      </c>
      <c r="EP3712">
        <v>2</v>
      </c>
      <c r="EQ3712">
        <v>1.35</v>
      </c>
    </row>
    <row r="3713" spans="1:155" x14ac:dyDescent="0.3">
      <c r="A3713">
        <v>519</v>
      </c>
      <c r="B3713" t="s">
        <v>2349</v>
      </c>
      <c r="C3713" t="s">
        <v>362</v>
      </c>
      <c r="D3713" t="s">
        <v>60</v>
      </c>
      <c r="E3713" t="s">
        <v>24</v>
      </c>
      <c r="F3713" s="107">
        <v>46022</v>
      </c>
      <c r="G3713" t="s">
        <v>2361</v>
      </c>
      <c r="H3713" t="s">
        <v>3934</v>
      </c>
      <c r="I3713">
        <v>100</v>
      </c>
      <c r="J3713">
        <v>114.11000061035161</v>
      </c>
      <c r="EP3713">
        <v>38</v>
      </c>
      <c r="EQ3713">
        <v>33.299999999999997</v>
      </c>
    </row>
    <row r="3714" spans="1:155" x14ac:dyDescent="0.3">
      <c r="A3714">
        <v>523</v>
      </c>
      <c r="B3714" t="s">
        <v>350</v>
      </c>
      <c r="C3714" t="s">
        <v>94</v>
      </c>
      <c r="D3714" t="s">
        <v>60</v>
      </c>
      <c r="E3714" t="s">
        <v>24</v>
      </c>
      <c r="F3714" s="107">
        <v>46022</v>
      </c>
      <c r="G3714" t="s">
        <v>2375</v>
      </c>
      <c r="H3714" t="s">
        <v>530</v>
      </c>
      <c r="I3714">
        <v>95</v>
      </c>
      <c r="J3714">
        <v>85.889999389648438</v>
      </c>
      <c r="ER3714">
        <v>4791179140</v>
      </c>
      <c r="ES3714">
        <v>4114986324</v>
      </c>
    </row>
    <row r="3715" spans="1:155" x14ac:dyDescent="0.3">
      <c r="A3715">
        <v>523</v>
      </c>
      <c r="B3715" t="s">
        <v>350</v>
      </c>
      <c r="C3715" t="s">
        <v>94</v>
      </c>
      <c r="D3715" t="s">
        <v>60</v>
      </c>
      <c r="E3715" t="s">
        <v>24</v>
      </c>
      <c r="F3715" s="107">
        <v>46022</v>
      </c>
      <c r="G3715" t="s">
        <v>2375</v>
      </c>
      <c r="H3715" t="s">
        <v>3935</v>
      </c>
      <c r="I3715">
        <v>95</v>
      </c>
      <c r="J3715">
        <v>103.9100036621094</v>
      </c>
      <c r="ER3715">
        <v>2480947219</v>
      </c>
      <c r="ES3715">
        <v>2577870000</v>
      </c>
    </row>
    <row r="3716" spans="1:155" x14ac:dyDescent="0.3">
      <c r="A3716">
        <v>523</v>
      </c>
      <c r="B3716" t="s">
        <v>350</v>
      </c>
      <c r="C3716" t="s">
        <v>94</v>
      </c>
      <c r="D3716" t="s">
        <v>60</v>
      </c>
      <c r="E3716" t="s">
        <v>24</v>
      </c>
      <c r="F3716" s="107">
        <v>46022</v>
      </c>
      <c r="G3716" t="s">
        <v>2375</v>
      </c>
      <c r="H3716" t="s">
        <v>3936</v>
      </c>
      <c r="I3716">
        <v>95</v>
      </c>
      <c r="J3716">
        <v>105.1800003051758</v>
      </c>
      <c r="ER3716">
        <v>2940238740</v>
      </c>
      <c r="ES3716">
        <v>3092685378</v>
      </c>
    </row>
    <row r="3717" spans="1:155" x14ac:dyDescent="0.3">
      <c r="A3717">
        <v>524</v>
      </c>
      <c r="B3717" t="s">
        <v>397</v>
      </c>
      <c r="C3717" t="s">
        <v>87</v>
      </c>
      <c r="D3717" t="s">
        <v>60</v>
      </c>
      <c r="E3717" t="s">
        <v>24</v>
      </c>
      <c r="F3717" s="107">
        <v>46022</v>
      </c>
      <c r="G3717" t="s">
        <v>2386</v>
      </c>
      <c r="H3717" t="s">
        <v>3937</v>
      </c>
      <c r="I3717">
        <v>143.41200000000001</v>
      </c>
      <c r="J3717">
        <v>99.639999389648438</v>
      </c>
      <c r="ET3717">
        <v>87620</v>
      </c>
      <c r="EU3717">
        <v>87937</v>
      </c>
    </row>
    <row r="3718" spans="1:155" x14ac:dyDescent="0.3">
      <c r="A3718">
        <v>524</v>
      </c>
      <c r="B3718" t="s">
        <v>397</v>
      </c>
      <c r="C3718" t="s">
        <v>87</v>
      </c>
      <c r="D3718" t="s">
        <v>60</v>
      </c>
      <c r="E3718" t="s">
        <v>24</v>
      </c>
      <c r="F3718" s="107">
        <v>46022</v>
      </c>
      <c r="G3718" t="s">
        <v>2386</v>
      </c>
      <c r="H3718" t="s">
        <v>3939</v>
      </c>
      <c r="I3718">
        <v>143.41200000000001</v>
      </c>
      <c r="J3718">
        <v>69.75</v>
      </c>
      <c r="ET3718">
        <v>3539</v>
      </c>
      <c r="EU3718">
        <v>5074</v>
      </c>
    </row>
    <row r="3719" spans="1:155" x14ac:dyDescent="0.3">
      <c r="A3719">
        <v>524</v>
      </c>
      <c r="B3719" t="s">
        <v>397</v>
      </c>
      <c r="C3719" t="s">
        <v>87</v>
      </c>
      <c r="D3719" t="s">
        <v>60</v>
      </c>
      <c r="E3719" t="s">
        <v>24</v>
      </c>
      <c r="F3719" s="107">
        <v>46022</v>
      </c>
      <c r="G3719" t="s">
        <v>2386</v>
      </c>
      <c r="H3719" t="s">
        <v>3940</v>
      </c>
      <c r="I3719">
        <v>143.41200000000001</v>
      </c>
      <c r="J3719">
        <v>116.23000335693359</v>
      </c>
      <c r="ET3719">
        <v>43583</v>
      </c>
      <c r="EU3719">
        <v>37497</v>
      </c>
    </row>
    <row r="3720" spans="1:155" x14ac:dyDescent="0.3">
      <c r="A3720">
        <v>524</v>
      </c>
      <c r="B3720" t="s">
        <v>397</v>
      </c>
      <c r="C3720" t="s">
        <v>87</v>
      </c>
      <c r="D3720" t="s">
        <v>60</v>
      </c>
      <c r="E3720" t="s">
        <v>24</v>
      </c>
      <c r="F3720" s="107">
        <v>46022</v>
      </c>
      <c r="G3720" t="s">
        <v>2386</v>
      </c>
      <c r="H3720" t="s">
        <v>3941</v>
      </c>
      <c r="I3720">
        <v>143.41200000000001</v>
      </c>
      <c r="J3720">
        <v>125.86000061035161</v>
      </c>
      <c r="ET3720">
        <v>1280</v>
      </c>
      <c r="EU3720">
        <v>1017</v>
      </c>
    </row>
    <row r="3721" spans="1:155" x14ac:dyDescent="0.3">
      <c r="A3721">
        <v>524</v>
      </c>
      <c r="B3721" t="s">
        <v>397</v>
      </c>
      <c r="C3721" t="s">
        <v>87</v>
      </c>
      <c r="D3721" t="s">
        <v>60</v>
      </c>
      <c r="E3721" t="s">
        <v>24</v>
      </c>
      <c r="F3721" s="107">
        <v>46022</v>
      </c>
      <c r="G3721" t="s">
        <v>2386</v>
      </c>
      <c r="H3721" t="s">
        <v>3942</v>
      </c>
      <c r="I3721">
        <v>143.41200000000001</v>
      </c>
      <c r="J3721">
        <v>236.5899963378906</v>
      </c>
      <c r="ET3721">
        <v>1843</v>
      </c>
      <c r="EU3721">
        <v>779</v>
      </c>
    </row>
    <row r="3722" spans="1:155" x14ac:dyDescent="0.3">
      <c r="A3722">
        <v>524</v>
      </c>
      <c r="B3722" t="s">
        <v>397</v>
      </c>
      <c r="C3722" t="s">
        <v>87</v>
      </c>
      <c r="D3722" t="s">
        <v>60</v>
      </c>
      <c r="E3722" t="s">
        <v>24</v>
      </c>
      <c r="F3722" s="107">
        <v>46022</v>
      </c>
      <c r="G3722" t="s">
        <v>2386</v>
      </c>
      <c r="H3722" t="s">
        <v>3938</v>
      </c>
      <c r="I3722">
        <v>143.41200000000001</v>
      </c>
      <c r="J3722">
        <v>128.36000061035159</v>
      </c>
      <c r="ET3722">
        <v>14259</v>
      </c>
      <c r="EU3722">
        <v>11109</v>
      </c>
    </row>
    <row r="3723" spans="1:155" x14ac:dyDescent="0.3">
      <c r="A3723">
        <v>532</v>
      </c>
      <c r="B3723" t="s">
        <v>2421</v>
      </c>
      <c r="C3723" t="s">
        <v>110</v>
      </c>
      <c r="D3723" t="s">
        <v>60</v>
      </c>
      <c r="E3723" t="s">
        <v>24</v>
      </c>
      <c r="F3723" s="107">
        <v>46022</v>
      </c>
      <c r="G3723" t="s">
        <v>2431</v>
      </c>
      <c r="H3723" t="s">
        <v>262</v>
      </c>
      <c r="I3723">
        <v>100</v>
      </c>
      <c r="J3723">
        <v>233.33000183105469</v>
      </c>
      <c r="EV3723">
        <v>70</v>
      </c>
      <c r="EW3723">
        <v>30</v>
      </c>
    </row>
    <row r="3724" spans="1:155" x14ac:dyDescent="0.3">
      <c r="A3724">
        <v>532</v>
      </c>
      <c r="B3724" t="s">
        <v>2421</v>
      </c>
      <c r="C3724" t="s">
        <v>110</v>
      </c>
      <c r="D3724" t="s">
        <v>60</v>
      </c>
      <c r="E3724" t="s">
        <v>24</v>
      </c>
      <c r="F3724" s="107">
        <v>46022</v>
      </c>
      <c r="G3724" t="s">
        <v>2431</v>
      </c>
      <c r="H3724" t="s">
        <v>268</v>
      </c>
      <c r="I3724">
        <v>100</v>
      </c>
      <c r="J3724">
        <v>109</v>
      </c>
      <c r="EV3724">
        <v>109</v>
      </c>
      <c r="EW3724">
        <v>100</v>
      </c>
    </row>
    <row r="3725" spans="1:155" x14ac:dyDescent="0.3">
      <c r="A3725">
        <v>532</v>
      </c>
      <c r="B3725" t="s">
        <v>2421</v>
      </c>
      <c r="C3725" t="s">
        <v>110</v>
      </c>
      <c r="D3725" t="s">
        <v>60</v>
      </c>
      <c r="E3725" t="s">
        <v>24</v>
      </c>
      <c r="F3725" s="107">
        <v>46022</v>
      </c>
      <c r="G3725" t="s">
        <v>2431</v>
      </c>
      <c r="H3725" t="s">
        <v>269</v>
      </c>
      <c r="I3725">
        <v>100</v>
      </c>
      <c r="J3725">
        <v>150</v>
      </c>
      <c r="EV3725">
        <v>9</v>
      </c>
      <c r="EW3725">
        <v>6</v>
      </c>
    </row>
    <row r="3726" spans="1:155" x14ac:dyDescent="0.3">
      <c r="A3726">
        <v>532</v>
      </c>
      <c r="B3726" t="s">
        <v>2421</v>
      </c>
      <c r="C3726" t="s">
        <v>110</v>
      </c>
      <c r="D3726" t="s">
        <v>60</v>
      </c>
      <c r="E3726" t="s">
        <v>24</v>
      </c>
      <c r="F3726" s="107">
        <v>46022</v>
      </c>
      <c r="G3726" t="s">
        <v>2431</v>
      </c>
      <c r="H3726" t="s">
        <v>270</v>
      </c>
      <c r="I3726">
        <v>100</v>
      </c>
      <c r="J3726">
        <v>116</v>
      </c>
      <c r="EV3726">
        <v>29</v>
      </c>
      <c r="EW3726">
        <v>25</v>
      </c>
    </row>
    <row r="3727" spans="1:155" x14ac:dyDescent="0.3">
      <c r="A3727">
        <v>533</v>
      </c>
      <c r="B3727" t="s">
        <v>2432</v>
      </c>
      <c r="C3727" t="s">
        <v>110</v>
      </c>
      <c r="D3727" t="s">
        <v>60</v>
      </c>
      <c r="E3727" t="s">
        <v>24</v>
      </c>
      <c r="F3727" s="107">
        <v>46022</v>
      </c>
      <c r="G3727" t="s">
        <v>2443</v>
      </c>
      <c r="H3727" t="s">
        <v>266</v>
      </c>
      <c r="I3727">
        <v>100</v>
      </c>
      <c r="J3727">
        <v>246.25</v>
      </c>
      <c r="EX3727">
        <v>80</v>
      </c>
      <c r="EY3727">
        <v>197</v>
      </c>
    </row>
    <row r="3728" spans="1:155" x14ac:dyDescent="0.3">
      <c r="A3728">
        <v>533</v>
      </c>
      <c r="B3728" t="s">
        <v>2432</v>
      </c>
      <c r="C3728" t="s">
        <v>110</v>
      </c>
      <c r="D3728" t="s">
        <v>60</v>
      </c>
      <c r="E3728" t="s">
        <v>24</v>
      </c>
      <c r="F3728" s="107">
        <v>46022</v>
      </c>
      <c r="G3728" t="s">
        <v>2443</v>
      </c>
      <c r="H3728" t="s">
        <v>3943</v>
      </c>
      <c r="I3728">
        <v>100</v>
      </c>
      <c r="J3728">
        <v>171.1300048828125</v>
      </c>
      <c r="EX3728">
        <v>800</v>
      </c>
      <c r="EY3728">
        <v>1369</v>
      </c>
    </row>
    <row r="3729" spans="1:165" x14ac:dyDescent="0.3">
      <c r="A3729">
        <v>534</v>
      </c>
      <c r="B3729" t="s">
        <v>2444</v>
      </c>
      <c r="C3729" t="s">
        <v>110</v>
      </c>
      <c r="D3729" t="s">
        <v>60</v>
      </c>
      <c r="E3729" t="s">
        <v>24</v>
      </c>
      <c r="F3729" s="107">
        <v>46022</v>
      </c>
      <c r="G3729" t="s">
        <v>2455</v>
      </c>
      <c r="H3729" t="s">
        <v>267</v>
      </c>
      <c r="I3729">
        <v>100</v>
      </c>
      <c r="J3729">
        <v>165.28999328613281</v>
      </c>
      <c r="EZ3729">
        <v>170</v>
      </c>
      <c r="FA3729">
        <v>281</v>
      </c>
    </row>
    <row r="3730" spans="1:165" x14ac:dyDescent="0.3">
      <c r="A3730">
        <v>534</v>
      </c>
      <c r="B3730" t="s">
        <v>2444</v>
      </c>
      <c r="C3730" t="s">
        <v>110</v>
      </c>
      <c r="D3730" t="s">
        <v>60</v>
      </c>
      <c r="E3730" t="s">
        <v>24</v>
      </c>
      <c r="F3730" s="107">
        <v>46022</v>
      </c>
      <c r="G3730" t="s">
        <v>2455</v>
      </c>
      <c r="H3730" t="s">
        <v>3944</v>
      </c>
      <c r="I3730">
        <v>100</v>
      </c>
      <c r="J3730">
        <v>129.30000305175781</v>
      </c>
      <c r="EZ3730">
        <v>1000</v>
      </c>
      <c r="FA3730">
        <v>1293</v>
      </c>
    </row>
    <row r="3731" spans="1:165" x14ac:dyDescent="0.3">
      <c r="A3731">
        <v>535</v>
      </c>
      <c r="B3731" t="s">
        <v>2456</v>
      </c>
      <c r="C3731" t="s">
        <v>110</v>
      </c>
      <c r="D3731" t="s">
        <v>60</v>
      </c>
      <c r="E3731" t="s">
        <v>24</v>
      </c>
      <c r="F3731" s="107">
        <v>46022</v>
      </c>
      <c r="G3731" t="s">
        <v>2467</v>
      </c>
      <c r="H3731" t="s">
        <v>263</v>
      </c>
      <c r="I3731">
        <v>100</v>
      </c>
      <c r="J3731">
        <v>154.55000305175781</v>
      </c>
      <c r="FB3731">
        <v>55</v>
      </c>
      <c r="FC3731">
        <v>85</v>
      </c>
    </row>
    <row r="3732" spans="1:165" x14ac:dyDescent="0.3">
      <c r="A3732">
        <v>535</v>
      </c>
      <c r="B3732" t="s">
        <v>2456</v>
      </c>
      <c r="C3732" t="s">
        <v>110</v>
      </c>
      <c r="D3732" t="s">
        <v>60</v>
      </c>
      <c r="E3732" t="s">
        <v>24</v>
      </c>
      <c r="F3732" s="107">
        <v>46022</v>
      </c>
      <c r="G3732" t="s">
        <v>2467</v>
      </c>
      <c r="H3732" t="s">
        <v>3945</v>
      </c>
      <c r="I3732">
        <v>100</v>
      </c>
      <c r="J3732">
        <v>247.5</v>
      </c>
      <c r="FB3732">
        <v>80</v>
      </c>
      <c r="FC3732">
        <v>198</v>
      </c>
    </row>
    <row r="3733" spans="1:165" x14ac:dyDescent="0.3">
      <c r="A3733">
        <v>536</v>
      </c>
      <c r="B3733" t="s">
        <v>2468</v>
      </c>
      <c r="C3733" t="s">
        <v>110</v>
      </c>
      <c r="D3733" t="s">
        <v>60</v>
      </c>
      <c r="E3733" t="s">
        <v>24</v>
      </c>
      <c r="F3733" s="107">
        <v>46022</v>
      </c>
      <c r="G3733" t="s">
        <v>2479</v>
      </c>
      <c r="H3733" t="s">
        <v>264</v>
      </c>
      <c r="I3733">
        <v>100</v>
      </c>
      <c r="J3733">
        <v>160</v>
      </c>
      <c r="FD3733">
        <v>85</v>
      </c>
      <c r="FE3733">
        <v>136</v>
      </c>
    </row>
    <row r="3734" spans="1:165" x14ac:dyDescent="0.3">
      <c r="A3734">
        <v>536</v>
      </c>
      <c r="B3734" t="s">
        <v>2468</v>
      </c>
      <c r="C3734" t="s">
        <v>110</v>
      </c>
      <c r="D3734" t="s">
        <v>60</v>
      </c>
      <c r="E3734" t="s">
        <v>24</v>
      </c>
      <c r="F3734" s="107">
        <v>46022</v>
      </c>
      <c r="G3734" t="s">
        <v>2479</v>
      </c>
      <c r="H3734" t="s">
        <v>3946</v>
      </c>
      <c r="I3734">
        <v>100</v>
      </c>
      <c r="J3734">
        <v>650</v>
      </c>
      <c r="FD3734">
        <v>22</v>
      </c>
      <c r="FE3734">
        <v>143</v>
      </c>
    </row>
    <row r="3735" spans="1:165" x14ac:dyDescent="0.3">
      <c r="A3735">
        <v>544</v>
      </c>
      <c r="B3735" t="s">
        <v>2514</v>
      </c>
      <c r="C3735" t="s">
        <v>374</v>
      </c>
      <c r="D3735" t="s">
        <v>60</v>
      </c>
      <c r="E3735" t="s">
        <v>24</v>
      </c>
      <c r="F3735" s="107">
        <v>46022</v>
      </c>
      <c r="G3735" t="s">
        <v>2525</v>
      </c>
      <c r="H3735" t="s">
        <v>3949</v>
      </c>
      <c r="I3735">
        <v>100</v>
      </c>
      <c r="J3735">
        <v>150</v>
      </c>
      <c r="FH3735">
        <v>2</v>
      </c>
      <c r="FI3735">
        <v>3</v>
      </c>
    </row>
    <row r="3736" spans="1:165" x14ac:dyDescent="0.3">
      <c r="A3736">
        <v>544</v>
      </c>
      <c r="B3736" t="s">
        <v>2514</v>
      </c>
      <c r="C3736" t="s">
        <v>374</v>
      </c>
      <c r="D3736" t="s">
        <v>60</v>
      </c>
      <c r="E3736" t="s">
        <v>24</v>
      </c>
      <c r="F3736" s="107">
        <v>46022</v>
      </c>
      <c r="G3736" t="s">
        <v>2525</v>
      </c>
      <c r="H3736" t="s">
        <v>3950</v>
      </c>
      <c r="I3736">
        <v>100</v>
      </c>
      <c r="J3736">
        <v>200</v>
      </c>
      <c r="FH3736">
        <v>2</v>
      </c>
      <c r="FI3736">
        <v>4</v>
      </c>
    </row>
    <row r="3737" spans="1:165" x14ac:dyDescent="0.3">
      <c r="A3737">
        <v>544</v>
      </c>
      <c r="B3737" t="s">
        <v>2514</v>
      </c>
      <c r="C3737" t="s">
        <v>374</v>
      </c>
      <c r="D3737" t="s">
        <v>60</v>
      </c>
      <c r="E3737" t="s">
        <v>24</v>
      </c>
      <c r="F3737" s="107">
        <v>46022</v>
      </c>
      <c r="G3737" t="s">
        <v>2525</v>
      </c>
      <c r="H3737" t="s">
        <v>3952</v>
      </c>
      <c r="I3737">
        <v>100</v>
      </c>
      <c r="J3737">
        <v>200</v>
      </c>
      <c r="FH3737">
        <v>2</v>
      </c>
      <c r="FI3737">
        <v>4</v>
      </c>
    </row>
    <row r="3738" spans="1:165" x14ac:dyDescent="0.3">
      <c r="A3738">
        <v>544</v>
      </c>
      <c r="B3738" t="s">
        <v>2514</v>
      </c>
      <c r="C3738" t="s">
        <v>374</v>
      </c>
      <c r="D3738" t="s">
        <v>60</v>
      </c>
      <c r="E3738" t="s">
        <v>24</v>
      </c>
      <c r="F3738" s="107">
        <v>46022</v>
      </c>
      <c r="G3738" t="s">
        <v>2525</v>
      </c>
      <c r="H3738" t="s">
        <v>3951</v>
      </c>
      <c r="I3738">
        <v>100</v>
      </c>
      <c r="J3738">
        <v>100</v>
      </c>
      <c r="FH3738">
        <v>2</v>
      </c>
      <c r="FI3738">
        <v>2</v>
      </c>
    </row>
    <row r="3739" spans="1:165" x14ac:dyDescent="0.3">
      <c r="A3739">
        <v>213</v>
      </c>
      <c r="B3739" t="s">
        <v>151</v>
      </c>
      <c r="C3739" t="s">
        <v>98</v>
      </c>
      <c r="D3739" t="s">
        <v>54</v>
      </c>
      <c r="E3739" t="s">
        <v>24</v>
      </c>
      <c r="F3739" s="107">
        <v>46022</v>
      </c>
      <c r="G3739" t="s">
        <v>1052</v>
      </c>
      <c r="H3739" t="s">
        <v>3454</v>
      </c>
      <c r="I3739">
        <v>90</v>
      </c>
      <c r="J3739">
        <v>100</v>
      </c>
      <c r="AW3739">
        <v>75</v>
      </c>
      <c r="AX3739">
        <v>75</v>
      </c>
    </row>
    <row r="3740" spans="1:165" x14ac:dyDescent="0.3">
      <c r="A3740">
        <v>213</v>
      </c>
      <c r="B3740" t="s">
        <v>151</v>
      </c>
      <c r="C3740" t="s">
        <v>98</v>
      </c>
      <c r="D3740" t="s">
        <v>54</v>
      </c>
      <c r="E3740" t="s">
        <v>24</v>
      </c>
      <c r="F3740" s="107">
        <v>46022</v>
      </c>
      <c r="G3740" t="s">
        <v>1052</v>
      </c>
      <c r="H3740" t="s">
        <v>3449</v>
      </c>
      <c r="I3740">
        <v>90</v>
      </c>
      <c r="J3740">
        <v>100</v>
      </c>
      <c r="AW3740">
        <v>6</v>
      </c>
      <c r="AX3740">
        <v>6</v>
      </c>
    </row>
    <row r="3741" spans="1:165" x14ac:dyDescent="0.3">
      <c r="A3741">
        <v>213</v>
      </c>
      <c r="B3741" t="s">
        <v>151</v>
      </c>
      <c r="C3741" t="s">
        <v>98</v>
      </c>
      <c r="D3741" t="s">
        <v>54</v>
      </c>
      <c r="E3741" t="s">
        <v>24</v>
      </c>
      <c r="F3741" s="107">
        <v>46022</v>
      </c>
      <c r="G3741" t="s">
        <v>1052</v>
      </c>
      <c r="H3741" t="s">
        <v>3451</v>
      </c>
      <c r="I3741">
        <v>90</v>
      </c>
      <c r="J3741">
        <v>100</v>
      </c>
      <c r="AW3741">
        <v>4</v>
      </c>
      <c r="AX3741">
        <v>4</v>
      </c>
    </row>
    <row r="3742" spans="1:165" x14ac:dyDescent="0.3">
      <c r="A3742">
        <v>213</v>
      </c>
      <c r="B3742" t="s">
        <v>151</v>
      </c>
      <c r="C3742" t="s">
        <v>98</v>
      </c>
      <c r="D3742" t="s">
        <v>54</v>
      </c>
      <c r="E3742" t="s">
        <v>24</v>
      </c>
      <c r="F3742" s="107">
        <v>46022</v>
      </c>
      <c r="G3742" t="s">
        <v>1052</v>
      </c>
      <c r="H3742" t="s">
        <v>3536</v>
      </c>
      <c r="I3742">
        <v>90</v>
      </c>
      <c r="J3742">
        <v>100</v>
      </c>
      <c r="AW3742">
        <v>9</v>
      </c>
      <c r="AX3742">
        <v>9</v>
      </c>
    </row>
    <row r="3743" spans="1:165" x14ac:dyDescent="0.3">
      <c r="A3743">
        <v>213</v>
      </c>
      <c r="B3743" t="s">
        <v>151</v>
      </c>
      <c r="C3743" t="s">
        <v>98</v>
      </c>
      <c r="D3743" t="s">
        <v>54</v>
      </c>
      <c r="E3743" t="s">
        <v>24</v>
      </c>
      <c r="F3743" s="107">
        <v>46022</v>
      </c>
      <c r="G3743" t="s">
        <v>1052</v>
      </c>
      <c r="H3743" t="s">
        <v>3537</v>
      </c>
      <c r="I3743">
        <v>90</v>
      </c>
      <c r="J3743">
        <v>100</v>
      </c>
      <c r="AW3743">
        <v>5</v>
      </c>
      <c r="AX3743">
        <v>5</v>
      </c>
    </row>
    <row r="3744" spans="1:165" x14ac:dyDescent="0.3">
      <c r="A3744">
        <v>213</v>
      </c>
      <c r="B3744" t="s">
        <v>151</v>
      </c>
      <c r="C3744" t="s">
        <v>98</v>
      </c>
      <c r="D3744" t="s">
        <v>54</v>
      </c>
      <c r="E3744" t="s">
        <v>24</v>
      </c>
      <c r="F3744" s="107">
        <v>46022</v>
      </c>
      <c r="G3744" t="s">
        <v>1052</v>
      </c>
      <c r="H3744" t="s">
        <v>3452</v>
      </c>
      <c r="I3744">
        <v>90</v>
      </c>
      <c r="J3744">
        <v>100</v>
      </c>
      <c r="AW3744">
        <v>26</v>
      </c>
      <c r="AX3744">
        <v>26</v>
      </c>
    </row>
    <row r="3745" spans="1:79" x14ac:dyDescent="0.3">
      <c r="A3745">
        <v>213</v>
      </c>
      <c r="B3745" t="s">
        <v>151</v>
      </c>
      <c r="C3745" t="s">
        <v>98</v>
      </c>
      <c r="D3745" t="s">
        <v>54</v>
      </c>
      <c r="E3745" t="s">
        <v>24</v>
      </c>
      <c r="F3745" s="107">
        <v>46022</v>
      </c>
      <c r="G3745" t="s">
        <v>1052</v>
      </c>
      <c r="H3745" t="s">
        <v>3453</v>
      </c>
      <c r="I3745">
        <v>90</v>
      </c>
      <c r="J3745">
        <v>100</v>
      </c>
      <c r="AW3745">
        <v>38</v>
      </c>
      <c r="AX3745">
        <v>38</v>
      </c>
    </row>
    <row r="3746" spans="1:79" x14ac:dyDescent="0.3">
      <c r="A3746">
        <v>213</v>
      </c>
      <c r="B3746" t="s">
        <v>151</v>
      </c>
      <c r="C3746" t="s">
        <v>98</v>
      </c>
      <c r="D3746" t="s">
        <v>54</v>
      </c>
      <c r="E3746" t="s">
        <v>24</v>
      </c>
      <c r="F3746" s="107">
        <v>46022</v>
      </c>
      <c r="G3746" t="s">
        <v>1052</v>
      </c>
      <c r="H3746" t="s">
        <v>3450</v>
      </c>
      <c r="I3746">
        <v>90</v>
      </c>
      <c r="J3746">
        <v>100</v>
      </c>
      <c r="AW3746">
        <v>22</v>
      </c>
      <c r="AX3746">
        <v>22</v>
      </c>
    </row>
    <row r="3747" spans="1:79" x14ac:dyDescent="0.3">
      <c r="A3747">
        <v>238</v>
      </c>
      <c r="B3747" t="s">
        <v>177</v>
      </c>
      <c r="C3747" t="s">
        <v>98</v>
      </c>
      <c r="D3747" t="s">
        <v>54</v>
      </c>
      <c r="E3747" t="s">
        <v>24</v>
      </c>
      <c r="F3747" s="107">
        <v>46022</v>
      </c>
      <c r="G3747" t="s">
        <v>1242</v>
      </c>
      <c r="H3747" t="s">
        <v>3456</v>
      </c>
      <c r="I3747">
        <v>90</v>
      </c>
      <c r="J3747">
        <v>68.419998168945313</v>
      </c>
      <c r="AY3747">
        <v>26</v>
      </c>
      <c r="AZ3747">
        <v>38</v>
      </c>
    </row>
    <row r="3748" spans="1:79" x14ac:dyDescent="0.3">
      <c r="A3748">
        <v>238</v>
      </c>
      <c r="B3748" t="s">
        <v>177</v>
      </c>
      <c r="C3748" t="s">
        <v>98</v>
      </c>
      <c r="D3748" t="s">
        <v>54</v>
      </c>
      <c r="E3748" t="s">
        <v>24</v>
      </c>
      <c r="F3748" s="107">
        <v>46022</v>
      </c>
      <c r="G3748" t="s">
        <v>1242</v>
      </c>
      <c r="H3748" t="s">
        <v>3457</v>
      </c>
      <c r="I3748">
        <v>90</v>
      </c>
      <c r="J3748">
        <v>64.290000915527344</v>
      </c>
      <c r="AY3748">
        <v>9</v>
      </c>
      <c r="AZ3748">
        <v>14</v>
      </c>
    </row>
    <row r="3749" spans="1:79" x14ac:dyDescent="0.3">
      <c r="A3749">
        <v>238</v>
      </c>
      <c r="B3749" t="s">
        <v>177</v>
      </c>
      <c r="C3749" t="s">
        <v>98</v>
      </c>
      <c r="D3749" t="s">
        <v>54</v>
      </c>
      <c r="E3749" t="s">
        <v>24</v>
      </c>
      <c r="F3749" s="107">
        <v>46022</v>
      </c>
      <c r="G3749" t="s">
        <v>1242</v>
      </c>
      <c r="H3749" t="s">
        <v>3458</v>
      </c>
      <c r="I3749">
        <v>90</v>
      </c>
      <c r="J3749">
        <v>80</v>
      </c>
      <c r="AY3749">
        <v>4</v>
      </c>
      <c r="AZ3749">
        <v>5</v>
      </c>
    </row>
    <row r="3750" spans="1:79" x14ac:dyDescent="0.3">
      <c r="A3750">
        <v>238</v>
      </c>
      <c r="B3750" t="s">
        <v>177</v>
      </c>
      <c r="C3750" t="s">
        <v>98</v>
      </c>
      <c r="D3750" t="s">
        <v>54</v>
      </c>
      <c r="E3750" t="s">
        <v>24</v>
      </c>
      <c r="F3750" s="107">
        <v>46022</v>
      </c>
      <c r="G3750" t="s">
        <v>1242</v>
      </c>
      <c r="H3750" t="s">
        <v>3459</v>
      </c>
      <c r="I3750">
        <v>90</v>
      </c>
      <c r="J3750">
        <v>57.139999389648438</v>
      </c>
      <c r="AY3750">
        <v>4</v>
      </c>
      <c r="AZ3750">
        <v>7</v>
      </c>
    </row>
    <row r="3751" spans="1:79" x14ac:dyDescent="0.3">
      <c r="A3751">
        <v>238</v>
      </c>
      <c r="B3751" t="s">
        <v>177</v>
      </c>
      <c r="C3751" t="s">
        <v>98</v>
      </c>
      <c r="D3751" t="s">
        <v>54</v>
      </c>
      <c r="E3751" t="s">
        <v>24</v>
      </c>
      <c r="F3751" s="107">
        <v>46022</v>
      </c>
      <c r="G3751" t="s">
        <v>1242</v>
      </c>
      <c r="H3751" t="s">
        <v>3539</v>
      </c>
      <c r="I3751">
        <v>90</v>
      </c>
      <c r="J3751">
        <v>50</v>
      </c>
      <c r="AY3751">
        <v>1</v>
      </c>
      <c r="AZ3751">
        <v>2</v>
      </c>
    </row>
    <row r="3752" spans="1:79" x14ac:dyDescent="0.3">
      <c r="A3752">
        <v>238</v>
      </c>
      <c r="B3752" t="s">
        <v>177</v>
      </c>
      <c r="C3752" t="s">
        <v>98</v>
      </c>
      <c r="D3752" t="s">
        <v>54</v>
      </c>
      <c r="E3752" t="s">
        <v>24</v>
      </c>
      <c r="F3752" s="107">
        <v>46022</v>
      </c>
      <c r="G3752" t="s">
        <v>1242</v>
      </c>
      <c r="H3752" t="s">
        <v>3460</v>
      </c>
      <c r="I3752">
        <v>90</v>
      </c>
      <c r="J3752">
        <v>33.330001831054688</v>
      </c>
      <c r="AY3752">
        <v>1</v>
      </c>
      <c r="AZ3752">
        <v>3</v>
      </c>
    </row>
    <row r="3753" spans="1:79" x14ac:dyDescent="0.3">
      <c r="A3753">
        <v>238</v>
      </c>
      <c r="B3753" t="s">
        <v>177</v>
      </c>
      <c r="C3753" t="s">
        <v>98</v>
      </c>
      <c r="D3753" t="s">
        <v>54</v>
      </c>
      <c r="E3753" t="s">
        <v>24</v>
      </c>
      <c r="F3753" s="107">
        <v>46022</v>
      </c>
      <c r="G3753" t="s">
        <v>1242</v>
      </c>
      <c r="H3753" t="s">
        <v>3461</v>
      </c>
      <c r="I3753">
        <v>90</v>
      </c>
      <c r="J3753">
        <v>100</v>
      </c>
      <c r="AY3753">
        <v>3</v>
      </c>
      <c r="AZ3753">
        <v>3</v>
      </c>
    </row>
    <row r="3754" spans="1:79" x14ac:dyDescent="0.3">
      <c r="A3754">
        <v>238</v>
      </c>
      <c r="B3754" t="s">
        <v>177</v>
      </c>
      <c r="C3754" t="s">
        <v>98</v>
      </c>
      <c r="D3754" t="s">
        <v>54</v>
      </c>
      <c r="E3754" t="s">
        <v>24</v>
      </c>
      <c r="F3754" s="107">
        <v>46022</v>
      </c>
      <c r="G3754" t="s">
        <v>1242</v>
      </c>
      <c r="H3754" t="s">
        <v>3540</v>
      </c>
      <c r="I3754">
        <v>90</v>
      </c>
      <c r="J3754">
        <v>100</v>
      </c>
      <c r="AY3754">
        <v>3</v>
      </c>
      <c r="AZ3754">
        <v>3</v>
      </c>
    </row>
    <row r="3755" spans="1:79" x14ac:dyDescent="0.3">
      <c r="A3755">
        <v>373</v>
      </c>
      <c r="B3755" t="s">
        <v>336</v>
      </c>
      <c r="C3755" t="s">
        <v>198</v>
      </c>
      <c r="D3755" t="s">
        <v>54</v>
      </c>
      <c r="E3755" t="s">
        <v>24</v>
      </c>
      <c r="F3755" s="107">
        <v>46022</v>
      </c>
      <c r="G3755" t="s">
        <v>1553</v>
      </c>
      <c r="H3755" t="s">
        <v>26</v>
      </c>
      <c r="I3755">
        <v>100</v>
      </c>
      <c r="J3755">
        <v>100</v>
      </c>
      <c r="BZ3755">
        <v>100</v>
      </c>
      <c r="CA3755">
        <v>100</v>
      </c>
    </row>
    <row r="3756" spans="1:79" x14ac:dyDescent="0.3">
      <c r="A3756">
        <v>373</v>
      </c>
      <c r="B3756" t="s">
        <v>336</v>
      </c>
      <c r="C3756" t="s">
        <v>198</v>
      </c>
      <c r="D3756" t="s">
        <v>54</v>
      </c>
      <c r="E3756" t="s">
        <v>24</v>
      </c>
      <c r="F3756" s="107">
        <v>46022</v>
      </c>
      <c r="G3756" t="s">
        <v>1553</v>
      </c>
      <c r="H3756" t="s">
        <v>3543</v>
      </c>
      <c r="I3756">
        <v>100</v>
      </c>
      <c r="J3756">
        <v>98</v>
      </c>
      <c r="BZ3756">
        <v>98</v>
      </c>
      <c r="CA3756">
        <v>100</v>
      </c>
    </row>
    <row r="3757" spans="1:79" x14ac:dyDescent="0.3">
      <c r="A3757">
        <v>373</v>
      </c>
      <c r="B3757" t="s">
        <v>336</v>
      </c>
      <c r="C3757" t="s">
        <v>198</v>
      </c>
      <c r="D3757" t="s">
        <v>54</v>
      </c>
      <c r="E3757" t="s">
        <v>24</v>
      </c>
      <c r="F3757" s="107">
        <v>46022</v>
      </c>
      <c r="G3757" t="s">
        <v>1553</v>
      </c>
      <c r="H3757" t="s">
        <v>3542</v>
      </c>
      <c r="I3757">
        <v>100</v>
      </c>
      <c r="J3757">
        <v>100</v>
      </c>
      <c r="BZ3757">
        <v>100</v>
      </c>
      <c r="CA3757">
        <v>100</v>
      </c>
    </row>
    <row r="3758" spans="1:79" x14ac:dyDescent="0.3">
      <c r="A3758">
        <v>373</v>
      </c>
      <c r="B3758" t="s">
        <v>336</v>
      </c>
      <c r="C3758" t="s">
        <v>198</v>
      </c>
      <c r="D3758" t="s">
        <v>54</v>
      </c>
      <c r="E3758" t="s">
        <v>24</v>
      </c>
      <c r="F3758" s="107">
        <v>46022</v>
      </c>
      <c r="G3758" t="s">
        <v>1553</v>
      </c>
      <c r="H3758" t="s">
        <v>51</v>
      </c>
      <c r="I3758">
        <v>100</v>
      </c>
      <c r="J3758">
        <v>99</v>
      </c>
      <c r="BZ3758">
        <v>99</v>
      </c>
      <c r="CA3758">
        <v>100</v>
      </c>
    </row>
    <row r="3759" spans="1:79" x14ac:dyDescent="0.3">
      <c r="A3759">
        <v>373</v>
      </c>
      <c r="B3759" t="s">
        <v>336</v>
      </c>
      <c r="C3759" t="s">
        <v>198</v>
      </c>
      <c r="D3759" t="s">
        <v>54</v>
      </c>
      <c r="E3759" t="s">
        <v>24</v>
      </c>
      <c r="F3759" s="107">
        <v>46022</v>
      </c>
      <c r="G3759" t="s">
        <v>1553</v>
      </c>
      <c r="H3759" t="s">
        <v>34</v>
      </c>
      <c r="I3759">
        <v>100</v>
      </c>
      <c r="J3759">
        <v>99</v>
      </c>
      <c r="BZ3759">
        <v>99</v>
      </c>
      <c r="CA3759">
        <v>100</v>
      </c>
    </row>
    <row r="3760" spans="1:79" x14ac:dyDescent="0.3">
      <c r="A3760">
        <v>373</v>
      </c>
      <c r="B3760" t="s">
        <v>336</v>
      </c>
      <c r="C3760" t="s">
        <v>198</v>
      </c>
      <c r="D3760" t="s">
        <v>54</v>
      </c>
      <c r="E3760" t="s">
        <v>24</v>
      </c>
      <c r="F3760" s="107">
        <v>46022</v>
      </c>
      <c r="G3760" t="s">
        <v>1553</v>
      </c>
      <c r="H3760" t="s">
        <v>56</v>
      </c>
      <c r="I3760">
        <v>100</v>
      </c>
      <c r="J3760">
        <v>100</v>
      </c>
      <c r="BZ3760">
        <v>100</v>
      </c>
      <c r="CA3760">
        <v>100</v>
      </c>
    </row>
    <row r="3761" spans="1:83" x14ac:dyDescent="0.3">
      <c r="A3761">
        <v>390</v>
      </c>
      <c r="B3761" t="s">
        <v>356</v>
      </c>
      <c r="C3761" t="s">
        <v>198</v>
      </c>
      <c r="D3761" t="s">
        <v>54</v>
      </c>
      <c r="E3761" t="s">
        <v>24</v>
      </c>
      <c r="F3761" s="107">
        <v>46022</v>
      </c>
      <c r="G3761" t="s">
        <v>1607</v>
      </c>
      <c r="H3761" t="s">
        <v>3511</v>
      </c>
      <c r="I3761">
        <v>100</v>
      </c>
      <c r="J3761">
        <v>100</v>
      </c>
      <c r="CB3761">
        <v>100</v>
      </c>
      <c r="CC3761">
        <v>100</v>
      </c>
    </row>
    <row r="3762" spans="1:83" x14ac:dyDescent="0.3">
      <c r="A3762">
        <v>390</v>
      </c>
      <c r="B3762" t="s">
        <v>356</v>
      </c>
      <c r="C3762" t="s">
        <v>198</v>
      </c>
      <c r="D3762" t="s">
        <v>54</v>
      </c>
      <c r="E3762" t="s">
        <v>24</v>
      </c>
      <c r="F3762" s="107">
        <v>46022</v>
      </c>
      <c r="G3762" t="s">
        <v>1607</v>
      </c>
      <c r="H3762" t="s">
        <v>3512</v>
      </c>
      <c r="I3762">
        <v>100</v>
      </c>
      <c r="J3762">
        <v>98.169998168945313</v>
      </c>
      <c r="CB3762">
        <v>98.17</v>
      </c>
      <c r="CC3762">
        <v>100</v>
      </c>
    </row>
    <row r="3763" spans="1:83" x14ac:dyDescent="0.3">
      <c r="A3763">
        <v>390</v>
      </c>
      <c r="B3763" t="s">
        <v>356</v>
      </c>
      <c r="C3763" t="s">
        <v>198</v>
      </c>
      <c r="D3763" t="s">
        <v>54</v>
      </c>
      <c r="E3763" t="s">
        <v>24</v>
      </c>
      <c r="F3763" s="107">
        <v>46022</v>
      </c>
      <c r="G3763" t="s">
        <v>1607</v>
      </c>
      <c r="H3763" t="s">
        <v>3513</v>
      </c>
      <c r="I3763">
        <v>100</v>
      </c>
      <c r="J3763">
        <v>100</v>
      </c>
      <c r="CB3763">
        <v>100</v>
      </c>
      <c r="CC3763">
        <v>100</v>
      </c>
    </row>
    <row r="3764" spans="1:83" x14ac:dyDescent="0.3">
      <c r="A3764">
        <v>390</v>
      </c>
      <c r="B3764" t="s">
        <v>356</v>
      </c>
      <c r="C3764" t="s">
        <v>198</v>
      </c>
      <c r="D3764" t="s">
        <v>54</v>
      </c>
      <c r="E3764" t="s">
        <v>24</v>
      </c>
      <c r="F3764" s="107">
        <v>46022</v>
      </c>
      <c r="G3764" t="s">
        <v>1607</v>
      </c>
      <c r="H3764" t="s">
        <v>3514</v>
      </c>
      <c r="I3764">
        <v>100</v>
      </c>
      <c r="J3764">
        <v>100</v>
      </c>
      <c r="CB3764">
        <v>100</v>
      </c>
      <c r="CC3764">
        <v>100</v>
      </c>
    </row>
    <row r="3765" spans="1:83" x14ac:dyDescent="0.3">
      <c r="A3765">
        <v>390</v>
      </c>
      <c r="B3765" t="s">
        <v>356</v>
      </c>
      <c r="C3765" t="s">
        <v>198</v>
      </c>
      <c r="D3765" t="s">
        <v>54</v>
      </c>
      <c r="E3765" t="s">
        <v>24</v>
      </c>
      <c r="F3765" s="107">
        <v>46022</v>
      </c>
      <c r="G3765" t="s">
        <v>1607</v>
      </c>
      <c r="H3765" t="s">
        <v>3515</v>
      </c>
      <c r="I3765">
        <v>100</v>
      </c>
      <c r="J3765">
        <v>99.169998168945313</v>
      </c>
      <c r="CB3765">
        <v>99.17</v>
      </c>
      <c r="CC3765">
        <v>100</v>
      </c>
    </row>
    <row r="3766" spans="1:83" x14ac:dyDescent="0.3">
      <c r="A3766">
        <v>390</v>
      </c>
      <c r="B3766" t="s">
        <v>356</v>
      </c>
      <c r="C3766" t="s">
        <v>198</v>
      </c>
      <c r="D3766" t="s">
        <v>54</v>
      </c>
      <c r="E3766" t="s">
        <v>24</v>
      </c>
      <c r="F3766" s="107">
        <v>46022</v>
      </c>
      <c r="G3766" t="s">
        <v>1607</v>
      </c>
      <c r="H3766" t="s">
        <v>3516</v>
      </c>
      <c r="I3766">
        <v>100</v>
      </c>
      <c r="J3766">
        <v>100</v>
      </c>
      <c r="CB3766">
        <v>100</v>
      </c>
      <c r="CC3766">
        <v>100</v>
      </c>
    </row>
    <row r="3767" spans="1:83" x14ac:dyDescent="0.3">
      <c r="A3767">
        <v>390</v>
      </c>
      <c r="B3767" t="s">
        <v>356</v>
      </c>
      <c r="C3767" t="s">
        <v>198</v>
      </c>
      <c r="D3767" t="s">
        <v>54</v>
      </c>
      <c r="E3767" t="s">
        <v>24</v>
      </c>
      <c r="F3767" s="107">
        <v>46022</v>
      </c>
      <c r="G3767" t="s">
        <v>1607</v>
      </c>
      <c r="H3767" t="s">
        <v>3517</v>
      </c>
      <c r="I3767">
        <v>100</v>
      </c>
      <c r="J3767">
        <v>100</v>
      </c>
      <c r="CB3767">
        <v>100</v>
      </c>
      <c r="CC3767">
        <v>100</v>
      </c>
    </row>
    <row r="3768" spans="1:83" x14ac:dyDescent="0.3">
      <c r="A3768">
        <v>390</v>
      </c>
      <c r="B3768" t="s">
        <v>356</v>
      </c>
      <c r="C3768" t="s">
        <v>198</v>
      </c>
      <c r="D3768" t="s">
        <v>54</v>
      </c>
      <c r="E3768" t="s">
        <v>24</v>
      </c>
      <c r="F3768" s="107">
        <v>46022</v>
      </c>
      <c r="G3768" t="s">
        <v>1607</v>
      </c>
      <c r="H3768" t="s">
        <v>3518</v>
      </c>
      <c r="I3768">
        <v>100</v>
      </c>
      <c r="J3768">
        <v>100</v>
      </c>
      <c r="CB3768">
        <v>100</v>
      </c>
      <c r="CC3768">
        <v>100</v>
      </c>
    </row>
    <row r="3769" spans="1:83" x14ac:dyDescent="0.3">
      <c r="A3769">
        <v>390</v>
      </c>
      <c r="B3769" t="s">
        <v>356</v>
      </c>
      <c r="C3769" t="s">
        <v>198</v>
      </c>
      <c r="D3769" t="s">
        <v>54</v>
      </c>
      <c r="E3769" t="s">
        <v>24</v>
      </c>
      <c r="F3769" s="107">
        <v>46022</v>
      </c>
      <c r="G3769" t="s">
        <v>1607</v>
      </c>
      <c r="H3769" t="s">
        <v>3519</v>
      </c>
      <c r="I3769">
        <v>100</v>
      </c>
      <c r="J3769">
        <v>100</v>
      </c>
      <c r="CB3769">
        <v>100</v>
      </c>
      <c r="CC3769">
        <v>100</v>
      </c>
    </row>
    <row r="3770" spans="1:83" x14ac:dyDescent="0.3">
      <c r="A3770">
        <v>390</v>
      </c>
      <c r="B3770" t="s">
        <v>356</v>
      </c>
      <c r="C3770" t="s">
        <v>198</v>
      </c>
      <c r="D3770" t="s">
        <v>54</v>
      </c>
      <c r="E3770" t="s">
        <v>24</v>
      </c>
      <c r="F3770" s="107">
        <v>46022</v>
      </c>
      <c r="G3770" t="s">
        <v>1607</v>
      </c>
      <c r="H3770" t="s">
        <v>3520</v>
      </c>
      <c r="I3770">
        <v>100</v>
      </c>
      <c r="J3770">
        <v>100</v>
      </c>
      <c r="CB3770">
        <v>100</v>
      </c>
      <c r="CC3770">
        <v>100</v>
      </c>
    </row>
    <row r="3771" spans="1:83" x14ac:dyDescent="0.3">
      <c r="A3771">
        <v>390</v>
      </c>
      <c r="B3771" t="s">
        <v>356</v>
      </c>
      <c r="C3771" t="s">
        <v>198</v>
      </c>
      <c r="D3771" t="s">
        <v>54</v>
      </c>
      <c r="E3771" t="s">
        <v>24</v>
      </c>
      <c r="F3771" s="107">
        <v>46022</v>
      </c>
      <c r="G3771" t="s">
        <v>1607</v>
      </c>
      <c r="H3771" t="s">
        <v>3521</v>
      </c>
      <c r="I3771">
        <v>100</v>
      </c>
      <c r="J3771">
        <v>100</v>
      </c>
      <c r="CB3771">
        <v>100</v>
      </c>
      <c r="CC3771">
        <v>100</v>
      </c>
    </row>
    <row r="3772" spans="1:83" x14ac:dyDescent="0.3">
      <c r="A3772">
        <v>390</v>
      </c>
      <c r="B3772" t="s">
        <v>356</v>
      </c>
      <c r="C3772" t="s">
        <v>198</v>
      </c>
      <c r="D3772" t="s">
        <v>54</v>
      </c>
      <c r="E3772" t="s">
        <v>24</v>
      </c>
      <c r="F3772" s="107">
        <v>46022</v>
      </c>
      <c r="G3772" t="s">
        <v>1607</v>
      </c>
      <c r="H3772" t="s">
        <v>3522</v>
      </c>
      <c r="I3772">
        <v>100</v>
      </c>
      <c r="J3772">
        <v>100</v>
      </c>
      <c r="CB3772">
        <v>100</v>
      </c>
      <c r="CC3772">
        <v>100</v>
      </c>
    </row>
    <row r="3773" spans="1:83" x14ac:dyDescent="0.3">
      <c r="A3773">
        <v>414</v>
      </c>
      <c r="B3773" t="s">
        <v>390</v>
      </c>
      <c r="C3773" t="s">
        <v>198</v>
      </c>
      <c r="D3773" t="s">
        <v>54</v>
      </c>
      <c r="E3773" t="s">
        <v>24</v>
      </c>
      <c r="F3773" s="107">
        <v>46022</v>
      </c>
      <c r="G3773" t="s">
        <v>1668</v>
      </c>
      <c r="H3773" t="s">
        <v>3547</v>
      </c>
      <c r="I3773">
        <v>100</v>
      </c>
      <c r="J3773">
        <v>100</v>
      </c>
      <c r="CD3773">
        <v>100</v>
      </c>
      <c r="CE3773">
        <v>100</v>
      </c>
    </row>
    <row r="3774" spans="1:83" x14ac:dyDescent="0.3">
      <c r="A3774">
        <v>414</v>
      </c>
      <c r="B3774" t="s">
        <v>390</v>
      </c>
      <c r="C3774" t="s">
        <v>198</v>
      </c>
      <c r="D3774" t="s">
        <v>54</v>
      </c>
      <c r="E3774" t="s">
        <v>24</v>
      </c>
      <c r="F3774" s="107">
        <v>46022</v>
      </c>
      <c r="G3774" t="s">
        <v>1668</v>
      </c>
      <c r="H3774" t="s">
        <v>3548</v>
      </c>
      <c r="I3774">
        <v>100</v>
      </c>
      <c r="J3774">
        <v>100</v>
      </c>
      <c r="CD3774">
        <v>100</v>
      </c>
      <c r="CE3774">
        <v>100</v>
      </c>
    </row>
    <row r="3775" spans="1:83" x14ac:dyDescent="0.3">
      <c r="A3775">
        <v>414</v>
      </c>
      <c r="B3775" t="s">
        <v>390</v>
      </c>
      <c r="C3775" t="s">
        <v>198</v>
      </c>
      <c r="D3775" t="s">
        <v>54</v>
      </c>
      <c r="E3775" t="s">
        <v>24</v>
      </c>
      <c r="F3775" s="107">
        <v>46022</v>
      </c>
      <c r="G3775" t="s">
        <v>1668</v>
      </c>
      <c r="H3775" t="s">
        <v>3549</v>
      </c>
      <c r="I3775">
        <v>100</v>
      </c>
      <c r="J3775">
        <v>91.120002746582031</v>
      </c>
      <c r="CD3775">
        <v>91.12</v>
      </c>
      <c r="CE3775">
        <v>100</v>
      </c>
    </row>
    <row r="3776" spans="1:83" x14ac:dyDescent="0.3">
      <c r="A3776">
        <v>414</v>
      </c>
      <c r="B3776" t="s">
        <v>390</v>
      </c>
      <c r="C3776" t="s">
        <v>198</v>
      </c>
      <c r="D3776" t="s">
        <v>54</v>
      </c>
      <c r="E3776" t="s">
        <v>24</v>
      </c>
      <c r="F3776" s="107">
        <v>46022</v>
      </c>
      <c r="G3776" t="s">
        <v>1668</v>
      </c>
      <c r="H3776" t="s">
        <v>3550</v>
      </c>
      <c r="I3776">
        <v>100</v>
      </c>
      <c r="J3776">
        <v>100</v>
      </c>
      <c r="CD3776">
        <v>100</v>
      </c>
      <c r="CE3776">
        <v>100</v>
      </c>
    </row>
    <row r="3777" spans="1:85" x14ac:dyDescent="0.3">
      <c r="A3777">
        <v>414</v>
      </c>
      <c r="B3777" t="s">
        <v>390</v>
      </c>
      <c r="C3777" t="s">
        <v>198</v>
      </c>
      <c r="D3777" t="s">
        <v>54</v>
      </c>
      <c r="E3777" t="s">
        <v>24</v>
      </c>
      <c r="F3777" s="107">
        <v>46022</v>
      </c>
      <c r="G3777" t="s">
        <v>1668</v>
      </c>
      <c r="H3777" t="s">
        <v>3551</v>
      </c>
      <c r="I3777">
        <v>100</v>
      </c>
      <c r="J3777">
        <v>100</v>
      </c>
      <c r="CD3777">
        <v>100</v>
      </c>
      <c r="CE3777">
        <v>100</v>
      </c>
    </row>
    <row r="3778" spans="1:85" x14ac:dyDescent="0.3">
      <c r="A3778">
        <v>414</v>
      </c>
      <c r="B3778" t="s">
        <v>390</v>
      </c>
      <c r="C3778" t="s">
        <v>198</v>
      </c>
      <c r="D3778" t="s">
        <v>54</v>
      </c>
      <c r="E3778" t="s">
        <v>24</v>
      </c>
      <c r="F3778" s="107">
        <v>46022</v>
      </c>
      <c r="G3778" t="s">
        <v>1668</v>
      </c>
      <c r="H3778" t="s">
        <v>3552</v>
      </c>
      <c r="I3778">
        <v>100</v>
      </c>
      <c r="J3778">
        <v>98.75</v>
      </c>
      <c r="CD3778">
        <v>98.75</v>
      </c>
      <c r="CE3778">
        <v>100</v>
      </c>
    </row>
    <row r="3779" spans="1:85" x14ac:dyDescent="0.3">
      <c r="A3779">
        <v>414</v>
      </c>
      <c r="B3779" t="s">
        <v>390</v>
      </c>
      <c r="C3779" t="s">
        <v>198</v>
      </c>
      <c r="D3779" t="s">
        <v>54</v>
      </c>
      <c r="E3779" t="s">
        <v>24</v>
      </c>
      <c r="F3779" s="107">
        <v>46022</v>
      </c>
      <c r="G3779" t="s">
        <v>1668</v>
      </c>
      <c r="H3779" t="s">
        <v>3553</v>
      </c>
      <c r="I3779">
        <v>100</v>
      </c>
      <c r="J3779">
        <v>100</v>
      </c>
      <c r="CD3779">
        <v>100</v>
      </c>
      <c r="CE3779">
        <v>100</v>
      </c>
    </row>
    <row r="3780" spans="1:85" x14ac:dyDescent="0.3">
      <c r="A3780">
        <v>414</v>
      </c>
      <c r="B3780" t="s">
        <v>390</v>
      </c>
      <c r="C3780" t="s">
        <v>198</v>
      </c>
      <c r="D3780" t="s">
        <v>54</v>
      </c>
      <c r="E3780" t="s">
        <v>24</v>
      </c>
      <c r="F3780" s="107">
        <v>46022</v>
      </c>
      <c r="G3780" t="s">
        <v>1668</v>
      </c>
      <c r="H3780" t="s">
        <v>3554</v>
      </c>
      <c r="I3780">
        <v>100</v>
      </c>
      <c r="J3780">
        <v>100</v>
      </c>
      <c r="CD3780">
        <v>100</v>
      </c>
      <c r="CE3780">
        <v>100</v>
      </c>
    </row>
    <row r="3781" spans="1:85" x14ac:dyDescent="0.3">
      <c r="A3781">
        <v>414</v>
      </c>
      <c r="B3781" t="s">
        <v>390</v>
      </c>
      <c r="C3781" t="s">
        <v>198</v>
      </c>
      <c r="D3781" t="s">
        <v>54</v>
      </c>
      <c r="E3781" t="s">
        <v>24</v>
      </c>
      <c r="F3781" s="107">
        <v>46022</v>
      </c>
      <c r="G3781" t="s">
        <v>1668</v>
      </c>
      <c r="H3781" t="s">
        <v>3679</v>
      </c>
      <c r="I3781">
        <v>100</v>
      </c>
      <c r="J3781">
        <v>100</v>
      </c>
      <c r="CD3781">
        <v>100</v>
      </c>
      <c r="CE3781">
        <v>100</v>
      </c>
    </row>
    <row r="3782" spans="1:85" x14ac:dyDescent="0.3">
      <c r="A3782">
        <v>415</v>
      </c>
      <c r="B3782" t="s">
        <v>391</v>
      </c>
      <c r="C3782" t="s">
        <v>198</v>
      </c>
      <c r="D3782" t="s">
        <v>54</v>
      </c>
      <c r="E3782" t="s">
        <v>24</v>
      </c>
      <c r="F3782" s="107">
        <v>46022</v>
      </c>
      <c r="G3782" t="s">
        <v>1684</v>
      </c>
      <c r="H3782" t="s">
        <v>3556</v>
      </c>
      <c r="I3782">
        <v>100</v>
      </c>
      <c r="J3782">
        <v>100</v>
      </c>
      <c r="CF3782">
        <v>100</v>
      </c>
      <c r="CG3782">
        <v>100</v>
      </c>
    </row>
    <row r="3783" spans="1:85" x14ac:dyDescent="0.3">
      <c r="A3783">
        <v>415</v>
      </c>
      <c r="B3783" t="s">
        <v>391</v>
      </c>
      <c r="C3783" t="s">
        <v>198</v>
      </c>
      <c r="D3783" t="s">
        <v>54</v>
      </c>
      <c r="E3783" t="s">
        <v>24</v>
      </c>
      <c r="F3783" s="107">
        <v>46022</v>
      </c>
      <c r="G3783" t="s">
        <v>1684</v>
      </c>
      <c r="H3783" t="s">
        <v>3557</v>
      </c>
      <c r="I3783">
        <v>100</v>
      </c>
      <c r="J3783">
        <v>100</v>
      </c>
      <c r="CF3783">
        <v>100</v>
      </c>
      <c r="CG3783">
        <v>100</v>
      </c>
    </row>
    <row r="3784" spans="1:85" x14ac:dyDescent="0.3">
      <c r="A3784">
        <v>415</v>
      </c>
      <c r="B3784" t="s">
        <v>391</v>
      </c>
      <c r="C3784" t="s">
        <v>198</v>
      </c>
      <c r="D3784" t="s">
        <v>54</v>
      </c>
      <c r="E3784" t="s">
        <v>24</v>
      </c>
      <c r="F3784" s="107">
        <v>46022</v>
      </c>
      <c r="G3784" t="s">
        <v>1684</v>
      </c>
      <c r="H3784" t="s">
        <v>3558</v>
      </c>
      <c r="I3784">
        <v>100</v>
      </c>
      <c r="J3784">
        <v>100</v>
      </c>
      <c r="CF3784">
        <v>100</v>
      </c>
      <c r="CG3784">
        <v>100</v>
      </c>
    </row>
    <row r="3785" spans="1:85" x14ac:dyDescent="0.3">
      <c r="A3785">
        <v>415</v>
      </c>
      <c r="B3785" t="s">
        <v>391</v>
      </c>
      <c r="C3785" t="s">
        <v>198</v>
      </c>
      <c r="D3785" t="s">
        <v>54</v>
      </c>
      <c r="E3785" t="s">
        <v>24</v>
      </c>
      <c r="F3785" s="107">
        <v>46022</v>
      </c>
      <c r="G3785" t="s">
        <v>1684</v>
      </c>
      <c r="H3785" t="s">
        <v>3559</v>
      </c>
      <c r="I3785">
        <v>100</v>
      </c>
      <c r="J3785">
        <v>100</v>
      </c>
      <c r="CF3785">
        <v>100</v>
      </c>
      <c r="CG3785">
        <v>100</v>
      </c>
    </row>
    <row r="3786" spans="1:85" x14ac:dyDescent="0.3">
      <c r="A3786">
        <v>415</v>
      </c>
      <c r="B3786" t="s">
        <v>391</v>
      </c>
      <c r="C3786" t="s">
        <v>198</v>
      </c>
      <c r="D3786" t="s">
        <v>54</v>
      </c>
      <c r="E3786" t="s">
        <v>24</v>
      </c>
      <c r="F3786" s="107">
        <v>46022</v>
      </c>
      <c r="G3786" t="s">
        <v>1684</v>
      </c>
      <c r="H3786" t="s">
        <v>3560</v>
      </c>
      <c r="I3786">
        <v>100</v>
      </c>
      <c r="J3786">
        <v>100</v>
      </c>
      <c r="CF3786">
        <v>100</v>
      </c>
      <c r="CG3786">
        <v>100</v>
      </c>
    </row>
    <row r="3787" spans="1:85" x14ac:dyDescent="0.3">
      <c r="A3787">
        <v>415</v>
      </c>
      <c r="B3787" t="s">
        <v>391</v>
      </c>
      <c r="C3787" t="s">
        <v>198</v>
      </c>
      <c r="D3787" t="s">
        <v>54</v>
      </c>
      <c r="E3787" t="s">
        <v>24</v>
      </c>
      <c r="F3787" s="107">
        <v>46022</v>
      </c>
      <c r="G3787" t="s">
        <v>1684</v>
      </c>
      <c r="H3787" t="s">
        <v>3561</v>
      </c>
      <c r="I3787">
        <v>100</v>
      </c>
      <c r="J3787">
        <v>99.25</v>
      </c>
      <c r="CF3787">
        <v>99.25</v>
      </c>
      <c r="CG3787">
        <v>100</v>
      </c>
    </row>
    <row r="3788" spans="1:85" x14ac:dyDescent="0.3">
      <c r="A3788">
        <v>415</v>
      </c>
      <c r="B3788" t="s">
        <v>391</v>
      </c>
      <c r="C3788" t="s">
        <v>198</v>
      </c>
      <c r="D3788" t="s">
        <v>54</v>
      </c>
      <c r="E3788" t="s">
        <v>24</v>
      </c>
      <c r="F3788" s="107">
        <v>46022</v>
      </c>
      <c r="G3788" t="s">
        <v>1684</v>
      </c>
      <c r="H3788" t="s">
        <v>3562</v>
      </c>
      <c r="I3788">
        <v>100</v>
      </c>
      <c r="J3788">
        <v>91.599998474121094</v>
      </c>
      <c r="CF3788">
        <v>91.6</v>
      </c>
      <c r="CG3788">
        <v>100</v>
      </c>
    </row>
    <row r="3789" spans="1:85" x14ac:dyDescent="0.3">
      <c r="A3789">
        <v>415</v>
      </c>
      <c r="B3789" t="s">
        <v>391</v>
      </c>
      <c r="C3789" t="s">
        <v>198</v>
      </c>
      <c r="D3789" t="s">
        <v>54</v>
      </c>
      <c r="E3789" t="s">
        <v>24</v>
      </c>
      <c r="F3789" s="107">
        <v>46022</v>
      </c>
      <c r="G3789" t="s">
        <v>1684</v>
      </c>
      <c r="H3789" t="s">
        <v>3648</v>
      </c>
      <c r="I3789">
        <v>100</v>
      </c>
      <c r="J3789">
        <v>100</v>
      </c>
      <c r="CF3789">
        <v>100</v>
      </c>
      <c r="CG3789">
        <v>100</v>
      </c>
    </row>
    <row r="3790" spans="1:85" x14ac:dyDescent="0.3">
      <c r="A3790">
        <v>415</v>
      </c>
      <c r="B3790" t="s">
        <v>391</v>
      </c>
      <c r="C3790" t="s">
        <v>198</v>
      </c>
      <c r="D3790" t="s">
        <v>54</v>
      </c>
      <c r="E3790" t="s">
        <v>24</v>
      </c>
      <c r="F3790" s="107">
        <v>46022</v>
      </c>
      <c r="G3790" t="s">
        <v>1684</v>
      </c>
      <c r="H3790" t="s">
        <v>3681</v>
      </c>
      <c r="I3790">
        <v>100</v>
      </c>
      <c r="J3790">
        <v>100</v>
      </c>
      <c r="CF3790">
        <v>100</v>
      </c>
      <c r="CG3790">
        <v>100</v>
      </c>
    </row>
    <row r="3791" spans="1:85" x14ac:dyDescent="0.3">
      <c r="A3791">
        <v>415</v>
      </c>
      <c r="B3791" t="s">
        <v>391</v>
      </c>
      <c r="C3791" t="s">
        <v>198</v>
      </c>
      <c r="D3791" t="s">
        <v>54</v>
      </c>
      <c r="E3791" t="s">
        <v>24</v>
      </c>
      <c r="F3791" s="107">
        <v>46022</v>
      </c>
      <c r="G3791" t="s">
        <v>1684</v>
      </c>
      <c r="H3791" t="s">
        <v>3684</v>
      </c>
      <c r="I3791">
        <v>100</v>
      </c>
      <c r="J3791">
        <v>100</v>
      </c>
      <c r="CF3791">
        <v>100</v>
      </c>
      <c r="CG3791">
        <v>100</v>
      </c>
    </row>
    <row r="3792" spans="1:85" x14ac:dyDescent="0.3">
      <c r="A3792">
        <v>415</v>
      </c>
      <c r="B3792" t="s">
        <v>391</v>
      </c>
      <c r="C3792" t="s">
        <v>198</v>
      </c>
      <c r="D3792" t="s">
        <v>54</v>
      </c>
      <c r="E3792" t="s">
        <v>24</v>
      </c>
      <c r="F3792" s="107">
        <v>46022</v>
      </c>
      <c r="G3792" t="s">
        <v>1684</v>
      </c>
      <c r="H3792" t="s">
        <v>3682</v>
      </c>
      <c r="I3792">
        <v>100</v>
      </c>
      <c r="J3792">
        <v>100</v>
      </c>
      <c r="CF3792">
        <v>100</v>
      </c>
      <c r="CG3792">
        <v>100</v>
      </c>
    </row>
    <row r="3793" spans="1:91" x14ac:dyDescent="0.3">
      <c r="A3793">
        <v>415</v>
      </c>
      <c r="B3793" t="s">
        <v>391</v>
      </c>
      <c r="C3793" t="s">
        <v>198</v>
      </c>
      <c r="D3793" t="s">
        <v>54</v>
      </c>
      <c r="E3793" t="s">
        <v>24</v>
      </c>
      <c r="F3793" s="107">
        <v>46022</v>
      </c>
      <c r="G3793" t="s">
        <v>1684</v>
      </c>
      <c r="H3793" t="s">
        <v>3685</v>
      </c>
      <c r="I3793">
        <v>100</v>
      </c>
      <c r="J3793">
        <v>100</v>
      </c>
      <c r="CF3793">
        <v>100</v>
      </c>
      <c r="CG3793">
        <v>100</v>
      </c>
    </row>
    <row r="3794" spans="1:91" x14ac:dyDescent="0.3">
      <c r="A3794">
        <v>415</v>
      </c>
      <c r="B3794" t="s">
        <v>391</v>
      </c>
      <c r="C3794" t="s">
        <v>198</v>
      </c>
      <c r="D3794" t="s">
        <v>54</v>
      </c>
      <c r="E3794" t="s">
        <v>24</v>
      </c>
      <c r="F3794" s="107">
        <v>46022</v>
      </c>
      <c r="G3794" t="s">
        <v>1684</v>
      </c>
      <c r="H3794" t="s">
        <v>3686</v>
      </c>
      <c r="I3794">
        <v>100</v>
      </c>
      <c r="J3794">
        <v>100</v>
      </c>
      <c r="CF3794">
        <v>100</v>
      </c>
      <c r="CG3794">
        <v>100</v>
      </c>
    </row>
    <row r="3795" spans="1:91" x14ac:dyDescent="0.3">
      <c r="A3795">
        <v>416</v>
      </c>
      <c r="B3795" t="s">
        <v>392</v>
      </c>
      <c r="C3795" t="s">
        <v>198</v>
      </c>
      <c r="D3795" t="s">
        <v>54</v>
      </c>
      <c r="E3795" t="s">
        <v>24</v>
      </c>
      <c r="F3795" s="107">
        <v>46022</v>
      </c>
      <c r="G3795" t="s">
        <v>1700</v>
      </c>
      <c r="H3795" t="s">
        <v>3564</v>
      </c>
      <c r="I3795">
        <v>100</v>
      </c>
      <c r="J3795">
        <v>100</v>
      </c>
      <c r="CH3795">
        <v>100</v>
      </c>
      <c r="CI3795">
        <v>100</v>
      </c>
    </row>
    <row r="3796" spans="1:91" x14ac:dyDescent="0.3">
      <c r="A3796">
        <v>416</v>
      </c>
      <c r="B3796" t="s">
        <v>392</v>
      </c>
      <c r="C3796" t="s">
        <v>198</v>
      </c>
      <c r="D3796" t="s">
        <v>54</v>
      </c>
      <c r="E3796" t="s">
        <v>24</v>
      </c>
      <c r="F3796" s="107">
        <v>46022</v>
      </c>
      <c r="G3796" t="s">
        <v>1700</v>
      </c>
      <c r="H3796" t="s">
        <v>3565</v>
      </c>
      <c r="I3796">
        <v>100</v>
      </c>
      <c r="J3796">
        <v>100</v>
      </c>
      <c r="CH3796">
        <v>100</v>
      </c>
      <c r="CI3796">
        <v>100</v>
      </c>
    </row>
    <row r="3797" spans="1:91" x14ac:dyDescent="0.3">
      <c r="A3797">
        <v>416</v>
      </c>
      <c r="B3797" t="s">
        <v>392</v>
      </c>
      <c r="C3797" t="s">
        <v>198</v>
      </c>
      <c r="D3797" t="s">
        <v>54</v>
      </c>
      <c r="E3797" t="s">
        <v>24</v>
      </c>
      <c r="F3797" s="107">
        <v>46022</v>
      </c>
      <c r="G3797" t="s">
        <v>1700</v>
      </c>
      <c r="H3797" t="s">
        <v>3689</v>
      </c>
      <c r="I3797">
        <v>100</v>
      </c>
      <c r="J3797">
        <v>100</v>
      </c>
      <c r="CH3797">
        <v>100</v>
      </c>
      <c r="CI3797">
        <v>100</v>
      </c>
    </row>
    <row r="3798" spans="1:91" x14ac:dyDescent="0.3">
      <c r="A3798">
        <v>416</v>
      </c>
      <c r="B3798" t="s">
        <v>392</v>
      </c>
      <c r="C3798" t="s">
        <v>198</v>
      </c>
      <c r="D3798" t="s">
        <v>54</v>
      </c>
      <c r="E3798" t="s">
        <v>24</v>
      </c>
      <c r="F3798" s="107">
        <v>46022</v>
      </c>
      <c r="G3798" t="s">
        <v>1700</v>
      </c>
      <c r="H3798" t="s">
        <v>3690</v>
      </c>
      <c r="I3798">
        <v>100</v>
      </c>
      <c r="J3798">
        <v>100</v>
      </c>
      <c r="CH3798">
        <v>100</v>
      </c>
      <c r="CI3798">
        <v>100</v>
      </c>
    </row>
    <row r="3799" spans="1:91" x14ac:dyDescent="0.3">
      <c r="A3799">
        <v>416</v>
      </c>
      <c r="B3799" t="s">
        <v>392</v>
      </c>
      <c r="C3799" t="s">
        <v>198</v>
      </c>
      <c r="D3799" t="s">
        <v>54</v>
      </c>
      <c r="E3799" t="s">
        <v>24</v>
      </c>
      <c r="F3799" s="107">
        <v>46022</v>
      </c>
      <c r="G3799" t="s">
        <v>1700</v>
      </c>
      <c r="H3799" t="s">
        <v>3691</v>
      </c>
      <c r="I3799">
        <v>100</v>
      </c>
      <c r="J3799">
        <v>100</v>
      </c>
      <c r="CH3799">
        <v>100</v>
      </c>
      <c r="CI3799">
        <v>100</v>
      </c>
    </row>
    <row r="3800" spans="1:91" x14ac:dyDescent="0.3">
      <c r="A3800">
        <v>416</v>
      </c>
      <c r="B3800" t="s">
        <v>392</v>
      </c>
      <c r="C3800" t="s">
        <v>198</v>
      </c>
      <c r="D3800" t="s">
        <v>54</v>
      </c>
      <c r="E3800" t="s">
        <v>24</v>
      </c>
      <c r="F3800" s="107">
        <v>46022</v>
      </c>
      <c r="G3800" t="s">
        <v>1700</v>
      </c>
      <c r="H3800" t="s">
        <v>3688</v>
      </c>
      <c r="I3800">
        <v>100</v>
      </c>
      <c r="J3800">
        <v>100</v>
      </c>
      <c r="CH3800">
        <v>100</v>
      </c>
      <c r="CI3800">
        <v>100</v>
      </c>
    </row>
    <row r="3801" spans="1:91" x14ac:dyDescent="0.3">
      <c r="A3801">
        <v>417</v>
      </c>
      <c r="B3801" t="s">
        <v>393</v>
      </c>
      <c r="C3801" t="s">
        <v>198</v>
      </c>
      <c r="D3801" t="s">
        <v>54</v>
      </c>
      <c r="E3801" t="s">
        <v>24</v>
      </c>
      <c r="F3801" s="107">
        <v>46022</v>
      </c>
      <c r="G3801" t="s">
        <v>1716</v>
      </c>
      <c r="H3801" t="s">
        <v>3567</v>
      </c>
      <c r="I3801">
        <v>100</v>
      </c>
      <c r="J3801">
        <v>100</v>
      </c>
      <c r="CJ3801">
        <v>100</v>
      </c>
      <c r="CK3801">
        <v>100</v>
      </c>
    </row>
    <row r="3802" spans="1:91" x14ac:dyDescent="0.3">
      <c r="A3802">
        <v>417</v>
      </c>
      <c r="B3802" t="s">
        <v>393</v>
      </c>
      <c r="C3802" t="s">
        <v>198</v>
      </c>
      <c r="D3802" t="s">
        <v>54</v>
      </c>
      <c r="E3802" t="s">
        <v>24</v>
      </c>
      <c r="F3802" s="107">
        <v>46022</v>
      </c>
      <c r="G3802" t="s">
        <v>1716</v>
      </c>
      <c r="H3802" t="s">
        <v>3569</v>
      </c>
      <c r="I3802">
        <v>100</v>
      </c>
      <c r="J3802">
        <v>100</v>
      </c>
      <c r="CJ3802">
        <v>100</v>
      </c>
      <c r="CK3802">
        <v>100</v>
      </c>
    </row>
    <row r="3803" spans="1:91" x14ac:dyDescent="0.3">
      <c r="A3803">
        <v>417</v>
      </c>
      <c r="B3803" t="s">
        <v>393</v>
      </c>
      <c r="C3803" t="s">
        <v>198</v>
      </c>
      <c r="D3803" t="s">
        <v>54</v>
      </c>
      <c r="E3803" t="s">
        <v>24</v>
      </c>
      <c r="F3803" s="107">
        <v>46022</v>
      </c>
      <c r="G3803" t="s">
        <v>1716</v>
      </c>
      <c r="H3803" t="s">
        <v>3570</v>
      </c>
      <c r="I3803">
        <v>100</v>
      </c>
      <c r="J3803">
        <v>100</v>
      </c>
      <c r="CJ3803">
        <v>100</v>
      </c>
      <c r="CK3803">
        <v>100</v>
      </c>
    </row>
    <row r="3804" spans="1:91" x14ac:dyDescent="0.3">
      <c r="A3804">
        <v>417</v>
      </c>
      <c r="B3804" t="s">
        <v>393</v>
      </c>
      <c r="C3804" t="s">
        <v>198</v>
      </c>
      <c r="D3804" t="s">
        <v>54</v>
      </c>
      <c r="E3804" t="s">
        <v>24</v>
      </c>
      <c r="F3804" s="107">
        <v>46022</v>
      </c>
      <c r="G3804" t="s">
        <v>1716</v>
      </c>
      <c r="H3804" t="s">
        <v>3571</v>
      </c>
      <c r="I3804">
        <v>100</v>
      </c>
      <c r="J3804">
        <v>100</v>
      </c>
      <c r="CJ3804">
        <v>100</v>
      </c>
      <c r="CK3804">
        <v>100</v>
      </c>
    </row>
    <row r="3805" spans="1:91" x14ac:dyDescent="0.3">
      <c r="A3805">
        <v>417</v>
      </c>
      <c r="B3805" t="s">
        <v>393</v>
      </c>
      <c r="C3805" t="s">
        <v>198</v>
      </c>
      <c r="D3805" t="s">
        <v>54</v>
      </c>
      <c r="E3805" t="s">
        <v>24</v>
      </c>
      <c r="F3805" s="107">
        <v>46022</v>
      </c>
      <c r="G3805" t="s">
        <v>1716</v>
      </c>
      <c r="H3805" t="s">
        <v>3572</v>
      </c>
      <c r="I3805">
        <v>100</v>
      </c>
      <c r="J3805">
        <v>99</v>
      </c>
      <c r="CJ3805">
        <v>99</v>
      </c>
      <c r="CK3805">
        <v>100</v>
      </c>
    </row>
    <row r="3806" spans="1:91" x14ac:dyDescent="0.3">
      <c r="A3806">
        <v>417</v>
      </c>
      <c r="B3806" t="s">
        <v>393</v>
      </c>
      <c r="C3806" t="s">
        <v>198</v>
      </c>
      <c r="D3806" t="s">
        <v>54</v>
      </c>
      <c r="E3806" t="s">
        <v>24</v>
      </c>
      <c r="F3806" s="107">
        <v>46022</v>
      </c>
      <c r="G3806" t="s">
        <v>1716</v>
      </c>
      <c r="H3806" t="s">
        <v>3568</v>
      </c>
      <c r="I3806">
        <v>100</v>
      </c>
      <c r="J3806">
        <v>88.959999084472656</v>
      </c>
      <c r="CJ3806">
        <v>88.96</v>
      </c>
      <c r="CK3806">
        <v>100</v>
      </c>
    </row>
    <row r="3807" spans="1:91" x14ac:dyDescent="0.3">
      <c r="A3807">
        <v>418</v>
      </c>
      <c r="B3807" t="s">
        <v>394</v>
      </c>
      <c r="C3807" t="s">
        <v>198</v>
      </c>
      <c r="D3807" t="s">
        <v>54</v>
      </c>
      <c r="E3807" t="s">
        <v>24</v>
      </c>
      <c r="F3807" s="107">
        <v>46022</v>
      </c>
      <c r="G3807" t="s">
        <v>1732</v>
      </c>
      <c r="H3807" t="s">
        <v>3574</v>
      </c>
      <c r="I3807">
        <v>100</v>
      </c>
      <c r="J3807">
        <v>100</v>
      </c>
      <c r="CL3807">
        <v>100</v>
      </c>
      <c r="CM3807">
        <v>100</v>
      </c>
    </row>
    <row r="3808" spans="1:91" x14ac:dyDescent="0.3">
      <c r="A3808">
        <v>418</v>
      </c>
      <c r="B3808" t="s">
        <v>394</v>
      </c>
      <c r="C3808" t="s">
        <v>198</v>
      </c>
      <c r="D3808" t="s">
        <v>54</v>
      </c>
      <c r="E3808" t="s">
        <v>24</v>
      </c>
      <c r="F3808" s="107">
        <v>46022</v>
      </c>
      <c r="G3808" t="s">
        <v>1732</v>
      </c>
      <c r="H3808" t="s">
        <v>3575</v>
      </c>
      <c r="I3808">
        <v>100</v>
      </c>
      <c r="J3808">
        <v>99.379997253417969</v>
      </c>
      <c r="CL3808">
        <v>99.38</v>
      </c>
      <c r="CM3808">
        <v>100</v>
      </c>
    </row>
    <row r="3809" spans="1:98" x14ac:dyDescent="0.3">
      <c r="A3809">
        <v>418</v>
      </c>
      <c r="B3809" t="s">
        <v>394</v>
      </c>
      <c r="C3809" t="s">
        <v>198</v>
      </c>
      <c r="D3809" t="s">
        <v>54</v>
      </c>
      <c r="E3809" t="s">
        <v>24</v>
      </c>
      <c r="F3809" s="107">
        <v>46022</v>
      </c>
      <c r="G3809" t="s">
        <v>1732</v>
      </c>
      <c r="H3809" t="s">
        <v>3576</v>
      </c>
      <c r="I3809">
        <v>100</v>
      </c>
      <c r="J3809">
        <v>97.5</v>
      </c>
      <c r="CL3809">
        <v>97.5</v>
      </c>
      <c r="CM3809">
        <v>100</v>
      </c>
    </row>
    <row r="3810" spans="1:98" x14ac:dyDescent="0.3">
      <c r="A3810">
        <v>418</v>
      </c>
      <c r="B3810" t="s">
        <v>394</v>
      </c>
      <c r="C3810" t="s">
        <v>198</v>
      </c>
      <c r="D3810" t="s">
        <v>54</v>
      </c>
      <c r="E3810" t="s">
        <v>24</v>
      </c>
      <c r="F3810" s="107">
        <v>46022</v>
      </c>
      <c r="G3810" t="s">
        <v>1732</v>
      </c>
      <c r="H3810" t="s">
        <v>3577</v>
      </c>
      <c r="I3810">
        <v>100</v>
      </c>
      <c r="J3810">
        <v>100</v>
      </c>
      <c r="CL3810">
        <v>100</v>
      </c>
      <c r="CM3810">
        <v>100</v>
      </c>
    </row>
    <row r="3811" spans="1:98" x14ac:dyDescent="0.3">
      <c r="A3811">
        <v>418</v>
      </c>
      <c r="B3811" t="s">
        <v>394</v>
      </c>
      <c r="C3811" t="s">
        <v>198</v>
      </c>
      <c r="D3811" t="s">
        <v>54</v>
      </c>
      <c r="E3811" t="s">
        <v>24</v>
      </c>
      <c r="F3811" s="107">
        <v>46022</v>
      </c>
      <c r="G3811" t="s">
        <v>1732</v>
      </c>
      <c r="H3811" t="s">
        <v>3579</v>
      </c>
      <c r="I3811">
        <v>100</v>
      </c>
      <c r="J3811">
        <v>100</v>
      </c>
      <c r="CL3811">
        <v>100</v>
      </c>
      <c r="CM3811">
        <v>100</v>
      </c>
    </row>
    <row r="3812" spans="1:98" x14ac:dyDescent="0.3">
      <c r="A3812">
        <v>418</v>
      </c>
      <c r="B3812" t="s">
        <v>394</v>
      </c>
      <c r="C3812" t="s">
        <v>198</v>
      </c>
      <c r="D3812" t="s">
        <v>54</v>
      </c>
      <c r="E3812" t="s">
        <v>24</v>
      </c>
      <c r="F3812" s="107">
        <v>46022</v>
      </c>
      <c r="G3812" t="s">
        <v>1732</v>
      </c>
      <c r="H3812" t="s">
        <v>3580</v>
      </c>
      <c r="I3812">
        <v>100</v>
      </c>
      <c r="J3812">
        <v>100</v>
      </c>
      <c r="CL3812">
        <v>100</v>
      </c>
      <c r="CM3812">
        <v>100</v>
      </c>
    </row>
    <row r="3813" spans="1:98" x14ac:dyDescent="0.3">
      <c r="A3813">
        <v>418</v>
      </c>
      <c r="B3813" t="s">
        <v>394</v>
      </c>
      <c r="C3813" t="s">
        <v>198</v>
      </c>
      <c r="D3813" t="s">
        <v>54</v>
      </c>
      <c r="E3813" t="s">
        <v>24</v>
      </c>
      <c r="F3813" s="107">
        <v>46022</v>
      </c>
      <c r="G3813" t="s">
        <v>1732</v>
      </c>
      <c r="H3813" t="s">
        <v>3581</v>
      </c>
      <c r="I3813">
        <v>100</v>
      </c>
      <c r="J3813">
        <v>100</v>
      </c>
      <c r="CL3813">
        <v>100</v>
      </c>
      <c r="CM3813">
        <v>100</v>
      </c>
    </row>
    <row r="3814" spans="1:98" x14ac:dyDescent="0.3">
      <c r="A3814">
        <v>418</v>
      </c>
      <c r="B3814" t="s">
        <v>394</v>
      </c>
      <c r="C3814" t="s">
        <v>198</v>
      </c>
      <c r="D3814" t="s">
        <v>54</v>
      </c>
      <c r="E3814" t="s">
        <v>24</v>
      </c>
      <c r="F3814" s="107">
        <v>46022</v>
      </c>
      <c r="G3814" t="s">
        <v>1732</v>
      </c>
      <c r="H3814" t="s">
        <v>3525</v>
      </c>
      <c r="I3814">
        <v>100</v>
      </c>
      <c r="J3814">
        <v>100</v>
      </c>
      <c r="CL3814">
        <v>100</v>
      </c>
      <c r="CM3814">
        <v>100</v>
      </c>
    </row>
    <row r="3815" spans="1:98" x14ac:dyDescent="0.3">
      <c r="A3815">
        <v>420</v>
      </c>
      <c r="B3815" t="s">
        <v>396</v>
      </c>
      <c r="C3815" t="s">
        <v>198</v>
      </c>
      <c r="D3815" t="s">
        <v>54</v>
      </c>
      <c r="E3815" t="s">
        <v>24</v>
      </c>
      <c r="F3815" s="107">
        <v>46022</v>
      </c>
      <c r="G3815" t="s">
        <v>1749</v>
      </c>
      <c r="H3815" t="s">
        <v>3583</v>
      </c>
      <c r="I3815">
        <v>100</v>
      </c>
      <c r="J3815">
        <v>100</v>
      </c>
      <c r="CN3815">
        <v>100</v>
      </c>
      <c r="CO3815">
        <v>100</v>
      </c>
    </row>
    <row r="3816" spans="1:98" x14ac:dyDescent="0.3">
      <c r="A3816">
        <v>420</v>
      </c>
      <c r="B3816" t="s">
        <v>396</v>
      </c>
      <c r="C3816" t="s">
        <v>198</v>
      </c>
      <c r="D3816" t="s">
        <v>54</v>
      </c>
      <c r="E3816" t="s">
        <v>24</v>
      </c>
      <c r="F3816" s="107">
        <v>46022</v>
      </c>
      <c r="G3816" t="s">
        <v>1749</v>
      </c>
      <c r="H3816" t="s">
        <v>3584</v>
      </c>
      <c r="I3816">
        <v>100</v>
      </c>
      <c r="J3816">
        <v>100</v>
      </c>
      <c r="CN3816">
        <v>100</v>
      </c>
      <c r="CO3816">
        <v>100</v>
      </c>
    </row>
    <row r="3817" spans="1:98" x14ac:dyDescent="0.3">
      <c r="A3817">
        <v>420</v>
      </c>
      <c r="B3817" t="s">
        <v>396</v>
      </c>
      <c r="C3817" t="s">
        <v>198</v>
      </c>
      <c r="D3817" t="s">
        <v>54</v>
      </c>
      <c r="E3817" t="s">
        <v>24</v>
      </c>
      <c r="F3817" s="107">
        <v>46022</v>
      </c>
      <c r="G3817" t="s">
        <v>1749</v>
      </c>
      <c r="H3817" t="s">
        <v>3585</v>
      </c>
      <c r="I3817">
        <v>100</v>
      </c>
      <c r="J3817">
        <v>100</v>
      </c>
      <c r="CN3817">
        <v>100</v>
      </c>
      <c r="CO3817">
        <v>100</v>
      </c>
    </row>
    <row r="3818" spans="1:98" x14ac:dyDescent="0.3">
      <c r="A3818">
        <v>420</v>
      </c>
      <c r="B3818" t="s">
        <v>396</v>
      </c>
      <c r="C3818" t="s">
        <v>198</v>
      </c>
      <c r="D3818" t="s">
        <v>54</v>
      </c>
      <c r="E3818" t="s">
        <v>24</v>
      </c>
      <c r="F3818" s="107">
        <v>46022</v>
      </c>
      <c r="G3818" t="s">
        <v>1749</v>
      </c>
      <c r="H3818" t="s">
        <v>3586</v>
      </c>
      <c r="I3818">
        <v>100</v>
      </c>
      <c r="J3818">
        <v>100</v>
      </c>
      <c r="CN3818">
        <v>100</v>
      </c>
      <c r="CO3818">
        <v>100</v>
      </c>
    </row>
    <row r="3819" spans="1:98" x14ac:dyDescent="0.3">
      <c r="A3819">
        <v>420</v>
      </c>
      <c r="B3819" t="s">
        <v>396</v>
      </c>
      <c r="C3819" t="s">
        <v>198</v>
      </c>
      <c r="D3819" t="s">
        <v>54</v>
      </c>
      <c r="E3819" t="s">
        <v>24</v>
      </c>
      <c r="F3819" s="107">
        <v>46022</v>
      </c>
      <c r="G3819" t="s">
        <v>1749</v>
      </c>
      <c r="H3819" t="s">
        <v>3587</v>
      </c>
      <c r="I3819">
        <v>100</v>
      </c>
      <c r="J3819">
        <v>100</v>
      </c>
      <c r="CN3819">
        <v>100</v>
      </c>
      <c r="CO3819">
        <v>100</v>
      </c>
    </row>
    <row r="3820" spans="1:98" x14ac:dyDescent="0.3">
      <c r="A3820">
        <v>420</v>
      </c>
      <c r="B3820" t="s">
        <v>396</v>
      </c>
      <c r="C3820" t="s">
        <v>198</v>
      </c>
      <c r="D3820" t="s">
        <v>54</v>
      </c>
      <c r="E3820" t="s">
        <v>24</v>
      </c>
      <c r="F3820" s="107">
        <v>46022</v>
      </c>
      <c r="G3820" t="s">
        <v>1749</v>
      </c>
      <c r="H3820" t="s">
        <v>661</v>
      </c>
      <c r="I3820">
        <v>100</v>
      </c>
      <c r="J3820">
        <v>100</v>
      </c>
      <c r="CN3820">
        <v>100</v>
      </c>
      <c r="CO3820">
        <v>100</v>
      </c>
    </row>
    <row r="3821" spans="1:98" x14ac:dyDescent="0.3">
      <c r="A3821">
        <v>432</v>
      </c>
      <c r="B3821" t="s">
        <v>409</v>
      </c>
      <c r="C3821" t="s">
        <v>72</v>
      </c>
      <c r="D3821" t="s">
        <v>54</v>
      </c>
      <c r="E3821" t="s">
        <v>24</v>
      </c>
      <c r="F3821" s="107">
        <v>46022</v>
      </c>
      <c r="G3821" t="s">
        <v>1787</v>
      </c>
      <c r="H3821" t="s">
        <v>3626</v>
      </c>
      <c r="I3821">
        <v>90</v>
      </c>
      <c r="J3821">
        <v>100</v>
      </c>
      <c r="CS3821">
        <v>7</v>
      </c>
      <c r="CT3821">
        <v>7</v>
      </c>
    </row>
    <row r="3822" spans="1:98" x14ac:dyDescent="0.3">
      <c r="A3822">
        <v>432</v>
      </c>
      <c r="B3822" t="s">
        <v>409</v>
      </c>
      <c r="C3822" t="s">
        <v>72</v>
      </c>
      <c r="D3822" t="s">
        <v>54</v>
      </c>
      <c r="E3822" t="s">
        <v>24</v>
      </c>
      <c r="F3822" s="107">
        <v>46022</v>
      </c>
      <c r="G3822" t="s">
        <v>1787</v>
      </c>
      <c r="H3822" t="s">
        <v>3627</v>
      </c>
      <c r="I3822">
        <v>90</v>
      </c>
      <c r="J3822">
        <v>100</v>
      </c>
      <c r="CS3822">
        <v>14</v>
      </c>
      <c r="CT3822">
        <v>14</v>
      </c>
    </row>
    <row r="3823" spans="1:98" x14ac:dyDescent="0.3">
      <c r="A3823">
        <v>432</v>
      </c>
      <c r="B3823" t="s">
        <v>409</v>
      </c>
      <c r="C3823" t="s">
        <v>72</v>
      </c>
      <c r="D3823" t="s">
        <v>54</v>
      </c>
      <c r="E3823" t="s">
        <v>24</v>
      </c>
      <c r="F3823" s="107">
        <v>46022</v>
      </c>
      <c r="G3823" t="s">
        <v>1787</v>
      </c>
      <c r="H3823" t="s">
        <v>3628</v>
      </c>
      <c r="I3823">
        <v>90</v>
      </c>
      <c r="J3823">
        <v>100</v>
      </c>
      <c r="CS3823">
        <v>11</v>
      </c>
      <c r="CT3823">
        <v>11</v>
      </c>
    </row>
    <row r="3824" spans="1:98" x14ac:dyDescent="0.3">
      <c r="A3824">
        <v>432</v>
      </c>
      <c r="B3824" t="s">
        <v>409</v>
      </c>
      <c r="C3824" t="s">
        <v>72</v>
      </c>
      <c r="D3824" t="s">
        <v>54</v>
      </c>
      <c r="E3824" t="s">
        <v>24</v>
      </c>
      <c r="F3824" s="107">
        <v>46022</v>
      </c>
      <c r="G3824" t="s">
        <v>1787</v>
      </c>
      <c r="H3824" t="s">
        <v>3629</v>
      </c>
      <c r="I3824">
        <v>90</v>
      </c>
      <c r="J3824">
        <v>100</v>
      </c>
      <c r="CS3824">
        <v>14</v>
      </c>
      <c r="CT3824">
        <v>14</v>
      </c>
    </row>
    <row r="3825" spans="1:132" x14ac:dyDescent="0.3">
      <c r="A3825">
        <v>432</v>
      </c>
      <c r="B3825" t="s">
        <v>409</v>
      </c>
      <c r="C3825" t="s">
        <v>72</v>
      </c>
      <c r="D3825" t="s">
        <v>54</v>
      </c>
      <c r="E3825" t="s">
        <v>24</v>
      </c>
      <c r="F3825" s="107">
        <v>46022</v>
      </c>
      <c r="G3825" t="s">
        <v>1787</v>
      </c>
      <c r="H3825" t="s">
        <v>3630</v>
      </c>
      <c r="I3825">
        <v>90</v>
      </c>
      <c r="J3825">
        <v>100</v>
      </c>
      <c r="CS3825">
        <v>4</v>
      </c>
      <c r="CT3825">
        <v>4</v>
      </c>
    </row>
    <row r="3826" spans="1:132" x14ac:dyDescent="0.3">
      <c r="A3826">
        <v>432</v>
      </c>
      <c r="B3826" t="s">
        <v>409</v>
      </c>
      <c r="C3826" t="s">
        <v>72</v>
      </c>
      <c r="D3826" t="s">
        <v>54</v>
      </c>
      <c r="E3826" t="s">
        <v>24</v>
      </c>
      <c r="F3826" s="107">
        <v>46022</v>
      </c>
      <c r="G3826" t="s">
        <v>1787</v>
      </c>
      <c r="H3826" t="s">
        <v>3631</v>
      </c>
      <c r="I3826">
        <v>90</v>
      </c>
      <c r="J3826">
        <v>100</v>
      </c>
      <c r="CS3826">
        <v>2</v>
      </c>
      <c r="CT3826">
        <v>2</v>
      </c>
    </row>
    <row r="3827" spans="1:132" x14ac:dyDescent="0.3">
      <c r="A3827">
        <v>432</v>
      </c>
      <c r="B3827" t="s">
        <v>409</v>
      </c>
      <c r="C3827" t="s">
        <v>72</v>
      </c>
      <c r="D3827" t="s">
        <v>54</v>
      </c>
      <c r="E3827" t="s">
        <v>24</v>
      </c>
      <c r="F3827" s="107">
        <v>46022</v>
      </c>
      <c r="G3827" t="s">
        <v>1787</v>
      </c>
      <c r="H3827" t="s">
        <v>3632</v>
      </c>
      <c r="I3827">
        <v>90</v>
      </c>
      <c r="J3827">
        <v>100</v>
      </c>
      <c r="CS3827">
        <v>5</v>
      </c>
      <c r="CT3827">
        <v>5</v>
      </c>
    </row>
    <row r="3828" spans="1:132" x14ac:dyDescent="0.3">
      <c r="A3828">
        <v>432</v>
      </c>
      <c r="B3828" t="s">
        <v>409</v>
      </c>
      <c r="C3828" t="s">
        <v>72</v>
      </c>
      <c r="D3828" t="s">
        <v>54</v>
      </c>
      <c r="E3828" t="s">
        <v>24</v>
      </c>
      <c r="F3828" s="107">
        <v>46022</v>
      </c>
      <c r="G3828" t="s">
        <v>1787</v>
      </c>
      <c r="H3828" t="s">
        <v>3633</v>
      </c>
      <c r="I3828">
        <v>90</v>
      </c>
      <c r="J3828">
        <v>100</v>
      </c>
      <c r="CS3828">
        <v>15</v>
      </c>
      <c r="CT3828">
        <v>15</v>
      </c>
    </row>
    <row r="3829" spans="1:132" x14ac:dyDescent="0.3">
      <c r="A3829">
        <v>432</v>
      </c>
      <c r="B3829" t="s">
        <v>409</v>
      </c>
      <c r="C3829" t="s">
        <v>72</v>
      </c>
      <c r="D3829" t="s">
        <v>54</v>
      </c>
      <c r="E3829" t="s">
        <v>24</v>
      </c>
      <c r="F3829" s="107">
        <v>46022</v>
      </c>
      <c r="G3829" t="s">
        <v>1787</v>
      </c>
      <c r="H3829" t="s">
        <v>3625</v>
      </c>
      <c r="I3829">
        <v>90</v>
      </c>
      <c r="J3829">
        <v>100</v>
      </c>
      <c r="CS3829">
        <v>15</v>
      </c>
      <c r="CT3829">
        <v>15</v>
      </c>
    </row>
    <row r="3830" spans="1:132" x14ac:dyDescent="0.3">
      <c r="A3830">
        <v>456</v>
      </c>
      <c r="B3830" t="s">
        <v>429</v>
      </c>
      <c r="C3830" t="s">
        <v>403</v>
      </c>
      <c r="D3830" t="s">
        <v>54</v>
      </c>
      <c r="E3830" t="s">
        <v>24</v>
      </c>
      <c r="F3830" s="107">
        <v>46022</v>
      </c>
      <c r="G3830" t="s">
        <v>1926</v>
      </c>
      <c r="H3830" t="s">
        <v>3508</v>
      </c>
      <c r="I3830">
        <v>100</v>
      </c>
      <c r="J3830">
        <v>106.6699981689453</v>
      </c>
      <c r="DY3830">
        <v>60</v>
      </c>
      <c r="DZ3830">
        <v>64</v>
      </c>
    </row>
    <row r="3831" spans="1:132" x14ac:dyDescent="0.3">
      <c r="A3831">
        <v>456</v>
      </c>
      <c r="B3831" t="s">
        <v>429</v>
      </c>
      <c r="C3831" t="s">
        <v>403</v>
      </c>
      <c r="D3831" t="s">
        <v>54</v>
      </c>
      <c r="E3831" t="s">
        <v>24</v>
      </c>
      <c r="F3831" s="107">
        <v>46022</v>
      </c>
      <c r="G3831" t="s">
        <v>1926</v>
      </c>
      <c r="H3831" t="s">
        <v>3509</v>
      </c>
      <c r="I3831">
        <v>100</v>
      </c>
      <c r="J3831">
        <v>153.33000183105469</v>
      </c>
      <c r="DY3831">
        <v>15</v>
      </c>
      <c r="DZ3831">
        <v>23</v>
      </c>
    </row>
    <row r="3832" spans="1:132" x14ac:dyDescent="0.3">
      <c r="A3832">
        <v>456</v>
      </c>
      <c r="B3832" t="s">
        <v>429</v>
      </c>
      <c r="C3832" t="s">
        <v>403</v>
      </c>
      <c r="D3832" t="s">
        <v>54</v>
      </c>
      <c r="E3832" t="s">
        <v>24</v>
      </c>
      <c r="F3832" s="107">
        <v>46022</v>
      </c>
      <c r="G3832" t="s">
        <v>1926</v>
      </c>
      <c r="H3832" t="s">
        <v>3781</v>
      </c>
      <c r="I3832">
        <v>100</v>
      </c>
      <c r="J3832">
        <v>109.0899963378906</v>
      </c>
      <c r="DY3832">
        <v>22</v>
      </c>
      <c r="DZ3832">
        <v>24</v>
      </c>
    </row>
    <row r="3833" spans="1:132" x14ac:dyDescent="0.3">
      <c r="A3833">
        <v>457</v>
      </c>
      <c r="B3833" t="s">
        <v>430</v>
      </c>
      <c r="C3833" t="s">
        <v>403</v>
      </c>
      <c r="D3833" t="s">
        <v>54</v>
      </c>
      <c r="E3833" t="s">
        <v>24</v>
      </c>
      <c r="F3833" s="107">
        <v>46022</v>
      </c>
      <c r="G3833" t="s">
        <v>1948</v>
      </c>
      <c r="H3833" t="s">
        <v>3508</v>
      </c>
      <c r="I3833">
        <v>100</v>
      </c>
      <c r="J3833">
        <v>50</v>
      </c>
      <c r="EA3833">
        <v>2</v>
      </c>
      <c r="EB3833">
        <v>1</v>
      </c>
    </row>
    <row r="3834" spans="1:132" x14ac:dyDescent="0.3">
      <c r="A3834">
        <v>457</v>
      </c>
      <c r="B3834" t="s">
        <v>430</v>
      </c>
      <c r="C3834" t="s">
        <v>403</v>
      </c>
      <c r="D3834" t="s">
        <v>54</v>
      </c>
      <c r="E3834" t="s">
        <v>24</v>
      </c>
      <c r="F3834" s="107">
        <v>46022</v>
      </c>
      <c r="G3834" t="s">
        <v>1948</v>
      </c>
      <c r="H3834" t="s">
        <v>3509</v>
      </c>
      <c r="I3834">
        <v>100</v>
      </c>
      <c r="J3834">
        <v>100</v>
      </c>
      <c r="EA3834">
        <v>2</v>
      </c>
      <c r="EB3834">
        <v>2</v>
      </c>
    </row>
    <row r="3835" spans="1:132" x14ac:dyDescent="0.3">
      <c r="A3835">
        <v>457</v>
      </c>
      <c r="B3835" t="s">
        <v>430</v>
      </c>
      <c r="C3835" t="s">
        <v>403</v>
      </c>
      <c r="D3835" t="s">
        <v>54</v>
      </c>
      <c r="E3835" t="s">
        <v>24</v>
      </c>
      <c r="F3835" s="107">
        <v>46022</v>
      </c>
      <c r="G3835" t="s">
        <v>1948</v>
      </c>
      <c r="H3835" t="s">
        <v>3781</v>
      </c>
      <c r="I3835">
        <v>100</v>
      </c>
      <c r="J3835">
        <v>100</v>
      </c>
      <c r="EA3835">
        <v>2</v>
      </c>
      <c r="EB3835">
        <v>2</v>
      </c>
    </row>
    <row r="3836" spans="1:132" x14ac:dyDescent="0.3">
      <c r="A3836">
        <v>469</v>
      </c>
      <c r="B3836" t="s">
        <v>395</v>
      </c>
      <c r="C3836" t="s">
        <v>198</v>
      </c>
      <c r="D3836" t="s">
        <v>54</v>
      </c>
      <c r="E3836" t="s">
        <v>24</v>
      </c>
      <c r="F3836" s="107">
        <v>46022</v>
      </c>
      <c r="G3836" t="s">
        <v>1969</v>
      </c>
      <c r="H3836" t="s">
        <v>3700</v>
      </c>
      <c r="I3836">
        <v>100</v>
      </c>
      <c r="J3836">
        <v>100</v>
      </c>
      <c r="DF3836">
        <v>100</v>
      </c>
      <c r="DG3836">
        <v>100</v>
      </c>
    </row>
    <row r="3837" spans="1:132" x14ac:dyDescent="0.3">
      <c r="A3837">
        <v>469</v>
      </c>
      <c r="B3837" t="s">
        <v>395</v>
      </c>
      <c r="C3837" t="s">
        <v>198</v>
      </c>
      <c r="D3837" t="s">
        <v>54</v>
      </c>
      <c r="E3837" t="s">
        <v>24</v>
      </c>
      <c r="F3837" s="107">
        <v>46022</v>
      </c>
      <c r="G3837" t="s">
        <v>1969</v>
      </c>
      <c r="H3837" t="s">
        <v>3705</v>
      </c>
      <c r="I3837">
        <v>100</v>
      </c>
      <c r="J3837">
        <v>100</v>
      </c>
      <c r="DF3837">
        <v>100</v>
      </c>
      <c r="DG3837">
        <v>100</v>
      </c>
    </row>
    <row r="3838" spans="1:132" x14ac:dyDescent="0.3">
      <c r="A3838">
        <v>469</v>
      </c>
      <c r="B3838" t="s">
        <v>395</v>
      </c>
      <c r="C3838" t="s">
        <v>198</v>
      </c>
      <c r="D3838" t="s">
        <v>54</v>
      </c>
      <c r="E3838" t="s">
        <v>24</v>
      </c>
      <c r="F3838" s="107">
        <v>46022</v>
      </c>
      <c r="G3838" t="s">
        <v>1969</v>
      </c>
      <c r="H3838" t="s">
        <v>3702</v>
      </c>
      <c r="I3838">
        <v>100</v>
      </c>
      <c r="J3838">
        <v>100</v>
      </c>
      <c r="DF3838">
        <v>100</v>
      </c>
      <c r="DG3838">
        <v>100</v>
      </c>
    </row>
    <row r="3839" spans="1:132" x14ac:dyDescent="0.3">
      <c r="A3839">
        <v>469</v>
      </c>
      <c r="B3839" t="s">
        <v>395</v>
      </c>
      <c r="C3839" t="s">
        <v>198</v>
      </c>
      <c r="D3839" t="s">
        <v>54</v>
      </c>
      <c r="E3839" t="s">
        <v>24</v>
      </c>
      <c r="F3839" s="107">
        <v>46022</v>
      </c>
      <c r="G3839" t="s">
        <v>1969</v>
      </c>
      <c r="H3839" t="s">
        <v>3697</v>
      </c>
      <c r="I3839">
        <v>100</v>
      </c>
      <c r="J3839">
        <v>100</v>
      </c>
      <c r="DF3839">
        <v>100</v>
      </c>
      <c r="DG3839">
        <v>100</v>
      </c>
    </row>
    <row r="3840" spans="1:132" x14ac:dyDescent="0.3">
      <c r="A3840">
        <v>469</v>
      </c>
      <c r="B3840" t="s">
        <v>395</v>
      </c>
      <c r="C3840" t="s">
        <v>198</v>
      </c>
      <c r="D3840" t="s">
        <v>54</v>
      </c>
      <c r="E3840" t="s">
        <v>24</v>
      </c>
      <c r="F3840" s="107">
        <v>46022</v>
      </c>
      <c r="G3840" t="s">
        <v>1969</v>
      </c>
      <c r="H3840" t="s">
        <v>3704</v>
      </c>
      <c r="I3840">
        <v>100</v>
      </c>
      <c r="J3840">
        <v>100</v>
      </c>
      <c r="DF3840">
        <v>100</v>
      </c>
      <c r="DG3840">
        <v>100</v>
      </c>
    </row>
    <row r="3841" spans="1:143" x14ac:dyDescent="0.3">
      <c r="A3841">
        <v>469</v>
      </c>
      <c r="B3841" t="s">
        <v>395</v>
      </c>
      <c r="C3841" t="s">
        <v>198</v>
      </c>
      <c r="D3841" t="s">
        <v>54</v>
      </c>
      <c r="E3841" t="s">
        <v>24</v>
      </c>
      <c r="F3841" s="107">
        <v>46022</v>
      </c>
      <c r="G3841" t="s">
        <v>1969</v>
      </c>
      <c r="H3841" t="s">
        <v>3701</v>
      </c>
      <c r="I3841">
        <v>100</v>
      </c>
      <c r="J3841">
        <v>100</v>
      </c>
      <c r="DF3841">
        <v>100</v>
      </c>
      <c r="DG3841">
        <v>100</v>
      </c>
    </row>
    <row r="3842" spans="1:143" x14ac:dyDescent="0.3">
      <c r="A3842">
        <v>469</v>
      </c>
      <c r="B3842" t="s">
        <v>395</v>
      </c>
      <c r="C3842" t="s">
        <v>198</v>
      </c>
      <c r="D3842" t="s">
        <v>54</v>
      </c>
      <c r="E3842" t="s">
        <v>24</v>
      </c>
      <c r="F3842" s="107">
        <v>46022</v>
      </c>
      <c r="G3842" t="s">
        <v>1969</v>
      </c>
      <c r="H3842" t="s">
        <v>3699</v>
      </c>
      <c r="I3842">
        <v>100</v>
      </c>
      <c r="J3842">
        <v>93</v>
      </c>
      <c r="DF3842">
        <v>93</v>
      </c>
      <c r="DG3842">
        <v>100</v>
      </c>
    </row>
    <row r="3843" spans="1:143" x14ac:dyDescent="0.3">
      <c r="A3843">
        <v>469</v>
      </c>
      <c r="B3843" t="s">
        <v>395</v>
      </c>
      <c r="C3843" t="s">
        <v>198</v>
      </c>
      <c r="D3843" t="s">
        <v>54</v>
      </c>
      <c r="E3843" t="s">
        <v>24</v>
      </c>
      <c r="F3843" s="107">
        <v>46022</v>
      </c>
      <c r="G3843" t="s">
        <v>1969</v>
      </c>
      <c r="H3843" t="s">
        <v>3703</v>
      </c>
      <c r="I3843">
        <v>100</v>
      </c>
      <c r="J3843">
        <v>100</v>
      </c>
      <c r="DF3843">
        <v>100</v>
      </c>
      <c r="DG3843">
        <v>100</v>
      </c>
    </row>
    <row r="3844" spans="1:143" x14ac:dyDescent="0.3">
      <c r="A3844">
        <v>470</v>
      </c>
      <c r="B3844" t="s">
        <v>441</v>
      </c>
      <c r="C3844" t="s">
        <v>198</v>
      </c>
      <c r="D3844" t="s">
        <v>54</v>
      </c>
      <c r="E3844" t="s">
        <v>24</v>
      </c>
      <c r="F3844" s="107">
        <v>46022</v>
      </c>
      <c r="G3844" t="s">
        <v>1987</v>
      </c>
      <c r="H3844" t="s">
        <v>3709</v>
      </c>
      <c r="I3844">
        <v>100</v>
      </c>
      <c r="J3844">
        <v>100</v>
      </c>
      <c r="DH3844">
        <v>100</v>
      </c>
      <c r="DI3844">
        <v>100</v>
      </c>
    </row>
    <row r="3845" spans="1:143" x14ac:dyDescent="0.3">
      <c r="A3845">
        <v>470</v>
      </c>
      <c r="B3845" t="s">
        <v>441</v>
      </c>
      <c r="C3845" t="s">
        <v>198</v>
      </c>
      <c r="D3845" t="s">
        <v>54</v>
      </c>
      <c r="E3845" t="s">
        <v>24</v>
      </c>
      <c r="F3845" s="107">
        <v>46022</v>
      </c>
      <c r="G3845" t="s">
        <v>1987</v>
      </c>
      <c r="H3845" t="s">
        <v>3711</v>
      </c>
      <c r="I3845">
        <v>100</v>
      </c>
      <c r="J3845">
        <v>100</v>
      </c>
      <c r="DH3845">
        <v>100</v>
      </c>
      <c r="DI3845">
        <v>100</v>
      </c>
    </row>
    <row r="3846" spans="1:143" x14ac:dyDescent="0.3">
      <c r="A3846">
        <v>470</v>
      </c>
      <c r="B3846" t="s">
        <v>441</v>
      </c>
      <c r="C3846" t="s">
        <v>198</v>
      </c>
      <c r="D3846" t="s">
        <v>54</v>
      </c>
      <c r="E3846" t="s">
        <v>24</v>
      </c>
      <c r="F3846" s="107">
        <v>46022</v>
      </c>
      <c r="G3846" t="s">
        <v>1987</v>
      </c>
      <c r="H3846" t="s">
        <v>3708</v>
      </c>
      <c r="I3846">
        <v>100</v>
      </c>
      <c r="J3846">
        <v>100</v>
      </c>
      <c r="DH3846">
        <v>100</v>
      </c>
      <c r="DI3846">
        <v>100</v>
      </c>
    </row>
    <row r="3847" spans="1:143" x14ac:dyDescent="0.3">
      <c r="A3847">
        <v>470</v>
      </c>
      <c r="B3847" t="s">
        <v>441</v>
      </c>
      <c r="C3847" t="s">
        <v>198</v>
      </c>
      <c r="D3847" t="s">
        <v>54</v>
      </c>
      <c r="E3847" t="s">
        <v>24</v>
      </c>
      <c r="F3847" s="107">
        <v>46022</v>
      </c>
      <c r="G3847" t="s">
        <v>1987</v>
      </c>
      <c r="H3847" t="s">
        <v>3707</v>
      </c>
      <c r="I3847">
        <v>100</v>
      </c>
      <c r="J3847">
        <v>100</v>
      </c>
      <c r="DH3847">
        <v>100</v>
      </c>
      <c r="DI3847">
        <v>100</v>
      </c>
    </row>
    <row r="3848" spans="1:143" x14ac:dyDescent="0.3">
      <c r="A3848">
        <v>470</v>
      </c>
      <c r="B3848" t="s">
        <v>441</v>
      </c>
      <c r="C3848" t="s">
        <v>198</v>
      </c>
      <c r="D3848" t="s">
        <v>54</v>
      </c>
      <c r="E3848" t="s">
        <v>24</v>
      </c>
      <c r="F3848" s="107">
        <v>46022</v>
      </c>
      <c r="G3848" t="s">
        <v>1987</v>
      </c>
      <c r="H3848" t="s">
        <v>3710</v>
      </c>
      <c r="I3848">
        <v>100</v>
      </c>
      <c r="J3848">
        <v>100</v>
      </c>
      <c r="DH3848">
        <v>100</v>
      </c>
      <c r="DI3848">
        <v>100</v>
      </c>
    </row>
    <row r="3849" spans="1:143" x14ac:dyDescent="0.3">
      <c r="A3849">
        <v>471</v>
      </c>
      <c r="B3849" t="s">
        <v>442</v>
      </c>
      <c r="C3849" t="s">
        <v>198</v>
      </c>
      <c r="D3849" t="s">
        <v>54</v>
      </c>
      <c r="E3849" t="s">
        <v>24</v>
      </c>
      <c r="F3849" s="107">
        <v>46022</v>
      </c>
      <c r="G3849" t="s">
        <v>2006</v>
      </c>
      <c r="H3849" t="s">
        <v>3715</v>
      </c>
      <c r="I3849">
        <v>100</v>
      </c>
      <c r="J3849">
        <v>99</v>
      </c>
      <c r="DJ3849">
        <v>99</v>
      </c>
      <c r="DK3849">
        <v>100</v>
      </c>
    </row>
    <row r="3850" spans="1:143" x14ac:dyDescent="0.3">
      <c r="A3850">
        <v>471</v>
      </c>
      <c r="B3850" t="s">
        <v>442</v>
      </c>
      <c r="C3850" t="s">
        <v>198</v>
      </c>
      <c r="D3850" t="s">
        <v>54</v>
      </c>
      <c r="E3850" t="s">
        <v>24</v>
      </c>
      <c r="F3850" s="107">
        <v>46022</v>
      </c>
      <c r="G3850" t="s">
        <v>2006</v>
      </c>
      <c r="H3850" t="s">
        <v>3713</v>
      </c>
      <c r="I3850">
        <v>100</v>
      </c>
      <c r="J3850">
        <v>100</v>
      </c>
      <c r="DJ3850">
        <v>100</v>
      </c>
      <c r="DK3850">
        <v>100</v>
      </c>
    </row>
    <row r="3851" spans="1:143" x14ac:dyDescent="0.3">
      <c r="A3851">
        <v>471</v>
      </c>
      <c r="B3851" t="s">
        <v>442</v>
      </c>
      <c r="C3851" t="s">
        <v>198</v>
      </c>
      <c r="D3851" t="s">
        <v>54</v>
      </c>
      <c r="E3851" t="s">
        <v>24</v>
      </c>
      <c r="F3851" s="107">
        <v>46022</v>
      </c>
      <c r="G3851" t="s">
        <v>2006</v>
      </c>
      <c r="H3851" t="s">
        <v>3718</v>
      </c>
      <c r="I3851">
        <v>100</v>
      </c>
      <c r="J3851">
        <v>100</v>
      </c>
      <c r="DJ3851">
        <v>100</v>
      </c>
      <c r="DK3851">
        <v>100</v>
      </c>
    </row>
    <row r="3852" spans="1:143" x14ac:dyDescent="0.3">
      <c r="A3852">
        <v>471</v>
      </c>
      <c r="B3852" t="s">
        <v>442</v>
      </c>
      <c r="C3852" t="s">
        <v>198</v>
      </c>
      <c r="D3852" t="s">
        <v>54</v>
      </c>
      <c r="E3852" t="s">
        <v>24</v>
      </c>
      <c r="F3852" s="107">
        <v>46022</v>
      </c>
      <c r="G3852" t="s">
        <v>2006</v>
      </c>
      <c r="H3852" t="s">
        <v>3716</v>
      </c>
      <c r="I3852">
        <v>100</v>
      </c>
      <c r="J3852">
        <v>100</v>
      </c>
      <c r="DJ3852">
        <v>100</v>
      </c>
      <c r="DK3852">
        <v>100</v>
      </c>
    </row>
    <row r="3853" spans="1:143" x14ac:dyDescent="0.3">
      <c r="A3853">
        <v>471</v>
      </c>
      <c r="B3853" t="s">
        <v>442</v>
      </c>
      <c r="C3853" t="s">
        <v>198</v>
      </c>
      <c r="D3853" t="s">
        <v>54</v>
      </c>
      <c r="E3853" t="s">
        <v>24</v>
      </c>
      <c r="F3853" s="107">
        <v>46022</v>
      </c>
      <c r="G3853" t="s">
        <v>2006</v>
      </c>
      <c r="H3853" t="s">
        <v>3717</v>
      </c>
      <c r="I3853">
        <v>100</v>
      </c>
      <c r="J3853">
        <v>100</v>
      </c>
      <c r="DJ3853">
        <v>100</v>
      </c>
      <c r="DK3853">
        <v>100</v>
      </c>
    </row>
    <row r="3854" spans="1:143" x14ac:dyDescent="0.3">
      <c r="A3854">
        <v>471</v>
      </c>
      <c r="B3854" t="s">
        <v>442</v>
      </c>
      <c r="C3854" t="s">
        <v>198</v>
      </c>
      <c r="D3854" t="s">
        <v>54</v>
      </c>
      <c r="E3854" t="s">
        <v>24</v>
      </c>
      <c r="F3854" s="107">
        <v>46022</v>
      </c>
      <c r="G3854" t="s">
        <v>2006</v>
      </c>
      <c r="H3854" t="s">
        <v>3714</v>
      </c>
      <c r="I3854">
        <v>100</v>
      </c>
      <c r="J3854">
        <v>100</v>
      </c>
      <c r="DJ3854">
        <v>100</v>
      </c>
      <c r="DK3854">
        <v>100</v>
      </c>
    </row>
    <row r="3855" spans="1:143" x14ac:dyDescent="0.3">
      <c r="A3855">
        <v>471</v>
      </c>
      <c r="B3855" t="s">
        <v>442</v>
      </c>
      <c r="C3855" t="s">
        <v>198</v>
      </c>
      <c r="D3855" t="s">
        <v>54</v>
      </c>
      <c r="E3855" t="s">
        <v>24</v>
      </c>
      <c r="F3855" s="107">
        <v>46022</v>
      </c>
      <c r="G3855" t="s">
        <v>2006</v>
      </c>
      <c r="H3855" t="s">
        <v>3719</v>
      </c>
      <c r="I3855">
        <v>100</v>
      </c>
      <c r="J3855">
        <v>100</v>
      </c>
      <c r="DJ3855">
        <v>100</v>
      </c>
      <c r="DK3855">
        <v>100</v>
      </c>
    </row>
    <row r="3856" spans="1:143" x14ac:dyDescent="0.3">
      <c r="A3856">
        <v>510</v>
      </c>
      <c r="B3856" t="s">
        <v>2286</v>
      </c>
      <c r="C3856" t="s">
        <v>249</v>
      </c>
      <c r="D3856" t="s">
        <v>54</v>
      </c>
      <c r="E3856" t="s">
        <v>24</v>
      </c>
      <c r="F3856" s="107">
        <v>46022</v>
      </c>
      <c r="G3856" t="s">
        <v>2309</v>
      </c>
      <c r="H3856" t="s">
        <v>3892</v>
      </c>
      <c r="J3856">
        <v>0</v>
      </c>
      <c r="EL3856">
        <v>0</v>
      </c>
      <c r="EM3856">
        <v>140</v>
      </c>
    </row>
    <row r="3857" spans="1:167" x14ac:dyDescent="0.3">
      <c r="A3857">
        <v>511</v>
      </c>
      <c r="B3857" t="s">
        <v>2310</v>
      </c>
      <c r="C3857" t="s">
        <v>249</v>
      </c>
      <c r="D3857" t="s">
        <v>54</v>
      </c>
      <c r="E3857" t="s">
        <v>24</v>
      </c>
      <c r="F3857" s="107">
        <v>46022</v>
      </c>
      <c r="G3857" t="s">
        <v>2334</v>
      </c>
      <c r="H3857" t="s">
        <v>3893</v>
      </c>
      <c r="J3857">
        <v>74.290000915527344</v>
      </c>
      <c r="EN3857">
        <v>26</v>
      </c>
      <c r="EO3857">
        <v>35</v>
      </c>
    </row>
    <row r="3858" spans="1:167" x14ac:dyDescent="0.3">
      <c r="A3858">
        <v>511</v>
      </c>
      <c r="B3858" t="s">
        <v>2310</v>
      </c>
      <c r="C3858" t="s">
        <v>249</v>
      </c>
      <c r="D3858" t="s">
        <v>54</v>
      </c>
      <c r="E3858" t="s">
        <v>24</v>
      </c>
      <c r="F3858" s="107">
        <v>46022</v>
      </c>
      <c r="G3858" t="s">
        <v>2334</v>
      </c>
      <c r="H3858" t="s">
        <v>3894</v>
      </c>
      <c r="J3858">
        <v>100</v>
      </c>
      <c r="EN3858">
        <v>11</v>
      </c>
      <c r="EO3858">
        <v>11</v>
      </c>
    </row>
    <row r="3859" spans="1:167" x14ac:dyDescent="0.3">
      <c r="A3859">
        <v>511</v>
      </c>
      <c r="B3859" t="s">
        <v>2310</v>
      </c>
      <c r="C3859" t="s">
        <v>249</v>
      </c>
      <c r="D3859" t="s">
        <v>54</v>
      </c>
      <c r="E3859" t="s">
        <v>24</v>
      </c>
      <c r="F3859" s="107">
        <v>46022</v>
      </c>
      <c r="G3859" t="s">
        <v>2334</v>
      </c>
      <c r="H3859" t="s">
        <v>3895</v>
      </c>
      <c r="J3859">
        <v>100</v>
      </c>
      <c r="EN3859">
        <v>24</v>
      </c>
      <c r="EO3859">
        <v>24</v>
      </c>
    </row>
    <row r="3860" spans="1:167" x14ac:dyDescent="0.3">
      <c r="A3860">
        <v>511</v>
      </c>
      <c r="B3860" t="s">
        <v>2310</v>
      </c>
      <c r="C3860" t="s">
        <v>249</v>
      </c>
      <c r="D3860" t="s">
        <v>54</v>
      </c>
      <c r="E3860" t="s">
        <v>24</v>
      </c>
      <c r="F3860" s="107">
        <v>46022</v>
      </c>
      <c r="G3860" t="s">
        <v>2334</v>
      </c>
      <c r="H3860" t="s">
        <v>3896</v>
      </c>
      <c r="J3860">
        <v>93.330001831054688</v>
      </c>
      <c r="EN3860">
        <v>14</v>
      </c>
      <c r="EO3860">
        <v>15</v>
      </c>
    </row>
    <row r="3861" spans="1:167" x14ac:dyDescent="0.3">
      <c r="A3861">
        <v>511</v>
      </c>
      <c r="B3861" t="s">
        <v>2310</v>
      </c>
      <c r="C3861" t="s">
        <v>249</v>
      </c>
      <c r="D3861" t="s">
        <v>54</v>
      </c>
      <c r="E3861" t="s">
        <v>24</v>
      </c>
      <c r="F3861" s="107">
        <v>46022</v>
      </c>
      <c r="G3861" t="s">
        <v>2334</v>
      </c>
      <c r="H3861" t="s">
        <v>3897</v>
      </c>
      <c r="J3861">
        <v>100</v>
      </c>
      <c r="EN3861">
        <v>8</v>
      </c>
      <c r="EO3861">
        <v>8</v>
      </c>
    </row>
    <row r="3862" spans="1:167" x14ac:dyDescent="0.3">
      <c r="A3862">
        <v>511</v>
      </c>
      <c r="B3862" t="s">
        <v>2310</v>
      </c>
      <c r="C3862" t="s">
        <v>249</v>
      </c>
      <c r="D3862" t="s">
        <v>54</v>
      </c>
      <c r="E3862" t="s">
        <v>24</v>
      </c>
      <c r="F3862" s="107">
        <v>46022</v>
      </c>
      <c r="G3862" t="s">
        <v>2334</v>
      </c>
      <c r="H3862" t="s">
        <v>3898</v>
      </c>
      <c r="J3862">
        <v>81.660003662109375</v>
      </c>
      <c r="EN3862">
        <v>138</v>
      </c>
      <c r="EO3862">
        <v>169</v>
      </c>
    </row>
    <row r="3863" spans="1:167" x14ac:dyDescent="0.3">
      <c r="A3863">
        <v>511</v>
      </c>
      <c r="B3863" t="s">
        <v>2310</v>
      </c>
      <c r="C3863" t="s">
        <v>249</v>
      </c>
      <c r="D3863" t="s">
        <v>54</v>
      </c>
      <c r="E3863" t="s">
        <v>24</v>
      </c>
      <c r="F3863" s="107">
        <v>46022</v>
      </c>
      <c r="G3863" t="s">
        <v>2334</v>
      </c>
      <c r="H3863" t="s">
        <v>3899</v>
      </c>
      <c r="J3863">
        <v>100</v>
      </c>
      <c r="EN3863">
        <v>7</v>
      </c>
      <c r="EO3863">
        <v>7</v>
      </c>
    </row>
    <row r="3864" spans="1:167" x14ac:dyDescent="0.3">
      <c r="A3864">
        <v>529</v>
      </c>
      <c r="B3864" t="s">
        <v>2395</v>
      </c>
      <c r="C3864" t="s">
        <v>95</v>
      </c>
      <c r="D3864" t="s">
        <v>54</v>
      </c>
      <c r="E3864" t="s">
        <v>24</v>
      </c>
      <c r="F3864" s="107">
        <v>46022</v>
      </c>
      <c r="G3864" t="s">
        <v>2416</v>
      </c>
      <c r="H3864" t="s">
        <v>3502</v>
      </c>
      <c r="I3864">
        <v>90</v>
      </c>
      <c r="J3864">
        <v>96</v>
      </c>
      <c r="FJ3864">
        <v>50</v>
      </c>
      <c r="FK3864">
        <v>48</v>
      </c>
    </row>
    <row r="3865" spans="1:167" x14ac:dyDescent="0.3">
      <c r="A3865">
        <v>529</v>
      </c>
      <c r="B3865" t="s">
        <v>2395</v>
      </c>
      <c r="C3865" t="s">
        <v>95</v>
      </c>
      <c r="D3865" t="s">
        <v>54</v>
      </c>
      <c r="E3865" t="s">
        <v>24</v>
      </c>
      <c r="F3865" s="107">
        <v>46022</v>
      </c>
      <c r="G3865" t="s">
        <v>2416</v>
      </c>
      <c r="H3865" t="s">
        <v>3503</v>
      </c>
      <c r="I3865">
        <v>90</v>
      </c>
      <c r="J3865">
        <v>98.980003356933594</v>
      </c>
      <c r="FJ3865">
        <v>98</v>
      </c>
      <c r="FK3865">
        <v>97</v>
      </c>
    </row>
    <row r="3866" spans="1:167" x14ac:dyDescent="0.3">
      <c r="A3866">
        <v>216</v>
      </c>
      <c r="B3866" t="s">
        <v>155</v>
      </c>
      <c r="C3866" t="s">
        <v>98</v>
      </c>
      <c r="D3866" t="s">
        <v>73</v>
      </c>
      <c r="E3866" t="s">
        <v>24</v>
      </c>
      <c r="F3866" s="107">
        <v>46022</v>
      </c>
      <c r="G3866" t="s">
        <v>1092</v>
      </c>
      <c r="H3866" t="s">
        <v>3421</v>
      </c>
      <c r="I3866">
        <v>100</v>
      </c>
      <c r="J3866">
        <v>100</v>
      </c>
      <c r="AE3866">
        <v>9001.27</v>
      </c>
      <c r="AF3866">
        <v>9001.27</v>
      </c>
    </row>
    <row r="3867" spans="1:167" x14ac:dyDescent="0.3">
      <c r="A3867">
        <v>216</v>
      </c>
      <c r="B3867" t="s">
        <v>155</v>
      </c>
      <c r="C3867" t="s">
        <v>98</v>
      </c>
      <c r="D3867" t="s">
        <v>73</v>
      </c>
      <c r="E3867" t="s">
        <v>24</v>
      </c>
      <c r="F3867" s="107">
        <v>46022</v>
      </c>
      <c r="G3867" t="s">
        <v>1092</v>
      </c>
      <c r="H3867" t="s">
        <v>3423</v>
      </c>
      <c r="I3867">
        <v>100</v>
      </c>
      <c r="J3867">
        <v>100</v>
      </c>
      <c r="AE3867">
        <v>271.68</v>
      </c>
      <c r="AF3867">
        <v>271.68</v>
      </c>
    </row>
    <row r="3868" spans="1:167" x14ac:dyDescent="0.3">
      <c r="A3868">
        <v>216</v>
      </c>
      <c r="B3868" t="s">
        <v>155</v>
      </c>
      <c r="C3868" t="s">
        <v>98</v>
      </c>
      <c r="D3868" t="s">
        <v>73</v>
      </c>
      <c r="E3868" t="s">
        <v>24</v>
      </c>
      <c r="F3868" s="107">
        <v>46022</v>
      </c>
      <c r="G3868" t="s">
        <v>1092</v>
      </c>
      <c r="H3868" t="s">
        <v>3426</v>
      </c>
      <c r="I3868">
        <v>100</v>
      </c>
      <c r="J3868">
        <v>0</v>
      </c>
      <c r="AE3868">
        <v>0</v>
      </c>
      <c r="AF3868">
        <v>0</v>
      </c>
    </row>
    <row r="3869" spans="1:167" x14ac:dyDescent="0.3">
      <c r="A3869">
        <v>216</v>
      </c>
      <c r="B3869" t="s">
        <v>155</v>
      </c>
      <c r="C3869" t="s">
        <v>98</v>
      </c>
      <c r="D3869" t="s">
        <v>73</v>
      </c>
      <c r="E3869" t="s">
        <v>24</v>
      </c>
      <c r="F3869" s="107">
        <v>46022</v>
      </c>
      <c r="G3869" t="s">
        <v>1092</v>
      </c>
      <c r="H3869" t="s">
        <v>3422</v>
      </c>
      <c r="I3869">
        <v>100</v>
      </c>
      <c r="J3869">
        <v>100</v>
      </c>
      <c r="AE3869">
        <v>541</v>
      </c>
      <c r="AF3869">
        <v>541</v>
      </c>
    </row>
    <row r="3870" spans="1:167" x14ac:dyDescent="0.3">
      <c r="A3870">
        <v>216</v>
      </c>
      <c r="B3870" t="s">
        <v>155</v>
      </c>
      <c r="C3870" t="s">
        <v>98</v>
      </c>
      <c r="D3870" t="s">
        <v>73</v>
      </c>
      <c r="E3870" t="s">
        <v>24</v>
      </c>
      <c r="F3870" s="107">
        <v>46022</v>
      </c>
      <c r="G3870" t="s">
        <v>1092</v>
      </c>
      <c r="H3870" t="s">
        <v>3424</v>
      </c>
      <c r="I3870">
        <v>100</v>
      </c>
      <c r="J3870">
        <v>100</v>
      </c>
      <c r="AE3870">
        <v>1.3</v>
      </c>
      <c r="AF3870">
        <v>1.3</v>
      </c>
    </row>
    <row r="3871" spans="1:167" x14ac:dyDescent="0.3">
      <c r="A3871">
        <v>216</v>
      </c>
      <c r="B3871" t="s">
        <v>155</v>
      </c>
      <c r="C3871" t="s">
        <v>98</v>
      </c>
      <c r="D3871" t="s">
        <v>73</v>
      </c>
      <c r="E3871" t="s">
        <v>24</v>
      </c>
      <c r="F3871" s="107">
        <v>46022</v>
      </c>
      <c r="G3871" t="s">
        <v>1092</v>
      </c>
      <c r="H3871" t="s">
        <v>3427</v>
      </c>
      <c r="I3871">
        <v>100</v>
      </c>
      <c r="J3871">
        <v>0</v>
      </c>
      <c r="AE3871">
        <v>0</v>
      </c>
      <c r="AF3871">
        <v>0</v>
      </c>
    </row>
    <row r="3872" spans="1:167" x14ac:dyDescent="0.3">
      <c r="A3872">
        <v>221</v>
      </c>
      <c r="B3872" t="s">
        <v>161</v>
      </c>
      <c r="C3872" t="s">
        <v>98</v>
      </c>
      <c r="D3872" t="s">
        <v>73</v>
      </c>
      <c r="E3872" t="s">
        <v>24</v>
      </c>
      <c r="F3872" s="107">
        <v>46022</v>
      </c>
      <c r="G3872" t="s">
        <v>1154</v>
      </c>
      <c r="H3872" t="s">
        <v>3421</v>
      </c>
      <c r="I3872">
        <v>100</v>
      </c>
      <c r="J3872">
        <v>10</v>
      </c>
      <c r="AG3872">
        <v>1</v>
      </c>
      <c r="AH3872">
        <v>10</v>
      </c>
    </row>
    <row r="3873" spans="1:169" x14ac:dyDescent="0.3">
      <c r="A3873">
        <v>221</v>
      </c>
      <c r="B3873" t="s">
        <v>161</v>
      </c>
      <c r="C3873" t="s">
        <v>98</v>
      </c>
      <c r="D3873" t="s">
        <v>73</v>
      </c>
      <c r="E3873" t="s">
        <v>24</v>
      </c>
      <c r="F3873" s="107">
        <v>46022</v>
      </c>
      <c r="G3873" t="s">
        <v>1154</v>
      </c>
      <c r="H3873" t="s">
        <v>3423</v>
      </c>
      <c r="I3873">
        <v>100</v>
      </c>
      <c r="J3873">
        <v>0</v>
      </c>
      <c r="AG3873">
        <v>0</v>
      </c>
      <c r="AH3873">
        <v>5</v>
      </c>
    </row>
    <row r="3874" spans="1:169" x14ac:dyDescent="0.3">
      <c r="A3874">
        <v>221</v>
      </c>
      <c r="B3874" t="s">
        <v>161</v>
      </c>
      <c r="C3874" t="s">
        <v>98</v>
      </c>
      <c r="D3874" t="s">
        <v>73</v>
      </c>
      <c r="E3874" t="s">
        <v>24</v>
      </c>
      <c r="F3874" s="107">
        <v>46022</v>
      </c>
      <c r="G3874" t="s">
        <v>1154</v>
      </c>
      <c r="H3874" t="s">
        <v>3422</v>
      </c>
      <c r="I3874">
        <v>100</v>
      </c>
      <c r="J3874">
        <v>100</v>
      </c>
      <c r="AG3874">
        <v>3</v>
      </c>
      <c r="AH3874">
        <v>3</v>
      </c>
    </row>
    <row r="3875" spans="1:169" x14ac:dyDescent="0.3">
      <c r="A3875">
        <v>221</v>
      </c>
      <c r="B3875" t="s">
        <v>161</v>
      </c>
      <c r="C3875" t="s">
        <v>98</v>
      </c>
      <c r="D3875" t="s">
        <v>73</v>
      </c>
      <c r="E3875" t="s">
        <v>24</v>
      </c>
      <c r="F3875" s="107">
        <v>46022</v>
      </c>
      <c r="G3875" t="s">
        <v>1154</v>
      </c>
      <c r="H3875" t="s">
        <v>3424</v>
      </c>
      <c r="I3875">
        <v>100</v>
      </c>
      <c r="J3875">
        <v>0</v>
      </c>
      <c r="AG3875">
        <v>0</v>
      </c>
      <c r="AH3875">
        <v>0</v>
      </c>
    </row>
    <row r="3876" spans="1:169" x14ac:dyDescent="0.3">
      <c r="A3876">
        <v>221</v>
      </c>
      <c r="B3876" t="s">
        <v>161</v>
      </c>
      <c r="C3876" t="s">
        <v>98</v>
      </c>
      <c r="D3876" t="s">
        <v>73</v>
      </c>
      <c r="E3876" t="s">
        <v>24</v>
      </c>
      <c r="F3876" s="107">
        <v>46022</v>
      </c>
      <c r="G3876" t="s">
        <v>1154</v>
      </c>
      <c r="H3876" t="s">
        <v>3427</v>
      </c>
      <c r="I3876">
        <v>100</v>
      </c>
      <c r="J3876">
        <v>0</v>
      </c>
      <c r="AG3876">
        <v>0</v>
      </c>
      <c r="AH3876">
        <v>0</v>
      </c>
    </row>
    <row r="3877" spans="1:169" x14ac:dyDescent="0.3">
      <c r="A3877">
        <v>221</v>
      </c>
      <c r="B3877" t="s">
        <v>161</v>
      </c>
      <c r="C3877" t="s">
        <v>98</v>
      </c>
      <c r="D3877" t="s">
        <v>73</v>
      </c>
      <c r="E3877" t="s">
        <v>24</v>
      </c>
      <c r="F3877" s="107">
        <v>46022</v>
      </c>
      <c r="G3877" t="s">
        <v>1154</v>
      </c>
      <c r="H3877" t="s">
        <v>3426</v>
      </c>
      <c r="I3877">
        <v>100</v>
      </c>
      <c r="J3877">
        <v>0</v>
      </c>
      <c r="AG3877">
        <v>0</v>
      </c>
      <c r="AH3877">
        <v>2</v>
      </c>
    </row>
    <row r="3878" spans="1:169" x14ac:dyDescent="0.3">
      <c r="A3878">
        <v>222</v>
      </c>
      <c r="B3878" t="s">
        <v>162</v>
      </c>
      <c r="C3878" t="s">
        <v>98</v>
      </c>
      <c r="D3878" t="s">
        <v>73</v>
      </c>
      <c r="E3878" t="s">
        <v>24</v>
      </c>
      <c r="F3878" s="107">
        <v>46022</v>
      </c>
      <c r="G3878" t="s">
        <v>1157</v>
      </c>
      <c r="H3878" t="s">
        <v>3421</v>
      </c>
      <c r="I3878">
        <v>90</v>
      </c>
      <c r="J3878">
        <v>68.75</v>
      </c>
      <c r="AI3878">
        <v>11</v>
      </c>
      <c r="AJ3878">
        <v>16</v>
      </c>
    </row>
    <row r="3879" spans="1:169" x14ac:dyDescent="0.3">
      <c r="A3879">
        <v>223</v>
      </c>
      <c r="B3879" t="s">
        <v>163</v>
      </c>
      <c r="C3879" t="s">
        <v>98</v>
      </c>
      <c r="D3879" t="s">
        <v>73</v>
      </c>
      <c r="E3879" t="s">
        <v>24</v>
      </c>
      <c r="F3879" s="107">
        <v>46022</v>
      </c>
      <c r="G3879" t="s">
        <v>1165</v>
      </c>
      <c r="H3879" t="s">
        <v>3503</v>
      </c>
      <c r="I3879">
        <v>100</v>
      </c>
      <c r="J3879">
        <v>100</v>
      </c>
      <c r="DC3879">
        <v>2</v>
      </c>
      <c r="DD3879">
        <v>2</v>
      </c>
    </row>
    <row r="3880" spans="1:169" x14ac:dyDescent="0.3">
      <c r="A3880">
        <v>223</v>
      </c>
      <c r="B3880" t="s">
        <v>163</v>
      </c>
      <c r="C3880" t="s">
        <v>98</v>
      </c>
      <c r="D3880" t="s">
        <v>73</v>
      </c>
      <c r="E3880" t="s">
        <v>24</v>
      </c>
      <c r="F3880" s="107">
        <v>46022</v>
      </c>
      <c r="G3880" t="s">
        <v>1165</v>
      </c>
      <c r="H3880" t="s">
        <v>3502</v>
      </c>
      <c r="I3880">
        <v>100</v>
      </c>
      <c r="J3880">
        <v>90</v>
      </c>
      <c r="DC3880">
        <v>9</v>
      </c>
      <c r="DD3880">
        <v>10</v>
      </c>
    </row>
    <row r="3881" spans="1:169" x14ac:dyDescent="0.3">
      <c r="A3881">
        <v>224</v>
      </c>
      <c r="B3881" t="s">
        <v>164</v>
      </c>
      <c r="C3881" t="s">
        <v>98</v>
      </c>
      <c r="D3881" t="s">
        <v>73</v>
      </c>
      <c r="E3881" t="s">
        <v>24</v>
      </c>
      <c r="F3881" s="107">
        <v>46022</v>
      </c>
      <c r="G3881" t="s">
        <v>1167</v>
      </c>
      <c r="H3881" t="s">
        <v>3421</v>
      </c>
      <c r="I3881">
        <v>100</v>
      </c>
      <c r="J3881">
        <v>100</v>
      </c>
      <c r="AK3881">
        <v>4</v>
      </c>
      <c r="AL3881">
        <v>4</v>
      </c>
    </row>
    <row r="3882" spans="1:169" x14ac:dyDescent="0.3">
      <c r="A3882">
        <v>224</v>
      </c>
      <c r="B3882" t="s">
        <v>164</v>
      </c>
      <c r="C3882" t="s">
        <v>98</v>
      </c>
      <c r="D3882" t="s">
        <v>73</v>
      </c>
      <c r="E3882" t="s">
        <v>24</v>
      </c>
      <c r="F3882" s="107">
        <v>46022</v>
      </c>
      <c r="G3882" t="s">
        <v>1167</v>
      </c>
      <c r="H3882" t="s">
        <v>3426</v>
      </c>
      <c r="I3882">
        <v>100</v>
      </c>
      <c r="J3882">
        <v>0</v>
      </c>
      <c r="AK3882">
        <v>0</v>
      </c>
      <c r="AL3882">
        <v>0</v>
      </c>
    </row>
    <row r="3883" spans="1:169" x14ac:dyDescent="0.3">
      <c r="A3883">
        <v>224</v>
      </c>
      <c r="B3883" t="s">
        <v>164</v>
      </c>
      <c r="C3883" t="s">
        <v>98</v>
      </c>
      <c r="D3883" t="s">
        <v>73</v>
      </c>
      <c r="E3883" t="s">
        <v>24</v>
      </c>
      <c r="F3883" s="107">
        <v>46022</v>
      </c>
      <c r="G3883" t="s">
        <v>1167</v>
      </c>
      <c r="H3883" t="s">
        <v>3422</v>
      </c>
      <c r="I3883">
        <v>100</v>
      </c>
      <c r="J3883">
        <v>100</v>
      </c>
      <c r="AK3883">
        <v>2</v>
      </c>
      <c r="AL3883">
        <v>2</v>
      </c>
    </row>
    <row r="3884" spans="1:169" x14ac:dyDescent="0.3">
      <c r="A3884">
        <v>224</v>
      </c>
      <c r="B3884" t="s">
        <v>164</v>
      </c>
      <c r="C3884" t="s">
        <v>98</v>
      </c>
      <c r="D3884" t="s">
        <v>73</v>
      </c>
      <c r="E3884" t="s">
        <v>24</v>
      </c>
      <c r="F3884" s="107">
        <v>46022</v>
      </c>
      <c r="G3884" t="s">
        <v>1167</v>
      </c>
      <c r="H3884" t="s">
        <v>3424</v>
      </c>
      <c r="I3884">
        <v>100</v>
      </c>
      <c r="J3884">
        <v>100</v>
      </c>
      <c r="AK3884">
        <v>1</v>
      </c>
      <c r="AL3884">
        <v>1</v>
      </c>
    </row>
    <row r="3885" spans="1:169" x14ac:dyDescent="0.3">
      <c r="A3885">
        <v>224</v>
      </c>
      <c r="B3885" t="s">
        <v>164</v>
      </c>
      <c r="C3885" t="s">
        <v>98</v>
      </c>
      <c r="D3885" t="s">
        <v>73</v>
      </c>
      <c r="E3885" t="s">
        <v>24</v>
      </c>
      <c r="F3885" s="107">
        <v>46022</v>
      </c>
      <c r="G3885" t="s">
        <v>1167</v>
      </c>
      <c r="H3885" t="s">
        <v>3427</v>
      </c>
      <c r="I3885">
        <v>100</v>
      </c>
      <c r="J3885">
        <v>0</v>
      </c>
      <c r="AK3885">
        <v>0</v>
      </c>
      <c r="AL3885">
        <v>0</v>
      </c>
    </row>
    <row r="3886" spans="1:169" x14ac:dyDescent="0.3">
      <c r="A3886">
        <v>224</v>
      </c>
      <c r="B3886" t="s">
        <v>164</v>
      </c>
      <c r="C3886" t="s">
        <v>98</v>
      </c>
      <c r="D3886" t="s">
        <v>73</v>
      </c>
      <c r="E3886" t="s">
        <v>24</v>
      </c>
      <c r="F3886" s="107">
        <v>46022</v>
      </c>
      <c r="G3886" t="s">
        <v>1167</v>
      </c>
      <c r="H3886" t="s">
        <v>3423</v>
      </c>
      <c r="I3886">
        <v>100</v>
      </c>
      <c r="J3886">
        <v>100</v>
      </c>
      <c r="AK3886">
        <v>1</v>
      </c>
      <c r="AL3886">
        <v>1</v>
      </c>
    </row>
    <row r="3887" spans="1:169" x14ac:dyDescent="0.3">
      <c r="A3887">
        <v>542</v>
      </c>
      <c r="B3887" t="s">
        <v>2492</v>
      </c>
      <c r="C3887" t="s">
        <v>287</v>
      </c>
      <c r="D3887" t="s">
        <v>73</v>
      </c>
      <c r="E3887" t="s">
        <v>24</v>
      </c>
      <c r="F3887" s="107">
        <v>46022</v>
      </c>
      <c r="G3887" t="s">
        <v>2502</v>
      </c>
      <c r="H3887" t="s">
        <v>3962</v>
      </c>
      <c r="J3887">
        <v>80.019996643066406</v>
      </c>
      <c r="FL3887">
        <v>6280</v>
      </c>
      <c r="FM3887">
        <v>5025</v>
      </c>
    </row>
    <row r="3888" spans="1:169" x14ac:dyDescent="0.3">
      <c r="A3888">
        <v>542</v>
      </c>
      <c r="B3888" t="s">
        <v>2492</v>
      </c>
      <c r="C3888" t="s">
        <v>287</v>
      </c>
      <c r="D3888" t="s">
        <v>73</v>
      </c>
      <c r="E3888" t="s">
        <v>24</v>
      </c>
      <c r="F3888" s="107">
        <v>46022</v>
      </c>
      <c r="G3888" t="s">
        <v>2502</v>
      </c>
      <c r="H3888" t="s">
        <v>3963</v>
      </c>
      <c r="J3888">
        <v>80.680000305175781</v>
      </c>
      <c r="FL3888">
        <v>1175</v>
      </c>
      <c r="FM3888">
        <v>948</v>
      </c>
    </row>
    <row r="3889" spans="1:171" x14ac:dyDescent="0.3">
      <c r="A3889">
        <v>542</v>
      </c>
      <c r="B3889" t="s">
        <v>2492</v>
      </c>
      <c r="C3889" t="s">
        <v>287</v>
      </c>
      <c r="D3889" t="s">
        <v>73</v>
      </c>
      <c r="E3889" t="s">
        <v>24</v>
      </c>
      <c r="F3889" s="107">
        <v>46022</v>
      </c>
      <c r="G3889" t="s">
        <v>2502</v>
      </c>
      <c r="H3889" t="s">
        <v>3964</v>
      </c>
      <c r="J3889">
        <v>83.839996337890625</v>
      </c>
      <c r="FL3889">
        <v>631</v>
      </c>
      <c r="FM3889">
        <v>529</v>
      </c>
    </row>
    <row r="3890" spans="1:171" x14ac:dyDescent="0.3">
      <c r="A3890">
        <v>542</v>
      </c>
      <c r="B3890" t="s">
        <v>2492</v>
      </c>
      <c r="C3890" t="s">
        <v>287</v>
      </c>
      <c r="D3890" t="s">
        <v>73</v>
      </c>
      <c r="E3890" t="s">
        <v>24</v>
      </c>
      <c r="F3890" s="107">
        <v>46022</v>
      </c>
      <c r="G3890" t="s">
        <v>2502</v>
      </c>
      <c r="H3890" t="s">
        <v>3965</v>
      </c>
      <c r="J3890">
        <v>80.410003662109375</v>
      </c>
      <c r="FL3890">
        <v>8086</v>
      </c>
      <c r="FM3890">
        <v>6502</v>
      </c>
    </row>
    <row r="3891" spans="1:171" x14ac:dyDescent="0.3">
      <c r="A3891">
        <v>546</v>
      </c>
      <c r="B3891" t="s">
        <v>2526</v>
      </c>
      <c r="C3891" t="s">
        <v>287</v>
      </c>
      <c r="D3891" t="s">
        <v>73</v>
      </c>
      <c r="E3891" t="s">
        <v>24</v>
      </c>
      <c r="F3891" s="107">
        <v>46022</v>
      </c>
      <c r="G3891" t="s">
        <v>2538</v>
      </c>
      <c r="H3891" t="s">
        <v>3962</v>
      </c>
      <c r="I3891">
        <v>90</v>
      </c>
      <c r="J3891">
        <v>98.790000915527344</v>
      </c>
      <c r="FN3891">
        <v>6285</v>
      </c>
      <c r="FO3891">
        <v>6362</v>
      </c>
    </row>
    <row r="3892" spans="1:171" x14ac:dyDescent="0.3">
      <c r="A3892">
        <v>546</v>
      </c>
      <c r="B3892" t="s">
        <v>2526</v>
      </c>
      <c r="C3892" t="s">
        <v>287</v>
      </c>
      <c r="D3892" t="s">
        <v>73</v>
      </c>
      <c r="E3892" t="s">
        <v>24</v>
      </c>
      <c r="F3892" s="107">
        <v>46022</v>
      </c>
      <c r="G3892" t="s">
        <v>2538</v>
      </c>
      <c r="H3892" t="s">
        <v>3963</v>
      </c>
      <c r="I3892">
        <v>9</v>
      </c>
      <c r="J3892">
        <v>8.5900001525878906</v>
      </c>
      <c r="FN3892">
        <v>1175</v>
      </c>
      <c r="FO3892">
        <v>13671</v>
      </c>
    </row>
    <row r="3893" spans="1:171" x14ac:dyDescent="0.3">
      <c r="A3893">
        <v>546</v>
      </c>
      <c r="B3893" t="s">
        <v>2526</v>
      </c>
      <c r="C3893" t="s">
        <v>287</v>
      </c>
      <c r="D3893" t="s">
        <v>73</v>
      </c>
      <c r="E3893" t="s">
        <v>24</v>
      </c>
      <c r="F3893" s="107">
        <v>46022</v>
      </c>
      <c r="G3893" t="s">
        <v>2538</v>
      </c>
      <c r="H3893" t="s">
        <v>3964</v>
      </c>
      <c r="I3893">
        <v>3.5</v>
      </c>
      <c r="J3893">
        <v>6</v>
      </c>
      <c r="FN3893">
        <v>631</v>
      </c>
      <c r="FO3893">
        <v>10522</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008"/>
  <sheetViews>
    <sheetView workbookViewId="0"/>
  </sheetViews>
  <sheetFormatPr baseColWidth="10" defaultColWidth="8.88671875" defaultRowHeight="14.4" x14ac:dyDescent="0.3"/>
  <sheetData>
    <row r="1" spans="1:8" x14ac:dyDescent="0.3">
      <c r="A1" t="s">
        <v>0</v>
      </c>
      <c r="B1" t="s">
        <v>1</v>
      </c>
      <c r="C1" t="s">
        <v>2</v>
      </c>
      <c r="D1" t="s">
        <v>3256</v>
      </c>
      <c r="E1" t="s">
        <v>19</v>
      </c>
      <c r="F1" t="s">
        <v>3966</v>
      </c>
      <c r="G1" t="s">
        <v>3967</v>
      </c>
      <c r="H1" t="s">
        <v>3968</v>
      </c>
    </row>
    <row r="2" spans="1:8" x14ac:dyDescent="0.3">
      <c r="A2">
        <v>77</v>
      </c>
      <c r="B2" t="s">
        <v>65</v>
      </c>
      <c r="C2" t="s">
        <v>66</v>
      </c>
      <c r="D2" s="107">
        <v>44592</v>
      </c>
      <c r="E2" t="s">
        <v>3969</v>
      </c>
      <c r="F2" t="s">
        <v>3970</v>
      </c>
      <c r="G2" t="s">
        <v>3971</v>
      </c>
      <c r="H2" t="s">
        <v>3972</v>
      </c>
    </row>
    <row r="3" spans="1:8" x14ac:dyDescent="0.3">
      <c r="A3">
        <v>121</v>
      </c>
      <c r="B3" t="s">
        <v>102</v>
      </c>
      <c r="C3" t="s">
        <v>28</v>
      </c>
      <c r="D3" s="107">
        <v>44592</v>
      </c>
      <c r="E3" t="s">
        <v>3973</v>
      </c>
      <c r="F3" t="s">
        <v>3974</v>
      </c>
      <c r="G3" t="s">
        <v>3975</v>
      </c>
      <c r="H3" t="s">
        <v>3976</v>
      </c>
    </row>
    <row r="4" spans="1:8" x14ac:dyDescent="0.3">
      <c r="A4">
        <v>124</v>
      </c>
      <c r="B4" t="s">
        <v>105</v>
      </c>
      <c r="C4" t="s">
        <v>72</v>
      </c>
      <c r="D4" s="107">
        <v>44592</v>
      </c>
      <c r="E4" t="s">
        <v>3977</v>
      </c>
      <c r="F4" t="s">
        <v>3978</v>
      </c>
      <c r="G4" t="s">
        <v>3979</v>
      </c>
      <c r="H4" t="s">
        <v>3980</v>
      </c>
    </row>
    <row r="5" spans="1:8" x14ac:dyDescent="0.3">
      <c r="A5">
        <v>125</v>
      </c>
      <c r="B5" t="s">
        <v>106</v>
      </c>
      <c r="C5" t="s">
        <v>72</v>
      </c>
      <c r="D5" s="107">
        <v>44592</v>
      </c>
      <c r="E5" t="s">
        <v>3981</v>
      </c>
      <c r="F5" t="s">
        <v>3982</v>
      </c>
      <c r="G5" t="s">
        <v>3979</v>
      </c>
      <c r="H5" t="s">
        <v>3983</v>
      </c>
    </row>
    <row r="6" spans="1:8" x14ac:dyDescent="0.3">
      <c r="A6">
        <v>172</v>
      </c>
      <c r="B6" t="s">
        <v>131</v>
      </c>
      <c r="C6" t="s">
        <v>101</v>
      </c>
      <c r="D6" s="107">
        <v>44592</v>
      </c>
      <c r="E6" t="s">
        <v>966</v>
      </c>
      <c r="F6" t="s">
        <v>3984</v>
      </c>
      <c r="G6" t="s">
        <v>3985</v>
      </c>
      <c r="H6" t="s">
        <v>3986</v>
      </c>
    </row>
    <row r="7" spans="1:8" x14ac:dyDescent="0.3">
      <c r="A7">
        <v>77</v>
      </c>
      <c r="B7" t="s">
        <v>65</v>
      </c>
      <c r="C7" t="s">
        <v>66</v>
      </c>
      <c r="D7" s="107">
        <v>44620</v>
      </c>
      <c r="E7" t="s">
        <v>3987</v>
      </c>
      <c r="F7" t="s">
        <v>3988</v>
      </c>
      <c r="G7" t="s">
        <v>3971</v>
      </c>
      <c r="H7" t="s">
        <v>3989</v>
      </c>
    </row>
    <row r="8" spans="1:8" x14ac:dyDescent="0.3">
      <c r="A8">
        <v>121</v>
      </c>
      <c r="B8" t="s">
        <v>102</v>
      </c>
      <c r="C8" t="s">
        <v>28</v>
      </c>
      <c r="D8" s="107">
        <v>44620</v>
      </c>
      <c r="E8" t="s">
        <v>3990</v>
      </c>
      <c r="F8" t="s">
        <v>3991</v>
      </c>
      <c r="G8" t="s">
        <v>3975</v>
      </c>
      <c r="H8" t="s">
        <v>3992</v>
      </c>
    </row>
    <row r="9" spans="1:8" x14ac:dyDescent="0.3">
      <c r="A9">
        <v>122</v>
      </c>
      <c r="B9" t="s">
        <v>104</v>
      </c>
      <c r="C9" t="s">
        <v>101</v>
      </c>
      <c r="D9" s="107">
        <v>44620</v>
      </c>
      <c r="E9" t="s">
        <v>825</v>
      </c>
      <c r="F9" t="s">
        <v>3993</v>
      </c>
      <c r="G9" t="s">
        <v>3994</v>
      </c>
      <c r="H9" t="s">
        <v>3995</v>
      </c>
    </row>
    <row r="10" spans="1:8" x14ac:dyDescent="0.3">
      <c r="A10">
        <v>124</v>
      </c>
      <c r="B10" t="s">
        <v>105</v>
      </c>
      <c r="C10" t="s">
        <v>72</v>
      </c>
      <c r="D10" s="107">
        <v>44620</v>
      </c>
      <c r="E10" t="s">
        <v>3996</v>
      </c>
      <c r="F10" t="s">
        <v>3997</v>
      </c>
      <c r="G10" t="s">
        <v>3979</v>
      </c>
      <c r="H10" t="s">
        <v>3998</v>
      </c>
    </row>
    <row r="11" spans="1:8" x14ac:dyDescent="0.3">
      <c r="A11">
        <v>125</v>
      </c>
      <c r="B11" t="s">
        <v>106</v>
      </c>
      <c r="C11" t="s">
        <v>72</v>
      </c>
      <c r="D11" s="107">
        <v>44620</v>
      </c>
      <c r="E11" t="s">
        <v>3999</v>
      </c>
      <c r="F11" t="s">
        <v>4000</v>
      </c>
      <c r="G11" t="s">
        <v>3979</v>
      </c>
      <c r="H11" t="s">
        <v>4001</v>
      </c>
    </row>
    <row r="12" spans="1:8" x14ac:dyDescent="0.3">
      <c r="A12">
        <v>172</v>
      </c>
      <c r="B12" t="s">
        <v>131</v>
      </c>
      <c r="C12" t="s">
        <v>101</v>
      </c>
      <c r="D12" s="107">
        <v>44620</v>
      </c>
      <c r="E12" t="s">
        <v>967</v>
      </c>
      <c r="F12" t="s">
        <v>4002</v>
      </c>
      <c r="G12" t="s">
        <v>3985</v>
      </c>
      <c r="H12" t="s">
        <v>3986</v>
      </c>
    </row>
    <row r="13" spans="1:8" x14ac:dyDescent="0.3">
      <c r="A13">
        <v>77</v>
      </c>
      <c r="B13" t="s">
        <v>65</v>
      </c>
      <c r="C13" t="s">
        <v>66</v>
      </c>
      <c r="D13" s="107">
        <v>44651</v>
      </c>
      <c r="E13" t="s">
        <v>4003</v>
      </c>
      <c r="F13" t="s">
        <v>4004</v>
      </c>
      <c r="G13" t="s">
        <v>3971</v>
      </c>
      <c r="H13" t="s">
        <v>4005</v>
      </c>
    </row>
    <row r="14" spans="1:8" x14ac:dyDescent="0.3">
      <c r="A14">
        <v>121</v>
      </c>
      <c r="B14" t="s">
        <v>102</v>
      </c>
      <c r="C14" t="s">
        <v>28</v>
      </c>
      <c r="D14" s="107">
        <v>44651</v>
      </c>
      <c r="E14" t="s">
        <v>4006</v>
      </c>
      <c r="F14" t="s">
        <v>4007</v>
      </c>
      <c r="G14" t="s">
        <v>3975</v>
      </c>
      <c r="H14" t="s">
        <v>4008</v>
      </c>
    </row>
    <row r="15" spans="1:8" x14ac:dyDescent="0.3">
      <c r="A15">
        <v>124</v>
      </c>
      <c r="B15" t="s">
        <v>105</v>
      </c>
      <c r="C15" t="s">
        <v>72</v>
      </c>
      <c r="D15" s="107">
        <v>44651</v>
      </c>
      <c r="E15" t="s">
        <v>4009</v>
      </c>
      <c r="F15" t="s">
        <v>4010</v>
      </c>
      <c r="G15" t="s">
        <v>3979</v>
      </c>
      <c r="H15" t="s">
        <v>3980</v>
      </c>
    </row>
    <row r="16" spans="1:8" x14ac:dyDescent="0.3">
      <c r="A16">
        <v>125</v>
      </c>
      <c r="B16" t="s">
        <v>106</v>
      </c>
      <c r="C16" t="s">
        <v>72</v>
      </c>
      <c r="D16" s="107">
        <v>44651</v>
      </c>
      <c r="E16" t="s">
        <v>4011</v>
      </c>
      <c r="F16" t="s">
        <v>4012</v>
      </c>
      <c r="G16" t="s">
        <v>3979</v>
      </c>
      <c r="H16" t="s">
        <v>3983</v>
      </c>
    </row>
    <row r="17" spans="1:8" x14ac:dyDescent="0.3">
      <c r="A17">
        <v>172</v>
      </c>
      <c r="B17" t="s">
        <v>131</v>
      </c>
      <c r="C17" t="s">
        <v>101</v>
      </c>
      <c r="D17" s="107">
        <v>44651</v>
      </c>
      <c r="E17" t="s">
        <v>968</v>
      </c>
      <c r="F17" t="s">
        <v>4013</v>
      </c>
      <c r="G17" t="s">
        <v>3985</v>
      </c>
      <c r="H17" t="s">
        <v>3986</v>
      </c>
    </row>
    <row r="18" spans="1:8" x14ac:dyDescent="0.3">
      <c r="A18">
        <v>172</v>
      </c>
      <c r="B18" t="s">
        <v>131</v>
      </c>
      <c r="C18" t="s">
        <v>101</v>
      </c>
      <c r="D18" s="107">
        <v>44651</v>
      </c>
      <c r="E18" t="s">
        <v>968</v>
      </c>
      <c r="F18" t="s">
        <v>4013</v>
      </c>
      <c r="G18" t="s">
        <v>3985</v>
      </c>
      <c r="H18" t="s">
        <v>3986</v>
      </c>
    </row>
    <row r="19" spans="1:8" x14ac:dyDescent="0.3">
      <c r="A19">
        <v>199</v>
      </c>
      <c r="B19" t="s">
        <v>140</v>
      </c>
      <c r="C19" t="s">
        <v>28</v>
      </c>
      <c r="D19" s="107">
        <v>44651</v>
      </c>
      <c r="E19" t="s">
        <v>989</v>
      </c>
      <c r="F19" t="s">
        <v>4014</v>
      </c>
      <c r="G19" t="s">
        <v>3994</v>
      </c>
      <c r="H19" t="s">
        <v>4015</v>
      </c>
    </row>
    <row r="20" spans="1:8" x14ac:dyDescent="0.3">
      <c r="A20">
        <v>69</v>
      </c>
      <c r="B20" t="s">
        <v>59</v>
      </c>
      <c r="C20" t="s">
        <v>58</v>
      </c>
      <c r="D20" s="107">
        <v>44651</v>
      </c>
      <c r="E20" t="s">
        <v>2568</v>
      </c>
      <c r="F20" t="s">
        <v>4016</v>
      </c>
      <c r="G20" t="s">
        <v>4017</v>
      </c>
      <c r="H20" t="s">
        <v>4018</v>
      </c>
    </row>
    <row r="21" spans="1:8" x14ac:dyDescent="0.3">
      <c r="A21">
        <v>197</v>
      </c>
      <c r="B21" t="s">
        <v>139</v>
      </c>
      <c r="C21" t="s">
        <v>95</v>
      </c>
      <c r="D21" s="107">
        <v>44651</v>
      </c>
      <c r="E21" t="s">
        <v>983</v>
      </c>
      <c r="F21" t="s">
        <v>4019</v>
      </c>
      <c r="G21" t="s">
        <v>3994</v>
      </c>
      <c r="H21" t="s">
        <v>4020</v>
      </c>
    </row>
    <row r="22" spans="1:8" x14ac:dyDescent="0.3">
      <c r="A22">
        <v>77</v>
      </c>
      <c r="B22" t="s">
        <v>65</v>
      </c>
      <c r="C22" t="s">
        <v>66</v>
      </c>
      <c r="D22" s="107">
        <v>44681</v>
      </c>
      <c r="E22" t="s">
        <v>4021</v>
      </c>
      <c r="F22" t="s">
        <v>4022</v>
      </c>
      <c r="G22" t="s">
        <v>3971</v>
      </c>
      <c r="H22" t="s">
        <v>4023</v>
      </c>
    </row>
    <row r="23" spans="1:8" x14ac:dyDescent="0.3">
      <c r="A23">
        <v>121</v>
      </c>
      <c r="B23" t="s">
        <v>102</v>
      </c>
      <c r="C23" t="s">
        <v>28</v>
      </c>
      <c r="D23" s="107">
        <v>44681</v>
      </c>
      <c r="E23" t="s">
        <v>4024</v>
      </c>
      <c r="F23" t="s">
        <v>4025</v>
      </c>
      <c r="G23" t="s">
        <v>3975</v>
      </c>
      <c r="H23" t="s">
        <v>4026</v>
      </c>
    </row>
    <row r="24" spans="1:8" x14ac:dyDescent="0.3">
      <c r="A24">
        <v>122</v>
      </c>
      <c r="B24" t="s">
        <v>104</v>
      </c>
      <c r="C24" t="s">
        <v>101</v>
      </c>
      <c r="D24" s="107">
        <v>44681</v>
      </c>
      <c r="E24" t="s">
        <v>826</v>
      </c>
      <c r="F24" t="s">
        <v>4027</v>
      </c>
      <c r="G24" t="s">
        <v>3994</v>
      </c>
      <c r="H24" t="s">
        <v>4028</v>
      </c>
    </row>
    <row r="25" spans="1:8" x14ac:dyDescent="0.3">
      <c r="A25">
        <v>124</v>
      </c>
      <c r="B25" t="s">
        <v>105</v>
      </c>
      <c r="C25" t="s">
        <v>72</v>
      </c>
      <c r="D25" s="107">
        <v>44681</v>
      </c>
      <c r="E25" t="s">
        <v>4029</v>
      </c>
      <c r="F25" t="s">
        <v>4030</v>
      </c>
      <c r="G25" t="s">
        <v>3979</v>
      </c>
      <c r="H25" t="s">
        <v>3980</v>
      </c>
    </row>
    <row r="26" spans="1:8" x14ac:dyDescent="0.3">
      <c r="A26">
        <v>125</v>
      </c>
      <c r="B26" t="s">
        <v>106</v>
      </c>
      <c r="C26" t="s">
        <v>72</v>
      </c>
      <c r="D26" s="107">
        <v>44681</v>
      </c>
      <c r="E26" t="s">
        <v>4031</v>
      </c>
      <c r="F26" t="s">
        <v>4032</v>
      </c>
      <c r="G26" t="s">
        <v>3979</v>
      </c>
      <c r="H26" t="s">
        <v>3983</v>
      </c>
    </row>
    <row r="27" spans="1:8" x14ac:dyDescent="0.3">
      <c r="A27">
        <v>172</v>
      </c>
      <c r="B27" t="s">
        <v>131</v>
      </c>
      <c r="C27" t="s">
        <v>101</v>
      </c>
      <c r="D27" s="107">
        <v>44681</v>
      </c>
      <c r="E27" t="s">
        <v>969</v>
      </c>
      <c r="F27" t="s">
        <v>4033</v>
      </c>
      <c r="G27" t="s">
        <v>3985</v>
      </c>
      <c r="H27" t="s">
        <v>3986</v>
      </c>
    </row>
    <row r="28" spans="1:8" x14ac:dyDescent="0.3">
      <c r="A28">
        <v>77</v>
      </c>
      <c r="B28" t="s">
        <v>65</v>
      </c>
      <c r="C28" t="s">
        <v>66</v>
      </c>
      <c r="D28" s="107">
        <v>44712</v>
      </c>
      <c r="E28" t="s">
        <v>4034</v>
      </c>
      <c r="F28" t="s">
        <v>4035</v>
      </c>
      <c r="G28" t="s">
        <v>3971</v>
      </c>
      <c r="H28" t="s">
        <v>4036</v>
      </c>
    </row>
    <row r="29" spans="1:8" x14ac:dyDescent="0.3">
      <c r="A29">
        <v>121</v>
      </c>
      <c r="B29" t="s">
        <v>102</v>
      </c>
      <c r="C29" t="s">
        <v>28</v>
      </c>
      <c r="D29" s="107">
        <v>44712</v>
      </c>
      <c r="E29" t="s">
        <v>4037</v>
      </c>
      <c r="F29" t="s">
        <v>4038</v>
      </c>
      <c r="G29" t="s">
        <v>3975</v>
      </c>
      <c r="H29" t="s">
        <v>4039</v>
      </c>
    </row>
    <row r="30" spans="1:8" x14ac:dyDescent="0.3">
      <c r="A30">
        <v>124</v>
      </c>
      <c r="B30" t="s">
        <v>105</v>
      </c>
      <c r="C30" t="s">
        <v>72</v>
      </c>
      <c r="D30" s="107">
        <v>44712</v>
      </c>
      <c r="E30" t="s">
        <v>4040</v>
      </c>
      <c r="F30" t="s">
        <v>4041</v>
      </c>
      <c r="G30" t="s">
        <v>3979</v>
      </c>
      <c r="H30" t="s">
        <v>4042</v>
      </c>
    </row>
    <row r="31" spans="1:8" x14ac:dyDescent="0.3">
      <c r="A31">
        <v>125</v>
      </c>
      <c r="B31" t="s">
        <v>106</v>
      </c>
      <c r="C31" t="s">
        <v>72</v>
      </c>
      <c r="D31" s="107">
        <v>44712</v>
      </c>
      <c r="E31" t="s">
        <v>4043</v>
      </c>
      <c r="F31" t="s">
        <v>4044</v>
      </c>
      <c r="G31" t="s">
        <v>3979</v>
      </c>
      <c r="H31" t="s">
        <v>3983</v>
      </c>
    </row>
    <row r="32" spans="1:8" x14ac:dyDescent="0.3">
      <c r="A32">
        <v>172</v>
      </c>
      <c r="B32" t="s">
        <v>131</v>
      </c>
      <c r="C32" t="s">
        <v>101</v>
      </c>
      <c r="D32" s="107">
        <v>44712</v>
      </c>
      <c r="E32" t="s">
        <v>970</v>
      </c>
      <c r="F32" t="s">
        <v>4045</v>
      </c>
      <c r="G32" t="s">
        <v>3985</v>
      </c>
      <c r="H32" t="s">
        <v>3986</v>
      </c>
    </row>
    <row r="33" spans="1:8" x14ac:dyDescent="0.3">
      <c r="A33">
        <v>77</v>
      </c>
      <c r="B33" t="s">
        <v>65</v>
      </c>
      <c r="C33" t="s">
        <v>66</v>
      </c>
      <c r="D33" s="107">
        <v>44742</v>
      </c>
      <c r="E33" t="s">
        <v>4046</v>
      </c>
      <c r="F33" t="s">
        <v>4047</v>
      </c>
      <c r="G33" t="s">
        <v>3971</v>
      </c>
      <c r="H33" t="s">
        <v>4048</v>
      </c>
    </row>
    <row r="34" spans="1:8" x14ac:dyDescent="0.3">
      <c r="A34">
        <v>121</v>
      </c>
      <c r="B34" t="s">
        <v>102</v>
      </c>
      <c r="C34" t="s">
        <v>28</v>
      </c>
      <c r="D34" s="107">
        <v>44742</v>
      </c>
      <c r="E34" t="s">
        <v>4049</v>
      </c>
      <c r="F34" t="s">
        <v>4050</v>
      </c>
      <c r="G34" t="s">
        <v>3975</v>
      </c>
      <c r="H34" t="s">
        <v>4051</v>
      </c>
    </row>
    <row r="35" spans="1:8" x14ac:dyDescent="0.3">
      <c r="A35">
        <v>122</v>
      </c>
      <c r="B35" t="s">
        <v>104</v>
      </c>
      <c r="C35" t="s">
        <v>101</v>
      </c>
      <c r="D35" s="107">
        <v>44742</v>
      </c>
      <c r="E35" t="s">
        <v>827</v>
      </c>
      <c r="F35" t="s">
        <v>4052</v>
      </c>
      <c r="G35" t="s">
        <v>3994</v>
      </c>
      <c r="H35" t="s">
        <v>4053</v>
      </c>
    </row>
    <row r="36" spans="1:8" x14ac:dyDescent="0.3">
      <c r="A36">
        <v>124</v>
      </c>
      <c r="B36" t="s">
        <v>105</v>
      </c>
      <c r="C36" t="s">
        <v>72</v>
      </c>
      <c r="D36" s="107">
        <v>44742</v>
      </c>
      <c r="E36" t="s">
        <v>4054</v>
      </c>
      <c r="F36" t="s">
        <v>4055</v>
      </c>
      <c r="G36" t="s">
        <v>3979</v>
      </c>
      <c r="H36" t="s">
        <v>4056</v>
      </c>
    </row>
    <row r="37" spans="1:8" x14ac:dyDescent="0.3">
      <c r="A37">
        <v>125</v>
      </c>
      <c r="B37" t="s">
        <v>106</v>
      </c>
      <c r="C37" t="s">
        <v>72</v>
      </c>
      <c r="D37" s="107">
        <v>44742</v>
      </c>
      <c r="E37" t="s">
        <v>4057</v>
      </c>
      <c r="F37" t="s">
        <v>4058</v>
      </c>
      <c r="G37" t="s">
        <v>3979</v>
      </c>
      <c r="H37" t="s">
        <v>4059</v>
      </c>
    </row>
    <row r="38" spans="1:8" x14ac:dyDescent="0.3">
      <c r="A38">
        <v>128</v>
      </c>
      <c r="B38" t="s">
        <v>109</v>
      </c>
      <c r="C38" t="s">
        <v>72</v>
      </c>
      <c r="D38" s="107">
        <v>44742</v>
      </c>
      <c r="E38" t="s">
        <v>4060</v>
      </c>
      <c r="F38" t="s">
        <v>4061</v>
      </c>
      <c r="G38" t="s">
        <v>3979</v>
      </c>
      <c r="H38" t="s">
        <v>4062</v>
      </c>
    </row>
    <row r="39" spans="1:8" x14ac:dyDescent="0.3">
      <c r="A39">
        <v>172</v>
      </c>
      <c r="B39" t="s">
        <v>131</v>
      </c>
      <c r="C39" t="s">
        <v>101</v>
      </c>
      <c r="D39" s="107">
        <v>44742</v>
      </c>
      <c r="E39" t="s">
        <v>4063</v>
      </c>
      <c r="F39" t="s">
        <v>4064</v>
      </c>
      <c r="G39" t="s">
        <v>3985</v>
      </c>
      <c r="H39" t="s">
        <v>4065</v>
      </c>
    </row>
    <row r="40" spans="1:8" x14ac:dyDescent="0.3">
      <c r="A40">
        <v>68</v>
      </c>
      <c r="B40" t="s">
        <v>57</v>
      </c>
      <c r="C40" t="s">
        <v>58</v>
      </c>
      <c r="D40" s="107">
        <v>44742</v>
      </c>
      <c r="E40" t="s">
        <v>2561</v>
      </c>
      <c r="F40" t="s">
        <v>4066</v>
      </c>
      <c r="G40" t="s">
        <v>4017</v>
      </c>
      <c r="H40" t="s">
        <v>4067</v>
      </c>
    </row>
    <row r="41" spans="1:8" x14ac:dyDescent="0.3">
      <c r="A41">
        <v>73</v>
      </c>
      <c r="B41" t="s">
        <v>61</v>
      </c>
      <c r="C41" t="s">
        <v>28</v>
      </c>
      <c r="D41" s="107">
        <v>44742</v>
      </c>
      <c r="E41" t="s">
        <v>2578</v>
      </c>
      <c r="F41" t="s">
        <v>4068</v>
      </c>
      <c r="G41" t="s">
        <v>4069</v>
      </c>
    </row>
    <row r="42" spans="1:8" x14ac:dyDescent="0.3">
      <c r="A42">
        <v>74</v>
      </c>
      <c r="B42" t="s">
        <v>64</v>
      </c>
      <c r="C42" t="s">
        <v>28</v>
      </c>
      <c r="D42" s="107">
        <v>44742</v>
      </c>
      <c r="E42" t="s">
        <v>2584</v>
      </c>
      <c r="F42" t="s">
        <v>4070</v>
      </c>
      <c r="G42" t="s">
        <v>4069</v>
      </c>
      <c r="H42" t="s">
        <v>4071</v>
      </c>
    </row>
    <row r="43" spans="1:8" x14ac:dyDescent="0.3">
      <c r="A43">
        <v>86</v>
      </c>
      <c r="B43" t="s">
        <v>75</v>
      </c>
      <c r="C43" t="s">
        <v>72</v>
      </c>
      <c r="D43" s="107">
        <v>44742</v>
      </c>
      <c r="E43" t="s">
        <v>2614</v>
      </c>
      <c r="F43" t="s">
        <v>4072</v>
      </c>
      <c r="G43" t="s">
        <v>3979</v>
      </c>
      <c r="H43" t="s">
        <v>4073</v>
      </c>
    </row>
    <row r="44" spans="1:8" x14ac:dyDescent="0.3">
      <c r="A44">
        <v>95</v>
      </c>
      <c r="B44" t="s">
        <v>83</v>
      </c>
      <c r="C44" t="s">
        <v>72</v>
      </c>
      <c r="D44" s="107">
        <v>44742</v>
      </c>
      <c r="E44" t="s">
        <v>2641</v>
      </c>
      <c r="F44" t="s">
        <v>4074</v>
      </c>
      <c r="G44" t="s">
        <v>3979</v>
      </c>
      <c r="H44" t="s">
        <v>4075</v>
      </c>
    </row>
    <row r="45" spans="1:8" x14ac:dyDescent="0.3">
      <c r="A45">
        <v>143</v>
      </c>
      <c r="B45" t="s">
        <v>926</v>
      </c>
      <c r="C45" t="s">
        <v>85</v>
      </c>
      <c r="D45" s="107">
        <v>44742</v>
      </c>
      <c r="E45" t="s">
        <v>929</v>
      </c>
      <c r="F45" t="s">
        <v>4076</v>
      </c>
      <c r="G45" t="s">
        <v>4077</v>
      </c>
      <c r="H45" t="s">
        <v>4078</v>
      </c>
    </row>
    <row r="46" spans="1:8" x14ac:dyDescent="0.3">
      <c r="A46">
        <v>145</v>
      </c>
      <c r="B46" t="s">
        <v>118</v>
      </c>
      <c r="C46" t="s">
        <v>119</v>
      </c>
      <c r="D46" s="107">
        <v>44742</v>
      </c>
      <c r="E46" t="s">
        <v>938</v>
      </c>
      <c r="F46" t="s">
        <v>4079</v>
      </c>
      <c r="G46" t="s">
        <v>4080</v>
      </c>
      <c r="H46" t="s">
        <v>4081</v>
      </c>
    </row>
    <row r="47" spans="1:8" x14ac:dyDescent="0.3">
      <c r="A47">
        <v>146</v>
      </c>
      <c r="B47" t="s">
        <v>120</v>
      </c>
      <c r="C47" t="s">
        <v>85</v>
      </c>
      <c r="D47" s="107">
        <v>44742</v>
      </c>
      <c r="E47" t="s">
        <v>943</v>
      </c>
      <c r="F47" t="s">
        <v>4082</v>
      </c>
      <c r="G47" t="s">
        <v>4077</v>
      </c>
      <c r="H47" t="s">
        <v>4083</v>
      </c>
    </row>
    <row r="48" spans="1:8" x14ac:dyDescent="0.3">
      <c r="A48">
        <v>148</v>
      </c>
      <c r="B48" t="s">
        <v>123</v>
      </c>
      <c r="C48" t="s">
        <v>119</v>
      </c>
      <c r="D48" s="107">
        <v>44742</v>
      </c>
      <c r="E48" t="s">
        <v>950</v>
      </c>
      <c r="F48" t="s">
        <v>4084</v>
      </c>
      <c r="G48" t="s">
        <v>4080</v>
      </c>
      <c r="H48" t="s">
        <v>4085</v>
      </c>
    </row>
    <row r="49" spans="1:8" x14ac:dyDescent="0.3">
      <c r="A49">
        <v>167</v>
      </c>
      <c r="B49" t="s">
        <v>129</v>
      </c>
      <c r="C49" t="s">
        <v>28</v>
      </c>
      <c r="D49" s="107">
        <v>44742</v>
      </c>
      <c r="E49" t="s">
        <v>963</v>
      </c>
      <c r="F49" t="s">
        <v>4086</v>
      </c>
      <c r="G49" t="s">
        <v>4087</v>
      </c>
      <c r="H49" t="s">
        <v>4088</v>
      </c>
    </row>
    <row r="50" spans="1:8" x14ac:dyDescent="0.3">
      <c r="A50">
        <v>199</v>
      </c>
      <c r="B50" t="s">
        <v>140</v>
      </c>
      <c r="C50" t="s">
        <v>28</v>
      </c>
      <c r="D50" s="107">
        <v>44742</v>
      </c>
      <c r="E50" t="s">
        <v>990</v>
      </c>
      <c r="F50" t="s">
        <v>4089</v>
      </c>
      <c r="G50" t="s">
        <v>3994</v>
      </c>
      <c r="H50" t="s">
        <v>4015</v>
      </c>
    </row>
    <row r="51" spans="1:8" x14ac:dyDescent="0.3">
      <c r="A51">
        <v>199</v>
      </c>
      <c r="B51" t="s">
        <v>140</v>
      </c>
      <c r="C51" t="s">
        <v>28</v>
      </c>
      <c r="D51" s="107">
        <v>44742</v>
      </c>
      <c r="E51" t="s">
        <v>990</v>
      </c>
      <c r="F51" t="s">
        <v>4089</v>
      </c>
      <c r="G51" t="s">
        <v>3994</v>
      </c>
      <c r="H51" t="s">
        <v>4015</v>
      </c>
    </row>
    <row r="52" spans="1:8" x14ac:dyDescent="0.3">
      <c r="A52">
        <v>69</v>
      </c>
      <c r="B52" t="s">
        <v>59</v>
      </c>
      <c r="C52" t="s">
        <v>58</v>
      </c>
      <c r="D52" s="107">
        <v>44742</v>
      </c>
      <c r="E52" t="s">
        <v>2569</v>
      </c>
      <c r="F52" t="s">
        <v>4090</v>
      </c>
      <c r="G52" t="s">
        <v>4017</v>
      </c>
      <c r="H52" t="s">
        <v>4018</v>
      </c>
    </row>
    <row r="53" spans="1:8" x14ac:dyDescent="0.3">
      <c r="A53">
        <v>197</v>
      </c>
      <c r="B53" t="s">
        <v>139</v>
      </c>
      <c r="C53" t="s">
        <v>95</v>
      </c>
      <c r="D53" s="107">
        <v>44742</v>
      </c>
      <c r="E53" t="s">
        <v>984</v>
      </c>
      <c r="F53" t="s">
        <v>4091</v>
      </c>
      <c r="G53" t="s">
        <v>3994</v>
      </c>
      <c r="H53" t="s">
        <v>4020</v>
      </c>
    </row>
    <row r="54" spans="1:8" x14ac:dyDescent="0.3">
      <c r="A54">
        <v>197</v>
      </c>
      <c r="B54" t="s">
        <v>139</v>
      </c>
      <c r="C54" t="s">
        <v>95</v>
      </c>
      <c r="D54" s="107">
        <v>44742</v>
      </c>
      <c r="E54" t="s">
        <v>984</v>
      </c>
      <c r="F54" t="s">
        <v>4091</v>
      </c>
      <c r="G54" t="s">
        <v>3994</v>
      </c>
      <c r="H54" t="s">
        <v>4020</v>
      </c>
    </row>
    <row r="55" spans="1:8" x14ac:dyDescent="0.3">
      <c r="A55">
        <v>144</v>
      </c>
      <c r="B55" t="s">
        <v>117</v>
      </c>
      <c r="C55" t="s">
        <v>85</v>
      </c>
      <c r="D55" s="107">
        <v>44742</v>
      </c>
      <c r="E55" t="s">
        <v>933</v>
      </c>
      <c r="F55" t="s">
        <v>4092</v>
      </c>
      <c r="G55" t="s">
        <v>4077</v>
      </c>
      <c r="H55" t="s">
        <v>4093</v>
      </c>
    </row>
    <row r="56" spans="1:8" x14ac:dyDescent="0.3">
      <c r="A56">
        <v>77</v>
      </c>
      <c r="B56" t="s">
        <v>65</v>
      </c>
      <c r="C56" t="s">
        <v>66</v>
      </c>
      <c r="D56" s="107">
        <v>44773</v>
      </c>
      <c r="E56" t="s">
        <v>4094</v>
      </c>
      <c r="F56" t="s">
        <v>4095</v>
      </c>
      <c r="G56" t="s">
        <v>3971</v>
      </c>
      <c r="H56" t="s">
        <v>4096</v>
      </c>
    </row>
    <row r="57" spans="1:8" x14ac:dyDescent="0.3">
      <c r="A57">
        <v>121</v>
      </c>
      <c r="B57" t="s">
        <v>102</v>
      </c>
      <c r="C57" t="s">
        <v>28</v>
      </c>
      <c r="D57" s="107">
        <v>44773</v>
      </c>
      <c r="E57" t="s">
        <v>4097</v>
      </c>
      <c r="F57" t="s">
        <v>4098</v>
      </c>
      <c r="G57" t="s">
        <v>3975</v>
      </c>
      <c r="H57" t="s">
        <v>4099</v>
      </c>
    </row>
    <row r="58" spans="1:8" x14ac:dyDescent="0.3">
      <c r="A58">
        <v>124</v>
      </c>
      <c r="B58" t="s">
        <v>105</v>
      </c>
      <c r="C58" t="s">
        <v>72</v>
      </c>
      <c r="D58" s="107">
        <v>44773</v>
      </c>
      <c r="E58" t="s">
        <v>4100</v>
      </c>
      <c r="F58" t="s">
        <v>4101</v>
      </c>
      <c r="G58" t="s">
        <v>3979</v>
      </c>
      <c r="H58" t="s">
        <v>4102</v>
      </c>
    </row>
    <row r="59" spans="1:8" x14ac:dyDescent="0.3">
      <c r="A59">
        <v>125</v>
      </c>
      <c r="B59" t="s">
        <v>106</v>
      </c>
      <c r="C59" t="s">
        <v>72</v>
      </c>
      <c r="D59" s="107">
        <v>44773</v>
      </c>
      <c r="E59" t="s">
        <v>4103</v>
      </c>
      <c r="F59" t="s">
        <v>4104</v>
      </c>
      <c r="G59" t="s">
        <v>3979</v>
      </c>
      <c r="H59" t="s">
        <v>3983</v>
      </c>
    </row>
    <row r="60" spans="1:8" x14ac:dyDescent="0.3">
      <c r="A60">
        <v>128</v>
      </c>
      <c r="B60" t="s">
        <v>109</v>
      </c>
      <c r="C60" t="s">
        <v>72</v>
      </c>
      <c r="D60" s="107">
        <v>44773</v>
      </c>
      <c r="E60" t="s">
        <v>4105</v>
      </c>
      <c r="F60" t="s">
        <v>4106</v>
      </c>
      <c r="G60" t="s">
        <v>3979</v>
      </c>
      <c r="H60" t="s">
        <v>4107</v>
      </c>
    </row>
    <row r="61" spans="1:8" x14ac:dyDescent="0.3">
      <c r="A61">
        <v>172</v>
      </c>
      <c r="B61" t="s">
        <v>131</v>
      </c>
      <c r="C61" t="s">
        <v>101</v>
      </c>
      <c r="D61" s="107">
        <v>44773</v>
      </c>
      <c r="E61" t="s">
        <v>4108</v>
      </c>
      <c r="F61" t="s">
        <v>4109</v>
      </c>
      <c r="G61" t="s">
        <v>3985</v>
      </c>
      <c r="H61" t="s">
        <v>4110</v>
      </c>
    </row>
    <row r="62" spans="1:8" x14ac:dyDescent="0.3">
      <c r="A62">
        <v>77</v>
      </c>
      <c r="B62" t="s">
        <v>65</v>
      </c>
      <c r="C62" t="s">
        <v>66</v>
      </c>
      <c r="D62" s="107">
        <v>44804</v>
      </c>
      <c r="E62" t="s">
        <v>4111</v>
      </c>
      <c r="F62" t="s">
        <v>4112</v>
      </c>
      <c r="G62" t="s">
        <v>3971</v>
      </c>
      <c r="H62" t="s">
        <v>4113</v>
      </c>
    </row>
    <row r="63" spans="1:8" x14ac:dyDescent="0.3">
      <c r="A63">
        <v>121</v>
      </c>
      <c r="B63" t="s">
        <v>102</v>
      </c>
      <c r="C63" t="s">
        <v>28</v>
      </c>
      <c r="D63" s="107">
        <v>44804</v>
      </c>
      <c r="E63" t="s">
        <v>4114</v>
      </c>
      <c r="F63" t="s">
        <v>4115</v>
      </c>
      <c r="G63" t="s">
        <v>3975</v>
      </c>
      <c r="H63" t="s">
        <v>4116</v>
      </c>
    </row>
    <row r="64" spans="1:8" x14ac:dyDescent="0.3">
      <c r="A64">
        <v>122</v>
      </c>
      <c r="B64" t="s">
        <v>104</v>
      </c>
      <c r="C64" t="s">
        <v>101</v>
      </c>
      <c r="D64" s="107">
        <v>44804</v>
      </c>
      <c r="E64" t="s">
        <v>829</v>
      </c>
      <c r="F64" t="s">
        <v>4117</v>
      </c>
      <c r="G64" t="s">
        <v>4118</v>
      </c>
      <c r="H64" t="s">
        <v>4119</v>
      </c>
    </row>
    <row r="65" spans="1:8" x14ac:dyDescent="0.3">
      <c r="A65">
        <v>124</v>
      </c>
      <c r="B65" t="s">
        <v>105</v>
      </c>
      <c r="C65" t="s">
        <v>72</v>
      </c>
      <c r="D65" s="107">
        <v>44804</v>
      </c>
      <c r="E65" t="s">
        <v>4120</v>
      </c>
      <c r="F65" t="s">
        <v>4121</v>
      </c>
      <c r="G65" t="s">
        <v>3979</v>
      </c>
      <c r="H65" t="s">
        <v>4122</v>
      </c>
    </row>
    <row r="66" spans="1:8" x14ac:dyDescent="0.3">
      <c r="A66">
        <v>125</v>
      </c>
      <c r="B66" t="s">
        <v>106</v>
      </c>
      <c r="C66" t="s">
        <v>72</v>
      </c>
      <c r="D66" s="107">
        <v>44804</v>
      </c>
      <c r="E66" t="s">
        <v>4123</v>
      </c>
      <c r="F66" t="s">
        <v>4124</v>
      </c>
      <c r="G66" t="s">
        <v>3979</v>
      </c>
      <c r="H66" t="s">
        <v>4125</v>
      </c>
    </row>
    <row r="67" spans="1:8" x14ac:dyDescent="0.3">
      <c r="A67">
        <v>128</v>
      </c>
      <c r="B67" t="s">
        <v>109</v>
      </c>
      <c r="C67" t="s">
        <v>72</v>
      </c>
      <c r="D67" s="107">
        <v>44804</v>
      </c>
      <c r="E67" t="s">
        <v>4126</v>
      </c>
      <c r="F67" t="s">
        <v>4127</v>
      </c>
      <c r="G67" t="s">
        <v>3979</v>
      </c>
      <c r="H67" t="s">
        <v>4128</v>
      </c>
    </row>
    <row r="68" spans="1:8" x14ac:dyDescent="0.3">
      <c r="A68">
        <v>172</v>
      </c>
      <c r="B68" t="s">
        <v>131</v>
      </c>
      <c r="C68" t="s">
        <v>101</v>
      </c>
      <c r="D68" s="107">
        <v>44804</v>
      </c>
      <c r="E68" t="s">
        <v>4129</v>
      </c>
      <c r="F68" t="s">
        <v>4130</v>
      </c>
      <c r="G68" t="s">
        <v>3985</v>
      </c>
      <c r="H68" t="s">
        <v>4131</v>
      </c>
    </row>
    <row r="69" spans="1:8" x14ac:dyDescent="0.3">
      <c r="A69">
        <v>77</v>
      </c>
      <c r="B69" t="s">
        <v>65</v>
      </c>
      <c r="C69" t="s">
        <v>66</v>
      </c>
      <c r="D69" s="107">
        <v>44834</v>
      </c>
      <c r="E69" t="s">
        <v>4132</v>
      </c>
      <c r="F69" t="s">
        <v>4133</v>
      </c>
      <c r="G69" t="s">
        <v>3971</v>
      </c>
      <c r="H69" t="s">
        <v>4134</v>
      </c>
    </row>
    <row r="70" spans="1:8" x14ac:dyDescent="0.3">
      <c r="A70">
        <v>121</v>
      </c>
      <c r="B70" t="s">
        <v>102</v>
      </c>
      <c r="C70" t="s">
        <v>28</v>
      </c>
      <c r="D70" s="107">
        <v>44834</v>
      </c>
      <c r="E70" t="s">
        <v>4135</v>
      </c>
      <c r="F70" t="s">
        <v>4136</v>
      </c>
      <c r="G70" t="s">
        <v>3975</v>
      </c>
      <c r="H70" t="s">
        <v>4137</v>
      </c>
    </row>
    <row r="71" spans="1:8" x14ac:dyDescent="0.3">
      <c r="A71">
        <v>124</v>
      </c>
      <c r="B71" t="s">
        <v>105</v>
      </c>
      <c r="C71" t="s">
        <v>72</v>
      </c>
      <c r="D71" s="107">
        <v>44834</v>
      </c>
      <c r="E71" t="s">
        <v>4138</v>
      </c>
      <c r="F71" t="s">
        <v>4139</v>
      </c>
      <c r="G71" t="s">
        <v>3979</v>
      </c>
      <c r="H71" t="s">
        <v>4056</v>
      </c>
    </row>
    <row r="72" spans="1:8" x14ac:dyDescent="0.3">
      <c r="A72">
        <v>125</v>
      </c>
      <c r="B72" t="s">
        <v>106</v>
      </c>
      <c r="C72" t="s">
        <v>72</v>
      </c>
      <c r="D72" s="107">
        <v>44834</v>
      </c>
      <c r="E72" t="s">
        <v>4140</v>
      </c>
      <c r="F72" t="s">
        <v>4141</v>
      </c>
      <c r="G72" t="s">
        <v>3979</v>
      </c>
      <c r="H72" t="s">
        <v>4142</v>
      </c>
    </row>
    <row r="73" spans="1:8" x14ac:dyDescent="0.3">
      <c r="A73">
        <v>128</v>
      </c>
      <c r="B73" t="s">
        <v>109</v>
      </c>
      <c r="C73" t="s">
        <v>72</v>
      </c>
      <c r="D73" s="107">
        <v>44834</v>
      </c>
      <c r="E73" t="s">
        <v>4143</v>
      </c>
      <c r="F73" t="s">
        <v>4144</v>
      </c>
      <c r="G73" t="s">
        <v>3979</v>
      </c>
      <c r="H73" t="s">
        <v>4145</v>
      </c>
    </row>
    <row r="74" spans="1:8" x14ac:dyDescent="0.3">
      <c r="A74">
        <v>172</v>
      </c>
      <c r="B74" t="s">
        <v>131</v>
      </c>
      <c r="C74" t="s">
        <v>101</v>
      </c>
      <c r="D74" s="107">
        <v>44834</v>
      </c>
      <c r="E74" t="s">
        <v>4146</v>
      </c>
      <c r="F74" t="s">
        <v>4147</v>
      </c>
      <c r="G74" t="s">
        <v>3985</v>
      </c>
      <c r="H74" t="s">
        <v>4148</v>
      </c>
    </row>
    <row r="75" spans="1:8" x14ac:dyDescent="0.3">
      <c r="A75">
        <v>69</v>
      </c>
      <c r="B75" t="s">
        <v>59</v>
      </c>
      <c r="C75" t="s">
        <v>58</v>
      </c>
      <c r="D75" s="107">
        <v>44834</v>
      </c>
      <c r="E75" t="s">
        <v>2570</v>
      </c>
      <c r="F75" t="s">
        <v>4149</v>
      </c>
      <c r="G75" t="s">
        <v>4017</v>
      </c>
      <c r="H75" t="s">
        <v>4150</v>
      </c>
    </row>
    <row r="76" spans="1:8" x14ac:dyDescent="0.3">
      <c r="A76">
        <v>111</v>
      </c>
      <c r="B76" t="s">
        <v>93</v>
      </c>
      <c r="C76" t="s">
        <v>58</v>
      </c>
      <c r="D76" s="107">
        <v>44834</v>
      </c>
      <c r="E76" t="s">
        <v>768</v>
      </c>
      <c r="F76" t="s">
        <v>4151</v>
      </c>
      <c r="G76" t="s">
        <v>4118</v>
      </c>
      <c r="H76" t="s">
        <v>4152</v>
      </c>
    </row>
    <row r="77" spans="1:8" x14ac:dyDescent="0.3">
      <c r="A77">
        <v>197</v>
      </c>
      <c r="B77" t="s">
        <v>139</v>
      </c>
      <c r="C77" t="s">
        <v>95</v>
      </c>
      <c r="D77" s="107">
        <v>44834</v>
      </c>
      <c r="E77" t="s">
        <v>985</v>
      </c>
      <c r="F77" t="s">
        <v>4153</v>
      </c>
      <c r="G77" t="s">
        <v>4154</v>
      </c>
      <c r="H77" t="s">
        <v>4155</v>
      </c>
    </row>
    <row r="78" spans="1:8" x14ac:dyDescent="0.3">
      <c r="A78">
        <v>77</v>
      </c>
      <c r="B78" t="s">
        <v>65</v>
      </c>
      <c r="C78" t="s">
        <v>66</v>
      </c>
      <c r="D78" s="107">
        <v>44865</v>
      </c>
      <c r="E78" t="s">
        <v>4156</v>
      </c>
      <c r="F78" t="s">
        <v>4157</v>
      </c>
      <c r="G78" t="s">
        <v>3971</v>
      </c>
      <c r="H78" t="s">
        <v>4158</v>
      </c>
    </row>
    <row r="79" spans="1:8" x14ac:dyDescent="0.3">
      <c r="A79">
        <v>121</v>
      </c>
      <c r="B79" t="s">
        <v>102</v>
      </c>
      <c r="C79" t="s">
        <v>28</v>
      </c>
      <c r="D79" s="107">
        <v>44865</v>
      </c>
      <c r="E79" t="s">
        <v>4159</v>
      </c>
      <c r="F79" t="s">
        <v>4160</v>
      </c>
      <c r="G79" t="s">
        <v>3975</v>
      </c>
      <c r="H79" t="s">
        <v>4161</v>
      </c>
    </row>
    <row r="80" spans="1:8" x14ac:dyDescent="0.3">
      <c r="A80">
        <v>122</v>
      </c>
      <c r="B80" t="s">
        <v>104</v>
      </c>
      <c r="C80" t="s">
        <v>101</v>
      </c>
      <c r="D80" s="107">
        <v>44865</v>
      </c>
      <c r="E80" t="s">
        <v>831</v>
      </c>
      <c r="F80" t="s">
        <v>4162</v>
      </c>
      <c r="G80" t="s">
        <v>3994</v>
      </c>
      <c r="H80" t="s">
        <v>4163</v>
      </c>
    </row>
    <row r="81" spans="1:8" x14ac:dyDescent="0.3">
      <c r="A81">
        <v>124</v>
      </c>
      <c r="B81" t="s">
        <v>105</v>
      </c>
      <c r="C81" t="s">
        <v>72</v>
      </c>
      <c r="D81" s="107">
        <v>44865</v>
      </c>
      <c r="E81" t="s">
        <v>4164</v>
      </c>
      <c r="F81" t="s">
        <v>4165</v>
      </c>
      <c r="G81" t="s">
        <v>3979</v>
      </c>
      <c r="H81" t="s">
        <v>4166</v>
      </c>
    </row>
    <row r="82" spans="1:8" x14ac:dyDescent="0.3">
      <c r="A82">
        <v>125</v>
      </c>
      <c r="B82" t="s">
        <v>106</v>
      </c>
      <c r="C82" t="s">
        <v>72</v>
      </c>
      <c r="D82" s="107">
        <v>44865</v>
      </c>
      <c r="E82" t="s">
        <v>4167</v>
      </c>
      <c r="F82" t="s">
        <v>4168</v>
      </c>
      <c r="G82" t="s">
        <v>3979</v>
      </c>
      <c r="H82" t="s">
        <v>4169</v>
      </c>
    </row>
    <row r="83" spans="1:8" x14ac:dyDescent="0.3">
      <c r="A83">
        <v>128</v>
      </c>
      <c r="B83" t="s">
        <v>109</v>
      </c>
      <c r="C83" t="s">
        <v>72</v>
      </c>
      <c r="D83" s="107">
        <v>44865</v>
      </c>
      <c r="E83" t="s">
        <v>4170</v>
      </c>
      <c r="F83" t="s">
        <v>4171</v>
      </c>
      <c r="G83" t="s">
        <v>3979</v>
      </c>
      <c r="H83" t="s">
        <v>4172</v>
      </c>
    </row>
    <row r="84" spans="1:8" x14ac:dyDescent="0.3">
      <c r="A84">
        <v>172</v>
      </c>
      <c r="B84" t="s">
        <v>131</v>
      </c>
      <c r="C84" t="s">
        <v>101</v>
      </c>
      <c r="D84" s="107">
        <v>44865</v>
      </c>
      <c r="E84" t="s">
        <v>4173</v>
      </c>
      <c r="F84" t="s">
        <v>4174</v>
      </c>
      <c r="G84" t="s">
        <v>3985</v>
      </c>
      <c r="H84" t="s">
        <v>4175</v>
      </c>
    </row>
    <row r="85" spans="1:8" x14ac:dyDescent="0.3">
      <c r="A85">
        <v>114</v>
      </c>
      <c r="B85" t="s">
        <v>93</v>
      </c>
      <c r="C85" t="s">
        <v>66</v>
      </c>
      <c r="D85" s="107">
        <v>44865</v>
      </c>
      <c r="E85" t="s">
        <v>2832</v>
      </c>
      <c r="F85" t="s">
        <v>4176</v>
      </c>
      <c r="G85" t="s">
        <v>3971</v>
      </c>
      <c r="H85" t="s">
        <v>4177</v>
      </c>
    </row>
    <row r="86" spans="1:8" x14ac:dyDescent="0.3">
      <c r="A86">
        <v>77</v>
      </c>
      <c r="B86" t="s">
        <v>65</v>
      </c>
      <c r="C86" t="s">
        <v>66</v>
      </c>
      <c r="D86" s="107">
        <v>44895</v>
      </c>
      <c r="E86" t="s">
        <v>4178</v>
      </c>
      <c r="F86" t="s">
        <v>4179</v>
      </c>
      <c r="G86" t="s">
        <v>3971</v>
      </c>
      <c r="H86" t="s">
        <v>4180</v>
      </c>
    </row>
    <row r="87" spans="1:8" x14ac:dyDescent="0.3">
      <c r="A87">
        <v>121</v>
      </c>
      <c r="B87" t="s">
        <v>102</v>
      </c>
      <c r="C87" t="s">
        <v>28</v>
      </c>
      <c r="D87" s="107">
        <v>44895</v>
      </c>
      <c r="E87" t="s">
        <v>4181</v>
      </c>
      <c r="F87" t="s">
        <v>4182</v>
      </c>
      <c r="G87" t="s">
        <v>3975</v>
      </c>
      <c r="H87" t="s">
        <v>4183</v>
      </c>
    </row>
    <row r="88" spans="1:8" x14ac:dyDescent="0.3">
      <c r="A88">
        <v>124</v>
      </c>
      <c r="B88" t="s">
        <v>105</v>
      </c>
      <c r="C88" t="s">
        <v>72</v>
      </c>
      <c r="D88" s="107">
        <v>44895</v>
      </c>
      <c r="E88" t="s">
        <v>4184</v>
      </c>
      <c r="F88" t="s">
        <v>4185</v>
      </c>
      <c r="G88" t="s">
        <v>3979</v>
      </c>
      <c r="H88" t="s">
        <v>4056</v>
      </c>
    </row>
    <row r="89" spans="1:8" x14ac:dyDescent="0.3">
      <c r="A89">
        <v>125</v>
      </c>
      <c r="B89" t="s">
        <v>106</v>
      </c>
      <c r="C89" t="s">
        <v>72</v>
      </c>
      <c r="D89" s="107">
        <v>44895</v>
      </c>
      <c r="E89" t="s">
        <v>4186</v>
      </c>
      <c r="F89" t="s">
        <v>4187</v>
      </c>
      <c r="G89" t="s">
        <v>3979</v>
      </c>
      <c r="H89" t="s">
        <v>3983</v>
      </c>
    </row>
    <row r="90" spans="1:8" x14ac:dyDescent="0.3">
      <c r="A90">
        <v>128</v>
      </c>
      <c r="B90" t="s">
        <v>109</v>
      </c>
      <c r="C90" t="s">
        <v>72</v>
      </c>
      <c r="D90" s="107">
        <v>44895</v>
      </c>
      <c r="E90" t="s">
        <v>4188</v>
      </c>
      <c r="F90" t="s">
        <v>4189</v>
      </c>
      <c r="G90" t="s">
        <v>3979</v>
      </c>
      <c r="H90" t="s">
        <v>4190</v>
      </c>
    </row>
    <row r="91" spans="1:8" x14ac:dyDescent="0.3">
      <c r="A91">
        <v>77</v>
      </c>
      <c r="B91" t="s">
        <v>65</v>
      </c>
      <c r="C91" t="s">
        <v>66</v>
      </c>
      <c r="D91" s="107">
        <v>44926</v>
      </c>
      <c r="E91" t="s">
        <v>3232</v>
      </c>
      <c r="F91" t="s">
        <v>4191</v>
      </c>
      <c r="G91" t="s">
        <v>3971</v>
      </c>
      <c r="H91" t="s">
        <v>4192</v>
      </c>
    </row>
    <row r="92" spans="1:8" x14ac:dyDescent="0.3">
      <c r="A92">
        <v>121</v>
      </c>
      <c r="B92" t="s">
        <v>102</v>
      </c>
      <c r="C92" t="s">
        <v>28</v>
      </c>
      <c r="D92" s="107">
        <v>44926</v>
      </c>
      <c r="E92" t="s">
        <v>2841</v>
      </c>
      <c r="F92" t="s">
        <v>4193</v>
      </c>
      <c r="G92" t="s">
        <v>3975</v>
      </c>
      <c r="H92" t="s">
        <v>4194</v>
      </c>
    </row>
    <row r="93" spans="1:8" x14ac:dyDescent="0.3">
      <c r="A93">
        <v>122</v>
      </c>
      <c r="B93" t="s">
        <v>104</v>
      </c>
      <c r="C93" t="s">
        <v>101</v>
      </c>
      <c r="D93" s="107">
        <v>44926</v>
      </c>
      <c r="E93" t="s">
        <v>833</v>
      </c>
      <c r="F93" t="s">
        <v>4195</v>
      </c>
      <c r="G93" t="s">
        <v>4118</v>
      </c>
      <c r="H93" t="s">
        <v>4196</v>
      </c>
    </row>
    <row r="94" spans="1:8" x14ac:dyDescent="0.3">
      <c r="A94">
        <v>124</v>
      </c>
      <c r="B94" t="s">
        <v>105</v>
      </c>
      <c r="C94" t="s">
        <v>72</v>
      </c>
      <c r="D94" s="107">
        <v>44926</v>
      </c>
      <c r="E94" t="s">
        <v>2846</v>
      </c>
      <c r="F94" t="s">
        <v>4197</v>
      </c>
      <c r="G94" t="s">
        <v>3979</v>
      </c>
      <c r="H94" t="s">
        <v>4056</v>
      </c>
    </row>
    <row r="95" spans="1:8" x14ac:dyDescent="0.3">
      <c r="A95">
        <v>125</v>
      </c>
      <c r="B95" t="s">
        <v>106</v>
      </c>
      <c r="C95" t="s">
        <v>72</v>
      </c>
      <c r="D95" s="107">
        <v>44926</v>
      </c>
      <c r="E95" t="s">
        <v>2849</v>
      </c>
      <c r="F95" t="s">
        <v>4198</v>
      </c>
      <c r="G95" t="s">
        <v>3979</v>
      </c>
      <c r="H95" t="s">
        <v>4199</v>
      </c>
    </row>
    <row r="96" spans="1:8" x14ac:dyDescent="0.3">
      <c r="A96">
        <v>128</v>
      </c>
      <c r="B96" t="s">
        <v>109</v>
      </c>
      <c r="C96" t="s">
        <v>72</v>
      </c>
      <c r="D96" s="107">
        <v>44926</v>
      </c>
      <c r="E96" t="s">
        <v>2858</v>
      </c>
      <c r="F96" t="s">
        <v>4200</v>
      </c>
      <c r="G96" t="s">
        <v>3979</v>
      </c>
      <c r="H96" t="s">
        <v>4201</v>
      </c>
    </row>
    <row r="97" spans="1:8" x14ac:dyDescent="0.3">
      <c r="A97">
        <v>68</v>
      </c>
      <c r="B97" t="s">
        <v>57</v>
      </c>
      <c r="C97" t="s">
        <v>58</v>
      </c>
      <c r="D97" s="107">
        <v>44926</v>
      </c>
      <c r="E97" t="s">
        <v>2562</v>
      </c>
      <c r="F97" t="s">
        <v>4202</v>
      </c>
      <c r="G97" t="s">
        <v>4017</v>
      </c>
      <c r="H97" t="s">
        <v>4203</v>
      </c>
    </row>
    <row r="98" spans="1:8" x14ac:dyDescent="0.3">
      <c r="A98">
        <v>73</v>
      </c>
      <c r="B98" t="s">
        <v>61</v>
      </c>
      <c r="C98" t="s">
        <v>28</v>
      </c>
      <c r="D98" s="107">
        <v>44926</v>
      </c>
      <c r="E98" t="s">
        <v>2579</v>
      </c>
      <c r="F98" t="s">
        <v>4204</v>
      </c>
      <c r="G98" t="s">
        <v>4205</v>
      </c>
      <c r="H98" t="s">
        <v>4206</v>
      </c>
    </row>
    <row r="99" spans="1:8" x14ac:dyDescent="0.3">
      <c r="A99">
        <v>74</v>
      </c>
      <c r="B99" t="s">
        <v>64</v>
      </c>
      <c r="C99" t="s">
        <v>28</v>
      </c>
      <c r="D99" s="107">
        <v>44926</v>
      </c>
      <c r="E99" t="s">
        <v>2585</v>
      </c>
      <c r="F99" t="s">
        <v>4207</v>
      </c>
      <c r="G99" t="s">
        <v>4205</v>
      </c>
    </row>
    <row r="100" spans="1:8" x14ac:dyDescent="0.3">
      <c r="A100">
        <v>86</v>
      </c>
      <c r="B100" t="s">
        <v>75</v>
      </c>
      <c r="C100" t="s">
        <v>72</v>
      </c>
      <c r="D100" s="107">
        <v>44926</v>
      </c>
      <c r="E100" t="s">
        <v>2615</v>
      </c>
      <c r="F100" t="s">
        <v>4208</v>
      </c>
      <c r="G100" t="s">
        <v>3979</v>
      </c>
      <c r="H100" t="s">
        <v>4209</v>
      </c>
    </row>
    <row r="101" spans="1:8" x14ac:dyDescent="0.3">
      <c r="A101">
        <v>95</v>
      </c>
      <c r="B101" t="s">
        <v>83</v>
      </c>
      <c r="C101" t="s">
        <v>72</v>
      </c>
      <c r="D101" s="107">
        <v>44926</v>
      </c>
      <c r="E101" t="s">
        <v>2642</v>
      </c>
      <c r="F101" t="s">
        <v>4210</v>
      </c>
      <c r="G101" t="s">
        <v>3979</v>
      </c>
      <c r="H101" t="s">
        <v>4211</v>
      </c>
    </row>
    <row r="102" spans="1:8" x14ac:dyDescent="0.3">
      <c r="A102">
        <v>143</v>
      </c>
      <c r="B102" t="s">
        <v>926</v>
      </c>
      <c r="C102" t="s">
        <v>85</v>
      </c>
      <c r="D102" s="107">
        <v>44926</v>
      </c>
      <c r="E102" t="s">
        <v>930</v>
      </c>
      <c r="F102" t="s">
        <v>4212</v>
      </c>
      <c r="G102" t="s">
        <v>4077</v>
      </c>
      <c r="H102" t="s">
        <v>4213</v>
      </c>
    </row>
    <row r="103" spans="1:8" x14ac:dyDescent="0.3">
      <c r="A103">
        <v>145</v>
      </c>
      <c r="B103" t="s">
        <v>118</v>
      </c>
      <c r="C103" t="s">
        <v>119</v>
      </c>
      <c r="D103" s="107">
        <v>44926</v>
      </c>
      <c r="E103" t="s">
        <v>939</v>
      </c>
      <c r="F103" t="s">
        <v>4214</v>
      </c>
      <c r="G103" t="s">
        <v>4080</v>
      </c>
      <c r="H103" t="s">
        <v>4215</v>
      </c>
    </row>
    <row r="104" spans="1:8" x14ac:dyDescent="0.3">
      <c r="A104">
        <v>146</v>
      </c>
      <c r="B104" t="s">
        <v>120</v>
      </c>
      <c r="C104" t="s">
        <v>85</v>
      </c>
      <c r="D104" s="107">
        <v>44926</v>
      </c>
      <c r="E104" t="s">
        <v>944</v>
      </c>
      <c r="F104" t="s">
        <v>4216</v>
      </c>
      <c r="G104" t="s">
        <v>4077</v>
      </c>
      <c r="H104" t="s">
        <v>4217</v>
      </c>
    </row>
    <row r="105" spans="1:8" x14ac:dyDescent="0.3">
      <c r="A105">
        <v>148</v>
      </c>
      <c r="B105" t="s">
        <v>123</v>
      </c>
      <c r="C105" t="s">
        <v>119</v>
      </c>
      <c r="D105" s="107">
        <v>44926</v>
      </c>
      <c r="E105" t="s">
        <v>2685</v>
      </c>
      <c r="F105" t="s">
        <v>4218</v>
      </c>
      <c r="G105" t="s">
        <v>4080</v>
      </c>
      <c r="H105" t="s">
        <v>4219</v>
      </c>
    </row>
    <row r="106" spans="1:8" x14ac:dyDescent="0.3">
      <c r="A106">
        <v>167</v>
      </c>
      <c r="B106" t="s">
        <v>129</v>
      </c>
      <c r="C106" t="s">
        <v>28</v>
      </c>
      <c r="D106" s="107">
        <v>44926</v>
      </c>
      <c r="E106" t="s">
        <v>964</v>
      </c>
      <c r="F106" t="s">
        <v>4220</v>
      </c>
      <c r="G106" t="s">
        <v>4087</v>
      </c>
      <c r="H106" t="s">
        <v>4221</v>
      </c>
    </row>
    <row r="107" spans="1:8" x14ac:dyDescent="0.3">
      <c r="A107">
        <v>69</v>
      </c>
      <c r="B107" t="s">
        <v>59</v>
      </c>
      <c r="C107" t="s">
        <v>58</v>
      </c>
      <c r="D107" s="107">
        <v>44926</v>
      </c>
      <c r="E107" t="s">
        <v>2571</v>
      </c>
      <c r="F107" t="s">
        <v>4222</v>
      </c>
      <c r="G107" t="s">
        <v>4017</v>
      </c>
      <c r="H107" t="s">
        <v>4223</v>
      </c>
    </row>
    <row r="108" spans="1:8" x14ac:dyDescent="0.3">
      <c r="A108">
        <v>197</v>
      </c>
      <c r="B108" t="s">
        <v>139</v>
      </c>
      <c r="C108" t="s">
        <v>95</v>
      </c>
      <c r="D108" s="107">
        <v>44926</v>
      </c>
      <c r="E108" t="s">
        <v>986</v>
      </c>
      <c r="F108" t="s">
        <v>4224</v>
      </c>
      <c r="G108" t="s">
        <v>4154</v>
      </c>
      <c r="H108" t="s">
        <v>4155</v>
      </c>
    </row>
    <row r="109" spans="1:8" x14ac:dyDescent="0.3">
      <c r="A109">
        <v>84</v>
      </c>
      <c r="B109" t="s">
        <v>71</v>
      </c>
      <c r="C109" t="s">
        <v>72</v>
      </c>
      <c r="D109" s="107">
        <v>44926</v>
      </c>
      <c r="E109" t="s">
        <v>2607</v>
      </c>
      <c r="F109" t="s">
        <v>4225</v>
      </c>
      <c r="G109" t="s">
        <v>4226</v>
      </c>
      <c r="H109" t="s">
        <v>4227</v>
      </c>
    </row>
    <row r="110" spans="1:8" x14ac:dyDescent="0.3">
      <c r="A110">
        <v>85</v>
      </c>
      <c r="B110" t="s">
        <v>74</v>
      </c>
      <c r="C110" t="s">
        <v>72</v>
      </c>
      <c r="D110" s="107">
        <v>44926</v>
      </c>
      <c r="E110" t="s">
        <v>2610</v>
      </c>
      <c r="F110" t="s">
        <v>4228</v>
      </c>
      <c r="G110" t="s">
        <v>3979</v>
      </c>
      <c r="H110" t="s">
        <v>4229</v>
      </c>
    </row>
    <row r="111" spans="1:8" x14ac:dyDescent="0.3">
      <c r="A111">
        <v>87</v>
      </c>
      <c r="B111" t="s">
        <v>76</v>
      </c>
      <c r="C111" t="s">
        <v>72</v>
      </c>
      <c r="D111" s="107">
        <v>44926</v>
      </c>
      <c r="E111" t="s">
        <v>2618</v>
      </c>
      <c r="F111" t="s">
        <v>4230</v>
      </c>
      <c r="G111" t="s">
        <v>3979</v>
      </c>
      <c r="H111" t="s">
        <v>4231</v>
      </c>
    </row>
    <row r="112" spans="1:8" x14ac:dyDescent="0.3">
      <c r="A112">
        <v>88</v>
      </c>
      <c r="B112" t="s">
        <v>77</v>
      </c>
      <c r="C112" t="s">
        <v>72</v>
      </c>
      <c r="D112" s="107">
        <v>44926</v>
      </c>
      <c r="E112" t="s">
        <v>2622</v>
      </c>
      <c r="F112" t="s">
        <v>4232</v>
      </c>
      <c r="G112" t="s">
        <v>3979</v>
      </c>
      <c r="H112" t="s">
        <v>4233</v>
      </c>
    </row>
    <row r="113" spans="1:8" x14ac:dyDescent="0.3">
      <c r="A113">
        <v>89</v>
      </c>
      <c r="B113" t="s">
        <v>78</v>
      </c>
      <c r="C113" t="s">
        <v>72</v>
      </c>
      <c r="D113" s="107">
        <v>44926</v>
      </c>
      <c r="E113" t="s">
        <v>2625</v>
      </c>
      <c r="F113" t="s">
        <v>4234</v>
      </c>
      <c r="G113" t="s">
        <v>3979</v>
      </c>
      <c r="H113" t="s">
        <v>4235</v>
      </c>
    </row>
    <row r="114" spans="1:8" x14ac:dyDescent="0.3">
      <c r="A114">
        <v>90</v>
      </c>
      <c r="B114" t="s">
        <v>79</v>
      </c>
      <c r="C114" t="s">
        <v>72</v>
      </c>
      <c r="D114" s="107">
        <v>44926</v>
      </c>
      <c r="E114" t="s">
        <v>2628</v>
      </c>
      <c r="F114" t="s">
        <v>4236</v>
      </c>
      <c r="G114" t="s">
        <v>3979</v>
      </c>
      <c r="H114" t="s">
        <v>4237</v>
      </c>
    </row>
    <row r="115" spans="1:8" x14ac:dyDescent="0.3">
      <c r="A115">
        <v>91</v>
      </c>
      <c r="B115" t="s">
        <v>80</v>
      </c>
      <c r="C115" t="s">
        <v>72</v>
      </c>
      <c r="D115" s="107">
        <v>44926</v>
      </c>
      <c r="E115" t="s">
        <v>2631</v>
      </c>
      <c r="F115" t="s">
        <v>4238</v>
      </c>
      <c r="G115" t="s">
        <v>3979</v>
      </c>
      <c r="H115" t="s">
        <v>4239</v>
      </c>
    </row>
    <row r="116" spans="1:8" x14ac:dyDescent="0.3">
      <c r="A116">
        <v>92</v>
      </c>
      <c r="B116" t="s">
        <v>81</v>
      </c>
      <c r="C116" t="s">
        <v>72</v>
      </c>
      <c r="D116" s="107">
        <v>44926</v>
      </c>
      <c r="E116" t="s">
        <v>2634</v>
      </c>
      <c r="F116" t="s">
        <v>4240</v>
      </c>
      <c r="G116" t="s">
        <v>3979</v>
      </c>
      <c r="H116" t="s">
        <v>4241</v>
      </c>
    </row>
    <row r="117" spans="1:8" x14ac:dyDescent="0.3">
      <c r="A117">
        <v>94</v>
      </c>
      <c r="B117" t="s">
        <v>82</v>
      </c>
      <c r="C117" t="s">
        <v>72</v>
      </c>
      <c r="D117" s="107">
        <v>44926</v>
      </c>
      <c r="E117" t="s">
        <v>2637</v>
      </c>
      <c r="F117" t="s">
        <v>4242</v>
      </c>
      <c r="G117" t="s">
        <v>4226</v>
      </c>
      <c r="H117" t="s">
        <v>4243</v>
      </c>
    </row>
    <row r="118" spans="1:8" x14ac:dyDescent="0.3">
      <c r="A118">
        <v>100</v>
      </c>
      <c r="B118" t="s">
        <v>89</v>
      </c>
      <c r="C118" t="s">
        <v>72</v>
      </c>
      <c r="D118" s="107">
        <v>44926</v>
      </c>
      <c r="E118" t="s">
        <v>750</v>
      </c>
      <c r="F118" t="s">
        <v>4244</v>
      </c>
      <c r="G118" t="s">
        <v>3979</v>
      </c>
      <c r="H118" t="s">
        <v>4245</v>
      </c>
    </row>
    <row r="119" spans="1:8" x14ac:dyDescent="0.3">
      <c r="A119">
        <v>104</v>
      </c>
      <c r="B119" t="s">
        <v>90</v>
      </c>
      <c r="C119" t="s">
        <v>72</v>
      </c>
      <c r="D119" s="107">
        <v>44926</v>
      </c>
      <c r="E119" t="s">
        <v>754</v>
      </c>
      <c r="F119" t="s">
        <v>4246</v>
      </c>
      <c r="G119" t="s">
        <v>3979</v>
      </c>
      <c r="H119" t="s">
        <v>4247</v>
      </c>
    </row>
    <row r="120" spans="1:8" x14ac:dyDescent="0.3">
      <c r="A120">
        <v>106</v>
      </c>
      <c r="B120" t="s">
        <v>92</v>
      </c>
      <c r="C120" t="s">
        <v>72</v>
      </c>
      <c r="D120" s="107">
        <v>44926</v>
      </c>
      <c r="E120" t="s">
        <v>757</v>
      </c>
      <c r="F120" t="s">
        <v>4248</v>
      </c>
      <c r="G120" t="s">
        <v>3979</v>
      </c>
      <c r="H120" t="s">
        <v>4249</v>
      </c>
    </row>
    <row r="121" spans="1:8" x14ac:dyDescent="0.3">
      <c r="A121">
        <v>126</v>
      </c>
      <c r="B121" t="s">
        <v>107</v>
      </c>
      <c r="C121" t="s">
        <v>72</v>
      </c>
      <c r="D121" s="107">
        <v>44926</v>
      </c>
      <c r="E121" t="s">
        <v>2852</v>
      </c>
      <c r="F121" t="s">
        <v>4250</v>
      </c>
      <c r="G121" t="s">
        <v>3979</v>
      </c>
      <c r="H121" t="s">
        <v>4251</v>
      </c>
    </row>
    <row r="122" spans="1:8" x14ac:dyDescent="0.3">
      <c r="A122">
        <v>127</v>
      </c>
      <c r="B122" t="s">
        <v>108</v>
      </c>
      <c r="C122" t="s">
        <v>72</v>
      </c>
      <c r="D122" s="107">
        <v>44926</v>
      </c>
      <c r="E122" t="s">
        <v>2855</v>
      </c>
      <c r="F122" t="s">
        <v>4252</v>
      </c>
      <c r="G122" t="s">
        <v>3979</v>
      </c>
      <c r="H122" t="s">
        <v>4253</v>
      </c>
    </row>
    <row r="123" spans="1:8" x14ac:dyDescent="0.3">
      <c r="A123">
        <v>144</v>
      </c>
      <c r="B123" t="s">
        <v>117</v>
      </c>
      <c r="C123" t="s">
        <v>85</v>
      </c>
      <c r="D123" s="107">
        <v>44926</v>
      </c>
      <c r="E123" t="s">
        <v>934</v>
      </c>
      <c r="F123" t="s">
        <v>4254</v>
      </c>
      <c r="G123" t="s">
        <v>4077</v>
      </c>
      <c r="H123" t="s">
        <v>4255</v>
      </c>
    </row>
    <row r="124" spans="1:8" x14ac:dyDescent="0.3">
      <c r="A124">
        <v>200</v>
      </c>
      <c r="B124" t="s">
        <v>141</v>
      </c>
      <c r="C124" t="s">
        <v>28</v>
      </c>
      <c r="D124" s="107">
        <v>44926</v>
      </c>
      <c r="E124" t="s">
        <v>994</v>
      </c>
      <c r="F124" t="s">
        <v>4256</v>
      </c>
      <c r="G124" t="s">
        <v>3994</v>
      </c>
      <c r="H124" t="s">
        <v>4257</v>
      </c>
    </row>
    <row r="125" spans="1:8" x14ac:dyDescent="0.3">
      <c r="A125">
        <v>216</v>
      </c>
      <c r="B125" t="s">
        <v>155</v>
      </c>
      <c r="C125" t="s">
        <v>98</v>
      </c>
      <c r="D125" s="107">
        <v>44926</v>
      </c>
      <c r="E125" t="s">
        <v>1090</v>
      </c>
      <c r="F125" t="s">
        <v>4258</v>
      </c>
      <c r="G125" t="s">
        <v>4259</v>
      </c>
      <c r="H125" t="s">
        <v>4260</v>
      </c>
    </row>
    <row r="126" spans="1:8" x14ac:dyDescent="0.3">
      <c r="A126">
        <v>222</v>
      </c>
      <c r="B126" t="s">
        <v>162</v>
      </c>
      <c r="C126" t="s">
        <v>98</v>
      </c>
      <c r="D126" s="107">
        <v>44926</v>
      </c>
      <c r="E126" t="s">
        <v>2917</v>
      </c>
      <c r="F126" t="s">
        <v>4261</v>
      </c>
      <c r="G126" t="s">
        <v>4259</v>
      </c>
      <c r="H126" t="s">
        <v>4262</v>
      </c>
    </row>
    <row r="127" spans="1:8" x14ac:dyDescent="0.3">
      <c r="A127">
        <v>224</v>
      </c>
      <c r="B127" t="s">
        <v>164</v>
      </c>
      <c r="C127" t="s">
        <v>98</v>
      </c>
      <c r="D127" s="107">
        <v>44926</v>
      </c>
      <c r="E127" t="s">
        <v>2686</v>
      </c>
      <c r="F127" t="s">
        <v>4263</v>
      </c>
      <c r="G127" t="s">
        <v>4259</v>
      </c>
      <c r="H127" t="s">
        <v>4264</v>
      </c>
    </row>
    <row r="128" spans="1:8" x14ac:dyDescent="0.3">
      <c r="A128">
        <v>226</v>
      </c>
      <c r="B128" t="s">
        <v>166</v>
      </c>
      <c r="C128" t="s">
        <v>98</v>
      </c>
      <c r="D128" s="107">
        <v>44926</v>
      </c>
      <c r="E128" t="s">
        <v>2923</v>
      </c>
      <c r="F128" t="s">
        <v>4265</v>
      </c>
      <c r="G128" t="s">
        <v>4266</v>
      </c>
      <c r="H128" t="s">
        <v>4267</v>
      </c>
    </row>
    <row r="129" spans="1:8" x14ac:dyDescent="0.3">
      <c r="A129">
        <v>228</v>
      </c>
      <c r="B129" t="s">
        <v>168</v>
      </c>
      <c r="C129" t="s">
        <v>98</v>
      </c>
      <c r="D129" s="107">
        <v>44926</v>
      </c>
      <c r="E129" t="s">
        <v>2925</v>
      </c>
      <c r="F129" t="s">
        <v>4268</v>
      </c>
      <c r="G129" t="s">
        <v>4266</v>
      </c>
      <c r="H129" t="s">
        <v>4269</v>
      </c>
    </row>
    <row r="130" spans="1:8" x14ac:dyDescent="0.3">
      <c r="A130">
        <v>244</v>
      </c>
      <c r="B130" t="s">
        <v>184</v>
      </c>
      <c r="C130" t="s">
        <v>98</v>
      </c>
      <c r="D130" s="107">
        <v>44926</v>
      </c>
      <c r="E130" t="s">
        <v>1284</v>
      </c>
      <c r="F130" t="s">
        <v>4270</v>
      </c>
      <c r="G130" t="s">
        <v>4266</v>
      </c>
      <c r="H130" t="s">
        <v>4271</v>
      </c>
    </row>
    <row r="131" spans="1:8" x14ac:dyDescent="0.3">
      <c r="A131">
        <v>272</v>
      </c>
      <c r="B131" t="s">
        <v>220</v>
      </c>
      <c r="C131" t="s">
        <v>72</v>
      </c>
      <c r="D131" s="107">
        <v>44926</v>
      </c>
      <c r="E131" t="s">
        <v>1339</v>
      </c>
      <c r="F131" t="s">
        <v>4272</v>
      </c>
      <c r="G131" t="s">
        <v>3979</v>
      </c>
      <c r="H131" t="s">
        <v>4273</v>
      </c>
    </row>
    <row r="132" spans="1:8" x14ac:dyDescent="0.3">
      <c r="A132">
        <v>334</v>
      </c>
      <c r="B132" t="s">
        <v>291</v>
      </c>
      <c r="C132" t="s">
        <v>28</v>
      </c>
      <c r="D132" s="107">
        <v>44926</v>
      </c>
      <c r="E132" t="s">
        <v>2691</v>
      </c>
      <c r="F132" t="s">
        <v>4274</v>
      </c>
      <c r="G132" t="s">
        <v>4275</v>
      </c>
      <c r="H132" t="s">
        <v>4276</v>
      </c>
    </row>
    <row r="133" spans="1:8" x14ac:dyDescent="0.3">
      <c r="A133">
        <v>77</v>
      </c>
      <c r="B133" t="s">
        <v>65</v>
      </c>
      <c r="C133" t="s">
        <v>66</v>
      </c>
      <c r="D133" s="107">
        <v>44957</v>
      </c>
      <c r="E133" t="s">
        <v>4277</v>
      </c>
      <c r="F133" t="s">
        <v>4278</v>
      </c>
      <c r="G133" t="s">
        <v>3971</v>
      </c>
      <c r="H133" t="s">
        <v>4279</v>
      </c>
    </row>
    <row r="134" spans="1:8" x14ac:dyDescent="0.3">
      <c r="A134">
        <v>121</v>
      </c>
      <c r="B134" t="s">
        <v>102</v>
      </c>
      <c r="C134" t="s">
        <v>28</v>
      </c>
      <c r="D134" s="107">
        <v>44957</v>
      </c>
      <c r="E134" t="s">
        <v>4280</v>
      </c>
      <c r="F134" t="s">
        <v>4281</v>
      </c>
      <c r="G134" t="s">
        <v>3975</v>
      </c>
      <c r="H134" t="s">
        <v>4282</v>
      </c>
    </row>
    <row r="135" spans="1:8" x14ac:dyDescent="0.3">
      <c r="A135">
        <v>124</v>
      </c>
      <c r="B135" t="s">
        <v>105</v>
      </c>
      <c r="C135" t="s">
        <v>72</v>
      </c>
      <c r="D135" s="107">
        <v>44957</v>
      </c>
      <c r="E135" t="s">
        <v>4283</v>
      </c>
      <c r="F135" t="s">
        <v>4284</v>
      </c>
      <c r="G135" t="s">
        <v>3979</v>
      </c>
      <c r="H135" t="s">
        <v>4285</v>
      </c>
    </row>
    <row r="136" spans="1:8" x14ac:dyDescent="0.3">
      <c r="A136">
        <v>125</v>
      </c>
      <c r="B136" t="s">
        <v>106</v>
      </c>
      <c r="C136" t="s">
        <v>72</v>
      </c>
      <c r="D136" s="107">
        <v>44957</v>
      </c>
      <c r="E136" t="s">
        <v>4286</v>
      </c>
      <c r="F136" t="s">
        <v>4287</v>
      </c>
      <c r="G136" t="s">
        <v>3979</v>
      </c>
      <c r="H136" t="s">
        <v>4288</v>
      </c>
    </row>
    <row r="137" spans="1:8" x14ac:dyDescent="0.3">
      <c r="A137">
        <v>128</v>
      </c>
      <c r="B137" t="s">
        <v>109</v>
      </c>
      <c r="C137" t="s">
        <v>72</v>
      </c>
      <c r="D137" s="107">
        <v>44957</v>
      </c>
      <c r="E137" t="s">
        <v>4289</v>
      </c>
      <c r="F137" t="s">
        <v>4290</v>
      </c>
      <c r="G137" t="s">
        <v>3979</v>
      </c>
      <c r="H137" t="s">
        <v>4291</v>
      </c>
    </row>
    <row r="138" spans="1:8" x14ac:dyDescent="0.3">
      <c r="A138">
        <v>172</v>
      </c>
      <c r="B138" t="s">
        <v>131</v>
      </c>
      <c r="C138" t="s">
        <v>101</v>
      </c>
      <c r="D138" s="107">
        <v>44957</v>
      </c>
      <c r="E138" t="s">
        <v>971</v>
      </c>
      <c r="F138" t="s">
        <v>4292</v>
      </c>
      <c r="G138" t="s">
        <v>3985</v>
      </c>
      <c r="H138" t="s">
        <v>4293</v>
      </c>
    </row>
    <row r="139" spans="1:8" x14ac:dyDescent="0.3">
      <c r="A139">
        <v>208</v>
      </c>
      <c r="B139" t="s">
        <v>149</v>
      </c>
      <c r="C139" t="s">
        <v>98</v>
      </c>
      <c r="D139" s="107">
        <v>44957</v>
      </c>
      <c r="E139" t="s">
        <v>3425</v>
      </c>
      <c r="F139" t="s">
        <v>4294</v>
      </c>
      <c r="G139" t="s">
        <v>4259</v>
      </c>
      <c r="H139" t="s">
        <v>4295</v>
      </c>
    </row>
    <row r="140" spans="1:8" x14ac:dyDescent="0.3">
      <c r="A140">
        <v>214</v>
      </c>
      <c r="B140" t="s">
        <v>152</v>
      </c>
      <c r="C140" t="s">
        <v>98</v>
      </c>
      <c r="D140" s="107">
        <v>44957</v>
      </c>
      <c r="E140" t="s">
        <v>3428</v>
      </c>
      <c r="F140" t="s">
        <v>4296</v>
      </c>
      <c r="G140" t="s">
        <v>4259</v>
      </c>
      <c r="H140" t="s">
        <v>4297</v>
      </c>
    </row>
    <row r="141" spans="1:8" x14ac:dyDescent="0.3">
      <c r="A141">
        <v>217</v>
      </c>
      <c r="B141" t="s">
        <v>156</v>
      </c>
      <c r="C141" t="s">
        <v>98</v>
      </c>
      <c r="D141" s="107">
        <v>44957</v>
      </c>
      <c r="E141" t="s">
        <v>3429</v>
      </c>
      <c r="F141" t="s">
        <v>4298</v>
      </c>
      <c r="G141" t="s">
        <v>4259</v>
      </c>
      <c r="H141" t="s">
        <v>4299</v>
      </c>
    </row>
    <row r="142" spans="1:8" x14ac:dyDescent="0.3">
      <c r="A142">
        <v>218</v>
      </c>
      <c r="B142" t="s">
        <v>157</v>
      </c>
      <c r="C142" t="s">
        <v>98</v>
      </c>
      <c r="D142" s="107">
        <v>44957</v>
      </c>
      <c r="E142" t="s">
        <v>3430</v>
      </c>
      <c r="F142" t="s">
        <v>4300</v>
      </c>
      <c r="G142" t="s">
        <v>4259</v>
      </c>
      <c r="H142" t="s">
        <v>4301</v>
      </c>
    </row>
    <row r="143" spans="1:8" x14ac:dyDescent="0.3">
      <c r="A143">
        <v>225</v>
      </c>
      <c r="B143" t="s">
        <v>165</v>
      </c>
      <c r="C143" t="s">
        <v>98</v>
      </c>
      <c r="D143" s="107">
        <v>44957</v>
      </c>
      <c r="E143" t="s">
        <v>3431</v>
      </c>
      <c r="F143" t="s">
        <v>4302</v>
      </c>
      <c r="G143" t="s">
        <v>4266</v>
      </c>
      <c r="H143" t="s">
        <v>4303</v>
      </c>
    </row>
    <row r="144" spans="1:8" x14ac:dyDescent="0.3">
      <c r="A144">
        <v>239</v>
      </c>
      <c r="B144" t="s">
        <v>1243</v>
      </c>
      <c r="C144" t="s">
        <v>33</v>
      </c>
      <c r="D144" s="107">
        <v>44957</v>
      </c>
      <c r="E144" t="s">
        <v>3432</v>
      </c>
      <c r="F144" t="s">
        <v>4304</v>
      </c>
      <c r="G144" t="s">
        <v>4305</v>
      </c>
      <c r="H144" t="s">
        <v>4306</v>
      </c>
    </row>
    <row r="145" spans="1:8" x14ac:dyDescent="0.3">
      <c r="A145">
        <v>241</v>
      </c>
      <c r="B145" t="s">
        <v>181</v>
      </c>
      <c r="C145" t="s">
        <v>33</v>
      </c>
      <c r="D145" s="107">
        <v>44957</v>
      </c>
      <c r="E145" t="s">
        <v>4307</v>
      </c>
      <c r="F145" t="s">
        <v>4308</v>
      </c>
      <c r="G145" t="s">
        <v>4305</v>
      </c>
      <c r="H145" t="s">
        <v>4309</v>
      </c>
    </row>
    <row r="146" spans="1:8" x14ac:dyDescent="0.3">
      <c r="A146">
        <v>434</v>
      </c>
      <c r="B146" t="s">
        <v>411</v>
      </c>
      <c r="C146" t="s">
        <v>98</v>
      </c>
      <c r="D146" s="107">
        <v>44957</v>
      </c>
      <c r="E146" t="s">
        <v>1813</v>
      </c>
      <c r="F146" t="s">
        <v>4310</v>
      </c>
      <c r="G146" t="s">
        <v>4259</v>
      </c>
      <c r="H146" t="s">
        <v>4311</v>
      </c>
    </row>
    <row r="147" spans="1:8" x14ac:dyDescent="0.3">
      <c r="A147">
        <v>77</v>
      </c>
      <c r="B147" t="s">
        <v>65</v>
      </c>
      <c r="C147" t="s">
        <v>66</v>
      </c>
      <c r="D147" s="107">
        <v>44985</v>
      </c>
      <c r="E147" t="s">
        <v>4312</v>
      </c>
      <c r="F147" t="s">
        <v>4313</v>
      </c>
      <c r="G147" t="s">
        <v>3971</v>
      </c>
      <c r="H147" t="s">
        <v>4314</v>
      </c>
    </row>
    <row r="148" spans="1:8" x14ac:dyDescent="0.3">
      <c r="A148">
        <v>121</v>
      </c>
      <c r="B148" t="s">
        <v>102</v>
      </c>
      <c r="C148" t="s">
        <v>28</v>
      </c>
      <c r="D148" s="107">
        <v>44985</v>
      </c>
      <c r="E148" t="s">
        <v>4315</v>
      </c>
      <c r="F148" t="s">
        <v>4316</v>
      </c>
      <c r="G148" t="s">
        <v>3975</v>
      </c>
      <c r="H148" t="s">
        <v>4317</v>
      </c>
    </row>
    <row r="149" spans="1:8" x14ac:dyDescent="0.3">
      <c r="A149">
        <v>122</v>
      </c>
      <c r="B149" t="s">
        <v>104</v>
      </c>
      <c r="C149" t="s">
        <v>101</v>
      </c>
      <c r="D149" s="107">
        <v>44985</v>
      </c>
      <c r="E149" t="s">
        <v>4318</v>
      </c>
      <c r="F149" t="s">
        <v>4319</v>
      </c>
      <c r="G149" t="s">
        <v>3994</v>
      </c>
      <c r="H149" t="s">
        <v>4320</v>
      </c>
    </row>
    <row r="150" spans="1:8" x14ac:dyDescent="0.3">
      <c r="A150">
        <v>124</v>
      </c>
      <c r="B150" t="s">
        <v>105</v>
      </c>
      <c r="C150" t="s">
        <v>72</v>
      </c>
      <c r="D150" s="107">
        <v>44985</v>
      </c>
      <c r="E150" t="s">
        <v>4321</v>
      </c>
      <c r="F150" t="s">
        <v>4322</v>
      </c>
      <c r="G150" t="s">
        <v>3979</v>
      </c>
      <c r="H150" t="s">
        <v>4323</v>
      </c>
    </row>
    <row r="151" spans="1:8" x14ac:dyDescent="0.3">
      <c r="A151">
        <v>125</v>
      </c>
      <c r="B151" t="s">
        <v>106</v>
      </c>
      <c r="C151" t="s">
        <v>72</v>
      </c>
      <c r="D151" s="107">
        <v>44985</v>
      </c>
      <c r="E151" t="s">
        <v>4324</v>
      </c>
      <c r="F151" t="s">
        <v>4325</v>
      </c>
      <c r="G151" t="s">
        <v>3979</v>
      </c>
      <c r="H151" t="s">
        <v>4288</v>
      </c>
    </row>
    <row r="152" spans="1:8" x14ac:dyDescent="0.3">
      <c r="A152">
        <v>128</v>
      </c>
      <c r="B152" t="s">
        <v>109</v>
      </c>
      <c r="C152" t="s">
        <v>72</v>
      </c>
      <c r="D152" s="107">
        <v>44985</v>
      </c>
      <c r="E152" t="s">
        <v>4326</v>
      </c>
      <c r="F152" t="s">
        <v>4327</v>
      </c>
      <c r="G152" t="s">
        <v>3979</v>
      </c>
      <c r="H152" t="s">
        <v>4328</v>
      </c>
    </row>
    <row r="153" spans="1:8" x14ac:dyDescent="0.3">
      <c r="A153">
        <v>208</v>
      </c>
      <c r="B153" t="s">
        <v>149</v>
      </c>
      <c r="C153" t="s">
        <v>98</v>
      </c>
      <c r="D153" s="107">
        <v>44985</v>
      </c>
      <c r="E153" t="s">
        <v>3436</v>
      </c>
      <c r="F153" t="s">
        <v>4329</v>
      </c>
      <c r="G153" t="s">
        <v>4259</v>
      </c>
      <c r="H153" t="s">
        <v>4330</v>
      </c>
    </row>
    <row r="154" spans="1:8" x14ac:dyDescent="0.3">
      <c r="A154">
        <v>214</v>
      </c>
      <c r="B154" t="s">
        <v>152</v>
      </c>
      <c r="C154" t="s">
        <v>98</v>
      </c>
      <c r="D154" s="107">
        <v>44985</v>
      </c>
      <c r="E154" t="s">
        <v>3437</v>
      </c>
      <c r="F154" t="s">
        <v>4331</v>
      </c>
      <c r="G154" t="s">
        <v>4259</v>
      </c>
      <c r="H154" t="s">
        <v>4332</v>
      </c>
    </row>
    <row r="155" spans="1:8" x14ac:dyDescent="0.3">
      <c r="A155">
        <v>217</v>
      </c>
      <c r="B155" t="s">
        <v>156</v>
      </c>
      <c r="C155" t="s">
        <v>98</v>
      </c>
      <c r="D155" s="107">
        <v>44985</v>
      </c>
      <c r="E155" t="s">
        <v>3438</v>
      </c>
      <c r="F155" t="s">
        <v>4333</v>
      </c>
      <c r="G155" t="s">
        <v>4259</v>
      </c>
      <c r="H155" t="s">
        <v>4334</v>
      </c>
    </row>
    <row r="156" spans="1:8" x14ac:dyDescent="0.3">
      <c r="A156">
        <v>218</v>
      </c>
      <c r="B156" t="s">
        <v>157</v>
      </c>
      <c r="C156" t="s">
        <v>98</v>
      </c>
      <c r="D156" s="107">
        <v>44985</v>
      </c>
      <c r="E156" t="s">
        <v>3439</v>
      </c>
      <c r="F156" t="s">
        <v>4335</v>
      </c>
      <c r="G156" t="s">
        <v>4259</v>
      </c>
      <c r="H156" t="s">
        <v>4336</v>
      </c>
    </row>
    <row r="157" spans="1:8" x14ac:dyDescent="0.3">
      <c r="A157">
        <v>225</v>
      </c>
      <c r="B157" t="s">
        <v>165</v>
      </c>
      <c r="C157" t="s">
        <v>98</v>
      </c>
      <c r="D157" s="107">
        <v>44985</v>
      </c>
      <c r="E157" t="s">
        <v>3440</v>
      </c>
      <c r="F157" t="s">
        <v>4337</v>
      </c>
      <c r="G157" t="s">
        <v>4266</v>
      </c>
      <c r="H157" t="s">
        <v>4338</v>
      </c>
    </row>
    <row r="158" spans="1:8" x14ac:dyDescent="0.3">
      <c r="A158">
        <v>239</v>
      </c>
      <c r="B158" t="s">
        <v>1243</v>
      </c>
      <c r="C158" t="s">
        <v>33</v>
      </c>
      <c r="D158" s="107">
        <v>44985</v>
      </c>
      <c r="E158" t="s">
        <v>3441</v>
      </c>
      <c r="F158" t="s">
        <v>4339</v>
      </c>
      <c r="G158" t="s">
        <v>4305</v>
      </c>
      <c r="H158" t="s">
        <v>4340</v>
      </c>
    </row>
    <row r="159" spans="1:8" x14ac:dyDescent="0.3">
      <c r="A159">
        <v>241</v>
      </c>
      <c r="B159" t="s">
        <v>181</v>
      </c>
      <c r="C159" t="s">
        <v>33</v>
      </c>
      <c r="D159" s="107">
        <v>44985</v>
      </c>
      <c r="E159" t="s">
        <v>4341</v>
      </c>
      <c r="F159" t="s">
        <v>4342</v>
      </c>
      <c r="G159" t="s">
        <v>4305</v>
      </c>
      <c r="H159" t="s">
        <v>4343</v>
      </c>
    </row>
    <row r="160" spans="1:8" x14ac:dyDescent="0.3">
      <c r="A160">
        <v>434</v>
      </c>
      <c r="B160" t="s">
        <v>411</v>
      </c>
      <c r="C160" t="s">
        <v>98</v>
      </c>
      <c r="D160" s="107">
        <v>44985</v>
      </c>
      <c r="E160" t="s">
        <v>1814</v>
      </c>
      <c r="F160" t="s">
        <v>4344</v>
      </c>
      <c r="G160" t="s">
        <v>4259</v>
      </c>
      <c r="H160" t="s">
        <v>4345</v>
      </c>
    </row>
    <row r="161" spans="1:8" x14ac:dyDescent="0.3">
      <c r="A161">
        <v>77</v>
      </c>
      <c r="B161" t="s">
        <v>65</v>
      </c>
      <c r="C161" t="s">
        <v>66</v>
      </c>
      <c r="D161" s="107">
        <v>45016</v>
      </c>
      <c r="E161" t="s">
        <v>4346</v>
      </c>
      <c r="F161" t="s">
        <v>4347</v>
      </c>
      <c r="G161" t="s">
        <v>3971</v>
      </c>
      <c r="H161" t="s">
        <v>4348</v>
      </c>
    </row>
    <row r="162" spans="1:8" x14ac:dyDescent="0.3">
      <c r="A162">
        <v>121</v>
      </c>
      <c r="B162" t="s">
        <v>102</v>
      </c>
      <c r="C162" t="s">
        <v>28</v>
      </c>
      <c r="D162" s="107">
        <v>45016</v>
      </c>
      <c r="E162" t="s">
        <v>4349</v>
      </c>
      <c r="F162" t="s">
        <v>4350</v>
      </c>
      <c r="G162" t="s">
        <v>3975</v>
      </c>
      <c r="H162" t="s">
        <v>4351</v>
      </c>
    </row>
    <row r="163" spans="1:8" x14ac:dyDescent="0.3">
      <c r="A163">
        <v>124</v>
      </c>
      <c r="B163" t="s">
        <v>105</v>
      </c>
      <c r="C163" t="s">
        <v>72</v>
      </c>
      <c r="D163" s="107">
        <v>45016</v>
      </c>
      <c r="E163" t="s">
        <v>4352</v>
      </c>
      <c r="F163" t="s">
        <v>4353</v>
      </c>
      <c r="G163" t="s">
        <v>3979</v>
      </c>
      <c r="H163" t="s">
        <v>4354</v>
      </c>
    </row>
    <row r="164" spans="1:8" x14ac:dyDescent="0.3">
      <c r="A164">
        <v>125</v>
      </c>
      <c r="B164" t="s">
        <v>106</v>
      </c>
      <c r="C164" t="s">
        <v>72</v>
      </c>
      <c r="D164" s="107">
        <v>45016</v>
      </c>
      <c r="E164" t="s">
        <v>4355</v>
      </c>
      <c r="F164" t="s">
        <v>4356</v>
      </c>
      <c r="G164" t="s">
        <v>3979</v>
      </c>
      <c r="H164" t="s">
        <v>4288</v>
      </c>
    </row>
    <row r="165" spans="1:8" x14ac:dyDescent="0.3">
      <c r="A165">
        <v>128</v>
      </c>
      <c r="B165" t="s">
        <v>109</v>
      </c>
      <c r="C165" t="s">
        <v>72</v>
      </c>
      <c r="D165" s="107">
        <v>45016</v>
      </c>
      <c r="E165" t="s">
        <v>4357</v>
      </c>
      <c r="F165" t="s">
        <v>4358</v>
      </c>
      <c r="G165" t="s">
        <v>3979</v>
      </c>
      <c r="H165" t="s">
        <v>4359</v>
      </c>
    </row>
    <row r="166" spans="1:8" x14ac:dyDescent="0.3">
      <c r="A166">
        <v>172</v>
      </c>
      <c r="B166" t="s">
        <v>131</v>
      </c>
      <c r="C166" t="s">
        <v>101</v>
      </c>
      <c r="D166" s="107">
        <v>45016</v>
      </c>
      <c r="E166" t="s">
        <v>4360</v>
      </c>
      <c r="F166" t="s">
        <v>4361</v>
      </c>
      <c r="G166" t="s">
        <v>3985</v>
      </c>
      <c r="H166" t="s">
        <v>4362</v>
      </c>
    </row>
    <row r="167" spans="1:8" x14ac:dyDescent="0.3">
      <c r="A167">
        <v>208</v>
      </c>
      <c r="B167" t="s">
        <v>149</v>
      </c>
      <c r="C167" t="s">
        <v>98</v>
      </c>
      <c r="D167" s="107">
        <v>45016</v>
      </c>
      <c r="E167" t="s">
        <v>3442</v>
      </c>
      <c r="F167" t="s">
        <v>4363</v>
      </c>
      <c r="G167" t="s">
        <v>4259</v>
      </c>
      <c r="H167" t="s">
        <v>4364</v>
      </c>
    </row>
    <row r="168" spans="1:8" x14ac:dyDescent="0.3">
      <c r="A168">
        <v>214</v>
      </c>
      <c r="B168" t="s">
        <v>152</v>
      </c>
      <c r="C168" t="s">
        <v>98</v>
      </c>
      <c r="D168" s="107">
        <v>45016</v>
      </c>
      <c r="E168" t="s">
        <v>3443</v>
      </c>
      <c r="F168" t="s">
        <v>4365</v>
      </c>
      <c r="G168" t="s">
        <v>4259</v>
      </c>
      <c r="H168" t="s">
        <v>4366</v>
      </c>
    </row>
    <row r="169" spans="1:8" x14ac:dyDescent="0.3">
      <c r="A169">
        <v>217</v>
      </c>
      <c r="B169" t="s">
        <v>156</v>
      </c>
      <c r="C169" t="s">
        <v>98</v>
      </c>
      <c r="D169" s="107">
        <v>45016</v>
      </c>
      <c r="E169" t="s">
        <v>3444</v>
      </c>
      <c r="F169" t="s">
        <v>4367</v>
      </c>
      <c r="G169" t="s">
        <v>4259</v>
      </c>
      <c r="H169" t="s">
        <v>4368</v>
      </c>
    </row>
    <row r="170" spans="1:8" x14ac:dyDescent="0.3">
      <c r="A170">
        <v>218</v>
      </c>
      <c r="B170" t="s">
        <v>157</v>
      </c>
      <c r="C170" t="s">
        <v>98</v>
      </c>
      <c r="D170" s="107">
        <v>45016</v>
      </c>
      <c r="E170" t="s">
        <v>3445</v>
      </c>
      <c r="F170" t="s">
        <v>4369</v>
      </c>
      <c r="G170" t="s">
        <v>4259</v>
      </c>
      <c r="H170" t="s">
        <v>4370</v>
      </c>
    </row>
    <row r="171" spans="1:8" x14ac:dyDescent="0.3">
      <c r="A171">
        <v>225</v>
      </c>
      <c r="B171" t="s">
        <v>165</v>
      </c>
      <c r="C171" t="s">
        <v>98</v>
      </c>
      <c r="D171" s="107">
        <v>45016</v>
      </c>
      <c r="E171" t="s">
        <v>3446</v>
      </c>
      <c r="F171" t="s">
        <v>4371</v>
      </c>
      <c r="G171" t="s">
        <v>4266</v>
      </c>
      <c r="H171" t="s">
        <v>4372</v>
      </c>
    </row>
    <row r="172" spans="1:8" x14ac:dyDescent="0.3">
      <c r="A172">
        <v>239</v>
      </c>
      <c r="B172" t="s">
        <v>1243</v>
      </c>
      <c r="C172" t="s">
        <v>33</v>
      </c>
      <c r="D172" s="107">
        <v>45016</v>
      </c>
      <c r="E172" t="s">
        <v>3447</v>
      </c>
      <c r="F172" t="s">
        <v>4373</v>
      </c>
      <c r="G172" t="s">
        <v>4305</v>
      </c>
      <c r="H172" t="s">
        <v>4374</v>
      </c>
    </row>
    <row r="173" spans="1:8" x14ac:dyDescent="0.3">
      <c r="A173">
        <v>241</v>
      </c>
      <c r="B173" t="s">
        <v>181</v>
      </c>
      <c r="C173" t="s">
        <v>33</v>
      </c>
      <c r="D173" s="107">
        <v>45016</v>
      </c>
      <c r="E173" t="s">
        <v>4375</v>
      </c>
      <c r="F173" t="s">
        <v>4376</v>
      </c>
      <c r="G173" t="s">
        <v>4305</v>
      </c>
      <c r="H173" t="s">
        <v>4377</v>
      </c>
    </row>
    <row r="174" spans="1:8" x14ac:dyDescent="0.3">
      <c r="A174">
        <v>434</v>
      </c>
      <c r="B174" t="s">
        <v>411</v>
      </c>
      <c r="C174" t="s">
        <v>98</v>
      </c>
      <c r="D174" s="107">
        <v>45016</v>
      </c>
      <c r="E174" t="s">
        <v>1815</v>
      </c>
      <c r="F174" t="s">
        <v>4378</v>
      </c>
      <c r="G174" t="s">
        <v>4259</v>
      </c>
      <c r="H174" t="s">
        <v>4379</v>
      </c>
    </row>
    <row r="175" spans="1:8" x14ac:dyDescent="0.3">
      <c r="A175">
        <v>69</v>
      </c>
      <c r="B175" t="s">
        <v>59</v>
      </c>
      <c r="C175" t="s">
        <v>58</v>
      </c>
      <c r="D175" s="107">
        <v>45016</v>
      </c>
      <c r="E175" t="s">
        <v>4380</v>
      </c>
      <c r="F175" t="s">
        <v>4381</v>
      </c>
      <c r="G175" t="s">
        <v>4017</v>
      </c>
      <c r="H175" t="s">
        <v>4382</v>
      </c>
    </row>
    <row r="176" spans="1:8" x14ac:dyDescent="0.3">
      <c r="A176">
        <v>111</v>
      </c>
      <c r="B176" t="s">
        <v>93</v>
      </c>
      <c r="C176" t="s">
        <v>58</v>
      </c>
      <c r="D176" s="107">
        <v>45016</v>
      </c>
      <c r="E176" t="s">
        <v>4383</v>
      </c>
      <c r="F176" t="s">
        <v>4384</v>
      </c>
      <c r="G176" t="s">
        <v>4118</v>
      </c>
      <c r="H176" t="s">
        <v>4385</v>
      </c>
    </row>
    <row r="177" spans="1:8" x14ac:dyDescent="0.3">
      <c r="A177">
        <v>197</v>
      </c>
      <c r="B177" t="s">
        <v>139</v>
      </c>
      <c r="C177" t="s">
        <v>95</v>
      </c>
      <c r="D177" s="107">
        <v>45016</v>
      </c>
      <c r="E177" t="s">
        <v>4386</v>
      </c>
      <c r="F177" t="s">
        <v>4387</v>
      </c>
      <c r="G177" t="s">
        <v>4154</v>
      </c>
      <c r="H177" t="s">
        <v>4388</v>
      </c>
    </row>
    <row r="178" spans="1:8" x14ac:dyDescent="0.3">
      <c r="A178">
        <v>213</v>
      </c>
      <c r="B178" t="s">
        <v>151</v>
      </c>
      <c r="C178" t="s">
        <v>98</v>
      </c>
      <c r="D178" s="107">
        <v>45016</v>
      </c>
      <c r="E178" t="s">
        <v>3448</v>
      </c>
      <c r="F178" t="s">
        <v>4389</v>
      </c>
      <c r="G178" t="s">
        <v>4266</v>
      </c>
      <c r="H178" t="s">
        <v>4390</v>
      </c>
    </row>
    <row r="179" spans="1:8" x14ac:dyDescent="0.3">
      <c r="A179">
        <v>233</v>
      </c>
      <c r="B179" t="s">
        <v>173</v>
      </c>
      <c r="C179" t="s">
        <v>98</v>
      </c>
      <c r="D179" s="107">
        <v>45016</v>
      </c>
      <c r="E179" t="s">
        <v>4391</v>
      </c>
      <c r="F179" t="s">
        <v>4392</v>
      </c>
      <c r="G179" t="s">
        <v>4393</v>
      </c>
      <c r="H179" t="s">
        <v>4394</v>
      </c>
    </row>
    <row r="180" spans="1:8" x14ac:dyDescent="0.3">
      <c r="A180">
        <v>234</v>
      </c>
      <c r="B180" t="s">
        <v>174</v>
      </c>
      <c r="C180" t="s">
        <v>98</v>
      </c>
      <c r="D180" s="107">
        <v>45016</v>
      </c>
      <c r="E180" t="s">
        <v>4395</v>
      </c>
      <c r="F180" t="s">
        <v>4396</v>
      </c>
      <c r="G180" t="s">
        <v>4393</v>
      </c>
      <c r="H180" t="s">
        <v>4397</v>
      </c>
    </row>
    <row r="181" spans="1:8" x14ac:dyDescent="0.3">
      <c r="A181">
        <v>238</v>
      </c>
      <c r="B181" t="s">
        <v>177</v>
      </c>
      <c r="C181" t="s">
        <v>98</v>
      </c>
      <c r="D181" s="107">
        <v>45016</v>
      </c>
      <c r="E181" t="s">
        <v>3455</v>
      </c>
      <c r="F181" t="s">
        <v>4398</v>
      </c>
      <c r="G181" t="s">
        <v>4266</v>
      </c>
      <c r="H181" t="s">
        <v>4399</v>
      </c>
    </row>
    <row r="182" spans="1:8" x14ac:dyDescent="0.3">
      <c r="A182">
        <v>240</v>
      </c>
      <c r="B182" t="s">
        <v>180</v>
      </c>
      <c r="C182" t="s">
        <v>33</v>
      </c>
      <c r="D182" s="107">
        <v>45016</v>
      </c>
      <c r="E182" t="s">
        <v>4400</v>
      </c>
      <c r="F182" t="s">
        <v>4401</v>
      </c>
      <c r="G182" t="s">
        <v>4305</v>
      </c>
      <c r="H182" t="s">
        <v>4402</v>
      </c>
    </row>
    <row r="183" spans="1:8" x14ac:dyDescent="0.3">
      <c r="A183">
        <v>263</v>
      </c>
      <c r="B183" t="s">
        <v>209</v>
      </c>
      <c r="C183" t="s">
        <v>46</v>
      </c>
      <c r="D183" s="107">
        <v>45016</v>
      </c>
      <c r="E183" t="s">
        <v>4403</v>
      </c>
      <c r="F183" t="s">
        <v>4404</v>
      </c>
      <c r="G183" t="s">
        <v>4405</v>
      </c>
      <c r="H183" t="s">
        <v>4406</v>
      </c>
    </row>
    <row r="184" spans="1:8" x14ac:dyDescent="0.3">
      <c r="A184">
        <v>300</v>
      </c>
      <c r="B184" t="s">
        <v>252</v>
      </c>
      <c r="C184" t="s">
        <v>253</v>
      </c>
      <c r="D184" s="107">
        <v>45016</v>
      </c>
      <c r="E184" t="s">
        <v>4407</v>
      </c>
      <c r="F184" t="s">
        <v>4408</v>
      </c>
      <c r="G184" t="s">
        <v>4409</v>
      </c>
      <c r="H184" t="s">
        <v>4410</v>
      </c>
    </row>
    <row r="185" spans="1:8" x14ac:dyDescent="0.3">
      <c r="A185">
        <v>301</v>
      </c>
      <c r="B185" t="s">
        <v>254</v>
      </c>
      <c r="C185" t="s">
        <v>253</v>
      </c>
      <c r="D185" s="107">
        <v>45016</v>
      </c>
      <c r="E185" t="s">
        <v>4411</v>
      </c>
      <c r="F185" t="s">
        <v>4412</v>
      </c>
      <c r="G185" t="s">
        <v>4409</v>
      </c>
      <c r="H185" t="s">
        <v>4413</v>
      </c>
    </row>
    <row r="186" spans="1:8" x14ac:dyDescent="0.3">
      <c r="A186">
        <v>347</v>
      </c>
      <c r="B186" t="s">
        <v>305</v>
      </c>
      <c r="C186" t="s">
        <v>306</v>
      </c>
      <c r="D186" s="107">
        <v>45016</v>
      </c>
      <c r="E186" t="s">
        <v>4414</v>
      </c>
      <c r="F186" t="s">
        <v>4415</v>
      </c>
      <c r="G186" t="s">
        <v>4416</v>
      </c>
      <c r="H186" t="s">
        <v>4417</v>
      </c>
    </row>
    <row r="187" spans="1:8" x14ac:dyDescent="0.3">
      <c r="A187">
        <v>348</v>
      </c>
      <c r="B187" t="s">
        <v>307</v>
      </c>
      <c r="C187" t="s">
        <v>306</v>
      </c>
      <c r="D187" s="107">
        <v>45016</v>
      </c>
      <c r="E187" t="s">
        <v>4418</v>
      </c>
      <c r="F187" t="s">
        <v>4419</v>
      </c>
      <c r="G187" t="s">
        <v>4416</v>
      </c>
    </row>
    <row r="188" spans="1:8" x14ac:dyDescent="0.3">
      <c r="A188">
        <v>351</v>
      </c>
      <c r="B188" t="s">
        <v>308</v>
      </c>
      <c r="C188" t="s">
        <v>306</v>
      </c>
      <c r="D188" s="107">
        <v>45016</v>
      </c>
      <c r="E188" t="s">
        <v>4420</v>
      </c>
      <c r="F188" t="s">
        <v>4421</v>
      </c>
      <c r="G188" t="s">
        <v>4416</v>
      </c>
      <c r="H188" t="s">
        <v>4422</v>
      </c>
    </row>
    <row r="189" spans="1:8" x14ac:dyDescent="0.3">
      <c r="A189">
        <v>352</v>
      </c>
      <c r="B189" t="s">
        <v>309</v>
      </c>
      <c r="C189" t="s">
        <v>306</v>
      </c>
      <c r="D189" s="107">
        <v>45016</v>
      </c>
      <c r="E189" t="s">
        <v>4423</v>
      </c>
      <c r="F189" t="s">
        <v>4424</v>
      </c>
      <c r="G189" t="s">
        <v>4416</v>
      </c>
    </row>
    <row r="190" spans="1:8" x14ac:dyDescent="0.3">
      <c r="A190">
        <v>77</v>
      </c>
      <c r="B190" t="s">
        <v>65</v>
      </c>
      <c r="C190" t="s">
        <v>66</v>
      </c>
      <c r="D190" s="107">
        <v>45046</v>
      </c>
      <c r="E190" t="s">
        <v>4425</v>
      </c>
      <c r="F190" t="s">
        <v>4426</v>
      </c>
      <c r="G190" t="s">
        <v>3971</v>
      </c>
      <c r="H190" t="s">
        <v>4427</v>
      </c>
    </row>
    <row r="191" spans="1:8" x14ac:dyDescent="0.3">
      <c r="A191">
        <v>121</v>
      </c>
      <c r="B191" t="s">
        <v>102</v>
      </c>
      <c r="C191" t="s">
        <v>28</v>
      </c>
      <c r="D191" s="107">
        <v>45046</v>
      </c>
      <c r="E191" t="s">
        <v>4428</v>
      </c>
      <c r="F191" t="s">
        <v>4429</v>
      </c>
      <c r="G191" t="s">
        <v>3975</v>
      </c>
      <c r="H191" t="s">
        <v>4430</v>
      </c>
    </row>
    <row r="192" spans="1:8" x14ac:dyDescent="0.3">
      <c r="A192">
        <v>122</v>
      </c>
      <c r="B192" t="s">
        <v>104</v>
      </c>
      <c r="C192" t="s">
        <v>101</v>
      </c>
      <c r="D192" s="107">
        <v>45046</v>
      </c>
      <c r="E192" t="s">
        <v>4431</v>
      </c>
      <c r="F192" t="s">
        <v>4432</v>
      </c>
      <c r="G192" t="s">
        <v>3994</v>
      </c>
      <c r="H192" t="s">
        <v>4433</v>
      </c>
    </row>
    <row r="193" spans="1:8" x14ac:dyDescent="0.3">
      <c r="A193">
        <v>124</v>
      </c>
      <c r="B193" t="s">
        <v>105</v>
      </c>
      <c r="C193" t="s">
        <v>72</v>
      </c>
      <c r="D193" s="107">
        <v>45046</v>
      </c>
      <c r="E193" t="s">
        <v>4434</v>
      </c>
      <c r="F193" t="s">
        <v>4435</v>
      </c>
      <c r="G193" t="s">
        <v>3979</v>
      </c>
      <c r="H193" t="s">
        <v>4436</v>
      </c>
    </row>
    <row r="194" spans="1:8" x14ac:dyDescent="0.3">
      <c r="A194">
        <v>125</v>
      </c>
      <c r="B194" t="s">
        <v>106</v>
      </c>
      <c r="C194" t="s">
        <v>72</v>
      </c>
      <c r="D194" s="107">
        <v>45046</v>
      </c>
      <c r="E194" t="s">
        <v>4437</v>
      </c>
      <c r="F194" t="s">
        <v>4438</v>
      </c>
      <c r="G194" t="s">
        <v>3979</v>
      </c>
      <c r="H194" t="s">
        <v>4439</v>
      </c>
    </row>
    <row r="195" spans="1:8" x14ac:dyDescent="0.3">
      <c r="A195">
        <v>128</v>
      </c>
      <c r="B195" t="s">
        <v>109</v>
      </c>
      <c r="C195" t="s">
        <v>72</v>
      </c>
      <c r="D195" s="107">
        <v>45046</v>
      </c>
      <c r="E195" t="s">
        <v>4440</v>
      </c>
      <c r="F195" t="s">
        <v>4441</v>
      </c>
      <c r="G195" t="s">
        <v>3979</v>
      </c>
      <c r="H195" t="s">
        <v>4291</v>
      </c>
    </row>
    <row r="196" spans="1:8" x14ac:dyDescent="0.3">
      <c r="A196">
        <v>172</v>
      </c>
      <c r="B196" t="s">
        <v>131</v>
      </c>
      <c r="C196" t="s">
        <v>101</v>
      </c>
      <c r="D196" s="107">
        <v>45046</v>
      </c>
      <c r="E196" t="s">
        <v>4442</v>
      </c>
      <c r="F196" t="s">
        <v>4443</v>
      </c>
      <c r="G196" t="s">
        <v>3985</v>
      </c>
      <c r="H196" t="s">
        <v>4444</v>
      </c>
    </row>
    <row r="197" spans="1:8" x14ac:dyDescent="0.3">
      <c r="A197">
        <v>208</v>
      </c>
      <c r="B197" t="s">
        <v>149</v>
      </c>
      <c r="C197" t="s">
        <v>98</v>
      </c>
      <c r="D197" s="107">
        <v>45046</v>
      </c>
      <c r="E197" t="s">
        <v>3462</v>
      </c>
      <c r="F197" t="s">
        <v>4445</v>
      </c>
      <c r="G197" t="s">
        <v>4259</v>
      </c>
      <c r="H197" t="s">
        <v>4446</v>
      </c>
    </row>
    <row r="198" spans="1:8" x14ac:dyDescent="0.3">
      <c r="A198">
        <v>214</v>
      </c>
      <c r="B198" t="s">
        <v>152</v>
      </c>
      <c r="C198" t="s">
        <v>98</v>
      </c>
      <c r="D198" s="107">
        <v>45046</v>
      </c>
      <c r="E198" t="s">
        <v>3463</v>
      </c>
      <c r="F198" t="s">
        <v>4447</v>
      </c>
      <c r="G198" t="s">
        <v>4259</v>
      </c>
      <c r="H198" t="s">
        <v>4448</v>
      </c>
    </row>
    <row r="199" spans="1:8" x14ac:dyDescent="0.3">
      <c r="A199">
        <v>217</v>
      </c>
      <c r="B199" t="s">
        <v>156</v>
      </c>
      <c r="C199" t="s">
        <v>98</v>
      </c>
      <c r="D199" s="107">
        <v>45046</v>
      </c>
      <c r="E199" t="s">
        <v>3464</v>
      </c>
      <c r="F199" t="s">
        <v>4449</v>
      </c>
      <c r="G199" t="s">
        <v>4259</v>
      </c>
      <c r="H199" t="s">
        <v>4450</v>
      </c>
    </row>
    <row r="200" spans="1:8" x14ac:dyDescent="0.3">
      <c r="A200">
        <v>218</v>
      </c>
      <c r="B200" t="s">
        <v>157</v>
      </c>
      <c r="C200" t="s">
        <v>98</v>
      </c>
      <c r="D200" s="107">
        <v>45046</v>
      </c>
      <c r="E200" t="s">
        <v>3465</v>
      </c>
      <c r="F200" t="s">
        <v>4451</v>
      </c>
      <c r="G200" t="s">
        <v>4259</v>
      </c>
      <c r="H200" t="s">
        <v>4452</v>
      </c>
    </row>
    <row r="201" spans="1:8" x14ac:dyDescent="0.3">
      <c r="A201">
        <v>225</v>
      </c>
      <c r="B201" t="s">
        <v>165</v>
      </c>
      <c r="C201" t="s">
        <v>98</v>
      </c>
      <c r="D201" s="107">
        <v>45046</v>
      </c>
      <c r="E201" t="s">
        <v>3466</v>
      </c>
      <c r="F201" t="s">
        <v>4453</v>
      </c>
      <c r="G201" t="s">
        <v>4266</v>
      </c>
      <c r="H201" t="s">
        <v>4454</v>
      </c>
    </row>
    <row r="202" spans="1:8" x14ac:dyDescent="0.3">
      <c r="A202">
        <v>239</v>
      </c>
      <c r="B202" t="s">
        <v>1243</v>
      </c>
      <c r="C202" t="s">
        <v>33</v>
      </c>
      <c r="D202" s="107">
        <v>45046</v>
      </c>
      <c r="E202" t="s">
        <v>3467</v>
      </c>
      <c r="F202" t="s">
        <v>4455</v>
      </c>
      <c r="G202" t="s">
        <v>4305</v>
      </c>
      <c r="H202" t="s">
        <v>4456</v>
      </c>
    </row>
    <row r="203" spans="1:8" x14ac:dyDescent="0.3">
      <c r="A203">
        <v>241</v>
      </c>
      <c r="B203" t="s">
        <v>181</v>
      </c>
      <c r="C203" t="s">
        <v>33</v>
      </c>
      <c r="D203" s="107">
        <v>45046</v>
      </c>
      <c r="E203" t="s">
        <v>4457</v>
      </c>
      <c r="F203" t="s">
        <v>4458</v>
      </c>
      <c r="G203" t="s">
        <v>4305</v>
      </c>
      <c r="H203" t="s">
        <v>4459</v>
      </c>
    </row>
    <row r="204" spans="1:8" x14ac:dyDescent="0.3">
      <c r="A204">
        <v>434</v>
      </c>
      <c r="B204" t="s">
        <v>411</v>
      </c>
      <c r="C204" t="s">
        <v>98</v>
      </c>
      <c r="D204" s="107">
        <v>45046</v>
      </c>
      <c r="E204" t="s">
        <v>1816</v>
      </c>
      <c r="F204" t="s">
        <v>4460</v>
      </c>
      <c r="G204" t="s">
        <v>4259</v>
      </c>
      <c r="H204" t="s">
        <v>4461</v>
      </c>
    </row>
    <row r="205" spans="1:8" x14ac:dyDescent="0.3">
      <c r="A205">
        <v>77</v>
      </c>
      <c r="B205" t="s">
        <v>65</v>
      </c>
      <c r="C205" t="s">
        <v>66</v>
      </c>
      <c r="D205" s="107">
        <v>45077</v>
      </c>
      <c r="E205" t="s">
        <v>4462</v>
      </c>
      <c r="F205" t="s">
        <v>4463</v>
      </c>
      <c r="G205" t="s">
        <v>3971</v>
      </c>
      <c r="H205" t="s">
        <v>4464</v>
      </c>
    </row>
    <row r="206" spans="1:8" x14ac:dyDescent="0.3">
      <c r="A206">
        <v>121</v>
      </c>
      <c r="B206" t="s">
        <v>102</v>
      </c>
      <c r="C206" t="s">
        <v>28</v>
      </c>
      <c r="D206" s="107">
        <v>45077</v>
      </c>
      <c r="E206" t="s">
        <v>4465</v>
      </c>
      <c r="F206" t="s">
        <v>4466</v>
      </c>
      <c r="G206" t="s">
        <v>3975</v>
      </c>
      <c r="H206" t="s">
        <v>4467</v>
      </c>
    </row>
    <row r="207" spans="1:8" x14ac:dyDescent="0.3">
      <c r="A207">
        <v>124</v>
      </c>
      <c r="B207" t="s">
        <v>105</v>
      </c>
      <c r="C207" t="s">
        <v>72</v>
      </c>
      <c r="D207" s="107">
        <v>45077</v>
      </c>
      <c r="E207" t="s">
        <v>4468</v>
      </c>
      <c r="F207" t="s">
        <v>4469</v>
      </c>
      <c r="G207" t="s">
        <v>3979</v>
      </c>
      <c r="H207" t="s">
        <v>4470</v>
      </c>
    </row>
    <row r="208" spans="1:8" x14ac:dyDescent="0.3">
      <c r="A208">
        <v>125</v>
      </c>
      <c r="B208" t="s">
        <v>106</v>
      </c>
      <c r="C208" t="s">
        <v>72</v>
      </c>
      <c r="D208" s="107">
        <v>45077</v>
      </c>
      <c r="E208" t="s">
        <v>4471</v>
      </c>
      <c r="F208" t="s">
        <v>4472</v>
      </c>
      <c r="G208" t="s">
        <v>3979</v>
      </c>
      <c r="H208" t="s">
        <v>4473</v>
      </c>
    </row>
    <row r="209" spans="1:8" x14ac:dyDescent="0.3">
      <c r="A209">
        <v>128</v>
      </c>
      <c r="B209" t="s">
        <v>109</v>
      </c>
      <c r="C209" t="s">
        <v>72</v>
      </c>
      <c r="D209" s="107">
        <v>45077</v>
      </c>
      <c r="E209" t="s">
        <v>4474</v>
      </c>
      <c r="F209" t="s">
        <v>4475</v>
      </c>
      <c r="G209" t="s">
        <v>3979</v>
      </c>
      <c r="H209" t="s">
        <v>4476</v>
      </c>
    </row>
    <row r="210" spans="1:8" x14ac:dyDescent="0.3">
      <c r="A210">
        <v>172</v>
      </c>
      <c r="B210" t="s">
        <v>131</v>
      </c>
      <c r="C210" t="s">
        <v>101</v>
      </c>
      <c r="D210" s="107">
        <v>45077</v>
      </c>
      <c r="E210" t="s">
        <v>4477</v>
      </c>
      <c r="F210" t="s">
        <v>4478</v>
      </c>
      <c r="G210" t="s">
        <v>3985</v>
      </c>
      <c r="H210" t="s">
        <v>4479</v>
      </c>
    </row>
    <row r="211" spans="1:8" x14ac:dyDescent="0.3">
      <c r="A211">
        <v>208</v>
      </c>
      <c r="B211" t="s">
        <v>149</v>
      </c>
      <c r="C211" t="s">
        <v>98</v>
      </c>
      <c r="D211" s="107">
        <v>45077</v>
      </c>
      <c r="E211" t="s">
        <v>3468</v>
      </c>
      <c r="F211" t="s">
        <v>4480</v>
      </c>
      <c r="G211" t="s">
        <v>4259</v>
      </c>
      <c r="H211" t="s">
        <v>4481</v>
      </c>
    </row>
    <row r="212" spans="1:8" x14ac:dyDescent="0.3">
      <c r="A212">
        <v>214</v>
      </c>
      <c r="B212" t="s">
        <v>152</v>
      </c>
      <c r="C212" t="s">
        <v>98</v>
      </c>
      <c r="D212" s="107">
        <v>45077</v>
      </c>
      <c r="E212" t="s">
        <v>3469</v>
      </c>
      <c r="F212" t="s">
        <v>4482</v>
      </c>
      <c r="G212" t="s">
        <v>4259</v>
      </c>
      <c r="H212" t="s">
        <v>4483</v>
      </c>
    </row>
    <row r="213" spans="1:8" x14ac:dyDescent="0.3">
      <c r="A213">
        <v>217</v>
      </c>
      <c r="B213" t="s">
        <v>156</v>
      </c>
      <c r="C213" t="s">
        <v>98</v>
      </c>
      <c r="D213" s="107">
        <v>45077</v>
      </c>
      <c r="E213" t="s">
        <v>3470</v>
      </c>
      <c r="F213" t="s">
        <v>4484</v>
      </c>
      <c r="G213" t="s">
        <v>4259</v>
      </c>
      <c r="H213" t="s">
        <v>4485</v>
      </c>
    </row>
    <row r="214" spans="1:8" x14ac:dyDescent="0.3">
      <c r="A214">
        <v>218</v>
      </c>
      <c r="B214" t="s">
        <v>157</v>
      </c>
      <c r="C214" t="s">
        <v>98</v>
      </c>
      <c r="D214" s="107">
        <v>45077</v>
      </c>
      <c r="E214" t="s">
        <v>3471</v>
      </c>
      <c r="F214" t="s">
        <v>4486</v>
      </c>
      <c r="G214" t="s">
        <v>4259</v>
      </c>
      <c r="H214" t="s">
        <v>4487</v>
      </c>
    </row>
    <row r="215" spans="1:8" x14ac:dyDescent="0.3">
      <c r="A215">
        <v>225</v>
      </c>
      <c r="B215" t="s">
        <v>165</v>
      </c>
      <c r="C215" t="s">
        <v>98</v>
      </c>
      <c r="D215" s="107">
        <v>45077</v>
      </c>
      <c r="E215" t="s">
        <v>3472</v>
      </c>
      <c r="F215" t="s">
        <v>4488</v>
      </c>
      <c r="G215" t="s">
        <v>4266</v>
      </c>
      <c r="H215" t="s">
        <v>4489</v>
      </c>
    </row>
    <row r="216" spans="1:8" x14ac:dyDescent="0.3">
      <c r="A216">
        <v>239</v>
      </c>
      <c r="B216" t="s">
        <v>1243</v>
      </c>
      <c r="C216" t="s">
        <v>33</v>
      </c>
      <c r="D216" s="107">
        <v>45077</v>
      </c>
      <c r="E216" t="s">
        <v>3473</v>
      </c>
      <c r="F216" t="s">
        <v>4490</v>
      </c>
      <c r="G216" t="s">
        <v>4305</v>
      </c>
      <c r="H216" t="s">
        <v>4491</v>
      </c>
    </row>
    <row r="217" spans="1:8" x14ac:dyDescent="0.3">
      <c r="A217">
        <v>241</v>
      </c>
      <c r="B217" t="s">
        <v>181</v>
      </c>
      <c r="C217" t="s">
        <v>33</v>
      </c>
      <c r="D217" s="107">
        <v>45077</v>
      </c>
      <c r="E217" t="s">
        <v>4492</v>
      </c>
      <c r="F217" t="s">
        <v>4493</v>
      </c>
      <c r="G217" t="s">
        <v>4305</v>
      </c>
      <c r="H217" t="s">
        <v>4494</v>
      </c>
    </row>
    <row r="218" spans="1:8" x14ac:dyDescent="0.3">
      <c r="A218">
        <v>434</v>
      </c>
      <c r="B218" t="s">
        <v>411</v>
      </c>
      <c r="C218" t="s">
        <v>98</v>
      </c>
      <c r="D218" s="107">
        <v>45077</v>
      </c>
      <c r="E218" t="s">
        <v>1817</v>
      </c>
      <c r="F218" t="s">
        <v>4495</v>
      </c>
      <c r="G218" t="s">
        <v>4259</v>
      </c>
      <c r="H218" t="s">
        <v>4496</v>
      </c>
    </row>
    <row r="219" spans="1:8" x14ac:dyDescent="0.3">
      <c r="A219">
        <v>77</v>
      </c>
      <c r="B219" t="s">
        <v>65</v>
      </c>
      <c r="C219" t="s">
        <v>66</v>
      </c>
      <c r="D219" s="107">
        <v>45107</v>
      </c>
      <c r="E219" t="s">
        <v>4497</v>
      </c>
      <c r="F219" t="s">
        <v>4498</v>
      </c>
      <c r="G219" t="s">
        <v>3971</v>
      </c>
      <c r="H219" t="s">
        <v>4499</v>
      </c>
    </row>
    <row r="220" spans="1:8" x14ac:dyDescent="0.3">
      <c r="A220">
        <v>121</v>
      </c>
      <c r="B220" t="s">
        <v>102</v>
      </c>
      <c r="C220" t="s">
        <v>28</v>
      </c>
      <c r="D220" s="107">
        <v>45107</v>
      </c>
      <c r="E220" t="s">
        <v>4500</v>
      </c>
      <c r="F220" t="s">
        <v>4501</v>
      </c>
      <c r="G220" t="s">
        <v>3975</v>
      </c>
      <c r="H220" t="s">
        <v>4502</v>
      </c>
    </row>
    <row r="221" spans="1:8" x14ac:dyDescent="0.3">
      <c r="A221">
        <v>122</v>
      </c>
      <c r="B221" t="s">
        <v>104</v>
      </c>
      <c r="C221" t="s">
        <v>101</v>
      </c>
      <c r="D221" s="107">
        <v>45107</v>
      </c>
      <c r="E221" t="s">
        <v>4503</v>
      </c>
      <c r="F221" t="s">
        <v>4504</v>
      </c>
      <c r="G221" t="s">
        <v>3994</v>
      </c>
      <c r="H221" t="s">
        <v>4505</v>
      </c>
    </row>
    <row r="222" spans="1:8" x14ac:dyDescent="0.3">
      <c r="A222">
        <v>124</v>
      </c>
      <c r="B222" t="s">
        <v>105</v>
      </c>
      <c r="C222" t="s">
        <v>72</v>
      </c>
      <c r="D222" s="107">
        <v>45107</v>
      </c>
      <c r="E222" t="s">
        <v>4506</v>
      </c>
      <c r="F222" t="s">
        <v>4507</v>
      </c>
      <c r="G222" t="s">
        <v>3979</v>
      </c>
      <c r="H222" t="s">
        <v>4508</v>
      </c>
    </row>
    <row r="223" spans="1:8" x14ac:dyDescent="0.3">
      <c r="A223">
        <v>125</v>
      </c>
      <c r="B223" t="s">
        <v>106</v>
      </c>
      <c r="C223" t="s">
        <v>72</v>
      </c>
      <c r="D223" s="107">
        <v>45107</v>
      </c>
      <c r="E223" t="s">
        <v>4509</v>
      </c>
      <c r="F223" t="s">
        <v>4510</v>
      </c>
      <c r="G223" t="s">
        <v>3979</v>
      </c>
      <c r="H223" t="s">
        <v>4511</v>
      </c>
    </row>
    <row r="224" spans="1:8" x14ac:dyDescent="0.3">
      <c r="A224">
        <v>128</v>
      </c>
      <c r="B224" t="s">
        <v>109</v>
      </c>
      <c r="C224" t="s">
        <v>72</v>
      </c>
      <c r="D224" s="107">
        <v>45107</v>
      </c>
      <c r="E224" t="s">
        <v>4512</v>
      </c>
      <c r="F224" t="s">
        <v>4513</v>
      </c>
      <c r="G224" t="s">
        <v>3979</v>
      </c>
      <c r="H224" t="s">
        <v>4291</v>
      </c>
    </row>
    <row r="225" spans="1:8" x14ac:dyDescent="0.3">
      <c r="A225">
        <v>172</v>
      </c>
      <c r="B225" t="s">
        <v>131</v>
      </c>
      <c r="C225" t="s">
        <v>101</v>
      </c>
      <c r="D225" s="107">
        <v>45107</v>
      </c>
      <c r="E225" t="s">
        <v>4514</v>
      </c>
      <c r="F225" t="s">
        <v>4515</v>
      </c>
      <c r="G225" t="s">
        <v>3985</v>
      </c>
      <c r="H225" t="s">
        <v>4516</v>
      </c>
    </row>
    <row r="226" spans="1:8" x14ac:dyDescent="0.3">
      <c r="A226">
        <v>208</v>
      </c>
      <c r="B226" t="s">
        <v>149</v>
      </c>
      <c r="C226" t="s">
        <v>98</v>
      </c>
      <c r="D226" s="107">
        <v>45107</v>
      </c>
      <c r="E226" t="s">
        <v>3474</v>
      </c>
      <c r="F226" t="s">
        <v>4517</v>
      </c>
      <c r="G226" t="s">
        <v>4259</v>
      </c>
      <c r="H226" t="s">
        <v>4518</v>
      </c>
    </row>
    <row r="227" spans="1:8" x14ac:dyDescent="0.3">
      <c r="A227">
        <v>214</v>
      </c>
      <c r="B227" t="s">
        <v>152</v>
      </c>
      <c r="C227" t="s">
        <v>98</v>
      </c>
      <c r="D227" s="107">
        <v>45107</v>
      </c>
      <c r="E227" t="s">
        <v>3475</v>
      </c>
      <c r="F227" t="s">
        <v>4519</v>
      </c>
      <c r="G227" t="s">
        <v>4259</v>
      </c>
      <c r="H227" t="s">
        <v>4520</v>
      </c>
    </row>
    <row r="228" spans="1:8" x14ac:dyDescent="0.3">
      <c r="A228">
        <v>217</v>
      </c>
      <c r="B228" t="s">
        <v>156</v>
      </c>
      <c r="C228" t="s">
        <v>98</v>
      </c>
      <c r="D228" s="107">
        <v>45107</v>
      </c>
      <c r="E228" t="s">
        <v>3476</v>
      </c>
      <c r="F228" t="s">
        <v>4521</v>
      </c>
      <c r="G228" t="s">
        <v>4259</v>
      </c>
      <c r="H228" t="s">
        <v>4522</v>
      </c>
    </row>
    <row r="229" spans="1:8" x14ac:dyDescent="0.3">
      <c r="A229">
        <v>218</v>
      </c>
      <c r="B229" t="s">
        <v>157</v>
      </c>
      <c r="C229" t="s">
        <v>98</v>
      </c>
      <c r="D229" s="107">
        <v>45107</v>
      </c>
      <c r="E229" t="s">
        <v>3477</v>
      </c>
      <c r="F229" t="s">
        <v>4523</v>
      </c>
      <c r="G229" t="s">
        <v>4259</v>
      </c>
      <c r="H229" t="s">
        <v>4524</v>
      </c>
    </row>
    <row r="230" spans="1:8" x14ac:dyDescent="0.3">
      <c r="A230">
        <v>225</v>
      </c>
      <c r="B230" t="s">
        <v>165</v>
      </c>
      <c r="C230" t="s">
        <v>98</v>
      </c>
      <c r="D230" s="107">
        <v>45107</v>
      </c>
      <c r="E230" t="s">
        <v>3478</v>
      </c>
      <c r="F230" t="s">
        <v>4525</v>
      </c>
      <c r="G230" t="s">
        <v>4266</v>
      </c>
      <c r="H230" t="s">
        <v>4526</v>
      </c>
    </row>
    <row r="231" spans="1:8" x14ac:dyDescent="0.3">
      <c r="A231">
        <v>239</v>
      </c>
      <c r="B231" t="s">
        <v>1243</v>
      </c>
      <c r="C231" t="s">
        <v>33</v>
      </c>
      <c r="D231" s="107">
        <v>45107</v>
      </c>
      <c r="E231" t="s">
        <v>3479</v>
      </c>
      <c r="F231" t="s">
        <v>4527</v>
      </c>
      <c r="G231" t="s">
        <v>4305</v>
      </c>
      <c r="H231" t="s">
        <v>4528</v>
      </c>
    </row>
    <row r="232" spans="1:8" x14ac:dyDescent="0.3">
      <c r="A232">
        <v>241</v>
      </c>
      <c r="B232" t="s">
        <v>181</v>
      </c>
      <c r="C232" t="s">
        <v>33</v>
      </c>
      <c r="D232" s="107">
        <v>45107</v>
      </c>
      <c r="E232" t="s">
        <v>4529</v>
      </c>
      <c r="F232" t="s">
        <v>4530</v>
      </c>
      <c r="G232" t="s">
        <v>4305</v>
      </c>
      <c r="H232" t="s">
        <v>4531</v>
      </c>
    </row>
    <row r="233" spans="1:8" x14ac:dyDescent="0.3">
      <c r="A233">
        <v>434</v>
      </c>
      <c r="B233" t="s">
        <v>411</v>
      </c>
      <c r="C233" t="s">
        <v>98</v>
      </c>
      <c r="D233" s="107">
        <v>45107</v>
      </c>
      <c r="E233" t="s">
        <v>1818</v>
      </c>
      <c r="F233" t="s">
        <v>4532</v>
      </c>
      <c r="G233" t="s">
        <v>4259</v>
      </c>
      <c r="H233" t="s">
        <v>4533</v>
      </c>
    </row>
    <row r="234" spans="1:8" x14ac:dyDescent="0.3">
      <c r="A234">
        <v>68</v>
      </c>
      <c r="B234" t="s">
        <v>57</v>
      </c>
      <c r="C234" t="s">
        <v>58</v>
      </c>
      <c r="D234" s="107">
        <v>45107</v>
      </c>
      <c r="E234" t="s">
        <v>4534</v>
      </c>
      <c r="F234" t="s">
        <v>4535</v>
      </c>
      <c r="G234" t="s">
        <v>4017</v>
      </c>
      <c r="H234" t="s">
        <v>4536</v>
      </c>
    </row>
    <row r="235" spans="1:8" x14ac:dyDescent="0.3">
      <c r="A235">
        <v>73</v>
      </c>
      <c r="B235" t="s">
        <v>61</v>
      </c>
      <c r="C235" t="s">
        <v>28</v>
      </c>
      <c r="D235" s="107">
        <v>45107</v>
      </c>
      <c r="E235" t="s">
        <v>4537</v>
      </c>
      <c r="F235" t="s">
        <v>4538</v>
      </c>
      <c r="G235" t="s">
        <v>4205</v>
      </c>
      <c r="H235" t="s">
        <v>4539</v>
      </c>
    </row>
    <row r="236" spans="1:8" x14ac:dyDescent="0.3">
      <c r="A236">
        <v>74</v>
      </c>
      <c r="B236" t="s">
        <v>64</v>
      </c>
      <c r="C236" t="s">
        <v>28</v>
      </c>
      <c r="D236" s="107">
        <v>45107</v>
      </c>
      <c r="E236" t="s">
        <v>4540</v>
      </c>
      <c r="F236" t="s">
        <v>4541</v>
      </c>
      <c r="G236" t="s">
        <v>4205</v>
      </c>
    </row>
    <row r="237" spans="1:8" x14ac:dyDescent="0.3">
      <c r="A237">
        <v>86</v>
      </c>
      <c r="B237" t="s">
        <v>75</v>
      </c>
      <c r="C237" t="s">
        <v>72</v>
      </c>
      <c r="D237" s="107">
        <v>45107</v>
      </c>
      <c r="E237" t="s">
        <v>4542</v>
      </c>
      <c r="F237" t="s">
        <v>4543</v>
      </c>
      <c r="G237" t="s">
        <v>3979</v>
      </c>
      <c r="H237" t="s">
        <v>4544</v>
      </c>
    </row>
    <row r="238" spans="1:8" x14ac:dyDescent="0.3">
      <c r="A238">
        <v>95</v>
      </c>
      <c r="B238" t="s">
        <v>83</v>
      </c>
      <c r="C238" t="s">
        <v>72</v>
      </c>
      <c r="D238" s="107">
        <v>45107</v>
      </c>
      <c r="E238" t="s">
        <v>4545</v>
      </c>
      <c r="F238" t="s">
        <v>4546</v>
      </c>
      <c r="G238" t="s">
        <v>3979</v>
      </c>
      <c r="H238" t="s">
        <v>4547</v>
      </c>
    </row>
    <row r="239" spans="1:8" x14ac:dyDescent="0.3">
      <c r="A239">
        <v>143</v>
      </c>
      <c r="B239" t="s">
        <v>926</v>
      </c>
      <c r="C239" t="s">
        <v>85</v>
      </c>
      <c r="D239" s="107">
        <v>45107</v>
      </c>
      <c r="E239" t="s">
        <v>4548</v>
      </c>
      <c r="F239" t="s">
        <v>4549</v>
      </c>
      <c r="G239" t="s">
        <v>4077</v>
      </c>
      <c r="H239" t="s">
        <v>4550</v>
      </c>
    </row>
    <row r="240" spans="1:8" x14ac:dyDescent="0.3">
      <c r="A240">
        <v>145</v>
      </c>
      <c r="B240" t="s">
        <v>118</v>
      </c>
      <c r="C240" t="s">
        <v>119</v>
      </c>
      <c r="D240" s="107">
        <v>45107</v>
      </c>
      <c r="E240" t="s">
        <v>4551</v>
      </c>
      <c r="F240" t="s">
        <v>4552</v>
      </c>
      <c r="G240" t="s">
        <v>4080</v>
      </c>
      <c r="H240" t="s">
        <v>4553</v>
      </c>
    </row>
    <row r="241" spans="1:8" x14ac:dyDescent="0.3">
      <c r="A241">
        <v>146</v>
      </c>
      <c r="B241" t="s">
        <v>120</v>
      </c>
      <c r="C241" t="s">
        <v>85</v>
      </c>
      <c r="D241" s="107">
        <v>45107</v>
      </c>
      <c r="E241" t="s">
        <v>4554</v>
      </c>
      <c r="F241" t="s">
        <v>4555</v>
      </c>
      <c r="G241" t="s">
        <v>4077</v>
      </c>
      <c r="H241" t="s">
        <v>4556</v>
      </c>
    </row>
    <row r="242" spans="1:8" x14ac:dyDescent="0.3">
      <c r="A242">
        <v>148</v>
      </c>
      <c r="B242" t="s">
        <v>123</v>
      </c>
      <c r="C242" t="s">
        <v>119</v>
      </c>
      <c r="D242" s="107">
        <v>45107</v>
      </c>
      <c r="E242" t="s">
        <v>4557</v>
      </c>
      <c r="F242" t="s">
        <v>4558</v>
      </c>
      <c r="G242" t="s">
        <v>4080</v>
      </c>
      <c r="H242" t="s">
        <v>4559</v>
      </c>
    </row>
    <row r="243" spans="1:8" x14ac:dyDescent="0.3">
      <c r="A243">
        <v>159</v>
      </c>
      <c r="B243" t="s">
        <v>93</v>
      </c>
      <c r="C243" t="s">
        <v>127</v>
      </c>
      <c r="D243" s="107">
        <v>45107</v>
      </c>
      <c r="E243" t="s">
        <v>4560</v>
      </c>
      <c r="F243" t="s">
        <v>4561</v>
      </c>
      <c r="G243" t="s">
        <v>4118</v>
      </c>
      <c r="H243" t="s">
        <v>4562</v>
      </c>
    </row>
    <row r="244" spans="1:8" x14ac:dyDescent="0.3">
      <c r="A244">
        <v>167</v>
      </c>
      <c r="B244" t="s">
        <v>129</v>
      </c>
      <c r="C244" t="s">
        <v>28</v>
      </c>
      <c r="D244" s="107">
        <v>45107</v>
      </c>
      <c r="E244" t="s">
        <v>4563</v>
      </c>
      <c r="F244" t="s">
        <v>4564</v>
      </c>
      <c r="G244" t="s">
        <v>4087</v>
      </c>
      <c r="H244" t="s">
        <v>4565</v>
      </c>
    </row>
    <row r="245" spans="1:8" x14ac:dyDescent="0.3">
      <c r="A245">
        <v>193</v>
      </c>
      <c r="B245" t="s">
        <v>980</v>
      </c>
      <c r="C245" t="s">
        <v>53</v>
      </c>
      <c r="D245" s="107">
        <v>45107</v>
      </c>
      <c r="E245" t="s">
        <v>4566</v>
      </c>
      <c r="F245" t="s">
        <v>4567</v>
      </c>
      <c r="G245" t="s">
        <v>4568</v>
      </c>
      <c r="H245" t="s">
        <v>4569</v>
      </c>
    </row>
    <row r="246" spans="1:8" x14ac:dyDescent="0.3">
      <c r="A246">
        <v>199</v>
      </c>
      <c r="B246" t="s">
        <v>140</v>
      </c>
      <c r="C246" t="s">
        <v>28</v>
      </c>
      <c r="D246" s="107">
        <v>45107</v>
      </c>
      <c r="E246" t="s">
        <v>4570</v>
      </c>
      <c r="F246" t="s">
        <v>4571</v>
      </c>
      <c r="G246" t="s">
        <v>4275</v>
      </c>
      <c r="H246" t="s">
        <v>4572</v>
      </c>
    </row>
    <row r="247" spans="1:8" x14ac:dyDescent="0.3">
      <c r="A247">
        <v>203</v>
      </c>
      <c r="B247" t="s">
        <v>144</v>
      </c>
      <c r="C247" t="s">
        <v>94</v>
      </c>
      <c r="D247" s="107">
        <v>45107</v>
      </c>
      <c r="E247" t="s">
        <v>3480</v>
      </c>
      <c r="F247" t="s">
        <v>4573</v>
      </c>
      <c r="G247" t="s">
        <v>4574</v>
      </c>
      <c r="H247" t="s">
        <v>4575</v>
      </c>
    </row>
    <row r="248" spans="1:8" x14ac:dyDescent="0.3">
      <c r="A248">
        <v>204</v>
      </c>
      <c r="B248" t="s">
        <v>145</v>
      </c>
      <c r="C248" t="s">
        <v>94</v>
      </c>
      <c r="D248" s="107">
        <v>45107</v>
      </c>
      <c r="E248" t="s">
        <v>4576</v>
      </c>
      <c r="F248" t="s">
        <v>4577</v>
      </c>
      <c r="G248" t="s">
        <v>4574</v>
      </c>
      <c r="H248" t="s">
        <v>4578</v>
      </c>
    </row>
    <row r="249" spans="1:8" x14ac:dyDescent="0.3">
      <c r="A249">
        <v>205</v>
      </c>
      <c r="B249" t="s">
        <v>146</v>
      </c>
      <c r="C249" t="s">
        <v>94</v>
      </c>
      <c r="D249" s="107">
        <v>45107</v>
      </c>
      <c r="E249" t="s">
        <v>4579</v>
      </c>
      <c r="F249" t="s">
        <v>4580</v>
      </c>
      <c r="G249" t="s">
        <v>4574</v>
      </c>
      <c r="H249" t="s">
        <v>4581</v>
      </c>
    </row>
    <row r="250" spans="1:8" x14ac:dyDescent="0.3">
      <c r="A250">
        <v>207</v>
      </c>
      <c r="B250" t="s">
        <v>148</v>
      </c>
      <c r="C250" t="s">
        <v>94</v>
      </c>
      <c r="D250" s="107">
        <v>45107</v>
      </c>
      <c r="E250" t="s">
        <v>4582</v>
      </c>
      <c r="F250" t="s">
        <v>4583</v>
      </c>
      <c r="G250" t="s">
        <v>4574</v>
      </c>
      <c r="H250" t="s">
        <v>4584</v>
      </c>
    </row>
    <row r="251" spans="1:8" x14ac:dyDescent="0.3">
      <c r="A251">
        <v>215</v>
      </c>
      <c r="B251" t="s">
        <v>154</v>
      </c>
      <c r="C251" t="s">
        <v>98</v>
      </c>
      <c r="D251" s="107">
        <v>45107</v>
      </c>
      <c r="E251" t="s">
        <v>3484</v>
      </c>
      <c r="F251" t="s">
        <v>4585</v>
      </c>
      <c r="G251" t="s">
        <v>4259</v>
      </c>
      <c r="H251" t="s">
        <v>4586</v>
      </c>
    </row>
    <row r="252" spans="1:8" x14ac:dyDescent="0.3">
      <c r="A252">
        <v>219</v>
      </c>
      <c r="B252" t="s">
        <v>159</v>
      </c>
      <c r="C252" t="s">
        <v>98</v>
      </c>
      <c r="D252" s="107">
        <v>45107</v>
      </c>
      <c r="E252" t="s">
        <v>3485</v>
      </c>
      <c r="F252" t="s">
        <v>4587</v>
      </c>
      <c r="G252" t="s">
        <v>4259</v>
      </c>
      <c r="H252" t="s">
        <v>4588</v>
      </c>
    </row>
    <row r="253" spans="1:8" x14ac:dyDescent="0.3">
      <c r="A253">
        <v>220</v>
      </c>
      <c r="B253" t="s">
        <v>160</v>
      </c>
      <c r="C253" t="s">
        <v>98</v>
      </c>
      <c r="D253" s="107">
        <v>45107</v>
      </c>
      <c r="E253" t="s">
        <v>3486</v>
      </c>
      <c r="F253" t="s">
        <v>4589</v>
      </c>
      <c r="G253" t="s">
        <v>4259</v>
      </c>
      <c r="H253" t="s">
        <v>4590</v>
      </c>
    </row>
    <row r="254" spans="1:8" x14ac:dyDescent="0.3">
      <c r="A254">
        <v>230</v>
      </c>
      <c r="B254" t="s">
        <v>170</v>
      </c>
      <c r="C254" t="s">
        <v>98</v>
      </c>
      <c r="D254" s="107">
        <v>45107</v>
      </c>
      <c r="E254" t="s">
        <v>4591</v>
      </c>
      <c r="F254" t="s">
        <v>4592</v>
      </c>
      <c r="G254" t="s">
        <v>4266</v>
      </c>
      <c r="H254" t="s">
        <v>4593</v>
      </c>
    </row>
    <row r="255" spans="1:8" x14ac:dyDescent="0.3">
      <c r="A255">
        <v>231</v>
      </c>
      <c r="B255" t="s">
        <v>171</v>
      </c>
      <c r="C255" t="s">
        <v>98</v>
      </c>
      <c r="D255" s="107">
        <v>45107</v>
      </c>
      <c r="E255" t="s">
        <v>4594</v>
      </c>
      <c r="F255" t="s">
        <v>4595</v>
      </c>
      <c r="G255" t="s">
        <v>4266</v>
      </c>
      <c r="H255" t="s">
        <v>4596</v>
      </c>
    </row>
    <row r="256" spans="1:8" x14ac:dyDescent="0.3">
      <c r="A256">
        <v>232</v>
      </c>
      <c r="B256" t="s">
        <v>172</v>
      </c>
      <c r="C256" t="s">
        <v>98</v>
      </c>
      <c r="D256" s="107">
        <v>45107</v>
      </c>
      <c r="E256" t="s">
        <v>4597</v>
      </c>
      <c r="F256" t="s">
        <v>4598</v>
      </c>
      <c r="G256" t="s">
        <v>4266</v>
      </c>
      <c r="H256" t="s">
        <v>4599</v>
      </c>
    </row>
    <row r="257" spans="1:8" x14ac:dyDescent="0.3">
      <c r="A257">
        <v>245</v>
      </c>
      <c r="B257" t="s">
        <v>1287</v>
      </c>
      <c r="C257" t="s">
        <v>186</v>
      </c>
      <c r="D257" s="107">
        <v>45107</v>
      </c>
      <c r="E257" t="s">
        <v>4600</v>
      </c>
      <c r="F257" t="s">
        <v>4601</v>
      </c>
      <c r="G257" t="s">
        <v>4602</v>
      </c>
      <c r="H257" t="s">
        <v>4603</v>
      </c>
    </row>
    <row r="258" spans="1:8" x14ac:dyDescent="0.3">
      <c r="A258">
        <v>252</v>
      </c>
      <c r="B258" t="s">
        <v>1295</v>
      </c>
      <c r="C258" t="s">
        <v>186</v>
      </c>
      <c r="D258" s="107">
        <v>45107</v>
      </c>
      <c r="E258" t="s">
        <v>4604</v>
      </c>
      <c r="F258" t="s">
        <v>4605</v>
      </c>
      <c r="G258" t="s">
        <v>4602</v>
      </c>
      <c r="H258" t="s">
        <v>4606</v>
      </c>
    </row>
    <row r="259" spans="1:8" x14ac:dyDescent="0.3">
      <c r="A259">
        <v>256</v>
      </c>
      <c r="B259" t="s">
        <v>201</v>
      </c>
      <c r="C259" t="s">
        <v>127</v>
      </c>
      <c r="D259" s="107">
        <v>45107</v>
      </c>
      <c r="E259" t="s">
        <v>4607</v>
      </c>
      <c r="F259" t="s">
        <v>4608</v>
      </c>
      <c r="G259" t="s">
        <v>4609</v>
      </c>
      <c r="H259" t="s">
        <v>4610</v>
      </c>
    </row>
    <row r="260" spans="1:8" x14ac:dyDescent="0.3">
      <c r="A260">
        <v>260</v>
      </c>
      <c r="B260" t="s">
        <v>204</v>
      </c>
      <c r="C260" t="s">
        <v>205</v>
      </c>
      <c r="D260" s="107">
        <v>45107</v>
      </c>
      <c r="E260" t="s">
        <v>4611</v>
      </c>
      <c r="F260" t="s">
        <v>4612</v>
      </c>
      <c r="G260" t="s">
        <v>4613</v>
      </c>
    </row>
    <row r="261" spans="1:8" x14ac:dyDescent="0.3">
      <c r="A261">
        <v>261</v>
      </c>
      <c r="B261" t="s">
        <v>206</v>
      </c>
      <c r="C261" t="s">
        <v>53</v>
      </c>
      <c r="D261" s="107">
        <v>45107</v>
      </c>
      <c r="E261" t="s">
        <v>4614</v>
      </c>
      <c r="F261" t="s">
        <v>4615</v>
      </c>
      <c r="G261" t="s">
        <v>4568</v>
      </c>
      <c r="H261" t="s">
        <v>4616</v>
      </c>
    </row>
    <row r="262" spans="1:8" x14ac:dyDescent="0.3">
      <c r="A262">
        <v>268</v>
      </c>
      <c r="B262" t="s">
        <v>1325</v>
      </c>
      <c r="C262" t="s">
        <v>216</v>
      </c>
      <c r="D262" s="107">
        <v>45107</v>
      </c>
      <c r="E262" t="s">
        <v>4617</v>
      </c>
      <c r="F262" t="s">
        <v>4618</v>
      </c>
      <c r="G262" t="s">
        <v>4619</v>
      </c>
    </row>
    <row r="263" spans="1:8" x14ac:dyDescent="0.3">
      <c r="A263">
        <v>269</v>
      </c>
      <c r="B263" t="s">
        <v>1328</v>
      </c>
      <c r="C263" t="s">
        <v>216</v>
      </c>
      <c r="D263" s="107">
        <v>45107</v>
      </c>
      <c r="E263" t="s">
        <v>4620</v>
      </c>
      <c r="F263" t="s">
        <v>4621</v>
      </c>
      <c r="G263" t="s">
        <v>4622</v>
      </c>
    </row>
    <row r="264" spans="1:8" x14ac:dyDescent="0.3">
      <c r="A264">
        <v>270</v>
      </c>
      <c r="B264" t="s">
        <v>1331</v>
      </c>
      <c r="C264" t="s">
        <v>216</v>
      </c>
      <c r="D264" s="107">
        <v>45107</v>
      </c>
      <c r="E264" t="s">
        <v>4623</v>
      </c>
      <c r="F264" t="s">
        <v>4624</v>
      </c>
      <c r="G264" t="s">
        <v>4622</v>
      </c>
    </row>
    <row r="265" spans="1:8" x14ac:dyDescent="0.3">
      <c r="A265">
        <v>271</v>
      </c>
      <c r="B265" t="s">
        <v>1334</v>
      </c>
      <c r="C265" t="s">
        <v>216</v>
      </c>
      <c r="D265" s="107">
        <v>45107</v>
      </c>
      <c r="E265" t="s">
        <v>4625</v>
      </c>
      <c r="F265" t="s">
        <v>4626</v>
      </c>
      <c r="G265" t="s">
        <v>4622</v>
      </c>
    </row>
    <row r="266" spans="1:8" x14ac:dyDescent="0.3">
      <c r="A266">
        <v>273</v>
      </c>
      <c r="B266" t="s">
        <v>221</v>
      </c>
      <c r="C266" t="s">
        <v>222</v>
      </c>
      <c r="D266" s="107">
        <v>45107</v>
      </c>
      <c r="E266" t="s">
        <v>4627</v>
      </c>
      <c r="F266" t="s">
        <v>4628</v>
      </c>
      <c r="G266" t="s">
        <v>4629</v>
      </c>
      <c r="H266" t="s">
        <v>4630</v>
      </c>
    </row>
    <row r="267" spans="1:8" x14ac:dyDescent="0.3">
      <c r="A267">
        <v>274</v>
      </c>
      <c r="B267" t="s">
        <v>223</v>
      </c>
      <c r="C267" t="s">
        <v>205</v>
      </c>
      <c r="D267" s="107">
        <v>45107</v>
      </c>
      <c r="E267" t="s">
        <v>3487</v>
      </c>
      <c r="F267" t="s">
        <v>4631</v>
      </c>
      <c r="G267" t="s">
        <v>4613</v>
      </c>
      <c r="H267" t="s">
        <v>4632</v>
      </c>
    </row>
    <row r="268" spans="1:8" x14ac:dyDescent="0.3">
      <c r="A268">
        <v>276</v>
      </c>
      <c r="B268" t="s">
        <v>226</v>
      </c>
      <c r="C268" t="s">
        <v>227</v>
      </c>
      <c r="D268" s="107">
        <v>45107</v>
      </c>
      <c r="E268" t="s">
        <v>4633</v>
      </c>
      <c r="F268" t="s">
        <v>4634</v>
      </c>
      <c r="G268" t="s">
        <v>4635</v>
      </c>
      <c r="H268" t="s">
        <v>4636</v>
      </c>
    </row>
    <row r="269" spans="1:8" x14ac:dyDescent="0.3">
      <c r="A269">
        <v>277</v>
      </c>
      <c r="B269" t="s">
        <v>1369</v>
      </c>
      <c r="C269" t="s">
        <v>227</v>
      </c>
      <c r="D269" s="107">
        <v>45107</v>
      </c>
      <c r="E269" t="s">
        <v>4637</v>
      </c>
      <c r="F269" t="s">
        <v>4638</v>
      </c>
      <c r="G269" t="s">
        <v>4635</v>
      </c>
      <c r="H269" t="s">
        <v>4639</v>
      </c>
    </row>
    <row r="270" spans="1:8" x14ac:dyDescent="0.3">
      <c r="A270">
        <v>278</v>
      </c>
      <c r="B270" t="s">
        <v>1371</v>
      </c>
      <c r="C270" t="s">
        <v>227</v>
      </c>
      <c r="D270" s="107">
        <v>45107</v>
      </c>
      <c r="E270" t="s">
        <v>3492</v>
      </c>
      <c r="F270" t="s">
        <v>4640</v>
      </c>
      <c r="G270" t="s">
        <v>4635</v>
      </c>
      <c r="H270" t="s">
        <v>4641</v>
      </c>
    </row>
    <row r="271" spans="1:8" x14ac:dyDescent="0.3">
      <c r="A271">
        <v>282</v>
      </c>
      <c r="B271" t="s">
        <v>233</v>
      </c>
      <c r="C271" t="s">
        <v>227</v>
      </c>
      <c r="D271" s="107">
        <v>45107</v>
      </c>
      <c r="E271" t="s">
        <v>4642</v>
      </c>
      <c r="F271" t="s">
        <v>4643</v>
      </c>
      <c r="G271" t="s">
        <v>4635</v>
      </c>
      <c r="H271" t="s">
        <v>4644</v>
      </c>
    </row>
    <row r="272" spans="1:8" x14ac:dyDescent="0.3">
      <c r="A272">
        <v>283</v>
      </c>
      <c r="B272" t="s">
        <v>234</v>
      </c>
      <c r="C272" t="s">
        <v>227</v>
      </c>
      <c r="D272" s="107">
        <v>45107</v>
      </c>
      <c r="E272" t="s">
        <v>4645</v>
      </c>
      <c r="F272" t="s">
        <v>4646</v>
      </c>
      <c r="G272" t="s">
        <v>4635</v>
      </c>
      <c r="H272" t="s">
        <v>4647</v>
      </c>
    </row>
    <row r="273" spans="1:8" x14ac:dyDescent="0.3">
      <c r="A273">
        <v>285</v>
      </c>
      <c r="B273" t="s">
        <v>236</v>
      </c>
      <c r="C273" t="s">
        <v>227</v>
      </c>
      <c r="D273" s="107">
        <v>45107</v>
      </c>
      <c r="E273" t="s">
        <v>4648</v>
      </c>
      <c r="F273" t="s">
        <v>4649</v>
      </c>
      <c r="G273" t="s">
        <v>4635</v>
      </c>
      <c r="H273" t="s">
        <v>4650</v>
      </c>
    </row>
    <row r="274" spans="1:8" x14ac:dyDescent="0.3">
      <c r="A274">
        <v>286</v>
      </c>
      <c r="B274" t="s">
        <v>1385</v>
      </c>
      <c r="C274" t="s">
        <v>227</v>
      </c>
      <c r="D274" s="107">
        <v>45107</v>
      </c>
      <c r="E274" t="s">
        <v>3496</v>
      </c>
      <c r="F274" t="s">
        <v>4651</v>
      </c>
      <c r="G274" t="s">
        <v>4635</v>
      </c>
      <c r="H274" t="s">
        <v>4652</v>
      </c>
    </row>
    <row r="275" spans="1:8" x14ac:dyDescent="0.3">
      <c r="A275">
        <v>292</v>
      </c>
      <c r="B275" t="s">
        <v>243</v>
      </c>
      <c r="C275" t="s">
        <v>242</v>
      </c>
      <c r="D275" s="107">
        <v>45107</v>
      </c>
      <c r="E275" t="s">
        <v>3501</v>
      </c>
      <c r="F275" t="s">
        <v>4653</v>
      </c>
      <c r="G275" t="s">
        <v>4654</v>
      </c>
      <c r="H275" t="s">
        <v>4655</v>
      </c>
    </row>
    <row r="276" spans="1:8" x14ac:dyDescent="0.3">
      <c r="A276">
        <v>294</v>
      </c>
      <c r="B276" t="s">
        <v>246</v>
      </c>
      <c r="C276" t="s">
        <v>242</v>
      </c>
      <c r="D276" s="107">
        <v>45107</v>
      </c>
      <c r="E276" t="s">
        <v>3505</v>
      </c>
      <c r="F276" t="s">
        <v>4656</v>
      </c>
      <c r="G276" t="s">
        <v>4654</v>
      </c>
      <c r="H276" t="s">
        <v>4657</v>
      </c>
    </row>
    <row r="277" spans="1:8" x14ac:dyDescent="0.3">
      <c r="A277">
        <v>302</v>
      </c>
      <c r="B277" t="s">
        <v>1426</v>
      </c>
      <c r="C277" t="s">
        <v>216</v>
      </c>
      <c r="D277" s="107">
        <v>45107</v>
      </c>
      <c r="E277" t="s">
        <v>4658</v>
      </c>
      <c r="F277" t="s">
        <v>4659</v>
      </c>
      <c r="G277" t="s">
        <v>4622</v>
      </c>
      <c r="H277" t="s">
        <v>4660</v>
      </c>
    </row>
    <row r="278" spans="1:8" x14ac:dyDescent="0.3">
      <c r="A278">
        <v>303</v>
      </c>
      <c r="B278" t="s">
        <v>256</v>
      </c>
      <c r="C278" t="s">
        <v>257</v>
      </c>
      <c r="D278" s="107">
        <v>45107</v>
      </c>
      <c r="E278" t="s">
        <v>3506</v>
      </c>
      <c r="F278" t="s">
        <v>4661</v>
      </c>
      <c r="G278" t="s">
        <v>4662</v>
      </c>
      <c r="H278" t="s">
        <v>4663</v>
      </c>
    </row>
    <row r="279" spans="1:8" x14ac:dyDescent="0.3">
      <c r="A279">
        <v>304</v>
      </c>
      <c r="B279" t="s">
        <v>258</v>
      </c>
      <c r="C279" t="s">
        <v>257</v>
      </c>
      <c r="D279" s="107">
        <v>45107</v>
      </c>
      <c r="E279" t="s">
        <v>4664</v>
      </c>
      <c r="F279" t="s">
        <v>4665</v>
      </c>
      <c r="G279" t="s">
        <v>4662</v>
      </c>
      <c r="H279" t="s">
        <v>4666</v>
      </c>
    </row>
    <row r="280" spans="1:8" x14ac:dyDescent="0.3">
      <c r="A280">
        <v>323</v>
      </c>
      <c r="B280" t="s">
        <v>281</v>
      </c>
      <c r="C280" t="s">
        <v>44</v>
      </c>
      <c r="D280" s="107">
        <v>45107</v>
      </c>
      <c r="E280" t="s">
        <v>4667</v>
      </c>
      <c r="F280" t="s">
        <v>4668</v>
      </c>
      <c r="G280" t="s">
        <v>4629</v>
      </c>
    </row>
    <row r="281" spans="1:8" x14ac:dyDescent="0.3">
      <c r="A281">
        <v>324</v>
      </c>
      <c r="B281" t="s">
        <v>282</v>
      </c>
      <c r="C281" t="s">
        <v>44</v>
      </c>
      <c r="D281" s="107">
        <v>45107</v>
      </c>
      <c r="E281" t="s">
        <v>4669</v>
      </c>
      <c r="F281" t="s">
        <v>4670</v>
      </c>
      <c r="G281" t="s">
        <v>4629</v>
      </c>
    </row>
    <row r="282" spans="1:8" x14ac:dyDescent="0.3">
      <c r="A282">
        <v>324</v>
      </c>
      <c r="B282" t="s">
        <v>282</v>
      </c>
      <c r="C282" t="s">
        <v>44</v>
      </c>
      <c r="D282" s="107">
        <v>45107</v>
      </c>
      <c r="E282" t="s">
        <v>4669</v>
      </c>
      <c r="F282" t="s">
        <v>4670</v>
      </c>
      <c r="G282" t="s">
        <v>4629</v>
      </c>
    </row>
    <row r="283" spans="1:8" x14ac:dyDescent="0.3">
      <c r="A283">
        <v>325</v>
      </c>
      <c r="B283" t="s">
        <v>1464</v>
      </c>
      <c r="C283" t="s">
        <v>44</v>
      </c>
      <c r="D283" s="107">
        <v>45107</v>
      </c>
      <c r="E283" t="s">
        <v>4671</v>
      </c>
      <c r="F283" t="s">
        <v>4672</v>
      </c>
      <c r="G283" t="s">
        <v>4629</v>
      </c>
    </row>
    <row r="284" spans="1:8" x14ac:dyDescent="0.3">
      <c r="A284">
        <v>327</v>
      </c>
      <c r="B284" t="s">
        <v>1469</v>
      </c>
      <c r="C284" t="s">
        <v>222</v>
      </c>
      <c r="D284" s="107">
        <v>45107</v>
      </c>
      <c r="E284" t="s">
        <v>4673</v>
      </c>
      <c r="F284" t="s">
        <v>4674</v>
      </c>
      <c r="G284" t="s">
        <v>4629</v>
      </c>
      <c r="H284" t="s">
        <v>4675</v>
      </c>
    </row>
    <row r="285" spans="1:8" x14ac:dyDescent="0.3">
      <c r="A285">
        <v>332</v>
      </c>
      <c r="B285" t="s">
        <v>290</v>
      </c>
      <c r="C285" t="s">
        <v>28</v>
      </c>
      <c r="D285" s="107">
        <v>45107</v>
      </c>
      <c r="E285" t="s">
        <v>4676</v>
      </c>
      <c r="F285" t="s">
        <v>4677</v>
      </c>
      <c r="G285" t="s">
        <v>3975</v>
      </c>
      <c r="H285" t="s">
        <v>4678</v>
      </c>
    </row>
    <row r="286" spans="1:8" x14ac:dyDescent="0.3">
      <c r="A286">
        <v>337</v>
      </c>
      <c r="B286" t="s">
        <v>1475</v>
      </c>
      <c r="C286" t="s">
        <v>222</v>
      </c>
      <c r="D286" s="107">
        <v>45107</v>
      </c>
      <c r="E286" t="s">
        <v>1476</v>
      </c>
      <c r="F286" t="s">
        <v>4679</v>
      </c>
      <c r="G286" t="s">
        <v>4629</v>
      </c>
    </row>
    <row r="287" spans="1:8" x14ac:dyDescent="0.3">
      <c r="A287">
        <v>338</v>
      </c>
      <c r="B287" t="s">
        <v>1480</v>
      </c>
      <c r="C287" t="s">
        <v>222</v>
      </c>
      <c r="D287" s="107">
        <v>45107</v>
      </c>
      <c r="E287" t="s">
        <v>4680</v>
      </c>
      <c r="F287" t="s">
        <v>4681</v>
      </c>
      <c r="G287" t="s">
        <v>4629</v>
      </c>
      <c r="H287" t="s">
        <v>4682</v>
      </c>
    </row>
    <row r="288" spans="1:8" x14ac:dyDescent="0.3">
      <c r="A288">
        <v>341</v>
      </c>
      <c r="B288" t="s">
        <v>1485</v>
      </c>
      <c r="C288" t="s">
        <v>58</v>
      </c>
      <c r="D288" s="107">
        <v>45107</v>
      </c>
      <c r="E288" t="s">
        <v>4683</v>
      </c>
      <c r="F288" t="s">
        <v>4684</v>
      </c>
      <c r="G288" t="s">
        <v>4017</v>
      </c>
      <c r="H288" t="s">
        <v>4685</v>
      </c>
    </row>
    <row r="289" spans="1:8" x14ac:dyDescent="0.3">
      <c r="A289">
        <v>344</v>
      </c>
      <c r="B289" t="s">
        <v>302</v>
      </c>
      <c r="C289" t="s">
        <v>28</v>
      </c>
      <c r="D289" s="107">
        <v>45107</v>
      </c>
      <c r="E289" t="s">
        <v>4686</v>
      </c>
      <c r="F289" t="s">
        <v>4687</v>
      </c>
      <c r="G289" t="s">
        <v>4205</v>
      </c>
      <c r="H289" t="s">
        <v>4688</v>
      </c>
    </row>
    <row r="290" spans="1:8" x14ac:dyDescent="0.3">
      <c r="A290">
        <v>356</v>
      </c>
      <c r="B290" t="s">
        <v>315</v>
      </c>
      <c r="C290" t="s">
        <v>314</v>
      </c>
      <c r="D290" s="107">
        <v>45107</v>
      </c>
      <c r="E290" t="s">
        <v>4689</v>
      </c>
      <c r="F290" t="s">
        <v>4690</v>
      </c>
      <c r="G290" t="s">
        <v>4574</v>
      </c>
      <c r="H290" t="s">
        <v>4691</v>
      </c>
    </row>
    <row r="291" spans="1:8" x14ac:dyDescent="0.3">
      <c r="A291">
        <v>357</v>
      </c>
      <c r="B291" t="s">
        <v>3051</v>
      </c>
      <c r="C291" t="s">
        <v>314</v>
      </c>
      <c r="D291" s="107">
        <v>45107</v>
      </c>
      <c r="E291" t="s">
        <v>4692</v>
      </c>
      <c r="F291" t="s">
        <v>4693</v>
      </c>
      <c r="G291" t="s">
        <v>4574</v>
      </c>
      <c r="H291" t="s">
        <v>4694</v>
      </c>
    </row>
    <row r="292" spans="1:8" x14ac:dyDescent="0.3">
      <c r="A292">
        <v>358</v>
      </c>
      <c r="B292" t="s">
        <v>1498</v>
      </c>
      <c r="C292" t="s">
        <v>318</v>
      </c>
      <c r="D292" s="107">
        <v>45107</v>
      </c>
      <c r="E292" t="s">
        <v>4695</v>
      </c>
      <c r="F292" t="s">
        <v>4696</v>
      </c>
      <c r="G292" t="s">
        <v>4697</v>
      </c>
      <c r="H292" t="s">
        <v>4698</v>
      </c>
    </row>
    <row r="293" spans="1:8" x14ac:dyDescent="0.3">
      <c r="A293">
        <v>364</v>
      </c>
      <c r="B293" t="s">
        <v>325</v>
      </c>
      <c r="C293" t="s">
        <v>37</v>
      </c>
      <c r="D293" s="107">
        <v>45107</v>
      </c>
      <c r="E293" t="s">
        <v>4699</v>
      </c>
      <c r="F293" t="s">
        <v>4700</v>
      </c>
      <c r="G293" t="s">
        <v>4701</v>
      </c>
      <c r="H293" t="s">
        <v>4702</v>
      </c>
    </row>
    <row r="294" spans="1:8" x14ac:dyDescent="0.3">
      <c r="A294">
        <v>369</v>
      </c>
      <c r="B294" t="s">
        <v>332</v>
      </c>
      <c r="C294" t="s">
        <v>37</v>
      </c>
      <c r="D294" s="107">
        <v>45107</v>
      </c>
      <c r="E294" t="s">
        <v>3507</v>
      </c>
      <c r="F294" t="s">
        <v>4703</v>
      </c>
      <c r="G294" t="s">
        <v>4704</v>
      </c>
      <c r="H294" t="s">
        <v>4705</v>
      </c>
    </row>
    <row r="295" spans="1:8" x14ac:dyDescent="0.3">
      <c r="A295">
        <v>371</v>
      </c>
      <c r="B295" t="s">
        <v>334</v>
      </c>
      <c r="C295" t="s">
        <v>37</v>
      </c>
      <c r="D295" s="107">
        <v>45107</v>
      </c>
      <c r="E295" t="s">
        <v>4706</v>
      </c>
      <c r="F295" t="s">
        <v>4707</v>
      </c>
      <c r="G295" t="s">
        <v>4704</v>
      </c>
      <c r="H295" t="s">
        <v>4708</v>
      </c>
    </row>
    <row r="296" spans="1:8" x14ac:dyDescent="0.3">
      <c r="A296">
        <v>376</v>
      </c>
      <c r="B296" t="s">
        <v>340</v>
      </c>
      <c r="C296" t="s">
        <v>94</v>
      </c>
      <c r="D296" s="107">
        <v>45107</v>
      </c>
      <c r="E296" t="s">
        <v>4709</v>
      </c>
      <c r="F296" t="s">
        <v>4710</v>
      </c>
      <c r="G296" t="s">
        <v>4574</v>
      </c>
      <c r="H296" t="s">
        <v>4711</v>
      </c>
    </row>
    <row r="297" spans="1:8" x14ac:dyDescent="0.3">
      <c r="A297">
        <v>379</v>
      </c>
      <c r="B297" t="s">
        <v>343</v>
      </c>
      <c r="C297" t="s">
        <v>344</v>
      </c>
      <c r="D297" s="107">
        <v>45107</v>
      </c>
      <c r="E297" t="s">
        <v>4712</v>
      </c>
      <c r="F297" t="s">
        <v>4713</v>
      </c>
      <c r="G297" t="s">
        <v>4714</v>
      </c>
      <c r="H297" t="s">
        <v>4715</v>
      </c>
    </row>
    <row r="298" spans="1:8" x14ac:dyDescent="0.3">
      <c r="A298">
        <v>381</v>
      </c>
      <c r="B298" t="s">
        <v>346</v>
      </c>
      <c r="C298" t="s">
        <v>344</v>
      </c>
      <c r="D298" s="107">
        <v>45107</v>
      </c>
      <c r="E298" t="s">
        <v>2670</v>
      </c>
      <c r="F298" t="s">
        <v>4716</v>
      </c>
      <c r="G298" t="s">
        <v>4714</v>
      </c>
      <c r="H298" t="s">
        <v>4717</v>
      </c>
    </row>
    <row r="299" spans="1:8" x14ac:dyDescent="0.3">
      <c r="A299">
        <v>382</v>
      </c>
      <c r="B299" t="s">
        <v>347</v>
      </c>
      <c r="C299" t="s">
        <v>344</v>
      </c>
      <c r="D299" s="107">
        <v>45107</v>
      </c>
      <c r="E299" t="s">
        <v>2671</v>
      </c>
      <c r="F299" t="s">
        <v>4718</v>
      </c>
      <c r="G299" t="s">
        <v>4714</v>
      </c>
      <c r="H299" t="s">
        <v>4719</v>
      </c>
    </row>
    <row r="300" spans="1:8" x14ac:dyDescent="0.3">
      <c r="A300">
        <v>383</v>
      </c>
      <c r="B300" t="s">
        <v>348</v>
      </c>
      <c r="C300" t="s">
        <v>344</v>
      </c>
      <c r="D300" s="107">
        <v>45107</v>
      </c>
      <c r="E300" t="s">
        <v>2672</v>
      </c>
      <c r="F300" t="s">
        <v>4720</v>
      </c>
      <c r="G300" t="s">
        <v>4714</v>
      </c>
      <c r="H300" t="s">
        <v>4721</v>
      </c>
    </row>
    <row r="301" spans="1:8" x14ac:dyDescent="0.3">
      <c r="A301">
        <v>384</v>
      </c>
      <c r="B301" t="s">
        <v>349</v>
      </c>
      <c r="C301" t="s">
        <v>344</v>
      </c>
      <c r="D301" s="107">
        <v>45107</v>
      </c>
      <c r="E301" t="s">
        <v>2673</v>
      </c>
      <c r="F301" t="s">
        <v>4722</v>
      </c>
      <c r="G301" t="s">
        <v>4714</v>
      </c>
      <c r="H301" t="s">
        <v>4723</v>
      </c>
    </row>
    <row r="302" spans="1:8" x14ac:dyDescent="0.3">
      <c r="A302">
        <v>389</v>
      </c>
      <c r="B302" t="s">
        <v>355</v>
      </c>
      <c r="C302" t="s">
        <v>447</v>
      </c>
      <c r="D302" s="107">
        <v>45107</v>
      </c>
      <c r="E302" t="s">
        <v>3510</v>
      </c>
      <c r="F302" t="s">
        <v>4724</v>
      </c>
      <c r="G302" t="s">
        <v>4602</v>
      </c>
      <c r="H302" t="s">
        <v>4725</v>
      </c>
    </row>
    <row r="303" spans="1:8" x14ac:dyDescent="0.3">
      <c r="A303">
        <v>397</v>
      </c>
      <c r="B303" t="s">
        <v>1621</v>
      </c>
      <c r="C303" t="s">
        <v>366</v>
      </c>
      <c r="D303" s="107">
        <v>45107</v>
      </c>
      <c r="E303" t="s">
        <v>4726</v>
      </c>
      <c r="F303" t="s">
        <v>4727</v>
      </c>
      <c r="G303" t="s">
        <v>4728</v>
      </c>
      <c r="H303" t="s">
        <v>4729</v>
      </c>
    </row>
    <row r="304" spans="1:8" x14ac:dyDescent="0.3">
      <c r="A304">
        <v>398</v>
      </c>
      <c r="B304" t="s">
        <v>368</v>
      </c>
      <c r="C304" t="s">
        <v>369</v>
      </c>
      <c r="D304" s="107">
        <v>45107</v>
      </c>
      <c r="E304" t="s">
        <v>4730</v>
      </c>
      <c r="F304" t="s">
        <v>4731</v>
      </c>
      <c r="G304" t="s">
        <v>4732</v>
      </c>
      <c r="H304" t="s">
        <v>4733</v>
      </c>
    </row>
    <row r="305" spans="1:8" x14ac:dyDescent="0.3">
      <c r="A305">
        <v>399</v>
      </c>
      <c r="B305" t="s">
        <v>371</v>
      </c>
      <c r="C305" t="s">
        <v>369</v>
      </c>
      <c r="D305" s="107">
        <v>45107</v>
      </c>
      <c r="E305" t="s">
        <v>4734</v>
      </c>
      <c r="F305" t="s">
        <v>4735</v>
      </c>
      <c r="G305" t="s">
        <v>4732</v>
      </c>
      <c r="H305" t="s">
        <v>4736</v>
      </c>
    </row>
    <row r="306" spans="1:8" x14ac:dyDescent="0.3">
      <c r="A306">
        <v>400</v>
      </c>
      <c r="B306" t="s">
        <v>372</v>
      </c>
      <c r="C306" t="s">
        <v>369</v>
      </c>
      <c r="D306" s="107">
        <v>45107</v>
      </c>
      <c r="E306" t="s">
        <v>4737</v>
      </c>
      <c r="F306" t="s">
        <v>4738</v>
      </c>
      <c r="G306" t="s">
        <v>4732</v>
      </c>
      <c r="H306" t="s">
        <v>4739</v>
      </c>
    </row>
    <row r="307" spans="1:8" x14ac:dyDescent="0.3">
      <c r="A307">
        <v>401</v>
      </c>
      <c r="B307" t="s">
        <v>373</v>
      </c>
      <c r="C307" t="s">
        <v>374</v>
      </c>
      <c r="D307" s="107">
        <v>45107</v>
      </c>
      <c r="E307" t="s">
        <v>4740</v>
      </c>
      <c r="F307" t="s">
        <v>4741</v>
      </c>
      <c r="G307" t="s">
        <v>4742</v>
      </c>
      <c r="H307" t="s">
        <v>4743</v>
      </c>
    </row>
    <row r="308" spans="1:8" x14ac:dyDescent="0.3">
      <c r="A308">
        <v>403</v>
      </c>
      <c r="B308" t="s">
        <v>1628</v>
      </c>
      <c r="C308" t="s">
        <v>374</v>
      </c>
      <c r="D308" s="107">
        <v>45107</v>
      </c>
      <c r="E308" t="s">
        <v>4744</v>
      </c>
      <c r="F308" t="s">
        <v>4745</v>
      </c>
      <c r="G308" t="s">
        <v>4742</v>
      </c>
      <c r="H308" t="s">
        <v>4746</v>
      </c>
    </row>
    <row r="309" spans="1:8" x14ac:dyDescent="0.3">
      <c r="A309">
        <v>408</v>
      </c>
      <c r="B309" t="s">
        <v>382</v>
      </c>
      <c r="C309" t="s">
        <v>44</v>
      </c>
      <c r="D309" s="107">
        <v>45107</v>
      </c>
      <c r="E309" t="s">
        <v>1635</v>
      </c>
      <c r="F309" t="s">
        <v>4747</v>
      </c>
      <c r="G309" t="s">
        <v>4748</v>
      </c>
      <c r="H309" t="s">
        <v>4749</v>
      </c>
    </row>
    <row r="310" spans="1:8" x14ac:dyDescent="0.3">
      <c r="A310">
        <v>408</v>
      </c>
      <c r="B310" t="s">
        <v>382</v>
      </c>
      <c r="C310" t="s">
        <v>44</v>
      </c>
      <c r="D310" s="107">
        <v>45107</v>
      </c>
      <c r="E310" t="s">
        <v>1635</v>
      </c>
      <c r="F310" t="s">
        <v>4747</v>
      </c>
      <c r="G310" t="s">
        <v>4748</v>
      </c>
      <c r="H310" t="s">
        <v>4749</v>
      </c>
    </row>
    <row r="311" spans="1:8" x14ac:dyDescent="0.3">
      <c r="A311">
        <v>408</v>
      </c>
      <c r="B311" t="s">
        <v>382</v>
      </c>
      <c r="C311" t="s">
        <v>44</v>
      </c>
      <c r="D311" s="107">
        <v>45107</v>
      </c>
      <c r="E311" t="s">
        <v>1635</v>
      </c>
      <c r="F311" t="s">
        <v>4747</v>
      </c>
      <c r="G311" t="s">
        <v>4748</v>
      </c>
      <c r="H311" t="s">
        <v>4749</v>
      </c>
    </row>
    <row r="312" spans="1:8" x14ac:dyDescent="0.3">
      <c r="A312">
        <v>408</v>
      </c>
      <c r="B312" t="s">
        <v>382</v>
      </c>
      <c r="C312" t="s">
        <v>44</v>
      </c>
      <c r="D312" s="107">
        <v>45107</v>
      </c>
      <c r="E312" t="s">
        <v>1635</v>
      </c>
      <c r="F312" t="s">
        <v>4747</v>
      </c>
      <c r="G312" t="s">
        <v>4748</v>
      </c>
      <c r="H312" t="s">
        <v>4749</v>
      </c>
    </row>
    <row r="313" spans="1:8" x14ac:dyDescent="0.3">
      <c r="A313">
        <v>408</v>
      </c>
      <c r="B313" t="s">
        <v>382</v>
      </c>
      <c r="C313" t="s">
        <v>44</v>
      </c>
      <c r="D313" s="107">
        <v>45107</v>
      </c>
      <c r="E313" t="s">
        <v>1635</v>
      </c>
      <c r="F313" t="s">
        <v>4747</v>
      </c>
      <c r="G313" t="s">
        <v>4748</v>
      </c>
      <c r="H313" t="s">
        <v>4749</v>
      </c>
    </row>
    <row r="314" spans="1:8" x14ac:dyDescent="0.3">
      <c r="A314">
        <v>422</v>
      </c>
      <c r="B314" t="s">
        <v>398</v>
      </c>
      <c r="C314" t="s">
        <v>87</v>
      </c>
      <c r="D314" s="107">
        <v>45107</v>
      </c>
      <c r="E314" t="s">
        <v>4750</v>
      </c>
      <c r="F314" t="s">
        <v>4751</v>
      </c>
      <c r="G314" t="s">
        <v>4752</v>
      </c>
    </row>
    <row r="315" spans="1:8" x14ac:dyDescent="0.3">
      <c r="A315">
        <v>426</v>
      </c>
      <c r="B315" t="s">
        <v>402</v>
      </c>
      <c r="C315" t="s">
        <v>403</v>
      </c>
      <c r="D315" s="107">
        <v>45107</v>
      </c>
      <c r="E315" t="s">
        <v>4753</v>
      </c>
      <c r="F315" t="s">
        <v>4754</v>
      </c>
      <c r="G315" t="s">
        <v>4755</v>
      </c>
      <c r="H315" t="s">
        <v>4756</v>
      </c>
    </row>
    <row r="316" spans="1:8" x14ac:dyDescent="0.3">
      <c r="A316">
        <v>427</v>
      </c>
      <c r="B316" t="s">
        <v>404</v>
      </c>
      <c r="C316" t="s">
        <v>98</v>
      </c>
      <c r="D316" s="107">
        <v>45107</v>
      </c>
      <c r="E316" t="s">
        <v>3526</v>
      </c>
      <c r="F316" t="s">
        <v>4757</v>
      </c>
      <c r="G316" t="s">
        <v>4259</v>
      </c>
      <c r="H316" t="s">
        <v>4758</v>
      </c>
    </row>
    <row r="317" spans="1:8" x14ac:dyDescent="0.3">
      <c r="A317">
        <v>428</v>
      </c>
      <c r="B317" t="s">
        <v>405</v>
      </c>
      <c r="C317" t="s">
        <v>98</v>
      </c>
      <c r="D317" s="107">
        <v>45107</v>
      </c>
      <c r="E317" t="s">
        <v>3527</v>
      </c>
      <c r="F317" t="s">
        <v>4759</v>
      </c>
      <c r="G317" t="s">
        <v>4259</v>
      </c>
      <c r="H317" t="s">
        <v>4760</v>
      </c>
    </row>
    <row r="318" spans="1:8" x14ac:dyDescent="0.3">
      <c r="A318">
        <v>429</v>
      </c>
      <c r="B318" t="s">
        <v>406</v>
      </c>
      <c r="C318" t="s">
        <v>98</v>
      </c>
      <c r="D318" s="107">
        <v>45107</v>
      </c>
      <c r="E318" t="s">
        <v>3528</v>
      </c>
      <c r="F318" t="s">
        <v>4761</v>
      </c>
      <c r="G318" t="s">
        <v>4259</v>
      </c>
      <c r="H318" t="s">
        <v>4762</v>
      </c>
    </row>
    <row r="319" spans="1:8" x14ac:dyDescent="0.3">
      <c r="A319">
        <v>430</v>
      </c>
      <c r="B319" t="s">
        <v>407</v>
      </c>
      <c r="C319" t="s">
        <v>94</v>
      </c>
      <c r="D319" s="107">
        <v>45107</v>
      </c>
      <c r="E319" t="s">
        <v>3529</v>
      </c>
      <c r="F319" t="s">
        <v>4763</v>
      </c>
      <c r="G319" t="s">
        <v>4574</v>
      </c>
      <c r="H319" t="s">
        <v>4764</v>
      </c>
    </row>
    <row r="320" spans="1:8" x14ac:dyDescent="0.3">
      <c r="A320">
        <v>433</v>
      </c>
      <c r="B320" t="s">
        <v>410</v>
      </c>
      <c r="C320" t="s">
        <v>98</v>
      </c>
      <c r="D320" s="107">
        <v>45107</v>
      </c>
      <c r="E320" t="s">
        <v>3534</v>
      </c>
      <c r="F320" t="s">
        <v>4765</v>
      </c>
      <c r="G320" t="s">
        <v>4259</v>
      </c>
      <c r="H320" t="s">
        <v>4766</v>
      </c>
    </row>
    <row r="321" spans="1:8" x14ac:dyDescent="0.3">
      <c r="A321">
        <v>435</v>
      </c>
      <c r="B321" t="s">
        <v>412</v>
      </c>
      <c r="C321" t="s">
        <v>98</v>
      </c>
      <c r="D321" s="107">
        <v>45107</v>
      </c>
      <c r="E321" t="s">
        <v>1829</v>
      </c>
      <c r="F321" t="s">
        <v>4767</v>
      </c>
      <c r="G321" t="s">
        <v>4259</v>
      </c>
      <c r="H321" t="s">
        <v>4768</v>
      </c>
    </row>
    <row r="322" spans="1:8" x14ac:dyDescent="0.3">
      <c r="A322">
        <v>69</v>
      </c>
      <c r="B322" t="s">
        <v>59</v>
      </c>
      <c r="C322" t="s">
        <v>58</v>
      </c>
      <c r="D322" s="107">
        <v>45107</v>
      </c>
      <c r="E322" t="s">
        <v>4769</v>
      </c>
      <c r="F322" t="s">
        <v>4770</v>
      </c>
      <c r="G322" t="s">
        <v>4017</v>
      </c>
      <c r="H322" t="s">
        <v>4771</v>
      </c>
    </row>
    <row r="323" spans="1:8" x14ac:dyDescent="0.3">
      <c r="A323">
        <v>111</v>
      </c>
      <c r="B323" t="s">
        <v>93</v>
      </c>
      <c r="C323" t="s">
        <v>58</v>
      </c>
      <c r="D323" s="107">
        <v>45107</v>
      </c>
      <c r="E323" t="s">
        <v>4772</v>
      </c>
      <c r="F323" t="s">
        <v>4773</v>
      </c>
      <c r="G323" t="s">
        <v>4017</v>
      </c>
      <c r="H323" t="s">
        <v>4774</v>
      </c>
    </row>
    <row r="324" spans="1:8" x14ac:dyDescent="0.3">
      <c r="A324">
        <v>197</v>
      </c>
      <c r="B324" t="s">
        <v>139</v>
      </c>
      <c r="C324" t="s">
        <v>95</v>
      </c>
      <c r="D324" s="107">
        <v>45107</v>
      </c>
      <c r="E324" t="s">
        <v>4775</v>
      </c>
      <c r="F324" t="s">
        <v>4776</v>
      </c>
      <c r="G324" t="s">
        <v>4154</v>
      </c>
      <c r="H324" t="s">
        <v>4777</v>
      </c>
    </row>
    <row r="325" spans="1:8" x14ac:dyDescent="0.3">
      <c r="A325">
        <v>213</v>
      </c>
      <c r="B325" t="s">
        <v>151</v>
      </c>
      <c r="C325" t="s">
        <v>98</v>
      </c>
      <c r="D325" s="107">
        <v>45107</v>
      </c>
      <c r="E325" t="s">
        <v>3535</v>
      </c>
      <c r="F325" t="s">
        <v>4778</v>
      </c>
      <c r="G325" t="s">
        <v>4266</v>
      </c>
      <c r="H325" t="s">
        <v>4779</v>
      </c>
    </row>
    <row r="326" spans="1:8" x14ac:dyDescent="0.3">
      <c r="A326">
        <v>233</v>
      </c>
      <c r="B326" t="s">
        <v>173</v>
      </c>
      <c r="C326" t="s">
        <v>98</v>
      </c>
      <c r="D326" s="107">
        <v>45107</v>
      </c>
      <c r="E326" t="s">
        <v>4780</v>
      </c>
      <c r="F326" t="s">
        <v>4781</v>
      </c>
      <c r="G326" t="s">
        <v>4393</v>
      </c>
      <c r="H326" t="s">
        <v>4782</v>
      </c>
    </row>
    <row r="327" spans="1:8" x14ac:dyDescent="0.3">
      <c r="A327">
        <v>234</v>
      </c>
      <c r="B327" t="s">
        <v>174</v>
      </c>
      <c r="C327" t="s">
        <v>98</v>
      </c>
      <c r="D327" s="107">
        <v>45107</v>
      </c>
      <c r="E327" t="s">
        <v>4783</v>
      </c>
      <c r="F327" t="s">
        <v>4784</v>
      </c>
      <c r="G327" t="s">
        <v>4393</v>
      </c>
      <c r="H327" t="s">
        <v>4785</v>
      </c>
    </row>
    <row r="328" spans="1:8" x14ac:dyDescent="0.3">
      <c r="A328">
        <v>238</v>
      </c>
      <c r="B328" t="s">
        <v>177</v>
      </c>
      <c r="C328" t="s">
        <v>98</v>
      </c>
      <c r="D328" s="107">
        <v>45107</v>
      </c>
      <c r="E328" t="s">
        <v>3538</v>
      </c>
      <c r="F328" t="s">
        <v>4786</v>
      </c>
      <c r="G328" t="s">
        <v>4266</v>
      </c>
      <c r="H328" t="s">
        <v>4787</v>
      </c>
    </row>
    <row r="329" spans="1:8" x14ac:dyDescent="0.3">
      <c r="A329">
        <v>240</v>
      </c>
      <c r="B329" t="s">
        <v>180</v>
      </c>
      <c r="C329" t="s">
        <v>33</v>
      </c>
      <c r="D329" s="107">
        <v>45107</v>
      </c>
      <c r="E329" t="s">
        <v>4788</v>
      </c>
      <c r="F329" t="s">
        <v>4789</v>
      </c>
      <c r="G329" t="s">
        <v>4305</v>
      </c>
      <c r="H329" t="s">
        <v>4790</v>
      </c>
    </row>
    <row r="330" spans="1:8" x14ac:dyDescent="0.3">
      <c r="A330">
        <v>251</v>
      </c>
      <c r="B330" t="s">
        <v>1290</v>
      </c>
      <c r="C330" t="s">
        <v>194</v>
      </c>
      <c r="D330" s="107">
        <v>45107</v>
      </c>
      <c r="E330" t="s">
        <v>4791</v>
      </c>
      <c r="F330" t="s">
        <v>4792</v>
      </c>
      <c r="G330" t="s">
        <v>4619</v>
      </c>
      <c r="H330" t="s">
        <v>4793</v>
      </c>
    </row>
    <row r="331" spans="1:8" x14ac:dyDescent="0.3">
      <c r="A331">
        <v>254</v>
      </c>
      <c r="B331" t="s">
        <v>197</v>
      </c>
      <c r="C331" t="s">
        <v>198</v>
      </c>
      <c r="D331" s="107">
        <v>45107</v>
      </c>
      <c r="E331" t="s">
        <v>4794</v>
      </c>
      <c r="F331" t="s">
        <v>4795</v>
      </c>
      <c r="G331" t="s">
        <v>4796</v>
      </c>
      <c r="H331" t="s">
        <v>4797</v>
      </c>
    </row>
    <row r="332" spans="1:8" x14ac:dyDescent="0.3">
      <c r="A332">
        <v>263</v>
      </c>
      <c r="B332" t="s">
        <v>209</v>
      </c>
      <c r="C332" t="s">
        <v>46</v>
      </c>
      <c r="D332" s="107">
        <v>45107</v>
      </c>
      <c r="E332" t="s">
        <v>4798</v>
      </c>
      <c r="F332" t="s">
        <v>4799</v>
      </c>
      <c r="G332" t="s">
        <v>4405</v>
      </c>
      <c r="H332" t="s">
        <v>4800</v>
      </c>
    </row>
    <row r="333" spans="1:8" x14ac:dyDescent="0.3">
      <c r="A333">
        <v>265</v>
      </c>
      <c r="B333" t="s">
        <v>213</v>
      </c>
      <c r="C333" t="s">
        <v>46</v>
      </c>
      <c r="D333" s="107">
        <v>45107</v>
      </c>
      <c r="E333" t="s">
        <v>4801</v>
      </c>
      <c r="F333" t="s">
        <v>4802</v>
      </c>
      <c r="G333" t="s">
        <v>4803</v>
      </c>
      <c r="H333" t="s">
        <v>4804</v>
      </c>
    </row>
    <row r="334" spans="1:8" x14ac:dyDescent="0.3">
      <c r="A334">
        <v>266</v>
      </c>
      <c r="B334" t="s">
        <v>214</v>
      </c>
      <c r="C334" t="s">
        <v>46</v>
      </c>
      <c r="D334" s="107">
        <v>45107</v>
      </c>
      <c r="E334" t="s">
        <v>4805</v>
      </c>
      <c r="F334" t="s">
        <v>4806</v>
      </c>
      <c r="G334" t="s">
        <v>4803</v>
      </c>
      <c r="H334" t="s">
        <v>4807</v>
      </c>
    </row>
    <row r="335" spans="1:8" x14ac:dyDescent="0.3">
      <c r="A335">
        <v>300</v>
      </c>
      <c r="B335" t="s">
        <v>252</v>
      </c>
      <c r="C335" t="s">
        <v>253</v>
      </c>
      <c r="D335" s="107">
        <v>45107</v>
      </c>
      <c r="E335" t="s">
        <v>4808</v>
      </c>
      <c r="F335" t="s">
        <v>4809</v>
      </c>
      <c r="G335" t="s">
        <v>4409</v>
      </c>
      <c r="H335" t="s">
        <v>4410</v>
      </c>
    </row>
    <row r="336" spans="1:8" x14ac:dyDescent="0.3">
      <c r="A336">
        <v>301</v>
      </c>
      <c r="B336" t="s">
        <v>254</v>
      </c>
      <c r="C336" t="s">
        <v>253</v>
      </c>
      <c r="D336" s="107">
        <v>45107</v>
      </c>
      <c r="E336" t="s">
        <v>4810</v>
      </c>
      <c r="F336" t="s">
        <v>4811</v>
      </c>
      <c r="G336" t="s">
        <v>4409</v>
      </c>
      <c r="H336" t="s">
        <v>4812</v>
      </c>
    </row>
    <row r="337" spans="1:8" x14ac:dyDescent="0.3">
      <c r="A337">
        <v>306</v>
      </c>
      <c r="B337" t="s">
        <v>260</v>
      </c>
      <c r="C337" t="s">
        <v>194</v>
      </c>
      <c r="D337" s="107">
        <v>45107</v>
      </c>
      <c r="E337" t="s">
        <v>3541</v>
      </c>
      <c r="F337" t="s">
        <v>4813</v>
      </c>
      <c r="G337" t="s">
        <v>4619</v>
      </c>
    </row>
    <row r="338" spans="1:8" x14ac:dyDescent="0.3">
      <c r="A338">
        <v>347</v>
      </c>
      <c r="B338" t="s">
        <v>305</v>
      </c>
      <c r="C338" t="s">
        <v>306</v>
      </c>
      <c r="D338" s="107">
        <v>45107</v>
      </c>
      <c r="E338" t="s">
        <v>4814</v>
      </c>
      <c r="F338" t="s">
        <v>4815</v>
      </c>
      <c r="G338" t="s">
        <v>4416</v>
      </c>
      <c r="H338" t="s">
        <v>4816</v>
      </c>
    </row>
    <row r="339" spans="1:8" x14ac:dyDescent="0.3">
      <c r="A339">
        <v>348</v>
      </c>
      <c r="B339" t="s">
        <v>307</v>
      </c>
      <c r="C339" t="s">
        <v>306</v>
      </c>
      <c r="D339" s="107">
        <v>45107</v>
      </c>
      <c r="E339" t="s">
        <v>4817</v>
      </c>
      <c r="F339" t="s">
        <v>4818</v>
      </c>
      <c r="G339" t="s">
        <v>4416</v>
      </c>
    </row>
    <row r="340" spans="1:8" x14ac:dyDescent="0.3">
      <c r="A340">
        <v>351</v>
      </c>
      <c r="B340" t="s">
        <v>308</v>
      </c>
      <c r="C340" t="s">
        <v>306</v>
      </c>
      <c r="D340" s="107">
        <v>45107</v>
      </c>
      <c r="E340" t="s">
        <v>4819</v>
      </c>
      <c r="F340" t="s">
        <v>4820</v>
      </c>
      <c r="G340" t="s">
        <v>4416</v>
      </c>
      <c r="H340" t="s">
        <v>4821</v>
      </c>
    </row>
    <row r="341" spans="1:8" x14ac:dyDescent="0.3">
      <c r="A341">
        <v>352</v>
      </c>
      <c r="B341" t="s">
        <v>309</v>
      </c>
      <c r="C341" t="s">
        <v>306</v>
      </c>
      <c r="D341" s="107">
        <v>45107</v>
      </c>
      <c r="E341" t="s">
        <v>4822</v>
      </c>
      <c r="F341" t="s">
        <v>4823</v>
      </c>
      <c r="G341" t="s">
        <v>4416</v>
      </c>
    </row>
    <row r="342" spans="1:8" x14ac:dyDescent="0.3">
      <c r="A342">
        <v>373</v>
      </c>
      <c r="B342" t="s">
        <v>336</v>
      </c>
      <c r="C342" t="s">
        <v>198</v>
      </c>
      <c r="D342" s="107">
        <v>45107</v>
      </c>
      <c r="E342" t="s">
        <v>3544</v>
      </c>
      <c r="F342" t="s">
        <v>4824</v>
      </c>
      <c r="G342" t="s">
        <v>4796</v>
      </c>
      <c r="H342" t="s">
        <v>4825</v>
      </c>
    </row>
    <row r="343" spans="1:8" x14ac:dyDescent="0.3">
      <c r="A343">
        <v>390</v>
      </c>
      <c r="B343" t="s">
        <v>356</v>
      </c>
      <c r="C343" t="s">
        <v>198</v>
      </c>
      <c r="D343" s="107">
        <v>45107</v>
      </c>
      <c r="E343" t="s">
        <v>3545</v>
      </c>
      <c r="F343" t="s">
        <v>4826</v>
      </c>
      <c r="G343" t="s">
        <v>4796</v>
      </c>
      <c r="H343" t="s">
        <v>4827</v>
      </c>
    </row>
    <row r="344" spans="1:8" x14ac:dyDescent="0.3">
      <c r="A344">
        <v>394</v>
      </c>
      <c r="B344" t="s">
        <v>361</v>
      </c>
      <c r="C344" t="s">
        <v>362</v>
      </c>
      <c r="D344" s="107">
        <v>45107</v>
      </c>
      <c r="E344" t="s">
        <v>4828</v>
      </c>
      <c r="F344" t="s">
        <v>4829</v>
      </c>
      <c r="G344" t="s">
        <v>4830</v>
      </c>
      <c r="H344" t="s">
        <v>4831</v>
      </c>
    </row>
    <row r="345" spans="1:8" x14ac:dyDescent="0.3">
      <c r="A345">
        <v>395</v>
      </c>
      <c r="B345" t="s">
        <v>364</v>
      </c>
      <c r="C345" t="s">
        <v>362</v>
      </c>
      <c r="D345" s="107">
        <v>45107</v>
      </c>
      <c r="E345" t="s">
        <v>4832</v>
      </c>
      <c r="F345" t="s">
        <v>4833</v>
      </c>
      <c r="G345" t="s">
        <v>4830</v>
      </c>
      <c r="H345" t="s">
        <v>4834</v>
      </c>
    </row>
    <row r="346" spans="1:8" x14ac:dyDescent="0.3">
      <c r="A346">
        <v>414</v>
      </c>
      <c r="B346" t="s">
        <v>390</v>
      </c>
      <c r="C346" t="s">
        <v>198</v>
      </c>
      <c r="D346" s="107">
        <v>45107</v>
      </c>
      <c r="E346" t="s">
        <v>3546</v>
      </c>
      <c r="F346" t="s">
        <v>4835</v>
      </c>
      <c r="G346" t="s">
        <v>4796</v>
      </c>
      <c r="H346" t="s">
        <v>4836</v>
      </c>
    </row>
    <row r="347" spans="1:8" x14ac:dyDescent="0.3">
      <c r="A347">
        <v>415</v>
      </c>
      <c r="B347" t="s">
        <v>391</v>
      </c>
      <c r="C347" t="s">
        <v>198</v>
      </c>
      <c r="D347" s="107">
        <v>45107</v>
      </c>
      <c r="E347" t="s">
        <v>3555</v>
      </c>
      <c r="F347" t="s">
        <v>4837</v>
      </c>
      <c r="G347" t="s">
        <v>4796</v>
      </c>
      <c r="H347" t="s">
        <v>4836</v>
      </c>
    </row>
    <row r="348" spans="1:8" x14ac:dyDescent="0.3">
      <c r="A348">
        <v>416</v>
      </c>
      <c r="B348" t="s">
        <v>392</v>
      </c>
      <c r="C348" t="s">
        <v>198</v>
      </c>
      <c r="D348" s="107">
        <v>45107</v>
      </c>
      <c r="E348" t="s">
        <v>3563</v>
      </c>
      <c r="F348" t="s">
        <v>4838</v>
      </c>
      <c r="G348" t="s">
        <v>4796</v>
      </c>
      <c r="H348" t="s">
        <v>4836</v>
      </c>
    </row>
    <row r="349" spans="1:8" x14ac:dyDescent="0.3">
      <c r="A349">
        <v>417</v>
      </c>
      <c r="B349" t="s">
        <v>393</v>
      </c>
      <c r="C349" t="s">
        <v>198</v>
      </c>
      <c r="D349" s="107">
        <v>45107</v>
      </c>
      <c r="E349" t="s">
        <v>3566</v>
      </c>
      <c r="F349" t="s">
        <v>4839</v>
      </c>
      <c r="G349" t="s">
        <v>4796</v>
      </c>
      <c r="H349" t="s">
        <v>4836</v>
      </c>
    </row>
    <row r="350" spans="1:8" x14ac:dyDescent="0.3">
      <c r="A350">
        <v>418</v>
      </c>
      <c r="B350" t="s">
        <v>394</v>
      </c>
      <c r="C350" t="s">
        <v>198</v>
      </c>
      <c r="D350" s="107">
        <v>45107</v>
      </c>
      <c r="E350" t="s">
        <v>3573</v>
      </c>
      <c r="F350" t="s">
        <v>4840</v>
      </c>
      <c r="G350" t="s">
        <v>4796</v>
      </c>
      <c r="H350" t="s">
        <v>4836</v>
      </c>
    </row>
    <row r="351" spans="1:8" x14ac:dyDescent="0.3">
      <c r="A351">
        <v>420</v>
      </c>
      <c r="B351" t="s">
        <v>396</v>
      </c>
      <c r="C351" t="s">
        <v>198</v>
      </c>
      <c r="D351" s="107">
        <v>45107</v>
      </c>
      <c r="E351" t="s">
        <v>3582</v>
      </c>
      <c r="F351" t="s">
        <v>4841</v>
      </c>
      <c r="G351" t="s">
        <v>4796</v>
      </c>
      <c r="H351" t="s">
        <v>4842</v>
      </c>
    </row>
    <row r="352" spans="1:8" x14ac:dyDescent="0.3">
      <c r="A352">
        <v>206</v>
      </c>
      <c r="B352" t="s">
        <v>147</v>
      </c>
      <c r="C352" t="s">
        <v>94</v>
      </c>
      <c r="D352" s="107">
        <v>45107</v>
      </c>
      <c r="E352" t="s">
        <v>4843</v>
      </c>
      <c r="F352" t="s">
        <v>4844</v>
      </c>
      <c r="G352" t="s">
        <v>4574</v>
      </c>
      <c r="H352" t="s">
        <v>4845</v>
      </c>
    </row>
    <row r="353" spans="1:8" x14ac:dyDescent="0.3">
      <c r="A353">
        <v>288</v>
      </c>
      <c r="B353" t="s">
        <v>238</v>
      </c>
      <c r="C353" t="s">
        <v>227</v>
      </c>
      <c r="D353" s="107">
        <v>45107</v>
      </c>
      <c r="E353" t="s">
        <v>4846</v>
      </c>
      <c r="F353" t="s">
        <v>4847</v>
      </c>
      <c r="G353" t="s">
        <v>4635</v>
      </c>
      <c r="H353" t="s">
        <v>4848</v>
      </c>
    </row>
    <row r="354" spans="1:8" x14ac:dyDescent="0.3">
      <c r="A354">
        <v>318</v>
      </c>
      <c r="B354" t="s">
        <v>275</v>
      </c>
      <c r="C354" t="s">
        <v>110</v>
      </c>
      <c r="D354" s="107">
        <v>45107</v>
      </c>
      <c r="E354" t="s">
        <v>4849</v>
      </c>
      <c r="F354" t="s">
        <v>4850</v>
      </c>
      <c r="G354" t="s">
        <v>4851</v>
      </c>
      <c r="H354" t="s">
        <v>4852</v>
      </c>
    </row>
    <row r="355" spans="1:8" x14ac:dyDescent="0.3">
      <c r="A355">
        <v>377</v>
      </c>
      <c r="B355" t="s">
        <v>341</v>
      </c>
      <c r="C355" t="s">
        <v>94</v>
      </c>
      <c r="D355" s="107">
        <v>45107</v>
      </c>
      <c r="E355" t="s">
        <v>4853</v>
      </c>
      <c r="F355" t="s">
        <v>4854</v>
      </c>
      <c r="G355" t="s">
        <v>4574</v>
      </c>
      <c r="H355" t="s">
        <v>4855</v>
      </c>
    </row>
    <row r="356" spans="1:8" x14ac:dyDescent="0.3">
      <c r="A356">
        <v>392</v>
      </c>
      <c r="B356" t="s">
        <v>359</v>
      </c>
      <c r="C356" t="s">
        <v>358</v>
      </c>
      <c r="D356" s="107">
        <v>45107</v>
      </c>
      <c r="E356" t="s">
        <v>4856</v>
      </c>
      <c r="F356" t="s">
        <v>4857</v>
      </c>
      <c r="G356" t="s">
        <v>4858</v>
      </c>
    </row>
    <row r="357" spans="1:8" x14ac:dyDescent="0.3">
      <c r="A357">
        <v>77</v>
      </c>
      <c r="B357" t="s">
        <v>65</v>
      </c>
      <c r="C357" t="s">
        <v>66</v>
      </c>
      <c r="D357" s="107">
        <v>45138</v>
      </c>
      <c r="E357" t="s">
        <v>4859</v>
      </c>
      <c r="F357" t="s">
        <v>4860</v>
      </c>
      <c r="G357" t="s">
        <v>3971</v>
      </c>
      <c r="H357" t="s">
        <v>4861</v>
      </c>
    </row>
    <row r="358" spans="1:8" x14ac:dyDescent="0.3">
      <c r="A358">
        <v>121</v>
      </c>
      <c r="B358" t="s">
        <v>102</v>
      </c>
      <c r="C358" t="s">
        <v>28</v>
      </c>
      <c r="D358" s="107">
        <v>45138</v>
      </c>
      <c r="E358" t="s">
        <v>4862</v>
      </c>
      <c r="F358" t="s">
        <v>4863</v>
      </c>
      <c r="G358" t="s">
        <v>3975</v>
      </c>
      <c r="H358" t="s">
        <v>4864</v>
      </c>
    </row>
    <row r="359" spans="1:8" x14ac:dyDescent="0.3">
      <c r="A359">
        <v>124</v>
      </c>
      <c r="B359" t="s">
        <v>105</v>
      </c>
      <c r="C359" t="s">
        <v>72</v>
      </c>
      <c r="D359" s="107">
        <v>45138</v>
      </c>
      <c r="E359" t="s">
        <v>4865</v>
      </c>
      <c r="F359" t="s">
        <v>4866</v>
      </c>
      <c r="G359" t="s">
        <v>3979</v>
      </c>
      <c r="H359" t="s">
        <v>4867</v>
      </c>
    </row>
    <row r="360" spans="1:8" x14ac:dyDescent="0.3">
      <c r="A360">
        <v>125</v>
      </c>
      <c r="B360" t="s">
        <v>106</v>
      </c>
      <c r="C360" t="s">
        <v>72</v>
      </c>
      <c r="D360" s="107">
        <v>45138</v>
      </c>
      <c r="E360" t="s">
        <v>4868</v>
      </c>
      <c r="F360" t="s">
        <v>4869</v>
      </c>
      <c r="G360" t="s">
        <v>3979</v>
      </c>
      <c r="H360" t="s">
        <v>4870</v>
      </c>
    </row>
    <row r="361" spans="1:8" x14ac:dyDescent="0.3">
      <c r="A361">
        <v>128</v>
      </c>
      <c r="B361" t="s">
        <v>109</v>
      </c>
      <c r="C361" t="s">
        <v>72</v>
      </c>
      <c r="D361" s="107">
        <v>45138</v>
      </c>
      <c r="E361" t="s">
        <v>4871</v>
      </c>
      <c r="F361" t="s">
        <v>4872</v>
      </c>
      <c r="G361" t="s">
        <v>3979</v>
      </c>
      <c r="H361" t="s">
        <v>4873</v>
      </c>
    </row>
    <row r="362" spans="1:8" x14ac:dyDescent="0.3">
      <c r="A362">
        <v>172</v>
      </c>
      <c r="B362" t="s">
        <v>131</v>
      </c>
      <c r="C362" t="s">
        <v>101</v>
      </c>
      <c r="D362" s="107">
        <v>45138</v>
      </c>
      <c r="E362" t="s">
        <v>4874</v>
      </c>
      <c r="F362" t="s">
        <v>4875</v>
      </c>
      <c r="G362" t="s">
        <v>3985</v>
      </c>
      <c r="H362" t="s">
        <v>4876</v>
      </c>
    </row>
    <row r="363" spans="1:8" x14ac:dyDescent="0.3">
      <c r="A363">
        <v>208</v>
      </c>
      <c r="B363" t="s">
        <v>149</v>
      </c>
      <c r="C363" t="s">
        <v>98</v>
      </c>
      <c r="D363" s="107">
        <v>45138</v>
      </c>
      <c r="E363" t="s">
        <v>3588</v>
      </c>
      <c r="F363" t="s">
        <v>4877</v>
      </c>
      <c r="G363" t="s">
        <v>4259</v>
      </c>
      <c r="H363" t="s">
        <v>4878</v>
      </c>
    </row>
    <row r="364" spans="1:8" x14ac:dyDescent="0.3">
      <c r="A364">
        <v>214</v>
      </c>
      <c r="B364" t="s">
        <v>152</v>
      </c>
      <c r="C364" t="s">
        <v>98</v>
      </c>
      <c r="D364" s="107">
        <v>45138</v>
      </c>
      <c r="E364" t="s">
        <v>3589</v>
      </c>
      <c r="F364" t="s">
        <v>4879</v>
      </c>
      <c r="G364" t="s">
        <v>4259</v>
      </c>
      <c r="H364" t="s">
        <v>4880</v>
      </c>
    </row>
    <row r="365" spans="1:8" x14ac:dyDescent="0.3">
      <c r="A365">
        <v>217</v>
      </c>
      <c r="B365" t="s">
        <v>156</v>
      </c>
      <c r="C365" t="s">
        <v>98</v>
      </c>
      <c r="D365" s="107">
        <v>45138</v>
      </c>
      <c r="E365" t="s">
        <v>3590</v>
      </c>
      <c r="F365" t="s">
        <v>4881</v>
      </c>
      <c r="G365" t="s">
        <v>4259</v>
      </c>
      <c r="H365" t="s">
        <v>4882</v>
      </c>
    </row>
    <row r="366" spans="1:8" x14ac:dyDescent="0.3">
      <c r="A366">
        <v>218</v>
      </c>
      <c r="B366" t="s">
        <v>157</v>
      </c>
      <c r="C366" t="s">
        <v>98</v>
      </c>
      <c r="D366" s="107">
        <v>45138</v>
      </c>
      <c r="E366" t="s">
        <v>3591</v>
      </c>
      <c r="F366" t="s">
        <v>4883</v>
      </c>
      <c r="G366" t="s">
        <v>4259</v>
      </c>
      <c r="H366" t="s">
        <v>4884</v>
      </c>
    </row>
    <row r="367" spans="1:8" x14ac:dyDescent="0.3">
      <c r="A367">
        <v>225</v>
      </c>
      <c r="B367" t="s">
        <v>165</v>
      </c>
      <c r="C367" t="s">
        <v>98</v>
      </c>
      <c r="D367" s="107">
        <v>45138</v>
      </c>
      <c r="E367" t="s">
        <v>3592</v>
      </c>
      <c r="F367" t="s">
        <v>4885</v>
      </c>
      <c r="G367" t="s">
        <v>4266</v>
      </c>
      <c r="H367" t="s">
        <v>4886</v>
      </c>
    </row>
    <row r="368" spans="1:8" x14ac:dyDescent="0.3">
      <c r="A368">
        <v>239</v>
      </c>
      <c r="B368" t="s">
        <v>1243</v>
      </c>
      <c r="C368" t="s">
        <v>33</v>
      </c>
      <c r="D368" s="107">
        <v>45138</v>
      </c>
      <c r="E368" t="s">
        <v>3593</v>
      </c>
      <c r="F368" t="s">
        <v>4887</v>
      </c>
      <c r="G368" t="s">
        <v>4305</v>
      </c>
      <c r="H368" t="s">
        <v>4888</v>
      </c>
    </row>
    <row r="369" spans="1:8" x14ac:dyDescent="0.3">
      <c r="A369">
        <v>241</v>
      </c>
      <c r="B369" t="s">
        <v>181</v>
      </c>
      <c r="C369" t="s">
        <v>33</v>
      </c>
      <c r="D369" s="107">
        <v>45138</v>
      </c>
      <c r="E369" t="s">
        <v>4889</v>
      </c>
      <c r="F369" t="s">
        <v>4890</v>
      </c>
      <c r="G369" t="s">
        <v>4305</v>
      </c>
      <c r="H369" t="s">
        <v>4531</v>
      </c>
    </row>
    <row r="370" spans="1:8" x14ac:dyDescent="0.3">
      <c r="A370">
        <v>434</v>
      </c>
      <c r="B370" t="s">
        <v>411</v>
      </c>
      <c r="C370" t="s">
        <v>98</v>
      </c>
      <c r="D370" s="107">
        <v>45138</v>
      </c>
      <c r="E370" t="s">
        <v>1819</v>
      </c>
      <c r="F370" t="s">
        <v>4891</v>
      </c>
      <c r="G370" t="s">
        <v>4259</v>
      </c>
      <c r="H370" t="s">
        <v>4892</v>
      </c>
    </row>
    <row r="371" spans="1:8" x14ac:dyDescent="0.3">
      <c r="A371">
        <v>436</v>
      </c>
      <c r="B371" t="s">
        <v>130</v>
      </c>
      <c r="C371" t="s">
        <v>101</v>
      </c>
      <c r="D371" s="107">
        <v>45138</v>
      </c>
      <c r="E371" t="s">
        <v>3594</v>
      </c>
      <c r="F371" t="s">
        <v>4893</v>
      </c>
      <c r="G371" t="s">
        <v>3994</v>
      </c>
      <c r="H371" t="s">
        <v>4894</v>
      </c>
    </row>
    <row r="372" spans="1:8" x14ac:dyDescent="0.3">
      <c r="A372">
        <v>77</v>
      </c>
      <c r="B372" t="s">
        <v>65</v>
      </c>
      <c r="C372" t="s">
        <v>66</v>
      </c>
      <c r="D372" s="107">
        <v>45169</v>
      </c>
      <c r="E372" t="s">
        <v>4895</v>
      </c>
      <c r="F372" t="s">
        <v>4896</v>
      </c>
      <c r="G372" t="s">
        <v>3971</v>
      </c>
      <c r="H372" t="s">
        <v>4897</v>
      </c>
    </row>
    <row r="373" spans="1:8" x14ac:dyDescent="0.3">
      <c r="A373">
        <v>121</v>
      </c>
      <c r="B373" t="s">
        <v>102</v>
      </c>
      <c r="C373" t="s">
        <v>28</v>
      </c>
      <c r="D373" s="107">
        <v>45169</v>
      </c>
      <c r="E373" t="s">
        <v>4898</v>
      </c>
      <c r="F373" t="s">
        <v>4899</v>
      </c>
      <c r="G373" t="s">
        <v>3975</v>
      </c>
      <c r="H373" t="s">
        <v>4900</v>
      </c>
    </row>
    <row r="374" spans="1:8" x14ac:dyDescent="0.3">
      <c r="A374">
        <v>122</v>
      </c>
      <c r="B374" t="s">
        <v>104</v>
      </c>
      <c r="C374" t="s">
        <v>101</v>
      </c>
      <c r="D374" s="107">
        <v>45169</v>
      </c>
      <c r="E374" t="s">
        <v>4901</v>
      </c>
      <c r="F374" t="s">
        <v>4902</v>
      </c>
      <c r="G374" t="s">
        <v>4118</v>
      </c>
      <c r="H374" t="s">
        <v>4903</v>
      </c>
    </row>
    <row r="375" spans="1:8" x14ac:dyDescent="0.3">
      <c r="A375">
        <v>124</v>
      </c>
      <c r="B375" t="s">
        <v>105</v>
      </c>
      <c r="C375" t="s">
        <v>72</v>
      </c>
      <c r="D375" s="107">
        <v>45169</v>
      </c>
      <c r="E375" t="s">
        <v>4904</v>
      </c>
      <c r="F375" t="s">
        <v>4905</v>
      </c>
      <c r="G375" t="s">
        <v>3979</v>
      </c>
      <c r="H375" t="s">
        <v>4906</v>
      </c>
    </row>
    <row r="376" spans="1:8" x14ac:dyDescent="0.3">
      <c r="A376">
        <v>125</v>
      </c>
      <c r="B376" t="s">
        <v>106</v>
      </c>
      <c r="C376" t="s">
        <v>72</v>
      </c>
      <c r="D376" s="107">
        <v>45169</v>
      </c>
      <c r="E376" t="s">
        <v>4907</v>
      </c>
      <c r="F376" t="s">
        <v>4908</v>
      </c>
      <c r="G376" t="s">
        <v>3979</v>
      </c>
      <c r="H376" t="s">
        <v>4909</v>
      </c>
    </row>
    <row r="377" spans="1:8" x14ac:dyDescent="0.3">
      <c r="A377">
        <v>128</v>
      </c>
      <c r="B377" t="s">
        <v>109</v>
      </c>
      <c r="C377" t="s">
        <v>72</v>
      </c>
      <c r="D377" s="107">
        <v>45169</v>
      </c>
      <c r="E377" t="s">
        <v>4910</v>
      </c>
      <c r="F377" t="s">
        <v>4911</v>
      </c>
      <c r="G377" t="s">
        <v>3979</v>
      </c>
      <c r="H377" t="s">
        <v>4912</v>
      </c>
    </row>
    <row r="378" spans="1:8" x14ac:dyDescent="0.3">
      <c r="A378">
        <v>172</v>
      </c>
      <c r="B378" t="s">
        <v>131</v>
      </c>
      <c r="C378" t="s">
        <v>101</v>
      </c>
      <c r="D378" s="107">
        <v>45169</v>
      </c>
      <c r="E378" t="s">
        <v>4913</v>
      </c>
      <c r="F378" t="s">
        <v>4914</v>
      </c>
      <c r="G378" t="s">
        <v>3985</v>
      </c>
      <c r="H378" t="s">
        <v>4915</v>
      </c>
    </row>
    <row r="379" spans="1:8" x14ac:dyDescent="0.3">
      <c r="A379">
        <v>208</v>
      </c>
      <c r="B379" t="s">
        <v>149</v>
      </c>
      <c r="C379" t="s">
        <v>98</v>
      </c>
      <c r="D379" s="107">
        <v>45169</v>
      </c>
      <c r="E379" t="s">
        <v>3597</v>
      </c>
      <c r="F379" t="s">
        <v>4916</v>
      </c>
      <c r="G379" t="s">
        <v>4259</v>
      </c>
      <c r="H379" t="s">
        <v>4917</v>
      </c>
    </row>
    <row r="380" spans="1:8" x14ac:dyDescent="0.3">
      <c r="A380">
        <v>214</v>
      </c>
      <c r="B380" t="s">
        <v>152</v>
      </c>
      <c r="C380" t="s">
        <v>98</v>
      </c>
      <c r="D380" s="107">
        <v>45169</v>
      </c>
      <c r="E380" t="s">
        <v>3598</v>
      </c>
      <c r="F380" t="s">
        <v>4918</v>
      </c>
      <c r="G380" t="s">
        <v>4259</v>
      </c>
      <c r="H380" t="s">
        <v>4919</v>
      </c>
    </row>
    <row r="381" spans="1:8" x14ac:dyDescent="0.3">
      <c r="A381">
        <v>217</v>
      </c>
      <c r="B381" t="s">
        <v>156</v>
      </c>
      <c r="C381" t="s">
        <v>98</v>
      </c>
      <c r="D381" s="107">
        <v>45169</v>
      </c>
      <c r="E381" t="s">
        <v>3599</v>
      </c>
      <c r="F381" t="s">
        <v>4920</v>
      </c>
      <c r="G381" t="s">
        <v>4259</v>
      </c>
      <c r="H381" t="s">
        <v>4921</v>
      </c>
    </row>
    <row r="382" spans="1:8" x14ac:dyDescent="0.3">
      <c r="A382">
        <v>218</v>
      </c>
      <c r="B382" t="s">
        <v>157</v>
      </c>
      <c r="C382" t="s">
        <v>98</v>
      </c>
      <c r="D382" s="107">
        <v>45169</v>
      </c>
      <c r="E382" t="s">
        <v>3600</v>
      </c>
      <c r="F382" t="s">
        <v>4922</v>
      </c>
      <c r="G382" t="s">
        <v>4259</v>
      </c>
      <c r="H382" t="s">
        <v>4923</v>
      </c>
    </row>
    <row r="383" spans="1:8" x14ac:dyDescent="0.3">
      <c r="A383">
        <v>225</v>
      </c>
      <c r="B383" t="s">
        <v>165</v>
      </c>
      <c r="C383" t="s">
        <v>98</v>
      </c>
      <c r="D383" s="107">
        <v>45169</v>
      </c>
      <c r="E383" t="s">
        <v>3601</v>
      </c>
      <c r="F383" t="s">
        <v>4924</v>
      </c>
      <c r="G383" t="s">
        <v>4266</v>
      </c>
      <c r="H383" t="s">
        <v>4925</v>
      </c>
    </row>
    <row r="384" spans="1:8" x14ac:dyDescent="0.3">
      <c r="A384">
        <v>239</v>
      </c>
      <c r="B384" t="s">
        <v>1243</v>
      </c>
      <c r="C384" t="s">
        <v>33</v>
      </c>
      <c r="D384" s="107">
        <v>45169</v>
      </c>
      <c r="E384" t="s">
        <v>4926</v>
      </c>
      <c r="F384" t="s">
        <v>4927</v>
      </c>
      <c r="G384" t="s">
        <v>4305</v>
      </c>
      <c r="H384" t="s">
        <v>4928</v>
      </c>
    </row>
    <row r="385" spans="1:8" x14ac:dyDescent="0.3">
      <c r="A385">
        <v>241</v>
      </c>
      <c r="B385" t="s">
        <v>181</v>
      </c>
      <c r="C385" t="s">
        <v>33</v>
      </c>
      <c r="D385" s="107">
        <v>45169</v>
      </c>
      <c r="E385" t="s">
        <v>4929</v>
      </c>
      <c r="F385" t="s">
        <v>4930</v>
      </c>
      <c r="G385" t="s">
        <v>4305</v>
      </c>
      <c r="H385" t="s">
        <v>4931</v>
      </c>
    </row>
    <row r="386" spans="1:8" x14ac:dyDescent="0.3">
      <c r="A386">
        <v>434</v>
      </c>
      <c r="B386" t="s">
        <v>411</v>
      </c>
      <c r="C386" t="s">
        <v>98</v>
      </c>
      <c r="D386" s="107">
        <v>45169</v>
      </c>
      <c r="E386" t="s">
        <v>1820</v>
      </c>
      <c r="F386" t="s">
        <v>4932</v>
      </c>
      <c r="G386" t="s">
        <v>4259</v>
      </c>
      <c r="H386" t="s">
        <v>4933</v>
      </c>
    </row>
    <row r="387" spans="1:8" x14ac:dyDescent="0.3">
      <c r="A387">
        <v>436</v>
      </c>
      <c r="B387" t="s">
        <v>130</v>
      </c>
      <c r="C387" t="s">
        <v>101</v>
      </c>
      <c r="D387" s="107">
        <v>45169</v>
      </c>
      <c r="E387" t="s">
        <v>3602</v>
      </c>
      <c r="F387" t="s">
        <v>4934</v>
      </c>
      <c r="G387" t="s">
        <v>3994</v>
      </c>
      <c r="H387" t="s">
        <v>4935</v>
      </c>
    </row>
    <row r="388" spans="1:8" x14ac:dyDescent="0.3">
      <c r="A388">
        <v>77</v>
      </c>
      <c r="B388" t="s">
        <v>65</v>
      </c>
      <c r="C388" t="s">
        <v>66</v>
      </c>
      <c r="D388" s="107">
        <v>45199</v>
      </c>
      <c r="E388" t="s">
        <v>4936</v>
      </c>
      <c r="F388" t="s">
        <v>4937</v>
      </c>
      <c r="G388" t="s">
        <v>3971</v>
      </c>
      <c r="H388" t="s">
        <v>4938</v>
      </c>
    </row>
    <row r="389" spans="1:8" x14ac:dyDescent="0.3">
      <c r="A389">
        <v>121</v>
      </c>
      <c r="B389" t="s">
        <v>102</v>
      </c>
      <c r="C389" t="s">
        <v>28</v>
      </c>
      <c r="D389" s="107">
        <v>45199</v>
      </c>
      <c r="E389" t="s">
        <v>4939</v>
      </c>
      <c r="F389" t="s">
        <v>4940</v>
      </c>
      <c r="G389" t="s">
        <v>3975</v>
      </c>
      <c r="H389" t="s">
        <v>4941</v>
      </c>
    </row>
    <row r="390" spans="1:8" x14ac:dyDescent="0.3">
      <c r="A390">
        <v>124</v>
      </c>
      <c r="B390" t="s">
        <v>105</v>
      </c>
      <c r="C390" t="s">
        <v>72</v>
      </c>
      <c r="D390" s="107">
        <v>45199</v>
      </c>
      <c r="E390" t="s">
        <v>4942</v>
      </c>
      <c r="F390" t="s">
        <v>4943</v>
      </c>
      <c r="G390" t="s">
        <v>3979</v>
      </c>
      <c r="H390" t="s">
        <v>4944</v>
      </c>
    </row>
    <row r="391" spans="1:8" x14ac:dyDescent="0.3">
      <c r="A391">
        <v>125</v>
      </c>
      <c r="B391" t="s">
        <v>106</v>
      </c>
      <c r="C391" t="s">
        <v>72</v>
      </c>
      <c r="D391" s="107">
        <v>45199</v>
      </c>
      <c r="E391" t="s">
        <v>4945</v>
      </c>
      <c r="F391" t="s">
        <v>4946</v>
      </c>
      <c r="G391" t="s">
        <v>3979</v>
      </c>
      <c r="H391" t="s">
        <v>4947</v>
      </c>
    </row>
    <row r="392" spans="1:8" x14ac:dyDescent="0.3">
      <c r="A392">
        <v>128</v>
      </c>
      <c r="B392" t="s">
        <v>109</v>
      </c>
      <c r="C392" t="s">
        <v>72</v>
      </c>
      <c r="D392" s="107">
        <v>45199</v>
      </c>
      <c r="E392" t="s">
        <v>4948</v>
      </c>
      <c r="F392" t="s">
        <v>4949</v>
      </c>
      <c r="G392" t="s">
        <v>3979</v>
      </c>
      <c r="H392" t="s">
        <v>4950</v>
      </c>
    </row>
    <row r="393" spans="1:8" x14ac:dyDescent="0.3">
      <c r="A393">
        <v>172</v>
      </c>
      <c r="B393" t="s">
        <v>131</v>
      </c>
      <c r="C393" t="s">
        <v>101</v>
      </c>
      <c r="D393" s="107">
        <v>45199</v>
      </c>
      <c r="E393" t="s">
        <v>4951</v>
      </c>
      <c r="F393" t="s">
        <v>4952</v>
      </c>
      <c r="G393" t="s">
        <v>3985</v>
      </c>
      <c r="H393" t="s">
        <v>4953</v>
      </c>
    </row>
    <row r="394" spans="1:8" x14ac:dyDescent="0.3">
      <c r="A394">
        <v>208</v>
      </c>
      <c r="B394" t="s">
        <v>149</v>
      </c>
      <c r="C394" t="s">
        <v>98</v>
      </c>
      <c r="D394" s="107">
        <v>45199</v>
      </c>
      <c r="E394" t="s">
        <v>3603</v>
      </c>
      <c r="F394" t="s">
        <v>4954</v>
      </c>
      <c r="G394" t="s">
        <v>4259</v>
      </c>
      <c r="H394" t="s">
        <v>4955</v>
      </c>
    </row>
    <row r="395" spans="1:8" x14ac:dyDescent="0.3">
      <c r="A395">
        <v>214</v>
      </c>
      <c r="B395" t="s">
        <v>152</v>
      </c>
      <c r="C395" t="s">
        <v>98</v>
      </c>
      <c r="D395" s="107">
        <v>45199</v>
      </c>
      <c r="E395" t="s">
        <v>3604</v>
      </c>
      <c r="F395" t="s">
        <v>4956</v>
      </c>
      <c r="G395" t="s">
        <v>4259</v>
      </c>
      <c r="H395" t="s">
        <v>4957</v>
      </c>
    </row>
    <row r="396" spans="1:8" x14ac:dyDescent="0.3">
      <c r="A396">
        <v>217</v>
      </c>
      <c r="B396" t="s">
        <v>156</v>
      </c>
      <c r="C396" t="s">
        <v>98</v>
      </c>
      <c r="D396" s="107">
        <v>45199</v>
      </c>
      <c r="E396" t="s">
        <v>3605</v>
      </c>
      <c r="F396" t="s">
        <v>4958</v>
      </c>
      <c r="G396" t="s">
        <v>4259</v>
      </c>
      <c r="H396" t="s">
        <v>4959</v>
      </c>
    </row>
    <row r="397" spans="1:8" x14ac:dyDescent="0.3">
      <c r="A397">
        <v>218</v>
      </c>
      <c r="B397" t="s">
        <v>157</v>
      </c>
      <c r="C397" t="s">
        <v>98</v>
      </c>
      <c r="D397" s="107">
        <v>45199</v>
      </c>
      <c r="E397" t="s">
        <v>3606</v>
      </c>
      <c r="F397" t="s">
        <v>4960</v>
      </c>
      <c r="G397" t="s">
        <v>4259</v>
      </c>
      <c r="H397" t="s">
        <v>4961</v>
      </c>
    </row>
    <row r="398" spans="1:8" x14ac:dyDescent="0.3">
      <c r="A398">
        <v>225</v>
      </c>
      <c r="B398" t="s">
        <v>165</v>
      </c>
      <c r="C398" t="s">
        <v>98</v>
      </c>
      <c r="D398" s="107">
        <v>45199</v>
      </c>
      <c r="E398" t="s">
        <v>3607</v>
      </c>
      <c r="F398" t="s">
        <v>4962</v>
      </c>
      <c r="G398" t="s">
        <v>4266</v>
      </c>
      <c r="H398" t="s">
        <v>4963</v>
      </c>
    </row>
    <row r="399" spans="1:8" x14ac:dyDescent="0.3">
      <c r="A399">
        <v>239</v>
      </c>
      <c r="B399" t="s">
        <v>1243</v>
      </c>
      <c r="C399" t="s">
        <v>33</v>
      </c>
      <c r="D399" s="107">
        <v>45199</v>
      </c>
      <c r="E399" t="s">
        <v>4964</v>
      </c>
      <c r="F399" t="s">
        <v>4965</v>
      </c>
      <c r="G399" t="s">
        <v>4305</v>
      </c>
      <c r="H399" t="s">
        <v>4966</v>
      </c>
    </row>
    <row r="400" spans="1:8" x14ac:dyDescent="0.3">
      <c r="A400">
        <v>241</v>
      </c>
      <c r="B400" t="s">
        <v>181</v>
      </c>
      <c r="C400" t="s">
        <v>33</v>
      </c>
      <c r="D400" s="107">
        <v>45199</v>
      </c>
      <c r="E400" t="s">
        <v>4967</v>
      </c>
      <c r="F400" t="s">
        <v>4968</v>
      </c>
      <c r="G400" t="s">
        <v>4305</v>
      </c>
      <c r="H400" t="s">
        <v>4931</v>
      </c>
    </row>
    <row r="401" spans="1:8" x14ac:dyDescent="0.3">
      <c r="A401">
        <v>434</v>
      </c>
      <c r="B401" t="s">
        <v>411</v>
      </c>
      <c r="C401" t="s">
        <v>98</v>
      </c>
      <c r="D401" s="107">
        <v>45199</v>
      </c>
      <c r="E401" t="s">
        <v>3608</v>
      </c>
      <c r="F401" t="s">
        <v>4969</v>
      </c>
      <c r="G401" t="s">
        <v>4259</v>
      </c>
      <c r="H401" t="s">
        <v>4970</v>
      </c>
    </row>
    <row r="402" spans="1:8" x14ac:dyDescent="0.3">
      <c r="A402">
        <v>436</v>
      </c>
      <c r="B402" t="s">
        <v>130</v>
      </c>
      <c r="C402" t="s">
        <v>101</v>
      </c>
      <c r="D402" s="107">
        <v>45199</v>
      </c>
      <c r="E402" t="s">
        <v>3609</v>
      </c>
      <c r="F402" t="s">
        <v>4971</v>
      </c>
      <c r="G402" t="s">
        <v>4118</v>
      </c>
      <c r="H402" t="s">
        <v>4972</v>
      </c>
    </row>
    <row r="403" spans="1:8" x14ac:dyDescent="0.3">
      <c r="A403">
        <v>69</v>
      </c>
      <c r="B403" t="s">
        <v>59</v>
      </c>
      <c r="C403" t="s">
        <v>58</v>
      </c>
      <c r="D403" s="107">
        <v>45199</v>
      </c>
      <c r="E403" t="s">
        <v>4973</v>
      </c>
      <c r="F403" t="s">
        <v>4974</v>
      </c>
      <c r="G403" t="s">
        <v>4017</v>
      </c>
      <c r="H403" t="s">
        <v>4975</v>
      </c>
    </row>
    <row r="404" spans="1:8" x14ac:dyDescent="0.3">
      <c r="A404">
        <v>111</v>
      </c>
      <c r="B404" t="s">
        <v>93</v>
      </c>
      <c r="C404" t="s">
        <v>58</v>
      </c>
      <c r="D404" s="107">
        <v>45199</v>
      </c>
      <c r="E404" t="s">
        <v>4976</v>
      </c>
      <c r="F404" t="s">
        <v>4977</v>
      </c>
      <c r="G404" t="s">
        <v>4118</v>
      </c>
      <c r="H404" t="s">
        <v>4978</v>
      </c>
    </row>
    <row r="405" spans="1:8" x14ac:dyDescent="0.3">
      <c r="A405">
        <v>197</v>
      </c>
      <c r="B405" t="s">
        <v>139</v>
      </c>
      <c r="C405" t="s">
        <v>95</v>
      </c>
      <c r="D405" s="107">
        <v>45199</v>
      </c>
      <c r="E405" t="s">
        <v>4979</v>
      </c>
      <c r="F405" t="s">
        <v>4980</v>
      </c>
      <c r="G405" t="s">
        <v>4154</v>
      </c>
      <c r="H405" t="s">
        <v>4981</v>
      </c>
    </row>
    <row r="406" spans="1:8" x14ac:dyDescent="0.3">
      <c r="A406">
        <v>213</v>
      </c>
      <c r="B406" t="s">
        <v>151</v>
      </c>
      <c r="C406" t="s">
        <v>98</v>
      </c>
      <c r="D406" s="107">
        <v>45199</v>
      </c>
      <c r="E406" t="s">
        <v>3610</v>
      </c>
      <c r="F406" t="s">
        <v>4982</v>
      </c>
      <c r="G406" t="s">
        <v>4266</v>
      </c>
      <c r="H406" t="s">
        <v>4983</v>
      </c>
    </row>
    <row r="407" spans="1:8" x14ac:dyDescent="0.3">
      <c r="A407">
        <v>233</v>
      </c>
      <c r="B407" t="s">
        <v>173</v>
      </c>
      <c r="C407" t="s">
        <v>98</v>
      </c>
      <c r="D407" s="107">
        <v>45199</v>
      </c>
      <c r="E407" t="s">
        <v>1215</v>
      </c>
      <c r="F407" t="s">
        <v>4984</v>
      </c>
      <c r="G407" t="s">
        <v>4393</v>
      </c>
      <c r="H407" t="s">
        <v>4985</v>
      </c>
    </row>
    <row r="408" spans="1:8" x14ac:dyDescent="0.3">
      <c r="A408">
        <v>234</v>
      </c>
      <c r="B408" t="s">
        <v>174</v>
      </c>
      <c r="C408" t="s">
        <v>98</v>
      </c>
      <c r="D408" s="107">
        <v>45199</v>
      </c>
      <c r="E408" t="s">
        <v>1221</v>
      </c>
      <c r="F408" t="s">
        <v>4986</v>
      </c>
      <c r="G408" t="s">
        <v>4393</v>
      </c>
      <c r="H408" t="s">
        <v>4987</v>
      </c>
    </row>
    <row r="409" spans="1:8" x14ac:dyDescent="0.3">
      <c r="A409">
        <v>238</v>
      </c>
      <c r="B409" t="s">
        <v>177</v>
      </c>
      <c r="C409" t="s">
        <v>98</v>
      </c>
      <c r="D409" s="107">
        <v>45199</v>
      </c>
      <c r="E409" t="s">
        <v>3611</v>
      </c>
      <c r="F409" t="s">
        <v>4988</v>
      </c>
      <c r="G409" t="s">
        <v>4393</v>
      </c>
      <c r="H409" t="s">
        <v>4989</v>
      </c>
    </row>
    <row r="410" spans="1:8" x14ac:dyDescent="0.3">
      <c r="A410">
        <v>240</v>
      </c>
      <c r="B410" t="s">
        <v>180</v>
      </c>
      <c r="C410" t="s">
        <v>33</v>
      </c>
      <c r="D410" s="107">
        <v>45199</v>
      </c>
      <c r="E410" t="s">
        <v>4990</v>
      </c>
      <c r="F410" t="s">
        <v>4991</v>
      </c>
      <c r="G410" t="s">
        <v>4305</v>
      </c>
      <c r="H410" t="s">
        <v>4992</v>
      </c>
    </row>
    <row r="411" spans="1:8" x14ac:dyDescent="0.3">
      <c r="A411">
        <v>251</v>
      </c>
      <c r="B411" t="s">
        <v>1290</v>
      </c>
      <c r="C411" t="s">
        <v>194</v>
      </c>
      <c r="D411" s="107">
        <v>45199</v>
      </c>
      <c r="E411" t="s">
        <v>4993</v>
      </c>
      <c r="F411" t="s">
        <v>4994</v>
      </c>
      <c r="G411" t="s">
        <v>4619</v>
      </c>
    </row>
    <row r="412" spans="1:8" x14ac:dyDescent="0.3">
      <c r="A412">
        <v>263</v>
      </c>
      <c r="B412" t="s">
        <v>209</v>
      </c>
      <c r="C412" t="s">
        <v>46</v>
      </c>
      <c r="D412" s="107">
        <v>45199</v>
      </c>
      <c r="E412" t="s">
        <v>4995</v>
      </c>
      <c r="F412" t="s">
        <v>4996</v>
      </c>
      <c r="G412" t="s">
        <v>4405</v>
      </c>
      <c r="H412" t="s">
        <v>4997</v>
      </c>
    </row>
    <row r="413" spans="1:8" x14ac:dyDescent="0.3">
      <c r="A413">
        <v>300</v>
      </c>
      <c r="B413" t="s">
        <v>252</v>
      </c>
      <c r="C413" t="s">
        <v>253</v>
      </c>
      <c r="D413" s="107">
        <v>45199</v>
      </c>
      <c r="E413" t="s">
        <v>4998</v>
      </c>
      <c r="F413" t="s">
        <v>4999</v>
      </c>
      <c r="G413" t="s">
        <v>4409</v>
      </c>
      <c r="H413" t="s">
        <v>5000</v>
      </c>
    </row>
    <row r="414" spans="1:8" x14ac:dyDescent="0.3">
      <c r="A414">
        <v>301</v>
      </c>
      <c r="B414" t="s">
        <v>254</v>
      </c>
      <c r="C414" t="s">
        <v>253</v>
      </c>
      <c r="D414" s="107">
        <v>45199</v>
      </c>
      <c r="E414" t="s">
        <v>5001</v>
      </c>
      <c r="F414" t="s">
        <v>5002</v>
      </c>
      <c r="G414" t="s">
        <v>4409</v>
      </c>
      <c r="H414" t="s">
        <v>5003</v>
      </c>
    </row>
    <row r="415" spans="1:8" x14ac:dyDescent="0.3">
      <c r="A415">
        <v>306</v>
      </c>
      <c r="B415" t="s">
        <v>260</v>
      </c>
      <c r="C415" t="s">
        <v>194</v>
      </c>
      <c r="D415" s="107">
        <v>45199</v>
      </c>
      <c r="E415" t="s">
        <v>3612</v>
      </c>
      <c r="F415" t="s">
        <v>5004</v>
      </c>
      <c r="G415" t="s">
        <v>4619</v>
      </c>
    </row>
    <row r="416" spans="1:8" x14ac:dyDescent="0.3">
      <c r="A416">
        <v>347</v>
      </c>
      <c r="B416" t="s">
        <v>305</v>
      </c>
      <c r="C416" t="s">
        <v>306</v>
      </c>
      <c r="D416" s="107">
        <v>45199</v>
      </c>
      <c r="E416" t="s">
        <v>5005</v>
      </c>
      <c r="F416" t="s">
        <v>5006</v>
      </c>
      <c r="G416" t="s">
        <v>4416</v>
      </c>
    </row>
    <row r="417" spans="1:8" x14ac:dyDescent="0.3">
      <c r="A417">
        <v>348</v>
      </c>
      <c r="B417" t="s">
        <v>307</v>
      </c>
      <c r="C417" t="s">
        <v>306</v>
      </c>
      <c r="D417" s="107">
        <v>45199</v>
      </c>
      <c r="E417" t="s">
        <v>5007</v>
      </c>
      <c r="F417" t="s">
        <v>5008</v>
      </c>
      <c r="G417" t="s">
        <v>4416</v>
      </c>
    </row>
    <row r="418" spans="1:8" x14ac:dyDescent="0.3">
      <c r="A418">
        <v>351</v>
      </c>
      <c r="B418" t="s">
        <v>308</v>
      </c>
      <c r="C418" t="s">
        <v>306</v>
      </c>
      <c r="D418" s="107">
        <v>45199</v>
      </c>
      <c r="E418" t="s">
        <v>5009</v>
      </c>
      <c r="F418" t="s">
        <v>5010</v>
      </c>
      <c r="G418" t="s">
        <v>4416</v>
      </c>
      <c r="H418" t="s">
        <v>5011</v>
      </c>
    </row>
    <row r="419" spans="1:8" x14ac:dyDescent="0.3">
      <c r="A419">
        <v>352</v>
      </c>
      <c r="B419" t="s">
        <v>309</v>
      </c>
      <c r="C419" t="s">
        <v>306</v>
      </c>
      <c r="D419" s="107">
        <v>45199</v>
      </c>
      <c r="E419" t="s">
        <v>5012</v>
      </c>
      <c r="F419" t="s">
        <v>5013</v>
      </c>
      <c r="G419" t="s">
        <v>4416</v>
      </c>
    </row>
    <row r="420" spans="1:8" x14ac:dyDescent="0.3">
      <c r="A420">
        <v>368</v>
      </c>
      <c r="B420" t="s">
        <v>330</v>
      </c>
      <c r="C420" t="s">
        <v>1523</v>
      </c>
      <c r="D420" s="107">
        <v>45199</v>
      </c>
      <c r="E420" t="s">
        <v>5014</v>
      </c>
      <c r="F420" t="s">
        <v>5015</v>
      </c>
      <c r="G420" t="s">
        <v>5016</v>
      </c>
      <c r="H420" t="s">
        <v>5017</v>
      </c>
    </row>
    <row r="421" spans="1:8" x14ac:dyDescent="0.3">
      <c r="A421">
        <v>372</v>
      </c>
      <c r="B421" t="s">
        <v>335</v>
      </c>
      <c r="C421" t="s">
        <v>1523</v>
      </c>
      <c r="D421" s="107">
        <v>45199</v>
      </c>
      <c r="E421" t="s">
        <v>5018</v>
      </c>
      <c r="F421" t="s">
        <v>5019</v>
      </c>
      <c r="G421" t="s">
        <v>5016</v>
      </c>
      <c r="H421" t="s">
        <v>5020</v>
      </c>
    </row>
    <row r="422" spans="1:8" x14ac:dyDescent="0.3">
      <c r="A422">
        <v>373</v>
      </c>
      <c r="B422" t="s">
        <v>336</v>
      </c>
      <c r="C422" t="s">
        <v>198</v>
      </c>
      <c r="D422" s="107">
        <v>45199</v>
      </c>
      <c r="E422" t="s">
        <v>3613</v>
      </c>
      <c r="F422" t="s">
        <v>5021</v>
      </c>
      <c r="G422" t="s">
        <v>4796</v>
      </c>
      <c r="H422" t="s">
        <v>5022</v>
      </c>
    </row>
    <row r="423" spans="1:8" x14ac:dyDescent="0.3">
      <c r="A423">
        <v>390</v>
      </c>
      <c r="B423" t="s">
        <v>356</v>
      </c>
      <c r="C423" t="s">
        <v>198</v>
      </c>
      <c r="D423" s="107">
        <v>45199</v>
      </c>
      <c r="E423" t="s">
        <v>3614</v>
      </c>
      <c r="F423" t="s">
        <v>5023</v>
      </c>
      <c r="G423" t="s">
        <v>4796</v>
      </c>
      <c r="H423" t="s">
        <v>5024</v>
      </c>
    </row>
    <row r="424" spans="1:8" x14ac:dyDescent="0.3">
      <c r="A424">
        <v>409</v>
      </c>
      <c r="B424" t="s">
        <v>383</v>
      </c>
      <c r="C424" t="s">
        <v>46</v>
      </c>
      <c r="D424" s="107">
        <v>45199</v>
      </c>
      <c r="E424" t="s">
        <v>3615</v>
      </c>
      <c r="F424" t="s">
        <v>5025</v>
      </c>
      <c r="G424" t="s">
        <v>5026</v>
      </c>
      <c r="H424" t="s">
        <v>5027</v>
      </c>
    </row>
    <row r="425" spans="1:8" x14ac:dyDescent="0.3">
      <c r="A425">
        <v>414</v>
      </c>
      <c r="B425" t="s">
        <v>390</v>
      </c>
      <c r="C425" t="s">
        <v>198</v>
      </c>
      <c r="D425" s="107">
        <v>45199</v>
      </c>
      <c r="E425" t="s">
        <v>3618</v>
      </c>
      <c r="F425" t="s">
        <v>5028</v>
      </c>
      <c r="G425" t="s">
        <v>4796</v>
      </c>
      <c r="H425" t="s">
        <v>5029</v>
      </c>
    </row>
    <row r="426" spans="1:8" x14ac:dyDescent="0.3">
      <c r="A426">
        <v>415</v>
      </c>
      <c r="B426" t="s">
        <v>391</v>
      </c>
      <c r="C426" t="s">
        <v>198</v>
      </c>
      <c r="D426" s="107">
        <v>45199</v>
      </c>
      <c r="E426" t="s">
        <v>3619</v>
      </c>
      <c r="F426" t="s">
        <v>5030</v>
      </c>
      <c r="G426" t="s">
        <v>4796</v>
      </c>
      <c r="H426" t="s">
        <v>5031</v>
      </c>
    </row>
    <row r="427" spans="1:8" x14ac:dyDescent="0.3">
      <c r="A427">
        <v>416</v>
      </c>
      <c r="B427" t="s">
        <v>392</v>
      </c>
      <c r="C427" t="s">
        <v>198</v>
      </c>
      <c r="D427" s="107">
        <v>45199</v>
      </c>
      <c r="E427" t="s">
        <v>3620</v>
      </c>
      <c r="F427" t="s">
        <v>5032</v>
      </c>
      <c r="G427" t="s">
        <v>4796</v>
      </c>
      <c r="H427" t="s">
        <v>5033</v>
      </c>
    </row>
    <row r="428" spans="1:8" x14ac:dyDescent="0.3">
      <c r="A428">
        <v>417</v>
      </c>
      <c r="B428" t="s">
        <v>393</v>
      </c>
      <c r="C428" t="s">
        <v>198</v>
      </c>
      <c r="D428" s="107">
        <v>45199</v>
      </c>
      <c r="E428" t="s">
        <v>3621</v>
      </c>
      <c r="F428" t="s">
        <v>5034</v>
      </c>
      <c r="G428" t="s">
        <v>4796</v>
      </c>
      <c r="H428" t="s">
        <v>5033</v>
      </c>
    </row>
    <row r="429" spans="1:8" x14ac:dyDescent="0.3">
      <c r="A429">
        <v>418</v>
      </c>
      <c r="B429" t="s">
        <v>394</v>
      </c>
      <c r="C429" t="s">
        <v>198</v>
      </c>
      <c r="D429" s="107">
        <v>45199</v>
      </c>
      <c r="E429" t="s">
        <v>3622</v>
      </c>
      <c r="F429" t="s">
        <v>5035</v>
      </c>
      <c r="G429" t="s">
        <v>4796</v>
      </c>
      <c r="H429" t="s">
        <v>5033</v>
      </c>
    </row>
    <row r="430" spans="1:8" x14ac:dyDescent="0.3">
      <c r="A430">
        <v>420</v>
      </c>
      <c r="B430" t="s">
        <v>396</v>
      </c>
      <c r="C430" t="s">
        <v>198</v>
      </c>
      <c r="D430" s="107">
        <v>45199</v>
      </c>
      <c r="E430" t="s">
        <v>3623</v>
      </c>
      <c r="F430" t="s">
        <v>5036</v>
      </c>
      <c r="G430" t="s">
        <v>4796</v>
      </c>
      <c r="H430" t="s">
        <v>5037</v>
      </c>
    </row>
    <row r="431" spans="1:8" x14ac:dyDescent="0.3">
      <c r="A431">
        <v>431</v>
      </c>
      <c r="B431" t="s">
        <v>408</v>
      </c>
      <c r="C431" t="s">
        <v>72</v>
      </c>
      <c r="D431" s="107">
        <v>45199</v>
      </c>
      <c r="E431" t="s">
        <v>5038</v>
      </c>
      <c r="F431" t="s">
        <v>5039</v>
      </c>
      <c r="G431" t="s">
        <v>3979</v>
      </c>
      <c r="H431" t="s">
        <v>5040</v>
      </c>
    </row>
    <row r="432" spans="1:8" x14ac:dyDescent="0.3">
      <c r="A432">
        <v>432</v>
      </c>
      <c r="B432" t="s">
        <v>409</v>
      </c>
      <c r="C432" t="s">
        <v>72</v>
      </c>
      <c r="D432" s="107">
        <v>45199</v>
      </c>
      <c r="E432" t="s">
        <v>3624</v>
      </c>
      <c r="F432" t="s">
        <v>5041</v>
      </c>
      <c r="G432" t="s">
        <v>3979</v>
      </c>
      <c r="H432" t="s">
        <v>5042</v>
      </c>
    </row>
    <row r="433" spans="1:8" x14ac:dyDescent="0.3">
      <c r="A433">
        <v>77</v>
      </c>
      <c r="B433" t="s">
        <v>65</v>
      </c>
      <c r="C433" t="s">
        <v>66</v>
      </c>
      <c r="D433" s="107">
        <v>45230</v>
      </c>
      <c r="E433" t="s">
        <v>5043</v>
      </c>
      <c r="F433" t="s">
        <v>5044</v>
      </c>
      <c r="G433" t="s">
        <v>5045</v>
      </c>
    </row>
    <row r="434" spans="1:8" x14ac:dyDescent="0.3">
      <c r="A434">
        <v>121</v>
      </c>
      <c r="B434" t="s">
        <v>102</v>
      </c>
      <c r="C434" t="s">
        <v>28</v>
      </c>
      <c r="D434" s="107">
        <v>45230</v>
      </c>
      <c r="E434" t="s">
        <v>5046</v>
      </c>
      <c r="F434" t="s">
        <v>5047</v>
      </c>
      <c r="G434" t="s">
        <v>3975</v>
      </c>
      <c r="H434" t="s">
        <v>5048</v>
      </c>
    </row>
    <row r="435" spans="1:8" x14ac:dyDescent="0.3">
      <c r="A435">
        <v>122</v>
      </c>
      <c r="B435" t="s">
        <v>104</v>
      </c>
      <c r="C435" t="s">
        <v>101</v>
      </c>
      <c r="D435" s="107">
        <v>45230</v>
      </c>
      <c r="E435" t="s">
        <v>5049</v>
      </c>
      <c r="F435" t="s">
        <v>5050</v>
      </c>
      <c r="G435" t="s">
        <v>5051</v>
      </c>
      <c r="H435" t="s">
        <v>5052</v>
      </c>
    </row>
    <row r="436" spans="1:8" x14ac:dyDescent="0.3">
      <c r="A436">
        <v>124</v>
      </c>
      <c r="B436" t="s">
        <v>105</v>
      </c>
      <c r="C436" t="s">
        <v>72</v>
      </c>
      <c r="D436" s="107">
        <v>45230</v>
      </c>
      <c r="E436" t="s">
        <v>5053</v>
      </c>
      <c r="F436" t="s">
        <v>5054</v>
      </c>
      <c r="G436" t="s">
        <v>3979</v>
      </c>
      <c r="H436" t="s">
        <v>5055</v>
      </c>
    </row>
    <row r="437" spans="1:8" x14ac:dyDescent="0.3">
      <c r="A437">
        <v>125</v>
      </c>
      <c r="B437" t="s">
        <v>106</v>
      </c>
      <c r="C437" t="s">
        <v>72</v>
      </c>
      <c r="D437" s="107">
        <v>45230</v>
      </c>
      <c r="E437" t="s">
        <v>5056</v>
      </c>
      <c r="F437" t="s">
        <v>5057</v>
      </c>
      <c r="G437" t="s">
        <v>3979</v>
      </c>
      <c r="H437" t="s">
        <v>5058</v>
      </c>
    </row>
    <row r="438" spans="1:8" x14ac:dyDescent="0.3">
      <c r="A438">
        <v>128</v>
      </c>
      <c r="B438" t="s">
        <v>109</v>
      </c>
      <c r="C438" t="s">
        <v>72</v>
      </c>
      <c r="D438" s="107">
        <v>45230</v>
      </c>
      <c r="E438" t="s">
        <v>5059</v>
      </c>
      <c r="F438" t="s">
        <v>5060</v>
      </c>
      <c r="G438" t="s">
        <v>3979</v>
      </c>
      <c r="H438" t="s">
        <v>5061</v>
      </c>
    </row>
    <row r="439" spans="1:8" x14ac:dyDescent="0.3">
      <c r="A439">
        <v>172</v>
      </c>
      <c r="B439" t="s">
        <v>131</v>
      </c>
      <c r="C439" t="s">
        <v>101</v>
      </c>
      <c r="D439" s="107">
        <v>45230</v>
      </c>
      <c r="E439" t="s">
        <v>5062</v>
      </c>
      <c r="F439" t="s">
        <v>5063</v>
      </c>
      <c r="G439" t="s">
        <v>3985</v>
      </c>
      <c r="H439" t="s">
        <v>5064</v>
      </c>
    </row>
    <row r="440" spans="1:8" x14ac:dyDescent="0.3">
      <c r="A440">
        <v>208</v>
      </c>
      <c r="B440" t="s">
        <v>149</v>
      </c>
      <c r="C440" t="s">
        <v>98</v>
      </c>
      <c r="D440" s="107">
        <v>45230</v>
      </c>
      <c r="E440" t="s">
        <v>3634</v>
      </c>
      <c r="F440" t="s">
        <v>5065</v>
      </c>
      <c r="G440" t="s">
        <v>4259</v>
      </c>
      <c r="H440" t="s">
        <v>5066</v>
      </c>
    </row>
    <row r="441" spans="1:8" x14ac:dyDescent="0.3">
      <c r="A441">
        <v>214</v>
      </c>
      <c r="B441" t="s">
        <v>152</v>
      </c>
      <c r="C441" t="s">
        <v>98</v>
      </c>
      <c r="D441" s="107">
        <v>45230</v>
      </c>
      <c r="E441" t="s">
        <v>3635</v>
      </c>
      <c r="F441" t="s">
        <v>5067</v>
      </c>
      <c r="G441" t="s">
        <v>4259</v>
      </c>
      <c r="H441" t="s">
        <v>5068</v>
      </c>
    </row>
    <row r="442" spans="1:8" x14ac:dyDescent="0.3">
      <c r="A442">
        <v>217</v>
      </c>
      <c r="B442" t="s">
        <v>156</v>
      </c>
      <c r="C442" t="s">
        <v>98</v>
      </c>
      <c r="D442" s="107">
        <v>45230</v>
      </c>
      <c r="E442" t="s">
        <v>3636</v>
      </c>
      <c r="F442" t="s">
        <v>5069</v>
      </c>
      <c r="G442" t="s">
        <v>4259</v>
      </c>
      <c r="H442" t="s">
        <v>5070</v>
      </c>
    </row>
    <row r="443" spans="1:8" x14ac:dyDescent="0.3">
      <c r="A443">
        <v>218</v>
      </c>
      <c r="B443" t="s">
        <v>157</v>
      </c>
      <c r="C443" t="s">
        <v>98</v>
      </c>
      <c r="D443" s="107">
        <v>45230</v>
      </c>
      <c r="E443" t="s">
        <v>3637</v>
      </c>
      <c r="F443" t="s">
        <v>5071</v>
      </c>
      <c r="G443" t="s">
        <v>4259</v>
      </c>
      <c r="H443" t="s">
        <v>5072</v>
      </c>
    </row>
    <row r="444" spans="1:8" x14ac:dyDescent="0.3">
      <c r="A444">
        <v>225</v>
      </c>
      <c r="B444" t="s">
        <v>165</v>
      </c>
      <c r="C444" t="s">
        <v>98</v>
      </c>
      <c r="D444" s="107">
        <v>45230</v>
      </c>
      <c r="E444" t="s">
        <v>3638</v>
      </c>
      <c r="F444" t="s">
        <v>5073</v>
      </c>
      <c r="G444" t="s">
        <v>4266</v>
      </c>
      <c r="H444" t="s">
        <v>5074</v>
      </c>
    </row>
    <row r="445" spans="1:8" x14ac:dyDescent="0.3">
      <c r="A445">
        <v>239</v>
      </c>
      <c r="B445" t="s">
        <v>1243</v>
      </c>
      <c r="C445" t="s">
        <v>33</v>
      </c>
      <c r="D445" s="107">
        <v>45230</v>
      </c>
      <c r="E445" t="s">
        <v>5075</v>
      </c>
      <c r="F445" t="s">
        <v>5076</v>
      </c>
      <c r="G445" t="s">
        <v>4305</v>
      </c>
      <c r="H445" t="s">
        <v>5077</v>
      </c>
    </row>
    <row r="446" spans="1:8" x14ac:dyDescent="0.3">
      <c r="A446">
        <v>241</v>
      </c>
      <c r="B446" t="s">
        <v>181</v>
      </c>
      <c r="C446" t="s">
        <v>33</v>
      </c>
      <c r="D446" s="107">
        <v>45230</v>
      </c>
      <c r="E446" t="s">
        <v>5078</v>
      </c>
      <c r="F446" t="s">
        <v>5079</v>
      </c>
      <c r="G446" t="s">
        <v>4305</v>
      </c>
      <c r="H446" t="s">
        <v>5080</v>
      </c>
    </row>
    <row r="447" spans="1:8" x14ac:dyDescent="0.3">
      <c r="A447">
        <v>434</v>
      </c>
      <c r="B447" t="s">
        <v>411</v>
      </c>
      <c r="C447" t="s">
        <v>98</v>
      </c>
      <c r="D447" s="107">
        <v>45230</v>
      </c>
      <c r="E447" t="s">
        <v>3639</v>
      </c>
      <c r="F447" t="s">
        <v>5081</v>
      </c>
      <c r="G447" t="s">
        <v>4259</v>
      </c>
      <c r="H447" t="s">
        <v>5082</v>
      </c>
    </row>
    <row r="448" spans="1:8" x14ac:dyDescent="0.3">
      <c r="A448">
        <v>436</v>
      </c>
      <c r="B448" t="s">
        <v>130</v>
      </c>
      <c r="C448" t="s">
        <v>101</v>
      </c>
      <c r="D448" s="107">
        <v>45230</v>
      </c>
      <c r="E448" t="s">
        <v>3640</v>
      </c>
      <c r="F448" t="s">
        <v>5083</v>
      </c>
      <c r="G448" t="s">
        <v>5051</v>
      </c>
      <c r="H448" t="s">
        <v>5084</v>
      </c>
    </row>
    <row r="449" spans="1:8" x14ac:dyDescent="0.3">
      <c r="A449">
        <v>112</v>
      </c>
      <c r="B449" t="s">
        <v>93</v>
      </c>
      <c r="C449" t="s">
        <v>95</v>
      </c>
      <c r="D449" s="107">
        <v>45230</v>
      </c>
      <c r="E449" t="s">
        <v>2827</v>
      </c>
      <c r="F449" t="s">
        <v>5085</v>
      </c>
      <c r="G449" t="s">
        <v>4118</v>
      </c>
      <c r="H449" t="s">
        <v>5086</v>
      </c>
    </row>
    <row r="450" spans="1:8" x14ac:dyDescent="0.3">
      <c r="A450">
        <v>113</v>
      </c>
      <c r="B450" t="s">
        <v>93</v>
      </c>
      <c r="C450" t="s">
        <v>28</v>
      </c>
      <c r="D450" s="107">
        <v>45230</v>
      </c>
      <c r="E450" t="s">
        <v>2830</v>
      </c>
      <c r="F450" t="s">
        <v>5087</v>
      </c>
      <c r="G450" t="s">
        <v>4118</v>
      </c>
      <c r="H450" t="s">
        <v>5088</v>
      </c>
    </row>
    <row r="451" spans="1:8" x14ac:dyDescent="0.3">
      <c r="A451">
        <v>114</v>
      </c>
      <c r="B451" t="s">
        <v>93</v>
      </c>
      <c r="C451" t="s">
        <v>66</v>
      </c>
      <c r="D451" s="107">
        <v>45230</v>
      </c>
      <c r="E451" t="s">
        <v>2833</v>
      </c>
      <c r="F451" t="s">
        <v>5089</v>
      </c>
      <c r="G451" t="s">
        <v>4118</v>
      </c>
      <c r="H451" t="s">
        <v>5090</v>
      </c>
    </row>
    <row r="452" spans="1:8" x14ac:dyDescent="0.3">
      <c r="A452">
        <v>115</v>
      </c>
      <c r="B452" t="s">
        <v>93</v>
      </c>
      <c r="C452" t="s">
        <v>72</v>
      </c>
      <c r="D452" s="107">
        <v>45230</v>
      </c>
      <c r="E452" t="s">
        <v>2835</v>
      </c>
      <c r="F452" t="s">
        <v>5091</v>
      </c>
      <c r="G452" t="s">
        <v>4118</v>
      </c>
      <c r="H452" t="s">
        <v>5092</v>
      </c>
    </row>
    <row r="453" spans="1:8" x14ac:dyDescent="0.3">
      <c r="A453">
        <v>117</v>
      </c>
      <c r="B453" t="s">
        <v>93</v>
      </c>
      <c r="C453" t="s">
        <v>98</v>
      </c>
      <c r="D453" s="107">
        <v>45230</v>
      </c>
      <c r="E453" t="s">
        <v>2838</v>
      </c>
      <c r="F453" t="s">
        <v>5093</v>
      </c>
      <c r="G453" t="s">
        <v>4118</v>
      </c>
      <c r="H453" t="s">
        <v>5094</v>
      </c>
    </row>
    <row r="454" spans="1:8" x14ac:dyDescent="0.3">
      <c r="A454">
        <v>118</v>
      </c>
      <c r="B454" t="s">
        <v>100</v>
      </c>
      <c r="C454" t="s">
        <v>101</v>
      </c>
      <c r="D454" s="107">
        <v>45230</v>
      </c>
      <c r="E454" t="s">
        <v>795</v>
      </c>
      <c r="F454" t="s">
        <v>5095</v>
      </c>
      <c r="G454" t="s">
        <v>4118</v>
      </c>
      <c r="H454" t="s">
        <v>5096</v>
      </c>
    </row>
    <row r="455" spans="1:8" x14ac:dyDescent="0.3">
      <c r="A455">
        <v>133</v>
      </c>
      <c r="B455" t="s">
        <v>93</v>
      </c>
      <c r="C455" t="s">
        <v>110</v>
      </c>
      <c r="D455" s="107">
        <v>45230</v>
      </c>
      <c r="E455" t="s">
        <v>909</v>
      </c>
      <c r="F455" t="s">
        <v>5097</v>
      </c>
      <c r="G455" t="s">
        <v>4118</v>
      </c>
      <c r="H455" t="s">
        <v>5098</v>
      </c>
    </row>
    <row r="456" spans="1:8" x14ac:dyDescent="0.3">
      <c r="A456">
        <v>150</v>
      </c>
      <c r="B456" t="s">
        <v>952</v>
      </c>
      <c r="C456" t="s">
        <v>85</v>
      </c>
      <c r="D456" s="107">
        <v>45230</v>
      </c>
      <c r="E456" t="s">
        <v>2874</v>
      </c>
      <c r="F456" t="s">
        <v>5099</v>
      </c>
      <c r="G456" t="s">
        <v>4118</v>
      </c>
      <c r="H456" t="s">
        <v>5100</v>
      </c>
    </row>
    <row r="457" spans="1:8" x14ac:dyDescent="0.3">
      <c r="A457">
        <v>151</v>
      </c>
      <c r="B457" t="s">
        <v>93</v>
      </c>
      <c r="C457" t="s">
        <v>112</v>
      </c>
      <c r="D457" s="107">
        <v>45230</v>
      </c>
      <c r="E457" t="s">
        <v>955</v>
      </c>
      <c r="F457" t="s">
        <v>5101</v>
      </c>
      <c r="G457" t="s">
        <v>4118</v>
      </c>
      <c r="H457" t="s">
        <v>5102</v>
      </c>
    </row>
    <row r="458" spans="1:8" x14ac:dyDescent="0.3">
      <c r="A458">
        <v>77</v>
      </c>
      <c r="B458" t="s">
        <v>65</v>
      </c>
      <c r="C458" t="s">
        <v>66</v>
      </c>
      <c r="D458" s="107">
        <v>45260</v>
      </c>
      <c r="E458" t="s">
        <v>5103</v>
      </c>
      <c r="F458" t="s">
        <v>5104</v>
      </c>
      <c r="G458" t="s">
        <v>5045</v>
      </c>
    </row>
    <row r="459" spans="1:8" x14ac:dyDescent="0.3">
      <c r="A459">
        <v>121</v>
      </c>
      <c r="B459" t="s">
        <v>102</v>
      </c>
      <c r="C459" t="s">
        <v>28</v>
      </c>
      <c r="D459" s="107">
        <v>45260</v>
      </c>
      <c r="E459" t="s">
        <v>5105</v>
      </c>
      <c r="F459" t="s">
        <v>5106</v>
      </c>
      <c r="G459" t="s">
        <v>3975</v>
      </c>
      <c r="H459" t="s">
        <v>5107</v>
      </c>
    </row>
    <row r="460" spans="1:8" x14ac:dyDescent="0.3">
      <c r="A460">
        <v>124</v>
      </c>
      <c r="B460" t="s">
        <v>105</v>
      </c>
      <c r="C460" t="s">
        <v>72</v>
      </c>
      <c r="D460" s="107">
        <v>45260</v>
      </c>
      <c r="E460" t="s">
        <v>5108</v>
      </c>
      <c r="F460" t="s">
        <v>5109</v>
      </c>
      <c r="G460" t="s">
        <v>3979</v>
      </c>
      <c r="H460" t="s">
        <v>5110</v>
      </c>
    </row>
    <row r="461" spans="1:8" x14ac:dyDescent="0.3">
      <c r="A461">
        <v>125</v>
      </c>
      <c r="B461" t="s">
        <v>106</v>
      </c>
      <c r="C461" t="s">
        <v>72</v>
      </c>
      <c r="D461" s="107">
        <v>45260</v>
      </c>
      <c r="E461" t="s">
        <v>5111</v>
      </c>
      <c r="F461" t="s">
        <v>5112</v>
      </c>
      <c r="G461" t="s">
        <v>3979</v>
      </c>
      <c r="H461" t="s">
        <v>5113</v>
      </c>
    </row>
    <row r="462" spans="1:8" x14ac:dyDescent="0.3">
      <c r="A462">
        <v>128</v>
      </c>
      <c r="B462" t="s">
        <v>109</v>
      </c>
      <c r="C462" t="s">
        <v>72</v>
      </c>
      <c r="D462" s="107">
        <v>45260</v>
      </c>
      <c r="E462" t="s">
        <v>5114</v>
      </c>
      <c r="F462" t="s">
        <v>5115</v>
      </c>
      <c r="G462" t="s">
        <v>3979</v>
      </c>
      <c r="H462" t="s">
        <v>5116</v>
      </c>
    </row>
    <row r="463" spans="1:8" x14ac:dyDescent="0.3">
      <c r="A463">
        <v>172</v>
      </c>
      <c r="B463" t="s">
        <v>131</v>
      </c>
      <c r="C463" t="s">
        <v>101</v>
      </c>
      <c r="D463" s="107">
        <v>45260</v>
      </c>
      <c r="E463" t="s">
        <v>5117</v>
      </c>
      <c r="F463" t="s">
        <v>5118</v>
      </c>
      <c r="G463" t="s">
        <v>3985</v>
      </c>
      <c r="H463" t="s">
        <v>5119</v>
      </c>
    </row>
    <row r="464" spans="1:8" x14ac:dyDescent="0.3">
      <c r="A464">
        <v>208</v>
      </c>
      <c r="B464" t="s">
        <v>149</v>
      </c>
      <c r="C464" t="s">
        <v>98</v>
      </c>
      <c r="D464" s="107">
        <v>45260</v>
      </c>
      <c r="E464" t="s">
        <v>3641</v>
      </c>
      <c r="F464" t="s">
        <v>5120</v>
      </c>
      <c r="G464" t="s">
        <v>4259</v>
      </c>
      <c r="H464" t="s">
        <v>5121</v>
      </c>
    </row>
    <row r="465" spans="1:8" x14ac:dyDescent="0.3">
      <c r="A465">
        <v>214</v>
      </c>
      <c r="B465" t="s">
        <v>152</v>
      </c>
      <c r="C465" t="s">
        <v>98</v>
      </c>
      <c r="D465" s="107">
        <v>45260</v>
      </c>
      <c r="E465" t="s">
        <v>3642</v>
      </c>
      <c r="F465" t="s">
        <v>5122</v>
      </c>
      <c r="G465" t="s">
        <v>4259</v>
      </c>
      <c r="H465" t="s">
        <v>5123</v>
      </c>
    </row>
    <row r="466" spans="1:8" x14ac:dyDescent="0.3">
      <c r="A466">
        <v>217</v>
      </c>
      <c r="B466" t="s">
        <v>156</v>
      </c>
      <c r="C466" t="s">
        <v>98</v>
      </c>
      <c r="D466" s="107">
        <v>45260</v>
      </c>
      <c r="E466" t="s">
        <v>3643</v>
      </c>
      <c r="F466" t="s">
        <v>5124</v>
      </c>
      <c r="G466" t="s">
        <v>4259</v>
      </c>
      <c r="H466" t="s">
        <v>5125</v>
      </c>
    </row>
    <row r="467" spans="1:8" x14ac:dyDescent="0.3">
      <c r="A467">
        <v>218</v>
      </c>
      <c r="B467" t="s">
        <v>157</v>
      </c>
      <c r="C467" t="s">
        <v>98</v>
      </c>
      <c r="D467" s="107">
        <v>45260</v>
      </c>
      <c r="E467" t="s">
        <v>3644</v>
      </c>
      <c r="F467" t="s">
        <v>5126</v>
      </c>
      <c r="G467" t="s">
        <v>4259</v>
      </c>
      <c r="H467" t="s">
        <v>5127</v>
      </c>
    </row>
    <row r="468" spans="1:8" x14ac:dyDescent="0.3">
      <c r="A468">
        <v>225</v>
      </c>
      <c r="B468" t="s">
        <v>165</v>
      </c>
      <c r="C468" t="s">
        <v>98</v>
      </c>
      <c r="D468" s="107">
        <v>45260</v>
      </c>
      <c r="E468" t="s">
        <v>3645</v>
      </c>
      <c r="F468" t="s">
        <v>5128</v>
      </c>
      <c r="G468" t="s">
        <v>4266</v>
      </c>
      <c r="H468" t="s">
        <v>5129</v>
      </c>
    </row>
    <row r="469" spans="1:8" x14ac:dyDescent="0.3">
      <c r="A469">
        <v>239</v>
      </c>
      <c r="B469" t="s">
        <v>1243</v>
      </c>
      <c r="C469" t="s">
        <v>33</v>
      </c>
      <c r="D469" s="107">
        <v>45260</v>
      </c>
      <c r="E469" t="s">
        <v>5130</v>
      </c>
      <c r="F469" t="s">
        <v>5131</v>
      </c>
      <c r="G469" t="s">
        <v>4305</v>
      </c>
      <c r="H469" t="s">
        <v>5132</v>
      </c>
    </row>
    <row r="470" spans="1:8" x14ac:dyDescent="0.3">
      <c r="A470">
        <v>241</v>
      </c>
      <c r="B470" t="s">
        <v>181</v>
      </c>
      <c r="C470" t="s">
        <v>33</v>
      </c>
      <c r="D470" s="107">
        <v>45260</v>
      </c>
      <c r="E470" t="s">
        <v>5133</v>
      </c>
      <c r="F470" t="s">
        <v>5134</v>
      </c>
      <c r="G470" t="s">
        <v>4305</v>
      </c>
      <c r="H470" t="s">
        <v>5080</v>
      </c>
    </row>
    <row r="471" spans="1:8" x14ac:dyDescent="0.3">
      <c r="A471">
        <v>434</v>
      </c>
      <c r="B471" t="s">
        <v>411</v>
      </c>
      <c r="C471" t="s">
        <v>98</v>
      </c>
      <c r="D471" s="107">
        <v>45260</v>
      </c>
      <c r="E471" t="s">
        <v>3646</v>
      </c>
      <c r="F471" t="s">
        <v>5135</v>
      </c>
      <c r="G471" t="s">
        <v>4259</v>
      </c>
      <c r="H471" t="s">
        <v>5136</v>
      </c>
    </row>
    <row r="472" spans="1:8" x14ac:dyDescent="0.3">
      <c r="A472">
        <v>436</v>
      </c>
      <c r="B472" t="s">
        <v>130</v>
      </c>
      <c r="C472" t="s">
        <v>101</v>
      </c>
      <c r="D472" s="107">
        <v>45260</v>
      </c>
      <c r="E472" t="s">
        <v>3647</v>
      </c>
      <c r="F472" t="s">
        <v>5137</v>
      </c>
      <c r="G472" t="s">
        <v>5051</v>
      </c>
      <c r="H472" t="s">
        <v>5138</v>
      </c>
    </row>
    <row r="473" spans="1:8" x14ac:dyDescent="0.3">
      <c r="A473">
        <v>77</v>
      </c>
      <c r="B473" t="s">
        <v>65</v>
      </c>
      <c r="C473" t="s">
        <v>66</v>
      </c>
      <c r="D473" s="107">
        <v>45291</v>
      </c>
      <c r="E473" t="s">
        <v>3233</v>
      </c>
      <c r="F473" t="s">
        <v>5139</v>
      </c>
      <c r="G473" t="s">
        <v>5045</v>
      </c>
    </row>
    <row r="474" spans="1:8" x14ac:dyDescent="0.3">
      <c r="A474">
        <v>121</v>
      </c>
      <c r="B474" t="s">
        <v>102</v>
      </c>
      <c r="C474" t="s">
        <v>28</v>
      </c>
      <c r="D474" s="107">
        <v>45291</v>
      </c>
      <c r="E474" t="s">
        <v>2842</v>
      </c>
      <c r="F474" t="s">
        <v>5140</v>
      </c>
      <c r="G474" t="s">
        <v>3975</v>
      </c>
      <c r="H474" t="s">
        <v>5141</v>
      </c>
    </row>
    <row r="475" spans="1:8" x14ac:dyDescent="0.3">
      <c r="A475">
        <v>122</v>
      </c>
      <c r="B475" t="s">
        <v>104</v>
      </c>
      <c r="C475" t="s">
        <v>101</v>
      </c>
      <c r="D475" s="107">
        <v>45291</v>
      </c>
      <c r="E475" t="s">
        <v>2844</v>
      </c>
      <c r="F475" t="s">
        <v>5142</v>
      </c>
      <c r="G475" t="s">
        <v>5051</v>
      </c>
      <c r="H475" t="s">
        <v>5143</v>
      </c>
    </row>
    <row r="476" spans="1:8" x14ac:dyDescent="0.3">
      <c r="A476">
        <v>124</v>
      </c>
      <c r="B476" t="s">
        <v>105</v>
      </c>
      <c r="C476" t="s">
        <v>72</v>
      </c>
      <c r="D476" s="107">
        <v>45291</v>
      </c>
      <c r="E476" t="s">
        <v>2847</v>
      </c>
      <c r="F476" t="s">
        <v>5144</v>
      </c>
      <c r="G476" t="s">
        <v>3979</v>
      </c>
      <c r="H476" t="s">
        <v>5145</v>
      </c>
    </row>
    <row r="477" spans="1:8" x14ac:dyDescent="0.3">
      <c r="A477">
        <v>125</v>
      </c>
      <c r="B477" t="s">
        <v>106</v>
      </c>
      <c r="C477" t="s">
        <v>72</v>
      </c>
      <c r="D477" s="107">
        <v>45291</v>
      </c>
      <c r="E477" t="s">
        <v>2850</v>
      </c>
      <c r="F477" t="s">
        <v>5146</v>
      </c>
      <c r="G477" t="s">
        <v>3979</v>
      </c>
      <c r="H477" t="s">
        <v>5147</v>
      </c>
    </row>
    <row r="478" spans="1:8" x14ac:dyDescent="0.3">
      <c r="A478">
        <v>128</v>
      </c>
      <c r="B478" t="s">
        <v>109</v>
      </c>
      <c r="C478" t="s">
        <v>72</v>
      </c>
      <c r="D478" s="107">
        <v>45291</v>
      </c>
      <c r="E478" t="s">
        <v>2859</v>
      </c>
      <c r="F478" t="s">
        <v>5148</v>
      </c>
      <c r="G478" t="s">
        <v>3979</v>
      </c>
      <c r="H478" t="s">
        <v>5149</v>
      </c>
    </row>
    <row r="479" spans="1:8" x14ac:dyDescent="0.3">
      <c r="A479">
        <v>172</v>
      </c>
      <c r="B479" t="s">
        <v>131</v>
      </c>
      <c r="C479" t="s">
        <v>101</v>
      </c>
      <c r="D479" s="107">
        <v>45291</v>
      </c>
      <c r="E479" t="s">
        <v>2880</v>
      </c>
      <c r="F479" t="s">
        <v>5150</v>
      </c>
      <c r="G479" t="s">
        <v>3985</v>
      </c>
      <c r="H479" t="s">
        <v>5151</v>
      </c>
    </row>
    <row r="480" spans="1:8" x14ac:dyDescent="0.3">
      <c r="A480">
        <v>208</v>
      </c>
      <c r="B480" t="s">
        <v>149</v>
      </c>
      <c r="C480" t="s">
        <v>98</v>
      </c>
      <c r="D480" s="107">
        <v>45291</v>
      </c>
      <c r="E480" t="s">
        <v>2902</v>
      </c>
      <c r="F480" t="s">
        <v>5152</v>
      </c>
      <c r="G480" t="s">
        <v>4259</v>
      </c>
      <c r="H480" t="s">
        <v>5153</v>
      </c>
    </row>
    <row r="481" spans="1:8" x14ac:dyDescent="0.3">
      <c r="A481">
        <v>214</v>
      </c>
      <c r="B481" t="s">
        <v>152</v>
      </c>
      <c r="C481" t="s">
        <v>98</v>
      </c>
      <c r="D481" s="107">
        <v>45291</v>
      </c>
      <c r="E481" t="s">
        <v>2905</v>
      </c>
      <c r="F481" t="s">
        <v>5154</v>
      </c>
      <c r="G481" t="s">
        <v>4259</v>
      </c>
      <c r="H481" t="s">
        <v>5155</v>
      </c>
    </row>
    <row r="482" spans="1:8" x14ac:dyDescent="0.3">
      <c r="A482">
        <v>217</v>
      </c>
      <c r="B482" t="s">
        <v>156</v>
      </c>
      <c r="C482" t="s">
        <v>98</v>
      </c>
      <c r="D482" s="107">
        <v>45291</v>
      </c>
      <c r="E482" t="s">
        <v>2909</v>
      </c>
      <c r="F482" t="s">
        <v>5156</v>
      </c>
      <c r="G482" t="s">
        <v>4259</v>
      </c>
      <c r="H482" t="s">
        <v>5157</v>
      </c>
    </row>
    <row r="483" spans="1:8" x14ac:dyDescent="0.3">
      <c r="A483">
        <v>218</v>
      </c>
      <c r="B483" t="s">
        <v>157</v>
      </c>
      <c r="C483" t="s">
        <v>98</v>
      </c>
      <c r="D483" s="107">
        <v>45291</v>
      </c>
      <c r="E483" t="s">
        <v>2911</v>
      </c>
      <c r="F483" t="s">
        <v>5158</v>
      </c>
      <c r="G483" t="s">
        <v>4259</v>
      </c>
      <c r="H483" t="s">
        <v>5159</v>
      </c>
    </row>
    <row r="484" spans="1:8" x14ac:dyDescent="0.3">
      <c r="A484">
        <v>225</v>
      </c>
      <c r="B484" t="s">
        <v>165</v>
      </c>
      <c r="C484" t="s">
        <v>98</v>
      </c>
      <c r="D484" s="107">
        <v>45291</v>
      </c>
      <c r="E484" t="s">
        <v>2921</v>
      </c>
      <c r="F484" t="s">
        <v>5160</v>
      </c>
      <c r="G484" t="s">
        <v>4266</v>
      </c>
      <c r="H484" t="s">
        <v>5161</v>
      </c>
    </row>
    <row r="485" spans="1:8" x14ac:dyDescent="0.3">
      <c r="A485">
        <v>239</v>
      </c>
      <c r="B485" t="s">
        <v>1243</v>
      </c>
      <c r="C485" t="s">
        <v>33</v>
      </c>
      <c r="D485" s="107">
        <v>45291</v>
      </c>
      <c r="E485" t="s">
        <v>2935</v>
      </c>
      <c r="F485" t="s">
        <v>5162</v>
      </c>
      <c r="G485" t="s">
        <v>4305</v>
      </c>
      <c r="H485" t="s">
        <v>5163</v>
      </c>
    </row>
    <row r="486" spans="1:8" x14ac:dyDescent="0.3">
      <c r="A486">
        <v>241</v>
      </c>
      <c r="B486" t="s">
        <v>181</v>
      </c>
      <c r="C486" t="s">
        <v>33</v>
      </c>
      <c r="D486" s="107">
        <v>45291</v>
      </c>
      <c r="E486" t="s">
        <v>2939</v>
      </c>
      <c r="F486" t="s">
        <v>5164</v>
      </c>
      <c r="G486" t="s">
        <v>4305</v>
      </c>
      <c r="H486" t="s">
        <v>5080</v>
      </c>
    </row>
    <row r="487" spans="1:8" x14ac:dyDescent="0.3">
      <c r="A487">
        <v>434</v>
      </c>
      <c r="B487" t="s">
        <v>411</v>
      </c>
      <c r="C487" t="s">
        <v>98</v>
      </c>
      <c r="D487" s="107">
        <v>45291</v>
      </c>
      <c r="E487" t="s">
        <v>3164</v>
      </c>
      <c r="F487" t="s">
        <v>5165</v>
      </c>
      <c r="G487" t="s">
        <v>4259</v>
      </c>
      <c r="H487" t="s">
        <v>5166</v>
      </c>
    </row>
    <row r="488" spans="1:8" x14ac:dyDescent="0.3">
      <c r="A488">
        <v>436</v>
      </c>
      <c r="B488" t="s">
        <v>130</v>
      </c>
      <c r="C488" t="s">
        <v>101</v>
      </c>
      <c r="D488" s="107">
        <v>45291</v>
      </c>
      <c r="E488" t="s">
        <v>3167</v>
      </c>
      <c r="F488" t="s">
        <v>5167</v>
      </c>
      <c r="G488" t="s">
        <v>5051</v>
      </c>
      <c r="H488" t="s">
        <v>5168</v>
      </c>
    </row>
    <row r="489" spans="1:8" x14ac:dyDescent="0.3">
      <c r="A489">
        <v>68</v>
      </c>
      <c r="B489" t="s">
        <v>57</v>
      </c>
      <c r="C489" t="s">
        <v>58</v>
      </c>
      <c r="D489" s="107">
        <v>45291</v>
      </c>
      <c r="E489" t="s">
        <v>3224</v>
      </c>
      <c r="F489" t="s">
        <v>5169</v>
      </c>
      <c r="G489" t="s">
        <v>4017</v>
      </c>
      <c r="H489" t="s">
        <v>5170</v>
      </c>
    </row>
    <row r="490" spans="1:8" x14ac:dyDescent="0.3">
      <c r="A490">
        <v>73</v>
      </c>
      <c r="B490" t="s">
        <v>61</v>
      </c>
      <c r="C490" t="s">
        <v>28</v>
      </c>
      <c r="D490" s="107">
        <v>45291</v>
      </c>
      <c r="E490" t="s">
        <v>3228</v>
      </c>
      <c r="F490" t="s">
        <v>5171</v>
      </c>
      <c r="G490" t="s">
        <v>4205</v>
      </c>
      <c r="H490" t="s">
        <v>5172</v>
      </c>
    </row>
    <row r="491" spans="1:8" x14ac:dyDescent="0.3">
      <c r="A491">
        <v>74</v>
      </c>
      <c r="B491" t="s">
        <v>64</v>
      </c>
      <c r="C491" t="s">
        <v>28</v>
      </c>
      <c r="D491" s="107">
        <v>45291</v>
      </c>
      <c r="E491" t="s">
        <v>3230</v>
      </c>
      <c r="F491" t="s">
        <v>5173</v>
      </c>
      <c r="G491" t="s">
        <v>4205</v>
      </c>
      <c r="H491" t="s">
        <v>5174</v>
      </c>
    </row>
    <row r="492" spans="1:8" x14ac:dyDescent="0.3">
      <c r="A492">
        <v>86</v>
      </c>
      <c r="B492" t="s">
        <v>75</v>
      </c>
      <c r="C492" t="s">
        <v>72</v>
      </c>
      <c r="D492" s="107">
        <v>45291</v>
      </c>
      <c r="E492" t="s">
        <v>3239</v>
      </c>
      <c r="F492" t="s">
        <v>5175</v>
      </c>
      <c r="G492" t="s">
        <v>3979</v>
      </c>
      <c r="H492" t="s">
        <v>5176</v>
      </c>
    </row>
    <row r="493" spans="1:8" x14ac:dyDescent="0.3">
      <c r="A493">
        <v>95</v>
      </c>
      <c r="B493" t="s">
        <v>83</v>
      </c>
      <c r="C493" t="s">
        <v>72</v>
      </c>
      <c r="D493" s="107">
        <v>45291</v>
      </c>
      <c r="E493" t="s">
        <v>3254</v>
      </c>
      <c r="F493" t="s">
        <v>5177</v>
      </c>
      <c r="G493" t="s">
        <v>4226</v>
      </c>
    </row>
    <row r="494" spans="1:8" x14ac:dyDescent="0.3">
      <c r="A494">
        <v>143</v>
      </c>
      <c r="B494" t="s">
        <v>926</v>
      </c>
      <c r="C494" t="s">
        <v>85</v>
      </c>
      <c r="D494" s="107">
        <v>45291</v>
      </c>
      <c r="E494" t="s">
        <v>2862</v>
      </c>
      <c r="F494" t="s">
        <v>5178</v>
      </c>
      <c r="G494" t="s">
        <v>4077</v>
      </c>
      <c r="H494" t="s">
        <v>5179</v>
      </c>
    </row>
    <row r="495" spans="1:8" x14ac:dyDescent="0.3">
      <c r="A495">
        <v>145</v>
      </c>
      <c r="B495" t="s">
        <v>118</v>
      </c>
      <c r="C495" t="s">
        <v>119</v>
      </c>
      <c r="D495" s="107">
        <v>45291</v>
      </c>
      <c r="E495" t="s">
        <v>2866</v>
      </c>
      <c r="F495" t="s">
        <v>5180</v>
      </c>
      <c r="G495" t="s">
        <v>4619</v>
      </c>
      <c r="H495" t="s">
        <v>5181</v>
      </c>
    </row>
    <row r="496" spans="1:8" x14ac:dyDescent="0.3">
      <c r="A496">
        <v>146</v>
      </c>
      <c r="B496" t="s">
        <v>120</v>
      </c>
      <c r="C496" t="s">
        <v>85</v>
      </c>
      <c r="D496" s="107">
        <v>45291</v>
      </c>
      <c r="E496" t="s">
        <v>2868</v>
      </c>
      <c r="F496" t="s">
        <v>5182</v>
      </c>
      <c r="G496" t="s">
        <v>4619</v>
      </c>
      <c r="H496" t="s">
        <v>5183</v>
      </c>
    </row>
    <row r="497" spans="1:8" x14ac:dyDescent="0.3">
      <c r="A497">
        <v>148</v>
      </c>
      <c r="B497" t="s">
        <v>123</v>
      </c>
      <c r="C497" t="s">
        <v>119</v>
      </c>
      <c r="D497" s="107">
        <v>45291</v>
      </c>
      <c r="E497" t="s">
        <v>2871</v>
      </c>
      <c r="F497" t="s">
        <v>5184</v>
      </c>
      <c r="G497" t="s">
        <v>4080</v>
      </c>
    </row>
    <row r="498" spans="1:8" x14ac:dyDescent="0.3">
      <c r="A498">
        <v>159</v>
      </c>
      <c r="B498" t="s">
        <v>93</v>
      </c>
      <c r="C498" t="s">
        <v>127</v>
      </c>
      <c r="D498" s="107">
        <v>45291</v>
      </c>
      <c r="E498" t="s">
        <v>2875</v>
      </c>
      <c r="F498" t="s">
        <v>5185</v>
      </c>
      <c r="G498" t="s">
        <v>4118</v>
      </c>
      <c r="H498" t="s">
        <v>5186</v>
      </c>
    </row>
    <row r="499" spans="1:8" x14ac:dyDescent="0.3">
      <c r="A499">
        <v>167</v>
      </c>
      <c r="B499" t="s">
        <v>129</v>
      </c>
      <c r="C499" t="s">
        <v>28</v>
      </c>
      <c r="D499" s="107">
        <v>45291</v>
      </c>
      <c r="E499" t="s">
        <v>2877</v>
      </c>
      <c r="F499" t="s">
        <v>5187</v>
      </c>
      <c r="G499" t="s">
        <v>4087</v>
      </c>
      <c r="H499" t="s">
        <v>5188</v>
      </c>
    </row>
    <row r="500" spans="1:8" x14ac:dyDescent="0.3">
      <c r="A500">
        <v>193</v>
      </c>
      <c r="B500" t="s">
        <v>980</v>
      </c>
      <c r="C500" t="s">
        <v>53</v>
      </c>
      <c r="D500" s="107">
        <v>45291</v>
      </c>
      <c r="E500" t="s">
        <v>2882</v>
      </c>
      <c r="F500" t="s">
        <v>5189</v>
      </c>
      <c r="G500" t="s">
        <v>4568</v>
      </c>
    </row>
    <row r="501" spans="1:8" x14ac:dyDescent="0.3">
      <c r="A501">
        <v>199</v>
      </c>
      <c r="B501" t="s">
        <v>140</v>
      </c>
      <c r="C501" t="s">
        <v>28</v>
      </c>
      <c r="D501" s="107">
        <v>45291</v>
      </c>
      <c r="E501" t="s">
        <v>2886</v>
      </c>
      <c r="F501" t="s">
        <v>5190</v>
      </c>
      <c r="G501" t="s">
        <v>4275</v>
      </c>
      <c r="H501" t="s">
        <v>5191</v>
      </c>
    </row>
    <row r="502" spans="1:8" x14ac:dyDescent="0.3">
      <c r="A502">
        <v>203</v>
      </c>
      <c r="B502" t="s">
        <v>144</v>
      </c>
      <c r="C502" t="s">
        <v>94</v>
      </c>
      <c r="D502" s="107">
        <v>45291</v>
      </c>
      <c r="E502" t="s">
        <v>2892</v>
      </c>
      <c r="F502" t="s">
        <v>5192</v>
      </c>
      <c r="G502" t="s">
        <v>4574</v>
      </c>
      <c r="H502" t="s">
        <v>5193</v>
      </c>
    </row>
    <row r="503" spans="1:8" x14ac:dyDescent="0.3">
      <c r="A503">
        <v>204</v>
      </c>
      <c r="B503" t="s">
        <v>145</v>
      </c>
      <c r="C503" t="s">
        <v>94</v>
      </c>
      <c r="D503" s="107">
        <v>45291</v>
      </c>
      <c r="E503" t="s">
        <v>2894</v>
      </c>
      <c r="F503" t="s">
        <v>5194</v>
      </c>
      <c r="G503" t="s">
        <v>4574</v>
      </c>
      <c r="H503" t="s">
        <v>5195</v>
      </c>
    </row>
    <row r="504" spans="1:8" x14ac:dyDescent="0.3">
      <c r="A504">
        <v>205</v>
      </c>
      <c r="B504" t="s">
        <v>146</v>
      </c>
      <c r="C504" t="s">
        <v>94</v>
      </c>
      <c r="D504" s="107">
        <v>45291</v>
      </c>
      <c r="E504" t="s">
        <v>2896</v>
      </c>
      <c r="F504" t="s">
        <v>5196</v>
      </c>
      <c r="G504" t="s">
        <v>4574</v>
      </c>
      <c r="H504" t="s">
        <v>5197</v>
      </c>
    </row>
    <row r="505" spans="1:8" x14ac:dyDescent="0.3">
      <c r="A505">
        <v>207</v>
      </c>
      <c r="B505" t="s">
        <v>148</v>
      </c>
      <c r="C505" t="s">
        <v>94</v>
      </c>
      <c r="D505" s="107">
        <v>45291</v>
      </c>
      <c r="E505" t="s">
        <v>2900</v>
      </c>
      <c r="F505" t="s">
        <v>5198</v>
      </c>
      <c r="G505" t="s">
        <v>4574</v>
      </c>
      <c r="H505" t="s">
        <v>5199</v>
      </c>
    </row>
    <row r="506" spans="1:8" x14ac:dyDescent="0.3">
      <c r="A506">
        <v>215</v>
      </c>
      <c r="B506" t="s">
        <v>154</v>
      </c>
      <c r="C506" t="s">
        <v>98</v>
      </c>
      <c r="D506" s="107">
        <v>45291</v>
      </c>
      <c r="E506" t="s">
        <v>1086</v>
      </c>
      <c r="F506" t="s">
        <v>5200</v>
      </c>
      <c r="G506" t="s">
        <v>4259</v>
      </c>
      <c r="H506" t="s">
        <v>5201</v>
      </c>
    </row>
    <row r="507" spans="1:8" x14ac:dyDescent="0.3">
      <c r="A507">
        <v>219</v>
      </c>
      <c r="B507" t="s">
        <v>159</v>
      </c>
      <c r="C507" t="s">
        <v>98</v>
      </c>
      <c r="D507" s="107">
        <v>45291</v>
      </c>
      <c r="E507" t="s">
        <v>2913</v>
      </c>
      <c r="F507" t="s">
        <v>5202</v>
      </c>
      <c r="G507" t="s">
        <v>4259</v>
      </c>
      <c r="H507" t="s">
        <v>5203</v>
      </c>
    </row>
    <row r="508" spans="1:8" x14ac:dyDescent="0.3">
      <c r="A508">
        <v>220</v>
      </c>
      <c r="B508" t="s">
        <v>160</v>
      </c>
      <c r="C508" t="s">
        <v>98</v>
      </c>
      <c r="D508" s="107">
        <v>45291</v>
      </c>
      <c r="E508" t="s">
        <v>1148</v>
      </c>
      <c r="F508" t="s">
        <v>5204</v>
      </c>
      <c r="G508" t="s">
        <v>4259</v>
      </c>
      <c r="H508" t="s">
        <v>5205</v>
      </c>
    </row>
    <row r="509" spans="1:8" x14ac:dyDescent="0.3">
      <c r="A509">
        <v>230</v>
      </c>
      <c r="B509" t="s">
        <v>170</v>
      </c>
      <c r="C509" t="s">
        <v>98</v>
      </c>
      <c r="D509" s="107">
        <v>45291</v>
      </c>
      <c r="E509" t="s">
        <v>1206</v>
      </c>
      <c r="F509" t="s">
        <v>5206</v>
      </c>
      <c r="G509" t="s">
        <v>4393</v>
      </c>
      <c r="H509" t="s">
        <v>5207</v>
      </c>
    </row>
    <row r="510" spans="1:8" x14ac:dyDescent="0.3">
      <c r="A510">
        <v>231</v>
      </c>
      <c r="B510" t="s">
        <v>171</v>
      </c>
      <c r="C510" t="s">
        <v>98</v>
      </c>
      <c r="D510" s="107">
        <v>45291</v>
      </c>
      <c r="E510" t="s">
        <v>1209</v>
      </c>
      <c r="F510" t="s">
        <v>5208</v>
      </c>
      <c r="G510" t="s">
        <v>4393</v>
      </c>
      <c r="H510" t="s">
        <v>5209</v>
      </c>
    </row>
    <row r="511" spans="1:8" x14ac:dyDescent="0.3">
      <c r="A511">
        <v>232</v>
      </c>
      <c r="B511" t="s">
        <v>172</v>
      </c>
      <c r="C511" t="s">
        <v>98</v>
      </c>
      <c r="D511" s="107">
        <v>45291</v>
      </c>
      <c r="E511" t="s">
        <v>1212</v>
      </c>
      <c r="F511" t="s">
        <v>5210</v>
      </c>
      <c r="G511" t="s">
        <v>4393</v>
      </c>
      <c r="H511" t="s">
        <v>5211</v>
      </c>
    </row>
    <row r="512" spans="1:8" x14ac:dyDescent="0.3">
      <c r="A512">
        <v>245</v>
      </c>
      <c r="B512" t="s">
        <v>1287</v>
      </c>
      <c r="C512" t="s">
        <v>186</v>
      </c>
      <c r="D512" s="107">
        <v>45291</v>
      </c>
      <c r="E512" t="s">
        <v>2942</v>
      </c>
      <c r="F512" t="s">
        <v>5212</v>
      </c>
      <c r="G512" t="s">
        <v>4602</v>
      </c>
      <c r="H512" t="s">
        <v>5213</v>
      </c>
    </row>
    <row r="513" spans="1:8" x14ac:dyDescent="0.3">
      <c r="A513">
        <v>246</v>
      </c>
      <c r="B513" t="s">
        <v>189</v>
      </c>
      <c r="C513" t="s">
        <v>188</v>
      </c>
      <c r="D513" s="107">
        <v>45291</v>
      </c>
      <c r="E513" t="s">
        <v>2944</v>
      </c>
      <c r="F513" t="s">
        <v>5214</v>
      </c>
      <c r="G513" t="s">
        <v>5215</v>
      </c>
      <c r="H513" t="s">
        <v>5216</v>
      </c>
    </row>
    <row r="514" spans="1:8" x14ac:dyDescent="0.3">
      <c r="A514">
        <v>252</v>
      </c>
      <c r="B514" t="s">
        <v>1295</v>
      </c>
      <c r="C514" t="s">
        <v>186</v>
      </c>
      <c r="D514" s="107">
        <v>45291</v>
      </c>
      <c r="E514" t="s">
        <v>2948</v>
      </c>
      <c r="F514" t="s">
        <v>5217</v>
      </c>
      <c r="G514" t="s">
        <v>4602</v>
      </c>
      <c r="H514" t="s">
        <v>5218</v>
      </c>
    </row>
    <row r="515" spans="1:8" x14ac:dyDescent="0.3">
      <c r="A515">
        <v>256</v>
      </c>
      <c r="B515" t="s">
        <v>201</v>
      </c>
      <c r="C515" t="s">
        <v>127</v>
      </c>
      <c r="D515" s="107">
        <v>45291</v>
      </c>
      <c r="E515" t="s">
        <v>2954</v>
      </c>
      <c r="F515" t="s">
        <v>5219</v>
      </c>
      <c r="G515" t="s">
        <v>4609</v>
      </c>
    </row>
    <row r="516" spans="1:8" x14ac:dyDescent="0.3">
      <c r="A516">
        <v>260</v>
      </c>
      <c r="B516" t="s">
        <v>204</v>
      </c>
      <c r="C516" t="s">
        <v>205</v>
      </c>
      <c r="D516" s="107">
        <v>45291</v>
      </c>
      <c r="E516" t="s">
        <v>2957</v>
      </c>
      <c r="F516" t="s">
        <v>5220</v>
      </c>
      <c r="G516" t="s">
        <v>4613</v>
      </c>
      <c r="H516" t="s">
        <v>5221</v>
      </c>
    </row>
    <row r="517" spans="1:8" x14ac:dyDescent="0.3">
      <c r="A517">
        <v>261</v>
      </c>
      <c r="B517" t="s">
        <v>206</v>
      </c>
      <c r="C517" t="s">
        <v>53</v>
      </c>
      <c r="D517" s="107">
        <v>45291</v>
      </c>
      <c r="E517" t="s">
        <v>2959</v>
      </c>
      <c r="F517" t="s">
        <v>5222</v>
      </c>
      <c r="G517" t="s">
        <v>4568</v>
      </c>
      <c r="H517" t="s">
        <v>5223</v>
      </c>
    </row>
    <row r="518" spans="1:8" x14ac:dyDescent="0.3">
      <c r="A518">
        <v>262</v>
      </c>
      <c r="B518" t="s">
        <v>208</v>
      </c>
      <c r="C518" t="s">
        <v>46</v>
      </c>
      <c r="D518" s="107">
        <v>45291</v>
      </c>
      <c r="E518" t="s">
        <v>2961</v>
      </c>
      <c r="F518" t="s">
        <v>5224</v>
      </c>
      <c r="G518" t="s">
        <v>4405</v>
      </c>
      <c r="H518" t="s">
        <v>5225</v>
      </c>
    </row>
    <row r="519" spans="1:8" x14ac:dyDescent="0.3">
      <c r="A519">
        <v>268</v>
      </c>
      <c r="B519" t="s">
        <v>1325</v>
      </c>
      <c r="C519" t="s">
        <v>216</v>
      </c>
      <c r="D519" s="107">
        <v>45291</v>
      </c>
      <c r="E519" t="s">
        <v>2969</v>
      </c>
      <c r="F519" t="s">
        <v>5226</v>
      </c>
      <c r="G519" t="s">
        <v>4619</v>
      </c>
    </row>
    <row r="520" spans="1:8" x14ac:dyDescent="0.3">
      <c r="A520">
        <v>269</v>
      </c>
      <c r="B520" t="s">
        <v>1328</v>
      </c>
      <c r="C520" t="s">
        <v>216</v>
      </c>
      <c r="D520" s="107">
        <v>45291</v>
      </c>
      <c r="E520" t="s">
        <v>2971</v>
      </c>
      <c r="F520" t="s">
        <v>5227</v>
      </c>
      <c r="G520" t="s">
        <v>4622</v>
      </c>
    </row>
    <row r="521" spans="1:8" x14ac:dyDescent="0.3">
      <c r="A521">
        <v>270</v>
      </c>
      <c r="B521" t="s">
        <v>1331</v>
      </c>
      <c r="C521" t="s">
        <v>216</v>
      </c>
      <c r="D521" s="107">
        <v>45291</v>
      </c>
      <c r="E521" t="s">
        <v>2973</v>
      </c>
      <c r="F521" t="s">
        <v>5228</v>
      </c>
      <c r="G521" t="s">
        <v>4622</v>
      </c>
    </row>
    <row r="522" spans="1:8" x14ac:dyDescent="0.3">
      <c r="A522">
        <v>271</v>
      </c>
      <c r="B522" t="s">
        <v>1334</v>
      </c>
      <c r="C522" t="s">
        <v>216</v>
      </c>
      <c r="D522" s="107">
        <v>45291</v>
      </c>
      <c r="E522" t="s">
        <v>2975</v>
      </c>
      <c r="F522" t="s">
        <v>5229</v>
      </c>
      <c r="G522" t="s">
        <v>4619</v>
      </c>
    </row>
    <row r="523" spans="1:8" x14ac:dyDescent="0.3">
      <c r="A523">
        <v>273</v>
      </c>
      <c r="B523" t="s">
        <v>221</v>
      </c>
      <c r="C523" t="s">
        <v>222</v>
      </c>
      <c r="D523" s="107">
        <v>45291</v>
      </c>
      <c r="E523" t="s">
        <v>2978</v>
      </c>
      <c r="F523" t="s">
        <v>5230</v>
      </c>
      <c r="G523" t="s">
        <v>4748</v>
      </c>
    </row>
    <row r="524" spans="1:8" x14ac:dyDescent="0.3">
      <c r="A524">
        <v>274</v>
      </c>
      <c r="B524" t="s">
        <v>223</v>
      </c>
      <c r="C524" t="s">
        <v>205</v>
      </c>
      <c r="D524" s="107">
        <v>45291</v>
      </c>
      <c r="E524" t="s">
        <v>2981</v>
      </c>
      <c r="F524" t="s">
        <v>5231</v>
      </c>
      <c r="G524" t="s">
        <v>4613</v>
      </c>
      <c r="H524" t="s">
        <v>5232</v>
      </c>
    </row>
    <row r="525" spans="1:8" x14ac:dyDescent="0.3">
      <c r="A525">
        <v>276</v>
      </c>
      <c r="B525" t="s">
        <v>226</v>
      </c>
      <c r="C525" t="s">
        <v>227</v>
      </c>
      <c r="D525" s="107">
        <v>45291</v>
      </c>
      <c r="E525" t="s">
        <v>2983</v>
      </c>
      <c r="F525" t="s">
        <v>5233</v>
      </c>
      <c r="G525" t="s">
        <v>4635</v>
      </c>
    </row>
    <row r="526" spans="1:8" x14ac:dyDescent="0.3">
      <c r="A526">
        <v>277</v>
      </c>
      <c r="B526" t="s">
        <v>1369</v>
      </c>
      <c r="C526" t="s">
        <v>227</v>
      </c>
      <c r="D526" s="107">
        <v>45291</v>
      </c>
      <c r="E526" t="s">
        <v>2985</v>
      </c>
      <c r="F526" t="s">
        <v>5234</v>
      </c>
      <c r="G526" t="s">
        <v>4635</v>
      </c>
    </row>
    <row r="527" spans="1:8" x14ac:dyDescent="0.3">
      <c r="A527">
        <v>278</v>
      </c>
      <c r="B527" t="s">
        <v>1371</v>
      </c>
      <c r="C527" t="s">
        <v>227</v>
      </c>
      <c r="D527" s="107">
        <v>45291</v>
      </c>
      <c r="E527" t="s">
        <v>2987</v>
      </c>
      <c r="F527" t="s">
        <v>5235</v>
      </c>
      <c r="G527" t="s">
        <v>4635</v>
      </c>
      <c r="H527" t="s">
        <v>5236</v>
      </c>
    </row>
    <row r="528" spans="1:8" x14ac:dyDescent="0.3">
      <c r="A528">
        <v>282</v>
      </c>
      <c r="B528" t="s">
        <v>233</v>
      </c>
      <c r="C528" t="s">
        <v>227</v>
      </c>
      <c r="D528" s="107">
        <v>45291</v>
      </c>
      <c r="E528" t="s">
        <v>2989</v>
      </c>
      <c r="F528" t="s">
        <v>5237</v>
      </c>
      <c r="G528" t="s">
        <v>4635</v>
      </c>
    </row>
    <row r="529" spans="1:8" x14ac:dyDescent="0.3">
      <c r="A529">
        <v>283</v>
      </c>
      <c r="B529" t="s">
        <v>234</v>
      </c>
      <c r="C529" t="s">
        <v>227</v>
      </c>
      <c r="D529" s="107">
        <v>45291</v>
      </c>
      <c r="E529" t="s">
        <v>2991</v>
      </c>
      <c r="F529" t="s">
        <v>5238</v>
      </c>
      <c r="G529" t="s">
        <v>4635</v>
      </c>
    </row>
    <row r="530" spans="1:8" x14ac:dyDescent="0.3">
      <c r="A530">
        <v>285</v>
      </c>
      <c r="B530" t="s">
        <v>236</v>
      </c>
      <c r="C530" t="s">
        <v>227</v>
      </c>
      <c r="D530" s="107">
        <v>45291</v>
      </c>
      <c r="E530" t="s">
        <v>2993</v>
      </c>
      <c r="F530" t="s">
        <v>5239</v>
      </c>
      <c r="G530" t="s">
        <v>4635</v>
      </c>
    </row>
    <row r="531" spans="1:8" x14ac:dyDescent="0.3">
      <c r="A531">
        <v>286</v>
      </c>
      <c r="B531" t="s">
        <v>1385</v>
      </c>
      <c r="C531" t="s">
        <v>227</v>
      </c>
      <c r="D531" s="107">
        <v>45291</v>
      </c>
      <c r="E531" t="s">
        <v>2995</v>
      </c>
      <c r="F531" t="s">
        <v>5240</v>
      </c>
      <c r="G531" t="s">
        <v>4635</v>
      </c>
      <c r="H531" t="s">
        <v>4652</v>
      </c>
    </row>
    <row r="532" spans="1:8" x14ac:dyDescent="0.3">
      <c r="A532">
        <v>292</v>
      </c>
      <c r="B532" t="s">
        <v>243</v>
      </c>
      <c r="C532" t="s">
        <v>242</v>
      </c>
      <c r="D532" s="107">
        <v>45291</v>
      </c>
      <c r="E532" t="s">
        <v>2998</v>
      </c>
      <c r="F532" t="s">
        <v>5241</v>
      </c>
      <c r="G532" t="s">
        <v>4654</v>
      </c>
      <c r="H532" t="s">
        <v>5242</v>
      </c>
    </row>
    <row r="533" spans="1:8" x14ac:dyDescent="0.3">
      <c r="A533">
        <v>294</v>
      </c>
      <c r="B533" t="s">
        <v>246</v>
      </c>
      <c r="C533" t="s">
        <v>242</v>
      </c>
      <c r="D533" s="107">
        <v>45291</v>
      </c>
      <c r="E533" t="s">
        <v>3000</v>
      </c>
      <c r="F533" t="s">
        <v>5243</v>
      </c>
      <c r="G533" t="s">
        <v>4654</v>
      </c>
      <c r="H533" t="s">
        <v>5244</v>
      </c>
    </row>
    <row r="534" spans="1:8" x14ac:dyDescent="0.3">
      <c r="A534">
        <v>302</v>
      </c>
      <c r="B534" t="s">
        <v>1426</v>
      </c>
      <c r="C534" t="s">
        <v>216</v>
      </c>
      <c r="D534" s="107">
        <v>45291</v>
      </c>
      <c r="E534" t="s">
        <v>3006</v>
      </c>
      <c r="F534" t="s">
        <v>5245</v>
      </c>
      <c r="G534" t="s">
        <v>4622</v>
      </c>
    </row>
    <row r="535" spans="1:8" x14ac:dyDescent="0.3">
      <c r="A535">
        <v>303</v>
      </c>
      <c r="B535" t="s">
        <v>256</v>
      </c>
      <c r="C535" t="s">
        <v>257</v>
      </c>
      <c r="D535" s="107">
        <v>45291</v>
      </c>
      <c r="E535" t="s">
        <v>3008</v>
      </c>
      <c r="F535" t="s">
        <v>5246</v>
      </c>
      <c r="G535" t="s">
        <v>4662</v>
      </c>
      <c r="H535" t="s">
        <v>5247</v>
      </c>
    </row>
    <row r="536" spans="1:8" x14ac:dyDescent="0.3">
      <c r="A536">
        <v>304</v>
      </c>
      <c r="B536" t="s">
        <v>258</v>
      </c>
      <c r="C536" t="s">
        <v>257</v>
      </c>
      <c r="D536" s="107">
        <v>45291</v>
      </c>
      <c r="E536" t="s">
        <v>3010</v>
      </c>
      <c r="F536" t="s">
        <v>5248</v>
      </c>
      <c r="G536" t="s">
        <v>4662</v>
      </c>
      <c r="H536" t="s">
        <v>5249</v>
      </c>
    </row>
    <row r="537" spans="1:8" x14ac:dyDescent="0.3">
      <c r="A537">
        <v>323</v>
      </c>
      <c r="B537" t="s">
        <v>281</v>
      </c>
      <c r="C537" t="s">
        <v>44</v>
      </c>
      <c r="D537" s="107">
        <v>45291</v>
      </c>
      <c r="E537" t="s">
        <v>3016</v>
      </c>
      <c r="F537" t="s">
        <v>5250</v>
      </c>
      <c r="G537" t="s">
        <v>4619</v>
      </c>
      <c r="H537" t="s">
        <v>5251</v>
      </c>
    </row>
    <row r="538" spans="1:8" x14ac:dyDescent="0.3">
      <c r="A538">
        <v>324</v>
      </c>
      <c r="B538" t="s">
        <v>282</v>
      </c>
      <c r="C538" t="s">
        <v>44</v>
      </c>
      <c r="D538" s="107">
        <v>45291</v>
      </c>
      <c r="E538" t="s">
        <v>3018</v>
      </c>
      <c r="F538" t="s">
        <v>5252</v>
      </c>
      <c r="G538" t="s">
        <v>4748</v>
      </c>
      <c r="H538" t="s">
        <v>5253</v>
      </c>
    </row>
    <row r="539" spans="1:8" x14ac:dyDescent="0.3">
      <c r="A539">
        <v>325</v>
      </c>
      <c r="B539" t="s">
        <v>1464</v>
      </c>
      <c r="C539" t="s">
        <v>44</v>
      </c>
      <c r="D539" s="107">
        <v>45291</v>
      </c>
      <c r="E539" t="s">
        <v>3020</v>
      </c>
      <c r="F539" t="s">
        <v>5254</v>
      </c>
      <c r="G539" t="s">
        <v>4748</v>
      </c>
      <c r="H539" t="s">
        <v>5255</v>
      </c>
    </row>
    <row r="540" spans="1:8" x14ac:dyDescent="0.3">
      <c r="A540">
        <v>327</v>
      </c>
      <c r="B540" t="s">
        <v>1469</v>
      </c>
      <c r="C540" t="s">
        <v>222</v>
      </c>
      <c r="D540" s="107">
        <v>45291</v>
      </c>
      <c r="E540" t="s">
        <v>3023</v>
      </c>
      <c r="F540" t="s">
        <v>5256</v>
      </c>
      <c r="G540" t="s">
        <v>4748</v>
      </c>
    </row>
    <row r="541" spans="1:8" x14ac:dyDescent="0.3">
      <c r="A541">
        <v>332</v>
      </c>
      <c r="B541" t="s">
        <v>290</v>
      </c>
      <c r="C541" t="s">
        <v>28</v>
      </c>
      <c r="D541" s="107">
        <v>45291</v>
      </c>
      <c r="E541" t="s">
        <v>3025</v>
      </c>
      <c r="F541" t="s">
        <v>5257</v>
      </c>
      <c r="G541" t="s">
        <v>3975</v>
      </c>
      <c r="H541" t="s">
        <v>5258</v>
      </c>
    </row>
    <row r="542" spans="1:8" x14ac:dyDescent="0.3">
      <c r="A542">
        <v>337</v>
      </c>
      <c r="B542" t="s">
        <v>1475</v>
      </c>
      <c r="C542" t="s">
        <v>222</v>
      </c>
      <c r="D542" s="107">
        <v>45291</v>
      </c>
      <c r="E542" t="s">
        <v>3030</v>
      </c>
      <c r="F542" t="s">
        <v>5259</v>
      </c>
      <c r="G542" t="s">
        <v>4748</v>
      </c>
    </row>
    <row r="543" spans="1:8" x14ac:dyDescent="0.3">
      <c r="A543">
        <v>338</v>
      </c>
      <c r="B543" t="s">
        <v>1480</v>
      </c>
      <c r="C543" t="s">
        <v>222</v>
      </c>
      <c r="D543" s="107">
        <v>45291</v>
      </c>
      <c r="E543" t="s">
        <v>1481</v>
      </c>
      <c r="F543" t="s">
        <v>5260</v>
      </c>
      <c r="G543" t="s">
        <v>4748</v>
      </c>
      <c r="H543" t="s">
        <v>5261</v>
      </c>
    </row>
    <row r="544" spans="1:8" x14ac:dyDescent="0.3">
      <c r="A544">
        <v>341</v>
      </c>
      <c r="B544" t="s">
        <v>1485</v>
      </c>
      <c r="C544" t="s">
        <v>58</v>
      </c>
      <c r="D544" s="107">
        <v>45291</v>
      </c>
      <c r="E544" t="s">
        <v>3033</v>
      </c>
      <c r="F544" t="s">
        <v>5262</v>
      </c>
      <c r="G544" t="s">
        <v>4017</v>
      </c>
      <c r="H544" t="s">
        <v>5263</v>
      </c>
    </row>
    <row r="545" spans="1:8" x14ac:dyDescent="0.3">
      <c r="A545">
        <v>344</v>
      </c>
      <c r="B545" t="s">
        <v>302</v>
      </c>
      <c r="C545" t="s">
        <v>28</v>
      </c>
      <c r="D545" s="107">
        <v>45291</v>
      </c>
      <c r="E545" t="s">
        <v>3035</v>
      </c>
      <c r="F545" t="s">
        <v>5264</v>
      </c>
      <c r="G545" t="s">
        <v>4205</v>
      </c>
      <c r="H545" t="s">
        <v>5265</v>
      </c>
    </row>
    <row r="546" spans="1:8" x14ac:dyDescent="0.3">
      <c r="A546">
        <v>356</v>
      </c>
      <c r="B546" t="s">
        <v>315</v>
      </c>
      <c r="C546" t="s">
        <v>314</v>
      </c>
      <c r="D546" s="107">
        <v>45291</v>
      </c>
      <c r="E546" t="s">
        <v>3049</v>
      </c>
      <c r="F546" t="s">
        <v>5266</v>
      </c>
      <c r="G546" t="s">
        <v>4574</v>
      </c>
      <c r="H546" t="s">
        <v>5267</v>
      </c>
    </row>
    <row r="547" spans="1:8" x14ac:dyDescent="0.3">
      <c r="A547">
        <v>357</v>
      </c>
      <c r="B547" t="s">
        <v>3051</v>
      </c>
      <c r="C547" t="s">
        <v>314</v>
      </c>
      <c r="D547" s="107">
        <v>45291</v>
      </c>
      <c r="E547" t="s">
        <v>3052</v>
      </c>
      <c r="F547" t="s">
        <v>5268</v>
      </c>
      <c r="G547" t="s">
        <v>4574</v>
      </c>
      <c r="H547" t="s">
        <v>5269</v>
      </c>
    </row>
    <row r="548" spans="1:8" x14ac:dyDescent="0.3">
      <c r="A548">
        <v>358</v>
      </c>
      <c r="B548" t="s">
        <v>1498</v>
      </c>
      <c r="C548" t="s">
        <v>318</v>
      </c>
      <c r="D548" s="107">
        <v>45291</v>
      </c>
      <c r="E548" t="s">
        <v>3055</v>
      </c>
      <c r="F548" t="s">
        <v>5270</v>
      </c>
      <c r="G548" t="s">
        <v>4697</v>
      </c>
      <c r="H548" t="s">
        <v>5271</v>
      </c>
    </row>
    <row r="549" spans="1:8" x14ac:dyDescent="0.3">
      <c r="A549">
        <v>362</v>
      </c>
      <c r="B549" t="s">
        <v>322</v>
      </c>
      <c r="C549" t="s">
        <v>323</v>
      </c>
      <c r="D549" s="107">
        <v>45291</v>
      </c>
      <c r="E549" t="s">
        <v>3059</v>
      </c>
      <c r="F549" t="s">
        <v>5272</v>
      </c>
      <c r="G549" t="s">
        <v>4619</v>
      </c>
    </row>
    <row r="550" spans="1:8" x14ac:dyDescent="0.3">
      <c r="A550">
        <v>363</v>
      </c>
      <c r="B550" t="s">
        <v>324</v>
      </c>
      <c r="C550" t="s">
        <v>323</v>
      </c>
      <c r="D550" s="107">
        <v>45291</v>
      </c>
      <c r="E550" t="s">
        <v>3061</v>
      </c>
      <c r="F550" t="s">
        <v>5273</v>
      </c>
      <c r="G550" t="s">
        <v>5274</v>
      </c>
      <c r="H550" t="s">
        <v>5275</v>
      </c>
    </row>
    <row r="551" spans="1:8" x14ac:dyDescent="0.3">
      <c r="A551">
        <v>364</v>
      </c>
      <c r="B551" t="s">
        <v>325</v>
      </c>
      <c r="C551" t="s">
        <v>37</v>
      </c>
      <c r="D551" s="107">
        <v>45291</v>
      </c>
      <c r="E551" t="s">
        <v>3063</v>
      </c>
      <c r="F551" t="s">
        <v>5276</v>
      </c>
      <c r="G551" t="s">
        <v>4704</v>
      </c>
      <c r="H551" t="s">
        <v>5277</v>
      </c>
    </row>
    <row r="552" spans="1:8" x14ac:dyDescent="0.3">
      <c r="A552">
        <v>369</v>
      </c>
      <c r="B552" t="s">
        <v>332</v>
      </c>
      <c r="C552" t="s">
        <v>37</v>
      </c>
      <c r="D552" s="107">
        <v>45291</v>
      </c>
      <c r="E552" t="s">
        <v>3071</v>
      </c>
      <c r="F552" t="s">
        <v>5278</v>
      </c>
      <c r="G552" t="s">
        <v>4704</v>
      </c>
      <c r="H552" t="s">
        <v>5279</v>
      </c>
    </row>
    <row r="553" spans="1:8" x14ac:dyDescent="0.3">
      <c r="A553">
        <v>371</v>
      </c>
      <c r="B553" t="s">
        <v>334</v>
      </c>
      <c r="C553" t="s">
        <v>37</v>
      </c>
      <c r="D553" s="107">
        <v>45291</v>
      </c>
      <c r="E553" t="s">
        <v>3073</v>
      </c>
      <c r="F553" t="s">
        <v>5280</v>
      </c>
      <c r="G553" t="s">
        <v>4704</v>
      </c>
      <c r="H553" t="s">
        <v>5281</v>
      </c>
    </row>
    <row r="554" spans="1:8" x14ac:dyDescent="0.3">
      <c r="A554">
        <v>375</v>
      </c>
      <c r="B554" t="s">
        <v>338</v>
      </c>
      <c r="C554" t="s">
        <v>323</v>
      </c>
      <c r="D554" s="107">
        <v>45291</v>
      </c>
      <c r="E554" t="s">
        <v>3079</v>
      </c>
      <c r="F554" t="s">
        <v>5282</v>
      </c>
      <c r="G554" t="s">
        <v>5283</v>
      </c>
    </row>
    <row r="555" spans="1:8" x14ac:dyDescent="0.3">
      <c r="A555">
        <v>376</v>
      </c>
      <c r="B555" t="s">
        <v>340</v>
      </c>
      <c r="C555" t="s">
        <v>94</v>
      </c>
      <c r="D555" s="107">
        <v>45291</v>
      </c>
      <c r="E555" t="s">
        <v>3081</v>
      </c>
      <c r="F555" t="s">
        <v>5284</v>
      </c>
      <c r="G555" t="s">
        <v>4574</v>
      </c>
      <c r="H555" t="s">
        <v>5285</v>
      </c>
    </row>
    <row r="556" spans="1:8" x14ac:dyDescent="0.3">
      <c r="A556">
        <v>379</v>
      </c>
      <c r="B556" t="s">
        <v>343</v>
      </c>
      <c r="C556" t="s">
        <v>344</v>
      </c>
      <c r="D556" s="107">
        <v>45291</v>
      </c>
      <c r="E556" t="s">
        <v>3085</v>
      </c>
      <c r="F556" t="s">
        <v>5286</v>
      </c>
      <c r="G556" t="s">
        <v>4714</v>
      </c>
      <c r="H556" t="s">
        <v>5287</v>
      </c>
    </row>
    <row r="557" spans="1:8" x14ac:dyDescent="0.3">
      <c r="A557">
        <v>381</v>
      </c>
      <c r="B557" t="s">
        <v>346</v>
      </c>
      <c r="C557" t="s">
        <v>344</v>
      </c>
      <c r="D557" s="107">
        <v>45291</v>
      </c>
      <c r="E557" t="s">
        <v>3087</v>
      </c>
      <c r="F557" t="s">
        <v>5288</v>
      </c>
      <c r="G557" t="s">
        <v>4619</v>
      </c>
    </row>
    <row r="558" spans="1:8" x14ac:dyDescent="0.3">
      <c r="A558">
        <v>382</v>
      </c>
      <c r="B558" t="s">
        <v>347</v>
      </c>
      <c r="C558" t="s">
        <v>344</v>
      </c>
      <c r="D558" s="107">
        <v>45291</v>
      </c>
      <c r="E558" t="s">
        <v>3089</v>
      </c>
      <c r="F558" t="s">
        <v>5289</v>
      </c>
      <c r="G558" t="s">
        <v>4619</v>
      </c>
    </row>
    <row r="559" spans="1:8" x14ac:dyDescent="0.3">
      <c r="A559">
        <v>383</v>
      </c>
      <c r="B559" t="s">
        <v>348</v>
      </c>
      <c r="C559" t="s">
        <v>344</v>
      </c>
      <c r="D559" s="107">
        <v>45291</v>
      </c>
      <c r="E559" t="s">
        <v>3091</v>
      </c>
      <c r="F559" t="s">
        <v>5290</v>
      </c>
      <c r="G559" t="s">
        <v>4619</v>
      </c>
    </row>
    <row r="560" spans="1:8" x14ac:dyDescent="0.3">
      <c r="A560">
        <v>384</v>
      </c>
      <c r="B560" t="s">
        <v>349</v>
      </c>
      <c r="C560" t="s">
        <v>344</v>
      </c>
      <c r="D560" s="107">
        <v>45291</v>
      </c>
      <c r="E560" t="s">
        <v>3093</v>
      </c>
      <c r="F560" t="s">
        <v>5291</v>
      </c>
      <c r="G560" t="s">
        <v>4619</v>
      </c>
    </row>
    <row r="561" spans="1:8" x14ac:dyDescent="0.3">
      <c r="A561">
        <v>385</v>
      </c>
      <c r="B561" t="s">
        <v>350</v>
      </c>
      <c r="C561" t="s">
        <v>351</v>
      </c>
      <c r="D561" s="107">
        <v>45291</v>
      </c>
      <c r="E561" t="s">
        <v>3095</v>
      </c>
      <c r="F561" t="s">
        <v>5292</v>
      </c>
      <c r="G561" t="s">
        <v>4714</v>
      </c>
      <c r="H561" t="s">
        <v>5293</v>
      </c>
    </row>
    <row r="562" spans="1:8" x14ac:dyDescent="0.3">
      <c r="A562">
        <v>386</v>
      </c>
      <c r="B562" t="s">
        <v>352</v>
      </c>
      <c r="C562" t="s">
        <v>351</v>
      </c>
      <c r="D562" s="107">
        <v>45291</v>
      </c>
      <c r="E562" t="s">
        <v>3097</v>
      </c>
      <c r="F562" t="s">
        <v>5294</v>
      </c>
      <c r="G562" t="s">
        <v>4714</v>
      </c>
      <c r="H562" t="s">
        <v>5295</v>
      </c>
    </row>
    <row r="563" spans="1:8" x14ac:dyDescent="0.3">
      <c r="A563">
        <v>389</v>
      </c>
      <c r="B563" t="s">
        <v>355</v>
      </c>
      <c r="C563" t="s">
        <v>447</v>
      </c>
      <c r="D563" s="107">
        <v>45291</v>
      </c>
      <c r="E563" t="s">
        <v>3099</v>
      </c>
      <c r="F563" t="s">
        <v>5296</v>
      </c>
      <c r="G563" t="s">
        <v>4602</v>
      </c>
      <c r="H563" t="s">
        <v>5297</v>
      </c>
    </row>
    <row r="564" spans="1:8" x14ac:dyDescent="0.3">
      <c r="A564">
        <v>397</v>
      </c>
      <c r="B564" t="s">
        <v>1621</v>
      </c>
      <c r="C564" t="s">
        <v>366</v>
      </c>
      <c r="D564" s="107">
        <v>45291</v>
      </c>
      <c r="E564" t="s">
        <v>3111</v>
      </c>
      <c r="F564" t="s">
        <v>5298</v>
      </c>
      <c r="G564" t="s">
        <v>4728</v>
      </c>
      <c r="H564" t="s">
        <v>5299</v>
      </c>
    </row>
    <row r="565" spans="1:8" x14ac:dyDescent="0.3">
      <c r="A565">
        <v>398</v>
      </c>
      <c r="B565" t="s">
        <v>368</v>
      </c>
      <c r="C565" t="s">
        <v>369</v>
      </c>
      <c r="D565" s="107">
        <v>45291</v>
      </c>
      <c r="E565" t="s">
        <v>3113</v>
      </c>
      <c r="F565" t="s">
        <v>5300</v>
      </c>
      <c r="G565" t="s">
        <v>4732</v>
      </c>
      <c r="H565" t="s">
        <v>5301</v>
      </c>
    </row>
    <row r="566" spans="1:8" x14ac:dyDescent="0.3">
      <c r="A566">
        <v>399</v>
      </c>
      <c r="B566" t="s">
        <v>371</v>
      </c>
      <c r="C566" t="s">
        <v>369</v>
      </c>
      <c r="D566" s="107">
        <v>45291</v>
      </c>
      <c r="E566" t="s">
        <v>3115</v>
      </c>
      <c r="F566" t="s">
        <v>5302</v>
      </c>
      <c r="G566" t="s">
        <v>4732</v>
      </c>
      <c r="H566" t="s">
        <v>5303</v>
      </c>
    </row>
    <row r="567" spans="1:8" x14ac:dyDescent="0.3">
      <c r="A567">
        <v>400</v>
      </c>
      <c r="B567" t="s">
        <v>372</v>
      </c>
      <c r="C567" t="s">
        <v>369</v>
      </c>
      <c r="D567" s="107">
        <v>45291</v>
      </c>
      <c r="E567" t="s">
        <v>3117</v>
      </c>
      <c r="F567" t="s">
        <v>5304</v>
      </c>
      <c r="G567" t="s">
        <v>4732</v>
      </c>
      <c r="H567" t="s">
        <v>4739</v>
      </c>
    </row>
    <row r="568" spans="1:8" x14ac:dyDescent="0.3">
      <c r="A568">
        <v>401</v>
      </c>
      <c r="B568" t="s">
        <v>373</v>
      </c>
      <c r="C568" t="s">
        <v>374</v>
      </c>
      <c r="D568" s="107">
        <v>45291</v>
      </c>
      <c r="E568" t="s">
        <v>3119</v>
      </c>
      <c r="F568" t="s">
        <v>5305</v>
      </c>
      <c r="G568" t="s">
        <v>4742</v>
      </c>
    </row>
    <row r="569" spans="1:8" x14ac:dyDescent="0.3">
      <c r="A569">
        <v>403</v>
      </c>
      <c r="B569" t="s">
        <v>1628</v>
      </c>
      <c r="C569" t="s">
        <v>374</v>
      </c>
      <c r="D569" s="107">
        <v>45291</v>
      </c>
      <c r="E569" t="s">
        <v>3122</v>
      </c>
      <c r="F569" t="s">
        <v>5306</v>
      </c>
      <c r="G569" t="s">
        <v>4742</v>
      </c>
      <c r="H569" t="s">
        <v>5307</v>
      </c>
    </row>
    <row r="570" spans="1:8" x14ac:dyDescent="0.3">
      <c r="A570">
        <v>408</v>
      </c>
      <c r="B570" t="s">
        <v>382</v>
      </c>
      <c r="C570" t="s">
        <v>44</v>
      </c>
      <c r="D570" s="107">
        <v>45291</v>
      </c>
      <c r="E570" t="s">
        <v>3124</v>
      </c>
      <c r="F570" t="s">
        <v>5308</v>
      </c>
      <c r="G570" t="s">
        <v>4748</v>
      </c>
    </row>
    <row r="571" spans="1:8" x14ac:dyDescent="0.3">
      <c r="A571">
        <v>422</v>
      </c>
      <c r="B571" t="s">
        <v>398</v>
      </c>
      <c r="C571" t="s">
        <v>87</v>
      </c>
      <c r="D571" s="107">
        <v>45291</v>
      </c>
      <c r="E571" t="s">
        <v>3142</v>
      </c>
      <c r="F571" t="s">
        <v>5309</v>
      </c>
      <c r="G571" t="s">
        <v>4752</v>
      </c>
      <c r="H571" t="s">
        <v>5310</v>
      </c>
    </row>
    <row r="572" spans="1:8" x14ac:dyDescent="0.3">
      <c r="A572">
        <v>426</v>
      </c>
      <c r="B572" t="s">
        <v>402</v>
      </c>
      <c r="C572" t="s">
        <v>403</v>
      </c>
      <c r="D572" s="107">
        <v>45291</v>
      </c>
      <c r="E572" t="s">
        <v>3148</v>
      </c>
      <c r="F572" t="s">
        <v>5311</v>
      </c>
      <c r="G572" t="s">
        <v>4755</v>
      </c>
      <c r="H572" t="s">
        <v>4756</v>
      </c>
    </row>
    <row r="573" spans="1:8" x14ac:dyDescent="0.3">
      <c r="A573">
        <v>427</v>
      </c>
      <c r="B573" t="s">
        <v>404</v>
      </c>
      <c r="C573" t="s">
        <v>98</v>
      </c>
      <c r="D573" s="107">
        <v>45291</v>
      </c>
      <c r="E573" t="s">
        <v>3150</v>
      </c>
      <c r="F573" t="s">
        <v>5312</v>
      </c>
      <c r="G573" t="s">
        <v>4259</v>
      </c>
      <c r="H573" t="s">
        <v>5313</v>
      </c>
    </row>
    <row r="574" spans="1:8" x14ac:dyDescent="0.3">
      <c r="A574">
        <v>428</v>
      </c>
      <c r="B574" t="s">
        <v>405</v>
      </c>
      <c r="C574" t="s">
        <v>98</v>
      </c>
      <c r="D574" s="107">
        <v>45291</v>
      </c>
      <c r="E574" t="s">
        <v>3152</v>
      </c>
      <c r="F574" t="s">
        <v>5314</v>
      </c>
      <c r="G574" t="s">
        <v>4259</v>
      </c>
      <c r="H574" t="s">
        <v>5315</v>
      </c>
    </row>
    <row r="575" spans="1:8" x14ac:dyDescent="0.3">
      <c r="A575">
        <v>429</v>
      </c>
      <c r="B575" t="s">
        <v>406</v>
      </c>
      <c r="C575" t="s">
        <v>98</v>
      </c>
      <c r="D575" s="107">
        <v>45291</v>
      </c>
      <c r="E575" t="s">
        <v>3154</v>
      </c>
      <c r="F575" t="s">
        <v>5316</v>
      </c>
      <c r="G575" t="s">
        <v>4259</v>
      </c>
      <c r="H575" t="s">
        <v>5317</v>
      </c>
    </row>
    <row r="576" spans="1:8" x14ac:dyDescent="0.3">
      <c r="A576">
        <v>430</v>
      </c>
      <c r="B576" t="s">
        <v>407</v>
      </c>
      <c r="C576" t="s">
        <v>94</v>
      </c>
      <c r="D576" s="107">
        <v>45291</v>
      </c>
      <c r="E576" t="s">
        <v>3156</v>
      </c>
      <c r="F576" t="s">
        <v>5318</v>
      </c>
      <c r="G576" t="s">
        <v>4574</v>
      </c>
      <c r="H576" t="s">
        <v>5319</v>
      </c>
    </row>
    <row r="577" spans="1:8" x14ac:dyDescent="0.3">
      <c r="A577">
        <v>433</v>
      </c>
      <c r="B577" t="s">
        <v>410</v>
      </c>
      <c r="C577" t="s">
        <v>98</v>
      </c>
      <c r="D577" s="107">
        <v>45291</v>
      </c>
      <c r="E577" t="s">
        <v>3162</v>
      </c>
      <c r="F577" t="s">
        <v>5320</v>
      </c>
      <c r="G577" t="s">
        <v>4259</v>
      </c>
      <c r="H577" t="s">
        <v>5321</v>
      </c>
    </row>
    <row r="578" spans="1:8" x14ac:dyDescent="0.3">
      <c r="A578">
        <v>435</v>
      </c>
      <c r="B578" t="s">
        <v>412</v>
      </c>
      <c r="C578" t="s">
        <v>98</v>
      </c>
      <c r="D578" s="107">
        <v>45291</v>
      </c>
      <c r="E578" t="s">
        <v>1830</v>
      </c>
      <c r="F578" t="s">
        <v>5322</v>
      </c>
      <c r="G578" t="s">
        <v>4259</v>
      </c>
      <c r="H578" t="s">
        <v>5323</v>
      </c>
    </row>
    <row r="579" spans="1:8" x14ac:dyDescent="0.3">
      <c r="A579">
        <v>439</v>
      </c>
      <c r="B579" t="s">
        <v>415</v>
      </c>
      <c r="C579" t="s">
        <v>323</v>
      </c>
      <c r="D579" s="107">
        <v>45291</v>
      </c>
      <c r="E579" t="s">
        <v>3171</v>
      </c>
      <c r="F579" t="s">
        <v>5324</v>
      </c>
      <c r="G579" t="s">
        <v>5283</v>
      </c>
      <c r="H579" t="s">
        <v>5325</v>
      </c>
    </row>
    <row r="580" spans="1:8" x14ac:dyDescent="0.3">
      <c r="A580">
        <v>440</v>
      </c>
      <c r="B580" t="s">
        <v>416</v>
      </c>
      <c r="C580" t="s">
        <v>323</v>
      </c>
      <c r="D580" s="107">
        <v>45291</v>
      </c>
      <c r="E580" t="s">
        <v>3173</v>
      </c>
      <c r="F580" t="s">
        <v>5326</v>
      </c>
      <c r="G580" t="s">
        <v>4619</v>
      </c>
    </row>
    <row r="581" spans="1:8" x14ac:dyDescent="0.3">
      <c r="A581">
        <v>69</v>
      </c>
      <c r="B581" t="s">
        <v>59</v>
      </c>
      <c r="C581" t="s">
        <v>58</v>
      </c>
      <c r="D581" s="107">
        <v>45291</v>
      </c>
      <c r="E581" t="s">
        <v>3226</v>
      </c>
      <c r="F581" t="s">
        <v>5327</v>
      </c>
      <c r="G581" t="s">
        <v>4017</v>
      </c>
      <c r="H581" t="s">
        <v>5328</v>
      </c>
    </row>
    <row r="582" spans="1:8" x14ac:dyDescent="0.3">
      <c r="A582">
        <v>111</v>
      </c>
      <c r="B582" t="s">
        <v>93</v>
      </c>
      <c r="C582" t="s">
        <v>58</v>
      </c>
      <c r="D582" s="107">
        <v>45291</v>
      </c>
      <c r="E582" t="s">
        <v>2824</v>
      </c>
      <c r="F582" t="s">
        <v>5329</v>
      </c>
      <c r="G582" t="s">
        <v>4118</v>
      </c>
      <c r="H582" t="s">
        <v>5330</v>
      </c>
    </row>
    <row r="583" spans="1:8" x14ac:dyDescent="0.3">
      <c r="A583">
        <v>197</v>
      </c>
      <c r="B583" t="s">
        <v>139</v>
      </c>
      <c r="C583" t="s">
        <v>95</v>
      </c>
      <c r="D583" s="107">
        <v>45291</v>
      </c>
      <c r="E583" t="s">
        <v>2884</v>
      </c>
      <c r="F583" t="s">
        <v>5331</v>
      </c>
      <c r="G583" t="s">
        <v>4154</v>
      </c>
      <c r="H583" t="s">
        <v>5332</v>
      </c>
    </row>
    <row r="584" spans="1:8" x14ac:dyDescent="0.3">
      <c r="A584">
        <v>213</v>
      </c>
      <c r="B584" t="s">
        <v>151</v>
      </c>
      <c r="C584" t="s">
        <v>98</v>
      </c>
      <c r="D584" s="107">
        <v>45291</v>
      </c>
      <c r="E584" t="s">
        <v>1048</v>
      </c>
      <c r="F584" t="s">
        <v>5333</v>
      </c>
      <c r="G584" t="s">
        <v>4393</v>
      </c>
      <c r="H584" t="s">
        <v>5334</v>
      </c>
    </row>
    <row r="585" spans="1:8" x14ac:dyDescent="0.3">
      <c r="A585">
        <v>233</v>
      </c>
      <c r="B585" t="s">
        <v>173</v>
      </c>
      <c r="C585" t="s">
        <v>98</v>
      </c>
      <c r="D585" s="107">
        <v>45291</v>
      </c>
      <c r="E585" t="s">
        <v>1216</v>
      </c>
      <c r="F585" t="s">
        <v>5335</v>
      </c>
      <c r="G585" t="s">
        <v>4393</v>
      </c>
      <c r="H585" t="s">
        <v>5336</v>
      </c>
    </row>
    <row r="586" spans="1:8" x14ac:dyDescent="0.3">
      <c r="A586">
        <v>234</v>
      </c>
      <c r="B586" t="s">
        <v>174</v>
      </c>
      <c r="C586" t="s">
        <v>98</v>
      </c>
      <c r="D586" s="107">
        <v>45291</v>
      </c>
      <c r="E586" t="s">
        <v>1222</v>
      </c>
      <c r="F586" t="s">
        <v>5337</v>
      </c>
      <c r="G586" t="s">
        <v>4393</v>
      </c>
      <c r="H586" t="s">
        <v>5338</v>
      </c>
    </row>
    <row r="587" spans="1:8" x14ac:dyDescent="0.3">
      <c r="A587">
        <v>238</v>
      </c>
      <c r="B587" t="s">
        <v>177</v>
      </c>
      <c r="C587" t="s">
        <v>98</v>
      </c>
      <c r="D587" s="107">
        <v>45291</v>
      </c>
      <c r="E587" t="s">
        <v>1237</v>
      </c>
      <c r="F587" t="s">
        <v>5339</v>
      </c>
      <c r="G587" t="s">
        <v>4393</v>
      </c>
      <c r="H587" t="s">
        <v>5340</v>
      </c>
    </row>
    <row r="588" spans="1:8" x14ac:dyDescent="0.3">
      <c r="A588">
        <v>240</v>
      </c>
      <c r="B588" t="s">
        <v>180</v>
      </c>
      <c r="C588" t="s">
        <v>33</v>
      </c>
      <c r="D588" s="107">
        <v>45291</v>
      </c>
      <c r="E588" t="s">
        <v>2937</v>
      </c>
      <c r="F588" t="s">
        <v>5341</v>
      </c>
      <c r="G588" t="s">
        <v>4305</v>
      </c>
      <c r="H588" t="s">
        <v>5342</v>
      </c>
    </row>
    <row r="589" spans="1:8" x14ac:dyDescent="0.3">
      <c r="A589">
        <v>251</v>
      </c>
      <c r="B589" t="s">
        <v>1290</v>
      </c>
      <c r="C589" t="s">
        <v>194</v>
      </c>
      <c r="D589" s="107">
        <v>45291</v>
      </c>
      <c r="E589" t="s">
        <v>2946</v>
      </c>
      <c r="F589" t="s">
        <v>5343</v>
      </c>
      <c r="G589" t="s">
        <v>4619</v>
      </c>
      <c r="H589" t="s">
        <v>5344</v>
      </c>
    </row>
    <row r="590" spans="1:8" x14ac:dyDescent="0.3">
      <c r="A590">
        <v>254</v>
      </c>
      <c r="B590" t="s">
        <v>197</v>
      </c>
      <c r="C590" t="s">
        <v>198</v>
      </c>
      <c r="D590" s="107">
        <v>45291</v>
      </c>
      <c r="E590" t="s">
        <v>2950</v>
      </c>
      <c r="F590" t="s">
        <v>5345</v>
      </c>
      <c r="G590" t="s">
        <v>4796</v>
      </c>
      <c r="H590" t="s">
        <v>5346</v>
      </c>
    </row>
    <row r="591" spans="1:8" x14ac:dyDescent="0.3">
      <c r="A591">
        <v>263</v>
      </c>
      <c r="B591" t="s">
        <v>209</v>
      </c>
      <c r="C591" t="s">
        <v>46</v>
      </c>
      <c r="D591" s="107">
        <v>45291</v>
      </c>
      <c r="E591" t="s">
        <v>2963</v>
      </c>
      <c r="F591" t="s">
        <v>5347</v>
      </c>
      <c r="G591" t="s">
        <v>5348</v>
      </c>
      <c r="H591" t="s">
        <v>5349</v>
      </c>
    </row>
    <row r="592" spans="1:8" x14ac:dyDescent="0.3">
      <c r="A592">
        <v>265</v>
      </c>
      <c r="B592" t="s">
        <v>213</v>
      </c>
      <c r="C592" t="s">
        <v>46</v>
      </c>
      <c r="D592" s="107">
        <v>45291</v>
      </c>
      <c r="E592" t="s">
        <v>2965</v>
      </c>
      <c r="F592" t="s">
        <v>5350</v>
      </c>
      <c r="G592" t="s">
        <v>4803</v>
      </c>
      <c r="H592" t="s">
        <v>5351</v>
      </c>
    </row>
    <row r="593" spans="1:8" x14ac:dyDescent="0.3">
      <c r="A593">
        <v>266</v>
      </c>
      <c r="B593" t="s">
        <v>214</v>
      </c>
      <c r="C593" t="s">
        <v>46</v>
      </c>
      <c r="D593" s="107">
        <v>45291</v>
      </c>
      <c r="E593" t="s">
        <v>2967</v>
      </c>
      <c r="F593" t="s">
        <v>5352</v>
      </c>
      <c r="G593" t="s">
        <v>4803</v>
      </c>
      <c r="H593" t="s">
        <v>5353</v>
      </c>
    </row>
    <row r="594" spans="1:8" x14ac:dyDescent="0.3">
      <c r="A594">
        <v>300</v>
      </c>
      <c r="B594" t="s">
        <v>252</v>
      </c>
      <c r="C594" t="s">
        <v>253</v>
      </c>
      <c r="D594" s="107">
        <v>45291</v>
      </c>
      <c r="E594" t="s">
        <v>3002</v>
      </c>
      <c r="F594" t="s">
        <v>5354</v>
      </c>
      <c r="G594" t="s">
        <v>4409</v>
      </c>
      <c r="H594" t="s">
        <v>5355</v>
      </c>
    </row>
    <row r="595" spans="1:8" x14ac:dyDescent="0.3">
      <c r="A595">
        <v>301</v>
      </c>
      <c r="B595" t="s">
        <v>254</v>
      </c>
      <c r="C595" t="s">
        <v>253</v>
      </c>
      <c r="D595" s="107">
        <v>45291</v>
      </c>
      <c r="E595" t="s">
        <v>3004</v>
      </c>
      <c r="F595" t="s">
        <v>5356</v>
      </c>
      <c r="G595" t="s">
        <v>4409</v>
      </c>
      <c r="H595" t="s">
        <v>5357</v>
      </c>
    </row>
    <row r="596" spans="1:8" x14ac:dyDescent="0.3">
      <c r="A596">
        <v>306</v>
      </c>
      <c r="B596" t="s">
        <v>260</v>
      </c>
      <c r="C596" t="s">
        <v>194</v>
      </c>
      <c r="D596" s="107">
        <v>45291</v>
      </c>
      <c r="E596" t="s">
        <v>3012</v>
      </c>
      <c r="F596" t="s">
        <v>5358</v>
      </c>
      <c r="G596" t="s">
        <v>4619</v>
      </c>
    </row>
    <row r="597" spans="1:8" x14ac:dyDescent="0.3">
      <c r="A597">
        <v>347</v>
      </c>
      <c r="B597" t="s">
        <v>305</v>
      </c>
      <c r="C597" t="s">
        <v>306</v>
      </c>
      <c r="D597" s="107">
        <v>45291</v>
      </c>
      <c r="E597" t="s">
        <v>3039</v>
      </c>
      <c r="F597" t="s">
        <v>5359</v>
      </c>
      <c r="G597" t="s">
        <v>5360</v>
      </c>
      <c r="H597" t="s">
        <v>5361</v>
      </c>
    </row>
    <row r="598" spans="1:8" x14ac:dyDescent="0.3">
      <c r="A598">
        <v>348</v>
      </c>
      <c r="B598" t="s">
        <v>307</v>
      </c>
      <c r="C598" t="s">
        <v>306</v>
      </c>
      <c r="D598" s="107">
        <v>45291</v>
      </c>
      <c r="E598" t="s">
        <v>3041</v>
      </c>
      <c r="F598" t="s">
        <v>5362</v>
      </c>
      <c r="G598" t="s">
        <v>5360</v>
      </c>
    </row>
    <row r="599" spans="1:8" x14ac:dyDescent="0.3">
      <c r="A599">
        <v>351</v>
      </c>
      <c r="B599" t="s">
        <v>308</v>
      </c>
      <c r="C599" t="s">
        <v>306</v>
      </c>
      <c r="D599" s="107">
        <v>45291</v>
      </c>
      <c r="E599" t="s">
        <v>3043</v>
      </c>
      <c r="F599" t="s">
        <v>5363</v>
      </c>
      <c r="G599" t="s">
        <v>4416</v>
      </c>
    </row>
    <row r="600" spans="1:8" x14ac:dyDescent="0.3">
      <c r="A600">
        <v>352</v>
      </c>
      <c r="B600" t="s">
        <v>309</v>
      </c>
      <c r="C600" t="s">
        <v>306</v>
      </c>
      <c r="D600" s="107">
        <v>45291</v>
      </c>
      <c r="E600" t="s">
        <v>3045</v>
      </c>
      <c r="F600" t="s">
        <v>5364</v>
      </c>
      <c r="G600" t="s">
        <v>4416</v>
      </c>
    </row>
    <row r="601" spans="1:8" x14ac:dyDescent="0.3">
      <c r="A601">
        <v>368</v>
      </c>
      <c r="B601" t="s">
        <v>330</v>
      </c>
      <c r="C601" t="s">
        <v>1523</v>
      </c>
      <c r="D601" s="107">
        <v>45291</v>
      </c>
      <c r="E601" t="s">
        <v>3069</v>
      </c>
      <c r="F601" t="s">
        <v>5365</v>
      </c>
      <c r="G601" t="s">
        <v>5016</v>
      </c>
      <c r="H601" t="s">
        <v>5366</v>
      </c>
    </row>
    <row r="602" spans="1:8" x14ac:dyDescent="0.3">
      <c r="A602">
        <v>372</v>
      </c>
      <c r="B602" t="s">
        <v>335</v>
      </c>
      <c r="C602" t="s">
        <v>1523</v>
      </c>
      <c r="D602" s="107">
        <v>45291</v>
      </c>
      <c r="E602" t="s">
        <v>3075</v>
      </c>
      <c r="F602" t="s">
        <v>5367</v>
      </c>
      <c r="G602" t="s">
        <v>5016</v>
      </c>
      <c r="H602" t="s">
        <v>5368</v>
      </c>
    </row>
    <row r="603" spans="1:8" x14ac:dyDescent="0.3">
      <c r="A603">
        <v>373</v>
      </c>
      <c r="B603" t="s">
        <v>336</v>
      </c>
      <c r="C603" t="s">
        <v>198</v>
      </c>
      <c r="D603" s="107">
        <v>45291</v>
      </c>
      <c r="E603" t="s">
        <v>3077</v>
      </c>
      <c r="F603" t="s">
        <v>5369</v>
      </c>
      <c r="G603" t="s">
        <v>4796</v>
      </c>
      <c r="H603" t="s">
        <v>5370</v>
      </c>
    </row>
    <row r="604" spans="1:8" x14ac:dyDescent="0.3">
      <c r="A604">
        <v>390</v>
      </c>
      <c r="B604" t="s">
        <v>356</v>
      </c>
      <c r="C604" t="s">
        <v>198</v>
      </c>
      <c r="D604" s="107">
        <v>45291</v>
      </c>
      <c r="E604" t="s">
        <v>3101</v>
      </c>
      <c r="F604" t="s">
        <v>5371</v>
      </c>
      <c r="G604" t="s">
        <v>4796</v>
      </c>
      <c r="H604" t="s">
        <v>5372</v>
      </c>
    </row>
    <row r="605" spans="1:8" x14ac:dyDescent="0.3">
      <c r="A605">
        <v>394</v>
      </c>
      <c r="B605" t="s">
        <v>361</v>
      </c>
      <c r="C605" t="s">
        <v>362</v>
      </c>
      <c r="D605" s="107">
        <v>45291</v>
      </c>
      <c r="E605" t="s">
        <v>3107</v>
      </c>
      <c r="F605" t="s">
        <v>5373</v>
      </c>
      <c r="G605" t="s">
        <v>4830</v>
      </c>
      <c r="H605" t="s">
        <v>5374</v>
      </c>
    </row>
    <row r="606" spans="1:8" x14ac:dyDescent="0.3">
      <c r="A606">
        <v>395</v>
      </c>
      <c r="B606" t="s">
        <v>364</v>
      </c>
      <c r="C606" t="s">
        <v>362</v>
      </c>
      <c r="D606" s="107">
        <v>45291</v>
      </c>
      <c r="E606" t="s">
        <v>3109</v>
      </c>
      <c r="F606" t="s">
        <v>5375</v>
      </c>
      <c r="G606" t="s">
        <v>4830</v>
      </c>
      <c r="H606" t="s">
        <v>5376</v>
      </c>
    </row>
    <row r="607" spans="1:8" x14ac:dyDescent="0.3">
      <c r="A607">
        <v>409</v>
      </c>
      <c r="B607" t="s">
        <v>383</v>
      </c>
      <c r="C607" t="s">
        <v>46</v>
      </c>
      <c r="D607" s="107">
        <v>45291</v>
      </c>
      <c r="E607" t="s">
        <v>3126</v>
      </c>
      <c r="F607" t="s">
        <v>5377</v>
      </c>
      <c r="G607" t="s">
        <v>5026</v>
      </c>
      <c r="H607" t="s">
        <v>5378</v>
      </c>
    </row>
    <row r="608" spans="1:8" x14ac:dyDescent="0.3">
      <c r="A608">
        <v>414</v>
      </c>
      <c r="B608" t="s">
        <v>390</v>
      </c>
      <c r="C608" t="s">
        <v>198</v>
      </c>
      <c r="D608" s="107">
        <v>45291</v>
      </c>
      <c r="E608" t="s">
        <v>3130</v>
      </c>
      <c r="F608" t="s">
        <v>5379</v>
      </c>
      <c r="G608" t="s">
        <v>4796</v>
      </c>
      <c r="H608" t="s">
        <v>5380</v>
      </c>
    </row>
    <row r="609" spans="1:8" x14ac:dyDescent="0.3">
      <c r="A609">
        <v>415</v>
      </c>
      <c r="B609" t="s">
        <v>391</v>
      </c>
      <c r="C609" t="s">
        <v>198</v>
      </c>
      <c r="D609" s="107">
        <v>45291</v>
      </c>
      <c r="E609" t="s">
        <v>3132</v>
      </c>
      <c r="F609" t="s">
        <v>5381</v>
      </c>
      <c r="G609" t="s">
        <v>4796</v>
      </c>
      <c r="H609" t="s">
        <v>5380</v>
      </c>
    </row>
    <row r="610" spans="1:8" x14ac:dyDescent="0.3">
      <c r="A610">
        <v>416</v>
      </c>
      <c r="B610" t="s">
        <v>392</v>
      </c>
      <c r="C610" t="s">
        <v>198</v>
      </c>
      <c r="D610" s="107">
        <v>45291</v>
      </c>
      <c r="E610" t="s">
        <v>3134</v>
      </c>
      <c r="F610" t="s">
        <v>5382</v>
      </c>
      <c r="G610" t="s">
        <v>4796</v>
      </c>
      <c r="H610" t="s">
        <v>5380</v>
      </c>
    </row>
    <row r="611" spans="1:8" x14ac:dyDescent="0.3">
      <c r="A611">
        <v>417</v>
      </c>
      <c r="B611" t="s">
        <v>393</v>
      </c>
      <c r="C611" t="s">
        <v>198</v>
      </c>
      <c r="D611" s="107">
        <v>45291</v>
      </c>
      <c r="E611" t="s">
        <v>3136</v>
      </c>
      <c r="F611" t="s">
        <v>5383</v>
      </c>
      <c r="G611" t="s">
        <v>4796</v>
      </c>
      <c r="H611" t="s">
        <v>5380</v>
      </c>
    </row>
    <row r="612" spans="1:8" x14ac:dyDescent="0.3">
      <c r="A612">
        <v>418</v>
      </c>
      <c r="B612" t="s">
        <v>394</v>
      </c>
      <c r="C612" t="s">
        <v>198</v>
      </c>
      <c r="D612" s="107">
        <v>45291</v>
      </c>
      <c r="E612" t="s">
        <v>3138</v>
      </c>
      <c r="F612" t="s">
        <v>5384</v>
      </c>
      <c r="G612" t="s">
        <v>4796</v>
      </c>
      <c r="H612" t="s">
        <v>5380</v>
      </c>
    </row>
    <row r="613" spans="1:8" x14ac:dyDescent="0.3">
      <c r="A613">
        <v>420</v>
      </c>
      <c r="B613" t="s">
        <v>396</v>
      </c>
      <c r="C613" t="s">
        <v>198</v>
      </c>
      <c r="D613" s="107">
        <v>45291</v>
      </c>
      <c r="E613" t="s">
        <v>3140</v>
      </c>
      <c r="F613" t="s">
        <v>5385</v>
      </c>
      <c r="G613" t="s">
        <v>4796</v>
      </c>
      <c r="H613" t="s">
        <v>5380</v>
      </c>
    </row>
    <row r="614" spans="1:8" x14ac:dyDescent="0.3">
      <c r="A614">
        <v>431</v>
      </c>
      <c r="B614" t="s">
        <v>408</v>
      </c>
      <c r="C614" t="s">
        <v>72</v>
      </c>
      <c r="D614" s="107">
        <v>45291</v>
      </c>
      <c r="E614" t="s">
        <v>3158</v>
      </c>
      <c r="F614" t="s">
        <v>5386</v>
      </c>
      <c r="G614" t="s">
        <v>3979</v>
      </c>
      <c r="H614" t="s">
        <v>5387</v>
      </c>
    </row>
    <row r="615" spans="1:8" x14ac:dyDescent="0.3">
      <c r="A615">
        <v>432</v>
      </c>
      <c r="B615" t="s">
        <v>409</v>
      </c>
      <c r="C615" t="s">
        <v>72</v>
      </c>
      <c r="D615" s="107">
        <v>45291</v>
      </c>
      <c r="E615" t="s">
        <v>3160</v>
      </c>
      <c r="F615" t="s">
        <v>5388</v>
      </c>
      <c r="G615" t="s">
        <v>3979</v>
      </c>
      <c r="H615" t="s">
        <v>5389</v>
      </c>
    </row>
    <row r="616" spans="1:8" x14ac:dyDescent="0.3">
      <c r="A616">
        <v>84</v>
      </c>
      <c r="B616" t="s">
        <v>71</v>
      </c>
      <c r="C616" t="s">
        <v>72</v>
      </c>
      <c r="D616" s="107">
        <v>45291</v>
      </c>
      <c r="E616" t="s">
        <v>3235</v>
      </c>
      <c r="F616" t="s">
        <v>5390</v>
      </c>
      <c r="G616" t="s">
        <v>4226</v>
      </c>
    </row>
    <row r="617" spans="1:8" x14ac:dyDescent="0.3">
      <c r="A617">
        <v>85</v>
      </c>
      <c r="B617" t="s">
        <v>74</v>
      </c>
      <c r="C617" t="s">
        <v>72</v>
      </c>
      <c r="D617" s="107">
        <v>45291</v>
      </c>
      <c r="E617" t="s">
        <v>3237</v>
      </c>
      <c r="F617" t="s">
        <v>5391</v>
      </c>
      <c r="G617" t="s">
        <v>3979</v>
      </c>
      <c r="H617" t="s">
        <v>5392</v>
      </c>
    </row>
    <row r="618" spans="1:8" x14ac:dyDescent="0.3">
      <c r="A618">
        <v>87</v>
      </c>
      <c r="B618" t="s">
        <v>76</v>
      </c>
      <c r="C618" t="s">
        <v>72</v>
      </c>
      <c r="D618" s="107">
        <v>45291</v>
      </c>
      <c r="E618" t="s">
        <v>3241</v>
      </c>
      <c r="F618" t="s">
        <v>5393</v>
      </c>
      <c r="G618" t="s">
        <v>4226</v>
      </c>
      <c r="H618" t="s">
        <v>5394</v>
      </c>
    </row>
    <row r="619" spans="1:8" x14ac:dyDescent="0.3">
      <c r="A619">
        <v>88</v>
      </c>
      <c r="B619" t="s">
        <v>77</v>
      </c>
      <c r="C619" t="s">
        <v>72</v>
      </c>
      <c r="D619" s="107">
        <v>45291</v>
      </c>
      <c r="E619" t="s">
        <v>3242</v>
      </c>
      <c r="F619" t="s">
        <v>5395</v>
      </c>
      <c r="G619" t="s">
        <v>4226</v>
      </c>
      <c r="H619" t="s">
        <v>5396</v>
      </c>
    </row>
    <row r="620" spans="1:8" x14ac:dyDescent="0.3">
      <c r="A620">
        <v>89</v>
      </c>
      <c r="B620" t="s">
        <v>78</v>
      </c>
      <c r="C620" t="s">
        <v>72</v>
      </c>
      <c r="D620" s="107">
        <v>45291</v>
      </c>
      <c r="E620" t="s">
        <v>3244</v>
      </c>
      <c r="F620" t="s">
        <v>5397</v>
      </c>
      <c r="G620" t="s">
        <v>3979</v>
      </c>
      <c r="H620" t="s">
        <v>5398</v>
      </c>
    </row>
    <row r="621" spans="1:8" x14ac:dyDescent="0.3">
      <c r="A621">
        <v>90</v>
      </c>
      <c r="B621" t="s">
        <v>79</v>
      </c>
      <c r="C621" t="s">
        <v>72</v>
      </c>
      <c r="D621" s="107">
        <v>45291</v>
      </c>
      <c r="E621" t="s">
        <v>3246</v>
      </c>
      <c r="F621" t="s">
        <v>5399</v>
      </c>
      <c r="G621" t="s">
        <v>4226</v>
      </c>
    </row>
    <row r="622" spans="1:8" x14ac:dyDescent="0.3">
      <c r="A622">
        <v>91</v>
      </c>
      <c r="B622" t="s">
        <v>80</v>
      </c>
      <c r="C622" t="s">
        <v>72</v>
      </c>
      <c r="D622" s="107">
        <v>45291</v>
      </c>
      <c r="E622" t="s">
        <v>3248</v>
      </c>
      <c r="F622" t="s">
        <v>5400</v>
      </c>
      <c r="G622" t="s">
        <v>4226</v>
      </c>
      <c r="H622" t="s">
        <v>5401</v>
      </c>
    </row>
    <row r="623" spans="1:8" x14ac:dyDescent="0.3">
      <c r="A623">
        <v>92</v>
      </c>
      <c r="B623" t="s">
        <v>81</v>
      </c>
      <c r="C623" t="s">
        <v>72</v>
      </c>
      <c r="D623" s="107">
        <v>45291</v>
      </c>
      <c r="E623" t="s">
        <v>3250</v>
      </c>
      <c r="F623" t="s">
        <v>5402</v>
      </c>
      <c r="G623" t="s">
        <v>3979</v>
      </c>
      <c r="H623" t="s">
        <v>5403</v>
      </c>
    </row>
    <row r="624" spans="1:8" x14ac:dyDescent="0.3">
      <c r="A624">
        <v>94</v>
      </c>
      <c r="B624" t="s">
        <v>82</v>
      </c>
      <c r="C624" t="s">
        <v>72</v>
      </c>
      <c r="D624" s="107">
        <v>45291</v>
      </c>
      <c r="E624" t="s">
        <v>3252</v>
      </c>
      <c r="F624" t="s">
        <v>5404</v>
      </c>
      <c r="G624" t="s">
        <v>4226</v>
      </c>
      <c r="H624" t="s">
        <v>5405</v>
      </c>
    </row>
    <row r="625" spans="1:8" x14ac:dyDescent="0.3">
      <c r="A625">
        <v>100</v>
      </c>
      <c r="B625" t="s">
        <v>89</v>
      </c>
      <c r="C625" t="s">
        <v>72</v>
      </c>
      <c r="D625" s="107">
        <v>45291</v>
      </c>
      <c r="E625" t="s">
        <v>2818</v>
      </c>
      <c r="F625" t="s">
        <v>5406</v>
      </c>
      <c r="G625" t="s">
        <v>3979</v>
      </c>
      <c r="H625" t="s">
        <v>5407</v>
      </c>
    </row>
    <row r="626" spans="1:8" x14ac:dyDescent="0.3">
      <c r="A626">
        <v>104</v>
      </c>
      <c r="B626" t="s">
        <v>90</v>
      </c>
      <c r="C626" t="s">
        <v>72</v>
      </c>
      <c r="D626" s="107">
        <v>45291</v>
      </c>
      <c r="E626" t="s">
        <v>2820</v>
      </c>
      <c r="F626" t="s">
        <v>5408</v>
      </c>
      <c r="G626" t="s">
        <v>3979</v>
      </c>
      <c r="H626" t="s">
        <v>5409</v>
      </c>
    </row>
    <row r="627" spans="1:8" x14ac:dyDescent="0.3">
      <c r="A627">
        <v>106</v>
      </c>
      <c r="B627" t="s">
        <v>92</v>
      </c>
      <c r="C627" t="s">
        <v>72</v>
      </c>
      <c r="D627" s="107">
        <v>45291</v>
      </c>
      <c r="E627" t="s">
        <v>2822</v>
      </c>
      <c r="F627" t="s">
        <v>5410</v>
      </c>
      <c r="G627" t="s">
        <v>3979</v>
      </c>
      <c r="H627" t="s">
        <v>5411</v>
      </c>
    </row>
    <row r="628" spans="1:8" x14ac:dyDescent="0.3">
      <c r="A628">
        <v>126</v>
      </c>
      <c r="B628" t="s">
        <v>107</v>
      </c>
      <c r="C628" t="s">
        <v>72</v>
      </c>
      <c r="D628" s="107">
        <v>45291</v>
      </c>
      <c r="E628" t="s">
        <v>2853</v>
      </c>
      <c r="F628" t="s">
        <v>5412</v>
      </c>
      <c r="G628" t="s">
        <v>3979</v>
      </c>
      <c r="H628" t="s">
        <v>5413</v>
      </c>
    </row>
    <row r="629" spans="1:8" x14ac:dyDescent="0.3">
      <c r="A629">
        <v>127</v>
      </c>
      <c r="B629" t="s">
        <v>108</v>
      </c>
      <c r="C629" t="s">
        <v>72</v>
      </c>
      <c r="D629" s="107">
        <v>45291</v>
      </c>
      <c r="E629" t="s">
        <v>2856</v>
      </c>
      <c r="F629" t="s">
        <v>5414</v>
      </c>
      <c r="G629" t="s">
        <v>3979</v>
      </c>
      <c r="H629" t="s">
        <v>5415</v>
      </c>
    </row>
    <row r="630" spans="1:8" x14ac:dyDescent="0.3">
      <c r="A630">
        <v>144</v>
      </c>
      <c r="B630" t="s">
        <v>117</v>
      </c>
      <c r="C630" t="s">
        <v>85</v>
      </c>
      <c r="D630" s="107">
        <v>45291</v>
      </c>
      <c r="E630" t="s">
        <v>2864</v>
      </c>
      <c r="F630" t="s">
        <v>5416</v>
      </c>
      <c r="G630" t="s">
        <v>4118</v>
      </c>
      <c r="H630" t="s">
        <v>5417</v>
      </c>
    </row>
    <row r="631" spans="1:8" x14ac:dyDescent="0.3">
      <c r="A631">
        <v>147</v>
      </c>
      <c r="B631" t="s">
        <v>121</v>
      </c>
      <c r="C631" t="s">
        <v>85</v>
      </c>
      <c r="D631" s="107">
        <v>45291</v>
      </c>
      <c r="E631" t="s">
        <v>2870</v>
      </c>
      <c r="F631" t="s">
        <v>5418</v>
      </c>
      <c r="G631" t="s">
        <v>4077</v>
      </c>
      <c r="H631" t="s">
        <v>5419</v>
      </c>
    </row>
    <row r="632" spans="1:8" x14ac:dyDescent="0.3">
      <c r="A632">
        <v>200</v>
      </c>
      <c r="B632" t="s">
        <v>141</v>
      </c>
      <c r="C632" t="s">
        <v>28</v>
      </c>
      <c r="D632" s="107">
        <v>45291</v>
      </c>
      <c r="E632" t="s">
        <v>2888</v>
      </c>
      <c r="F632" t="s">
        <v>5420</v>
      </c>
      <c r="G632" t="s">
        <v>4275</v>
      </c>
      <c r="H632" t="s">
        <v>5421</v>
      </c>
    </row>
    <row r="633" spans="1:8" x14ac:dyDescent="0.3">
      <c r="A633">
        <v>202</v>
      </c>
      <c r="B633" t="s">
        <v>143</v>
      </c>
      <c r="C633" t="s">
        <v>28</v>
      </c>
      <c r="D633" s="107">
        <v>45291</v>
      </c>
      <c r="E633" t="s">
        <v>2890</v>
      </c>
      <c r="F633" t="s">
        <v>5422</v>
      </c>
      <c r="G633" t="s">
        <v>5423</v>
      </c>
      <c r="H633" t="s">
        <v>5424</v>
      </c>
    </row>
    <row r="634" spans="1:8" x14ac:dyDescent="0.3">
      <c r="A634">
        <v>206</v>
      </c>
      <c r="B634" t="s">
        <v>147</v>
      </c>
      <c r="C634" t="s">
        <v>94</v>
      </c>
      <c r="D634" s="107">
        <v>45291</v>
      </c>
      <c r="E634" t="s">
        <v>2898</v>
      </c>
      <c r="F634" t="s">
        <v>5425</v>
      </c>
      <c r="G634" t="s">
        <v>4574</v>
      </c>
      <c r="H634" t="s">
        <v>5426</v>
      </c>
    </row>
    <row r="635" spans="1:8" x14ac:dyDescent="0.3">
      <c r="A635">
        <v>216</v>
      </c>
      <c r="B635" t="s">
        <v>155</v>
      </c>
      <c r="C635" t="s">
        <v>98</v>
      </c>
      <c r="D635" s="107">
        <v>45291</v>
      </c>
      <c r="E635" t="s">
        <v>1091</v>
      </c>
      <c r="F635" t="s">
        <v>5427</v>
      </c>
      <c r="G635" t="s">
        <v>4259</v>
      </c>
      <c r="H635" t="s">
        <v>5428</v>
      </c>
    </row>
    <row r="636" spans="1:8" x14ac:dyDescent="0.3">
      <c r="A636">
        <v>221</v>
      </c>
      <c r="B636" t="s">
        <v>161</v>
      </c>
      <c r="C636" t="s">
        <v>98</v>
      </c>
      <c r="D636" s="107">
        <v>45291</v>
      </c>
      <c r="E636" t="s">
        <v>1153</v>
      </c>
      <c r="F636" t="s">
        <v>5429</v>
      </c>
      <c r="G636" t="s">
        <v>4266</v>
      </c>
      <c r="H636" t="s">
        <v>5430</v>
      </c>
    </row>
    <row r="637" spans="1:8" x14ac:dyDescent="0.3">
      <c r="A637">
        <v>222</v>
      </c>
      <c r="B637" t="s">
        <v>162</v>
      </c>
      <c r="C637" t="s">
        <v>98</v>
      </c>
      <c r="D637" s="107">
        <v>45291</v>
      </c>
      <c r="E637" t="s">
        <v>1156</v>
      </c>
      <c r="F637" t="s">
        <v>5431</v>
      </c>
      <c r="G637" t="s">
        <v>4259</v>
      </c>
      <c r="H637" t="s">
        <v>5432</v>
      </c>
    </row>
    <row r="638" spans="1:8" x14ac:dyDescent="0.3">
      <c r="A638">
        <v>223</v>
      </c>
      <c r="B638" t="s">
        <v>163</v>
      </c>
      <c r="C638" t="s">
        <v>98</v>
      </c>
      <c r="D638" s="107">
        <v>45291</v>
      </c>
      <c r="E638" t="s">
        <v>1164</v>
      </c>
      <c r="F638" t="s">
        <v>5433</v>
      </c>
      <c r="G638" t="s">
        <v>4266</v>
      </c>
      <c r="H638" t="s">
        <v>5434</v>
      </c>
    </row>
    <row r="639" spans="1:8" x14ac:dyDescent="0.3">
      <c r="A639">
        <v>224</v>
      </c>
      <c r="B639" t="s">
        <v>164</v>
      </c>
      <c r="C639" t="s">
        <v>98</v>
      </c>
      <c r="D639" s="107">
        <v>45291</v>
      </c>
      <c r="E639" t="s">
        <v>1166</v>
      </c>
      <c r="F639" t="s">
        <v>5435</v>
      </c>
      <c r="G639" t="s">
        <v>4259</v>
      </c>
      <c r="H639" t="s">
        <v>5436</v>
      </c>
    </row>
    <row r="640" spans="1:8" x14ac:dyDescent="0.3">
      <c r="A640">
        <v>226</v>
      </c>
      <c r="B640" t="s">
        <v>166</v>
      </c>
      <c r="C640" t="s">
        <v>98</v>
      </c>
      <c r="D640" s="107">
        <v>45291</v>
      </c>
      <c r="E640" t="s">
        <v>1198</v>
      </c>
      <c r="F640" t="s">
        <v>5437</v>
      </c>
      <c r="G640" t="s">
        <v>4266</v>
      </c>
      <c r="H640" t="s">
        <v>5438</v>
      </c>
    </row>
    <row r="641" spans="1:8" x14ac:dyDescent="0.3">
      <c r="A641">
        <v>228</v>
      </c>
      <c r="B641" t="s">
        <v>168</v>
      </c>
      <c r="C641" t="s">
        <v>98</v>
      </c>
      <c r="D641" s="107">
        <v>45291</v>
      </c>
      <c r="E641" t="s">
        <v>2688</v>
      </c>
      <c r="F641" t="s">
        <v>5439</v>
      </c>
      <c r="G641" t="s">
        <v>4266</v>
      </c>
      <c r="H641" t="s">
        <v>5440</v>
      </c>
    </row>
    <row r="642" spans="1:8" x14ac:dyDescent="0.3">
      <c r="A642">
        <v>235</v>
      </c>
      <c r="B642" t="s">
        <v>175</v>
      </c>
      <c r="C642" t="s">
        <v>98</v>
      </c>
      <c r="D642" s="107">
        <v>45291</v>
      </c>
      <c r="E642" t="s">
        <v>1227</v>
      </c>
      <c r="F642" t="s">
        <v>5441</v>
      </c>
      <c r="G642" t="s">
        <v>4266</v>
      </c>
      <c r="H642" t="s">
        <v>5442</v>
      </c>
    </row>
    <row r="643" spans="1:8" x14ac:dyDescent="0.3">
      <c r="A643">
        <v>235</v>
      </c>
      <c r="B643" t="s">
        <v>175</v>
      </c>
      <c r="C643" t="s">
        <v>98</v>
      </c>
      <c r="D643" s="107">
        <v>45291</v>
      </c>
      <c r="E643" t="s">
        <v>1227</v>
      </c>
      <c r="F643" t="s">
        <v>5441</v>
      </c>
      <c r="G643" t="s">
        <v>4266</v>
      </c>
      <c r="H643" t="s">
        <v>5442</v>
      </c>
    </row>
    <row r="644" spans="1:8" x14ac:dyDescent="0.3">
      <c r="A644">
        <v>236</v>
      </c>
      <c r="B644" t="s">
        <v>176</v>
      </c>
      <c r="C644" t="s">
        <v>98</v>
      </c>
      <c r="D644" s="107">
        <v>45291</v>
      </c>
      <c r="E644" t="s">
        <v>1228</v>
      </c>
      <c r="F644" t="s">
        <v>5443</v>
      </c>
      <c r="G644" t="s">
        <v>4259</v>
      </c>
      <c r="H644" t="s">
        <v>5444</v>
      </c>
    </row>
    <row r="645" spans="1:8" x14ac:dyDescent="0.3">
      <c r="A645">
        <v>244</v>
      </c>
      <c r="B645" t="s">
        <v>184</v>
      </c>
      <c r="C645" t="s">
        <v>98</v>
      </c>
      <c r="D645" s="107">
        <v>45291</v>
      </c>
      <c r="E645" t="s">
        <v>1285</v>
      </c>
      <c r="F645" t="s">
        <v>5445</v>
      </c>
      <c r="G645" t="s">
        <v>4266</v>
      </c>
      <c r="H645" t="s">
        <v>5446</v>
      </c>
    </row>
    <row r="646" spans="1:8" x14ac:dyDescent="0.3">
      <c r="A646">
        <v>255</v>
      </c>
      <c r="B646" t="s">
        <v>1300</v>
      </c>
      <c r="C646" t="s">
        <v>127</v>
      </c>
      <c r="D646" s="107">
        <v>45291</v>
      </c>
      <c r="E646" t="s">
        <v>2952</v>
      </c>
      <c r="F646" t="s">
        <v>5447</v>
      </c>
      <c r="G646" t="s">
        <v>4609</v>
      </c>
      <c r="H646" t="s">
        <v>5448</v>
      </c>
    </row>
    <row r="647" spans="1:8" x14ac:dyDescent="0.3">
      <c r="A647">
        <v>272</v>
      </c>
      <c r="B647" t="s">
        <v>220</v>
      </c>
      <c r="C647" t="s">
        <v>72</v>
      </c>
      <c r="D647" s="107">
        <v>45291</v>
      </c>
      <c r="E647" t="s">
        <v>2976</v>
      </c>
      <c r="F647" t="s">
        <v>5449</v>
      </c>
      <c r="G647" t="s">
        <v>3979</v>
      </c>
      <c r="H647" t="s">
        <v>5450</v>
      </c>
    </row>
    <row r="648" spans="1:8" x14ac:dyDescent="0.3">
      <c r="A648">
        <v>288</v>
      </c>
      <c r="B648" t="s">
        <v>238</v>
      </c>
      <c r="C648" t="s">
        <v>227</v>
      </c>
      <c r="D648" s="107">
        <v>45291</v>
      </c>
      <c r="E648" t="s">
        <v>2997</v>
      </c>
      <c r="F648" t="s">
        <v>5451</v>
      </c>
      <c r="G648" t="s">
        <v>4635</v>
      </c>
    </row>
    <row r="649" spans="1:8" x14ac:dyDescent="0.3">
      <c r="A649">
        <v>318</v>
      </c>
      <c r="B649" t="s">
        <v>275</v>
      </c>
      <c r="C649" t="s">
        <v>110</v>
      </c>
      <c r="D649" s="107">
        <v>45291</v>
      </c>
      <c r="E649" t="s">
        <v>3014</v>
      </c>
      <c r="F649" t="s">
        <v>5452</v>
      </c>
      <c r="G649" t="s">
        <v>4851</v>
      </c>
      <c r="H649" t="s">
        <v>5453</v>
      </c>
    </row>
    <row r="650" spans="1:8" x14ac:dyDescent="0.3">
      <c r="A650">
        <v>326</v>
      </c>
      <c r="B650" t="s">
        <v>1466</v>
      </c>
      <c r="C650" t="s">
        <v>222</v>
      </c>
      <c r="D650" s="107">
        <v>45291</v>
      </c>
      <c r="E650" t="s">
        <v>3022</v>
      </c>
      <c r="F650" t="s">
        <v>5454</v>
      </c>
      <c r="G650" t="s">
        <v>4748</v>
      </c>
      <c r="H650" t="s">
        <v>5455</v>
      </c>
    </row>
    <row r="651" spans="1:8" x14ac:dyDescent="0.3">
      <c r="A651">
        <v>334</v>
      </c>
      <c r="B651" t="s">
        <v>291</v>
      </c>
      <c r="C651" t="s">
        <v>28</v>
      </c>
      <c r="D651" s="107">
        <v>45291</v>
      </c>
      <c r="E651" t="s">
        <v>3027</v>
      </c>
      <c r="F651" t="s">
        <v>5456</v>
      </c>
      <c r="G651" t="s">
        <v>4275</v>
      </c>
      <c r="H651" t="s">
        <v>5457</v>
      </c>
    </row>
    <row r="652" spans="1:8" x14ac:dyDescent="0.3">
      <c r="A652">
        <v>336</v>
      </c>
      <c r="B652" t="s">
        <v>293</v>
      </c>
      <c r="C652" t="s">
        <v>112</v>
      </c>
      <c r="D652" s="107">
        <v>45291</v>
      </c>
      <c r="E652" t="s">
        <v>1473</v>
      </c>
      <c r="F652" t="s">
        <v>5458</v>
      </c>
      <c r="G652" t="s">
        <v>5459</v>
      </c>
      <c r="H652" t="s">
        <v>5460</v>
      </c>
    </row>
    <row r="653" spans="1:8" x14ac:dyDescent="0.3">
      <c r="A653">
        <v>339</v>
      </c>
      <c r="B653" t="s">
        <v>297</v>
      </c>
      <c r="C653" t="s">
        <v>298</v>
      </c>
      <c r="D653" s="107">
        <v>45291</v>
      </c>
      <c r="E653" t="s">
        <v>3031</v>
      </c>
      <c r="F653" t="s">
        <v>5461</v>
      </c>
      <c r="G653" t="s">
        <v>4748</v>
      </c>
      <c r="H653" t="s">
        <v>5462</v>
      </c>
    </row>
    <row r="654" spans="1:8" x14ac:dyDescent="0.3">
      <c r="A654">
        <v>346</v>
      </c>
      <c r="B654" t="s">
        <v>304</v>
      </c>
      <c r="C654" t="s">
        <v>28</v>
      </c>
      <c r="D654" s="107">
        <v>45291</v>
      </c>
      <c r="E654" t="s">
        <v>3037</v>
      </c>
      <c r="F654" t="s">
        <v>5463</v>
      </c>
      <c r="G654" t="s">
        <v>4087</v>
      </c>
      <c r="H654" t="s">
        <v>5464</v>
      </c>
    </row>
    <row r="655" spans="1:8" x14ac:dyDescent="0.3">
      <c r="A655">
        <v>355</v>
      </c>
      <c r="B655" t="s">
        <v>313</v>
      </c>
      <c r="C655" t="s">
        <v>314</v>
      </c>
      <c r="D655" s="107">
        <v>45291</v>
      </c>
      <c r="E655" t="s">
        <v>3047</v>
      </c>
      <c r="F655" t="s">
        <v>5465</v>
      </c>
      <c r="G655" t="s">
        <v>4574</v>
      </c>
      <c r="H655" t="s">
        <v>5466</v>
      </c>
    </row>
    <row r="656" spans="1:8" x14ac:dyDescent="0.3">
      <c r="A656">
        <v>361</v>
      </c>
      <c r="B656" t="s">
        <v>1504</v>
      </c>
      <c r="C656" t="s">
        <v>37</v>
      </c>
      <c r="D656" s="107">
        <v>45291</v>
      </c>
      <c r="E656" t="s">
        <v>3058</v>
      </c>
      <c r="F656" t="s">
        <v>5467</v>
      </c>
      <c r="G656" t="s">
        <v>5468</v>
      </c>
      <c r="H656" t="s">
        <v>5469</v>
      </c>
    </row>
    <row r="657" spans="1:8" x14ac:dyDescent="0.3">
      <c r="A657">
        <v>366</v>
      </c>
      <c r="B657" t="s">
        <v>327</v>
      </c>
      <c r="C657" t="s">
        <v>323</v>
      </c>
      <c r="D657" s="107">
        <v>45291</v>
      </c>
      <c r="E657" t="s">
        <v>3065</v>
      </c>
      <c r="F657" t="s">
        <v>5470</v>
      </c>
      <c r="G657" t="s">
        <v>5471</v>
      </c>
      <c r="H657" t="s">
        <v>5472</v>
      </c>
    </row>
    <row r="658" spans="1:8" x14ac:dyDescent="0.3">
      <c r="A658">
        <v>367</v>
      </c>
      <c r="B658" t="s">
        <v>328</v>
      </c>
      <c r="C658" t="s">
        <v>37</v>
      </c>
      <c r="D658" s="107">
        <v>45291</v>
      </c>
      <c r="E658" t="s">
        <v>3067</v>
      </c>
      <c r="F658" t="s">
        <v>5473</v>
      </c>
      <c r="G658" t="s">
        <v>4704</v>
      </c>
      <c r="H658" t="s">
        <v>5474</v>
      </c>
    </row>
    <row r="659" spans="1:8" x14ac:dyDescent="0.3">
      <c r="A659">
        <v>377</v>
      </c>
      <c r="B659" t="s">
        <v>341</v>
      </c>
      <c r="C659" t="s">
        <v>94</v>
      </c>
      <c r="D659" s="107">
        <v>45291</v>
      </c>
      <c r="E659" t="s">
        <v>3083</v>
      </c>
      <c r="F659" t="s">
        <v>5475</v>
      </c>
      <c r="G659" t="s">
        <v>4574</v>
      </c>
      <c r="H659" t="s">
        <v>5476</v>
      </c>
    </row>
    <row r="660" spans="1:8" x14ac:dyDescent="0.3">
      <c r="A660">
        <v>392</v>
      </c>
      <c r="B660" t="s">
        <v>359</v>
      </c>
      <c r="C660" t="s">
        <v>358</v>
      </c>
      <c r="D660" s="107">
        <v>45291</v>
      </c>
      <c r="E660" t="s">
        <v>3103</v>
      </c>
      <c r="F660" t="s">
        <v>5477</v>
      </c>
      <c r="G660" t="s">
        <v>4858</v>
      </c>
      <c r="H660" t="s">
        <v>5478</v>
      </c>
    </row>
    <row r="661" spans="1:8" x14ac:dyDescent="0.3">
      <c r="A661">
        <v>393</v>
      </c>
      <c r="B661" t="s">
        <v>360</v>
      </c>
      <c r="C661" t="s">
        <v>358</v>
      </c>
      <c r="D661" s="107">
        <v>45291</v>
      </c>
      <c r="E661" t="s">
        <v>3105</v>
      </c>
      <c r="F661" t="s">
        <v>5479</v>
      </c>
      <c r="G661" t="s">
        <v>4858</v>
      </c>
    </row>
    <row r="662" spans="1:8" x14ac:dyDescent="0.3">
      <c r="A662">
        <v>402</v>
      </c>
      <c r="B662" t="s">
        <v>375</v>
      </c>
      <c r="C662" t="s">
        <v>374</v>
      </c>
      <c r="D662" s="107">
        <v>45291</v>
      </c>
      <c r="E662" t="s">
        <v>5480</v>
      </c>
      <c r="F662" t="s">
        <v>5481</v>
      </c>
      <c r="G662" t="s">
        <v>4742</v>
      </c>
      <c r="H662" t="s">
        <v>5482</v>
      </c>
    </row>
    <row r="663" spans="1:8" x14ac:dyDescent="0.3">
      <c r="A663">
        <v>413</v>
      </c>
      <c r="B663" t="s">
        <v>389</v>
      </c>
      <c r="C663" t="s">
        <v>362</v>
      </c>
      <c r="D663" s="107">
        <v>45291</v>
      </c>
      <c r="E663" t="s">
        <v>3128</v>
      </c>
      <c r="F663" t="s">
        <v>5483</v>
      </c>
      <c r="G663" t="s">
        <v>5484</v>
      </c>
      <c r="H663" t="s">
        <v>5485</v>
      </c>
    </row>
    <row r="664" spans="1:8" x14ac:dyDescent="0.3">
      <c r="A664">
        <v>423</v>
      </c>
      <c r="B664" t="s">
        <v>399</v>
      </c>
      <c r="C664" t="s">
        <v>87</v>
      </c>
      <c r="D664" s="107">
        <v>45291</v>
      </c>
      <c r="E664" t="s">
        <v>3144</v>
      </c>
      <c r="F664" t="s">
        <v>5486</v>
      </c>
      <c r="G664" t="s">
        <v>4752</v>
      </c>
      <c r="H664" t="s">
        <v>5487</v>
      </c>
    </row>
    <row r="665" spans="1:8" x14ac:dyDescent="0.3">
      <c r="A665">
        <v>424</v>
      </c>
      <c r="B665" t="s">
        <v>1753</v>
      </c>
      <c r="C665" t="s">
        <v>87</v>
      </c>
      <c r="D665" s="107">
        <v>45291</v>
      </c>
      <c r="E665" t="s">
        <v>3146</v>
      </c>
      <c r="F665" t="s">
        <v>5488</v>
      </c>
      <c r="G665" t="s">
        <v>4752</v>
      </c>
      <c r="H665" t="s">
        <v>5489</v>
      </c>
    </row>
    <row r="666" spans="1:8" x14ac:dyDescent="0.3">
      <c r="A666">
        <v>437</v>
      </c>
      <c r="B666" t="s">
        <v>413</v>
      </c>
      <c r="C666" t="s">
        <v>249</v>
      </c>
      <c r="D666" s="107">
        <v>45291</v>
      </c>
      <c r="E666" t="s">
        <v>3169</v>
      </c>
      <c r="F666" t="s">
        <v>5490</v>
      </c>
      <c r="G666" t="s">
        <v>4118</v>
      </c>
      <c r="H666" t="s">
        <v>5491</v>
      </c>
    </row>
    <row r="667" spans="1:8" x14ac:dyDescent="0.3">
      <c r="A667">
        <v>77</v>
      </c>
      <c r="B667" t="s">
        <v>65</v>
      </c>
      <c r="C667" t="s">
        <v>66</v>
      </c>
      <c r="D667" s="107">
        <v>45322</v>
      </c>
      <c r="E667" t="s">
        <v>5492</v>
      </c>
      <c r="F667" t="s">
        <v>5493</v>
      </c>
      <c r="G667" t="s">
        <v>5045</v>
      </c>
      <c r="H667" t="s">
        <v>5494</v>
      </c>
    </row>
    <row r="668" spans="1:8" x14ac:dyDescent="0.3">
      <c r="A668">
        <v>121</v>
      </c>
      <c r="B668" t="s">
        <v>102</v>
      </c>
      <c r="C668" t="s">
        <v>28</v>
      </c>
      <c r="D668" s="107">
        <v>45322</v>
      </c>
      <c r="E668" t="s">
        <v>5495</v>
      </c>
      <c r="F668" t="s">
        <v>5496</v>
      </c>
      <c r="G668" t="s">
        <v>3975</v>
      </c>
      <c r="H668" t="s">
        <v>5497</v>
      </c>
    </row>
    <row r="669" spans="1:8" x14ac:dyDescent="0.3">
      <c r="A669">
        <v>124</v>
      </c>
      <c r="B669" t="s">
        <v>105</v>
      </c>
      <c r="C669" t="s">
        <v>72</v>
      </c>
      <c r="D669" s="107">
        <v>45322</v>
      </c>
      <c r="E669" t="s">
        <v>5498</v>
      </c>
      <c r="F669" t="s">
        <v>5499</v>
      </c>
      <c r="G669" t="s">
        <v>3979</v>
      </c>
      <c r="H669" t="s">
        <v>5500</v>
      </c>
    </row>
    <row r="670" spans="1:8" x14ac:dyDescent="0.3">
      <c r="A670">
        <v>125</v>
      </c>
      <c r="B670" t="s">
        <v>106</v>
      </c>
      <c r="C670" t="s">
        <v>72</v>
      </c>
      <c r="D670" s="107">
        <v>45322</v>
      </c>
      <c r="E670" t="s">
        <v>5501</v>
      </c>
      <c r="F670" t="s">
        <v>5502</v>
      </c>
      <c r="G670" t="s">
        <v>3979</v>
      </c>
      <c r="H670" t="s">
        <v>5503</v>
      </c>
    </row>
    <row r="671" spans="1:8" x14ac:dyDescent="0.3">
      <c r="A671">
        <v>128</v>
      </c>
      <c r="B671" t="s">
        <v>109</v>
      </c>
      <c r="C671" t="s">
        <v>72</v>
      </c>
      <c r="D671" s="107">
        <v>45322</v>
      </c>
      <c r="E671" t="s">
        <v>5504</v>
      </c>
      <c r="F671" t="s">
        <v>5505</v>
      </c>
      <c r="G671" t="s">
        <v>3979</v>
      </c>
      <c r="H671" t="s">
        <v>5506</v>
      </c>
    </row>
    <row r="672" spans="1:8" x14ac:dyDescent="0.3">
      <c r="A672">
        <v>208</v>
      </c>
      <c r="B672" t="s">
        <v>149</v>
      </c>
      <c r="C672" t="s">
        <v>98</v>
      </c>
      <c r="D672" s="107">
        <v>45322</v>
      </c>
      <c r="E672" t="s">
        <v>3653</v>
      </c>
      <c r="F672" t="s">
        <v>5507</v>
      </c>
      <c r="G672" t="s">
        <v>4393</v>
      </c>
      <c r="H672" t="s">
        <v>5508</v>
      </c>
    </row>
    <row r="673" spans="1:8" x14ac:dyDescent="0.3">
      <c r="A673">
        <v>214</v>
      </c>
      <c r="B673" t="s">
        <v>152</v>
      </c>
      <c r="C673" t="s">
        <v>98</v>
      </c>
      <c r="D673" s="107">
        <v>45322</v>
      </c>
      <c r="E673" t="s">
        <v>3654</v>
      </c>
      <c r="F673" t="s">
        <v>5509</v>
      </c>
      <c r="G673" t="s">
        <v>4393</v>
      </c>
      <c r="H673" t="s">
        <v>5510</v>
      </c>
    </row>
    <row r="674" spans="1:8" x14ac:dyDescent="0.3">
      <c r="A674">
        <v>217</v>
      </c>
      <c r="B674" t="s">
        <v>156</v>
      </c>
      <c r="C674" t="s">
        <v>98</v>
      </c>
      <c r="D674" s="107">
        <v>45322</v>
      </c>
      <c r="E674" t="s">
        <v>3655</v>
      </c>
      <c r="F674" t="s">
        <v>5511</v>
      </c>
      <c r="G674" t="s">
        <v>4393</v>
      </c>
      <c r="H674" t="s">
        <v>5512</v>
      </c>
    </row>
    <row r="675" spans="1:8" x14ac:dyDescent="0.3">
      <c r="A675">
        <v>218</v>
      </c>
      <c r="B675" t="s">
        <v>157</v>
      </c>
      <c r="C675" t="s">
        <v>98</v>
      </c>
      <c r="D675" s="107">
        <v>45322</v>
      </c>
      <c r="E675" t="s">
        <v>3656</v>
      </c>
      <c r="F675" t="s">
        <v>5513</v>
      </c>
      <c r="G675" t="s">
        <v>4393</v>
      </c>
      <c r="H675" t="s">
        <v>5514</v>
      </c>
    </row>
    <row r="676" spans="1:8" x14ac:dyDescent="0.3">
      <c r="A676">
        <v>225</v>
      </c>
      <c r="B676" t="s">
        <v>165</v>
      </c>
      <c r="C676" t="s">
        <v>98</v>
      </c>
      <c r="D676" s="107">
        <v>45322</v>
      </c>
      <c r="E676" t="s">
        <v>3657</v>
      </c>
      <c r="F676" t="s">
        <v>5515</v>
      </c>
      <c r="G676" t="s">
        <v>4259</v>
      </c>
      <c r="H676" t="s">
        <v>5516</v>
      </c>
    </row>
    <row r="677" spans="1:8" x14ac:dyDescent="0.3">
      <c r="A677">
        <v>239</v>
      </c>
      <c r="B677" t="s">
        <v>1243</v>
      </c>
      <c r="C677" t="s">
        <v>33</v>
      </c>
      <c r="D677" s="107">
        <v>45322</v>
      </c>
      <c r="E677" t="s">
        <v>5517</v>
      </c>
      <c r="F677" t="s">
        <v>5518</v>
      </c>
      <c r="G677" t="s">
        <v>4305</v>
      </c>
      <c r="H677" t="s">
        <v>5519</v>
      </c>
    </row>
    <row r="678" spans="1:8" x14ac:dyDescent="0.3">
      <c r="A678">
        <v>241</v>
      </c>
      <c r="B678" t="s">
        <v>181</v>
      </c>
      <c r="C678" t="s">
        <v>33</v>
      </c>
      <c r="D678" s="107">
        <v>45322</v>
      </c>
      <c r="E678" t="s">
        <v>5520</v>
      </c>
      <c r="F678" t="s">
        <v>5521</v>
      </c>
      <c r="G678" t="s">
        <v>4305</v>
      </c>
      <c r="H678" t="s">
        <v>5080</v>
      </c>
    </row>
    <row r="679" spans="1:8" x14ac:dyDescent="0.3">
      <c r="A679">
        <v>434</v>
      </c>
      <c r="B679" t="s">
        <v>411</v>
      </c>
      <c r="C679" t="s">
        <v>98</v>
      </c>
      <c r="D679" s="107">
        <v>45322</v>
      </c>
      <c r="E679" t="s">
        <v>3658</v>
      </c>
      <c r="F679" t="s">
        <v>5522</v>
      </c>
      <c r="G679" t="s">
        <v>4393</v>
      </c>
      <c r="H679" t="s">
        <v>5523</v>
      </c>
    </row>
    <row r="680" spans="1:8" x14ac:dyDescent="0.3">
      <c r="A680">
        <v>436</v>
      </c>
      <c r="B680" t="s">
        <v>130</v>
      </c>
      <c r="C680" t="s">
        <v>101</v>
      </c>
      <c r="D680" s="107">
        <v>45322</v>
      </c>
      <c r="E680" t="s">
        <v>3659</v>
      </c>
      <c r="F680" t="s">
        <v>5524</v>
      </c>
      <c r="G680" t="s">
        <v>5051</v>
      </c>
      <c r="H680" t="s">
        <v>5525</v>
      </c>
    </row>
    <row r="681" spans="1:8" x14ac:dyDescent="0.3">
      <c r="A681">
        <v>77</v>
      </c>
      <c r="B681" t="s">
        <v>65</v>
      </c>
      <c r="C681" t="s">
        <v>66</v>
      </c>
      <c r="D681" s="107">
        <v>45351</v>
      </c>
      <c r="E681" t="s">
        <v>5526</v>
      </c>
      <c r="F681" t="s">
        <v>5527</v>
      </c>
      <c r="G681" t="s">
        <v>5045</v>
      </c>
      <c r="H681" t="s">
        <v>5528</v>
      </c>
    </row>
    <row r="682" spans="1:8" x14ac:dyDescent="0.3">
      <c r="A682">
        <v>121</v>
      </c>
      <c r="B682" t="s">
        <v>102</v>
      </c>
      <c r="C682" t="s">
        <v>28</v>
      </c>
      <c r="D682" s="107">
        <v>45351</v>
      </c>
      <c r="E682" t="s">
        <v>5529</v>
      </c>
      <c r="F682" t="s">
        <v>5530</v>
      </c>
      <c r="G682" t="s">
        <v>3975</v>
      </c>
      <c r="H682" t="s">
        <v>5531</v>
      </c>
    </row>
    <row r="683" spans="1:8" x14ac:dyDescent="0.3">
      <c r="A683">
        <v>122</v>
      </c>
      <c r="B683" t="s">
        <v>104</v>
      </c>
      <c r="C683" t="s">
        <v>101</v>
      </c>
      <c r="D683" s="107">
        <v>45351</v>
      </c>
      <c r="E683" t="s">
        <v>5532</v>
      </c>
      <c r="F683" t="s">
        <v>5533</v>
      </c>
      <c r="G683" t="s">
        <v>5051</v>
      </c>
      <c r="H683" t="s">
        <v>5534</v>
      </c>
    </row>
    <row r="684" spans="1:8" x14ac:dyDescent="0.3">
      <c r="A684">
        <v>124</v>
      </c>
      <c r="B684" t="s">
        <v>105</v>
      </c>
      <c r="C684" t="s">
        <v>72</v>
      </c>
      <c r="D684" s="107">
        <v>45351</v>
      </c>
      <c r="E684" t="s">
        <v>5535</v>
      </c>
      <c r="F684" t="s">
        <v>5536</v>
      </c>
      <c r="G684" t="s">
        <v>3979</v>
      </c>
      <c r="H684" t="s">
        <v>5537</v>
      </c>
    </row>
    <row r="685" spans="1:8" x14ac:dyDescent="0.3">
      <c r="A685">
        <v>125</v>
      </c>
      <c r="B685" t="s">
        <v>106</v>
      </c>
      <c r="C685" t="s">
        <v>72</v>
      </c>
      <c r="D685" s="107">
        <v>45351</v>
      </c>
      <c r="E685" t="s">
        <v>5538</v>
      </c>
      <c r="F685" t="s">
        <v>5539</v>
      </c>
      <c r="G685" t="s">
        <v>3979</v>
      </c>
      <c r="H685" t="s">
        <v>5540</v>
      </c>
    </row>
    <row r="686" spans="1:8" x14ac:dyDescent="0.3">
      <c r="A686">
        <v>128</v>
      </c>
      <c r="B686" t="s">
        <v>109</v>
      </c>
      <c r="C686" t="s">
        <v>72</v>
      </c>
      <c r="D686" s="107">
        <v>45351</v>
      </c>
      <c r="E686" t="s">
        <v>5541</v>
      </c>
      <c r="F686" t="s">
        <v>5542</v>
      </c>
      <c r="G686" t="s">
        <v>3979</v>
      </c>
      <c r="H686" t="s">
        <v>5543</v>
      </c>
    </row>
    <row r="687" spans="1:8" x14ac:dyDescent="0.3">
      <c r="A687">
        <v>208</v>
      </c>
      <c r="B687" t="s">
        <v>149</v>
      </c>
      <c r="C687" t="s">
        <v>98</v>
      </c>
      <c r="D687" s="107">
        <v>45351</v>
      </c>
      <c r="E687" t="s">
        <v>3660</v>
      </c>
      <c r="F687" t="s">
        <v>5544</v>
      </c>
      <c r="G687" t="s">
        <v>4393</v>
      </c>
      <c r="H687" t="s">
        <v>5545</v>
      </c>
    </row>
    <row r="688" spans="1:8" x14ac:dyDescent="0.3">
      <c r="A688">
        <v>214</v>
      </c>
      <c r="B688" t="s">
        <v>152</v>
      </c>
      <c r="C688" t="s">
        <v>98</v>
      </c>
      <c r="D688" s="107">
        <v>45351</v>
      </c>
      <c r="E688" t="s">
        <v>3661</v>
      </c>
      <c r="F688" t="s">
        <v>5546</v>
      </c>
      <c r="G688" t="s">
        <v>4393</v>
      </c>
      <c r="H688" t="s">
        <v>5547</v>
      </c>
    </row>
    <row r="689" spans="1:8" x14ac:dyDescent="0.3">
      <c r="A689">
        <v>217</v>
      </c>
      <c r="B689" t="s">
        <v>156</v>
      </c>
      <c r="C689" t="s">
        <v>98</v>
      </c>
      <c r="D689" s="107">
        <v>45351</v>
      </c>
      <c r="E689" t="s">
        <v>3662</v>
      </c>
      <c r="F689" t="s">
        <v>5548</v>
      </c>
      <c r="G689" t="s">
        <v>4393</v>
      </c>
      <c r="H689" t="s">
        <v>5549</v>
      </c>
    </row>
    <row r="690" spans="1:8" x14ac:dyDescent="0.3">
      <c r="A690">
        <v>218</v>
      </c>
      <c r="B690" t="s">
        <v>157</v>
      </c>
      <c r="C690" t="s">
        <v>98</v>
      </c>
      <c r="D690" s="107">
        <v>45351</v>
      </c>
      <c r="E690" t="s">
        <v>3663</v>
      </c>
      <c r="F690" t="s">
        <v>5550</v>
      </c>
      <c r="G690" t="s">
        <v>4393</v>
      </c>
      <c r="H690" t="s">
        <v>5551</v>
      </c>
    </row>
    <row r="691" spans="1:8" x14ac:dyDescent="0.3">
      <c r="A691">
        <v>225</v>
      </c>
      <c r="B691" t="s">
        <v>165</v>
      </c>
      <c r="C691" t="s">
        <v>98</v>
      </c>
      <c r="D691" s="107">
        <v>45351</v>
      </c>
      <c r="E691" t="s">
        <v>3664</v>
      </c>
      <c r="F691" t="s">
        <v>5552</v>
      </c>
      <c r="G691" t="s">
        <v>4393</v>
      </c>
      <c r="H691" t="s">
        <v>5553</v>
      </c>
    </row>
    <row r="692" spans="1:8" x14ac:dyDescent="0.3">
      <c r="A692">
        <v>239</v>
      </c>
      <c r="B692" t="s">
        <v>1243</v>
      </c>
      <c r="C692" t="s">
        <v>33</v>
      </c>
      <c r="D692" s="107">
        <v>45351</v>
      </c>
      <c r="E692" t="s">
        <v>5554</v>
      </c>
      <c r="F692" t="s">
        <v>5555</v>
      </c>
      <c r="G692" t="s">
        <v>4305</v>
      </c>
      <c r="H692" t="s">
        <v>5556</v>
      </c>
    </row>
    <row r="693" spans="1:8" x14ac:dyDescent="0.3">
      <c r="A693">
        <v>241</v>
      </c>
      <c r="B693" t="s">
        <v>181</v>
      </c>
      <c r="C693" t="s">
        <v>33</v>
      </c>
      <c r="D693" s="107">
        <v>45351</v>
      </c>
      <c r="E693" t="s">
        <v>5557</v>
      </c>
      <c r="F693" t="s">
        <v>5558</v>
      </c>
      <c r="G693" t="s">
        <v>4305</v>
      </c>
      <c r="H693" t="s">
        <v>5080</v>
      </c>
    </row>
    <row r="694" spans="1:8" x14ac:dyDescent="0.3">
      <c r="A694">
        <v>434</v>
      </c>
      <c r="B694" t="s">
        <v>411</v>
      </c>
      <c r="C694" t="s">
        <v>98</v>
      </c>
      <c r="D694" s="107">
        <v>45351</v>
      </c>
      <c r="E694" t="s">
        <v>3665</v>
      </c>
      <c r="F694" t="s">
        <v>5559</v>
      </c>
      <c r="G694" t="s">
        <v>4393</v>
      </c>
      <c r="H694" t="s">
        <v>5560</v>
      </c>
    </row>
    <row r="695" spans="1:8" x14ac:dyDescent="0.3">
      <c r="A695">
        <v>436</v>
      </c>
      <c r="B695" t="s">
        <v>130</v>
      </c>
      <c r="C695" t="s">
        <v>101</v>
      </c>
      <c r="D695" s="107">
        <v>45351</v>
      </c>
      <c r="E695" t="s">
        <v>3666</v>
      </c>
      <c r="F695" t="s">
        <v>5561</v>
      </c>
      <c r="G695" t="s">
        <v>5051</v>
      </c>
      <c r="H695" t="s">
        <v>5562</v>
      </c>
    </row>
    <row r="696" spans="1:8" x14ac:dyDescent="0.3">
      <c r="A696">
        <v>116</v>
      </c>
      <c r="B696" t="s">
        <v>93</v>
      </c>
      <c r="C696" t="s">
        <v>68</v>
      </c>
      <c r="D696" s="107">
        <v>45351</v>
      </c>
      <c r="E696" t="s">
        <v>785</v>
      </c>
      <c r="F696" t="s">
        <v>5563</v>
      </c>
      <c r="G696" t="s">
        <v>5564</v>
      </c>
      <c r="H696" t="s">
        <v>5565</v>
      </c>
    </row>
    <row r="697" spans="1:8" x14ac:dyDescent="0.3">
      <c r="A697">
        <v>116</v>
      </c>
      <c r="B697" t="s">
        <v>93</v>
      </c>
      <c r="C697" t="s">
        <v>68</v>
      </c>
      <c r="D697" s="107">
        <v>45351</v>
      </c>
      <c r="E697" t="s">
        <v>785</v>
      </c>
      <c r="F697" t="s">
        <v>5563</v>
      </c>
      <c r="G697" t="s">
        <v>5564</v>
      </c>
      <c r="H697" t="s">
        <v>5565</v>
      </c>
    </row>
    <row r="698" spans="1:8" x14ac:dyDescent="0.3">
      <c r="A698">
        <v>77</v>
      </c>
      <c r="B698" t="s">
        <v>65</v>
      </c>
      <c r="C698" t="s">
        <v>66</v>
      </c>
      <c r="D698" s="107">
        <v>45382</v>
      </c>
      <c r="E698" t="s">
        <v>5566</v>
      </c>
      <c r="F698" t="s">
        <v>5567</v>
      </c>
      <c r="G698" t="s">
        <v>5045</v>
      </c>
      <c r="H698" t="s">
        <v>5568</v>
      </c>
    </row>
    <row r="699" spans="1:8" x14ac:dyDescent="0.3">
      <c r="A699">
        <v>121</v>
      </c>
      <c r="B699" t="s">
        <v>102</v>
      </c>
      <c r="C699" t="s">
        <v>28</v>
      </c>
      <c r="D699" s="107">
        <v>45382</v>
      </c>
      <c r="E699" t="s">
        <v>5569</v>
      </c>
      <c r="F699" t="s">
        <v>5570</v>
      </c>
      <c r="G699" t="s">
        <v>3975</v>
      </c>
      <c r="H699" t="s">
        <v>5571</v>
      </c>
    </row>
    <row r="700" spans="1:8" x14ac:dyDescent="0.3">
      <c r="A700">
        <v>124</v>
      </c>
      <c r="B700" t="s">
        <v>105</v>
      </c>
      <c r="C700" t="s">
        <v>72</v>
      </c>
      <c r="D700" s="107">
        <v>45382</v>
      </c>
      <c r="E700" t="s">
        <v>5572</v>
      </c>
      <c r="F700" t="s">
        <v>5573</v>
      </c>
      <c r="G700" t="s">
        <v>3979</v>
      </c>
      <c r="H700" t="s">
        <v>5574</v>
      </c>
    </row>
    <row r="701" spans="1:8" x14ac:dyDescent="0.3">
      <c r="A701">
        <v>125</v>
      </c>
      <c r="B701" t="s">
        <v>106</v>
      </c>
      <c r="C701" t="s">
        <v>72</v>
      </c>
      <c r="D701" s="107">
        <v>45382</v>
      </c>
      <c r="E701" t="s">
        <v>5575</v>
      </c>
      <c r="F701" t="s">
        <v>5576</v>
      </c>
      <c r="G701" t="s">
        <v>3979</v>
      </c>
      <c r="H701" t="s">
        <v>5577</v>
      </c>
    </row>
    <row r="702" spans="1:8" x14ac:dyDescent="0.3">
      <c r="A702">
        <v>128</v>
      </c>
      <c r="B702" t="s">
        <v>109</v>
      </c>
      <c r="C702" t="s">
        <v>72</v>
      </c>
      <c r="D702" s="107">
        <v>45382</v>
      </c>
      <c r="E702" t="s">
        <v>5578</v>
      </c>
      <c r="F702" t="s">
        <v>5579</v>
      </c>
      <c r="G702" t="s">
        <v>3979</v>
      </c>
      <c r="H702" t="s">
        <v>5580</v>
      </c>
    </row>
    <row r="703" spans="1:8" x14ac:dyDescent="0.3">
      <c r="A703">
        <v>208</v>
      </c>
      <c r="B703" t="s">
        <v>149</v>
      </c>
      <c r="C703" t="s">
        <v>98</v>
      </c>
      <c r="D703" s="107">
        <v>45382</v>
      </c>
      <c r="E703" t="s">
        <v>3667</v>
      </c>
      <c r="F703" t="s">
        <v>5581</v>
      </c>
      <c r="G703" t="s">
        <v>4393</v>
      </c>
      <c r="H703" t="s">
        <v>5582</v>
      </c>
    </row>
    <row r="704" spans="1:8" x14ac:dyDescent="0.3">
      <c r="A704">
        <v>214</v>
      </c>
      <c r="B704" t="s">
        <v>152</v>
      </c>
      <c r="C704" t="s">
        <v>98</v>
      </c>
      <c r="D704" s="107">
        <v>45382</v>
      </c>
      <c r="E704" t="s">
        <v>3668</v>
      </c>
      <c r="F704" t="s">
        <v>5583</v>
      </c>
      <c r="G704" t="s">
        <v>4393</v>
      </c>
      <c r="H704" t="s">
        <v>5584</v>
      </c>
    </row>
    <row r="705" spans="1:8" x14ac:dyDescent="0.3">
      <c r="A705">
        <v>217</v>
      </c>
      <c r="B705" t="s">
        <v>156</v>
      </c>
      <c r="C705" t="s">
        <v>98</v>
      </c>
      <c r="D705" s="107">
        <v>45382</v>
      </c>
      <c r="E705" t="s">
        <v>3669</v>
      </c>
      <c r="F705" t="s">
        <v>5585</v>
      </c>
      <c r="G705" t="s">
        <v>4393</v>
      </c>
      <c r="H705" t="s">
        <v>5586</v>
      </c>
    </row>
    <row r="706" spans="1:8" x14ac:dyDescent="0.3">
      <c r="A706">
        <v>218</v>
      </c>
      <c r="B706" t="s">
        <v>157</v>
      </c>
      <c r="C706" t="s">
        <v>98</v>
      </c>
      <c r="D706" s="107">
        <v>45382</v>
      </c>
      <c r="E706" t="s">
        <v>3670</v>
      </c>
      <c r="F706" t="s">
        <v>5587</v>
      </c>
      <c r="G706" t="s">
        <v>4393</v>
      </c>
      <c r="H706" t="s">
        <v>5588</v>
      </c>
    </row>
    <row r="707" spans="1:8" x14ac:dyDescent="0.3">
      <c r="A707">
        <v>225</v>
      </c>
      <c r="B707" t="s">
        <v>165</v>
      </c>
      <c r="C707" t="s">
        <v>98</v>
      </c>
      <c r="D707" s="107">
        <v>45382</v>
      </c>
      <c r="E707" t="s">
        <v>5589</v>
      </c>
      <c r="F707" t="s">
        <v>5590</v>
      </c>
      <c r="G707" t="s">
        <v>4393</v>
      </c>
      <c r="H707" t="s">
        <v>5591</v>
      </c>
    </row>
    <row r="708" spans="1:8" x14ac:dyDescent="0.3">
      <c r="A708">
        <v>239</v>
      </c>
      <c r="B708" t="s">
        <v>1243</v>
      </c>
      <c r="C708" t="s">
        <v>33</v>
      </c>
      <c r="D708" s="107">
        <v>45382</v>
      </c>
      <c r="E708" t="s">
        <v>5592</v>
      </c>
      <c r="F708" t="s">
        <v>5593</v>
      </c>
      <c r="G708" t="s">
        <v>4305</v>
      </c>
      <c r="H708" t="s">
        <v>5594</v>
      </c>
    </row>
    <row r="709" spans="1:8" x14ac:dyDescent="0.3">
      <c r="A709">
        <v>241</v>
      </c>
      <c r="B709" t="s">
        <v>181</v>
      </c>
      <c r="C709" t="s">
        <v>33</v>
      </c>
      <c r="D709" s="107">
        <v>45382</v>
      </c>
      <c r="E709" t="s">
        <v>5595</v>
      </c>
      <c r="F709" t="s">
        <v>5596</v>
      </c>
      <c r="G709" t="s">
        <v>4305</v>
      </c>
      <c r="H709" t="s">
        <v>5597</v>
      </c>
    </row>
    <row r="710" spans="1:8" x14ac:dyDescent="0.3">
      <c r="A710">
        <v>434</v>
      </c>
      <c r="B710" t="s">
        <v>411</v>
      </c>
      <c r="C710" t="s">
        <v>98</v>
      </c>
      <c r="D710" s="107">
        <v>45382</v>
      </c>
      <c r="E710" t="s">
        <v>3671</v>
      </c>
      <c r="F710" t="s">
        <v>5598</v>
      </c>
      <c r="G710" t="s">
        <v>4393</v>
      </c>
      <c r="H710" t="s">
        <v>5599</v>
      </c>
    </row>
    <row r="711" spans="1:8" x14ac:dyDescent="0.3">
      <c r="A711">
        <v>436</v>
      </c>
      <c r="B711" t="s">
        <v>130</v>
      </c>
      <c r="C711" t="s">
        <v>101</v>
      </c>
      <c r="D711" s="107">
        <v>45382</v>
      </c>
      <c r="E711" t="s">
        <v>3672</v>
      </c>
      <c r="F711" t="s">
        <v>5600</v>
      </c>
      <c r="G711" t="s">
        <v>5051</v>
      </c>
      <c r="H711" t="s">
        <v>5601</v>
      </c>
    </row>
    <row r="712" spans="1:8" x14ac:dyDescent="0.3">
      <c r="A712">
        <v>69</v>
      </c>
      <c r="B712" t="s">
        <v>59</v>
      </c>
      <c r="C712" t="s">
        <v>58</v>
      </c>
      <c r="D712" s="107">
        <v>45382</v>
      </c>
      <c r="E712" t="s">
        <v>5602</v>
      </c>
      <c r="F712" t="s">
        <v>5603</v>
      </c>
      <c r="G712" t="s">
        <v>4017</v>
      </c>
      <c r="H712" t="s">
        <v>5604</v>
      </c>
    </row>
    <row r="713" spans="1:8" x14ac:dyDescent="0.3">
      <c r="A713">
        <v>111</v>
      </c>
      <c r="B713" t="s">
        <v>93</v>
      </c>
      <c r="C713" t="s">
        <v>58</v>
      </c>
      <c r="D713" s="107">
        <v>45382</v>
      </c>
      <c r="E713" t="s">
        <v>5605</v>
      </c>
      <c r="F713" t="s">
        <v>5606</v>
      </c>
      <c r="G713" t="s">
        <v>4118</v>
      </c>
      <c r="H713" t="s">
        <v>5607</v>
      </c>
    </row>
    <row r="714" spans="1:8" x14ac:dyDescent="0.3">
      <c r="A714">
        <v>197</v>
      </c>
      <c r="B714" t="s">
        <v>139</v>
      </c>
      <c r="C714" t="s">
        <v>95</v>
      </c>
      <c r="D714" s="107">
        <v>45382</v>
      </c>
      <c r="E714" t="s">
        <v>5608</v>
      </c>
      <c r="F714" t="s">
        <v>5609</v>
      </c>
      <c r="G714" t="s">
        <v>4154</v>
      </c>
      <c r="H714" t="s">
        <v>5610</v>
      </c>
    </row>
    <row r="715" spans="1:8" x14ac:dyDescent="0.3">
      <c r="A715">
        <v>213</v>
      </c>
      <c r="B715" t="s">
        <v>151</v>
      </c>
      <c r="C715" t="s">
        <v>98</v>
      </c>
      <c r="D715" s="107">
        <v>45382</v>
      </c>
      <c r="E715" t="s">
        <v>3673</v>
      </c>
      <c r="F715" t="s">
        <v>5611</v>
      </c>
      <c r="G715" t="s">
        <v>4393</v>
      </c>
      <c r="H715" t="s">
        <v>5612</v>
      </c>
    </row>
    <row r="716" spans="1:8" x14ac:dyDescent="0.3">
      <c r="A716">
        <v>233</v>
      </c>
      <c r="B716" t="s">
        <v>173</v>
      </c>
      <c r="C716" t="s">
        <v>98</v>
      </c>
      <c r="D716" s="107">
        <v>45382</v>
      </c>
      <c r="E716" t="s">
        <v>5613</v>
      </c>
      <c r="F716" t="s">
        <v>5614</v>
      </c>
      <c r="G716" t="s">
        <v>4393</v>
      </c>
      <c r="H716" t="s">
        <v>5615</v>
      </c>
    </row>
    <row r="717" spans="1:8" x14ac:dyDescent="0.3">
      <c r="A717">
        <v>234</v>
      </c>
      <c r="B717" t="s">
        <v>174</v>
      </c>
      <c r="C717" t="s">
        <v>98</v>
      </c>
      <c r="D717" s="107">
        <v>45382</v>
      </c>
      <c r="E717" t="s">
        <v>5616</v>
      </c>
      <c r="F717" t="s">
        <v>5617</v>
      </c>
      <c r="G717" t="s">
        <v>4393</v>
      </c>
      <c r="H717" t="s">
        <v>5618</v>
      </c>
    </row>
    <row r="718" spans="1:8" x14ac:dyDescent="0.3">
      <c r="A718">
        <v>238</v>
      </c>
      <c r="B718" t="s">
        <v>177</v>
      </c>
      <c r="C718" t="s">
        <v>98</v>
      </c>
      <c r="D718" s="107">
        <v>45382</v>
      </c>
      <c r="E718" t="s">
        <v>3674</v>
      </c>
      <c r="F718" t="s">
        <v>5619</v>
      </c>
      <c r="G718" t="s">
        <v>4393</v>
      </c>
      <c r="H718" t="s">
        <v>5620</v>
      </c>
    </row>
    <row r="719" spans="1:8" x14ac:dyDescent="0.3">
      <c r="A719">
        <v>240</v>
      </c>
      <c r="B719" t="s">
        <v>180</v>
      </c>
      <c r="C719" t="s">
        <v>33</v>
      </c>
      <c r="D719" s="107">
        <v>45382</v>
      </c>
      <c r="E719" t="s">
        <v>5621</v>
      </c>
      <c r="F719" t="s">
        <v>5622</v>
      </c>
      <c r="G719" t="s">
        <v>4305</v>
      </c>
      <c r="H719" t="s">
        <v>5623</v>
      </c>
    </row>
    <row r="720" spans="1:8" x14ac:dyDescent="0.3">
      <c r="A720">
        <v>251</v>
      </c>
      <c r="B720" t="s">
        <v>1290</v>
      </c>
      <c r="C720" t="s">
        <v>194</v>
      </c>
      <c r="D720" s="107">
        <v>45382</v>
      </c>
      <c r="E720" t="s">
        <v>1291</v>
      </c>
      <c r="F720" t="s">
        <v>5624</v>
      </c>
      <c r="G720" t="s">
        <v>4619</v>
      </c>
      <c r="H720" t="s">
        <v>5625</v>
      </c>
    </row>
    <row r="721" spans="1:8" x14ac:dyDescent="0.3">
      <c r="A721">
        <v>254</v>
      </c>
      <c r="B721" t="s">
        <v>197</v>
      </c>
      <c r="C721" t="s">
        <v>198</v>
      </c>
      <c r="D721" s="107">
        <v>45382</v>
      </c>
      <c r="E721" t="s">
        <v>5626</v>
      </c>
      <c r="F721" t="s">
        <v>5627</v>
      </c>
      <c r="G721" t="s">
        <v>4796</v>
      </c>
      <c r="H721" t="s">
        <v>5628</v>
      </c>
    </row>
    <row r="722" spans="1:8" x14ac:dyDescent="0.3">
      <c r="A722">
        <v>263</v>
      </c>
      <c r="B722" t="s">
        <v>209</v>
      </c>
      <c r="C722" t="s">
        <v>46</v>
      </c>
      <c r="D722" s="107">
        <v>45382</v>
      </c>
      <c r="E722" t="s">
        <v>5629</v>
      </c>
      <c r="F722" t="s">
        <v>5630</v>
      </c>
      <c r="G722" t="s">
        <v>4405</v>
      </c>
      <c r="H722" t="s">
        <v>5631</v>
      </c>
    </row>
    <row r="723" spans="1:8" x14ac:dyDescent="0.3">
      <c r="A723">
        <v>300</v>
      </c>
      <c r="B723" t="s">
        <v>252</v>
      </c>
      <c r="C723" t="s">
        <v>253</v>
      </c>
      <c r="D723" s="107">
        <v>45382</v>
      </c>
      <c r="E723" t="s">
        <v>5632</v>
      </c>
      <c r="F723" t="s">
        <v>5633</v>
      </c>
      <c r="G723" t="s">
        <v>4409</v>
      </c>
      <c r="H723" t="s">
        <v>5634</v>
      </c>
    </row>
    <row r="724" spans="1:8" x14ac:dyDescent="0.3">
      <c r="A724">
        <v>301</v>
      </c>
      <c r="B724" t="s">
        <v>254</v>
      </c>
      <c r="C724" t="s">
        <v>253</v>
      </c>
      <c r="D724" s="107">
        <v>45382</v>
      </c>
      <c r="E724" t="s">
        <v>5635</v>
      </c>
      <c r="F724" t="s">
        <v>5636</v>
      </c>
      <c r="G724" t="s">
        <v>4409</v>
      </c>
      <c r="H724" t="s">
        <v>5637</v>
      </c>
    </row>
    <row r="725" spans="1:8" x14ac:dyDescent="0.3">
      <c r="A725">
        <v>306</v>
      </c>
      <c r="B725" t="s">
        <v>260</v>
      </c>
      <c r="C725" t="s">
        <v>194</v>
      </c>
      <c r="D725" s="107">
        <v>45382</v>
      </c>
      <c r="E725" t="s">
        <v>5638</v>
      </c>
      <c r="F725" t="s">
        <v>5639</v>
      </c>
      <c r="G725" t="s">
        <v>4619</v>
      </c>
      <c r="H725" t="s">
        <v>5640</v>
      </c>
    </row>
    <row r="726" spans="1:8" x14ac:dyDescent="0.3">
      <c r="A726">
        <v>347</v>
      </c>
      <c r="B726" t="s">
        <v>305</v>
      </c>
      <c r="C726" t="s">
        <v>306</v>
      </c>
      <c r="D726" s="107">
        <v>45382</v>
      </c>
      <c r="E726" t="s">
        <v>5641</v>
      </c>
      <c r="F726" t="s">
        <v>5642</v>
      </c>
      <c r="G726" t="s">
        <v>5360</v>
      </c>
      <c r="H726" t="s">
        <v>5643</v>
      </c>
    </row>
    <row r="727" spans="1:8" x14ac:dyDescent="0.3">
      <c r="A727">
        <v>348</v>
      </c>
      <c r="B727" t="s">
        <v>307</v>
      </c>
      <c r="C727" t="s">
        <v>306</v>
      </c>
      <c r="D727" s="107">
        <v>45382</v>
      </c>
      <c r="E727" t="s">
        <v>5644</v>
      </c>
      <c r="F727" t="s">
        <v>5645</v>
      </c>
      <c r="G727" t="s">
        <v>5360</v>
      </c>
      <c r="H727" t="s">
        <v>5646</v>
      </c>
    </row>
    <row r="728" spans="1:8" x14ac:dyDescent="0.3">
      <c r="A728">
        <v>351</v>
      </c>
      <c r="B728" t="s">
        <v>308</v>
      </c>
      <c r="C728" t="s">
        <v>306</v>
      </c>
      <c r="D728" s="107">
        <v>45382</v>
      </c>
      <c r="E728" t="s">
        <v>5647</v>
      </c>
      <c r="F728" t="s">
        <v>5648</v>
      </c>
      <c r="G728" t="s">
        <v>4416</v>
      </c>
      <c r="H728" t="s">
        <v>5649</v>
      </c>
    </row>
    <row r="729" spans="1:8" x14ac:dyDescent="0.3">
      <c r="A729">
        <v>352</v>
      </c>
      <c r="B729" t="s">
        <v>309</v>
      </c>
      <c r="C729" t="s">
        <v>306</v>
      </c>
      <c r="D729" s="107">
        <v>45382</v>
      </c>
      <c r="E729" t="s">
        <v>5650</v>
      </c>
      <c r="F729" t="s">
        <v>5651</v>
      </c>
      <c r="G729" t="s">
        <v>4416</v>
      </c>
    </row>
    <row r="730" spans="1:8" x14ac:dyDescent="0.3">
      <c r="A730">
        <v>368</v>
      </c>
      <c r="B730" t="s">
        <v>330</v>
      </c>
      <c r="C730" t="s">
        <v>1523</v>
      </c>
      <c r="D730" s="107">
        <v>45382</v>
      </c>
      <c r="E730" t="s">
        <v>5652</v>
      </c>
      <c r="F730" t="s">
        <v>5653</v>
      </c>
      <c r="G730" t="s">
        <v>5016</v>
      </c>
      <c r="H730" t="s">
        <v>5654</v>
      </c>
    </row>
    <row r="731" spans="1:8" x14ac:dyDescent="0.3">
      <c r="A731">
        <v>372</v>
      </c>
      <c r="B731" t="s">
        <v>335</v>
      </c>
      <c r="C731" t="s">
        <v>1523</v>
      </c>
      <c r="D731" s="107">
        <v>45382</v>
      </c>
      <c r="E731" t="s">
        <v>5655</v>
      </c>
      <c r="F731" t="s">
        <v>5656</v>
      </c>
      <c r="G731" t="s">
        <v>5016</v>
      </c>
      <c r="H731" t="s">
        <v>5657</v>
      </c>
    </row>
    <row r="732" spans="1:8" x14ac:dyDescent="0.3">
      <c r="A732">
        <v>373</v>
      </c>
      <c r="B732" t="s">
        <v>336</v>
      </c>
      <c r="C732" t="s">
        <v>198</v>
      </c>
      <c r="D732" s="107">
        <v>45382</v>
      </c>
      <c r="E732" t="s">
        <v>3675</v>
      </c>
      <c r="F732" t="s">
        <v>5658</v>
      </c>
      <c r="G732" t="s">
        <v>4619</v>
      </c>
      <c r="H732" t="s">
        <v>5659</v>
      </c>
    </row>
    <row r="733" spans="1:8" x14ac:dyDescent="0.3">
      <c r="A733">
        <v>390</v>
      </c>
      <c r="B733" t="s">
        <v>356</v>
      </c>
      <c r="C733" t="s">
        <v>198</v>
      </c>
      <c r="D733" s="107">
        <v>45382</v>
      </c>
      <c r="E733" t="s">
        <v>3676</v>
      </c>
      <c r="F733" t="s">
        <v>5660</v>
      </c>
      <c r="G733" t="s">
        <v>4796</v>
      </c>
      <c r="H733" t="s">
        <v>5661</v>
      </c>
    </row>
    <row r="734" spans="1:8" x14ac:dyDescent="0.3">
      <c r="A734">
        <v>409</v>
      </c>
      <c r="B734" t="s">
        <v>383</v>
      </c>
      <c r="C734" t="s">
        <v>46</v>
      </c>
      <c r="D734" s="107">
        <v>45382</v>
      </c>
      <c r="E734" t="s">
        <v>3677</v>
      </c>
      <c r="F734" t="s">
        <v>5662</v>
      </c>
      <c r="G734" t="s">
        <v>5026</v>
      </c>
    </row>
    <row r="735" spans="1:8" x14ac:dyDescent="0.3">
      <c r="A735">
        <v>414</v>
      </c>
      <c r="B735" t="s">
        <v>390</v>
      </c>
      <c r="C735" t="s">
        <v>198</v>
      </c>
      <c r="D735" s="107">
        <v>45382</v>
      </c>
      <c r="E735" t="s">
        <v>3678</v>
      </c>
      <c r="F735" t="s">
        <v>5663</v>
      </c>
      <c r="G735" t="s">
        <v>4796</v>
      </c>
      <c r="H735" t="s">
        <v>5664</v>
      </c>
    </row>
    <row r="736" spans="1:8" x14ac:dyDescent="0.3">
      <c r="A736">
        <v>415</v>
      </c>
      <c r="B736" t="s">
        <v>391</v>
      </c>
      <c r="C736" t="s">
        <v>198</v>
      </c>
      <c r="D736" s="107">
        <v>45382</v>
      </c>
      <c r="E736" t="s">
        <v>3680</v>
      </c>
      <c r="F736" t="s">
        <v>5665</v>
      </c>
      <c r="G736" t="s">
        <v>4796</v>
      </c>
      <c r="H736" t="s">
        <v>5666</v>
      </c>
    </row>
    <row r="737" spans="1:8" x14ac:dyDescent="0.3">
      <c r="A737">
        <v>416</v>
      </c>
      <c r="B737" t="s">
        <v>392</v>
      </c>
      <c r="C737" t="s">
        <v>198</v>
      </c>
      <c r="D737" s="107">
        <v>45382</v>
      </c>
      <c r="E737" t="s">
        <v>3687</v>
      </c>
      <c r="F737" t="s">
        <v>5667</v>
      </c>
      <c r="G737" t="s">
        <v>4796</v>
      </c>
      <c r="H737" t="s">
        <v>5668</v>
      </c>
    </row>
    <row r="738" spans="1:8" x14ac:dyDescent="0.3">
      <c r="A738">
        <v>417</v>
      </c>
      <c r="B738" t="s">
        <v>393</v>
      </c>
      <c r="C738" t="s">
        <v>198</v>
      </c>
      <c r="D738" s="107">
        <v>45382</v>
      </c>
      <c r="E738" t="s">
        <v>3692</v>
      </c>
      <c r="F738" t="s">
        <v>5669</v>
      </c>
      <c r="G738" t="s">
        <v>4796</v>
      </c>
      <c r="H738" t="s">
        <v>5670</v>
      </c>
    </row>
    <row r="739" spans="1:8" x14ac:dyDescent="0.3">
      <c r="A739">
        <v>418</v>
      </c>
      <c r="B739" t="s">
        <v>394</v>
      </c>
      <c r="C739" t="s">
        <v>198</v>
      </c>
      <c r="D739" s="107">
        <v>45382</v>
      </c>
      <c r="E739" t="s">
        <v>3693</v>
      </c>
      <c r="F739" t="s">
        <v>5671</v>
      </c>
      <c r="G739" t="s">
        <v>4796</v>
      </c>
      <c r="H739" t="s">
        <v>5672</v>
      </c>
    </row>
    <row r="740" spans="1:8" x14ac:dyDescent="0.3">
      <c r="A740">
        <v>431</v>
      </c>
      <c r="B740" t="s">
        <v>408</v>
      </c>
      <c r="C740" t="s">
        <v>72</v>
      </c>
      <c r="D740" s="107">
        <v>45382</v>
      </c>
      <c r="E740" t="s">
        <v>5673</v>
      </c>
      <c r="F740" t="s">
        <v>5674</v>
      </c>
      <c r="G740" t="s">
        <v>3979</v>
      </c>
      <c r="H740" t="s">
        <v>5675</v>
      </c>
    </row>
    <row r="741" spans="1:8" x14ac:dyDescent="0.3">
      <c r="A741">
        <v>432</v>
      </c>
      <c r="B741" t="s">
        <v>409</v>
      </c>
      <c r="C741" t="s">
        <v>72</v>
      </c>
      <c r="D741" s="107">
        <v>45382</v>
      </c>
      <c r="E741" t="s">
        <v>3694</v>
      </c>
      <c r="F741" t="s">
        <v>5676</v>
      </c>
      <c r="G741" t="s">
        <v>3979</v>
      </c>
      <c r="H741" t="s">
        <v>5677</v>
      </c>
    </row>
    <row r="742" spans="1:8" x14ac:dyDescent="0.3">
      <c r="A742">
        <v>453</v>
      </c>
      <c r="B742" t="s">
        <v>426</v>
      </c>
      <c r="C742" t="s">
        <v>366</v>
      </c>
      <c r="D742" s="107">
        <v>45382</v>
      </c>
      <c r="E742" t="s">
        <v>5678</v>
      </c>
      <c r="F742" t="s">
        <v>5679</v>
      </c>
      <c r="G742" t="s">
        <v>5680</v>
      </c>
      <c r="H742" t="s">
        <v>5681</v>
      </c>
    </row>
    <row r="743" spans="1:8" x14ac:dyDescent="0.3">
      <c r="A743">
        <v>469</v>
      </c>
      <c r="B743" t="s">
        <v>395</v>
      </c>
      <c r="C743" t="s">
        <v>198</v>
      </c>
      <c r="D743" s="107">
        <v>45382</v>
      </c>
      <c r="E743" t="s">
        <v>3695</v>
      </c>
      <c r="F743" t="s">
        <v>5682</v>
      </c>
      <c r="G743" t="s">
        <v>4796</v>
      </c>
      <c r="H743" t="s">
        <v>5672</v>
      </c>
    </row>
    <row r="744" spans="1:8" x14ac:dyDescent="0.3">
      <c r="A744">
        <v>470</v>
      </c>
      <c r="B744" t="s">
        <v>441</v>
      </c>
      <c r="C744" t="s">
        <v>198</v>
      </c>
      <c r="D744" s="107">
        <v>45382</v>
      </c>
      <c r="E744" t="s">
        <v>3706</v>
      </c>
      <c r="F744" t="s">
        <v>5683</v>
      </c>
      <c r="G744" t="s">
        <v>4796</v>
      </c>
      <c r="H744" t="s">
        <v>5672</v>
      </c>
    </row>
    <row r="745" spans="1:8" x14ac:dyDescent="0.3">
      <c r="A745">
        <v>471</v>
      </c>
      <c r="B745" t="s">
        <v>442</v>
      </c>
      <c r="C745" t="s">
        <v>198</v>
      </c>
      <c r="D745" s="107">
        <v>45382</v>
      </c>
      <c r="E745" t="s">
        <v>3712</v>
      </c>
      <c r="F745" t="s">
        <v>5684</v>
      </c>
      <c r="G745" t="s">
        <v>4796</v>
      </c>
      <c r="H745" t="s">
        <v>5672</v>
      </c>
    </row>
    <row r="746" spans="1:8" x14ac:dyDescent="0.3">
      <c r="A746">
        <v>77</v>
      </c>
      <c r="B746" t="s">
        <v>65</v>
      </c>
      <c r="C746" t="s">
        <v>66</v>
      </c>
      <c r="D746" s="107">
        <v>45412</v>
      </c>
      <c r="E746" t="s">
        <v>5685</v>
      </c>
      <c r="F746" t="s">
        <v>5686</v>
      </c>
      <c r="G746" t="s">
        <v>5045</v>
      </c>
      <c r="H746" t="s">
        <v>5687</v>
      </c>
    </row>
    <row r="747" spans="1:8" x14ac:dyDescent="0.3">
      <c r="A747">
        <v>122</v>
      </c>
      <c r="B747" t="s">
        <v>104</v>
      </c>
      <c r="C747" t="s">
        <v>101</v>
      </c>
      <c r="D747" s="107">
        <v>45412</v>
      </c>
      <c r="E747" t="s">
        <v>5688</v>
      </c>
      <c r="F747" t="s">
        <v>5689</v>
      </c>
      <c r="G747" t="s">
        <v>5051</v>
      </c>
      <c r="H747" t="s">
        <v>5690</v>
      </c>
    </row>
    <row r="748" spans="1:8" x14ac:dyDescent="0.3">
      <c r="A748">
        <v>124</v>
      </c>
      <c r="B748" t="s">
        <v>105</v>
      </c>
      <c r="C748" t="s">
        <v>72</v>
      </c>
      <c r="D748" s="107">
        <v>45412</v>
      </c>
      <c r="E748" t="s">
        <v>5691</v>
      </c>
      <c r="F748" t="s">
        <v>5692</v>
      </c>
      <c r="G748" t="s">
        <v>3979</v>
      </c>
      <c r="H748" t="s">
        <v>5693</v>
      </c>
    </row>
    <row r="749" spans="1:8" x14ac:dyDescent="0.3">
      <c r="A749">
        <v>125</v>
      </c>
      <c r="B749" t="s">
        <v>106</v>
      </c>
      <c r="C749" t="s">
        <v>72</v>
      </c>
      <c r="D749" s="107">
        <v>45412</v>
      </c>
      <c r="E749" t="s">
        <v>5694</v>
      </c>
      <c r="F749" t="s">
        <v>5695</v>
      </c>
      <c r="G749" t="s">
        <v>3979</v>
      </c>
      <c r="H749" t="s">
        <v>5696</v>
      </c>
    </row>
    <row r="750" spans="1:8" x14ac:dyDescent="0.3">
      <c r="A750">
        <v>128</v>
      </c>
      <c r="B750" t="s">
        <v>109</v>
      </c>
      <c r="C750" t="s">
        <v>72</v>
      </c>
      <c r="D750" s="107">
        <v>45412</v>
      </c>
      <c r="E750" t="s">
        <v>5697</v>
      </c>
      <c r="F750" t="s">
        <v>5698</v>
      </c>
      <c r="G750" t="s">
        <v>3979</v>
      </c>
      <c r="H750" t="s">
        <v>5699</v>
      </c>
    </row>
    <row r="751" spans="1:8" x14ac:dyDescent="0.3">
      <c r="A751">
        <v>172</v>
      </c>
      <c r="B751" t="s">
        <v>131</v>
      </c>
      <c r="C751" t="s">
        <v>101</v>
      </c>
      <c r="D751" s="107">
        <v>45412</v>
      </c>
      <c r="E751" t="s">
        <v>5700</v>
      </c>
      <c r="F751" t="s">
        <v>5701</v>
      </c>
      <c r="G751" t="s">
        <v>3985</v>
      </c>
      <c r="H751" t="s">
        <v>5702</v>
      </c>
    </row>
    <row r="752" spans="1:8" x14ac:dyDescent="0.3">
      <c r="A752">
        <v>208</v>
      </c>
      <c r="B752" t="s">
        <v>149</v>
      </c>
      <c r="C752" t="s">
        <v>98</v>
      </c>
      <c r="D752" s="107">
        <v>45412</v>
      </c>
      <c r="E752" t="s">
        <v>3720</v>
      </c>
      <c r="F752" t="s">
        <v>5703</v>
      </c>
      <c r="G752" t="s">
        <v>4393</v>
      </c>
      <c r="H752" t="s">
        <v>5704</v>
      </c>
    </row>
    <row r="753" spans="1:8" x14ac:dyDescent="0.3">
      <c r="A753">
        <v>214</v>
      </c>
      <c r="B753" t="s">
        <v>152</v>
      </c>
      <c r="C753" t="s">
        <v>98</v>
      </c>
      <c r="D753" s="107">
        <v>45412</v>
      </c>
      <c r="E753" t="s">
        <v>3721</v>
      </c>
      <c r="F753" t="s">
        <v>5705</v>
      </c>
      <c r="G753" t="s">
        <v>4393</v>
      </c>
      <c r="H753" t="s">
        <v>5706</v>
      </c>
    </row>
    <row r="754" spans="1:8" x14ac:dyDescent="0.3">
      <c r="A754">
        <v>217</v>
      </c>
      <c r="B754" t="s">
        <v>156</v>
      </c>
      <c r="C754" t="s">
        <v>98</v>
      </c>
      <c r="D754" s="107">
        <v>45412</v>
      </c>
      <c r="E754" t="s">
        <v>3722</v>
      </c>
      <c r="F754" t="s">
        <v>5707</v>
      </c>
      <c r="G754" t="s">
        <v>4393</v>
      </c>
      <c r="H754" t="s">
        <v>5708</v>
      </c>
    </row>
    <row r="755" spans="1:8" x14ac:dyDescent="0.3">
      <c r="A755">
        <v>218</v>
      </c>
      <c r="B755" t="s">
        <v>157</v>
      </c>
      <c r="C755" t="s">
        <v>98</v>
      </c>
      <c r="D755" s="107">
        <v>45412</v>
      </c>
      <c r="E755" t="s">
        <v>3723</v>
      </c>
      <c r="F755" t="s">
        <v>5709</v>
      </c>
      <c r="G755" t="s">
        <v>4393</v>
      </c>
      <c r="H755" t="s">
        <v>5710</v>
      </c>
    </row>
    <row r="756" spans="1:8" x14ac:dyDescent="0.3">
      <c r="A756">
        <v>225</v>
      </c>
      <c r="B756" t="s">
        <v>165</v>
      </c>
      <c r="C756" t="s">
        <v>98</v>
      </c>
      <c r="D756" s="107">
        <v>45412</v>
      </c>
      <c r="E756" t="s">
        <v>5711</v>
      </c>
      <c r="F756" t="s">
        <v>5712</v>
      </c>
      <c r="G756" t="s">
        <v>4393</v>
      </c>
      <c r="H756" t="s">
        <v>5713</v>
      </c>
    </row>
    <row r="757" spans="1:8" x14ac:dyDescent="0.3">
      <c r="A757">
        <v>239</v>
      </c>
      <c r="B757" t="s">
        <v>1243</v>
      </c>
      <c r="C757" t="s">
        <v>33</v>
      </c>
      <c r="D757" s="107">
        <v>45412</v>
      </c>
      <c r="E757" t="s">
        <v>5714</v>
      </c>
      <c r="F757" t="s">
        <v>5715</v>
      </c>
      <c r="G757" t="s">
        <v>4305</v>
      </c>
      <c r="H757" t="s">
        <v>5716</v>
      </c>
    </row>
    <row r="758" spans="1:8" x14ac:dyDescent="0.3">
      <c r="A758">
        <v>241</v>
      </c>
      <c r="B758" t="s">
        <v>181</v>
      </c>
      <c r="C758" t="s">
        <v>33</v>
      </c>
      <c r="D758" s="107">
        <v>45412</v>
      </c>
      <c r="E758" t="s">
        <v>5717</v>
      </c>
      <c r="F758" t="s">
        <v>5718</v>
      </c>
      <c r="G758" t="s">
        <v>4305</v>
      </c>
      <c r="H758" t="s">
        <v>5719</v>
      </c>
    </row>
    <row r="759" spans="1:8" x14ac:dyDescent="0.3">
      <c r="A759">
        <v>434</v>
      </c>
      <c r="B759" t="s">
        <v>411</v>
      </c>
      <c r="C759" t="s">
        <v>98</v>
      </c>
      <c r="D759" s="107">
        <v>45412</v>
      </c>
      <c r="E759" t="s">
        <v>3724</v>
      </c>
      <c r="F759" t="s">
        <v>5720</v>
      </c>
      <c r="G759" t="s">
        <v>4393</v>
      </c>
      <c r="H759" t="s">
        <v>5721</v>
      </c>
    </row>
    <row r="760" spans="1:8" x14ac:dyDescent="0.3">
      <c r="A760">
        <v>436</v>
      </c>
      <c r="B760" t="s">
        <v>130</v>
      </c>
      <c r="C760" t="s">
        <v>101</v>
      </c>
      <c r="D760" s="107">
        <v>45412</v>
      </c>
      <c r="E760" t="s">
        <v>3725</v>
      </c>
      <c r="F760" t="s">
        <v>5722</v>
      </c>
      <c r="G760" t="s">
        <v>5051</v>
      </c>
      <c r="H760" t="s">
        <v>5723</v>
      </c>
    </row>
    <row r="761" spans="1:8" x14ac:dyDescent="0.3">
      <c r="A761">
        <v>116</v>
      </c>
      <c r="B761" t="s">
        <v>93</v>
      </c>
      <c r="C761" t="s">
        <v>68</v>
      </c>
      <c r="D761" s="107">
        <v>45412</v>
      </c>
      <c r="E761" t="s">
        <v>787</v>
      </c>
      <c r="F761" t="s">
        <v>5724</v>
      </c>
      <c r="G761" t="s">
        <v>5564</v>
      </c>
      <c r="H761" t="s">
        <v>5725</v>
      </c>
    </row>
    <row r="762" spans="1:8" x14ac:dyDescent="0.3">
      <c r="A762">
        <v>77</v>
      </c>
      <c r="B762" t="s">
        <v>65</v>
      </c>
      <c r="C762" t="s">
        <v>66</v>
      </c>
      <c r="D762" s="107">
        <v>45443</v>
      </c>
      <c r="E762" t="s">
        <v>5726</v>
      </c>
      <c r="F762" t="s">
        <v>5727</v>
      </c>
      <c r="G762" t="s">
        <v>5045</v>
      </c>
      <c r="H762" t="s">
        <v>5728</v>
      </c>
    </row>
    <row r="763" spans="1:8" x14ac:dyDescent="0.3">
      <c r="A763">
        <v>121</v>
      </c>
      <c r="B763" t="s">
        <v>102</v>
      </c>
      <c r="C763" t="s">
        <v>28</v>
      </c>
      <c r="D763" s="107">
        <v>45443</v>
      </c>
      <c r="E763" t="s">
        <v>5729</v>
      </c>
      <c r="F763" t="s">
        <v>5730</v>
      </c>
      <c r="G763" t="s">
        <v>3975</v>
      </c>
      <c r="H763" t="s">
        <v>5731</v>
      </c>
    </row>
    <row r="764" spans="1:8" x14ac:dyDescent="0.3">
      <c r="A764">
        <v>124</v>
      </c>
      <c r="B764" t="s">
        <v>105</v>
      </c>
      <c r="C764" t="s">
        <v>72</v>
      </c>
      <c r="D764" s="107">
        <v>45443</v>
      </c>
      <c r="E764" t="s">
        <v>5732</v>
      </c>
      <c r="F764" t="s">
        <v>5733</v>
      </c>
      <c r="G764" t="s">
        <v>3979</v>
      </c>
      <c r="H764" t="s">
        <v>5734</v>
      </c>
    </row>
    <row r="765" spans="1:8" x14ac:dyDescent="0.3">
      <c r="A765">
        <v>125</v>
      </c>
      <c r="B765" t="s">
        <v>106</v>
      </c>
      <c r="C765" t="s">
        <v>72</v>
      </c>
      <c r="D765" s="107">
        <v>45443</v>
      </c>
      <c r="E765" t="s">
        <v>5735</v>
      </c>
      <c r="F765" t="s">
        <v>5736</v>
      </c>
      <c r="G765" t="s">
        <v>3979</v>
      </c>
      <c r="H765" t="s">
        <v>5737</v>
      </c>
    </row>
    <row r="766" spans="1:8" x14ac:dyDescent="0.3">
      <c r="A766">
        <v>128</v>
      </c>
      <c r="B766" t="s">
        <v>109</v>
      </c>
      <c r="C766" t="s">
        <v>72</v>
      </c>
      <c r="D766" s="107">
        <v>45443</v>
      </c>
      <c r="E766" t="s">
        <v>5738</v>
      </c>
      <c r="F766" t="s">
        <v>5739</v>
      </c>
      <c r="G766" t="s">
        <v>3979</v>
      </c>
      <c r="H766" t="s">
        <v>5740</v>
      </c>
    </row>
    <row r="767" spans="1:8" x14ac:dyDescent="0.3">
      <c r="A767">
        <v>172</v>
      </c>
      <c r="B767" t="s">
        <v>131</v>
      </c>
      <c r="C767" t="s">
        <v>101</v>
      </c>
      <c r="D767" s="107">
        <v>45443</v>
      </c>
      <c r="E767" t="s">
        <v>5741</v>
      </c>
      <c r="F767" t="s">
        <v>5742</v>
      </c>
      <c r="G767" t="s">
        <v>3985</v>
      </c>
      <c r="H767" t="s">
        <v>5743</v>
      </c>
    </row>
    <row r="768" spans="1:8" x14ac:dyDescent="0.3">
      <c r="A768">
        <v>208</v>
      </c>
      <c r="B768" t="s">
        <v>149</v>
      </c>
      <c r="C768" t="s">
        <v>98</v>
      </c>
      <c r="D768" s="107">
        <v>45443</v>
      </c>
      <c r="E768" t="s">
        <v>3726</v>
      </c>
      <c r="F768" t="s">
        <v>5744</v>
      </c>
      <c r="G768" t="s">
        <v>4393</v>
      </c>
      <c r="H768" t="s">
        <v>5745</v>
      </c>
    </row>
    <row r="769" spans="1:8" x14ac:dyDescent="0.3">
      <c r="A769">
        <v>214</v>
      </c>
      <c r="B769" t="s">
        <v>152</v>
      </c>
      <c r="C769" t="s">
        <v>98</v>
      </c>
      <c r="D769" s="107">
        <v>45443</v>
      </c>
      <c r="E769" t="s">
        <v>3727</v>
      </c>
      <c r="F769" t="s">
        <v>5746</v>
      </c>
      <c r="G769" t="s">
        <v>4393</v>
      </c>
      <c r="H769" t="s">
        <v>5747</v>
      </c>
    </row>
    <row r="770" spans="1:8" x14ac:dyDescent="0.3">
      <c r="A770">
        <v>217</v>
      </c>
      <c r="B770" t="s">
        <v>156</v>
      </c>
      <c r="C770" t="s">
        <v>98</v>
      </c>
      <c r="D770" s="107">
        <v>45443</v>
      </c>
      <c r="E770" t="s">
        <v>3728</v>
      </c>
      <c r="F770" t="s">
        <v>5748</v>
      </c>
      <c r="G770" t="s">
        <v>4393</v>
      </c>
      <c r="H770" t="s">
        <v>5749</v>
      </c>
    </row>
    <row r="771" spans="1:8" x14ac:dyDescent="0.3">
      <c r="A771">
        <v>218</v>
      </c>
      <c r="B771" t="s">
        <v>157</v>
      </c>
      <c r="C771" t="s">
        <v>98</v>
      </c>
      <c r="D771" s="107">
        <v>45443</v>
      </c>
      <c r="E771" t="s">
        <v>3729</v>
      </c>
      <c r="F771" t="s">
        <v>5750</v>
      </c>
      <c r="G771" t="s">
        <v>4393</v>
      </c>
      <c r="H771" t="s">
        <v>5751</v>
      </c>
    </row>
    <row r="772" spans="1:8" x14ac:dyDescent="0.3">
      <c r="A772">
        <v>225</v>
      </c>
      <c r="B772" t="s">
        <v>165</v>
      </c>
      <c r="C772" t="s">
        <v>98</v>
      </c>
      <c r="D772" s="107">
        <v>45443</v>
      </c>
      <c r="E772" t="s">
        <v>5752</v>
      </c>
      <c r="F772" t="s">
        <v>5753</v>
      </c>
      <c r="G772" t="s">
        <v>4393</v>
      </c>
      <c r="H772" t="s">
        <v>5754</v>
      </c>
    </row>
    <row r="773" spans="1:8" x14ac:dyDescent="0.3">
      <c r="A773">
        <v>239</v>
      </c>
      <c r="B773" t="s">
        <v>1243</v>
      </c>
      <c r="C773" t="s">
        <v>33</v>
      </c>
      <c r="D773" s="107">
        <v>45443</v>
      </c>
      <c r="E773" t="s">
        <v>5755</v>
      </c>
      <c r="F773" t="s">
        <v>5756</v>
      </c>
      <c r="G773" t="s">
        <v>4305</v>
      </c>
      <c r="H773" t="s">
        <v>5757</v>
      </c>
    </row>
    <row r="774" spans="1:8" x14ac:dyDescent="0.3">
      <c r="A774">
        <v>241</v>
      </c>
      <c r="B774" t="s">
        <v>181</v>
      </c>
      <c r="C774" t="s">
        <v>33</v>
      </c>
      <c r="D774" s="107">
        <v>45443</v>
      </c>
      <c r="E774" t="s">
        <v>5758</v>
      </c>
      <c r="F774" t="s">
        <v>5759</v>
      </c>
      <c r="G774" t="s">
        <v>4305</v>
      </c>
      <c r="H774" t="s">
        <v>5719</v>
      </c>
    </row>
    <row r="775" spans="1:8" x14ac:dyDescent="0.3">
      <c r="A775">
        <v>434</v>
      </c>
      <c r="B775" t="s">
        <v>411</v>
      </c>
      <c r="C775" t="s">
        <v>98</v>
      </c>
      <c r="D775" s="107">
        <v>45443</v>
      </c>
      <c r="E775" t="s">
        <v>3730</v>
      </c>
      <c r="F775" t="s">
        <v>5760</v>
      </c>
      <c r="G775" t="s">
        <v>4393</v>
      </c>
      <c r="H775" t="s">
        <v>5761</v>
      </c>
    </row>
    <row r="776" spans="1:8" x14ac:dyDescent="0.3">
      <c r="A776">
        <v>436</v>
      </c>
      <c r="B776" t="s">
        <v>130</v>
      </c>
      <c r="C776" t="s">
        <v>101</v>
      </c>
      <c r="D776" s="107">
        <v>45443</v>
      </c>
      <c r="E776" t="s">
        <v>3731</v>
      </c>
      <c r="F776" t="s">
        <v>5762</v>
      </c>
      <c r="G776" t="s">
        <v>5051</v>
      </c>
      <c r="H776" t="s">
        <v>5763</v>
      </c>
    </row>
    <row r="777" spans="1:8" x14ac:dyDescent="0.3">
      <c r="A777">
        <v>77</v>
      </c>
      <c r="B777" t="s">
        <v>65</v>
      </c>
      <c r="C777" t="s">
        <v>66</v>
      </c>
      <c r="D777" s="107">
        <v>45473</v>
      </c>
      <c r="E777" t="s">
        <v>5764</v>
      </c>
      <c r="F777" t="s">
        <v>5765</v>
      </c>
      <c r="G777" t="s">
        <v>5045</v>
      </c>
      <c r="H777" t="s">
        <v>5766</v>
      </c>
    </row>
    <row r="778" spans="1:8" x14ac:dyDescent="0.3">
      <c r="A778">
        <v>121</v>
      </c>
      <c r="B778" t="s">
        <v>102</v>
      </c>
      <c r="C778" t="s">
        <v>28</v>
      </c>
      <c r="D778" s="107">
        <v>45473</v>
      </c>
      <c r="E778" t="s">
        <v>5767</v>
      </c>
      <c r="F778" t="s">
        <v>5768</v>
      </c>
      <c r="G778" t="s">
        <v>3975</v>
      </c>
      <c r="H778" t="s">
        <v>5769</v>
      </c>
    </row>
    <row r="779" spans="1:8" x14ac:dyDescent="0.3">
      <c r="A779">
        <v>122</v>
      </c>
      <c r="B779" t="s">
        <v>104</v>
      </c>
      <c r="C779" t="s">
        <v>101</v>
      </c>
      <c r="D779" s="107">
        <v>45473</v>
      </c>
      <c r="E779" t="s">
        <v>5770</v>
      </c>
      <c r="F779" t="s">
        <v>5771</v>
      </c>
      <c r="G779" t="s">
        <v>5051</v>
      </c>
      <c r="H779" t="s">
        <v>5772</v>
      </c>
    </row>
    <row r="780" spans="1:8" x14ac:dyDescent="0.3">
      <c r="A780">
        <v>124</v>
      </c>
      <c r="B780" t="s">
        <v>105</v>
      </c>
      <c r="C780" t="s">
        <v>72</v>
      </c>
      <c r="D780" s="107">
        <v>45473</v>
      </c>
      <c r="E780" t="s">
        <v>5773</v>
      </c>
      <c r="F780" t="s">
        <v>5774</v>
      </c>
      <c r="G780" t="s">
        <v>3979</v>
      </c>
      <c r="H780" t="s">
        <v>5775</v>
      </c>
    </row>
    <row r="781" spans="1:8" x14ac:dyDescent="0.3">
      <c r="A781">
        <v>125</v>
      </c>
      <c r="B781" t="s">
        <v>106</v>
      </c>
      <c r="C781" t="s">
        <v>72</v>
      </c>
      <c r="D781" s="107">
        <v>45473</v>
      </c>
      <c r="E781" t="s">
        <v>5776</v>
      </c>
      <c r="F781" t="s">
        <v>5777</v>
      </c>
      <c r="G781" t="s">
        <v>3979</v>
      </c>
      <c r="H781" t="s">
        <v>5778</v>
      </c>
    </row>
    <row r="782" spans="1:8" x14ac:dyDescent="0.3">
      <c r="A782">
        <v>128</v>
      </c>
      <c r="B782" t="s">
        <v>109</v>
      </c>
      <c r="C782" t="s">
        <v>72</v>
      </c>
      <c r="D782" s="107">
        <v>45473</v>
      </c>
      <c r="E782" t="s">
        <v>5779</v>
      </c>
      <c r="F782" t="s">
        <v>5780</v>
      </c>
      <c r="G782" t="s">
        <v>3979</v>
      </c>
      <c r="H782" t="s">
        <v>5781</v>
      </c>
    </row>
    <row r="783" spans="1:8" x14ac:dyDescent="0.3">
      <c r="A783">
        <v>172</v>
      </c>
      <c r="B783" t="s">
        <v>131</v>
      </c>
      <c r="C783" t="s">
        <v>101</v>
      </c>
      <c r="D783" s="107">
        <v>45473</v>
      </c>
      <c r="E783" t="s">
        <v>5782</v>
      </c>
      <c r="F783" t="s">
        <v>5783</v>
      </c>
      <c r="G783" t="s">
        <v>3985</v>
      </c>
      <c r="H783" t="s">
        <v>5784</v>
      </c>
    </row>
    <row r="784" spans="1:8" x14ac:dyDescent="0.3">
      <c r="A784">
        <v>208</v>
      </c>
      <c r="B784" t="s">
        <v>149</v>
      </c>
      <c r="C784" t="s">
        <v>98</v>
      </c>
      <c r="D784" s="107">
        <v>45473</v>
      </c>
      <c r="E784" t="s">
        <v>3732</v>
      </c>
      <c r="F784" t="s">
        <v>5785</v>
      </c>
      <c r="G784" t="s">
        <v>4259</v>
      </c>
      <c r="H784" t="s">
        <v>5786</v>
      </c>
    </row>
    <row r="785" spans="1:8" x14ac:dyDescent="0.3">
      <c r="A785">
        <v>214</v>
      </c>
      <c r="B785" t="s">
        <v>152</v>
      </c>
      <c r="C785" t="s">
        <v>98</v>
      </c>
      <c r="D785" s="107">
        <v>45473</v>
      </c>
      <c r="E785" t="s">
        <v>3733</v>
      </c>
      <c r="F785" t="s">
        <v>5787</v>
      </c>
      <c r="G785" t="s">
        <v>4393</v>
      </c>
      <c r="H785" t="s">
        <v>5788</v>
      </c>
    </row>
    <row r="786" spans="1:8" x14ac:dyDescent="0.3">
      <c r="A786">
        <v>217</v>
      </c>
      <c r="B786" t="s">
        <v>156</v>
      </c>
      <c r="C786" t="s">
        <v>98</v>
      </c>
      <c r="D786" s="107">
        <v>45473</v>
      </c>
      <c r="E786" t="s">
        <v>3734</v>
      </c>
      <c r="F786" t="s">
        <v>5789</v>
      </c>
      <c r="G786" t="s">
        <v>4393</v>
      </c>
      <c r="H786" t="s">
        <v>5790</v>
      </c>
    </row>
    <row r="787" spans="1:8" x14ac:dyDescent="0.3">
      <c r="A787">
        <v>218</v>
      </c>
      <c r="B787" t="s">
        <v>157</v>
      </c>
      <c r="C787" t="s">
        <v>98</v>
      </c>
      <c r="D787" s="107">
        <v>45473</v>
      </c>
      <c r="E787" t="s">
        <v>3735</v>
      </c>
      <c r="F787" t="s">
        <v>5791</v>
      </c>
      <c r="G787" t="s">
        <v>4393</v>
      </c>
      <c r="H787" t="s">
        <v>5792</v>
      </c>
    </row>
    <row r="788" spans="1:8" x14ac:dyDescent="0.3">
      <c r="A788">
        <v>225</v>
      </c>
      <c r="B788" t="s">
        <v>165</v>
      </c>
      <c r="C788" t="s">
        <v>98</v>
      </c>
      <c r="D788" s="107">
        <v>45473</v>
      </c>
      <c r="E788" t="s">
        <v>5793</v>
      </c>
      <c r="F788" t="s">
        <v>5794</v>
      </c>
      <c r="G788" t="s">
        <v>4393</v>
      </c>
      <c r="H788" t="s">
        <v>5795</v>
      </c>
    </row>
    <row r="789" spans="1:8" x14ac:dyDescent="0.3">
      <c r="A789">
        <v>239</v>
      </c>
      <c r="B789" t="s">
        <v>1243</v>
      </c>
      <c r="C789" t="s">
        <v>33</v>
      </c>
      <c r="D789" s="107">
        <v>45473</v>
      </c>
      <c r="E789" t="s">
        <v>5796</v>
      </c>
      <c r="F789" t="s">
        <v>5797</v>
      </c>
      <c r="G789" t="s">
        <v>4305</v>
      </c>
      <c r="H789" t="s">
        <v>5798</v>
      </c>
    </row>
    <row r="790" spans="1:8" x14ac:dyDescent="0.3">
      <c r="A790">
        <v>241</v>
      </c>
      <c r="B790" t="s">
        <v>181</v>
      </c>
      <c r="C790" t="s">
        <v>33</v>
      </c>
      <c r="D790" s="107">
        <v>45473</v>
      </c>
      <c r="E790" t="s">
        <v>5799</v>
      </c>
      <c r="F790" t="s">
        <v>5800</v>
      </c>
      <c r="G790" t="s">
        <v>4305</v>
      </c>
      <c r="H790" t="s">
        <v>5719</v>
      </c>
    </row>
    <row r="791" spans="1:8" x14ac:dyDescent="0.3">
      <c r="A791">
        <v>434</v>
      </c>
      <c r="B791" t="s">
        <v>411</v>
      </c>
      <c r="C791" t="s">
        <v>98</v>
      </c>
      <c r="D791" s="107">
        <v>45473</v>
      </c>
      <c r="E791" t="s">
        <v>3736</v>
      </c>
      <c r="F791" t="s">
        <v>5801</v>
      </c>
      <c r="G791" t="s">
        <v>4393</v>
      </c>
      <c r="H791" t="s">
        <v>5802</v>
      </c>
    </row>
    <row r="792" spans="1:8" x14ac:dyDescent="0.3">
      <c r="A792">
        <v>436</v>
      </c>
      <c r="B792" t="s">
        <v>130</v>
      </c>
      <c r="C792" t="s">
        <v>101</v>
      </c>
      <c r="D792" s="107">
        <v>45473</v>
      </c>
      <c r="E792" t="s">
        <v>3737</v>
      </c>
      <c r="F792" t="s">
        <v>5803</v>
      </c>
      <c r="G792" t="s">
        <v>5051</v>
      </c>
      <c r="H792" t="s">
        <v>5804</v>
      </c>
    </row>
    <row r="793" spans="1:8" x14ac:dyDescent="0.3">
      <c r="A793">
        <v>68</v>
      </c>
      <c r="B793" t="s">
        <v>57</v>
      </c>
      <c r="C793" t="s">
        <v>58</v>
      </c>
      <c r="D793" s="107">
        <v>45473</v>
      </c>
      <c r="E793" t="s">
        <v>5805</v>
      </c>
      <c r="F793" t="s">
        <v>5806</v>
      </c>
      <c r="G793" t="s">
        <v>4017</v>
      </c>
      <c r="H793" t="s">
        <v>5807</v>
      </c>
    </row>
    <row r="794" spans="1:8" x14ac:dyDescent="0.3">
      <c r="A794">
        <v>73</v>
      </c>
      <c r="B794" t="s">
        <v>61</v>
      </c>
      <c r="C794" t="s">
        <v>28</v>
      </c>
      <c r="D794" s="107">
        <v>45473</v>
      </c>
      <c r="E794" t="s">
        <v>5808</v>
      </c>
      <c r="F794" t="s">
        <v>5809</v>
      </c>
      <c r="G794" t="s">
        <v>4205</v>
      </c>
      <c r="H794" t="s">
        <v>5810</v>
      </c>
    </row>
    <row r="795" spans="1:8" x14ac:dyDescent="0.3">
      <c r="A795">
        <v>74</v>
      </c>
      <c r="B795" t="s">
        <v>64</v>
      </c>
      <c r="C795" t="s">
        <v>28</v>
      </c>
      <c r="D795" s="107">
        <v>45473</v>
      </c>
      <c r="E795" t="s">
        <v>5811</v>
      </c>
      <c r="F795" t="s">
        <v>5812</v>
      </c>
      <c r="G795" t="s">
        <v>4205</v>
      </c>
    </row>
    <row r="796" spans="1:8" x14ac:dyDescent="0.3">
      <c r="A796">
        <v>86</v>
      </c>
      <c r="B796" t="s">
        <v>75</v>
      </c>
      <c r="C796" t="s">
        <v>72</v>
      </c>
      <c r="D796" s="107">
        <v>45473</v>
      </c>
      <c r="E796" t="s">
        <v>5813</v>
      </c>
      <c r="F796" t="s">
        <v>5814</v>
      </c>
      <c r="G796" t="s">
        <v>3979</v>
      </c>
      <c r="H796" t="s">
        <v>5815</v>
      </c>
    </row>
    <row r="797" spans="1:8" x14ac:dyDescent="0.3">
      <c r="A797">
        <v>95</v>
      </c>
      <c r="B797" t="s">
        <v>83</v>
      </c>
      <c r="C797" t="s">
        <v>72</v>
      </c>
      <c r="D797" s="107">
        <v>45473</v>
      </c>
      <c r="E797" t="s">
        <v>5816</v>
      </c>
      <c r="F797" t="s">
        <v>5817</v>
      </c>
      <c r="G797" t="s">
        <v>3979</v>
      </c>
      <c r="H797" t="s">
        <v>5818</v>
      </c>
    </row>
    <row r="798" spans="1:8" x14ac:dyDescent="0.3">
      <c r="A798">
        <v>143</v>
      </c>
      <c r="B798" t="s">
        <v>926</v>
      </c>
      <c r="C798" t="s">
        <v>85</v>
      </c>
      <c r="D798" s="107">
        <v>45473</v>
      </c>
      <c r="E798" t="s">
        <v>5819</v>
      </c>
      <c r="F798" t="s">
        <v>5820</v>
      </c>
      <c r="G798" t="s">
        <v>4077</v>
      </c>
      <c r="H798" t="s">
        <v>5821</v>
      </c>
    </row>
    <row r="799" spans="1:8" x14ac:dyDescent="0.3">
      <c r="A799">
        <v>145</v>
      </c>
      <c r="B799" t="s">
        <v>118</v>
      </c>
      <c r="C799" t="s">
        <v>119</v>
      </c>
      <c r="D799" s="107">
        <v>45473</v>
      </c>
      <c r="E799" t="s">
        <v>5822</v>
      </c>
      <c r="F799" t="s">
        <v>5823</v>
      </c>
      <c r="G799" t="s">
        <v>4080</v>
      </c>
      <c r="H799" t="s">
        <v>5824</v>
      </c>
    </row>
    <row r="800" spans="1:8" x14ac:dyDescent="0.3">
      <c r="A800">
        <v>146</v>
      </c>
      <c r="B800" t="s">
        <v>120</v>
      </c>
      <c r="C800" t="s">
        <v>85</v>
      </c>
      <c r="D800" s="107">
        <v>45473</v>
      </c>
      <c r="E800" t="s">
        <v>5825</v>
      </c>
      <c r="F800" t="s">
        <v>5826</v>
      </c>
      <c r="G800" t="s">
        <v>4077</v>
      </c>
      <c r="H800" t="s">
        <v>5827</v>
      </c>
    </row>
    <row r="801" spans="1:8" x14ac:dyDescent="0.3">
      <c r="A801">
        <v>148</v>
      </c>
      <c r="B801" t="s">
        <v>123</v>
      </c>
      <c r="C801" t="s">
        <v>119</v>
      </c>
      <c r="D801" s="107">
        <v>45473</v>
      </c>
      <c r="E801" t="s">
        <v>5828</v>
      </c>
      <c r="F801" t="s">
        <v>5829</v>
      </c>
      <c r="G801" t="s">
        <v>4080</v>
      </c>
      <c r="H801" t="s">
        <v>5830</v>
      </c>
    </row>
    <row r="802" spans="1:8" x14ac:dyDescent="0.3">
      <c r="A802">
        <v>159</v>
      </c>
      <c r="B802" t="s">
        <v>93</v>
      </c>
      <c r="C802" t="s">
        <v>127</v>
      </c>
      <c r="D802" s="107">
        <v>45473</v>
      </c>
      <c r="E802" t="s">
        <v>5831</v>
      </c>
      <c r="F802" t="s">
        <v>5832</v>
      </c>
      <c r="G802" t="s">
        <v>4118</v>
      </c>
      <c r="H802" t="s">
        <v>5833</v>
      </c>
    </row>
    <row r="803" spans="1:8" x14ac:dyDescent="0.3">
      <c r="A803">
        <v>167</v>
      </c>
      <c r="B803" t="s">
        <v>129</v>
      </c>
      <c r="C803" t="s">
        <v>28</v>
      </c>
      <c r="D803" s="107">
        <v>45473</v>
      </c>
      <c r="E803" t="s">
        <v>5834</v>
      </c>
      <c r="F803" t="s">
        <v>5835</v>
      </c>
      <c r="G803" t="s">
        <v>4087</v>
      </c>
      <c r="H803" t="s">
        <v>5836</v>
      </c>
    </row>
    <row r="804" spans="1:8" x14ac:dyDescent="0.3">
      <c r="A804">
        <v>193</v>
      </c>
      <c r="B804" t="s">
        <v>980</v>
      </c>
      <c r="C804" t="s">
        <v>53</v>
      </c>
      <c r="D804" s="107">
        <v>45473</v>
      </c>
      <c r="E804" t="s">
        <v>5837</v>
      </c>
      <c r="F804" t="s">
        <v>5838</v>
      </c>
      <c r="G804" t="s">
        <v>4568</v>
      </c>
      <c r="H804" t="s">
        <v>5839</v>
      </c>
    </row>
    <row r="805" spans="1:8" x14ac:dyDescent="0.3">
      <c r="A805">
        <v>199</v>
      </c>
      <c r="B805" t="s">
        <v>140</v>
      </c>
      <c r="C805" t="s">
        <v>28</v>
      </c>
      <c r="D805" s="107">
        <v>45473</v>
      </c>
      <c r="E805" t="s">
        <v>5840</v>
      </c>
      <c r="F805" t="s">
        <v>5841</v>
      </c>
      <c r="G805" t="s">
        <v>4275</v>
      </c>
      <c r="H805" t="s">
        <v>5842</v>
      </c>
    </row>
    <row r="806" spans="1:8" x14ac:dyDescent="0.3">
      <c r="A806">
        <v>203</v>
      </c>
      <c r="B806" t="s">
        <v>144</v>
      </c>
      <c r="C806" t="s">
        <v>94</v>
      </c>
      <c r="D806" s="107">
        <v>45473</v>
      </c>
      <c r="E806" t="s">
        <v>3738</v>
      </c>
      <c r="F806" t="s">
        <v>5843</v>
      </c>
      <c r="G806" t="s">
        <v>4574</v>
      </c>
      <c r="H806" t="s">
        <v>5844</v>
      </c>
    </row>
    <row r="807" spans="1:8" x14ac:dyDescent="0.3">
      <c r="A807">
        <v>204</v>
      </c>
      <c r="B807" t="s">
        <v>145</v>
      </c>
      <c r="C807" t="s">
        <v>94</v>
      </c>
      <c r="D807" s="107">
        <v>45473</v>
      </c>
      <c r="E807" t="s">
        <v>5845</v>
      </c>
      <c r="F807" t="s">
        <v>5846</v>
      </c>
      <c r="G807" t="s">
        <v>4574</v>
      </c>
      <c r="H807" t="s">
        <v>5195</v>
      </c>
    </row>
    <row r="808" spans="1:8" x14ac:dyDescent="0.3">
      <c r="A808">
        <v>205</v>
      </c>
      <c r="B808" t="s">
        <v>146</v>
      </c>
      <c r="C808" t="s">
        <v>94</v>
      </c>
      <c r="D808" s="107">
        <v>45473</v>
      </c>
      <c r="E808" t="s">
        <v>5847</v>
      </c>
      <c r="F808" t="s">
        <v>5848</v>
      </c>
      <c r="G808" t="s">
        <v>4574</v>
      </c>
      <c r="H808" t="s">
        <v>5849</v>
      </c>
    </row>
    <row r="809" spans="1:8" x14ac:dyDescent="0.3">
      <c r="A809">
        <v>207</v>
      </c>
      <c r="B809" t="s">
        <v>148</v>
      </c>
      <c r="C809" t="s">
        <v>94</v>
      </c>
      <c r="D809" s="107">
        <v>45473</v>
      </c>
      <c r="E809" t="s">
        <v>5850</v>
      </c>
      <c r="F809" t="s">
        <v>5851</v>
      </c>
      <c r="G809" t="s">
        <v>4574</v>
      </c>
      <c r="H809" t="s">
        <v>5852</v>
      </c>
    </row>
    <row r="810" spans="1:8" x14ac:dyDescent="0.3">
      <c r="A810">
        <v>215</v>
      </c>
      <c r="B810" t="s">
        <v>154</v>
      </c>
      <c r="C810" t="s">
        <v>98</v>
      </c>
      <c r="D810" s="107">
        <v>45473</v>
      </c>
      <c r="E810" t="s">
        <v>3739</v>
      </c>
      <c r="F810" t="s">
        <v>5853</v>
      </c>
      <c r="G810" t="s">
        <v>4393</v>
      </c>
      <c r="H810" t="s">
        <v>5854</v>
      </c>
    </row>
    <row r="811" spans="1:8" x14ac:dyDescent="0.3">
      <c r="A811">
        <v>219</v>
      </c>
      <c r="B811" t="s">
        <v>159</v>
      </c>
      <c r="C811" t="s">
        <v>98</v>
      </c>
      <c r="D811" s="107">
        <v>45473</v>
      </c>
      <c r="E811" t="s">
        <v>3740</v>
      </c>
      <c r="F811" t="s">
        <v>5855</v>
      </c>
      <c r="G811" t="s">
        <v>4393</v>
      </c>
      <c r="H811" t="s">
        <v>5856</v>
      </c>
    </row>
    <row r="812" spans="1:8" x14ac:dyDescent="0.3">
      <c r="A812">
        <v>220</v>
      </c>
      <c r="B812" t="s">
        <v>160</v>
      </c>
      <c r="C812" t="s">
        <v>98</v>
      </c>
      <c r="D812" s="107">
        <v>45473</v>
      </c>
      <c r="E812" t="s">
        <v>3741</v>
      </c>
      <c r="F812" t="s">
        <v>5857</v>
      </c>
      <c r="G812" t="s">
        <v>4259</v>
      </c>
      <c r="H812" t="s">
        <v>5858</v>
      </c>
    </row>
    <row r="813" spans="1:8" x14ac:dyDescent="0.3">
      <c r="A813">
        <v>230</v>
      </c>
      <c r="B813" t="s">
        <v>170</v>
      </c>
      <c r="C813" t="s">
        <v>98</v>
      </c>
      <c r="D813" s="107">
        <v>45473</v>
      </c>
      <c r="E813" t="s">
        <v>5859</v>
      </c>
      <c r="F813" t="s">
        <v>5860</v>
      </c>
      <c r="G813" t="s">
        <v>4393</v>
      </c>
      <c r="H813" t="s">
        <v>5861</v>
      </c>
    </row>
    <row r="814" spans="1:8" x14ac:dyDescent="0.3">
      <c r="A814">
        <v>231</v>
      </c>
      <c r="B814" t="s">
        <v>171</v>
      </c>
      <c r="C814" t="s">
        <v>98</v>
      </c>
      <c r="D814" s="107">
        <v>45473</v>
      </c>
      <c r="E814" t="s">
        <v>5862</v>
      </c>
      <c r="F814" t="s">
        <v>5863</v>
      </c>
      <c r="G814" t="s">
        <v>4393</v>
      </c>
      <c r="H814" t="s">
        <v>5864</v>
      </c>
    </row>
    <row r="815" spans="1:8" x14ac:dyDescent="0.3">
      <c r="A815">
        <v>232</v>
      </c>
      <c r="B815" t="s">
        <v>172</v>
      </c>
      <c r="C815" t="s">
        <v>98</v>
      </c>
      <c r="D815" s="107">
        <v>45473</v>
      </c>
      <c r="E815" t="s">
        <v>5865</v>
      </c>
      <c r="F815" t="s">
        <v>5866</v>
      </c>
      <c r="G815" t="s">
        <v>4393</v>
      </c>
      <c r="H815" t="s">
        <v>5867</v>
      </c>
    </row>
    <row r="816" spans="1:8" x14ac:dyDescent="0.3">
      <c r="A816">
        <v>245</v>
      </c>
      <c r="B816" t="s">
        <v>1287</v>
      </c>
      <c r="C816" t="s">
        <v>186</v>
      </c>
      <c r="D816" s="107">
        <v>45473</v>
      </c>
      <c r="E816" t="s">
        <v>5868</v>
      </c>
      <c r="F816" t="s">
        <v>5869</v>
      </c>
      <c r="G816" t="s">
        <v>4602</v>
      </c>
    </row>
    <row r="817" spans="1:8" x14ac:dyDescent="0.3">
      <c r="A817">
        <v>246</v>
      </c>
      <c r="B817" t="s">
        <v>189</v>
      </c>
      <c r="C817" t="s">
        <v>188</v>
      </c>
      <c r="D817" s="107">
        <v>45473</v>
      </c>
      <c r="E817" t="s">
        <v>5870</v>
      </c>
      <c r="F817" t="s">
        <v>5871</v>
      </c>
      <c r="G817" t="s">
        <v>5872</v>
      </c>
      <c r="H817" t="s">
        <v>5873</v>
      </c>
    </row>
    <row r="818" spans="1:8" x14ac:dyDescent="0.3">
      <c r="A818">
        <v>252</v>
      </c>
      <c r="B818" t="s">
        <v>1295</v>
      </c>
      <c r="C818" t="s">
        <v>186</v>
      </c>
      <c r="D818" s="107">
        <v>45473</v>
      </c>
      <c r="E818" t="s">
        <v>5874</v>
      </c>
      <c r="F818" t="s">
        <v>5875</v>
      </c>
      <c r="G818" t="s">
        <v>4602</v>
      </c>
    </row>
    <row r="819" spans="1:8" x14ac:dyDescent="0.3">
      <c r="A819">
        <v>256</v>
      </c>
      <c r="B819" t="s">
        <v>201</v>
      </c>
      <c r="C819" t="s">
        <v>127</v>
      </c>
      <c r="D819" s="107">
        <v>45473</v>
      </c>
      <c r="E819" t="s">
        <v>5876</v>
      </c>
      <c r="F819" t="s">
        <v>5877</v>
      </c>
      <c r="G819" t="s">
        <v>4609</v>
      </c>
      <c r="H819" t="s">
        <v>5878</v>
      </c>
    </row>
    <row r="820" spans="1:8" x14ac:dyDescent="0.3">
      <c r="A820">
        <v>260</v>
      </c>
      <c r="B820" t="s">
        <v>204</v>
      </c>
      <c r="C820" t="s">
        <v>205</v>
      </c>
      <c r="D820" s="107">
        <v>45473</v>
      </c>
      <c r="E820" t="s">
        <v>5879</v>
      </c>
      <c r="F820" t="s">
        <v>5880</v>
      </c>
      <c r="G820" t="s">
        <v>4613</v>
      </c>
      <c r="H820" t="s">
        <v>5881</v>
      </c>
    </row>
    <row r="821" spans="1:8" x14ac:dyDescent="0.3">
      <c r="A821">
        <v>261</v>
      </c>
      <c r="B821" t="s">
        <v>206</v>
      </c>
      <c r="C821" t="s">
        <v>53</v>
      </c>
      <c r="D821" s="107">
        <v>45473</v>
      </c>
      <c r="E821" t="s">
        <v>5882</v>
      </c>
      <c r="F821" t="s">
        <v>5883</v>
      </c>
      <c r="G821" t="s">
        <v>4568</v>
      </c>
      <c r="H821" t="s">
        <v>5884</v>
      </c>
    </row>
    <row r="822" spans="1:8" x14ac:dyDescent="0.3">
      <c r="A822">
        <v>262</v>
      </c>
      <c r="B822" t="s">
        <v>208</v>
      </c>
      <c r="C822" t="s">
        <v>46</v>
      </c>
      <c r="D822" s="107">
        <v>45473</v>
      </c>
      <c r="E822" t="s">
        <v>5885</v>
      </c>
      <c r="F822" t="s">
        <v>5886</v>
      </c>
      <c r="G822" t="s">
        <v>4405</v>
      </c>
      <c r="H822" t="s">
        <v>5887</v>
      </c>
    </row>
    <row r="823" spans="1:8" x14ac:dyDescent="0.3">
      <c r="A823">
        <v>268</v>
      </c>
      <c r="B823" t="s">
        <v>1325</v>
      </c>
      <c r="C823" t="s">
        <v>216</v>
      </c>
      <c r="D823" s="107">
        <v>45473</v>
      </c>
      <c r="E823" t="s">
        <v>5888</v>
      </c>
      <c r="F823" t="s">
        <v>5889</v>
      </c>
      <c r="G823" t="s">
        <v>4622</v>
      </c>
      <c r="H823" t="s">
        <v>5890</v>
      </c>
    </row>
    <row r="824" spans="1:8" x14ac:dyDescent="0.3">
      <c r="A824">
        <v>269</v>
      </c>
      <c r="B824" t="s">
        <v>1328</v>
      </c>
      <c r="C824" t="s">
        <v>216</v>
      </c>
      <c r="D824" s="107">
        <v>45473</v>
      </c>
      <c r="E824" t="s">
        <v>5891</v>
      </c>
      <c r="F824" t="s">
        <v>5892</v>
      </c>
      <c r="G824" t="s">
        <v>4622</v>
      </c>
      <c r="H824" t="s">
        <v>5893</v>
      </c>
    </row>
    <row r="825" spans="1:8" x14ac:dyDescent="0.3">
      <c r="A825">
        <v>270</v>
      </c>
      <c r="B825" t="s">
        <v>1331</v>
      </c>
      <c r="C825" t="s">
        <v>216</v>
      </c>
      <c r="D825" s="107">
        <v>45473</v>
      </c>
      <c r="E825" t="s">
        <v>5894</v>
      </c>
      <c r="F825" t="s">
        <v>5895</v>
      </c>
      <c r="G825" t="s">
        <v>4622</v>
      </c>
      <c r="H825" t="s">
        <v>5893</v>
      </c>
    </row>
    <row r="826" spans="1:8" x14ac:dyDescent="0.3">
      <c r="A826">
        <v>271</v>
      </c>
      <c r="B826" t="s">
        <v>1334</v>
      </c>
      <c r="C826" t="s">
        <v>216</v>
      </c>
      <c r="D826" s="107">
        <v>45473</v>
      </c>
      <c r="E826" t="s">
        <v>5896</v>
      </c>
      <c r="F826" t="s">
        <v>5897</v>
      </c>
      <c r="G826" t="s">
        <v>4622</v>
      </c>
      <c r="H826" t="s">
        <v>5890</v>
      </c>
    </row>
    <row r="827" spans="1:8" x14ac:dyDescent="0.3">
      <c r="A827">
        <v>273</v>
      </c>
      <c r="B827" t="s">
        <v>221</v>
      </c>
      <c r="C827" t="s">
        <v>222</v>
      </c>
      <c r="D827" s="107">
        <v>45473</v>
      </c>
      <c r="E827" t="s">
        <v>5898</v>
      </c>
      <c r="F827" t="s">
        <v>5899</v>
      </c>
      <c r="G827" t="s">
        <v>4629</v>
      </c>
      <c r="H827" t="s">
        <v>5900</v>
      </c>
    </row>
    <row r="828" spans="1:8" x14ac:dyDescent="0.3">
      <c r="A828">
        <v>274</v>
      </c>
      <c r="B828" t="s">
        <v>223</v>
      </c>
      <c r="C828" t="s">
        <v>205</v>
      </c>
      <c r="D828" s="107">
        <v>45473</v>
      </c>
      <c r="E828" t="s">
        <v>3742</v>
      </c>
      <c r="F828" t="s">
        <v>5901</v>
      </c>
      <c r="G828" t="s">
        <v>4613</v>
      </c>
      <c r="H828" t="s">
        <v>5902</v>
      </c>
    </row>
    <row r="829" spans="1:8" x14ac:dyDescent="0.3">
      <c r="A829">
        <v>275</v>
      </c>
      <c r="B829" t="s">
        <v>224</v>
      </c>
      <c r="C829" t="s">
        <v>225</v>
      </c>
      <c r="D829" s="107">
        <v>45473</v>
      </c>
      <c r="E829" t="s">
        <v>5903</v>
      </c>
      <c r="F829" t="s">
        <v>5904</v>
      </c>
      <c r="G829" t="s">
        <v>5468</v>
      </c>
      <c r="H829" t="s">
        <v>5905</v>
      </c>
    </row>
    <row r="830" spans="1:8" x14ac:dyDescent="0.3">
      <c r="A830">
        <v>276</v>
      </c>
      <c r="B830" t="s">
        <v>226</v>
      </c>
      <c r="C830" t="s">
        <v>227</v>
      </c>
      <c r="D830" s="107">
        <v>45473</v>
      </c>
      <c r="E830" t="s">
        <v>5906</v>
      </c>
      <c r="F830" t="s">
        <v>5907</v>
      </c>
      <c r="G830" t="s">
        <v>4635</v>
      </c>
      <c r="H830" t="s">
        <v>5908</v>
      </c>
    </row>
    <row r="831" spans="1:8" x14ac:dyDescent="0.3">
      <c r="A831">
        <v>277</v>
      </c>
      <c r="B831" t="s">
        <v>1369</v>
      </c>
      <c r="C831" t="s">
        <v>227</v>
      </c>
      <c r="D831" s="107">
        <v>45473</v>
      </c>
      <c r="E831" t="s">
        <v>5909</v>
      </c>
      <c r="F831" t="s">
        <v>5910</v>
      </c>
      <c r="G831" t="s">
        <v>4635</v>
      </c>
      <c r="H831" t="s">
        <v>5911</v>
      </c>
    </row>
    <row r="832" spans="1:8" x14ac:dyDescent="0.3">
      <c r="A832">
        <v>278</v>
      </c>
      <c r="B832" t="s">
        <v>1371</v>
      </c>
      <c r="C832" t="s">
        <v>227</v>
      </c>
      <c r="D832" s="107">
        <v>45473</v>
      </c>
      <c r="E832" t="s">
        <v>3743</v>
      </c>
      <c r="F832" t="s">
        <v>5912</v>
      </c>
      <c r="G832" t="s">
        <v>4635</v>
      </c>
      <c r="H832" t="s">
        <v>5913</v>
      </c>
    </row>
    <row r="833" spans="1:8" x14ac:dyDescent="0.3">
      <c r="A833">
        <v>282</v>
      </c>
      <c r="B833" t="s">
        <v>233</v>
      </c>
      <c r="C833" t="s">
        <v>227</v>
      </c>
      <c r="D833" s="107">
        <v>45473</v>
      </c>
      <c r="E833" t="s">
        <v>5914</v>
      </c>
      <c r="F833" t="s">
        <v>5915</v>
      </c>
      <c r="G833" t="s">
        <v>4635</v>
      </c>
      <c r="H833" t="s">
        <v>5916</v>
      </c>
    </row>
    <row r="834" spans="1:8" x14ac:dyDescent="0.3">
      <c r="A834">
        <v>283</v>
      </c>
      <c r="B834" t="s">
        <v>234</v>
      </c>
      <c r="C834" t="s">
        <v>227</v>
      </c>
      <c r="D834" s="107">
        <v>45473</v>
      </c>
      <c r="E834" t="s">
        <v>5917</v>
      </c>
      <c r="F834" t="s">
        <v>5918</v>
      </c>
      <c r="G834" t="s">
        <v>4635</v>
      </c>
      <c r="H834" t="s">
        <v>5919</v>
      </c>
    </row>
    <row r="835" spans="1:8" x14ac:dyDescent="0.3">
      <c r="A835">
        <v>285</v>
      </c>
      <c r="B835" t="s">
        <v>236</v>
      </c>
      <c r="C835" t="s">
        <v>227</v>
      </c>
      <c r="D835" s="107">
        <v>45473</v>
      </c>
      <c r="E835" t="s">
        <v>5920</v>
      </c>
      <c r="F835" t="s">
        <v>5921</v>
      </c>
      <c r="G835" t="s">
        <v>4635</v>
      </c>
      <c r="H835" t="s">
        <v>5922</v>
      </c>
    </row>
    <row r="836" spans="1:8" x14ac:dyDescent="0.3">
      <c r="A836">
        <v>286</v>
      </c>
      <c r="B836" t="s">
        <v>1385</v>
      </c>
      <c r="C836" t="s">
        <v>227</v>
      </c>
      <c r="D836" s="107">
        <v>45473</v>
      </c>
      <c r="E836" t="s">
        <v>3744</v>
      </c>
      <c r="F836" t="s">
        <v>5923</v>
      </c>
      <c r="G836" t="s">
        <v>4635</v>
      </c>
      <c r="H836" t="s">
        <v>5924</v>
      </c>
    </row>
    <row r="837" spans="1:8" x14ac:dyDescent="0.3">
      <c r="A837">
        <v>292</v>
      </c>
      <c r="B837" t="s">
        <v>243</v>
      </c>
      <c r="C837" t="s">
        <v>242</v>
      </c>
      <c r="D837" s="107">
        <v>45473</v>
      </c>
      <c r="E837" t="s">
        <v>5925</v>
      </c>
      <c r="F837" t="s">
        <v>5926</v>
      </c>
      <c r="G837" t="s">
        <v>4654</v>
      </c>
      <c r="H837" t="s">
        <v>5927</v>
      </c>
    </row>
    <row r="838" spans="1:8" x14ac:dyDescent="0.3">
      <c r="A838">
        <v>294</v>
      </c>
      <c r="B838" t="s">
        <v>246</v>
      </c>
      <c r="C838" t="s">
        <v>242</v>
      </c>
      <c r="D838" s="107">
        <v>45473</v>
      </c>
      <c r="E838" t="s">
        <v>5928</v>
      </c>
      <c r="F838" t="s">
        <v>5929</v>
      </c>
      <c r="G838" t="s">
        <v>4654</v>
      </c>
      <c r="H838" t="s">
        <v>5930</v>
      </c>
    </row>
    <row r="839" spans="1:8" x14ac:dyDescent="0.3">
      <c r="A839">
        <v>302</v>
      </c>
      <c r="B839" t="s">
        <v>1426</v>
      </c>
      <c r="C839" t="s">
        <v>216</v>
      </c>
      <c r="D839" s="107">
        <v>45473</v>
      </c>
      <c r="E839" t="s">
        <v>3745</v>
      </c>
      <c r="F839" t="s">
        <v>5931</v>
      </c>
      <c r="G839" t="s">
        <v>4622</v>
      </c>
      <c r="H839" t="s">
        <v>5890</v>
      </c>
    </row>
    <row r="840" spans="1:8" x14ac:dyDescent="0.3">
      <c r="A840">
        <v>303</v>
      </c>
      <c r="B840" t="s">
        <v>256</v>
      </c>
      <c r="C840" t="s">
        <v>257</v>
      </c>
      <c r="D840" s="107">
        <v>45473</v>
      </c>
      <c r="E840" t="s">
        <v>3750</v>
      </c>
      <c r="F840" t="s">
        <v>5932</v>
      </c>
      <c r="G840" t="s">
        <v>4118</v>
      </c>
      <c r="H840" t="s">
        <v>5933</v>
      </c>
    </row>
    <row r="841" spans="1:8" x14ac:dyDescent="0.3">
      <c r="A841">
        <v>304</v>
      </c>
      <c r="B841" t="s">
        <v>258</v>
      </c>
      <c r="C841" t="s">
        <v>257</v>
      </c>
      <c r="D841" s="107">
        <v>45473</v>
      </c>
      <c r="E841" t="s">
        <v>5934</v>
      </c>
      <c r="F841" t="s">
        <v>5935</v>
      </c>
      <c r="G841" t="s">
        <v>4662</v>
      </c>
      <c r="H841" t="s">
        <v>5936</v>
      </c>
    </row>
    <row r="842" spans="1:8" x14ac:dyDescent="0.3">
      <c r="A842">
        <v>323</v>
      </c>
      <c r="B842" t="s">
        <v>281</v>
      </c>
      <c r="C842" t="s">
        <v>44</v>
      </c>
      <c r="D842" s="107">
        <v>45473</v>
      </c>
      <c r="E842" t="s">
        <v>5937</v>
      </c>
      <c r="F842" t="s">
        <v>5938</v>
      </c>
      <c r="G842" t="s">
        <v>4748</v>
      </c>
    </row>
    <row r="843" spans="1:8" x14ac:dyDescent="0.3">
      <c r="A843">
        <v>324</v>
      </c>
      <c r="B843" t="s">
        <v>282</v>
      </c>
      <c r="C843" t="s">
        <v>44</v>
      </c>
      <c r="D843" s="107">
        <v>45473</v>
      </c>
      <c r="E843" t="s">
        <v>5939</v>
      </c>
      <c r="F843" t="s">
        <v>5940</v>
      </c>
      <c r="G843" t="s">
        <v>4629</v>
      </c>
      <c r="H843" t="s">
        <v>5941</v>
      </c>
    </row>
    <row r="844" spans="1:8" x14ac:dyDescent="0.3">
      <c r="A844">
        <v>325</v>
      </c>
      <c r="B844" t="s">
        <v>1464</v>
      </c>
      <c r="C844" t="s">
        <v>44</v>
      </c>
      <c r="D844" s="107">
        <v>45473</v>
      </c>
      <c r="E844" t="s">
        <v>5942</v>
      </c>
      <c r="F844" t="s">
        <v>5943</v>
      </c>
      <c r="G844" t="s">
        <v>4629</v>
      </c>
      <c r="H844" t="s">
        <v>5944</v>
      </c>
    </row>
    <row r="845" spans="1:8" x14ac:dyDescent="0.3">
      <c r="A845">
        <v>327</v>
      </c>
      <c r="B845" t="s">
        <v>1469</v>
      </c>
      <c r="C845" t="s">
        <v>222</v>
      </c>
      <c r="D845" s="107">
        <v>45473</v>
      </c>
      <c r="E845" t="s">
        <v>5945</v>
      </c>
      <c r="F845" t="s">
        <v>5946</v>
      </c>
      <c r="G845" t="s">
        <v>4629</v>
      </c>
      <c r="H845" t="s">
        <v>5947</v>
      </c>
    </row>
    <row r="846" spans="1:8" x14ac:dyDescent="0.3">
      <c r="A846">
        <v>332</v>
      </c>
      <c r="B846" t="s">
        <v>290</v>
      </c>
      <c r="C846" t="s">
        <v>28</v>
      </c>
      <c r="D846" s="107">
        <v>45473</v>
      </c>
      <c r="E846" t="s">
        <v>5948</v>
      </c>
      <c r="F846" t="s">
        <v>5949</v>
      </c>
      <c r="G846" t="s">
        <v>3975</v>
      </c>
      <c r="H846" t="s">
        <v>5950</v>
      </c>
    </row>
    <row r="847" spans="1:8" x14ac:dyDescent="0.3">
      <c r="A847">
        <v>337</v>
      </c>
      <c r="B847" t="s">
        <v>1475</v>
      </c>
      <c r="C847" t="s">
        <v>222</v>
      </c>
      <c r="D847" s="107">
        <v>45473</v>
      </c>
      <c r="E847" t="s">
        <v>5951</v>
      </c>
      <c r="F847" t="s">
        <v>5952</v>
      </c>
      <c r="G847" t="s">
        <v>4629</v>
      </c>
      <c r="H847" t="s">
        <v>5953</v>
      </c>
    </row>
    <row r="848" spans="1:8" x14ac:dyDescent="0.3">
      <c r="A848">
        <v>338</v>
      </c>
      <c r="B848" t="s">
        <v>1480</v>
      </c>
      <c r="C848" t="s">
        <v>222</v>
      </c>
      <c r="D848" s="107">
        <v>45473</v>
      </c>
      <c r="E848" t="s">
        <v>5954</v>
      </c>
      <c r="F848" t="s">
        <v>5955</v>
      </c>
      <c r="G848" t="s">
        <v>4629</v>
      </c>
      <c r="H848" t="s">
        <v>5956</v>
      </c>
    </row>
    <row r="849" spans="1:8" x14ac:dyDescent="0.3">
      <c r="A849">
        <v>341</v>
      </c>
      <c r="B849" t="s">
        <v>1485</v>
      </c>
      <c r="C849" t="s">
        <v>58</v>
      </c>
      <c r="D849" s="107">
        <v>45473</v>
      </c>
      <c r="E849" t="s">
        <v>5957</v>
      </c>
      <c r="F849" t="s">
        <v>5958</v>
      </c>
      <c r="G849" t="s">
        <v>4017</v>
      </c>
      <c r="H849" t="s">
        <v>5959</v>
      </c>
    </row>
    <row r="850" spans="1:8" x14ac:dyDescent="0.3">
      <c r="A850">
        <v>344</v>
      </c>
      <c r="B850" t="s">
        <v>302</v>
      </c>
      <c r="C850" t="s">
        <v>28</v>
      </c>
      <c r="D850" s="107">
        <v>45473</v>
      </c>
      <c r="E850" t="s">
        <v>5960</v>
      </c>
      <c r="F850" t="s">
        <v>5961</v>
      </c>
      <c r="G850" t="s">
        <v>4205</v>
      </c>
      <c r="H850" t="s">
        <v>5962</v>
      </c>
    </row>
    <row r="851" spans="1:8" x14ac:dyDescent="0.3">
      <c r="A851">
        <v>356</v>
      </c>
      <c r="B851" t="s">
        <v>315</v>
      </c>
      <c r="C851" t="s">
        <v>314</v>
      </c>
      <c r="D851" s="107">
        <v>45473</v>
      </c>
      <c r="E851" t="s">
        <v>5963</v>
      </c>
      <c r="F851" t="s">
        <v>5964</v>
      </c>
      <c r="G851" t="s">
        <v>4574</v>
      </c>
      <c r="H851" t="s">
        <v>5965</v>
      </c>
    </row>
    <row r="852" spans="1:8" x14ac:dyDescent="0.3">
      <c r="A852">
        <v>357</v>
      </c>
      <c r="B852" t="s">
        <v>3051</v>
      </c>
      <c r="C852" t="s">
        <v>314</v>
      </c>
      <c r="D852" s="107">
        <v>45473</v>
      </c>
      <c r="E852" t="s">
        <v>5966</v>
      </c>
      <c r="F852" t="s">
        <v>5967</v>
      </c>
      <c r="G852" t="s">
        <v>4574</v>
      </c>
      <c r="H852" t="s">
        <v>5968</v>
      </c>
    </row>
    <row r="853" spans="1:8" x14ac:dyDescent="0.3">
      <c r="A853">
        <v>358</v>
      </c>
      <c r="B853" t="s">
        <v>1498</v>
      </c>
      <c r="C853" t="s">
        <v>318</v>
      </c>
      <c r="D853" s="107">
        <v>45473</v>
      </c>
      <c r="E853" t="s">
        <v>5969</v>
      </c>
      <c r="F853" t="s">
        <v>5970</v>
      </c>
      <c r="G853" t="s">
        <v>5971</v>
      </c>
      <c r="H853" t="s">
        <v>5972</v>
      </c>
    </row>
    <row r="854" spans="1:8" x14ac:dyDescent="0.3">
      <c r="A854">
        <v>359</v>
      </c>
      <c r="B854" t="s">
        <v>1501</v>
      </c>
      <c r="C854" t="s">
        <v>225</v>
      </c>
      <c r="D854" s="107">
        <v>45473</v>
      </c>
      <c r="E854" t="s">
        <v>1502</v>
      </c>
      <c r="F854" t="s">
        <v>5973</v>
      </c>
      <c r="G854" t="s">
        <v>4118</v>
      </c>
      <c r="H854" t="s">
        <v>5974</v>
      </c>
    </row>
    <row r="855" spans="1:8" x14ac:dyDescent="0.3">
      <c r="A855">
        <v>362</v>
      </c>
      <c r="B855" t="s">
        <v>322</v>
      </c>
      <c r="C855" t="s">
        <v>323</v>
      </c>
      <c r="D855" s="107">
        <v>45473</v>
      </c>
      <c r="E855" t="s">
        <v>5975</v>
      </c>
      <c r="F855" t="s">
        <v>5976</v>
      </c>
      <c r="G855" t="s">
        <v>5977</v>
      </c>
      <c r="H855" t="s">
        <v>5978</v>
      </c>
    </row>
    <row r="856" spans="1:8" x14ac:dyDescent="0.3">
      <c r="A856">
        <v>363</v>
      </c>
      <c r="B856" t="s">
        <v>324</v>
      </c>
      <c r="C856" t="s">
        <v>323</v>
      </c>
      <c r="D856" s="107">
        <v>45473</v>
      </c>
      <c r="E856" t="s">
        <v>5979</v>
      </c>
      <c r="F856" t="s">
        <v>5980</v>
      </c>
      <c r="G856" t="s">
        <v>5981</v>
      </c>
    </row>
    <row r="857" spans="1:8" x14ac:dyDescent="0.3">
      <c r="A857">
        <v>364</v>
      </c>
      <c r="B857" t="s">
        <v>325</v>
      </c>
      <c r="C857" t="s">
        <v>37</v>
      </c>
      <c r="D857" s="107">
        <v>45473</v>
      </c>
      <c r="E857" t="s">
        <v>5982</v>
      </c>
      <c r="F857" t="s">
        <v>5983</v>
      </c>
      <c r="G857" t="s">
        <v>4619</v>
      </c>
    </row>
    <row r="858" spans="1:8" x14ac:dyDescent="0.3">
      <c r="A858">
        <v>369</v>
      </c>
      <c r="B858" t="s">
        <v>332</v>
      </c>
      <c r="C858" t="s">
        <v>37</v>
      </c>
      <c r="D858" s="107">
        <v>45473</v>
      </c>
      <c r="E858" t="s">
        <v>5984</v>
      </c>
      <c r="F858" t="s">
        <v>5985</v>
      </c>
      <c r="G858" t="s">
        <v>4704</v>
      </c>
      <c r="H858" t="s">
        <v>5986</v>
      </c>
    </row>
    <row r="859" spans="1:8" x14ac:dyDescent="0.3">
      <c r="A859">
        <v>371</v>
      </c>
      <c r="B859" t="s">
        <v>334</v>
      </c>
      <c r="C859" t="s">
        <v>37</v>
      </c>
      <c r="D859" s="107">
        <v>45473</v>
      </c>
      <c r="E859" t="s">
        <v>5987</v>
      </c>
      <c r="F859" t="s">
        <v>5988</v>
      </c>
      <c r="G859" t="s">
        <v>4704</v>
      </c>
      <c r="H859" t="s">
        <v>5989</v>
      </c>
    </row>
    <row r="860" spans="1:8" x14ac:dyDescent="0.3">
      <c r="A860">
        <v>375</v>
      </c>
      <c r="B860" t="s">
        <v>338</v>
      </c>
      <c r="C860" t="s">
        <v>323</v>
      </c>
      <c r="D860" s="107">
        <v>45473</v>
      </c>
      <c r="E860" t="s">
        <v>3751</v>
      </c>
      <c r="F860" t="s">
        <v>5990</v>
      </c>
      <c r="G860" t="s">
        <v>5283</v>
      </c>
      <c r="H860" t="s">
        <v>5991</v>
      </c>
    </row>
    <row r="861" spans="1:8" x14ac:dyDescent="0.3">
      <c r="A861">
        <v>376</v>
      </c>
      <c r="B861" t="s">
        <v>340</v>
      </c>
      <c r="C861" t="s">
        <v>94</v>
      </c>
      <c r="D861" s="107">
        <v>45473</v>
      </c>
      <c r="E861" t="s">
        <v>5992</v>
      </c>
      <c r="F861" t="s">
        <v>5993</v>
      </c>
      <c r="G861" t="s">
        <v>4574</v>
      </c>
      <c r="H861" t="s">
        <v>5994</v>
      </c>
    </row>
    <row r="862" spans="1:8" x14ac:dyDescent="0.3">
      <c r="A862">
        <v>379</v>
      </c>
      <c r="B862" t="s">
        <v>343</v>
      </c>
      <c r="C862" t="s">
        <v>344</v>
      </c>
      <c r="D862" s="107">
        <v>45473</v>
      </c>
      <c r="E862" t="s">
        <v>5995</v>
      </c>
      <c r="F862" t="s">
        <v>5996</v>
      </c>
      <c r="G862" t="s">
        <v>4714</v>
      </c>
      <c r="H862" t="s">
        <v>5997</v>
      </c>
    </row>
    <row r="863" spans="1:8" x14ac:dyDescent="0.3">
      <c r="A863">
        <v>381</v>
      </c>
      <c r="B863" t="s">
        <v>346</v>
      </c>
      <c r="C863" t="s">
        <v>344</v>
      </c>
      <c r="D863" s="107">
        <v>45473</v>
      </c>
      <c r="E863" t="s">
        <v>5998</v>
      </c>
      <c r="F863" t="s">
        <v>5999</v>
      </c>
      <c r="G863" t="s">
        <v>4714</v>
      </c>
      <c r="H863" t="s">
        <v>6000</v>
      </c>
    </row>
    <row r="864" spans="1:8" x14ac:dyDescent="0.3">
      <c r="A864">
        <v>382</v>
      </c>
      <c r="B864" t="s">
        <v>347</v>
      </c>
      <c r="C864" t="s">
        <v>344</v>
      </c>
      <c r="D864" s="107">
        <v>45473</v>
      </c>
      <c r="E864" t="s">
        <v>6001</v>
      </c>
      <c r="F864" t="s">
        <v>6002</v>
      </c>
      <c r="G864" t="s">
        <v>4714</v>
      </c>
      <c r="H864" t="s">
        <v>6003</v>
      </c>
    </row>
    <row r="865" spans="1:8" x14ac:dyDescent="0.3">
      <c r="A865">
        <v>383</v>
      </c>
      <c r="B865" t="s">
        <v>348</v>
      </c>
      <c r="C865" t="s">
        <v>344</v>
      </c>
      <c r="D865" s="107">
        <v>45473</v>
      </c>
      <c r="E865" t="s">
        <v>6004</v>
      </c>
      <c r="F865" t="s">
        <v>6005</v>
      </c>
      <c r="G865" t="s">
        <v>4714</v>
      </c>
      <c r="H865" t="s">
        <v>6006</v>
      </c>
    </row>
    <row r="866" spans="1:8" x14ac:dyDescent="0.3">
      <c r="A866">
        <v>384</v>
      </c>
      <c r="B866" t="s">
        <v>349</v>
      </c>
      <c r="C866" t="s">
        <v>344</v>
      </c>
      <c r="D866" s="107">
        <v>45473</v>
      </c>
      <c r="E866" t="s">
        <v>6007</v>
      </c>
      <c r="F866" t="s">
        <v>6008</v>
      </c>
      <c r="G866" t="s">
        <v>4714</v>
      </c>
      <c r="H866" t="s">
        <v>6009</v>
      </c>
    </row>
    <row r="867" spans="1:8" x14ac:dyDescent="0.3">
      <c r="A867">
        <v>385</v>
      </c>
      <c r="B867" t="s">
        <v>350</v>
      </c>
      <c r="C867" t="s">
        <v>351</v>
      </c>
      <c r="D867" s="107">
        <v>45473</v>
      </c>
      <c r="E867" t="s">
        <v>6010</v>
      </c>
      <c r="F867" t="s">
        <v>6011</v>
      </c>
      <c r="G867" t="s">
        <v>4714</v>
      </c>
      <c r="H867" t="s">
        <v>6012</v>
      </c>
    </row>
    <row r="868" spans="1:8" x14ac:dyDescent="0.3">
      <c r="A868">
        <v>386</v>
      </c>
      <c r="B868" t="s">
        <v>352</v>
      </c>
      <c r="C868" t="s">
        <v>351</v>
      </c>
      <c r="D868" s="107">
        <v>45473</v>
      </c>
      <c r="E868" t="s">
        <v>3752</v>
      </c>
      <c r="F868" t="s">
        <v>6013</v>
      </c>
      <c r="G868" t="s">
        <v>4714</v>
      </c>
      <c r="H868" t="s">
        <v>6014</v>
      </c>
    </row>
    <row r="869" spans="1:8" x14ac:dyDescent="0.3">
      <c r="A869">
        <v>389</v>
      </c>
      <c r="B869" t="s">
        <v>355</v>
      </c>
      <c r="C869" t="s">
        <v>447</v>
      </c>
      <c r="D869" s="107">
        <v>45473</v>
      </c>
      <c r="E869" t="s">
        <v>6015</v>
      </c>
      <c r="F869" t="s">
        <v>6016</v>
      </c>
      <c r="G869" t="s">
        <v>4602</v>
      </c>
      <c r="H869" t="s">
        <v>6017</v>
      </c>
    </row>
    <row r="870" spans="1:8" x14ac:dyDescent="0.3">
      <c r="A870">
        <v>397</v>
      </c>
      <c r="B870" t="s">
        <v>1621</v>
      </c>
      <c r="C870" t="s">
        <v>366</v>
      </c>
      <c r="D870" s="107">
        <v>45473</v>
      </c>
      <c r="E870" t="s">
        <v>6018</v>
      </c>
      <c r="F870" t="s">
        <v>6019</v>
      </c>
      <c r="G870" t="s">
        <v>4728</v>
      </c>
      <c r="H870" t="s">
        <v>6020</v>
      </c>
    </row>
    <row r="871" spans="1:8" x14ac:dyDescent="0.3">
      <c r="A871">
        <v>398</v>
      </c>
      <c r="B871" t="s">
        <v>368</v>
      </c>
      <c r="C871" t="s">
        <v>369</v>
      </c>
      <c r="D871" s="107">
        <v>45473</v>
      </c>
      <c r="E871" t="s">
        <v>6021</v>
      </c>
      <c r="F871" t="s">
        <v>6022</v>
      </c>
      <c r="G871" t="s">
        <v>4732</v>
      </c>
      <c r="H871" t="s">
        <v>6023</v>
      </c>
    </row>
    <row r="872" spans="1:8" x14ac:dyDescent="0.3">
      <c r="A872">
        <v>399</v>
      </c>
      <c r="B872" t="s">
        <v>371</v>
      </c>
      <c r="C872" t="s">
        <v>369</v>
      </c>
      <c r="D872" s="107">
        <v>45473</v>
      </c>
      <c r="E872" t="s">
        <v>6024</v>
      </c>
      <c r="F872" t="s">
        <v>6025</v>
      </c>
      <c r="G872" t="s">
        <v>4732</v>
      </c>
      <c r="H872" t="s">
        <v>6026</v>
      </c>
    </row>
    <row r="873" spans="1:8" x14ac:dyDescent="0.3">
      <c r="A873">
        <v>400</v>
      </c>
      <c r="B873" t="s">
        <v>372</v>
      </c>
      <c r="C873" t="s">
        <v>369</v>
      </c>
      <c r="D873" s="107">
        <v>45473</v>
      </c>
      <c r="E873" t="s">
        <v>6027</v>
      </c>
      <c r="F873" t="s">
        <v>6028</v>
      </c>
      <c r="G873" t="s">
        <v>4732</v>
      </c>
      <c r="H873" t="s">
        <v>4739</v>
      </c>
    </row>
    <row r="874" spans="1:8" x14ac:dyDescent="0.3">
      <c r="A874">
        <v>401</v>
      </c>
      <c r="B874" t="s">
        <v>373</v>
      </c>
      <c r="C874" t="s">
        <v>374</v>
      </c>
      <c r="D874" s="107">
        <v>45473</v>
      </c>
      <c r="E874" t="s">
        <v>6029</v>
      </c>
      <c r="F874" t="s">
        <v>6030</v>
      </c>
      <c r="G874" t="s">
        <v>4742</v>
      </c>
      <c r="H874" t="s">
        <v>6031</v>
      </c>
    </row>
    <row r="875" spans="1:8" x14ac:dyDescent="0.3">
      <c r="A875">
        <v>403</v>
      </c>
      <c r="B875" t="s">
        <v>1628</v>
      </c>
      <c r="C875" t="s">
        <v>374</v>
      </c>
      <c r="D875" s="107">
        <v>45473</v>
      </c>
      <c r="E875" t="s">
        <v>6032</v>
      </c>
      <c r="F875" t="s">
        <v>6033</v>
      </c>
      <c r="G875" t="s">
        <v>4742</v>
      </c>
    </row>
    <row r="876" spans="1:8" x14ac:dyDescent="0.3">
      <c r="A876">
        <v>408</v>
      </c>
      <c r="B876" t="s">
        <v>382</v>
      </c>
      <c r="C876" t="s">
        <v>44</v>
      </c>
      <c r="D876" s="107">
        <v>45473</v>
      </c>
      <c r="E876" t="s">
        <v>1636</v>
      </c>
      <c r="F876" t="s">
        <v>6034</v>
      </c>
      <c r="G876" t="s">
        <v>4629</v>
      </c>
      <c r="H876" t="s">
        <v>6035</v>
      </c>
    </row>
    <row r="877" spans="1:8" x14ac:dyDescent="0.3">
      <c r="A877">
        <v>422</v>
      </c>
      <c r="B877" t="s">
        <v>398</v>
      </c>
      <c r="C877" t="s">
        <v>87</v>
      </c>
      <c r="D877" s="107">
        <v>45473</v>
      </c>
      <c r="E877" t="s">
        <v>6036</v>
      </c>
      <c r="F877" t="s">
        <v>6037</v>
      </c>
      <c r="G877" t="s">
        <v>6038</v>
      </c>
      <c r="H877" t="s">
        <v>6039</v>
      </c>
    </row>
    <row r="878" spans="1:8" x14ac:dyDescent="0.3">
      <c r="A878">
        <v>426</v>
      </c>
      <c r="B878" t="s">
        <v>402</v>
      </c>
      <c r="C878" t="s">
        <v>403</v>
      </c>
      <c r="D878" s="107">
        <v>45473</v>
      </c>
      <c r="E878" t="s">
        <v>6040</v>
      </c>
      <c r="F878" t="s">
        <v>6041</v>
      </c>
      <c r="G878" t="s">
        <v>4755</v>
      </c>
      <c r="H878" t="s">
        <v>6042</v>
      </c>
    </row>
    <row r="879" spans="1:8" x14ac:dyDescent="0.3">
      <c r="A879">
        <v>427</v>
      </c>
      <c r="B879" t="s">
        <v>404</v>
      </c>
      <c r="C879" t="s">
        <v>98</v>
      </c>
      <c r="D879" s="107">
        <v>45473</v>
      </c>
      <c r="E879" t="s">
        <v>3753</v>
      </c>
      <c r="F879" t="s">
        <v>6043</v>
      </c>
      <c r="G879" t="s">
        <v>4259</v>
      </c>
      <c r="H879" t="s">
        <v>6044</v>
      </c>
    </row>
    <row r="880" spans="1:8" x14ac:dyDescent="0.3">
      <c r="A880">
        <v>428</v>
      </c>
      <c r="B880" t="s">
        <v>405</v>
      </c>
      <c r="C880" t="s">
        <v>98</v>
      </c>
      <c r="D880" s="107">
        <v>45473</v>
      </c>
      <c r="E880" t="s">
        <v>3754</v>
      </c>
      <c r="F880" t="s">
        <v>6045</v>
      </c>
      <c r="G880" t="s">
        <v>4393</v>
      </c>
      <c r="H880" t="s">
        <v>6046</v>
      </c>
    </row>
    <row r="881" spans="1:8" x14ac:dyDescent="0.3">
      <c r="A881">
        <v>429</v>
      </c>
      <c r="B881" t="s">
        <v>406</v>
      </c>
      <c r="C881" t="s">
        <v>98</v>
      </c>
      <c r="D881" s="107">
        <v>45473</v>
      </c>
      <c r="E881" t="s">
        <v>3755</v>
      </c>
      <c r="F881" t="s">
        <v>6047</v>
      </c>
      <c r="G881" t="s">
        <v>4393</v>
      </c>
      <c r="H881" t="s">
        <v>6048</v>
      </c>
    </row>
    <row r="882" spans="1:8" x14ac:dyDescent="0.3">
      <c r="A882">
        <v>430</v>
      </c>
      <c r="B882" t="s">
        <v>407</v>
      </c>
      <c r="C882" t="s">
        <v>94</v>
      </c>
      <c r="D882" s="107">
        <v>45473</v>
      </c>
      <c r="E882" t="s">
        <v>3756</v>
      </c>
      <c r="F882" t="s">
        <v>6049</v>
      </c>
      <c r="G882" t="s">
        <v>4574</v>
      </c>
      <c r="H882" t="s">
        <v>6050</v>
      </c>
    </row>
    <row r="883" spans="1:8" x14ac:dyDescent="0.3">
      <c r="A883">
        <v>433</v>
      </c>
      <c r="B883" t="s">
        <v>410</v>
      </c>
      <c r="C883" t="s">
        <v>98</v>
      </c>
      <c r="D883" s="107">
        <v>45473</v>
      </c>
      <c r="E883" t="s">
        <v>3757</v>
      </c>
      <c r="F883" t="s">
        <v>6051</v>
      </c>
      <c r="G883" t="s">
        <v>4393</v>
      </c>
      <c r="H883" t="s">
        <v>6052</v>
      </c>
    </row>
    <row r="884" spans="1:8" x14ac:dyDescent="0.3">
      <c r="A884">
        <v>435</v>
      </c>
      <c r="B884" t="s">
        <v>412</v>
      </c>
      <c r="C884" t="s">
        <v>98</v>
      </c>
      <c r="D884" s="107">
        <v>45473</v>
      </c>
      <c r="E884" t="s">
        <v>3758</v>
      </c>
      <c r="F884" t="s">
        <v>6053</v>
      </c>
      <c r="G884" t="s">
        <v>4393</v>
      </c>
      <c r="H884" t="s">
        <v>6054</v>
      </c>
    </row>
    <row r="885" spans="1:8" x14ac:dyDescent="0.3">
      <c r="A885">
        <v>439</v>
      </c>
      <c r="B885" t="s">
        <v>415</v>
      </c>
      <c r="C885" t="s">
        <v>323</v>
      </c>
      <c r="D885" s="107">
        <v>45473</v>
      </c>
      <c r="E885" t="s">
        <v>3759</v>
      </c>
      <c r="F885" t="s">
        <v>6055</v>
      </c>
      <c r="G885" t="s">
        <v>5283</v>
      </c>
      <c r="H885" t="s">
        <v>6056</v>
      </c>
    </row>
    <row r="886" spans="1:8" x14ac:dyDescent="0.3">
      <c r="A886">
        <v>440</v>
      </c>
      <c r="B886" t="s">
        <v>416</v>
      </c>
      <c r="C886" t="s">
        <v>323</v>
      </c>
      <c r="D886" s="107">
        <v>45473</v>
      </c>
      <c r="E886" t="s">
        <v>3760</v>
      </c>
      <c r="F886" t="s">
        <v>6057</v>
      </c>
      <c r="G886" t="s">
        <v>5977</v>
      </c>
      <c r="H886" t="s">
        <v>5978</v>
      </c>
    </row>
    <row r="887" spans="1:8" x14ac:dyDescent="0.3">
      <c r="A887">
        <v>445</v>
      </c>
      <c r="B887" t="s">
        <v>421</v>
      </c>
      <c r="C887" t="s">
        <v>188</v>
      </c>
      <c r="D887" s="107">
        <v>45473</v>
      </c>
      <c r="E887" t="s">
        <v>6058</v>
      </c>
      <c r="F887" t="s">
        <v>6059</v>
      </c>
      <c r="G887" t="s">
        <v>5872</v>
      </c>
      <c r="H887" t="s">
        <v>6060</v>
      </c>
    </row>
    <row r="888" spans="1:8" x14ac:dyDescent="0.3">
      <c r="A888">
        <v>447</v>
      </c>
      <c r="B888" t="s">
        <v>246</v>
      </c>
      <c r="C888" t="s">
        <v>112</v>
      </c>
      <c r="D888" s="107">
        <v>45473</v>
      </c>
      <c r="E888" t="s">
        <v>6061</v>
      </c>
      <c r="F888" t="s">
        <v>6062</v>
      </c>
      <c r="G888" t="s">
        <v>5459</v>
      </c>
      <c r="H888" t="s">
        <v>6063</v>
      </c>
    </row>
    <row r="889" spans="1:8" x14ac:dyDescent="0.3">
      <c r="A889">
        <v>448</v>
      </c>
      <c r="B889" t="s">
        <v>422</v>
      </c>
      <c r="C889" t="s">
        <v>112</v>
      </c>
      <c r="D889" s="107">
        <v>45473</v>
      </c>
      <c r="E889" t="s">
        <v>6064</v>
      </c>
      <c r="F889" t="s">
        <v>6065</v>
      </c>
      <c r="G889" t="s">
        <v>5459</v>
      </c>
      <c r="H889" t="s">
        <v>6066</v>
      </c>
    </row>
    <row r="890" spans="1:8" x14ac:dyDescent="0.3">
      <c r="A890">
        <v>451</v>
      </c>
      <c r="B890" t="s">
        <v>1895</v>
      </c>
      <c r="C890" t="s">
        <v>362</v>
      </c>
      <c r="D890" s="107">
        <v>45473</v>
      </c>
      <c r="E890" t="s">
        <v>6067</v>
      </c>
      <c r="F890" t="s">
        <v>6068</v>
      </c>
      <c r="G890" t="s">
        <v>4830</v>
      </c>
      <c r="H890" t="s">
        <v>6069</v>
      </c>
    </row>
    <row r="891" spans="1:8" x14ac:dyDescent="0.3">
      <c r="A891">
        <v>452</v>
      </c>
      <c r="B891" t="s">
        <v>425</v>
      </c>
      <c r="C891" t="s">
        <v>362</v>
      </c>
      <c r="D891" s="107">
        <v>45473</v>
      </c>
      <c r="E891" t="s">
        <v>1897</v>
      </c>
      <c r="F891" t="s">
        <v>6070</v>
      </c>
      <c r="G891" t="s">
        <v>5484</v>
      </c>
      <c r="H891" t="s">
        <v>6071</v>
      </c>
    </row>
    <row r="892" spans="1:8" x14ac:dyDescent="0.3">
      <c r="A892">
        <v>466</v>
      </c>
      <c r="B892" t="s">
        <v>437</v>
      </c>
      <c r="C892" t="s">
        <v>225</v>
      </c>
      <c r="D892" s="107">
        <v>45473</v>
      </c>
      <c r="E892" t="s">
        <v>6072</v>
      </c>
      <c r="F892" t="s">
        <v>6073</v>
      </c>
      <c r="G892" t="s">
        <v>5468</v>
      </c>
      <c r="H892" t="s">
        <v>6074</v>
      </c>
    </row>
    <row r="893" spans="1:8" x14ac:dyDescent="0.3">
      <c r="A893">
        <v>467</v>
      </c>
      <c r="B893" t="s">
        <v>438</v>
      </c>
      <c r="C893" t="s">
        <v>225</v>
      </c>
      <c r="D893" s="107">
        <v>45473</v>
      </c>
      <c r="E893" t="s">
        <v>6075</v>
      </c>
      <c r="F893" t="s">
        <v>6076</v>
      </c>
      <c r="G893" t="s">
        <v>5468</v>
      </c>
      <c r="H893" t="s">
        <v>6077</v>
      </c>
    </row>
    <row r="894" spans="1:8" x14ac:dyDescent="0.3">
      <c r="A894">
        <v>468</v>
      </c>
      <c r="B894" t="s">
        <v>439</v>
      </c>
      <c r="C894" t="s">
        <v>225</v>
      </c>
      <c r="D894" s="107">
        <v>45473</v>
      </c>
      <c r="E894" t="s">
        <v>6078</v>
      </c>
      <c r="F894" t="s">
        <v>6079</v>
      </c>
      <c r="G894" t="s">
        <v>5468</v>
      </c>
      <c r="H894" t="s">
        <v>6080</v>
      </c>
    </row>
    <row r="895" spans="1:8" x14ac:dyDescent="0.3">
      <c r="A895">
        <v>473</v>
      </c>
      <c r="B895" t="s">
        <v>445</v>
      </c>
      <c r="C895" t="s">
        <v>22</v>
      </c>
      <c r="D895" s="107">
        <v>45473</v>
      </c>
      <c r="E895" t="s">
        <v>3761</v>
      </c>
      <c r="F895" t="s">
        <v>6081</v>
      </c>
      <c r="G895" t="s">
        <v>6082</v>
      </c>
      <c r="H895" t="s">
        <v>6083</v>
      </c>
    </row>
    <row r="896" spans="1:8" x14ac:dyDescent="0.3">
      <c r="A896">
        <v>474</v>
      </c>
      <c r="B896" t="s">
        <v>448</v>
      </c>
      <c r="C896" t="s">
        <v>447</v>
      </c>
      <c r="D896" s="107">
        <v>45473</v>
      </c>
      <c r="E896" t="s">
        <v>3764</v>
      </c>
      <c r="F896" t="s">
        <v>6084</v>
      </c>
      <c r="G896" t="s">
        <v>6082</v>
      </c>
      <c r="H896" t="s">
        <v>6085</v>
      </c>
    </row>
    <row r="897" spans="1:8" x14ac:dyDescent="0.3">
      <c r="A897">
        <v>475</v>
      </c>
      <c r="B897" t="s">
        <v>449</v>
      </c>
      <c r="C897" t="s">
        <v>44</v>
      </c>
      <c r="D897" s="107">
        <v>45473</v>
      </c>
      <c r="E897" t="s">
        <v>2043</v>
      </c>
      <c r="F897" t="s">
        <v>6086</v>
      </c>
      <c r="G897" t="s">
        <v>4629</v>
      </c>
      <c r="H897" t="s">
        <v>6087</v>
      </c>
    </row>
    <row r="898" spans="1:8" x14ac:dyDescent="0.3">
      <c r="A898">
        <v>475</v>
      </c>
      <c r="B898" t="s">
        <v>449</v>
      </c>
      <c r="C898" t="s">
        <v>44</v>
      </c>
      <c r="D898" s="107">
        <v>45473</v>
      </c>
      <c r="E898" t="s">
        <v>2043</v>
      </c>
      <c r="F898" t="s">
        <v>6086</v>
      </c>
      <c r="G898" t="s">
        <v>4629</v>
      </c>
      <c r="H898" t="s">
        <v>6087</v>
      </c>
    </row>
    <row r="899" spans="1:8" x14ac:dyDescent="0.3">
      <c r="A899">
        <v>476</v>
      </c>
      <c r="B899" t="s">
        <v>450</v>
      </c>
      <c r="C899" t="s">
        <v>22</v>
      </c>
      <c r="D899" s="107">
        <v>45473</v>
      </c>
      <c r="E899" t="s">
        <v>3765</v>
      </c>
      <c r="F899" t="s">
        <v>6088</v>
      </c>
      <c r="G899" t="s">
        <v>6082</v>
      </c>
      <c r="H899" t="s">
        <v>6089</v>
      </c>
    </row>
    <row r="900" spans="1:8" x14ac:dyDescent="0.3">
      <c r="A900">
        <v>477</v>
      </c>
      <c r="B900" t="s">
        <v>451</v>
      </c>
      <c r="C900" t="s">
        <v>447</v>
      </c>
      <c r="D900" s="107">
        <v>45473</v>
      </c>
      <c r="E900" t="s">
        <v>3766</v>
      </c>
      <c r="F900" t="s">
        <v>6090</v>
      </c>
      <c r="G900" t="s">
        <v>6082</v>
      </c>
      <c r="H900" t="s">
        <v>6091</v>
      </c>
    </row>
    <row r="901" spans="1:8" x14ac:dyDescent="0.3">
      <c r="A901">
        <v>478</v>
      </c>
      <c r="B901" t="s">
        <v>452</v>
      </c>
      <c r="C901" t="s">
        <v>447</v>
      </c>
      <c r="D901" s="107">
        <v>45473</v>
      </c>
      <c r="E901" t="s">
        <v>2098</v>
      </c>
      <c r="F901" t="s">
        <v>6092</v>
      </c>
      <c r="G901" t="s">
        <v>6082</v>
      </c>
      <c r="H901" t="s">
        <v>6093</v>
      </c>
    </row>
    <row r="902" spans="1:8" x14ac:dyDescent="0.3">
      <c r="A902">
        <v>479</v>
      </c>
      <c r="B902" t="s">
        <v>453</v>
      </c>
      <c r="C902" t="s">
        <v>447</v>
      </c>
      <c r="D902" s="107">
        <v>45473</v>
      </c>
      <c r="E902" t="s">
        <v>3767</v>
      </c>
      <c r="F902" t="s">
        <v>6094</v>
      </c>
      <c r="G902" t="s">
        <v>6082</v>
      </c>
      <c r="H902" t="s">
        <v>6095</v>
      </c>
    </row>
    <row r="903" spans="1:8" x14ac:dyDescent="0.3">
      <c r="A903">
        <v>480</v>
      </c>
      <c r="B903" t="s">
        <v>454</v>
      </c>
      <c r="C903" t="s">
        <v>447</v>
      </c>
      <c r="D903" s="107">
        <v>45473</v>
      </c>
      <c r="E903" t="s">
        <v>6096</v>
      </c>
      <c r="F903" t="s">
        <v>6097</v>
      </c>
      <c r="G903" t="s">
        <v>6082</v>
      </c>
      <c r="H903" t="s">
        <v>6098</v>
      </c>
    </row>
    <row r="904" spans="1:8" x14ac:dyDescent="0.3">
      <c r="A904">
        <v>481</v>
      </c>
      <c r="B904" t="s">
        <v>455</v>
      </c>
      <c r="C904" t="s">
        <v>22</v>
      </c>
      <c r="D904" s="107">
        <v>45473</v>
      </c>
      <c r="E904" t="s">
        <v>6099</v>
      </c>
      <c r="F904" t="s">
        <v>6100</v>
      </c>
      <c r="G904" t="s">
        <v>6082</v>
      </c>
      <c r="H904" t="s">
        <v>6101</v>
      </c>
    </row>
    <row r="905" spans="1:8" x14ac:dyDescent="0.3">
      <c r="A905">
        <v>486</v>
      </c>
      <c r="B905" t="s">
        <v>459</v>
      </c>
      <c r="C905" t="s">
        <v>403</v>
      </c>
      <c r="D905" s="107">
        <v>45473</v>
      </c>
      <c r="E905" t="s">
        <v>6102</v>
      </c>
      <c r="F905" t="s">
        <v>6103</v>
      </c>
      <c r="G905" t="s">
        <v>4755</v>
      </c>
      <c r="H905" t="s">
        <v>6104</v>
      </c>
    </row>
    <row r="906" spans="1:8" x14ac:dyDescent="0.3">
      <c r="A906">
        <v>69</v>
      </c>
      <c r="B906" t="s">
        <v>59</v>
      </c>
      <c r="C906" t="s">
        <v>58</v>
      </c>
      <c r="D906" s="107">
        <v>45473</v>
      </c>
      <c r="E906" t="s">
        <v>6105</v>
      </c>
      <c r="F906" t="s">
        <v>6106</v>
      </c>
      <c r="G906" t="s">
        <v>4017</v>
      </c>
      <c r="H906" t="s">
        <v>6107</v>
      </c>
    </row>
    <row r="907" spans="1:8" x14ac:dyDescent="0.3">
      <c r="A907">
        <v>111</v>
      </c>
      <c r="B907" t="s">
        <v>93</v>
      </c>
      <c r="C907" t="s">
        <v>58</v>
      </c>
      <c r="D907" s="107">
        <v>45473</v>
      </c>
      <c r="E907" t="s">
        <v>6108</v>
      </c>
      <c r="F907" t="s">
        <v>6109</v>
      </c>
      <c r="G907" t="s">
        <v>4118</v>
      </c>
      <c r="H907" t="s">
        <v>6110</v>
      </c>
    </row>
    <row r="908" spans="1:8" x14ac:dyDescent="0.3">
      <c r="A908">
        <v>197</v>
      </c>
      <c r="B908" t="s">
        <v>139</v>
      </c>
      <c r="C908" t="s">
        <v>95</v>
      </c>
      <c r="D908" s="107">
        <v>45473</v>
      </c>
      <c r="E908" t="s">
        <v>6111</v>
      </c>
      <c r="F908" t="s">
        <v>6112</v>
      </c>
      <c r="G908" t="s">
        <v>4154</v>
      </c>
      <c r="H908" t="s">
        <v>6113</v>
      </c>
    </row>
    <row r="909" spans="1:8" x14ac:dyDescent="0.3">
      <c r="A909">
        <v>213</v>
      </c>
      <c r="B909" t="s">
        <v>151</v>
      </c>
      <c r="C909" t="s">
        <v>98</v>
      </c>
      <c r="D909" s="107">
        <v>45473</v>
      </c>
      <c r="E909" t="s">
        <v>3768</v>
      </c>
      <c r="F909" t="s">
        <v>6114</v>
      </c>
      <c r="G909" t="s">
        <v>4266</v>
      </c>
      <c r="H909" t="s">
        <v>6115</v>
      </c>
    </row>
    <row r="910" spans="1:8" x14ac:dyDescent="0.3">
      <c r="A910">
        <v>233</v>
      </c>
      <c r="B910" t="s">
        <v>173</v>
      </c>
      <c r="C910" t="s">
        <v>98</v>
      </c>
      <c r="D910" s="107">
        <v>45473</v>
      </c>
      <c r="E910" t="s">
        <v>6116</v>
      </c>
      <c r="F910" t="s">
        <v>6117</v>
      </c>
      <c r="G910" t="s">
        <v>4393</v>
      </c>
      <c r="H910" t="s">
        <v>6118</v>
      </c>
    </row>
    <row r="911" spans="1:8" x14ac:dyDescent="0.3">
      <c r="A911">
        <v>234</v>
      </c>
      <c r="B911" t="s">
        <v>174</v>
      </c>
      <c r="C911" t="s">
        <v>98</v>
      </c>
      <c r="D911" s="107">
        <v>45473</v>
      </c>
      <c r="E911" t="s">
        <v>6119</v>
      </c>
      <c r="F911" t="s">
        <v>6120</v>
      </c>
      <c r="G911" t="s">
        <v>4393</v>
      </c>
      <c r="H911" t="s">
        <v>6121</v>
      </c>
    </row>
    <row r="912" spans="1:8" x14ac:dyDescent="0.3">
      <c r="A912">
        <v>238</v>
      </c>
      <c r="B912" t="s">
        <v>177</v>
      </c>
      <c r="C912" t="s">
        <v>98</v>
      </c>
      <c r="D912" s="107">
        <v>45473</v>
      </c>
      <c r="E912" t="s">
        <v>1238</v>
      </c>
      <c r="F912" t="s">
        <v>6122</v>
      </c>
      <c r="G912" t="s">
        <v>4266</v>
      </c>
      <c r="H912" t="s">
        <v>6123</v>
      </c>
    </row>
    <row r="913" spans="1:8" x14ac:dyDescent="0.3">
      <c r="A913">
        <v>240</v>
      </c>
      <c r="B913" t="s">
        <v>180</v>
      </c>
      <c r="C913" t="s">
        <v>33</v>
      </c>
      <c r="D913" s="107">
        <v>45473</v>
      </c>
      <c r="E913" t="s">
        <v>6124</v>
      </c>
      <c r="F913" t="s">
        <v>6125</v>
      </c>
      <c r="G913" t="s">
        <v>4305</v>
      </c>
      <c r="H913" t="s">
        <v>6126</v>
      </c>
    </row>
    <row r="914" spans="1:8" x14ac:dyDescent="0.3">
      <c r="A914">
        <v>251</v>
      </c>
      <c r="B914" t="s">
        <v>1290</v>
      </c>
      <c r="C914" t="s">
        <v>194</v>
      </c>
      <c r="D914" s="107">
        <v>45473</v>
      </c>
      <c r="E914" t="s">
        <v>6127</v>
      </c>
      <c r="F914" t="s">
        <v>6128</v>
      </c>
      <c r="G914" t="s">
        <v>4619</v>
      </c>
    </row>
    <row r="915" spans="1:8" x14ac:dyDescent="0.3">
      <c r="A915">
        <v>254</v>
      </c>
      <c r="B915" t="s">
        <v>197</v>
      </c>
      <c r="C915" t="s">
        <v>198</v>
      </c>
      <c r="D915" s="107">
        <v>45473</v>
      </c>
      <c r="E915" t="s">
        <v>6129</v>
      </c>
      <c r="F915" t="s">
        <v>6130</v>
      </c>
      <c r="G915" t="s">
        <v>4796</v>
      </c>
      <c r="H915" t="s">
        <v>5628</v>
      </c>
    </row>
    <row r="916" spans="1:8" x14ac:dyDescent="0.3">
      <c r="A916">
        <v>263</v>
      </c>
      <c r="B916" t="s">
        <v>209</v>
      </c>
      <c r="C916" t="s">
        <v>46</v>
      </c>
      <c r="D916" s="107">
        <v>45473</v>
      </c>
      <c r="E916" t="s">
        <v>6131</v>
      </c>
      <c r="F916" t="s">
        <v>6132</v>
      </c>
      <c r="G916" t="s">
        <v>4405</v>
      </c>
      <c r="H916" t="s">
        <v>6133</v>
      </c>
    </row>
    <row r="917" spans="1:8" x14ac:dyDescent="0.3">
      <c r="A917">
        <v>265</v>
      </c>
      <c r="B917" t="s">
        <v>213</v>
      </c>
      <c r="C917" t="s">
        <v>46</v>
      </c>
      <c r="D917" s="107">
        <v>45473</v>
      </c>
      <c r="E917" t="s">
        <v>6134</v>
      </c>
      <c r="F917" t="s">
        <v>6135</v>
      </c>
      <c r="G917" t="s">
        <v>4803</v>
      </c>
      <c r="H917" t="s">
        <v>6136</v>
      </c>
    </row>
    <row r="918" spans="1:8" x14ac:dyDescent="0.3">
      <c r="A918">
        <v>266</v>
      </c>
      <c r="B918" t="s">
        <v>214</v>
      </c>
      <c r="C918" t="s">
        <v>46</v>
      </c>
      <c r="D918" s="107">
        <v>45473</v>
      </c>
      <c r="E918" t="s">
        <v>6137</v>
      </c>
      <c r="F918" t="s">
        <v>6138</v>
      </c>
      <c r="G918" t="s">
        <v>4803</v>
      </c>
      <c r="H918" t="s">
        <v>6139</v>
      </c>
    </row>
    <row r="919" spans="1:8" x14ac:dyDescent="0.3">
      <c r="A919">
        <v>300</v>
      </c>
      <c r="B919" t="s">
        <v>252</v>
      </c>
      <c r="C919" t="s">
        <v>253</v>
      </c>
      <c r="D919" s="107">
        <v>45473</v>
      </c>
      <c r="E919" t="s">
        <v>6140</v>
      </c>
      <c r="F919" t="s">
        <v>6141</v>
      </c>
      <c r="G919" t="s">
        <v>4409</v>
      </c>
      <c r="H919" t="s">
        <v>6142</v>
      </c>
    </row>
    <row r="920" spans="1:8" x14ac:dyDescent="0.3">
      <c r="A920">
        <v>301</v>
      </c>
      <c r="B920" t="s">
        <v>254</v>
      </c>
      <c r="C920" t="s">
        <v>253</v>
      </c>
      <c r="D920" s="107">
        <v>45473</v>
      </c>
      <c r="E920" t="s">
        <v>6143</v>
      </c>
      <c r="F920" t="s">
        <v>6144</v>
      </c>
      <c r="G920" t="s">
        <v>4409</v>
      </c>
      <c r="H920" t="s">
        <v>6145</v>
      </c>
    </row>
    <row r="921" spans="1:8" x14ac:dyDescent="0.3">
      <c r="A921">
        <v>306</v>
      </c>
      <c r="B921" t="s">
        <v>260</v>
      </c>
      <c r="C921" t="s">
        <v>194</v>
      </c>
      <c r="D921" s="107">
        <v>45473</v>
      </c>
      <c r="E921" t="s">
        <v>3769</v>
      </c>
      <c r="F921" t="s">
        <v>6146</v>
      </c>
      <c r="G921" t="s">
        <v>4619</v>
      </c>
    </row>
    <row r="922" spans="1:8" x14ac:dyDescent="0.3">
      <c r="A922">
        <v>347</v>
      </c>
      <c r="B922" t="s">
        <v>305</v>
      </c>
      <c r="C922" t="s">
        <v>306</v>
      </c>
      <c r="D922" s="107">
        <v>45473</v>
      </c>
      <c r="E922" t="s">
        <v>6147</v>
      </c>
      <c r="F922" t="s">
        <v>6148</v>
      </c>
      <c r="G922" t="s">
        <v>5360</v>
      </c>
      <c r="H922" t="s">
        <v>6149</v>
      </c>
    </row>
    <row r="923" spans="1:8" x14ac:dyDescent="0.3">
      <c r="A923">
        <v>348</v>
      </c>
      <c r="B923" t="s">
        <v>307</v>
      </c>
      <c r="C923" t="s">
        <v>306</v>
      </c>
      <c r="D923" s="107">
        <v>45473</v>
      </c>
      <c r="E923" t="s">
        <v>6150</v>
      </c>
      <c r="F923" t="s">
        <v>6151</v>
      </c>
      <c r="G923" t="s">
        <v>5360</v>
      </c>
      <c r="H923" t="s">
        <v>6152</v>
      </c>
    </row>
    <row r="924" spans="1:8" x14ac:dyDescent="0.3">
      <c r="A924">
        <v>351</v>
      </c>
      <c r="B924" t="s">
        <v>308</v>
      </c>
      <c r="C924" t="s">
        <v>306</v>
      </c>
      <c r="D924" s="107">
        <v>45473</v>
      </c>
      <c r="E924" t="s">
        <v>6153</v>
      </c>
      <c r="F924" t="s">
        <v>6154</v>
      </c>
      <c r="G924" t="s">
        <v>4416</v>
      </c>
    </row>
    <row r="925" spans="1:8" x14ac:dyDescent="0.3">
      <c r="A925">
        <v>352</v>
      </c>
      <c r="B925" t="s">
        <v>309</v>
      </c>
      <c r="C925" t="s">
        <v>306</v>
      </c>
      <c r="D925" s="107">
        <v>45473</v>
      </c>
      <c r="E925" t="s">
        <v>6155</v>
      </c>
      <c r="F925" t="s">
        <v>6156</v>
      </c>
      <c r="G925" t="s">
        <v>4416</v>
      </c>
    </row>
    <row r="926" spans="1:8" x14ac:dyDescent="0.3">
      <c r="A926">
        <v>368</v>
      </c>
      <c r="B926" t="s">
        <v>330</v>
      </c>
      <c r="C926" t="s">
        <v>1523</v>
      </c>
      <c r="D926" s="107">
        <v>45473</v>
      </c>
      <c r="E926" t="s">
        <v>6157</v>
      </c>
      <c r="F926" t="s">
        <v>6158</v>
      </c>
      <c r="G926" t="s">
        <v>5016</v>
      </c>
      <c r="H926" t="s">
        <v>6159</v>
      </c>
    </row>
    <row r="927" spans="1:8" x14ac:dyDescent="0.3">
      <c r="A927">
        <v>372</v>
      </c>
      <c r="B927" t="s">
        <v>335</v>
      </c>
      <c r="C927" t="s">
        <v>1523</v>
      </c>
      <c r="D927" s="107">
        <v>45473</v>
      </c>
      <c r="E927" t="s">
        <v>6160</v>
      </c>
      <c r="F927" t="s">
        <v>6161</v>
      </c>
      <c r="G927" t="s">
        <v>5016</v>
      </c>
      <c r="H927" t="s">
        <v>6162</v>
      </c>
    </row>
    <row r="928" spans="1:8" x14ac:dyDescent="0.3">
      <c r="A928">
        <v>373</v>
      </c>
      <c r="B928" t="s">
        <v>336</v>
      </c>
      <c r="C928" t="s">
        <v>198</v>
      </c>
      <c r="D928" s="107">
        <v>45473</v>
      </c>
      <c r="E928" t="s">
        <v>3770</v>
      </c>
      <c r="F928" t="s">
        <v>6163</v>
      </c>
      <c r="G928" t="s">
        <v>4796</v>
      </c>
      <c r="H928" t="s">
        <v>6164</v>
      </c>
    </row>
    <row r="929" spans="1:8" x14ac:dyDescent="0.3">
      <c r="A929">
        <v>390</v>
      </c>
      <c r="B929" t="s">
        <v>356</v>
      </c>
      <c r="C929" t="s">
        <v>198</v>
      </c>
      <c r="D929" s="107">
        <v>45473</v>
      </c>
      <c r="E929" t="s">
        <v>3771</v>
      </c>
      <c r="F929" t="s">
        <v>6165</v>
      </c>
      <c r="G929" t="s">
        <v>4796</v>
      </c>
      <c r="H929" t="s">
        <v>5661</v>
      </c>
    </row>
    <row r="930" spans="1:8" x14ac:dyDescent="0.3">
      <c r="A930">
        <v>394</v>
      </c>
      <c r="B930" t="s">
        <v>361</v>
      </c>
      <c r="C930" t="s">
        <v>362</v>
      </c>
      <c r="D930" s="107">
        <v>45473</v>
      </c>
      <c r="E930" t="s">
        <v>6166</v>
      </c>
      <c r="F930" t="s">
        <v>6167</v>
      </c>
      <c r="G930" t="s">
        <v>4830</v>
      </c>
      <c r="H930" t="s">
        <v>6168</v>
      </c>
    </row>
    <row r="931" spans="1:8" x14ac:dyDescent="0.3">
      <c r="A931">
        <v>395</v>
      </c>
      <c r="B931" t="s">
        <v>364</v>
      </c>
      <c r="C931" t="s">
        <v>362</v>
      </c>
      <c r="D931" s="107">
        <v>45473</v>
      </c>
      <c r="E931" t="s">
        <v>6169</v>
      </c>
      <c r="F931" t="s">
        <v>6170</v>
      </c>
      <c r="G931" t="s">
        <v>4830</v>
      </c>
      <c r="H931" t="s">
        <v>6171</v>
      </c>
    </row>
    <row r="932" spans="1:8" x14ac:dyDescent="0.3">
      <c r="A932">
        <v>409</v>
      </c>
      <c r="B932" t="s">
        <v>383</v>
      </c>
      <c r="C932" t="s">
        <v>46</v>
      </c>
      <c r="D932" s="107">
        <v>45473</v>
      </c>
      <c r="E932" t="s">
        <v>3772</v>
      </c>
      <c r="F932" t="s">
        <v>6172</v>
      </c>
      <c r="G932" t="s">
        <v>5026</v>
      </c>
    </row>
    <row r="933" spans="1:8" x14ac:dyDescent="0.3">
      <c r="A933">
        <v>414</v>
      </c>
      <c r="B933" t="s">
        <v>390</v>
      </c>
      <c r="C933" t="s">
        <v>198</v>
      </c>
      <c r="D933" s="107">
        <v>45473</v>
      </c>
      <c r="E933" t="s">
        <v>3773</v>
      </c>
      <c r="F933" t="s">
        <v>6173</v>
      </c>
      <c r="G933" t="s">
        <v>4796</v>
      </c>
      <c r="H933" t="s">
        <v>6174</v>
      </c>
    </row>
    <row r="934" spans="1:8" x14ac:dyDescent="0.3">
      <c r="A934">
        <v>415</v>
      </c>
      <c r="B934" t="s">
        <v>391</v>
      </c>
      <c r="C934" t="s">
        <v>198</v>
      </c>
      <c r="D934" s="107">
        <v>45473</v>
      </c>
      <c r="E934" t="s">
        <v>3774</v>
      </c>
      <c r="F934" t="s">
        <v>6175</v>
      </c>
      <c r="G934" t="s">
        <v>4796</v>
      </c>
      <c r="H934" t="s">
        <v>6176</v>
      </c>
    </row>
    <row r="935" spans="1:8" x14ac:dyDescent="0.3">
      <c r="A935">
        <v>416</v>
      </c>
      <c r="B935" t="s">
        <v>392</v>
      </c>
      <c r="C935" t="s">
        <v>198</v>
      </c>
      <c r="D935" s="107">
        <v>45473</v>
      </c>
      <c r="E935" t="s">
        <v>3775</v>
      </c>
      <c r="F935" t="s">
        <v>6177</v>
      </c>
      <c r="G935" t="s">
        <v>4796</v>
      </c>
      <c r="H935" t="s">
        <v>5661</v>
      </c>
    </row>
    <row r="936" spans="1:8" x14ac:dyDescent="0.3">
      <c r="A936">
        <v>417</v>
      </c>
      <c r="B936" t="s">
        <v>393</v>
      </c>
      <c r="C936" t="s">
        <v>198</v>
      </c>
      <c r="D936" s="107">
        <v>45473</v>
      </c>
      <c r="E936" t="s">
        <v>3776</v>
      </c>
      <c r="F936" t="s">
        <v>6178</v>
      </c>
      <c r="G936" t="s">
        <v>4796</v>
      </c>
      <c r="H936" t="s">
        <v>5661</v>
      </c>
    </row>
    <row r="937" spans="1:8" x14ac:dyDescent="0.3">
      <c r="A937">
        <v>418</v>
      </c>
      <c r="B937" t="s">
        <v>394</v>
      </c>
      <c r="C937" t="s">
        <v>198</v>
      </c>
      <c r="D937" s="107">
        <v>45473</v>
      </c>
      <c r="E937" t="s">
        <v>3777</v>
      </c>
      <c r="F937" t="s">
        <v>6179</v>
      </c>
      <c r="G937" t="s">
        <v>4796</v>
      </c>
      <c r="H937" t="s">
        <v>6180</v>
      </c>
    </row>
    <row r="938" spans="1:8" x14ac:dyDescent="0.3">
      <c r="A938">
        <v>420</v>
      </c>
      <c r="B938" t="s">
        <v>396</v>
      </c>
      <c r="C938" t="s">
        <v>198</v>
      </c>
      <c r="D938" s="107">
        <v>45473</v>
      </c>
      <c r="E938" t="s">
        <v>3778</v>
      </c>
      <c r="F938" t="s">
        <v>6181</v>
      </c>
      <c r="G938" t="s">
        <v>4796</v>
      </c>
      <c r="H938" t="s">
        <v>5661</v>
      </c>
    </row>
    <row r="939" spans="1:8" x14ac:dyDescent="0.3">
      <c r="A939">
        <v>431</v>
      </c>
      <c r="B939" t="s">
        <v>408</v>
      </c>
      <c r="C939" t="s">
        <v>72</v>
      </c>
      <c r="D939" s="107">
        <v>45473</v>
      </c>
      <c r="E939" t="s">
        <v>6182</v>
      </c>
      <c r="F939" t="s">
        <v>6183</v>
      </c>
      <c r="G939" t="s">
        <v>3979</v>
      </c>
      <c r="H939" t="s">
        <v>6184</v>
      </c>
    </row>
    <row r="940" spans="1:8" x14ac:dyDescent="0.3">
      <c r="A940">
        <v>432</v>
      </c>
      <c r="B940" t="s">
        <v>409</v>
      </c>
      <c r="C940" t="s">
        <v>72</v>
      </c>
      <c r="D940" s="107">
        <v>45473</v>
      </c>
      <c r="E940" t="s">
        <v>3779</v>
      </c>
      <c r="F940" t="s">
        <v>6185</v>
      </c>
      <c r="G940" t="s">
        <v>3979</v>
      </c>
      <c r="H940" t="s">
        <v>6186</v>
      </c>
    </row>
    <row r="941" spans="1:8" x14ac:dyDescent="0.3">
      <c r="A941">
        <v>453</v>
      </c>
      <c r="B941" t="s">
        <v>426</v>
      </c>
      <c r="C941" t="s">
        <v>366</v>
      </c>
      <c r="D941" s="107">
        <v>45473</v>
      </c>
      <c r="E941" t="s">
        <v>6187</v>
      </c>
      <c r="F941" t="s">
        <v>6188</v>
      </c>
      <c r="G941" t="s">
        <v>6189</v>
      </c>
    </row>
    <row r="942" spans="1:8" x14ac:dyDescent="0.3">
      <c r="A942">
        <v>456</v>
      </c>
      <c r="B942" t="s">
        <v>429</v>
      </c>
      <c r="C942" t="s">
        <v>403</v>
      </c>
      <c r="D942" s="107">
        <v>45473</v>
      </c>
      <c r="E942" t="s">
        <v>3780</v>
      </c>
      <c r="F942" t="s">
        <v>6190</v>
      </c>
      <c r="G942" t="s">
        <v>4755</v>
      </c>
      <c r="H942" t="s">
        <v>6191</v>
      </c>
    </row>
    <row r="943" spans="1:8" x14ac:dyDescent="0.3">
      <c r="A943">
        <v>457</v>
      </c>
      <c r="B943" t="s">
        <v>430</v>
      </c>
      <c r="C943" t="s">
        <v>403</v>
      </c>
      <c r="D943" s="107">
        <v>45473</v>
      </c>
      <c r="E943" t="s">
        <v>3782</v>
      </c>
      <c r="F943" t="s">
        <v>6192</v>
      </c>
      <c r="G943" t="s">
        <v>4755</v>
      </c>
      <c r="H943" t="s">
        <v>6193</v>
      </c>
    </row>
    <row r="944" spans="1:8" x14ac:dyDescent="0.3">
      <c r="A944">
        <v>469</v>
      </c>
      <c r="B944" t="s">
        <v>395</v>
      </c>
      <c r="C944" t="s">
        <v>198</v>
      </c>
      <c r="D944" s="107">
        <v>45473</v>
      </c>
      <c r="E944" t="s">
        <v>3783</v>
      </c>
      <c r="F944" t="s">
        <v>6194</v>
      </c>
      <c r="G944" t="s">
        <v>4796</v>
      </c>
      <c r="H944" t="s">
        <v>5661</v>
      </c>
    </row>
    <row r="945" spans="1:8" x14ac:dyDescent="0.3">
      <c r="A945">
        <v>470</v>
      </c>
      <c r="B945" t="s">
        <v>441</v>
      </c>
      <c r="C945" t="s">
        <v>198</v>
      </c>
      <c r="D945" s="107">
        <v>45473</v>
      </c>
      <c r="E945" t="s">
        <v>3784</v>
      </c>
      <c r="F945" t="s">
        <v>6195</v>
      </c>
      <c r="G945" t="s">
        <v>4796</v>
      </c>
      <c r="H945" t="s">
        <v>5661</v>
      </c>
    </row>
    <row r="946" spans="1:8" x14ac:dyDescent="0.3">
      <c r="A946">
        <v>471</v>
      </c>
      <c r="B946" t="s">
        <v>442</v>
      </c>
      <c r="C946" t="s">
        <v>198</v>
      </c>
      <c r="D946" s="107">
        <v>45473</v>
      </c>
      <c r="E946" t="s">
        <v>3785</v>
      </c>
      <c r="F946" t="s">
        <v>6196</v>
      </c>
      <c r="G946" t="s">
        <v>4796</v>
      </c>
      <c r="H946" t="s">
        <v>5661</v>
      </c>
    </row>
    <row r="947" spans="1:8" x14ac:dyDescent="0.3">
      <c r="A947">
        <v>484</v>
      </c>
      <c r="B947" t="s">
        <v>457</v>
      </c>
      <c r="C947" t="s">
        <v>72</v>
      </c>
      <c r="D947" s="107">
        <v>45473</v>
      </c>
      <c r="E947" t="s">
        <v>6197</v>
      </c>
      <c r="F947" t="s">
        <v>6198</v>
      </c>
      <c r="G947" t="s">
        <v>3979</v>
      </c>
      <c r="H947" t="s">
        <v>6199</v>
      </c>
    </row>
    <row r="948" spans="1:8" x14ac:dyDescent="0.3">
      <c r="A948">
        <v>116</v>
      </c>
      <c r="B948" t="s">
        <v>93</v>
      </c>
      <c r="C948" t="s">
        <v>68</v>
      </c>
      <c r="D948" s="107">
        <v>45473</v>
      </c>
      <c r="E948" t="s">
        <v>788</v>
      </c>
      <c r="F948" t="s">
        <v>6200</v>
      </c>
      <c r="G948" t="s">
        <v>5564</v>
      </c>
      <c r="H948" t="s">
        <v>6201</v>
      </c>
    </row>
    <row r="949" spans="1:8" x14ac:dyDescent="0.3">
      <c r="A949">
        <v>288</v>
      </c>
      <c r="B949" t="s">
        <v>238</v>
      </c>
      <c r="C949" t="s">
        <v>227</v>
      </c>
      <c r="D949" s="107">
        <v>45473</v>
      </c>
      <c r="E949" t="s">
        <v>6202</v>
      </c>
      <c r="F949" t="s">
        <v>6203</v>
      </c>
      <c r="G949" t="s">
        <v>4635</v>
      </c>
      <c r="H949" t="s">
        <v>6204</v>
      </c>
    </row>
    <row r="950" spans="1:8" x14ac:dyDescent="0.3">
      <c r="A950">
        <v>377</v>
      </c>
      <c r="B950" t="s">
        <v>341</v>
      </c>
      <c r="C950" t="s">
        <v>94</v>
      </c>
      <c r="D950" s="107">
        <v>45473</v>
      </c>
      <c r="E950" t="s">
        <v>6205</v>
      </c>
      <c r="F950" t="s">
        <v>6206</v>
      </c>
      <c r="G950" t="s">
        <v>4574</v>
      </c>
      <c r="H950" t="s">
        <v>6207</v>
      </c>
    </row>
    <row r="951" spans="1:8" x14ac:dyDescent="0.3">
      <c r="A951">
        <v>392</v>
      </c>
      <c r="B951" t="s">
        <v>359</v>
      </c>
      <c r="C951" t="s">
        <v>358</v>
      </c>
      <c r="D951" s="107">
        <v>45473</v>
      </c>
      <c r="E951" t="s">
        <v>6208</v>
      </c>
      <c r="F951" t="s">
        <v>6209</v>
      </c>
      <c r="G951" t="s">
        <v>4858</v>
      </c>
      <c r="H951" t="s">
        <v>6210</v>
      </c>
    </row>
    <row r="952" spans="1:8" x14ac:dyDescent="0.3">
      <c r="A952">
        <v>77</v>
      </c>
      <c r="B952" t="s">
        <v>65</v>
      </c>
      <c r="C952" t="s">
        <v>66</v>
      </c>
      <c r="D952" s="107">
        <v>45504</v>
      </c>
      <c r="E952" t="s">
        <v>6211</v>
      </c>
      <c r="F952" t="s">
        <v>6212</v>
      </c>
      <c r="G952" t="s">
        <v>5045</v>
      </c>
      <c r="H952" t="s">
        <v>6213</v>
      </c>
    </row>
    <row r="953" spans="1:8" x14ac:dyDescent="0.3">
      <c r="A953">
        <v>121</v>
      </c>
      <c r="B953" t="s">
        <v>102</v>
      </c>
      <c r="C953" t="s">
        <v>28</v>
      </c>
      <c r="D953" s="107">
        <v>45504</v>
      </c>
      <c r="E953" t="s">
        <v>6214</v>
      </c>
      <c r="F953" t="s">
        <v>6215</v>
      </c>
      <c r="G953" t="s">
        <v>3975</v>
      </c>
      <c r="H953" t="s">
        <v>6216</v>
      </c>
    </row>
    <row r="954" spans="1:8" x14ac:dyDescent="0.3">
      <c r="A954">
        <v>124</v>
      </c>
      <c r="B954" t="s">
        <v>105</v>
      </c>
      <c r="C954" t="s">
        <v>72</v>
      </c>
      <c r="D954" s="107">
        <v>45504</v>
      </c>
      <c r="E954" t="s">
        <v>6217</v>
      </c>
      <c r="F954" t="s">
        <v>6218</v>
      </c>
      <c r="G954" t="s">
        <v>3979</v>
      </c>
      <c r="H954" t="s">
        <v>6219</v>
      </c>
    </row>
    <row r="955" spans="1:8" x14ac:dyDescent="0.3">
      <c r="A955">
        <v>125</v>
      </c>
      <c r="B955" t="s">
        <v>106</v>
      </c>
      <c r="C955" t="s">
        <v>72</v>
      </c>
      <c r="D955" s="107">
        <v>45504</v>
      </c>
      <c r="E955" t="s">
        <v>6220</v>
      </c>
      <c r="F955" t="s">
        <v>6221</v>
      </c>
      <c r="G955" t="s">
        <v>3979</v>
      </c>
      <c r="H955" t="s">
        <v>5778</v>
      </c>
    </row>
    <row r="956" spans="1:8" x14ac:dyDescent="0.3">
      <c r="A956">
        <v>128</v>
      </c>
      <c r="B956" t="s">
        <v>109</v>
      </c>
      <c r="C956" t="s">
        <v>72</v>
      </c>
      <c r="D956" s="107">
        <v>45504</v>
      </c>
      <c r="E956" t="s">
        <v>6222</v>
      </c>
      <c r="F956" t="s">
        <v>6223</v>
      </c>
      <c r="G956" t="s">
        <v>3979</v>
      </c>
      <c r="H956" t="s">
        <v>6224</v>
      </c>
    </row>
    <row r="957" spans="1:8" x14ac:dyDescent="0.3">
      <c r="A957">
        <v>172</v>
      </c>
      <c r="B957" t="s">
        <v>131</v>
      </c>
      <c r="C957" t="s">
        <v>101</v>
      </c>
      <c r="D957" s="107">
        <v>45504</v>
      </c>
      <c r="E957" t="s">
        <v>6225</v>
      </c>
      <c r="F957" t="s">
        <v>6226</v>
      </c>
      <c r="G957" t="s">
        <v>3985</v>
      </c>
      <c r="H957" t="s">
        <v>6227</v>
      </c>
    </row>
    <row r="958" spans="1:8" x14ac:dyDescent="0.3">
      <c r="A958">
        <v>208</v>
      </c>
      <c r="B958" t="s">
        <v>149</v>
      </c>
      <c r="C958" t="s">
        <v>98</v>
      </c>
      <c r="D958" s="107">
        <v>45504</v>
      </c>
      <c r="E958" t="s">
        <v>3786</v>
      </c>
      <c r="F958" t="s">
        <v>6228</v>
      </c>
      <c r="G958" t="s">
        <v>4393</v>
      </c>
      <c r="H958" t="s">
        <v>6229</v>
      </c>
    </row>
    <row r="959" spans="1:8" x14ac:dyDescent="0.3">
      <c r="A959">
        <v>214</v>
      </c>
      <c r="B959" t="s">
        <v>152</v>
      </c>
      <c r="C959" t="s">
        <v>98</v>
      </c>
      <c r="D959" s="107">
        <v>45504</v>
      </c>
      <c r="E959" t="s">
        <v>3787</v>
      </c>
      <c r="F959" t="s">
        <v>6230</v>
      </c>
      <c r="G959" t="s">
        <v>4259</v>
      </c>
      <c r="H959" t="s">
        <v>6231</v>
      </c>
    </row>
    <row r="960" spans="1:8" x14ac:dyDescent="0.3">
      <c r="A960">
        <v>217</v>
      </c>
      <c r="B960" t="s">
        <v>156</v>
      </c>
      <c r="C960" t="s">
        <v>98</v>
      </c>
      <c r="D960" s="107">
        <v>45504</v>
      </c>
      <c r="E960" t="s">
        <v>3788</v>
      </c>
      <c r="F960" t="s">
        <v>6232</v>
      </c>
      <c r="G960" t="s">
        <v>4259</v>
      </c>
      <c r="H960" t="s">
        <v>6233</v>
      </c>
    </row>
    <row r="961" spans="1:8" x14ac:dyDescent="0.3">
      <c r="A961">
        <v>218</v>
      </c>
      <c r="B961" t="s">
        <v>157</v>
      </c>
      <c r="C961" t="s">
        <v>98</v>
      </c>
      <c r="D961" s="107">
        <v>45504</v>
      </c>
      <c r="E961" t="s">
        <v>3789</v>
      </c>
      <c r="F961" t="s">
        <v>6234</v>
      </c>
      <c r="G961" t="s">
        <v>4259</v>
      </c>
      <c r="H961" t="s">
        <v>6235</v>
      </c>
    </row>
    <row r="962" spans="1:8" x14ac:dyDescent="0.3">
      <c r="A962">
        <v>225</v>
      </c>
      <c r="B962" t="s">
        <v>165</v>
      </c>
      <c r="C962" t="s">
        <v>98</v>
      </c>
      <c r="D962" s="107">
        <v>45504</v>
      </c>
      <c r="E962" t="s">
        <v>3790</v>
      </c>
      <c r="F962" t="s">
        <v>6236</v>
      </c>
      <c r="G962" t="s">
        <v>4259</v>
      </c>
      <c r="H962" t="s">
        <v>6237</v>
      </c>
    </row>
    <row r="963" spans="1:8" x14ac:dyDescent="0.3">
      <c r="A963">
        <v>239</v>
      </c>
      <c r="B963" t="s">
        <v>1243</v>
      </c>
      <c r="C963" t="s">
        <v>33</v>
      </c>
      <c r="D963" s="107">
        <v>45504</v>
      </c>
      <c r="E963" t="s">
        <v>6238</v>
      </c>
      <c r="F963" t="s">
        <v>6239</v>
      </c>
      <c r="G963" t="s">
        <v>4305</v>
      </c>
      <c r="H963" t="s">
        <v>6240</v>
      </c>
    </row>
    <row r="964" spans="1:8" x14ac:dyDescent="0.3">
      <c r="A964">
        <v>241</v>
      </c>
      <c r="B964" t="s">
        <v>181</v>
      </c>
      <c r="C964" t="s">
        <v>33</v>
      </c>
      <c r="D964" s="107">
        <v>45504</v>
      </c>
      <c r="E964" t="s">
        <v>6241</v>
      </c>
      <c r="F964" t="s">
        <v>6242</v>
      </c>
      <c r="G964" t="s">
        <v>4305</v>
      </c>
      <c r="H964" t="s">
        <v>5719</v>
      </c>
    </row>
    <row r="965" spans="1:8" x14ac:dyDescent="0.3">
      <c r="A965">
        <v>434</v>
      </c>
      <c r="B965" t="s">
        <v>411</v>
      </c>
      <c r="C965" t="s">
        <v>98</v>
      </c>
      <c r="D965" s="107">
        <v>45504</v>
      </c>
      <c r="E965" t="s">
        <v>3791</v>
      </c>
      <c r="F965" t="s">
        <v>6243</v>
      </c>
      <c r="G965" t="s">
        <v>4259</v>
      </c>
      <c r="H965" t="s">
        <v>6244</v>
      </c>
    </row>
    <row r="966" spans="1:8" x14ac:dyDescent="0.3">
      <c r="A966">
        <v>436</v>
      </c>
      <c r="B966" t="s">
        <v>130</v>
      </c>
      <c r="C966" t="s">
        <v>101</v>
      </c>
      <c r="D966" s="107">
        <v>45504</v>
      </c>
      <c r="E966" t="s">
        <v>3792</v>
      </c>
      <c r="F966" t="s">
        <v>6245</v>
      </c>
      <c r="G966" t="s">
        <v>5051</v>
      </c>
      <c r="H966" t="s">
        <v>6246</v>
      </c>
    </row>
    <row r="967" spans="1:8" x14ac:dyDescent="0.3">
      <c r="A967">
        <v>77</v>
      </c>
      <c r="B967" t="s">
        <v>65</v>
      </c>
      <c r="C967" t="s">
        <v>66</v>
      </c>
      <c r="D967" s="107">
        <v>45535</v>
      </c>
      <c r="E967" t="s">
        <v>6247</v>
      </c>
      <c r="F967" t="s">
        <v>6248</v>
      </c>
      <c r="G967" t="s">
        <v>5045</v>
      </c>
      <c r="H967" t="s">
        <v>6249</v>
      </c>
    </row>
    <row r="968" spans="1:8" x14ac:dyDescent="0.3">
      <c r="A968">
        <v>121</v>
      </c>
      <c r="B968" t="s">
        <v>102</v>
      </c>
      <c r="C968" t="s">
        <v>28</v>
      </c>
      <c r="D968" s="107">
        <v>45535</v>
      </c>
      <c r="E968" t="s">
        <v>6250</v>
      </c>
      <c r="F968" t="s">
        <v>6251</v>
      </c>
      <c r="G968" t="s">
        <v>3975</v>
      </c>
      <c r="H968" t="s">
        <v>6252</v>
      </c>
    </row>
    <row r="969" spans="1:8" x14ac:dyDescent="0.3">
      <c r="A969">
        <v>122</v>
      </c>
      <c r="B969" t="s">
        <v>104</v>
      </c>
      <c r="C969" t="s">
        <v>101</v>
      </c>
      <c r="D969" s="107">
        <v>45535</v>
      </c>
      <c r="E969" t="s">
        <v>6253</v>
      </c>
      <c r="F969" t="s">
        <v>6254</v>
      </c>
      <c r="G969" t="s">
        <v>5051</v>
      </c>
      <c r="H969" t="s">
        <v>6255</v>
      </c>
    </row>
    <row r="970" spans="1:8" x14ac:dyDescent="0.3">
      <c r="A970">
        <v>124</v>
      </c>
      <c r="B970" t="s">
        <v>105</v>
      </c>
      <c r="C970" t="s">
        <v>72</v>
      </c>
      <c r="D970" s="107">
        <v>45535</v>
      </c>
      <c r="E970" t="s">
        <v>6256</v>
      </c>
      <c r="F970" t="s">
        <v>6257</v>
      </c>
      <c r="G970" t="s">
        <v>3979</v>
      </c>
      <c r="H970" t="s">
        <v>6219</v>
      </c>
    </row>
    <row r="971" spans="1:8" x14ac:dyDescent="0.3">
      <c r="A971">
        <v>125</v>
      </c>
      <c r="B971" t="s">
        <v>106</v>
      </c>
      <c r="C971" t="s">
        <v>72</v>
      </c>
      <c r="D971" s="107">
        <v>45535</v>
      </c>
      <c r="E971" t="s">
        <v>6258</v>
      </c>
      <c r="F971" t="s">
        <v>6259</v>
      </c>
      <c r="G971" t="s">
        <v>3979</v>
      </c>
      <c r="H971" t="s">
        <v>5778</v>
      </c>
    </row>
    <row r="972" spans="1:8" x14ac:dyDescent="0.3">
      <c r="A972">
        <v>128</v>
      </c>
      <c r="B972" t="s">
        <v>109</v>
      </c>
      <c r="C972" t="s">
        <v>72</v>
      </c>
      <c r="D972" s="107">
        <v>45535</v>
      </c>
      <c r="E972" t="s">
        <v>6260</v>
      </c>
      <c r="F972" t="s">
        <v>6261</v>
      </c>
      <c r="G972" t="s">
        <v>3979</v>
      </c>
      <c r="H972" t="s">
        <v>6262</v>
      </c>
    </row>
    <row r="973" spans="1:8" x14ac:dyDescent="0.3">
      <c r="A973">
        <v>172</v>
      </c>
      <c r="B973" t="s">
        <v>131</v>
      </c>
      <c r="C973" t="s">
        <v>101</v>
      </c>
      <c r="D973" s="107">
        <v>45535</v>
      </c>
      <c r="E973" t="s">
        <v>6263</v>
      </c>
      <c r="F973" t="s">
        <v>6264</v>
      </c>
      <c r="G973" t="s">
        <v>3985</v>
      </c>
      <c r="H973" t="s">
        <v>6265</v>
      </c>
    </row>
    <row r="974" spans="1:8" x14ac:dyDescent="0.3">
      <c r="A974">
        <v>208</v>
      </c>
      <c r="B974" t="s">
        <v>149</v>
      </c>
      <c r="C974" t="s">
        <v>98</v>
      </c>
      <c r="D974" s="107">
        <v>45535</v>
      </c>
      <c r="E974" t="s">
        <v>3793</v>
      </c>
      <c r="F974" t="s">
        <v>6266</v>
      </c>
      <c r="G974" t="s">
        <v>4393</v>
      </c>
      <c r="H974" t="s">
        <v>6267</v>
      </c>
    </row>
    <row r="975" spans="1:8" x14ac:dyDescent="0.3">
      <c r="A975">
        <v>214</v>
      </c>
      <c r="B975" t="s">
        <v>152</v>
      </c>
      <c r="C975" t="s">
        <v>98</v>
      </c>
      <c r="D975" s="107">
        <v>45535</v>
      </c>
      <c r="E975" t="s">
        <v>3794</v>
      </c>
      <c r="F975" t="s">
        <v>6268</v>
      </c>
      <c r="G975" t="s">
        <v>4393</v>
      </c>
      <c r="H975" t="s">
        <v>6269</v>
      </c>
    </row>
    <row r="976" spans="1:8" x14ac:dyDescent="0.3">
      <c r="A976">
        <v>217</v>
      </c>
      <c r="B976" t="s">
        <v>156</v>
      </c>
      <c r="C976" t="s">
        <v>98</v>
      </c>
      <c r="D976" s="107">
        <v>45535</v>
      </c>
      <c r="E976" t="s">
        <v>3795</v>
      </c>
      <c r="F976" t="s">
        <v>6270</v>
      </c>
      <c r="G976" t="s">
        <v>4393</v>
      </c>
      <c r="H976" t="s">
        <v>6271</v>
      </c>
    </row>
    <row r="977" spans="1:8" x14ac:dyDescent="0.3">
      <c r="A977">
        <v>218</v>
      </c>
      <c r="B977" t="s">
        <v>157</v>
      </c>
      <c r="C977" t="s">
        <v>98</v>
      </c>
      <c r="D977" s="107">
        <v>45535</v>
      </c>
      <c r="E977" t="s">
        <v>3796</v>
      </c>
      <c r="F977" t="s">
        <v>6272</v>
      </c>
      <c r="G977" t="s">
        <v>4393</v>
      </c>
      <c r="H977" t="s">
        <v>6273</v>
      </c>
    </row>
    <row r="978" spans="1:8" x14ac:dyDescent="0.3">
      <c r="A978">
        <v>225</v>
      </c>
      <c r="B978" t="s">
        <v>165</v>
      </c>
      <c r="C978" t="s">
        <v>98</v>
      </c>
      <c r="D978" s="107">
        <v>45535</v>
      </c>
      <c r="E978" t="s">
        <v>3797</v>
      </c>
      <c r="F978" t="s">
        <v>6274</v>
      </c>
      <c r="G978" t="s">
        <v>4393</v>
      </c>
      <c r="H978" t="s">
        <v>6275</v>
      </c>
    </row>
    <row r="979" spans="1:8" x14ac:dyDescent="0.3">
      <c r="A979">
        <v>239</v>
      </c>
      <c r="B979" t="s">
        <v>1243</v>
      </c>
      <c r="C979" t="s">
        <v>33</v>
      </c>
      <c r="D979" s="107">
        <v>45535</v>
      </c>
      <c r="E979" t="s">
        <v>6276</v>
      </c>
      <c r="F979" t="s">
        <v>6277</v>
      </c>
      <c r="G979" t="s">
        <v>4305</v>
      </c>
      <c r="H979" t="s">
        <v>6278</v>
      </c>
    </row>
    <row r="980" spans="1:8" x14ac:dyDescent="0.3">
      <c r="A980">
        <v>241</v>
      </c>
      <c r="B980" t="s">
        <v>181</v>
      </c>
      <c r="C980" t="s">
        <v>33</v>
      </c>
      <c r="D980" s="107">
        <v>45535</v>
      </c>
      <c r="E980" t="s">
        <v>6279</v>
      </c>
      <c r="F980" t="s">
        <v>6280</v>
      </c>
      <c r="G980" t="s">
        <v>4305</v>
      </c>
      <c r="H980" t="s">
        <v>6281</v>
      </c>
    </row>
    <row r="981" spans="1:8" x14ac:dyDescent="0.3">
      <c r="A981">
        <v>434</v>
      </c>
      <c r="B981" t="s">
        <v>411</v>
      </c>
      <c r="C981" t="s">
        <v>98</v>
      </c>
      <c r="D981" s="107">
        <v>45535</v>
      </c>
      <c r="E981" t="s">
        <v>3798</v>
      </c>
      <c r="F981" t="s">
        <v>6282</v>
      </c>
      <c r="G981" t="s">
        <v>4259</v>
      </c>
      <c r="H981" t="s">
        <v>6283</v>
      </c>
    </row>
    <row r="982" spans="1:8" x14ac:dyDescent="0.3">
      <c r="A982">
        <v>436</v>
      </c>
      <c r="B982" t="s">
        <v>130</v>
      </c>
      <c r="C982" t="s">
        <v>101</v>
      </c>
      <c r="D982" s="107">
        <v>45535</v>
      </c>
      <c r="E982" t="s">
        <v>3799</v>
      </c>
      <c r="F982" t="s">
        <v>6284</v>
      </c>
      <c r="G982" t="s">
        <v>5051</v>
      </c>
      <c r="H982" t="s">
        <v>6285</v>
      </c>
    </row>
    <row r="983" spans="1:8" x14ac:dyDescent="0.3">
      <c r="A983">
        <v>77</v>
      </c>
      <c r="B983" t="s">
        <v>65</v>
      </c>
      <c r="C983" t="s">
        <v>66</v>
      </c>
      <c r="D983" s="107">
        <v>45565</v>
      </c>
      <c r="E983" t="s">
        <v>6286</v>
      </c>
      <c r="F983" t="s">
        <v>6287</v>
      </c>
      <c r="G983" t="s">
        <v>5045</v>
      </c>
      <c r="H983" t="s">
        <v>6288</v>
      </c>
    </row>
    <row r="984" spans="1:8" x14ac:dyDescent="0.3">
      <c r="A984">
        <v>121</v>
      </c>
      <c r="B984" t="s">
        <v>102</v>
      </c>
      <c r="C984" t="s">
        <v>28</v>
      </c>
      <c r="D984" s="107">
        <v>45565</v>
      </c>
      <c r="E984" t="s">
        <v>6289</v>
      </c>
      <c r="F984" t="s">
        <v>6290</v>
      </c>
      <c r="G984" t="s">
        <v>3975</v>
      </c>
      <c r="H984" t="s">
        <v>6291</v>
      </c>
    </row>
    <row r="985" spans="1:8" x14ac:dyDescent="0.3">
      <c r="A985">
        <v>124</v>
      </c>
      <c r="B985" t="s">
        <v>105</v>
      </c>
      <c r="C985" t="s">
        <v>72</v>
      </c>
      <c r="D985" s="107">
        <v>45565</v>
      </c>
      <c r="E985" t="s">
        <v>6292</v>
      </c>
      <c r="F985" t="s">
        <v>6293</v>
      </c>
      <c r="G985" t="s">
        <v>3979</v>
      </c>
      <c r="H985" t="s">
        <v>6294</v>
      </c>
    </row>
    <row r="986" spans="1:8" x14ac:dyDescent="0.3">
      <c r="A986">
        <v>125</v>
      </c>
      <c r="B986" t="s">
        <v>106</v>
      </c>
      <c r="C986" t="s">
        <v>72</v>
      </c>
      <c r="D986" s="107">
        <v>45565</v>
      </c>
      <c r="E986" t="s">
        <v>6295</v>
      </c>
      <c r="F986" t="s">
        <v>6296</v>
      </c>
      <c r="G986" t="s">
        <v>3979</v>
      </c>
      <c r="H986" t="s">
        <v>6297</v>
      </c>
    </row>
    <row r="987" spans="1:8" x14ac:dyDescent="0.3">
      <c r="A987">
        <v>128</v>
      </c>
      <c r="B987" t="s">
        <v>109</v>
      </c>
      <c r="C987" t="s">
        <v>72</v>
      </c>
      <c r="D987" s="107">
        <v>45565</v>
      </c>
      <c r="E987" t="s">
        <v>6298</v>
      </c>
      <c r="F987" t="s">
        <v>6299</v>
      </c>
      <c r="G987" t="s">
        <v>3979</v>
      </c>
      <c r="H987" t="s">
        <v>6300</v>
      </c>
    </row>
    <row r="988" spans="1:8" x14ac:dyDescent="0.3">
      <c r="A988">
        <v>172</v>
      </c>
      <c r="B988" t="s">
        <v>131</v>
      </c>
      <c r="C988" t="s">
        <v>101</v>
      </c>
      <c r="D988" s="107">
        <v>45565</v>
      </c>
      <c r="E988" t="s">
        <v>6301</v>
      </c>
      <c r="F988" t="s">
        <v>6302</v>
      </c>
      <c r="G988" t="s">
        <v>3985</v>
      </c>
      <c r="H988" t="s">
        <v>6303</v>
      </c>
    </row>
    <row r="989" spans="1:8" x14ac:dyDescent="0.3">
      <c r="A989">
        <v>208</v>
      </c>
      <c r="B989" t="s">
        <v>149</v>
      </c>
      <c r="C989" t="s">
        <v>98</v>
      </c>
      <c r="D989" s="107">
        <v>45565</v>
      </c>
      <c r="E989" t="s">
        <v>3800</v>
      </c>
      <c r="F989" t="s">
        <v>6304</v>
      </c>
      <c r="G989" t="s">
        <v>4393</v>
      </c>
      <c r="H989" t="s">
        <v>6305</v>
      </c>
    </row>
    <row r="990" spans="1:8" x14ac:dyDescent="0.3">
      <c r="A990">
        <v>214</v>
      </c>
      <c r="B990" t="s">
        <v>152</v>
      </c>
      <c r="C990" t="s">
        <v>98</v>
      </c>
      <c r="D990" s="107">
        <v>45565</v>
      </c>
      <c r="E990" t="s">
        <v>3801</v>
      </c>
      <c r="F990" t="s">
        <v>6306</v>
      </c>
      <c r="G990" t="s">
        <v>4393</v>
      </c>
      <c r="H990" t="s">
        <v>6307</v>
      </c>
    </row>
    <row r="991" spans="1:8" x14ac:dyDescent="0.3">
      <c r="A991">
        <v>217</v>
      </c>
      <c r="B991" t="s">
        <v>156</v>
      </c>
      <c r="C991" t="s">
        <v>98</v>
      </c>
      <c r="D991" s="107">
        <v>45565</v>
      </c>
      <c r="E991" t="s">
        <v>3802</v>
      </c>
      <c r="F991" t="s">
        <v>6308</v>
      </c>
      <c r="G991" t="s">
        <v>4393</v>
      </c>
      <c r="H991" t="s">
        <v>6309</v>
      </c>
    </row>
    <row r="992" spans="1:8" x14ac:dyDescent="0.3">
      <c r="A992">
        <v>218</v>
      </c>
      <c r="B992" t="s">
        <v>157</v>
      </c>
      <c r="C992" t="s">
        <v>98</v>
      </c>
      <c r="D992" s="107">
        <v>45565</v>
      </c>
      <c r="E992" t="s">
        <v>3803</v>
      </c>
      <c r="F992" t="s">
        <v>6310</v>
      </c>
      <c r="G992" t="s">
        <v>4393</v>
      </c>
      <c r="H992" t="s">
        <v>6311</v>
      </c>
    </row>
    <row r="993" spans="1:8" x14ac:dyDescent="0.3">
      <c r="A993">
        <v>225</v>
      </c>
      <c r="B993" t="s">
        <v>165</v>
      </c>
      <c r="C993" t="s">
        <v>98</v>
      </c>
      <c r="D993" s="107">
        <v>45565</v>
      </c>
      <c r="E993" t="s">
        <v>3804</v>
      </c>
      <c r="F993" t="s">
        <v>6312</v>
      </c>
      <c r="G993" t="s">
        <v>4393</v>
      </c>
      <c r="H993" t="s">
        <v>6313</v>
      </c>
    </row>
    <row r="994" spans="1:8" x14ac:dyDescent="0.3">
      <c r="A994">
        <v>239</v>
      </c>
      <c r="B994" t="s">
        <v>1243</v>
      </c>
      <c r="C994" t="s">
        <v>33</v>
      </c>
      <c r="D994" s="107">
        <v>45565</v>
      </c>
      <c r="E994" t="s">
        <v>6314</v>
      </c>
      <c r="F994" t="s">
        <v>6315</v>
      </c>
      <c r="G994" t="s">
        <v>4305</v>
      </c>
      <c r="H994" t="s">
        <v>6316</v>
      </c>
    </row>
    <row r="995" spans="1:8" x14ac:dyDescent="0.3">
      <c r="A995">
        <v>241</v>
      </c>
      <c r="B995" t="s">
        <v>181</v>
      </c>
      <c r="C995" t="s">
        <v>33</v>
      </c>
      <c r="D995" s="107">
        <v>45565</v>
      </c>
      <c r="E995" t="s">
        <v>6317</v>
      </c>
      <c r="F995" t="s">
        <v>6318</v>
      </c>
      <c r="G995" t="s">
        <v>4305</v>
      </c>
      <c r="H995" t="s">
        <v>6319</v>
      </c>
    </row>
    <row r="996" spans="1:8" x14ac:dyDescent="0.3">
      <c r="A996">
        <v>434</v>
      </c>
      <c r="B996" t="s">
        <v>411</v>
      </c>
      <c r="C996" t="s">
        <v>98</v>
      </c>
      <c r="D996" s="107">
        <v>45565</v>
      </c>
      <c r="E996" t="s">
        <v>3805</v>
      </c>
      <c r="F996" t="s">
        <v>6320</v>
      </c>
      <c r="G996" t="s">
        <v>4393</v>
      </c>
      <c r="H996" t="s">
        <v>6321</v>
      </c>
    </row>
    <row r="997" spans="1:8" x14ac:dyDescent="0.3">
      <c r="A997">
        <v>436</v>
      </c>
      <c r="B997" t="s">
        <v>130</v>
      </c>
      <c r="C997" t="s">
        <v>101</v>
      </c>
      <c r="D997" s="107">
        <v>45565</v>
      </c>
      <c r="E997" t="s">
        <v>3806</v>
      </c>
      <c r="F997" t="s">
        <v>6322</v>
      </c>
      <c r="G997" t="s">
        <v>5051</v>
      </c>
      <c r="H997" t="s">
        <v>6323</v>
      </c>
    </row>
    <row r="998" spans="1:8" x14ac:dyDescent="0.3">
      <c r="A998">
        <v>485</v>
      </c>
      <c r="B998" t="s">
        <v>458</v>
      </c>
      <c r="C998" t="s">
        <v>101</v>
      </c>
      <c r="D998" s="107">
        <v>45565</v>
      </c>
      <c r="E998" t="s">
        <v>3807</v>
      </c>
      <c r="F998" t="s">
        <v>6324</v>
      </c>
      <c r="G998" t="s">
        <v>3985</v>
      </c>
      <c r="H998" t="s">
        <v>6325</v>
      </c>
    </row>
    <row r="999" spans="1:8" x14ac:dyDescent="0.3">
      <c r="A999">
        <v>69</v>
      </c>
      <c r="B999" t="s">
        <v>59</v>
      </c>
      <c r="C999" t="s">
        <v>58</v>
      </c>
      <c r="D999" s="107">
        <v>45565</v>
      </c>
      <c r="E999" t="s">
        <v>6326</v>
      </c>
      <c r="F999" t="s">
        <v>6327</v>
      </c>
      <c r="G999" t="s">
        <v>4017</v>
      </c>
      <c r="H999" t="s">
        <v>6328</v>
      </c>
    </row>
    <row r="1000" spans="1:8" x14ac:dyDescent="0.3">
      <c r="A1000">
        <v>111</v>
      </c>
      <c r="B1000" t="s">
        <v>93</v>
      </c>
      <c r="C1000" t="s">
        <v>58</v>
      </c>
      <c r="D1000" s="107">
        <v>45565</v>
      </c>
      <c r="E1000" t="s">
        <v>6329</v>
      </c>
      <c r="F1000" t="s">
        <v>6330</v>
      </c>
      <c r="G1000" t="s">
        <v>4017</v>
      </c>
      <c r="H1000" t="s">
        <v>6331</v>
      </c>
    </row>
    <row r="1001" spans="1:8" x14ac:dyDescent="0.3">
      <c r="A1001">
        <v>197</v>
      </c>
      <c r="B1001" t="s">
        <v>139</v>
      </c>
      <c r="C1001" t="s">
        <v>95</v>
      </c>
      <c r="D1001" s="107">
        <v>45565</v>
      </c>
      <c r="E1001" t="s">
        <v>6332</v>
      </c>
      <c r="F1001" t="s">
        <v>6333</v>
      </c>
      <c r="G1001" t="s">
        <v>4154</v>
      </c>
      <c r="H1001" t="s">
        <v>6334</v>
      </c>
    </row>
    <row r="1002" spans="1:8" x14ac:dyDescent="0.3">
      <c r="A1002">
        <v>213</v>
      </c>
      <c r="B1002" t="s">
        <v>151</v>
      </c>
      <c r="C1002" t="s">
        <v>98</v>
      </c>
      <c r="D1002" s="107">
        <v>45565</v>
      </c>
      <c r="E1002" t="s">
        <v>3813</v>
      </c>
      <c r="F1002" t="s">
        <v>6335</v>
      </c>
      <c r="G1002" t="s">
        <v>4266</v>
      </c>
      <c r="H1002" t="s">
        <v>6336</v>
      </c>
    </row>
    <row r="1003" spans="1:8" x14ac:dyDescent="0.3">
      <c r="A1003">
        <v>234</v>
      </c>
      <c r="B1003" t="s">
        <v>174</v>
      </c>
      <c r="C1003" t="s">
        <v>98</v>
      </c>
      <c r="D1003" s="107">
        <v>45565</v>
      </c>
      <c r="E1003" t="s">
        <v>1223</v>
      </c>
      <c r="F1003" t="s">
        <v>6337</v>
      </c>
      <c r="G1003" t="s">
        <v>4393</v>
      </c>
      <c r="H1003" t="s">
        <v>6338</v>
      </c>
    </row>
    <row r="1004" spans="1:8" x14ac:dyDescent="0.3">
      <c r="A1004">
        <v>238</v>
      </c>
      <c r="B1004" t="s">
        <v>177</v>
      </c>
      <c r="C1004" t="s">
        <v>98</v>
      </c>
      <c r="D1004" s="107">
        <v>45565</v>
      </c>
      <c r="E1004" t="s">
        <v>3814</v>
      </c>
      <c r="F1004" t="s">
        <v>6339</v>
      </c>
      <c r="G1004" t="s">
        <v>4266</v>
      </c>
      <c r="H1004" t="s">
        <v>6340</v>
      </c>
    </row>
    <row r="1005" spans="1:8" x14ac:dyDescent="0.3">
      <c r="A1005">
        <v>240</v>
      </c>
      <c r="B1005" t="s">
        <v>180</v>
      </c>
      <c r="C1005" t="s">
        <v>33</v>
      </c>
      <c r="D1005" s="107">
        <v>45565</v>
      </c>
      <c r="E1005" t="s">
        <v>6341</v>
      </c>
      <c r="F1005" t="s">
        <v>6342</v>
      </c>
      <c r="G1005" t="s">
        <v>4305</v>
      </c>
      <c r="H1005" t="s">
        <v>6126</v>
      </c>
    </row>
    <row r="1006" spans="1:8" x14ac:dyDescent="0.3">
      <c r="A1006">
        <v>251</v>
      </c>
      <c r="B1006" t="s">
        <v>1290</v>
      </c>
      <c r="C1006" t="s">
        <v>194</v>
      </c>
      <c r="D1006" s="107">
        <v>45565</v>
      </c>
      <c r="E1006" t="s">
        <v>6343</v>
      </c>
      <c r="F1006" t="s">
        <v>6344</v>
      </c>
      <c r="G1006" t="s">
        <v>4619</v>
      </c>
    </row>
    <row r="1007" spans="1:8" x14ac:dyDescent="0.3">
      <c r="A1007">
        <v>254</v>
      </c>
      <c r="B1007" t="s">
        <v>197</v>
      </c>
      <c r="C1007" t="s">
        <v>198</v>
      </c>
      <c r="D1007" s="107">
        <v>45565</v>
      </c>
      <c r="E1007" t="s">
        <v>6345</v>
      </c>
      <c r="F1007" t="s">
        <v>6346</v>
      </c>
      <c r="G1007" t="s">
        <v>4619</v>
      </c>
      <c r="H1007" t="s">
        <v>6347</v>
      </c>
    </row>
    <row r="1008" spans="1:8" x14ac:dyDescent="0.3">
      <c r="A1008">
        <v>263</v>
      </c>
      <c r="B1008" t="s">
        <v>209</v>
      </c>
      <c r="C1008" t="s">
        <v>46</v>
      </c>
      <c r="D1008" s="107">
        <v>45565</v>
      </c>
      <c r="E1008" t="s">
        <v>6348</v>
      </c>
      <c r="F1008" t="s">
        <v>6349</v>
      </c>
      <c r="G1008" t="s">
        <v>4405</v>
      </c>
      <c r="H1008" t="s">
        <v>6350</v>
      </c>
    </row>
    <row r="1009" spans="1:8" x14ac:dyDescent="0.3">
      <c r="A1009">
        <v>300</v>
      </c>
      <c r="B1009" t="s">
        <v>252</v>
      </c>
      <c r="C1009" t="s">
        <v>253</v>
      </c>
      <c r="D1009" s="107">
        <v>45565</v>
      </c>
      <c r="E1009" t="s">
        <v>6351</v>
      </c>
      <c r="F1009" t="s">
        <v>6352</v>
      </c>
      <c r="G1009" t="s">
        <v>4409</v>
      </c>
      <c r="H1009" t="s">
        <v>6353</v>
      </c>
    </row>
    <row r="1010" spans="1:8" x14ac:dyDescent="0.3">
      <c r="A1010">
        <v>301</v>
      </c>
      <c r="B1010" t="s">
        <v>254</v>
      </c>
      <c r="C1010" t="s">
        <v>253</v>
      </c>
      <c r="D1010" s="107">
        <v>45565</v>
      </c>
      <c r="E1010" t="s">
        <v>6354</v>
      </c>
      <c r="F1010" t="s">
        <v>6355</v>
      </c>
      <c r="G1010" t="s">
        <v>4409</v>
      </c>
      <c r="H1010" t="s">
        <v>6356</v>
      </c>
    </row>
    <row r="1011" spans="1:8" x14ac:dyDescent="0.3">
      <c r="A1011">
        <v>306</v>
      </c>
      <c r="B1011" t="s">
        <v>260</v>
      </c>
      <c r="C1011" t="s">
        <v>194</v>
      </c>
      <c r="D1011" s="107">
        <v>45565</v>
      </c>
      <c r="E1011" t="s">
        <v>6357</v>
      </c>
      <c r="F1011" t="s">
        <v>6358</v>
      </c>
      <c r="G1011" t="s">
        <v>4619</v>
      </c>
      <c r="H1011" t="s">
        <v>6359</v>
      </c>
    </row>
    <row r="1012" spans="1:8" x14ac:dyDescent="0.3">
      <c r="A1012">
        <v>347</v>
      </c>
      <c r="B1012" t="s">
        <v>305</v>
      </c>
      <c r="C1012" t="s">
        <v>306</v>
      </c>
      <c r="D1012" s="107">
        <v>45565</v>
      </c>
      <c r="E1012" t="s">
        <v>6360</v>
      </c>
      <c r="F1012" t="s">
        <v>6361</v>
      </c>
      <c r="G1012" t="s">
        <v>5360</v>
      </c>
      <c r="H1012" t="s">
        <v>6362</v>
      </c>
    </row>
    <row r="1013" spans="1:8" x14ac:dyDescent="0.3">
      <c r="A1013">
        <v>348</v>
      </c>
      <c r="B1013" t="s">
        <v>307</v>
      </c>
      <c r="C1013" t="s">
        <v>306</v>
      </c>
      <c r="D1013" s="107">
        <v>45565</v>
      </c>
      <c r="E1013" t="s">
        <v>6363</v>
      </c>
      <c r="F1013" t="s">
        <v>6364</v>
      </c>
      <c r="G1013" t="s">
        <v>5360</v>
      </c>
    </row>
    <row r="1014" spans="1:8" x14ac:dyDescent="0.3">
      <c r="A1014">
        <v>351</v>
      </c>
      <c r="B1014" t="s">
        <v>308</v>
      </c>
      <c r="C1014" t="s">
        <v>306</v>
      </c>
      <c r="D1014" s="107">
        <v>45565</v>
      </c>
      <c r="E1014" t="s">
        <v>6365</v>
      </c>
      <c r="F1014" t="s">
        <v>6366</v>
      </c>
      <c r="G1014" t="s">
        <v>4416</v>
      </c>
    </row>
    <row r="1015" spans="1:8" x14ac:dyDescent="0.3">
      <c r="A1015">
        <v>352</v>
      </c>
      <c r="B1015" t="s">
        <v>309</v>
      </c>
      <c r="C1015" t="s">
        <v>306</v>
      </c>
      <c r="D1015" s="107">
        <v>45565</v>
      </c>
      <c r="E1015" t="s">
        <v>6367</v>
      </c>
      <c r="F1015" t="s">
        <v>6368</v>
      </c>
      <c r="G1015" t="s">
        <v>4416</v>
      </c>
    </row>
    <row r="1016" spans="1:8" x14ac:dyDescent="0.3">
      <c r="A1016">
        <v>368</v>
      </c>
      <c r="B1016" t="s">
        <v>330</v>
      </c>
      <c r="C1016" t="s">
        <v>1523</v>
      </c>
      <c r="D1016" s="107">
        <v>45565</v>
      </c>
      <c r="E1016" t="s">
        <v>6369</v>
      </c>
      <c r="F1016" t="s">
        <v>6370</v>
      </c>
      <c r="G1016" t="s">
        <v>5016</v>
      </c>
      <c r="H1016" t="s">
        <v>6371</v>
      </c>
    </row>
    <row r="1017" spans="1:8" x14ac:dyDescent="0.3">
      <c r="A1017">
        <v>372</v>
      </c>
      <c r="B1017" t="s">
        <v>335</v>
      </c>
      <c r="C1017" t="s">
        <v>1523</v>
      </c>
      <c r="D1017" s="107">
        <v>45565</v>
      </c>
      <c r="E1017" t="s">
        <v>6372</v>
      </c>
      <c r="F1017" t="s">
        <v>6373</v>
      </c>
      <c r="G1017" t="s">
        <v>5016</v>
      </c>
    </row>
    <row r="1018" spans="1:8" x14ac:dyDescent="0.3">
      <c r="A1018">
        <v>373</v>
      </c>
      <c r="B1018" t="s">
        <v>336</v>
      </c>
      <c r="C1018" t="s">
        <v>198</v>
      </c>
      <c r="D1018" s="107">
        <v>45565</v>
      </c>
      <c r="E1018" t="s">
        <v>3815</v>
      </c>
      <c r="F1018" t="s">
        <v>6374</v>
      </c>
      <c r="G1018" t="s">
        <v>4796</v>
      </c>
      <c r="H1018" t="s">
        <v>6375</v>
      </c>
    </row>
    <row r="1019" spans="1:8" x14ac:dyDescent="0.3">
      <c r="A1019">
        <v>390</v>
      </c>
      <c r="B1019" t="s">
        <v>356</v>
      </c>
      <c r="C1019" t="s">
        <v>198</v>
      </c>
      <c r="D1019" s="107">
        <v>45565</v>
      </c>
      <c r="E1019" t="s">
        <v>3816</v>
      </c>
      <c r="F1019" t="s">
        <v>6376</v>
      </c>
      <c r="G1019" t="s">
        <v>4796</v>
      </c>
      <c r="H1019" t="s">
        <v>6377</v>
      </c>
    </row>
    <row r="1020" spans="1:8" x14ac:dyDescent="0.3">
      <c r="A1020">
        <v>409</v>
      </c>
      <c r="B1020" t="s">
        <v>383</v>
      </c>
      <c r="C1020" t="s">
        <v>46</v>
      </c>
      <c r="D1020" s="107">
        <v>45565</v>
      </c>
      <c r="E1020" t="s">
        <v>3817</v>
      </c>
      <c r="F1020" t="s">
        <v>6378</v>
      </c>
      <c r="G1020" t="s">
        <v>5026</v>
      </c>
    </row>
    <row r="1021" spans="1:8" x14ac:dyDescent="0.3">
      <c r="A1021">
        <v>414</v>
      </c>
      <c r="B1021" t="s">
        <v>390</v>
      </c>
      <c r="C1021" t="s">
        <v>198</v>
      </c>
      <c r="D1021" s="107">
        <v>45565</v>
      </c>
      <c r="E1021" t="s">
        <v>3818</v>
      </c>
      <c r="F1021" t="s">
        <v>6379</v>
      </c>
      <c r="G1021" t="s">
        <v>4796</v>
      </c>
      <c r="H1021" t="s">
        <v>6380</v>
      </c>
    </row>
    <row r="1022" spans="1:8" x14ac:dyDescent="0.3">
      <c r="A1022">
        <v>415</v>
      </c>
      <c r="B1022" t="s">
        <v>391</v>
      </c>
      <c r="C1022" t="s">
        <v>198</v>
      </c>
      <c r="D1022" s="107">
        <v>45565</v>
      </c>
      <c r="E1022" t="s">
        <v>3819</v>
      </c>
      <c r="F1022" t="s">
        <v>6381</v>
      </c>
      <c r="G1022" t="s">
        <v>4796</v>
      </c>
      <c r="H1022" t="s">
        <v>6382</v>
      </c>
    </row>
    <row r="1023" spans="1:8" x14ac:dyDescent="0.3">
      <c r="A1023">
        <v>416</v>
      </c>
      <c r="B1023" t="s">
        <v>392</v>
      </c>
      <c r="C1023" t="s">
        <v>198</v>
      </c>
      <c r="D1023" s="107">
        <v>45565</v>
      </c>
      <c r="E1023" t="s">
        <v>3820</v>
      </c>
      <c r="F1023" t="s">
        <v>6383</v>
      </c>
      <c r="G1023" t="s">
        <v>4796</v>
      </c>
      <c r="H1023" t="s">
        <v>6384</v>
      </c>
    </row>
    <row r="1024" spans="1:8" x14ac:dyDescent="0.3">
      <c r="A1024">
        <v>417</v>
      </c>
      <c r="B1024" t="s">
        <v>393</v>
      </c>
      <c r="C1024" t="s">
        <v>198</v>
      </c>
      <c r="D1024" s="107">
        <v>45565</v>
      </c>
      <c r="E1024" t="s">
        <v>3821</v>
      </c>
      <c r="F1024" t="s">
        <v>6385</v>
      </c>
      <c r="G1024" t="s">
        <v>4796</v>
      </c>
      <c r="H1024" t="s">
        <v>6180</v>
      </c>
    </row>
    <row r="1025" spans="1:8" x14ac:dyDescent="0.3">
      <c r="A1025">
        <v>418</v>
      </c>
      <c r="B1025" t="s">
        <v>394</v>
      </c>
      <c r="C1025" t="s">
        <v>198</v>
      </c>
      <c r="D1025" s="107">
        <v>45565</v>
      </c>
      <c r="E1025" t="s">
        <v>3822</v>
      </c>
      <c r="F1025" t="s">
        <v>6386</v>
      </c>
      <c r="G1025" t="s">
        <v>4796</v>
      </c>
      <c r="H1025" t="s">
        <v>6180</v>
      </c>
    </row>
    <row r="1026" spans="1:8" x14ac:dyDescent="0.3">
      <c r="A1026">
        <v>420</v>
      </c>
      <c r="B1026" t="s">
        <v>396</v>
      </c>
      <c r="C1026" t="s">
        <v>198</v>
      </c>
      <c r="D1026" s="107">
        <v>45565</v>
      </c>
      <c r="E1026" t="s">
        <v>3823</v>
      </c>
      <c r="F1026" t="s">
        <v>6387</v>
      </c>
      <c r="G1026" t="s">
        <v>4796</v>
      </c>
      <c r="H1026" t="s">
        <v>6388</v>
      </c>
    </row>
    <row r="1027" spans="1:8" x14ac:dyDescent="0.3">
      <c r="A1027">
        <v>431</v>
      </c>
      <c r="B1027" t="s">
        <v>408</v>
      </c>
      <c r="C1027" t="s">
        <v>72</v>
      </c>
      <c r="D1027" s="107">
        <v>45565</v>
      </c>
      <c r="E1027" t="s">
        <v>6389</v>
      </c>
      <c r="F1027" t="s">
        <v>6390</v>
      </c>
      <c r="G1027" t="s">
        <v>3979</v>
      </c>
      <c r="H1027" t="s">
        <v>6391</v>
      </c>
    </row>
    <row r="1028" spans="1:8" x14ac:dyDescent="0.3">
      <c r="A1028">
        <v>432</v>
      </c>
      <c r="B1028" t="s">
        <v>409</v>
      </c>
      <c r="C1028" t="s">
        <v>72</v>
      </c>
      <c r="D1028" s="107">
        <v>45565</v>
      </c>
      <c r="E1028" t="s">
        <v>6392</v>
      </c>
      <c r="F1028" t="s">
        <v>6393</v>
      </c>
      <c r="G1028" t="s">
        <v>3979</v>
      </c>
      <c r="H1028" t="s">
        <v>6394</v>
      </c>
    </row>
    <row r="1029" spans="1:8" x14ac:dyDescent="0.3">
      <c r="A1029">
        <v>453</v>
      </c>
      <c r="B1029" t="s">
        <v>426</v>
      </c>
      <c r="C1029" t="s">
        <v>366</v>
      </c>
      <c r="D1029" s="107">
        <v>45565</v>
      </c>
      <c r="E1029" t="s">
        <v>6395</v>
      </c>
      <c r="F1029" t="s">
        <v>6396</v>
      </c>
      <c r="G1029" t="s">
        <v>5680</v>
      </c>
      <c r="H1029" t="s">
        <v>6397</v>
      </c>
    </row>
    <row r="1030" spans="1:8" x14ac:dyDescent="0.3">
      <c r="A1030">
        <v>455</v>
      </c>
      <c r="B1030" t="s">
        <v>428</v>
      </c>
      <c r="C1030" t="s">
        <v>366</v>
      </c>
      <c r="D1030" s="107">
        <v>45565</v>
      </c>
      <c r="E1030" t="s">
        <v>6398</v>
      </c>
      <c r="F1030" t="s">
        <v>6399</v>
      </c>
      <c r="G1030" t="s">
        <v>5680</v>
      </c>
      <c r="H1030" t="s">
        <v>6400</v>
      </c>
    </row>
    <row r="1031" spans="1:8" x14ac:dyDescent="0.3">
      <c r="A1031">
        <v>457</v>
      </c>
      <c r="B1031" t="s">
        <v>430</v>
      </c>
      <c r="C1031" t="s">
        <v>403</v>
      </c>
      <c r="D1031" s="107">
        <v>45565</v>
      </c>
      <c r="E1031" t="s">
        <v>1946</v>
      </c>
      <c r="F1031" t="s">
        <v>6401</v>
      </c>
      <c r="G1031" t="s">
        <v>4619</v>
      </c>
      <c r="H1031" t="s">
        <v>6402</v>
      </c>
    </row>
    <row r="1032" spans="1:8" x14ac:dyDescent="0.3">
      <c r="A1032">
        <v>469</v>
      </c>
      <c r="B1032" t="s">
        <v>395</v>
      </c>
      <c r="C1032" t="s">
        <v>198</v>
      </c>
      <c r="D1032" s="107">
        <v>45565</v>
      </c>
      <c r="E1032" t="s">
        <v>3824</v>
      </c>
      <c r="F1032" t="s">
        <v>6403</v>
      </c>
      <c r="G1032" t="s">
        <v>4796</v>
      </c>
      <c r="H1032" t="s">
        <v>6404</v>
      </c>
    </row>
    <row r="1033" spans="1:8" x14ac:dyDescent="0.3">
      <c r="A1033">
        <v>470</v>
      </c>
      <c r="B1033" t="s">
        <v>441</v>
      </c>
      <c r="C1033" t="s">
        <v>198</v>
      </c>
      <c r="D1033" s="107">
        <v>45565</v>
      </c>
      <c r="E1033" t="s">
        <v>3825</v>
      </c>
      <c r="F1033" t="s">
        <v>6405</v>
      </c>
      <c r="G1033" t="s">
        <v>4796</v>
      </c>
      <c r="H1033" t="s">
        <v>6388</v>
      </c>
    </row>
    <row r="1034" spans="1:8" x14ac:dyDescent="0.3">
      <c r="A1034">
        <v>471</v>
      </c>
      <c r="B1034" t="s">
        <v>442</v>
      </c>
      <c r="C1034" t="s">
        <v>198</v>
      </c>
      <c r="D1034" s="107">
        <v>45565</v>
      </c>
      <c r="E1034" t="s">
        <v>3826</v>
      </c>
      <c r="F1034" t="s">
        <v>6406</v>
      </c>
      <c r="G1034" t="s">
        <v>4796</v>
      </c>
      <c r="H1034" t="s">
        <v>6407</v>
      </c>
    </row>
    <row r="1035" spans="1:8" x14ac:dyDescent="0.3">
      <c r="A1035">
        <v>484</v>
      </c>
      <c r="B1035" t="s">
        <v>457</v>
      </c>
      <c r="C1035" t="s">
        <v>72</v>
      </c>
      <c r="D1035" s="107">
        <v>45565</v>
      </c>
      <c r="E1035" t="s">
        <v>6408</v>
      </c>
      <c r="F1035" t="s">
        <v>6409</v>
      </c>
      <c r="G1035" t="s">
        <v>3979</v>
      </c>
      <c r="H1035" t="s">
        <v>6410</v>
      </c>
    </row>
    <row r="1036" spans="1:8" x14ac:dyDescent="0.3">
      <c r="A1036">
        <v>77</v>
      </c>
      <c r="B1036" t="s">
        <v>65</v>
      </c>
      <c r="C1036" t="s">
        <v>66</v>
      </c>
      <c r="D1036" s="107">
        <v>45596</v>
      </c>
      <c r="E1036" t="s">
        <v>6411</v>
      </c>
      <c r="F1036" t="s">
        <v>6412</v>
      </c>
      <c r="G1036" t="s">
        <v>6413</v>
      </c>
      <c r="H1036" t="s">
        <v>6414</v>
      </c>
    </row>
    <row r="1037" spans="1:8" x14ac:dyDescent="0.3">
      <c r="A1037">
        <v>121</v>
      </c>
      <c r="B1037" t="s">
        <v>102</v>
      </c>
      <c r="C1037" t="s">
        <v>28</v>
      </c>
      <c r="D1037" s="107">
        <v>45596</v>
      </c>
      <c r="E1037" t="s">
        <v>6415</v>
      </c>
      <c r="F1037" t="s">
        <v>6416</v>
      </c>
      <c r="G1037" t="s">
        <v>3975</v>
      </c>
      <c r="H1037" t="s">
        <v>6417</v>
      </c>
    </row>
    <row r="1038" spans="1:8" x14ac:dyDescent="0.3">
      <c r="A1038">
        <v>122</v>
      </c>
      <c r="B1038" t="s">
        <v>104</v>
      </c>
      <c r="C1038" t="s">
        <v>101</v>
      </c>
      <c r="D1038" s="107">
        <v>45596</v>
      </c>
      <c r="E1038" t="s">
        <v>6418</v>
      </c>
      <c r="F1038" t="s">
        <v>6419</v>
      </c>
      <c r="G1038" t="s">
        <v>5051</v>
      </c>
      <c r="H1038" t="s">
        <v>6420</v>
      </c>
    </row>
    <row r="1039" spans="1:8" x14ac:dyDescent="0.3">
      <c r="A1039">
        <v>124</v>
      </c>
      <c r="B1039" t="s">
        <v>105</v>
      </c>
      <c r="C1039" t="s">
        <v>72</v>
      </c>
      <c r="D1039" s="107">
        <v>45596</v>
      </c>
      <c r="E1039" t="s">
        <v>6421</v>
      </c>
      <c r="F1039" t="s">
        <v>6422</v>
      </c>
      <c r="G1039" t="s">
        <v>3979</v>
      </c>
      <c r="H1039" t="s">
        <v>6423</v>
      </c>
    </row>
    <row r="1040" spans="1:8" x14ac:dyDescent="0.3">
      <c r="A1040">
        <v>125</v>
      </c>
      <c r="B1040" t="s">
        <v>106</v>
      </c>
      <c r="C1040" t="s">
        <v>72</v>
      </c>
      <c r="D1040" s="107">
        <v>45596</v>
      </c>
      <c r="E1040" t="s">
        <v>6424</v>
      </c>
      <c r="F1040" t="s">
        <v>6425</v>
      </c>
      <c r="G1040" t="s">
        <v>3979</v>
      </c>
      <c r="H1040" t="s">
        <v>6426</v>
      </c>
    </row>
    <row r="1041" spans="1:8" x14ac:dyDescent="0.3">
      <c r="A1041">
        <v>128</v>
      </c>
      <c r="B1041" t="s">
        <v>109</v>
      </c>
      <c r="C1041" t="s">
        <v>72</v>
      </c>
      <c r="D1041" s="107">
        <v>45596</v>
      </c>
      <c r="E1041" t="s">
        <v>6427</v>
      </c>
      <c r="F1041" t="s">
        <v>6428</v>
      </c>
      <c r="G1041" t="s">
        <v>3979</v>
      </c>
      <c r="H1041" t="s">
        <v>6429</v>
      </c>
    </row>
    <row r="1042" spans="1:8" x14ac:dyDescent="0.3">
      <c r="A1042">
        <v>172</v>
      </c>
      <c r="B1042" t="s">
        <v>131</v>
      </c>
      <c r="C1042" t="s">
        <v>101</v>
      </c>
      <c r="D1042" s="107">
        <v>45596</v>
      </c>
      <c r="E1042" t="s">
        <v>6430</v>
      </c>
      <c r="F1042" t="s">
        <v>6431</v>
      </c>
      <c r="G1042" t="s">
        <v>3985</v>
      </c>
      <c r="H1042" t="s">
        <v>6432</v>
      </c>
    </row>
    <row r="1043" spans="1:8" x14ac:dyDescent="0.3">
      <c r="A1043">
        <v>208</v>
      </c>
      <c r="B1043" t="s">
        <v>149</v>
      </c>
      <c r="C1043" t="s">
        <v>98</v>
      </c>
      <c r="D1043" s="107">
        <v>45596</v>
      </c>
      <c r="E1043" t="s">
        <v>3827</v>
      </c>
      <c r="F1043" t="s">
        <v>6433</v>
      </c>
      <c r="G1043" t="s">
        <v>4393</v>
      </c>
      <c r="H1043" t="s">
        <v>6434</v>
      </c>
    </row>
    <row r="1044" spans="1:8" x14ac:dyDescent="0.3">
      <c r="A1044">
        <v>214</v>
      </c>
      <c r="B1044" t="s">
        <v>152</v>
      </c>
      <c r="C1044" t="s">
        <v>98</v>
      </c>
      <c r="D1044" s="107">
        <v>45596</v>
      </c>
      <c r="E1044" t="s">
        <v>3828</v>
      </c>
      <c r="F1044" t="s">
        <v>6435</v>
      </c>
      <c r="G1044" t="s">
        <v>4393</v>
      </c>
      <c r="H1044" t="s">
        <v>6436</v>
      </c>
    </row>
    <row r="1045" spans="1:8" x14ac:dyDescent="0.3">
      <c r="A1045">
        <v>217</v>
      </c>
      <c r="B1045" t="s">
        <v>156</v>
      </c>
      <c r="C1045" t="s">
        <v>98</v>
      </c>
      <c r="D1045" s="107">
        <v>45596</v>
      </c>
      <c r="E1045" t="s">
        <v>3829</v>
      </c>
      <c r="F1045" t="s">
        <v>6437</v>
      </c>
      <c r="G1045" t="s">
        <v>4393</v>
      </c>
      <c r="H1045" t="s">
        <v>6438</v>
      </c>
    </row>
    <row r="1046" spans="1:8" x14ac:dyDescent="0.3">
      <c r="A1046">
        <v>218</v>
      </c>
      <c r="B1046" t="s">
        <v>157</v>
      </c>
      <c r="C1046" t="s">
        <v>98</v>
      </c>
      <c r="D1046" s="107">
        <v>45596</v>
      </c>
      <c r="E1046" t="s">
        <v>3830</v>
      </c>
      <c r="F1046" t="s">
        <v>6439</v>
      </c>
      <c r="G1046" t="s">
        <v>4393</v>
      </c>
      <c r="H1046" t="s">
        <v>6440</v>
      </c>
    </row>
    <row r="1047" spans="1:8" x14ac:dyDescent="0.3">
      <c r="A1047">
        <v>225</v>
      </c>
      <c r="B1047" t="s">
        <v>165</v>
      </c>
      <c r="C1047" t="s">
        <v>98</v>
      </c>
      <c r="D1047" s="107">
        <v>45596</v>
      </c>
      <c r="E1047" t="s">
        <v>3831</v>
      </c>
      <c r="F1047" t="s">
        <v>6441</v>
      </c>
      <c r="G1047" t="s">
        <v>4393</v>
      </c>
      <c r="H1047" t="s">
        <v>6442</v>
      </c>
    </row>
    <row r="1048" spans="1:8" x14ac:dyDescent="0.3">
      <c r="A1048">
        <v>239</v>
      </c>
      <c r="B1048" t="s">
        <v>1243</v>
      </c>
      <c r="C1048" t="s">
        <v>33</v>
      </c>
      <c r="D1048" s="107">
        <v>45596</v>
      </c>
      <c r="E1048" t="s">
        <v>6443</v>
      </c>
      <c r="F1048" t="s">
        <v>6444</v>
      </c>
      <c r="G1048" t="s">
        <v>4305</v>
      </c>
      <c r="H1048" t="s">
        <v>6445</v>
      </c>
    </row>
    <row r="1049" spans="1:8" x14ac:dyDescent="0.3">
      <c r="A1049">
        <v>241</v>
      </c>
      <c r="B1049" t="s">
        <v>181</v>
      </c>
      <c r="C1049" t="s">
        <v>33</v>
      </c>
      <c r="D1049" s="107">
        <v>45596</v>
      </c>
      <c r="E1049" t="s">
        <v>6446</v>
      </c>
      <c r="F1049" t="s">
        <v>6447</v>
      </c>
      <c r="G1049" t="s">
        <v>4305</v>
      </c>
      <c r="H1049" t="s">
        <v>5719</v>
      </c>
    </row>
    <row r="1050" spans="1:8" x14ac:dyDescent="0.3">
      <c r="A1050">
        <v>434</v>
      </c>
      <c r="B1050" t="s">
        <v>411</v>
      </c>
      <c r="C1050" t="s">
        <v>98</v>
      </c>
      <c r="D1050" s="107">
        <v>45596</v>
      </c>
      <c r="E1050" t="s">
        <v>3832</v>
      </c>
      <c r="F1050" t="s">
        <v>6448</v>
      </c>
      <c r="G1050" t="s">
        <v>4393</v>
      </c>
      <c r="H1050" t="s">
        <v>6449</v>
      </c>
    </row>
    <row r="1051" spans="1:8" x14ac:dyDescent="0.3">
      <c r="A1051">
        <v>436</v>
      </c>
      <c r="B1051" t="s">
        <v>130</v>
      </c>
      <c r="C1051" t="s">
        <v>101</v>
      </c>
      <c r="D1051" s="107">
        <v>45596</v>
      </c>
      <c r="E1051" t="s">
        <v>3833</v>
      </c>
      <c r="F1051" t="s">
        <v>6450</v>
      </c>
      <c r="G1051" t="s">
        <v>5051</v>
      </c>
      <c r="H1051" t="s">
        <v>6451</v>
      </c>
    </row>
    <row r="1052" spans="1:8" x14ac:dyDescent="0.3">
      <c r="A1052">
        <v>485</v>
      </c>
      <c r="B1052" t="s">
        <v>458</v>
      </c>
      <c r="C1052" t="s">
        <v>101</v>
      </c>
      <c r="D1052" s="107">
        <v>45596</v>
      </c>
      <c r="E1052" t="s">
        <v>3834</v>
      </c>
      <c r="F1052" t="s">
        <v>6452</v>
      </c>
      <c r="G1052" t="s">
        <v>5051</v>
      </c>
      <c r="H1052" t="s">
        <v>6453</v>
      </c>
    </row>
    <row r="1053" spans="1:8" x14ac:dyDescent="0.3">
      <c r="A1053">
        <v>488</v>
      </c>
      <c r="B1053" t="s">
        <v>461</v>
      </c>
      <c r="C1053" t="s">
        <v>101</v>
      </c>
      <c r="D1053" s="107">
        <v>45596</v>
      </c>
      <c r="E1053" t="s">
        <v>3836</v>
      </c>
      <c r="F1053" t="s">
        <v>6454</v>
      </c>
      <c r="G1053" t="s">
        <v>5051</v>
      </c>
      <c r="H1053" t="s">
        <v>6455</v>
      </c>
    </row>
    <row r="1054" spans="1:8" x14ac:dyDescent="0.3">
      <c r="A1054">
        <v>109</v>
      </c>
      <c r="B1054" t="s">
        <v>93</v>
      </c>
      <c r="C1054" t="s">
        <v>403</v>
      </c>
      <c r="D1054" s="107">
        <v>45596</v>
      </c>
      <c r="E1054" t="s">
        <v>763</v>
      </c>
      <c r="F1054" t="s">
        <v>6456</v>
      </c>
      <c r="G1054" t="s">
        <v>4118</v>
      </c>
      <c r="H1054" t="s">
        <v>6457</v>
      </c>
    </row>
    <row r="1055" spans="1:8" x14ac:dyDescent="0.3">
      <c r="A1055">
        <v>112</v>
      </c>
      <c r="B1055" t="s">
        <v>93</v>
      </c>
      <c r="C1055" t="s">
        <v>95</v>
      </c>
      <c r="D1055" s="107">
        <v>45596</v>
      </c>
      <c r="E1055" t="s">
        <v>2828</v>
      </c>
      <c r="F1055" t="s">
        <v>6458</v>
      </c>
      <c r="G1055" t="s">
        <v>4118</v>
      </c>
      <c r="H1055" t="s">
        <v>6459</v>
      </c>
    </row>
    <row r="1056" spans="1:8" x14ac:dyDescent="0.3">
      <c r="A1056">
        <v>113</v>
      </c>
      <c r="B1056" t="s">
        <v>93</v>
      </c>
      <c r="C1056" t="s">
        <v>28</v>
      </c>
      <c r="D1056" s="107">
        <v>45596</v>
      </c>
      <c r="E1056" t="s">
        <v>2831</v>
      </c>
      <c r="F1056" t="s">
        <v>6460</v>
      </c>
      <c r="G1056" t="s">
        <v>4118</v>
      </c>
      <c r="H1056" t="s">
        <v>6461</v>
      </c>
    </row>
    <row r="1057" spans="1:8" x14ac:dyDescent="0.3">
      <c r="A1057">
        <v>114</v>
      </c>
      <c r="B1057" t="s">
        <v>93</v>
      </c>
      <c r="C1057" t="s">
        <v>66</v>
      </c>
      <c r="D1057" s="107">
        <v>45596</v>
      </c>
      <c r="E1057" t="s">
        <v>2834</v>
      </c>
      <c r="F1057" t="s">
        <v>6462</v>
      </c>
      <c r="G1057" t="s">
        <v>4118</v>
      </c>
      <c r="H1057" t="s">
        <v>6463</v>
      </c>
    </row>
    <row r="1058" spans="1:8" x14ac:dyDescent="0.3">
      <c r="A1058">
        <v>115</v>
      </c>
      <c r="B1058" t="s">
        <v>93</v>
      </c>
      <c r="C1058" t="s">
        <v>72</v>
      </c>
      <c r="D1058" s="107">
        <v>45596</v>
      </c>
      <c r="E1058" t="s">
        <v>779</v>
      </c>
      <c r="F1058" t="s">
        <v>6464</v>
      </c>
      <c r="G1058" t="s">
        <v>4118</v>
      </c>
      <c r="H1058" t="s">
        <v>6465</v>
      </c>
    </row>
    <row r="1059" spans="1:8" x14ac:dyDescent="0.3">
      <c r="A1059">
        <v>117</v>
      </c>
      <c r="B1059" t="s">
        <v>93</v>
      </c>
      <c r="C1059" t="s">
        <v>98</v>
      </c>
      <c r="D1059" s="107">
        <v>45596</v>
      </c>
      <c r="E1059" t="s">
        <v>2839</v>
      </c>
      <c r="F1059" t="s">
        <v>6466</v>
      </c>
      <c r="G1059" t="s">
        <v>4118</v>
      </c>
      <c r="H1059" t="s">
        <v>6467</v>
      </c>
    </row>
    <row r="1060" spans="1:8" x14ac:dyDescent="0.3">
      <c r="A1060">
        <v>118</v>
      </c>
      <c r="B1060" t="s">
        <v>100</v>
      </c>
      <c r="C1060" t="s">
        <v>101</v>
      </c>
      <c r="D1060" s="107">
        <v>45596</v>
      </c>
      <c r="E1060" t="s">
        <v>796</v>
      </c>
      <c r="F1060" t="s">
        <v>6468</v>
      </c>
      <c r="G1060" t="s">
        <v>4118</v>
      </c>
      <c r="H1060" t="s">
        <v>6469</v>
      </c>
    </row>
    <row r="1061" spans="1:8" x14ac:dyDescent="0.3">
      <c r="A1061">
        <v>133</v>
      </c>
      <c r="B1061" t="s">
        <v>93</v>
      </c>
      <c r="C1061" t="s">
        <v>110</v>
      </c>
      <c r="D1061" s="107">
        <v>45596</v>
      </c>
      <c r="E1061" t="s">
        <v>910</v>
      </c>
      <c r="F1061" t="s">
        <v>6470</v>
      </c>
      <c r="G1061" t="s">
        <v>4118</v>
      </c>
      <c r="H1061" t="s">
        <v>6471</v>
      </c>
    </row>
    <row r="1062" spans="1:8" x14ac:dyDescent="0.3">
      <c r="A1062">
        <v>150</v>
      </c>
      <c r="B1062" t="s">
        <v>952</v>
      </c>
      <c r="C1062" t="s">
        <v>85</v>
      </c>
      <c r="D1062" s="107">
        <v>45596</v>
      </c>
      <c r="E1062" t="s">
        <v>953</v>
      </c>
      <c r="F1062" t="s">
        <v>6472</v>
      </c>
      <c r="G1062" t="s">
        <v>4118</v>
      </c>
      <c r="H1062" t="s">
        <v>6473</v>
      </c>
    </row>
    <row r="1063" spans="1:8" x14ac:dyDescent="0.3">
      <c r="A1063">
        <v>151</v>
      </c>
      <c r="B1063" t="s">
        <v>93</v>
      </c>
      <c r="C1063" t="s">
        <v>112</v>
      </c>
      <c r="D1063" s="107">
        <v>45596</v>
      </c>
      <c r="E1063" t="s">
        <v>956</v>
      </c>
      <c r="F1063" t="s">
        <v>6474</v>
      </c>
      <c r="G1063" t="s">
        <v>4118</v>
      </c>
      <c r="H1063" t="s">
        <v>6475</v>
      </c>
    </row>
    <row r="1064" spans="1:8" x14ac:dyDescent="0.3">
      <c r="A1064">
        <v>77</v>
      </c>
      <c r="B1064" t="s">
        <v>65</v>
      </c>
      <c r="C1064" t="s">
        <v>66</v>
      </c>
      <c r="D1064" s="107">
        <v>45626</v>
      </c>
      <c r="E1064" t="s">
        <v>6476</v>
      </c>
      <c r="F1064" t="s">
        <v>6477</v>
      </c>
      <c r="G1064" t="s">
        <v>5045</v>
      </c>
      <c r="H1064" t="s">
        <v>6478</v>
      </c>
    </row>
    <row r="1065" spans="1:8" x14ac:dyDescent="0.3">
      <c r="A1065">
        <v>121</v>
      </c>
      <c r="B1065" t="s">
        <v>102</v>
      </c>
      <c r="C1065" t="s">
        <v>28</v>
      </c>
      <c r="D1065" s="107">
        <v>45626</v>
      </c>
      <c r="E1065" t="s">
        <v>6479</v>
      </c>
      <c r="F1065" t="s">
        <v>6480</v>
      </c>
      <c r="G1065" t="s">
        <v>3975</v>
      </c>
      <c r="H1065" t="s">
        <v>6481</v>
      </c>
    </row>
    <row r="1066" spans="1:8" x14ac:dyDescent="0.3">
      <c r="A1066">
        <v>124</v>
      </c>
      <c r="B1066" t="s">
        <v>105</v>
      </c>
      <c r="C1066" t="s">
        <v>72</v>
      </c>
      <c r="D1066" s="107">
        <v>45626</v>
      </c>
      <c r="E1066" t="s">
        <v>6482</v>
      </c>
      <c r="F1066" t="s">
        <v>6483</v>
      </c>
      <c r="G1066" t="s">
        <v>6484</v>
      </c>
      <c r="H1066" t="s">
        <v>6485</v>
      </c>
    </row>
    <row r="1067" spans="1:8" x14ac:dyDescent="0.3">
      <c r="A1067">
        <v>125</v>
      </c>
      <c r="B1067" t="s">
        <v>106</v>
      </c>
      <c r="C1067" t="s">
        <v>72</v>
      </c>
      <c r="D1067" s="107">
        <v>45626</v>
      </c>
      <c r="E1067" t="s">
        <v>6486</v>
      </c>
      <c r="F1067" t="s">
        <v>6487</v>
      </c>
      <c r="G1067" t="s">
        <v>6484</v>
      </c>
      <c r="H1067" t="s">
        <v>6488</v>
      </c>
    </row>
    <row r="1068" spans="1:8" x14ac:dyDescent="0.3">
      <c r="A1068">
        <v>128</v>
      </c>
      <c r="B1068" t="s">
        <v>109</v>
      </c>
      <c r="C1068" t="s">
        <v>72</v>
      </c>
      <c r="D1068" s="107">
        <v>45626</v>
      </c>
      <c r="E1068" t="s">
        <v>6489</v>
      </c>
      <c r="F1068" t="s">
        <v>6490</v>
      </c>
      <c r="G1068" t="s">
        <v>6491</v>
      </c>
      <c r="H1068" t="s">
        <v>6492</v>
      </c>
    </row>
    <row r="1069" spans="1:8" x14ac:dyDescent="0.3">
      <c r="A1069">
        <v>172</v>
      </c>
      <c r="B1069" t="s">
        <v>131</v>
      </c>
      <c r="C1069" t="s">
        <v>101</v>
      </c>
      <c r="D1069" s="107">
        <v>45626</v>
      </c>
      <c r="E1069" t="s">
        <v>6493</v>
      </c>
      <c r="F1069" t="s">
        <v>6494</v>
      </c>
      <c r="G1069" t="s">
        <v>3985</v>
      </c>
      <c r="H1069" t="s">
        <v>6495</v>
      </c>
    </row>
    <row r="1070" spans="1:8" x14ac:dyDescent="0.3">
      <c r="A1070">
        <v>208</v>
      </c>
      <c r="B1070" t="s">
        <v>149</v>
      </c>
      <c r="C1070" t="s">
        <v>98</v>
      </c>
      <c r="D1070" s="107">
        <v>45626</v>
      </c>
      <c r="E1070" t="s">
        <v>3837</v>
      </c>
      <c r="F1070" t="s">
        <v>6496</v>
      </c>
      <c r="G1070" t="s">
        <v>4259</v>
      </c>
      <c r="H1070" t="s">
        <v>6497</v>
      </c>
    </row>
    <row r="1071" spans="1:8" x14ac:dyDescent="0.3">
      <c r="A1071">
        <v>214</v>
      </c>
      <c r="B1071" t="s">
        <v>152</v>
      </c>
      <c r="C1071" t="s">
        <v>98</v>
      </c>
      <c r="D1071" s="107">
        <v>45626</v>
      </c>
      <c r="E1071" t="s">
        <v>3838</v>
      </c>
      <c r="F1071" t="s">
        <v>6498</v>
      </c>
      <c r="G1071" t="s">
        <v>4393</v>
      </c>
      <c r="H1071" t="s">
        <v>6499</v>
      </c>
    </row>
    <row r="1072" spans="1:8" x14ac:dyDescent="0.3">
      <c r="A1072">
        <v>217</v>
      </c>
      <c r="B1072" t="s">
        <v>156</v>
      </c>
      <c r="C1072" t="s">
        <v>98</v>
      </c>
      <c r="D1072" s="107">
        <v>45626</v>
      </c>
      <c r="E1072" t="s">
        <v>3839</v>
      </c>
      <c r="F1072" t="s">
        <v>6500</v>
      </c>
      <c r="G1072" t="s">
        <v>4393</v>
      </c>
      <c r="H1072" t="s">
        <v>6501</v>
      </c>
    </row>
    <row r="1073" spans="1:8" x14ac:dyDescent="0.3">
      <c r="A1073">
        <v>218</v>
      </c>
      <c r="B1073" t="s">
        <v>157</v>
      </c>
      <c r="C1073" t="s">
        <v>98</v>
      </c>
      <c r="D1073" s="107">
        <v>45626</v>
      </c>
      <c r="E1073" t="s">
        <v>3840</v>
      </c>
      <c r="F1073" t="s">
        <v>6502</v>
      </c>
      <c r="G1073" t="s">
        <v>4259</v>
      </c>
      <c r="H1073" t="s">
        <v>6503</v>
      </c>
    </row>
    <row r="1074" spans="1:8" x14ac:dyDescent="0.3">
      <c r="A1074">
        <v>225</v>
      </c>
      <c r="B1074" t="s">
        <v>165</v>
      </c>
      <c r="C1074" t="s">
        <v>98</v>
      </c>
      <c r="D1074" s="107">
        <v>45626</v>
      </c>
      <c r="E1074" t="s">
        <v>3841</v>
      </c>
      <c r="F1074" t="s">
        <v>6504</v>
      </c>
      <c r="G1074" t="s">
        <v>4393</v>
      </c>
      <c r="H1074" t="s">
        <v>6505</v>
      </c>
    </row>
    <row r="1075" spans="1:8" x14ac:dyDescent="0.3">
      <c r="A1075">
        <v>239</v>
      </c>
      <c r="B1075" t="s">
        <v>1243</v>
      </c>
      <c r="C1075" t="s">
        <v>33</v>
      </c>
      <c r="D1075" s="107">
        <v>45626</v>
      </c>
      <c r="E1075" t="s">
        <v>6506</v>
      </c>
      <c r="F1075" t="s">
        <v>6507</v>
      </c>
      <c r="G1075" t="s">
        <v>4305</v>
      </c>
      <c r="H1075" t="s">
        <v>6508</v>
      </c>
    </row>
    <row r="1076" spans="1:8" x14ac:dyDescent="0.3">
      <c r="A1076">
        <v>241</v>
      </c>
      <c r="B1076" t="s">
        <v>181</v>
      </c>
      <c r="C1076" t="s">
        <v>33</v>
      </c>
      <c r="D1076" s="107">
        <v>45626</v>
      </c>
      <c r="E1076" t="s">
        <v>6509</v>
      </c>
      <c r="F1076" t="s">
        <v>6510</v>
      </c>
      <c r="G1076" t="s">
        <v>4305</v>
      </c>
      <c r="H1076" t="s">
        <v>6511</v>
      </c>
    </row>
    <row r="1077" spans="1:8" x14ac:dyDescent="0.3">
      <c r="A1077">
        <v>434</v>
      </c>
      <c r="B1077" t="s">
        <v>411</v>
      </c>
      <c r="C1077" t="s">
        <v>98</v>
      </c>
      <c r="D1077" s="107">
        <v>45626</v>
      </c>
      <c r="E1077" t="s">
        <v>3842</v>
      </c>
      <c r="F1077" t="s">
        <v>6512</v>
      </c>
      <c r="G1077" t="s">
        <v>4393</v>
      </c>
      <c r="H1077" t="s">
        <v>6513</v>
      </c>
    </row>
    <row r="1078" spans="1:8" x14ac:dyDescent="0.3">
      <c r="A1078">
        <v>436</v>
      </c>
      <c r="B1078" t="s">
        <v>130</v>
      </c>
      <c r="C1078" t="s">
        <v>101</v>
      </c>
      <c r="D1078" s="107">
        <v>45626</v>
      </c>
      <c r="E1078" t="s">
        <v>3843</v>
      </c>
      <c r="F1078" t="s">
        <v>6514</v>
      </c>
      <c r="G1078" t="s">
        <v>5051</v>
      </c>
      <c r="H1078" t="s">
        <v>6515</v>
      </c>
    </row>
    <row r="1079" spans="1:8" x14ac:dyDescent="0.3">
      <c r="A1079">
        <v>485</v>
      </c>
      <c r="B1079" t="s">
        <v>458</v>
      </c>
      <c r="C1079" t="s">
        <v>101</v>
      </c>
      <c r="D1079" s="107">
        <v>45626</v>
      </c>
      <c r="E1079" t="s">
        <v>3844</v>
      </c>
      <c r="F1079" t="s">
        <v>6516</v>
      </c>
      <c r="G1079" t="s">
        <v>5051</v>
      </c>
      <c r="H1079" t="s">
        <v>6517</v>
      </c>
    </row>
    <row r="1080" spans="1:8" x14ac:dyDescent="0.3">
      <c r="A1080">
        <v>488</v>
      </c>
      <c r="B1080" t="s">
        <v>461</v>
      </c>
      <c r="C1080" t="s">
        <v>101</v>
      </c>
      <c r="D1080" s="107">
        <v>45626</v>
      </c>
      <c r="E1080" t="s">
        <v>3845</v>
      </c>
      <c r="F1080" t="s">
        <v>6518</v>
      </c>
      <c r="G1080" t="s">
        <v>5051</v>
      </c>
      <c r="H1080" t="s">
        <v>6519</v>
      </c>
    </row>
    <row r="1081" spans="1:8" x14ac:dyDescent="0.3">
      <c r="A1081">
        <v>77</v>
      </c>
      <c r="B1081" t="s">
        <v>65</v>
      </c>
      <c r="C1081" t="s">
        <v>66</v>
      </c>
      <c r="D1081" s="107">
        <v>45657</v>
      </c>
      <c r="E1081" t="s">
        <v>3234</v>
      </c>
      <c r="F1081" t="s">
        <v>6520</v>
      </c>
      <c r="G1081" t="s">
        <v>5045</v>
      </c>
      <c r="H1081" t="s">
        <v>6521</v>
      </c>
    </row>
    <row r="1082" spans="1:8" x14ac:dyDescent="0.3">
      <c r="A1082">
        <v>121</v>
      </c>
      <c r="B1082" t="s">
        <v>102</v>
      </c>
      <c r="C1082" t="s">
        <v>28</v>
      </c>
      <c r="D1082" s="107">
        <v>45657</v>
      </c>
      <c r="E1082" t="s">
        <v>2843</v>
      </c>
      <c r="F1082" t="s">
        <v>6522</v>
      </c>
      <c r="G1082" t="s">
        <v>3975</v>
      </c>
      <c r="H1082" t="s">
        <v>6523</v>
      </c>
    </row>
    <row r="1083" spans="1:8" x14ac:dyDescent="0.3">
      <c r="A1083">
        <v>122</v>
      </c>
      <c r="B1083" t="s">
        <v>104</v>
      </c>
      <c r="C1083" t="s">
        <v>101</v>
      </c>
      <c r="D1083" s="107">
        <v>45657</v>
      </c>
      <c r="E1083" t="s">
        <v>2845</v>
      </c>
      <c r="F1083" t="s">
        <v>6524</v>
      </c>
      <c r="G1083" t="s">
        <v>6525</v>
      </c>
      <c r="H1083" t="s">
        <v>6526</v>
      </c>
    </row>
    <row r="1084" spans="1:8" x14ac:dyDescent="0.3">
      <c r="A1084">
        <v>124</v>
      </c>
      <c r="B1084" t="s">
        <v>105</v>
      </c>
      <c r="C1084" t="s">
        <v>72</v>
      </c>
      <c r="D1084" s="107">
        <v>45657</v>
      </c>
      <c r="E1084" t="s">
        <v>2848</v>
      </c>
      <c r="F1084" t="s">
        <v>6527</v>
      </c>
      <c r="G1084" t="s">
        <v>6484</v>
      </c>
      <c r="H1084" t="s">
        <v>6528</v>
      </c>
    </row>
    <row r="1085" spans="1:8" x14ac:dyDescent="0.3">
      <c r="A1085">
        <v>125</v>
      </c>
      <c r="B1085" t="s">
        <v>106</v>
      </c>
      <c r="C1085" t="s">
        <v>72</v>
      </c>
      <c r="D1085" s="107">
        <v>45657</v>
      </c>
      <c r="E1085" t="s">
        <v>2851</v>
      </c>
      <c r="F1085" t="s">
        <v>6529</v>
      </c>
      <c r="G1085" t="s">
        <v>6484</v>
      </c>
      <c r="H1085" t="s">
        <v>6530</v>
      </c>
    </row>
    <row r="1086" spans="1:8" x14ac:dyDescent="0.3">
      <c r="A1086">
        <v>128</v>
      </c>
      <c r="B1086" t="s">
        <v>109</v>
      </c>
      <c r="C1086" t="s">
        <v>72</v>
      </c>
      <c r="D1086" s="107">
        <v>45657</v>
      </c>
      <c r="E1086" t="s">
        <v>2860</v>
      </c>
      <c r="F1086" t="s">
        <v>6531</v>
      </c>
      <c r="G1086" t="s">
        <v>6484</v>
      </c>
      <c r="H1086" t="s">
        <v>6532</v>
      </c>
    </row>
    <row r="1087" spans="1:8" x14ac:dyDescent="0.3">
      <c r="A1087">
        <v>172</v>
      </c>
      <c r="B1087" t="s">
        <v>131</v>
      </c>
      <c r="C1087" t="s">
        <v>101</v>
      </c>
      <c r="D1087" s="107">
        <v>45657</v>
      </c>
      <c r="E1087" t="s">
        <v>2881</v>
      </c>
      <c r="F1087" t="s">
        <v>6533</v>
      </c>
      <c r="G1087" t="s">
        <v>3985</v>
      </c>
      <c r="H1087" t="s">
        <v>6534</v>
      </c>
    </row>
    <row r="1088" spans="1:8" x14ac:dyDescent="0.3">
      <c r="A1088">
        <v>208</v>
      </c>
      <c r="B1088" t="s">
        <v>149</v>
      </c>
      <c r="C1088" t="s">
        <v>98</v>
      </c>
      <c r="D1088" s="107">
        <v>45657</v>
      </c>
      <c r="E1088" t="s">
        <v>2903</v>
      </c>
      <c r="F1088" t="s">
        <v>6535</v>
      </c>
      <c r="G1088" t="s">
        <v>4259</v>
      </c>
      <c r="H1088" t="s">
        <v>6536</v>
      </c>
    </row>
    <row r="1089" spans="1:8" x14ac:dyDescent="0.3">
      <c r="A1089">
        <v>214</v>
      </c>
      <c r="B1089" t="s">
        <v>152</v>
      </c>
      <c r="C1089" t="s">
        <v>98</v>
      </c>
      <c r="D1089" s="107">
        <v>45657</v>
      </c>
      <c r="E1089" t="s">
        <v>2906</v>
      </c>
      <c r="F1089" t="s">
        <v>6537</v>
      </c>
      <c r="G1089" t="s">
        <v>4259</v>
      </c>
      <c r="H1089" t="s">
        <v>6538</v>
      </c>
    </row>
    <row r="1090" spans="1:8" x14ac:dyDescent="0.3">
      <c r="A1090">
        <v>217</v>
      </c>
      <c r="B1090" t="s">
        <v>156</v>
      </c>
      <c r="C1090" t="s">
        <v>98</v>
      </c>
      <c r="D1090" s="107">
        <v>45657</v>
      </c>
      <c r="E1090" t="s">
        <v>2910</v>
      </c>
      <c r="F1090" t="s">
        <v>6539</v>
      </c>
      <c r="G1090" t="s">
        <v>4259</v>
      </c>
      <c r="H1090" t="s">
        <v>6540</v>
      </c>
    </row>
    <row r="1091" spans="1:8" x14ac:dyDescent="0.3">
      <c r="A1091">
        <v>218</v>
      </c>
      <c r="B1091" t="s">
        <v>157</v>
      </c>
      <c r="C1091" t="s">
        <v>98</v>
      </c>
      <c r="D1091" s="107">
        <v>45657</v>
      </c>
      <c r="E1091" t="s">
        <v>2912</v>
      </c>
      <c r="F1091" t="s">
        <v>6541</v>
      </c>
      <c r="G1091" t="s">
        <v>4259</v>
      </c>
      <c r="H1091" t="s">
        <v>6542</v>
      </c>
    </row>
    <row r="1092" spans="1:8" x14ac:dyDescent="0.3">
      <c r="A1092">
        <v>225</v>
      </c>
      <c r="B1092" t="s">
        <v>165</v>
      </c>
      <c r="C1092" t="s">
        <v>98</v>
      </c>
      <c r="D1092" s="107">
        <v>45657</v>
      </c>
      <c r="E1092" t="s">
        <v>2922</v>
      </c>
      <c r="F1092" t="s">
        <v>6543</v>
      </c>
      <c r="G1092" t="s">
        <v>4259</v>
      </c>
      <c r="H1092" t="s">
        <v>6544</v>
      </c>
    </row>
    <row r="1093" spans="1:8" x14ac:dyDescent="0.3">
      <c r="A1093">
        <v>239</v>
      </c>
      <c r="B1093" t="s">
        <v>1243</v>
      </c>
      <c r="C1093" t="s">
        <v>33</v>
      </c>
      <c r="D1093" s="107">
        <v>45657</v>
      </c>
      <c r="E1093" t="s">
        <v>2936</v>
      </c>
      <c r="F1093" t="s">
        <v>6545</v>
      </c>
      <c r="G1093" t="s">
        <v>4305</v>
      </c>
      <c r="H1093" t="s">
        <v>6546</v>
      </c>
    </row>
    <row r="1094" spans="1:8" x14ac:dyDescent="0.3">
      <c r="A1094">
        <v>241</v>
      </c>
      <c r="B1094" t="s">
        <v>181</v>
      </c>
      <c r="C1094" t="s">
        <v>33</v>
      </c>
      <c r="D1094" s="107">
        <v>45657</v>
      </c>
      <c r="E1094" t="s">
        <v>2940</v>
      </c>
      <c r="F1094" t="s">
        <v>6547</v>
      </c>
      <c r="G1094" t="s">
        <v>4305</v>
      </c>
      <c r="H1094" t="s">
        <v>6548</v>
      </c>
    </row>
    <row r="1095" spans="1:8" x14ac:dyDescent="0.3">
      <c r="A1095">
        <v>434</v>
      </c>
      <c r="B1095" t="s">
        <v>411</v>
      </c>
      <c r="C1095" t="s">
        <v>98</v>
      </c>
      <c r="D1095" s="107">
        <v>45657</v>
      </c>
      <c r="E1095" t="s">
        <v>3165</v>
      </c>
      <c r="F1095" t="s">
        <v>6549</v>
      </c>
      <c r="G1095" t="s">
        <v>4259</v>
      </c>
      <c r="H1095" t="s">
        <v>6550</v>
      </c>
    </row>
    <row r="1096" spans="1:8" x14ac:dyDescent="0.3">
      <c r="A1096">
        <v>436</v>
      </c>
      <c r="B1096" t="s">
        <v>130</v>
      </c>
      <c r="C1096" t="s">
        <v>101</v>
      </c>
      <c r="D1096" s="107">
        <v>45657</v>
      </c>
      <c r="E1096" t="s">
        <v>3168</v>
      </c>
      <c r="F1096" t="s">
        <v>6551</v>
      </c>
      <c r="G1096" t="s">
        <v>4118</v>
      </c>
      <c r="H1096" t="s">
        <v>6552</v>
      </c>
    </row>
    <row r="1097" spans="1:8" x14ac:dyDescent="0.3">
      <c r="A1097">
        <v>485</v>
      </c>
      <c r="B1097" t="s">
        <v>458</v>
      </c>
      <c r="C1097" t="s">
        <v>101</v>
      </c>
      <c r="D1097" s="107">
        <v>45657</v>
      </c>
      <c r="E1097" t="s">
        <v>3200</v>
      </c>
      <c r="F1097" t="s">
        <v>6553</v>
      </c>
      <c r="G1097" t="s">
        <v>3985</v>
      </c>
      <c r="H1097" t="s">
        <v>6554</v>
      </c>
    </row>
    <row r="1098" spans="1:8" x14ac:dyDescent="0.3">
      <c r="A1098">
        <v>488</v>
      </c>
      <c r="B1098" t="s">
        <v>461</v>
      </c>
      <c r="C1098" t="s">
        <v>101</v>
      </c>
      <c r="D1098" s="107">
        <v>45657</v>
      </c>
      <c r="E1098" t="s">
        <v>3204</v>
      </c>
      <c r="F1098" t="s">
        <v>6555</v>
      </c>
      <c r="G1098" t="s">
        <v>5051</v>
      </c>
      <c r="H1098" t="s">
        <v>6556</v>
      </c>
    </row>
    <row r="1099" spans="1:8" x14ac:dyDescent="0.3">
      <c r="A1099">
        <v>68</v>
      </c>
      <c r="B1099" t="s">
        <v>57</v>
      </c>
      <c r="C1099" t="s">
        <v>58</v>
      </c>
      <c r="D1099" s="107">
        <v>45657</v>
      </c>
      <c r="E1099" t="s">
        <v>3225</v>
      </c>
      <c r="F1099" t="s">
        <v>6557</v>
      </c>
      <c r="G1099" t="s">
        <v>4017</v>
      </c>
      <c r="H1099" t="s">
        <v>6558</v>
      </c>
    </row>
    <row r="1100" spans="1:8" x14ac:dyDescent="0.3">
      <c r="A1100">
        <v>73</v>
      </c>
      <c r="B1100" t="s">
        <v>61</v>
      </c>
      <c r="C1100" t="s">
        <v>28</v>
      </c>
      <c r="D1100" s="107">
        <v>45657</v>
      </c>
      <c r="E1100" t="s">
        <v>3229</v>
      </c>
      <c r="F1100" t="s">
        <v>6559</v>
      </c>
      <c r="G1100" t="s">
        <v>4205</v>
      </c>
      <c r="H1100" t="s">
        <v>6560</v>
      </c>
    </row>
    <row r="1101" spans="1:8" x14ac:dyDescent="0.3">
      <c r="A1101">
        <v>74</v>
      </c>
      <c r="B1101" t="s">
        <v>64</v>
      </c>
      <c r="C1101" t="s">
        <v>28</v>
      </c>
      <c r="D1101" s="107">
        <v>45657</v>
      </c>
      <c r="E1101" t="s">
        <v>3231</v>
      </c>
      <c r="F1101" t="s">
        <v>6561</v>
      </c>
      <c r="G1101" t="s">
        <v>4205</v>
      </c>
      <c r="H1101" t="s">
        <v>6562</v>
      </c>
    </row>
    <row r="1102" spans="1:8" x14ac:dyDescent="0.3">
      <c r="A1102">
        <v>86</v>
      </c>
      <c r="B1102" t="s">
        <v>75</v>
      </c>
      <c r="C1102" t="s">
        <v>72</v>
      </c>
      <c r="D1102" s="107">
        <v>45657</v>
      </c>
      <c r="E1102" t="s">
        <v>3240</v>
      </c>
      <c r="F1102" t="s">
        <v>6563</v>
      </c>
      <c r="G1102" t="s">
        <v>6484</v>
      </c>
      <c r="H1102" t="s">
        <v>6564</v>
      </c>
    </row>
    <row r="1103" spans="1:8" x14ac:dyDescent="0.3">
      <c r="A1103">
        <v>95</v>
      </c>
      <c r="B1103" t="s">
        <v>83</v>
      </c>
      <c r="C1103" t="s">
        <v>72</v>
      </c>
      <c r="D1103" s="107">
        <v>45657</v>
      </c>
      <c r="E1103" t="s">
        <v>3255</v>
      </c>
      <c r="F1103" t="s">
        <v>6565</v>
      </c>
      <c r="G1103" t="s">
        <v>6484</v>
      </c>
      <c r="H1103" t="s">
        <v>6566</v>
      </c>
    </row>
    <row r="1104" spans="1:8" x14ac:dyDescent="0.3">
      <c r="A1104">
        <v>143</v>
      </c>
      <c r="B1104" t="s">
        <v>926</v>
      </c>
      <c r="C1104" t="s">
        <v>85</v>
      </c>
      <c r="D1104" s="107">
        <v>45657</v>
      </c>
      <c r="E1104" t="s">
        <v>2863</v>
      </c>
      <c r="F1104" t="s">
        <v>6567</v>
      </c>
      <c r="G1104" t="s">
        <v>4077</v>
      </c>
      <c r="H1104" t="s">
        <v>6568</v>
      </c>
    </row>
    <row r="1105" spans="1:8" x14ac:dyDescent="0.3">
      <c r="A1105">
        <v>145</v>
      </c>
      <c r="B1105" t="s">
        <v>118</v>
      </c>
      <c r="C1105" t="s">
        <v>119</v>
      </c>
      <c r="D1105" s="107">
        <v>45657</v>
      </c>
      <c r="E1105" t="s">
        <v>2867</v>
      </c>
      <c r="F1105" t="s">
        <v>6569</v>
      </c>
      <c r="G1105" t="s">
        <v>4080</v>
      </c>
      <c r="H1105" t="s">
        <v>6570</v>
      </c>
    </row>
    <row r="1106" spans="1:8" x14ac:dyDescent="0.3">
      <c r="A1106">
        <v>146</v>
      </c>
      <c r="B1106" t="s">
        <v>120</v>
      </c>
      <c r="C1106" t="s">
        <v>85</v>
      </c>
      <c r="D1106" s="107">
        <v>45657</v>
      </c>
      <c r="E1106" t="s">
        <v>2869</v>
      </c>
      <c r="F1106" t="s">
        <v>6571</v>
      </c>
      <c r="G1106" t="s">
        <v>4077</v>
      </c>
      <c r="H1106" t="s">
        <v>6572</v>
      </c>
    </row>
    <row r="1107" spans="1:8" x14ac:dyDescent="0.3">
      <c r="A1107">
        <v>148</v>
      </c>
      <c r="B1107" t="s">
        <v>123</v>
      </c>
      <c r="C1107" t="s">
        <v>119</v>
      </c>
      <c r="D1107" s="107">
        <v>45657</v>
      </c>
      <c r="E1107" t="s">
        <v>2872</v>
      </c>
      <c r="F1107" t="s">
        <v>6573</v>
      </c>
      <c r="G1107" t="s">
        <v>4080</v>
      </c>
      <c r="H1107" t="s">
        <v>6574</v>
      </c>
    </row>
    <row r="1108" spans="1:8" x14ac:dyDescent="0.3">
      <c r="A1108">
        <v>159</v>
      </c>
      <c r="B1108" t="s">
        <v>93</v>
      </c>
      <c r="C1108" t="s">
        <v>127</v>
      </c>
      <c r="D1108" s="107">
        <v>45657</v>
      </c>
      <c r="E1108" t="s">
        <v>2876</v>
      </c>
      <c r="F1108" t="s">
        <v>6575</v>
      </c>
      <c r="G1108" t="s">
        <v>4609</v>
      </c>
      <c r="H1108" t="s">
        <v>6576</v>
      </c>
    </row>
    <row r="1109" spans="1:8" x14ac:dyDescent="0.3">
      <c r="A1109">
        <v>167</v>
      </c>
      <c r="B1109" t="s">
        <v>129</v>
      </c>
      <c r="C1109" t="s">
        <v>28</v>
      </c>
      <c r="D1109" s="107">
        <v>45657</v>
      </c>
      <c r="E1109" t="s">
        <v>2878</v>
      </c>
      <c r="F1109" t="s">
        <v>6577</v>
      </c>
      <c r="G1109" t="s">
        <v>4087</v>
      </c>
      <c r="H1109" t="s">
        <v>6578</v>
      </c>
    </row>
    <row r="1110" spans="1:8" x14ac:dyDescent="0.3">
      <c r="A1110">
        <v>193</v>
      </c>
      <c r="B1110" t="s">
        <v>980</v>
      </c>
      <c r="C1110" t="s">
        <v>53</v>
      </c>
      <c r="D1110" s="107">
        <v>45657</v>
      </c>
      <c r="E1110" t="s">
        <v>2883</v>
      </c>
      <c r="F1110" t="s">
        <v>6579</v>
      </c>
      <c r="G1110" t="s">
        <v>4619</v>
      </c>
      <c r="H1110" t="s">
        <v>6580</v>
      </c>
    </row>
    <row r="1111" spans="1:8" x14ac:dyDescent="0.3">
      <c r="A1111">
        <v>199</v>
      </c>
      <c r="B1111" t="s">
        <v>140</v>
      </c>
      <c r="C1111" t="s">
        <v>28</v>
      </c>
      <c r="D1111" s="107">
        <v>45657</v>
      </c>
      <c r="E1111" t="s">
        <v>2887</v>
      </c>
      <c r="F1111" t="s">
        <v>6581</v>
      </c>
      <c r="G1111" t="s">
        <v>4275</v>
      </c>
      <c r="H1111" t="s">
        <v>6582</v>
      </c>
    </row>
    <row r="1112" spans="1:8" x14ac:dyDescent="0.3">
      <c r="A1112">
        <v>203</v>
      </c>
      <c r="B1112" t="s">
        <v>144</v>
      </c>
      <c r="C1112" t="s">
        <v>94</v>
      </c>
      <c r="D1112" s="107">
        <v>45657</v>
      </c>
      <c r="E1112" t="s">
        <v>2893</v>
      </c>
      <c r="F1112" t="s">
        <v>6583</v>
      </c>
      <c r="G1112" t="s">
        <v>4574</v>
      </c>
      <c r="H1112" t="s">
        <v>6584</v>
      </c>
    </row>
    <row r="1113" spans="1:8" x14ac:dyDescent="0.3">
      <c r="A1113">
        <v>204</v>
      </c>
      <c r="B1113" t="s">
        <v>145</v>
      </c>
      <c r="C1113" t="s">
        <v>94</v>
      </c>
      <c r="D1113" s="107">
        <v>45657</v>
      </c>
      <c r="E1113" t="s">
        <v>2895</v>
      </c>
      <c r="F1113" t="s">
        <v>6585</v>
      </c>
      <c r="G1113" t="s">
        <v>4574</v>
      </c>
      <c r="H1113" t="s">
        <v>6586</v>
      </c>
    </row>
    <row r="1114" spans="1:8" x14ac:dyDescent="0.3">
      <c r="A1114">
        <v>205</v>
      </c>
      <c r="B1114" t="s">
        <v>146</v>
      </c>
      <c r="C1114" t="s">
        <v>94</v>
      </c>
      <c r="D1114" s="107">
        <v>45657</v>
      </c>
      <c r="E1114" t="s">
        <v>2897</v>
      </c>
      <c r="F1114" t="s">
        <v>6587</v>
      </c>
      <c r="G1114" t="s">
        <v>4574</v>
      </c>
      <c r="H1114" t="s">
        <v>6588</v>
      </c>
    </row>
    <row r="1115" spans="1:8" x14ac:dyDescent="0.3">
      <c r="A1115">
        <v>207</v>
      </c>
      <c r="B1115" t="s">
        <v>148</v>
      </c>
      <c r="C1115" t="s">
        <v>94</v>
      </c>
      <c r="D1115" s="107">
        <v>45657</v>
      </c>
      <c r="E1115" t="s">
        <v>2901</v>
      </c>
      <c r="F1115" t="s">
        <v>6589</v>
      </c>
      <c r="G1115" t="s">
        <v>4574</v>
      </c>
      <c r="H1115" t="s">
        <v>6590</v>
      </c>
    </row>
    <row r="1116" spans="1:8" x14ac:dyDescent="0.3">
      <c r="A1116">
        <v>215</v>
      </c>
      <c r="B1116" t="s">
        <v>154</v>
      </c>
      <c r="C1116" t="s">
        <v>98</v>
      </c>
      <c r="D1116" s="107">
        <v>45657</v>
      </c>
      <c r="E1116" t="s">
        <v>2907</v>
      </c>
      <c r="F1116" t="s">
        <v>6591</v>
      </c>
      <c r="G1116" t="s">
        <v>4259</v>
      </c>
      <c r="H1116" t="s">
        <v>6592</v>
      </c>
    </row>
    <row r="1117" spans="1:8" x14ac:dyDescent="0.3">
      <c r="A1117">
        <v>219</v>
      </c>
      <c r="B1117" t="s">
        <v>159</v>
      </c>
      <c r="C1117" t="s">
        <v>98</v>
      </c>
      <c r="D1117" s="107">
        <v>45657</v>
      </c>
      <c r="E1117" t="s">
        <v>2914</v>
      </c>
      <c r="F1117" t="s">
        <v>6593</v>
      </c>
      <c r="G1117" t="s">
        <v>4259</v>
      </c>
      <c r="H1117" t="s">
        <v>6594</v>
      </c>
    </row>
    <row r="1118" spans="1:8" x14ac:dyDescent="0.3">
      <c r="A1118">
        <v>220</v>
      </c>
      <c r="B1118" t="s">
        <v>160</v>
      </c>
      <c r="C1118" t="s">
        <v>98</v>
      </c>
      <c r="D1118" s="107">
        <v>45657</v>
      </c>
      <c r="E1118" t="s">
        <v>2915</v>
      </c>
      <c r="F1118" t="s">
        <v>6595</v>
      </c>
      <c r="G1118" t="s">
        <v>4259</v>
      </c>
      <c r="H1118" t="s">
        <v>6596</v>
      </c>
    </row>
    <row r="1119" spans="1:8" x14ac:dyDescent="0.3">
      <c r="A1119">
        <v>230</v>
      </c>
      <c r="B1119" t="s">
        <v>170</v>
      </c>
      <c r="C1119" t="s">
        <v>98</v>
      </c>
      <c r="D1119" s="107">
        <v>45657</v>
      </c>
      <c r="E1119" t="s">
        <v>2927</v>
      </c>
      <c r="F1119" t="s">
        <v>6597</v>
      </c>
      <c r="G1119" t="s">
        <v>4266</v>
      </c>
      <c r="H1119" t="s">
        <v>6598</v>
      </c>
    </row>
    <row r="1120" spans="1:8" x14ac:dyDescent="0.3">
      <c r="A1120">
        <v>231</v>
      </c>
      <c r="B1120" t="s">
        <v>171</v>
      </c>
      <c r="C1120" t="s">
        <v>98</v>
      </c>
      <c r="D1120" s="107">
        <v>45657</v>
      </c>
      <c r="E1120" t="s">
        <v>2928</v>
      </c>
      <c r="F1120" t="s">
        <v>6599</v>
      </c>
      <c r="G1120" t="s">
        <v>4266</v>
      </c>
      <c r="H1120" t="s">
        <v>6600</v>
      </c>
    </row>
    <row r="1121" spans="1:8" x14ac:dyDescent="0.3">
      <c r="A1121">
        <v>232</v>
      </c>
      <c r="B1121" t="s">
        <v>172</v>
      </c>
      <c r="C1121" t="s">
        <v>98</v>
      </c>
      <c r="D1121" s="107">
        <v>45657</v>
      </c>
      <c r="E1121" t="s">
        <v>2929</v>
      </c>
      <c r="F1121" t="s">
        <v>6601</v>
      </c>
      <c r="G1121" t="s">
        <v>4266</v>
      </c>
      <c r="H1121" t="s">
        <v>6602</v>
      </c>
    </row>
    <row r="1122" spans="1:8" x14ac:dyDescent="0.3">
      <c r="A1122">
        <v>245</v>
      </c>
      <c r="B1122" t="s">
        <v>1287</v>
      </c>
      <c r="C1122" t="s">
        <v>186</v>
      </c>
      <c r="D1122" s="107">
        <v>45657</v>
      </c>
      <c r="E1122" t="s">
        <v>2943</v>
      </c>
      <c r="F1122" t="s">
        <v>6603</v>
      </c>
      <c r="G1122" t="s">
        <v>4602</v>
      </c>
    </row>
    <row r="1123" spans="1:8" x14ac:dyDescent="0.3">
      <c r="A1123">
        <v>246</v>
      </c>
      <c r="B1123" t="s">
        <v>189</v>
      </c>
      <c r="C1123" t="s">
        <v>188</v>
      </c>
      <c r="D1123" s="107">
        <v>45657</v>
      </c>
      <c r="E1123" t="s">
        <v>2945</v>
      </c>
      <c r="F1123" t="s">
        <v>6604</v>
      </c>
      <c r="G1123" t="s">
        <v>5872</v>
      </c>
      <c r="H1123" t="s">
        <v>6605</v>
      </c>
    </row>
    <row r="1124" spans="1:8" x14ac:dyDescent="0.3">
      <c r="A1124">
        <v>252</v>
      </c>
      <c r="B1124" t="s">
        <v>1295</v>
      </c>
      <c r="C1124" t="s">
        <v>186</v>
      </c>
      <c r="D1124" s="107">
        <v>45657</v>
      </c>
      <c r="E1124" t="s">
        <v>2949</v>
      </c>
      <c r="F1124" t="s">
        <v>6606</v>
      </c>
      <c r="G1124" t="s">
        <v>4602</v>
      </c>
      <c r="H1124" t="s">
        <v>6607</v>
      </c>
    </row>
    <row r="1125" spans="1:8" x14ac:dyDescent="0.3">
      <c r="A1125">
        <v>256</v>
      </c>
      <c r="B1125" t="s">
        <v>201</v>
      </c>
      <c r="C1125" t="s">
        <v>127</v>
      </c>
      <c r="D1125" s="107">
        <v>45657</v>
      </c>
      <c r="E1125" t="s">
        <v>2955</v>
      </c>
      <c r="F1125" t="s">
        <v>6608</v>
      </c>
      <c r="G1125" t="s">
        <v>4609</v>
      </c>
      <c r="H1125" t="s">
        <v>6609</v>
      </c>
    </row>
    <row r="1126" spans="1:8" x14ac:dyDescent="0.3">
      <c r="A1126">
        <v>260</v>
      </c>
      <c r="B1126" t="s">
        <v>204</v>
      </c>
      <c r="C1126" t="s">
        <v>205</v>
      </c>
      <c r="D1126" s="107">
        <v>45657</v>
      </c>
      <c r="E1126" t="s">
        <v>2958</v>
      </c>
      <c r="F1126" t="s">
        <v>6610</v>
      </c>
      <c r="G1126" t="s">
        <v>4613</v>
      </c>
      <c r="H1126" t="s">
        <v>6611</v>
      </c>
    </row>
    <row r="1127" spans="1:8" x14ac:dyDescent="0.3">
      <c r="A1127">
        <v>261</v>
      </c>
      <c r="B1127" t="s">
        <v>206</v>
      </c>
      <c r="C1127" t="s">
        <v>53</v>
      </c>
      <c r="D1127" s="107">
        <v>45657</v>
      </c>
      <c r="E1127" t="s">
        <v>2960</v>
      </c>
      <c r="F1127" t="s">
        <v>6612</v>
      </c>
      <c r="G1127" t="s">
        <v>4619</v>
      </c>
    </row>
    <row r="1128" spans="1:8" x14ac:dyDescent="0.3">
      <c r="A1128">
        <v>262</v>
      </c>
      <c r="B1128" t="s">
        <v>208</v>
      </c>
      <c r="C1128" t="s">
        <v>46</v>
      </c>
      <c r="D1128" s="107">
        <v>45657</v>
      </c>
      <c r="E1128" t="s">
        <v>2962</v>
      </c>
      <c r="F1128" t="s">
        <v>6613</v>
      </c>
      <c r="G1128" t="s">
        <v>4405</v>
      </c>
      <c r="H1128" t="s">
        <v>6614</v>
      </c>
    </row>
    <row r="1129" spans="1:8" x14ac:dyDescent="0.3">
      <c r="A1129">
        <v>268</v>
      </c>
      <c r="B1129" t="s">
        <v>1325</v>
      </c>
      <c r="C1129" t="s">
        <v>216</v>
      </c>
      <c r="D1129" s="107">
        <v>45657</v>
      </c>
      <c r="E1129" t="s">
        <v>2970</v>
      </c>
      <c r="F1129" t="s">
        <v>6615</v>
      </c>
      <c r="G1129" t="s">
        <v>4622</v>
      </c>
      <c r="H1129" t="s">
        <v>6616</v>
      </c>
    </row>
    <row r="1130" spans="1:8" x14ac:dyDescent="0.3">
      <c r="A1130">
        <v>269</v>
      </c>
      <c r="B1130" t="s">
        <v>1328</v>
      </c>
      <c r="C1130" t="s">
        <v>216</v>
      </c>
      <c r="D1130" s="107">
        <v>45657</v>
      </c>
      <c r="E1130" t="s">
        <v>2972</v>
      </c>
      <c r="F1130" t="s">
        <v>6617</v>
      </c>
      <c r="G1130" t="s">
        <v>4622</v>
      </c>
      <c r="H1130" t="s">
        <v>6618</v>
      </c>
    </row>
    <row r="1131" spans="1:8" x14ac:dyDescent="0.3">
      <c r="A1131">
        <v>270</v>
      </c>
      <c r="B1131" t="s">
        <v>1331</v>
      </c>
      <c r="C1131" t="s">
        <v>216</v>
      </c>
      <c r="D1131" s="107">
        <v>45657</v>
      </c>
      <c r="E1131" t="s">
        <v>2974</v>
      </c>
      <c r="F1131" t="s">
        <v>6619</v>
      </c>
      <c r="G1131" t="s">
        <v>4622</v>
      </c>
      <c r="H1131" t="s">
        <v>6620</v>
      </c>
    </row>
    <row r="1132" spans="1:8" x14ac:dyDescent="0.3">
      <c r="A1132">
        <v>271</v>
      </c>
      <c r="B1132" t="s">
        <v>1334</v>
      </c>
      <c r="C1132" t="s">
        <v>216</v>
      </c>
      <c r="D1132" s="107">
        <v>45657</v>
      </c>
      <c r="E1132" t="s">
        <v>1335</v>
      </c>
      <c r="F1132" t="s">
        <v>6621</v>
      </c>
      <c r="G1132" t="s">
        <v>4622</v>
      </c>
    </row>
    <row r="1133" spans="1:8" x14ac:dyDescent="0.3">
      <c r="A1133">
        <v>273</v>
      </c>
      <c r="B1133" t="s">
        <v>221</v>
      </c>
      <c r="C1133" t="s">
        <v>222</v>
      </c>
      <c r="D1133" s="107">
        <v>45657</v>
      </c>
      <c r="E1133" t="s">
        <v>2979</v>
      </c>
      <c r="F1133" t="s">
        <v>6622</v>
      </c>
      <c r="G1133" t="s">
        <v>6623</v>
      </c>
      <c r="H1133" t="s">
        <v>6624</v>
      </c>
    </row>
    <row r="1134" spans="1:8" x14ac:dyDescent="0.3">
      <c r="A1134">
        <v>274</v>
      </c>
      <c r="B1134" t="s">
        <v>223</v>
      </c>
      <c r="C1134" t="s">
        <v>205</v>
      </c>
      <c r="D1134" s="107">
        <v>45657</v>
      </c>
      <c r="E1134" t="s">
        <v>6625</v>
      </c>
      <c r="F1134" t="s">
        <v>6626</v>
      </c>
      <c r="G1134" t="s">
        <v>4613</v>
      </c>
    </row>
    <row r="1135" spans="1:8" x14ac:dyDescent="0.3">
      <c r="A1135">
        <v>275</v>
      </c>
      <c r="B1135" t="s">
        <v>224</v>
      </c>
      <c r="C1135" t="s">
        <v>225</v>
      </c>
      <c r="D1135" s="107">
        <v>45657</v>
      </c>
      <c r="E1135" t="s">
        <v>2982</v>
      </c>
      <c r="F1135" t="s">
        <v>6627</v>
      </c>
      <c r="G1135" t="s">
        <v>4118</v>
      </c>
      <c r="H1135" t="s">
        <v>6628</v>
      </c>
    </row>
    <row r="1136" spans="1:8" x14ac:dyDescent="0.3">
      <c r="A1136">
        <v>276</v>
      </c>
      <c r="B1136" t="s">
        <v>226</v>
      </c>
      <c r="C1136" t="s">
        <v>227</v>
      </c>
      <c r="D1136" s="107">
        <v>45657</v>
      </c>
      <c r="E1136" t="s">
        <v>2984</v>
      </c>
      <c r="F1136" t="s">
        <v>6629</v>
      </c>
      <c r="G1136" t="s">
        <v>4635</v>
      </c>
      <c r="H1136" t="s">
        <v>6630</v>
      </c>
    </row>
    <row r="1137" spans="1:8" x14ac:dyDescent="0.3">
      <c r="A1137">
        <v>277</v>
      </c>
      <c r="B1137" t="s">
        <v>1369</v>
      </c>
      <c r="C1137" t="s">
        <v>227</v>
      </c>
      <c r="D1137" s="107">
        <v>45657</v>
      </c>
      <c r="E1137" t="s">
        <v>2986</v>
      </c>
      <c r="F1137" t="s">
        <v>6631</v>
      </c>
      <c r="G1137" t="s">
        <v>4635</v>
      </c>
      <c r="H1137" t="s">
        <v>6632</v>
      </c>
    </row>
    <row r="1138" spans="1:8" x14ac:dyDescent="0.3">
      <c r="A1138">
        <v>278</v>
      </c>
      <c r="B1138" t="s">
        <v>1371</v>
      </c>
      <c r="C1138" t="s">
        <v>227</v>
      </c>
      <c r="D1138" s="107">
        <v>45657</v>
      </c>
      <c r="E1138" t="s">
        <v>2988</v>
      </c>
      <c r="F1138" t="s">
        <v>6633</v>
      </c>
      <c r="G1138" t="s">
        <v>4619</v>
      </c>
    </row>
    <row r="1139" spans="1:8" x14ac:dyDescent="0.3">
      <c r="A1139">
        <v>282</v>
      </c>
      <c r="B1139" t="s">
        <v>233</v>
      </c>
      <c r="C1139" t="s">
        <v>227</v>
      </c>
      <c r="D1139" s="107">
        <v>45657</v>
      </c>
      <c r="E1139" t="s">
        <v>2990</v>
      </c>
      <c r="F1139" t="s">
        <v>6634</v>
      </c>
      <c r="G1139" t="s">
        <v>4635</v>
      </c>
      <c r="H1139" t="s">
        <v>6635</v>
      </c>
    </row>
    <row r="1140" spans="1:8" x14ac:dyDescent="0.3">
      <c r="A1140">
        <v>283</v>
      </c>
      <c r="B1140" t="s">
        <v>234</v>
      </c>
      <c r="C1140" t="s">
        <v>227</v>
      </c>
      <c r="D1140" s="107">
        <v>45657</v>
      </c>
      <c r="E1140" t="s">
        <v>2992</v>
      </c>
      <c r="F1140" t="s">
        <v>6636</v>
      </c>
      <c r="G1140" t="s">
        <v>4635</v>
      </c>
      <c r="H1140" t="s">
        <v>6637</v>
      </c>
    </row>
    <row r="1141" spans="1:8" x14ac:dyDescent="0.3">
      <c r="A1141">
        <v>285</v>
      </c>
      <c r="B1141" t="s">
        <v>236</v>
      </c>
      <c r="C1141" t="s">
        <v>227</v>
      </c>
      <c r="D1141" s="107">
        <v>45657</v>
      </c>
      <c r="E1141" t="s">
        <v>2994</v>
      </c>
      <c r="F1141" t="s">
        <v>6638</v>
      </c>
      <c r="G1141" t="s">
        <v>4635</v>
      </c>
      <c r="H1141" t="s">
        <v>6639</v>
      </c>
    </row>
    <row r="1142" spans="1:8" x14ac:dyDescent="0.3">
      <c r="A1142">
        <v>286</v>
      </c>
      <c r="B1142" t="s">
        <v>1385</v>
      </c>
      <c r="C1142" t="s">
        <v>227</v>
      </c>
      <c r="D1142" s="107">
        <v>45657</v>
      </c>
      <c r="E1142" t="s">
        <v>2996</v>
      </c>
      <c r="F1142" t="s">
        <v>6640</v>
      </c>
      <c r="G1142" t="s">
        <v>4635</v>
      </c>
      <c r="H1142" t="s">
        <v>6641</v>
      </c>
    </row>
    <row r="1143" spans="1:8" x14ac:dyDescent="0.3">
      <c r="A1143">
        <v>292</v>
      </c>
      <c r="B1143" t="s">
        <v>243</v>
      </c>
      <c r="C1143" t="s">
        <v>242</v>
      </c>
      <c r="D1143" s="107">
        <v>45657</v>
      </c>
      <c r="E1143" t="s">
        <v>2999</v>
      </c>
      <c r="F1143" t="s">
        <v>6642</v>
      </c>
      <c r="G1143" t="s">
        <v>4654</v>
      </c>
      <c r="H1143" t="s">
        <v>6643</v>
      </c>
    </row>
    <row r="1144" spans="1:8" x14ac:dyDescent="0.3">
      <c r="A1144">
        <v>294</v>
      </c>
      <c r="B1144" t="s">
        <v>246</v>
      </c>
      <c r="C1144" t="s">
        <v>242</v>
      </c>
      <c r="D1144" s="107">
        <v>45657</v>
      </c>
      <c r="E1144" t="s">
        <v>3001</v>
      </c>
      <c r="F1144" t="s">
        <v>6644</v>
      </c>
      <c r="G1144" t="s">
        <v>4654</v>
      </c>
      <c r="H1144" t="s">
        <v>6645</v>
      </c>
    </row>
    <row r="1145" spans="1:8" x14ac:dyDescent="0.3">
      <c r="A1145">
        <v>302</v>
      </c>
      <c r="B1145" t="s">
        <v>1426</v>
      </c>
      <c r="C1145" t="s">
        <v>216</v>
      </c>
      <c r="D1145" s="107">
        <v>45657</v>
      </c>
      <c r="E1145" t="s">
        <v>3007</v>
      </c>
      <c r="F1145" t="s">
        <v>6646</v>
      </c>
      <c r="G1145" t="s">
        <v>4622</v>
      </c>
      <c r="H1145" t="s">
        <v>6647</v>
      </c>
    </row>
    <row r="1146" spans="1:8" x14ac:dyDescent="0.3">
      <c r="A1146">
        <v>303</v>
      </c>
      <c r="B1146" t="s">
        <v>256</v>
      </c>
      <c r="C1146" t="s">
        <v>257</v>
      </c>
      <c r="D1146" s="107">
        <v>45657</v>
      </c>
      <c r="E1146" t="s">
        <v>3009</v>
      </c>
      <c r="F1146" t="s">
        <v>6648</v>
      </c>
      <c r="G1146" t="s">
        <v>4662</v>
      </c>
    </row>
    <row r="1147" spans="1:8" x14ac:dyDescent="0.3">
      <c r="A1147">
        <v>304</v>
      </c>
      <c r="B1147" t="s">
        <v>258</v>
      </c>
      <c r="C1147" t="s">
        <v>257</v>
      </c>
      <c r="D1147" s="107">
        <v>45657</v>
      </c>
      <c r="E1147" t="s">
        <v>3011</v>
      </c>
      <c r="F1147" t="s">
        <v>6649</v>
      </c>
      <c r="G1147" t="s">
        <v>4662</v>
      </c>
      <c r="H1147" t="s">
        <v>6650</v>
      </c>
    </row>
    <row r="1148" spans="1:8" x14ac:dyDescent="0.3">
      <c r="A1148">
        <v>323</v>
      </c>
      <c r="B1148" t="s">
        <v>281</v>
      </c>
      <c r="C1148" t="s">
        <v>44</v>
      </c>
      <c r="D1148" s="107">
        <v>45657</v>
      </c>
      <c r="E1148" t="s">
        <v>3017</v>
      </c>
      <c r="F1148" t="s">
        <v>6651</v>
      </c>
      <c r="G1148" t="s">
        <v>6623</v>
      </c>
      <c r="H1148" t="s">
        <v>6652</v>
      </c>
    </row>
    <row r="1149" spans="1:8" x14ac:dyDescent="0.3">
      <c r="A1149">
        <v>324</v>
      </c>
      <c r="B1149" t="s">
        <v>282</v>
      </c>
      <c r="C1149" t="s">
        <v>44</v>
      </c>
      <c r="D1149" s="107">
        <v>45657</v>
      </c>
      <c r="E1149" t="s">
        <v>3019</v>
      </c>
      <c r="F1149" t="s">
        <v>6653</v>
      </c>
      <c r="G1149" t="s">
        <v>6623</v>
      </c>
      <c r="H1149" t="s">
        <v>6654</v>
      </c>
    </row>
    <row r="1150" spans="1:8" x14ac:dyDescent="0.3">
      <c r="A1150">
        <v>325</v>
      </c>
      <c r="B1150" t="s">
        <v>1464</v>
      </c>
      <c r="C1150" t="s">
        <v>44</v>
      </c>
      <c r="D1150" s="107">
        <v>45657</v>
      </c>
      <c r="E1150" t="s">
        <v>3021</v>
      </c>
      <c r="F1150" t="s">
        <v>6655</v>
      </c>
      <c r="G1150" t="s">
        <v>6623</v>
      </c>
    </row>
    <row r="1151" spans="1:8" x14ac:dyDescent="0.3">
      <c r="A1151">
        <v>327</v>
      </c>
      <c r="B1151" t="s">
        <v>1469</v>
      </c>
      <c r="C1151" t="s">
        <v>222</v>
      </c>
      <c r="D1151" s="107">
        <v>45657</v>
      </c>
      <c r="E1151" t="s">
        <v>3024</v>
      </c>
      <c r="F1151" t="s">
        <v>6656</v>
      </c>
      <c r="G1151" t="s">
        <v>6623</v>
      </c>
      <c r="H1151" t="s">
        <v>5947</v>
      </c>
    </row>
    <row r="1152" spans="1:8" x14ac:dyDescent="0.3">
      <c r="A1152">
        <v>332</v>
      </c>
      <c r="B1152" t="s">
        <v>290</v>
      </c>
      <c r="C1152" t="s">
        <v>28</v>
      </c>
      <c r="D1152" s="107">
        <v>45657</v>
      </c>
      <c r="E1152" t="s">
        <v>3026</v>
      </c>
      <c r="F1152" t="s">
        <v>6657</v>
      </c>
      <c r="G1152" t="s">
        <v>3975</v>
      </c>
      <c r="H1152" t="s">
        <v>6658</v>
      </c>
    </row>
    <row r="1153" spans="1:8" x14ac:dyDescent="0.3">
      <c r="A1153">
        <v>337</v>
      </c>
      <c r="B1153" t="s">
        <v>1475</v>
      </c>
      <c r="C1153" t="s">
        <v>222</v>
      </c>
      <c r="D1153" s="107">
        <v>45657</v>
      </c>
      <c r="E1153" t="s">
        <v>1477</v>
      </c>
      <c r="F1153" t="s">
        <v>6659</v>
      </c>
      <c r="G1153" t="s">
        <v>6623</v>
      </c>
      <c r="H1153" t="s">
        <v>6660</v>
      </c>
    </row>
    <row r="1154" spans="1:8" x14ac:dyDescent="0.3">
      <c r="A1154">
        <v>338</v>
      </c>
      <c r="B1154" t="s">
        <v>1480</v>
      </c>
      <c r="C1154" t="s">
        <v>222</v>
      </c>
      <c r="D1154" s="107">
        <v>45657</v>
      </c>
      <c r="E1154" t="s">
        <v>1482</v>
      </c>
      <c r="F1154" t="s">
        <v>6661</v>
      </c>
      <c r="G1154" t="s">
        <v>6623</v>
      </c>
      <c r="H1154" t="s">
        <v>6662</v>
      </c>
    </row>
    <row r="1155" spans="1:8" x14ac:dyDescent="0.3">
      <c r="A1155">
        <v>341</v>
      </c>
      <c r="B1155" t="s">
        <v>1485</v>
      </c>
      <c r="C1155" t="s">
        <v>58</v>
      </c>
      <c r="D1155" s="107">
        <v>45657</v>
      </c>
      <c r="E1155" t="s">
        <v>3034</v>
      </c>
      <c r="F1155" t="s">
        <v>6663</v>
      </c>
      <c r="G1155" t="s">
        <v>4017</v>
      </c>
      <c r="H1155" t="s">
        <v>6664</v>
      </c>
    </row>
    <row r="1156" spans="1:8" x14ac:dyDescent="0.3">
      <c r="A1156">
        <v>344</v>
      </c>
      <c r="B1156" t="s">
        <v>302</v>
      </c>
      <c r="C1156" t="s">
        <v>28</v>
      </c>
      <c r="D1156" s="107">
        <v>45657</v>
      </c>
      <c r="E1156" t="s">
        <v>3036</v>
      </c>
      <c r="F1156" t="s">
        <v>6665</v>
      </c>
      <c r="G1156" t="s">
        <v>4205</v>
      </c>
      <c r="H1156" t="s">
        <v>6666</v>
      </c>
    </row>
    <row r="1157" spans="1:8" x14ac:dyDescent="0.3">
      <c r="A1157">
        <v>356</v>
      </c>
      <c r="B1157" t="s">
        <v>315</v>
      </c>
      <c r="C1157" t="s">
        <v>314</v>
      </c>
      <c r="D1157" s="107">
        <v>45657</v>
      </c>
      <c r="E1157" t="s">
        <v>3050</v>
      </c>
      <c r="F1157" t="s">
        <v>6667</v>
      </c>
      <c r="G1157" t="s">
        <v>4574</v>
      </c>
      <c r="H1157" t="s">
        <v>6668</v>
      </c>
    </row>
    <row r="1158" spans="1:8" x14ac:dyDescent="0.3">
      <c r="A1158">
        <v>357</v>
      </c>
      <c r="B1158" t="s">
        <v>3051</v>
      </c>
      <c r="C1158" t="s">
        <v>314</v>
      </c>
      <c r="D1158" s="107">
        <v>45657</v>
      </c>
      <c r="E1158" t="s">
        <v>3053</v>
      </c>
      <c r="F1158" t="s">
        <v>6669</v>
      </c>
      <c r="G1158" t="s">
        <v>4574</v>
      </c>
      <c r="H1158" t="s">
        <v>6670</v>
      </c>
    </row>
    <row r="1159" spans="1:8" x14ac:dyDescent="0.3">
      <c r="A1159">
        <v>358</v>
      </c>
      <c r="B1159" t="s">
        <v>1498</v>
      </c>
      <c r="C1159" t="s">
        <v>318</v>
      </c>
      <c r="D1159" s="107">
        <v>45657</v>
      </c>
      <c r="E1159" t="s">
        <v>3056</v>
      </c>
      <c r="F1159" t="s">
        <v>6671</v>
      </c>
      <c r="G1159" t="s">
        <v>5971</v>
      </c>
      <c r="H1159" t="s">
        <v>6672</v>
      </c>
    </row>
    <row r="1160" spans="1:8" x14ac:dyDescent="0.3">
      <c r="A1160">
        <v>359</v>
      </c>
      <c r="B1160" t="s">
        <v>1501</v>
      </c>
      <c r="C1160" t="s">
        <v>225</v>
      </c>
      <c r="D1160" s="107">
        <v>45657</v>
      </c>
      <c r="E1160" t="s">
        <v>3057</v>
      </c>
      <c r="F1160" t="s">
        <v>6673</v>
      </c>
      <c r="G1160" t="s">
        <v>4118</v>
      </c>
      <c r="H1160" t="s">
        <v>6674</v>
      </c>
    </row>
    <row r="1161" spans="1:8" x14ac:dyDescent="0.3">
      <c r="A1161">
        <v>362</v>
      </c>
      <c r="B1161" t="s">
        <v>322</v>
      </c>
      <c r="C1161" t="s">
        <v>323</v>
      </c>
      <c r="D1161" s="107">
        <v>45657</v>
      </c>
      <c r="E1161" t="s">
        <v>3060</v>
      </c>
      <c r="F1161" t="s">
        <v>6675</v>
      </c>
      <c r="G1161" t="s">
        <v>5977</v>
      </c>
      <c r="H1161" t="s">
        <v>6676</v>
      </c>
    </row>
    <row r="1162" spans="1:8" x14ac:dyDescent="0.3">
      <c r="A1162">
        <v>363</v>
      </c>
      <c r="B1162" t="s">
        <v>324</v>
      </c>
      <c r="C1162" t="s">
        <v>323</v>
      </c>
      <c r="D1162" s="107">
        <v>45657</v>
      </c>
      <c r="E1162" t="s">
        <v>3062</v>
      </c>
      <c r="F1162" t="s">
        <v>6677</v>
      </c>
      <c r="G1162" t="s">
        <v>5981</v>
      </c>
      <c r="H1162" t="s">
        <v>6678</v>
      </c>
    </row>
    <row r="1163" spans="1:8" x14ac:dyDescent="0.3">
      <c r="A1163">
        <v>364</v>
      </c>
      <c r="B1163" t="s">
        <v>325</v>
      </c>
      <c r="C1163" t="s">
        <v>37</v>
      </c>
      <c r="D1163" s="107">
        <v>45657</v>
      </c>
      <c r="E1163" t="s">
        <v>3064</v>
      </c>
      <c r="F1163" t="s">
        <v>6679</v>
      </c>
      <c r="G1163" t="s">
        <v>4704</v>
      </c>
      <c r="H1163" t="s">
        <v>6680</v>
      </c>
    </row>
    <row r="1164" spans="1:8" x14ac:dyDescent="0.3">
      <c r="A1164">
        <v>369</v>
      </c>
      <c r="B1164" t="s">
        <v>332</v>
      </c>
      <c r="C1164" t="s">
        <v>37</v>
      </c>
      <c r="D1164" s="107">
        <v>45657</v>
      </c>
      <c r="E1164" t="s">
        <v>3072</v>
      </c>
      <c r="F1164" t="s">
        <v>6681</v>
      </c>
      <c r="G1164" t="s">
        <v>4704</v>
      </c>
      <c r="H1164" t="s">
        <v>6682</v>
      </c>
    </row>
    <row r="1165" spans="1:8" x14ac:dyDescent="0.3">
      <c r="A1165">
        <v>371</v>
      </c>
      <c r="B1165" t="s">
        <v>334</v>
      </c>
      <c r="C1165" t="s">
        <v>37</v>
      </c>
      <c r="D1165" s="107">
        <v>45657</v>
      </c>
      <c r="E1165" t="s">
        <v>3074</v>
      </c>
      <c r="F1165" t="s">
        <v>6683</v>
      </c>
      <c r="G1165" t="s">
        <v>4704</v>
      </c>
      <c r="H1165" t="s">
        <v>6684</v>
      </c>
    </row>
    <row r="1166" spans="1:8" x14ac:dyDescent="0.3">
      <c r="A1166">
        <v>375</v>
      </c>
      <c r="B1166" t="s">
        <v>338</v>
      </c>
      <c r="C1166" t="s">
        <v>323</v>
      </c>
      <c r="D1166" s="107">
        <v>45657</v>
      </c>
      <c r="E1166" t="s">
        <v>3080</v>
      </c>
      <c r="F1166" t="s">
        <v>6685</v>
      </c>
      <c r="G1166" t="s">
        <v>5283</v>
      </c>
      <c r="H1166" t="s">
        <v>6686</v>
      </c>
    </row>
    <row r="1167" spans="1:8" x14ac:dyDescent="0.3">
      <c r="A1167">
        <v>376</v>
      </c>
      <c r="B1167" t="s">
        <v>340</v>
      </c>
      <c r="C1167" t="s">
        <v>94</v>
      </c>
      <c r="D1167" s="107">
        <v>45657</v>
      </c>
      <c r="E1167" t="s">
        <v>3082</v>
      </c>
      <c r="F1167" t="s">
        <v>6687</v>
      </c>
      <c r="G1167" t="s">
        <v>4574</v>
      </c>
      <c r="H1167" t="s">
        <v>6688</v>
      </c>
    </row>
    <row r="1168" spans="1:8" x14ac:dyDescent="0.3">
      <c r="A1168">
        <v>379</v>
      </c>
      <c r="B1168" t="s">
        <v>343</v>
      </c>
      <c r="C1168" t="s">
        <v>344</v>
      </c>
      <c r="D1168" s="107">
        <v>45657</v>
      </c>
      <c r="E1168" t="s">
        <v>3086</v>
      </c>
      <c r="F1168" t="s">
        <v>6689</v>
      </c>
      <c r="G1168" t="s">
        <v>4714</v>
      </c>
      <c r="H1168" t="s">
        <v>6690</v>
      </c>
    </row>
    <row r="1169" spans="1:8" x14ac:dyDescent="0.3">
      <c r="A1169">
        <v>381</v>
      </c>
      <c r="B1169" t="s">
        <v>346</v>
      </c>
      <c r="C1169" t="s">
        <v>344</v>
      </c>
      <c r="D1169" s="107">
        <v>45657</v>
      </c>
      <c r="E1169" t="s">
        <v>3088</v>
      </c>
      <c r="F1169" t="s">
        <v>6691</v>
      </c>
      <c r="G1169" t="s">
        <v>4714</v>
      </c>
      <c r="H1169" t="s">
        <v>6692</v>
      </c>
    </row>
    <row r="1170" spans="1:8" x14ac:dyDescent="0.3">
      <c r="A1170">
        <v>382</v>
      </c>
      <c r="B1170" t="s">
        <v>347</v>
      </c>
      <c r="C1170" t="s">
        <v>344</v>
      </c>
      <c r="D1170" s="107">
        <v>45657</v>
      </c>
      <c r="E1170" t="s">
        <v>3090</v>
      </c>
      <c r="F1170" t="s">
        <v>6693</v>
      </c>
      <c r="G1170" t="s">
        <v>4714</v>
      </c>
      <c r="H1170" t="s">
        <v>6694</v>
      </c>
    </row>
    <row r="1171" spans="1:8" x14ac:dyDescent="0.3">
      <c r="A1171">
        <v>383</v>
      </c>
      <c r="B1171" t="s">
        <v>348</v>
      </c>
      <c r="C1171" t="s">
        <v>344</v>
      </c>
      <c r="D1171" s="107">
        <v>45657</v>
      </c>
      <c r="E1171" t="s">
        <v>3092</v>
      </c>
      <c r="F1171" t="s">
        <v>6695</v>
      </c>
      <c r="G1171" t="s">
        <v>4714</v>
      </c>
      <c r="H1171" t="s">
        <v>6696</v>
      </c>
    </row>
    <row r="1172" spans="1:8" x14ac:dyDescent="0.3">
      <c r="A1172">
        <v>384</v>
      </c>
      <c r="B1172" t="s">
        <v>349</v>
      </c>
      <c r="C1172" t="s">
        <v>344</v>
      </c>
      <c r="D1172" s="107">
        <v>45657</v>
      </c>
      <c r="E1172" t="s">
        <v>3094</v>
      </c>
      <c r="F1172" t="s">
        <v>6697</v>
      </c>
      <c r="G1172" t="s">
        <v>4714</v>
      </c>
      <c r="H1172" t="s">
        <v>6698</v>
      </c>
    </row>
    <row r="1173" spans="1:8" x14ac:dyDescent="0.3">
      <c r="A1173">
        <v>385</v>
      </c>
      <c r="B1173" t="s">
        <v>350</v>
      </c>
      <c r="C1173" t="s">
        <v>351</v>
      </c>
      <c r="D1173" s="107">
        <v>45657</v>
      </c>
      <c r="E1173" t="s">
        <v>3096</v>
      </c>
      <c r="F1173" t="s">
        <v>6699</v>
      </c>
      <c r="G1173" t="s">
        <v>4714</v>
      </c>
      <c r="H1173" t="s">
        <v>6700</v>
      </c>
    </row>
    <row r="1174" spans="1:8" x14ac:dyDescent="0.3">
      <c r="A1174">
        <v>386</v>
      </c>
      <c r="B1174" t="s">
        <v>352</v>
      </c>
      <c r="C1174" t="s">
        <v>351</v>
      </c>
      <c r="D1174" s="107">
        <v>45657</v>
      </c>
      <c r="E1174" t="s">
        <v>3098</v>
      </c>
      <c r="F1174" t="s">
        <v>6701</v>
      </c>
      <c r="G1174" t="s">
        <v>4714</v>
      </c>
      <c r="H1174" t="s">
        <v>6702</v>
      </c>
    </row>
    <row r="1175" spans="1:8" x14ac:dyDescent="0.3">
      <c r="A1175">
        <v>389</v>
      </c>
      <c r="B1175" t="s">
        <v>355</v>
      </c>
      <c r="C1175" t="s">
        <v>447</v>
      </c>
      <c r="D1175" s="107">
        <v>45657</v>
      </c>
      <c r="E1175" t="s">
        <v>3100</v>
      </c>
      <c r="F1175" t="s">
        <v>6703</v>
      </c>
      <c r="G1175" t="s">
        <v>4602</v>
      </c>
      <c r="H1175" t="s">
        <v>6017</v>
      </c>
    </row>
    <row r="1176" spans="1:8" x14ac:dyDescent="0.3">
      <c r="A1176">
        <v>397</v>
      </c>
      <c r="B1176" t="s">
        <v>1621</v>
      </c>
      <c r="C1176" t="s">
        <v>366</v>
      </c>
      <c r="D1176" s="107">
        <v>45657</v>
      </c>
      <c r="E1176" t="s">
        <v>3112</v>
      </c>
      <c r="F1176" t="s">
        <v>6704</v>
      </c>
      <c r="G1176" t="s">
        <v>4728</v>
      </c>
      <c r="H1176" t="s">
        <v>6705</v>
      </c>
    </row>
    <row r="1177" spans="1:8" x14ac:dyDescent="0.3">
      <c r="A1177">
        <v>398</v>
      </c>
      <c r="B1177" t="s">
        <v>368</v>
      </c>
      <c r="C1177" t="s">
        <v>369</v>
      </c>
      <c r="D1177" s="107">
        <v>45657</v>
      </c>
      <c r="E1177" t="s">
        <v>3114</v>
      </c>
      <c r="F1177" t="s">
        <v>6706</v>
      </c>
      <c r="G1177" t="s">
        <v>4732</v>
      </c>
      <c r="H1177" t="s">
        <v>6707</v>
      </c>
    </row>
    <row r="1178" spans="1:8" x14ac:dyDescent="0.3">
      <c r="A1178">
        <v>400</v>
      </c>
      <c r="B1178" t="s">
        <v>372</v>
      </c>
      <c r="C1178" t="s">
        <v>369</v>
      </c>
      <c r="D1178" s="107">
        <v>45657</v>
      </c>
      <c r="E1178" t="s">
        <v>3118</v>
      </c>
      <c r="F1178" t="s">
        <v>6708</v>
      </c>
      <c r="G1178" t="s">
        <v>4732</v>
      </c>
      <c r="H1178" t="s">
        <v>6709</v>
      </c>
    </row>
    <row r="1179" spans="1:8" x14ac:dyDescent="0.3">
      <c r="A1179">
        <v>401</v>
      </c>
      <c r="B1179" t="s">
        <v>373</v>
      </c>
      <c r="C1179" t="s">
        <v>374</v>
      </c>
      <c r="D1179" s="107">
        <v>45657</v>
      </c>
      <c r="E1179" t="s">
        <v>3120</v>
      </c>
      <c r="F1179" t="s">
        <v>6710</v>
      </c>
      <c r="G1179" t="s">
        <v>4742</v>
      </c>
      <c r="H1179" t="s">
        <v>6711</v>
      </c>
    </row>
    <row r="1180" spans="1:8" x14ac:dyDescent="0.3">
      <c r="A1180">
        <v>403</v>
      </c>
      <c r="B1180" t="s">
        <v>1628</v>
      </c>
      <c r="C1180" t="s">
        <v>374</v>
      </c>
      <c r="D1180" s="107">
        <v>45657</v>
      </c>
      <c r="E1180" t="s">
        <v>3123</v>
      </c>
      <c r="F1180" t="s">
        <v>6712</v>
      </c>
      <c r="G1180" t="s">
        <v>4742</v>
      </c>
      <c r="H1180" t="s">
        <v>6713</v>
      </c>
    </row>
    <row r="1181" spans="1:8" x14ac:dyDescent="0.3">
      <c r="A1181">
        <v>408</v>
      </c>
      <c r="B1181" t="s">
        <v>382</v>
      </c>
      <c r="C1181" t="s">
        <v>44</v>
      </c>
      <c r="D1181" s="107">
        <v>45657</v>
      </c>
      <c r="E1181" t="s">
        <v>3125</v>
      </c>
      <c r="F1181" t="s">
        <v>6714</v>
      </c>
      <c r="G1181" t="s">
        <v>6623</v>
      </c>
      <c r="H1181" t="s">
        <v>6715</v>
      </c>
    </row>
    <row r="1182" spans="1:8" x14ac:dyDescent="0.3">
      <c r="A1182">
        <v>422</v>
      </c>
      <c r="B1182" t="s">
        <v>398</v>
      </c>
      <c r="C1182" t="s">
        <v>87</v>
      </c>
      <c r="D1182" s="107">
        <v>45657</v>
      </c>
      <c r="E1182" t="s">
        <v>3143</v>
      </c>
      <c r="F1182" t="s">
        <v>6716</v>
      </c>
      <c r="G1182" t="s">
        <v>6717</v>
      </c>
      <c r="H1182" t="s">
        <v>6718</v>
      </c>
    </row>
    <row r="1183" spans="1:8" x14ac:dyDescent="0.3">
      <c r="A1183">
        <v>426</v>
      </c>
      <c r="B1183" t="s">
        <v>402</v>
      </c>
      <c r="C1183" t="s">
        <v>403</v>
      </c>
      <c r="D1183" s="107">
        <v>45657</v>
      </c>
      <c r="E1183" t="s">
        <v>3149</v>
      </c>
      <c r="F1183" t="s">
        <v>6719</v>
      </c>
      <c r="G1183" t="s">
        <v>4755</v>
      </c>
      <c r="H1183" t="s">
        <v>6720</v>
      </c>
    </row>
    <row r="1184" spans="1:8" x14ac:dyDescent="0.3">
      <c r="A1184">
        <v>427</v>
      </c>
      <c r="B1184" t="s">
        <v>404</v>
      </c>
      <c r="C1184" t="s">
        <v>98</v>
      </c>
      <c r="D1184" s="107">
        <v>45657</v>
      </c>
      <c r="E1184" t="s">
        <v>3151</v>
      </c>
      <c r="F1184" t="s">
        <v>6721</v>
      </c>
      <c r="G1184" t="s">
        <v>4259</v>
      </c>
      <c r="H1184" t="s">
        <v>6722</v>
      </c>
    </row>
    <row r="1185" spans="1:8" x14ac:dyDescent="0.3">
      <c r="A1185">
        <v>428</v>
      </c>
      <c r="B1185" t="s">
        <v>405</v>
      </c>
      <c r="C1185" t="s">
        <v>98</v>
      </c>
      <c r="D1185" s="107">
        <v>45657</v>
      </c>
      <c r="E1185" t="s">
        <v>3153</v>
      </c>
      <c r="F1185" t="s">
        <v>6723</v>
      </c>
      <c r="G1185" t="s">
        <v>4259</v>
      </c>
      <c r="H1185" t="s">
        <v>6724</v>
      </c>
    </row>
    <row r="1186" spans="1:8" x14ac:dyDescent="0.3">
      <c r="A1186">
        <v>429</v>
      </c>
      <c r="B1186" t="s">
        <v>406</v>
      </c>
      <c r="C1186" t="s">
        <v>98</v>
      </c>
      <c r="D1186" s="107">
        <v>45657</v>
      </c>
      <c r="E1186" t="s">
        <v>3155</v>
      </c>
      <c r="F1186" t="s">
        <v>6725</v>
      </c>
      <c r="G1186" t="s">
        <v>4259</v>
      </c>
      <c r="H1186" t="s">
        <v>6726</v>
      </c>
    </row>
    <row r="1187" spans="1:8" x14ac:dyDescent="0.3">
      <c r="A1187">
        <v>430</v>
      </c>
      <c r="B1187" t="s">
        <v>407</v>
      </c>
      <c r="C1187" t="s">
        <v>94</v>
      </c>
      <c r="D1187" s="107">
        <v>45657</v>
      </c>
      <c r="E1187" t="s">
        <v>3157</v>
      </c>
      <c r="F1187" t="s">
        <v>6727</v>
      </c>
      <c r="G1187" t="s">
        <v>4574</v>
      </c>
      <c r="H1187" t="s">
        <v>6728</v>
      </c>
    </row>
    <row r="1188" spans="1:8" x14ac:dyDescent="0.3">
      <c r="A1188">
        <v>433</v>
      </c>
      <c r="B1188" t="s">
        <v>410</v>
      </c>
      <c r="C1188" t="s">
        <v>98</v>
      </c>
      <c r="D1188" s="107">
        <v>45657</v>
      </c>
      <c r="E1188" t="s">
        <v>3163</v>
      </c>
      <c r="F1188" t="s">
        <v>6729</v>
      </c>
      <c r="G1188" t="s">
        <v>4259</v>
      </c>
      <c r="H1188" t="s">
        <v>6730</v>
      </c>
    </row>
    <row r="1189" spans="1:8" x14ac:dyDescent="0.3">
      <c r="A1189">
        <v>435</v>
      </c>
      <c r="B1189" t="s">
        <v>412</v>
      </c>
      <c r="C1189" t="s">
        <v>98</v>
      </c>
      <c r="D1189" s="107">
        <v>45657</v>
      </c>
      <c r="E1189" t="s">
        <v>3166</v>
      </c>
      <c r="F1189" t="s">
        <v>6731</v>
      </c>
      <c r="G1189" t="s">
        <v>4259</v>
      </c>
      <c r="H1189" t="s">
        <v>6732</v>
      </c>
    </row>
    <row r="1190" spans="1:8" x14ac:dyDescent="0.3">
      <c r="A1190">
        <v>439</v>
      </c>
      <c r="B1190" t="s">
        <v>415</v>
      </c>
      <c r="C1190" t="s">
        <v>323</v>
      </c>
      <c r="D1190" s="107">
        <v>45657</v>
      </c>
      <c r="E1190" t="s">
        <v>3172</v>
      </c>
      <c r="F1190" t="s">
        <v>6733</v>
      </c>
      <c r="G1190" t="s">
        <v>5283</v>
      </c>
      <c r="H1190" t="s">
        <v>6734</v>
      </c>
    </row>
    <row r="1191" spans="1:8" x14ac:dyDescent="0.3">
      <c r="A1191">
        <v>440</v>
      </c>
      <c r="B1191" t="s">
        <v>416</v>
      </c>
      <c r="C1191" t="s">
        <v>323</v>
      </c>
      <c r="D1191" s="107">
        <v>45657</v>
      </c>
      <c r="E1191" t="s">
        <v>3174</v>
      </c>
      <c r="F1191" t="s">
        <v>6735</v>
      </c>
      <c r="G1191" t="s">
        <v>5977</v>
      </c>
      <c r="H1191" t="s">
        <v>6736</v>
      </c>
    </row>
    <row r="1192" spans="1:8" x14ac:dyDescent="0.3">
      <c r="A1192">
        <v>444</v>
      </c>
      <c r="B1192" t="s">
        <v>420</v>
      </c>
      <c r="C1192" t="s">
        <v>188</v>
      </c>
      <c r="D1192" s="107">
        <v>45657</v>
      </c>
      <c r="E1192" t="s">
        <v>3175</v>
      </c>
      <c r="F1192" t="s">
        <v>6737</v>
      </c>
      <c r="G1192" t="s">
        <v>5872</v>
      </c>
      <c r="H1192" t="s">
        <v>6738</v>
      </c>
    </row>
    <row r="1193" spans="1:8" x14ac:dyDescent="0.3">
      <c r="A1193">
        <v>445</v>
      </c>
      <c r="B1193" t="s">
        <v>421</v>
      </c>
      <c r="C1193" t="s">
        <v>188</v>
      </c>
      <c r="D1193" s="107">
        <v>45657</v>
      </c>
      <c r="E1193" t="s">
        <v>3176</v>
      </c>
      <c r="F1193" t="s">
        <v>6739</v>
      </c>
      <c r="G1193" t="s">
        <v>5872</v>
      </c>
      <c r="H1193" t="s">
        <v>6740</v>
      </c>
    </row>
    <row r="1194" spans="1:8" x14ac:dyDescent="0.3">
      <c r="A1194">
        <v>447</v>
      </c>
      <c r="B1194" t="s">
        <v>246</v>
      </c>
      <c r="C1194" t="s">
        <v>112</v>
      </c>
      <c r="D1194" s="107">
        <v>45657</v>
      </c>
      <c r="E1194" t="s">
        <v>3177</v>
      </c>
      <c r="F1194" t="s">
        <v>6741</v>
      </c>
      <c r="G1194" t="s">
        <v>5459</v>
      </c>
      <c r="H1194" t="s">
        <v>6742</v>
      </c>
    </row>
    <row r="1195" spans="1:8" x14ac:dyDescent="0.3">
      <c r="A1195">
        <v>448</v>
      </c>
      <c r="B1195" t="s">
        <v>422</v>
      </c>
      <c r="C1195" t="s">
        <v>112</v>
      </c>
      <c r="D1195" s="107">
        <v>45657</v>
      </c>
      <c r="E1195" t="s">
        <v>3178</v>
      </c>
      <c r="F1195" t="s">
        <v>6743</v>
      </c>
      <c r="G1195" t="s">
        <v>5459</v>
      </c>
      <c r="H1195" t="s">
        <v>6744</v>
      </c>
    </row>
    <row r="1196" spans="1:8" x14ac:dyDescent="0.3">
      <c r="A1196">
        <v>451</v>
      </c>
      <c r="B1196" t="s">
        <v>1895</v>
      </c>
      <c r="C1196" t="s">
        <v>362</v>
      </c>
      <c r="D1196" s="107">
        <v>45657</v>
      </c>
      <c r="E1196" t="s">
        <v>3179</v>
      </c>
      <c r="F1196" t="s">
        <v>6745</v>
      </c>
      <c r="G1196" t="s">
        <v>4830</v>
      </c>
      <c r="H1196" t="s">
        <v>6746</v>
      </c>
    </row>
    <row r="1197" spans="1:8" x14ac:dyDescent="0.3">
      <c r="A1197">
        <v>452</v>
      </c>
      <c r="B1197" t="s">
        <v>425</v>
      </c>
      <c r="C1197" t="s">
        <v>362</v>
      </c>
      <c r="D1197" s="107">
        <v>45657</v>
      </c>
      <c r="E1197" t="s">
        <v>3180</v>
      </c>
      <c r="F1197" t="s">
        <v>6747</v>
      </c>
      <c r="G1197" t="s">
        <v>5484</v>
      </c>
      <c r="H1197" t="s">
        <v>6748</v>
      </c>
    </row>
    <row r="1198" spans="1:8" x14ac:dyDescent="0.3">
      <c r="A1198">
        <v>466</v>
      </c>
      <c r="B1198" t="s">
        <v>437</v>
      </c>
      <c r="C1198" t="s">
        <v>225</v>
      </c>
      <c r="D1198" s="107">
        <v>45657</v>
      </c>
      <c r="E1198" t="s">
        <v>2684</v>
      </c>
      <c r="F1198" t="s">
        <v>6749</v>
      </c>
      <c r="G1198" t="s">
        <v>4619</v>
      </c>
    </row>
    <row r="1199" spans="1:8" x14ac:dyDescent="0.3">
      <c r="A1199">
        <v>467</v>
      </c>
      <c r="B1199" t="s">
        <v>438</v>
      </c>
      <c r="C1199" t="s">
        <v>225</v>
      </c>
      <c r="D1199" s="107">
        <v>45657</v>
      </c>
      <c r="E1199" t="s">
        <v>3186</v>
      </c>
      <c r="F1199" t="s">
        <v>6750</v>
      </c>
      <c r="G1199" t="s">
        <v>5468</v>
      </c>
      <c r="H1199" t="s">
        <v>6751</v>
      </c>
    </row>
    <row r="1200" spans="1:8" x14ac:dyDescent="0.3">
      <c r="A1200">
        <v>468</v>
      </c>
      <c r="B1200" t="s">
        <v>439</v>
      </c>
      <c r="C1200" t="s">
        <v>225</v>
      </c>
      <c r="D1200" s="107">
        <v>45657</v>
      </c>
      <c r="E1200" t="s">
        <v>3187</v>
      </c>
      <c r="F1200" t="s">
        <v>6752</v>
      </c>
      <c r="G1200" t="s">
        <v>5468</v>
      </c>
      <c r="H1200" t="s">
        <v>6753</v>
      </c>
    </row>
    <row r="1201" spans="1:8" x14ac:dyDescent="0.3">
      <c r="A1201">
        <v>473</v>
      </c>
      <c r="B1201" t="s">
        <v>445</v>
      </c>
      <c r="C1201" t="s">
        <v>22</v>
      </c>
      <c r="D1201" s="107">
        <v>45657</v>
      </c>
      <c r="E1201" t="s">
        <v>3191</v>
      </c>
      <c r="F1201" t="s">
        <v>6754</v>
      </c>
      <c r="G1201" t="s">
        <v>6082</v>
      </c>
      <c r="H1201" t="s">
        <v>6755</v>
      </c>
    </row>
    <row r="1202" spans="1:8" x14ac:dyDescent="0.3">
      <c r="A1202">
        <v>474</v>
      </c>
      <c r="B1202" t="s">
        <v>448</v>
      </c>
      <c r="C1202" t="s">
        <v>447</v>
      </c>
      <c r="D1202" s="107">
        <v>45657</v>
      </c>
      <c r="E1202" t="s">
        <v>3192</v>
      </c>
      <c r="F1202" t="s">
        <v>6756</v>
      </c>
      <c r="G1202" t="s">
        <v>6082</v>
      </c>
      <c r="H1202" t="s">
        <v>6757</v>
      </c>
    </row>
    <row r="1203" spans="1:8" x14ac:dyDescent="0.3">
      <c r="A1203">
        <v>475</v>
      </c>
      <c r="B1203" t="s">
        <v>449</v>
      </c>
      <c r="C1203" t="s">
        <v>44</v>
      </c>
      <c r="D1203" s="107">
        <v>45657</v>
      </c>
      <c r="E1203" t="s">
        <v>3193</v>
      </c>
      <c r="F1203" t="s">
        <v>6758</v>
      </c>
      <c r="G1203" t="s">
        <v>4619</v>
      </c>
      <c r="H1203" t="s">
        <v>6759</v>
      </c>
    </row>
    <row r="1204" spans="1:8" x14ac:dyDescent="0.3">
      <c r="A1204">
        <v>476</v>
      </c>
      <c r="B1204" t="s">
        <v>450</v>
      </c>
      <c r="C1204" t="s">
        <v>22</v>
      </c>
      <c r="D1204" s="107">
        <v>45657</v>
      </c>
      <c r="E1204" t="s">
        <v>3194</v>
      </c>
      <c r="F1204" t="s">
        <v>6760</v>
      </c>
      <c r="G1204" t="s">
        <v>6082</v>
      </c>
      <c r="H1204" t="s">
        <v>6761</v>
      </c>
    </row>
    <row r="1205" spans="1:8" x14ac:dyDescent="0.3">
      <c r="A1205">
        <v>477</v>
      </c>
      <c r="B1205" t="s">
        <v>451</v>
      </c>
      <c r="C1205" t="s">
        <v>447</v>
      </c>
      <c r="D1205" s="107">
        <v>45657</v>
      </c>
      <c r="E1205" t="s">
        <v>3195</v>
      </c>
      <c r="F1205" t="s">
        <v>6762</v>
      </c>
      <c r="G1205" t="s">
        <v>6082</v>
      </c>
      <c r="H1205" t="s">
        <v>6763</v>
      </c>
    </row>
    <row r="1206" spans="1:8" x14ac:dyDescent="0.3">
      <c r="A1206">
        <v>478</v>
      </c>
      <c r="B1206" t="s">
        <v>452</v>
      </c>
      <c r="C1206" t="s">
        <v>447</v>
      </c>
      <c r="D1206" s="107">
        <v>45657</v>
      </c>
      <c r="E1206" t="s">
        <v>3196</v>
      </c>
      <c r="F1206" t="s">
        <v>6764</v>
      </c>
      <c r="G1206" t="s">
        <v>6082</v>
      </c>
      <c r="H1206" t="s">
        <v>6765</v>
      </c>
    </row>
    <row r="1207" spans="1:8" x14ac:dyDescent="0.3">
      <c r="A1207">
        <v>479</v>
      </c>
      <c r="B1207" t="s">
        <v>453</v>
      </c>
      <c r="C1207" t="s">
        <v>447</v>
      </c>
      <c r="D1207" s="107">
        <v>45657</v>
      </c>
      <c r="E1207" t="s">
        <v>3197</v>
      </c>
      <c r="F1207" t="s">
        <v>6766</v>
      </c>
      <c r="G1207" t="s">
        <v>6082</v>
      </c>
      <c r="H1207" t="s">
        <v>6767</v>
      </c>
    </row>
    <row r="1208" spans="1:8" x14ac:dyDescent="0.3">
      <c r="A1208">
        <v>480</v>
      </c>
      <c r="B1208" t="s">
        <v>454</v>
      </c>
      <c r="C1208" t="s">
        <v>447</v>
      </c>
      <c r="D1208" s="107">
        <v>45657</v>
      </c>
      <c r="E1208" t="s">
        <v>3198</v>
      </c>
      <c r="F1208" t="s">
        <v>6768</v>
      </c>
      <c r="G1208" t="s">
        <v>6082</v>
      </c>
      <c r="H1208" t="s">
        <v>6769</v>
      </c>
    </row>
    <row r="1209" spans="1:8" x14ac:dyDescent="0.3">
      <c r="A1209">
        <v>481</v>
      </c>
      <c r="B1209" t="s">
        <v>455</v>
      </c>
      <c r="C1209" t="s">
        <v>22</v>
      </c>
      <c r="D1209" s="107">
        <v>45657</v>
      </c>
      <c r="E1209" t="s">
        <v>2135</v>
      </c>
      <c r="F1209" t="s">
        <v>6770</v>
      </c>
      <c r="G1209" t="s">
        <v>6082</v>
      </c>
      <c r="H1209" t="s">
        <v>6771</v>
      </c>
    </row>
    <row r="1210" spans="1:8" x14ac:dyDescent="0.3">
      <c r="A1210">
        <v>486</v>
      </c>
      <c r="B1210" t="s">
        <v>459</v>
      </c>
      <c r="C1210" t="s">
        <v>403</v>
      </c>
      <c r="D1210" s="107">
        <v>45657</v>
      </c>
      <c r="E1210" t="s">
        <v>3201</v>
      </c>
      <c r="F1210" t="s">
        <v>6772</v>
      </c>
      <c r="G1210" t="s">
        <v>4755</v>
      </c>
      <c r="H1210" t="s">
        <v>6773</v>
      </c>
    </row>
    <row r="1211" spans="1:8" x14ac:dyDescent="0.3">
      <c r="A1211">
        <v>506</v>
      </c>
      <c r="B1211" t="s">
        <v>479</v>
      </c>
      <c r="C1211" t="s">
        <v>318</v>
      </c>
      <c r="D1211" s="107">
        <v>45657</v>
      </c>
      <c r="E1211" t="s">
        <v>3221</v>
      </c>
      <c r="F1211" t="s">
        <v>6774</v>
      </c>
      <c r="G1211" t="s">
        <v>4118</v>
      </c>
      <c r="H1211" t="s">
        <v>6775</v>
      </c>
    </row>
    <row r="1212" spans="1:8" x14ac:dyDescent="0.3">
      <c r="A1212">
        <v>507</v>
      </c>
      <c r="B1212" t="s">
        <v>480</v>
      </c>
      <c r="C1212" t="s">
        <v>242</v>
      </c>
      <c r="D1212" s="107">
        <v>45657</v>
      </c>
      <c r="E1212" t="s">
        <v>3222</v>
      </c>
      <c r="F1212" t="s">
        <v>6776</v>
      </c>
      <c r="G1212" t="s">
        <v>4118</v>
      </c>
      <c r="H1212" t="s">
        <v>6777</v>
      </c>
    </row>
    <row r="1213" spans="1:8" x14ac:dyDescent="0.3">
      <c r="A1213">
        <v>69</v>
      </c>
      <c r="B1213" t="s">
        <v>59</v>
      </c>
      <c r="C1213" t="s">
        <v>58</v>
      </c>
      <c r="D1213" s="107">
        <v>45657</v>
      </c>
      <c r="E1213" t="s">
        <v>3227</v>
      </c>
      <c r="F1213" t="s">
        <v>6778</v>
      </c>
      <c r="G1213" t="s">
        <v>4017</v>
      </c>
      <c r="H1213" t="s">
        <v>6779</v>
      </c>
    </row>
    <row r="1214" spans="1:8" x14ac:dyDescent="0.3">
      <c r="A1214">
        <v>111</v>
      </c>
      <c r="B1214" t="s">
        <v>93</v>
      </c>
      <c r="C1214" t="s">
        <v>58</v>
      </c>
      <c r="D1214" s="107">
        <v>45657</v>
      </c>
      <c r="E1214" t="s">
        <v>2825</v>
      </c>
      <c r="F1214" t="s">
        <v>6780</v>
      </c>
      <c r="G1214" t="s">
        <v>4017</v>
      </c>
      <c r="H1214" t="s">
        <v>6781</v>
      </c>
    </row>
    <row r="1215" spans="1:8" x14ac:dyDescent="0.3">
      <c r="A1215">
        <v>197</v>
      </c>
      <c r="B1215" t="s">
        <v>139</v>
      </c>
      <c r="C1215" t="s">
        <v>95</v>
      </c>
      <c r="D1215" s="107">
        <v>45657</v>
      </c>
      <c r="E1215" t="s">
        <v>2885</v>
      </c>
      <c r="F1215" t="s">
        <v>6782</v>
      </c>
      <c r="G1215" t="s">
        <v>4154</v>
      </c>
      <c r="H1215" t="s">
        <v>6783</v>
      </c>
    </row>
    <row r="1216" spans="1:8" x14ac:dyDescent="0.3">
      <c r="A1216">
        <v>213</v>
      </c>
      <c r="B1216" t="s">
        <v>151</v>
      </c>
      <c r="C1216" t="s">
        <v>98</v>
      </c>
      <c r="D1216" s="107">
        <v>45657</v>
      </c>
      <c r="E1216" t="s">
        <v>2904</v>
      </c>
      <c r="F1216" t="s">
        <v>6784</v>
      </c>
      <c r="G1216" t="s">
        <v>4266</v>
      </c>
      <c r="H1216" t="s">
        <v>6785</v>
      </c>
    </row>
    <row r="1217" spans="1:8" x14ac:dyDescent="0.3">
      <c r="A1217">
        <v>233</v>
      </c>
      <c r="B1217" t="s">
        <v>173</v>
      </c>
      <c r="C1217" t="s">
        <v>98</v>
      </c>
      <c r="D1217" s="107">
        <v>45657</v>
      </c>
      <c r="E1217" t="s">
        <v>2930</v>
      </c>
      <c r="F1217" t="s">
        <v>6786</v>
      </c>
      <c r="G1217" t="s">
        <v>4266</v>
      </c>
      <c r="H1217" t="s">
        <v>6787</v>
      </c>
    </row>
    <row r="1218" spans="1:8" x14ac:dyDescent="0.3">
      <c r="A1218">
        <v>234</v>
      </c>
      <c r="B1218" t="s">
        <v>174</v>
      </c>
      <c r="C1218" t="s">
        <v>98</v>
      </c>
      <c r="D1218" s="107">
        <v>45657</v>
      </c>
      <c r="E1218" t="s">
        <v>2931</v>
      </c>
      <c r="F1218" t="s">
        <v>6788</v>
      </c>
      <c r="G1218" t="s">
        <v>4266</v>
      </c>
      <c r="H1218" t="s">
        <v>6789</v>
      </c>
    </row>
    <row r="1219" spans="1:8" x14ac:dyDescent="0.3">
      <c r="A1219">
        <v>238</v>
      </c>
      <c r="B1219" t="s">
        <v>177</v>
      </c>
      <c r="C1219" t="s">
        <v>98</v>
      </c>
      <c r="D1219" s="107">
        <v>45657</v>
      </c>
      <c r="E1219" t="s">
        <v>2934</v>
      </c>
      <c r="F1219" t="s">
        <v>6790</v>
      </c>
      <c r="G1219" t="s">
        <v>4266</v>
      </c>
      <c r="H1219" t="s">
        <v>6791</v>
      </c>
    </row>
    <row r="1220" spans="1:8" x14ac:dyDescent="0.3">
      <c r="A1220">
        <v>240</v>
      </c>
      <c r="B1220" t="s">
        <v>180</v>
      </c>
      <c r="C1220" t="s">
        <v>33</v>
      </c>
      <c r="D1220" s="107">
        <v>45657</v>
      </c>
      <c r="E1220" t="s">
        <v>2938</v>
      </c>
      <c r="F1220" t="s">
        <v>6792</v>
      </c>
      <c r="G1220" t="s">
        <v>4305</v>
      </c>
      <c r="H1220" t="s">
        <v>6126</v>
      </c>
    </row>
    <row r="1221" spans="1:8" x14ac:dyDescent="0.3">
      <c r="A1221">
        <v>251</v>
      </c>
      <c r="B1221" t="s">
        <v>1290</v>
      </c>
      <c r="C1221" t="s">
        <v>194</v>
      </c>
      <c r="D1221" s="107">
        <v>45657</v>
      </c>
      <c r="E1221" t="s">
        <v>2947</v>
      </c>
      <c r="F1221" t="s">
        <v>6793</v>
      </c>
      <c r="G1221" t="s">
        <v>4619</v>
      </c>
    </row>
    <row r="1222" spans="1:8" x14ac:dyDescent="0.3">
      <c r="A1222">
        <v>254</v>
      </c>
      <c r="B1222" t="s">
        <v>197</v>
      </c>
      <c r="C1222" t="s">
        <v>198</v>
      </c>
      <c r="D1222" s="107">
        <v>45657</v>
      </c>
      <c r="E1222" t="s">
        <v>2951</v>
      </c>
      <c r="F1222" t="s">
        <v>6794</v>
      </c>
      <c r="G1222" t="s">
        <v>4796</v>
      </c>
      <c r="H1222" t="s">
        <v>6795</v>
      </c>
    </row>
    <row r="1223" spans="1:8" x14ac:dyDescent="0.3">
      <c r="A1223">
        <v>263</v>
      </c>
      <c r="B1223" t="s">
        <v>209</v>
      </c>
      <c r="C1223" t="s">
        <v>46</v>
      </c>
      <c r="D1223" s="107">
        <v>45657</v>
      </c>
      <c r="E1223" t="s">
        <v>2964</v>
      </c>
      <c r="F1223" t="s">
        <v>6796</v>
      </c>
      <c r="G1223" t="s">
        <v>4405</v>
      </c>
      <c r="H1223" t="s">
        <v>6797</v>
      </c>
    </row>
    <row r="1224" spans="1:8" x14ac:dyDescent="0.3">
      <c r="A1224">
        <v>265</v>
      </c>
      <c r="B1224" t="s">
        <v>213</v>
      </c>
      <c r="C1224" t="s">
        <v>46</v>
      </c>
      <c r="D1224" s="107">
        <v>45657</v>
      </c>
      <c r="E1224" t="s">
        <v>2966</v>
      </c>
      <c r="F1224" t="s">
        <v>6798</v>
      </c>
      <c r="G1224" t="s">
        <v>4803</v>
      </c>
      <c r="H1224" t="s">
        <v>6136</v>
      </c>
    </row>
    <row r="1225" spans="1:8" x14ac:dyDescent="0.3">
      <c r="A1225">
        <v>266</v>
      </c>
      <c r="B1225" t="s">
        <v>214</v>
      </c>
      <c r="C1225" t="s">
        <v>46</v>
      </c>
      <c r="D1225" s="107">
        <v>45657</v>
      </c>
      <c r="E1225" t="s">
        <v>2968</v>
      </c>
      <c r="F1225" t="s">
        <v>6799</v>
      </c>
      <c r="G1225" t="s">
        <v>4803</v>
      </c>
      <c r="H1225" t="s">
        <v>6800</v>
      </c>
    </row>
    <row r="1226" spans="1:8" x14ac:dyDescent="0.3">
      <c r="A1226">
        <v>300</v>
      </c>
      <c r="B1226" t="s">
        <v>252</v>
      </c>
      <c r="C1226" t="s">
        <v>253</v>
      </c>
      <c r="D1226" s="107">
        <v>45657</v>
      </c>
      <c r="E1226" t="s">
        <v>3003</v>
      </c>
      <c r="F1226" t="s">
        <v>6801</v>
      </c>
      <c r="G1226" t="s">
        <v>4409</v>
      </c>
      <c r="H1226" t="s">
        <v>6802</v>
      </c>
    </row>
    <row r="1227" spans="1:8" x14ac:dyDescent="0.3">
      <c r="A1227">
        <v>301</v>
      </c>
      <c r="B1227" t="s">
        <v>254</v>
      </c>
      <c r="C1227" t="s">
        <v>253</v>
      </c>
      <c r="D1227" s="107">
        <v>45657</v>
      </c>
      <c r="E1227" t="s">
        <v>3005</v>
      </c>
      <c r="F1227" t="s">
        <v>6803</v>
      </c>
      <c r="G1227" t="s">
        <v>4409</v>
      </c>
      <c r="H1227" t="s">
        <v>6804</v>
      </c>
    </row>
    <row r="1228" spans="1:8" x14ac:dyDescent="0.3">
      <c r="A1228">
        <v>306</v>
      </c>
      <c r="B1228" t="s">
        <v>260</v>
      </c>
      <c r="C1228" t="s">
        <v>194</v>
      </c>
      <c r="D1228" s="107">
        <v>45657</v>
      </c>
      <c r="E1228" t="s">
        <v>3013</v>
      </c>
      <c r="F1228" t="s">
        <v>6805</v>
      </c>
      <c r="G1228" t="s">
        <v>4619</v>
      </c>
      <c r="H1228" t="s">
        <v>6806</v>
      </c>
    </row>
    <row r="1229" spans="1:8" x14ac:dyDescent="0.3">
      <c r="A1229">
        <v>347</v>
      </c>
      <c r="B1229" t="s">
        <v>305</v>
      </c>
      <c r="C1229" t="s">
        <v>306</v>
      </c>
      <c r="D1229" s="107">
        <v>45657</v>
      </c>
      <c r="E1229" t="s">
        <v>3040</v>
      </c>
      <c r="F1229" t="s">
        <v>6807</v>
      </c>
      <c r="G1229" t="s">
        <v>5360</v>
      </c>
      <c r="H1229" t="s">
        <v>6808</v>
      </c>
    </row>
    <row r="1230" spans="1:8" x14ac:dyDescent="0.3">
      <c r="A1230">
        <v>348</v>
      </c>
      <c r="B1230" t="s">
        <v>307</v>
      </c>
      <c r="C1230" t="s">
        <v>306</v>
      </c>
      <c r="D1230" s="107">
        <v>45657</v>
      </c>
      <c r="E1230" t="s">
        <v>3042</v>
      </c>
      <c r="F1230" t="s">
        <v>6809</v>
      </c>
      <c r="G1230" t="s">
        <v>5360</v>
      </c>
    </row>
    <row r="1231" spans="1:8" x14ac:dyDescent="0.3">
      <c r="A1231">
        <v>351</v>
      </c>
      <c r="B1231" t="s">
        <v>308</v>
      </c>
      <c r="C1231" t="s">
        <v>306</v>
      </c>
      <c r="D1231" s="107">
        <v>45657</v>
      </c>
      <c r="E1231" t="s">
        <v>3044</v>
      </c>
      <c r="F1231" t="s">
        <v>6810</v>
      </c>
      <c r="G1231" t="s">
        <v>4416</v>
      </c>
    </row>
    <row r="1232" spans="1:8" x14ac:dyDescent="0.3">
      <c r="A1232">
        <v>352</v>
      </c>
      <c r="B1232" t="s">
        <v>309</v>
      </c>
      <c r="C1232" t="s">
        <v>306</v>
      </c>
      <c r="D1232" s="107">
        <v>45657</v>
      </c>
      <c r="E1232" t="s">
        <v>3046</v>
      </c>
      <c r="F1232" t="s">
        <v>6811</v>
      </c>
      <c r="G1232" t="s">
        <v>4416</v>
      </c>
    </row>
    <row r="1233" spans="1:8" x14ac:dyDescent="0.3">
      <c r="A1233">
        <v>368</v>
      </c>
      <c r="B1233" t="s">
        <v>330</v>
      </c>
      <c r="C1233" t="s">
        <v>1523</v>
      </c>
      <c r="D1233" s="107">
        <v>45657</v>
      </c>
      <c r="E1233" t="s">
        <v>3070</v>
      </c>
      <c r="F1233" t="s">
        <v>6812</v>
      </c>
      <c r="G1233" t="s">
        <v>5016</v>
      </c>
      <c r="H1233" t="s">
        <v>6813</v>
      </c>
    </row>
    <row r="1234" spans="1:8" x14ac:dyDescent="0.3">
      <c r="A1234">
        <v>372</v>
      </c>
      <c r="B1234" t="s">
        <v>335</v>
      </c>
      <c r="C1234" t="s">
        <v>1523</v>
      </c>
      <c r="D1234" s="107">
        <v>45657</v>
      </c>
      <c r="E1234" t="s">
        <v>3076</v>
      </c>
      <c r="F1234" t="s">
        <v>6814</v>
      </c>
      <c r="G1234" t="s">
        <v>5016</v>
      </c>
      <c r="H1234" t="s">
        <v>6815</v>
      </c>
    </row>
    <row r="1235" spans="1:8" x14ac:dyDescent="0.3">
      <c r="A1235">
        <v>373</v>
      </c>
      <c r="B1235" t="s">
        <v>336</v>
      </c>
      <c r="C1235" t="s">
        <v>198</v>
      </c>
      <c r="D1235" s="107">
        <v>45657</v>
      </c>
      <c r="E1235" t="s">
        <v>3078</v>
      </c>
      <c r="F1235" t="s">
        <v>6816</v>
      </c>
      <c r="G1235" t="s">
        <v>4796</v>
      </c>
      <c r="H1235" t="s">
        <v>6817</v>
      </c>
    </row>
    <row r="1236" spans="1:8" x14ac:dyDescent="0.3">
      <c r="A1236">
        <v>390</v>
      </c>
      <c r="B1236" t="s">
        <v>356</v>
      </c>
      <c r="C1236" t="s">
        <v>198</v>
      </c>
      <c r="D1236" s="107">
        <v>45657</v>
      </c>
      <c r="E1236" t="s">
        <v>3102</v>
      </c>
      <c r="F1236" t="s">
        <v>6818</v>
      </c>
      <c r="G1236" t="s">
        <v>4796</v>
      </c>
      <c r="H1236" t="s">
        <v>6819</v>
      </c>
    </row>
    <row r="1237" spans="1:8" x14ac:dyDescent="0.3">
      <c r="A1237">
        <v>394</v>
      </c>
      <c r="B1237" t="s">
        <v>361</v>
      </c>
      <c r="C1237" t="s">
        <v>362</v>
      </c>
      <c r="D1237" s="107">
        <v>45657</v>
      </c>
      <c r="E1237" t="s">
        <v>3108</v>
      </c>
      <c r="F1237" t="s">
        <v>6820</v>
      </c>
      <c r="G1237" t="s">
        <v>4830</v>
      </c>
      <c r="H1237" t="s">
        <v>6821</v>
      </c>
    </row>
    <row r="1238" spans="1:8" x14ac:dyDescent="0.3">
      <c r="A1238">
        <v>395</v>
      </c>
      <c r="B1238" t="s">
        <v>364</v>
      </c>
      <c r="C1238" t="s">
        <v>362</v>
      </c>
      <c r="D1238" s="107">
        <v>45657</v>
      </c>
      <c r="E1238" t="s">
        <v>3110</v>
      </c>
      <c r="F1238" t="s">
        <v>6822</v>
      </c>
      <c r="G1238" t="s">
        <v>4830</v>
      </c>
      <c r="H1238" t="s">
        <v>6823</v>
      </c>
    </row>
    <row r="1239" spans="1:8" x14ac:dyDescent="0.3">
      <c r="A1239">
        <v>409</v>
      </c>
      <c r="B1239" t="s">
        <v>383</v>
      </c>
      <c r="C1239" t="s">
        <v>46</v>
      </c>
      <c r="D1239" s="107">
        <v>45657</v>
      </c>
      <c r="E1239" t="s">
        <v>3127</v>
      </c>
      <c r="F1239" t="s">
        <v>6824</v>
      </c>
      <c r="G1239" t="s">
        <v>5026</v>
      </c>
      <c r="H1239" t="s">
        <v>6825</v>
      </c>
    </row>
    <row r="1240" spans="1:8" x14ac:dyDescent="0.3">
      <c r="A1240">
        <v>414</v>
      </c>
      <c r="B1240" t="s">
        <v>390</v>
      </c>
      <c r="C1240" t="s">
        <v>198</v>
      </c>
      <c r="D1240" s="107">
        <v>45657</v>
      </c>
      <c r="E1240" t="s">
        <v>3131</v>
      </c>
      <c r="F1240" t="s">
        <v>6826</v>
      </c>
      <c r="G1240" t="s">
        <v>4796</v>
      </c>
      <c r="H1240" t="s">
        <v>6819</v>
      </c>
    </row>
    <row r="1241" spans="1:8" x14ac:dyDescent="0.3">
      <c r="A1241">
        <v>415</v>
      </c>
      <c r="B1241" t="s">
        <v>391</v>
      </c>
      <c r="C1241" t="s">
        <v>198</v>
      </c>
      <c r="D1241" s="107">
        <v>45657</v>
      </c>
      <c r="E1241" t="s">
        <v>3133</v>
      </c>
      <c r="F1241" t="s">
        <v>6827</v>
      </c>
      <c r="G1241" t="s">
        <v>4796</v>
      </c>
      <c r="H1241" t="s">
        <v>6828</v>
      </c>
    </row>
    <row r="1242" spans="1:8" x14ac:dyDescent="0.3">
      <c r="A1242">
        <v>416</v>
      </c>
      <c r="B1242" t="s">
        <v>392</v>
      </c>
      <c r="C1242" t="s">
        <v>198</v>
      </c>
      <c r="D1242" s="107">
        <v>45657</v>
      </c>
      <c r="E1242" t="s">
        <v>3135</v>
      </c>
      <c r="F1242" t="s">
        <v>6829</v>
      </c>
      <c r="G1242" t="s">
        <v>4796</v>
      </c>
      <c r="H1242" t="s">
        <v>6828</v>
      </c>
    </row>
    <row r="1243" spans="1:8" x14ac:dyDescent="0.3">
      <c r="A1243">
        <v>417</v>
      </c>
      <c r="B1243" t="s">
        <v>393</v>
      </c>
      <c r="C1243" t="s">
        <v>198</v>
      </c>
      <c r="D1243" s="107">
        <v>45657</v>
      </c>
      <c r="E1243" t="s">
        <v>3137</v>
      </c>
      <c r="F1243" t="s">
        <v>6830</v>
      </c>
      <c r="G1243" t="s">
        <v>4796</v>
      </c>
      <c r="H1243" t="s">
        <v>6828</v>
      </c>
    </row>
    <row r="1244" spans="1:8" x14ac:dyDescent="0.3">
      <c r="A1244">
        <v>418</v>
      </c>
      <c r="B1244" t="s">
        <v>394</v>
      </c>
      <c r="C1244" t="s">
        <v>198</v>
      </c>
      <c r="D1244" s="107">
        <v>45657</v>
      </c>
      <c r="E1244" t="s">
        <v>3139</v>
      </c>
      <c r="F1244" t="s">
        <v>6831</v>
      </c>
      <c r="G1244" t="s">
        <v>4796</v>
      </c>
      <c r="H1244" t="s">
        <v>6819</v>
      </c>
    </row>
    <row r="1245" spans="1:8" x14ac:dyDescent="0.3">
      <c r="A1245">
        <v>420</v>
      </c>
      <c r="B1245" t="s">
        <v>396</v>
      </c>
      <c r="C1245" t="s">
        <v>198</v>
      </c>
      <c r="D1245" s="107">
        <v>45657</v>
      </c>
      <c r="E1245" t="s">
        <v>3141</v>
      </c>
      <c r="F1245" t="s">
        <v>6832</v>
      </c>
      <c r="G1245" t="s">
        <v>4796</v>
      </c>
      <c r="H1245" t="s">
        <v>6819</v>
      </c>
    </row>
    <row r="1246" spans="1:8" x14ac:dyDescent="0.3">
      <c r="A1246">
        <v>431</v>
      </c>
      <c r="B1246" t="s">
        <v>408</v>
      </c>
      <c r="C1246" t="s">
        <v>72</v>
      </c>
      <c r="D1246" s="107">
        <v>45657</v>
      </c>
      <c r="E1246" t="s">
        <v>3159</v>
      </c>
      <c r="F1246" t="s">
        <v>6833</v>
      </c>
      <c r="G1246" t="s">
        <v>6484</v>
      </c>
      <c r="H1246" t="s">
        <v>6834</v>
      </c>
    </row>
    <row r="1247" spans="1:8" x14ac:dyDescent="0.3">
      <c r="A1247">
        <v>432</v>
      </c>
      <c r="B1247" t="s">
        <v>409</v>
      </c>
      <c r="C1247" t="s">
        <v>72</v>
      </c>
      <c r="D1247" s="107">
        <v>45657</v>
      </c>
      <c r="E1247" t="s">
        <v>3161</v>
      </c>
      <c r="F1247" t="s">
        <v>6835</v>
      </c>
      <c r="G1247" t="s">
        <v>6484</v>
      </c>
      <c r="H1247" t="s">
        <v>6836</v>
      </c>
    </row>
    <row r="1248" spans="1:8" x14ac:dyDescent="0.3">
      <c r="A1248">
        <v>453</v>
      </c>
      <c r="B1248" t="s">
        <v>426</v>
      </c>
      <c r="C1248" t="s">
        <v>366</v>
      </c>
      <c r="D1248" s="107">
        <v>45657</v>
      </c>
      <c r="E1248" t="s">
        <v>3181</v>
      </c>
      <c r="F1248" t="s">
        <v>6837</v>
      </c>
      <c r="G1248" t="s">
        <v>5680</v>
      </c>
      <c r="H1248" t="s">
        <v>6838</v>
      </c>
    </row>
    <row r="1249" spans="1:8" x14ac:dyDescent="0.3">
      <c r="A1249">
        <v>455</v>
      </c>
      <c r="B1249" t="s">
        <v>428</v>
      </c>
      <c r="C1249" t="s">
        <v>366</v>
      </c>
      <c r="D1249" s="107">
        <v>45657</v>
      </c>
      <c r="E1249" t="s">
        <v>3182</v>
      </c>
      <c r="F1249" t="s">
        <v>6839</v>
      </c>
      <c r="G1249" t="s">
        <v>5680</v>
      </c>
      <c r="H1249" t="s">
        <v>6840</v>
      </c>
    </row>
    <row r="1250" spans="1:8" x14ac:dyDescent="0.3">
      <c r="A1250">
        <v>456</v>
      </c>
      <c r="B1250" t="s">
        <v>429</v>
      </c>
      <c r="C1250" t="s">
        <v>403</v>
      </c>
      <c r="D1250" s="107">
        <v>45657</v>
      </c>
      <c r="E1250" t="s">
        <v>3183</v>
      </c>
      <c r="F1250" t="s">
        <v>6841</v>
      </c>
      <c r="G1250" t="s">
        <v>4755</v>
      </c>
      <c r="H1250" t="s">
        <v>6842</v>
      </c>
    </row>
    <row r="1251" spans="1:8" x14ac:dyDescent="0.3">
      <c r="A1251">
        <v>457</v>
      </c>
      <c r="B1251" t="s">
        <v>430</v>
      </c>
      <c r="C1251" t="s">
        <v>403</v>
      </c>
      <c r="D1251" s="107">
        <v>45657</v>
      </c>
      <c r="E1251" t="s">
        <v>3184</v>
      </c>
      <c r="F1251" t="s">
        <v>6843</v>
      </c>
      <c r="G1251" t="s">
        <v>4755</v>
      </c>
      <c r="H1251" t="s">
        <v>6844</v>
      </c>
    </row>
    <row r="1252" spans="1:8" x14ac:dyDescent="0.3">
      <c r="A1252">
        <v>469</v>
      </c>
      <c r="B1252" t="s">
        <v>395</v>
      </c>
      <c r="C1252" t="s">
        <v>198</v>
      </c>
      <c r="D1252" s="107">
        <v>45657</v>
      </c>
      <c r="E1252" t="s">
        <v>3188</v>
      </c>
      <c r="F1252" t="s">
        <v>6845</v>
      </c>
      <c r="G1252" t="s">
        <v>4796</v>
      </c>
      <c r="H1252" t="s">
        <v>6819</v>
      </c>
    </row>
    <row r="1253" spans="1:8" x14ac:dyDescent="0.3">
      <c r="A1253">
        <v>470</v>
      </c>
      <c r="B1253" t="s">
        <v>441</v>
      </c>
      <c r="C1253" t="s">
        <v>198</v>
      </c>
      <c r="D1253" s="107">
        <v>45657</v>
      </c>
      <c r="E1253" t="s">
        <v>3189</v>
      </c>
      <c r="F1253" t="s">
        <v>6846</v>
      </c>
      <c r="G1253" t="s">
        <v>4796</v>
      </c>
      <c r="H1253" t="s">
        <v>6819</v>
      </c>
    </row>
    <row r="1254" spans="1:8" x14ac:dyDescent="0.3">
      <c r="A1254">
        <v>471</v>
      </c>
      <c r="B1254" t="s">
        <v>442</v>
      </c>
      <c r="C1254" t="s">
        <v>198</v>
      </c>
      <c r="D1254" s="107">
        <v>45657</v>
      </c>
      <c r="E1254" t="s">
        <v>3190</v>
      </c>
      <c r="F1254" t="s">
        <v>6847</v>
      </c>
      <c r="G1254" t="s">
        <v>4796</v>
      </c>
      <c r="H1254" t="s">
        <v>6819</v>
      </c>
    </row>
    <row r="1255" spans="1:8" x14ac:dyDescent="0.3">
      <c r="A1255">
        <v>484</v>
      </c>
      <c r="B1255" t="s">
        <v>457</v>
      </c>
      <c r="C1255" t="s">
        <v>72</v>
      </c>
      <c r="D1255" s="107">
        <v>45657</v>
      </c>
      <c r="E1255" t="s">
        <v>3199</v>
      </c>
      <c r="F1255" t="s">
        <v>6848</v>
      </c>
      <c r="G1255" t="s">
        <v>6484</v>
      </c>
      <c r="H1255" t="s">
        <v>6849</v>
      </c>
    </row>
    <row r="1256" spans="1:8" x14ac:dyDescent="0.3">
      <c r="A1256">
        <v>84</v>
      </c>
      <c r="B1256" t="s">
        <v>71</v>
      </c>
      <c r="C1256" t="s">
        <v>72</v>
      </c>
      <c r="D1256" s="107">
        <v>45657</v>
      </c>
      <c r="E1256" t="s">
        <v>3236</v>
      </c>
      <c r="F1256" t="s">
        <v>6850</v>
      </c>
      <c r="G1256" t="s">
        <v>6484</v>
      </c>
      <c r="H1256" t="s">
        <v>6851</v>
      </c>
    </row>
    <row r="1257" spans="1:8" x14ac:dyDescent="0.3">
      <c r="A1257">
        <v>85</v>
      </c>
      <c r="B1257" t="s">
        <v>74</v>
      </c>
      <c r="C1257" t="s">
        <v>72</v>
      </c>
      <c r="D1257" s="107">
        <v>45657</v>
      </c>
      <c r="E1257" t="s">
        <v>3238</v>
      </c>
      <c r="F1257" t="s">
        <v>6852</v>
      </c>
      <c r="G1257" t="s">
        <v>6484</v>
      </c>
      <c r="H1257" t="s">
        <v>6853</v>
      </c>
    </row>
    <row r="1258" spans="1:8" x14ac:dyDescent="0.3">
      <c r="A1258">
        <v>87</v>
      </c>
      <c r="B1258" t="s">
        <v>76</v>
      </c>
      <c r="C1258" t="s">
        <v>72</v>
      </c>
      <c r="D1258" s="107">
        <v>45657</v>
      </c>
      <c r="E1258" t="s">
        <v>2619</v>
      </c>
      <c r="F1258" t="s">
        <v>6854</v>
      </c>
      <c r="G1258" t="s">
        <v>6491</v>
      </c>
      <c r="H1258" t="s">
        <v>6855</v>
      </c>
    </row>
    <row r="1259" spans="1:8" x14ac:dyDescent="0.3">
      <c r="A1259">
        <v>88</v>
      </c>
      <c r="B1259" t="s">
        <v>77</v>
      </c>
      <c r="C1259" t="s">
        <v>72</v>
      </c>
      <c r="D1259" s="107">
        <v>45657</v>
      </c>
      <c r="E1259" t="s">
        <v>3243</v>
      </c>
      <c r="F1259" t="s">
        <v>6856</v>
      </c>
      <c r="G1259" t="s">
        <v>6484</v>
      </c>
      <c r="H1259" t="s">
        <v>6857</v>
      </c>
    </row>
    <row r="1260" spans="1:8" x14ac:dyDescent="0.3">
      <c r="A1260">
        <v>89</v>
      </c>
      <c r="B1260" t="s">
        <v>78</v>
      </c>
      <c r="C1260" t="s">
        <v>72</v>
      </c>
      <c r="D1260" s="107">
        <v>45657</v>
      </c>
      <c r="E1260" t="s">
        <v>3245</v>
      </c>
      <c r="F1260" t="s">
        <v>6858</v>
      </c>
      <c r="G1260" t="s">
        <v>6484</v>
      </c>
      <c r="H1260" t="s">
        <v>6859</v>
      </c>
    </row>
    <row r="1261" spans="1:8" x14ac:dyDescent="0.3">
      <c r="A1261">
        <v>90</v>
      </c>
      <c r="B1261" t="s">
        <v>79</v>
      </c>
      <c r="C1261" t="s">
        <v>72</v>
      </c>
      <c r="D1261" s="107">
        <v>45657</v>
      </c>
      <c r="E1261" t="s">
        <v>3247</v>
      </c>
      <c r="F1261" t="s">
        <v>6860</v>
      </c>
      <c r="G1261" t="s">
        <v>6484</v>
      </c>
      <c r="H1261" t="s">
        <v>6861</v>
      </c>
    </row>
    <row r="1262" spans="1:8" x14ac:dyDescent="0.3">
      <c r="A1262">
        <v>91</v>
      </c>
      <c r="B1262" t="s">
        <v>80</v>
      </c>
      <c r="C1262" t="s">
        <v>72</v>
      </c>
      <c r="D1262" s="107">
        <v>45657</v>
      </c>
      <c r="E1262" t="s">
        <v>3249</v>
      </c>
      <c r="F1262" t="s">
        <v>6862</v>
      </c>
      <c r="G1262" t="s">
        <v>6484</v>
      </c>
      <c r="H1262" t="s">
        <v>6863</v>
      </c>
    </row>
    <row r="1263" spans="1:8" x14ac:dyDescent="0.3">
      <c r="A1263">
        <v>92</v>
      </c>
      <c r="B1263" t="s">
        <v>81</v>
      </c>
      <c r="C1263" t="s">
        <v>72</v>
      </c>
      <c r="D1263" s="107">
        <v>45657</v>
      </c>
      <c r="E1263" t="s">
        <v>3251</v>
      </c>
      <c r="F1263" t="s">
        <v>6864</v>
      </c>
      <c r="G1263" t="s">
        <v>6484</v>
      </c>
      <c r="H1263" t="s">
        <v>6865</v>
      </c>
    </row>
    <row r="1264" spans="1:8" x14ac:dyDescent="0.3">
      <c r="A1264">
        <v>94</v>
      </c>
      <c r="B1264" t="s">
        <v>82</v>
      </c>
      <c r="C1264" t="s">
        <v>72</v>
      </c>
      <c r="D1264" s="107">
        <v>45657</v>
      </c>
      <c r="E1264" t="s">
        <v>3253</v>
      </c>
      <c r="F1264" t="s">
        <v>6866</v>
      </c>
      <c r="G1264" t="s">
        <v>6484</v>
      </c>
      <c r="H1264" t="s">
        <v>6867</v>
      </c>
    </row>
    <row r="1265" spans="1:8" x14ac:dyDescent="0.3">
      <c r="A1265">
        <v>100</v>
      </c>
      <c r="B1265" t="s">
        <v>89</v>
      </c>
      <c r="C1265" t="s">
        <v>72</v>
      </c>
      <c r="D1265" s="107">
        <v>45657</v>
      </c>
      <c r="E1265" t="s">
        <v>2819</v>
      </c>
      <c r="F1265" t="s">
        <v>6868</v>
      </c>
      <c r="G1265" t="s">
        <v>6484</v>
      </c>
      <c r="H1265" t="s">
        <v>6869</v>
      </c>
    </row>
    <row r="1266" spans="1:8" x14ac:dyDescent="0.3">
      <c r="A1266">
        <v>104</v>
      </c>
      <c r="B1266" t="s">
        <v>90</v>
      </c>
      <c r="C1266" t="s">
        <v>72</v>
      </c>
      <c r="D1266" s="107">
        <v>45657</v>
      </c>
      <c r="E1266" t="s">
        <v>2821</v>
      </c>
      <c r="F1266" t="s">
        <v>6870</v>
      </c>
      <c r="G1266" t="s">
        <v>6484</v>
      </c>
      <c r="H1266" t="s">
        <v>6871</v>
      </c>
    </row>
    <row r="1267" spans="1:8" x14ac:dyDescent="0.3">
      <c r="A1267">
        <v>106</v>
      </c>
      <c r="B1267" t="s">
        <v>92</v>
      </c>
      <c r="C1267" t="s">
        <v>72</v>
      </c>
      <c r="D1267" s="107">
        <v>45657</v>
      </c>
      <c r="E1267" t="s">
        <v>2823</v>
      </c>
      <c r="F1267" t="s">
        <v>6872</v>
      </c>
      <c r="G1267" t="s">
        <v>6484</v>
      </c>
      <c r="H1267" t="s">
        <v>6873</v>
      </c>
    </row>
    <row r="1268" spans="1:8" x14ac:dyDescent="0.3">
      <c r="A1268">
        <v>116</v>
      </c>
      <c r="B1268" t="s">
        <v>93</v>
      </c>
      <c r="C1268" t="s">
        <v>68</v>
      </c>
      <c r="D1268" s="107">
        <v>45657</v>
      </c>
      <c r="E1268" t="s">
        <v>790</v>
      </c>
      <c r="F1268" t="s">
        <v>6874</v>
      </c>
      <c r="G1268" t="s">
        <v>5564</v>
      </c>
      <c r="H1268" t="s">
        <v>6875</v>
      </c>
    </row>
    <row r="1269" spans="1:8" x14ac:dyDescent="0.3">
      <c r="A1269">
        <v>126</v>
      </c>
      <c r="B1269" t="s">
        <v>107</v>
      </c>
      <c r="C1269" t="s">
        <v>72</v>
      </c>
      <c r="D1269" s="107">
        <v>45657</v>
      </c>
      <c r="E1269" t="s">
        <v>2854</v>
      </c>
      <c r="F1269" t="s">
        <v>6876</v>
      </c>
      <c r="G1269" t="s">
        <v>6484</v>
      </c>
      <c r="H1269" t="s">
        <v>6877</v>
      </c>
    </row>
    <row r="1270" spans="1:8" x14ac:dyDescent="0.3">
      <c r="A1270">
        <v>127</v>
      </c>
      <c r="B1270" t="s">
        <v>108</v>
      </c>
      <c r="C1270" t="s">
        <v>72</v>
      </c>
      <c r="D1270" s="107">
        <v>45657</v>
      </c>
      <c r="E1270" t="s">
        <v>2857</v>
      </c>
      <c r="F1270" t="s">
        <v>6878</v>
      </c>
      <c r="G1270" t="s">
        <v>6484</v>
      </c>
      <c r="H1270" t="s">
        <v>6879</v>
      </c>
    </row>
    <row r="1271" spans="1:8" x14ac:dyDescent="0.3">
      <c r="A1271">
        <v>144</v>
      </c>
      <c r="B1271" t="s">
        <v>117</v>
      </c>
      <c r="C1271" t="s">
        <v>85</v>
      </c>
      <c r="D1271" s="107">
        <v>45657</v>
      </c>
      <c r="E1271" t="s">
        <v>2865</v>
      </c>
      <c r="F1271" t="s">
        <v>6880</v>
      </c>
      <c r="G1271" t="s">
        <v>4077</v>
      </c>
      <c r="H1271" t="s">
        <v>6881</v>
      </c>
    </row>
    <row r="1272" spans="1:8" x14ac:dyDescent="0.3">
      <c r="A1272">
        <v>147</v>
      </c>
      <c r="B1272" t="s">
        <v>121</v>
      </c>
      <c r="C1272" t="s">
        <v>85</v>
      </c>
      <c r="D1272" s="107">
        <v>45657</v>
      </c>
      <c r="E1272" t="s">
        <v>6882</v>
      </c>
      <c r="F1272" t="s">
        <v>6883</v>
      </c>
      <c r="G1272" t="s">
        <v>4077</v>
      </c>
      <c r="H1272" t="s">
        <v>6884</v>
      </c>
    </row>
    <row r="1273" spans="1:8" x14ac:dyDescent="0.3">
      <c r="A1273">
        <v>200</v>
      </c>
      <c r="B1273" t="s">
        <v>141</v>
      </c>
      <c r="C1273" t="s">
        <v>28</v>
      </c>
      <c r="D1273" s="107">
        <v>45657</v>
      </c>
      <c r="E1273" t="s">
        <v>2889</v>
      </c>
      <c r="F1273" t="s">
        <v>6885</v>
      </c>
      <c r="G1273" t="s">
        <v>4275</v>
      </c>
      <c r="H1273" t="s">
        <v>6886</v>
      </c>
    </row>
    <row r="1274" spans="1:8" x14ac:dyDescent="0.3">
      <c r="A1274">
        <v>202</v>
      </c>
      <c r="B1274" t="s">
        <v>143</v>
      </c>
      <c r="C1274" t="s">
        <v>28</v>
      </c>
      <c r="D1274" s="107">
        <v>45657</v>
      </c>
      <c r="E1274" t="s">
        <v>996</v>
      </c>
      <c r="F1274" t="s">
        <v>6887</v>
      </c>
      <c r="G1274" t="s">
        <v>4619</v>
      </c>
      <c r="H1274" t="s">
        <v>6888</v>
      </c>
    </row>
    <row r="1275" spans="1:8" x14ac:dyDescent="0.3">
      <c r="A1275">
        <v>206</v>
      </c>
      <c r="B1275" t="s">
        <v>147</v>
      </c>
      <c r="C1275" t="s">
        <v>94</v>
      </c>
      <c r="D1275" s="107">
        <v>45657</v>
      </c>
      <c r="E1275" t="s">
        <v>2899</v>
      </c>
      <c r="F1275" t="s">
        <v>6889</v>
      </c>
      <c r="G1275" t="s">
        <v>4574</v>
      </c>
      <c r="H1275" t="s">
        <v>6890</v>
      </c>
    </row>
    <row r="1276" spans="1:8" x14ac:dyDescent="0.3">
      <c r="A1276">
        <v>216</v>
      </c>
      <c r="B1276" t="s">
        <v>155</v>
      </c>
      <c r="C1276" t="s">
        <v>98</v>
      </c>
      <c r="D1276" s="107">
        <v>45657</v>
      </c>
      <c r="E1276" t="s">
        <v>2908</v>
      </c>
      <c r="F1276" t="s">
        <v>6891</v>
      </c>
      <c r="G1276" t="s">
        <v>4259</v>
      </c>
      <c r="H1276" t="s">
        <v>6892</v>
      </c>
    </row>
    <row r="1277" spans="1:8" x14ac:dyDescent="0.3">
      <c r="A1277">
        <v>221</v>
      </c>
      <c r="B1277" t="s">
        <v>161</v>
      </c>
      <c r="C1277" t="s">
        <v>98</v>
      </c>
      <c r="D1277" s="107">
        <v>45657</v>
      </c>
      <c r="E1277" t="s">
        <v>2916</v>
      </c>
      <c r="F1277" t="s">
        <v>6893</v>
      </c>
      <c r="G1277" t="s">
        <v>4259</v>
      </c>
      <c r="H1277" t="s">
        <v>6894</v>
      </c>
    </row>
    <row r="1278" spans="1:8" x14ac:dyDescent="0.3">
      <c r="A1278">
        <v>222</v>
      </c>
      <c r="B1278" t="s">
        <v>162</v>
      </c>
      <c r="C1278" t="s">
        <v>98</v>
      </c>
      <c r="D1278" s="107">
        <v>45657</v>
      </c>
      <c r="E1278" t="s">
        <v>2918</v>
      </c>
      <c r="F1278" t="s">
        <v>6895</v>
      </c>
      <c r="G1278" t="s">
        <v>4259</v>
      </c>
      <c r="H1278" t="s">
        <v>6896</v>
      </c>
    </row>
    <row r="1279" spans="1:8" x14ac:dyDescent="0.3">
      <c r="A1279">
        <v>223</v>
      </c>
      <c r="B1279" t="s">
        <v>163</v>
      </c>
      <c r="C1279" t="s">
        <v>98</v>
      </c>
      <c r="D1279" s="107">
        <v>45657</v>
      </c>
      <c r="E1279" t="s">
        <v>2919</v>
      </c>
      <c r="F1279" t="s">
        <v>6897</v>
      </c>
      <c r="G1279" t="s">
        <v>4266</v>
      </c>
      <c r="H1279" t="s">
        <v>6898</v>
      </c>
    </row>
    <row r="1280" spans="1:8" x14ac:dyDescent="0.3">
      <c r="A1280">
        <v>224</v>
      </c>
      <c r="B1280" t="s">
        <v>164</v>
      </c>
      <c r="C1280" t="s">
        <v>98</v>
      </c>
      <c r="D1280" s="107">
        <v>45657</v>
      </c>
      <c r="E1280" t="s">
        <v>2920</v>
      </c>
      <c r="F1280" t="s">
        <v>6899</v>
      </c>
      <c r="G1280" t="s">
        <v>4259</v>
      </c>
      <c r="H1280" t="s">
        <v>6900</v>
      </c>
    </row>
    <row r="1281" spans="1:8" x14ac:dyDescent="0.3">
      <c r="A1281">
        <v>226</v>
      </c>
      <c r="B1281" t="s">
        <v>166</v>
      </c>
      <c r="C1281" t="s">
        <v>98</v>
      </c>
      <c r="D1281" s="107">
        <v>45657</v>
      </c>
      <c r="E1281" t="s">
        <v>1199</v>
      </c>
      <c r="F1281" t="s">
        <v>6901</v>
      </c>
      <c r="G1281" t="s">
        <v>4266</v>
      </c>
      <c r="H1281" t="s">
        <v>6902</v>
      </c>
    </row>
    <row r="1282" spans="1:8" x14ac:dyDescent="0.3">
      <c r="A1282">
        <v>235</v>
      </c>
      <c r="B1282" t="s">
        <v>175</v>
      </c>
      <c r="C1282" t="s">
        <v>98</v>
      </c>
      <c r="D1282" s="107">
        <v>45657</v>
      </c>
      <c r="E1282" t="s">
        <v>2932</v>
      </c>
      <c r="F1282" t="s">
        <v>6903</v>
      </c>
      <c r="G1282" t="s">
        <v>4266</v>
      </c>
      <c r="H1282" t="s">
        <v>6904</v>
      </c>
    </row>
    <row r="1283" spans="1:8" x14ac:dyDescent="0.3">
      <c r="A1283">
        <v>236</v>
      </c>
      <c r="B1283" t="s">
        <v>176</v>
      </c>
      <c r="C1283" t="s">
        <v>98</v>
      </c>
      <c r="D1283" s="107">
        <v>45657</v>
      </c>
      <c r="E1283" t="s">
        <v>2933</v>
      </c>
      <c r="F1283" t="s">
        <v>6905</v>
      </c>
      <c r="G1283" t="s">
        <v>4266</v>
      </c>
      <c r="H1283" t="s">
        <v>6906</v>
      </c>
    </row>
    <row r="1284" spans="1:8" x14ac:dyDescent="0.3">
      <c r="A1284">
        <v>244</v>
      </c>
      <c r="B1284" t="s">
        <v>184</v>
      </c>
      <c r="C1284" t="s">
        <v>98</v>
      </c>
      <c r="D1284" s="107">
        <v>45657</v>
      </c>
      <c r="E1284" t="s">
        <v>2941</v>
      </c>
      <c r="F1284" t="s">
        <v>6907</v>
      </c>
      <c r="G1284" t="s">
        <v>4266</v>
      </c>
      <c r="H1284" t="s">
        <v>6908</v>
      </c>
    </row>
    <row r="1285" spans="1:8" x14ac:dyDescent="0.3">
      <c r="A1285">
        <v>255</v>
      </c>
      <c r="B1285" t="s">
        <v>1300</v>
      </c>
      <c r="C1285" t="s">
        <v>127</v>
      </c>
      <c r="D1285" s="107">
        <v>45657</v>
      </c>
      <c r="E1285" t="s">
        <v>2953</v>
      </c>
      <c r="F1285" t="s">
        <v>6909</v>
      </c>
      <c r="G1285" t="s">
        <v>4609</v>
      </c>
      <c r="H1285" t="s">
        <v>6910</v>
      </c>
    </row>
    <row r="1286" spans="1:8" x14ac:dyDescent="0.3">
      <c r="A1286">
        <v>272</v>
      </c>
      <c r="B1286" t="s">
        <v>220</v>
      </c>
      <c r="C1286" t="s">
        <v>72</v>
      </c>
      <c r="D1286" s="107">
        <v>45657</v>
      </c>
      <c r="E1286" t="s">
        <v>2977</v>
      </c>
      <c r="F1286" t="s">
        <v>6911</v>
      </c>
      <c r="G1286" t="s">
        <v>6484</v>
      </c>
      <c r="H1286" t="s">
        <v>6912</v>
      </c>
    </row>
    <row r="1287" spans="1:8" x14ac:dyDescent="0.3">
      <c r="A1287">
        <v>288</v>
      </c>
      <c r="B1287" t="s">
        <v>238</v>
      </c>
      <c r="C1287" t="s">
        <v>227</v>
      </c>
      <c r="D1287" s="107">
        <v>45657</v>
      </c>
      <c r="E1287" t="s">
        <v>1396</v>
      </c>
      <c r="F1287" t="s">
        <v>6913</v>
      </c>
      <c r="G1287" t="s">
        <v>4635</v>
      </c>
      <c r="H1287" t="s">
        <v>6914</v>
      </c>
    </row>
    <row r="1288" spans="1:8" x14ac:dyDescent="0.3">
      <c r="A1288">
        <v>318</v>
      </c>
      <c r="B1288" t="s">
        <v>275</v>
      </c>
      <c r="C1288" t="s">
        <v>110</v>
      </c>
      <c r="D1288" s="107">
        <v>45657</v>
      </c>
      <c r="E1288" t="s">
        <v>3015</v>
      </c>
      <c r="F1288" t="s">
        <v>6915</v>
      </c>
      <c r="G1288" t="s">
        <v>4851</v>
      </c>
      <c r="H1288" t="s">
        <v>6916</v>
      </c>
    </row>
    <row r="1289" spans="1:8" x14ac:dyDescent="0.3">
      <c r="A1289">
        <v>326</v>
      </c>
      <c r="B1289" t="s">
        <v>1466</v>
      </c>
      <c r="C1289" t="s">
        <v>222</v>
      </c>
      <c r="D1289" s="107">
        <v>45657</v>
      </c>
      <c r="E1289" t="s">
        <v>1467</v>
      </c>
      <c r="F1289" t="s">
        <v>6917</v>
      </c>
      <c r="G1289" t="s">
        <v>6623</v>
      </c>
      <c r="H1289" t="s">
        <v>6918</v>
      </c>
    </row>
    <row r="1290" spans="1:8" x14ac:dyDescent="0.3">
      <c r="A1290">
        <v>334</v>
      </c>
      <c r="B1290" t="s">
        <v>291</v>
      </c>
      <c r="C1290" t="s">
        <v>28</v>
      </c>
      <c r="D1290" s="107">
        <v>45657</v>
      </c>
      <c r="E1290" t="s">
        <v>3028</v>
      </c>
      <c r="F1290" t="s">
        <v>6919</v>
      </c>
      <c r="G1290" t="s">
        <v>4275</v>
      </c>
      <c r="H1290" t="s">
        <v>6920</v>
      </c>
    </row>
    <row r="1291" spans="1:8" x14ac:dyDescent="0.3">
      <c r="A1291">
        <v>336</v>
      </c>
      <c r="B1291" t="s">
        <v>293</v>
      </c>
      <c r="C1291" t="s">
        <v>112</v>
      </c>
      <c r="D1291" s="107">
        <v>45657</v>
      </c>
      <c r="E1291" t="s">
        <v>3029</v>
      </c>
      <c r="F1291" t="s">
        <v>6921</v>
      </c>
      <c r="G1291" t="s">
        <v>5459</v>
      </c>
      <c r="H1291" t="s">
        <v>6922</v>
      </c>
    </row>
    <row r="1292" spans="1:8" x14ac:dyDescent="0.3">
      <c r="A1292">
        <v>339</v>
      </c>
      <c r="B1292" t="s">
        <v>297</v>
      </c>
      <c r="C1292" t="s">
        <v>298</v>
      </c>
      <c r="D1292" s="107">
        <v>45657</v>
      </c>
      <c r="E1292" t="s">
        <v>3032</v>
      </c>
      <c r="F1292" t="s">
        <v>6923</v>
      </c>
      <c r="G1292" t="s">
        <v>6623</v>
      </c>
      <c r="H1292" t="s">
        <v>6924</v>
      </c>
    </row>
    <row r="1293" spans="1:8" x14ac:dyDescent="0.3">
      <c r="A1293">
        <v>346</v>
      </c>
      <c r="B1293" t="s">
        <v>304</v>
      </c>
      <c r="C1293" t="s">
        <v>28</v>
      </c>
      <c r="D1293" s="107">
        <v>45657</v>
      </c>
      <c r="E1293" t="s">
        <v>3038</v>
      </c>
      <c r="F1293" t="s">
        <v>6925</v>
      </c>
      <c r="G1293" t="s">
        <v>4087</v>
      </c>
      <c r="H1293" t="s">
        <v>6926</v>
      </c>
    </row>
    <row r="1294" spans="1:8" x14ac:dyDescent="0.3">
      <c r="A1294">
        <v>355</v>
      </c>
      <c r="B1294" t="s">
        <v>313</v>
      </c>
      <c r="C1294" t="s">
        <v>314</v>
      </c>
      <c r="D1294" s="107">
        <v>45657</v>
      </c>
      <c r="E1294" t="s">
        <v>3048</v>
      </c>
      <c r="F1294" t="s">
        <v>6927</v>
      </c>
      <c r="G1294" t="s">
        <v>4574</v>
      </c>
      <c r="H1294" t="s">
        <v>5466</v>
      </c>
    </row>
    <row r="1295" spans="1:8" x14ac:dyDescent="0.3">
      <c r="A1295">
        <v>361</v>
      </c>
      <c r="B1295" t="s">
        <v>1504</v>
      </c>
      <c r="C1295" t="s">
        <v>37</v>
      </c>
      <c r="D1295" s="107">
        <v>45657</v>
      </c>
      <c r="E1295" t="s">
        <v>1505</v>
      </c>
      <c r="F1295" t="s">
        <v>6928</v>
      </c>
      <c r="G1295" t="s">
        <v>5468</v>
      </c>
      <c r="H1295" t="s">
        <v>6929</v>
      </c>
    </row>
    <row r="1296" spans="1:8" x14ac:dyDescent="0.3">
      <c r="A1296">
        <v>366</v>
      </c>
      <c r="B1296" t="s">
        <v>327</v>
      </c>
      <c r="C1296" t="s">
        <v>323</v>
      </c>
      <c r="D1296" s="107">
        <v>45657</v>
      </c>
      <c r="E1296" t="s">
        <v>3066</v>
      </c>
      <c r="F1296" t="s">
        <v>6930</v>
      </c>
      <c r="G1296" t="s">
        <v>5471</v>
      </c>
      <c r="H1296" t="s">
        <v>6931</v>
      </c>
    </row>
    <row r="1297" spans="1:8" x14ac:dyDescent="0.3">
      <c r="A1297">
        <v>367</v>
      </c>
      <c r="B1297" t="s">
        <v>328</v>
      </c>
      <c r="C1297" t="s">
        <v>37</v>
      </c>
      <c r="D1297" s="107">
        <v>45657</v>
      </c>
      <c r="E1297" t="s">
        <v>3068</v>
      </c>
      <c r="F1297" t="s">
        <v>6932</v>
      </c>
      <c r="G1297" t="s">
        <v>4704</v>
      </c>
      <c r="H1297" t="s">
        <v>6933</v>
      </c>
    </row>
    <row r="1298" spans="1:8" x14ac:dyDescent="0.3">
      <c r="A1298">
        <v>377</v>
      </c>
      <c r="B1298" t="s">
        <v>341</v>
      </c>
      <c r="C1298" t="s">
        <v>94</v>
      </c>
      <c r="D1298" s="107">
        <v>45657</v>
      </c>
      <c r="E1298" t="s">
        <v>3084</v>
      </c>
      <c r="F1298" t="s">
        <v>6934</v>
      </c>
      <c r="G1298" t="s">
        <v>4574</v>
      </c>
      <c r="H1298" t="s">
        <v>6935</v>
      </c>
    </row>
    <row r="1299" spans="1:8" x14ac:dyDescent="0.3">
      <c r="A1299">
        <v>392</v>
      </c>
      <c r="B1299" t="s">
        <v>359</v>
      </c>
      <c r="C1299" t="s">
        <v>358</v>
      </c>
      <c r="D1299" s="107">
        <v>45657</v>
      </c>
      <c r="E1299" t="s">
        <v>3104</v>
      </c>
      <c r="F1299" t="s">
        <v>6936</v>
      </c>
      <c r="G1299" t="s">
        <v>4858</v>
      </c>
      <c r="H1299" t="s">
        <v>6937</v>
      </c>
    </row>
    <row r="1300" spans="1:8" x14ac:dyDescent="0.3">
      <c r="A1300">
        <v>393</v>
      </c>
      <c r="B1300" t="s">
        <v>360</v>
      </c>
      <c r="C1300" t="s">
        <v>358</v>
      </c>
      <c r="D1300" s="107">
        <v>45657</v>
      </c>
      <c r="E1300" t="s">
        <v>3106</v>
      </c>
      <c r="F1300" t="s">
        <v>6938</v>
      </c>
      <c r="G1300" t="s">
        <v>4858</v>
      </c>
      <c r="H1300" t="s">
        <v>6939</v>
      </c>
    </row>
    <row r="1301" spans="1:8" x14ac:dyDescent="0.3">
      <c r="A1301">
        <v>402</v>
      </c>
      <c r="B1301" t="s">
        <v>375</v>
      </c>
      <c r="C1301" t="s">
        <v>374</v>
      </c>
      <c r="D1301" s="107">
        <v>45657</v>
      </c>
      <c r="E1301" t="s">
        <v>3121</v>
      </c>
      <c r="F1301" t="s">
        <v>6940</v>
      </c>
      <c r="G1301" t="s">
        <v>4742</v>
      </c>
      <c r="H1301" t="s">
        <v>6941</v>
      </c>
    </row>
    <row r="1302" spans="1:8" x14ac:dyDescent="0.3">
      <c r="A1302">
        <v>413</v>
      </c>
      <c r="B1302" t="s">
        <v>389</v>
      </c>
      <c r="C1302" t="s">
        <v>362</v>
      </c>
      <c r="D1302" s="107">
        <v>45657</v>
      </c>
      <c r="E1302" t="s">
        <v>3129</v>
      </c>
      <c r="F1302" t="s">
        <v>6942</v>
      </c>
      <c r="G1302" t="s">
        <v>5484</v>
      </c>
      <c r="H1302" t="s">
        <v>6943</v>
      </c>
    </row>
    <row r="1303" spans="1:8" x14ac:dyDescent="0.3">
      <c r="A1303">
        <v>423</v>
      </c>
      <c r="B1303" t="s">
        <v>399</v>
      </c>
      <c r="C1303" t="s">
        <v>87</v>
      </c>
      <c r="D1303" s="107">
        <v>45657</v>
      </c>
      <c r="E1303" t="s">
        <v>3145</v>
      </c>
      <c r="F1303" t="s">
        <v>6944</v>
      </c>
      <c r="G1303" t="s">
        <v>6717</v>
      </c>
      <c r="H1303" t="s">
        <v>6945</v>
      </c>
    </row>
    <row r="1304" spans="1:8" x14ac:dyDescent="0.3">
      <c r="A1304">
        <v>424</v>
      </c>
      <c r="B1304" t="s">
        <v>1753</v>
      </c>
      <c r="C1304" t="s">
        <v>87</v>
      </c>
      <c r="D1304" s="107">
        <v>45657</v>
      </c>
      <c r="E1304" t="s">
        <v>3147</v>
      </c>
      <c r="F1304" t="s">
        <v>6946</v>
      </c>
      <c r="G1304" t="s">
        <v>6717</v>
      </c>
      <c r="H1304" t="s">
        <v>6947</v>
      </c>
    </row>
    <row r="1305" spans="1:8" x14ac:dyDescent="0.3">
      <c r="A1305">
        <v>437</v>
      </c>
      <c r="B1305" t="s">
        <v>413</v>
      </c>
      <c r="C1305" t="s">
        <v>249</v>
      </c>
      <c r="D1305" s="107">
        <v>45657</v>
      </c>
      <c r="E1305" t="s">
        <v>3170</v>
      </c>
      <c r="F1305" t="s">
        <v>6948</v>
      </c>
      <c r="G1305" t="s">
        <v>4118</v>
      </c>
      <c r="H1305" t="s">
        <v>6949</v>
      </c>
    </row>
    <row r="1306" spans="1:8" x14ac:dyDescent="0.3">
      <c r="A1306">
        <v>460</v>
      </c>
      <c r="B1306" t="s">
        <v>433</v>
      </c>
      <c r="C1306" t="s">
        <v>28</v>
      </c>
      <c r="D1306" s="107">
        <v>45657</v>
      </c>
      <c r="E1306" t="s">
        <v>3185</v>
      </c>
      <c r="F1306" t="s">
        <v>6950</v>
      </c>
      <c r="G1306" t="s">
        <v>4275</v>
      </c>
      <c r="H1306" t="s">
        <v>6951</v>
      </c>
    </row>
    <row r="1307" spans="1:8" x14ac:dyDescent="0.3">
      <c r="A1307">
        <v>487</v>
      </c>
      <c r="B1307" t="s">
        <v>2178</v>
      </c>
      <c r="C1307" t="s">
        <v>216</v>
      </c>
      <c r="D1307" s="107">
        <v>45657</v>
      </c>
      <c r="E1307" t="s">
        <v>3203</v>
      </c>
      <c r="F1307" t="s">
        <v>6952</v>
      </c>
      <c r="G1307" t="s">
        <v>4622</v>
      </c>
    </row>
    <row r="1308" spans="1:8" x14ac:dyDescent="0.3">
      <c r="A1308">
        <v>490</v>
      </c>
      <c r="B1308" t="s">
        <v>463</v>
      </c>
      <c r="C1308" t="s">
        <v>198</v>
      </c>
      <c r="D1308" s="107">
        <v>45657</v>
      </c>
      <c r="E1308" t="s">
        <v>3205</v>
      </c>
      <c r="F1308" t="s">
        <v>6953</v>
      </c>
      <c r="G1308" t="s">
        <v>4118</v>
      </c>
      <c r="H1308" t="s">
        <v>6954</v>
      </c>
    </row>
    <row r="1309" spans="1:8" x14ac:dyDescent="0.3">
      <c r="A1309">
        <v>491</v>
      </c>
      <c r="B1309" t="s">
        <v>464</v>
      </c>
      <c r="C1309" t="s">
        <v>33</v>
      </c>
      <c r="D1309" s="107">
        <v>45657</v>
      </c>
      <c r="E1309" t="s">
        <v>3206</v>
      </c>
      <c r="F1309" t="s">
        <v>6955</v>
      </c>
      <c r="G1309" t="s">
        <v>4118</v>
      </c>
      <c r="H1309" t="s">
        <v>6956</v>
      </c>
    </row>
    <row r="1310" spans="1:8" x14ac:dyDescent="0.3">
      <c r="A1310">
        <v>492</v>
      </c>
      <c r="B1310" t="s">
        <v>465</v>
      </c>
      <c r="C1310" t="s">
        <v>194</v>
      </c>
      <c r="D1310" s="107">
        <v>45657</v>
      </c>
      <c r="E1310" t="s">
        <v>3207</v>
      </c>
      <c r="F1310" t="s">
        <v>6957</v>
      </c>
      <c r="G1310" t="s">
        <v>4118</v>
      </c>
      <c r="H1310" t="s">
        <v>6958</v>
      </c>
    </row>
    <row r="1311" spans="1:8" x14ac:dyDescent="0.3">
      <c r="A1311">
        <v>493</v>
      </c>
      <c r="B1311" t="s">
        <v>466</v>
      </c>
      <c r="C1311" t="s">
        <v>46</v>
      </c>
      <c r="D1311" s="107">
        <v>45657</v>
      </c>
      <c r="E1311" t="s">
        <v>3208</v>
      </c>
      <c r="F1311" t="s">
        <v>6959</v>
      </c>
      <c r="G1311" t="s">
        <v>4118</v>
      </c>
      <c r="H1311" t="s">
        <v>6960</v>
      </c>
    </row>
    <row r="1312" spans="1:8" x14ac:dyDescent="0.3">
      <c r="A1312">
        <v>494</v>
      </c>
      <c r="B1312" t="s">
        <v>467</v>
      </c>
      <c r="C1312" t="s">
        <v>253</v>
      </c>
      <c r="D1312" s="107">
        <v>45657</v>
      </c>
      <c r="E1312" t="s">
        <v>3209</v>
      </c>
      <c r="F1312" t="s">
        <v>6961</v>
      </c>
      <c r="G1312" t="s">
        <v>4118</v>
      </c>
      <c r="H1312" t="s">
        <v>6962</v>
      </c>
    </row>
    <row r="1313" spans="1:8" x14ac:dyDescent="0.3">
      <c r="A1313">
        <v>495</v>
      </c>
      <c r="B1313" t="s">
        <v>468</v>
      </c>
      <c r="C1313" t="s">
        <v>306</v>
      </c>
      <c r="D1313" s="107">
        <v>45657</v>
      </c>
      <c r="E1313" t="s">
        <v>3210</v>
      </c>
      <c r="F1313" t="s">
        <v>6963</v>
      </c>
      <c r="G1313" t="s">
        <v>4118</v>
      </c>
      <c r="H1313" t="s">
        <v>6964</v>
      </c>
    </row>
    <row r="1314" spans="1:8" x14ac:dyDescent="0.3">
      <c r="A1314">
        <v>496</v>
      </c>
      <c r="B1314" t="s">
        <v>469</v>
      </c>
      <c r="C1314" t="s">
        <v>94</v>
      </c>
      <c r="D1314" s="107">
        <v>45657</v>
      </c>
      <c r="E1314" t="s">
        <v>3211</v>
      </c>
      <c r="F1314" t="s">
        <v>6965</v>
      </c>
      <c r="G1314" t="s">
        <v>4118</v>
      </c>
      <c r="H1314" t="s">
        <v>6966</v>
      </c>
    </row>
    <row r="1315" spans="1:8" x14ac:dyDescent="0.3">
      <c r="A1315">
        <v>497</v>
      </c>
      <c r="B1315" t="s">
        <v>470</v>
      </c>
      <c r="C1315" t="s">
        <v>314</v>
      </c>
      <c r="D1315" s="107">
        <v>45657</v>
      </c>
      <c r="E1315" t="s">
        <v>3212</v>
      </c>
      <c r="F1315" t="s">
        <v>6967</v>
      </c>
      <c r="G1315" t="s">
        <v>4118</v>
      </c>
      <c r="H1315" t="s">
        <v>6968</v>
      </c>
    </row>
    <row r="1316" spans="1:8" x14ac:dyDescent="0.3">
      <c r="A1316">
        <v>498</v>
      </c>
      <c r="B1316" t="s">
        <v>471</v>
      </c>
      <c r="C1316" t="s">
        <v>216</v>
      </c>
      <c r="D1316" s="107">
        <v>45657</v>
      </c>
      <c r="E1316" t="s">
        <v>3213</v>
      </c>
      <c r="F1316" t="s">
        <v>6969</v>
      </c>
      <c r="G1316" t="s">
        <v>4118</v>
      </c>
      <c r="H1316" t="s">
        <v>6970</v>
      </c>
    </row>
    <row r="1317" spans="1:8" x14ac:dyDescent="0.3">
      <c r="A1317">
        <v>499</v>
      </c>
      <c r="B1317" t="s">
        <v>472</v>
      </c>
      <c r="C1317" t="s">
        <v>311</v>
      </c>
      <c r="D1317" s="107">
        <v>45657</v>
      </c>
      <c r="E1317" t="s">
        <v>3214</v>
      </c>
      <c r="F1317" t="s">
        <v>6971</v>
      </c>
      <c r="G1317" t="s">
        <v>4118</v>
      </c>
      <c r="H1317" t="s">
        <v>6972</v>
      </c>
    </row>
    <row r="1318" spans="1:8" x14ac:dyDescent="0.3">
      <c r="A1318">
        <v>500</v>
      </c>
      <c r="B1318" t="s">
        <v>473</v>
      </c>
      <c r="C1318" t="s">
        <v>257</v>
      </c>
      <c r="D1318" s="107">
        <v>45657</v>
      </c>
      <c r="E1318" t="s">
        <v>3215</v>
      </c>
      <c r="F1318" t="s">
        <v>6973</v>
      </c>
      <c r="G1318" t="s">
        <v>4118</v>
      </c>
      <c r="H1318" t="s">
        <v>6974</v>
      </c>
    </row>
    <row r="1319" spans="1:8" x14ac:dyDescent="0.3">
      <c r="A1319">
        <v>501</v>
      </c>
      <c r="B1319" t="s">
        <v>474</v>
      </c>
      <c r="C1319" t="s">
        <v>22</v>
      </c>
      <c r="D1319" s="107">
        <v>45657</v>
      </c>
      <c r="E1319" t="s">
        <v>3216</v>
      </c>
      <c r="F1319" t="s">
        <v>6975</v>
      </c>
      <c r="G1319" t="s">
        <v>4118</v>
      </c>
      <c r="H1319" t="s">
        <v>6976</v>
      </c>
    </row>
    <row r="1320" spans="1:8" x14ac:dyDescent="0.3">
      <c r="A1320">
        <v>502</v>
      </c>
      <c r="B1320" t="s">
        <v>475</v>
      </c>
      <c r="C1320" t="s">
        <v>119</v>
      </c>
      <c r="D1320" s="107">
        <v>45657</v>
      </c>
      <c r="E1320" t="s">
        <v>3217</v>
      </c>
      <c r="F1320" t="s">
        <v>6977</v>
      </c>
      <c r="G1320" t="s">
        <v>4118</v>
      </c>
      <c r="H1320" t="s">
        <v>6978</v>
      </c>
    </row>
    <row r="1321" spans="1:8" x14ac:dyDescent="0.3">
      <c r="A1321">
        <v>503</v>
      </c>
      <c r="B1321" t="s">
        <v>476</v>
      </c>
      <c r="C1321" t="s">
        <v>447</v>
      </c>
      <c r="D1321" s="107">
        <v>45657</v>
      </c>
      <c r="E1321" t="s">
        <v>3218</v>
      </c>
      <c r="F1321" t="s">
        <v>6979</v>
      </c>
      <c r="G1321" t="s">
        <v>4118</v>
      </c>
      <c r="H1321" t="s">
        <v>6980</v>
      </c>
    </row>
    <row r="1322" spans="1:8" x14ac:dyDescent="0.3">
      <c r="A1322">
        <v>504</v>
      </c>
      <c r="B1322" t="s">
        <v>477</v>
      </c>
      <c r="C1322" t="s">
        <v>374</v>
      </c>
      <c r="D1322" s="107">
        <v>45657</v>
      </c>
      <c r="E1322" t="s">
        <v>3219</v>
      </c>
      <c r="F1322" t="s">
        <v>6981</v>
      </c>
      <c r="G1322" t="s">
        <v>4118</v>
      </c>
      <c r="H1322" t="s">
        <v>6982</v>
      </c>
    </row>
    <row r="1323" spans="1:8" x14ac:dyDescent="0.3">
      <c r="A1323">
        <v>505</v>
      </c>
      <c r="B1323" t="s">
        <v>478</v>
      </c>
      <c r="C1323" t="s">
        <v>87</v>
      </c>
      <c r="D1323" s="107">
        <v>45657</v>
      </c>
      <c r="E1323" t="s">
        <v>3220</v>
      </c>
      <c r="F1323" t="s">
        <v>6983</v>
      </c>
      <c r="G1323" t="s">
        <v>4118</v>
      </c>
      <c r="H1323" t="s">
        <v>6984</v>
      </c>
    </row>
    <row r="1324" spans="1:8" x14ac:dyDescent="0.3">
      <c r="A1324">
        <v>508</v>
      </c>
      <c r="B1324" t="s">
        <v>481</v>
      </c>
      <c r="C1324" t="s">
        <v>366</v>
      </c>
      <c r="D1324" s="107">
        <v>45657</v>
      </c>
      <c r="E1324" t="s">
        <v>3223</v>
      </c>
      <c r="F1324" t="s">
        <v>6985</v>
      </c>
      <c r="G1324" t="s">
        <v>4118</v>
      </c>
      <c r="H1324" t="s">
        <v>6986</v>
      </c>
    </row>
    <row r="1325" spans="1:8" x14ac:dyDescent="0.3">
      <c r="A1325">
        <v>77</v>
      </c>
      <c r="B1325" t="s">
        <v>65</v>
      </c>
      <c r="C1325" t="s">
        <v>66</v>
      </c>
      <c r="D1325" s="107">
        <v>45688</v>
      </c>
      <c r="E1325" t="s">
        <v>6987</v>
      </c>
      <c r="F1325" t="s">
        <v>6988</v>
      </c>
      <c r="G1325" t="s">
        <v>5045</v>
      </c>
      <c r="H1325" t="s">
        <v>6989</v>
      </c>
    </row>
    <row r="1326" spans="1:8" x14ac:dyDescent="0.3">
      <c r="A1326">
        <v>121</v>
      </c>
      <c r="B1326" t="s">
        <v>102</v>
      </c>
      <c r="C1326" t="s">
        <v>28</v>
      </c>
      <c r="D1326" s="107">
        <v>45688</v>
      </c>
      <c r="E1326" t="s">
        <v>6990</v>
      </c>
      <c r="F1326" t="s">
        <v>6991</v>
      </c>
      <c r="G1326" t="s">
        <v>3975</v>
      </c>
      <c r="H1326" t="s">
        <v>6992</v>
      </c>
    </row>
    <row r="1327" spans="1:8" x14ac:dyDescent="0.3">
      <c r="A1327">
        <v>124</v>
      </c>
      <c r="B1327" t="s">
        <v>105</v>
      </c>
      <c r="C1327" t="s">
        <v>72</v>
      </c>
      <c r="D1327" s="107">
        <v>45688</v>
      </c>
      <c r="E1327" t="s">
        <v>6993</v>
      </c>
      <c r="F1327" t="s">
        <v>6994</v>
      </c>
      <c r="G1327" t="s">
        <v>6484</v>
      </c>
      <c r="H1327" t="s">
        <v>6995</v>
      </c>
    </row>
    <row r="1328" spans="1:8" x14ac:dyDescent="0.3">
      <c r="A1328">
        <v>125</v>
      </c>
      <c r="B1328" t="s">
        <v>106</v>
      </c>
      <c r="C1328" t="s">
        <v>72</v>
      </c>
      <c r="D1328" s="107">
        <v>45688</v>
      </c>
      <c r="E1328" t="s">
        <v>6996</v>
      </c>
      <c r="F1328" t="s">
        <v>6997</v>
      </c>
      <c r="G1328" t="s">
        <v>6484</v>
      </c>
      <c r="H1328" t="s">
        <v>6998</v>
      </c>
    </row>
    <row r="1329" spans="1:8" x14ac:dyDescent="0.3">
      <c r="A1329">
        <v>128</v>
      </c>
      <c r="B1329" t="s">
        <v>109</v>
      </c>
      <c r="C1329" t="s">
        <v>72</v>
      </c>
      <c r="D1329" s="107">
        <v>45688</v>
      </c>
      <c r="E1329" t="s">
        <v>6999</v>
      </c>
      <c r="F1329" t="s">
        <v>7000</v>
      </c>
      <c r="G1329" t="s">
        <v>6491</v>
      </c>
      <c r="H1329" t="s">
        <v>7001</v>
      </c>
    </row>
    <row r="1330" spans="1:8" x14ac:dyDescent="0.3">
      <c r="A1330">
        <v>172</v>
      </c>
      <c r="B1330" t="s">
        <v>131</v>
      </c>
      <c r="C1330" t="s">
        <v>101</v>
      </c>
      <c r="D1330" s="107">
        <v>45688</v>
      </c>
      <c r="E1330" t="s">
        <v>7002</v>
      </c>
      <c r="F1330" t="s">
        <v>7003</v>
      </c>
      <c r="G1330" t="s">
        <v>3985</v>
      </c>
      <c r="H1330" t="s">
        <v>7004</v>
      </c>
    </row>
    <row r="1331" spans="1:8" x14ac:dyDescent="0.3">
      <c r="A1331">
        <v>208</v>
      </c>
      <c r="B1331" t="s">
        <v>149</v>
      </c>
      <c r="C1331" t="s">
        <v>98</v>
      </c>
      <c r="D1331" s="107">
        <v>45688</v>
      </c>
      <c r="E1331" t="s">
        <v>3850</v>
      </c>
      <c r="F1331" t="s">
        <v>7005</v>
      </c>
      <c r="G1331" t="s">
        <v>7006</v>
      </c>
      <c r="H1331" t="s">
        <v>7007</v>
      </c>
    </row>
    <row r="1332" spans="1:8" x14ac:dyDescent="0.3">
      <c r="A1332">
        <v>214</v>
      </c>
      <c r="B1332" t="s">
        <v>152</v>
      </c>
      <c r="C1332" t="s">
        <v>98</v>
      </c>
      <c r="D1332" s="107">
        <v>45688</v>
      </c>
      <c r="E1332" t="s">
        <v>3851</v>
      </c>
      <c r="F1332" t="s">
        <v>7008</v>
      </c>
      <c r="G1332" t="s">
        <v>7009</v>
      </c>
      <c r="H1332" t="s">
        <v>7010</v>
      </c>
    </row>
    <row r="1333" spans="1:8" x14ac:dyDescent="0.3">
      <c r="A1333">
        <v>217</v>
      </c>
      <c r="B1333" t="s">
        <v>156</v>
      </c>
      <c r="C1333" t="s">
        <v>98</v>
      </c>
      <c r="D1333" s="107">
        <v>45688</v>
      </c>
      <c r="E1333" t="s">
        <v>3852</v>
      </c>
      <c r="F1333" t="s">
        <v>7011</v>
      </c>
      <c r="G1333" t="s">
        <v>7009</v>
      </c>
      <c r="H1333" t="s">
        <v>7012</v>
      </c>
    </row>
    <row r="1334" spans="1:8" x14ac:dyDescent="0.3">
      <c r="A1334">
        <v>218</v>
      </c>
      <c r="B1334" t="s">
        <v>157</v>
      </c>
      <c r="C1334" t="s">
        <v>98</v>
      </c>
      <c r="D1334" s="107">
        <v>45688</v>
      </c>
      <c r="E1334" t="s">
        <v>3853</v>
      </c>
      <c r="F1334" t="s">
        <v>7013</v>
      </c>
      <c r="G1334" t="s">
        <v>4259</v>
      </c>
      <c r="H1334" t="s">
        <v>7014</v>
      </c>
    </row>
    <row r="1335" spans="1:8" x14ac:dyDescent="0.3">
      <c r="A1335">
        <v>225</v>
      </c>
      <c r="B1335" t="s">
        <v>165</v>
      </c>
      <c r="C1335" t="s">
        <v>98</v>
      </c>
      <c r="D1335" s="107">
        <v>45688</v>
      </c>
      <c r="E1335" t="s">
        <v>3854</v>
      </c>
      <c r="F1335" t="s">
        <v>7015</v>
      </c>
      <c r="G1335" t="s">
        <v>4259</v>
      </c>
      <c r="H1335" t="s">
        <v>7016</v>
      </c>
    </row>
    <row r="1336" spans="1:8" x14ac:dyDescent="0.3">
      <c r="A1336">
        <v>239</v>
      </c>
      <c r="B1336" t="s">
        <v>1243</v>
      </c>
      <c r="C1336" t="s">
        <v>33</v>
      </c>
      <c r="D1336" s="107">
        <v>45688</v>
      </c>
      <c r="E1336" t="s">
        <v>7017</v>
      </c>
      <c r="F1336" t="s">
        <v>7018</v>
      </c>
      <c r="G1336" t="s">
        <v>4305</v>
      </c>
      <c r="H1336" t="s">
        <v>7019</v>
      </c>
    </row>
    <row r="1337" spans="1:8" x14ac:dyDescent="0.3">
      <c r="A1337">
        <v>241</v>
      </c>
      <c r="B1337" t="s">
        <v>181</v>
      </c>
      <c r="C1337" t="s">
        <v>33</v>
      </c>
      <c r="D1337" s="107">
        <v>45688</v>
      </c>
      <c r="E1337" t="s">
        <v>7020</v>
      </c>
      <c r="F1337" t="s">
        <v>7021</v>
      </c>
      <c r="G1337" t="s">
        <v>4305</v>
      </c>
      <c r="H1337" t="s">
        <v>7022</v>
      </c>
    </row>
    <row r="1338" spans="1:8" x14ac:dyDescent="0.3">
      <c r="A1338">
        <v>434</v>
      </c>
      <c r="B1338" t="s">
        <v>411</v>
      </c>
      <c r="C1338" t="s">
        <v>98</v>
      </c>
      <c r="D1338" s="107">
        <v>45688</v>
      </c>
      <c r="E1338" t="s">
        <v>3855</v>
      </c>
      <c r="F1338" t="s">
        <v>7023</v>
      </c>
      <c r="G1338" t="s">
        <v>7009</v>
      </c>
      <c r="H1338" t="s">
        <v>7024</v>
      </c>
    </row>
    <row r="1339" spans="1:8" x14ac:dyDescent="0.3">
      <c r="A1339">
        <v>436</v>
      </c>
      <c r="B1339" t="s">
        <v>130</v>
      </c>
      <c r="C1339" t="s">
        <v>101</v>
      </c>
      <c r="D1339" s="107">
        <v>45688</v>
      </c>
      <c r="E1339" t="s">
        <v>3856</v>
      </c>
      <c r="F1339" t="s">
        <v>7025</v>
      </c>
      <c r="G1339" t="s">
        <v>5051</v>
      </c>
      <c r="H1339" t="s">
        <v>7026</v>
      </c>
    </row>
    <row r="1340" spans="1:8" x14ac:dyDescent="0.3">
      <c r="A1340">
        <v>485</v>
      </c>
      <c r="B1340" t="s">
        <v>458</v>
      </c>
      <c r="C1340" t="s">
        <v>101</v>
      </c>
      <c r="D1340" s="107">
        <v>45688</v>
      </c>
      <c r="E1340" t="s">
        <v>3857</v>
      </c>
      <c r="F1340" t="s">
        <v>7027</v>
      </c>
      <c r="G1340" t="s">
        <v>5051</v>
      </c>
      <c r="H1340" t="s">
        <v>7028</v>
      </c>
    </row>
    <row r="1341" spans="1:8" x14ac:dyDescent="0.3">
      <c r="A1341">
        <v>488</v>
      </c>
      <c r="B1341" t="s">
        <v>461</v>
      </c>
      <c r="C1341" t="s">
        <v>101</v>
      </c>
      <c r="D1341" s="107">
        <v>45688</v>
      </c>
      <c r="E1341" t="s">
        <v>3858</v>
      </c>
      <c r="F1341" t="s">
        <v>7029</v>
      </c>
      <c r="G1341" t="s">
        <v>5051</v>
      </c>
      <c r="H1341" t="s">
        <v>7030</v>
      </c>
    </row>
    <row r="1342" spans="1:8" x14ac:dyDescent="0.3">
      <c r="A1342">
        <v>77</v>
      </c>
      <c r="B1342" t="s">
        <v>65</v>
      </c>
      <c r="C1342" t="s">
        <v>66</v>
      </c>
      <c r="D1342" s="107">
        <v>45716</v>
      </c>
      <c r="E1342" t="s">
        <v>7031</v>
      </c>
      <c r="F1342" t="s">
        <v>7032</v>
      </c>
      <c r="G1342" t="s">
        <v>5045</v>
      </c>
      <c r="H1342" t="s">
        <v>7033</v>
      </c>
    </row>
    <row r="1343" spans="1:8" x14ac:dyDescent="0.3">
      <c r="A1343">
        <v>121</v>
      </c>
      <c r="B1343" t="s">
        <v>102</v>
      </c>
      <c r="C1343" t="s">
        <v>28</v>
      </c>
      <c r="D1343" s="107">
        <v>45716</v>
      </c>
      <c r="E1343" t="s">
        <v>7034</v>
      </c>
      <c r="F1343" t="s">
        <v>7035</v>
      </c>
      <c r="G1343" t="s">
        <v>3975</v>
      </c>
      <c r="H1343" t="s">
        <v>7036</v>
      </c>
    </row>
    <row r="1344" spans="1:8" x14ac:dyDescent="0.3">
      <c r="A1344">
        <v>122</v>
      </c>
      <c r="B1344" t="s">
        <v>104</v>
      </c>
      <c r="C1344" t="s">
        <v>101</v>
      </c>
      <c r="D1344" s="107">
        <v>45716</v>
      </c>
      <c r="E1344" t="s">
        <v>7037</v>
      </c>
      <c r="F1344" t="s">
        <v>7038</v>
      </c>
      <c r="G1344" t="s">
        <v>4118</v>
      </c>
      <c r="H1344" t="s">
        <v>7039</v>
      </c>
    </row>
    <row r="1345" spans="1:8" x14ac:dyDescent="0.3">
      <c r="A1345">
        <v>124</v>
      </c>
      <c r="B1345" t="s">
        <v>105</v>
      </c>
      <c r="C1345" t="s">
        <v>72</v>
      </c>
      <c r="D1345" s="107">
        <v>45716</v>
      </c>
      <c r="E1345" t="s">
        <v>7040</v>
      </c>
      <c r="F1345" t="s">
        <v>7041</v>
      </c>
      <c r="G1345" t="s">
        <v>6484</v>
      </c>
      <c r="H1345" t="s">
        <v>7042</v>
      </c>
    </row>
    <row r="1346" spans="1:8" x14ac:dyDescent="0.3">
      <c r="A1346">
        <v>125</v>
      </c>
      <c r="B1346" t="s">
        <v>106</v>
      </c>
      <c r="C1346" t="s">
        <v>72</v>
      </c>
      <c r="D1346" s="107">
        <v>45716</v>
      </c>
      <c r="E1346" t="s">
        <v>7043</v>
      </c>
      <c r="F1346" t="s">
        <v>7044</v>
      </c>
      <c r="G1346" t="s">
        <v>6491</v>
      </c>
      <c r="H1346" t="s">
        <v>7045</v>
      </c>
    </row>
    <row r="1347" spans="1:8" x14ac:dyDescent="0.3">
      <c r="A1347">
        <v>128</v>
      </c>
      <c r="B1347" t="s">
        <v>109</v>
      </c>
      <c r="C1347" t="s">
        <v>72</v>
      </c>
      <c r="D1347" s="107">
        <v>45716</v>
      </c>
      <c r="E1347" t="s">
        <v>7046</v>
      </c>
      <c r="F1347" t="s">
        <v>7047</v>
      </c>
      <c r="G1347" t="s">
        <v>6491</v>
      </c>
      <c r="H1347" t="s">
        <v>7048</v>
      </c>
    </row>
    <row r="1348" spans="1:8" x14ac:dyDescent="0.3">
      <c r="A1348">
        <v>208</v>
      </c>
      <c r="B1348" t="s">
        <v>149</v>
      </c>
      <c r="C1348" t="s">
        <v>98</v>
      </c>
      <c r="D1348" s="107">
        <v>45716</v>
      </c>
      <c r="E1348" t="s">
        <v>3871</v>
      </c>
      <c r="F1348" t="s">
        <v>7049</v>
      </c>
      <c r="G1348" t="s">
        <v>7006</v>
      </c>
      <c r="H1348" t="s">
        <v>7050</v>
      </c>
    </row>
    <row r="1349" spans="1:8" x14ac:dyDescent="0.3">
      <c r="A1349">
        <v>214</v>
      </c>
      <c r="B1349" t="s">
        <v>152</v>
      </c>
      <c r="C1349" t="s">
        <v>98</v>
      </c>
      <c r="D1349" s="107">
        <v>45716</v>
      </c>
      <c r="E1349" t="s">
        <v>3872</v>
      </c>
      <c r="F1349" t="s">
        <v>7051</v>
      </c>
      <c r="G1349" t="s">
        <v>7009</v>
      </c>
      <c r="H1349" t="s">
        <v>7052</v>
      </c>
    </row>
    <row r="1350" spans="1:8" x14ac:dyDescent="0.3">
      <c r="A1350">
        <v>217</v>
      </c>
      <c r="B1350" t="s">
        <v>156</v>
      </c>
      <c r="C1350" t="s">
        <v>98</v>
      </c>
      <c r="D1350" s="107">
        <v>45716</v>
      </c>
      <c r="E1350" t="s">
        <v>3873</v>
      </c>
      <c r="F1350" t="s">
        <v>7053</v>
      </c>
      <c r="G1350" t="s">
        <v>7009</v>
      </c>
      <c r="H1350" t="s">
        <v>7054</v>
      </c>
    </row>
    <row r="1351" spans="1:8" x14ac:dyDescent="0.3">
      <c r="A1351">
        <v>218</v>
      </c>
      <c r="B1351" t="s">
        <v>157</v>
      </c>
      <c r="C1351" t="s">
        <v>98</v>
      </c>
      <c r="D1351" s="107">
        <v>45716</v>
      </c>
      <c r="E1351" t="s">
        <v>3874</v>
      </c>
      <c r="F1351" t="s">
        <v>7055</v>
      </c>
      <c r="G1351" t="s">
        <v>7006</v>
      </c>
      <c r="H1351" t="s">
        <v>7056</v>
      </c>
    </row>
    <row r="1352" spans="1:8" x14ac:dyDescent="0.3">
      <c r="A1352">
        <v>225</v>
      </c>
      <c r="B1352" t="s">
        <v>165</v>
      </c>
      <c r="C1352" t="s">
        <v>98</v>
      </c>
      <c r="D1352" s="107">
        <v>45716</v>
      </c>
      <c r="E1352" t="s">
        <v>3875</v>
      </c>
      <c r="F1352" t="s">
        <v>7057</v>
      </c>
      <c r="G1352" t="s">
        <v>7006</v>
      </c>
      <c r="H1352" t="s">
        <v>7058</v>
      </c>
    </row>
    <row r="1353" spans="1:8" x14ac:dyDescent="0.3">
      <c r="A1353">
        <v>239</v>
      </c>
      <c r="B1353" t="s">
        <v>1243</v>
      </c>
      <c r="C1353" t="s">
        <v>33</v>
      </c>
      <c r="D1353" s="107">
        <v>45716</v>
      </c>
      <c r="E1353" t="s">
        <v>7059</v>
      </c>
      <c r="F1353" t="s">
        <v>7060</v>
      </c>
      <c r="G1353" t="s">
        <v>4305</v>
      </c>
      <c r="H1353" t="s">
        <v>7061</v>
      </c>
    </row>
    <row r="1354" spans="1:8" x14ac:dyDescent="0.3">
      <c r="A1354">
        <v>241</v>
      </c>
      <c r="B1354" t="s">
        <v>181</v>
      </c>
      <c r="C1354" t="s">
        <v>33</v>
      </c>
      <c r="D1354" s="107">
        <v>45716</v>
      </c>
      <c r="E1354" t="s">
        <v>7062</v>
      </c>
      <c r="F1354" t="s">
        <v>7063</v>
      </c>
      <c r="G1354" t="s">
        <v>4305</v>
      </c>
      <c r="H1354" t="s">
        <v>7064</v>
      </c>
    </row>
    <row r="1355" spans="1:8" x14ac:dyDescent="0.3">
      <c r="A1355">
        <v>434</v>
      </c>
      <c r="B1355" t="s">
        <v>411</v>
      </c>
      <c r="C1355" t="s">
        <v>98</v>
      </c>
      <c r="D1355" s="107">
        <v>45716</v>
      </c>
      <c r="E1355" t="s">
        <v>3876</v>
      </c>
      <c r="F1355" t="s">
        <v>7065</v>
      </c>
      <c r="G1355" t="s">
        <v>7009</v>
      </c>
      <c r="H1355" t="s">
        <v>7066</v>
      </c>
    </row>
    <row r="1356" spans="1:8" x14ac:dyDescent="0.3">
      <c r="A1356">
        <v>436</v>
      </c>
      <c r="B1356" t="s">
        <v>130</v>
      </c>
      <c r="C1356" t="s">
        <v>101</v>
      </c>
      <c r="D1356" s="107">
        <v>45716</v>
      </c>
      <c r="E1356" t="s">
        <v>3877</v>
      </c>
      <c r="F1356" t="s">
        <v>7067</v>
      </c>
      <c r="G1356" t="s">
        <v>4118</v>
      </c>
      <c r="H1356" t="s">
        <v>7068</v>
      </c>
    </row>
    <row r="1357" spans="1:8" x14ac:dyDescent="0.3">
      <c r="A1357">
        <v>485</v>
      </c>
      <c r="B1357" t="s">
        <v>458</v>
      </c>
      <c r="C1357" t="s">
        <v>101</v>
      </c>
      <c r="D1357" s="107">
        <v>45716</v>
      </c>
      <c r="E1357" t="s">
        <v>3878</v>
      </c>
      <c r="F1357" t="s">
        <v>7069</v>
      </c>
      <c r="G1357" t="s">
        <v>4118</v>
      </c>
      <c r="H1357" t="s">
        <v>7070</v>
      </c>
    </row>
    <row r="1358" spans="1:8" x14ac:dyDescent="0.3">
      <c r="A1358">
        <v>488</v>
      </c>
      <c r="B1358" t="s">
        <v>461</v>
      </c>
      <c r="C1358" t="s">
        <v>101</v>
      </c>
      <c r="D1358" s="107">
        <v>45716</v>
      </c>
      <c r="E1358" t="s">
        <v>3879</v>
      </c>
      <c r="F1358" t="s">
        <v>7071</v>
      </c>
      <c r="G1358" t="s">
        <v>3985</v>
      </c>
      <c r="H1358" t="s">
        <v>7072</v>
      </c>
    </row>
    <row r="1359" spans="1:8" x14ac:dyDescent="0.3">
      <c r="A1359">
        <v>77</v>
      </c>
      <c r="B1359" t="s">
        <v>65</v>
      </c>
      <c r="C1359" t="s">
        <v>66</v>
      </c>
      <c r="D1359" s="107">
        <v>45747</v>
      </c>
      <c r="E1359" t="s">
        <v>7073</v>
      </c>
      <c r="F1359" t="s">
        <v>7074</v>
      </c>
      <c r="G1359" t="s">
        <v>5045</v>
      </c>
      <c r="H1359" t="s">
        <v>6989</v>
      </c>
    </row>
    <row r="1360" spans="1:8" x14ac:dyDescent="0.3">
      <c r="A1360">
        <v>121</v>
      </c>
      <c r="B1360" t="s">
        <v>102</v>
      </c>
      <c r="C1360" t="s">
        <v>28</v>
      </c>
      <c r="D1360" s="107">
        <v>45747</v>
      </c>
      <c r="E1360" t="s">
        <v>7075</v>
      </c>
      <c r="F1360" t="s">
        <v>7076</v>
      </c>
      <c r="G1360" t="s">
        <v>3975</v>
      </c>
      <c r="H1360" t="s">
        <v>7077</v>
      </c>
    </row>
    <row r="1361" spans="1:8" x14ac:dyDescent="0.3">
      <c r="A1361">
        <v>124</v>
      </c>
      <c r="B1361" t="s">
        <v>105</v>
      </c>
      <c r="C1361" t="s">
        <v>72</v>
      </c>
      <c r="D1361" s="107">
        <v>45747</v>
      </c>
      <c r="E1361" t="s">
        <v>7078</v>
      </c>
      <c r="F1361" t="s">
        <v>7079</v>
      </c>
      <c r="G1361" t="s">
        <v>6491</v>
      </c>
      <c r="H1361" t="s">
        <v>7080</v>
      </c>
    </row>
    <row r="1362" spans="1:8" x14ac:dyDescent="0.3">
      <c r="A1362">
        <v>125</v>
      </c>
      <c r="B1362" t="s">
        <v>106</v>
      </c>
      <c r="C1362" t="s">
        <v>72</v>
      </c>
      <c r="D1362" s="107">
        <v>45747</v>
      </c>
      <c r="E1362" t="s">
        <v>7081</v>
      </c>
      <c r="F1362" t="s">
        <v>7082</v>
      </c>
      <c r="G1362" t="s">
        <v>6491</v>
      </c>
      <c r="H1362" t="s">
        <v>7083</v>
      </c>
    </row>
    <row r="1363" spans="1:8" x14ac:dyDescent="0.3">
      <c r="A1363">
        <v>128</v>
      </c>
      <c r="B1363" t="s">
        <v>109</v>
      </c>
      <c r="C1363" t="s">
        <v>72</v>
      </c>
      <c r="D1363" s="107">
        <v>45747</v>
      </c>
      <c r="E1363" t="s">
        <v>7084</v>
      </c>
      <c r="F1363" t="s">
        <v>7085</v>
      </c>
      <c r="G1363" t="s">
        <v>6491</v>
      </c>
      <c r="H1363" t="s">
        <v>7086</v>
      </c>
    </row>
    <row r="1364" spans="1:8" x14ac:dyDescent="0.3">
      <c r="A1364">
        <v>172</v>
      </c>
      <c r="B1364" t="s">
        <v>131</v>
      </c>
      <c r="C1364" t="s">
        <v>101</v>
      </c>
      <c r="D1364" s="107">
        <v>45747</v>
      </c>
      <c r="E1364" t="s">
        <v>7087</v>
      </c>
      <c r="F1364" t="s">
        <v>7088</v>
      </c>
      <c r="G1364" t="s">
        <v>3985</v>
      </c>
      <c r="H1364" t="s">
        <v>7089</v>
      </c>
    </row>
    <row r="1365" spans="1:8" x14ac:dyDescent="0.3">
      <c r="A1365">
        <v>208</v>
      </c>
      <c r="B1365" t="s">
        <v>149</v>
      </c>
      <c r="C1365" t="s">
        <v>98</v>
      </c>
      <c r="D1365" s="107">
        <v>45747</v>
      </c>
      <c r="E1365" t="s">
        <v>3880</v>
      </c>
      <c r="F1365" t="s">
        <v>7090</v>
      </c>
      <c r="G1365" t="s">
        <v>7006</v>
      </c>
      <c r="H1365" t="s">
        <v>7091</v>
      </c>
    </row>
    <row r="1366" spans="1:8" x14ac:dyDescent="0.3">
      <c r="A1366">
        <v>214</v>
      </c>
      <c r="B1366" t="s">
        <v>152</v>
      </c>
      <c r="C1366" t="s">
        <v>98</v>
      </c>
      <c r="D1366" s="107">
        <v>45747</v>
      </c>
      <c r="E1366" t="s">
        <v>3881</v>
      </c>
      <c r="F1366" t="s">
        <v>7092</v>
      </c>
      <c r="G1366" t="s">
        <v>7009</v>
      </c>
      <c r="H1366" t="s">
        <v>7093</v>
      </c>
    </row>
    <row r="1367" spans="1:8" x14ac:dyDescent="0.3">
      <c r="A1367">
        <v>217</v>
      </c>
      <c r="B1367" t="s">
        <v>156</v>
      </c>
      <c r="C1367" t="s">
        <v>98</v>
      </c>
      <c r="D1367" s="107">
        <v>45747</v>
      </c>
      <c r="E1367" t="s">
        <v>3882</v>
      </c>
      <c r="F1367" t="s">
        <v>7094</v>
      </c>
      <c r="G1367" t="s">
        <v>7009</v>
      </c>
      <c r="H1367" t="s">
        <v>7095</v>
      </c>
    </row>
    <row r="1368" spans="1:8" x14ac:dyDescent="0.3">
      <c r="A1368">
        <v>218</v>
      </c>
      <c r="B1368" t="s">
        <v>157</v>
      </c>
      <c r="C1368" t="s">
        <v>98</v>
      </c>
      <c r="D1368" s="107">
        <v>45747</v>
      </c>
      <c r="E1368" t="s">
        <v>3883</v>
      </c>
      <c r="F1368" t="s">
        <v>7096</v>
      </c>
      <c r="G1368" t="s">
        <v>7006</v>
      </c>
      <c r="H1368" t="s">
        <v>7097</v>
      </c>
    </row>
    <row r="1369" spans="1:8" x14ac:dyDescent="0.3">
      <c r="A1369">
        <v>225</v>
      </c>
      <c r="B1369" t="s">
        <v>165</v>
      </c>
      <c r="C1369" t="s">
        <v>98</v>
      </c>
      <c r="D1369" s="107">
        <v>45747</v>
      </c>
      <c r="E1369" t="s">
        <v>3884</v>
      </c>
      <c r="F1369" t="s">
        <v>7098</v>
      </c>
      <c r="G1369" t="s">
        <v>7006</v>
      </c>
      <c r="H1369" t="s">
        <v>7099</v>
      </c>
    </row>
    <row r="1370" spans="1:8" x14ac:dyDescent="0.3">
      <c r="A1370">
        <v>239</v>
      </c>
      <c r="B1370" t="s">
        <v>1243</v>
      </c>
      <c r="C1370" t="s">
        <v>33</v>
      </c>
      <c r="D1370" s="107">
        <v>45747</v>
      </c>
      <c r="E1370" t="s">
        <v>3885</v>
      </c>
      <c r="F1370" t="s">
        <v>7100</v>
      </c>
      <c r="G1370" t="s">
        <v>4305</v>
      </c>
      <c r="H1370" t="s">
        <v>7101</v>
      </c>
    </row>
    <row r="1371" spans="1:8" x14ac:dyDescent="0.3">
      <c r="A1371">
        <v>241</v>
      </c>
      <c r="B1371" t="s">
        <v>181</v>
      </c>
      <c r="C1371" t="s">
        <v>33</v>
      </c>
      <c r="D1371" s="107">
        <v>45747</v>
      </c>
      <c r="E1371" t="s">
        <v>7102</v>
      </c>
      <c r="F1371" t="s">
        <v>7103</v>
      </c>
      <c r="G1371" t="s">
        <v>4305</v>
      </c>
      <c r="H1371" t="s">
        <v>7104</v>
      </c>
    </row>
    <row r="1372" spans="1:8" x14ac:dyDescent="0.3">
      <c r="A1372">
        <v>434</v>
      </c>
      <c r="B1372" t="s">
        <v>411</v>
      </c>
      <c r="C1372" t="s">
        <v>98</v>
      </c>
      <c r="D1372" s="107">
        <v>45747</v>
      </c>
      <c r="E1372" t="s">
        <v>3886</v>
      </c>
      <c r="F1372" t="s">
        <v>7105</v>
      </c>
      <c r="G1372" t="s">
        <v>7009</v>
      </c>
      <c r="H1372" t="s">
        <v>7106</v>
      </c>
    </row>
    <row r="1373" spans="1:8" x14ac:dyDescent="0.3">
      <c r="A1373">
        <v>436</v>
      </c>
      <c r="B1373" t="s">
        <v>130</v>
      </c>
      <c r="C1373" t="s">
        <v>101</v>
      </c>
      <c r="D1373" s="107">
        <v>45747</v>
      </c>
      <c r="E1373" t="s">
        <v>3887</v>
      </c>
      <c r="F1373" t="s">
        <v>7107</v>
      </c>
      <c r="G1373" t="s">
        <v>4118</v>
      </c>
      <c r="H1373" t="s">
        <v>7108</v>
      </c>
    </row>
    <row r="1374" spans="1:8" x14ac:dyDescent="0.3">
      <c r="A1374">
        <v>485</v>
      </c>
      <c r="B1374" t="s">
        <v>458</v>
      </c>
      <c r="C1374" t="s">
        <v>101</v>
      </c>
      <c r="D1374" s="107">
        <v>45747</v>
      </c>
      <c r="E1374" t="s">
        <v>3888</v>
      </c>
      <c r="F1374" t="s">
        <v>7109</v>
      </c>
      <c r="G1374" t="s">
        <v>4118</v>
      </c>
      <c r="H1374" t="s">
        <v>7110</v>
      </c>
    </row>
    <row r="1375" spans="1:8" x14ac:dyDescent="0.3">
      <c r="A1375">
        <v>69</v>
      </c>
      <c r="B1375" t="s">
        <v>59</v>
      </c>
      <c r="C1375" t="s">
        <v>58</v>
      </c>
      <c r="D1375" s="107">
        <v>45747</v>
      </c>
      <c r="E1375" t="s">
        <v>2572</v>
      </c>
      <c r="F1375" t="s">
        <v>7111</v>
      </c>
      <c r="G1375" t="s">
        <v>4017</v>
      </c>
      <c r="H1375" t="s">
        <v>7112</v>
      </c>
    </row>
    <row r="1376" spans="1:8" x14ac:dyDescent="0.3">
      <c r="A1376">
        <v>111</v>
      </c>
      <c r="B1376" t="s">
        <v>93</v>
      </c>
      <c r="C1376" t="s">
        <v>58</v>
      </c>
      <c r="D1376" s="107">
        <v>45747</v>
      </c>
      <c r="E1376" t="s">
        <v>7113</v>
      </c>
      <c r="F1376" t="s">
        <v>7114</v>
      </c>
      <c r="G1376" t="s">
        <v>4017</v>
      </c>
      <c r="H1376" t="s">
        <v>7115</v>
      </c>
    </row>
    <row r="1377" spans="1:8" x14ac:dyDescent="0.3">
      <c r="A1377">
        <v>197</v>
      </c>
      <c r="B1377" t="s">
        <v>139</v>
      </c>
      <c r="C1377" t="s">
        <v>95</v>
      </c>
      <c r="D1377" s="107">
        <v>45747</v>
      </c>
      <c r="E1377" t="s">
        <v>7116</v>
      </c>
      <c r="F1377" t="s">
        <v>7117</v>
      </c>
      <c r="G1377" t="s">
        <v>4154</v>
      </c>
      <c r="H1377" t="s">
        <v>7118</v>
      </c>
    </row>
    <row r="1378" spans="1:8" x14ac:dyDescent="0.3">
      <c r="A1378">
        <v>213</v>
      </c>
      <c r="B1378" t="s">
        <v>151</v>
      </c>
      <c r="C1378" t="s">
        <v>98</v>
      </c>
      <c r="D1378" s="107">
        <v>45747</v>
      </c>
      <c r="E1378" t="s">
        <v>1049</v>
      </c>
      <c r="F1378" t="s">
        <v>7119</v>
      </c>
      <c r="G1378" t="s">
        <v>4266</v>
      </c>
      <c r="H1378" t="s">
        <v>7120</v>
      </c>
    </row>
    <row r="1379" spans="1:8" x14ac:dyDescent="0.3">
      <c r="A1379">
        <v>238</v>
      </c>
      <c r="B1379" t="s">
        <v>177</v>
      </c>
      <c r="C1379" t="s">
        <v>98</v>
      </c>
      <c r="D1379" s="107">
        <v>45747</v>
      </c>
      <c r="E1379" t="s">
        <v>1239</v>
      </c>
      <c r="F1379" t="s">
        <v>7121</v>
      </c>
      <c r="G1379" t="s">
        <v>4259</v>
      </c>
      <c r="H1379" t="s">
        <v>7122</v>
      </c>
    </row>
    <row r="1380" spans="1:8" x14ac:dyDescent="0.3">
      <c r="A1380">
        <v>240</v>
      </c>
      <c r="B1380" t="s">
        <v>180</v>
      </c>
      <c r="C1380" t="s">
        <v>33</v>
      </c>
      <c r="D1380" s="107">
        <v>45747</v>
      </c>
      <c r="E1380" t="s">
        <v>7123</v>
      </c>
      <c r="F1380" t="s">
        <v>7124</v>
      </c>
      <c r="G1380" t="s">
        <v>4305</v>
      </c>
      <c r="H1380" t="s">
        <v>6126</v>
      </c>
    </row>
    <row r="1381" spans="1:8" x14ac:dyDescent="0.3">
      <c r="A1381">
        <v>251</v>
      </c>
      <c r="B1381" t="s">
        <v>1290</v>
      </c>
      <c r="C1381" t="s">
        <v>194</v>
      </c>
      <c r="D1381" s="107">
        <v>45747</v>
      </c>
      <c r="E1381" t="s">
        <v>1292</v>
      </c>
      <c r="F1381" t="s">
        <v>7125</v>
      </c>
      <c r="G1381" t="s">
        <v>4619</v>
      </c>
      <c r="H1381" t="s">
        <v>7126</v>
      </c>
    </row>
    <row r="1382" spans="1:8" x14ac:dyDescent="0.3">
      <c r="A1382">
        <v>254</v>
      </c>
      <c r="B1382" t="s">
        <v>197</v>
      </c>
      <c r="C1382" t="s">
        <v>198</v>
      </c>
      <c r="D1382" s="107">
        <v>45747</v>
      </c>
      <c r="E1382" t="s">
        <v>7127</v>
      </c>
      <c r="F1382" t="s">
        <v>7128</v>
      </c>
      <c r="G1382" t="s">
        <v>4796</v>
      </c>
      <c r="H1382" t="s">
        <v>7129</v>
      </c>
    </row>
    <row r="1383" spans="1:8" x14ac:dyDescent="0.3">
      <c r="A1383">
        <v>263</v>
      </c>
      <c r="B1383" t="s">
        <v>209</v>
      </c>
      <c r="C1383" t="s">
        <v>46</v>
      </c>
      <c r="D1383" s="107">
        <v>45747</v>
      </c>
      <c r="E1383" t="s">
        <v>7130</v>
      </c>
      <c r="F1383" t="s">
        <v>7131</v>
      </c>
      <c r="G1383" t="s">
        <v>4405</v>
      </c>
      <c r="H1383" t="s">
        <v>7132</v>
      </c>
    </row>
    <row r="1384" spans="1:8" x14ac:dyDescent="0.3">
      <c r="A1384">
        <v>265</v>
      </c>
      <c r="B1384" t="s">
        <v>213</v>
      </c>
      <c r="C1384" t="s">
        <v>46</v>
      </c>
      <c r="D1384" s="107">
        <v>45747</v>
      </c>
      <c r="E1384" t="s">
        <v>1315</v>
      </c>
      <c r="F1384" t="s">
        <v>7133</v>
      </c>
      <c r="G1384" t="s">
        <v>4803</v>
      </c>
      <c r="H1384" t="s">
        <v>7134</v>
      </c>
    </row>
    <row r="1385" spans="1:8" x14ac:dyDescent="0.3">
      <c r="A1385">
        <v>266</v>
      </c>
      <c r="B1385" t="s">
        <v>214</v>
      </c>
      <c r="C1385" t="s">
        <v>46</v>
      </c>
      <c r="D1385" s="107">
        <v>45747</v>
      </c>
      <c r="E1385" t="s">
        <v>1322</v>
      </c>
      <c r="F1385" t="s">
        <v>7135</v>
      </c>
      <c r="G1385" t="s">
        <v>4803</v>
      </c>
      <c r="H1385" t="s">
        <v>7136</v>
      </c>
    </row>
    <row r="1386" spans="1:8" x14ac:dyDescent="0.3">
      <c r="A1386">
        <v>300</v>
      </c>
      <c r="B1386" t="s">
        <v>252</v>
      </c>
      <c r="C1386" t="s">
        <v>253</v>
      </c>
      <c r="D1386" s="107">
        <v>45747</v>
      </c>
      <c r="E1386" t="s">
        <v>7137</v>
      </c>
      <c r="F1386" t="s">
        <v>7138</v>
      </c>
      <c r="G1386" t="s">
        <v>4409</v>
      </c>
      <c r="H1386" t="s">
        <v>7139</v>
      </c>
    </row>
    <row r="1387" spans="1:8" x14ac:dyDescent="0.3">
      <c r="A1387">
        <v>301</v>
      </c>
      <c r="B1387" t="s">
        <v>254</v>
      </c>
      <c r="C1387" t="s">
        <v>253</v>
      </c>
      <c r="D1387" s="107">
        <v>45747</v>
      </c>
      <c r="E1387" t="s">
        <v>7140</v>
      </c>
      <c r="F1387" t="s">
        <v>7141</v>
      </c>
      <c r="G1387" t="s">
        <v>4409</v>
      </c>
      <c r="H1387" t="s">
        <v>7142</v>
      </c>
    </row>
    <row r="1388" spans="1:8" x14ac:dyDescent="0.3">
      <c r="A1388">
        <v>306</v>
      </c>
      <c r="B1388" t="s">
        <v>260</v>
      </c>
      <c r="C1388" t="s">
        <v>194</v>
      </c>
      <c r="D1388" s="107">
        <v>45747</v>
      </c>
      <c r="E1388" t="s">
        <v>1456</v>
      </c>
      <c r="F1388" t="s">
        <v>7143</v>
      </c>
      <c r="G1388" t="s">
        <v>4619</v>
      </c>
      <c r="H1388" t="s">
        <v>5640</v>
      </c>
    </row>
    <row r="1389" spans="1:8" x14ac:dyDescent="0.3">
      <c r="A1389">
        <v>347</v>
      </c>
      <c r="B1389" t="s">
        <v>305</v>
      </c>
      <c r="C1389" t="s">
        <v>306</v>
      </c>
      <c r="D1389" s="107">
        <v>45747</v>
      </c>
      <c r="E1389" t="s">
        <v>7144</v>
      </c>
      <c r="F1389" t="s">
        <v>7145</v>
      </c>
      <c r="G1389" t="s">
        <v>5360</v>
      </c>
      <c r="H1389" t="s">
        <v>7146</v>
      </c>
    </row>
    <row r="1390" spans="1:8" x14ac:dyDescent="0.3">
      <c r="A1390">
        <v>348</v>
      </c>
      <c r="B1390" t="s">
        <v>307</v>
      </c>
      <c r="C1390" t="s">
        <v>306</v>
      </c>
      <c r="D1390" s="107">
        <v>45747</v>
      </c>
      <c r="E1390" t="s">
        <v>7147</v>
      </c>
      <c r="F1390" t="s">
        <v>7148</v>
      </c>
      <c r="G1390" t="s">
        <v>5360</v>
      </c>
    </row>
    <row r="1391" spans="1:8" x14ac:dyDescent="0.3">
      <c r="A1391">
        <v>351</v>
      </c>
      <c r="B1391" t="s">
        <v>308</v>
      </c>
      <c r="C1391" t="s">
        <v>306</v>
      </c>
      <c r="D1391" s="107">
        <v>45747</v>
      </c>
      <c r="E1391" t="s">
        <v>7149</v>
      </c>
      <c r="F1391" t="s">
        <v>7150</v>
      </c>
      <c r="G1391" t="s">
        <v>4416</v>
      </c>
      <c r="H1391" t="s">
        <v>7151</v>
      </c>
    </row>
    <row r="1392" spans="1:8" x14ac:dyDescent="0.3">
      <c r="A1392">
        <v>352</v>
      </c>
      <c r="B1392" t="s">
        <v>309</v>
      </c>
      <c r="C1392" t="s">
        <v>306</v>
      </c>
      <c r="D1392" s="107">
        <v>45747</v>
      </c>
      <c r="E1392" t="s">
        <v>7152</v>
      </c>
      <c r="F1392" t="s">
        <v>7153</v>
      </c>
      <c r="G1392" t="s">
        <v>4416</v>
      </c>
    </row>
    <row r="1393" spans="1:8" x14ac:dyDescent="0.3">
      <c r="A1393">
        <v>368</v>
      </c>
      <c r="B1393" t="s">
        <v>330</v>
      </c>
      <c r="C1393" t="s">
        <v>1523</v>
      </c>
      <c r="D1393" s="107">
        <v>45747</v>
      </c>
      <c r="E1393" t="s">
        <v>7154</v>
      </c>
      <c r="F1393" t="s">
        <v>7155</v>
      </c>
      <c r="G1393" t="s">
        <v>5016</v>
      </c>
      <c r="H1393" t="s">
        <v>7156</v>
      </c>
    </row>
    <row r="1394" spans="1:8" x14ac:dyDescent="0.3">
      <c r="A1394">
        <v>372</v>
      </c>
      <c r="B1394" t="s">
        <v>335</v>
      </c>
      <c r="C1394" t="s">
        <v>1523</v>
      </c>
      <c r="D1394" s="107">
        <v>45747</v>
      </c>
      <c r="E1394" t="s">
        <v>7157</v>
      </c>
      <c r="F1394" t="s">
        <v>7158</v>
      </c>
      <c r="G1394" t="s">
        <v>5016</v>
      </c>
      <c r="H1394" t="s">
        <v>7159</v>
      </c>
    </row>
    <row r="1395" spans="1:8" x14ac:dyDescent="0.3">
      <c r="A1395">
        <v>390</v>
      </c>
      <c r="B1395" t="s">
        <v>356</v>
      </c>
      <c r="C1395" t="s">
        <v>198</v>
      </c>
      <c r="D1395" s="107">
        <v>45747</v>
      </c>
      <c r="E1395" t="s">
        <v>1604</v>
      </c>
      <c r="F1395" t="s">
        <v>7160</v>
      </c>
      <c r="G1395" t="s">
        <v>4619</v>
      </c>
      <c r="H1395" t="s">
        <v>7161</v>
      </c>
    </row>
    <row r="1396" spans="1:8" x14ac:dyDescent="0.3">
      <c r="A1396">
        <v>394</v>
      </c>
      <c r="B1396" t="s">
        <v>361</v>
      </c>
      <c r="C1396" t="s">
        <v>362</v>
      </c>
      <c r="D1396" s="107">
        <v>45747</v>
      </c>
      <c r="E1396" t="s">
        <v>7162</v>
      </c>
      <c r="F1396" t="s">
        <v>7163</v>
      </c>
      <c r="G1396" t="s">
        <v>4830</v>
      </c>
      <c r="H1396" t="s">
        <v>7164</v>
      </c>
    </row>
    <row r="1397" spans="1:8" x14ac:dyDescent="0.3">
      <c r="A1397">
        <v>395</v>
      </c>
      <c r="B1397" t="s">
        <v>364</v>
      </c>
      <c r="C1397" t="s">
        <v>362</v>
      </c>
      <c r="D1397" s="107">
        <v>45747</v>
      </c>
      <c r="E1397" t="s">
        <v>7165</v>
      </c>
      <c r="F1397" t="s">
        <v>7166</v>
      </c>
      <c r="G1397" t="s">
        <v>4830</v>
      </c>
      <c r="H1397" t="s">
        <v>7167</v>
      </c>
    </row>
    <row r="1398" spans="1:8" x14ac:dyDescent="0.3">
      <c r="A1398">
        <v>409</v>
      </c>
      <c r="B1398" t="s">
        <v>383</v>
      </c>
      <c r="C1398" t="s">
        <v>46</v>
      </c>
      <c r="D1398" s="107">
        <v>45747</v>
      </c>
      <c r="E1398" t="s">
        <v>1650</v>
      </c>
      <c r="F1398" t="s">
        <v>7168</v>
      </c>
      <c r="G1398" t="s">
        <v>5026</v>
      </c>
      <c r="H1398" t="s">
        <v>7169</v>
      </c>
    </row>
    <row r="1399" spans="1:8" x14ac:dyDescent="0.3">
      <c r="A1399">
        <v>414</v>
      </c>
      <c r="B1399" t="s">
        <v>390</v>
      </c>
      <c r="C1399" t="s">
        <v>198</v>
      </c>
      <c r="D1399" s="107">
        <v>45747</v>
      </c>
      <c r="E1399" t="s">
        <v>1665</v>
      </c>
      <c r="F1399" t="s">
        <v>7170</v>
      </c>
      <c r="G1399" t="s">
        <v>4619</v>
      </c>
      <c r="H1399" t="s">
        <v>7171</v>
      </c>
    </row>
    <row r="1400" spans="1:8" x14ac:dyDescent="0.3">
      <c r="A1400">
        <v>415</v>
      </c>
      <c r="B1400" t="s">
        <v>391</v>
      </c>
      <c r="C1400" t="s">
        <v>198</v>
      </c>
      <c r="D1400" s="107">
        <v>45747</v>
      </c>
      <c r="E1400" t="s">
        <v>1681</v>
      </c>
      <c r="F1400" t="s">
        <v>7172</v>
      </c>
      <c r="G1400" t="s">
        <v>4619</v>
      </c>
      <c r="H1400" t="s">
        <v>7171</v>
      </c>
    </row>
    <row r="1401" spans="1:8" x14ac:dyDescent="0.3">
      <c r="A1401">
        <v>416</v>
      </c>
      <c r="B1401" t="s">
        <v>392</v>
      </c>
      <c r="C1401" t="s">
        <v>198</v>
      </c>
      <c r="D1401" s="107">
        <v>45747</v>
      </c>
      <c r="E1401" t="s">
        <v>1697</v>
      </c>
      <c r="F1401" t="s">
        <v>7173</v>
      </c>
      <c r="G1401" t="s">
        <v>4619</v>
      </c>
      <c r="H1401" t="s">
        <v>7171</v>
      </c>
    </row>
    <row r="1402" spans="1:8" x14ac:dyDescent="0.3">
      <c r="A1402">
        <v>417</v>
      </c>
      <c r="B1402" t="s">
        <v>393</v>
      </c>
      <c r="C1402" t="s">
        <v>198</v>
      </c>
      <c r="D1402" s="107">
        <v>45747</v>
      </c>
      <c r="E1402" t="s">
        <v>1713</v>
      </c>
      <c r="F1402" t="s">
        <v>7174</v>
      </c>
      <c r="G1402" t="s">
        <v>4619</v>
      </c>
      <c r="H1402" t="s">
        <v>7171</v>
      </c>
    </row>
    <row r="1403" spans="1:8" x14ac:dyDescent="0.3">
      <c r="A1403">
        <v>431</v>
      </c>
      <c r="B1403" t="s">
        <v>408</v>
      </c>
      <c r="C1403" t="s">
        <v>72</v>
      </c>
      <c r="D1403" s="107">
        <v>45747</v>
      </c>
      <c r="E1403" t="s">
        <v>7175</v>
      </c>
      <c r="F1403" t="s">
        <v>7176</v>
      </c>
      <c r="G1403" t="s">
        <v>6491</v>
      </c>
      <c r="H1403" t="s">
        <v>7177</v>
      </c>
    </row>
    <row r="1404" spans="1:8" x14ac:dyDescent="0.3">
      <c r="A1404">
        <v>453</v>
      </c>
      <c r="B1404" t="s">
        <v>426</v>
      </c>
      <c r="C1404" t="s">
        <v>366</v>
      </c>
      <c r="D1404" s="107">
        <v>45747</v>
      </c>
      <c r="E1404" t="s">
        <v>7178</v>
      </c>
      <c r="F1404" t="s">
        <v>7179</v>
      </c>
      <c r="G1404" t="s">
        <v>5680</v>
      </c>
    </row>
    <row r="1405" spans="1:8" x14ac:dyDescent="0.3">
      <c r="A1405">
        <v>455</v>
      </c>
      <c r="B1405" t="s">
        <v>428</v>
      </c>
      <c r="C1405" t="s">
        <v>366</v>
      </c>
      <c r="D1405" s="107">
        <v>45747</v>
      </c>
      <c r="E1405" t="s">
        <v>1902</v>
      </c>
      <c r="F1405" t="s">
        <v>7180</v>
      </c>
      <c r="G1405" t="s">
        <v>5680</v>
      </c>
      <c r="H1405" t="s">
        <v>7181</v>
      </c>
    </row>
    <row r="1406" spans="1:8" x14ac:dyDescent="0.3">
      <c r="A1406">
        <v>456</v>
      </c>
      <c r="B1406" t="s">
        <v>429</v>
      </c>
      <c r="C1406" t="s">
        <v>403</v>
      </c>
      <c r="D1406" s="107">
        <v>45747</v>
      </c>
      <c r="E1406" t="s">
        <v>3890</v>
      </c>
      <c r="F1406" t="s">
        <v>7182</v>
      </c>
      <c r="G1406" t="s">
        <v>4755</v>
      </c>
      <c r="H1406" t="s">
        <v>7183</v>
      </c>
    </row>
    <row r="1407" spans="1:8" x14ac:dyDescent="0.3">
      <c r="A1407">
        <v>457</v>
      </c>
      <c r="B1407" t="s">
        <v>430</v>
      </c>
      <c r="C1407" t="s">
        <v>403</v>
      </c>
      <c r="D1407" s="107">
        <v>45747</v>
      </c>
      <c r="E1407" t="s">
        <v>3891</v>
      </c>
      <c r="F1407" t="s">
        <v>7184</v>
      </c>
      <c r="G1407" t="s">
        <v>4755</v>
      </c>
      <c r="H1407" t="s">
        <v>7185</v>
      </c>
    </row>
    <row r="1408" spans="1:8" x14ac:dyDescent="0.3">
      <c r="A1408">
        <v>469</v>
      </c>
      <c r="B1408" t="s">
        <v>395</v>
      </c>
      <c r="C1408" t="s">
        <v>198</v>
      </c>
      <c r="D1408" s="107">
        <v>45747</v>
      </c>
      <c r="E1408" t="s">
        <v>1966</v>
      </c>
      <c r="F1408" t="s">
        <v>7186</v>
      </c>
      <c r="G1408" t="s">
        <v>4619</v>
      </c>
      <c r="H1408" t="s">
        <v>7171</v>
      </c>
    </row>
    <row r="1409" spans="1:8" x14ac:dyDescent="0.3">
      <c r="A1409">
        <v>470</v>
      </c>
      <c r="B1409" t="s">
        <v>441</v>
      </c>
      <c r="C1409" t="s">
        <v>198</v>
      </c>
      <c r="D1409" s="107">
        <v>45747</v>
      </c>
      <c r="E1409" t="s">
        <v>1984</v>
      </c>
      <c r="F1409" t="s">
        <v>7187</v>
      </c>
      <c r="G1409" t="s">
        <v>4619</v>
      </c>
      <c r="H1409" t="s">
        <v>7171</v>
      </c>
    </row>
    <row r="1410" spans="1:8" x14ac:dyDescent="0.3">
      <c r="A1410">
        <v>471</v>
      </c>
      <c r="B1410" t="s">
        <v>442</v>
      </c>
      <c r="C1410" t="s">
        <v>198</v>
      </c>
      <c r="D1410" s="107">
        <v>45747</v>
      </c>
      <c r="E1410" t="s">
        <v>2003</v>
      </c>
      <c r="F1410" t="s">
        <v>7188</v>
      </c>
      <c r="G1410" t="s">
        <v>4619</v>
      </c>
      <c r="H1410" t="s">
        <v>7171</v>
      </c>
    </row>
    <row r="1411" spans="1:8" x14ac:dyDescent="0.3">
      <c r="A1411">
        <v>484</v>
      </c>
      <c r="B1411" t="s">
        <v>457</v>
      </c>
      <c r="C1411" t="s">
        <v>72</v>
      </c>
      <c r="D1411" s="107">
        <v>45747</v>
      </c>
      <c r="E1411" t="s">
        <v>7189</v>
      </c>
      <c r="F1411" t="s">
        <v>7190</v>
      </c>
      <c r="G1411" t="s">
        <v>6491</v>
      </c>
      <c r="H1411" t="s">
        <v>7191</v>
      </c>
    </row>
    <row r="1412" spans="1:8" x14ac:dyDescent="0.3">
      <c r="A1412">
        <v>510</v>
      </c>
      <c r="B1412" t="s">
        <v>2286</v>
      </c>
      <c r="C1412" t="s">
        <v>249</v>
      </c>
      <c r="D1412" s="107">
        <v>45747</v>
      </c>
      <c r="E1412" t="s">
        <v>2306</v>
      </c>
      <c r="F1412" t="s">
        <v>7192</v>
      </c>
      <c r="G1412" t="s">
        <v>7193</v>
      </c>
      <c r="H1412" t="s">
        <v>7194</v>
      </c>
    </row>
    <row r="1413" spans="1:8" x14ac:dyDescent="0.3">
      <c r="A1413">
        <v>511</v>
      </c>
      <c r="B1413" t="s">
        <v>2310</v>
      </c>
      <c r="C1413" t="s">
        <v>249</v>
      </c>
      <c r="D1413" s="107">
        <v>45747</v>
      </c>
      <c r="E1413" t="s">
        <v>2331</v>
      </c>
      <c r="F1413" t="s">
        <v>7195</v>
      </c>
      <c r="G1413" t="s">
        <v>7193</v>
      </c>
      <c r="H1413" t="s">
        <v>7196</v>
      </c>
    </row>
    <row r="1414" spans="1:8" x14ac:dyDescent="0.3">
      <c r="A1414">
        <v>513</v>
      </c>
      <c r="B1414" t="s">
        <v>2335</v>
      </c>
      <c r="C1414" t="s">
        <v>249</v>
      </c>
      <c r="D1414" s="107">
        <v>45747</v>
      </c>
      <c r="E1414" t="s">
        <v>2336</v>
      </c>
      <c r="F1414" t="s">
        <v>7197</v>
      </c>
      <c r="G1414" t="s">
        <v>7193</v>
      </c>
      <c r="H1414" t="s">
        <v>7194</v>
      </c>
    </row>
    <row r="1415" spans="1:8" x14ac:dyDescent="0.3">
      <c r="A1415">
        <v>518</v>
      </c>
      <c r="B1415" t="s">
        <v>67</v>
      </c>
      <c r="C1415" t="s">
        <v>68</v>
      </c>
      <c r="D1415" s="107">
        <v>45747</v>
      </c>
      <c r="E1415" t="s">
        <v>7198</v>
      </c>
      <c r="F1415" t="s">
        <v>7199</v>
      </c>
      <c r="G1415" t="s">
        <v>5564</v>
      </c>
      <c r="H1415" t="s">
        <v>7200</v>
      </c>
    </row>
    <row r="1416" spans="1:8" x14ac:dyDescent="0.3">
      <c r="A1416">
        <v>77</v>
      </c>
      <c r="B1416" t="s">
        <v>65</v>
      </c>
      <c r="C1416" t="s">
        <v>66</v>
      </c>
      <c r="D1416" s="107">
        <v>45777</v>
      </c>
      <c r="E1416" t="s">
        <v>7201</v>
      </c>
      <c r="F1416" t="s">
        <v>7202</v>
      </c>
      <c r="G1416" t="s">
        <v>5045</v>
      </c>
      <c r="H1416" t="s">
        <v>7203</v>
      </c>
    </row>
    <row r="1417" spans="1:8" x14ac:dyDescent="0.3">
      <c r="A1417">
        <v>121</v>
      </c>
      <c r="B1417" t="s">
        <v>102</v>
      </c>
      <c r="C1417" t="s">
        <v>28</v>
      </c>
      <c r="D1417" s="107">
        <v>45777</v>
      </c>
      <c r="E1417" t="s">
        <v>7204</v>
      </c>
      <c r="F1417" t="s">
        <v>7205</v>
      </c>
      <c r="G1417" t="s">
        <v>3975</v>
      </c>
      <c r="H1417" t="s">
        <v>7206</v>
      </c>
    </row>
    <row r="1418" spans="1:8" x14ac:dyDescent="0.3">
      <c r="A1418">
        <v>122</v>
      </c>
      <c r="B1418" t="s">
        <v>104</v>
      </c>
      <c r="C1418" t="s">
        <v>101</v>
      </c>
      <c r="D1418" s="107">
        <v>45777</v>
      </c>
      <c r="E1418" t="s">
        <v>7207</v>
      </c>
      <c r="F1418" t="s">
        <v>7208</v>
      </c>
      <c r="G1418" t="s">
        <v>4118</v>
      </c>
      <c r="H1418" t="s">
        <v>7209</v>
      </c>
    </row>
    <row r="1419" spans="1:8" x14ac:dyDescent="0.3">
      <c r="A1419">
        <v>124</v>
      </c>
      <c r="B1419" t="s">
        <v>105</v>
      </c>
      <c r="C1419" t="s">
        <v>72</v>
      </c>
      <c r="D1419" s="107">
        <v>45777</v>
      </c>
      <c r="E1419" t="s">
        <v>7210</v>
      </c>
      <c r="F1419" t="s">
        <v>7211</v>
      </c>
      <c r="G1419" t="s">
        <v>6491</v>
      </c>
      <c r="H1419" t="s">
        <v>7212</v>
      </c>
    </row>
    <row r="1420" spans="1:8" x14ac:dyDescent="0.3">
      <c r="A1420">
        <v>125</v>
      </c>
      <c r="B1420" t="s">
        <v>106</v>
      </c>
      <c r="C1420" t="s">
        <v>72</v>
      </c>
      <c r="D1420" s="107">
        <v>45777</v>
      </c>
      <c r="E1420" t="s">
        <v>7213</v>
      </c>
      <c r="F1420" t="s">
        <v>7214</v>
      </c>
      <c r="G1420" t="s">
        <v>6491</v>
      </c>
      <c r="H1420" t="s">
        <v>7215</v>
      </c>
    </row>
    <row r="1421" spans="1:8" x14ac:dyDescent="0.3">
      <c r="A1421">
        <v>128</v>
      </c>
      <c r="B1421" t="s">
        <v>109</v>
      </c>
      <c r="C1421" t="s">
        <v>72</v>
      </c>
      <c r="D1421" s="107">
        <v>45777</v>
      </c>
      <c r="E1421" t="s">
        <v>7216</v>
      </c>
      <c r="F1421" t="s">
        <v>7217</v>
      </c>
      <c r="G1421" t="s">
        <v>6491</v>
      </c>
      <c r="H1421" t="s">
        <v>7218</v>
      </c>
    </row>
    <row r="1422" spans="1:8" x14ac:dyDescent="0.3">
      <c r="A1422">
        <v>172</v>
      </c>
      <c r="B1422" t="s">
        <v>131</v>
      </c>
      <c r="C1422" t="s">
        <v>101</v>
      </c>
      <c r="D1422" s="107">
        <v>45777</v>
      </c>
      <c r="E1422" t="s">
        <v>7219</v>
      </c>
      <c r="F1422" t="s">
        <v>7220</v>
      </c>
      <c r="G1422" t="s">
        <v>3985</v>
      </c>
      <c r="H1422" t="s">
        <v>7221</v>
      </c>
    </row>
    <row r="1423" spans="1:8" x14ac:dyDescent="0.3">
      <c r="A1423">
        <v>208</v>
      </c>
      <c r="B1423" t="s">
        <v>149</v>
      </c>
      <c r="C1423" t="s">
        <v>98</v>
      </c>
      <c r="D1423" s="107">
        <v>45777</v>
      </c>
      <c r="E1423" t="s">
        <v>3900</v>
      </c>
      <c r="F1423" t="s">
        <v>7222</v>
      </c>
      <c r="G1423" t="s">
        <v>7006</v>
      </c>
      <c r="H1423" t="s">
        <v>7223</v>
      </c>
    </row>
    <row r="1424" spans="1:8" x14ac:dyDescent="0.3">
      <c r="A1424">
        <v>214</v>
      </c>
      <c r="B1424" t="s">
        <v>152</v>
      </c>
      <c r="C1424" t="s">
        <v>98</v>
      </c>
      <c r="D1424" s="107">
        <v>45777</v>
      </c>
      <c r="E1424" t="s">
        <v>3901</v>
      </c>
      <c r="F1424" t="s">
        <v>7224</v>
      </c>
      <c r="G1424" t="s">
        <v>7009</v>
      </c>
      <c r="H1424" t="s">
        <v>7225</v>
      </c>
    </row>
    <row r="1425" spans="1:8" x14ac:dyDescent="0.3">
      <c r="A1425">
        <v>217</v>
      </c>
      <c r="B1425" t="s">
        <v>156</v>
      </c>
      <c r="C1425" t="s">
        <v>98</v>
      </c>
      <c r="D1425" s="107">
        <v>45777</v>
      </c>
      <c r="E1425" t="s">
        <v>3902</v>
      </c>
      <c r="F1425" t="s">
        <v>7226</v>
      </c>
      <c r="G1425" t="s">
        <v>7009</v>
      </c>
      <c r="H1425" t="s">
        <v>7227</v>
      </c>
    </row>
    <row r="1426" spans="1:8" x14ac:dyDescent="0.3">
      <c r="A1426">
        <v>218</v>
      </c>
      <c r="B1426" t="s">
        <v>157</v>
      </c>
      <c r="C1426" t="s">
        <v>98</v>
      </c>
      <c r="D1426" s="107">
        <v>45777</v>
      </c>
      <c r="E1426" t="s">
        <v>3903</v>
      </c>
      <c r="F1426" t="s">
        <v>7228</v>
      </c>
      <c r="G1426" t="s">
        <v>7006</v>
      </c>
      <c r="H1426" t="s">
        <v>7229</v>
      </c>
    </row>
    <row r="1427" spans="1:8" x14ac:dyDescent="0.3">
      <c r="A1427">
        <v>225</v>
      </c>
      <c r="B1427" t="s">
        <v>165</v>
      </c>
      <c r="C1427" t="s">
        <v>98</v>
      </c>
      <c r="D1427" s="107">
        <v>45777</v>
      </c>
      <c r="E1427" t="s">
        <v>3904</v>
      </c>
      <c r="F1427" t="s">
        <v>7230</v>
      </c>
      <c r="G1427" t="s">
        <v>7006</v>
      </c>
      <c r="H1427" t="s">
        <v>7231</v>
      </c>
    </row>
    <row r="1428" spans="1:8" x14ac:dyDescent="0.3">
      <c r="A1428">
        <v>239</v>
      </c>
      <c r="B1428" t="s">
        <v>1243</v>
      </c>
      <c r="C1428" t="s">
        <v>33</v>
      </c>
      <c r="D1428" s="107">
        <v>45777</v>
      </c>
      <c r="E1428" t="s">
        <v>3905</v>
      </c>
      <c r="F1428" t="s">
        <v>7232</v>
      </c>
      <c r="G1428" t="s">
        <v>4305</v>
      </c>
      <c r="H1428" t="s">
        <v>7233</v>
      </c>
    </row>
    <row r="1429" spans="1:8" x14ac:dyDescent="0.3">
      <c r="A1429">
        <v>241</v>
      </c>
      <c r="B1429" t="s">
        <v>181</v>
      </c>
      <c r="C1429" t="s">
        <v>33</v>
      </c>
      <c r="D1429" s="107">
        <v>45777</v>
      </c>
      <c r="E1429" t="s">
        <v>7234</v>
      </c>
      <c r="F1429" t="s">
        <v>7235</v>
      </c>
      <c r="G1429" t="s">
        <v>4305</v>
      </c>
      <c r="H1429" t="s">
        <v>7104</v>
      </c>
    </row>
    <row r="1430" spans="1:8" x14ac:dyDescent="0.3">
      <c r="A1430">
        <v>434</v>
      </c>
      <c r="B1430" t="s">
        <v>411</v>
      </c>
      <c r="C1430" t="s">
        <v>98</v>
      </c>
      <c r="D1430" s="107">
        <v>45777</v>
      </c>
      <c r="E1430" t="s">
        <v>3906</v>
      </c>
      <c r="F1430" t="s">
        <v>7236</v>
      </c>
      <c r="G1430" t="s">
        <v>7009</v>
      </c>
      <c r="H1430" t="s">
        <v>7237</v>
      </c>
    </row>
    <row r="1431" spans="1:8" x14ac:dyDescent="0.3">
      <c r="A1431">
        <v>436</v>
      </c>
      <c r="B1431" t="s">
        <v>130</v>
      </c>
      <c r="C1431" t="s">
        <v>101</v>
      </c>
      <c r="D1431" s="107">
        <v>45777</v>
      </c>
      <c r="E1431" t="s">
        <v>3907</v>
      </c>
      <c r="F1431" t="s">
        <v>7238</v>
      </c>
      <c r="G1431" t="s">
        <v>4118</v>
      </c>
      <c r="H1431" t="s">
        <v>7239</v>
      </c>
    </row>
    <row r="1432" spans="1:8" x14ac:dyDescent="0.3">
      <c r="A1432">
        <v>485</v>
      </c>
      <c r="B1432" t="s">
        <v>458</v>
      </c>
      <c r="C1432" t="s">
        <v>101</v>
      </c>
      <c r="D1432" s="107">
        <v>45777</v>
      </c>
      <c r="E1432" t="s">
        <v>3908</v>
      </c>
      <c r="F1432" t="s">
        <v>7240</v>
      </c>
      <c r="G1432" t="s">
        <v>3985</v>
      </c>
      <c r="H1432" t="s">
        <v>7241</v>
      </c>
    </row>
    <row r="1433" spans="1:8" x14ac:dyDescent="0.3">
      <c r="A1433">
        <v>488</v>
      </c>
      <c r="B1433" t="s">
        <v>461</v>
      </c>
      <c r="C1433" t="s">
        <v>101</v>
      </c>
      <c r="D1433" s="107">
        <v>45777</v>
      </c>
      <c r="E1433" t="s">
        <v>3909</v>
      </c>
      <c r="F1433" t="s">
        <v>7242</v>
      </c>
      <c r="G1433" t="s">
        <v>3985</v>
      </c>
      <c r="H1433" t="s">
        <v>7243</v>
      </c>
    </row>
    <row r="1434" spans="1:8" x14ac:dyDescent="0.3">
      <c r="A1434">
        <v>77</v>
      </c>
      <c r="B1434" t="s">
        <v>65</v>
      </c>
      <c r="C1434" t="s">
        <v>66</v>
      </c>
      <c r="D1434" s="107">
        <v>45808</v>
      </c>
      <c r="E1434" t="s">
        <v>7244</v>
      </c>
      <c r="F1434" t="s">
        <v>7245</v>
      </c>
      <c r="G1434" t="s">
        <v>5045</v>
      </c>
      <c r="H1434" t="s">
        <v>7246</v>
      </c>
    </row>
    <row r="1435" spans="1:8" x14ac:dyDescent="0.3">
      <c r="A1435">
        <v>121</v>
      </c>
      <c r="B1435" t="s">
        <v>102</v>
      </c>
      <c r="C1435" t="s">
        <v>28</v>
      </c>
      <c r="D1435" s="107">
        <v>45808</v>
      </c>
      <c r="E1435" t="s">
        <v>7247</v>
      </c>
      <c r="F1435" t="s">
        <v>7248</v>
      </c>
      <c r="G1435" t="s">
        <v>3975</v>
      </c>
      <c r="H1435" t="s">
        <v>7249</v>
      </c>
    </row>
    <row r="1436" spans="1:8" x14ac:dyDescent="0.3">
      <c r="A1436">
        <v>124</v>
      </c>
      <c r="B1436" t="s">
        <v>105</v>
      </c>
      <c r="C1436" t="s">
        <v>72</v>
      </c>
      <c r="D1436" s="107">
        <v>45808</v>
      </c>
      <c r="E1436" t="s">
        <v>7250</v>
      </c>
      <c r="F1436" t="s">
        <v>7251</v>
      </c>
      <c r="G1436" t="s">
        <v>6491</v>
      </c>
      <c r="H1436" t="s">
        <v>7252</v>
      </c>
    </row>
    <row r="1437" spans="1:8" x14ac:dyDescent="0.3">
      <c r="A1437">
        <v>125</v>
      </c>
      <c r="B1437" t="s">
        <v>106</v>
      </c>
      <c r="C1437" t="s">
        <v>72</v>
      </c>
      <c r="D1437" s="107">
        <v>45808</v>
      </c>
      <c r="E1437" t="s">
        <v>7253</v>
      </c>
      <c r="F1437" t="s">
        <v>7254</v>
      </c>
      <c r="G1437" t="s">
        <v>6491</v>
      </c>
      <c r="H1437" t="s">
        <v>7255</v>
      </c>
    </row>
    <row r="1438" spans="1:8" x14ac:dyDescent="0.3">
      <c r="A1438">
        <v>128</v>
      </c>
      <c r="B1438" t="s">
        <v>109</v>
      </c>
      <c r="C1438" t="s">
        <v>72</v>
      </c>
      <c r="D1438" s="107">
        <v>45808</v>
      </c>
      <c r="E1438" t="s">
        <v>7256</v>
      </c>
      <c r="F1438" t="s">
        <v>7257</v>
      </c>
      <c r="G1438" t="s">
        <v>6491</v>
      </c>
      <c r="H1438" t="s">
        <v>7258</v>
      </c>
    </row>
    <row r="1439" spans="1:8" x14ac:dyDescent="0.3">
      <c r="A1439">
        <v>172</v>
      </c>
      <c r="B1439" t="s">
        <v>131</v>
      </c>
      <c r="C1439" t="s">
        <v>101</v>
      </c>
      <c r="D1439" s="107">
        <v>45808</v>
      </c>
      <c r="E1439" t="s">
        <v>7259</v>
      </c>
      <c r="F1439" t="s">
        <v>7260</v>
      </c>
      <c r="G1439" t="s">
        <v>3985</v>
      </c>
      <c r="H1439" t="s">
        <v>7261</v>
      </c>
    </row>
    <row r="1440" spans="1:8" x14ac:dyDescent="0.3">
      <c r="A1440">
        <v>208</v>
      </c>
      <c r="B1440" t="s">
        <v>149</v>
      </c>
      <c r="C1440" t="s">
        <v>98</v>
      </c>
      <c r="D1440" s="107">
        <v>45808</v>
      </c>
      <c r="E1440" t="s">
        <v>3910</v>
      </c>
      <c r="F1440" t="s">
        <v>7262</v>
      </c>
      <c r="G1440" t="s">
        <v>7006</v>
      </c>
      <c r="H1440" t="s">
        <v>7263</v>
      </c>
    </row>
    <row r="1441" spans="1:8" x14ac:dyDescent="0.3">
      <c r="A1441">
        <v>214</v>
      </c>
      <c r="B1441" t="s">
        <v>152</v>
      </c>
      <c r="C1441" t="s">
        <v>98</v>
      </c>
      <c r="D1441" s="107">
        <v>45808</v>
      </c>
      <c r="E1441" t="s">
        <v>3911</v>
      </c>
      <c r="F1441" t="s">
        <v>7264</v>
      </c>
      <c r="G1441" t="s">
        <v>7009</v>
      </c>
      <c r="H1441" t="s">
        <v>7265</v>
      </c>
    </row>
    <row r="1442" spans="1:8" x14ac:dyDescent="0.3">
      <c r="A1442">
        <v>217</v>
      </c>
      <c r="B1442" t="s">
        <v>156</v>
      </c>
      <c r="C1442" t="s">
        <v>98</v>
      </c>
      <c r="D1442" s="107">
        <v>45808</v>
      </c>
      <c r="E1442" t="s">
        <v>3912</v>
      </c>
      <c r="F1442" t="s">
        <v>7266</v>
      </c>
      <c r="G1442" t="s">
        <v>7009</v>
      </c>
      <c r="H1442" t="s">
        <v>7267</v>
      </c>
    </row>
    <row r="1443" spans="1:8" x14ac:dyDescent="0.3">
      <c r="A1443">
        <v>218</v>
      </c>
      <c r="B1443" t="s">
        <v>157</v>
      </c>
      <c r="C1443" t="s">
        <v>98</v>
      </c>
      <c r="D1443" s="107">
        <v>45808</v>
      </c>
      <c r="E1443" t="s">
        <v>1134</v>
      </c>
      <c r="F1443" t="s">
        <v>7268</v>
      </c>
      <c r="G1443" t="s">
        <v>7006</v>
      </c>
      <c r="H1443" t="s">
        <v>7269</v>
      </c>
    </row>
    <row r="1444" spans="1:8" x14ac:dyDescent="0.3">
      <c r="A1444">
        <v>225</v>
      </c>
      <c r="B1444" t="s">
        <v>165</v>
      </c>
      <c r="C1444" t="s">
        <v>98</v>
      </c>
      <c r="D1444" s="107">
        <v>45808</v>
      </c>
      <c r="E1444" t="s">
        <v>3913</v>
      </c>
      <c r="F1444" t="s">
        <v>7270</v>
      </c>
      <c r="G1444" t="s">
        <v>7006</v>
      </c>
      <c r="H1444" t="s">
        <v>7271</v>
      </c>
    </row>
    <row r="1445" spans="1:8" x14ac:dyDescent="0.3">
      <c r="A1445">
        <v>239</v>
      </c>
      <c r="B1445" t="s">
        <v>1243</v>
      </c>
      <c r="C1445" t="s">
        <v>33</v>
      </c>
      <c r="D1445" s="107">
        <v>45808</v>
      </c>
      <c r="E1445" t="s">
        <v>3914</v>
      </c>
      <c r="F1445" t="s">
        <v>7272</v>
      </c>
      <c r="G1445" t="s">
        <v>4305</v>
      </c>
      <c r="H1445" t="s">
        <v>7273</v>
      </c>
    </row>
    <row r="1446" spans="1:8" x14ac:dyDescent="0.3">
      <c r="A1446">
        <v>241</v>
      </c>
      <c r="B1446" t="s">
        <v>181</v>
      </c>
      <c r="C1446" t="s">
        <v>33</v>
      </c>
      <c r="D1446" s="107">
        <v>45808</v>
      </c>
      <c r="E1446" t="s">
        <v>1275</v>
      </c>
      <c r="F1446" t="s">
        <v>7274</v>
      </c>
      <c r="G1446" t="s">
        <v>4305</v>
      </c>
      <c r="H1446" t="s">
        <v>7275</v>
      </c>
    </row>
    <row r="1447" spans="1:8" x14ac:dyDescent="0.3">
      <c r="A1447">
        <v>434</v>
      </c>
      <c r="B1447" t="s">
        <v>411</v>
      </c>
      <c r="C1447" t="s">
        <v>98</v>
      </c>
      <c r="D1447" s="107">
        <v>45808</v>
      </c>
      <c r="E1447" t="s">
        <v>3915</v>
      </c>
      <c r="F1447" t="s">
        <v>7276</v>
      </c>
      <c r="G1447" t="s">
        <v>7009</v>
      </c>
      <c r="H1447" t="s">
        <v>7277</v>
      </c>
    </row>
    <row r="1448" spans="1:8" x14ac:dyDescent="0.3">
      <c r="A1448">
        <v>436</v>
      </c>
      <c r="B1448" t="s">
        <v>130</v>
      </c>
      <c r="C1448" t="s">
        <v>101</v>
      </c>
      <c r="D1448" s="107">
        <v>45808</v>
      </c>
      <c r="E1448" t="s">
        <v>3916</v>
      </c>
      <c r="F1448" t="s">
        <v>7278</v>
      </c>
      <c r="G1448" t="s">
        <v>4118</v>
      </c>
      <c r="H1448" t="s">
        <v>7279</v>
      </c>
    </row>
    <row r="1449" spans="1:8" x14ac:dyDescent="0.3">
      <c r="A1449">
        <v>485</v>
      </c>
      <c r="B1449" t="s">
        <v>458</v>
      </c>
      <c r="C1449" t="s">
        <v>101</v>
      </c>
      <c r="D1449" s="107">
        <v>45808</v>
      </c>
      <c r="E1449" t="s">
        <v>3917</v>
      </c>
      <c r="F1449" t="s">
        <v>7280</v>
      </c>
      <c r="G1449" t="s">
        <v>3985</v>
      </c>
      <c r="H1449" t="s">
        <v>7281</v>
      </c>
    </row>
    <row r="1450" spans="1:8" x14ac:dyDescent="0.3">
      <c r="A1450">
        <v>488</v>
      </c>
      <c r="B1450" t="s">
        <v>461</v>
      </c>
      <c r="C1450" t="s">
        <v>101</v>
      </c>
      <c r="D1450" s="107">
        <v>45808</v>
      </c>
      <c r="E1450" t="s">
        <v>3918</v>
      </c>
      <c r="F1450" t="s">
        <v>7282</v>
      </c>
      <c r="G1450" t="s">
        <v>3985</v>
      </c>
      <c r="H1450" t="s">
        <v>7283</v>
      </c>
    </row>
    <row r="1451" spans="1:8" x14ac:dyDescent="0.3">
      <c r="A1451">
        <v>77</v>
      </c>
      <c r="B1451" t="s">
        <v>65</v>
      </c>
      <c r="C1451" t="s">
        <v>66</v>
      </c>
      <c r="D1451" s="107">
        <v>45838</v>
      </c>
      <c r="E1451" t="s">
        <v>7284</v>
      </c>
      <c r="F1451" t="s">
        <v>7285</v>
      </c>
      <c r="G1451" t="s">
        <v>5045</v>
      </c>
      <c r="H1451" t="s">
        <v>6989</v>
      </c>
    </row>
    <row r="1452" spans="1:8" x14ac:dyDescent="0.3">
      <c r="A1452">
        <v>121</v>
      </c>
      <c r="B1452" t="s">
        <v>102</v>
      </c>
      <c r="C1452" t="s">
        <v>28</v>
      </c>
      <c r="D1452" s="107">
        <v>45838</v>
      </c>
      <c r="E1452" t="s">
        <v>7286</v>
      </c>
      <c r="F1452" t="s">
        <v>7287</v>
      </c>
      <c r="G1452" t="s">
        <v>3975</v>
      </c>
      <c r="H1452" t="s">
        <v>7288</v>
      </c>
    </row>
    <row r="1453" spans="1:8" x14ac:dyDescent="0.3">
      <c r="A1453">
        <v>122</v>
      </c>
      <c r="B1453" t="s">
        <v>104</v>
      </c>
      <c r="C1453" t="s">
        <v>101</v>
      </c>
      <c r="D1453" s="107">
        <v>45838</v>
      </c>
      <c r="E1453" t="s">
        <v>7289</v>
      </c>
      <c r="F1453" t="s">
        <v>7290</v>
      </c>
      <c r="G1453" t="s">
        <v>4118</v>
      </c>
      <c r="H1453" t="s">
        <v>7291</v>
      </c>
    </row>
    <row r="1454" spans="1:8" x14ac:dyDescent="0.3">
      <c r="A1454">
        <v>124</v>
      </c>
      <c r="B1454" t="s">
        <v>105</v>
      </c>
      <c r="C1454" t="s">
        <v>72</v>
      </c>
      <c r="D1454" s="107">
        <v>45838</v>
      </c>
      <c r="E1454" t="s">
        <v>7292</v>
      </c>
      <c r="F1454" t="s">
        <v>7293</v>
      </c>
      <c r="G1454" t="s">
        <v>6491</v>
      </c>
      <c r="H1454" t="s">
        <v>7294</v>
      </c>
    </row>
    <row r="1455" spans="1:8" x14ac:dyDescent="0.3">
      <c r="A1455">
        <v>125</v>
      </c>
      <c r="B1455" t="s">
        <v>106</v>
      </c>
      <c r="C1455" t="s">
        <v>72</v>
      </c>
      <c r="D1455" s="107">
        <v>45838</v>
      </c>
      <c r="E1455" t="s">
        <v>7295</v>
      </c>
      <c r="F1455" t="s">
        <v>7296</v>
      </c>
      <c r="G1455" t="s">
        <v>6491</v>
      </c>
      <c r="H1455" t="s">
        <v>7297</v>
      </c>
    </row>
    <row r="1456" spans="1:8" x14ac:dyDescent="0.3">
      <c r="A1456">
        <v>128</v>
      </c>
      <c r="B1456" t="s">
        <v>109</v>
      </c>
      <c r="C1456" t="s">
        <v>72</v>
      </c>
      <c r="D1456" s="107">
        <v>45838</v>
      </c>
      <c r="E1456" t="s">
        <v>7298</v>
      </c>
      <c r="F1456" t="s">
        <v>7299</v>
      </c>
      <c r="G1456" t="s">
        <v>6491</v>
      </c>
      <c r="H1456" t="s">
        <v>7300</v>
      </c>
    </row>
    <row r="1457" spans="1:8" x14ac:dyDescent="0.3">
      <c r="A1457">
        <v>172</v>
      </c>
      <c r="B1457" t="s">
        <v>131</v>
      </c>
      <c r="C1457" t="s">
        <v>101</v>
      </c>
      <c r="D1457" s="107">
        <v>45838</v>
      </c>
      <c r="E1457" t="s">
        <v>7301</v>
      </c>
      <c r="F1457" t="s">
        <v>7302</v>
      </c>
      <c r="G1457" t="s">
        <v>3985</v>
      </c>
      <c r="H1457" t="s">
        <v>7303</v>
      </c>
    </row>
    <row r="1458" spans="1:8" x14ac:dyDescent="0.3">
      <c r="A1458">
        <v>208</v>
      </c>
      <c r="B1458" t="s">
        <v>149</v>
      </c>
      <c r="C1458" t="s">
        <v>98</v>
      </c>
      <c r="D1458" s="107">
        <v>45838</v>
      </c>
      <c r="E1458" t="s">
        <v>3919</v>
      </c>
      <c r="F1458" t="s">
        <v>7304</v>
      </c>
      <c r="G1458" t="s">
        <v>7006</v>
      </c>
      <c r="H1458" t="s">
        <v>7305</v>
      </c>
    </row>
    <row r="1459" spans="1:8" x14ac:dyDescent="0.3">
      <c r="A1459">
        <v>214</v>
      </c>
      <c r="B1459" t="s">
        <v>152</v>
      </c>
      <c r="C1459" t="s">
        <v>98</v>
      </c>
      <c r="D1459" s="107">
        <v>45838</v>
      </c>
      <c r="E1459" t="s">
        <v>3920</v>
      </c>
      <c r="F1459" t="s">
        <v>7306</v>
      </c>
      <c r="G1459" t="s">
        <v>7009</v>
      </c>
      <c r="H1459" t="s">
        <v>7307</v>
      </c>
    </row>
    <row r="1460" spans="1:8" x14ac:dyDescent="0.3">
      <c r="A1460">
        <v>217</v>
      </c>
      <c r="B1460" t="s">
        <v>156</v>
      </c>
      <c r="C1460" t="s">
        <v>98</v>
      </c>
      <c r="D1460" s="107">
        <v>45838</v>
      </c>
      <c r="E1460" t="s">
        <v>3921</v>
      </c>
      <c r="F1460" t="s">
        <v>7308</v>
      </c>
      <c r="G1460" t="s">
        <v>7009</v>
      </c>
      <c r="H1460" t="s">
        <v>7309</v>
      </c>
    </row>
    <row r="1461" spans="1:8" x14ac:dyDescent="0.3">
      <c r="A1461">
        <v>218</v>
      </c>
      <c r="B1461" t="s">
        <v>157</v>
      </c>
      <c r="C1461" t="s">
        <v>98</v>
      </c>
      <c r="D1461" s="107">
        <v>45838</v>
      </c>
      <c r="E1461" t="s">
        <v>1135</v>
      </c>
      <c r="F1461" t="s">
        <v>7310</v>
      </c>
      <c r="G1461" t="s">
        <v>7006</v>
      </c>
      <c r="H1461" t="s">
        <v>7311</v>
      </c>
    </row>
    <row r="1462" spans="1:8" x14ac:dyDescent="0.3">
      <c r="A1462">
        <v>225</v>
      </c>
      <c r="B1462" t="s">
        <v>165</v>
      </c>
      <c r="C1462" t="s">
        <v>98</v>
      </c>
      <c r="D1462" s="107">
        <v>45838</v>
      </c>
      <c r="E1462" t="s">
        <v>3922</v>
      </c>
      <c r="F1462" t="s">
        <v>7312</v>
      </c>
      <c r="G1462" t="s">
        <v>7006</v>
      </c>
      <c r="H1462" t="s">
        <v>7313</v>
      </c>
    </row>
    <row r="1463" spans="1:8" x14ac:dyDescent="0.3">
      <c r="A1463">
        <v>239</v>
      </c>
      <c r="B1463" t="s">
        <v>1243</v>
      </c>
      <c r="C1463" t="s">
        <v>33</v>
      </c>
      <c r="D1463" s="107">
        <v>45838</v>
      </c>
      <c r="E1463" t="s">
        <v>3923</v>
      </c>
      <c r="F1463" t="s">
        <v>7314</v>
      </c>
      <c r="G1463" t="s">
        <v>4305</v>
      </c>
      <c r="H1463" t="s">
        <v>7315</v>
      </c>
    </row>
    <row r="1464" spans="1:8" x14ac:dyDescent="0.3">
      <c r="A1464">
        <v>241</v>
      </c>
      <c r="B1464" t="s">
        <v>181</v>
      </c>
      <c r="C1464" t="s">
        <v>33</v>
      </c>
      <c r="D1464" s="107">
        <v>45838</v>
      </c>
      <c r="E1464" t="s">
        <v>1276</v>
      </c>
      <c r="F1464" t="s">
        <v>7316</v>
      </c>
      <c r="G1464" t="s">
        <v>4305</v>
      </c>
      <c r="H1464" t="s">
        <v>7275</v>
      </c>
    </row>
    <row r="1465" spans="1:8" x14ac:dyDescent="0.3">
      <c r="A1465">
        <v>434</v>
      </c>
      <c r="B1465" t="s">
        <v>411</v>
      </c>
      <c r="C1465" t="s">
        <v>98</v>
      </c>
      <c r="D1465" s="107">
        <v>45838</v>
      </c>
      <c r="E1465" t="s">
        <v>2700</v>
      </c>
      <c r="F1465" t="s">
        <v>7317</v>
      </c>
      <c r="G1465" t="s">
        <v>7009</v>
      </c>
      <c r="H1465" t="s">
        <v>7318</v>
      </c>
    </row>
    <row r="1466" spans="1:8" x14ac:dyDescent="0.3">
      <c r="A1466">
        <v>436</v>
      </c>
      <c r="B1466" t="s">
        <v>130</v>
      </c>
      <c r="C1466" t="s">
        <v>101</v>
      </c>
      <c r="D1466" s="107">
        <v>45838</v>
      </c>
      <c r="E1466" t="s">
        <v>2702</v>
      </c>
      <c r="F1466" t="s">
        <v>7319</v>
      </c>
      <c r="G1466" t="s">
        <v>4118</v>
      </c>
      <c r="H1466" t="s">
        <v>7320</v>
      </c>
    </row>
    <row r="1467" spans="1:8" x14ac:dyDescent="0.3">
      <c r="A1467">
        <v>485</v>
      </c>
      <c r="B1467" t="s">
        <v>458</v>
      </c>
      <c r="C1467" t="s">
        <v>101</v>
      </c>
      <c r="D1467" s="107">
        <v>45838</v>
      </c>
      <c r="E1467" t="s">
        <v>2718</v>
      </c>
      <c r="F1467" t="s">
        <v>7321</v>
      </c>
      <c r="G1467" t="s">
        <v>3985</v>
      </c>
      <c r="H1467" t="s">
        <v>7322</v>
      </c>
    </row>
    <row r="1468" spans="1:8" x14ac:dyDescent="0.3">
      <c r="A1468">
        <v>488</v>
      </c>
      <c r="B1468" t="s">
        <v>461</v>
      </c>
      <c r="C1468" t="s">
        <v>101</v>
      </c>
      <c r="D1468" s="107">
        <v>45838</v>
      </c>
      <c r="E1468" t="s">
        <v>2719</v>
      </c>
      <c r="F1468" t="s">
        <v>7323</v>
      </c>
      <c r="G1468" t="s">
        <v>3985</v>
      </c>
      <c r="H1468" t="s">
        <v>7324</v>
      </c>
    </row>
    <row r="1469" spans="1:8" x14ac:dyDescent="0.3">
      <c r="A1469">
        <v>68</v>
      </c>
      <c r="B1469" t="s">
        <v>57</v>
      </c>
      <c r="C1469" t="s">
        <v>58</v>
      </c>
      <c r="D1469" s="107">
        <v>45838</v>
      </c>
      <c r="E1469" t="s">
        <v>2563</v>
      </c>
      <c r="F1469" t="s">
        <v>7325</v>
      </c>
      <c r="G1469" t="s">
        <v>4017</v>
      </c>
      <c r="H1469" t="s">
        <v>7326</v>
      </c>
    </row>
    <row r="1470" spans="1:8" x14ac:dyDescent="0.3">
      <c r="A1470">
        <v>73</v>
      </c>
      <c r="B1470" t="s">
        <v>61</v>
      </c>
      <c r="C1470" t="s">
        <v>28</v>
      </c>
      <c r="D1470" s="107">
        <v>45838</v>
      </c>
      <c r="E1470" t="s">
        <v>2580</v>
      </c>
      <c r="F1470" t="s">
        <v>7327</v>
      </c>
      <c r="G1470" t="s">
        <v>4205</v>
      </c>
      <c r="H1470" t="s">
        <v>7328</v>
      </c>
    </row>
    <row r="1471" spans="1:8" x14ac:dyDescent="0.3">
      <c r="A1471">
        <v>74</v>
      </c>
      <c r="B1471" t="s">
        <v>64</v>
      </c>
      <c r="C1471" t="s">
        <v>28</v>
      </c>
      <c r="D1471" s="107">
        <v>45838</v>
      </c>
      <c r="E1471" t="s">
        <v>2586</v>
      </c>
      <c r="F1471" t="s">
        <v>7329</v>
      </c>
      <c r="G1471" t="s">
        <v>4205</v>
      </c>
      <c r="H1471" t="s">
        <v>7330</v>
      </c>
    </row>
    <row r="1472" spans="1:8" x14ac:dyDescent="0.3">
      <c r="A1472">
        <v>86</v>
      </c>
      <c r="B1472" t="s">
        <v>75</v>
      </c>
      <c r="C1472" t="s">
        <v>72</v>
      </c>
      <c r="D1472" s="107">
        <v>45838</v>
      </c>
      <c r="E1472" t="s">
        <v>7331</v>
      </c>
      <c r="F1472" t="s">
        <v>7332</v>
      </c>
      <c r="G1472" t="s">
        <v>6491</v>
      </c>
      <c r="H1472" t="s">
        <v>7333</v>
      </c>
    </row>
    <row r="1473" spans="1:8" x14ac:dyDescent="0.3">
      <c r="A1473">
        <v>95</v>
      </c>
      <c r="B1473" t="s">
        <v>83</v>
      </c>
      <c r="C1473" t="s">
        <v>72</v>
      </c>
      <c r="D1473" s="107">
        <v>45838</v>
      </c>
      <c r="E1473" t="s">
        <v>7334</v>
      </c>
      <c r="F1473" t="s">
        <v>7335</v>
      </c>
      <c r="G1473" t="s">
        <v>6491</v>
      </c>
      <c r="H1473" t="s">
        <v>7336</v>
      </c>
    </row>
    <row r="1474" spans="1:8" x14ac:dyDescent="0.3">
      <c r="A1474">
        <v>143</v>
      </c>
      <c r="B1474" t="s">
        <v>926</v>
      </c>
      <c r="C1474" t="s">
        <v>85</v>
      </c>
      <c r="D1474" s="107">
        <v>45838</v>
      </c>
      <c r="E1474" t="s">
        <v>7337</v>
      </c>
      <c r="F1474" t="s">
        <v>7338</v>
      </c>
      <c r="G1474" t="s">
        <v>4077</v>
      </c>
      <c r="H1474" t="s">
        <v>7339</v>
      </c>
    </row>
    <row r="1475" spans="1:8" x14ac:dyDescent="0.3">
      <c r="A1475">
        <v>145</v>
      </c>
      <c r="B1475" t="s">
        <v>118</v>
      </c>
      <c r="C1475" t="s">
        <v>119</v>
      </c>
      <c r="D1475" s="107">
        <v>45838</v>
      </c>
      <c r="E1475" t="s">
        <v>7340</v>
      </c>
      <c r="F1475" t="s">
        <v>7341</v>
      </c>
      <c r="G1475" t="s">
        <v>4080</v>
      </c>
      <c r="H1475" t="s">
        <v>7342</v>
      </c>
    </row>
    <row r="1476" spans="1:8" x14ac:dyDescent="0.3">
      <c r="A1476">
        <v>146</v>
      </c>
      <c r="B1476" t="s">
        <v>120</v>
      </c>
      <c r="C1476" t="s">
        <v>85</v>
      </c>
      <c r="D1476" s="107">
        <v>45838</v>
      </c>
      <c r="E1476" t="s">
        <v>7343</v>
      </c>
      <c r="F1476" t="s">
        <v>7344</v>
      </c>
      <c r="G1476" t="s">
        <v>4077</v>
      </c>
      <c r="H1476" t="s">
        <v>7345</v>
      </c>
    </row>
    <row r="1477" spans="1:8" x14ac:dyDescent="0.3">
      <c r="A1477">
        <v>148</v>
      </c>
      <c r="B1477" t="s">
        <v>123</v>
      </c>
      <c r="C1477" t="s">
        <v>119</v>
      </c>
      <c r="D1477" s="107">
        <v>45838</v>
      </c>
      <c r="E1477" t="s">
        <v>7346</v>
      </c>
      <c r="F1477" t="s">
        <v>7347</v>
      </c>
      <c r="G1477" t="s">
        <v>4080</v>
      </c>
      <c r="H1477" t="s">
        <v>7348</v>
      </c>
    </row>
    <row r="1478" spans="1:8" x14ac:dyDescent="0.3">
      <c r="A1478">
        <v>159</v>
      </c>
      <c r="B1478" t="s">
        <v>93</v>
      </c>
      <c r="C1478" t="s">
        <v>127</v>
      </c>
      <c r="D1478" s="107">
        <v>45838</v>
      </c>
      <c r="E1478" t="s">
        <v>7349</v>
      </c>
      <c r="F1478" t="s">
        <v>7350</v>
      </c>
      <c r="G1478" t="s">
        <v>4609</v>
      </c>
      <c r="H1478" t="s">
        <v>7351</v>
      </c>
    </row>
    <row r="1479" spans="1:8" x14ac:dyDescent="0.3">
      <c r="A1479">
        <v>167</v>
      </c>
      <c r="B1479" t="s">
        <v>129</v>
      </c>
      <c r="C1479" t="s">
        <v>28</v>
      </c>
      <c r="D1479" s="107">
        <v>45838</v>
      </c>
      <c r="E1479" t="s">
        <v>7352</v>
      </c>
      <c r="F1479" t="s">
        <v>7353</v>
      </c>
      <c r="G1479" t="s">
        <v>4087</v>
      </c>
      <c r="H1479" t="s">
        <v>7354</v>
      </c>
    </row>
    <row r="1480" spans="1:8" x14ac:dyDescent="0.3">
      <c r="A1480">
        <v>193</v>
      </c>
      <c r="B1480" t="s">
        <v>980</v>
      </c>
      <c r="C1480" t="s">
        <v>53</v>
      </c>
      <c r="D1480" s="107">
        <v>45838</v>
      </c>
      <c r="E1480" t="s">
        <v>7355</v>
      </c>
      <c r="F1480" t="s">
        <v>7356</v>
      </c>
      <c r="G1480" t="s">
        <v>4568</v>
      </c>
      <c r="H1480" t="s">
        <v>7357</v>
      </c>
    </row>
    <row r="1481" spans="1:8" x14ac:dyDescent="0.3">
      <c r="A1481">
        <v>199</v>
      </c>
      <c r="B1481" t="s">
        <v>140</v>
      </c>
      <c r="C1481" t="s">
        <v>28</v>
      </c>
      <c r="D1481" s="107">
        <v>45838</v>
      </c>
      <c r="E1481" t="s">
        <v>992</v>
      </c>
      <c r="F1481" t="s">
        <v>7358</v>
      </c>
      <c r="G1481" t="s">
        <v>4275</v>
      </c>
      <c r="H1481" t="s">
        <v>7359</v>
      </c>
    </row>
    <row r="1482" spans="1:8" x14ac:dyDescent="0.3">
      <c r="A1482">
        <v>203</v>
      </c>
      <c r="B1482" t="s">
        <v>144</v>
      </c>
      <c r="C1482" t="s">
        <v>94</v>
      </c>
      <c r="D1482" s="107">
        <v>45838</v>
      </c>
      <c r="E1482" t="s">
        <v>3924</v>
      </c>
      <c r="F1482" t="s">
        <v>7360</v>
      </c>
      <c r="G1482" t="s">
        <v>4574</v>
      </c>
      <c r="H1482" t="s">
        <v>7361</v>
      </c>
    </row>
    <row r="1483" spans="1:8" x14ac:dyDescent="0.3">
      <c r="A1483">
        <v>204</v>
      </c>
      <c r="B1483" t="s">
        <v>145</v>
      </c>
      <c r="C1483" t="s">
        <v>94</v>
      </c>
      <c r="D1483" s="107">
        <v>45838</v>
      </c>
      <c r="E1483" t="s">
        <v>7362</v>
      </c>
      <c r="F1483" t="s">
        <v>7363</v>
      </c>
      <c r="G1483" t="s">
        <v>4574</v>
      </c>
      <c r="H1483" t="s">
        <v>7364</v>
      </c>
    </row>
    <row r="1484" spans="1:8" x14ac:dyDescent="0.3">
      <c r="A1484">
        <v>205</v>
      </c>
      <c r="B1484" t="s">
        <v>146</v>
      </c>
      <c r="C1484" t="s">
        <v>94</v>
      </c>
      <c r="D1484" s="107">
        <v>45838</v>
      </c>
      <c r="E1484" t="s">
        <v>7365</v>
      </c>
      <c r="F1484" t="s">
        <v>7366</v>
      </c>
      <c r="G1484" t="s">
        <v>7367</v>
      </c>
      <c r="H1484" t="s">
        <v>7368</v>
      </c>
    </row>
    <row r="1485" spans="1:8" x14ac:dyDescent="0.3">
      <c r="A1485">
        <v>207</v>
      </c>
      <c r="B1485" t="s">
        <v>148</v>
      </c>
      <c r="C1485" t="s">
        <v>94</v>
      </c>
      <c r="D1485" s="107">
        <v>45838</v>
      </c>
      <c r="E1485" t="s">
        <v>7369</v>
      </c>
      <c r="F1485" t="s">
        <v>7370</v>
      </c>
      <c r="G1485" t="s">
        <v>7367</v>
      </c>
      <c r="H1485" t="s">
        <v>7371</v>
      </c>
    </row>
    <row r="1486" spans="1:8" x14ac:dyDescent="0.3">
      <c r="A1486">
        <v>215</v>
      </c>
      <c r="B1486" t="s">
        <v>154</v>
      </c>
      <c r="C1486" t="s">
        <v>98</v>
      </c>
      <c r="D1486" s="107">
        <v>45838</v>
      </c>
      <c r="E1486" t="s">
        <v>1087</v>
      </c>
      <c r="F1486" t="s">
        <v>7372</v>
      </c>
      <c r="G1486" t="s">
        <v>4259</v>
      </c>
      <c r="H1486" t="s">
        <v>7373</v>
      </c>
    </row>
    <row r="1487" spans="1:8" x14ac:dyDescent="0.3">
      <c r="A1487">
        <v>219</v>
      </c>
      <c r="B1487" t="s">
        <v>159</v>
      </c>
      <c r="C1487" t="s">
        <v>98</v>
      </c>
      <c r="D1487" s="107">
        <v>45838</v>
      </c>
      <c r="E1487" t="s">
        <v>1144</v>
      </c>
      <c r="F1487" t="s">
        <v>7374</v>
      </c>
      <c r="G1487" t="s">
        <v>4259</v>
      </c>
      <c r="H1487" t="s">
        <v>7375</v>
      </c>
    </row>
    <row r="1488" spans="1:8" x14ac:dyDescent="0.3">
      <c r="A1488">
        <v>220</v>
      </c>
      <c r="B1488" t="s">
        <v>160</v>
      </c>
      <c r="C1488" t="s">
        <v>98</v>
      </c>
      <c r="D1488" s="107">
        <v>45838</v>
      </c>
      <c r="E1488" t="s">
        <v>1149</v>
      </c>
      <c r="F1488" t="s">
        <v>7376</v>
      </c>
      <c r="G1488" t="s">
        <v>4259</v>
      </c>
      <c r="H1488" t="s">
        <v>7377</v>
      </c>
    </row>
    <row r="1489" spans="1:8" x14ac:dyDescent="0.3">
      <c r="A1489">
        <v>230</v>
      </c>
      <c r="B1489" t="s">
        <v>170</v>
      </c>
      <c r="C1489" t="s">
        <v>98</v>
      </c>
      <c r="D1489" s="107">
        <v>45838</v>
      </c>
      <c r="E1489" t="s">
        <v>1207</v>
      </c>
      <c r="F1489" t="s">
        <v>7378</v>
      </c>
      <c r="G1489" t="s">
        <v>4266</v>
      </c>
      <c r="H1489" t="s">
        <v>7379</v>
      </c>
    </row>
    <row r="1490" spans="1:8" x14ac:dyDescent="0.3">
      <c r="A1490">
        <v>231</v>
      </c>
      <c r="B1490" t="s">
        <v>171</v>
      </c>
      <c r="C1490" t="s">
        <v>98</v>
      </c>
      <c r="D1490" s="107">
        <v>45838</v>
      </c>
      <c r="E1490" t="s">
        <v>1210</v>
      </c>
      <c r="F1490" t="s">
        <v>7380</v>
      </c>
      <c r="G1490" t="s">
        <v>4266</v>
      </c>
      <c r="H1490" t="s">
        <v>7381</v>
      </c>
    </row>
    <row r="1491" spans="1:8" x14ac:dyDescent="0.3">
      <c r="A1491">
        <v>232</v>
      </c>
      <c r="B1491" t="s">
        <v>172</v>
      </c>
      <c r="C1491" t="s">
        <v>98</v>
      </c>
      <c r="D1491" s="107">
        <v>45838</v>
      </c>
      <c r="E1491" t="s">
        <v>1213</v>
      </c>
      <c r="F1491" t="s">
        <v>7382</v>
      </c>
      <c r="G1491" t="s">
        <v>7009</v>
      </c>
      <c r="H1491" t="s">
        <v>7383</v>
      </c>
    </row>
    <row r="1492" spans="1:8" x14ac:dyDescent="0.3">
      <c r="A1492">
        <v>245</v>
      </c>
      <c r="B1492" t="s">
        <v>1287</v>
      </c>
      <c r="C1492" t="s">
        <v>186</v>
      </c>
      <c r="D1492" s="107">
        <v>45838</v>
      </c>
      <c r="E1492" t="s">
        <v>7384</v>
      </c>
      <c r="F1492" t="s">
        <v>7385</v>
      </c>
      <c r="G1492" t="s">
        <v>4602</v>
      </c>
      <c r="H1492" t="s">
        <v>7386</v>
      </c>
    </row>
    <row r="1493" spans="1:8" x14ac:dyDescent="0.3">
      <c r="A1493">
        <v>246</v>
      </c>
      <c r="B1493" t="s">
        <v>189</v>
      </c>
      <c r="C1493" t="s">
        <v>188</v>
      </c>
      <c r="D1493" s="107">
        <v>45838</v>
      </c>
      <c r="E1493" t="s">
        <v>7387</v>
      </c>
      <c r="F1493" t="s">
        <v>7388</v>
      </c>
      <c r="G1493" t="s">
        <v>5872</v>
      </c>
      <c r="H1493" t="s">
        <v>7389</v>
      </c>
    </row>
    <row r="1494" spans="1:8" x14ac:dyDescent="0.3">
      <c r="A1494">
        <v>252</v>
      </c>
      <c r="B1494" t="s">
        <v>1295</v>
      </c>
      <c r="C1494" t="s">
        <v>186</v>
      </c>
      <c r="D1494" s="107">
        <v>45838</v>
      </c>
      <c r="E1494" t="s">
        <v>7390</v>
      </c>
      <c r="F1494" t="s">
        <v>7391</v>
      </c>
      <c r="G1494" t="s">
        <v>4602</v>
      </c>
      <c r="H1494" t="s">
        <v>7392</v>
      </c>
    </row>
    <row r="1495" spans="1:8" x14ac:dyDescent="0.3">
      <c r="A1495">
        <v>256</v>
      </c>
      <c r="B1495" t="s">
        <v>201</v>
      </c>
      <c r="C1495" t="s">
        <v>127</v>
      </c>
      <c r="D1495" s="107">
        <v>45838</v>
      </c>
      <c r="E1495" t="s">
        <v>2956</v>
      </c>
      <c r="F1495" t="s">
        <v>7393</v>
      </c>
      <c r="G1495" t="s">
        <v>4609</v>
      </c>
      <c r="H1495" t="s">
        <v>7394</v>
      </c>
    </row>
    <row r="1496" spans="1:8" x14ac:dyDescent="0.3">
      <c r="A1496">
        <v>260</v>
      </c>
      <c r="B1496" t="s">
        <v>204</v>
      </c>
      <c r="C1496" t="s">
        <v>205</v>
      </c>
      <c r="D1496" s="107">
        <v>45838</v>
      </c>
      <c r="E1496" t="s">
        <v>7395</v>
      </c>
      <c r="F1496" t="s">
        <v>7396</v>
      </c>
      <c r="G1496" t="s">
        <v>4613</v>
      </c>
      <c r="H1496" t="s">
        <v>7397</v>
      </c>
    </row>
    <row r="1497" spans="1:8" x14ac:dyDescent="0.3">
      <c r="A1497">
        <v>261</v>
      </c>
      <c r="B1497" t="s">
        <v>206</v>
      </c>
      <c r="C1497" t="s">
        <v>53</v>
      </c>
      <c r="D1497" s="107">
        <v>45838</v>
      </c>
      <c r="E1497" t="s">
        <v>7398</v>
      </c>
      <c r="F1497" t="s">
        <v>7399</v>
      </c>
      <c r="G1497" t="s">
        <v>4568</v>
      </c>
      <c r="H1497" t="s">
        <v>7400</v>
      </c>
    </row>
    <row r="1498" spans="1:8" x14ac:dyDescent="0.3">
      <c r="A1498">
        <v>262</v>
      </c>
      <c r="B1498" t="s">
        <v>208</v>
      </c>
      <c r="C1498" t="s">
        <v>46</v>
      </c>
      <c r="D1498" s="107">
        <v>45838</v>
      </c>
      <c r="E1498" t="s">
        <v>7401</v>
      </c>
      <c r="F1498" t="s">
        <v>7402</v>
      </c>
      <c r="G1498" t="s">
        <v>4405</v>
      </c>
      <c r="H1498" t="s">
        <v>7403</v>
      </c>
    </row>
    <row r="1499" spans="1:8" x14ac:dyDescent="0.3">
      <c r="A1499">
        <v>268</v>
      </c>
      <c r="B1499" t="s">
        <v>1325</v>
      </c>
      <c r="C1499" t="s">
        <v>216</v>
      </c>
      <c r="D1499" s="107">
        <v>45838</v>
      </c>
      <c r="E1499" t="s">
        <v>1326</v>
      </c>
      <c r="F1499" t="s">
        <v>7404</v>
      </c>
      <c r="G1499" t="s">
        <v>4622</v>
      </c>
      <c r="H1499" t="s">
        <v>7405</v>
      </c>
    </row>
    <row r="1500" spans="1:8" x14ac:dyDescent="0.3">
      <c r="A1500">
        <v>269</v>
      </c>
      <c r="B1500" t="s">
        <v>1328</v>
      </c>
      <c r="C1500" t="s">
        <v>216</v>
      </c>
      <c r="D1500" s="107">
        <v>45838</v>
      </c>
      <c r="E1500" t="s">
        <v>1329</v>
      </c>
      <c r="F1500" t="s">
        <v>7406</v>
      </c>
      <c r="G1500" t="s">
        <v>4622</v>
      </c>
      <c r="H1500" t="s">
        <v>7407</v>
      </c>
    </row>
    <row r="1501" spans="1:8" x14ac:dyDescent="0.3">
      <c r="A1501">
        <v>270</v>
      </c>
      <c r="B1501" t="s">
        <v>1331</v>
      </c>
      <c r="C1501" t="s">
        <v>216</v>
      </c>
      <c r="D1501" s="107">
        <v>45838</v>
      </c>
      <c r="E1501" t="s">
        <v>1332</v>
      </c>
      <c r="F1501" t="s">
        <v>7408</v>
      </c>
      <c r="G1501" t="s">
        <v>4622</v>
      </c>
      <c r="H1501" t="s">
        <v>7409</v>
      </c>
    </row>
    <row r="1502" spans="1:8" x14ac:dyDescent="0.3">
      <c r="A1502">
        <v>271</v>
      </c>
      <c r="B1502" t="s">
        <v>1334</v>
      </c>
      <c r="C1502" t="s">
        <v>216</v>
      </c>
      <c r="D1502" s="107">
        <v>45838</v>
      </c>
      <c r="E1502" t="s">
        <v>1336</v>
      </c>
      <c r="F1502" t="s">
        <v>7410</v>
      </c>
      <c r="G1502" t="s">
        <v>4622</v>
      </c>
      <c r="H1502" t="s">
        <v>7411</v>
      </c>
    </row>
    <row r="1503" spans="1:8" x14ac:dyDescent="0.3">
      <c r="A1503">
        <v>273</v>
      </c>
      <c r="B1503" t="s">
        <v>221</v>
      </c>
      <c r="C1503" t="s">
        <v>222</v>
      </c>
      <c r="D1503" s="107">
        <v>45838</v>
      </c>
      <c r="E1503" t="s">
        <v>7412</v>
      </c>
      <c r="F1503" t="s">
        <v>7413</v>
      </c>
      <c r="G1503" t="s">
        <v>7414</v>
      </c>
    </row>
    <row r="1504" spans="1:8" x14ac:dyDescent="0.3">
      <c r="A1504">
        <v>274</v>
      </c>
      <c r="B1504" t="s">
        <v>223</v>
      </c>
      <c r="C1504" t="s">
        <v>205</v>
      </c>
      <c r="D1504" s="107">
        <v>45838</v>
      </c>
      <c r="E1504" t="s">
        <v>3925</v>
      </c>
      <c r="F1504" t="s">
        <v>7415</v>
      </c>
      <c r="G1504" t="s">
        <v>4613</v>
      </c>
      <c r="H1504" t="s">
        <v>7416</v>
      </c>
    </row>
    <row r="1505" spans="1:8" x14ac:dyDescent="0.3">
      <c r="A1505">
        <v>275</v>
      </c>
      <c r="B1505" t="s">
        <v>224</v>
      </c>
      <c r="C1505" t="s">
        <v>225</v>
      </c>
      <c r="D1505" s="107">
        <v>45838</v>
      </c>
      <c r="E1505" t="s">
        <v>2689</v>
      </c>
      <c r="F1505" t="s">
        <v>7417</v>
      </c>
      <c r="G1505" t="s">
        <v>5468</v>
      </c>
      <c r="H1505" t="s">
        <v>7418</v>
      </c>
    </row>
    <row r="1506" spans="1:8" x14ac:dyDescent="0.3">
      <c r="A1506">
        <v>276</v>
      </c>
      <c r="B1506" t="s">
        <v>226</v>
      </c>
      <c r="C1506" t="s">
        <v>227</v>
      </c>
      <c r="D1506" s="107">
        <v>45838</v>
      </c>
      <c r="E1506" t="s">
        <v>2690</v>
      </c>
      <c r="F1506" t="s">
        <v>7419</v>
      </c>
      <c r="G1506" t="s">
        <v>7420</v>
      </c>
      <c r="H1506" t="s">
        <v>7421</v>
      </c>
    </row>
    <row r="1507" spans="1:8" x14ac:dyDescent="0.3">
      <c r="A1507">
        <v>277</v>
      </c>
      <c r="B1507" t="s">
        <v>1369</v>
      </c>
      <c r="C1507" t="s">
        <v>227</v>
      </c>
      <c r="D1507" s="107">
        <v>45838</v>
      </c>
      <c r="E1507" t="s">
        <v>7422</v>
      </c>
      <c r="F1507" t="s">
        <v>7423</v>
      </c>
      <c r="G1507" t="s">
        <v>7420</v>
      </c>
      <c r="H1507" t="s">
        <v>7424</v>
      </c>
    </row>
    <row r="1508" spans="1:8" x14ac:dyDescent="0.3">
      <c r="A1508">
        <v>278</v>
      </c>
      <c r="B1508" t="s">
        <v>1371</v>
      </c>
      <c r="C1508" t="s">
        <v>227</v>
      </c>
      <c r="D1508" s="107">
        <v>45838</v>
      </c>
      <c r="E1508" t="s">
        <v>1380</v>
      </c>
      <c r="F1508" t="s">
        <v>7425</v>
      </c>
      <c r="G1508" t="s">
        <v>7420</v>
      </c>
      <c r="H1508" t="s">
        <v>7426</v>
      </c>
    </row>
    <row r="1509" spans="1:8" x14ac:dyDescent="0.3">
      <c r="A1509">
        <v>282</v>
      </c>
      <c r="B1509" t="s">
        <v>233</v>
      </c>
      <c r="C1509" t="s">
        <v>227</v>
      </c>
      <c r="D1509" s="107">
        <v>45838</v>
      </c>
      <c r="E1509" t="s">
        <v>7427</v>
      </c>
      <c r="F1509" t="s">
        <v>7428</v>
      </c>
      <c r="G1509" t="s">
        <v>7420</v>
      </c>
      <c r="H1509" t="s">
        <v>7429</v>
      </c>
    </row>
    <row r="1510" spans="1:8" x14ac:dyDescent="0.3">
      <c r="A1510">
        <v>283</v>
      </c>
      <c r="B1510" t="s">
        <v>234</v>
      </c>
      <c r="C1510" t="s">
        <v>227</v>
      </c>
      <c r="D1510" s="107">
        <v>45838</v>
      </c>
      <c r="E1510" t="s">
        <v>7430</v>
      </c>
      <c r="F1510" t="s">
        <v>7431</v>
      </c>
      <c r="G1510" t="s">
        <v>7420</v>
      </c>
      <c r="H1510" t="s">
        <v>7432</v>
      </c>
    </row>
    <row r="1511" spans="1:8" x14ac:dyDescent="0.3">
      <c r="A1511">
        <v>285</v>
      </c>
      <c r="B1511" t="s">
        <v>236</v>
      </c>
      <c r="C1511" t="s">
        <v>227</v>
      </c>
      <c r="D1511" s="107">
        <v>45838</v>
      </c>
      <c r="E1511" t="s">
        <v>7433</v>
      </c>
      <c r="F1511" t="s">
        <v>7434</v>
      </c>
      <c r="G1511" t="s">
        <v>7420</v>
      </c>
      <c r="H1511" t="s">
        <v>7435</v>
      </c>
    </row>
    <row r="1512" spans="1:8" x14ac:dyDescent="0.3">
      <c r="A1512">
        <v>286</v>
      </c>
      <c r="B1512" t="s">
        <v>1385</v>
      </c>
      <c r="C1512" t="s">
        <v>227</v>
      </c>
      <c r="D1512" s="107">
        <v>45838</v>
      </c>
      <c r="E1512" t="s">
        <v>1394</v>
      </c>
      <c r="F1512" t="s">
        <v>7436</v>
      </c>
      <c r="G1512" t="s">
        <v>7420</v>
      </c>
      <c r="H1512" t="s">
        <v>7437</v>
      </c>
    </row>
    <row r="1513" spans="1:8" x14ac:dyDescent="0.3">
      <c r="A1513">
        <v>292</v>
      </c>
      <c r="B1513" t="s">
        <v>243</v>
      </c>
      <c r="C1513" t="s">
        <v>242</v>
      </c>
      <c r="D1513" s="107">
        <v>45838</v>
      </c>
      <c r="E1513" t="s">
        <v>3926</v>
      </c>
      <c r="F1513" t="s">
        <v>7438</v>
      </c>
      <c r="G1513" t="s">
        <v>4654</v>
      </c>
      <c r="H1513" t="s">
        <v>7439</v>
      </c>
    </row>
    <row r="1514" spans="1:8" x14ac:dyDescent="0.3">
      <c r="A1514">
        <v>294</v>
      </c>
      <c r="B1514" t="s">
        <v>246</v>
      </c>
      <c r="C1514" t="s">
        <v>242</v>
      </c>
      <c r="D1514" s="107">
        <v>45838</v>
      </c>
      <c r="E1514" t="s">
        <v>3927</v>
      </c>
      <c r="F1514" t="s">
        <v>7440</v>
      </c>
      <c r="G1514" t="s">
        <v>4654</v>
      </c>
      <c r="H1514" t="s">
        <v>7441</v>
      </c>
    </row>
    <row r="1515" spans="1:8" x14ac:dyDescent="0.3">
      <c r="A1515">
        <v>302</v>
      </c>
      <c r="B1515" t="s">
        <v>1426</v>
      </c>
      <c r="C1515" t="s">
        <v>216</v>
      </c>
      <c r="D1515" s="107">
        <v>45838</v>
      </c>
      <c r="E1515" t="s">
        <v>1435</v>
      </c>
      <c r="F1515" t="s">
        <v>7442</v>
      </c>
      <c r="G1515" t="s">
        <v>4622</v>
      </c>
    </row>
    <row r="1516" spans="1:8" x14ac:dyDescent="0.3">
      <c r="A1516">
        <v>303</v>
      </c>
      <c r="B1516" t="s">
        <v>256</v>
      </c>
      <c r="C1516" t="s">
        <v>257</v>
      </c>
      <c r="D1516" s="107">
        <v>45838</v>
      </c>
      <c r="E1516" t="s">
        <v>3928</v>
      </c>
      <c r="F1516" t="s">
        <v>7443</v>
      </c>
      <c r="G1516" t="s">
        <v>4662</v>
      </c>
      <c r="H1516" t="s">
        <v>7444</v>
      </c>
    </row>
    <row r="1517" spans="1:8" x14ac:dyDescent="0.3">
      <c r="A1517">
        <v>304</v>
      </c>
      <c r="B1517" t="s">
        <v>258</v>
      </c>
      <c r="C1517" t="s">
        <v>257</v>
      </c>
      <c r="D1517" s="107">
        <v>45838</v>
      </c>
      <c r="E1517" t="s">
        <v>7445</v>
      </c>
      <c r="F1517" t="s">
        <v>7446</v>
      </c>
      <c r="G1517" t="s">
        <v>4662</v>
      </c>
      <c r="H1517" t="s">
        <v>7447</v>
      </c>
    </row>
    <row r="1518" spans="1:8" x14ac:dyDescent="0.3">
      <c r="A1518">
        <v>323</v>
      </c>
      <c r="B1518" t="s">
        <v>281</v>
      </c>
      <c r="C1518" t="s">
        <v>44</v>
      </c>
      <c r="D1518" s="107">
        <v>45838</v>
      </c>
      <c r="E1518" t="s">
        <v>7448</v>
      </c>
      <c r="F1518" t="s">
        <v>7449</v>
      </c>
      <c r="G1518" t="s">
        <v>4629</v>
      </c>
      <c r="H1518" t="s">
        <v>7450</v>
      </c>
    </row>
    <row r="1519" spans="1:8" x14ac:dyDescent="0.3">
      <c r="A1519">
        <v>324</v>
      </c>
      <c r="B1519" t="s">
        <v>282</v>
      </c>
      <c r="C1519" t="s">
        <v>44</v>
      </c>
      <c r="D1519" s="107">
        <v>45838</v>
      </c>
      <c r="E1519" t="s">
        <v>7451</v>
      </c>
      <c r="F1519" t="s">
        <v>7452</v>
      </c>
      <c r="G1519" t="s">
        <v>4629</v>
      </c>
      <c r="H1519" t="s">
        <v>7453</v>
      </c>
    </row>
    <row r="1520" spans="1:8" x14ac:dyDescent="0.3">
      <c r="A1520">
        <v>325</v>
      </c>
      <c r="B1520" t="s">
        <v>1464</v>
      </c>
      <c r="C1520" t="s">
        <v>44</v>
      </c>
      <c r="D1520" s="107">
        <v>45838</v>
      </c>
      <c r="E1520" t="s">
        <v>7454</v>
      </c>
      <c r="F1520" t="s">
        <v>7455</v>
      </c>
      <c r="G1520" t="s">
        <v>7414</v>
      </c>
      <c r="H1520" t="s">
        <v>7456</v>
      </c>
    </row>
    <row r="1521" spans="1:8" x14ac:dyDescent="0.3">
      <c r="A1521">
        <v>327</v>
      </c>
      <c r="B1521" t="s">
        <v>1469</v>
      </c>
      <c r="C1521" t="s">
        <v>222</v>
      </c>
      <c r="D1521" s="107">
        <v>45838</v>
      </c>
      <c r="E1521" t="s">
        <v>7457</v>
      </c>
      <c r="F1521" t="s">
        <v>7458</v>
      </c>
      <c r="G1521" t="s">
        <v>7414</v>
      </c>
      <c r="H1521" t="s">
        <v>7459</v>
      </c>
    </row>
    <row r="1522" spans="1:8" x14ac:dyDescent="0.3">
      <c r="A1522">
        <v>332</v>
      </c>
      <c r="B1522" t="s">
        <v>290</v>
      </c>
      <c r="C1522" t="s">
        <v>28</v>
      </c>
      <c r="D1522" s="107">
        <v>45838</v>
      </c>
      <c r="E1522" t="s">
        <v>7460</v>
      </c>
      <c r="F1522" t="s">
        <v>7461</v>
      </c>
      <c r="G1522" t="s">
        <v>3975</v>
      </c>
      <c r="H1522" t="s">
        <v>7462</v>
      </c>
    </row>
    <row r="1523" spans="1:8" x14ac:dyDescent="0.3">
      <c r="A1523">
        <v>337</v>
      </c>
      <c r="B1523" t="s">
        <v>1475</v>
      </c>
      <c r="C1523" t="s">
        <v>222</v>
      </c>
      <c r="D1523" s="107">
        <v>45838</v>
      </c>
      <c r="E1523" t="s">
        <v>1478</v>
      </c>
      <c r="F1523" t="s">
        <v>7463</v>
      </c>
      <c r="G1523" t="s">
        <v>7414</v>
      </c>
      <c r="H1523" t="s">
        <v>7464</v>
      </c>
    </row>
    <row r="1524" spans="1:8" x14ac:dyDescent="0.3">
      <c r="A1524">
        <v>338</v>
      </c>
      <c r="B1524" t="s">
        <v>1480</v>
      </c>
      <c r="C1524" t="s">
        <v>222</v>
      </c>
      <c r="D1524" s="107">
        <v>45838</v>
      </c>
      <c r="E1524" t="s">
        <v>7465</v>
      </c>
      <c r="F1524" t="s">
        <v>7466</v>
      </c>
      <c r="G1524" t="s">
        <v>7414</v>
      </c>
      <c r="H1524" t="s">
        <v>7467</v>
      </c>
    </row>
    <row r="1525" spans="1:8" x14ac:dyDescent="0.3">
      <c r="A1525">
        <v>341</v>
      </c>
      <c r="B1525" t="s">
        <v>1485</v>
      </c>
      <c r="C1525" t="s">
        <v>58</v>
      </c>
      <c r="D1525" s="107">
        <v>45838</v>
      </c>
      <c r="E1525" t="s">
        <v>7468</v>
      </c>
      <c r="F1525" t="s">
        <v>7469</v>
      </c>
      <c r="G1525" t="s">
        <v>4017</v>
      </c>
      <c r="H1525" t="s">
        <v>7470</v>
      </c>
    </row>
    <row r="1526" spans="1:8" x14ac:dyDescent="0.3">
      <c r="A1526">
        <v>344</v>
      </c>
      <c r="B1526" t="s">
        <v>302</v>
      </c>
      <c r="C1526" t="s">
        <v>28</v>
      </c>
      <c r="D1526" s="107">
        <v>45838</v>
      </c>
      <c r="E1526" t="s">
        <v>2692</v>
      </c>
      <c r="F1526" t="s">
        <v>7471</v>
      </c>
      <c r="G1526" t="s">
        <v>4205</v>
      </c>
      <c r="H1526" t="s">
        <v>7472</v>
      </c>
    </row>
    <row r="1527" spans="1:8" x14ac:dyDescent="0.3">
      <c r="A1527">
        <v>356</v>
      </c>
      <c r="B1527" t="s">
        <v>315</v>
      </c>
      <c r="C1527" t="s">
        <v>314</v>
      </c>
      <c r="D1527" s="107">
        <v>45838</v>
      </c>
      <c r="E1527" t="s">
        <v>7473</v>
      </c>
      <c r="F1527" t="s">
        <v>7474</v>
      </c>
      <c r="G1527" t="s">
        <v>4574</v>
      </c>
      <c r="H1527" t="s">
        <v>7475</v>
      </c>
    </row>
    <row r="1528" spans="1:8" x14ac:dyDescent="0.3">
      <c r="A1528">
        <v>357</v>
      </c>
      <c r="B1528" t="s">
        <v>3051</v>
      </c>
      <c r="C1528" t="s">
        <v>314</v>
      </c>
      <c r="D1528" s="107">
        <v>45838</v>
      </c>
      <c r="E1528" t="s">
        <v>3054</v>
      </c>
      <c r="F1528" t="s">
        <v>7476</v>
      </c>
      <c r="G1528" t="s">
        <v>4574</v>
      </c>
      <c r="H1528" t="s">
        <v>7477</v>
      </c>
    </row>
    <row r="1529" spans="1:8" x14ac:dyDescent="0.3">
      <c r="A1529">
        <v>358</v>
      </c>
      <c r="B1529" t="s">
        <v>1498</v>
      </c>
      <c r="C1529" t="s">
        <v>318</v>
      </c>
      <c r="D1529" s="107">
        <v>45838</v>
      </c>
      <c r="E1529" t="s">
        <v>1500</v>
      </c>
      <c r="F1529" t="s">
        <v>7478</v>
      </c>
      <c r="G1529" t="s">
        <v>4697</v>
      </c>
      <c r="H1529" t="s">
        <v>7479</v>
      </c>
    </row>
    <row r="1530" spans="1:8" x14ac:dyDescent="0.3">
      <c r="A1530">
        <v>359</v>
      </c>
      <c r="B1530" t="s">
        <v>1501</v>
      </c>
      <c r="C1530" t="s">
        <v>225</v>
      </c>
      <c r="D1530" s="107">
        <v>45838</v>
      </c>
      <c r="E1530" t="s">
        <v>7480</v>
      </c>
      <c r="F1530" t="s">
        <v>7481</v>
      </c>
      <c r="G1530" t="s">
        <v>5468</v>
      </c>
      <c r="H1530" t="s">
        <v>7482</v>
      </c>
    </row>
    <row r="1531" spans="1:8" x14ac:dyDescent="0.3">
      <c r="A1531">
        <v>362</v>
      </c>
      <c r="B1531" t="s">
        <v>322</v>
      </c>
      <c r="C1531" t="s">
        <v>323</v>
      </c>
      <c r="D1531" s="107">
        <v>45838</v>
      </c>
      <c r="E1531" t="s">
        <v>3929</v>
      </c>
      <c r="F1531" t="s">
        <v>7483</v>
      </c>
      <c r="G1531" t="s">
        <v>5977</v>
      </c>
      <c r="H1531" t="s">
        <v>7484</v>
      </c>
    </row>
    <row r="1532" spans="1:8" x14ac:dyDescent="0.3">
      <c r="A1532">
        <v>363</v>
      </c>
      <c r="B1532" t="s">
        <v>324</v>
      </c>
      <c r="C1532" t="s">
        <v>323</v>
      </c>
      <c r="D1532" s="107">
        <v>45838</v>
      </c>
      <c r="E1532" t="s">
        <v>1517</v>
      </c>
      <c r="F1532" t="s">
        <v>7485</v>
      </c>
      <c r="G1532" t="s">
        <v>5981</v>
      </c>
      <c r="H1532" t="s">
        <v>7486</v>
      </c>
    </row>
    <row r="1533" spans="1:8" x14ac:dyDescent="0.3">
      <c r="A1533">
        <v>364</v>
      </c>
      <c r="B1533" t="s">
        <v>325</v>
      </c>
      <c r="C1533" t="s">
        <v>37</v>
      </c>
      <c r="D1533" s="107">
        <v>45838</v>
      </c>
      <c r="E1533" t="s">
        <v>1519</v>
      </c>
      <c r="F1533" t="s">
        <v>7487</v>
      </c>
      <c r="G1533" t="s">
        <v>4704</v>
      </c>
      <c r="H1533" t="s">
        <v>7488</v>
      </c>
    </row>
    <row r="1534" spans="1:8" x14ac:dyDescent="0.3">
      <c r="A1534">
        <v>369</v>
      </c>
      <c r="B1534" t="s">
        <v>332</v>
      </c>
      <c r="C1534" t="s">
        <v>37</v>
      </c>
      <c r="D1534" s="107">
        <v>45838</v>
      </c>
      <c r="E1534" t="s">
        <v>1533</v>
      </c>
      <c r="F1534" t="s">
        <v>7489</v>
      </c>
      <c r="G1534" t="s">
        <v>4704</v>
      </c>
      <c r="H1534" t="s">
        <v>7490</v>
      </c>
    </row>
    <row r="1535" spans="1:8" x14ac:dyDescent="0.3">
      <c r="A1535">
        <v>371</v>
      </c>
      <c r="B1535" t="s">
        <v>334</v>
      </c>
      <c r="C1535" t="s">
        <v>37</v>
      </c>
      <c r="D1535" s="107">
        <v>45838</v>
      </c>
      <c r="E1535" t="s">
        <v>7491</v>
      </c>
      <c r="F1535" t="s">
        <v>7492</v>
      </c>
      <c r="G1535" t="s">
        <v>4704</v>
      </c>
      <c r="H1535" t="s">
        <v>7493</v>
      </c>
    </row>
    <row r="1536" spans="1:8" x14ac:dyDescent="0.3">
      <c r="A1536">
        <v>375</v>
      </c>
      <c r="B1536" t="s">
        <v>338</v>
      </c>
      <c r="C1536" t="s">
        <v>323</v>
      </c>
      <c r="D1536" s="107">
        <v>45838</v>
      </c>
      <c r="E1536" t="s">
        <v>3930</v>
      </c>
      <c r="F1536" t="s">
        <v>7494</v>
      </c>
      <c r="G1536" t="s">
        <v>5283</v>
      </c>
      <c r="H1536" t="s">
        <v>7495</v>
      </c>
    </row>
    <row r="1537" spans="1:8" x14ac:dyDescent="0.3">
      <c r="A1537">
        <v>376</v>
      </c>
      <c r="B1537" t="s">
        <v>340</v>
      </c>
      <c r="C1537" t="s">
        <v>94</v>
      </c>
      <c r="D1537" s="107">
        <v>45838</v>
      </c>
      <c r="E1537" t="s">
        <v>7496</v>
      </c>
      <c r="F1537" t="s">
        <v>7497</v>
      </c>
      <c r="G1537" t="s">
        <v>7367</v>
      </c>
      <c r="H1537" t="s">
        <v>7498</v>
      </c>
    </row>
    <row r="1538" spans="1:8" x14ac:dyDescent="0.3">
      <c r="A1538">
        <v>379</v>
      </c>
      <c r="B1538" t="s">
        <v>343</v>
      </c>
      <c r="C1538" t="s">
        <v>344</v>
      </c>
      <c r="D1538" s="107">
        <v>45838</v>
      </c>
      <c r="E1538" t="s">
        <v>7499</v>
      </c>
      <c r="F1538" t="s">
        <v>7500</v>
      </c>
      <c r="G1538" t="s">
        <v>4714</v>
      </c>
    </row>
    <row r="1539" spans="1:8" x14ac:dyDescent="0.3">
      <c r="A1539">
        <v>381</v>
      </c>
      <c r="B1539" t="s">
        <v>346</v>
      </c>
      <c r="C1539" t="s">
        <v>344</v>
      </c>
      <c r="D1539" s="107">
        <v>45838</v>
      </c>
      <c r="E1539" t="s">
        <v>7501</v>
      </c>
      <c r="F1539" t="s">
        <v>7502</v>
      </c>
      <c r="G1539" t="s">
        <v>4714</v>
      </c>
    </row>
    <row r="1540" spans="1:8" x14ac:dyDescent="0.3">
      <c r="A1540">
        <v>382</v>
      </c>
      <c r="B1540" t="s">
        <v>347</v>
      </c>
      <c r="C1540" t="s">
        <v>344</v>
      </c>
      <c r="D1540" s="107">
        <v>45838</v>
      </c>
      <c r="E1540" t="s">
        <v>7503</v>
      </c>
      <c r="F1540" t="s">
        <v>7504</v>
      </c>
      <c r="G1540" t="s">
        <v>4714</v>
      </c>
    </row>
    <row r="1541" spans="1:8" x14ac:dyDescent="0.3">
      <c r="A1541">
        <v>383</v>
      </c>
      <c r="B1541" t="s">
        <v>348</v>
      </c>
      <c r="C1541" t="s">
        <v>344</v>
      </c>
      <c r="D1541" s="107">
        <v>45838</v>
      </c>
      <c r="E1541" t="s">
        <v>2694</v>
      </c>
      <c r="F1541" t="s">
        <v>7505</v>
      </c>
      <c r="G1541" t="s">
        <v>4714</v>
      </c>
    </row>
    <row r="1542" spans="1:8" x14ac:dyDescent="0.3">
      <c r="A1542">
        <v>384</v>
      </c>
      <c r="B1542" t="s">
        <v>349</v>
      </c>
      <c r="C1542" t="s">
        <v>344</v>
      </c>
      <c r="D1542" s="107">
        <v>45838</v>
      </c>
      <c r="E1542" t="s">
        <v>7506</v>
      </c>
      <c r="F1542" t="s">
        <v>7507</v>
      </c>
      <c r="G1542" t="s">
        <v>4714</v>
      </c>
      <c r="H1542" t="s">
        <v>7508</v>
      </c>
    </row>
    <row r="1543" spans="1:8" x14ac:dyDescent="0.3">
      <c r="A1543">
        <v>385</v>
      </c>
      <c r="B1543" t="s">
        <v>350</v>
      </c>
      <c r="C1543" t="s">
        <v>351</v>
      </c>
      <c r="D1543" s="107">
        <v>45838</v>
      </c>
      <c r="E1543" t="s">
        <v>7509</v>
      </c>
      <c r="F1543" t="s">
        <v>7510</v>
      </c>
      <c r="G1543" t="s">
        <v>4714</v>
      </c>
      <c r="H1543" t="s">
        <v>7511</v>
      </c>
    </row>
    <row r="1544" spans="1:8" x14ac:dyDescent="0.3">
      <c r="A1544">
        <v>386</v>
      </c>
      <c r="B1544" t="s">
        <v>352</v>
      </c>
      <c r="C1544" t="s">
        <v>351</v>
      </c>
      <c r="D1544" s="107">
        <v>45838</v>
      </c>
      <c r="E1544" t="s">
        <v>3931</v>
      </c>
      <c r="F1544" t="s">
        <v>7512</v>
      </c>
      <c r="G1544" t="s">
        <v>4714</v>
      </c>
      <c r="H1544" t="s">
        <v>7511</v>
      </c>
    </row>
    <row r="1545" spans="1:8" x14ac:dyDescent="0.3">
      <c r="A1545">
        <v>397</v>
      </c>
      <c r="B1545" t="s">
        <v>1621</v>
      </c>
      <c r="C1545" t="s">
        <v>366</v>
      </c>
      <c r="D1545" s="107">
        <v>45838</v>
      </c>
      <c r="E1545" t="s">
        <v>7513</v>
      </c>
      <c r="F1545" t="s">
        <v>7514</v>
      </c>
      <c r="G1545" t="s">
        <v>7515</v>
      </c>
      <c r="H1545" t="s">
        <v>7516</v>
      </c>
    </row>
    <row r="1546" spans="1:8" x14ac:dyDescent="0.3">
      <c r="A1546">
        <v>398</v>
      </c>
      <c r="B1546" t="s">
        <v>368</v>
      </c>
      <c r="C1546" t="s">
        <v>369</v>
      </c>
      <c r="D1546" s="107">
        <v>45838</v>
      </c>
      <c r="E1546" t="s">
        <v>7517</v>
      </c>
      <c r="F1546" t="s">
        <v>7518</v>
      </c>
      <c r="G1546" t="s">
        <v>4732</v>
      </c>
      <c r="H1546" t="s">
        <v>7519</v>
      </c>
    </row>
    <row r="1547" spans="1:8" x14ac:dyDescent="0.3">
      <c r="A1547">
        <v>399</v>
      </c>
      <c r="B1547" t="s">
        <v>371</v>
      </c>
      <c r="C1547" t="s">
        <v>369</v>
      </c>
      <c r="D1547" s="107">
        <v>45838</v>
      </c>
      <c r="E1547" t="s">
        <v>7520</v>
      </c>
      <c r="F1547" t="s">
        <v>7521</v>
      </c>
      <c r="G1547" t="s">
        <v>4732</v>
      </c>
      <c r="H1547" t="s">
        <v>6026</v>
      </c>
    </row>
    <row r="1548" spans="1:8" x14ac:dyDescent="0.3">
      <c r="A1548">
        <v>400</v>
      </c>
      <c r="B1548" t="s">
        <v>372</v>
      </c>
      <c r="C1548" t="s">
        <v>369</v>
      </c>
      <c r="D1548" s="107">
        <v>45838</v>
      </c>
      <c r="E1548" t="s">
        <v>7522</v>
      </c>
      <c r="F1548" t="s">
        <v>7523</v>
      </c>
      <c r="G1548" t="s">
        <v>4732</v>
      </c>
      <c r="H1548" t="s">
        <v>6709</v>
      </c>
    </row>
    <row r="1549" spans="1:8" x14ac:dyDescent="0.3">
      <c r="A1549">
        <v>401</v>
      </c>
      <c r="B1549" t="s">
        <v>373</v>
      </c>
      <c r="C1549" t="s">
        <v>374</v>
      </c>
      <c r="D1549" s="107">
        <v>45838</v>
      </c>
      <c r="E1549" t="s">
        <v>7524</v>
      </c>
      <c r="F1549" t="s">
        <v>7525</v>
      </c>
      <c r="G1549" t="s">
        <v>4742</v>
      </c>
    </row>
    <row r="1550" spans="1:8" x14ac:dyDescent="0.3">
      <c r="A1550">
        <v>403</v>
      </c>
      <c r="B1550" t="s">
        <v>1628</v>
      </c>
      <c r="C1550" t="s">
        <v>374</v>
      </c>
      <c r="D1550" s="107">
        <v>45838</v>
      </c>
      <c r="E1550" t="s">
        <v>7526</v>
      </c>
      <c r="F1550" t="s">
        <v>7527</v>
      </c>
      <c r="G1550" t="s">
        <v>4742</v>
      </c>
      <c r="H1550" t="s">
        <v>7528</v>
      </c>
    </row>
    <row r="1551" spans="1:8" x14ac:dyDescent="0.3">
      <c r="A1551">
        <v>408</v>
      </c>
      <c r="B1551" t="s">
        <v>382</v>
      </c>
      <c r="C1551" t="s">
        <v>44</v>
      </c>
      <c r="D1551" s="107">
        <v>45838</v>
      </c>
      <c r="E1551" t="s">
        <v>1637</v>
      </c>
      <c r="F1551" t="s">
        <v>7529</v>
      </c>
      <c r="G1551" t="s">
        <v>4629</v>
      </c>
      <c r="H1551" t="s">
        <v>7530</v>
      </c>
    </row>
    <row r="1552" spans="1:8" x14ac:dyDescent="0.3">
      <c r="A1552">
        <v>422</v>
      </c>
      <c r="B1552" t="s">
        <v>398</v>
      </c>
      <c r="C1552" t="s">
        <v>87</v>
      </c>
      <c r="D1552" s="107">
        <v>45838</v>
      </c>
      <c r="E1552" t="s">
        <v>1750</v>
      </c>
      <c r="F1552" t="s">
        <v>7531</v>
      </c>
      <c r="G1552" t="s">
        <v>7532</v>
      </c>
      <c r="H1552" t="s">
        <v>7533</v>
      </c>
    </row>
    <row r="1553" spans="1:8" x14ac:dyDescent="0.3">
      <c r="A1553">
        <v>427</v>
      </c>
      <c r="B1553" t="s">
        <v>404</v>
      </c>
      <c r="C1553" t="s">
        <v>98</v>
      </c>
      <c r="D1553" s="107">
        <v>45838</v>
      </c>
      <c r="E1553" t="s">
        <v>2695</v>
      </c>
      <c r="F1553" t="s">
        <v>7534</v>
      </c>
      <c r="G1553" t="s">
        <v>4259</v>
      </c>
      <c r="H1553" t="s">
        <v>7535</v>
      </c>
    </row>
    <row r="1554" spans="1:8" x14ac:dyDescent="0.3">
      <c r="A1554">
        <v>428</v>
      </c>
      <c r="B1554" t="s">
        <v>405</v>
      </c>
      <c r="C1554" t="s">
        <v>98</v>
      </c>
      <c r="D1554" s="107">
        <v>45838</v>
      </c>
      <c r="E1554" t="s">
        <v>2696</v>
      </c>
      <c r="F1554" t="s">
        <v>7536</v>
      </c>
      <c r="G1554" t="s">
        <v>4259</v>
      </c>
      <c r="H1554" t="s">
        <v>7537</v>
      </c>
    </row>
    <row r="1555" spans="1:8" x14ac:dyDescent="0.3">
      <c r="A1555">
        <v>429</v>
      </c>
      <c r="B1555" t="s">
        <v>406</v>
      </c>
      <c r="C1555" t="s">
        <v>98</v>
      </c>
      <c r="D1555" s="107">
        <v>45838</v>
      </c>
      <c r="E1555" t="s">
        <v>2697</v>
      </c>
      <c r="F1555" t="s">
        <v>7538</v>
      </c>
      <c r="G1555" t="s">
        <v>4259</v>
      </c>
      <c r="H1555" t="s">
        <v>7539</v>
      </c>
    </row>
    <row r="1556" spans="1:8" x14ac:dyDescent="0.3">
      <c r="A1556">
        <v>430</v>
      </c>
      <c r="B1556" t="s">
        <v>407</v>
      </c>
      <c r="C1556" t="s">
        <v>94</v>
      </c>
      <c r="D1556" s="107">
        <v>45838</v>
      </c>
      <c r="E1556" t="s">
        <v>2698</v>
      </c>
      <c r="F1556" t="s">
        <v>7540</v>
      </c>
      <c r="G1556" t="s">
        <v>4574</v>
      </c>
      <c r="H1556" t="s">
        <v>7541</v>
      </c>
    </row>
    <row r="1557" spans="1:8" x14ac:dyDescent="0.3">
      <c r="A1557">
        <v>433</v>
      </c>
      <c r="B1557" t="s">
        <v>410</v>
      </c>
      <c r="C1557" t="s">
        <v>98</v>
      </c>
      <c r="D1557" s="107">
        <v>45838</v>
      </c>
      <c r="E1557" t="s">
        <v>2699</v>
      </c>
      <c r="F1557" t="s">
        <v>7542</v>
      </c>
      <c r="G1557" t="s">
        <v>4259</v>
      </c>
      <c r="H1557" t="s">
        <v>7543</v>
      </c>
    </row>
    <row r="1558" spans="1:8" x14ac:dyDescent="0.3">
      <c r="A1558">
        <v>435</v>
      </c>
      <c r="B1558" t="s">
        <v>412</v>
      </c>
      <c r="C1558" t="s">
        <v>98</v>
      </c>
      <c r="D1558" s="107">
        <v>45838</v>
      </c>
      <c r="E1558" t="s">
        <v>2701</v>
      </c>
      <c r="F1558" t="s">
        <v>7544</v>
      </c>
      <c r="G1558" t="s">
        <v>4259</v>
      </c>
      <c r="H1558" t="s">
        <v>7545</v>
      </c>
    </row>
    <row r="1559" spans="1:8" x14ac:dyDescent="0.3">
      <c r="A1559">
        <v>439</v>
      </c>
      <c r="B1559" t="s">
        <v>415</v>
      </c>
      <c r="C1559" t="s">
        <v>323</v>
      </c>
      <c r="D1559" s="107">
        <v>45838</v>
      </c>
      <c r="E1559" t="s">
        <v>2703</v>
      </c>
      <c r="F1559" t="s">
        <v>7546</v>
      </c>
      <c r="G1559" t="s">
        <v>5283</v>
      </c>
      <c r="H1559" t="s">
        <v>7547</v>
      </c>
    </row>
    <row r="1560" spans="1:8" x14ac:dyDescent="0.3">
      <c r="A1560">
        <v>440</v>
      </c>
      <c r="B1560" t="s">
        <v>416</v>
      </c>
      <c r="C1560" t="s">
        <v>323</v>
      </c>
      <c r="D1560" s="107">
        <v>45838</v>
      </c>
      <c r="E1560" t="s">
        <v>2704</v>
      </c>
      <c r="F1560" t="s">
        <v>7548</v>
      </c>
      <c r="G1560" t="s">
        <v>5977</v>
      </c>
      <c r="H1560" t="s">
        <v>7549</v>
      </c>
    </row>
    <row r="1561" spans="1:8" x14ac:dyDescent="0.3">
      <c r="A1561">
        <v>444</v>
      </c>
      <c r="B1561" t="s">
        <v>420</v>
      </c>
      <c r="C1561" t="s">
        <v>188</v>
      </c>
      <c r="D1561" s="107">
        <v>45838</v>
      </c>
      <c r="E1561" t="s">
        <v>2705</v>
      </c>
      <c r="F1561" t="s">
        <v>7550</v>
      </c>
      <c r="G1561" t="s">
        <v>5872</v>
      </c>
      <c r="H1561" t="s">
        <v>7551</v>
      </c>
    </row>
    <row r="1562" spans="1:8" x14ac:dyDescent="0.3">
      <c r="A1562">
        <v>445</v>
      </c>
      <c r="B1562" t="s">
        <v>421</v>
      </c>
      <c r="C1562" t="s">
        <v>188</v>
      </c>
      <c r="D1562" s="107">
        <v>45838</v>
      </c>
      <c r="E1562" t="s">
        <v>1891</v>
      </c>
      <c r="F1562" t="s">
        <v>7552</v>
      </c>
      <c r="G1562" t="s">
        <v>5872</v>
      </c>
      <c r="H1562" t="s">
        <v>7553</v>
      </c>
    </row>
    <row r="1563" spans="1:8" x14ac:dyDescent="0.3">
      <c r="A1563">
        <v>447</v>
      </c>
      <c r="B1563" t="s">
        <v>246</v>
      </c>
      <c r="C1563" t="s">
        <v>112</v>
      </c>
      <c r="D1563" s="107">
        <v>45838</v>
      </c>
      <c r="E1563" t="s">
        <v>2706</v>
      </c>
      <c r="F1563" t="s">
        <v>7554</v>
      </c>
      <c r="G1563" t="s">
        <v>5459</v>
      </c>
      <c r="H1563" t="s">
        <v>7555</v>
      </c>
    </row>
    <row r="1564" spans="1:8" x14ac:dyDescent="0.3">
      <c r="A1564">
        <v>448</v>
      </c>
      <c r="B1564" t="s">
        <v>422</v>
      </c>
      <c r="C1564" t="s">
        <v>112</v>
      </c>
      <c r="D1564" s="107">
        <v>45838</v>
      </c>
      <c r="E1564" t="s">
        <v>2707</v>
      </c>
      <c r="F1564" t="s">
        <v>7556</v>
      </c>
      <c r="G1564" t="s">
        <v>5459</v>
      </c>
      <c r="H1564" t="s">
        <v>7557</v>
      </c>
    </row>
    <row r="1565" spans="1:8" x14ac:dyDescent="0.3">
      <c r="A1565">
        <v>451</v>
      </c>
      <c r="B1565" t="s">
        <v>1895</v>
      </c>
      <c r="C1565" t="s">
        <v>362</v>
      </c>
      <c r="D1565" s="107">
        <v>45838</v>
      </c>
      <c r="E1565" t="s">
        <v>2708</v>
      </c>
      <c r="F1565" t="s">
        <v>7558</v>
      </c>
      <c r="G1565" t="s">
        <v>4830</v>
      </c>
      <c r="H1565" t="s">
        <v>7559</v>
      </c>
    </row>
    <row r="1566" spans="1:8" x14ac:dyDescent="0.3">
      <c r="A1566">
        <v>466</v>
      </c>
      <c r="B1566" t="s">
        <v>437</v>
      </c>
      <c r="C1566" t="s">
        <v>225</v>
      </c>
      <c r="D1566" s="107">
        <v>45838</v>
      </c>
      <c r="E1566" t="s">
        <v>2713</v>
      </c>
      <c r="F1566" t="s">
        <v>7560</v>
      </c>
      <c r="G1566" t="s">
        <v>5468</v>
      </c>
      <c r="H1566" t="s">
        <v>7561</v>
      </c>
    </row>
    <row r="1567" spans="1:8" x14ac:dyDescent="0.3">
      <c r="A1567">
        <v>467</v>
      </c>
      <c r="B1567" t="s">
        <v>438</v>
      </c>
      <c r="C1567" t="s">
        <v>225</v>
      </c>
      <c r="D1567" s="107">
        <v>45838</v>
      </c>
      <c r="E1567" t="s">
        <v>2714</v>
      </c>
      <c r="F1567" t="s">
        <v>7562</v>
      </c>
      <c r="G1567" t="s">
        <v>5468</v>
      </c>
      <c r="H1567" t="s">
        <v>7563</v>
      </c>
    </row>
    <row r="1568" spans="1:8" x14ac:dyDescent="0.3">
      <c r="A1568">
        <v>468</v>
      </c>
      <c r="B1568" t="s">
        <v>439</v>
      </c>
      <c r="C1568" t="s">
        <v>225</v>
      </c>
      <c r="D1568" s="107">
        <v>45838</v>
      </c>
      <c r="E1568" t="s">
        <v>2715</v>
      </c>
      <c r="F1568" t="s">
        <v>7564</v>
      </c>
      <c r="G1568" t="s">
        <v>5468</v>
      </c>
      <c r="H1568" t="s">
        <v>7565</v>
      </c>
    </row>
    <row r="1569" spans="1:8" x14ac:dyDescent="0.3">
      <c r="A1569">
        <v>473</v>
      </c>
      <c r="B1569" t="s">
        <v>445</v>
      </c>
      <c r="C1569" t="s">
        <v>22</v>
      </c>
      <c r="D1569" s="107">
        <v>45838</v>
      </c>
      <c r="E1569" t="s">
        <v>3932</v>
      </c>
      <c r="F1569" t="s">
        <v>7566</v>
      </c>
      <c r="G1569" t="s">
        <v>6082</v>
      </c>
      <c r="H1569" t="s">
        <v>7567</v>
      </c>
    </row>
    <row r="1570" spans="1:8" x14ac:dyDescent="0.3">
      <c r="A1570">
        <v>475</v>
      </c>
      <c r="B1570" t="s">
        <v>449</v>
      </c>
      <c r="C1570" t="s">
        <v>44</v>
      </c>
      <c r="D1570" s="107">
        <v>45838</v>
      </c>
      <c r="E1570" t="s">
        <v>2044</v>
      </c>
      <c r="F1570" t="s">
        <v>7568</v>
      </c>
      <c r="G1570" t="s">
        <v>4629</v>
      </c>
      <c r="H1570" t="s">
        <v>7569</v>
      </c>
    </row>
    <row r="1571" spans="1:8" x14ac:dyDescent="0.3">
      <c r="A1571">
        <v>476</v>
      </c>
      <c r="B1571" t="s">
        <v>450</v>
      </c>
      <c r="C1571" t="s">
        <v>22</v>
      </c>
      <c r="D1571" s="107">
        <v>45838</v>
      </c>
      <c r="E1571" t="s">
        <v>3933</v>
      </c>
      <c r="F1571" t="s">
        <v>7570</v>
      </c>
      <c r="G1571" t="s">
        <v>6082</v>
      </c>
      <c r="H1571" t="s">
        <v>6761</v>
      </c>
    </row>
    <row r="1572" spans="1:8" x14ac:dyDescent="0.3">
      <c r="A1572">
        <v>486</v>
      </c>
      <c r="B1572" t="s">
        <v>459</v>
      </c>
      <c r="C1572" t="s">
        <v>403</v>
      </c>
      <c r="D1572" s="107">
        <v>45838</v>
      </c>
      <c r="E1572" t="s">
        <v>2176</v>
      </c>
      <c r="F1572" t="s">
        <v>7571</v>
      </c>
      <c r="G1572" t="s">
        <v>4755</v>
      </c>
      <c r="H1572" t="s">
        <v>7572</v>
      </c>
    </row>
    <row r="1573" spans="1:8" x14ac:dyDescent="0.3">
      <c r="A1573">
        <v>506</v>
      </c>
      <c r="B1573" t="s">
        <v>479</v>
      </c>
      <c r="C1573" t="s">
        <v>318</v>
      </c>
      <c r="D1573" s="107">
        <v>45838</v>
      </c>
      <c r="E1573" t="s">
        <v>2233</v>
      </c>
      <c r="F1573" t="s">
        <v>7573</v>
      </c>
      <c r="G1573" t="s">
        <v>4697</v>
      </c>
      <c r="H1573" t="s">
        <v>7574</v>
      </c>
    </row>
    <row r="1574" spans="1:8" x14ac:dyDescent="0.3">
      <c r="A1574">
        <v>507</v>
      </c>
      <c r="B1574" t="s">
        <v>480</v>
      </c>
      <c r="C1574" t="s">
        <v>242</v>
      </c>
      <c r="D1574" s="107">
        <v>45838</v>
      </c>
      <c r="E1574" t="s">
        <v>2235</v>
      </c>
      <c r="F1574" t="s">
        <v>7575</v>
      </c>
      <c r="G1574" t="s">
        <v>4654</v>
      </c>
      <c r="H1574" t="s">
        <v>7576</v>
      </c>
    </row>
    <row r="1575" spans="1:8" x14ac:dyDescent="0.3">
      <c r="A1575">
        <v>514</v>
      </c>
      <c r="B1575" t="s">
        <v>2340</v>
      </c>
      <c r="C1575" t="s">
        <v>249</v>
      </c>
      <c r="D1575" s="107">
        <v>45838</v>
      </c>
      <c r="E1575" t="s">
        <v>2341</v>
      </c>
      <c r="F1575" t="s">
        <v>7577</v>
      </c>
      <c r="G1575" t="s">
        <v>7193</v>
      </c>
      <c r="H1575" t="s">
        <v>7578</v>
      </c>
    </row>
    <row r="1576" spans="1:8" x14ac:dyDescent="0.3">
      <c r="A1576">
        <v>519</v>
      </c>
      <c r="B1576" t="s">
        <v>2349</v>
      </c>
      <c r="C1576" t="s">
        <v>362</v>
      </c>
      <c r="D1576" s="107">
        <v>45838</v>
      </c>
      <c r="E1576" t="s">
        <v>2360</v>
      </c>
      <c r="F1576" t="s">
        <v>7579</v>
      </c>
      <c r="G1576" t="s">
        <v>4830</v>
      </c>
      <c r="H1576" t="s">
        <v>7580</v>
      </c>
    </row>
    <row r="1577" spans="1:8" x14ac:dyDescent="0.3">
      <c r="A1577">
        <v>523</v>
      </c>
      <c r="B1577" t="s">
        <v>350</v>
      </c>
      <c r="C1577" t="s">
        <v>94</v>
      </c>
      <c r="D1577" s="107">
        <v>45838</v>
      </c>
      <c r="E1577" t="s">
        <v>2374</v>
      </c>
      <c r="F1577" t="s">
        <v>7581</v>
      </c>
      <c r="G1577" t="s">
        <v>4574</v>
      </c>
      <c r="H1577" t="s">
        <v>7582</v>
      </c>
    </row>
    <row r="1578" spans="1:8" x14ac:dyDescent="0.3">
      <c r="A1578">
        <v>524</v>
      </c>
      <c r="B1578" t="s">
        <v>397</v>
      </c>
      <c r="C1578" t="s">
        <v>87</v>
      </c>
      <c r="D1578" s="107">
        <v>45838</v>
      </c>
      <c r="E1578" t="s">
        <v>2385</v>
      </c>
      <c r="F1578" t="s">
        <v>7583</v>
      </c>
      <c r="G1578" t="s">
        <v>7532</v>
      </c>
      <c r="H1578" t="s">
        <v>7584</v>
      </c>
    </row>
    <row r="1579" spans="1:8" x14ac:dyDescent="0.3">
      <c r="A1579">
        <v>532</v>
      </c>
      <c r="B1579" t="s">
        <v>2421</v>
      </c>
      <c r="C1579" t="s">
        <v>110</v>
      </c>
      <c r="D1579" s="107">
        <v>45838</v>
      </c>
      <c r="E1579" t="s">
        <v>2430</v>
      </c>
      <c r="F1579" t="s">
        <v>7585</v>
      </c>
      <c r="G1579" t="s">
        <v>4851</v>
      </c>
      <c r="H1579" t="s">
        <v>7586</v>
      </c>
    </row>
    <row r="1580" spans="1:8" x14ac:dyDescent="0.3">
      <c r="A1580">
        <v>533</v>
      </c>
      <c r="B1580" t="s">
        <v>2432</v>
      </c>
      <c r="C1580" t="s">
        <v>110</v>
      </c>
      <c r="D1580" s="107">
        <v>45838</v>
      </c>
      <c r="E1580" t="s">
        <v>2442</v>
      </c>
      <c r="F1580" t="s">
        <v>7587</v>
      </c>
      <c r="G1580" t="s">
        <v>4851</v>
      </c>
      <c r="H1580" t="s">
        <v>7588</v>
      </c>
    </row>
    <row r="1581" spans="1:8" x14ac:dyDescent="0.3">
      <c r="A1581">
        <v>534</v>
      </c>
      <c r="B1581" t="s">
        <v>2444</v>
      </c>
      <c r="C1581" t="s">
        <v>110</v>
      </c>
      <c r="D1581" s="107">
        <v>45838</v>
      </c>
      <c r="E1581" t="s">
        <v>2454</v>
      </c>
      <c r="F1581" t="s">
        <v>7589</v>
      </c>
      <c r="G1581" t="s">
        <v>4851</v>
      </c>
      <c r="H1581" t="s">
        <v>7590</v>
      </c>
    </row>
    <row r="1582" spans="1:8" x14ac:dyDescent="0.3">
      <c r="A1582">
        <v>535</v>
      </c>
      <c r="B1582" t="s">
        <v>2456</v>
      </c>
      <c r="C1582" t="s">
        <v>110</v>
      </c>
      <c r="D1582" s="107">
        <v>45838</v>
      </c>
      <c r="E1582" t="s">
        <v>2466</v>
      </c>
      <c r="F1582" t="s">
        <v>7591</v>
      </c>
      <c r="G1582" t="s">
        <v>4851</v>
      </c>
      <c r="H1582" t="s">
        <v>7592</v>
      </c>
    </row>
    <row r="1583" spans="1:8" x14ac:dyDescent="0.3">
      <c r="A1583">
        <v>536</v>
      </c>
      <c r="B1583" t="s">
        <v>2468</v>
      </c>
      <c r="C1583" t="s">
        <v>110</v>
      </c>
      <c r="D1583" s="107">
        <v>45838</v>
      </c>
      <c r="E1583" t="s">
        <v>2478</v>
      </c>
      <c r="F1583" t="s">
        <v>7593</v>
      </c>
      <c r="G1583" t="s">
        <v>4851</v>
      </c>
      <c r="H1583" t="s">
        <v>7594</v>
      </c>
    </row>
    <row r="1584" spans="1:8" x14ac:dyDescent="0.3">
      <c r="A1584">
        <v>537</v>
      </c>
      <c r="B1584" t="s">
        <v>2480</v>
      </c>
      <c r="C1584" t="s">
        <v>53</v>
      </c>
      <c r="D1584" s="107">
        <v>45838</v>
      </c>
      <c r="E1584" t="s">
        <v>2481</v>
      </c>
      <c r="F1584" t="s">
        <v>7595</v>
      </c>
      <c r="G1584" t="s">
        <v>4568</v>
      </c>
      <c r="H1584" t="s">
        <v>7596</v>
      </c>
    </row>
    <row r="1585" spans="1:8" x14ac:dyDescent="0.3">
      <c r="A1585">
        <v>540</v>
      </c>
      <c r="B1585" t="s">
        <v>2487</v>
      </c>
      <c r="C1585" t="s">
        <v>311</v>
      </c>
      <c r="D1585" s="107">
        <v>45838</v>
      </c>
      <c r="E1585" t="s">
        <v>2488</v>
      </c>
      <c r="F1585" t="s">
        <v>7597</v>
      </c>
      <c r="G1585" t="s">
        <v>7598</v>
      </c>
      <c r="H1585" t="s">
        <v>7599</v>
      </c>
    </row>
    <row r="1586" spans="1:8" x14ac:dyDescent="0.3">
      <c r="A1586">
        <v>543</v>
      </c>
      <c r="B1586" t="s">
        <v>2503</v>
      </c>
      <c r="C1586" t="s">
        <v>127</v>
      </c>
      <c r="D1586" s="107">
        <v>45838</v>
      </c>
      <c r="E1586" t="s">
        <v>2513</v>
      </c>
      <c r="F1586" t="s">
        <v>7600</v>
      </c>
      <c r="G1586" t="s">
        <v>4609</v>
      </c>
      <c r="H1586" t="s">
        <v>7601</v>
      </c>
    </row>
    <row r="1587" spans="1:8" x14ac:dyDescent="0.3">
      <c r="A1587">
        <v>544</v>
      </c>
      <c r="B1587" t="s">
        <v>2514</v>
      </c>
      <c r="C1587" t="s">
        <v>374</v>
      </c>
      <c r="D1587" s="107">
        <v>45838</v>
      </c>
      <c r="E1587" t="s">
        <v>2524</v>
      </c>
      <c r="F1587" t="s">
        <v>7602</v>
      </c>
      <c r="G1587" t="s">
        <v>4742</v>
      </c>
      <c r="H1587" t="s">
        <v>7603</v>
      </c>
    </row>
    <row r="1588" spans="1:8" x14ac:dyDescent="0.3">
      <c r="A1588">
        <v>69</v>
      </c>
      <c r="B1588" t="s">
        <v>59</v>
      </c>
      <c r="C1588" t="s">
        <v>58</v>
      </c>
      <c r="D1588" s="107">
        <v>45838</v>
      </c>
      <c r="E1588" t="s">
        <v>2573</v>
      </c>
      <c r="F1588" t="s">
        <v>7604</v>
      </c>
      <c r="G1588" t="s">
        <v>4017</v>
      </c>
      <c r="H1588" t="s">
        <v>7605</v>
      </c>
    </row>
    <row r="1589" spans="1:8" x14ac:dyDescent="0.3">
      <c r="A1589">
        <v>111</v>
      </c>
      <c r="B1589" t="s">
        <v>93</v>
      </c>
      <c r="C1589" t="s">
        <v>58</v>
      </c>
      <c r="D1589" s="107">
        <v>45838</v>
      </c>
      <c r="E1589" t="s">
        <v>7606</v>
      </c>
      <c r="F1589" t="s">
        <v>7607</v>
      </c>
      <c r="G1589" t="s">
        <v>4017</v>
      </c>
      <c r="H1589" t="s">
        <v>7608</v>
      </c>
    </row>
    <row r="1590" spans="1:8" x14ac:dyDescent="0.3">
      <c r="A1590">
        <v>197</v>
      </c>
      <c r="B1590" t="s">
        <v>139</v>
      </c>
      <c r="C1590" t="s">
        <v>95</v>
      </c>
      <c r="D1590" s="107">
        <v>45838</v>
      </c>
      <c r="E1590" t="s">
        <v>7609</v>
      </c>
      <c r="F1590" t="s">
        <v>7610</v>
      </c>
      <c r="G1590" t="s">
        <v>4154</v>
      </c>
      <c r="H1590" t="s">
        <v>7611</v>
      </c>
    </row>
    <row r="1591" spans="1:8" x14ac:dyDescent="0.3">
      <c r="A1591">
        <v>213</v>
      </c>
      <c r="B1591" t="s">
        <v>151</v>
      </c>
      <c r="C1591" t="s">
        <v>98</v>
      </c>
      <c r="D1591" s="107">
        <v>45838</v>
      </c>
      <c r="E1591" t="s">
        <v>1050</v>
      </c>
      <c r="F1591" t="s">
        <v>7612</v>
      </c>
      <c r="G1591" t="s">
        <v>4266</v>
      </c>
      <c r="H1591" t="s">
        <v>7613</v>
      </c>
    </row>
    <row r="1592" spans="1:8" x14ac:dyDescent="0.3">
      <c r="A1592">
        <v>238</v>
      </c>
      <c r="B1592" t="s">
        <v>177</v>
      </c>
      <c r="C1592" t="s">
        <v>98</v>
      </c>
      <c r="D1592" s="107">
        <v>45838</v>
      </c>
      <c r="E1592" t="s">
        <v>1240</v>
      </c>
      <c r="F1592" t="s">
        <v>7614</v>
      </c>
      <c r="G1592" t="s">
        <v>4259</v>
      </c>
      <c r="H1592" t="s">
        <v>7615</v>
      </c>
    </row>
    <row r="1593" spans="1:8" x14ac:dyDescent="0.3">
      <c r="A1593">
        <v>240</v>
      </c>
      <c r="B1593" t="s">
        <v>180</v>
      </c>
      <c r="C1593" t="s">
        <v>33</v>
      </c>
      <c r="D1593" s="107">
        <v>45838</v>
      </c>
      <c r="E1593" t="s">
        <v>7616</v>
      </c>
      <c r="F1593" t="s">
        <v>7617</v>
      </c>
      <c r="G1593" t="s">
        <v>4305</v>
      </c>
      <c r="H1593" t="s">
        <v>6126</v>
      </c>
    </row>
    <row r="1594" spans="1:8" x14ac:dyDescent="0.3">
      <c r="A1594">
        <v>251</v>
      </c>
      <c r="B1594" t="s">
        <v>1290</v>
      </c>
      <c r="C1594" t="s">
        <v>194</v>
      </c>
      <c r="D1594" s="107">
        <v>45838</v>
      </c>
      <c r="E1594" t="s">
        <v>7618</v>
      </c>
      <c r="F1594" t="s">
        <v>7619</v>
      </c>
      <c r="G1594" t="s">
        <v>4619</v>
      </c>
    </row>
    <row r="1595" spans="1:8" x14ac:dyDescent="0.3">
      <c r="A1595">
        <v>254</v>
      </c>
      <c r="B1595" t="s">
        <v>197</v>
      </c>
      <c r="C1595" t="s">
        <v>198</v>
      </c>
      <c r="D1595" s="107">
        <v>45838</v>
      </c>
      <c r="E1595" t="s">
        <v>7620</v>
      </c>
      <c r="F1595" t="s">
        <v>7621</v>
      </c>
      <c r="G1595" t="s">
        <v>4796</v>
      </c>
    </row>
    <row r="1596" spans="1:8" x14ac:dyDescent="0.3">
      <c r="A1596">
        <v>263</v>
      </c>
      <c r="B1596" t="s">
        <v>209</v>
      </c>
      <c r="C1596" t="s">
        <v>46</v>
      </c>
      <c r="D1596" s="107">
        <v>45838</v>
      </c>
      <c r="E1596" t="s">
        <v>7622</v>
      </c>
      <c r="F1596" t="s">
        <v>7623</v>
      </c>
      <c r="G1596" t="s">
        <v>4405</v>
      </c>
      <c r="H1596" t="s">
        <v>7624</v>
      </c>
    </row>
    <row r="1597" spans="1:8" x14ac:dyDescent="0.3">
      <c r="A1597">
        <v>265</v>
      </c>
      <c r="B1597" t="s">
        <v>213</v>
      </c>
      <c r="C1597" t="s">
        <v>46</v>
      </c>
      <c r="D1597" s="107">
        <v>45838</v>
      </c>
      <c r="E1597" t="s">
        <v>7625</v>
      </c>
      <c r="F1597" t="s">
        <v>7626</v>
      </c>
      <c r="G1597" t="s">
        <v>4803</v>
      </c>
      <c r="H1597" t="s">
        <v>6136</v>
      </c>
    </row>
    <row r="1598" spans="1:8" x14ac:dyDescent="0.3">
      <c r="A1598">
        <v>266</v>
      </c>
      <c r="B1598" t="s">
        <v>214</v>
      </c>
      <c r="C1598" t="s">
        <v>46</v>
      </c>
      <c r="D1598" s="107">
        <v>45838</v>
      </c>
      <c r="E1598" t="s">
        <v>7627</v>
      </c>
      <c r="F1598" t="s">
        <v>7628</v>
      </c>
      <c r="G1598" t="s">
        <v>4803</v>
      </c>
      <c r="H1598" t="s">
        <v>7629</v>
      </c>
    </row>
    <row r="1599" spans="1:8" x14ac:dyDescent="0.3">
      <c r="A1599">
        <v>300</v>
      </c>
      <c r="B1599" t="s">
        <v>252</v>
      </c>
      <c r="C1599" t="s">
        <v>253</v>
      </c>
      <c r="D1599" s="107">
        <v>45838</v>
      </c>
      <c r="E1599" t="s">
        <v>7630</v>
      </c>
      <c r="F1599" t="s">
        <v>7631</v>
      </c>
      <c r="G1599" t="s">
        <v>4409</v>
      </c>
      <c r="H1599" t="s">
        <v>7632</v>
      </c>
    </row>
    <row r="1600" spans="1:8" x14ac:dyDescent="0.3">
      <c r="A1600">
        <v>301</v>
      </c>
      <c r="B1600" t="s">
        <v>254</v>
      </c>
      <c r="C1600" t="s">
        <v>253</v>
      </c>
      <c r="D1600" s="107">
        <v>45838</v>
      </c>
      <c r="E1600" t="s">
        <v>7633</v>
      </c>
      <c r="F1600" t="s">
        <v>7634</v>
      </c>
      <c r="G1600" t="s">
        <v>4409</v>
      </c>
      <c r="H1600" t="s">
        <v>7635</v>
      </c>
    </row>
    <row r="1601" spans="1:8" x14ac:dyDescent="0.3">
      <c r="A1601">
        <v>306</v>
      </c>
      <c r="B1601" t="s">
        <v>260</v>
      </c>
      <c r="C1601" t="s">
        <v>194</v>
      </c>
      <c r="D1601" s="107">
        <v>45838</v>
      </c>
      <c r="E1601" t="s">
        <v>1457</v>
      </c>
      <c r="F1601" t="s">
        <v>7636</v>
      </c>
      <c r="G1601" t="s">
        <v>4619</v>
      </c>
      <c r="H1601" t="s">
        <v>7637</v>
      </c>
    </row>
    <row r="1602" spans="1:8" x14ac:dyDescent="0.3">
      <c r="A1602">
        <v>347</v>
      </c>
      <c r="B1602" t="s">
        <v>305</v>
      </c>
      <c r="C1602" t="s">
        <v>306</v>
      </c>
      <c r="D1602" s="107">
        <v>45838</v>
      </c>
      <c r="E1602" t="s">
        <v>7638</v>
      </c>
      <c r="F1602" t="s">
        <v>7639</v>
      </c>
      <c r="G1602" t="s">
        <v>5360</v>
      </c>
      <c r="H1602" t="s">
        <v>7640</v>
      </c>
    </row>
    <row r="1603" spans="1:8" x14ac:dyDescent="0.3">
      <c r="A1603">
        <v>348</v>
      </c>
      <c r="B1603" t="s">
        <v>307</v>
      </c>
      <c r="C1603" t="s">
        <v>306</v>
      </c>
      <c r="D1603" s="107">
        <v>45838</v>
      </c>
      <c r="E1603" t="s">
        <v>7641</v>
      </c>
      <c r="F1603" t="s">
        <v>7642</v>
      </c>
      <c r="G1603" t="s">
        <v>5360</v>
      </c>
    </row>
    <row r="1604" spans="1:8" x14ac:dyDescent="0.3">
      <c r="A1604">
        <v>351</v>
      </c>
      <c r="B1604" t="s">
        <v>308</v>
      </c>
      <c r="C1604" t="s">
        <v>306</v>
      </c>
      <c r="D1604" s="107">
        <v>45838</v>
      </c>
      <c r="E1604" t="s">
        <v>7643</v>
      </c>
      <c r="F1604" t="s">
        <v>7644</v>
      </c>
      <c r="G1604" t="s">
        <v>4416</v>
      </c>
      <c r="H1604" t="s">
        <v>7645</v>
      </c>
    </row>
    <row r="1605" spans="1:8" x14ac:dyDescent="0.3">
      <c r="A1605">
        <v>352</v>
      </c>
      <c r="B1605" t="s">
        <v>309</v>
      </c>
      <c r="C1605" t="s">
        <v>306</v>
      </c>
      <c r="D1605" s="107">
        <v>45838</v>
      </c>
      <c r="E1605" t="s">
        <v>7646</v>
      </c>
      <c r="F1605" t="s">
        <v>7647</v>
      </c>
      <c r="G1605" t="s">
        <v>4416</v>
      </c>
    </row>
    <row r="1606" spans="1:8" x14ac:dyDescent="0.3">
      <c r="A1606">
        <v>368</v>
      </c>
      <c r="B1606" t="s">
        <v>330</v>
      </c>
      <c r="C1606" t="s">
        <v>1523</v>
      </c>
      <c r="D1606" s="107">
        <v>45838</v>
      </c>
      <c r="E1606" t="s">
        <v>7648</v>
      </c>
      <c r="F1606" t="s">
        <v>7649</v>
      </c>
      <c r="G1606" t="s">
        <v>5016</v>
      </c>
      <c r="H1606" t="s">
        <v>7650</v>
      </c>
    </row>
    <row r="1607" spans="1:8" x14ac:dyDescent="0.3">
      <c r="A1607">
        <v>372</v>
      </c>
      <c r="B1607" t="s">
        <v>335</v>
      </c>
      <c r="C1607" t="s">
        <v>1523</v>
      </c>
      <c r="D1607" s="107">
        <v>45838</v>
      </c>
      <c r="E1607" t="s">
        <v>7651</v>
      </c>
      <c r="F1607" t="s">
        <v>7652</v>
      </c>
      <c r="G1607" t="s">
        <v>5016</v>
      </c>
      <c r="H1607" t="s">
        <v>7653</v>
      </c>
    </row>
    <row r="1608" spans="1:8" x14ac:dyDescent="0.3">
      <c r="A1608">
        <v>394</v>
      </c>
      <c r="B1608" t="s">
        <v>361</v>
      </c>
      <c r="C1608" t="s">
        <v>362</v>
      </c>
      <c r="D1608" s="107">
        <v>45838</v>
      </c>
      <c r="E1608" t="s">
        <v>7654</v>
      </c>
      <c r="F1608" t="s">
        <v>7655</v>
      </c>
      <c r="G1608" t="s">
        <v>4830</v>
      </c>
      <c r="H1608" t="s">
        <v>7656</v>
      </c>
    </row>
    <row r="1609" spans="1:8" x14ac:dyDescent="0.3">
      <c r="A1609">
        <v>395</v>
      </c>
      <c r="B1609" t="s">
        <v>364</v>
      </c>
      <c r="C1609" t="s">
        <v>362</v>
      </c>
      <c r="D1609" s="107">
        <v>45838</v>
      </c>
      <c r="E1609" t="s">
        <v>7657</v>
      </c>
      <c r="F1609" t="s">
        <v>7658</v>
      </c>
      <c r="G1609" t="s">
        <v>4830</v>
      </c>
      <c r="H1609" t="s">
        <v>7659</v>
      </c>
    </row>
    <row r="1610" spans="1:8" x14ac:dyDescent="0.3">
      <c r="A1610">
        <v>431</v>
      </c>
      <c r="B1610" t="s">
        <v>408</v>
      </c>
      <c r="C1610" t="s">
        <v>72</v>
      </c>
      <c r="D1610" s="107">
        <v>45838</v>
      </c>
      <c r="E1610" t="s">
        <v>7660</v>
      </c>
      <c r="F1610" t="s">
        <v>7661</v>
      </c>
      <c r="G1610" t="s">
        <v>6491</v>
      </c>
      <c r="H1610" t="s">
        <v>7662</v>
      </c>
    </row>
    <row r="1611" spans="1:8" x14ac:dyDescent="0.3">
      <c r="A1611">
        <v>453</v>
      </c>
      <c r="B1611" t="s">
        <v>426</v>
      </c>
      <c r="C1611" t="s">
        <v>366</v>
      </c>
      <c r="D1611" s="107">
        <v>45838</v>
      </c>
      <c r="E1611" t="s">
        <v>2709</v>
      </c>
      <c r="F1611" t="s">
        <v>7663</v>
      </c>
      <c r="G1611" t="s">
        <v>5680</v>
      </c>
    </row>
    <row r="1612" spans="1:8" x14ac:dyDescent="0.3">
      <c r="A1612">
        <v>455</v>
      </c>
      <c r="B1612" t="s">
        <v>428</v>
      </c>
      <c r="C1612" t="s">
        <v>366</v>
      </c>
      <c r="D1612" s="107">
        <v>45838</v>
      </c>
      <c r="E1612" t="s">
        <v>2710</v>
      </c>
      <c r="F1612" t="s">
        <v>7664</v>
      </c>
      <c r="G1612" t="s">
        <v>5680</v>
      </c>
      <c r="H1612" t="s">
        <v>7665</v>
      </c>
    </row>
    <row r="1613" spans="1:8" x14ac:dyDescent="0.3">
      <c r="A1613">
        <v>456</v>
      </c>
      <c r="B1613" t="s">
        <v>429</v>
      </c>
      <c r="C1613" t="s">
        <v>403</v>
      </c>
      <c r="D1613" s="107">
        <v>45838</v>
      </c>
      <c r="E1613" t="s">
        <v>2711</v>
      </c>
      <c r="F1613" t="s">
        <v>7666</v>
      </c>
      <c r="G1613" t="s">
        <v>4755</v>
      </c>
      <c r="H1613" t="s">
        <v>7667</v>
      </c>
    </row>
    <row r="1614" spans="1:8" x14ac:dyDescent="0.3">
      <c r="A1614">
        <v>457</v>
      </c>
      <c r="B1614" t="s">
        <v>430</v>
      </c>
      <c r="C1614" t="s">
        <v>403</v>
      </c>
      <c r="D1614" s="107">
        <v>45838</v>
      </c>
      <c r="E1614" t="s">
        <v>2712</v>
      </c>
      <c r="F1614" t="s">
        <v>7668</v>
      </c>
      <c r="G1614" t="s">
        <v>4755</v>
      </c>
      <c r="H1614" t="s">
        <v>7669</v>
      </c>
    </row>
    <row r="1615" spans="1:8" x14ac:dyDescent="0.3">
      <c r="A1615">
        <v>484</v>
      </c>
      <c r="B1615" t="s">
        <v>457</v>
      </c>
      <c r="C1615" t="s">
        <v>72</v>
      </c>
      <c r="D1615" s="107">
        <v>45838</v>
      </c>
      <c r="E1615" t="s">
        <v>7670</v>
      </c>
      <c r="F1615" t="s">
        <v>7671</v>
      </c>
      <c r="G1615" t="s">
        <v>6491</v>
      </c>
      <c r="H1615" t="s">
        <v>7672</v>
      </c>
    </row>
    <row r="1616" spans="1:8" x14ac:dyDescent="0.3">
      <c r="A1616">
        <v>510</v>
      </c>
      <c r="B1616" t="s">
        <v>2286</v>
      </c>
      <c r="C1616" t="s">
        <v>249</v>
      </c>
      <c r="D1616" s="107">
        <v>45838</v>
      </c>
      <c r="E1616" t="s">
        <v>2307</v>
      </c>
      <c r="F1616" t="s">
        <v>7673</v>
      </c>
      <c r="G1616" t="s">
        <v>7193</v>
      </c>
      <c r="H1616" t="s">
        <v>7578</v>
      </c>
    </row>
    <row r="1617" spans="1:8" x14ac:dyDescent="0.3">
      <c r="A1617">
        <v>511</v>
      </c>
      <c r="B1617" t="s">
        <v>2310</v>
      </c>
      <c r="C1617" t="s">
        <v>249</v>
      </c>
      <c r="D1617" s="107">
        <v>45838</v>
      </c>
      <c r="E1617" t="s">
        <v>2332</v>
      </c>
      <c r="F1617" t="s">
        <v>7674</v>
      </c>
      <c r="G1617" t="s">
        <v>7193</v>
      </c>
      <c r="H1617" t="s">
        <v>7675</v>
      </c>
    </row>
    <row r="1618" spans="1:8" x14ac:dyDescent="0.3">
      <c r="A1618">
        <v>513</v>
      </c>
      <c r="B1618" t="s">
        <v>2335</v>
      </c>
      <c r="C1618" t="s">
        <v>249</v>
      </c>
      <c r="D1618" s="107">
        <v>45838</v>
      </c>
      <c r="E1618" t="s">
        <v>2337</v>
      </c>
      <c r="F1618" t="s">
        <v>7676</v>
      </c>
      <c r="G1618" t="s">
        <v>7193</v>
      </c>
      <c r="H1618" t="s">
        <v>7194</v>
      </c>
    </row>
    <row r="1619" spans="1:8" x14ac:dyDescent="0.3">
      <c r="A1619">
        <v>518</v>
      </c>
      <c r="B1619" t="s">
        <v>67</v>
      </c>
      <c r="C1619" t="s">
        <v>68</v>
      </c>
      <c r="D1619" s="107">
        <v>45838</v>
      </c>
      <c r="E1619" t="s">
        <v>7677</v>
      </c>
      <c r="F1619" t="s">
        <v>7678</v>
      </c>
      <c r="G1619" t="s">
        <v>5564</v>
      </c>
      <c r="H1619" t="s">
        <v>7679</v>
      </c>
    </row>
    <row r="1620" spans="1:8" x14ac:dyDescent="0.3">
      <c r="A1620">
        <v>288</v>
      </c>
      <c r="B1620" t="s">
        <v>238</v>
      </c>
      <c r="C1620" t="s">
        <v>227</v>
      </c>
      <c r="D1620" s="107">
        <v>45838</v>
      </c>
      <c r="E1620" t="s">
        <v>1397</v>
      </c>
      <c r="F1620" t="s">
        <v>7680</v>
      </c>
      <c r="G1620" t="s">
        <v>7420</v>
      </c>
      <c r="H1620" t="s">
        <v>7681</v>
      </c>
    </row>
    <row r="1621" spans="1:8" x14ac:dyDescent="0.3">
      <c r="A1621">
        <v>528</v>
      </c>
      <c r="B1621" t="s">
        <v>2392</v>
      </c>
      <c r="C1621" t="s">
        <v>198</v>
      </c>
      <c r="D1621" s="107">
        <v>45838</v>
      </c>
      <c r="E1621" t="s">
        <v>2393</v>
      </c>
      <c r="F1621" t="s">
        <v>7682</v>
      </c>
      <c r="G1621" t="s">
        <v>4796</v>
      </c>
      <c r="H1621" t="s">
        <v>7683</v>
      </c>
    </row>
    <row r="1622" spans="1:8" x14ac:dyDescent="0.3">
      <c r="A1622">
        <v>552</v>
      </c>
      <c r="B1622" t="s">
        <v>2548</v>
      </c>
      <c r="C1622" t="s">
        <v>37</v>
      </c>
      <c r="D1622" s="107">
        <v>45838</v>
      </c>
      <c r="E1622" t="s">
        <v>2549</v>
      </c>
      <c r="F1622" t="s">
        <v>7684</v>
      </c>
      <c r="G1622" t="s">
        <v>4118</v>
      </c>
      <c r="H1622" t="s">
        <v>7685</v>
      </c>
    </row>
    <row r="1623" spans="1:8" x14ac:dyDescent="0.3">
      <c r="A1623">
        <v>77</v>
      </c>
      <c r="B1623" t="s">
        <v>65</v>
      </c>
      <c r="C1623" t="s">
        <v>66</v>
      </c>
      <c r="D1623" s="107">
        <v>45869</v>
      </c>
      <c r="E1623" t="s">
        <v>2600</v>
      </c>
      <c r="F1623" t="s">
        <v>7686</v>
      </c>
      <c r="G1623" t="s">
        <v>6413</v>
      </c>
    </row>
    <row r="1624" spans="1:8" x14ac:dyDescent="0.3">
      <c r="A1624">
        <v>121</v>
      </c>
      <c r="B1624" t="s">
        <v>102</v>
      </c>
      <c r="C1624" t="s">
        <v>28</v>
      </c>
      <c r="D1624" s="107">
        <v>45869</v>
      </c>
      <c r="E1624" t="s">
        <v>7687</v>
      </c>
      <c r="F1624" t="s">
        <v>7688</v>
      </c>
      <c r="G1624" t="s">
        <v>3975</v>
      </c>
      <c r="H1624" t="s">
        <v>7689</v>
      </c>
    </row>
    <row r="1625" spans="1:8" x14ac:dyDescent="0.3">
      <c r="A1625">
        <v>122</v>
      </c>
      <c r="B1625" t="s">
        <v>104</v>
      </c>
      <c r="C1625" t="s">
        <v>101</v>
      </c>
      <c r="D1625" s="107">
        <v>45869</v>
      </c>
      <c r="E1625" t="s">
        <v>7690</v>
      </c>
      <c r="F1625" t="s">
        <v>7691</v>
      </c>
      <c r="G1625" t="s">
        <v>4118</v>
      </c>
      <c r="H1625" t="s">
        <v>7692</v>
      </c>
    </row>
    <row r="1626" spans="1:8" x14ac:dyDescent="0.3">
      <c r="A1626">
        <v>124</v>
      </c>
      <c r="B1626" t="s">
        <v>105</v>
      </c>
      <c r="C1626" t="s">
        <v>72</v>
      </c>
      <c r="D1626" s="107">
        <v>45869</v>
      </c>
      <c r="E1626" t="s">
        <v>7693</v>
      </c>
      <c r="F1626" t="s">
        <v>7694</v>
      </c>
      <c r="G1626" t="s">
        <v>6491</v>
      </c>
      <c r="H1626" t="s">
        <v>7695</v>
      </c>
    </row>
    <row r="1627" spans="1:8" x14ac:dyDescent="0.3">
      <c r="A1627">
        <v>125</v>
      </c>
      <c r="B1627" t="s">
        <v>106</v>
      </c>
      <c r="C1627" t="s">
        <v>72</v>
      </c>
      <c r="D1627" s="107">
        <v>45869</v>
      </c>
      <c r="E1627" t="s">
        <v>7696</v>
      </c>
      <c r="F1627" t="s">
        <v>7697</v>
      </c>
      <c r="G1627" t="s">
        <v>6491</v>
      </c>
      <c r="H1627" t="s">
        <v>7698</v>
      </c>
    </row>
    <row r="1628" spans="1:8" x14ac:dyDescent="0.3">
      <c r="A1628">
        <v>128</v>
      </c>
      <c r="B1628" t="s">
        <v>109</v>
      </c>
      <c r="C1628" t="s">
        <v>72</v>
      </c>
      <c r="D1628" s="107">
        <v>45869</v>
      </c>
      <c r="E1628" t="s">
        <v>7699</v>
      </c>
      <c r="F1628" t="s">
        <v>7700</v>
      </c>
      <c r="G1628" t="s">
        <v>6491</v>
      </c>
      <c r="H1628" t="s">
        <v>7701</v>
      </c>
    </row>
    <row r="1629" spans="1:8" x14ac:dyDescent="0.3">
      <c r="A1629">
        <v>172</v>
      </c>
      <c r="B1629" t="s">
        <v>131</v>
      </c>
      <c r="C1629" t="s">
        <v>101</v>
      </c>
      <c r="D1629" s="107">
        <v>45869</v>
      </c>
      <c r="E1629" t="s">
        <v>7702</v>
      </c>
      <c r="F1629" t="s">
        <v>7703</v>
      </c>
      <c r="G1629" t="s">
        <v>3985</v>
      </c>
      <c r="H1629" t="s">
        <v>7704</v>
      </c>
    </row>
    <row r="1630" spans="1:8" x14ac:dyDescent="0.3">
      <c r="A1630">
        <v>208</v>
      </c>
      <c r="B1630" t="s">
        <v>149</v>
      </c>
      <c r="C1630" t="s">
        <v>98</v>
      </c>
      <c r="D1630" s="107">
        <v>45869</v>
      </c>
      <c r="E1630" t="s">
        <v>1031</v>
      </c>
      <c r="F1630" t="s">
        <v>7705</v>
      </c>
      <c r="G1630" t="s">
        <v>7006</v>
      </c>
      <c r="H1630" t="s">
        <v>7706</v>
      </c>
    </row>
    <row r="1631" spans="1:8" x14ac:dyDescent="0.3">
      <c r="A1631">
        <v>214</v>
      </c>
      <c r="B1631" t="s">
        <v>152</v>
      </c>
      <c r="C1631" t="s">
        <v>98</v>
      </c>
      <c r="D1631" s="107">
        <v>45869</v>
      </c>
      <c r="E1631" t="s">
        <v>1076</v>
      </c>
      <c r="F1631" t="s">
        <v>7707</v>
      </c>
      <c r="G1631" t="s">
        <v>7009</v>
      </c>
      <c r="H1631" t="s">
        <v>7708</v>
      </c>
    </row>
    <row r="1632" spans="1:8" x14ac:dyDescent="0.3">
      <c r="A1632">
        <v>217</v>
      </c>
      <c r="B1632" t="s">
        <v>156</v>
      </c>
      <c r="C1632" t="s">
        <v>98</v>
      </c>
      <c r="D1632" s="107">
        <v>45869</v>
      </c>
      <c r="E1632" t="s">
        <v>1104</v>
      </c>
      <c r="F1632" t="s">
        <v>7709</v>
      </c>
      <c r="G1632" t="s">
        <v>7009</v>
      </c>
      <c r="H1632" t="s">
        <v>7710</v>
      </c>
    </row>
    <row r="1633" spans="1:8" x14ac:dyDescent="0.3">
      <c r="A1633">
        <v>218</v>
      </c>
      <c r="B1633" t="s">
        <v>157</v>
      </c>
      <c r="C1633" t="s">
        <v>98</v>
      </c>
      <c r="D1633" s="107">
        <v>45869</v>
      </c>
      <c r="E1633" t="s">
        <v>1136</v>
      </c>
      <c r="F1633" t="s">
        <v>7711</v>
      </c>
      <c r="G1633" t="s">
        <v>7006</v>
      </c>
      <c r="H1633" t="s">
        <v>7712</v>
      </c>
    </row>
    <row r="1634" spans="1:8" x14ac:dyDescent="0.3">
      <c r="A1634">
        <v>225</v>
      </c>
      <c r="B1634" t="s">
        <v>165</v>
      </c>
      <c r="C1634" t="s">
        <v>98</v>
      </c>
      <c r="D1634" s="107">
        <v>45869</v>
      </c>
      <c r="E1634" t="s">
        <v>3954</v>
      </c>
      <c r="F1634" t="s">
        <v>7713</v>
      </c>
      <c r="G1634" t="s">
        <v>7006</v>
      </c>
      <c r="H1634" t="s">
        <v>7714</v>
      </c>
    </row>
    <row r="1635" spans="1:8" x14ac:dyDescent="0.3">
      <c r="A1635">
        <v>239</v>
      </c>
      <c r="B1635" t="s">
        <v>1243</v>
      </c>
      <c r="C1635" t="s">
        <v>33</v>
      </c>
      <c r="D1635" s="107">
        <v>45869</v>
      </c>
      <c r="E1635" t="s">
        <v>3955</v>
      </c>
      <c r="F1635" t="s">
        <v>7715</v>
      </c>
      <c r="G1635" t="s">
        <v>4305</v>
      </c>
      <c r="H1635" t="s">
        <v>7716</v>
      </c>
    </row>
    <row r="1636" spans="1:8" x14ac:dyDescent="0.3">
      <c r="A1636">
        <v>241</v>
      </c>
      <c r="B1636" t="s">
        <v>181</v>
      </c>
      <c r="C1636" t="s">
        <v>33</v>
      </c>
      <c r="D1636" s="107">
        <v>45869</v>
      </c>
      <c r="E1636" t="s">
        <v>1277</v>
      </c>
      <c r="F1636" t="s">
        <v>7717</v>
      </c>
      <c r="G1636" t="s">
        <v>4305</v>
      </c>
      <c r="H1636" t="s">
        <v>7275</v>
      </c>
    </row>
    <row r="1637" spans="1:8" x14ac:dyDescent="0.3">
      <c r="A1637">
        <v>434</v>
      </c>
      <c r="B1637" t="s">
        <v>411</v>
      </c>
      <c r="C1637" t="s">
        <v>98</v>
      </c>
      <c r="D1637" s="107">
        <v>45869</v>
      </c>
      <c r="E1637" t="s">
        <v>1821</v>
      </c>
      <c r="F1637" t="s">
        <v>7718</v>
      </c>
      <c r="G1637" t="s">
        <v>7009</v>
      </c>
      <c r="H1637" t="s">
        <v>7719</v>
      </c>
    </row>
    <row r="1638" spans="1:8" x14ac:dyDescent="0.3">
      <c r="A1638">
        <v>436</v>
      </c>
      <c r="B1638" t="s">
        <v>130</v>
      </c>
      <c r="C1638" t="s">
        <v>101</v>
      </c>
      <c r="D1638" s="107">
        <v>45869</v>
      </c>
      <c r="E1638" t="s">
        <v>3956</v>
      </c>
      <c r="F1638" t="s">
        <v>7720</v>
      </c>
      <c r="G1638" t="s">
        <v>4118</v>
      </c>
      <c r="H1638" t="s">
        <v>7721</v>
      </c>
    </row>
    <row r="1639" spans="1:8" x14ac:dyDescent="0.3">
      <c r="A1639">
        <v>485</v>
      </c>
      <c r="B1639" t="s">
        <v>458</v>
      </c>
      <c r="C1639" t="s">
        <v>101</v>
      </c>
      <c r="D1639" s="107">
        <v>45869</v>
      </c>
      <c r="E1639" t="s">
        <v>3957</v>
      </c>
      <c r="F1639" t="s">
        <v>7722</v>
      </c>
      <c r="G1639" t="s">
        <v>3985</v>
      </c>
      <c r="H1639" t="s">
        <v>7723</v>
      </c>
    </row>
    <row r="1640" spans="1:8" x14ac:dyDescent="0.3">
      <c r="A1640">
        <v>488</v>
      </c>
      <c r="B1640" t="s">
        <v>461</v>
      </c>
      <c r="C1640" t="s">
        <v>101</v>
      </c>
      <c r="D1640" s="107">
        <v>45869</v>
      </c>
      <c r="E1640" t="s">
        <v>3958</v>
      </c>
      <c r="F1640" t="s">
        <v>7724</v>
      </c>
      <c r="G1640" t="s">
        <v>3985</v>
      </c>
      <c r="H1640" t="s">
        <v>7725</v>
      </c>
    </row>
    <row r="1641" spans="1:8" x14ac:dyDescent="0.3">
      <c r="A1641">
        <v>77</v>
      </c>
      <c r="B1641" t="s">
        <v>65</v>
      </c>
      <c r="C1641" t="s">
        <v>66</v>
      </c>
      <c r="D1641" s="107">
        <v>45900</v>
      </c>
      <c r="E1641" t="s">
        <v>2601</v>
      </c>
      <c r="F1641" t="s">
        <v>7726</v>
      </c>
      <c r="G1641" t="s">
        <v>6413</v>
      </c>
    </row>
    <row r="1642" spans="1:8" x14ac:dyDescent="0.3">
      <c r="A1642">
        <v>121</v>
      </c>
      <c r="B1642" t="s">
        <v>102</v>
      </c>
      <c r="C1642" t="s">
        <v>28</v>
      </c>
      <c r="D1642" s="107">
        <v>45900</v>
      </c>
      <c r="E1642" t="s">
        <v>818</v>
      </c>
      <c r="F1642" t="s">
        <v>7727</v>
      </c>
      <c r="G1642" t="s">
        <v>3975</v>
      </c>
      <c r="H1642" t="s">
        <v>7728</v>
      </c>
    </row>
    <row r="1643" spans="1:8" x14ac:dyDescent="0.3">
      <c r="A1643">
        <v>122</v>
      </c>
      <c r="B1643" t="s">
        <v>104</v>
      </c>
      <c r="C1643" t="s">
        <v>101</v>
      </c>
      <c r="D1643" s="107">
        <v>45900</v>
      </c>
      <c r="E1643" t="s">
        <v>7729</v>
      </c>
      <c r="F1643" t="s">
        <v>7730</v>
      </c>
      <c r="G1643" t="s">
        <v>4118</v>
      </c>
      <c r="H1643" t="s">
        <v>7731</v>
      </c>
    </row>
    <row r="1644" spans="1:8" x14ac:dyDescent="0.3">
      <c r="A1644">
        <v>124</v>
      </c>
      <c r="B1644" t="s">
        <v>105</v>
      </c>
      <c r="C1644" t="s">
        <v>72</v>
      </c>
      <c r="D1644" s="107">
        <v>45900</v>
      </c>
      <c r="E1644" t="s">
        <v>866</v>
      </c>
      <c r="F1644" t="s">
        <v>7732</v>
      </c>
      <c r="G1644" t="s">
        <v>6491</v>
      </c>
      <c r="H1644" t="s">
        <v>7733</v>
      </c>
    </row>
    <row r="1645" spans="1:8" x14ac:dyDescent="0.3">
      <c r="A1645">
        <v>125</v>
      </c>
      <c r="B1645" t="s">
        <v>106</v>
      </c>
      <c r="C1645" t="s">
        <v>72</v>
      </c>
      <c r="D1645" s="107">
        <v>45900</v>
      </c>
      <c r="E1645" t="s">
        <v>883</v>
      </c>
      <c r="F1645" t="s">
        <v>7734</v>
      </c>
      <c r="G1645" t="s">
        <v>6491</v>
      </c>
      <c r="H1645" t="s">
        <v>7735</v>
      </c>
    </row>
    <row r="1646" spans="1:8" x14ac:dyDescent="0.3">
      <c r="A1646">
        <v>128</v>
      </c>
      <c r="B1646" t="s">
        <v>109</v>
      </c>
      <c r="C1646" t="s">
        <v>72</v>
      </c>
      <c r="D1646" s="107">
        <v>45900</v>
      </c>
      <c r="E1646" t="s">
        <v>904</v>
      </c>
      <c r="F1646" t="s">
        <v>7736</v>
      </c>
      <c r="G1646" t="s">
        <v>6491</v>
      </c>
      <c r="H1646" t="s">
        <v>7737</v>
      </c>
    </row>
    <row r="1647" spans="1:8" x14ac:dyDescent="0.3">
      <c r="A1647">
        <v>172</v>
      </c>
      <c r="B1647" t="s">
        <v>131</v>
      </c>
      <c r="C1647" t="s">
        <v>101</v>
      </c>
      <c r="D1647" s="107">
        <v>45900</v>
      </c>
      <c r="E1647" t="s">
        <v>975</v>
      </c>
      <c r="F1647" t="s">
        <v>7738</v>
      </c>
      <c r="G1647" t="s">
        <v>3985</v>
      </c>
      <c r="H1647" t="s">
        <v>7739</v>
      </c>
    </row>
    <row r="1648" spans="1:8" x14ac:dyDescent="0.3">
      <c r="A1648">
        <v>208</v>
      </c>
      <c r="B1648" t="s">
        <v>149</v>
      </c>
      <c r="C1648" t="s">
        <v>98</v>
      </c>
      <c r="D1648" s="107">
        <v>45900</v>
      </c>
      <c r="E1648" t="s">
        <v>1032</v>
      </c>
      <c r="F1648" t="s">
        <v>7740</v>
      </c>
      <c r="G1648" t="s">
        <v>4259</v>
      </c>
      <c r="H1648" t="s">
        <v>7741</v>
      </c>
    </row>
    <row r="1649" spans="1:8" x14ac:dyDescent="0.3">
      <c r="A1649">
        <v>214</v>
      </c>
      <c r="B1649" t="s">
        <v>152</v>
      </c>
      <c r="C1649" t="s">
        <v>98</v>
      </c>
      <c r="D1649" s="107">
        <v>45900</v>
      </c>
      <c r="E1649" t="s">
        <v>1077</v>
      </c>
      <c r="F1649" t="s">
        <v>7742</v>
      </c>
      <c r="G1649" t="s">
        <v>7009</v>
      </c>
      <c r="H1649" t="s">
        <v>7743</v>
      </c>
    </row>
    <row r="1650" spans="1:8" x14ac:dyDescent="0.3">
      <c r="A1650">
        <v>217</v>
      </c>
      <c r="B1650" t="s">
        <v>156</v>
      </c>
      <c r="C1650" t="s">
        <v>98</v>
      </c>
      <c r="D1650" s="107">
        <v>45900</v>
      </c>
      <c r="E1650" t="s">
        <v>1105</v>
      </c>
      <c r="F1650" t="s">
        <v>7744</v>
      </c>
      <c r="G1650" t="s">
        <v>7009</v>
      </c>
      <c r="H1650" t="s">
        <v>7745</v>
      </c>
    </row>
    <row r="1651" spans="1:8" x14ac:dyDescent="0.3">
      <c r="A1651">
        <v>218</v>
      </c>
      <c r="B1651" t="s">
        <v>157</v>
      </c>
      <c r="C1651" t="s">
        <v>98</v>
      </c>
      <c r="D1651" s="107">
        <v>45900</v>
      </c>
      <c r="E1651" t="s">
        <v>1137</v>
      </c>
      <c r="F1651" t="s">
        <v>7746</v>
      </c>
      <c r="G1651" t="s">
        <v>7006</v>
      </c>
      <c r="H1651" t="s">
        <v>7747</v>
      </c>
    </row>
    <row r="1652" spans="1:8" x14ac:dyDescent="0.3">
      <c r="A1652">
        <v>225</v>
      </c>
      <c r="B1652" t="s">
        <v>165</v>
      </c>
      <c r="C1652" t="s">
        <v>98</v>
      </c>
      <c r="D1652" s="107">
        <v>45900</v>
      </c>
      <c r="E1652" t="s">
        <v>1192</v>
      </c>
      <c r="F1652" t="s">
        <v>7748</v>
      </c>
      <c r="G1652" t="s">
        <v>7006</v>
      </c>
      <c r="H1652" t="s">
        <v>7749</v>
      </c>
    </row>
    <row r="1653" spans="1:8" x14ac:dyDescent="0.3">
      <c r="A1653">
        <v>239</v>
      </c>
      <c r="B1653" t="s">
        <v>1243</v>
      </c>
      <c r="C1653" t="s">
        <v>33</v>
      </c>
      <c r="D1653" s="107">
        <v>45900</v>
      </c>
      <c r="E1653" t="s">
        <v>3959</v>
      </c>
      <c r="F1653" t="s">
        <v>7750</v>
      </c>
      <c r="G1653" t="s">
        <v>4305</v>
      </c>
      <c r="H1653" t="s">
        <v>7716</v>
      </c>
    </row>
    <row r="1654" spans="1:8" x14ac:dyDescent="0.3">
      <c r="A1654">
        <v>241</v>
      </c>
      <c r="B1654" t="s">
        <v>181</v>
      </c>
      <c r="C1654" t="s">
        <v>33</v>
      </c>
      <c r="D1654" s="107">
        <v>45900</v>
      </c>
      <c r="E1654" t="s">
        <v>1278</v>
      </c>
      <c r="F1654" t="s">
        <v>7751</v>
      </c>
      <c r="G1654" t="s">
        <v>4305</v>
      </c>
      <c r="H1654" t="s">
        <v>7275</v>
      </c>
    </row>
    <row r="1655" spans="1:8" x14ac:dyDescent="0.3">
      <c r="A1655">
        <v>434</v>
      </c>
      <c r="B1655" t="s">
        <v>411</v>
      </c>
      <c r="C1655" t="s">
        <v>98</v>
      </c>
      <c r="D1655" s="107">
        <v>45900</v>
      </c>
      <c r="E1655" t="s">
        <v>1822</v>
      </c>
      <c r="F1655" t="s">
        <v>7752</v>
      </c>
      <c r="G1655" t="s">
        <v>7009</v>
      </c>
      <c r="H1655" t="s">
        <v>7753</v>
      </c>
    </row>
    <row r="1656" spans="1:8" x14ac:dyDescent="0.3">
      <c r="A1656">
        <v>436</v>
      </c>
      <c r="B1656" t="s">
        <v>130</v>
      </c>
      <c r="C1656" t="s">
        <v>101</v>
      </c>
      <c r="D1656" s="107">
        <v>45900</v>
      </c>
      <c r="E1656" t="s">
        <v>3960</v>
      </c>
      <c r="F1656" t="s">
        <v>7754</v>
      </c>
      <c r="G1656" t="s">
        <v>4118</v>
      </c>
      <c r="H1656" t="s">
        <v>7755</v>
      </c>
    </row>
    <row r="1657" spans="1:8" x14ac:dyDescent="0.3">
      <c r="A1657">
        <v>485</v>
      </c>
      <c r="B1657" t="s">
        <v>458</v>
      </c>
      <c r="C1657" t="s">
        <v>101</v>
      </c>
      <c r="D1657" s="107">
        <v>45900</v>
      </c>
      <c r="E1657" t="s">
        <v>2171</v>
      </c>
      <c r="F1657" t="s">
        <v>7756</v>
      </c>
      <c r="G1657" t="s">
        <v>3985</v>
      </c>
      <c r="H1657" t="s">
        <v>7757</v>
      </c>
    </row>
    <row r="1658" spans="1:8" x14ac:dyDescent="0.3">
      <c r="A1658">
        <v>77</v>
      </c>
      <c r="B1658" t="s">
        <v>65</v>
      </c>
      <c r="C1658" t="s">
        <v>66</v>
      </c>
      <c r="D1658" s="107">
        <v>45930</v>
      </c>
      <c r="E1658" t="s">
        <v>2602</v>
      </c>
      <c r="F1658" t="s">
        <v>7758</v>
      </c>
      <c r="G1658" t="s">
        <v>6413</v>
      </c>
    </row>
    <row r="1659" spans="1:8" x14ac:dyDescent="0.3">
      <c r="A1659">
        <v>121</v>
      </c>
      <c r="B1659" t="s">
        <v>102</v>
      </c>
      <c r="C1659" t="s">
        <v>28</v>
      </c>
      <c r="D1659" s="107">
        <v>45930</v>
      </c>
      <c r="E1659" t="s">
        <v>819</v>
      </c>
      <c r="F1659" t="s">
        <v>7759</v>
      </c>
      <c r="G1659" t="s">
        <v>3975</v>
      </c>
      <c r="H1659" t="s">
        <v>7760</v>
      </c>
    </row>
    <row r="1660" spans="1:8" x14ac:dyDescent="0.3">
      <c r="A1660">
        <v>122</v>
      </c>
      <c r="B1660" t="s">
        <v>104</v>
      </c>
      <c r="C1660" t="s">
        <v>101</v>
      </c>
      <c r="D1660" s="107">
        <v>45930</v>
      </c>
      <c r="E1660" t="s">
        <v>850</v>
      </c>
      <c r="F1660" t="s">
        <v>7761</v>
      </c>
      <c r="G1660" t="s">
        <v>7762</v>
      </c>
      <c r="H1660" t="s">
        <v>7763</v>
      </c>
    </row>
    <row r="1661" spans="1:8" x14ac:dyDescent="0.3">
      <c r="A1661">
        <v>124</v>
      </c>
      <c r="B1661" t="s">
        <v>105</v>
      </c>
      <c r="C1661" t="s">
        <v>72</v>
      </c>
      <c r="D1661" s="107">
        <v>45930</v>
      </c>
      <c r="E1661" t="s">
        <v>867</v>
      </c>
      <c r="F1661" t="s">
        <v>7764</v>
      </c>
      <c r="G1661" t="s">
        <v>6491</v>
      </c>
      <c r="H1661" t="s">
        <v>7765</v>
      </c>
    </row>
    <row r="1662" spans="1:8" x14ac:dyDescent="0.3">
      <c r="A1662">
        <v>125</v>
      </c>
      <c r="B1662" t="s">
        <v>106</v>
      </c>
      <c r="C1662" t="s">
        <v>72</v>
      </c>
      <c r="D1662" s="107">
        <v>45930</v>
      </c>
      <c r="E1662" t="s">
        <v>884</v>
      </c>
      <c r="F1662" t="s">
        <v>7766</v>
      </c>
      <c r="G1662" t="s">
        <v>6491</v>
      </c>
      <c r="H1662" t="s">
        <v>7767</v>
      </c>
    </row>
    <row r="1663" spans="1:8" x14ac:dyDescent="0.3">
      <c r="A1663">
        <v>128</v>
      </c>
      <c r="B1663" t="s">
        <v>109</v>
      </c>
      <c r="C1663" t="s">
        <v>72</v>
      </c>
      <c r="D1663" s="107">
        <v>45930</v>
      </c>
      <c r="E1663" t="s">
        <v>905</v>
      </c>
      <c r="F1663" t="s">
        <v>7768</v>
      </c>
      <c r="G1663" t="s">
        <v>6491</v>
      </c>
      <c r="H1663" t="s">
        <v>7769</v>
      </c>
    </row>
    <row r="1664" spans="1:8" x14ac:dyDescent="0.3">
      <c r="A1664">
        <v>172</v>
      </c>
      <c r="B1664" t="s">
        <v>131</v>
      </c>
      <c r="C1664" t="s">
        <v>101</v>
      </c>
      <c r="D1664" s="107">
        <v>45930</v>
      </c>
      <c r="E1664" t="s">
        <v>976</v>
      </c>
      <c r="F1664" t="s">
        <v>7770</v>
      </c>
      <c r="G1664" t="s">
        <v>3985</v>
      </c>
      <c r="H1664" t="s">
        <v>7771</v>
      </c>
    </row>
    <row r="1665" spans="1:8" x14ac:dyDescent="0.3">
      <c r="A1665">
        <v>208</v>
      </c>
      <c r="B1665" t="s">
        <v>149</v>
      </c>
      <c r="C1665" t="s">
        <v>98</v>
      </c>
      <c r="D1665" s="107">
        <v>45930</v>
      </c>
      <c r="E1665" t="s">
        <v>1033</v>
      </c>
      <c r="F1665" t="s">
        <v>7772</v>
      </c>
      <c r="G1665" t="s">
        <v>7009</v>
      </c>
      <c r="H1665" t="s">
        <v>7773</v>
      </c>
    </row>
    <row r="1666" spans="1:8" x14ac:dyDescent="0.3">
      <c r="A1666">
        <v>214</v>
      </c>
      <c r="B1666" t="s">
        <v>152</v>
      </c>
      <c r="C1666" t="s">
        <v>98</v>
      </c>
      <c r="D1666" s="107">
        <v>45930</v>
      </c>
      <c r="E1666" t="s">
        <v>1078</v>
      </c>
      <c r="F1666" t="s">
        <v>7774</v>
      </c>
      <c r="G1666" t="s">
        <v>7009</v>
      </c>
      <c r="H1666" t="s">
        <v>7775</v>
      </c>
    </row>
    <row r="1667" spans="1:8" x14ac:dyDescent="0.3">
      <c r="A1667">
        <v>217</v>
      </c>
      <c r="B1667" t="s">
        <v>156</v>
      </c>
      <c r="C1667" t="s">
        <v>98</v>
      </c>
      <c r="D1667" s="107">
        <v>45930</v>
      </c>
      <c r="E1667" t="s">
        <v>1106</v>
      </c>
      <c r="F1667" t="s">
        <v>7776</v>
      </c>
      <c r="G1667" t="s">
        <v>7009</v>
      </c>
      <c r="H1667" t="s">
        <v>7777</v>
      </c>
    </row>
    <row r="1668" spans="1:8" x14ac:dyDescent="0.3">
      <c r="A1668">
        <v>218</v>
      </c>
      <c r="B1668" t="s">
        <v>157</v>
      </c>
      <c r="C1668" t="s">
        <v>98</v>
      </c>
      <c r="D1668" s="107">
        <v>45930</v>
      </c>
      <c r="E1668" t="s">
        <v>1138</v>
      </c>
      <c r="F1668" t="s">
        <v>7778</v>
      </c>
      <c r="G1668" t="s">
        <v>7009</v>
      </c>
      <c r="H1668" t="s">
        <v>7779</v>
      </c>
    </row>
    <row r="1669" spans="1:8" x14ac:dyDescent="0.3">
      <c r="A1669">
        <v>225</v>
      </c>
      <c r="B1669" t="s">
        <v>165</v>
      </c>
      <c r="C1669" t="s">
        <v>98</v>
      </c>
      <c r="D1669" s="107">
        <v>45930</v>
      </c>
      <c r="E1669" t="s">
        <v>1193</v>
      </c>
      <c r="F1669" t="s">
        <v>7780</v>
      </c>
      <c r="G1669" t="s">
        <v>7006</v>
      </c>
      <c r="H1669" t="s">
        <v>7781</v>
      </c>
    </row>
    <row r="1670" spans="1:8" x14ac:dyDescent="0.3">
      <c r="A1670">
        <v>239</v>
      </c>
      <c r="B1670" t="s">
        <v>1243</v>
      </c>
      <c r="C1670" t="s">
        <v>33</v>
      </c>
      <c r="D1670" s="107">
        <v>45930</v>
      </c>
      <c r="E1670" t="s">
        <v>1269</v>
      </c>
      <c r="F1670" t="s">
        <v>7782</v>
      </c>
      <c r="G1670" t="s">
        <v>4305</v>
      </c>
      <c r="H1670" t="s">
        <v>7783</v>
      </c>
    </row>
    <row r="1671" spans="1:8" x14ac:dyDescent="0.3">
      <c r="A1671">
        <v>241</v>
      </c>
      <c r="B1671" t="s">
        <v>181</v>
      </c>
      <c r="C1671" t="s">
        <v>33</v>
      </c>
      <c r="D1671" s="107">
        <v>45930</v>
      </c>
      <c r="E1671" t="s">
        <v>1279</v>
      </c>
      <c r="F1671" t="s">
        <v>7784</v>
      </c>
      <c r="G1671" t="s">
        <v>4305</v>
      </c>
      <c r="H1671" t="s">
        <v>7275</v>
      </c>
    </row>
    <row r="1672" spans="1:8" x14ac:dyDescent="0.3">
      <c r="A1672">
        <v>434</v>
      </c>
      <c r="B1672" t="s">
        <v>411</v>
      </c>
      <c r="C1672" t="s">
        <v>98</v>
      </c>
      <c r="D1672" s="107">
        <v>45930</v>
      </c>
      <c r="E1672" t="s">
        <v>1823</v>
      </c>
      <c r="F1672" t="s">
        <v>7785</v>
      </c>
      <c r="G1672" t="s">
        <v>7009</v>
      </c>
      <c r="H1672" t="s">
        <v>7786</v>
      </c>
    </row>
    <row r="1673" spans="1:8" x14ac:dyDescent="0.3">
      <c r="A1673">
        <v>436</v>
      </c>
      <c r="B1673" t="s">
        <v>130</v>
      </c>
      <c r="C1673" t="s">
        <v>101</v>
      </c>
      <c r="D1673" s="107">
        <v>45930</v>
      </c>
      <c r="E1673" t="s">
        <v>1861</v>
      </c>
      <c r="F1673" t="s">
        <v>7787</v>
      </c>
      <c r="G1673" t="s">
        <v>7762</v>
      </c>
      <c r="H1673" t="s">
        <v>7788</v>
      </c>
    </row>
    <row r="1674" spans="1:8" x14ac:dyDescent="0.3">
      <c r="A1674">
        <v>488</v>
      </c>
      <c r="B1674" t="s">
        <v>461</v>
      </c>
      <c r="C1674" t="s">
        <v>101</v>
      </c>
      <c r="D1674" s="107">
        <v>45930</v>
      </c>
      <c r="E1674" t="s">
        <v>2214</v>
      </c>
      <c r="F1674" t="s">
        <v>7789</v>
      </c>
      <c r="G1674" t="s">
        <v>3985</v>
      </c>
      <c r="H1674" t="s">
        <v>7790</v>
      </c>
    </row>
    <row r="1675" spans="1:8" x14ac:dyDescent="0.3">
      <c r="A1675">
        <v>69</v>
      </c>
      <c r="B1675" t="s">
        <v>59</v>
      </c>
      <c r="C1675" t="s">
        <v>58</v>
      </c>
      <c r="D1675" s="107">
        <v>45930</v>
      </c>
      <c r="E1675" t="s">
        <v>2574</v>
      </c>
      <c r="F1675" t="s">
        <v>7791</v>
      </c>
      <c r="G1675" t="s">
        <v>4017</v>
      </c>
      <c r="H1675" t="s">
        <v>7792</v>
      </c>
    </row>
    <row r="1676" spans="1:8" x14ac:dyDescent="0.3">
      <c r="A1676">
        <v>111</v>
      </c>
      <c r="B1676" t="s">
        <v>93</v>
      </c>
      <c r="C1676" t="s">
        <v>58</v>
      </c>
      <c r="D1676" s="107">
        <v>45930</v>
      </c>
      <c r="E1676" t="s">
        <v>769</v>
      </c>
      <c r="F1676" t="s">
        <v>7793</v>
      </c>
      <c r="G1676" t="s">
        <v>4017</v>
      </c>
      <c r="H1676" t="s">
        <v>7794</v>
      </c>
    </row>
    <row r="1677" spans="1:8" x14ac:dyDescent="0.3">
      <c r="A1677">
        <v>197</v>
      </c>
      <c r="B1677" t="s">
        <v>139</v>
      </c>
      <c r="C1677" t="s">
        <v>95</v>
      </c>
      <c r="D1677" s="107">
        <v>45930</v>
      </c>
      <c r="E1677" t="s">
        <v>987</v>
      </c>
      <c r="F1677" t="s">
        <v>7795</v>
      </c>
      <c r="G1677" t="s">
        <v>4154</v>
      </c>
      <c r="H1677" t="s">
        <v>7796</v>
      </c>
    </row>
    <row r="1678" spans="1:8" x14ac:dyDescent="0.3">
      <c r="A1678">
        <v>213</v>
      </c>
      <c r="B1678" t="s">
        <v>151</v>
      </c>
      <c r="C1678" t="s">
        <v>98</v>
      </c>
      <c r="D1678" s="107">
        <v>45930</v>
      </c>
      <c r="E1678" t="s">
        <v>1051</v>
      </c>
      <c r="F1678" t="s">
        <v>7797</v>
      </c>
      <c r="G1678" t="s">
        <v>4259</v>
      </c>
      <c r="H1678" t="s">
        <v>7798</v>
      </c>
    </row>
    <row r="1679" spans="1:8" x14ac:dyDescent="0.3">
      <c r="A1679">
        <v>238</v>
      </c>
      <c r="B1679" t="s">
        <v>177</v>
      </c>
      <c r="C1679" t="s">
        <v>98</v>
      </c>
      <c r="D1679" s="107">
        <v>45930</v>
      </c>
      <c r="E1679" t="s">
        <v>1241</v>
      </c>
      <c r="F1679" t="s">
        <v>7799</v>
      </c>
      <c r="G1679" t="s">
        <v>4259</v>
      </c>
      <c r="H1679" t="s">
        <v>7800</v>
      </c>
    </row>
    <row r="1680" spans="1:8" x14ac:dyDescent="0.3">
      <c r="A1680">
        <v>240</v>
      </c>
      <c r="B1680" t="s">
        <v>180</v>
      </c>
      <c r="C1680" t="s">
        <v>33</v>
      </c>
      <c r="D1680" s="107">
        <v>45930</v>
      </c>
      <c r="E1680" t="s">
        <v>1273</v>
      </c>
      <c r="F1680" t="s">
        <v>7801</v>
      </c>
      <c r="G1680" t="s">
        <v>4305</v>
      </c>
      <c r="H1680" t="s">
        <v>6126</v>
      </c>
    </row>
    <row r="1681" spans="1:8" x14ac:dyDescent="0.3">
      <c r="A1681">
        <v>251</v>
      </c>
      <c r="B1681" t="s">
        <v>1290</v>
      </c>
      <c r="C1681" t="s">
        <v>194</v>
      </c>
      <c r="D1681" s="107">
        <v>45930</v>
      </c>
      <c r="E1681" t="s">
        <v>1293</v>
      </c>
      <c r="F1681" t="s">
        <v>7802</v>
      </c>
      <c r="G1681" t="s">
        <v>4619</v>
      </c>
    </row>
    <row r="1682" spans="1:8" x14ac:dyDescent="0.3">
      <c r="A1682">
        <v>254</v>
      </c>
      <c r="B1682" t="s">
        <v>197</v>
      </c>
      <c r="C1682" t="s">
        <v>198</v>
      </c>
      <c r="D1682" s="107">
        <v>45930</v>
      </c>
      <c r="E1682" t="s">
        <v>1298</v>
      </c>
      <c r="F1682" t="s">
        <v>7803</v>
      </c>
      <c r="G1682" t="s">
        <v>4796</v>
      </c>
    </row>
    <row r="1683" spans="1:8" x14ac:dyDescent="0.3">
      <c r="A1683">
        <v>263</v>
      </c>
      <c r="B1683" t="s">
        <v>209</v>
      </c>
      <c r="C1683" t="s">
        <v>46</v>
      </c>
      <c r="D1683" s="107">
        <v>45930</v>
      </c>
      <c r="E1683" t="s">
        <v>1309</v>
      </c>
      <c r="F1683" t="s">
        <v>7804</v>
      </c>
      <c r="G1683" t="s">
        <v>4405</v>
      </c>
      <c r="H1683" t="s">
        <v>7805</v>
      </c>
    </row>
    <row r="1684" spans="1:8" x14ac:dyDescent="0.3">
      <c r="A1684">
        <v>265</v>
      </c>
      <c r="B1684" t="s">
        <v>213</v>
      </c>
      <c r="C1684" t="s">
        <v>46</v>
      </c>
      <c r="D1684" s="107">
        <v>45930</v>
      </c>
      <c r="E1684" t="s">
        <v>1316</v>
      </c>
      <c r="F1684" t="s">
        <v>7806</v>
      </c>
      <c r="G1684" t="s">
        <v>4803</v>
      </c>
      <c r="H1684" t="s">
        <v>6136</v>
      </c>
    </row>
    <row r="1685" spans="1:8" x14ac:dyDescent="0.3">
      <c r="A1685">
        <v>266</v>
      </c>
      <c r="B1685" t="s">
        <v>214</v>
      </c>
      <c r="C1685" t="s">
        <v>46</v>
      </c>
      <c r="D1685" s="107">
        <v>45930</v>
      </c>
      <c r="E1685" t="s">
        <v>1323</v>
      </c>
      <c r="F1685" t="s">
        <v>7807</v>
      </c>
      <c r="G1685" t="s">
        <v>4803</v>
      </c>
      <c r="H1685" t="s">
        <v>7808</v>
      </c>
    </row>
    <row r="1686" spans="1:8" x14ac:dyDescent="0.3">
      <c r="A1686">
        <v>300</v>
      </c>
      <c r="B1686" t="s">
        <v>252</v>
      </c>
      <c r="C1686" t="s">
        <v>253</v>
      </c>
      <c r="D1686" s="107">
        <v>45930</v>
      </c>
      <c r="E1686" t="s">
        <v>1422</v>
      </c>
      <c r="F1686" t="s">
        <v>7809</v>
      </c>
      <c r="G1686" t="s">
        <v>4409</v>
      </c>
      <c r="H1686" t="s">
        <v>7810</v>
      </c>
    </row>
    <row r="1687" spans="1:8" x14ac:dyDescent="0.3">
      <c r="A1687">
        <v>301</v>
      </c>
      <c r="B1687" t="s">
        <v>254</v>
      </c>
      <c r="C1687" t="s">
        <v>253</v>
      </c>
      <c r="D1687" s="107">
        <v>45930</v>
      </c>
      <c r="E1687" t="s">
        <v>1424</v>
      </c>
      <c r="F1687" t="s">
        <v>7811</v>
      </c>
      <c r="G1687" t="s">
        <v>4409</v>
      </c>
      <c r="H1687" t="s">
        <v>7812</v>
      </c>
    </row>
    <row r="1688" spans="1:8" x14ac:dyDescent="0.3">
      <c r="A1688">
        <v>306</v>
      </c>
      <c r="B1688" t="s">
        <v>260</v>
      </c>
      <c r="C1688" t="s">
        <v>194</v>
      </c>
      <c r="D1688" s="107">
        <v>45930</v>
      </c>
      <c r="E1688" t="s">
        <v>1458</v>
      </c>
      <c r="F1688" t="s">
        <v>7813</v>
      </c>
      <c r="G1688" t="s">
        <v>4619</v>
      </c>
    </row>
    <row r="1689" spans="1:8" x14ac:dyDescent="0.3">
      <c r="A1689">
        <v>347</v>
      </c>
      <c r="B1689" t="s">
        <v>305</v>
      </c>
      <c r="C1689" t="s">
        <v>306</v>
      </c>
      <c r="D1689" s="107">
        <v>45930</v>
      </c>
      <c r="E1689" t="s">
        <v>1489</v>
      </c>
      <c r="F1689" t="s">
        <v>7814</v>
      </c>
      <c r="G1689" t="s">
        <v>5360</v>
      </c>
    </row>
    <row r="1690" spans="1:8" x14ac:dyDescent="0.3">
      <c r="A1690">
        <v>348</v>
      </c>
      <c r="B1690" t="s">
        <v>307</v>
      </c>
      <c r="C1690" t="s">
        <v>306</v>
      </c>
      <c r="D1690" s="107">
        <v>45930</v>
      </c>
      <c r="E1690" t="s">
        <v>1491</v>
      </c>
      <c r="F1690" t="s">
        <v>7815</v>
      </c>
      <c r="G1690" t="s">
        <v>5360</v>
      </c>
    </row>
    <row r="1691" spans="1:8" x14ac:dyDescent="0.3">
      <c r="A1691">
        <v>351</v>
      </c>
      <c r="B1691" t="s">
        <v>308</v>
      </c>
      <c r="C1691" t="s">
        <v>306</v>
      </c>
      <c r="D1691" s="107">
        <v>45930</v>
      </c>
      <c r="E1691" t="s">
        <v>1493</v>
      </c>
      <c r="F1691" t="s">
        <v>7816</v>
      </c>
      <c r="G1691" t="s">
        <v>4416</v>
      </c>
      <c r="H1691" t="s">
        <v>7817</v>
      </c>
    </row>
    <row r="1692" spans="1:8" x14ac:dyDescent="0.3">
      <c r="A1692">
        <v>352</v>
      </c>
      <c r="B1692" t="s">
        <v>309</v>
      </c>
      <c r="C1692" t="s">
        <v>306</v>
      </c>
      <c r="D1692" s="107">
        <v>45930</v>
      </c>
      <c r="E1692" t="s">
        <v>1494</v>
      </c>
      <c r="F1692" t="s">
        <v>7818</v>
      </c>
      <c r="G1692" t="s">
        <v>4416</v>
      </c>
    </row>
    <row r="1693" spans="1:8" x14ac:dyDescent="0.3">
      <c r="A1693">
        <v>368</v>
      </c>
      <c r="B1693" t="s">
        <v>330</v>
      </c>
      <c r="C1693" t="s">
        <v>1523</v>
      </c>
      <c r="D1693" s="107">
        <v>45930</v>
      </c>
      <c r="E1693" t="s">
        <v>1524</v>
      </c>
      <c r="F1693" t="s">
        <v>7819</v>
      </c>
      <c r="G1693" t="s">
        <v>5016</v>
      </c>
    </row>
    <row r="1694" spans="1:8" x14ac:dyDescent="0.3">
      <c r="A1694">
        <v>372</v>
      </c>
      <c r="B1694" t="s">
        <v>335</v>
      </c>
      <c r="C1694" t="s">
        <v>1523</v>
      </c>
      <c r="D1694" s="107">
        <v>45930</v>
      </c>
      <c r="E1694" t="s">
        <v>1536</v>
      </c>
      <c r="F1694" t="s">
        <v>7820</v>
      </c>
      <c r="G1694" t="s">
        <v>5016</v>
      </c>
      <c r="H1694" t="s">
        <v>7821</v>
      </c>
    </row>
    <row r="1695" spans="1:8" x14ac:dyDescent="0.3">
      <c r="A1695">
        <v>373</v>
      </c>
      <c r="B1695" t="s">
        <v>336</v>
      </c>
      <c r="C1695" t="s">
        <v>198</v>
      </c>
      <c r="D1695" s="107">
        <v>45930</v>
      </c>
      <c r="E1695" t="s">
        <v>1552</v>
      </c>
      <c r="F1695" t="s">
        <v>7822</v>
      </c>
      <c r="G1695" t="s">
        <v>4796</v>
      </c>
      <c r="H1695" t="s">
        <v>7823</v>
      </c>
    </row>
    <row r="1696" spans="1:8" x14ac:dyDescent="0.3">
      <c r="A1696">
        <v>390</v>
      </c>
      <c r="B1696" t="s">
        <v>356</v>
      </c>
      <c r="C1696" t="s">
        <v>198</v>
      </c>
      <c r="D1696" s="107">
        <v>45930</v>
      </c>
      <c r="E1696" t="s">
        <v>1606</v>
      </c>
      <c r="F1696" t="s">
        <v>7824</v>
      </c>
      <c r="G1696" t="s">
        <v>4796</v>
      </c>
      <c r="H1696" t="s">
        <v>7825</v>
      </c>
    </row>
    <row r="1697" spans="1:8" x14ac:dyDescent="0.3">
      <c r="A1697">
        <v>394</v>
      </c>
      <c r="B1697" t="s">
        <v>361</v>
      </c>
      <c r="C1697" t="s">
        <v>362</v>
      </c>
      <c r="D1697" s="107">
        <v>45930</v>
      </c>
      <c r="E1697" t="s">
        <v>1614</v>
      </c>
      <c r="F1697" t="s">
        <v>7826</v>
      </c>
      <c r="G1697" t="s">
        <v>4619</v>
      </c>
      <c r="H1697" t="s">
        <v>7827</v>
      </c>
    </row>
    <row r="1698" spans="1:8" x14ac:dyDescent="0.3">
      <c r="A1698">
        <v>395</v>
      </c>
      <c r="B1698" t="s">
        <v>364</v>
      </c>
      <c r="C1698" t="s">
        <v>362</v>
      </c>
      <c r="D1698" s="107">
        <v>45930</v>
      </c>
      <c r="E1698" t="s">
        <v>1619</v>
      </c>
      <c r="F1698" t="s">
        <v>7828</v>
      </c>
      <c r="G1698" t="s">
        <v>4830</v>
      </c>
      <c r="H1698" t="s">
        <v>7829</v>
      </c>
    </row>
    <row r="1699" spans="1:8" x14ac:dyDescent="0.3">
      <c r="A1699">
        <v>414</v>
      </c>
      <c r="B1699" t="s">
        <v>390</v>
      </c>
      <c r="C1699" t="s">
        <v>198</v>
      </c>
      <c r="D1699" s="107">
        <v>45930</v>
      </c>
      <c r="E1699" t="s">
        <v>1667</v>
      </c>
      <c r="F1699" t="s">
        <v>7830</v>
      </c>
      <c r="G1699" t="s">
        <v>4796</v>
      </c>
      <c r="H1699" t="s">
        <v>7831</v>
      </c>
    </row>
    <row r="1700" spans="1:8" x14ac:dyDescent="0.3">
      <c r="A1700">
        <v>415</v>
      </c>
      <c r="B1700" t="s">
        <v>391</v>
      </c>
      <c r="C1700" t="s">
        <v>198</v>
      </c>
      <c r="D1700" s="107">
        <v>45930</v>
      </c>
      <c r="E1700" t="s">
        <v>1683</v>
      </c>
      <c r="F1700" t="s">
        <v>7832</v>
      </c>
      <c r="G1700" t="s">
        <v>4796</v>
      </c>
      <c r="H1700" t="s">
        <v>7833</v>
      </c>
    </row>
    <row r="1701" spans="1:8" x14ac:dyDescent="0.3">
      <c r="A1701">
        <v>416</v>
      </c>
      <c r="B1701" t="s">
        <v>392</v>
      </c>
      <c r="C1701" t="s">
        <v>198</v>
      </c>
      <c r="D1701" s="107">
        <v>45930</v>
      </c>
      <c r="E1701" t="s">
        <v>1699</v>
      </c>
      <c r="F1701" t="s">
        <v>7834</v>
      </c>
      <c r="G1701" t="s">
        <v>4796</v>
      </c>
      <c r="H1701" t="s">
        <v>7835</v>
      </c>
    </row>
    <row r="1702" spans="1:8" x14ac:dyDescent="0.3">
      <c r="A1702">
        <v>417</v>
      </c>
      <c r="B1702" t="s">
        <v>393</v>
      </c>
      <c r="C1702" t="s">
        <v>198</v>
      </c>
      <c r="D1702" s="107">
        <v>45930</v>
      </c>
      <c r="E1702" t="s">
        <v>1715</v>
      </c>
      <c r="F1702" t="s">
        <v>7836</v>
      </c>
      <c r="G1702" t="s">
        <v>4796</v>
      </c>
      <c r="H1702" t="s">
        <v>7837</v>
      </c>
    </row>
    <row r="1703" spans="1:8" x14ac:dyDescent="0.3">
      <c r="A1703">
        <v>418</v>
      </c>
      <c r="B1703" t="s">
        <v>394</v>
      </c>
      <c r="C1703" t="s">
        <v>198</v>
      </c>
      <c r="D1703" s="107">
        <v>45930</v>
      </c>
      <c r="E1703" t="s">
        <v>1731</v>
      </c>
      <c r="F1703" t="s">
        <v>7838</v>
      </c>
      <c r="G1703" t="s">
        <v>4796</v>
      </c>
      <c r="H1703" t="s">
        <v>7839</v>
      </c>
    </row>
    <row r="1704" spans="1:8" x14ac:dyDescent="0.3">
      <c r="A1704">
        <v>420</v>
      </c>
      <c r="B1704" t="s">
        <v>396</v>
      </c>
      <c r="C1704" t="s">
        <v>198</v>
      </c>
      <c r="D1704" s="107">
        <v>45930</v>
      </c>
      <c r="E1704" t="s">
        <v>1748</v>
      </c>
      <c r="F1704" t="s">
        <v>7840</v>
      </c>
      <c r="G1704" t="s">
        <v>4796</v>
      </c>
      <c r="H1704" t="s">
        <v>7841</v>
      </c>
    </row>
    <row r="1705" spans="1:8" x14ac:dyDescent="0.3">
      <c r="A1705">
        <v>431</v>
      </c>
      <c r="B1705" t="s">
        <v>408</v>
      </c>
      <c r="C1705" t="s">
        <v>72</v>
      </c>
      <c r="D1705" s="107">
        <v>45930</v>
      </c>
      <c r="E1705" t="s">
        <v>1773</v>
      </c>
      <c r="F1705" t="s">
        <v>7842</v>
      </c>
      <c r="G1705" t="s">
        <v>6491</v>
      </c>
      <c r="H1705" t="s">
        <v>7843</v>
      </c>
    </row>
    <row r="1706" spans="1:8" x14ac:dyDescent="0.3">
      <c r="A1706">
        <v>453</v>
      </c>
      <c r="B1706" t="s">
        <v>426</v>
      </c>
      <c r="C1706" t="s">
        <v>366</v>
      </c>
      <c r="D1706" s="107">
        <v>45930</v>
      </c>
      <c r="E1706" t="s">
        <v>1900</v>
      </c>
      <c r="F1706" t="s">
        <v>7844</v>
      </c>
      <c r="G1706" t="s">
        <v>5680</v>
      </c>
      <c r="H1706" t="s">
        <v>7845</v>
      </c>
    </row>
    <row r="1707" spans="1:8" x14ac:dyDescent="0.3">
      <c r="A1707">
        <v>455</v>
      </c>
      <c r="B1707" t="s">
        <v>428</v>
      </c>
      <c r="C1707" t="s">
        <v>366</v>
      </c>
      <c r="D1707" s="107">
        <v>45930</v>
      </c>
      <c r="E1707" t="s">
        <v>1903</v>
      </c>
      <c r="F1707" t="s">
        <v>7846</v>
      </c>
      <c r="G1707" t="s">
        <v>5680</v>
      </c>
      <c r="H1707" t="s">
        <v>7847</v>
      </c>
    </row>
    <row r="1708" spans="1:8" x14ac:dyDescent="0.3">
      <c r="A1708">
        <v>456</v>
      </c>
      <c r="B1708" t="s">
        <v>429</v>
      </c>
      <c r="C1708" t="s">
        <v>403</v>
      </c>
      <c r="D1708" s="107">
        <v>45930</v>
      </c>
      <c r="E1708" t="s">
        <v>1925</v>
      </c>
      <c r="F1708" t="s">
        <v>7848</v>
      </c>
      <c r="G1708" t="s">
        <v>4755</v>
      </c>
      <c r="H1708" t="s">
        <v>7849</v>
      </c>
    </row>
    <row r="1709" spans="1:8" x14ac:dyDescent="0.3">
      <c r="A1709">
        <v>457</v>
      </c>
      <c r="B1709" t="s">
        <v>430</v>
      </c>
      <c r="C1709" t="s">
        <v>403</v>
      </c>
      <c r="D1709" s="107">
        <v>45930</v>
      </c>
      <c r="E1709" t="s">
        <v>1947</v>
      </c>
      <c r="F1709" t="s">
        <v>7850</v>
      </c>
      <c r="G1709" t="s">
        <v>4755</v>
      </c>
      <c r="H1709" t="s">
        <v>7851</v>
      </c>
    </row>
    <row r="1710" spans="1:8" x14ac:dyDescent="0.3">
      <c r="A1710">
        <v>469</v>
      </c>
      <c r="B1710" t="s">
        <v>395</v>
      </c>
      <c r="C1710" t="s">
        <v>198</v>
      </c>
      <c r="D1710" s="107">
        <v>45930</v>
      </c>
      <c r="E1710" t="s">
        <v>1968</v>
      </c>
      <c r="F1710" t="s">
        <v>7852</v>
      </c>
      <c r="G1710" t="s">
        <v>4796</v>
      </c>
      <c r="H1710" t="s">
        <v>7853</v>
      </c>
    </row>
    <row r="1711" spans="1:8" x14ac:dyDescent="0.3">
      <c r="A1711">
        <v>470</v>
      </c>
      <c r="B1711" t="s">
        <v>441</v>
      </c>
      <c r="C1711" t="s">
        <v>198</v>
      </c>
      <c r="D1711" s="107">
        <v>45930</v>
      </c>
      <c r="E1711" t="s">
        <v>1986</v>
      </c>
      <c r="F1711" t="s">
        <v>7854</v>
      </c>
      <c r="G1711" t="s">
        <v>4796</v>
      </c>
      <c r="H1711" t="s">
        <v>7841</v>
      </c>
    </row>
    <row r="1712" spans="1:8" x14ac:dyDescent="0.3">
      <c r="A1712">
        <v>471</v>
      </c>
      <c r="B1712" t="s">
        <v>442</v>
      </c>
      <c r="C1712" t="s">
        <v>198</v>
      </c>
      <c r="D1712" s="107">
        <v>45930</v>
      </c>
      <c r="E1712" t="s">
        <v>2005</v>
      </c>
      <c r="F1712" t="s">
        <v>7855</v>
      </c>
      <c r="G1712" t="s">
        <v>4796</v>
      </c>
      <c r="H1712" t="s">
        <v>7841</v>
      </c>
    </row>
    <row r="1713" spans="1:8" x14ac:dyDescent="0.3">
      <c r="A1713">
        <v>484</v>
      </c>
      <c r="B1713" t="s">
        <v>457</v>
      </c>
      <c r="C1713" t="s">
        <v>72</v>
      </c>
      <c r="D1713" s="107">
        <v>45930</v>
      </c>
      <c r="E1713" t="s">
        <v>2138</v>
      </c>
      <c r="F1713" t="s">
        <v>7856</v>
      </c>
      <c r="G1713" t="s">
        <v>6491</v>
      </c>
      <c r="H1713" t="s">
        <v>7857</v>
      </c>
    </row>
    <row r="1714" spans="1:8" x14ac:dyDescent="0.3">
      <c r="A1714">
        <v>510</v>
      </c>
      <c r="B1714" t="s">
        <v>2286</v>
      </c>
      <c r="C1714" t="s">
        <v>249</v>
      </c>
      <c r="D1714" s="107">
        <v>45930</v>
      </c>
      <c r="E1714" t="s">
        <v>2308</v>
      </c>
      <c r="F1714" t="s">
        <v>7858</v>
      </c>
      <c r="G1714" t="s">
        <v>7193</v>
      </c>
      <c r="H1714" t="s">
        <v>7859</v>
      </c>
    </row>
    <row r="1715" spans="1:8" x14ac:dyDescent="0.3">
      <c r="A1715">
        <v>511</v>
      </c>
      <c r="B1715" t="s">
        <v>2310</v>
      </c>
      <c r="C1715" t="s">
        <v>249</v>
      </c>
      <c r="D1715" s="107">
        <v>45930</v>
      </c>
      <c r="E1715" t="s">
        <v>2333</v>
      </c>
      <c r="F1715" t="s">
        <v>7860</v>
      </c>
      <c r="G1715" t="s">
        <v>7193</v>
      </c>
      <c r="H1715" t="s">
        <v>7861</v>
      </c>
    </row>
    <row r="1716" spans="1:8" x14ac:dyDescent="0.3">
      <c r="A1716">
        <v>513</v>
      </c>
      <c r="B1716" t="s">
        <v>2335</v>
      </c>
      <c r="C1716" t="s">
        <v>249</v>
      </c>
      <c r="D1716" s="107">
        <v>45930</v>
      </c>
      <c r="E1716" t="s">
        <v>2338</v>
      </c>
      <c r="F1716" t="s">
        <v>7862</v>
      </c>
      <c r="G1716" t="s">
        <v>7193</v>
      </c>
      <c r="H1716" t="s">
        <v>7861</v>
      </c>
    </row>
    <row r="1717" spans="1:8" x14ac:dyDescent="0.3">
      <c r="A1717">
        <v>518</v>
      </c>
      <c r="B1717" t="s">
        <v>67</v>
      </c>
      <c r="C1717" t="s">
        <v>68</v>
      </c>
      <c r="D1717" s="107">
        <v>45930</v>
      </c>
      <c r="E1717" t="s">
        <v>2347</v>
      </c>
      <c r="F1717" t="s">
        <v>7863</v>
      </c>
      <c r="G1717" t="s">
        <v>5564</v>
      </c>
      <c r="H1717" t="s">
        <v>7864</v>
      </c>
    </row>
    <row r="1718" spans="1:8" x14ac:dyDescent="0.3">
      <c r="A1718">
        <v>526</v>
      </c>
      <c r="B1718" t="s">
        <v>2387</v>
      </c>
      <c r="C1718" t="s">
        <v>31</v>
      </c>
      <c r="D1718" s="107">
        <v>45930</v>
      </c>
      <c r="E1718" t="s">
        <v>2389</v>
      </c>
      <c r="F1718" t="s">
        <v>7865</v>
      </c>
      <c r="G1718" t="s">
        <v>3985</v>
      </c>
      <c r="H1718" t="s">
        <v>7866</v>
      </c>
    </row>
    <row r="1719" spans="1:8" x14ac:dyDescent="0.3">
      <c r="A1719">
        <v>529</v>
      </c>
      <c r="B1719" t="s">
        <v>2395</v>
      </c>
      <c r="C1719" t="s">
        <v>95</v>
      </c>
      <c r="D1719" s="107">
        <v>45930</v>
      </c>
      <c r="E1719" t="s">
        <v>2415</v>
      </c>
      <c r="F1719" t="s">
        <v>7867</v>
      </c>
      <c r="G1719" t="s">
        <v>4154</v>
      </c>
      <c r="H1719" t="s">
        <v>7868</v>
      </c>
    </row>
    <row r="1720" spans="1:8" x14ac:dyDescent="0.3">
      <c r="A1720">
        <v>77</v>
      </c>
      <c r="B1720" t="s">
        <v>65</v>
      </c>
      <c r="C1720" t="s">
        <v>66</v>
      </c>
      <c r="D1720" s="107">
        <v>45961</v>
      </c>
      <c r="E1720" t="s">
        <v>2603</v>
      </c>
      <c r="F1720" t="s">
        <v>7869</v>
      </c>
      <c r="G1720" t="s">
        <v>5045</v>
      </c>
      <c r="H1720" t="s">
        <v>7870</v>
      </c>
    </row>
    <row r="1721" spans="1:8" x14ac:dyDescent="0.3">
      <c r="A1721">
        <v>121</v>
      </c>
      <c r="B1721" t="s">
        <v>102</v>
      </c>
      <c r="C1721" t="s">
        <v>28</v>
      </c>
      <c r="D1721" s="107">
        <v>45961</v>
      </c>
      <c r="E1721" t="s">
        <v>820</v>
      </c>
      <c r="F1721" t="s">
        <v>7871</v>
      </c>
      <c r="G1721" t="s">
        <v>3975</v>
      </c>
      <c r="H1721" t="s">
        <v>7872</v>
      </c>
    </row>
    <row r="1722" spans="1:8" x14ac:dyDescent="0.3">
      <c r="A1722">
        <v>122</v>
      </c>
      <c r="B1722" t="s">
        <v>104</v>
      </c>
      <c r="C1722" t="s">
        <v>101</v>
      </c>
      <c r="D1722" s="107">
        <v>45961</v>
      </c>
      <c r="E1722" t="s">
        <v>851</v>
      </c>
      <c r="F1722" t="s">
        <v>7873</v>
      </c>
      <c r="G1722" t="s">
        <v>4118</v>
      </c>
      <c r="H1722" t="s">
        <v>7874</v>
      </c>
    </row>
    <row r="1723" spans="1:8" x14ac:dyDescent="0.3">
      <c r="A1723">
        <v>124</v>
      </c>
      <c r="B1723" t="s">
        <v>105</v>
      </c>
      <c r="C1723" t="s">
        <v>72</v>
      </c>
      <c r="D1723" s="107">
        <v>45961</v>
      </c>
      <c r="E1723" t="s">
        <v>868</v>
      </c>
      <c r="F1723" t="s">
        <v>7875</v>
      </c>
      <c r="G1723" t="s">
        <v>6491</v>
      </c>
      <c r="H1723" t="s">
        <v>7876</v>
      </c>
    </row>
    <row r="1724" spans="1:8" x14ac:dyDescent="0.3">
      <c r="A1724">
        <v>125</v>
      </c>
      <c r="B1724" t="s">
        <v>106</v>
      </c>
      <c r="C1724" t="s">
        <v>72</v>
      </c>
      <c r="D1724" s="107">
        <v>45961</v>
      </c>
      <c r="E1724" t="s">
        <v>885</v>
      </c>
      <c r="F1724" t="s">
        <v>7877</v>
      </c>
      <c r="G1724" t="s">
        <v>6491</v>
      </c>
      <c r="H1724" t="s">
        <v>7878</v>
      </c>
    </row>
    <row r="1725" spans="1:8" x14ac:dyDescent="0.3">
      <c r="A1725">
        <v>128</v>
      </c>
      <c r="B1725" t="s">
        <v>109</v>
      </c>
      <c r="C1725" t="s">
        <v>72</v>
      </c>
      <c r="D1725" s="107">
        <v>45961</v>
      </c>
      <c r="E1725" t="s">
        <v>906</v>
      </c>
      <c r="F1725" t="s">
        <v>7879</v>
      </c>
      <c r="G1725" t="s">
        <v>6491</v>
      </c>
      <c r="H1725" t="s">
        <v>7880</v>
      </c>
    </row>
    <row r="1726" spans="1:8" x14ac:dyDescent="0.3">
      <c r="A1726">
        <v>172</v>
      </c>
      <c r="B1726" t="s">
        <v>131</v>
      </c>
      <c r="C1726" t="s">
        <v>101</v>
      </c>
      <c r="D1726" s="107">
        <v>45961</v>
      </c>
      <c r="E1726" t="s">
        <v>977</v>
      </c>
      <c r="F1726" t="s">
        <v>7881</v>
      </c>
      <c r="G1726" t="s">
        <v>3985</v>
      </c>
      <c r="H1726" t="s">
        <v>7882</v>
      </c>
    </row>
    <row r="1727" spans="1:8" x14ac:dyDescent="0.3">
      <c r="A1727">
        <v>208</v>
      </c>
      <c r="B1727" t="s">
        <v>149</v>
      </c>
      <c r="C1727" t="s">
        <v>98</v>
      </c>
      <c r="D1727" s="107">
        <v>45961</v>
      </c>
      <c r="E1727" t="s">
        <v>1034</v>
      </c>
      <c r="F1727" t="s">
        <v>7883</v>
      </c>
      <c r="G1727" t="s">
        <v>7009</v>
      </c>
      <c r="H1727" t="s">
        <v>7884</v>
      </c>
    </row>
    <row r="1728" spans="1:8" x14ac:dyDescent="0.3">
      <c r="A1728">
        <v>214</v>
      </c>
      <c r="B1728" t="s">
        <v>152</v>
      </c>
      <c r="C1728" t="s">
        <v>98</v>
      </c>
      <c r="D1728" s="107">
        <v>45961</v>
      </c>
      <c r="E1728" t="s">
        <v>1079</v>
      </c>
      <c r="F1728" t="s">
        <v>7885</v>
      </c>
      <c r="G1728" t="s">
        <v>7009</v>
      </c>
      <c r="H1728" t="s">
        <v>7886</v>
      </c>
    </row>
    <row r="1729" spans="1:8" x14ac:dyDescent="0.3">
      <c r="A1729">
        <v>217</v>
      </c>
      <c r="B1729" t="s">
        <v>156</v>
      </c>
      <c r="C1729" t="s">
        <v>98</v>
      </c>
      <c r="D1729" s="107">
        <v>45961</v>
      </c>
      <c r="E1729" t="s">
        <v>1107</v>
      </c>
      <c r="F1729" t="s">
        <v>7887</v>
      </c>
      <c r="G1729" t="s">
        <v>7009</v>
      </c>
      <c r="H1729" t="s">
        <v>7888</v>
      </c>
    </row>
    <row r="1730" spans="1:8" x14ac:dyDescent="0.3">
      <c r="A1730">
        <v>218</v>
      </c>
      <c r="B1730" t="s">
        <v>157</v>
      </c>
      <c r="C1730" t="s">
        <v>98</v>
      </c>
      <c r="D1730" s="107">
        <v>45961</v>
      </c>
      <c r="E1730" t="s">
        <v>1139</v>
      </c>
      <c r="F1730" t="s">
        <v>7889</v>
      </c>
      <c r="G1730" t="s">
        <v>7009</v>
      </c>
      <c r="H1730" t="s">
        <v>7890</v>
      </c>
    </row>
    <row r="1731" spans="1:8" x14ac:dyDescent="0.3">
      <c r="A1731">
        <v>225</v>
      </c>
      <c r="B1731" t="s">
        <v>165</v>
      </c>
      <c r="C1731" t="s">
        <v>98</v>
      </c>
      <c r="D1731" s="107">
        <v>45961</v>
      </c>
      <c r="E1731" t="s">
        <v>1194</v>
      </c>
      <c r="F1731" t="s">
        <v>7891</v>
      </c>
      <c r="G1731" t="s">
        <v>4259</v>
      </c>
      <c r="H1731" t="s">
        <v>7892</v>
      </c>
    </row>
    <row r="1732" spans="1:8" x14ac:dyDescent="0.3">
      <c r="A1732">
        <v>239</v>
      </c>
      <c r="B1732" t="s">
        <v>1243</v>
      </c>
      <c r="C1732" t="s">
        <v>33</v>
      </c>
      <c r="D1732" s="107">
        <v>45961</v>
      </c>
      <c r="E1732" t="s">
        <v>1270</v>
      </c>
      <c r="F1732" t="s">
        <v>7893</v>
      </c>
      <c r="G1732" t="s">
        <v>4305</v>
      </c>
      <c r="H1732" t="s">
        <v>7894</v>
      </c>
    </row>
    <row r="1733" spans="1:8" x14ac:dyDescent="0.3">
      <c r="A1733">
        <v>241</v>
      </c>
      <c r="B1733" t="s">
        <v>181</v>
      </c>
      <c r="C1733" t="s">
        <v>33</v>
      </c>
      <c r="D1733" s="107">
        <v>45961</v>
      </c>
      <c r="E1733" t="s">
        <v>1280</v>
      </c>
      <c r="F1733" t="s">
        <v>7895</v>
      </c>
      <c r="G1733" t="s">
        <v>4305</v>
      </c>
      <c r="H1733" t="s">
        <v>7275</v>
      </c>
    </row>
    <row r="1734" spans="1:8" x14ac:dyDescent="0.3">
      <c r="A1734">
        <v>434</v>
      </c>
      <c r="B1734" t="s">
        <v>411</v>
      </c>
      <c r="C1734" t="s">
        <v>98</v>
      </c>
      <c r="D1734" s="107">
        <v>45961</v>
      </c>
      <c r="E1734" t="s">
        <v>1824</v>
      </c>
      <c r="F1734" t="s">
        <v>7896</v>
      </c>
      <c r="G1734" t="s">
        <v>7009</v>
      </c>
      <c r="H1734" t="s">
        <v>7897</v>
      </c>
    </row>
    <row r="1735" spans="1:8" x14ac:dyDescent="0.3">
      <c r="A1735">
        <v>436</v>
      </c>
      <c r="B1735" t="s">
        <v>130</v>
      </c>
      <c r="C1735" t="s">
        <v>101</v>
      </c>
      <c r="D1735" s="107">
        <v>45961</v>
      </c>
      <c r="E1735" t="s">
        <v>1862</v>
      </c>
      <c r="F1735" t="s">
        <v>7898</v>
      </c>
      <c r="G1735" t="s">
        <v>4118</v>
      </c>
      <c r="H1735" t="s">
        <v>7899</v>
      </c>
    </row>
    <row r="1736" spans="1:8" x14ac:dyDescent="0.3">
      <c r="A1736">
        <v>485</v>
      </c>
      <c r="B1736" t="s">
        <v>458</v>
      </c>
      <c r="C1736" t="s">
        <v>101</v>
      </c>
      <c r="D1736" s="107">
        <v>45961</v>
      </c>
      <c r="E1736" t="s">
        <v>2173</v>
      </c>
      <c r="F1736" t="s">
        <v>7900</v>
      </c>
      <c r="G1736" t="s">
        <v>3985</v>
      </c>
      <c r="H1736" t="s">
        <v>7901</v>
      </c>
    </row>
    <row r="1737" spans="1:8" x14ac:dyDescent="0.3">
      <c r="A1737">
        <v>109</v>
      </c>
      <c r="B1737" t="s">
        <v>93</v>
      </c>
      <c r="C1737" t="s">
        <v>403</v>
      </c>
      <c r="D1737" s="107">
        <v>45961</v>
      </c>
      <c r="E1737" t="s">
        <v>764</v>
      </c>
      <c r="F1737" t="s">
        <v>7902</v>
      </c>
      <c r="G1737" t="s">
        <v>4118</v>
      </c>
      <c r="H1737" t="s">
        <v>7903</v>
      </c>
    </row>
    <row r="1738" spans="1:8" x14ac:dyDescent="0.3">
      <c r="A1738">
        <v>112</v>
      </c>
      <c r="B1738" t="s">
        <v>93</v>
      </c>
      <c r="C1738" t="s">
        <v>95</v>
      </c>
      <c r="D1738" s="107">
        <v>45961</v>
      </c>
      <c r="E1738" t="s">
        <v>772</v>
      </c>
      <c r="F1738" t="s">
        <v>7904</v>
      </c>
      <c r="G1738" t="s">
        <v>4118</v>
      </c>
      <c r="H1738" t="s">
        <v>7905</v>
      </c>
    </row>
    <row r="1739" spans="1:8" x14ac:dyDescent="0.3">
      <c r="A1739">
        <v>113</v>
      </c>
      <c r="B1739" t="s">
        <v>93</v>
      </c>
      <c r="C1739" t="s">
        <v>28</v>
      </c>
      <c r="D1739" s="107">
        <v>45961</v>
      </c>
      <c r="E1739" t="s">
        <v>774</v>
      </c>
      <c r="F1739" t="s">
        <v>7906</v>
      </c>
      <c r="G1739" t="s">
        <v>4118</v>
      </c>
      <c r="H1739" t="s">
        <v>7907</v>
      </c>
    </row>
    <row r="1740" spans="1:8" x14ac:dyDescent="0.3">
      <c r="A1740">
        <v>114</v>
      </c>
      <c r="B1740" t="s">
        <v>93</v>
      </c>
      <c r="C1740" t="s">
        <v>66</v>
      </c>
      <c r="D1740" s="107">
        <v>45961</v>
      </c>
      <c r="E1740" t="s">
        <v>776</v>
      </c>
      <c r="F1740" t="s">
        <v>7908</v>
      </c>
      <c r="G1740" t="s">
        <v>4118</v>
      </c>
      <c r="H1740" t="s">
        <v>7909</v>
      </c>
    </row>
    <row r="1741" spans="1:8" x14ac:dyDescent="0.3">
      <c r="A1741">
        <v>115</v>
      </c>
      <c r="B1741" t="s">
        <v>93</v>
      </c>
      <c r="C1741" t="s">
        <v>72</v>
      </c>
      <c r="D1741" s="107">
        <v>45961</v>
      </c>
      <c r="E1741" t="s">
        <v>780</v>
      </c>
      <c r="F1741" t="s">
        <v>7910</v>
      </c>
      <c r="G1741" t="s">
        <v>4118</v>
      </c>
      <c r="H1741" t="s">
        <v>7911</v>
      </c>
    </row>
    <row r="1742" spans="1:8" x14ac:dyDescent="0.3">
      <c r="A1742">
        <v>117</v>
      </c>
      <c r="B1742" t="s">
        <v>93</v>
      </c>
      <c r="C1742" t="s">
        <v>98</v>
      </c>
      <c r="D1742" s="107">
        <v>45961</v>
      </c>
      <c r="E1742" t="s">
        <v>792</v>
      </c>
      <c r="F1742" t="s">
        <v>7912</v>
      </c>
      <c r="G1742" t="s">
        <v>4118</v>
      </c>
      <c r="H1742" t="s">
        <v>7913</v>
      </c>
    </row>
    <row r="1743" spans="1:8" x14ac:dyDescent="0.3">
      <c r="A1743">
        <v>118</v>
      </c>
      <c r="B1743" t="s">
        <v>100</v>
      </c>
      <c r="C1743" t="s">
        <v>101</v>
      </c>
      <c r="D1743" s="107">
        <v>45961</v>
      </c>
      <c r="E1743" t="s">
        <v>797</v>
      </c>
      <c r="F1743" t="s">
        <v>7914</v>
      </c>
      <c r="G1743" t="s">
        <v>4118</v>
      </c>
      <c r="H1743" t="s">
        <v>7915</v>
      </c>
    </row>
    <row r="1744" spans="1:8" x14ac:dyDescent="0.3">
      <c r="A1744">
        <v>133</v>
      </c>
      <c r="B1744" t="s">
        <v>93</v>
      </c>
      <c r="C1744" t="s">
        <v>110</v>
      </c>
      <c r="D1744" s="107">
        <v>45961</v>
      </c>
      <c r="E1744" t="s">
        <v>911</v>
      </c>
      <c r="F1744" t="s">
        <v>7916</v>
      </c>
      <c r="G1744" t="s">
        <v>4118</v>
      </c>
      <c r="H1744" t="s">
        <v>7917</v>
      </c>
    </row>
    <row r="1745" spans="1:8" x14ac:dyDescent="0.3">
      <c r="A1745">
        <v>151</v>
      </c>
      <c r="B1745" t="s">
        <v>93</v>
      </c>
      <c r="C1745" t="s">
        <v>112</v>
      </c>
      <c r="D1745" s="107">
        <v>45961</v>
      </c>
      <c r="E1745" t="s">
        <v>957</v>
      </c>
      <c r="F1745" t="s">
        <v>7918</v>
      </c>
      <c r="G1745" t="s">
        <v>4118</v>
      </c>
      <c r="H1745" t="s">
        <v>7919</v>
      </c>
    </row>
    <row r="1746" spans="1:8" x14ac:dyDescent="0.3">
      <c r="A1746">
        <v>77</v>
      </c>
      <c r="B1746" t="s">
        <v>65</v>
      </c>
      <c r="C1746" t="s">
        <v>66</v>
      </c>
      <c r="D1746" s="107">
        <v>45991</v>
      </c>
      <c r="E1746" t="s">
        <v>2604</v>
      </c>
      <c r="F1746" t="s">
        <v>7920</v>
      </c>
      <c r="G1746" t="s">
        <v>5045</v>
      </c>
      <c r="H1746" t="s">
        <v>7921</v>
      </c>
    </row>
    <row r="1747" spans="1:8" x14ac:dyDescent="0.3">
      <c r="A1747">
        <v>121</v>
      </c>
      <c r="B1747" t="s">
        <v>102</v>
      </c>
      <c r="C1747" t="s">
        <v>28</v>
      </c>
      <c r="D1747" s="107">
        <v>45991</v>
      </c>
      <c r="E1747" t="s">
        <v>821</v>
      </c>
      <c r="F1747" t="s">
        <v>7922</v>
      </c>
      <c r="G1747" t="s">
        <v>3975</v>
      </c>
      <c r="H1747" t="s">
        <v>7923</v>
      </c>
    </row>
    <row r="1748" spans="1:8" x14ac:dyDescent="0.3">
      <c r="A1748">
        <v>122</v>
      </c>
      <c r="B1748" t="s">
        <v>104</v>
      </c>
      <c r="C1748" t="s">
        <v>101</v>
      </c>
      <c r="D1748" s="107">
        <v>45991</v>
      </c>
      <c r="E1748" t="s">
        <v>852</v>
      </c>
      <c r="F1748" t="s">
        <v>7924</v>
      </c>
      <c r="G1748" t="s">
        <v>7762</v>
      </c>
      <c r="H1748" t="s">
        <v>7925</v>
      </c>
    </row>
    <row r="1749" spans="1:8" x14ac:dyDescent="0.3">
      <c r="A1749">
        <v>124</v>
      </c>
      <c r="B1749" t="s">
        <v>105</v>
      </c>
      <c r="C1749" t="s">
        <v>72</v>
      </c>
      <c r="D1749" s="107">
        <v>45991</v>
      </c>
      <c r="E1749" t="s">
        <v>869</v>
      </c>
      <c r="F1749" t="s">
        <v>7926</v>
      </c>
      <c r="G1749" t="s">
        <v>6491</v>
      </c>
      <c r="H1749" t="s">
        <v>7927</v>
      </c>
    </row>
    <row r="1750" spans="1:8" x14ac:dyDescent="0.3">
      <c r="A1750">
        <v>125</v>
      </c>
      <c r="B1750" t="s">
        <v>106</v>
      </c>
      <c r="C1750" t="s">
        <v>72</v>
      </c>
      <c r="D1750" s="107">
        <v>45991</v>
      </c>
      <c r="E1750" t="s">
        <v>886</v>
      </c>
      <c r="F1750" t="s">
        <v>7928</v>
      </c>
      <c r="G1750" t="s">
        <v>6491</v>
      </c>
      <c r="H1750" t="s">
        <v>7929</v>
      </c>
    </row>
    <row r="1751" spans="1:8" x14ac:dyDescent="0.3">
      <c r="A1751">
        <v>128</v>
      </c>
      <c r="B1751" t="s">
        <v>109</v>
      </c>
      <c r="C1751" t="s">
        <v>72</v>
      </c>
      <c r="D1751" s="107">
        <v>45991</v>
      </c>
      <c r="E1751" t="s">
        <v>907</v>
      </c>
      <c r="F1751" t="s">
        <v>7930</v>
      </c>
      <c r="G1751" t="s">
        <v>6491</v>
      </c>
      <c r="H1751" t="s">
        <v>7931</v>
      </c>
    </row>
    <row r="1752" spans="1:8" x14ac:dyDescent="0.3">
      <c r="A1752">
        <v>172</v>
      </c>
      <c r="B1752" t="s">
        <v>131</v>
      </c>
      <c r="C1752" t="s">
        <v>101</v>
      </c>
      <c r="D1752" s="107">
        <v>45991</v>
      </c>
      <c r="E1752" t="s">
        <v>978</v>
      </c>
      <c r="F1752" t="s">
        <v>7932</v>
      </c>
      <c r="G1752" t="s">
        <v>3985</v>
      </c>
      <c r="H1752" t="s">
        <v>7933</v>
      </c>
    </row>
    <row r="1753" spans="1:8" x14ac:dyDescent="0.3">
      <c r="A1753">
        <v>208</v>
      </c>
      <c r="B1753" t="s">
        <v>149</v>
      </c>
      <c r="C1753" t="s">
        <v>98</v>
      </c>
      <c r="D1753" s="107">
        <v>45991</v>
      </c>
      <c r="E1753" t="s">
        <v>1035</v>
      </c>
      <c r="F1753" t="s">
        <v>7934</v>
      </c>
      <c r="G1753" t="s">
        <v>7009</v>
      </c>
      <c r="H1753" t="s">
        <v>7935</v>
      </c>
    </row>
    <row r="1754" spans="1:8" x14ac:dyDescent="0.3">
      <c r="A1754">
        <v>214</v>
      </c>
      <c r="B1754" t="s">
        <v>152</v>
      </c>
      <c r="C1754" t="s">
        <v>98</v>
      </c>
      <c r="D1754" s="107">
        <v>45991</v>
      </c>
      <c r="E1754" t="s">
        <v>1080</v>
      </c>
      <c r="F1754" t="s">
        <v>7936</v>
      </c>
      <c r="G1754" t="s">
        <v>7009</v>
      </c>
      <c r="H1754" t="s">
        <v>7937</v>
      </c>
    </row>
    <row r="1755" spans="1:8" x14ac:dyDescent="0.3">
      <c r="A1755">
        <v>217</v>
      </c>
      <c r="B1755" t="s">
        <v>156</v>
      </c>
      <c r="C1755" t="s">
        <v>98</v>
      </c>
      <c r="D1755" s="107">
        <v>45991</v>
      </c>
      <c r="E1755" t="s">
        <v>1108</v>
      </c>
      <c r="F1755" t="s">
        <v>7938</v>
      </c>
      <c r="G1755" t="s">
        <v>7009</v>
      </c>
      <c r="H1755" t="s">
        <v>7939</v>
      </c>
    </row>
    <row r="1756" spans="1:8" x14ac:dyDescent="0.3">
      <c r="A1756">
        <v>218</v>
      </c>
      <c r="B1756" t="s">
        <v>157</v>
      </c>
      <c r="C1756" t="s">
        <v>98</v>
      </c>
      <c r="D1756" s="107">
        <v>45991</v>
      </c>
      <c r="E1756" t="s">
        <v>1140</v>
      </c>
      <c r="F1756" t="s">
        <v>7940</v>
      </c>
      <c r="G1756" t="s">
        <v>7009</v>
      </c>
      <c r="H1756" t="s">
        <v>7941</v>
      </c>
    </row>
    <row r="1757" spans="1:8" x14ac:dyDescent="0.3">
      <c r="A1757">
        <v>225</v>
      </c>
      <c r="B1757" t="s">
        <v>165</v>
      </c>
      <c r="C1757" t="s">
        <v>98</v>
      </c>
      <c r="D1757" s="107">
        <v>45991</v>
      </c>
      <c r="E1757" t="s">
        <v>1195</v>
      </c>
      <c r="F1757" t="s">
        <v>7942</v>
      </c>
      <c r="G1757" t="s">
        <v>7009</v>
      </c>
      <c r="H1757" t="s">
        <v>7943</v>
      </c>
    </row>
    <row r="1758" spans="1:8" x14ac:dyDescent="0.3">
      <c r="A1758">
        <v>239</v>
      </c>
      <c r="B1758" t="s">
        <v>1243</v>
      </c>
      <c r="C1758" t="s">
        <v>33</v>
      </c>
      <c r="D1758" s="107">
        <v>45991</v>
      </c>
      <c r="E1758" t="s">
        <v>1271</v>
      </c>
      <c r="F1758" t="s">
        <v>7944</v>
      </c>
      <c r="G1758" t="s">
        <v>4305</v>
      </c>
      <c r="H1758" t="s">
        <v>7945</v>
      </c>
    </row>
    <row r="1759" spans="1:8" x14ac:dyDescent="0.3">
      <c r="A1759">
        <v>241</v>
      </c>
      <c r="B1759" t="s">
        <v>181</v>
      </c>
      <c r="C1759" t="s">
        <v>33</v>
      </c>
      <c r="D1759" s="107">
        <v>45991</v>
      </c>
      <c r="E1759" t="s">
        <v>1281</v>
      </c>
      <c r="F1759" t="s">
        <v>7946</v>
      </c>
      <c r="G1759" t="s">
        <v>4305</v>
      </c>
      <c r="H1759" t="s">
        <v>7275</v>
      </c>
    </row>
    <row r="1760" spans="1:8" x14ac:dyDescent="0.3">
      <c r="A1760">
        <v>434</v>
      </c>
      <c r="B1760" t="s">
        <v>411</v>
      </c>
      <c r="C1760" t="s">
        <v>98</v>
      </c>
      <c r="D1760" s="107">
        <v>45991</v>
      </c>
      <c r="E1760" t="s">
        <v>1825</v>
      </c>
      <c r="F1760" t="s">
        <v>7947</v>
      </c>
      <c r="G1760" t="s">
        <v>7009</v>
      </c>
      <c r="H1760" t="s">
        <v>7948</v>
      </c>
    </row>
    <row r="1761" spans="1:8" x14ac:dyDescent="0.3">
      <c r="A1761">
        <v>436</v>
      </c>
      <c r="B1761" t="s">
        <v>130</v>
      </c>
      <c r="C1761" t="s">
        <v>101</v>
      </c>
      <c r="D1761" s="107">
        <v>45991</v>
      </c>
      <c r="E1761" t="s">
        <v>1863</v>
      </c>
      <c r="F1761" t="s">
        <v>7949</v>
      </c>
      <c r="G1761" t="s">
        <v>7762</v>
      </c>
      <c r="H1761" t="s">
        <v>7950</v>
      </c>
    </row>
    <row r="1762" spans="1:8" x14ac:dyDescent="0.3">
      <c r="A1762">
        <v>485</v>
      </c>
      <c r="B1762" t="s">
        <v>458</v>
      </c>
      <c r="C1762" t="s">
        <v>101</v>
      </c>
      <c r="D1762" s="107">
        <v>45991</v>
      </c>
      <c r="E1762" t="s">
        <v>2174</v>
      </c>
      <c r="F1762" t="s">
        <v>7951</v>
      </c>
      <c r="G1762" t="s">
        <v>3985</v>
      </c>
      <c r="H1762" t="s">
        <v>7952</v>
      </c>
    </row>
    <row r="1763" spans="1:8" x14ac:dyDescent="0.3">
      <c r="A1763">
        <v>488</v>
      </c>
      <c r="B1763" t="s">
        <v>461</v>
      </c>
      <c r="C1763" t="s">
        <v>101</v>
      </c>
      <c r="D1763" s="107">
        <v>45991</v>
      </c>
      <c r="E1763" t="s">
        <v>2216</v>
      </c>
      <c r="F1763" t="s">
        <v>7953</v>
      </c>
      <c r="G1763" t="s">
        <v>3985</v>
      </c>
      <c r="H1763" t="s">
        <v>7954</v>
      </c>
    </row>
    <row r="1764" spans="1:8" x14ac:dyDescent="0.3">
      <c r="A1764">
        <v>509</v>
      </c>
      <c r="B1764" t="s">
        <v>2238</v>
      </c>
      <c r="C1764" t="s">
        <v>33</v>
      </c>
      <c r="D1764" s="107">
        <v>45991</v>
      </c>
      <c r="E1764" t="s">
        <v>2284</v>
      </c>
      <c r="F1764" t="s">
        <v>7955</v>
      </c>
      <c r="G1764" t="s">
        <v>4305</v>
      </c>
      <c r="H1764" t="s">
        <v>7956</v>
      </c>
    </row>
    <row r="1765" spans="1:8" x14ac:dyDescent="0.3">
      <c r="A1765">
        <v>77</v>
      </c>
      <c r="B1765" t="s">
        <v>65</v>
      </c>
      <c r="C1765" t="s">
        <v>66</v>
      </c>
      <c r="D1765" s="107">
        <v>46022</v>
      </c>
      <c r="E1765" t="s">
        <v>2605</v>
      </c>
      <c r="F1765" t="s">
        <v>7957</v>
      </c>
      <c r="G1765" t="s">
        <v>6413</v>
      </c>
    </row>
    <row r="1766" spans="1:8" x14ac:dyDescent="0.3">
      <c r="A1766">
        <v>121</v>
      </c>
      <c r="B1766" t="s">
        <v>102</v>
      </c>
      <c r="C1766" t="s">
        <v>28</v>
      </c>
      <c r="D1766" s="107">
        <v>46022</v>
      </c>
      <c r="E1766" t="s">
        <v>822</v>
      </c>
      <c r="F1766" t="s">
        <v>7958</v>
      </c>
      <c r="G1766" t="s">
        <v>3975</v>
      </c>
      <c r="H1766" t="s">
        <v>7959</v>
      </c>
    </row>
    <row r="1767" spans="1:8" x14ac:dyDescent="0.3">
      <c r="A1767">
        <v>122</v>
      </c>
      <c r="B1767" t="s">
        <v>104</v>
      </c>
      <c r="C1767" t="s">
        <v>101</v>
      </c>
      <c r="D1767" s="107">
        <v>46022</v>
      </c>
      <c r="E1767" t="s">
        <v>853</v>
      </c>
      <c r="F1767" t="s">
        <v>7960</v>
      </c>
      <c r="G1767" t="s">
        <v>4118</v>
      </c>
      <c r="H1767" t="s">
        <v>7961</v>
      </c>
    </row>
    <row r="1768" spans="1:8" x14ac:dyDescent="0.3">
      <c r="A1768">
        <v>124</v>
      </c>
      <c r="B1768" t="s">
        <v>105</v>
      </c>
      <c r="C1768" t="s">
        <v>72</v>
      </c>
      <c r="D1768" s="107">
        <v>46022</v>
      </c>
      <c r="E1768" t="s">
        <v>870</v>
      </c>
      <c r="F1768" t="s">
        <v>7962</v>
      </c>
      <c r="G1768" t="s">
        <v>6491</v>
      </c>
      <c r="H1768" t="s">
        <v>7963</v>
      </c>
    </row>
    <row r="1769" spans="1:8" x14ac:dyDescent="0.3">
      <c r="A1769">
        <v>125</v>
      </c>
      <c r="B1769" t="s">
        <v>106</v>
      </c>
      <c r="C1769" t="s">
        <v>72</v>
      </c>
      <c r="D1769" s="107">
        <v>46022</v>
      </c>
      <c r="E1769" t="s">
        <v>887</v>
      </c>
      <c r="F1769" t="s">
        <v>7964</v>
      </c>
      <c r="G1769" t="s">
        <v>6491</v>
      </c>
      <c r="H1769" t="s">
        <v>7965</v>
      </c>
    </row>
    <row r="1770" spans="1:8" x14ac:dyDescent="0.3">
      <c r="A1770">
        <v>128</v>
      </c>
      <c r="B1770" t="s">
        <v>109</v>
      </c>
      <c r="C1770" t="s">
        <v>72</v>
      </c>
      <c r="D1770" s="107">
        <v>46022</v>
      </c>
      <c r="E1770" t="s">
        <v>908</v>
      </c>
      <c r="F1770" t="s">
        <v>7966</v>
      </c>
      <c r="G1770" t="s">
        <v>6491</v>
      </c>
      <c r="H1770" t="s">
        <v>7967</v>
      </c>
    </row>
    <row r="1771" spans="1:8" x14ac:dyDescent="0.3">
      <c r="A1771">
        <v>172</v>
      </c>
      <c r="B1771" t="s">
        <v>131</v>
      </c>
      <c r="C1771" t="s">
        <v>101</v>
      </c>
      <c r="D1771" s="107">
        <v>46022</v>
      </c>
      <c r="E1771" t="s">
        <v>979</v>
      </c>
      <c r="F1771" t="s">
        <v>7968</v>
      </c>
      <c r="G1771" t="s">
        <v>3985</v>
      </c>
      <c r="H1771" t="s">
        <v>7969</v>
      </c>
    </row>
    <row r="1772" spans="1:8" x14ac:dyDescent="0.3">
      <c r="A1772">
        <v>208</v>
      </c>
      <c r="B1772" t="s">
        <v>149</v>
      </c>
      <c r="C1772" t="s">
        <v>98</v>
      </c>
      <c r="D1772" s="107">
        <v>46022</v>
      </c>
      <c r="E1772" t="s">
        <v>1036</v>
      </c>
      <c r="F1772" t="s">
        <v>7970</v>
      </c>
      <c r="G1772" t="s">
        <v>7009</v>
      </c>
      <c r="H1772" t="s">
        <v>7971</v>
      </c>
    </row>
    <row r="1773" spans="1:8" x14ac:dyDescent="0.3">
      <c r="A1773">
        <v>214</v>
      </c>
      <c r="B1773" t="s">
        <v>152</v>
      </c>
      <c r="C1773" t="s">
        <v>98</v>
      </c>
      <c r="D1773" s="107">
        <v>46022</v>
      </c>
      <c r="E1773" t="s">
        <v>1081</v>
      </c>
      <c r="F1773" t="s">
        <v>7972</v>
      </c>
      <c r="G1773" t="s">
        <v>7009</v>
      </c>
      <c r="H1773" t="s">
        <v>7973</v>
      </c>
    </row>
    <row r="1774" spans="1:8" x14ac:dyDescent="0.3">
      <c r="A1774">
        <v>217</v>
      </c>
      <c r="B1774" t="s">
        <v>156</v>
      </c>
      <c r="C1774" t="s">
        <v>98</v>
      </c>
      <c r="D1774" s="107">
        <v>46022</v>
      </c>
      <c r="E1774" t="s">
        <v>1109</v>
      </c>
      <c r="F1774" t="s">
        <v>7974</v>
      </c>
      <c r="G1774" t="s">
        <v>7009</v>
      </c>
      <c r="H1774" t="s">
        <v>7975</v>
      </c>
    </row>
    <row r="1775" spans="1:8" x14ac:dyDescent="0.3">
      <c r="A1775">
        <v>218</v>
      </c>
      <c r="B1775" t="s">
        <v>157</v>
      </c>
      <c r="C1775" t="s">
        <v>98</v>
      </c>
      <c r="D1775" s="107">
        <v>46022</v>
      </c>
      <c r="E1775" t="s">
        <v>1141</v>
      </c>
      <c r="F1775" t="s">
        <v>7976</v>
      </c>
      <c r="G1775" t="s">
        <v>7009</v>
      </c>
      <c r="H1775" t="s">
        <v>7977</v>
      </c>
    </row>
    <row r="1776" spans="1:8" x14ac:dyDescent="0.3">
      <c r="A1776">
        <v>225</v>
      </c>
      <c r="B1776" t="s">
        <v>165</v>
      </c>
      <c r="C1776" t="s">
        <v>98</v>
      </c>
      <c r="D1776" s="107">
        <v>46022</v>
      </c>
      <c r="E1776" t="s">
        <v>1196</v>
      </c>
      <c r="F1776" t="s">
        <v>7978</v>
      </c>
      <c r="G1776" t="s">
        <v>4259</v>
      </c>
      <c r="H1776" t="s">
        <v>7979</v>
      </c>
    </row>
    <row r="1777" spans="1:8" x14ac:dyDescent="0.3">
      <c r="A1777">
        <v>239</v>
      </c>
      <c r="B1777" t="s">
        <v>1243</v>
      </c>
      <c r="C1777" t="s">
        <v>33</v>
      </c>
      <c r="D1777" s="107">
        <v>46022</v>
      </c>
      <c r="E1777" t="s">
        <v>1272</v>
      </c>
      <c r="F1777" t="s">
        <v>7980</v>
      </c>
      <c r="G1777" t="s">
        <v>4305</v>
      </c>
      <c r="H1777" t="s">
        <v>7981</v>
      </c>
    </row>
    <row r="1778" spans="1:8" x14ac:dyDescent="0.3">
      <c r="A1778">
        <v>241</v>
      </c>
      <c r="B1778" t="s">
        <v>181</v>
      </c>
      <c r="C1778" t="s">
        <v>33</v>
      </c>
      <c r="D1778" s="107">
        <v>46022</v>
      </c>
      <c r="E1778" t="s">
        <v>1282</v>
      </c>
      <c r="F1778" t="s">
        <v>7982</v>
      </c>
      <c r="G1778" t="s">
        <v>4305</v>
      </c>
      <c r="H1778" t="s">
        <v>7983</v>
      </c>
    </row>
    <row r="1779" spans="1:8" x14ac:dyDescent="0.3">
      <c r="A1779">
        <v>434</v>
      </c>
      <c r="B1779" t="s">
        <v>411</v>
      </c>
      <c r="C1779" t="s">
        <v>98</v>
      </c>
      <c r="D1779" s="107">
        <v>46022</v>
      </c>
      <c r="E1779" t="s">
        <v>1826</v>
      </c>
      <c r="F1779" t="s">
        <v>7984</v>
      </c>
      <c r="G1779" t="s">
        <v>4259</v>
      </c>
      <c r="H1779" t="s">
        <v>7985</v>
      </c>
    </row>
    <row r="1780" spans="1:8" x14ac:dyDescent="0.3">
      <c r="A1780">
        <v>436</v>
      </c>
      <c r="B1780" t="s">
        <v>130</v>
      </c>
      <c r="C1780" t="s">
        <v>101</v>
      </c>
      <c r="D1780" s="107">
        <v>46022</v>
      </c>
      <c r="E1780" t="s">
        <v>1864</v>
      </c>
      <c r="F1780" t="s">
        <v>7986</v>
      </c>
      <c r="G1780" t="s">
        <v>4118</v>
      </c>
      <c r="H1780" t="s">
        <v>7987</v>
      </c>
    </row>
    <row r="1781" spans="1:8" x14ac:dyDescent="0.3">
      <c r="A1781">
        <v>485</v>
      </c>
      <c r="B1781" t="s">
        <v>458</v>
      </c>
      <c r="C1781" t="s">
        <v>101</v>
      </c>
      <c r="D1781" s="107">
        <v>46022</v>
      </c>
      <c r="E1781" t="s">
        <v>2175</v>
      </c>
      <c r="F1781" t="s">
        <v>7988</v>
      </c>
      <c r="G1781" t="s">
        <v>3985</v>
      </c>
      <c r="H1781" t="s">
        <v>7989</v>
      </c>
    </row>
    <row r="1782" spans="1:8" x14ac:dyDescent="0.3">
      <c r="A1782">
        <v>488</v>
      </c>
      <c r="B1782" t="s">
        <v>461</v>
      </c>
      <c r="C1782" t="s">
        <v>101</v>
      </c>
      <c r="D1782" s="107">
        <v>46022</v>
      </c>
      <c r="E1782" t="s">
        <v>2217</v>
      </c>
      <c r="F1782" t="s">
        <v>7990</v>
      </c>
      <c r="G1782" t="s">
        <v>3985</v>
      </c>
      <c r="H1782" t="s">
        <v>7991</v>
      </c>
    </row>
    <row r="1783" spans="1:8" x14ac:dyDescent="0.3">
      <c r="A1783">
        <v>73</v>
      </c>
      <c r="B1783" t="s">
        <v>61</v>
      </c>
      <c r="C1783" t="s">
        <v>28</v>
      </c>
      <c r="D1783" s="107">
        <v>46022</v>
      </c>
      <c r="E1783" t="s">
        <v>2581</v>
      </c>
      <c r="F1783" t="s">
        <v>7992</v>
      </c>
      <c r="G1783" t="s">
        <v>4205</v>
      </c>
      <c r="H1783" t="s">
        <v>7993</v>
      </c>
    </row>
    <row r="1784" spans="1:8" x14ac:dyDescent="0.3">
      <c r="A1784">
        <v>74</v>
      </c>
      <c r="B1784" t="s">
        <v>64</v>
      </c>
      <c r="C1784" t="s">
        <v>28</v>
      </c>
      <c r="D1784" s="107">
        <v>46022</v>
      </c>
      <c r="E1784" t="s">
        <v>2587</v>
      </c>
      <c r="F1784" t="s">
        <v>7994</v>
      </c>
      <c r="G1784" t="s">
        <v>4205</v>
      </c>
      <c r="H1784" t="s">
        <v>7995</v>
      </c>
    </row>
    <row r="1785" spans="1:8" x14ac:dyDescent="0.3">
      <c r="A1785">
        <v>86</v>
      </c>
      <c r="B1785" t="s">
        <v>75</v>
      </c>
      <c r="C1785" t="s">
        <v>72</v>
      </c>
      <c r="D1785" s="107">
        <v>46022</v>
      </c>
      <c r="E1785" t="s">
        <v>2616</v>
      </c>
      <c r="F1785" t="s">
        <v>7996</v>
      </c>
      <c r="G1785" t="s">
        <v>6491</v>
      </c>
      <c r="H1785" t="s">
        <v>7997</v>
      </c>
    </row>
    <row r="1786" spans="1:8" x14ac:dyDescent="0.3">
      <c r="A1786">
        <v>95</v>
      </c>
      <c r="B1786" t="s">
        <v>83</v>
      </c>
      <c r="C1786" t="s">
        <v>72</v>
      </c>
      <c r="D1786" s="107">
        <v>46022</v>
      </c>
      <c r="E1786" t="s">
        <v>2643</v>
      </c>
      <c r="F1786" t="s">
        <v>7998</v>
      </c>
      <c r="G1786" t="s">
        <v>6491</v>
      </c>
      <c r="H1786" t="s">
        <v>7999</v>
      </c>
    </row>
    <row r="1787" spans="1:8" x14ac:dyDescent="0.3">
      <c r="A1787">
        <v>143</v>
      </c>
      <c r="B1787" t="s">
        <v>926</v>
      </c>
      <c r="C1787" t="s">
        <v>85</v>
      </c>
      <c r="D1787" s="107">
        <v>46022</v>
      </c>
      <c r="E1787" t="s">
        <v>931</v>
      </c>
      <c r="F1787" t="s">
        <v>8000</v>
      </c>
      <c r="G1787" t="s">
        <v>4077</v>
      </c>
      <c r="H1787" t="s">
        <v>8001</v>
      </c>
    </row>
    <row r="1788" spans="1:8" x14ac:dyDescent="0.3">
      <c r="A1788">
        <v>145</v>
      </c>
      <c r="B1788" t="s">
        <v>118</v>
      </c>
      <c r="C1788" t="s">
        <v>119</v>
      </c>
      <c r="D1788" s="107">
        <v>46022</v>
      </c>
      <c r="E1788" t="s">
        <v>940</v>
      </c>
      <c r="F1788" t="s">
        <v>8002</v>
      </c>
      <c r="G1788" t="s">
        <v>4080</v>
      </c>
      <c r="H1788" t="s">
        <v>8003</v>
      </c>
    </row>
    <row r="1789" spans="1:8" x14ac:dyDescent="0.3">
      <c r="A1789">
        <v>146</v>
      </c>
      <c r="B1789" t="s">
        <v>120</v>
      </c>
      <c r="C1789" t="s">
        <v>85</v>
      </c>
      <c r="D1789" s="107">
        <v>46022</v>
      </c>
      <c r="E1789" t="s">
        <v>945</v>
      </c>
      <c r="F1789" t="s">
        <v>8004</v>
      </c>
      <c r="G1789" t="s">
        <v>4077</v>
      </c>
      <c r="H1789" t="s">
        <v>8005</v>
      </c>
    </row>
    <row r="1790" spans="1:8" x14ac:dyDescent="0.3">
      <c r="A1790">
        <v>148</v>
      </c>
      <c r="B1790" t="s">
        <v>123</v>
      </c>
      <c r="C1790" t="s">
        <v>119</v>
      </c>
      <c r="D1790" s="107">
        <v>46022</v>
      </c>
      <c r="E1790" t="s">
        <v>951</v>
      </c>
      <c r="F1790" t="s">
        <v>8006</v>
      </c>
      <c r="G1790" t="s">
        <v>4080</v>
      </c>
      <c r="H1790" t="s">
        <v>8007</v>
      </c>
    </row>
    <row r="1791" spans="1:8" x14ac:dyDescent="0.3">
      <c r="A1791">
        <v>159</v>
      </c>
      <c r="B1791" t="s">
        <v>93</v>
      </c>
      <c r="C1791" t="s">
        <v>127</v>
      </c>
      <c r="D1791" s="107">
        <v>46022</v>
      </c>
      <c r="E1791" t="s">
        <v>961</v>
      </c>
      <c r="F1791" t="s">
        <v>8008</v>
      </c>
      <c r="G1791" t="s">
        <v>4118</v>
      </c>
      <c r="H1791" t="s">
        <v>8009</v>
      </c>
    </row>
    <row r="1792" spans="1:8" x14ac:dyDescent="0.3">
      <c r="A1792">
        <v>167</v>
      </c>
      <c r="B1792" t="s">
        <v>129</v>
      </c>
      <c r="C1792" t="s">
        <v>28</v>
      </c>
      <c r="D1792" s="107">
        <v>46022</v>
      </c>
      <c r="E1792" t="s">
        <v>965</v>
      </c>
      <c r="F1792" t="s">
        <v>8010</v>
      </c>
      <c r="G1792" t="s">
        <v>4087</v>
      </c>
      <c r="H1792" t="s">
        <v>8011</v>
      </c>
    </row>
    <row r="1793" spans="1:8" x14ac:dyDescent="0.3">
      <c r="A1793">
        <v>193</v>
      </c>
      <c r="B1793" t="s">
        <v>980</v>
      </c>
      <c r="C1793" t="s">
        <v>53</v>
      </c>
      <c r="D1793" s="107">
        <v>46022</v>
      </c>
      <c r="E1793" t="s">
        <v>982</v>
      </c>
      <c r="F1793" t="s">
        <v>8012</v>
      </c>
      <c r="G1793" t="s">
        <v>4568</v>
      </c>
      <c r="H1793" t="s">
        <v>8013</v>
      </c>
    </row>
    <row r="1794" spans="1:8" x14ac:dyDescent="0.3">
      <c r="A1794">
        <v>199</v>
      </c>
      <c r="B1794" t="s">
        <v>140</v>
      </c>
      <c r="C1794" t="s">
        <v>28</v>
      </c>
      <c r="D1794" s="107">
        <v>46022</v>
      </c>
      <c r="E1794" t="s">
        <v>993</v>
      </c>
      <c r="F1794" t="s">
        <v>8014</v>
      </c>
      <c r="G1794" t="s">
        <v>4275</v>
      </c>
    </row>
    <row r="1795" spans="1:8" x14ac:dyDescent="0.3">
      <c r="A1795">
        <v>203</v>
      </c>
      <c r="B1795" t="s">
        <v>144</v>
      </c>
      <c r="C1795" t="s">
        <v>94</v>
      </c>
      <c r="D1795" s="107">
        <v>46022</v>
      </c>
      <c r="E1795" t="s">
        <v>1002</v>
      </c>
      <c r="F1795" t="s">
        <v>8015</v>
      </c>
      <c r="G1795" t="s">
        <v>7367</v>
      </c>
      <c r="H1795" t="s">
        <v>8016</v>
      </c>
    </row>
    <row r="1796" spans="1:8" x14ac:dyDescent="0.3">
      <c r="A1796">
        <v>204</v>
      </c>
      <c r="B1796" t="s">
        <v>145</v>
      </c>
      <c r="C1796" t="s">
        <v>94</v>
      </c>
      <c r="D1796" s="107">
        <v>46022</v>
      </c>
      <c r="E1796" t="s">
        <v>1003</v>
      </c>
      <c r="F1796" t="s">
        <v>8017</v>
      </c>
      <c r="G1796" t="s">
        <v>7367</v>
      </c>
      <c r="H1796" t="s">
        <v>6586</v>
      </c>
    </row>
    <row r="1797" spans="1:8" x14ac:dyDescent="0.3">
      <c r="A1797">
        <v>205</v>
      </c>
      <c r="B1797" t="s">
        <v>146</v>
      </c>
      <c r="C1797" t="s">
        <v>94</v>
      </c>
      <c r="D1797" s="107">
        <v>46022</v>
      </c>
      <c r="E1797" t="s">
        <v>1004</v>
      </c>
      <c r="F1797" t="s">
        <v>8018</v>
      </c>
      <c r="G1797" t="s">
        <v>7367</v>
      </c>
      <c r="H1797" t="s">
        <v>8019</v>
      </c>
    </row>
    <row r="1798" spans="1:8" x14ac:dyDescent="0.3">
      <c r="A1798">
        <v>207</v>
      </c>
      <c r="B1798" t="s">
        <v>148</v>
      </c>
      <c r="C1798" t="s">
        <v>94</v>
      </c>
      <c r="D1798" s="107">
        <v>46022</v>
      </c>
      <c r="E1798" t="s">
        <v>1006</v>
      </c>
      <c r="F1798" t="s">
        <v>8020</v>
      </c>
      <c r="G1798" t="s">
        <v>7367</v>
      </c>
      <c r="H1798" t="s">
        <v>8021</v>
      </c>
    </row>
    <row r="1799" spans="1:8" x14ac:dyDescent="0.3">
      <c r="A1799">
        <v>215</v>
      </c>
      <c r="B1799" t="s">
        <v>154</v>
      </c>
      <c r="C1799" t="s">
        <v>98</v>
      </c>
      <c r="D1799" s="107">
        <v>46022</v>
      </c>
      <c r="E1799" t="s">
        <v>1088</v>
      </c>
      <c r="F1799" t="s">
        <v>8022</v>
      </c>
      <c r="G1799" t="s">
        <v>4259</v>
      </c>
      <c r="H1799" t="s">
        <v>8023</v>
      </c>
    </row>
    <row r="1800" spans="1:8" x14ac:dyDescent="0.3">
      <c r="A1800">
        <v>219</v>
      </c>
      <c r="B1800" t="s">
        <v>159</v>
      </c>
      <c r="C1800" t="s">
        <v>98</v>
      </c>
      <c r="D1800" s="107">
        <v>46022</v>
      </c>
      <c r="E1800" t="s">
        <v>1145</v>
      </c>
      <c r="F1800" t="s">
        <v>8024</v>
      </c>
      <c r="G1800" t="s">
        <v>4259</v>
      </c>
      <c r="H1800" t="s">
        <v>8025</v>
      </c>
    </row>
    <row r="1801" spans="1:8" x14ac:dyDescent="0.3">
      <c r="A1801">
        <v>220</v>
      </c>
      <c r="B1801" t="s">
        <v>160</v>
      </c>
      <c r="C1801" t="s">
        <v>98</v>
      </c>
      <c r="D1801" s="107">
        <v>46022</v>
      </c>
      <c r="E1801" t="s">
        <v>1150</v>
      </c>
      <c r="F1801" t="s">
        <v>8026</v>
      </c>
      <c r="G1801" t="s">
        <v>4259</v>
      </c>
      <c r="H1801" t="s">
        <v>8027</v>
      </c>
    </row>
    <row r="1802" spans="1:8" x14ac:dyDescent="0.3">
      <c r="A1802">
        <v>230</v>
      </c>
      <c r="B1802" t="s">
        <v>170</v>
      </c>
      <c r="C1802" t="s">
        <v>98</v>
      </c>
      <c r="D1802" s="107">
        <v>46022</v>
      </c>
      <c r="E1802" t="s">
        <v>1208</v>
      </c>
      <c r="F1802" t="s">
        <v>8028</v>
      </c>
      <c r="G1802" t="s">
        <v>4266</v>
      </c>
      <c r="H1802" t="s">
        <v>8029</v>
      </c>
    </row>
    <row r="1803" spans="1:8" x14ac:dyDescent="0.3">
      <c r="A1803">
        <v>231</v>
      </c>
      <c r="B1803" t="s">
        <v>171</v>
      </c>
      <c r="C1803" t="s">
        <v>98</v>
      </c>
      <c r="D1803" s="107">
        <v>46022</v>
      </c>
      <c r="E1803" t="s">
        <v>1211</v>
      </c>
      <c r="F1803" t="s">
        <v>8030</v>
      </c>
      <c r="G1803" t="s">
        <v>4266</v>
      </c>
      <c r="H1803" t="s">
        <v>8031</v>
      </c>
    </row>
    <row r="1804" spans="1:8" x14ac:dyDescent="0.3">
      <c r="A1804">
        <v>232</v>
      </c>
      <c r="B1804" t="s">
        <v>172</v>
      </c>
      <c r="C1804" t="s">
        <v>98</v>
      </c>
      <c r="D1804" s="107">
        <v>46022</v>
      </c>
      <c r="E1804" t="s">
        <v>1214</v>
      </c>
      <c r="F1804" t="s">
        <v>8032</v>
      </c>
      <c r="G1804" t="s">
        <v>7009</v>
      </c>
      <c r="H1804" t="s">
        <v>8033</v>
      </c>
    </row>
    <row r="1805" spans="1:8" x14ac:dyDescent="0.3">
      <c r="A1805">
        <v>245</v>
      </c>
      <c r="B1805" t="s">
        <v>1287</v>
      </c>
      <c r="C1805" t="s">
        <v>186</v>
      </c>
      <c r="D1805" s="107">
        <v>46022</v>
      </c>
      <c r="E1805" t="s">
        <v>1288</v>
      </c>
      <c r="F1805" t="s">
        <v>8034</v>
      </c>
      <c r="G1805" t="s">
        <v>4602</v>
      </c>
      <c r="H1805" t="s">
        <v>8035</v>
      </c>
    </row>
    <row r="1806" spans="1:8" x14ac:dyDescent="0.3">
      <c r="A1806">
        <v>246</v>
      </c>
      <c r="B1806" t="s">
        <v>189</v>
      </c>
      <c r="C1806" t="s">
        <v>188</v>
      </c>
      <c r="D1806" s="107">
        <v>46022</v>
      </c>
      <c r="E1806" t="s">
        <v>1289</v>
      </c>
      <c r="F1806" t="s">
        <v>8036</v>
      </c>
      <c r="G1806" t="s">
        <v>5872</v>
      </c>
      <c r="H1806" t="s">
        <v>8037</v>
      </c>
    </row>
    <row r="1807" spans="1:8" x14ac:dyDescent="0.3">
      <c r="A1807">
        <v>252</v>
      </c>
      <c r="B1807" t="s">
        <v>1295</v>
      </c>
      <c r="C1807" t="s">
        <v>186</v>
      </c>
      <c r="D1807" s="107">
        <v>46022</v>
      </c>
      <c r="E1807" t="s">
        <v>1296</v>
      </c>
      <c r="F1807" t="s">
        <v>8038</v>
      </c>
      <c r="G1807" t="s">
        <v>4619</v>
      </c>
      <c r="H1807" t="s">
        <v>8039</v>
      </c>
    </row>
    <row r="1808" spans="1:8" x14ac:dyDescent="0.3">
      <c r="A1808">
        <v>260</v>
      </c>
      <c r="B1808" t="s">
        <v>204</v>
      </c>
      <c r="C1808" t="s">
        <v>205</v>
      </c>
      <c r="D1808" s="107">
        <v>46022</v>
      </c>
      <c r="E1808" t="s">
        <v>1306</v>
      </c>
      <c r="F1808" t="s">
        <v>8040</v>
      </c>
      <c r="G1808" t="s">
        <v>4613</v>
      </c>
      <c r="H1808" t="s">
        <v>8041</v>
      </c>
    </row>
    <row r="1809" spans="1:8" x14ac:dyDescent="0.3">
      <c r="A1809">
        <v>261</v>
      </c>
      <c r="B1809" t="s">
        <v>206</v>
      </c>
      <c r="C1809" t="s">
        <v>53</v>
      </c>
      <c r="D1809" s="107">
        <v>46022</v>
      </c>
      <c r="E1809" t="s">
        <v>1307</v>
      </c>
      <c r="F1809" t="s">
        <v>8042</v>
      </c>
      <c r="G1809" t="s">
        <v>4568</v>
      </c>
      <c r="H1809" t="s">
        <v>8043</v>
      </c>
    </row>
    <row r="1810" spans="1:8" x14ac:dyDescent="0.3">
      <c r="A1810">
        <v>262</v>
      </c>
      <c r="B1810" t="s">
        <v>208</v>
      </c>
      <c r="C1810" t="s">
        <v>46</v>
      </c>
      <c r="D1810" s="107">
        <v>46022</v>
      </c>
      <c r="E1810" t="s">
        <v>1308</v>
      </c>
      <c r="F1810" t="s">
        <v>8044</v>
      </c>
      <c r="G1810" t="s">
        <v>4405</v>
      </c>
      <c r="H1810" t="s">
        <v>8045</v>
      </c>
    </row>
    <row r="1811" spans="1:8" x14ac:dyDescent="0.3">
      <c r="A1811">
        <v>268</v>
      </c>
      <c r="B1811" t="s">
        <v>1325</v>
      </c>
      <c r="C1811" t="s">
        <v>216</v>
      </c>
      <c r="D1811" s="107">
        <v>46022</v>
      </c>
      <c r="E1811" t="s">
        <v>1327</v>
      </c>
      <c r="F1811" t="s">
        <v>8046</v>
      </c>
      <c r="G1811" t="s">
        <v>4622</v>
      </c>
      <c r="H1811" t="s">
        <v>8047</v>
      </c>
    </row>
    <row r="1812" spans="1:8" x14ac:dyDescent="0.3">
      <c r="A1812">
        <v>269</v>
      </c>
      <c r="B1812" t="s">
        <v>1328</v>
      </c>
      <c r="C1812" t="s">
        <v>216</v>
      </c>
      <c r="D1812" s="107">
        <v>46022</v>
      </c>
      <c r="E1812" t="s">
        <v>1330</v>
      </c>
      <c r="F1812" t="s">
        <v>8048</v>
      </c>
      <c r="G1812" t="s">
        <v>4622</v>
      </c>
      <c r="H1812" t="s">
        <v>8049</v>
      </c>
    </row>
    <row r="1813" spans="1:8" x14ac:dyDescent="0.3">
      <c r="A1813">
        <v>270</v>
      </c>
      <c r="B1813" t="s">
        <v>1331</v>
      </c>
      <c r="C1813" t="s">
        <v>216</v>
      </c>
      <c r="D1813" s="107">
        <v>46022</v>
      </c>
      <c r="E1813" t="s">
        <v>1333</v>
      </c>
      <c r="F1813" t="s">
        <v>8050</v>
      </c>
      <c r="G1813" t="s">
        <v>4622</v>
      </c>
      <c r="H1813" t="s">
        <v>8051</v>
      </c>
    </row>
    <row r="1814" spans="1:8" x14ac:dyDescent="0.3">
      <c r="A1814">
        <v>271</v>
      </c>
      <c r="B1814" t="s">
        <v>1334</v>
      </c>
      <c r="C1814" t="s">
        <v>216</v>
      </c>
      <c r="D1814" s="107">
        <v>46022</v>
      </c>
      <c r="E1814" t="s">
        <v>1337</v>
      </c>
      <c r="F1814" t="s">
        <v>8052</v>
      </c>
      <c r="G1814" t="s">
        <v>4622</v>
      </c>
      <c r="H1814" t="s">
        <v>8053</v>
      </c>
    </row>
    <row r="1815" spans="1:8" x14ac:dyDescent="0.3">
      <c r="A1815">
        <v>273</v>
      </c>
      <c r="B1815" t="s">
        <v>221</v>
      </c>
      <c r="C1815" t="s">
        <v>222</v>
      </c>
      <c r="D1815" s="107">
        <v>46022</v>
      </c>
      <c r="E1815" t="s">
        <v>1342</v>
      </c>
      <c r="F1815" t="s">
        <v>8054</v>
      </c>
      <c r="G1815" t="s">
        <v>4629</v>
      </c>
      <c r="H1815" t="s">
        <v>8055</v>
      </c>
    </row>
    <row r="1816" spans="1:8" x14ac:dyDescent="0.3">
      <c r="A1816">
        <v>274</v>
      </c>
      <c r="B1816" t="s">
        <v>223</v>
      </c>
      <c r="C1816" t="s">
        <v>205</v>
      </c>
      <c r="D1816" s="107">
        <v>46022</v>
      </c>
      <c r="E1816" t="s">
        <v>1346</v>
      </c>
      <c r="F1816" t="s">
        <v>8056</v>
      </c>
      <c r="G1816" t="s">
        <v>4613</v>
      </c>
      <c r="H1816" t="s">
        <v>8057</v>
      </c>
    </row>
    <row r="1817" spans="1:8" x14ac:dyDescent="0.3">
      <c r="A1817">
        <v>275</v>
      </c>
      <c r="B1817" t="s">
        <v>224</v>
      </c>
      <c r="C1817" t="s">
        <v>225</v>
      </c>
      <c r="D1817" s="107">
        <v>46022</v>
      </c>
      <c r="E1817" t="s">
        <v>1366</v>
      </c>
      <c r="F1817" t="s">
        <v>8058</v>
      </c>
      <c r="G1817" t="s">
        <v>5468</v>
      </c>
      <c r="H1817" t="s">
        <v>8059</v>
      </c>
    </row>
    <row r="1818" spans="1:8" x14ac:dyDescent="0.3">
      <c r="A1818">
        <v>276</v>
      </c>
      <c r="B1818" t="s">
        <v>226</v>
      </c>
      <c r="C1818" t="s">
        <v>227</v>
      </c>
      <c r="D1818" s="107">
        <v>46022</v>
      </c>
      <c r="E1818" t="s">
        <v>1368</v>
      </c>
      <c r="F1818" t="s">
        <v>8060</v>
      </c>
      <c r="G1818" t="s">
        <v>7420</v>
      </c>
      <c r="H1818" t="s">
        <v>8061</v>
      </c>
    </row>
    <row r="1819" spans="1:8" x14ac:dyDescent="0.3">
      <c r="A1819">
        <v>277</v>
      </c>
      <c r="B1819" t="s">
        <v>1369</v>
      </c>
      <c r="C1819" t="s">
        <v>227</v>
      </c>
      <c r="D1819" s="107">
        <v>46022</v>
      </c>
      <c r="E1819" t="s">
        <v>1370</v>
      </c>
      <c r="F1819" t="s">
        <v>8062</v>
      </c>
      <c r="G1819" t="s">
        <v>7420</v>
      </c>
      <c r="H1819" t="s">
        <v>8063</v>
      </c>
    </row>
    <row r="1820" spans="1:8" x14ac:dyDescent="0.3">
      <c r="A1820">
        <v>278</v>
      </c>
      <c r="B1820" t="s">
        <v>1371</v>
      </c>
      <c r="C1820" t="s">
        <v>227</v>
      </c>
      <c r="D1820" s="107">
        <v>46022</v>
      </c>
      <c r="E1820" t="s">
        <v>1381</v>
      </c>
      <c r="F1820" t="s">
        <v>8064</v>
      </c>
      <c r="G1820" t="s">
        <v>7420</v>
      </c>
      <c r="H1820" t="s">
        <v>8065</v>
      </c>
    </row>
    <row r="1821" spans="1:8" x14ac:dyDescent="0.3">
      <c r="A1821">
        <v>282</v>
      </c>
      <c r="B1821" t="s">
        <v>233</v>
      </c>
      <c r="C1821" t="s">
        <v>227</v>
      </c>
      <c r="D1821" s="107">
        <v>46022</v>
      </c>
      <c r="E1821" t="s">
        <v>1382</v>
      </c>
      <c r="F1821" t="s">
        <v>8066</v>
      </c>
      <c r="G1821" t="s">
        <v>7420</v>
      </c>
      <c r="H1821" t="s">
        <v>8067</v>
      </c>
    </row>
    <row r="1822" spans="1:8" x14ac:dyDescent="0.3">
      <c r="A1822">
        <v>283</v>
      </c>
      <c r="B1822" t="s">
        <v>234</v>
      </c>
      <c r="C1822" t="s">
        <v>227</v>
      </c>
      <c r="D1822" s="107">
        <v>46022</v>
      </c>
      <c r="E1822" t="s">
        <v>1383</v>
      </c>
      <c r="F1822" t="s">
        <v>8068</v>
      </c>
      <c r="G1822" t="s">
        <v>7420</v>
      </c>
      <c r="H1822" t="s">
        <v>8069</v>
      </c>
    </row>
    <row r="1823" spans="1:8" x14ac:dyDescent="0.3">
      <c r="A1823">
        <v>285</v>
      </c>
      <c r="B1823" t="s">
        <v>236</v>
      </c>
      <c r="C1823" t="s">
        <v>227</v>
      </c>
      <c r="D1823" s="107">
        <v>46022</v>
      </c>
      <c r="E1823" t="s">
        <v>1384</v>
      </c>
      <c r="F1823" t="s">
        <v>8070</v>
      </c>
      <c r="G1823" t="s">
        <v>7420</v>
      </c>
      <c r="H1823" t="s">
        <v>8071</v>
      </c>
    </row>
    <row r="1824" spans="1:8" x14ac:dyDescent="0.3">
      <c r="A1824">
        <v>286</v>
      </c>
      <c r="B1824" t="s">
        <v>1385</v>
      </c>
      <c r="C1824" t="s">
        <v>227</v>
      </c>
      <c r="D1824" s="107">
        <v>46022</v>
      </c>
      <c r="E1824" t="s">
        <v>1395</v>
      </c>
      <c r="F1824" t="s">
        <v>8072</v>
      </c>
      <c r="G1824" t="s">
        <v>7420</v>
      </c>
      <c r="H1824" t="s">
        <v>8073</v>
      </c>
    </row>
    <row r="1825" spans="1:8" x14ac:dyDescent="0.3">
      <c r="A1825">
        <v>302</v>
      </c>
      <c r="B1825" t="s">
        <v>1426</v>
      </c>
      <c r="C1825" t="s">
        <v>216</v>
      </c>
      <c r="D1825" s="107">
        <v>46022</v>
      </c>
      <c r="E1825" t="s">
        <v>1436</v>
      </c>
      <c r="F1825" t="s">
        <v>8074</v>
      </c>
      <c r="G1825" t="s">
        <v>4622</v>
      </c>
      <c r="H1825" t="s">
        <v>8075</v>
      </c>
    </row>
    <row r="1826" spans="1:8" x14ac:dyDescent="0.3">
      <c r="A1826">
        <v>303</v>
      </c>
      <c r="B1826" t="s">
        <v>256</v>
      </c>
      <c r="C1826" t="s">
        <v>257</v>
      </c>
      <c r="D1826" s="107">
        <v>46022</v>
      </c>
      <c r="E1826" t="s">
        <v>1442</v>
      </c>
      <c r="F1826" t="s">
        <v>8076</v>
      </c>
      <c r="G1826" t="s">
        <v>4662</v>
      </c>
      <c r="H1826" t="s">
        <v>8077</v>
      </c>
    </row>
    <row r="1827" spans="1:8" x14ac:dyDescent="0.3">
      <c r="A1827">
        <v>304</v>
      </c>
      <c r="B1827" t="s">
        <v>258</v>
      </c>
      <c r="C1827" t="s">
        <v>257</v>
      </c>
      <c r="D1827" s="107">
        <v>46022</v>
      </c>
      <c r="E1827" t="s">
        <v>1443</v>
      </c>
      <c r="F1827" t="s">
        <v>8078</v>
      </c>
      <c r="G1827" t="s">
        <v>4662</v>
      </c>
      <c r="H1827" t="s">
        <v>8079</v>
      </c>
    </row>
    <row r="1828" spans="1:8" x14ac:dyDescent="0.3">
      <c r="A1828">
        <v>323</v>
      </c>
      <c r="B1828" t="s">
        <v>281</v>
      </c>
      <c r="C1828" t="s">
        <v>44</v>
      </c>
      <c r="D1828" s="107">
        <v>46022</v>
      </c>
      <c r="E1828" t="s">
        <v>1462</v>
      </c>
      <c r="F1828" t="s">
        <v>8080</v>
      </c>
      <c r="G1828" t="s">
        <v>4629</v>
      </c>
      <c r="H1828" t="s">
        <v>8081</v>
      </c>
    </row>
    <row r="1829" spans="1:8" x14ac:dyDescent="0.3">
      <c r="A1829">
        <v>324</v>
      </c>
      <c r="B1829" t="s">
        <v>282</v>
      </c>
      <c r="C1829" t="s">
        <v>44</v>
      </c>
      <c r="D1829" s="107">
        <v>46022</v>
      </c>
      <c r="E1829" t="s">
        <v>1463</v>
      </c>
      <c r="F1829" t="s">
        <v>8082</v>
      </c>
      <c r="G1829" t="s">
        <v>4629</v>
      </c>
      <c r="H1829" t="s">
        <v>8083</v>
      </c>
    </row>
    <row r="1830" spans="1:8" x14ac:dyDescent="0.3">
      <c r="A1830">
        <v>325</v>
      </c>
      <c r="B1830" t="s">
        <v>1464</v>
      </c>
      <c r="C1830" t="s">
        <v>44</v>
      </c>
      <c r="D1830" s="107">
        <v>46022</v>
      </c>
      <c r="E1830" t="s">
        <v>1465</v>
      </c>
      <c r="F1830" t="s">
        <v>8084</v>
      </c>
      <c r="G1830" t="s">
        <v>4629</v>
      </c>
    </row>
    <row r="1831" spans="1:8" x14ac:dyDescent="0.3">
      <c r="A1831">
        <v>327</v>
      </c>
      <c r="B1831" t="s">
        <v>1469</v>
      </c>
      <c r="C1831" t="s">
        <v>222</v>
      </c>
      <c r="D1831" s="107">
        <v>46022</v>
      </c>
      <c r="E1831" t="s">
        <v>1470</v>
      </c>
      <c r="F1831" t="s">
        <v>8085</v>
      </c>
      <c r="G1831" t="s">
        <v>4629</v>
      </c>
      <c r="H1831" t="s">
        <v>8086</v>
      </c>
    </row>
    <row r="1832" spans="1:8" x14ac:dyDescent="0.3">
      <c r="A1832">
        <v>332</v>
      </c>
      <c r="B1832" t="s">
        <v>290</v>
      </c>
      <c r="C1832" t="s">
        <v>28</v>
      </c>
      <c r="D1832" s="107">
        <v>46022</v>
      </c>
      <c r="E1832" t="s">
        <v>1471</v>
      </c>
      <c r="F1832" t="s">
        <v>8087</v>
      </c>
      <c r="G1832" t="s">
        <v>3975</v>
      </c>
      <c r="H1832" t="s">
        <v>8088</v>
      </c>
    </row>
    <row r="1833" spans="1:8" x14ac:dyDescent="0.3">
      <c r="A1833">
        <v>337</v>
      </c>
      <c r="B1833" t="s">
        <v>1475</v>
      </c>
      <c r="C1833" t="s">
        <v>222</v>
      </c>
      <c r="D1833" s="107">
        <v>46022</v>
      </c>
      <c r="E1833" t="s">
        <v>1479</v>
      </c>
      <c r="F1833" t="s">
        <v>8089</v>
      </c>
      <c r="G1833" t="s">
        <v>4629</v>
      </c>
      <c r="H1833" t="s">
        <v>8090</v>
      </c>
    </row>
    <row r="1834" spans="1:8" x14ac:dyDescent="0.3">
      <c r="A1834">
        <v>338</v>
      </c>
      <c r="B1834" t="s">
        <v>1480</v>
      </c>
      <c r="C1834" t="s">
        <v>222</v>
      </c>
      <c r="D1834" s="107">
        <v>46022</v>
      </c>
      <c r="E1834" t="s">
        <v>1483</v>
      </c>
      <c r="F1834" t="s">
        <v>8091</v>
      </c>
      <c r="G1834" t="s">
        <v>4629</v>
      </c>
      <c r="H1834" t="s">
        <v>8092</v>
      </c>
    </row>
    <row r="1835" spans="1:8" x14ac:dyDescent="0.3">
      <c r="A1835">
        <v>341</v>
      </c>
      <c r="B1835" t="s">
        <v>1485</v>
      </c>
      <c r="C1835" t="s">
        <v>58</v>
      </c>
      <c r="D1835" s="107">
        <v>46022</v>
      </c>
      <c r="E1835" t="s">
        <v>1486</v>
      </c>
      <c r="F1835" t="s">
        <v>8093</v>
      </c>
      <c r="G1835" t="s">
        <v>4017</v>
      </c>
      <c r="H1835" t="s">
        <v>8094</v>
      </c>
    </row>
    <row r="1836" spans="1:8" x14ac:dyDescent="0.3">
      <c r="A1836">
        <v>344</v>
      </c>
      <c r="B1836" t="s">
        <v>302</v>
      </c>
      <c r="C1836" t="s">
        <v>28</v>
      </c>
      <c r="D1836" s="107">
        <v>46022</v>
      </c>
      <c r="E1836" t="s">
        <v>1487</v>
      </c>
      <c r="F1836" t="s">
        <v>8095</v>
      </c>
      <c r="G1836" t="s">
        <v>4205</v>
      </c>
      <c r="H1836" t="s">
        <v>8096</v>
      </c>
    </row>
    <row r="1837" spans="1:8" x14ac:dyDescent="0.3">
      <c r="A1837">
        <v>358</v>
      </c>
      <c r="B1837" t="s">
        <v>1498</v>
      </c>
      <c r="C1837" t="s">
        <v>318</v>
      </c>
      <c r="D1837" s="107">
        <v>46022</v>
      </c>
      <c r="E1837" t="s">
        <v>2693</v>
      </c>
      <c r="F1837" t="s">
        <v>8097</v>
      </c>
      <c r="G1837" t="s">
        <v>4697</v>
      </c>
      <c r="H1837" t="s">
        <v>8098</v>
      </c>
    </row>
    <row r="1838" spans="1:8" x14ac:dyDescent="0.3">
      <c r="A1838">
        <v>359</v>
      </c>
      <c r="B1838" t="s">
        <v>1501</v>
      </c>
      <c r="C1838" t="s">
        <v>225</v>
      </c>
      <c r="D1838" s="107">
        <v>46022</v>
      </c>
      <c r="E1838" t="s">
        <v>1503</v>
      </c>
      <c r="F1838" t="s">
        <v>8099</v>
      </c>
      <c r="G1838" t="s">
        <v>5468</v>
      </c>
      <c r="H1838" t="s">
        <v>8100</v>
      </c>
    </row>
    <row r="1839" spans="1:8" x14ac:dyDescent="0.3">
      <c r="A1839">
        <v>362</v>
      </c>
      <c r="B1839" t="s">
        <v>322</v>
      </c>
      <c r="C1839" t="s">
        <v>323</v>
      </c>
      <c r="D1839" s="107">
        <v>46022</v>
      </c>
      <c r="E1839" t="s">
        <v>1516</v>
      </c>
      <c r="F1839" t="s">
        <v>8101</v>
      </c>
      <c r="G1839" t="s">
        <v>5977</v>
      </c>
      <c r="H1839" t="s">
        <v>8102</v>
      </c>
    </row>
    <row r="1840" spans="1:8" x14ac:dyDescent="0.3">
      <c r="A1840">
        <v>363</v>
      </c>
      <c r="B1840" t="s">
        <v>324</v>
      </c>
      <c r="C1840" t="s">
        <v>323</v>
      </c>
      <c r="D1840" s="107">
        <v>46022</v>
      </c>
      <c r="E1840" t="s">
        <v>1518</v>
      </c>
      <c r="F1840" t="s">
        <v>8103</v>
      </c>
      <c r="G1840" t="s">
        <v>5981</v>
      </c>
      <c r="H1840" t="s">
        <v>8104</v>
      </c>
    </row>
    <row r="1841" spans="1:8" x14ac:dyDescent="0.3">
      <c r="A1841">
        <v>364</v>
      </c>
      <c r="B1841" t="s">
        <v>325</v>
      </c>
      <c r="C1841" t="s">
        <v>37</v>
      </c>
      <c r="D1841" s="107">
        <v>46022</v>
      </c>
      <c r="E1841" t="s">
        <v>1520</v>
      </c>
      <c r="F1841" t="s">
        <v>8105</v>
      </c>
      <c r="G1841" t="s">
        <v>4704</v>
      </c>
      <c r="H1841" t="s">
        <v>8106</v>
      </c>
    </row>
    <row r="1842" spans="1:8" x14ac:dyDescent="0.3">
      <c r="A1842">
        <v>369</v>
      </c>
      <c r="B1842" t="s">
        <v>332</v>
      </c>
      <c r="C1842" t="s">
        <v>37</v>
      </c>
      <c r="D1842" s="107">
        <v>46022</v>
      </c>
      <c r="E1842" t="s">
        <v>1534</v>
      </c>
      <c r="F1842" t="s">
        <v>8107</v>
      </c>
      <c r="G1842" t="s">
        <v>4704</v>
      </c>
      <c r="H1842" t="s">
        <v>8108</v>
      </c>
    </row>
    <row r="1843" spans="1:8" x14ac:dyDescent="0.3">
      <c r="A1843">
        <v>371</v>
      </c>
      <c r="B1843" t="s">
        <v>334</v>
      </c>
      <c r="C1843" t="s">
        <v>37</v>
      </c>
      <c r="D1843" s="107">
        <v>46022</v>
      </c>
      <c r="E1843" t="s">
        <v>1535</v>
      </c>
      <c r="F1843" t="s">
        <v>8109</v>
      </c>
      <c r="G1843" t="s">
        <v>4704</v>
      </c>
      <c r="H1843" t="s">
        <v>8110</v>
      </c>
    </row>
    <row r="1844" spans="1:8" x14ac:dyDescent="0.3">
      <c r="A1844">
        <v>375</v>
      </c>
      <c r="B1844" t="s">
        <v>338</v>
      </c>
      <c r="C1844" t="s">
        <v>323</v>
      </c>
      <c r="D1844" s="107">
        <v>46022</v>
      </c>
      <c r="E1844" t="s">
        <v>1566</v>
      </c>
      <c r="F1844" t="s">
        <v>8111</v>
      </c>
      <c r="G1844" t="s">
        <v>5283</v>
      </c>
    </row>
    <row r="1845" spans="1:8" x14ac:dyDescent="0.3">
      <c r="A1845">
        <v>376</v>
      </c>
      <c r="B1845" t="s">
        <v>340</v>
      </c>
      <c r="C1845" t="s">
        <v>94</v>
      </c>
      <c r="D1845" s="107">
        <v>46022</v>
      </c>
      <c r="E1845" t="s">
        <v>1567</v>
      </c>
      <c r="F1845" t="s">
        <v>8112</v>
      </c>
      <c r="G1845" t="s">
        <v>7367</v>
      </c>
      <c r="H1845" t="s">
        <v>8113</v>
      </c>
    </row>
    <row r="1846" spans="1:8" x14ac:dyDescent="0.3">
      <c r="A1846">
        <v>379</v>
      </c>
      <c r="B1846" t="s">
        <v>343</v>
      </c>
      <c r="C1846" t="s">
        <v>344</v>
      </c>
      <c r="D1846" s="107">
        <v>46022</v>
      </c>
      <c r="E1846" t="s">
        <v>1570</v>
      </c>
      <c r="F1846" t="s">
        <v>8114</v>
      </c>
      <c r="G1846" t="s">
        <v>4714</v>
      </c>
      <c r="H1846" t="s">
        <v>8115</v>
      </c>
    </row>
    <row r="1847" spans="1:8" x14ac:dyDescent="0.3">
      <c r="A1847">
        <v>381</v>
      </c>
      <c r="B1847" t="s">
        <v>346</v>
      </c>
      <c r="C1847" t="s">
        <v>344</v>
      </c>
      <c r="D1847" s="107">
        <v>46022</v>
      </c>
      <c r="E1847" t="s">
        <v>1571</v>
      </c>
      <c r="F1847" t="s">
        <v>8116</v>
      </c>
      <c r="G1847" t="s">
        <v>4714</v>
      </c>
    </row>
    <row r="1848" spans="1:8" x14ac:dyDescent="0.3">
      <c r="A1848">
        <v>382</v>
      </c>
      <c r="B1848" t="s">
        <v>347</v>
      </c>
      <c r="C1848" t="s">
        <v>344</v>
      </c>
      <c r="D1848" s="107">
        <v>46022</v>
      </c>
      <c r="E1848" t="s">
        <v>1572</v>
      </c>
      <c r="F1848" t="s">
        <v>8117</v>
      </c>
      <c r="G1848" t="s">
        <v>4714</v>
      </c>
      <c r="H1848" t="s">
        <v>8118</v>
      </c>
    </row>
    <row r="1849" spans="1:8" x14ac:dyDescent="0.3">
      <c r="A1849">
        <v>383</v>
      </c>
      <c r="B1849" t="s">
        <v>348</v>
      </c>
      <c r="C1849" t="s">
        <v>344</v>
      </c>
      <c r="D1849" s="107">
        <v>46022</v>
      </c>
      <c r="E1849" t="s">
        <v>1573</v>
      </c>
      <c r="F1849" t="s">
        <v>8119</v>
      </c>
      <c r="G1849" t="s">
        <v>4714</v>
      </c>
      <c r="H1849" t="s">
        <v>8120</v>
      </c>
    </row>
    <row r="1850" spans="1:8" x14ac:dyDescent="0.3">
      <c r="A1850">
        <v>384</v>
      </c>
      <c r="B1850" t="s">
        <v>349</v>
      </c>
      <c r="C1850" t="s">
        <v>344</v>
      </c>
      <c r="D1850" s="107">
        <v>46022</v>
      </c>
      <c r="E1850" t="s">
        <v>1574</v>
      </c>
      <c r="F1850" t="s">
        <v>8121</v>
      </c>
      <c r="G1850" t="s">
        <v>4714</v>
      </c>
      <c r="H1850" t="s">
        <v>8122</v>
      </c>
    </row>
    <row r="1851" spans="1:8" x14ac:dyDescent="0.3">
      <c r="A1851">
        <v>385</v>
      </c>
      <c r="B1851" t="s">
        <v>350</v>
      </c>
      <c r="C1851" t="s">
        <v>351</v>
      </c>
      <c r="D1851" s="107">
        <v>46022</v>
      </c>
      <c r="E1851" t="s">
        <v>1575</v>
      </c>
      <c r="F1851" t="s">
        <v>8123</v>
      </c>
      <c r="G1851" t="s">
        <v>4714</v>
      </c>
      <c r="H1851" t="s">
        <v>8124</v>
      </c>
    </row>
    <row r="1852" spans="1:8" x14ac:dyDescent="0.3">
      <c r="A1852">
        <v>386</v>
      </c>
      <c r="B1852" t="s">
        <v>352</v>
      </c>
      <c r="C1852" t="s">
        <v>351</v>
      </c>
      <c r="D1852" s="107">
        <v>46022</v>
      </c>
      <c r="E1852" t="s">
        <v>1582</v>
      </c>
      <c r="F1852" t="s">
        <v>8125</v>
      </c>
      <c r="G1852" t="s">
        <v>4714</v>
      </c>
      <c r="H1852" t="s">
        <v>8126</v>
      </c>
    </row>
    <row r="1853" spans="1:8" x14ac:dyDescent="0.3">
      <c r="A1853">
        <v>397</v>
      </c>
      <c r="B1853" t="s">
        <v>1621</v>
      </c>
      <c r="C1853" t="s">
        <v>366</v>
      </c>
      <c r="D1853" s="107">
        <v>46022</v>
      </c>
      <c r="E1853" t="s">
        <v>1622</v>
      </c>
      <c r="F1853" t="s">
        <v>8127</v>
      </c>
      <c r="G1853" t="s">
        <v>7515</v>
      </c>
      <c r="H1853" t="s">
        <v>8128</v>
      </c>
    </row>
    <row r="1854" spans="1:8" x14ac:dyDescent="0.3">
      <c r="A1854">
        <v>398</v>
      </c>
      <c r="B1854" t="s">
        <v>368</v>
      </c>
      <c r="C1854" t="s">
        <v>369</v>
      </c>
      <c r="D1854" s="107">
        <v>46022</v>
      </c>
      <c r="E1854" t="s">
        <v>1623</v>
      </c>
      <c r="F1854" t="s">
        <v>8129</v>
      </c>
      <c r="G1854" t="s">
        <v>4732</v>
      </c>
      <c r="H1854" t="s">
        <v>8130</v>
      </c>
    </row>
    <row r="1855" spans="1:8" x14ac:dyDescent="0.3">
      <c r="A1855">
        <v>399</v>
      </c>
      <c r="B1855" t="s">
        <v>371</v>
      </c>
      <c r="C1855" t="s">
        <v>369</v>
      </c>
      <c r="D1855" s="107">
        <v>46022</v>
      </c>
      <c r="E1855" t="s">
        <v>1624</v>
      </c>
      <c r="F1855" t="s">
        <v>8131</v>
      </c>
      <c r="G1855" t="s">
        <v>4732</v>
      </c>
      <c r="H1855" t="s">
        <v>8132</v>
      </c>
    </row>
    <row r="1856" spans="1:8" x14ac:dyDescent="0.3">
      <c r="A1856">
        <v>400</v>
      </c>
      <c r="B1856" t="s">
        <v>372</v>
      </c>
      <c r="C1856" t="s">
        <v>369</v>
      </c>
      <c r="D1856" s="107">
        <v>46022</v>
      </c>
      <c r="E1856" t="s">
        <v>1625</v>
      </c>
      <c r="F1856" t="s">
        <v>8133</v>
      </c>
      <c r="G1856" t="s">
        <v>4732</v>
      </c>
      <c r="H1856" t="s">
        <v>8134</v>
      </c>
    </row>
    <row r="1857" spans="1:8" x14ac:dyDescent="0.3">
      <c r="A1857">
        <v>401</v>
      </c>
      <c r="B1857" t="s">
        <v>373</v>
      </c>
      <c r="C1857" t="s">
        <v>374</v>
      </c>
      <c r="D1857" s="107">
        <v>46022</v>
      </c>
      <c r="E1857" t="s">
        <v>1626</v>
      </c>
      <c r="F1857" t="s">
        <v>8135</v>
      </c>
      <c r="G1857" t="s">
        <v>4742</v>
      </c>
      <c r="H1857" t="s">
        <v>8136</v>
      </c>
    </row>
    <row r="1858" spans="1:8" x14ac:dyDescent="0.3">
      <c r="A1858">
        <v>403</v>
      </c>
      <c r="B1858" t="s">
        <v>1628</v>
      </c>
      <c r="C1858" t="s">
        <v>374</v>
      </c>
      <c r="D1858" s="107">
        <v>46022</v>
      </c>
      <c r="E1858" t="s">
        <v>1629</v>
      </c>
      <c r="F1858" t="s">
        <v>8137</v>
      </c>
      <c r="G1858" t="s">
        <v>4742</v>
      </c>
    </row>
    <row r="1859" spans="1:8" x14ac:dyDescent="0.3">
      <c r="A1859">
        <v>408</v>
      </c>
      <c r="B1859" t="s">
        <v>382</v>
      </c>
      <c r="C1859" t="s">
        <v>44</v>
      </c>
      <c r="D1859" s="107">
        <v>46022</v>
      </c>
      <c r="E1859" t="s">
        <v>1638</v>
      </c>
      <c r="F1859" t="s">
        <v>8138</v>
      </c>
      <c r="G1859" t="s">
        <v>4629</v>
      </c>
    </row>
    <row r="1860" spans="1:8" x14ac:dyDescent="0.3">
      <c r="A1860">
        <v>422</v>
      </c>
      <c r="B1860" t="s">
        <v>398</v>
      </c>
      <c r="C1860" t="s">
        <v>87</v>
      </c>
      <c r="D1860" s="107">
        <v>46022</v>
      </c>
      <c r="E1860" t="s">
        <v>1751</v>
      </c>
      <c r="F1860" t="s">
        <v>8139</v>
      </c>
      <c r="G1860" t="s">
        <v>8140</v>
      </c>
      <c r="H1860" t="s">
        <v>8141</v>
      </c>
    </row>
    <row r="1861" spans="1:8" x14ac:dyDescent="0.3">
      <c r="A1861">
        <v>427</v>
      </c>
      <c r="B1861" t="s">
        <v>404</v>
      </c>
      <c r="C1861" t="s">
        <v>98</v>
      </c>
      <c r="D1861" s="107">
        <v>46022</v>
      </c>
      <c r="E1861" t="s">
        <v>1759</v>
      </c>
      <c r="F1861" t="s">
        <v>8142</v>
      </c>
      <c r="G1861" t="s">
        <v>4259</v>
      </c>
      <c r="H1861" t="s">
        <v>8143</v>
      </c>
    </row>
    <row r="1862" spans="1:8" x14ac:dyDescent="0.3">
      <c r="A1862">
        <v>428</v>
      </c>
      <c r="B1862" t="s">
        <v>405</v>
      </c>
      <c r="C1862" t="s">
        <v>98</v>
      </c>
      <c r="D1862" s="107">
        <v>46022</v>
      </c>
      <c r="E1862" t="s">
        <v>1764</v>
      </c>
      <c r="F1862" t="s">
        <v>8144</v>
      </c>
      <c r="G1862" t="s">
        <v>4259</v>
      </c>
      <c r="H1862" t="s">
        <v>8145</v>
      </c>
    </row>
    <row r="1863" spans="1:8" x14ac:dyDescent="0.3">
      <c r="A1863">
        <v>429</v>
      </c>
      <c r="B1863" t="s">
        <v>406</v>
      </c>
      <c r="C1863" t="s">
        <v>98</v>
      </c>
      <c r="D1863" s="107">
        <v>46022</v>
      </c>
      <c r="E1863" t="s">
        <v>1767</v>
      </c>
      <c r="F1863" t="s">
        <v>8146</v>
      </c>
      <c r="G1863" t="s">
        <v>4259</v>
      </c>
      <c r="H1863" t="s">
        <v>8147</v>
      </c>
    </row>
    <row r="1864" spans="1:8" x14ac:dyDescent="0.3">
      <c r="A1864">
        <v>430</v>
      </c>
      <c r="B1864" t="s">
        <v>407</v>
      </c>
      <c r="C1864" t="s">
        <v>94</v>
      </c>
      <c r="D1864" s="107">
        <v>46022</v>
      </c>
      <c r="E1864" t="s">
        <v>1772</v>
      </c>
      <c r="F1864" t="s">
        <v>8148</v>
      </c>
      <c r="G1864" t="s">
        <v>7367</v>
      </c>
      <c r="H1864" t="s">
        <v>8149</v>
      </c>
    </row>
    <row r="1865" spans="1:8" x14ac:dyDescent="0.3">
      <c r="A1865">
        <v>433</v>
      </c>
      <c r="B1865" t="s">
        <v>410</v>
      </c>
      <c r="C1865" t="s">
        <v>98</v>
      </c>
      <c r="D1865" s="107">
        <v>46022</v>
      </c>
      <c r="E1865" t="s">
        <v>1789</v>
      </c>
      <c r="F1865" t="s">
        <v>8150</v>
      </c>
      <c r="G1865" t="s">
        <v>4259</v>
      </c>
      <c r="H1865" t="s">
        <v>8151</v>
      </c>
    </row>
    <row r="1866" spans="1:8" x14ac:dyDescent="0.3">
      <c r="A1866">
        <v>435</v>
      </c>
      <c r="B1866" t="s">
        <v>412</v>
      </c>
      <c r="C1866" t="s">
        <v>98</v>
      </c>
      <c r="D1866" s="107">
        <v>46022</v>
      </c>
      <c r="E1866" t="s">
        <v>1831</v>
      </c>
      <c r="F1866" t="s">
        <v>8152</v>
      </c>
      <c r="G1866" t="s">
        <v>4259</v>
      </c>
      <c r="H1866" t="s">
        <v>8153</v>
      </c>
    </row>
    <row r="1867" spans="1:8" x14ac:dyDescent="0.3">
      <c r="A1867">
        <v>439</v>
      </c>
      <c r="B1867" t="s">
        <v>415</v>
      </c>
      <c r="C1867" t="s">
        <v>323</v>
      </c>
      <c r="D1867" s="107">
        <v>46022</v>
      </c>
      <c r="E1867" t="s">
        <v>1878</v>
      </c>
      <c r="F1867" t="s">
        <v>8154</v>
      </c>
      <c r="G1867" t="s">
        <v>5283</v>
      </c>
      <c r="H1867" t="s">
        <v>8155</v>
      </c>
    </row>
    <row r="1868" spans="1:8" x14ac:dyDescent="0.3">
      <c r="A1868">
        <v>440</v>
      </c>
      <c r="B1868" t="s">
        <v>416</v>
      </c>
      <c r="C1868" t="s">
        <v>323</v>
      </c>
      <c r="D1868" s="107">
        <v>46022</v>
      </c>
      <c r="E1868" t="s">
        <v>1889</v>
      </c>
      <c r="F1868" t="s">
        <v>8156</v>
      </c>
      <c r="G1868" t="s">
        <v>5977</v>
      </c>
      <c r="H1868" t="s">
        <v>8157</v>
      </c>
    </row>
    <row r="1869" spans="1:8" x14ac:dyDescent="0.3">
      <c r="A1869">
        <v>444</v>
      </c>
      <c r="B1869" t="s">
        <v>420</v>
      </c>
      <c r="C1869" t="s">
        <v>188</v>
      </c>
      <c r="D1869" s="107">
        <v>46022</v>
      </c>
      <c r="E1869" t="s">
        <v>1890</v>
      </c>
      <c r="F1869" t="s">
        <v>8158</v>
      </c>
      <c r="G1869" t="s">
        <v>5872</v>
      </c>
      <c r="H1869" t="s">
        <v>8159</v>
      </c>
    </row>
    <row r="1870" spans="1:8" x14ac:dyDescent="0.3">
      <c r="A1870">
        <v>445</v>
      </c>
      <c r="B1870" t="s">
        <v>421</v>
      </c>
      <c r="C1870" t="s">
        <v>188</v>
      </c>
      <c r="D1870" s="107">
        <v>46022</v>
      </c>
      <c r="E1870" t="s">
        <v>1892</v>
      </c>
      <c r="F1870" t="s">
        <v>8160</v>
      </c>
      <c r="G1870" t="s">
        <v>5872</v>
      </c>
      <c r="H1870" t="s">
        <v>8161</v>
      </c>
    </row>
    <row r="1871" spans="1:8" x14ac:dyDescent="0.3">
      <c r="A1871">
        <v>447</v>
      </c>
      <c r="B1871" t="s">
        <v>246</v>
      </c>
      <c r="C1871" t="s">
        <v>112</v>
      </c>
      <c r="D1871" s="107">
        <v>46022</v>
      </c>
      <c r="E1871" t="s">
        <v>1893</v>
      </c>
      <c r="F1871" t="s">
        <v>8162</v>
      </c>
      <c r="G1871" t="s">
        <v>5459</v>
      </c>
      <c r="H1871" t="s">
        <v>8163</v>
      </c>
    </row>
    <row r="1872" spans="1:8" x14ac:dyDescent="0.3">
      <c r="A1872">
        <v>448</v>
      </c>
      <c r="B1872" t="s">
        <v>422</v>
      </c>
      <c r="C1872" t="s">
        <v>112</v>
      </c>
      <c r="D1872" s="107">
        <v>46022</v>
      </c>
      <c r="E1872" t="s">
        <v>1894</v>
      </c>
      <c r="F1872" t="s">
        <v>8164</v>
      </c>
      <c r="G1872" t="s">
        <v>5459</v>
      </c>
      <c r="H1872" t="s">
        <v>8165</v>
      </c>
    </row>
    <row r="1873" spans="1:8" x14ac:dyDescent="0.3">
      <c r="A1873">
        <v>451</v>
      </c>
      <c r="B1873" t="s">
        <v>1895</v>
      </c>
      <c r="C1873" t="s">
        <v>362</v>
      </c>
      <c r="D1873" s="107">
        <v>46022</v>
      </c>
      <c r="E1873" t="s">
        <v>1896</v>
      </c>
      <c r="F1873" t="s">
        <v>8166</v>
      </c>
      <c r="G1873" t="s">
        <v>4830</v>
      </c>
      <c r="H1873" t="s">
        <v>8167</v>
      </c>
    </row>
    <row r="1874" spans="1:8" x14ac:dyDescent="0.3">
      <c r="A1874">
        <v>452</v>
      </c>
      <c r="B1874" t="s">
        <v>425</v>
      </c>
      <c r="C1874" t="s">
        <v>362</v>
      </c>
      <c r="D1874" s="107">
        <v>46022</v>
      </c>
      <c r="E1874" t="s">
        <v>1899</v>
      </c>
      <c r="F1874" t="s">
        <v>8168</v>
      </c>
      <c r="G1874" t="s">
        <v>5484</v>
      </c>
      <c r="H1874" t="s">
        <v>8169</v>
      </c>
    </row>
    <row r="1875" spans="1:8" x14ac:dyDescent="0.3">
      <c r="A1875">
        <v>466</v>
      </c>
      <c r="B1875" t="s">
        <v>437</v>
      </c>
      <c r="C1875" t="s">
        <v>225</v>
      </c>
      <c r="D1875" s="107">
        <v>46022</v>
      </c>
      <c r="E1875" t="s">
        <v>1950</v>
      </c>
      <c r="F1875" t="s">
        <v>8170</v>
      </c>
      <c r="G1875" t="s">
        <v>5468</v>
      </c>
      <c r="H1875" t="s">
        <v>8171</v>
      </c>
    </row>
    <row r="1876" spans="1:8" x14ac:dyDescent="0.3">
      <c r="A1876">
        <v>467</v>
      </c>
      <c r="B1876" t="s">
        <v>438</v>
      </c>
      <c r="C1876" t="s">
        <v>225</v>
      </c>
      <c r="D1876" s="107">
        <v>46022</v>
      </c>
      <c r="E1876" t="s">
        <v>1951</v>
      </c>
      <c r="F1876" t="s">
        <v>8172</v>
      </c>
      <c r="G1876" t="s">
        <v>5468</v>
      </c>
      <c r="H1876" t="s">
        <v>7563</v>
      </c>
    </row>
    <row r="1877" spans="1:8" x14ac:dyDescent="0.3">
      <c r="A1877">
        <v>468</v>
      </c>
      <c r="B1877" t="s">
        <v>439</v>
      </c>
      <c r="C1877" t="s">
        <v>225</v>
      </c>
      <c r="D1877" s="107">
        <v>46022</v>
      </c>
      <c r="E1877" t="s">
        <v>1952</v>
      </c>
      <c r="F1877" t="s">
        <v>8173</v>
      </c>
      <c r="G1877" t="s">
        <v>5468</v>
      </c>
      <c r="H1877" t="s">
        <v>8174</v>
      </c>
    </row>
    <row r="1878" spans="1:8" x14ac:dyDescent="0.3">
      <c r="A1878">
        <v>473</v>
      </c>
      <c r="B1878" t="s">
        <v>445</v>
      </c>
      <c r="C1878" t="s">
        <v>22</v>
      </c>
      <c r="D1878" s="107">
        <v>46022</v>
      </c>
      <c r="E1878" t="s">
        <v>2024</v>
      </c>
      <c r="F1878" t="s">
        <v>8175</v>
      </c>
      <c r="G1878" t="s">
        <v>6082</v>
      </c>
      <c r="H1878" t="s">
        <v>8176</v>
      </c>
    </row>
    <row r="1879" spans="1:8" x14ac:dyDescent="0.3">
      <c r="A1879">
        <v>475</v>
      </c>
      <c r="B1879" t="s">
        <v>449</v>
      </c>
      <c r="C1879" t="s">
        <v>44</v>
      </c>
      <c r="D1879" s="107">
        <v>46022</v>
      </c>
      <c r="E1879" t="s">
        <v>2045</v>
      </c>
      <c r="F1879" t="s">
        <v>8177</v>
      </c>
      <c r="G1879" t="s">
        <v>4629</v>
      </c>
      <c r="H1879" t="s">
        <v>8178</v>
      </c>
    </row>
    <row r="1880" spans="1:8" x14ac:dyDescent="0.3">
      <c r="A1880">
        <v>476</v>
      </c>
      <c r="B1880" t="s">
        <v>450</v>
      </c>
      <c r="C1880" t="s">
        <v>22</v>
      </c>
      <c r="D1880" s="107">
        <v>46022</v>
      </c>
      <c r="E1880" t="s">
        <v>2064</v>
      </c>
      <c r="F1880" t="s">
        <v>8179</v>
      </c>
      <c r="G1880" t="s">
        <v>6082</v>
      </c>
      <c r="H1880" t="s">
        <v>6761</v>
      </c>
    </row>
    <row r="1881" spans="1:8" x14ac:dyDescent="0.3">
      <c r="A1881">
        <v>481</v>
      </c>
      <c r="B1881" t="s">
        <v>455</v>
      </c>
      <c r="C1881" t="s">
        <v>22</v>
      </c>
      <c r="D1881" s="107">
        <v>46022</v>
      </c>
      <c r="E1881" t="s">
        <v>2137</v>
      </c>
      <c r="F1881" t="s">
        <v>8180</v>
      </c>
      <c r="G1881" t="s">
        <v>6082</v>
      </c>
      <c r="H1881" t="s">
        <v>8181</v>
      </c>
    </row>
    <row r="1882" spans="1:8" x14ac:dyDescent="0.3">
      <c r="A1882">
        <v>486</v>
      </c>
      <c r="B1882" t="s">
        <v>459</v>
      </c>
      <c r="C1882" t="s">
        <v>403</v>
      </c>
      <c r="D1882" s="107">
        <v>46022</v>
      </c>
      <c r="E1882" t="s">
        <v>2177</v>
      </c>
      <c r="F1882" t="s">
        <v>8182</v>
      </c>
      <c r="G1882" t="s">
        <v>4755</v>
      </c>
      <c r="H1882" t="s">
        <v>8183</v>
      </c>
    </row>
    <row r="1883" spans="1:8" x14ac:dyDescent="0.3">
      <c r="A1883">
        <v>506</v>
      </c>
      <c r="B1883" t="s">
        <v>479</v>
      </c>
      <c r="C1883" t="s">
        <v>318</v>
      </c>
      <c r="D1883" s="107">
        <v>46022</v>
      </c>
      <c r="E1883" t="s">
        <v>2234</v>
      </c>
      <c r="F1883" t="s">
        <v>8184</v>
      </c>
      <c r="G1883" t="s">
        <v>4697</v>
      </c>
      <c r="H1883" t="s">
        <v>8185</v>
      </c>
    </row>
    <row r="1884" spans="1:8" x14ac:dyDescent="0.3">
      <c r="A1884">
        <v>507</v>
      </c>
      <c r="B1884" t="s">
        <v>480</v>
      </c>
      <c r="C1884" t="s">
        <v>242</v>
      </c>
      <c r="D1884" s="107">
        <v>46022</v>
      </c>
      <c r="E1884" t="s">
        <v>2236</v>
      </c>
      <c r="F1884" t="s">
        <v>8186</v>
      </c>
      <c r="G1884" t="s">
        <v>4118</v>
      </c>
      <c r="H1884" t="s">
        <v>8187</v>
      </c>
    </row>
    <row r="1885" spans="1:8" x14ac:dyDescent="0.3">
      <c r="A1885">
        <v>514</v>
      </c>
      <c r="B1885" t="s">
        <v>2340</v>
      </c>
      <c r="C1885" t="s">
        <v>249</v>
      </c>
      <c r="D1885" s="107">
        <v>46022</v>
      </c>
      <c r="E1885" t="s">
        <v>2342</v>
      </c>
      <c r="F1885" t="s">
        <v>8188</v>
      </c>
      <c r="G1885" t="s">
        <v>7193</v>
      </c>
      <c r="H1885" t="s">
        <v>8189</v>
      </c>
    </row>
    <row r="1886" spans="1:8" x14ac:dyDescent="0.3">
      <c r="A1886">
        <v>515</v>
      </c>
      <c r="B1886" t="s">
        <v>2343</v>
      </c>
      <c r="C1886" t="s">
        <v>66</v>
      </c>
      <c r="D1886" s="107">
        <v>46022</v>
      </c>
      <c r="E1886" t="s">
        <v>2344</v>
      </c>
      <c r="F1886" t="s">
        <v>8190</v>
      </c>
      <c r="G1886" t="s">
        <v>6413</v>
      </c>
      <c r="H1886" t="s">
        <v>8191</v>
      </c>
    </row>
    <row r="1887" spans="1:8" x14ac:dyDescent="0.3">
      <c r="A1887">
        <v>516</v>
      </c>
      <c r="B1887" t="s">
        <v>2345</v>
      </c>
      <c r="C1887" t="s">
        <v>66</v>
      </c>
      <c r="D1887" s="107">
        <v>46022</v>
      </c>
      <c r="E1887" t="s">
        <v>2346</v>
      </c>
      <c r="F1887" t="s">
        <v>8192</v>
      </c>
      <c r="G1887" t="s">
        <v>6413</v>
      </c>
      <c r="H1887" t="s">
        <v>8193</v>
      </c>
    </row>
    <row r="1888" spans="1:8" x14ac:dyDescent="0.3">
      <c r="A1888">
        <v>519</v>
      </c>
      <c r="B1888" t="s">
        <v>2349</v>
      </c>
      <c r="C1888" t="s">
        <v>362</v>
      </c>
      <c r="D1888" s="107">
        <v>46022</v>
      </c>
      <c r="E1888" t="s">
        <v>2361</v>
      </c>
      <c r="F1888" t="s">
        <v>8194</v>
      </c>
      <c r="G1888" t="s">
        <v>4830</v>
      </c>
      <c r="H1888" t="s">
        <v>8195</v>
      </c>
    </row>
    <row r="1889" spans="1:8" x14ac:dyDescent="0.3">
      <c r="A1889">
        <v>524</v>
      </c>
      <c r="B1889" t="s">
        <v>397</v>
      </c>
      <c r="C1889" t="s">
        <v>87</v>
      </c>
      <c r="D1889" s="107">
        <v>46022</v>
      </c>
      <c r="E1889" t="s">
        <v>2386</v>
      </c>
      <c r="F1889" t="s">
        <v>8196</v>
      </c>
      <c r="G1889" t="s">
        <v>6717</v>
      </c>
      <c r="H1889" t="s">
        <v>8197</v>
      </c>
    </row>
    <row r="1890" spans="1:8" x14ac:dyDescent="0.3">
      <c r="A1890">
        <v>530</v>
      </c>
      <c r="B1890" t="s">
        <v>2417</v>
      </c>
      <c r="C1890" t="s">
        <v>66</v>
      </c>
      <c r="D1890" s="107">
        <v>46022</v>
      </c>
      <c r="E1890" t="s">
        <v>2418</v>
      </c>
      <c r="F1890" t="s">
        <v>8198</v>
      </c>
      <c r="G1890" t="s">
        <v>8199</v>
      </c>
      <c r="H1890" t="s">
        <v>8200</v>
      </c>
    </row>
    <row r="1891" spans="1:8" x14ac:dyDescent="0.3">
      <c r="A1891">
        <v>531</v>
      </c>
      <c r="B1891" t="s">
        <v>2419</v>
      </c>
      <c r="C1891" t="s">
        <v>66</v>
      </c>
      <c r="D1891" s="107">
        <v>46022</v>
      </c>
      <c r="E1891" t="s">
        <v>2420</v>
      </c>
      <c r="F1891" t="s">
        <v>8201</v>
      </c>
      <c r="G1891" t="s">
        <v>8199</v>
      </c>
      <c r="H1891" t="s">
        <v>8202</v>
      </c>
    </row>
    <row r="1892" spans="1:8" x14ac:dyDescent="0.3">
      <c r="A1892">
        <v>532</v>
      </c>
      <c r="B1892" t="s">
        <v>2421</v>
      </c>
      <c r="C1892" t="s">
        <v>110</v>
      </c>
      <c r="D1892" s="107">
        <v>46022</v>
      </c>
      <c r="E1892" t="s">
        <v>2431</v>
      </c>
      <c r="F1892" t="s">
        <v>8203</v>
      </c>
      <c r="G1892" t="s">
        <v>4851</v>
      </c>
      <c r="H1892" t="s">
        <v>8204</v>
      </c>
    </row>
    <row r="1893" spans="1:8" x14ac:dyDescent="0.3">
      <c r="A1893">
        <v>533</v>
      </c>
      <c r="B1893" t="s">
        <v>2432</v>
      </c>
      <c r="C1893" t="s">
        <v>110</v>
      </c>
      <c r="D1893" s="107">
        <v>46022</v>
      </c>
      <c r="E1893" t="s">
        <v>2443</v>
      </c>
      <c r="F1893" t="s">
        <v>8205</v>
      </c>
      <c r="G1893" t="s">
        <v>4851</v>
      </c>
      <c r="H1893" t="s">
        <v>8206</v>
      </c>
    </row>
    <row r="1894" spans="1:8" x14ac:dyDescent="0.3">
      <c r="A1894">
        <v>534</v>
      </c>
      <c r="B1894" t="s">
        <v>2444</v>
      </c>
      <c r="C1894" t="s">
        <v>110</v>
      </c>
      <c r="D1894" s="107">
        <v>46022</v>
      </c>
      <c r="E1894" t="s">
        <v>2455</v>
      </c>
      <c r="F1894" t="s">
        <v>8207</v>
      </c>
      <c r="G1894" t="s">
        <v>4851</v>
      </c>
      <c r="H1894" t="s">
        <v>8208</v>
      </c>
    </row>
    <row r="1895" spans="1:8" x14ac:dyDescent="0.3">
      <c r="A1895">
        <v>535</v>
      </c>
      <c r="B1895" t="s">
        <v>2456</v>
      </c>
      <c r="C1895" t="s">
        <v>110</v>
      </c>
      <c r="D1895" s="107">
        <v>46022</v>
      </c>
      <c r="E1895" t="s">
        <v>2467</v>
      </c>
      <c r="F1895" t="s">
        <v>8209</v>
      </c>
      <c r="G1895" t="s">
        <v>4851</v>
      </c>
      <c r="H1895" t="s">
        <v>8210</v>
      </c>
    </row>
    <row r="1896" spans="1:8" x14ac:dyDescent="0.3">
      <c r="A1896">
        <v>536</v>
      </c>
      <c r="B1896" t="s">
        <v>2468</v>
      </c>
      <c r="C1896" t="s">
        <v>110</v>
      </c>
      <c r="D1896" s="107">
        <v>46022</v>
      </c>
      <c r="E1896" t="s">
        <v>2479</v>
      </c>
      <c r="F1896" t="s">
        <v>8211</v>
      </c>
      <c r="G1896" t="s">
        <v>4851</v>
      </c>
      <c r="H1896" t="s">
        <v>8212</v>
      </c>
    </row>
    <row r="1897" spans="1:8" x14ac:dyDescent="0.3">
      <c r="A1897">
        <v>537</v>
      </c>
      <c r="B1897" t="s">
        <v>2480</v>
      </c>
      <c r="C1897" t="s">
        <v>53</v>
      </c>
      <c r="D1897" s="107">
        <v>46022</v>
      </c>
      <c r="E1897" t="s">
        <v>2482</v>
      </c>
      <c r="F1897" t="s">
        <v>8213</v>
      </c>
      <c r="G1897" t="s">
        <v>4568</v>
      </c>
      <c r="H1897" t="s">
        <v>8214</v>
      </c>
    </row>
    <row r="1898" spans="1:8" x14ac:dyDescent="0.3">
      <c r="A1898">
        <v>538</v>
      </c>
      <c r="B1898" t="s">
        <v>2483</v>
      </c>
      <c r="C1898" t="s">
        <v>188</v>
      </c>
      <c r="D1898" s="107">
        <v>46022</v>
      </c>
      <c r="E1898" t="s">
        <v>2484</v>
      </c>
      <c r="F1898" t="s">
        <v>8215</v>
      </c>
      <c r="G1898" t="s">
        <v>5872</v>
      </c>
      <c r="H1898" t="s">
        <v>8216</v>
      </c>
    </row>
    <row r="1899" spans="1:8" x14ac:dyDescent="0.3">
      <c r="A1899">
        <v>539</v>
      </c>
      <c r="B1899" t="s">
        <v>2485</v>
      </c>
      <c r="C1899" t="s">
        <v>188</v>
      </c>
      <c r="D1899" s="107">
        <v>46022</v>
      </c>
      <c r="E1899" t="s">
        <v>2486</v>
      </c>
      <c r="F1899" t="s">
        <v>8217</v>
      </c>
      <c r="G1899" t="s">
        <v>5872</v>
      </c>
      <c r="H1899" t="s">
        <v>8218</v>
      </c>
    </row>
    <row r="1900" spans="1:8" x14ac:dyDescent="0.3">
      <c r="A1900">
        <v>540</v>
      </c>
      <c r="B1900" t="s">
        <v>2487</v>
      </c>
      <c r="C1900" t="s">
        <v>311</v>
      </c>
      <c r="D1900" s="107">
        <v>46022</v>
      </c>
      <c r="E1900" t="s">
        <v>2489</v>
      </c>
      <c r="F1900" t="s">
        <v>8219</v>
      </c>
      <c r="G1900" t="s">
        <v>7598</v>
      </c>
      <c r="H1900" t="s">
        <v>8220</v>
      </c>
    </row>
    <row r="1901" spans="1:8" x14ac:dyDescent="0.3">
      <c r="A1901">
        <v>544</v>
      </c>
      <c r="B1901" t="s">
        <v>2514</v>
      </c>
      <c r="C1901" t="s">
        <v>374</v>
      </c>
      <c r="D1901" s="107">
        <v>46022</v>
      </c>
      <c r="E1901" t="s">
        <v>2525</v>
      </c>
      <c r="F1901" t="s">
        <v>8221</v>
      </c>
      <c r="G1901" t="s">
        <v>4742</v>
      </c>
      <c r="H1901" t="s">
        <v>8222</v>
      </c>
    </row>
    <row r="1902" spans="1:8" x14ac:dyDescent="0.3">
      <c r="A1902">
        <v>550</v>
      </c>
      <c r="B1902" t="s">
        <v>2541</v>
      </c>
      <c r="C1902" t="s">
        <v>369</v>
      </c>
      <c r="D1902" s="107">
        <v>46022</v>
      </c>
      <c r="E1902" t="s">
        <v>2543</v>
      </c>
      <c r="F1902" t="s">
        <v>8223</v>
      </c>
      <c r="G1902" t="s">
        <v>4732</v>
      </c>
      <c r="H1902" t="s">
        <v>8224</v>
      </c>
    </row>
    <row r="1903" spans="1:8" x14ac:dyDescent="0.3">
      <c r="A1903">
        <v>551</v>
      </c>
      <c r="B1903" t="s">
        <v>2544</v>
      </c>
      <c r="C1903" t="s">
        <v>369</v>
      </c>
      <c r="D1903" s="107">
        <v>46022</v>
      </c>
      <c r="E1903" t="s">
        <v>2547</v>
      </c>
      <c r="F1903" t="s">
        <v>8225</v>
      </c>
      <c r="G1903" t="s">
        <v>4732</v>
      </c>
      <c r="H1903" t="s">
        <v>8226</v>
      </c>
    </row>
    <row r="1904" spans="1:8" x14ac:dyDescent="0.3">
      <c r="A1904">
        <v>554</v>
      </c>
      <c r="B1904" t="s">
        <v>2553</v>
      </c>
      <c r="C1904" t="s">
        <v>186</v>
      </c>
      <c r="D1904" s="107">
        <v>46022</v>
      </c>
      <c r="E1904" t="s">
        <v>2554</v>
      </c>
      <c r="F1904" t="s">
        <v>8227</v>
      </c>
      <c r="G1904" t="s">
        <v>4118</v>
      </c>
      <c r="H1904" t="s">
        <v>8228</v>
      </c>
    </row>
    <row r="1905" spans="1:8" x14ac:dyDescent="0.3">
      <c r="A1905">
        <v>555</v>
      </c>
      <c r="B1905" t="s">
        <v>2555</v>
      </c>
      <c r="C1905" t="s">
        <v>351</v>
      </c>
      <c r="D1905" s="107">
        <v>46022</v>
      </c>
      <c r="E1905" t="s">
        <v>2556</v>
      </c>
      <c r="F1905" t="s">
        <v>8229</v>
      </c>
      <c r="G1905" t="s">
        <v>8230</v>
      </c>
      <c r="H1905" t="s">
        <v>8231</v>
      </c>
    </row>
    <row r="1906" spans="1:8" x14ac:dyDescent="0.3">
      <c r="A1906">
        <v>69</v>
      </c>
      <c r="B1906" t="s">
        <v>59</v>
      </c>
      <c r="C1906" t="s">
        <v>58</v>
      </c>
      <c r="D1906" s="107">
        <v>46022</v>
      </c>
      <c r="E1906" t="s">
        <v>2575</v>
      </c>
      <c r="F1906" t="s">
        <v>8232</v>
      </c>
      <c r="G1906" t="s">
        <v>4017</v>
      </c>
      <c r="H1906" t="s">
        <v>8233</v>
      </c>
    </row>
    <row r="1907" spans="1:8" x14ac:dyDescent="0.3">
      <c r="A1907">
        <v>111</v>
      </c>
      <c r="B1907" t="s">
        <v>93</v>
      </c>
      <c r="C1907" t="s">
        <v>58</v>
      </c>
      <c r="D1907" s="107">
        <v>46022</v>
      </c>
      <c r="E1907" t="s">
        <v>770</v>
      </c>
      <c r="F1907" t="s">
        <v>8234</v>
      </c>
      <c r="G1907" t="s">
        <v>4017</v>
      </c>
      <c r="H1907" t="s">
        <v>8235</v>
      </c>
    </row>
    <row r="1908" spans="1:8" x14ac:dyDescent="0.3">
      <c r="A1908">
        <v>197</v>
      </c>
      <c r="B1908" t="s">
        <v>139</v>
      </c>
      <c r="C1908" t="s">
        <v>95</v>
      </c>
      <c r="D1908" s="107">
        <v>46022</v>
      </c>
      <c r="E1908" t="s">
        <v>988</v>
      </c>
      <c r="F1908" t="s">
        <v>8236</v>
      </c>
      <c r="G1908" t="s">
        <v>4154</v>
      </c>
      <c r="H1908" t="s">
        <v>8237</v>
      </c>
    </row>
    <row r="1909" spans="1:8" x14ac:dyDescent="0.3">
      <c r="A1909">
        <v>213</v>
      </c>
      <c r="B1909" t="s">
        <v>151</v>
      </c>
      <c r="C1909" t="s">
        <v>98</v>
      </c>
      <c r="D1909" s="107">
        <v>46022</v>
      </c>
      <c r="E1909" t="s">
        <v>1052</v>
      </c>
      <c r="F1909" t="s">
        <v>8238</v>
      </c>
      <c r="G1909" t="s">
        <v>4259</v>
      </c>
      <c r="H1909" t="s">
        <v>8239</v>
      </c>
    </row>
    <row r="1910" spans="1:8" x14ac:dyDescent="0.3">
      <c r="A1910">
        <v>238</v>
      </c>
      <c r="B1910" t="s">
        <v>177</v>
      </c>
      <c r="C1910" t="s">
        <v>98</v>
      </c>
      <c r="D1910" s="107">
        <v>46022</v>
      </c>
      <c r="E1910" t="s">
        <v>1242</v>
      </c>
      <c r="F1910" t="s">
        <v>8240</v>
      </c>
      <c r="G1910" t="s">
        <v>4259</v>
      </c>
      <c r="H1910" t="s">
        <v>8241</v>
      </c>
    </row>
    <row r="1911" spans="1:8" x14ac:dyDescent="0.3">
      <c r="A1911">
        <v>240</v>
      </c>
      <c r="B1911" t="s">
        <v>180</v>
      </c>
      <c r="C1911" t="s">
        <v>33</v>
      </c>
      <c r="D1911" s="107">
        <v>46022</v>
      </c>
      <c r="E1911" t="s">
        <v>1274</v>
      </c>
      <c r="F1911" t="s">
        <v>8242</v>
      </c>
      <c r="G1911" t="s">
        <v>4305</v>
      </c>
      <c r="H1911" t="s">
        <v>6126</v>
      </c>
    </row>
    <row r="1912" spans="1:8" x14ac:dyDescent="0.3">
      <c r="A1912">
        <v>251</v>
      </c>
      <c r="B1912" t="s">
        <v>1290</v>
      </c>
      <c r="C1912" t="s">
        <v>194</v>
      </c>
      <c r="D1912" s="107">
        <v>46022</v>
      </c>
      <c r="E1912" t="s">
        <v>1294</v>
      </c>
      <c r="F1912" t="s">
        <v>8243</v>
      </c>
      <c r="G1912" t="s">
        <v>4619</v>
      </c>
      <c r="H1912" t="s">
        <v>8244</v>
      </c>
    </row>
    <row r="1913" spans="1:8" x14ac:dyDescent="0.3">
      <c r="A1913">
        <v>263</v>
      </c>
      <c r="B1913" t="s">
        <v>209</v>
      </c>
      <c r="C1913" t="s">
        <v>46</v>
      </c>
      <c r="D1913" s="107">
        <v>46022</v>
      </c>
      <c r="E1913" t="s">
        <v>1310</v>
      </c>
      <c r="F1913" t="s">
        <v>8245</v>
      </c>
      <c r="G1913" t="s">
        <v>4405</v>
      </c>
      <c r="H1913" t="s">
        <v>8246</v>
      </c>
    </row>
    <row r="1914" spans="1:8" x14ac:dyDescent="0.3">
      <c r="A1914">
        <v>265</v>
      </c>
      <c r="B1914" t="s">
        <v>213</v>
      </c>
      <c r="C1914" t="s">
        <v>46</v>
      </c>
      <c r="D1914" s="107">
        <v>46022</v>
      </c>
      <c r="E1914" t="s">
        <v>1317</v>
      </c>
      <c r="F1914" t="s">
        <v>8247</v>
      </c>
      <c r="G1914" t="s">
        <v>4803</v>
      </c>
      <c r="H1914" t="s">
        <v>6136</v>
      </c>
    </row>
    <row r="1915" spans="1:8" x14ac:dyDescent="0.3">
      <c r="A1915">
        <v>266</v>
      </c>
      <c r="B1915" t="s">
        <v>214</v>
      </c>
      <c r="C1915" t="s">
        <v>46</v>
      </c>
      <c r="D1915" s="107">
        <v>46022</v>
      </c>
      <c r="E1915" t="s">
        <v>1324</v>
      </c>
      <c r="F1915" t="s">
        <v>8248</v>
      </c>
      <c r="G1915" t="s">
        <v>4803</v>
      </c>
      <c r="H1915" t="s">
        <v>8249</v>
      </c>
    </row>
    <row r="1916" spans="1:8" x14ac:dyDescent="0.3">
      <c r="A1916">
        <v>300</v>
      </c>
      <c r="B1916" t="s">
        <v>252</v>
      </c>
      <c r="C1916" t="s">
        <v>253</v>
      </c>
      <c r="D1916" s="107">
        <v>46022</v>
      </c>
      <c r="E1916" t="s">
        <v>1423</v>
      </c>
      <c r="F1916" t="s">
        <v>8250</v>
      </c>
      <c r="G1916" t="s">
        <v>4409</v>
      </c>
      <c r="H1916" t="s">
        <v>8251</v>
      </c>
    </row>
    <row r="1917" spans="1:8" x14ac:dyDescent="0.3">
      <c r="A1917">
        <v>301</v>
      </c>
      <c r="B1917" t="s">
        <v>254</v>
      </c>
      <c r="C1917" t="s">
        <v>253</v>
      </c>
      <c r="D1917" s="107">
        <v>46022</v>
      </c>
      <c r="E1917" t="s">
        <v>1425</v>
      </c>
      <c r="F1917" t="s">
        <v>8252</v>
      </c>
      <c r="G1917" t="s">
        <v>4409</v>
      </c>
      <c r="H1917" t="s">
        <v>8253</v>
      </c>
    </row>
    <row r="1918" spans="1:8" x14ac:dyDescent="0.3">
      <c r="A1918">
        <v>347</v>
      </c>
      <c r="B1918" t="s">
        <v>305</v>
      </c>
      <c r="C1918" t="s">
        <v>306</v>
      </c>
      <c r="D1918" s="107">
        <v>46022</v>
      </c>
      <c r="E1918" t="s">
        <v>1490</v>
      </c>
      <c r="F1918" t="s">
        <v>8254</v>
      </c>
      <c r="G1918" t="s">
        <v>5360</v>
      </c>
      <c r="H1918" t="s">
        <v>8255</v>
      </c>
    </row>
    <row r="1919" spans="1:8" x14ac:dyDescent="0.3">
      <c r="A1919">
        <v>348</v>
      </c>
      <c r="B1919" t="s">
        <v>307</v>
      </c>
      <c r="C1919" t="s">
        <v>306</v>
      </c>
      <c r="D1919" s="107">
        <v>46022</v>
      </c>
      <c r="E1919" t="s">
        <v>1492</v>
      </c>
      <c r="F1919" t="s">
        <v>8256</v>
      </c>
      <c r="G1919" t="s">
        <v>5360</v>
      </c>
    </row>
    <row r="1920" spans="1:8" x14ac:dyDescent="0.3">
      <c r="A1920">
        <v>368</v>
      </c>
      <c r="B1920" t="s">
        <v>330</v>
      </c>
      <c r="C1920" t="s">
        <v>1523</v>
      </c>
      <c r="D1920" s="107">
        <v>46022</v>
      </c>
      <c r="E1920" t="s">
        <v>1525</v>
      </c>
      <c r="F1920" t="s">
        <v>8257</v>
      </c>
      <c r="G1920" t="s">
        <v>5016</v>
      </c>
      <c r="H1920" t="s">
        <v>8258</v>
      </c>
    </row>
    <row r="1921" spans="1:8" x14ac:dyDescent="0.3">
      <c r="A1921">
        <v>372</v>
      </c>
      <c r="B1921" t="s">
        <v>335</v>
      </c>
      <c r="C1921" t="s">
        <v>1523</v>
      </c>
      <c r="D1921" s="107">
        <v>46022</v>
      </c>
      <c r="E1921" t="s">
        <v>1537</v>
      </c>
      <c r="F1921" t="s">
        <v>8259</v>
      </c>
      <c r="G1921" t="s">
        <v>5016</v>
      </c>
      <c r="H1921" t="s">
        <v>8260</v>
      </c>
    </row>
    <row r="1922" spans="1:8" x14ac:dyDescent="0.3">
      <c r="A1922">
        <v>373</v>
      </c>
      <c r="B1922" t="s">
        <v>336</v>
      </c>
      <c r="C1922" t="s">
        <v>198</v>
      </c>
      <c r="D1922" s="107">
        <v>46022</v>
      </c>
      <c r="E1922" t="s">
        <v>1553</v>
      </c>
      <c r="F1922" t="s">
        <v>8261</v>
      </c>
      <c r="G1922" t="s">
        <v>4796</v>
      </c>
      <c r="H1922" t="s">
        <v>8262</v>
      </c>
    </row>
    <row r="1923" spans="1:8" x14ac:dyDescent="0.3">
      <c r="A1923">
        <v>394</v>
      </c>
      <c r="B1923" t="s">
        <v>361</v>
      </c>
      <c r="C1923" t="s">
        <v>362</v>
      </c>
      <c r="D1923" s="107">
        <v>46022</v>
      </c>
      <c r="E1923" t="s">
        <v>1615</v>
      </c>
      <c r="F1923" t="s">
        <v>8263</v>
      </c>
      <c r="G1923" t="s">
        <v>4830</v>
      </c>
      <c r="H1923" t="s">
        <v>8264</v>
      </c>
    </row>
    <row r="1924" spans="1:8" x14ac:dyDescent="0.3">
      <c r="A1924">
        <v>395</v>
      </c>
      <c r="B1924" t="s">
        <v>364</v>
      </c>
      <c r="C1924" t="s">
        <v>362</v>
      </c>
      <c r="D1924" s="107">
        <v>46022</v>
      </c>
      <c r="E1924" t="s">
        <v>1620</v>
      </c>
      <c r="F1924" t="s">
        <v>8265</v>
      </c>
      <c r="G1924" t="s">
        <v>4830</v>
      </c>
      <c r="H1924" t="s">
        <v>8266</v>
      </c>
    </row>
    <row r="1925" spans="1:8" x14ac:dyDescent="0.3">
      <c r="A1925">
        <v>431</v>
      </c>
      <c r="B1925" t="s">
        <v>408</v>
      </c>
      <c r="C1925" t="s">
        <v>72</v>
      </c>
      <c r="D1925" s="107">
        <v>46022</v>
      </c>
      <c r="E1925" t="s">
        <v>1774</v>
      </c>
      <c r="F1925" t="s">
        <v>8267</v>
      </c>
      <c r="G1925" t="s">
        <v>6491</v>
      </c>
      <c r="H1925" t="s">
        <v>8268</v>
      </c>
    </row>
    <row r="1926" spans="1:8" x14ac:dyDescent="0.3">
      <c r="A1926">
        <v>432</v>
      </c>
      <c r="B1926" t="s">
        <v>409</v>
      </c>
      <c r="C1926" t="s">
        <v>72</v>
      </c>
      <c r="D1926" s="107">
        <v>46022</v>
      </c>
      <c r="E1926" t="s">
        <v>1787</v>
      </c>
      <c r="F1926" t="s">
        <v>8269</v>
      </c>
      <c r="G1926" t="s">
        <v>6491</v>
      </c>
      <c r="H1926" t="s">
        <v>8270</v>
      </c>
    </row>
    <row r="1927" spans="1:8" x14ac:dyDescent="0.3">
      <c r="A1927">
        <v>453</v>
      </c>
      <c r="B1927" t="s">
        <v>426</v>
      </c>
      <c r="C1927" t="s">
        <v>366</v>
      </c>
      <c r="D1927" s="107">
        <v>46022</v>
      </c>
      <c r="E1927" t="s">
        <v>1901</v>
      </c>
      <c r="F1927" t="s">
        <v>8271</v>
      </c>
      <c r="G1927" t="s">
        <v>5680</v>
      </c>
      <c r="H1927" t="s">
        <v>8272</v>
      </c>
    </row>
    <row r="1928" spans="1:8" x14ac:dyDescent="0.3">
      <c r="A1928">
        <v>455</v>
      </c>
      <c r="B1928" t="s">
        <v>428</v>
      </c>
      <c r="C1928" t="s">
        <v>366</v>
      </c>
      <c r="D1928" s="107">
        <v>46022</v>
      </c>
      <c r="E1928" t="s">
        <v>1904</v>
      </c>
      <c r="F1928" t="s">
        <v>8273</v>
      </c>
      <c r="G1928" t="s">
        <v>5680</v>
      </c>
      <c r="H1928" t="s">
        <v>8274</v>
      </c>
    </row>
    <row r="1929" spans="1:8" x14ac:dyDescent="0.3">
      <c r="A1929">
        <v>456</v>
      </c>
      <c r="B1929" t="s">
        <v>429</v>
      </c>
      <c r="C1929" t="s">
        <v>403</v>
      </c>
      <c r="D1929" s="107">
        <v>46022</v>
      </c>
      <c r="E1929" t="s">
        <v>1926</v>
      </c>
      <c r="F1929" t="s">
        <v>8275</v>
      </c>
      <c r="G1929" t="s">
        <v>4755</v>
      </c>
      <c r="H1929" t="s">
        <v>8276</v>
      </c>
    </row>
    <row r="1930" spans="1:8" x14ac:dyDescent="0.3">
      <c r="A1930">
        <v>457</v>
      </c>
      <c r="B1930" t="s">
        <v>430</v>
      </c>
      <c r="C1930" t="s">
        <v>403</v>
      </c>
      <c r="D1930" s="107">
        <v>46022</v>
      </c>
      <c r="E1930" t="s">
        <v>1948</v>
      </c>
      <c r="F1930" t="s">
        <v>8277</v>
      </c>
      <c r="G1930" t="s">
        <v>4755</v>
      </c>
      <c r="H1930" t="s">
        <v>8278</v>
      </c>
    </row>
    <row r="1931" spans="1:8" x14ac:dyDescent="0.3">
      <c r="A1931">
        <v>484</v>
      </c>
      <c r="B1931" t="s">
        <v>457</v>
      </c>
      <c r="C1931" t="s">
        <v>72</v>
      </c>
      <c r="D1931" s="107">
        <v>46022</v>
      </c>
      <c r="E1931" t="s">
        <v>2139</v>
      </c>
      <c r="F1931" t="s">
        <v>8279</v>
      </c>
      <c r="G1931" t="s">
        <v>6491</v>
      </c>
      <c r="H1931" t="s">
        <v>8280</v>
      </c>
    </row>
    <row r="1932" spans="1:8" x14ac:dyDescent="0.3">
      <c r="A1932">
        <v>510</v>
      </c>
      <c r="B1932" t="s">
        <v>2286</v>
      </c>
      <c r="C1932" t="s">
        <v>249</v>
      </c>
      <c r="D1932" s="107">
        <v>46022</v>
      </c>
      <c r="E1932" t="s">
        <v>2309</v>
      </c>
      <c r="F1932" t="s">
        <v>8281</v>
      </c>
      <c r="G1932" t="s">
        <v>7193</v>
      </c>
      <c r="H1932" t="s">
        <v>7578</v>
      </c>
    </row>
    <row r="1933" spans="1:8" x14ac:dyDescent="0.3">
      <c r="A1933">
        <v>511</v>
      </c>
      <c r="B1933" t="s">
        <v>2310</v>
      </c>
      <c r="C1933" t="s">
        <v>249</v>
      </c>
      <c r="D1933" s="107">
        <v>46022</v>
      </c>
      <c r="E1933" t="s">
        <v>2334</v>
      </c>
      <c r="F1933" t="s">
        <v>8282</v>
      </c>
      <c r="G1933" t="s">
        <v>7193</v>
      </c>
      <c r="H1933" t="s">
        <v>8283</v>
      </c>
    </row>
    <row r="1934" spans="1:8" x14ac:dyDescent="0.3">
      <c r="A1934">
        <v>513</v>
      </c>
      <c r="B1934" t="s">
        <v>2335</v>
      </c>
      <c r="C1934" t="s">
        <v>249</v>
      </c>
      <c r="D1934" s="107">
        <v>46022</v>
      </c>
      <c r="E1934" t="s">
        <v>2339</v>
      </c>
      <c r="F1934" t="s">
        <v>8284</v>
      </c>
      <c r="G1934" t="s">
        <v>7193</v>
      </c>
      <c r="H1934" t="s">
        <v>8285</v>
      </c>
    </row>
    <row r="1935" spans="1:8" x14ac:dyDescent="0.3">
      <c r="A1935">
        <v>513</v>
      </c>
      <c r="B1935" t="s">
        <v>2335</v>
      </c>
      <c r="C1935" t="s">
        <v>249</v>
      </c>
      <c r="D1935" s="107">
        <v>46022</v>
      </c>
      <c r="E1935" t="s">
        <v>2339</v>
      </c>
      <c r="F1935" t="s">
        <v>8284</v>
      </c>
      <c r="G1935" t="s">
        <v>7193</v>
      </c>
      <c r="H1935" t="s">
        <v>8285</v>
      </c>
    </row>
    <row r="1936" spans="1:8" x14ac:dyDescent="0.3">
      <c r="A1936">
        <v>518</v>
      </c>
      <c r="B1936" t="s">
        <v>67</v>
      </c>
      <c r="C1936" t="s">
        <v>68</v>
      </c>
      <c r="D1936" s="107">
        <v>46022</v>
      </c>
      <c r="E1936" t="s">
        <v>2348</v>
      </c>
      <c r="F1936" t="s">
        <v>8286</v>
      </c>
      <c r="G1936" t="s">
        <v>5564</v>
      </c>
      <c r="H1936" t="s">
        <v>8287</v>
      </c>
    </row>
    <row r="1937" spans="1:8" x14ac:dyDescent="0.3">
      <c r="A1937">
        <v>529</v>
      </c>
      <c r="B1937" t="s">
        <v>2395</v>
      </c>
      <c r="C1937" t="s">
        <v>95</v>
      </c>
      <c r="D1937" s="107">
        <v>46022</v>
      </c>
      <c r="E1937" t="s">
        <v>2416</v>
      </c>
      <c r="F1937" t="s">
        <v>8288</v>
      </c>
      <c r="G1937" t="s">
        <v>4154</v>
      </c>
      <c r="H1937" t="s">
        <v>8289</v>
      </c>
    </row>
    <row r="1938" spans="1:8" x14ac:dyDescent="0.3">
      <c r="A1938">
        <v>84</v>
      </c>
      <c r="B1938" t="s">
        <v>71</v>
      </c>
      <c r="C1938" t="s">
        <v>72</v>
      </c>
      <c r="D1938" s="107">
        <v>46022</v>
      </c>
      <c r="E1938" t="s">
        <v>2608</v>
      </c>
      <c r="F1938" t="s">
        <v>8290</v>
      </c>
      <c r="G1938" t="s">
        <v>6491</v>
      </c>
      <c r="H1938" t="s">
        <v>8291</v>
      </c>
    </row>
    <row r="1939" spans="1:8" x14ac:dyDescent="0.3">
      <c r="A1939">
        <v>85</v>
      </c>
      <c r="B1939" t="s">
        <v>74</v>
      </c>
      <c r="C1939" t="s">
        <v>72</v>
      </c>
      <c r="D1939" s="107">
        <v>46022</v>
      </c>
      <c r="E1939" t="s">
        <v>2611</v>
      </c>
      <c r="F1939" t="s">
        <v>8292</v>
      </c>
      <c r="G1939" t="s">
        <v>6491</v>
      </c>
      <c r="H1939" t="s">
        <v>8293</v>
      </c>
    </row>
    <row r="1940" spans="1:8" x14ac:dyDescent="0.3">
      <c r="A1940">
        <v>87</v>
      </c>
      <c r="B1940" t="s">
        <v>76</v>
      </c>
      <c r="C1940" t="s">
        <v>72</v>
      </c>
      <c r="D1940" s="107">
        <v>46022</v>
      </c>
      <c r="E1940" t="s">
        <v>2620</v>
      </c>
      <c r="F1940" t="s">
        <v>8294</v>
      </c>
      <c r="G1940" t="s">
        <v>6491</v>
      </c>
      <c r="H1940" t="s">
        <v>8295</v>
      </c>
    </row>
    <row r="1941" spans="1:8" x14ac:dyDescent="0.3">
      <c r="A1941">
        <v>88</v>
      </c>
      <c r="B1941" t="s">
        <v>77</v>
      </c>
      <c r="C1941" t="s">
        <v>72</v>
      </c>
      <c r="D1941" s="107">
        <v>46022</v>
      </c>
      <c r="E1941" t="s">
        <v>2623</v>
      </c>
      <c r="F1941" t="s">
        <v>8296</v>
      </c>
      <c r="G1941" t="s">
        <v>6491</v>
      </c>
      <c r="H1941" t="s">
        <v>8297</v>
      </c>
    </row>
    <row r="1942" spans="1:8" x14ac:dyDescent="0.3">
      <c r="A1942">
        <v>89</v>
      </c>
      <c r="B1942" t="s">
        <v>78</v>
      </c>
      <c r="C1942" t="s">
        <v>72</v>
      </c>
      <c r="D1942" s="107">
        <v>46022</v>
      </c>
      <c r="E1942" t="s">
        <v>2626</v>
      </c>
      <c r="F1942" t="s">
        <v>8298</v>
      </c>
      <c r="G1942" t="s">
        <v>6491</v>
      </c>
      <c r="H1942" t="s">
        <v>8299</v>
      </c>
    </row>
    <row r="1943" spans="1:8" x14ac:dyDescent="0.3">
      <c r="A1943">
        <v>90</v>
      </c>
      <c r="B1943" t="s">
        <v>79</v>
      </c>
      <c r="C1943" t="s">
        <v>72</v>
      </c>
      <c r="D1943" s="107">
        <v>46022</v>
      </c>
      <c r="E1943" t="s">
        <v>2629</v>
      </c>
      <c r="F1943" t="s">
        <v>8300</v>
      </c>
      <c r="G1943" t="s">
        <v>6491</v>
      </c>
      <c r="H1943" t="s">
        <v>8301</v>
      </c>
    </row>
    <row r="1944" spans="1:8" x14ac:dyDescent="0.3">
      <c r="A1944">
        <v>91</v>
      </c>
      <c r="B1944" t="s">
        <v>80</v>
      </c>
      <c r="C1944" t="s">
        <v>72</v>
      </c>
      <c r="D1944" s="107">
        <v>46022</v>
      </c>
      <c r="E1944" t="s">
        <v>2632</v>
      </c>
      <c r="F1944" t="s">
        <v>8302</v>
      </c>
      <c r="G1944" t="s">
        <v>6491</v>
      </c>
      <c r="H1944" t="s">
        <v>8303</v>
      </c>
    </row>
    <row r="1945" spans="1:8" x14ac:dyDescent="0.3">
      <c r="A1945">
        <v>92</v>
      </c>
      <c r="B1945" t="s">
        <v>81</v>
      </c>
      <c r="C1945" t="s">
        <v>72</v>
      </c>
      <c r="D1945" s="107">
        <v>46022</v>
      </c>
      <c r="E1945" t="s">
        <v>2635</v>
      </c>
      <c r="F1945" t="s">
        <v>8304</v>
      </c>
      <c r="G1945" t="s">
        <v>6491</v>
      </c>
      <c r="H1945" t="s">
        <v>8305</v>
      </c>
    </row>
    <row r="1946" spans="1:8" x14ac:dyDescent="0.3">
      <c r="A1946">
        <v>94</v>
      </c>
      <c r="B1946" t="s">
        <v>82</v>
      </c>
      <c r="C1946" t="s">
        <v>72</v>
      </c>
      <c r="D1946" s="107">
        <v>46022</v>
      </c>
      <c r="E1946" t="s">
        <v>2638</v>
      </c>
      <c r="F1946" t="s">
        <v>8306</v>
      </c>
      <c r="G1946" t="s">
        <v>6491</v>
      </c>
      <c r="H1946" t="s">
        <v>8307</v>
      </c>
    </row>
    <row r="1947" spans="1:8" x14ac:dyDescent="0.3">
      <c r="A1947">
        <v>100</v>
      </c>
      <c r="B1947" t="s">
        <v>89</v>
      </c>
      <c r="C1947" t="s">
        <v>72</v>
      </c>
      <c r="D1947" s="107">
        <v>46022</v>
      </c>
      <c r="E1947" t="s">
        <v>752</v>
      </c>
      <c r="F1947" t="s">
        <v>8308</v>
      </c>
      <c r="G1947" t="s">
        <v>6491</v>
      </c>
      <c r="H1947" t="s">
        <v>8309</v>
      </c>
    </row>
    <row r="1948" spans="1:8" x14ac:dyDescent="0.3">
      <c r="A1948">
        <v>104</v>
      </c>
      <c r="B1948" t="s">
        <v>90</v>
      </c>
      <c r="C1948" t="s">
        <v>72</v>
      </c>
      <c r="D1948" s="107">
        <v>46022</v>
      </c>
      <c r="E1948" t="s">
        <v>755</v>
      </c>
      <c r="F1948" t="s">
        <v>8310</v>
      </c>
      <c r="G1948" t="s">
        <v>6491</v>
      </c>
      <c r="H1948" t="s">
        <v>8311</v>
      </c>
    </row>
    <row r="1949" spans="1:8" x14ac:dyDescent="0.3">
      <c r="A1949">
        <v>106</v>
      </c>
      <c r="B1949" t="s">
        <v>92</v>
      </c>
      <c r="C1949" t="s">
        <v>72</v>
      </c>
      <c r="D1949" s="107">
        <v>46022</v>
      </c>
      <c r="E1949" t="s">
        <v>758</v>
      </c>
      <c r="F1949" t="s">
        <v>8312</v>
      </c>
      <c r="G1949" t="s">
        <v>6491</v>
      </c>
      <c r="H1949" t="s">
        <v>8313</v>
      </c>
    </row>
    <row r="1950" spans="1:8" x14ac:dyDescent="0.3">
      <c r="A1950">
        <v>116</v>
      </c>
      <c r="B1950" t="s">
        <v>93</v>
      </c>
      <c r="C1950" t="s">
        <v>68</v>
      </c>
      <c r="D1950" s="107">
        <v>46022</v>
      </c>
      <c r="E1950" t="s">
        <v>791</v>
      </c>
      <c r="F1950" t="s">
        <v>8314</v>
      </c>
      <c r="G1950" t="s">
        <v>4118</v>
      </c>
      <c r="H1950" t="s">
        <v>8315</v>
      </c>
    </row>
    <row r="1951" spans="1:8" x14ac:dyDescent="0.3">
      <c r="A1951">
        <v>126</v>
      </c>
      <c r="B1951" t="s">
        <v>107</v>
      </c>
      <c r="C1951" t="s">
        <v>72</v>
      </c>
      <c r="D1951" s="107">
        <v>46022</v>
      </c>
      <c r="E1951" t="s">
        <v>889</v>
      </c>
      <c r="F1951" t="s">
        <v>8316</v>
      </c>
      <c r="G1951" t="s">
        <v>6491</v>
      </c>
      <c r="H1951" t="s">
        <v>8317</v>
      </c>
    </row>
    <row r="1952" spans="1:8" x14ac:dyDescent="0.3">
      <c r="A1952">
        <v>127</v>
      </c>
      <c r="B1952" t="s">
        <v>108</v>
      </c>
      <c r="C1952" t="s">
        <v>72</v>
      </c>
      <c r="D1952" s="107">
        <v>46022</v>
      </c>
      <c r="E1952" t="s">
        <v>891</v>
      </c>
      <c r="F1952" t="s">
        <v>8318</v>
      </c>
      <c r="G1952" t="s">
        <v>6491</v>
      </c>
      <c r="H1952" t="s">
        <v>8319</v>
      </c>
    </row>
    <row r="1953" spans="1:8" x14ac:dyDescent="0.3">
      <c r="A1953">
        <v>144</v>
      </c>
      <c r="B1953" t="s">
        <v>117</v>
      </c>
      <c r="C1953" t="s">
        <v>85</v>
      </c>
      <c r="D1953" s="107">
        <v>46022</v>
      </c>
      <c r="E1953" t="s">
        <v>935</v>
      </c>
      <c r="F1953" t="s">
        <v>8320</v>
      </c>
      <c r="G1953" t="s">
        <v>4077</v>
      </c>
      <c r="H1953" t="s">
        <v>8321</v>
      </c>
    </row>
    <row r="1954" spans="1:8" x14ac:dyDescent="0.3">
      <c r="A1954">
        <v>147</v>
      </c>
      <c r="B1954" t="s">
        <v>121</v>
      </c>
      <c r="C1954" t="s">
        <v>85</v>
      </c>
      <c r="D1954" s="107">
        <v>46022</v>
      </c>
      <c r="E1954" t="s">
        <v>947</v>
      </c>
      <c r="F1954" t="s">
        <v>8322</v>
      </c>
      <c r="G1954" t="s">
        <v>4077</v>
      </c>
      <c r="H1954" t="s">
        <v>8323</v>
      </c>
    </row>
    <row r="1955" spans="1:8" x14ac:dyDescent="0.3">
      <c r="A1955">
        <v>200</v>
      </c>
      <c r="B1955" t="s">
        <v>141</v>
      </c>
      <c r="C1955" t="s">
        <v>28</v>
      </c>
      <c r="D1955" s="107">
        <v>46022</v>
      </c>
      <c r="E1955" t="s">
        <v>995</v>
      </c>
      <c r="F1955" t="s">
        <v>8324</v>
      </c>
      <c r="G1955" t="s">
        <v>4275</v>
      </c>
      <c r="H1955" t="s">
        <v>8325</v>
      </c>
    </row>
    <row r="1956" spans="1:8" x14ac:dyDescent="0.3">
      <c r="A1956">
        <v>202</v>
      </c>
      <c r="B1956" t="s">
        <v>143</v>
      </c>
      <c r="C1956" t="s">
        <v>28</v>
      </c>
      <c r="D1956" s="107">
        <v>46022</v>
      </c>
      <c r="E1956" t="s">
        <v>997</v>
      </c>
      <c r="F1956" t="s">
        <v>8326</v>
      </c>
      <c r="G1956" t="s">
        <v>4087</v>
      </c>
    </row>
    <row r="1957" spans="1:8" x14ac:dyDescent="0.3">
      <c r="A1957">
        <v>206</v>
      </c>
      <c r="B1957" t="s">
        <v>147</v>
      </c>
      <c r="C1957" t="s">
        <v>94</v>
      </c>
      <c r="D1957" s="107">
        <v>46022</v>
      </c>
      <c r="E1957" t="s">
        <v>1005</v>
      </c>
      <c r="F1957" t="s">
        <v>8327</v>
      </c>
      <c r="G1957" t="s">
        <v>7367</v>
      </c>
      <c r="H1957" t="s">
        <v>8328</v>
      </c>
    </row>
    <row r="1958" spans="1:8" x14ac:dyDescent="0.3">
      <c r="A1958">
        <v>216</v>
      </c>
      <c r="B1958" t="s">
        <v>155</v>
      </c>
      <c r="C1958" t="s">
        <v>98</v>
      </c>
      <c r="D1958" s="107">
        <v>46022</v>
      </c>
      <c r="E1958" t="s">
        <v>1092</v>
      </c>
      <c r="F1958" t="s">
        <v>8329</v>
      </c>
      <c r="G1958" t="s">
        <v>7009</v>
      </c>
      <c r="H1958" t="s">
        <v>8330</v>
      </c>
    </row>
    <row r="1959" spans="1:8" x14ac:dyDescent="0.3">
      <c r="A1959">
        <v>221</v>
      </c>
      <c r="B1959" t="s">
        <v>161</v>
      </c>
      <c r="C1959" t="s">
        <v>98</v>
      </c>
      <c r="D1959" s="107">
        <v>46022</v>
      </c>
      <c r="E1959" t="s">
        <v>1154</v>
      </c>
      <c r="F1959" t="s">
        <v>8331</v>
      </c>
      <c r="G1959" t="s">
        <v>4259</v>
      </c>
      <c r="H1959" t="s">
        <v>8332</v>
      </c>
    </row>
    <row r="1960" spans="1:8" x14ac:dyDescent="0.3">
      <c r="A1960">
        <v>222</v>
      </c>
      <c r="B1960" t="s">
        <v>162</v>
      </c>
      <c r="C1960" t="s">
        <v>98</v>
      </c>
      <c r="D1960" s="107">
        <v>46022</v>
      </c>
      <c r="E1960" t="s">
        <v>1157</v>
      </c>
      <c r="F1960" t="s">
        <v>8333</v>
      </c>
      <c r="G1960" t="s">
        <v>4259</v>
      </c>
      <c r="H1960" t="s">
        <v>8334</v>
      </c>
    </row>
    <row r="1961" spans="1:8" x14ac:dyDescent="0.3">
      <c r="A1961">
        <v>223</v>
      </c>
      <c r="B1961" t="s">
        <v>163</v>
      </c>
      <c r="C1961" t="s">
        <v>98</v>
      </c>
      <c r="D1961" s="107">
        <v>46022</v>
      </c>
      <c r="E1961" t="s">
        <v>1165</v>
      </c>
      <c r="F1961" t="s">
        <v>8335</v>
      </c>
      <c r="G1961" t="s">
        <v>4266</v>
      </c>
      <c r="H1961" t="s">
        <v>8336</v>
      </c>
    </row>
    <row r="1962" spans="1:8" x14ac:dyDescent="0.3">
      <c r="A1962">
        <v>224</v>
      </c>
      <c r="B1962" t="s">
        <v>164</v>
      </c>
      <c r="C1962" t="s">
        <v>98</v>
      </c>
      <c r="D1962" s="107">
        <v>46022</v>
      </c>
      <c r="E1962" t="s">
        <v>1167</v>
      </c>
      <c r="F1962" t="s">
        <v>8337</v>
      </c>
      <c r="G1962" t="s">
        <v>4259</v>
      </c>
      <c r="H1962" t="s">
        <v>8338</v>
      </c>
    </row>
    <row r="1963" spans="1:8" x14ac:dyDescent="0.3">
      <c r="A1963">
        <v>236</v>
      </c>
      <c r="B1963" t="s">
        <v>176</v>
      </c>
      <c r="C1963" t="s">
        <v>98</v>
      </c>
      <c r="D1963" s="107">
        <v>46022</v>
      </c>
      <c r="E1963" t="s">
        <v>1229</v>
      </c>
      <c r="F1963" t="s">
        <v>8339</v>
      </c>
      <c r="G1963" t="s">
        <v>4266</v>
      </c>
      <c r="H1963" t="s">
        <v>8340</v>
      </c>
    </row>
    <row r="1964" spans="1:8" x14ac:dyDescent="0.3">
      <c r="A1964">
        <v>244</v>
      </c>
      <c r="B1964" t="s">
        <v>184</v>
      </c>
      <c r="C1964" t="s">
        <v>98</v>
      </c>
      <c r="D1964" s="107">
        <v>46022</v>
      </c>
      <c r="E1964" t="s">
        <v>1286</v>
      </c>
      <c r="F1964" t="s">
        <v>8341</v>
      </c>
      <c r="G1964" t="s">
        <v>4266</v>
      </c>
      <c r="H1964" t="s">
        <v>8342</v>
      </c>
    </row>
    <row r="1965" spans="1:8" x14ac:dyDescent="0.3">
      <c r="A1965">
        <v>272</v>
      </c>
      <c r="B1965" t="s">
        <v>220</v>
      </c>
      <c r="C1965" t="s">
        <v>72</v>
      </c>
      <c r="D1965" s="107">
        <v>46022</v>
      </c>
      <c r="E1965" t="s">
        <v>1340</v>
      </c>
      <c r="F1965" t="s">
        <v>8343</v>
      </c>
      <c r="G1965" t="s">
        <v>6491</v>
      </c>
      <c r="H1965" t="s">
        <v>8344</v>
      </c>
    </row>
    <row r="1966" spans="1:8" x14ac:dyDescent="0.3">
      <c r="A1966">
        <v>318</v>
      </c>
      <c r="B1966" t="s">
        <v>275</v>
      </c>
      <c r="C1966" t="s">
        <v>110</v>
      </c>
      <c r="D1966" s="107">
        <v>46022</v>
      </c>
      <c r="E1966" t="s">
        <v>1460</v>
      </c>
      <c r="F1966" t="s">
        <v>8345</v>
      </c>
      <c r="G1966" t="s">
        <v>4851</v>
      </c>
      <c r="H1966" t="s">
        <v>8346</v>
      </c>
    </row>
    <row r="1967" spans="1:8" x14ac:dyDescent="0.3">
      <c r="A1967">
        <v>326</v>
      </c>
      <c r="B1967" t="s">
        <v>1466</v>
      </c>
      <c r="C1967" t="s">
        <v>222</v>
      </c>
      <c r="D1967" s="107">
        <v>46022</v>
      </c>
      <c r="E1967" t="s">
        <v>1468</v>
      </c>
      <c r="F1967" t="s">
        <v>8347</v>
      </c>
      <c r="G1967" t="s">
        <v>4629</v>
      </c>
    </row>
    <row r="1968" spans="1:8" x14ac:dyDescent="0.3">
      <c r="A1968">
        <v>334</v>
      </c>
      <c r="B1968" t="s">
        <v>291</v>
      </c>
      <c r="C1968" t="s">
        <v>28</v>
      </c>
      <c r="D1968" s="107">
        <v>46022</v>
      </c>
      <c r="E1968" t="s">
        <v>1472</v>
      </c>
      <c r="F1968" t="s">
        <v>8348</v>
      </c>
      <c r="G1968" t="s">
        <v>4275</v>
      </c>
      <c r="H1968" t="s">
        <v>8349</v>
      </c>
    </row>
    <row r="1969" spans="1:8" x14ac:dyDescent="0.3">
      <c r="A1969">
        <v>336</v>
      </c>
      <c r="B1969" t="s">
        <v>293</v>
      </c>
      <c r="C1969" t="s">
        <v>112</v>
      </c>
      <c r="D1969" s="107">
        <v>46022</v>
      </c>
      <c r="E1969" t="s">
        <v>1474</v>
      </c>
      <c r="F1969" t="s">
        <v>8350</v>
      </c>
      <c r="G1969" t="s">
        <v>5459</v>
      </c>
      <c r="H1969" t="s">
        <v>8351</v>
      </c>
    </row>
    <row r="1970" spans="1:8" x14ac:dyDescent="0.3">
      <c r="A1970">
        <v>339</v>
      </c>
      <c r="B1970" t="s">
        <v>297</v>
      </c>
      <c r="C1970" t="s">
        <v>298</v>
      </c>
      <c r="D1970" s="107">
        <v>46022</v>
      </c>
      <c r="E1970" t="s">
        <v>1484</v>
      </c>
      <c r="F1970" t="s">
        <v>8352</v>
      </c>
      <c r="G1970" t="s">
        <v>4629</v>
      </c>
      <c r="H1970" t="s">
        <v>8353</v>
      </c>
    </row>
    <row r="1971" spans="1:8" x14ac:dyDescent="0.3">
      <c r="A1971">
        <v>346</v>
      </c>
      <c r="B1971" t="s">
        <v>304</v>
      </c>
      <c r="C1971" t="s">
        <v>28</v>
      </c>
      <c r="D1971" s="107">
        <v>46022</v>
      </c>
      <c r="E1971" t="s">
        <v>1488</v>
      </c>
      <c r="F1971" t="s">
        <v>8354</v>
      </c>
      <c r="G1971" t="s">
        <v>4087</v>
      </c>
      <c r="H1971" t="s">
        <v>8355</v>
      </c>
    </row>
    <row r="1972" spans="1:8" x14ac:dyDescent="0.3">
      <c r="A1972">
        <v>361</v>
      </c>
      <c r="B1972" t="s">
        <v>1504</v>
      </c>
      <c r="C1972" t="s">
        <v>37</v>
      </c>
      <c r="D1972" s="107">
        <v>46022</v>
      </c>
      <c r="E1972" t="s">
        <v>1506</v>
      </c>
      <c r="F1972" t="s">
        <v>8356</v>
      </c>
      <c r="G1972" t="s">
        <v>5468</v>
      </c>
      <c r="H1972" t="s">
        <v>8357</v>
      </c>
    </row>
    <row r="1973" spans="1:8" x14ac:dyDescent="0.3">
      <c r="A1973">
        <v>366</v>
      </c>
      <c r="B1973" t="s">
        <v>327</v>
      </c>
      <c r="C1973" t="s">
        <v>323</v>
      </c>
      <c r="D1973" s="107">
        <v>46022</v>
      </c>
      <c r="E1973" t="s">
        <v>1521</v>
      </c>
      <c r="F1973" t="s">
        <v>8358</v>
      </c>
      <c r="G1973" t="s">
        <v>5471</v>
      </c>
      <c r="H1973" t="s">
        <v>8359</v>
      </c>
    </row>
    <row r="1974" spans="1:8" x14ac:dyDescent="0.3">
      <c r="A1974">
        <v>367</v>
      </c>
      <c r="B1974" t="s">
        <v>328</v>
      </c>
      <c r="C1974" t="s">
        <v>37</v>
      </c>
      <c r="D1974" s="107">
        <v>46022</v>
      </c>
      <c r="E1974" t="s">
        <v>1522</v>
      </c>
      <c r="F1974" t="s">
        <v>8360</v>
      </c>
      <c r="G1974" t="s">
        <v>4704</v>
      </c>
      <c r="H1974" t="s">
        <v>8361</v>
      </c>
    </row>
    <row r="1975" spans="1:8" x14ac:dyDescent="0.3">
      <c r="A1975">
        <v>377</v>
      </c>
      <c r="B1975" t="s">
        <v>341</v>
      </c>
      <c r="C1975" t="s">
        <v>94</v>
      </c>
      <c r="D1975" s="107">
        <v>46022</v>
      </c>
      <c r="E1975" t="s">
        <v>1568</v>
      </c>
      <c r="F1975" t="s">
        <v>8362</v>
      </c>
      <c r="G1975" t="s">
        <v>7367</v>
      </c>
      <c r="H1975" t="s">
        <v>8363</v>
      </c>
    </row>
    <row r="1976" spans="1:8" x14ac:dyDescent="0.3">
      <c r="A1976">
        <v>392</v>
      </c>
      <c r="B1976" t="s">
        <v>359</v>
      </c>
      <c r="C1976" t="s">
        <v>358</v>
      </c>
      <c r="D1976" s="107">
        <v>46022</v>
      </c>
      <c r="E1976" t="s">
        <v>1608</v>
      </c>
      <c r="F1976" t="s">
        <v>8364</v>
      </c>
      <c r="G1976" t="s">
        <v>4858</v>
      </c>
      <c r="H1976" t="s">
        <v>8365</v>
      </c>
    </row>
    <row r="1977" spans="1:8" x14ac:dyDescent="0.3">
      <c r="A1977">
        <v>393</v>
      </c>
      <c r="B1977" t="s">
        <v>360</v>
      </c>
      <c r="C1977" t="s">
        <v>358</v>
      </c>
      <c r="D1977" s="107">
        <v>46022</v>
      </c>
      <c r="E1977" t="s">
        <v>1609</v>
      </c>
      <c r="F1977" t="s">
        <v>8366</v>
      </c>
      <c r="G1977" t="s">
        <v>4858</v>
      </c>
    </row>
    <row r="1978" spans="1:8" x14ac:dyDescent="0.3">
      <c r="A1978">
        <v>402</v>
      </c>
      <c r="B1978" t="s">
        <v>375</v>
      </c>
      <c r="C1978" t="s">
        <v>374</v>
      </c>
      <c r="D1978" s="107">
        <v>46022</v>
      </c>
      <c r="E1978" t="s">
        <v>1627</v>
      </c>
      <c r="F1978" t="s">
        <v>8367</v>
      </c>
      <c r="G1978" t="s">
        <v>4742</v>
      </c>
      <c r="H1978" t="s">
        <v>8368</v>
      </c>
    </row>
    <row r="1979" spans="1:8" x14ac:dyDescent="0.3">
      <c r="A1979">
        <v>413</v>
      </c>
      <c r="B1979" t="s">
        <v>389</v>
      </c>
      <c r="C1979" t="s">
        <v>362</v>
      </c>
      <c r="D1979" s="107">
        <v>46022</v>
      </c>
      <c r="E1979" t="s">
        <v>1652</v>
      </c>
      <c r="F1979" t="s">
        <v>8369</v>
      </c>
      <c r="G1979" t="s">
        <v>5484</v>
      </c>
      <c r="H1979" t="s">
        <v>8370</v>
      </c>
    </row>
    <row r="1980" spans="1:8" x14ac:dyDescent="0.3">
      <c r="A1980">
        <v>423</v>
      </c>
      <c r="B1980" t="s">
        <v>399</v>
      </c>
      <c r="C1980" t="s">
        <v>87</v>
      </c>
      <c r="D1980" s="107">
        <v>46022</v>
      </c>
      <c r="E1980" t="s">
        <v>1752</v>
      </c>
      <c r="F1980" t="s">
        <v>8371</v>
      </c>
      <c r="G1980" t="s">
        <v>6717</v>
      </c>
      <c r="H1980" t="s">
        <v>8372</v>
      </c>
    </row>
    <row r="1981" spans="1:8" x14ac:dyDescent="0.3">
      <c r="A1981">
        <v>424</v>
      </c>
      <c r="B1981" t="s">
        <v>1753</v>
      </c>
      <c r="C1981" t="s">
        <v>87</v>
      </c>
      <c r="D1981" s="107">
        <v>46022</v>
      </c>
      <c r="E1981" t="s">
        <v>1754</v>
      </c>
      <c r="F1981" t="s">
        <v>8373</v>
      </c>
      <c r="G1981" t="s">
        <v>6717</v>
      </c>
      <c r="H1981" t="s">
        <v>8374</v>
      </c>
    </row>
    <row r="1982" spans="1:8" x14ac:dyDescent="0.3">
      <c r="A1982">
        <v>437</v>
      </c>
      <c r="B1982" t="s">
        <v>413</v>
      </c>
      <c r="C1982" t="s">
        <v>249</v>
      </c>
      <c r="D1982" s="107">
        <v>46022</v>
      </c>
      <c r="E1982" t="s">
        <v>1865</v>
      </c>
      <c r="F1982" t="s">
        <v>8375</v>
      </c>
      <c r="G1982" t="s">
        <v>4118</v>
      </c>
      <c r="H1982" t="s">
        <v>8376</v>
      </c>
    </row>
    <row r="1983" spans="1:8" x14ac:dyDescent="0.3">
      <c r="A1983">
        <v>460</v>
      </c>
      <c r="B1983" t="s">
        <v>433</v>
      </c>
      <c r="C1983" t="s">
        <v>28</v>
      </c>
      <c r="D1983" s="107">
        <v>46022</v>
      </c>
      <c r="E1983" t="s">
        <v>1949</v>
      </c>
      <c r="F1983" t="s">
        <v>8377</v>
      </c>
      <c r="G1983" t="s">
        <v>4275</v>
      </c>
    </row>
    <row r="1984" spans="1:8" x14ac:dyDescent="0.3">
      <c r="A1984">
        <v>487</v>
      </c>
      <c r="B1984" t="s">
        <v>2178</v>
      </c>
      <c r="C1984" t="s">
        <v>216</v>
      </c>
      <c r="D1984" s="107">
        <v>46022</v>
      </c>
      <c r="E1984" t="s">
        <v>2179</v>
      </c>
      <c r="F1984" t="s">
        <v>8378</v>
      </c>
      <c r="G1984" t="s">
        <v>4622</v>
      </c>
      <c r="H1984" t="s">
        <v>8379</v>
      </c>
    </row>
    <row r="1985" spans="1:8" x14ac:dyDescent="0.3">
      <c r="A1985">
        <v>490</v>
      </c>
      <c r="B1985" t="s">
        <v>463</v>
      </c>
      <c r="C1985" t="s">
        <v>198</v>
      </c>
      <c r="D1985" s="107">
        <v>46022</v>
      </c>
      <c r="E1985" t="s">
        <v>2218</v>
      </c>
      <c r="F1985" t="s">
        <v>8380</v>
      </c>
      <c r="G1985" t="s">
        <v>4118</v>
      </c>
      <c r="H1985" t="s">
        <v>8381</v>
      </c>
    </row>
    <row r="1986" spans="1:8" x14ac:dyDescent="0.3">
      <c r="A1986">
        <v>491</v>
      </c>
      <c r="B1986" t="s">
        <v>464</v>
      </c>
      <c r="C1986" t="s">
        <v>33</v>
      </c>
      <c r="D1986" s="107">
        <v>46022</v>
      </c>
      <c r="E1986" t="s">
        <v>2219</v>
      </c>
      <c r="F1986" t="s">
        <v>8382</v>
      </c>
      <c r="G1986" t="s">
        <v>4118</v>
      </c>
      <c r="H1986" t="s">
        <v>8383</v>
      </c>
    </row>
    <row r="1987" spans="1:8" x14ac:dyDescent="0.3">
      <c r="A1987">
        <v>492</v>
      </c>
      <c r="B1987" t="s">
        <v>465</v>
      </c>
      <c r="C1987" t="s">
        <v>194</v>
      </c>
      <c r="D1987" s="107">
        <v>46022</v>
      </c>
      <c r="E1987" t="s">
        <v>2220</v>
      </c>
      <c r="F1987" t="s">
        <v>8384</v>
      </c>
      <c r="G1987" t="s">
        <v>4118</v>
      </c>
      <c r="H1987" t="s">
        <v>8385</v>
      </c>
    </row>
    <row r="1988" spans="1:8" x14ac:dyDescent="0.3">
      <c r="A1988">
        <v>493</v>
      </c>
      <c r="B1988" t="s">
        <v>466</v>
      </c>
      <c r="C1988" t="s">
        <v>46</v>
      </c>
      <c r="D1988" s="107">
        <v>46022</v>
      </c>
      <c r="E1988" t="s">
        <v>2221</v>
      </c>
      <c r="F1988" t="s">
        <v>8386</v>
      </c>
      <c r="G1988" t="s">
        <v>4118</v>
      </c>
      <c r="H1988" t="s">
        <v>8387</v>
      </c>
    </row>
    <row r="1989" spans="1:8" x14ac:dyDescent="0.3">
      <c r="A1989">
        <v>494</v>
      </c>
      <c r="B1989" t="s">
        <v>467</v>
      </c>
      <c r="C1989" t="s">
        <v>253</v>
      </c>
      <c r="D1989" s="107">
        <v>46022</v>
      </c>
      <c r="E1989" t="s">
        <v>2222</v>
      </c>
      <c r="F1989" t="s">
        <v>8388</v>
      </c>
      <c r="G1989" t="s">
        <v>4118</v>
      </c>
      <c r="H1989" t="s">
        <v>8389</v>
      </c>
    </row>
    <row r="1990" spans="1:8" x14ac:dyDescent="0.3">
      <c r="A1990">
        <v>495</v>
      </c>
      <c r="B1990" t="s">
        <v>468</v>
      </c>
      <c r="C1990" t="s">
        <v>306</v>
      </c>
      <c r="D1990" s="107">
        <v>46022</v>
      </c>
      <c r="E1990" t="s">
        <v>2223</v>
      </c>
      <c r="F1990" t="s">
        <v>8390</v>
      </c>
      <c r="G1990" t="s">
        <v>4118</v>
      </c>
      <c r="H1990" t="s">
        <v>8391</v>
      </c>
    </row>
    <row r="1991" spans="1:8" x14ac:dyDescent="0.3">
      <c r="A1991">
        <v>496</v>
      </c>
      <c r="B1991" t="s">
        <v>469</v>
      </c>
      <c r="C1991" t="s">
        <v>94</v>
      </c>
      <c r="D1991" s="107">
        <v>46022</v>
      </c>
      <c r="E1991" t="s">
        <v>2224</v>
      </c>
      <c r="F1991" t="s">
        <v>8392</v>
      </c>
      <c r="G1991" t="s">
        <v>4118</v>
      </c>
      <c r="H1991" t="s">
        <v>8393</v>
      </c>
    </row>
    <row r="1992" spans="1:8" x14ac:dyDescent="0.3">
      <c r="A1992">
        <v>498</v>
      </c>
      <c r="B1992" t="s">
        <v>471</v>
      </c>
      <c r="C1992" t="s">
        <v>216</v>
      </c>
      <c r="D1992" s="107">
        <v>46022</v>
      </c>
      <c r="E1992" t="s">
        <v>2225</v>
      </c>
      <c r="F1992" t="s">
        <v>8394</v>
      </c>
      <c r="G1992" t="s">
        <v>4118</v>
      </c>
      <c r="H1992" t="s">
        <v>8395</v>
      </c>
    </row>
    <row r="1993" spans="1:8" x14ac:dyDescent="0.3">
      <c r="A1993">
        <v>499</v>
      </c>
      <c r="B1993" t="s">
        <v>472</v>
      </c>
      <c r="C1993" t="s">
        <v>311</v>
      </c>
      <c r="D1993" s="107">
        <v>46022</v>
      </c>
      <c r="E1993" t="s">
        <v>2226</v>
      </c>
      <c r="F1993" t="s">
        <v>8396</v>
      </c>
      <c r="G1993" t="s">
        <v>4619</v>
      </c>
      <c r="H1993" t="s">
        <v>8397</v>
      </c>
    </row>
    <row r="1994" spans="1:8" x14ac:dyDescent="0.3">
      <c r="A1994">
        <v>500</v>
      </c>
      <c r="B1994" t="s">
        <v>473</v>
      </c>
      <c r="C1994" t="s">
        <v>257</v>
      </c>
      <c r="D1994" s="107">
        <v>46022</v>
      </c>
      <c r="E1994" t="s">
        <v>2227</v>
      </c>
      <c r="F1994" t="s">
        <v>8398</v>
      </c>
      <c r="G1994" t="s">
        <v>4118</v>
      </c>
      <c r="H1994" t="s">
        <v>8399</v>
      </c>
    </row>
    <row r="1995" spans="1:8" x14ac:dyDescent="0.3">
      <c r="A1995">
        <v>501</v>
      </c>
      <c r="B1995" t="s">
        <v>474</v>
      </c>
      <c r="C1995" t="s">
        <v>22</v>
      </c>
      <c r="D1995" s="107">
        <v>46022</v>
      </c>
      <c r="E1995" t="s">
        <v>2228</v>
      </c>
      <c r="F1995" t="s">
        <v>8400</v>
      </c>
      <c r="G1995" t="s">
        <v>4118</v>
      </c>
      <c r="H1995" t="s">
        <v>8401</v>
      </c>
    </row>
    <row r="1996" spans="1:8" x14ac:dyDescent="0.3">
      <c r="A1996">
        <v>502</v>
      </c>
      <c r="B1996" t="s">
        <v>475</v>
      </c>
      <c r="C1996" t="s">
        <v>119</v>
      </c>
      <c r="D1996" s="107">
        <v>46022</v>
      </c>
      <c r="E1996" t="s">
        <v>2229</v>
      </c>
      <c r="F1996" t="s">
        <v>8402</v>
      </c>
      <c r="G1996" t="s">
        <v>4118</v>
      </c>
      <c r="H1996" t="s">
        <v>8403</v>
      </c>
    </row>
    <row r="1997" spans="1:8" x14ac:dyDescent="0.3">
      <c r="A1997">
        <v>503</v>
      </c>
      <c r="B1997" t="s">
        <v>476</v>
      </c>
      <c r="C1997" t="s">
        <v>447</v>
      </c>
      <c r="D1997" s="107">
        <v>46022</v>
      </c>
      <c r="E1997" t="s">
        <v>2230</v>
      </c>
      <c r="F1997" t="s">
        <v>8404</v>
      </c>
      <c r="G1997" t="s">
        <v>4118</v>
      </c>
      <c r="H1997" t="s">
        <v>8405</v>
      </c>
    </row>
    <row r="1998" spans="1:8" x14ac:dyDescent="0.3">
      <c r="A1998">
        <v>504</v>
      </c>
      <c r="B1998" t="s">
        <v>477</v>
      </c>
      <c r="C1998" t="s">
        <v>374</v>
      </c>
      <c r="D1998" s="107">
        <v>46022</v>
      </c>
      <c r="E1998" t="s">
        <v>2231</v>
      </c>
      <c r="F1998" t="s">
        <v>8406</v>
      </c>
      <c r="G1998" t="s">
        <v>4118</v>
      </c>
      <c r="H1998" t="s">
        <v>8407</v>
      </c>
    </row>
    <row r="1999" spans="1:8" x14ac:dyDescent="0.3">
      <c r="A1999">
        <v>505</v>
      </c>
      <c r="B1999" t="s">
        <v>478</v>
      </c>
      <c r="C1999" t="s">
        <v>87</v>
      </c>
      <c r="D1999" s="107">
        <v>46022</v>
      </c>
      <c r="E1999" t="s">
        <v>2232</v>
      </c>
      <c r="F1999" t="s">
        <v>8408</v>
      </c>
      <c r="G1999" t="s">
        <v>4118</v>
      </c>
      <c r="H1999" t="s">
        <v>8409</v>
      </c>
    </row>
    <row r="2000" spans="1:8" x14ac:dyDescent="0.3">
      <c r="A2000">
        <v>508</v>
      </c>
      <c r="B2000" t="s">
        <v>481</v>
      </c>
      <c r="C2000" t="s">
        <v>366</v>
      </c>
      <c r="D2000" s="107">
        <v>46022</v>
      </c>
      <c r="E2000" t="s">
        <v>2237</v>
      </c>
      <c r="F2000" t="s">
        <v>8410</v>
      </c>
      <c r="G2000" t="s">
        <v>4118</v>
      </c>
      <c r="H2000" t="s">
        <v>8411</v>
      </c>
    </row>
    <row r="2001" spans="1:8" x14ac:dyDescent="0.3">
      <c r="A2001">
        <v>522</v>
      </c>
      <c r="B2001" t="s">
        <v>2362</v>
      </c>
      <c r="C2001" t="s">
        <v>22</v>
      </c>
      <c r="D2001" s="107">
        <v>46022</v>
      </c>
      <c r="E2001" t="s">
        <v>2363</v>
      </c>
      <c r="F2001" t="s">
        <v>8412</v>
      </c>
      <c r="G2001" t="s">
        <v>6082</v>
      </c>
      <c r="H2001" t="s">
        <v>8413</v>
      </c>
    </row>
    <row r="2002" spans="1:8" x14ac:dyDescent="0.3">
      <c r="A2002">
        <v>527</v>
      </c>
      <c r="B2002" t="s">
        <v>2390</v>
      </c>
      <c r="C2002" t="s">
        <v>198</v>
      </c>
      <c r="D2002" s="107">
        <v>46022</v>
      </c>
      <c r="E2002" t="s">
        <v>2391</v>
      </c>
      <c r="F2002" t="s">
        <v>8414</v>
      </c>
      <c r="G2002" t="s">
        <v>4796</v>
      </c>
      <c r="H2002" t="s">
        <v>8415</v>
      </c>
    </row>
    <row r="2003" spans="1:8" x14ac:dyDescent="0.3">
      <c r="A2003">
        <v>541</v>
      </c>
      <c r="B2003" t="s">
        <v>2490</v>
      </c>
      <c r="C2003" t="s">
        <v>287</v>
      </c>
      <c r="D2003" s="107">
        <v>46022</v>
      </c>
      <c r="E2003" t="s">
        <v>2491</v>
      </c>
      <c r="F2003" t="s">
        <v>8416</v>
      </c>
      <c r="G2003" t="s">
        <v>5971</v>
      </c>
      <c r="H2003" t="s">
        <v>8417</v>
      </c>
    </row>
    <row r="2004" spans="1:8" x14ac:dyDescent="0.3">
      <c r="A2004">
        <v>542</v>
      </c>
      <c r="B2004" t="s">
        <v>2492</v>
      </c>
      <c r="C2004" t="s">
        <v>287</v>
      </c>
      <c r="D2004" s="107">
        <v>46022</v>
      </c>
      <c r="E2004" t="s">
        <v>2502</v>
      </c>
      <c r="F2004" t="s">
        <v>8418</v>
      </c>
      <c r="G2004" t="s">
        <v>5971</v>
      </c>
      <c r="H2004" t="s">
        <v>8419</v>
      </c>
    </row>
    <row r="2005" spans="1:8" x14ac:dyDescent="0.3">
      <c r="A2005">
        <v>546</v>
      </c>
      <c r="B2005" t="s">
        <v>2526</v>
      </c>
      <c r="C2005" t="s">
        <v>287</v>
      </c>
      <c r="D2005" s="107">
        <v>46022</v>
      </c>
      <c r="E2005" t="s">
        <v>2538</v>
      </c>
      <c r="F2005" t="s">
        <v>8420</v>
      </c>
      <c r="G2005" t="s">
        <v>5971</v>
      </c>
      <c r="H2005" t="s">
        <v>8421</v>
      </c>
    </row>
    <row r="2006" spans="1:8" x14ac:dyDescent="0.3">
      <c r="A2006">
        <v>547</v>
      </c>
      <c r="B2006" t="s">
        <v>2539</v>
      </c>
      <c r="C2006" t="s">
        <v>287</v>
      </c>
      <c r="D2006" s="107">
        <v>46022</v>
      </c>
      <c r="E2006" t="s">
        <v>2540</v>
      </c>
      <c r="F2006" t="s">
        <v>8422</v>
      </c>
      <c r="G2006" t="s">
        <v>5971</v>
      </c>
      <c r="H2006" t="s">
        <v>8423</v>
      </c>
    </row>
    <row r="2007" spans="1:8" x14ac:dyDescent="0.3">
      <c r="A2007">
        <v>553</v>
      </c>
      <c r="B2007" t="s">
        <v>2551</v>
      </c>
      <c r="C2007" t="s">
        <v>344</v>
      </c>
      <c r="D2007" s="107">
        <v>46022</v>
      </c>
      <c r="E2007" t="s">
        <v>2552</v>
      </c>
      <c r="F2007" t="s">
        <v>8424</v>
      </c>
      <c r="G2007" t="s">
        <v>4118</v>
      </c>
      <c r="H2007" t="s">
        <v>8425</v>
      </c>
    </row>
    <row r="2008" spans="1:8" x14ac:dyDescent="0.3">
      <c r="A2008">
        <v>556</v>
      </c>
      <c r="B2008" t="s">
        <v>2557</v>
      </c>
      <c r="C2008" t="s">
        <v>28</v>
      </c>
      <c r="D2008" s="107">
        <v>46022</v>
      </c>
      <c r="E2008" t="s">
        <v>2558</v>
      </c>
      <c r="F2008" t="s">
        <v>8426</v>
      </c>
      <c r="G2008" t="s">
        <v>4275</v>
      </c>
      <c r="H2008" t="s">
        <v>8427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545"/>
  <sheetViews>
    <sheetView workbookViewId="0"/>
  </sheetViews>
  <sheetFormatPr baseColWidth="10" defaultColWidth="8.88671875" defaultRowHeight="14.4" x14ac:dyDescent="0.3"/>
  <sheetData>
    <row r="1" spans="1:12" x14ac:dyDescent="0.3">
      <c r="A1" t="s">
        <v>0</v>
      </c>
      <c r="B1" t="s">
        <v>1</v>
      </c>
      <c r="C1" t="s">
        <v>8428</v>
      </c>
      <c r="D1" t="s">
        <v>2</v>
      </c>
      <c r="E1" t="s">
        <v>3</v>
      </c>
      <c r="F1" t="s">
        <v>4</v>
      </c>
      <c r="G1" t="s">
        <v>8429</v>
      </c>
      <c r="H1" t="s">
        <v>8430</v>
      </c>
      <c r="I1" t="s">
        <v>8431</v>
      </c>
      <c r="J1" t="s">
        <v>8432</v>
      </c>
      <c r="K1" t="s">
        <v>8433</v>
      </c>
      <c r="L1" t="s">
        <v>8434</v>
      </c>
    </row>
    <row r="2" spans="1:12" x14ac:dyDescent="0.3">
      <c r="A2">
        <v>1</v>
      </c>
      <c r="B2" t="s">
        <v>21</v>
      </c>
      <c r="C2" t="s">
        <v>2725</v>
      </c>
      <c r="D2" t="s">
        <v>22</v>
      </c>
      <c r="E2" t="s">
        <v>23</v>
      </c>
      <c r="F2" t="s">
        <v>24</v>
      </c>
      <c r="H2" t="s">
        <v>8435</v>
      </c>
      <c r="I2" t="s">
        <v>8435</v>
      </c>
      <c r="L2" t="s">
        <v>8436</v>
      </c>
    </row>
    <row r="3" spans="1:12" x14ac:dyDescent="0.3">
      <c r="A3">
        <v>2</v>
      </c>
      <c r="B3" t="s">
        <v>27</v>
      </c>
      <c r="C3" t="s">
        <v>2725</v>
      </c>
      <c r="D3" t="s">
        <v>28</v>
      </c>
      <c r="E3" t="s">
        <v>23</v>
      </c>
      <c r="F3" t="s">
        <v>24</v>
      </c>
      <c r="H3" t="s">
        <v>8435</v>
      </c>
      <c r="I3" t="s">
        <v>8435</v>
      </c>
      <c r="L3" t="s">
        <v>8436</v>
      </c>
    </row>
    <row r="4" spans="1:12" x14ac:dyDescent="0.3">
      <c r="A4">
        <v>3</v>
      </c>
      <c r="B4" t="s">
        <v>30</v>
      </c>
      <c r="C4" t="s">
        <v>2725</v>
      </c>
      <c r="D4" t="s">
        <v>101</v>
      </c>
      <c r="E4" t="s">
        <v>23</v>
      </c>
      <c r="F4" t="s">
        <v>24</v>
      </c>
      <c r="H4" t="s">
        <v>8435</v>
      </c>
      <c r="I4" t="s">
        <v>8435</v>
      </c>
      <c r="L4" t="s">
        <v>8436</v>
      </c>
    </row>
    <row r="5" spans="1:12" x14ac:dyDescent="0.3">
      <c r="A5">
        <v>4</v>
      </c>
      <c r="B5" t="s">
        <v>32</v>
      </c>
      <c r="C5" t="s">
        <v>2725</v>
      </c>
      <c r="D5" t="s">
        <v>98</v>
      </c>
      <c r="E5" t="s">
        <v>23</v>
      </c>
      <c r="F5" t="s">
        <v>24</v>
      </c>
      <c r="H5" t="s">
        <v>8435</v>
      </c>
      <c r="I5" t="s">
        <v>8435</v>
      </c>
      <c r="L5" t="s">
        <v>8436</v>
      </c>
    </row>
    <row r="6" spans="1:12" x14ac:dyDescent="0.3">
      <c r="A6">
        <v>5</v>
      </c>
      <c r="B6" t="s">
        <v>36</v>
      </c>
      <c r="C6" t="s">
        <v>2725</v>
      </c>
      <c r="D6" t="s">
        <v>37</v>
      </c>
      <c r="E6" t="s">
        <v>23</v>
      </c>
      <c r="F6" t="s">
        <v>24</v>
      </c>
      <c r="H6" t="s">
        <v>8435</v>
      </c>
      <c r="I6" t="s">
        <v>8435</v>
      </c>
      <c r="L6" t="s">
        <v>8436</v>
      </c>
    </row>
    <row r="7" spans="1:12" x14ac:dyDescent="0.3">
      <c r="A7">
        <v>6</v>
      </c>
      <c r="B7" t="s">
        <v>38</v>
      </c>
      <c r="C7" t="s">
        <v>2725</v>
      </c>
      <c r="D7" t="s">
        <v>66</v>
      </c>
      <c r="E7" t="s">
        <v>23</v>
      </c>
      <c r="F7" t="s">
        <v>24</v>
      </c>
      <c r="H7" t="s">
        <v>8435</v>
      </c>
      <c r="I7" t="s">
        <v>8435</v>
      </c>
      <c r="L7" t="s">
        <v>8436</v>
      </c>
    </row>
    <row r="8" spans="1:12" x14ac:dyDescent="0.3">
      <c r="A8">
        <v>7</v>
      </c>
      <c r="B8" t="s">
        <v>40</v>
      </c>
      <c r="C8" t="s">
        <v>2725</v>
      </c>
      <c r="D8" t="s">
        <v>66</v>
      </c>
      <c r="E8" t="s">
        <v>23</v>
      </c>
      <c r="F8" t="s">
        <v>24</v>
      </c>
      <c r="H8" t="s">
        <v>8435</v>
      </c>
      <c r="I8" t="s">
        <v>8435</v>
      </c>
      <c r="L8" t="s">
        <v>8436</v>
      </c>
    </row>
    <row r="9" spans="1:12" x14ac:dyDescent="0.3">
      <c r="A9">
        <v>8</v>
      </c>
      <c r="B9" t="s">
        <v>41</v>
      </c>
      <c r="C9" t="s">
        <v>2725</v>
      </c>
      <c r="D9" t="s">
        <v>22</v>
      </c>
      <c r="E9" t="s">
        <v>23</v>
      </c>
      <c r="F9" t="s">
        <v>24</v>
      </c>
      <c r="H9" t="s">
        <v>8435</v>
      </c>
      <c r="I9" t="s">
        <v>8435</v>
      </c>
      <c r="L9" t="s">
        <v>8436</v>
      </c>
    </row>
    <row r="10" spans="1:12" x14ac:dyDescent="0.3">
      <c r="A10">
        <v>9</v>
      </c>
      <c r="B10" t="s">
        <v>8437</v>
      </c>
      <c r="C10" t="s">
        <v>2725</v>
      </c>
      <c r="D10" t="s">
        <v>66</v>
      </c>
      <c r="E10" t="s">
        <v>23</v>
      </c>
      <c r="F10" t="s">
        <v>24</v>
      </c>
      <c r="H10" t="s">
        <v>8435</v>
      </c>
      <c r="I10" t="s">
        <v>8435</v>
      </c>
      <c r="L10" t="s">
        <v>8436</v>
      </c>
    </row>
    <row r="11" spans="1:12" x14ac:dyDescent="0.3">
      <c r="A11">
        <v>10</v>
      </c>
      <c r="B11" t="s">
        <v>2650</v>
      </c>
      <c r="C11" t="s">
        <v>2725</v>
      </c>
      <c r="D11" t="s">
        <v>44</v>
      </c>
      <c r="E11" t="s">
        <v>23</v>
      </c>
      <c r="F11" t="s">
        <v>24</v>
      </c>
      <c r="H11" t="s">
        <v>8435</v>
      </c>
      <c r="I11" t="s">
        <v>8435</v>
      </c>
      <c r="L11" t="s">
        <v>8436</v>
      </c>
    </row>
    <row r="12" spans="1:12" x14ac:dyDescent="0.3">
      <c r="A12" t="s">
        <v>492</v>
      </c>
      <c r="B12" t="s">
        <v>8438</v>
      </c>
      <c r="C12" t="s">
        <v>2725</v>
      </c>
      <c r="D12" t="s">
        <v>44</v>
      </c>
      <c r="E12" t="s">
        <v>23</v>
      </c>
      <c r="F12" t="s">
        <v>24</v>
      </c>
      <c r="H12" t="s">
        <v>8435</v>
      </c>
      <c r="I12" t="s">
        <v>8435</v>
      </c>
      <c r="L12" t="s">
        <v>8436</v>
      </c>
    </row>
    <row r="13" spans="1:12" x14ac:dyDescent="0.3">
      <c r="A13">
        <v>11</v>
      </c>
      <c r="B13" t="s">
        <v>2728</v>
      </c>
      <c r="C13" t="s">
        <v>2725</v>
      </c>
      <c r="D13" t="s">
        <v>46</v>
      </c>
      <c r="E13" t="s">
        <v>23</v>
      </c>
      <c r="F13" t="s">
        <v>24</v>
      </c>
      <c r="H13" t="s">
        <v>8435</v>
      </c>
      <c r="I13" t="s">
        <v>8435</v>
      </c>
      <c r="L13" t="s">
        <v>8436</v>
      </c>
    </row>
    <row r="14" spans="1:12" x14ac:dyDescent="0.3">
      <c r="A14" t="s">
        <v>513</v>
      </c>
      <c r="B14" t="s">
        <v>8439</v>
      </c>
      <c r="C14" t="s">
        <v>2725</v>
      </c>
      <c r="D14" t="s">
        <v>46</v>
      </c>
      <c r="E14" t="s">
        <v>54</v>
      </c>
      <c r="F14" t="s">
        <v>24</v>
      </c>
      <c r="H14" t="s">
        <v>8435</v>
      </c>
      <c r="I14" t="s">
        <v>8435</v>
      </c>
      <c r="L14" t="s">
        <v>8436</v>
      </c>
    </row>
    <row r="15" spans="1:12" x14ac:dyDescent="0.3">
      <c r="A15">
        <v>12</v>
      </c>
      <c r="B15" t="s">
        <v>2729</v>
      </c>
      <c r="C15" t="s">
        <v>2725</v>
      </c>
      <c r="D15" t="s">
        <v>46</v>
      </c>
      <c r="E15" t="s">
        <v>23</v>
      </c>
      <c r="F15" t="s">
        <v>24</v>
      </c>
      <c r="H15" t="s">
        <v>8435</v>
      </c>
      <c r="I15" t="s">
        <v>8435</v>
      </c>
      <c r="L15" t="s">
        <v>8436</v>
      </c>
    </row>
    <row r="16" spans="1:12" x14ac:dyDescent="0.3">
      <c r="A16">
        <v>13</v>
      </c>
      <c r="B16" t="s">
        <v>49</v>
      </c>
      <c r="C16" t="s">
        <v>2725</v>
      </c>
      <c r="D16" t="s">
        <v>225</v>
      </c>
      <c r="E16" t="s">
        <v>23</v>
      </c>
      <c r="F16" t="s">
        <v>24</v>
      </c>
      <c r="H16" t="s">
        <v>8435</v>
      </c>
      <c r="I16" t="s">
        <v>8435</v>
      </c>
      <c r="L16" t="s">
        <v>8436</v>
      </c>
    </row>
    <row r="17" spans="1:12" x14ac:dyDescent="0.3">
      <c r="A17" t="s">
        <v>515</v>
      </c>
      <c r="B17" t="s">
        <v>516</v>
      </c>
      <c r="C17" t="s">
        <v>2725</v>
      </c>
      <c r="D17" t="s">
        <v>33</v>
      </c>
      <c r="E17" t="s">
        <v>23</v>
      </c>
      <c r="F17" t="s">
        <v>24</v>
      </c>
      <c r="H17" t="s">
        <v>8435</v>
      </c>
      <c r="I17" t="s">
        <v>8435</v>
      </c>
      <c r="L17" t="s">
        <v>8436</v>
      </c>
    </row>
    <row r="18" spans="1:12" x14ac:dyDescent="0.3">
      <c r="A18">
        <v>14</v>
      </c>
      <c r="B18" t="s">
        <v>52</v>
      </c>
      <c r="C18" t="s">
        <v>2725</v>
      </c>
      <c r="D18" t="s">
        <v>53</v>
      </c>
      <c r="E18" t="s">
        <v>54</v>
      </c>
      <c r="F18" t="s">
        <v>24</v>
      </c>
      <c r="H18" t="s">
        <v>8435</v>
      </c>
      <c r="I18" t="s">
        <v>8435</v>
      </c>
      <c r="L18" t="s">
        <v>8436</v>
      </c>
    </row>
    <row r="19" spans="1:12" x14ac:dyDescent="0.3">
      <c r="A19" t="s">
        <v>517</v>
      </c>
      <c r="B19" t="s">
        <v>518</v>
      </c>
      <c r="C19" t="s">
        <v>2725</v>
      </c>
      <c r="D19" t="s">
        <v>53</v>
      </c>
      <c r="E19" t="s">
        <v>54</v>
      </c>
      <c r="F19" t="s">
        <v>24</v>
      </c>
      <c r="H19" t="s">
        <v>8435</v>
      </c>
      <c r="I19" t="s">
        <v>8435</v>
      </c>
      <c r="L19" t="s">
        <v>8436</v>
      </c>
    </row>
    <row r="20" spans="1:12" x14ac:dyDescent="0.3">
      <c r="A20" t="s">
        <v>519</v>
      </c>
      <c r="B20" t="s">
        <v>520</v>
      </c>
      <c r="C20" t="s">
        <v>2725</v>
      </c>
      <c r="D20" t="s">
        <v>53</v>
      </c>
      <c r="E20" t="s">
        <v>54</v>
      </c>
      <c r="F20" t="s">
        <v>24</v>
      </c>
      <c r="H20" t="s">
        <v>8435</v>
      </c>
      <c r="I20" t="s">
        <v>8435</v>
      </c>
      <c r="L20" t="s">
        <v>8436</v>
      </c>
    </row>
    <row r="21" spans="1:12" x14ac:dyDescent="0.3">
      <c r="A21" t="s">
        <v>521</v>
      </c>
      <c r="B21" t="s">
        <v>522</v>
      </c>
      <c r="C21" t="s">
        <v>2725</v>
      </c>
      <c r="D21" t="s">
        <v>53</v>
      </c>
      <c r="E21" t="s">
        <v>54</v>
      </c>
      <c r="F21" t="s">
        <v>24</v>
      </c>
      <c r="H21" t="s">
        <v>8435</v>
      </c>
      <c r="I21" t="s">
        <v>8435</v>
      </c>
      <c r="L21" t="s">
        <v>8436</v>
      </c>
    </row>
    <row r="22" spans="1:12" x14ac:dyDescent="0.3">
      <c r="A22" t="s">
        <v>523</v>
      </c>
      <c r="B22" t="s">
        <v>524</v>
      </c>
      <c r="C22" t="s">
        <v>2725</v>
      </c>
      <c r="D22" t="s">
        <v>53</v>
      </c>
      <c r="E22" t="s">
        <v>54</v>
      </c>
      <c r="F22" t="s">
        <v>24</v>
      </c>
      <c r="H22" t="s">
        <v>8435</v>
      </c>
      <c r="I22" t="s">
        <v>8435</v>
      </c>
      <c r="L22" t="s">
        <v>8436</v>
      </c>
    </row>
    <row r="23" spans="1:12" x14ac:dyDescent="0.3">
      <c r="A23">
        <v>68</v>
      </c>
      <c r="B23" t="s">
        <v>57</v>
      </c>
      <c r="C23" t="s">
        <v>2724</v>
      </c>
      <c r="D23" t="s">
        <v>58</v>
      </c>
      <c r="E23" t="s">
        <v>54</v>
      </c>
      <c r="F23" t="s">
        <v>24</v>
      </c>
      <c r="G23" t="s">
        <v>8440</v>
      </c>
      <c r="H23" t="s">
        <v>8441</v>
      </c>
      <c r="I23" t="s">
        <v>8442</v>
      </c>
      <c r="L23" t="s">
        <v>8436</v>
      </c>
    </row>
    <row r="24" spans="1:12" x14ac:dyDescent="0.3">
      <c r="A24">
        <v>69</v>
      </c>
      <c r="B24" t="s">
        <v>59</v>
      </c>
      <c r="C24" t="s">
        <v>2724</v>
      </c>
      <c r="D24" t="s">
        <v>58</v>
      </c>
      <c r="E24" t="s">
        <v>60</v>
      </c>
      <c r="F24" t="s">
        <v>24</v>
      </c>
      <c r="G24" t="s">
        <v>8440</v>
      </c>
      <c r="H24" t="s">
        <v>8441</v>
      </c>
      <c r="I24" t="s">
        <v>8442</v>
      </c>
      <c r="L24" t="s">
        <v>8436</v>
      </c>
    </row>
    <row r="25" spans="1:12" x14ac:dyDescent="0.3">
      <c r="A25">
        <v>73</v>
      </c>
      <c r="B25" t="s">
        <v>61</v>
      </c>
      <c r="C25" t="s">
        <v>2724</v>
      </c>
      <c r="D25" t="s">
        <v>28</v>
      </c>
      <c r="E25" t="s">
        <v>54</v>
      </c>
      <c r="F25" t="s">
        <v>62</v>
      </c>
      <c r="G25" t="s">
        <v>8440</v>
      </c>
      <c r="H25" t="s">
        <v>8441</v>
      </c>
      <c r="I25" t="s">
        <v>8442</v>
      </c>
      <c r="L25" t="s">
        <v>8436</v>
      </c>
    </row>
    <row r="26" spans="1:12" x14ac:dyDescent="0.3">
      <c r="A26">
        <v>74</v>
      </c>
      <c r="B26" t="s">
        <v>64</v>
      </c>
      <c r="C26" t="s">
        <v>2724</v>
      </c>
      <c r="D26" t="s">
        <v>28</v>
      </c>
      <c r="E26" t="s">
        <v>54</v>
      </c>
      <c r="F26" t="s">
        <v>24</v>
      </c>
      <c r="G26" t="s">
        <v>8440</v>
      </c>
      <c r="H26" t="s">
        <v>8441</v>
      </c>
      <c r="I26" t="s">
        <v>8442</v>
      </c>
      <c r="L26" t="s">
        <v>8436</v>
      </c>
    </row>
    <row r="27" spans="1:12" x14ac:dyDescent="0.3">
      <c r="A27">
        <v>77</v>
      </c>
      <c r="B27" t="s">
        <v>65</v>
      </c>
      <c r="C27" t="s">
        <v>2725</v>
      </c>
      <c r="D27" t="s">
        <v>66</v>
      </c>
      <c r="E27" t="s">
        <v>23</v>
      </c>
      <c r="F27" t="s">
        <v>24</v>
      </c>
      <c r="G27" t="s">
        <v>8440</v>
      </c>
      <c r="H27" t="s">
        <v>8441</v>
      </c>
      <c r="I27" t="s">
        <v>8442</v>
      </c>
      <c r="L27" t="s">
        <v>8436</v>
      </c>
    </row>
    <row r="28" spans="1:12" x14ac:dyDescent="0.3">
      <c r="A28">
        <v>78</v>
      </c>
      <c r="B28" t="s">
        <v>67</v>
      </c>
      <c r="C28" t="s">
        <v>2725</v>
      </c>
      <c r="D28" t="s">
        <v>68</v>
      </c>
      <c r="E28" t="s">
        <v>69</v>
      </c>
      <c r="F28" t="s">
        <v>24</v>
      </c>
      <c r="H28" t="s">
        <v>8435</v>
      </c>
      <c r="I28" t="s">
        <v>8435</v>
      </c>
      <c r="L28" t="s">
        <v>8436</v>
      </c>
    </row>
    <row r="29" spans="1:12" x14ac:dyDescent="0.3">
      <c r="A29">
        <v>79</v>
      </c>
      <c r="B29" t="s">
        <v>70</v>
      </c>
      <c r="C29" t="s">
        <v>2724</v>
      </c>
      <c r="D29" t="s">
        <v>68</v>
      </c>
      <c r="E29" t="s">
        <v>69</v>
      </c>
      <c r="F29" t="s">
        <v>24</v>
      </c>
      <c r="H29" t="s">
        <v>8435</v>
      </c>
      <c r="I29" t="s">
        <v>8435</v>
      </c>
      <c r="L29" t="s">
        <v>8436</v>
      </c>
    </row>
    <row r="30" spans="1:12" x14ac:dyDescent="0.3">
      <c r="A30">
        <v>84</v>
      </c>
      <c r="B30" t="s">
        <v>71</v>
      </c>
      <c r="C30" t="s">
        <v>2725</v>
      </c>
      <c r="D30" t="s">
        <v>72</v>
      </c>
      <c r="E30" t="s">
        <v>73</v>
      </c>
      <c r="F30" t="s">
        <v>24</v>
      </c>
      <c r="G30" t="s">
        <v>8440</v>
      </c>
      <c r="H30" t="s">
        <v>8441</v>
      </c>
      <c r="I30" t="s">
        <v>8442</v>
      </c>
      <c r="L30" t="s">
        <v>8436</v>
      </c>
    </row>
    <row r="31" spans="1:12" x14ac:dyDescent="0.3">
      <c r="A31">
        <v>85</v>
      </c>
      <c r="B31" t="s">
        <v>74</v>
      </c>
      <c r="C31" t="s">
        <v>2724</v>
      </c>
      <c r="D31" t="s">
        <v>72</v>
      </c>
      <c r="E31" t="s">
        <v>73</v>
      </c>
      <c r="F31" t="s">
        <v>24</v>
      </c>
      <c r="G31" t="s">
        <v>8440</v>
      </c>
      <c r="H31" t="s">
        <v>8441</v>
      </c>
      <c r="I31" t="s">
        <v>8442</v>
      </c>
      <c r="L31" t="s">
        <v>8436</v>
      </c>
    </row>
    <row r="32" spans="1:12" x14ac:dyDescent="0.3">
      <c r="A32">
        <v>86</v>
      </c>
      <c r="B32" t="s">
        <v>75</v>
      </c>
      <c r="C32" t="s">
        <v>2725</v>
      </c>
      <c r="D32" t="s">
        <v>72</v>
      </c>
      <c r="E32" t="s">
        <v>54</v>
      </c>
      <c r="F32" t="s">
        <v>24</v>
      </c>
      <c r="G32" t="s">
        <v>8440</v>
      </c>
      <c r="H32" t="s">
        <v>8441</v>
      </c>
      <c r="I32" t="s">
        <v>8442</v>
      </c>
      <c r="L32" t="s">
        <v>8436</v>
      </c>
    </row>
    <row r="33" spans="1:12" x14ac:dyDescent="0.3">
      <c r="A33">
        <v>87</v>
      </c>
      <c r="B33" t="s">
        <v>76</v>
      </c>
      <c r="C33" t="s">
        <v>2724</v>
      </c>
      <c r="D33" t="s">
        <v>72</v>
      </c>
      <c r="E33" t="s">
        <v>73</v>
      </c>
      <c r="F33" t="s">
        <v>24</v>
      </c>
      <c r="G33" t="s">
        <v>8440</v>
      </c>
      <c r="H33" t="s">
        <v>8441</v>
      </c>
      <c r="I33" t="s">
        <v>8442</v>
      </c>
      <c r="L33" t="s">
        <v>8436</v>
      </c>
    </row>
    <row r="34" spans="1:12" x14ac:dyDescent="0.3">
      <c r="A34">
        <v>88</v>
      </c>
      <c r="B34" t="s">
        <v>77</v>
      </c>
      <c r="C34" t="s">
        <v>2724</v>
      </c>
      <c r="D34" t="s">
        <v>72</v>
      </c>
      <c r="E34" t="s">
        <v>73</v>
      </c>
      <c r="F34" t="s">
        <v>24</v>
      </c>
      <c r="G34" t="s">
        <v>8440</v>
      </c>
      <c r="H34" t="s">
        <v>8441</v>
      </c>
      <c r="I34" t="s">
        <v>8442</v>
      </c>
      <c r="L34" t="s">
        <v>8436</v>
      </c>
    </row>
    <row r="35" spans="1:12" x14ac:dyDescent="0.3">
      <c r="A35">
        <v>89</v>
      </c>
      <c r="B35" t="s">
        <v>78</v>
      </c>
      <c r="C35" t="s">
        <v>2724</v>
      </c>
      <c r="D35" t="s">
        <v>72</v>
      </c>
      <c r="E35" t="s">
        <v>73</v>
      </c>
      <c r="F35" t="s">
        <v>24</v>
      </c>
      <c r="G35" t="s">
        <v>8440</v>
      </c>
      <c r="H35" t="s">
        <v>8441</v>
      </c>
      <c r="I35" t="s">
        <v>8442</v>
      </c>
      <c r="L35" t="s">
        <v>8436</v>
      </c>
    </row>
    <row r="36" spans="1:12" x14ac:dyDescent="0.3">
      <c r="A36">
        <v>90</v>
      </c>
      <c r="B36" t="s">
        <v>79</v>
      </c>
      <c r="C36" t="s">
        <v>2724</v>
      </c>
      <c r="D36" t="s">
        <v>72</v>
      </c>
      <c r="E36" t="s">
        <v>73</v>
      </c>
      <c r="F36" t="s">
        <v>24</v>
      </c>
      <c r="G36" t="s">
        <v>8440</v>
      </c>
      <c r="H36" t="s">
        <v>8441</v>
      </c>
      <c r="I36" t="s">
        <v>8442</v>
      </c>
      <c r="L36" t="s">
        <v>8436</v>
      </c>
    </row>
    <row r="37" spans="1:12" x14ac:dyDescent="0.3">
      <c r="A37">
        <v>91</v>
      </c>
      <c r="B37" t="s">
        <v>80</v>
      </c>
      <c r="C37" t="s">
        <v>2724</v>
      </c>
      <c r="D37" t="s">
        <v>72</v>
      </c>
      <c r="E37" t="s">
        <v>73</v>
      </c>
      <c r="F37" t="s">
        <v>24</v>
      </c>
      <c r="G37" t="s">
        <v>8440</v>
      </c>
      <c r="H37" t="s">
        <v>8441</v>
      </c>
      <c r="I37" t="s">
        <v>8442</v>
      </c>
      <c r="L37" t="s">
        <v>8436</v>
      </c>
    </row>
    <row r="38" spans="1:12" x14ac:dyDescent="0.3">
      <c r="A38">
        <v>92</v>
      </c>
      <c r="B38" t="s">
        <v>81</v>
      </c>
      <c r="C38" t="s">
        <v>2724</v>
      </c>
      <c r="D38" t="s">
        <v>72</v>
      </c>
      <c r="E38" t="s">
        <v>73</v>
      </c>
      <c r="F38" t="s">
        <v>24</v>
      </c>
      <c r="G38" t="s">
        <v>8440</v>
      </c>
      <c r="H38" t="s">
        <v>8441</v>
      </c>
      <c r="I38" t="s">
        <v>8442</v>
      </c>
      <c r="L38" t="s">
        <v>8436</v>
      </c>
    </row>
    <row r="39" spans="1:12" x14ac:dyDescent="0.3">
      <c r="A39">
        <v>94</v>
      </c>
      <c r="B39" t="s">
        <v>82</v>
      </c>
      <c r="C39" t="s">
        <v>2724</v>
      </c>
      <c r="D39" t="s">
        <v>72</v>
      </c>
      <c r="E39" t="s">
        <v>73</v>
      </c>
      <c r="F39" t="s">
        <v>24</v>
      </c>
      <c r="G39" t="s">
        <v>8440</v>
      </c>
      <c r="H39" t="s">
        <v>8441</v>
      </c>
      <c r="I39" t="s">
        <v>8442</v>
      </c>
      <c r="L39" t="s">
        <v>8436</v>
      </c>
    </row>
    <row r="40" spans="1:12" x14ac:dyDescent="0.3">
      <c r="A40">
        <v>95</v>
      </c>
      <c r="B40" t="s">
        <v>83</v>
      </c>
      <c r="C40" t="s">
        <v>2724</v>
      </c>
      <c r="D40" t="s">
        <v>72</v>
      </c>
      <c r="E40" t="s">
        <v>54</v>
      </c>
      <c r="F40" t="s">
        <v>24</v>
      </c>
      <c r="G40" t="s">
        <v>8440</v>
      </c>
      <c r="H40" t="s">
        <v>8441</v>
      </c>
      <c r="I40" t="s">
        <v>8442</v>
      </c>
      <c r="L40" t="s">
        <v>8436</v>
      </c>
    </row>
    <row r="41" spans="1:12" x14ac:dyDescent="0.3">
      <c r="A41">
        <v>96</v>
      </c>
      <c r="B41" t="s">
        <v>84</v>
      </c>
      <c r="C41" t="s">
        <v>2725</v>
      </c>
      <c r="D41" t="s">
        <v>85</v>
      </c>
      <c r="E41" t="s">
        <v>73</v>
      </c>
      <c r="F41" t="s">
        <v>24</v>
      </c>
      <c r="H41" t="s">
        <v>8435</v>
      </c>
      <c r="I41" t="s">
        <v>8435</v>
      </c>
      <c r="L41" t="s">
        <v>8436</v>
      </c>
    </row>
    <row r="42" spans="1:12" x14ac:dyDescent="0.3">
      <c r="A42">
        <v>97</v>
      </c>
      <c r="B42" t="s">
        <v>86</v>
      </c>
      <c r="C42" t="s">
        <v>2725</v>
      </c>
      <c r="D42" t="s">
        <v>87</v>
      </c>
      <c r="E42" t="s">
        <v>54</v>
      </c>
      <c r="F42" t="s">
        <v>24</v>
      </c>
      <c r="H42" t="s">
        <v>8435</v>
      </c>
      <c r="I42" t="s">
        <v>8435</v>
      </c>
      <c r="L42" t="s">
        <v>8436</v>
      </c>
    </row>
    <row r="43" spans="1:12" x14ac:dyDescent="0.3">
      <c r="A43">
        <v>98</v>
      </c>
      <c r="B43" t="s">
        <v>88</v>
      </c>
      <c r="C43" t="s">
        <v>2725</v>
      </c>
      <c r="D43" t="s">
        <v>87</v>
      </c>
      <c r="E43" t="s">
        <v>54</v>
      </c>
      <c r="F43" t="s">
        <v>24</v>
      </c>
      <c r="H43" t="s">
        <v>8435</v>
      </c>
      <c r="I43" t="s">
        <v>8435</v>
      </c>
      <c r="L43" t="s">
        <v>8436</v>
      </c>
    </row>
    <row r="44" spans="1:12" x14ac:dyDescent="0.3">
      <c r="A44">
        <v>100</v>
      </c>
      <c r="B44" t="s">
        <v>89</v>
      </c>
      <c r="C44" t="s">
        <v>2724</v>
      </c>
      <c r="D44" t="s">
        <v>72</v>
      </c>
      <c r="E44" t="s">
        <v>73</v>
      </c>
      <c r="F44" t="s">
        <v>24</v>
      </c>
      <c r="G44" t="s">
        <v>8440</v>
      </c>
      <c r="H44" t="s">
        <v>8441</v>
      </c>
      <c r="I44" t="s">
        <v>8442</v>
      </c>
      <c r="L44" t="s">
        <v>8436</v>
      </c>
    </row>
    <row r="45" spans="1:12" x14ac:dyDescent="0.3">
      <c r="A45">
        <v>104</v>
      </c>
      <c r="B45" t="s">
        <v>90</v>
      </c>
      <c r="C45" t="s">
        <v>2724</v>
      </c>
      <c r="D45" t="s">
        <v>72</v>
      </c>
      <c r="E45" t="s">
        <v>73</v>
      </c>
      <c r="F45" t="s">
        <v>62</v>
      </c>
      <c r="G45" t="s">
        <v>8440</v>
      </c>
      <c r="H45" t="s">
        <v>8441</v>
      </c>
      <c r="I45" t="s">
        <v>8442</v>
      </c>
      <c r="L45" t="s">
        <v>8436</v>
      </c>
    </row>
    <row r="46" spans="1:12" x14ac:dyDescent="0.3">
      <c r="A46">
        <v>106</v>
      </c>
      <c r="B46" t="s">
        <v>92</v>
      </c>
      <c r="C46" t="s">
        <v>2724</v>
      </c>
      <c r="D46" t="s">
        <v>72</v>
      </c>
      <c r="E46" t="s">
        <v>73</v>
      </c>
      <c r="F46" t="s">
        <v>62</v>
      </c>
      <c r="G46" t="s">
        <v>8440</v>
      </c>
      <c r="H46" t="s">
        <v>8441</v>
      </c>
      <c r="I46" t="s">
        <v>8442</v>
      </c>
      <c r="L46" t="s">
        <v>8436</v>
      </c>
    </row>
    <row r="47" spans="1:12" x14ac:dyDescent="0.3">
      <c r="A47" t="s">
        <v>494</v>
      </c>
      <c r="B47" t="s">
        <v>463</v>
      </c>
      <c r="C47" t="s">
        <v>2724</v>
      </c>
      <c r="D47" t="s">
        <v>198</v>
      </c>
      <c r="E47" t="s">
        <v>73</v>
      </c>
      <c r="F47" t="s">
        <v>24</v>
      </c>
      <c r="H47" t="s">
        <v>8435</v>
      </c>
      <c r="I47" t="s">
        <v>8435</v>
      </c>
      <c r="L47" t="s">
        <v>8436</v>
      </c>
    </row>
    <row r="48" spans="1:12" x14ac:dyDescent="0.3">
      <c r="A48" t="s">
        <v>495</v>
      </c>
      <c r="B48" t="s">
        <v>471</v>
      </c>
      <c r="C48" t="s">
        <v>2724</v>
      </c>
      <c r="D48" t="s">
        <v>216</v>
      </c>
      <c r="E48" t="s">
        <v>73</v>
      </c>
      <c r="F48" t="s">
        <v>24</v>
      </c>
      <c r="H48" t="s">
        <v>8435</v>
      </c>
      <c r="I48" t="s">
        <v>8435</v>
      </c>
      <c r="L48" t="s">
        <v>8436</v>
      </c>
    </row>
    <row r="49" spans="1:12" x14ac:dyDescent="0.3">
      <c r="A49" t="s">
        <v>496</v>
      </c>
      <c r="B49" t="s">
        <v>465</v>
      </c>
      <c r="C49" t="s">
        <v>2724</v>
      </c>
      <c r="D49" t="s">
        <v>194</v>
      </c>
      <c r="E49" t="s">
        <v>73</v>
      </c>
      <c r="F49" t="s">
        <v>24</v>
      </c>
      <c r="H49" t="s">
        <v>8435</v>
      </c>
      <c r="I49" t="s">
        <v>8435</v>
      </c>
      <c r="L49" t="s">
        <v>8436</v>
      </c>
    </row>
    <row r="50" spans="1:12" x14ac:dyDescent="0.3">
      <c r="A50" t="s">
        <v>497</v>
      </c>
      <c r="B50" t="s">
        <v>479</v>
      </c>
      <c r="C50" t="s">
        <v>2724</v>
      </c>
      <c r="D50" t="s">
        <v>498</v>
      </c>
      <c r="E50" t="s">
        <v>73</v>
      </c>
      <c r="F50" t="s">
        <v>24</v>
      </c>
      <c r="H50" t="s">
        <v>8435</v>
      </c>
      <c r="I50" t="s">
        <v>8435</v>
      </c>
      <c r="L50" t="s">
        <v>8436</v>
      </c>
    </row>
    <row r="51" spans="1:12" x14ac:dyDescent="0.3">
      <c r="A51" t="s">
        <v>499</v>
      </c>
      <c r="B51" t="s">
        <v>8443</v>
      </c>
      <c r="C51" t="s">
        <v>2724</v>
      </c>
      <c r="D51" t="s">
        <v>119</v>
      </c>
      <c r="E51" t="s">
        <v>73</v>
      </c>
      <c r="F51" t="s">
        <v>24</v>
      </c>
      <c r="H51" t="s">
        <v>8435</v>
      </c>
      <c r="I51" t="s">
        <v>8435</v>
      </c>
      <c r="L51" t="s">
        <v>8436</v>
      </c>
    </row>
    <row r="52" spans="1:12" x14ac:dyDescent="0.3">
      <c r="A52" t="s">
        <v>500</v>
      </c>
      <c r="B52" t="s">
        <v>8444</v>
      </c>
      <c r="C52" t="s">
        <v>2724</v>
      </c>
      <c r="D52" t="s">
        <v>188</v>
      </c>
      <c r="E52" t="s">
        <v>73</v>
      </c>
      <c r="F52" t="s">
        <v>24</v>
      </c>
      <c r="H52" t="s">
        <v>8435</v>
      </c>
      <c r="I52" t="s">
        <v>8435</v>
      </c>
      <c r="L52" t="s">
        <v>8436</v>
      </c>
    </row>
    <row r="53" spans="1:12" x14ac:dyDescent="0.3">
      <c r="A53" t="s">
        <v>501</v>
      </c>
      <c r="B53" t="s">
        <v>8445</v>
      </c>
      <c r="C53" t="s">
        <v>2724</v>
      </c>
      <c r="D53" t="s">
        <v>311</v>
      </c>
      <c r="E53" t="s">
        <v>73</v>
      </c>
      <c r="F53" t="s">
        <v>24</v>
      </c>
      <c r="H53" t="s">
        <v>8435</v>
      </c>
      <c r="I53" t="s">
        <v>8435</v>
      </c>
      <c r="L53" t="s">
        <v>8436</v>
      </c>
    </row>
    <row r="54" spans="1:12" x14ac:dyDescent="0.3">
      <c r="A54" t="s">
        <v>503</v>
      </c>
      <c r="B54" t="s">
        <v>93</v>
      </c>
      <c r="D54" t="s">
        <v>504</v>
      </c>
      <c r="E54" t="s">
        <v>73</v>
      </c>
      <c r="F54" t="s">
        <v>24</v>
      </c>
      <c r="H54" t="s">
        <v>8435</v>
      </c>
      <c r="I54" t="s">
        <v>8435</v>
      </c>
      <c r="L54" t="s">
        <v>8436</v>
      </c>
    </row>
    <row r="55" spans="1:12" x14ac:dyDescent="0.3">
      <c r="A55" t="s">
        <v>505</v>
      </c>
      <c r="B55" t="s">
        <v>8446</v>
      </c>
      <c r="C55" t="s">
        <v>2724</v>
      </c>
      <c r="D55" t="s">
        <v>257</v>
      </c>
      <c r="E55" t="s">
        <v>73</v>
      </c>
      <c r="F55" t="s">
        <v>24</v>
      </c>
      <c r="H55" t="s">
        <v>8435</v>
      </c>
      <c r="I55" t="s">
        <v>8435</v>
      </c>
      <c r="L55" t="s">
        <v>8436</v>
      </c>
    </row>
    <row r="56" spans="1:12" x14ac:dyDescent="0.3">
      <c r="A56" t="s">
        <v>506</v>
      </c>
      <c r="B56" t="s">
        <v>93</v>
      </c>
      <c r="D56" t="s">
        <v>403</v>
      </c>
      <c r="E56" t="s">
        <v>73</v>
      </c>
      <c r="F56" t="s">
        <v>24</v>
      </c>
      <c r="H56" t="s">
        <v>8435</v>
      </c>
      <c r="I56" t="s">
        <v>8435</v>
      </c>
      <c r="L56" t="s">
        <v>8436</v>
      </c>
    </row>
    <row r="57" spans="1:12" x14ac:dyDescent="0.3">
      <c r="A57" t="s">
        <v>507</v>
      </c>
      <c r="B57" t="s">
        <v>8447</v>
      </c>
      <c r="C57" t="s">
        <v>2724</v>
      </c>
      <c r="D57" t="s">
        <v>253</v>
      </c>
      <c r="E57" t="s">
        <v>73</v>
      </c>
      <c r="F57" t="s">
        <v>24</v>
      </c>
      <c r="H57" t="s">
        <v>8435</v>
      </c>
      <c r="I57" t="s">
        <v>8435</v>
      </c>
      <c r="L57" t="s">
        <v>8436</v>
      </c>
    </row>
    <row r="58" spans="1:12" x14ac:dyDescent="0.3">
      <c r="A58" t="s">
        <v>508</v>
      </c>
      <c r="B58" t="s">
        <v>468</v>
      </c>
      <c r="C58" t="s">
        <v>2724</v>
      </c>
      <c r="D58" t="s">
        <v>306</v>
      </c>
      <c r="E58" t="s">
        <v>73</v>
      </c>
      <c r="F58" t="s">
        <v>24</v>
      </c>
      <c r="H58" t="s">
        <v>8435</v>
      </c>
      <c r="I58" t="s">
        <v>8435</v>
      </c>
      <c r="L58" t="s">
        <v>8436</v>
      </c>
    </row>
    <row r="59" spans="1:12" x14ac:dyDescent="0.3">
      <c r="A59" t="s">
        <v>509</v>
      </c>
      <c r="B59" t="s">
        <v>470</v>
      </c>
      <c r="C59" t="s">
        <v>2724</v>
      </c>
      <c r="D59" t="s">
        <v>314</v>
      </c>
      <c r="E59" t="s">
        <v>73</v>
      </c>
      <c r="F59" t="s">
        <v>24</v>
      </c>
      <c r="H59" t="s">
        <v>8435</v>
      </c>
      <c r="I59" t="s">
        <v>8435</v>
      </c>
      <c r="L59" t="s">
        <v>8436</v>
      </c>
    </row>
    <row r="60" spans="1:12" x14ac:dyDescent="0.3">
      <c r="A60" t="s">
        <v>510</v>
      </c>
      <c r="B60" t="s">
        <v>8448</v>
      </c>
      <c r="C60" t="s">
        <v>2724</v>
      </c>
      <c r="D60" t="s">
        <v>46</v>
      </c>
      <c r="E60" t="s">
        <v>73</v>
      </c>
      <c r="F60" t="s">
        <v>24</v>
      </c>
      <c r="H60" t="s">
        <v>8435</v>
      </c>
      <c r="I60" t="s">
        <v>8435</v>
      </c>
      <c r="L60" t="s">
        <v>8436</v>
      </c>
    </row>
    <row r="61" spans="1:12" x14ac:dyDescent="0.3">
      <c r="A61" t="s">
        <v>512</v>
      </c>
      <c r="B61" t="s">
        <v>8449</v>
      </c>
      <c r="C61" t="s">
        <v>2724</v>
      </c>
      <c r="D61" t="s">
        <v>33</v>
      </c>
      <c r="E61" t="s">
        <v>73</v>
      </c>
      <c r="F61" t="s">
        <v>24</v>
      </c>
      <c r="H61" t="s">
        <v>8435</v>
      </c>
      <c r="I61" t="s">
        <v>8435</v>
      </c>
      <c r="L61" t="s">
        <v>8436</v>
      </c>
    </row>
    <row r="62" spans="1:12" x14ac:dyDescent="0.3">
      <c r="A62">
        <v>109</v>
      </c>
      <c r="B62" t="s">
        <v>93</v>
      </c>
      <c r="C62" t="s">
        <v>2725</v>
      </c>
      <c r="D62" t="s">
        <v>403</v>
      </c>
      <c r="E62" t="s">
        <v>73</v>
      </c>
      <c r="F62" t="s">
        <v>24</v>
      </c>
      <c r="G62" t="s">
        <v>8440</v>
      </c>
      <c r="H62" t="s">
        <v>8441</v>
      </c>
      <c r="I62" t="s">
        <v>8442</v>
      </c>
      <c r="L62" t="s">
        <v>8436</v>
      </c>
    </row>
    <row r="63" spans="1:12" x14ac:dyDescent="0.3">
      <c r="A63">
        <v>110</v>
      </c>
      <c r="B63" t="s">
        <v>93</v>
      </c>
      <c r="C63" t="s">
        <v>2725</v>
      </c>
      <c r="D63" t="s">
        <v>998</v>
      </c>
      <c r="E63" t="s">
        <v>73</v>
      </c>
      <c r="F63" t="s">
        <v>24</v>
      </c>
      <c r="H63" t="s">
        <v>8435</v>
      </c>
      <c r="I63" t="s">
        <v>8435</v>
      </c>
      <c r="L63" t="s">
        <v>8436</v>
      </c>
    </row>
    <row r="64" spans="1:12" x14ac:dyDescent="0.3">
      <c r="A64">
        <v>111</v>
      </c>
      <c r="B64" t="s">
        <v>93</v>
      </c>
      <c r="C64" t="s">
        <v>2724</v>
      </c>
      <c r="D64" t="s">
        <v>58</v>
      </c>
      <c r="E64" t="s">
        <v>60</v>
      </c>
      <c r="F64" t="s">
        <v>24</v>
      </c>
      <c r="G64" t="s">
        <v>8440</v>
      </c>
      <c r="H64" t="s">
        <v>8441</v>
      </c>
      <c r="I64" t="s">
        <v>8442</v>
      </c>
      <c r="L64" t="s">
        <v>8436</v>
      </c>
    </row>
    <row r="65" spans="1:12" x14ac:dyDescent="0.3">
      <c r="A65">
        <v>112</v>
      </c>
      <c r="B65" t="s">
        <v>93</v>
      </c>
      <c r="C65" t="s">
        <v>2725</v>
      </c>
      <c r="D65" t="s">
        <v>95</v>
      </c>
      <c r="E65" t="s">
        <v>73</v>
      </c>
      <c r="F65" t="s">
        <v>24</v>
      </c>
      <c r="G65" t="s">
        <v>8440</v>
      </c>
      <c r="H65" t="s">
        <v>8441</v>
      </c>
      <c r="I65" t="s">
        <v>8442</v>
      </c>
      <c r="L65" t="s">
        <v>8436</v>
      </c>
    </row>
    <row r="66" spans="1:12" x14ac:dyDescent="0.3">
      <c r="A66">
        <v>113</v>
      </c>
      <c r="B66" t="s">
        <v>93</v>
      </c>
      <c r="C66" t="s">
        <v>2724</v>
      </c>
      <c r="D66" t="s">
        <v>28</v>
      </c>
      <c r="E66" t="s">
        <v>73</v>
      </c>
      <c r="F66" t="s">
        <v>24</v>
      </c>
      <c r="G66" t="s">
        <v>8440</v>
      </c>
      <c r="H66" t="s">
        <v>8441</v>
      </c>
      <c r="I66" t="s">
        <v>8442</v>
      </c>
      <c r="L66" t="s">
        <v>8436</v>
      </c>
    </row>
    <row r="67" spans="1:12" x14ac:dyDescent="0.3">
      <c r="A67">
        <v>114</v>
      </c>
      <c r="B67" t="s">
        <v>93</v>
      </c>
      <c r="C67" t="s">
        <v>2725</v>
      </c>
      <c r="D67" t="s">
        <v>66</v>
      </c>
      <c r="E67" t="s">
        <v>73</v>
      </c>
      <c r="F67" t="s">
        <v>24</v>
      </c>
      <c r="G67" t="s">
        <v>8440</v>
      </c>
      <c r="H67" t="s">
        <v>8441</v>
      </c>
      <c r="I67" t="s">
        <v>8442</v>
      </c>
      <c r="L67" t="s">
        <v>8436</v>
      </c>
    </row>
    <row r="68" spans="1:12" x14ac:dyDescent="0.3">
      <c r="A68">
        <v>115</v>
      </c>
      <c r="B68" t="s">
        <v>93</v>
      </c>
      <c r="C68" t="s">
        <v>2725</v>
      </c>
      <c r="D68" t="s">
        <v>72</v>
      </c>
      <c r="E68" t="s">
        <v>73</v>
      </c>
      <c r="F68" t="s">
        <v>24</v>
      </c>
      <c r="G68" t="s">
        <v>8440</v>
      </c>
      <c r="H68" t="s">
        <v>8441</v>
      </c>
      <c r="I68" t="s">
        <v>8442</v>
      </c>
      <c r="L68" t="s">
        <v>8436</v>
      </c>
    </row>
    <row r="69" spans="1:12" x14ac:dyDescent="0.3">
      <c r="A69">
        <v>116</v>
      </c>
      <c r="B69" t="s">
        <v>93</v>
      </c>
      <c r="C69" t="s">
        <v>2725</v>
      </c>
      <c r="D69" t="s">
        <v>68</v>
      </c>
      <c r="E69" t="s">
        <v>73</v>
      </c>
      <c r="F69" t="s">
        <v>24</v>
      </c>
      <c r="G69" t="s">
        <v>8440</v>
      </c>
      <c r="H69" t="s">
        <v>8441</v>
      </c>
      <c r="I69" t="s">
        <v>8442</v>
      </c>
      <c r="L69" t="s">
        <v>8436</v>
      </c>
    </row>
    <row r="70" spans="1:12" x14ac:dyDescent="0.3">
      <c r="A70">
        <v>117</v>
      </c>
      <c r="B70" t="s">
        <v>93</v>
      </c>
      <c r="C70" t="s">
        <v>2725</v>
      </c>
      <c r="D70" t="s">
        <v>98</v>
      </c>
      <c r="E70" t="s">
        <v>73</v>
      </c>
      <c r="F70" t="s">
        <v>24</v>
      </c>
      <c r="G70" t="s">
        <v>8440</v>
      </c>
      <c r="H70" t="s">
        <v>8441</v>
      </c>
      <c r="I70" t="s">
        <v>8442</v>
      </c>
      <c r="L70" t="s">
        <v>8436</v>
      </c>
    </row>
    <row r="71" spans="1:12" x14ac:dyDescent="0.3">
      <c r="A71">
        <v>118</v>
      </c>
      <c r="B71" t="s">
        <v>100</v>
      </c>
      <c r="C71" t="s">
        <v>2725</v>
      </c>
      <c r="D71" t="s">
        <v>101</v>
      </c>
      <c r="E71" t="s">
        <v>73</v>
      </c>
      <c r="F71" t="s">
        <v>24</v>
      </c>
      <c r="G71" t="s">
        <v>8440</v>
      </c>
      <c r="H71" t="s">
        <v>8441</v>
      </c>
      <c r="I71" t="s">
        <v>8442</v>
      </c>
      <c r="L71" t="s">
        <v>8436</v>
      </c>
    </row>
    <row r="72" spans="1:12" x14ac:dyDescent="0.3">
      <c r="A72">
        <v>121</v>
      </c>
      <c r="B72" t="s">
        <v>102</v>
      </c>
      <c r="C72" t="s">
        <v>2724</v>
      </c>
      <c r="D72" t="s">
        <v>28</v>
      </c>
      <c r="E72" t="s">
        <v>23</v>
      </c>
      <c r="F72" t="s">
        <v>62</v>
      </c>
      <c r="G72" t="s">
        <v>8440</v>
      </c>
      <c r="H72" t="s">
        <v>8441</v>
      </c>
      <c r="I72" t="s">
        <v>8442</v>
      </c>
      <c r="L72" t="s">
        <v>8436</v>
      </c>
    </row>
    <row r="73" spans="1:12" x14ac:dyDescent="0.3">
      <c r="A73">
        <v>122</v>
      </c>
      <c r="B73" t="s">
        <v>104</v>
      </c>
      <c r="C73" t="s">
        <v>2724</v>
      </c>
      <c r="D73" t="s">
        <v>101</v>
      </c>
      <c r="E73" t="s">
        <v>23</v>
      </c>
      <c r="F73" t="s">
        <v>24</v>
      </c>
      <c r="G73" t="s">
        <v>8440</v>
      </c>
      <c r="H73" t="s">
        <v>8441</v>
      </c>
      <c r="I73" t="s">
        <v>8442</v>
      </c>
      <c r="L73" t="s">
        <v>8436</v>
      </c>
    </row>
    <row r="74" spans="1:12" x14ac:dyDescent="0.3">
      <c r="A74">
        <v>124</v>
      </c>
      <c r="B74" t="s">
        <v>105</v>
      </c>
      <c r="C74" t="s">
        <v>2724</v>
      </c>
      <c r="D74" t="s">
        <v>72</v>
      </c>
      <c r="E74" t="s">
        <v>23</v>
      </c>
      <c r="F74" t="s">
        <v>62</v>
      </c>
      <c r="G74" t="s">
        <v>8440</v>
      </c>
      <c r="H74" t="s">
        <v>8441</v>
      </c>
      <c r="I74" t="s">
        <v>8442</v>
      </c>
      <c r="L74" t="s">
        <v>8436</v>
      </c>
    </row>
    <row r="75" spans="1:12" x14ac:dyDescent="0.3">
      <c r="A75">
        <v>125</v>
      </c>
      <c r="B75" t="s">
        <v>106</v>
      </c>
      <c r="C75" t="s">
        <v>2724</v>
      </c>
      <c r="D75" t="s">
        <v>72</v>
      </c>
      <c r="E75" t="s">
        <v>23</v>
      </c>
      <c r="F75" t="s">
        <v>62</v>
      </c>
      <c r="G75" t="s">
        <v>8440</v>
      </c>
      <c r="H75" t="s">
        <v>8441</v>
      </c>
      <c r="I75" t="s">
        <v>8442</v>
      </c>
      <c r="L75" t="s">
        <v>8436</v>
      </c>
    </row>
    <row r="76" spans="1:12" x14ac:dyDescent="0.3">
      <c r="A76">
        <v>126</v>
      </c>
      <c r="B76" t="s">
        <v>107</v>
      </c>
      <c r="C76" t="s">
        <v>2724</v>
      </c>
      <c r="D76" t="s">
        <v>72</v>
      </c>
      <c r="E76" t="s">
        <v>73</v>
      </c>
      <c r="F76" t="s">
        <v>62</v>
      </c>
      <c r="G76" t="s">
        <v>8440</v>
      </c>
      <c r="H76" t="s">
        <v>8441</v>
      </c>
      <c r="I76" t="s">
        <v>8442</v>
      </c>
      <c r="L76" t="s">
        <v>8436</v>
      </c>
    </row>
    <row r="77" spans="1:12" x14ac:dyDescent="0.3">
      <c r="A77">
        <v>127</v>
      </c>
      <c r="B77" t="s">
        <v>108</v>
      </c>
      <c r="C77" t="s">
        <v>2724</v>
      </c>
      <c r="D77" t="s">
        <v>72</v>
      </c>
      <c r="E77" t="s">
        <v>73</v>
      </c>
      <c r="F77" t="s">
        <v>62</v>
      </c>
      <c r="G77" t="s">
        <v>8440</v>
      </c>
      <c r="H77" t="s">
        <v>8441</v>
      </c>
      <c r="I77" t="s">
        <v>8442</v>
      </c>
      <c r="L77" t="s">
        <v>8436</v>
      </c>
    </row>
    <row r="78" spans="1:12" x14ac:dyDescent="0.3">
      <c r="A78">
        <v>128</v>
      </c>
      <c r="B78" t="s">
        <v>109</v>
      </c>
      <c r="C78" t="s">
        <v>2724</v>
      </c>
      <c r="D78" t="s">
        <v>72</v>
      </c>
      <c r="E78" t="s">
        <v>23</v>
      </c>
      <c r="F78" t="s">
        <v>62</v>
      </c>
      <c r="G78" t="s">
        <v>8440</v>
      </c>
      <c r="H78" t="s">
        <v>8441</v>
      </c>
      <c r="I78" t="s">
        <v>8442</v>
      </c>
      <c r="L78" t="s">
        <v>8436</v>
      </c>
    </row>
    <row r="79" spans="1:12" x14ac:dyDescent="0.3">
      <c r="A79">
        <v>133</v>
      </c>
      <c r="B79" t="s">
        <v>93</v>
      </c>
      <c r="C79" t="s">
        <v>2725</v>
      </c>
      <c r="D79" t="s">
        <v>110</v>
      </c>
      <c r="E79" t="s">
        <v>73</v>
      </c>
      <c r="F79" t="s">
        <v>24</v>
      </c>
      <c r="G79" t="s">
        <v>8440</v>
      </c>
      <c r="H79" t="s">
        <v>8441</v>
      </c>
      <c r="I79" t="s">
        <v>8442</v>
      </c>
      <c r="L79" t="s">
        <v>8436</v>
      </c>
    </row>
    <row r="80" spans="1:12" x14ac:dyDescent="0.3">
      <c r="A80">
        <v>136</v>
      </c>
      <c r="B80" t="s">
        <v>111</v>
      </c>
      <c r="C80" t="s">
        <v>2724</v>
      </c>
      <c r="D80" t="s">
        <v>112</v>
      </c>
      <c r="E80" t="s">
        <v>54</v>
      </c>
      <c r="F80" t="s">
        <v>24</v>
      </c>
      <c r="H80" t="s">
        <v>8435</v>
      </c>
      <c r="I80" t="s">
        <v>8435</v>
      </c>
      <c r="L80" t="s">
        <v>8436</v>
      </c>
    </row>
    <row r="81" spans="1:12" x14ac:dyDescent="0.3">
      <c r="A81">
        <v>137</v>
      </c>
      <c r="B81" t="s">
        <v>113</v>
      </c>
      <c r="C81" t="s">
        <v>2724</v>
      </c>
      <c r="D81" t="s">
        <v>112</v>
      </c>
      <c r="E81" t="s">
        <v>60</v>
      </c>
      <c r="F81" t="s">
        <v>24</v>
      </c>
      <c r="H81" t="s">
        <v>8435</v>
      </c>
      <c r="I81" t="s">
        <v>8435</v>
      </c>
      <c r="L81" t="s">
        <v>8436</v>
      </c>
    </row>
    <row r="82" spans="1:12" x14ac:dyDescent="0.3">
      <c r="A82">
        <v>139</v>
      </c>
      <c r="B82" t="s">
        <v>114</v>
      </c>
      <c r="C82" t="s">
        <v>2724</v>
      </c>
      <c r="D82" t="s">
        <v>112</v>
      </c>
      <c r="E82" t="s">
        <v>23</v>
      </c>
      <c r="F82" t="s">
        <v>62</v>
      </c>
      <c r="H82" t="s">
        <v>8435</v>
      </c>
      <c r="I82" t="s">
        <v>8435</v>
      </c>
      <c r="L82" t="s">
        <v>8436</v>
      </c>
    </row>
    <row r="83" spans="1:12" x14ac:dyDescent="0.3">
      <c r="A83">
        <v>143</v>
      </c>
      <c r="B83" t="s">
        <v>926</v>
      </c>
      <c r="C83" t="s">
        <v>2724</v>
      </c>
      <c r="D83" t="s">
        <v>85</v>
      </c>
      <c r="E83" t="s">
        <v>54</v>
      </c>
      <c r="F83" t="s">
        <v>24</v>
      </c>
      <c r="G83" t="s">
        <v>8440</v>
      </c>
      <c r="H83" t="s">
        <v>8441</v>
      </c>
      <c r="I83" t="s">
        <v>8442</v>
      </c>
      <c r="L83" t="s">
        <v>8436</v>
      </c>
    </row>
    <row r="84" spans="1:12" x14ac:dyDescent="0.3">
      <c r="A84">
        <v>144</v>
      </c>
      <c r="B84" t="s">
        <v>117</v>
      </c>
      <c r="C84" t="s">
        <v>2725</v>
      </c>
      <c r="D84" t="s">
        <v>85</v>
      </c>
      <c r="E84" t="s">
        <v>73</v>
      </c>
      <c r="F84" t="s">
        <v>24</v>
      </c>
      <c r="G84" t="s">
        <v>8440</v>
      </c>
      <c r="H84" t="s">
        <v>8441</v>
      </c>
      <c r="I84" t="s">
        <v>8442</v>
      </c>
      <c r="L84" t="s">
        <v>8436</v>
      </c>
    </row>
    <row r="85" spans="1:12" x14ac:dyDescent="0.3">
      <c r="A85">
        <v>145</v>
      </c>
      <c r="B85" t="s">
        <v>118</v>
      </c>
      <c r="C85" t="s">
        <v>2725</v>
      </c>
      <c r="D85" t="s">
        <v>119</v>
      </c>
      <c r="E85" t="s">
        <v>54</v>
      </c>
      <c r="F85" t="s">
        <v>24</v>
      </c>
      <c r="G85" t="s">
        <v>8440</v>
      </c>
      <c r="H85" t="s">
        <v>8441</v>
      </c>
      <c r="I85" t="s">
        <v>8442</v>
      </c>
      <c r="L85" t="s">
        <v>8436</v>
      </c>
    </row>
    <row r="86" spans="1:12" x14ac:dyDescent="0.3">
      <c r="A86">
        <v>146</v>
      </c>
      <c r="B86" t="s">
        <v>120</v>
      </c>
      <c r="C86" t="s">
        <v>2725</v>
      </c>
      <c r="D86" t="s">
        <v>85</v>
      </c>
      <c r="E86" t="s">
        <v>54</v>
      </c>
      <c r="F86" t="s">
        <v>24</v>
      </c>
      <c r="G86" t="s">
        <v>8440</v>
      </c>
      <c r="H86" t="s">
        <v>8441</v>
      </c>
      <c r="I86" t="s">
        <v>8442</v>
      </c>
      <c r="L86" t="s">
        <v>8436</v>
      </c>
    </row>
    <row r="87" spans="1:12" x14ac:dyDescent="0.3">
      <c r="A87">
        <v>147</v>
      </c>
      <c r="B87" t="s">
        <v>121</v>
      </c>
      <c r="C87" t="s">
        <v>2724</v>
      </c>
      <c r="D87" t="s">
        <v>85</v>
      </c>
      <c r="E87" t="s">
        <v>73</v>
      </c>
      <c r="F87" t="s">
        <v>24</v>
      </c>
      <c r="G87" t="s">
        <v>8440</v>
      </c>
      <c r="H87" t="s">
        <v>8441</v>
      </c>
      <c r="I87" t="s">
        <v>8442</v>
      </c>
      <c r="L87" t="s">
        <v>8436</v>
      </c>
    </row>
    <row r="88" spans="1:12" x14ac:dyDescent="0.3">
      <c r="A88">
        <v>148</v>
      </c>
      <c r="B88" t="s">
        <v>123</v>
      </c>
      <c r="C88" t="s">
        <v>2725</v>
      </c>
      <c r="D88" t="s">
        <v>119</v>
      </c>
      <c r="E88" t="s">
        <v>54</v>
      </c>
      <c r="F88" t="s">
        <v>24</v>
      </c>
      <c r="G88" t="s">
        <v>8440</v>
      </c>
      <c r="H88" t="s">
        <v>8441</v>
      </c>
      <c r="I88" t="s">
        <v>8442</v>
      </c>
      <c r="L88" t="s">
        <v>8436</v>
      </c>
    </row>
    <row r="89" spans="1:12" x14ac:dyDescent="0.3">
      <c r="A89">
        <v>150</v>
      </c>
      <c r="B89" t="s">
        <v>952</v>
      </c>
      <c r="C89" t="s">
        <v>2725</v>
      </c>
      <c r="D89" t="s">
        <v>85</v>
      </c>
      <c r="E89" t="s">
        <v>73</v>
      </c>
      <c r="F89" t="s">
        <v>24</v>
      </c>
      <c r="G89" t="s">
        <v>8440</v>
      </c>
      <c r="H89" t="s">
        <v>8441</v>
      </c>
      <c r="I89" t="s">
        <v>8442</v>
      </c>
      <c r="L89" t="s">
        <v>8436</v>
      </c>
    </row>
    <row r="90" spans="1:12" x14ac:dyDescent="0.3">
      <c r="A90">
        <v>151</v>
      </c>
      <c r="B90" t="s">
        <v>93</v>
      </c>
      <c r="C90" t="s">
        <v>2725</v>
      </c>
      <c r="D90" t="s">
        <v>112</v>
      </c>
      <c r="E90" t="s">
        <v>73</v>
      </c>
      <c r="F90" t="s">
        <v>24</v>
      </c>
      <c r="G90" t="s">
        <v>8440</v>
      </c>
      <c r="H90" t="s">
        <v>8441</v>
      </c>
      <c r="I90" t="s">
        <v>8442</v>
      </c>
      <c r="L90" t="s">
        <v>8436</v>
      </c>
    </row>
    <row r="91" spans="1:12" x14ac:dyDescent="0.3">
      <c r="A91">
        <v>157</v>
      </c>
      <c r="B91" t="s">
        <v>126</v>
      </c>
      <c r="C91" t="s">
        <v>2725</v>
      </c>
      <c r="D91" t="s">
        <v>127</v>
      </c>
      <c r="E91" t="s">
        <v>73</v>
      </c>
      <c r="F91" t="s">
        <v>24</v>
      </c>
      <c r="H91" t="s">
        <v>8435</v>
      </c>
      <c r="I91" t="s">
        <v>8435</v>
      </c>
      <c r="L91" t="s">
        <v>8436</v>
      </c>
    </row>
    <row r="92" spans="1:12" x14ac:dyDescent="0.3">
      <c r="A92">
        <v>159</v>
      </c>
      <c r="B92" t="s">
        <v>93</v>
      </c>
      <c r="C92" t="s">
        <v>2725</v>
      </c>
      <c r="D92" t="s">
        <v>127</v>
      </c>
      <c r="E92" t="s">
        <v>54</v>
      </c>
      <c r="F92" t="s">
        <v>24</v>
      </c>
      <c r="G92" t="s">
        <v>8440</v>
      </c>
      <c r="H92" t="s">
        <v>8441</v>
      </c>
      <c r="I92" t="s">
        <v>8442</v>
      </c>
      <c r="L92" t="s">
        <v>8436</v>
      </c>
    </row>
    <row r="93" spans="1:12" x14ac:dyDescent="0.3">
      <c r="A93">
        <v>167</v>
      </c>
      <c r="B93" t="s">
        <v>129</v>
      </c>
      <c r="C93" t="s">
        <v>2724</v>
      </c>
      <c r="D93" t="s">
        <v>28</v>
      </c>
      <c r="E93" t="s">
        <v>54</v>
      </c>
      <c r="F93" t="s">
        <v>24</v>
      </c>
      <c r="G93" t="s">
        <v>8440</v>
      </c>
      <c r="H93" t="s">
        <v>8441</v>
      </c>
      <c r="I93" t="s">
        <v>8442</v>
      </c>
      <c r="L93" t="s">
        <v>8436</v>
      </c>
    </row>
    <row r="94" spans="1:12" x14ac:dyDescent="0.3">
      <c r="A94">
        <v>171</v>
      </c>
      <c r="B94" t="s">
        <v>8450</v>
      </c>
      <c r="C94" t="s">
        <v>2724</v>
      </c>
      <c r="D94" t="s">
        <v>101</v>
      </c>
      <c r="E94" t="s">
        <v>23</v>
      </c>
      <c r="F94" t="s">
        <v>62</v>
      </c>
      <c r="H94" t="s">
        <v>8435</v>
      </c>
      <c r="I94" t="s">
        <v>8435</v>
      </c>
      <c r="L94" t="s">
        <v>8436</v>
      </c>
    </row>
    <row r="95" spans="1:12" x14ac:dyDescent="0.3">
      <c r="A95">
        <v>172</v>
      </c>
      <c r="B95" t="s">
        <v>131</v>
      </c>
      <c r="C95" t="s">
        <v>2724</v>
      </c>
      <c r="D95" t="s">
        <v>101</v>
      </c>
      <c r="E95" t="s">
        <v>23</v>
      </c>
      <c r="F95" t="s">
        <v>24</v>
      </c>
      <c r="G95" t="s">
        <v>8440</v>
      </c>
      <c r="H95" t="s">
        <v>8441</v>
      </c>
      <c r="I95" t="s">
        <v>8442</v>
      </c>
      <c r="L95" t="s">
        <v>8436</v>
      </c>
    </row>
    <row r="96" spans="1:12" x14ac:dyDescent="0.3">
      <c r="A96">
        <v>174</v>
      </c>
      <c r="B96" t="s">
        <v>132</v>
      </c>
      <c r="C96" t="s">
        <v>2724</v>
      </c>
      <c r="D96" t="s">
        <v>101</v>
      </c>
      <c r="E96" t="s">
        <v>54</v>
      </c>
      <c r="F96" t="s">
        <v>24</v>
      </c>
      <c r="H96" t="s">
        <v>8435</v>
      </c>
      <c r="I96" t="s">
        <v>8435</v>
      </c>
      <c r="L96" t="s">
        <v>8436</v>
      </c>
    </row>
    <row r="97" spans="1:12" x14ac:dyDescent="0.3">
      <c r="A97">
        <v>176</v>
      </c>
      <c r="B97" t="s">
        <v>133</v>
      </c>
      <c r="C97" t="s">
        <v>2724</v>
      </c>
      <c r="D97" t="s">
        <v>101</v>
      </c>
      <c r="E97" t="s">
        <v>23</v>
      </c>
      <c r="F97" t="s">
        <v>24</v>
      </c>
      <c r="H97" t="s">
        <v>8435</v>
      </c>
      <c r="I97" t="s">
        <v>8435</v>
      </c>
      <c r="L97" t="s">
        <v>8436</v>
      </c>
    </row>
    <row r="98" spans="1:12" x14ac:dyDescent="0.3">
      <c r="A98">
        <v>193</v>
      </c>
      <c r="B98" t="s">
        <v>980</v>
      </c>
      <c r="C98" t="s">
        <v>2725</v>
      </c>
      <c r="D98" t="s">
        <v>53</v>
      </c>
      <c r="E98" t="s">
        <v>54</v>
      </c>
      <c r="F98" t="s">
        <v>24</v>
      </c>
      <c r="G98" t="s">
        <v>8440</v>
      </c>
      <c r="H98" t="s">
        <v>8441</v>
      </c>
      <c r="I98" t="s">
        <v>8442</v>
      </c>
      <c r="L98" t="s">
        <v>8436</v>
      </c>
    </row>
    <row r="99" spans="1:12" x14ac:dyDescent="0.3">
      <c r="A99">
        <v>194</v>
      </c>
      <c r="B99" t="s">
        <v>136</v>
      </c>
      <c r="C99" t="s">
        <v>2725</v>
      </c>
      <c r="D99" t="s">
        <v>53</v>
      </c>
      <c r="E99" t="s">
        <v>54</v>
      </c>
      <c r="F99" t="s">
        <v>24</v>
      </c>
      <c r="H99" t="s">
        <v>8435</v>
      </c>
      <c r="I99" t="s">
        <v>8435</v>
      </c>
      <c r="L99" t="s">
        <v>8436</v>
      </c>
    </row>
    <row r="100" spans="1:12" x14ac:dyDescent="0.3">
      <c r="A100">
        <v>195</v>
      </c>
      <c r="B100" t="s">
        <v>137</v>
      </c>
      <c r="C100" t="s">
        <v>2725</v>
      </c>
      <c r="D100" t="s">
        <v>53</v>
      </c>
      <c r="E100" t="s">
        <v>54</v>
      </c>
      <c r="F100" t="s">
        <v>24</v>
      </c>
      <c r="H100" t="s">
        <v>8435</v>
      </c>
      <c r="I100" t="s">
        <v>8435</v>
      </c>
      <c r="L100" t="s">
        <v>8436</v>
      </c>
    </row>
    <row r="101" spans="1:12" x14ac:dyDescent="0.3">
      <c r="A101">
        <v>196</v>
      </c>
      <c r="B101" t="s">
        <v>138</v>
      </c>
      <c r="C101" t="s">
        <v>2725</v>
      </c>
      <c r="D101" t="s">
        <v>53</v>
      </c>
      <c r="E101" t="s">
        <v>54</v>
      </c>
      <c r="F101" t="s">
        <v>24</v>
      </c>
      <c r="H101" t="s">
        <v>8435</v>
      </c>
      <c r="I101" t="s">
        <v>8435</v>
      </c>
      <c r="L101" t="s">
        <v>8436</v>
      </c>
    </row>
    <row r="102" spans="1:12" x14ac:dyDescent="0.3">
      <c r="A102">
        <v>197</v>
      </c>
      <c r="B102" t="s">
        <v>139</v>
      </c>
      <c r="C102" t="s">
        <v>2725</v>
      </c>
      <c r="D102" t="s">
        <v>95</v>
      </c>
      <c r="E102" t="s">
        <v>60</v>
      </c>
      <c r="F102" t="s">
        <v>24</v>
      </c>
      <c r="G102" t="s">
        <v>8440</v>
      </c>
      <c r="H102" t="s">
        <v>8441</v>
      </c>
      <c r="I102" t="s">
        <v>8442</v>
      </c>
      <c r="L102" t="s">
        <v>8436</v>
      </c>
    </row>
    <row r="103" spans="1:12" x14ac:dyDescent="0.3">
      <c r="A103">
        <v>199</v>
      </c>
      <c r="B103" t="s">
        <v>140</v>
      </c>
      <c r="C103" t="s">
        <v>2724</v>
      </c>
      <c r="D103" t="s">
        <v>28</v>
      </c>
      <c r="E103" t="s">
        <v>54</v>
      </c>
      <c r="F103" t="s">
        <v>24</v>
      </c>
      <c r="G103" t="s">
        <v>8440</v>
      </c>
      <c r="H103" t="s">
        <v>8441</v>
      </c>
      <c r="I103" t="s">
        <v>8442</v>
      </c>
      <c r="L103" t="s">
        <v>8436</v>
      </c>
    </row>
    <row r="104" spans="1:12" x14ac:dyDescent="0.3">
      <c r="A104">
        <v>200</v>
      </c>
      <c r="B104" t="s">
        <v>141</v>
      </c>
      <c r="C104" t="s">
        <v>2725</v>
      </c>
      <c r="D104" t="s">
        <v>28</v>
      </c>
      <c r="E104" t="s">
        <v>73</v>
      </c>
      <c r="F104" t="s">
        <v>24</v>
      </c>
      <c r="G104" t="s">
        <v>8440</v>
      </c>
      <c r="H104" t="s">
        <v>8441</v>
      </c>
      <c r="I104" t="s">
        <v>8442</v>
      </c>
      <c r="L104" t="s">
        <v>8436</v>
      </c>
    </row>
    <row r="105" spans="1:12" x14ac:dyDescent="0.3">
      <c r="A105">
        <v>202</v>
      </c>
      <c r="B105" t="s">
        <v>143</v>
      </c>
      <c r="C105" t="s">
        <v>2725</v>
      </c>
      <c r="D105" t="s">
        <v>28</v>
      </c>
      <c r="E105" t="s">
        <v>73</v>
      </c>
      <c r="F105" t="s">
        <v>24</v>
      </c>
      <c r="G105" t="s">
        <v>8440</v>
      </c>
      <c r="H105" t="s">
        <v>8441</v>
      </c>
      <c r="I105" t="s">
        <v>8442</v>
      </c>
      <c r="L105" t="s">
        <v>8436</v>
      </c>
    </row>
    <row r="106" spans="1:12" x14ac:dyDescent="0.3">
      <c r="A106">
        <v>203</v>
      </c>
      <c r="B106" t="s">
        <v>144</v>
      </c>
      <c r="C106" t="s">
        <v>2725</v>
      </c>
      <c r="D106" t="s">
        <v>94</v>
      </c>
      <c r="E106" t="s">
        <v>54</v>
      </c>
      <c r="F106" t="s">
        <v>24</v>
      </c>
      <c r="G106" t="s">
        <v>8451</v>
      </c>
      <c r="H106" t="s">
        <v>8441</v>
      </c>
      <c r="I106" t="s">
        <v>8442</v>
      </c>
      <c r="J106" t="s">
        <v>8452</v>
      </c>
      <c r="L106" t="s">
        <v>8436</v>
      </c>
    </row>
    <row r="107" spans="1:12" x14ac:dyDescent="0.3">
      <c r="A107">
        <v>204</v>
      </c>
      <c r="B107" t="s">
        <v>145</v>
      </c>
      <c r="C107" t="s">
        <v>2725</v>
      </c>
      <c r="D107" t="s">
        <v>94</v>
      </c>
      <c r="E107" t="s">
        <v>54</v>
      </c>
      <c r="F107" t="s">
        <v>24</v>
      </c>
      <c r="G107" t="s">
        <v>8440</v>
      </c>
      <c r="H107" t="s">
        <v>8441</v>
      </c>
      <c r="I107" t="s">
        <v>8442</v>
      </c>
      <c r="L107" t="s">
        <v>8436</v>
      </c>
    </row>
    <row r="108" spans="1:12" x14ac:dyDescent="0.3">
      <c r="A108">
        <v>205</v>
      </c>
      <c r="B108" t="s">
        <v>146</v>
      </c>
      <c r="C108" t="s">
        <v>2725</v>
      </c>
      <c r="D108" t="s">
        <v>94</v>
      </c>
      <c r="E108" t="s">
        <v>54</v>
      </c>
      <c r="F108" t="s">
        <v>24</v>
      </c>
      <c r="G108" t="s">
        <v>8440</v>
      </c>
      <c r="H108" t="s">
        <v>8441</v>
      </c>
      <c r="I108" t="s">
        <v>8442</v>
      </c>
      <c r="L108" t="s">
        <v>8436</v>
      </c>
    </row>
    <row r="109" spans="1:12" x14ac:dyDescent="0.3">
      <c r="A109">
        <v>206</v>
      </c>
      <c r="B109" t="s">
        <v>147</v>
      </c>
      <c r="C109" t="s">
        <v>2725</v>
      </c>
      <c r="D109" t="s">
        <v>94</v>
      </c>
      <c r="E109" t="s">
        <v>73</v>
      </c>
      <c r="F109" t="s">
        <v>24</v>
      </c>
      <c r="G109" t="s">
        <v>8440</v>
      </c>
      <c r="H109" t="s">
        <v>8441</v>
      </c>
      <c r="I109" t="s">
        <v>8442</v>
      </c>
      <c r="L109" t="s">
        <v>8436</v>
      </c>
    </row>
    <row r="110" spans="1:12" x14ac:dyDescent="0.3">
      <c r="A110">
        <v>207</v>
      </c>
      <c r="B110" t="s">
        <v>148</v>
      </c>
      <c r="C110" t="s">
        <v>2725</v>
      </c>
      <c r="D110" t="s">
        <v>94</v>
      </c>
      <c r="E110" t="s">
        <v>54</v>
      </c>
      <c r="F110" t="s">
        <v>62</v>
      </c>
      <c r="G110" t="s">
        <v>8440</v>
      </c>
      <c r="H110" t="s">
        <v>8441</v>
      </c>
      <c r="I110" t="s">
        <v>8442</v>
      </c>
      <c r="L110" t="s">
        <v>8436</v>
      </c>
    </row>
    <row r="111" spans="1:12" x14ac:dyDescent="0.3">
      <c r="A111">
        <v>208</v>
      </c>
      <c r="B111" t="s">
        <v>149</v>
      </c>
      <c r="C111" t="s">
        <v>2724</v>
      </c>
      <c r="D111" t="s">
        <v>98</v>
      </c>
      <c r="E111" t="s">
        <v>23</v>
      </c>
      <c r="F111" t="s">
        <v>62</v>
      </c>
      <c r="G111" t="s">
        <v>8451</v>
      </c>
      <c r="H111" t="s">
        <v>8441</v>
      </c>
      <c r="I111" t="s">
        <v>8442</v>
      </c>
      <c r="J111" t="s">
        <v>8452</v>
      </c>
      <c r="L111" t="s">
        <v>8436</v>
      </c>
    </row>
    <row r="112" spans="1:12" x14ac:dyDescent="0.3">
      <c r="A112">
        <v>213</v>
      </c>
      <c r="B112" t="s">
        <v>151</v>
      </c>
      <c r="C112" t="s">
        <v>2725</v>
      </c>
      <c r="D112" t="s">
        <v>98</v>
      </c>
      <c r="E112" t="s">
        <v>60</v>
      </c>
      <c r="F112" t="s">
        <v>24</v>
      </c>
      <c r="G112" t="s">
        <v>8451</v>
      </c>
      <c r="H112" t="s">
        <v>8441</v>
      </c>
      <c r="I112" t="s">
        <v>8442</v>
      </c>
      <c r="J112" t="s">
        <v>8453</v>
      </c>
      <c r="L112" t="s">
        <v>8436</v>
      </c>
    </row>
    <row r="113" spans="1:12" x14ac:dyDescent="0.3">
      <c r="A113">
        <v>214</v>
      </c>
      <c r="B113" t="s">
        <v>152</v>
      </c>
      <c r="C113" t="s">
        <v>2724</v>
      </c>
      <c r="D113" t="s">
        <v>98</v>
      </c>
      <c r="E113" t="s">
        <v>23</v>
      </c>
      <c r="F113" t="s">
        <v>62</v>
      </c>
      <c r="G113" t="s">
        <v>8451</v>
      </c>
      <c r="H113" t="s">
        <v>8441</v>
      </c>
      <c r="I113" t="s">
        <v>8442</v>
      </c>
      <c r="J113" t="s">
        <v>8452</v>
      </c>
      <c r="L113" t="s">
        <v>8436</v>
      </c>
    </row>
    <row r="114" spans="1:12" x14ac:dyDescent="0.3">
      <c r="A114">
        <v>215</v>
      </c>
      <c r="B114" t="s">
        <v>154</v>
      </c>
      <c r="C114" t="s">
        <v>2724</v>
      </c>
      <c r="D114" t="s">
        <v>98</v>
      </c>
      <c r="E114" t="s">
        <v>54</v>
      </c>
      <c r="F114" t="s">
        <v>24</v>
      </c>
      <c r="G114" t="s">
        <v>8451</v>
      </c>
      <c r="H114" t="s">
        <v>8441</v>
      </c>
      <c r="I114" t="s">
        <v>8442</v>
      </c>
      <c r="J114" t="s">
        <v>8454</v>
      </c>
      <c r="L114" t="s">
        <v>8436</v>
      </c>
    </row>
    <row r="115" spans="1:12" x14ac:dyDescent="0.3">
      <c r="A115">
        <v>216</v>
      </c>
      <c r="B115" t="s">
        <v>155</v>
      </c>
      <c r="C115" t="s">
        <v>2725</v>
      </c>
      <c r="D115" t="s">
        <v>98</v>
      </c>
      <c r="E115" t="s">
        <v>73</v>
      </c>
      <c r="F115" t="s">
        <v>24</v>
      </c>
      <c r="G115" t="s">
        <v>8451</v>
      </c>
      <c r="H115" t="s">
        <v>8441</v>
      </c>
      <c r="I115" t="s">
        <v>8442</v>
      </c>
      <c r="J115" t="s">
        <v>8453</v>
      </c>
      <c r="L115" t="s">
        <v>8436</v>
      </c>
    </row>
    <row r="116" spans="1:12" x14ac:dyDescent="0.3">
      <c r="A116">
        <v>217</v>
      </c>
      <c r="B116" t="s">
        <v>156</v>
      </c>
      <c r="C116" t="s">
        <v>2725</v>
      </c>
      <c r="D116" t="s">
        <v>98</v>
      </c>
      <c r="E116" t="s">
        <v>23</v>
      </c>
      <c r="F116" t="s">
        <v>24</v>
      </c>
      <c r="G116" t="s">
        <v>8451</v>
      </c>
      <c r="H116" t="s">
        <v>8441</v>
      </c>
      <c r="I116" t="s">
        <v>8442</v>
      </c>
      <c r="J116" t="s">
        <v>8452</v>
      </c>
      <c r="L116" t="s">
        <v>8436</v>
      </c>
    </row>
    <row r="117" spans="1:12" x14ac:dyDescent="0.3">
      <c r="A117">
        <v>218</v>
      </c>
      <c r="B117" t="s">
        <v>157</v>
      </c>
      <c r="C117" t="s">
        <v>2724</v>
      </c>
      <c r="D117" t="s">
        <v>98</v>
      </c>
      <c r="E117" t="s">
        <v>23</v>
      </c>
      <c r="F117" t="s">
        <v>62</v>
      </c>
      <c r="G117" t="s">
        <v>8451</v>
      </c>
      <c r="H117" t="s">
        <v>8441</v>
      </c>
      <c r="I117" t="s">
        <v>8442</v>
      </c>
      <c r="J117" t="s">
        <v>8452</v>
      </c>
      <c r="L117" t="s">
        <v>8436</v>
      </c>
    </row>
    <row r="118" spans="1:12" x14ac:dyDescent="0.3">
      <c r="A118">
        <v>219</v>
      </c>
      <c r="B118" t="s">
        <v>159</v>
      </c>
      <c r="C118" t="s">
        <v>2724</v>
      </c>
      <c r="D118" t="s">
        <v>98</v>
      </c>
      <c r="E118" t="s">
        <v>54</v>
      </c>
      <c r="F118" t="s">
        <v>24</v>
      </c>
      <c r="G118" t="s">
        <v>8451</v>
      </c>
      <c r="H118" t="s">
        <v>8441</v>
      </c>
      <c r="I118" t="s">
        <v>8442</v>
      </c>
      <c r="J118" t="s">
        <v>8452</v>
      </c>
      <c r="L118" t="s">
        <v>8436</v>
      </c>
    </row>
    <row r="119" spans="1:12" x14ac:dyDescent="0.3">
      <c r="A119">
        <v>220</v>
      </c>
      <c r="B119" t="s">
        <v>160</v>
      </c>
      <c r="C119" t="s">
        <v>2724</v>
      </c>
      <c r="D119" t="s">
        <v>98</v>
      </c>
      <c r="E119" t="s">
        <v>54</v>
      </c>
      <c r="F119" t="s">
        <v>24</v>
      </c>
      <c r="G119" t="s">
        <v>8451</v>
      </c>
      <c r="H119" t="s">
        <v>8441</v>
      </c>
      <c r="I119" t="s">
        <v>8442</v>
      </c>
      <c r="J119" t="s">
        <v>8454</v>
      </c>
      <c r="L119" t="s">
        <v>8436</v>
      </c>
    </row>
    <row r="120" spans="1:12" x14ac:dyDescent="0.3">
      <c r="A120">
        <v>221</v>
      </c>
      <c r="B120" t="s">
        <v>161</v>
      </c>
      <c r="C120" t="s">
        <v>2724</v>
      </c>
      <c r="D120" t="s">
        <v>98</v>
      </c>
      <c r="E120" t="s">
        <v>73</v>
      </c>
      <c r="F120" t="s">
        <v>24</v>
      </c>
      <c r="G120" t="s">
        <v>8451</v>
      </c>
      <c r="H120" t="s">
        <v>8441</v>
      </c>
      <c r="I120" t="s">
        <v>8442</v>
      </c>
      <c r="J120" t="s">
        <v>8453</v>
      </c>
      <c r="L120" t="s">
        <v>8436</v>
      </c>
    </row>
    <row r="121" spans="1:12" x14ac:dyDescent="0.3">
      <c r="A121">
        <v>222</v>
      </c>
      <c r="B121" t="s">
        <v>162</v>
      </c>
      <c r="C121" t="s">
        <v>2724</v>
      </c>
      <c r="D121" t="s">
        <v>98</v>
      </c>
      <c r="E121" t="s">
        <v>73</v>
      </c>
      <c r="F121" t="s">
        <v>24</v>
      </c>
      <c r="G121" t="s">
        <v>8451</v>
      </c>
      <c r="H121" t="s">
        <v>8441</v>
      </c>
      <c r="I121" t="s">
        <v>8442</v>
      </c>
      <c r="J121" t="s">
        <v>8455</v>
      </c>
      <c r="L121" t="s">
        <v>8436</v>
      </c>
    </row>
    <row r="122" spans="1:12" x14ac:dyDescent="0.3">
      <c r="A122">
        <v>223</v>
      </c>
      <c r="B122" t="s">
        <v>163</v>
      </c>
      <c r="C122" t="s">
        <v>2724</v>
      </c>
      <c r="D122" t="s">
        <v>98</v>
      </c>
      <c r="E122" t="s">
        <v>73</v>
      </c>
      <c r="F122" t="s">
        <v>24</v>
      </c>
      <c r="G122" t="s">
        <v>8451</v>
      </c>
      <c r="H122" t="s">
        <v>8441</v>
      </c>
      <c r="I122" t="s">
        <v>8442</v>
      </c>
      <c r="J122" t="s">
        <v>8452</v>
      </c>
      <c r="L122" t="s">
        <v>8436</v>
      </c>
    </row>
    <row r="123" spans="1:12" x14ac:dyDescent="0.3">
      <c r="A123">
        <v>224</v>
      </c>
      <c r="B123" t="s">
        <v>164</v>
      </c>
      <c r="C123" t="s">
        <v>2724</v>
      </c>
      <c r="D123" t="s">
        <v>98</v>
      </c>
      <c r="E123" t="s">
        <v>73</v>
      </c>
      <c r="F123" t="s">
        <v>24</v>
      </c>
      <c r="G123" t="s">
        <v>8451</v>
      </c>
      <c r="H123" t="s">
        <v>8441</v>
      </c>
      <c r="I123" t="s">
        <v>8442</v>
      </c>
      <c r="J123" t="s">
        <v>8452</v>
      </c>
      <c r="L123" t="s">
        <v>8436</v>
      </c>
    </row>
    <row r="124" spans="1:12" x14ac:dyDescent="0.3">
      <c r="A124">
        <v>225</v>
      </c>
      <c r="B124" t="s">
        <v>165</v>
      </c>
      <c r="C124" t="s">
        <v>2724</v>
      </c>
      <c r="D124" t="s">
        <v>98</v>
      </c>
      <c r="E124" t="s">
        <v>23</v>
      </c>
      <c r="F124" t="s">
        <v>24</v>
      </c>
      <c r="G124" t="s">
        <v>8451</v>
      </c>
      <c r="H124" t="s">
        <v>8441</v>
      </c>
      <c r="I124" t="s">
        <v>8442</v>
      </c>
      <c r="J124" t="s">
        <v>8455</v>
      </c>
      <c r="L124" t="s">
        <v>8436</v>
      </c>
    </row>
    <row r="125" spans="1:12" x14ac:dyDescent="0.3">
      <c r="A125">
        <v>226</v>
      </c>
      <c r="B125" t="s">
        <v>166</v>
      </c>
      <c r="C125" t="s">
        <v>2724</v>
      </c>
      <c r="D125" t="s">
        <v>98</v>
      </c>
      <c r="E125" t="s">
        <v>73</v>
      </c>
      <c r="F125" t="s">
        <v>24</v>
      </c>
      <c r="G125" t="s">
        <v>8451</v>
      </c>
      <c r="H125" t="s">
        <v>8441</v>
      </c>
      <c r="I125" t="s">
        <v>8442</v>
      </c>
      <c r="J125" t="s">
        <v>8455</v>
      </c>
      <c r="L125" t="s">
        <v>8436</v>
      </c>
    </row>
    <row r="126" spans="1:12" x14ac:dyDescent="0.3">
      <c r="A126">
        <v>227</v>
      </c>
      <c r="B126" t="s">
        <v>1201</v>
      </c>
      <c r="C126" t="s">
        <v>2724</v>
      </c>
      <c r="D126" t="s">
        <v>98</v>
      </c>
      <c r="E126" t="s">
        <v>73</v>
      </c>
      <c r="F126" t="s">
        <v>62</v>
      </c>
      <c r="G126" t="s">
        <v>8451</v>
      </c>
      <c r="H126" t="s">
        <v>8441</v>
      </c>
      <c r="I126" t="s">
        <v>8442</v>
      </c>
      <c r="J126" t="s">
        <v>8455</v>
      </c>
      <c r="L126" t="s">
        <v>8436</v>
      </c>
    </row>
    <row r="127" spans="1:12" x14ac:dyDescent="0.3">
      <c r="A127">
        <v>228</v>
      </c>
      <c r="B127" t="s">
        <v>168</v>
      </c>
      <c r="C127" t="s">
        <v>2724</v>
      </c>
      <c r="D127" t="s">
        <v>98</v>
      </c>
      <c r="E127" t="s">
        <v>73</v>
      </c>
      <c r="F127" t="s">
        <v>24</v>
      </c>
      <c r="G127" t="s">
        <v>8451</v>
      </c>
      <c r="H127" t="s">
        <v>8441</v>
      </c>
      <c r="I127" t="s">
        <v>8442</v>
      </c>
      <c r="J127" t="s">
        <v>8452</v>
      </c>
      <c r="L127" t="s">
        <v>8436</v>
      </c>
    </row>
    <row r="128" spans="1:12" x14ac:dyDescent="0.3">
      <c r="A128">
        <v>230</v>
      </c>
      <c r="B128" t="s">
        <v>170</v>
      </c>
      <c r="C128" t="s">
        <v>2724</v>
      </c>
      <c r="D128" t="s">
        <v>98</v>
      </c>
      <c r="E128" t="s">
        <v>54</v>
      </c>
      <c r="F128" t="s">
        <v>24</v>
      </c>
      <c r="G128" t="s">
        <v>8440</v>
      </c>
      <c r="H128" t="s">
        <v>8441</v>
      </c>
      <c r="I128" t="s">
        <v>8442</v>
      </c>
      <c r="L128" t="s">
        <v>8436</v>
      </c>
    </row>
    <row r="129" spans="1:12" x14ac:dyDescent="0.3">
      <c r="A129">
        <v>231</v>
      </c>
      <c r="B129" t="s">
        <v>171</v>
      </c>
      <c r="C129" t="s">
        <v>2724</v>
      </c>
      <c r="D129" t="s">
        <v>98</v>
      </c>
      <c r="E129" t="s">
        <v>54</v>
      </c>
      <c r="F129" t="s">
        <v>24</v>
      </c>
      <c r="G129" t="s">
        <v>8440</v>
      </c>
      <c r="H129" t="s">
        <v>8441</v>
      </c>
      <c r="I129" t="s">
        <v>8442</v>
      </c>
      <c r="L129" t="s">
        <v>8436</v>
      </c>
    </row>
    <row r="130" spans="1:12" x14ac:dyDescent="0.3">
      <c r="A130">
        <v>232</v>
      </c>
      <c r="B130" t="s">
        <v>172</v>
      </c>
      <c r="C130" t="s">
        <v>2724</v>
      </c>
      <c r="D130" t="s">
        <v>98</v>
      </c>
      <c r="E130" t="s">
        <v>54</v>
      </c>
      <c r="F130" t="s">
        <v>24</v>
      </c>
      <c r="G130" t="s">
        <v>8440</v>
      </c>
      <c r="H130" t="s">
        <v>8441</v>
      </c>
      <c r="I130" t="s">
        <v>8442</v>
      </c>
      <c r="L130" t="s">
        <v>8436</v>
      </c>
    </row>
    <row r="131" spans="1:12" x14ac:dyDescent="0.3">
      <c r="A131">
        <v>233</v>
      </c>
      <c r="B131" t="s">
        <v>173</v>
      </c>
      <c r="C131" t="s">
        <v>2724</v>
      </c>
      <c r="D131" t="s">
        <v>98</v>
      </c>
      <c r="E131" t="s">
        <v>60</v>
      </c>
      <c r="F131" t="s">
        <v>24</v>
      </c>
      <c r="G131" t="s">
        <v>8440</v>
      </c>
      <c r="H131" t="s">
        <v>8441</v>
      </c>
      <c r="I131" t="s">
        <v>8442</v>
      </c>
      <c r="L131" t="s">
        <v>8436</v>
      </c>
    </row>
    <row r="132" spans="1:12" x14ac:dyDescent="0.3">
      <c r="A132">
        <v>234</v>
      </c>
      <c r="B132" t="s">
        <v>174</v>
      </c>
      <c r="C132" t="s">
        <v>2724</v>
      </c>
      <c r="D132" t="s">
        <v>98</v>
      </c>
      <c r="E132" t="s">
        <v>60</v>
      </c>
      <c r="F132" t="s">
        <v>24</v>
      </c>
      <c r="G132" t="s">
        <v>8440</v>
      </c>
      <c r="H132" t="s">
        <v>8441</v>
      </c>
      <c r="I132" t="s">
        <v>8442</v>
      </c>
      <c r="L132" t="s">
        <v>8436</v>
      </c>
    </row>
    <row r="133" spans="1:12" x14ac:dyDescent="0.3">
      <c r="A133">
        <v>235</v>
      </c>
      <c r="B133" t="s">
        <v>175</v>
      </c>
      <c r="C133" t="s">
        <v>2724</v>
      </c>
      <c r="D133" t="s">
        <v>98</v>
      </c>
      <c r="E133" t="s">
        <v>73</v>
      </c>
      <c r="F133" t="s">
        <v>24</v>
      </c>
      <c r="G133" t="s">
        <v>8440</v>
      </c>
      <c r="H133" t="s">
        <v>8441</v>
      </c>
      <c r="I133" t="s">
        <v>8442</v>
      </c>
      <c r="L133" t="s">
        <v>8436</v>
      </c>
    </row>
    <row r="134" spans="1:12" x14ac:dyDescent="0.3">
      <c r="A134">
        <v>236</v>
      </c>
      <c r="B134" t="s">
        <v>176</v>
      </c>
      <c r="C134" t="s">
        <v>2724</v>
      </c>
      <c r="D134" t="s">
        <v>98</v>
      </c>
      <c r="E134" t="s">
        <v>73</v>
      </c>
      <c r="F134" t="s">
        <v>62</v>
      </c>
      <c r="G134" t="s">
        <v>8440</v>
      </c>
      <c r="H134" t="s">
        <v>8441</v>
      </c>
      <c r="I134" t="s">
        <v>8442</v>
      </c>
      <c r="L134" t="s">
        <v>8436</v>
      </c>
    </row>
    <row r="135" spans="1:12" x14ac:dyDescent="0.3">
      <c r="A135">
        <v>238</v>
      </c>
      <c r="B135" t="s">
        <v>177</v>
      </c>
      <c r="C135" t="s">
        <v>2725</v>
      </c>
      <c r="D135" t="s">
        <v>98</v>
      </c>
      <c r="E135" t="s">
        <v>60</v>
      </c>
      <c r="F135" t="s">
        <v>24</v>
      </c>
      <c r="G135" t="s">
        <v>8451</v>
      </c>
      <c r="H135" t="s">
        <v>8441</v>
      </c>
      <c r="I135" t="s">
        <v>8442</v>
      </c>
      <c r="J135" t="s">
        <v>8452</v>
      </c>
      <c r="L135" t="s">
        <v>8436</v>
      </c>
    </row>
    <row r="136" spans="1:12" x14ac:dyDescent="0.3">
      <c r="A136">
        <v>239</v>
      </c>
      <c r="B136" t="s">
        <v>1243</v>
      </c>
      <c r="C136" t="s">
        <v>2724</v>
      </c>
      <c r="D136" t="s">
        <v>33</v>
      </c>
      <c r="E136" t="s">
        <v>23</v>
      </c>
      <c r="F136" t="s">
        <v>24</v>
      </c>
      <c r="G136" t="s">
        <v>8451</v>
      </c>
      <c r="H136" t="s">
        <v>8441</v>
      </c>
      <c r="I136" t="s">
        <v>8442</v>
      </c>
      <c r="J136" t="s">
        <v>8455</v>
      </c>
      <c r="L136" t="s">
        <v>8436</v>
      </c>
    </row>
    <row r="137" spans="1:12" x14ac:dyDescent="0.3">
      <c r="A137">
        <v>240</v>
      </c>
      <c r="B137" t="s">
        <v>180</v>
      </c>
      <c r="C137" t="s">
        <v>2724</v>
      </c>
      <c r="D137" t="s">
        <v>33</v>
      </c>
      <c r="E137" t="s">
        <v>60</v>
      </c>
      <c r="F137" t="s">
        <v>24</v>
      </c>
      <c r="G137" t="s">
        <v>8440</v>
      </c>
      <c r="H137" t="s">
        <v>8441</v>
      </c>
      <c r="I137" t="s">
        <v>8442</v>
      </c>
      <c r="L137" t="s">
        <v>8436</v>
      </c>
    </row>
    <row r="138" spans="1:12" x14ac:dyDescent="0.3">
      <c r="A138">
        <v>241</v>
      </c>
      <c r="B138" t="s">
        <v>181</v>
      </c>
      <c r="C138" t="s">
        <v>2724</v>
      </c>
      <c r="D138" t="s">
        <v>33</v>
      </c>
      <c r="E138" t="s">
        <v>23</v>
      </c>
      <c r="F138" t="s">
        <v>24</v>
      </c>
      <c r="G138" t="s">
        <v>8440</v>
      </c>
      <c r="H138" t="s">
        <v>8441</v>
      </c>
      <c r="I138" t="s">
        <v>8442</v>
      </c>
      <c r="L138" t="s">
        <v>8436</v>
      </c>
    </row>
    <row r="139" spans="1:12" x14ac:dyDescent="0.3">
      <c r="A139">
        <v>242</v>
      </c>
      <c r="B139" t="s">
        <v>2661</v>
      </c>
      <c r="C139" t="s">
        <v>2725</v>
      </c>
      <c r="D139" t="s">
        <v>33</v>
      </c>
      <c r="E139" t="s">
        <v>23</v>
      </c>
      <c r="F139" t="s">
        <v>24</v>
      </c>
      <c r="H139" t="s">
        <v>8435</v>
      </c>
      <c r="I139" t="s">
        <v>8435</v>
      </c>
      <c r="L139" t="s">
        <v>8436</v>
      </c>
    </row>
    <row r="140" spans="1:12" x14ac:dyDescent="0.3">
      <c r="A140">
        <v>243</v>
      </c>
      <c r="B140" t="s">
        <v>183</v>
      </c>
      <c r="C140" t="s">
        <v>2724</v>
      </c>
      <c r="D140" t="s">
        <v>33</v>
      </c>
      <c r="E140" t="s">
        <v>23</v>
      </c>
      <c r="F140" t="s">
        <v>62</v>
      </c>
      <c r="H140" t="s">
        <v>8435</v>
      </c>
      <c r="I140" t="s">
        <v>8435</v>
      </c>
      <c r="L140" t="s">
        <v>8436</v>
      </c>
    </row>
    <row r="141" spans="1:12" x14ac:dyDescent="0.3">
      <c r="A141">
        <v>244</v>
      </c>
      <c r="B141" t="s">
        <v>184</v>
      </c>
      <c r="C141" t="s">
        <v>2725</v>
      </c>
      <c r="D141" t="s">
        <v>98</v>
      </c>
      <c r="E141" t="s">
        <v>73</v>
      </c>
      <c r="F141" t="s">
        <v>62</v>
      </c>
      <c r="G141" t="s">
        <v>8440</v>
      </c>
      <c r="H141" t="s">
        <v>8441</v>
      </c>
      <c r="I141" t="s">
        <v>8442</v>
      </c>
      <c r="L141" t="s">
        <v>8436</v>
      </c>
    </row>
    <row r="142" spans="1:12" x14ac:dyDescent="0.3">
      <c r="A142">
        <v>245</v>
      </c>
      <c r="B142" t="s">
        <v>1287</v>
      </c>
      <c r="C142" t="s">
        <v>2725</v>
      </c>
      <c r="D142" t="s">
        <v>186</v>
      </c>
      <c r="E142" t="s">
        <v>54</v>
      </c>
      <c r="F142" t="s">
        <v>24</v>
      </c>
      <c r="G142" t="s">
        <v>8440</v>
      </c>
      <c r="H142" t="s">
        <v>8441</v>
      </c>
      <c r="I142" t="s">
        <v>8442</v>
      </c>
      <c r="L142" t="s">
        <v>8436</v>
      </c>
    </row>
    <row r="143" spans="1:12" x14ac:dyDescent="0.3">
      <c r="A143">
        <v>246</v>
      </c>
      <c r="B143" t="s">
        <v>189</v>
      </c>
      <c r="C143" t="s">
        <v>2725</v>
      </c>
      <c r="D143" t="s">
        <v>188</v>
      </c>
      <c r="E143" t="s">
        <v>54</v>
      </c>
      <c r="F143" t="s">
        <v>24</v>
      </c>
      <c r="G143" t="s">
        <v>8440</v>
      </c>
      <c r="H143" t="s">
        <v>8441</v>
      </c>
      <c r="I143" t="s">
        <v>8442</v>
      </c>
      <c r="L143" t="s">
        <v>8436</v>
      </c>
    </row>
    <row r="144" spans="1:12" x14ac:dyDescent="0.3">
      <c r="A144">
        <v>247</v>
      </c>
      <c r="B144" t="s">
        <v>190</v>
      </c>
      <c r="C144" t="s">
        <v>2724</v>
      </c>
      <c r="D144" t="s">
        <v>188</v>
      </c>
      <c r="E144" t="s">
        <v>23</v>
      </c>
      <c r="F144" t="s">
        <v>24</v>
      </c>
      <c r="H144" t="s">
        <v>8435</v>
      </c>
      <c r="I144" t="s">
        <v>8435</v>
      </c>
      <c r="L144" t="s">
        <v>8436</v>
      </c>
    </row>
    <row r="145" spans="1:12" x14ac:dyDescent="0.3">
      <c r="A145">
        <v>248</v>
      </c>
      <c r="B145" t="s">
        <v>191</v>
      </c>
      <c r="C145" t="s">
        <v>2725</v>
      </c>
      <c r="D145" t="s">
        <v>22</v>
      </c>
      <c r="E145" t="s">
        <v>54</v>
      </c>
      <c r="F145" t="s">
        <v>24</v>
      </c>
      <c r="H145" t="s">
        <v>8435</v>
      </c>
      <c r="I145" t="s">
        <v>8435</v>
      </c>
      <c r="L145" t="s">
        <v>8436</v>
      </c>
    </row>
    <row r="146" spans="1:12" x14ac:dyDescent="0.3">
      <c r="A146">
        <v>249</v>
      </c>
      <c r="B146" t="s">
        <v>192</v>
      </c>
      <c r="C146" t="s">
        <v>2725</v>
      </c>
      <c r="D146" t="s">
        <v>22</v>
      </c>
      <c r="E146" t="s">
        <v>54</v>
      </c>
      <c r="F146" t="s">
        <v>24</v>
      </c>
      <c r="H146" t="s">
        <v>8435</v>
      </c>
      <c r="I146" t="s">
        <v>8435</v>
      </c>
      <c r="L146" t="s">
        <v>8436</v>
      </c>
    </row>
    <row r="147" spans="1:12" x14ac:dyDescent="0.3">
      <c r="A147">
        <v>251</v>
      </c>
      <c r="B147" t="s">
        <v>1290</v>
      </c>
      <c r="C147" t="s">
        <v>2725</v>
      </c>
      <c r="D147" t="s">
        <v>194</v>
      </c>
      <c r="E147" t="s">
        <v>60</v>
      </c>
      <c r="F147" t="s">
        <v>24</v>
      </c>
      <c r="G147" t="s">
        <v>8440</v>
      </c>
      <c r="H147" t="s">
        <v>8441</v>
      </c>
      <c r="I147" t="s">
        <v>8442</v>
      </c>
      <c r="L147" t="s">
        <v>8436</v>
      </c>
    </row>
    <row r="148" spans="1:12" x14ac:dyDescent="0.3">
      <c r="A148">
        <v>252</v>
      </c>
      <c r="B148" t="s">
        <v>1295</v>
      </c>
      <c r="C148" t="s">
        <v>2725</v>
      </c>
      <c r="D148" t="s">
        <v>186</v>
      </c>
      <c r="E148" t="s">
        <v>54</v>
      </c>
      <c r="F148" t="s">
        <v>24</v>
      </c>
      <c r="G148" t="s">
        <v>8440</v>
      </c>
      <c r="H148" t="s">
        <v>8441</v>
      </c>
      <c r="I148" t="s">
        <v>8442</v>
      </c>
      <c r="L148" t="s">
        <v>8436</v>
      </c>
    </row>
    <row r="149" spans="1:12" x14ac:dyDescent="0.3">
      <c r="A149">
        <v>253</v>
      </c>
      <c r="B149" t="s">
        <v>196</v>
      </c>
      <c r="C149" t="s">
        <v>2725</v>
      </c>
      <c r="D149" t="s">
        <v>68</v>
      </c>
      <c r="E149" t="s">
        <v>69</v>
      </c>
      <c r="F149" t="s">
        <v>62</v>
      </c>
      <c r="H149" t="s">
        <v>8435</v>
      </c>
      <c r="I149" t="s">
        <v>8435</v>
      </c>
      <c r="L149" t="s">
        <v>8436</v>
      </c>
    </row>
    <row r="150" spans="1:12" x14ac:dyDescent="0.3">
      <c r="A150">
        <v>254</v>
      </c>
      <c r="B150" t="s">
        <v>197</v>
      </c>
      <c r="C150" t="s">
        <v>2725</v>
      </c>
      <c r="D150" t="s">
        <v>198</v>
      </c>
      <c r="E150" t="s">
        <v>60</v>
      </c>
      <c r="F150" t="s">
        <v>24</v>
      </c>
      <c r="G150" t="s">
        <v>8440</v>
      </c>
      <c r="H150" t="s">
        <v>8441</v>
      </c>
      <c r="I150" t="s">
        <v>8442</v>
      </c>
      <c r="L150" t="s">
        <v>8436</v>
      </c>
    </row>
    <row r="151" spans="1:12" x14ac:dyDescent="0.3">
      <c r="A151">
        <v>255</v>
      </c>
      <c r="B151" t="s">
        <v>1300</v>
      </c>
      <c r="C151" t="s">
        <v>2725</v>
      </c>
      <c r="D151" t="s">
        <v>127</v>
      </c>
      <c r="E151" t="s">
        <v>73</v>
      </c>
      <c r="F151" t="s">
        <v>24</v>
      </c>
      <c r="G151" t="s">
        <v>8451</v>
      </c>
      <c r="H151" t="s">
        <v>8441</v>
      </c>
      <c r="I151" t="s">
        <v>8442</v>
      </c>
      <c r="J151" t="s">
        <v>8454</v>
      </c>
      <c r="L151" t="s">
        <v>8436</v>
      </c>
    </row>
    <row r="152" spans="1:12" x14ac:dyDescent="0.3">
      <c r="A152">
        <v>256</v>
      </c>
      <c r="B152" t="s">
        <v>201</v>
      </c>
      <c r="C152" t="s">
        <v>2725</v>
      </c>
      <c r="D152" t="s">
        <v>127</v>
      </c>
      <c r="E152" t="s">
        <v>54</v>
      </c>
      <c r="F152" t="s">
        <v>24</v>
      </c>
      <c r="G152" t="s">
        <v>8440</v>
      </c>
      <c r="H152" t="s">
        <v>8441</v>
      </c>
      <c r="I152" t="s">
        <v>8442</v>
      </c>
      <c r="L152" t="s">
        <v>8436</v>
      </c>
    </row>
    <row r="153" spans="1:12" x14ac:dyDescent="0.3">
      <c r="A153">
        <v>257</v>
      </c>
      <c r="B153" t="s">
        <v>202</v>
      </c>
      <c r="C153" t="s">
        <v>2725</v>
      </c>
      <c r="D153" t="s">
        <v>127</v>
      </c>
      <c r="E153" t="s">
        <v>54</v>
      </c>
      <c r="F153" t="s">
        <v>24</v>
      </c>
      <c r="H153" t="s">
        <v>8435</v>
      </c>
      <c r="I153" t="s">
        <v>8435</v>
      </c>
      <c r="L153" t="s">
        <v>8436</v>
      </c>
    </row>
    <row r="154" spans="1:12" x14ac:dyDescent="0.3">
      <c r="A154">
        <v>259</v>
      </c>
      <c r="B154" t="s">
        <v>203</v>
      </c>
      <c r="C154" t="s">
        <v>2724</v>
      </c>
      <c r="D154" t="s">
        <v>194</v>
      </c>
      <c r="E154" t="s">
        <v>60</v>
      </c>
      <c r="F154" t="s">
        <v>24</v>
      </c>
      <c r="H154" t="s">
        <v>8435</v>
      </c>
      <c r="I154" t="s">
        <v>8435</v>
      </c>
      <c r="L154" t="s">
        <v>8436</v>
      </c>
    </row>
    <row r="155" spans="1:12" x14ac:dyDescent="0.3">
      <c r="A155">
        <v>260</v>
      </c>
      <c r="B155" t="s">
        <v>204</v>
      </c>
      <c r="C155" t="s">
        <v>2725</v>
      </c>
      <c r="D155" t="s">
        <v>205</v>
      </c>
      <c r="E155" t="s">
        <v>54</v>
      </c>
      <c r="F155" t="s">
        <v>62</v>
      </c>
      <c r="G155" t="s">
        <v>8440</v>
      </c>
      <c r="H155" t="s">
        <v>8441</v>
      </c>
      <c r="I155" t="s">
        <v>8442</v>
      </c>
      <c r="L155" t="s">
        <v>8436</v>
      </c>
    </row>
    <row r="156" spans="1:12" x14ac:dyDescent="0.3">
      <c r="A156">
        <v>261</v>
      </c>
      <c r="B156" t="s">
        <v>206</v>
      </c>
      <c r="C156" t="s">
        <v>2725</v>
      </c>
      <c r="D156" t="s">
        <v>53</v>
      </c>
      <c r="E156" t="s">
        <v>54</v>
      </c>
      <c r="F156" t="s">
        <v>62</v>
      </c>
      <c r="G156" t="s">
        <v>8440</v>
      </c>
      <c r="H156" t="s">
        <v>8441</v>
      </c>
      <c r="I156" t="s">
        <v>8442</v>
      </c>
      <c r="L156" t="s">
        <v>8436</v>
      </c>
    </row>
    <row r="157" spans="1:12" x14ac:dyDescent="0.3">
      <c r="A157">
        <v>262</v>
      </c>
      <c r="B157" t="s">
        <v>208</v>
      </c>
      <c r="C157" t="s">
        <v>2725</v>
      </c>
      <c r="D157" t="s">
        <v>46</v>
      </c>
      <c r="E157" t="s">
        <v>54</v>
      </c>
      <c r="F157" t="s">
        <v>62</v>
      </c>
      <c r="G157" t="s">
        <v>8440</v>
      </c>
      <c r="H157" t="s">
        <v>8441</v>
      </c>
      <c r="I157" t="s">
        <v>8442</v>
      </c>
      <c r="L157" t="s">
        <v>8436</v>
      </c>
    </row>
    <row r="158" spans="1:12" x14ac:dyDescent="0.3">
      <c r="A158">
        <v>263</v>
      </c>
      <c r="B158" t="s">
        <v>209</v>
      </c>
      <c r="C158" t="s">
        <v>2725</v>
      </c>
      <c r="D158" t="s">
        <v>46</v>
      </c>
      <c r="E158" t="s">
        <v>60</v>
      </c>
      <c r="F158" t="s">
        <v>24</v>
      </c>
      <c r="G158" t="s">
        <v>8440</v>
      </c>
      <c r="H158" t="s">
        <v>8441</v>
      </c>
      <c r="I158" t="s">
        <v>8442</v>
      </c>
      <c r="L158" t="s">
        <v>8436</v>
      </c>
    </row>
    <row r="159" spans="1:12" x14ac:dyDescent="0.3">
      <c r="A159">
        <v>264</v>
      </c>
      <c r="B159" t="s">
        <v>211</v>
      </c>
      <c r="C159" t="s">
        <v>2725</v>
      </c>
      <c r="D159" t="s">
        <v>46</v>
      </c>
      <c r="E159" t="s">
        <v>54</v>
      </c>
      <c r="F159" t="s">
        <v>24</v>
      </c>
      <c r="H159" t="s">
        <v>8435</v>
      </c>
      <c r="I159" t="s">
        <v>8435</v>
      </c>
      <c r="L159" t="s">
        <v>8436</v>
      </c>
    </row>
    <row r="160" spans="1:12" x14ac:dyDescent="0.3">
      <c r="A160">
        <v>265</v>
      </c>
      <c r="B160" t="s">
        <v>213</v>
      </c>
      <c r="C160" t="s">
        <v>2725</v>
      </c>
      <c r="D160" t="s">
        <v>46</v>
      </c>
      <c r="E160" t="s">
        <v>60</v>
      </c>
      <c r="F160" t="s">
        <v>24</v>
      </c>
      <c r="G160" t="s">
        <v>8440</v>
      </c>
      <c r="H160" t="s">
        <v>8441</v>
      </c>
      <c r="I160" t="s">
        <v>8442</v>
      </c>
      <c r="L160" t="s">
        <v>8436</v>
      </c>
    </row>
    <row r="161" spans="1:12" x14ac:dyDescent="0.3">
      <c r="A161">
        <v>266</v>
      </c>
      <c r="B161" t="s">
        <v>214</v>
      </c>
      <c r="C161" t="s">
        <v>2725</v>
      </c>
      <c r="D161" t="s">
        <v>46</v>
      </c>
      <c r="E161" t="s">
        <v>60</v>
      </c>
      <c r="F161" t="s">
        <v>24</v>
      </c>
      <c r="G161" t="s">
        <v>8440</v>
      </c>
      <c r="H161" t="s">
        <v>8441</v>
      </c>
      <c r="I161" t="s">
        <v>8442</v>
      </c>
      <c r="L161" t="s">
        <v>8436</v>
      </c>
    </row>
    <row r="162" spans="1:12" x14ac:dyDescent="0.3">
      <c r="A162">
        <v>268</v>
      </c>
      <c r="B162" t="s">
        <v>1325</v>
      </c>
      <c r="C162" t="s">
        <v>2725</v>
      </c>
      <c r="D162" t="s">
        <v>216</v>
      </c>
      <c r="E162" t="s">
        <v>54</v>
      </c>
      <c r="F162" t="s">
        <v>24</v>
      </c>
      <c r="G162" t="s">
        <v>8440</v>
      </c>
      <c r="H162" t="s">
        <v>8441</v>
      </c>
      <c r="I162" t="s">
        <v>8442</v>
      </c>
      <c r="L162" t="s">
        <v>8436</v>
      </c>
    </row>
    <row r="163" spans="1:12" x14ac:dyDescent="0.3">
      <c r="A163">
        <v>269</v>
      </c>
      <c r="B163" t="s">
        <v>1328</v>
      </c>
      <c r="C163" t="s">
        <v>2724</v>
      </c>
      <c r="D163" t="s">
        <v>216</v>
      </c>
      <c r="E163" t="s">
        <v>54</v>
      </c>
      <c r="F163" t="s">
        <v>24</v>
      </c>
      <c r="G163" t="s">
        <v>8440</v>
      </c>
      <c r="H163" t="s">
        <v>8441</v>
      </c>
      <c r="I163" t="s">
        <v>8442</v>
      </c>
      <c r="L163" t="s">
        <v>8436</v>
      </c>
    </row>
    <row r="164" spans="1:12" x14ac:dyDescent="0.3">
      <c r="A164">
        <v>270</v>
      </c>
      <c r="B164" t="s">
        <v>1331</v>
      </c>
      <c r="C164" t="s">
        <v>2724</v>
      </c>
      <c r="D164" t="s">
        <v>216</v>
      </c>
      <c r="E164" t="s">
        <v>54</v>
      </c>
      <c r="F164" t="s">
        <v>24</v>
      </c>
      <c r="G164" t="s">
        <v>8440</v>
      </c>
      <c r="H164" t="s">
        <v>8441</v>
      </c>
      <c r="I164" t="s">
        <v>8442</v>
      </c>
      <c r="L164" t="s">
        <v>8436</v>
      </c>
    </row>
    <row r="165" spans="1:12" x14ac:dyDescent="0.3">
      <c r="A165">
        <v>271</v>
      </c>
      <c r="B165" t="s">
        <v>1334</v>
      </c>
      <c r="C165" t="s">
        <v>2724</v>
      </c>
      <c r="D165" t="s">
        <v>216</v>
      </c>
      <c r="E165" t="s">
        <v>54</v>
      </c>
      <c r="F165" t="s">
        <v>24</v>
      </c>
      <c r="G165" t="s">
        <v>8440</v>
      </c>
      <c r="H165" t="s">
        <v>8441</v>
      </c>
      <c r="I165" t="s">
        <v>8442</v>
      </c>
      <c r="L165" t="s">
        <v>8436</v>
      </c>
    </row>
    <row r="166" spans="1:12" x14ac:dyDescent="0.3">
      <c r="A166">
        <v>272</v>
      </c>
      <c r="B166" t="s">
        <v>220</v>
      </c>
      <c r="C166" t="s">
        <v>2725</v>
      </c>
      <c r="D166" t="s">
        <v>72</v>
      </c>
      <c r="E166" t="s">
        <v>73</v>
      </c>
      <c r="F166" t="s">
        <v>62</v>
      </c>
      <c r="G166" t="s">
        <v>8440</v>
      </c>
      <c r="H166" t="s">
        <v>8441</v>
      </c>
      <c r="I166" t="s">
        <v>8442</v>
      </c>
      <c r="L166" t="s">
        <v>8436</v>
      </c>
    </row>
    <row r="167" spans="1:12" x14ac:dyDescent="0.3">
      <c r="A167">
        <v>273</v>
      </c>
      <c r="B167" t="s">
        <v>221</v>
      </c>
      <c r="C167" t="s">
        <v>2725</v>
      </c>
      <c r="D167" t="s">
        <v>222</v>
      </c>
      <c r="E167" t="s">
        <v>54</v>
      </c>
      <c r="F167" t="s">
        <v>24</v>
      </c>
      <c r="G167" t="s">
        <v>8440</v>
      </c>
      <c r="H167" t="s">
        <v>8441</v>
      </c>
      <c r="I167" t="s">
        <v>8442</v>
      </c>
      <c r="L167" t="s">
        <v>8436</v>
      </c>
    </row>
    <row r="168" spans="1:12" x14ac:dyDescent="0.3">
      <c r="A168">
        <v>274</v>
      </c>
      <c r="B168" t="s">
        <v>223</v>
      </c>
      <c r="C168" t="s">
        <v>2725</v>
      </c>
      <c r="D168" t="s">
        <v>205</v>
      </c>
      <c r="E168" t="s">
        <v>54</v>
      </c>
      <c r="F168" t="s">
        <v>24</v>
      </c>
      <c r="G168" t="s">
        <v>8451</v>
      </c>
      <c r="H168" t="s">
        <v>8441</v>
      </c>
      <c r="I168" t="s">
        <v>8442</v>
      </c>
      <c r="J168" t="s">
        <v>8452</v>
      </c>
      <c r="L168" t="s">
        <v>8436</v>
      </c>
    </row>
    <row r="169" spans="1:12" x14ac:dyDescent="0.3">
      <c r="A169">
        <v>275</v>
      </c>
      <c r="B169" t="s">
        <v>224</v>
      </c>
      <c r="C169" t="s">
        <v>2725</v>
      </c>
      <c r="D169" t="s">
        <v>225</v>
      </c>
      <c r="E169" t="s">
        <v>54</v>
      </c>
      <c r="F169" t="s">
        <v>24</v>
      </c>
      <c r="G169" t="s">
        <v>8451</v>
      </c>
      <c r="H169" t="s">
        <v>8441</v>
      </c>
      <c r="I169" t="s">
        <v>8442</v>
      </c>
      <c r="J169" t="s">
        <v>8454</v>
      </c>
      <c r="L169" t="s">
        <v>8436</v>
      </c>
    </row>
    <row r="170" spans="1:12" x14ac:dyDescent="0.3">
      <c r="A170">
        <v>276</v>
      </c>
      <c r="B170" t="s">
        <v>226</v>
      </c>
      <c r="C170" t="s">
        <v>2725</v>
      </c>
      <c r="D170" t="s">
        <v>227</v>
      </c>
      <c r="E170" t="s">
        <v>54</v>
      </c>
      <c r="F170" t="s">
        <v>62</v>
      </c>
      <c r="G170" t="s">
        <v>8440</v>
      </c>
      <c r="H170" t="s">
        <v>8441</v>
      </c>
      <c r="I170" t="s">
        <v>8442</v>
      </c>
      <c r="L170" t="s">
        <v>8436</v>
      </c>
    </row>
    <row r="171" spans="1:12" x14ac:dyDescent="0.3">
      <c r="A171">
        <v>277</v>
      </c>
      <c r="B171" t="s">
        <v>1369</v>
      </c>
      <c r="C171" t="s">
        <v>2725</v>
      </c>
      <c r="D171" t="s">
        <v>227</v>
      </c>
      <c r="E171" t="s">
        <v>54</v>
      </c>
      <c r="F171" t="s">
        <v>62</v>
      </c>
      <c r="G171" t="s">
        <v>8440</v>
      </c>
      <c r="H171" t="s">
        <v>8441</v>
      </c>
      <c r="I171" t="s">
        <v>8442</v>
      </c>
      <c r="L171" t="s">
        <v>8436</v>
      </c>
    </row>
    <row r="172" spans="1:12" x14ac:dyDescent="0.3">
      <c r="A172">
        <v>278</v>
      </c>
      <c r="B172" t="s">
        <v>1371</v>
      </c>
      <c r="C172" t="s">
        <v>2724</v>
      </c>
      <c r="D172" t="s">
        <v>227</v>
      </c>
      <c r="E172" t="s">
        <v>54</v>
      </c>
      <c r="F172" t="s">
        <v>24</v>
      </c>
      <c r="G172" t="s">
        <v>8451</v>
      </c>
      <c r="H172" t="s">
        <v>8441</v>
      </c>
      <c r="I172" t="s">
        <v>8442</v>
      </c>
      <c r="J172" t="s">
        <v>8455</v>
      </c>
      <c r="L172" t="s">
        <v>8436</v>
      </c>
    </row>
    <row r="173" spans="1:12" x14ac:dyDescent="0.3">
      <c r="A173">
        <v>279</v>
      </c>
      <c r="B173" t="s">
        <v>230</v>
      </c>
      <c r="C173" t="s">
        <v>2724</v>
      </c>
      <c r="D173" t="s">
        <v>227</v>
      </c>
      <c r="E173" t="s">
        <v>54</v>
      </c>
      <c r="F173" t="s">
        <v>24</v>
      </c>
      <c r="H173" t="s">
        <v>8435</v>
      </c>
      <c r="I173" t="s">
        <v>8435</v>
      </c>
      <c r="L173" t="s">
        <v>8436</v>
      </c>
    </row>
    <row r="174" spans="1:12" x14ac:dyDescent="0.3">
      <c r="A174">
        <v>280</v>
      </c>
      <c r="B174" t="s">
        <v>231</v>
      </c>
      <c r="C174" t="s">
        <v>2724</v>
      </c>
      <c r="D174" t="s">
        <v>227</v>
      </c>
      <c r="E174" t="s">
        <v>54</v>
      </c>
      <c r="F174" t="s">
        <v>24</v>
      </c>
      <c r="H174" t="s">
        <v>8435</v>
      </c>
      <c r="I174" t="s">
        <v>8435</v>
      </c>
      <c r="L174" t="s">
        <v>8436</v>
      </c>
    </row>
    <row r="175" spans="1:12" x14ac:dyDescent="0.3">
      <c r="A175">
        <v>281</v>
      </c>
      <c r="B175" t="s">
        <v>232</v>
      </c>
      <c r="C175" t="s">
        <v>2724</v>
      </c>
      <c r="D175" t="s">
        <v>227</v>
      </c>
      <c r="E175" t="s">
        <v>54</v>
      </c>
      <c r="F175" t="s">
        <v>24</v>
      </c>
      <c r="H175" t="s">
        <v>8435</v>
      </c>
      <c r="I175" t="s">
        <v>8435</v>
      </c>
      <c r="L175" t="s">
        <v>8436</v>
      </c>
    </row>
    <row r="176" spans="1:12" x14ac:dyDescent="0.3">
      <c r="A176">
        <v>282</v>
      </c>
      <c r="B176" t="s">
        <v>233</v>
      </c>
      <c r="C176" t="s">
        <v>2724</v>
      </c>
      <c r="D176" t="s">
        <v>227</v>
      </c>
      <c r="E176" t="s">
        <v>54</v>
      </c>
      <c r="F176" t="s">
        <v>24</v>
      </c>
      <c r="G176" t="s">
        <v>8440</v>
      </c>
      <c r="H176" t="s">
        <v>8441</v>
      </c>
      <c r="I176" t="s">
        <v>8442</v>
      </c>
      <c r="L176" t="s">
        <v>8436</v>
      </c>
    </row>
    <row r="177" spans="1:12" x14ac:dyDescent="0.3">
      <c r="A177">
        <v>283</v>
      </c>
      <c r="B177" t="s">
        <v>234</v>
      </c>
      <c r="C177" t="s">
        <v>2724</v>
      </c>
      <c r="D177" t="s">
        <v>227</v>
      </c>
      <c r="E177" t="s">
        <v>54</v>
      </c>
      <c r="F177" t="s">
        <v>24</v>
      </c>
      <c r="G177" t="s">
        <v>8440</v>
      </c>
      <c r="H177" t="s">
        <v>8441</v>
      </c>
      <c r="I177" t="s">
        <v>8442</v>
      </c>
      <c r="L177" t="s">
        <v>8436</v>
      </c>
    </row>
    <row r="178" spans="1:12" x14ac:dyDescent="0.3">
      <c r="A178">
        <v>284</v>
      </c>
      <c r="B178" t="s">
        <v>235</v>
      </c>
      <c r="C178" t="s">
        <v>2724</v>
      </c>
      <c r="D178" t="s">
        <v>227</v>
      </c>
      <c r="E178" t="s">
        <v>54</v>
      </c>
      <c r="F178" t="s">
        <v>24</v>
      </c>
      <c r="H178" t="s">
        <v>8435</v>
      </c>
      <c r="I178" t="s">
        <v>8435</v>
      </c>
      <c r="L178" t="s">
        <v>8436</v>
      </c>
    </row>
    <row r="179" spans="1:12" x14ac:dyDescent="0.3">
      <c r="A179">
        <v>285</v>
      </c>
      <c r="B179" t="s">
        <v>236</v>
      </c>
      <c r="C179" t="s">
        <v>2724</v>
      </c>
      <c r="D179" t="s">
        <v>227</v>
      </c>
      <c r="E179" t="s">
        <v>54</v>
      </c>
      <c r="F179" t="s">
        <v>24</v>
      </c>
      <c r="G179" t="s">
        <v>8440</v>
      </c>
      <c r="H179" t="s">
        <v>8441</v>
      </c>
      <c r="I179" t="s">
        <v>8442</v>
      </c>
      <c r="L179" t="s">
        <v>8436</v>
      </c>
    </row>
    <row r="180" spans="1:12" x14ac:dyDescent="0.3">
      <c r="A180">
        <v>286</v>
      </c>
      <c r="B180" t="s">
        <v>1385</v>
      </c>
      <c r="C180" t="s">
        <v>2724</v>
      </c>
      <c r="D180" t="s">
        <v>227</v>
      </c>
      <c r="E180" t="s">
        <v>54</v>
      </c>
      <c r="F180" t="s">
        <v>24</v>
      </c>
      <c r="G180" t="s">
        <v>8451</v>
      </c>
      <c r="H180" t="s">
        <v>8441</v>
      </c>
      <c r="I180" t="s">
        <v>8442</v>
      </c>
      <c r="J180" t="s">
        <v>8455</v>
      </c>
      <c r="L180" t="s">
        <v>8436</v>
      </c>
    </row>
    <row r="181" spans="1:12" x14ac:dyDescent="0.3">
      <c r="A181">
        <v>288</v>
      </c>
      <c r="B181" t="s">
        <v>238</v>
      </c>
      <c r="C181" t="s">
        <v>2724</v>
      </c>
      <c r="D181" t="s">
        <v>227</v>
      </c>
      <c r="E181" t="s">
        <v>73</v>
      </c>
      <c r="F181" t="s">
        <v>24</v>
      </c>
      <c r="G181" t="s">
        <v>8440</v>
      </c>
      <c r="H181" t="s">
        <v>8441</v>
      </c>
      <c r="I181" t="s">
        <v>8442</v>
      </c>
      <c r="L181" t="s">
        <v>8436</v>
      </c>
    </row>
    <row r="182" spans="1:12" x14ac:dyDescent="0.3">
      <c r="A182">
        <v>289</v>
      </c>
      <c r="B182" t="s">
        <v>239</v>
      </c>
      <c r="C182" t="s">
        <v>2724</v>
      </c>
      <c r="D182" t="s">
        <v>101</v>
      </c>
      <c r="E182" t="s">
        <v>60</v>
      </c>
      <c r="F182" t="s">
        <v>24</v>
      </c>
      <c r="H182" t="s">
        <v>8435</v>
      </c>
      <c r="I182" t="s">
        <v>8435</v>
      </c>
      <c r="L182" t="s">
        <v>8436</v>
      </c>
    </row>
    <row r="183" spans="1:12" x14ac:dyDescent="0.3">
      <c r="A183">
        <v>290</v>
      </c>
      <c r="B183" t="s">
        <v>240</v>
      </c>
      <c r="C183" t="s">
        <v>2725</v>
      </c>
      <c r="D183" t="s">
        <v>31</v>
      </c>
      <c r="E183" t="s">
        <v>69</v>
      </c>
      <c r="F183" t="s">
        <v>24</v>
      </c>
      <c r="G183" t="s">
        <v>8451</v>
      </c>
      <c r="H183" t="s">
        <v>8441</v>
      </c>
      <c r="I183" t="s">
        <v>8442</v>
      </c>
      <c r="J183" t="s">
        <v>8452</v>
      </c>
      <c r="L183" t="s">
        <v>8436</v>
      </c>
    </row>
    <row r="184" spans="1:12" x14ac:dyDescent="0.3">
      <c r="A184">
        <v>291</v>
      </c>
      <c r="B184" t="s">
        <v>241</v>
      </c>
      <c r="C184" t="s">
        <v>2724</v>
      </c>
      <c r="D184" t="s">
        <v>242</v>
      </c>
      <c r="E184" t="s">
        <v>54</v>
      </c>
      <c r="F184" t="s">
        <v>24</v>
      </c>
      <c r="H184" t="s">
        <v>8435</v>
      </c>
      <c r="I184" t="s">
        <v>8435</v>
      </c>
      <c r="L184" t="s">
        <v>8436</v>
      </c>
    </row>
    <row r="185" spans="1:12" x14ac:dyDescent="0.3">
      <c r="A185">
        <v>292</v>
      </c>
      <c r="B185" t="s">
        <v>243</v>
      </c>
      <c r="C185" t="s">
        <v>2724</v>
      </c>
      <c r="D185" t="s">
        <v>242</v>
      </c>
      <c r="E185" t="s">
        <v>54</v>
      </c>
      <c r="F185" t="s">
        <v>24</v>
      </c>
      <c r="G185" t="s">
        <v>8451</v>
      </c>
      <c r="H185" t="s">
        <v>8441</v>
      </c>
      <c r="I185" t="s">
        <v>8442</v>
      </c>
      <c r="J185" t="s">
        <v>8452</v>
      </c>
      <c r="L185" t="s">
        <v>8436</v>
      </c>
    </row>
    <row r="186" spans="1:12" x14ac:dyDescent="0.3">
      <c r="A186">
        <v>293</v>
      </c>
      <c r="B186" t="s">
        <v>244</v>
      </c>
      <c r="C186" t="s">
        <v>2724</v>
      </c>
      <c r="D186" t="s">
        <v>242</v>
      </c>
      <c r="E186" t="s">
        <v>54</v>
      </c>
      <c r="F186" t="s">
        <v>24</v>
      </c>
      <c r="H186" t="s">
        <v>8435</v>
      </c>
      <c r="I186" t="s">
        <v>8435</v>
      </c>
      <c r="L186" t="s">
        <v>8436</v>
      </c>
    </row>
    <row r="187" spans="1:12" x14ac:dyDescent="0.3">
      <c r="A187">
        <v>294</v>
      </c>
      <c r="B187" t="s">
        <v>246</v>
      </c>
      <c r="C187" t="s">
        <v>2724</v>
      </c>
      <c r="D187" t="s">
        <v>242</v>
      </c>
      <c r="E187" t="s">
        <v>54</v>
      </c>
      <c r="F187" t="s">
        <v>24</v>
      </c>
      <c r="G187" t="s">
        <v>8451</v>
      </c>
      <c r="H187" t="s">
        <v>8441</v>
      </c>
      <c r="I187" t="s">
        <v>8442</v>
      </c>
      <c r="J187" t="s">
        <v>8452</v>
      </c>
      <c r="L187" t="s">
        <v>8436</v>
      </c>
    </row>
    <row r="188" spans="1:12" x14ac:dyDescent="0.3">
      <c r="A188">
        <v>295</v>
      </c>
      <c r="B188" t="s">
        <v>247</v>
      </c>
      <c r="C188" t="s">
        <v>2724</v>
      </c>
      <c r="D188" t="s">
        <v>68</v>
      </c>
      <c r="E188" t="s">
        <v>54</v>
      </c>
      <c r="F188" t="s">
        <v>24</v>
      </c>
      <c r="H188" t="s">
        <v>8435</v>
      </c>
      <c r="I188" t="s">
        <v>8435</v>
      </c>
      <c r="L188" t="s">
        <v>8436</v>
      </c>
    </row>
    <row r="189" spans="1:12" x14ac:dyDescent="0.3">
      <c r="A189">
        <v>296</v>
      </c>
      <c r="B189" t="s">
        <v>8456</v>
      </c>
      <c r="C189" t="s">
        <v>2724</v>
      </c>
      <c r="D189" t="s">
        <v>249</v>
      </c>
      <c r="E189" t="s">
        <v>69</v>
      </c>
      <c r="F189" t="s">
        <v>24</v>
      </c>
      <c r="H189" t="s">
        <v>8435</v>
      </c>
      <c r="I189" t="s">
        <v>8435</v>
      </c>
      <c r="L189" t="s">
        <v>8436</v>
      </c>
    </row>
    <row r="190" spans="1:12" x14ac:dyDescent="0.3">
      <c r="A190">
        <v>297</v>
      </c>
      <c r="B190" t="s">
        <v>8457</v>
      </c>
      <c r="C190" t="s">
        <v>2724</v>
      </c>
      <c r="D190" t="s">
        <v>249</v>
      </c>
      <c r="E190" t="s">
        <v>69</v>
      </c>
      <c r="F190" t="s">
        <v>62</v>
      </c>
      <c r="H190" t="s">
        <v>8435</v>
      </c>
      <c r="I190" t="s">
        <v>8435</v>
      </c>
      <c r="L190" t="s">
        <v>8436</v>
      </c>
    </row>
    <row r="191" spans="1:12" x14ac:dyDescent="0.3">
      <c r="A191">
        <v>298</v>
      </c>
      <c r="B191" t="s">
        <v>251</v>
      </c>
      <c r="C191" t="s">
        <v>2724</v>
      </c>
      <c r="D191" t="s">
        <v>249</v>
      </c>
      <c r="E191" t="s">
        <v>54</v>
      </c>
      <c r="F191" t="s">
        <v>62</v>
      </c>
      <c r="H191" t="s">
        <v>8435</v>
      </c>
      <c r="I191" t="s">
        <v>8435</v>
      </c>
      <c r="L191" t="s">
        <v>8436</v>
      </c>
    </row>
    <row r="192" spans="1:12" x14ac:dyDescent="0.3">
      <c r="A192">
        <v>300</v>
      </c>
      <c r="B192" t="s">
        <v>252</v>
      </c>
      <c r="C192" t="s">
        <v>2724</v>
      </c>
      <c r="D192" t="s">
        <v>253</v>
      </c>
      <c r="E192" t="s">
        <v>60</v>
      </c>
      <c r="F192" t="s">
        <v>24</v>
      </c>
      <c r="G192" t="s">
        <v>8440</v>
      </c>
      <c r="H192" t="s">
        <v>8441</v>
      </c>
      <c r="I192" t="s">
        <v>8442</v>
      </c>
      <c r="L192" t="s">
        <v>8436</v>
      </c>
    </row>
    <row r="193" spans="1:12" x14ac:dyDescent="0.3">
      <c r="A193">
        <v>301</v>
      </c>
      <c r="B193" t="s">
        <v>254</v>
      </c>
      <c r="C193" t="s">
        <v>2724</v>
      </c>
      <c r="D193" t="s">
        <v>253</v>
      </c>
      <c r="E193" t="s">
        <v>60</v>
      </c>
      <c r="F193" t="s">
        <v>24</v>
      </c>
      <c r="G193" t="s">
        <v>8440</v>
      </c>
      <c r="H193" t="s">
        <v>8441</v>
      </c>
      <c r="I193" t="s">
        <v>8442</v>
      </c>
      <c r="L193" t="s">
        <v>8436</v>
      </c>
    </row>
    <row r="194" spans="1:12" x14ac:dyDescent="0.3">
      <c r="A194">
        <v>302</v>
      </c>
      <c r="B194" t="s">
        <v>1426</v>
      </c>
      <c r="C194" t="s">
        <v>2724</v>
      </c>
      <c r="D194" t="s">
        <v>216</v>
      </c>
      <c r="E194" t="s">
        <v>54</v>
      </c>
      <c r="F194" t="s">
        <v>24</v>
      </c>
      <c r="G194" t="s">
        <v>8451</v>
      </c>
      <c r="H194" t="s">
        <v>8441</v>
      </c>
      <c r="I194" t="s">
        <v>8442</v>
      </c>
      <c r="J194" t="s">
        <v>8455</v>
      </c>
      <c r="L194" t="s">
        <v>8436</v>
      </c>
    </row>
    <row r="195" spans="1:12" x14ac:dyDescent="0.3">
      <c r="A195">
        <v>303</v>
      </c>
      <c r="B195" t="s">
        <v>256</v>
      </c>
      <c r="C195" t="s">
        <v>2724</v>
      </c>
      <c r="D195" t="s">
        <v>257</v>
      </c>
      <c r="E195" t="s">
        <v>54</v>
      </c>
      <c r="F195" t="s">
        <v>24</v>
      </c>
      <c r="G195" t="s">
        <v>8451</v>
      </c>
      <c r="H195" t="s">
        <v>8441</v>
      </c>
      <c r="I195" t="s">
        <v>8442</v>
      </c>
      <c r="J195" t="s">
        <v>8452</v>
      </c>
      <c r="L195" t="s">
        <v>8436</v>
      </c>
    </row>
    <row r="196" spans="1:12" x14ac:dyDescent="0.3">
      <c r="A196">
        <v>304</v>
      </c>
      <c r="B196" t="s">
        <v>258</v>
      </c>
      <c r="C196" t="s">
        <v>2724</v>
      </c>
      <c r="D196" t="s">
        <v>257</v>
      </c>
      <c r="E196" t="s">
        <v>54</v>
      </c>
      <c r="F196" t="s">
        <v>24</v>
      </c>
      <c r="G196" t="s">
        <v>8440</v>
      </c>
      <c r="H196" t="s">
        <v>8441</v>
      </c>
      <c r="I196" t="s">
        <v>8442</v>
      </c>
      <c r="L196" t="s">
        <v>8436</v>
      </c>
    </row>
    <row r="197" spans="1:12" x14ac:dyDescent="0.3">
      <c r="A197">
        <v>305</v>
      </c>
      <c r="B197" t="s">
        <v>259</v>
      </c>
      <c r="C197" t="s">
        <v>2724</v>
      </c>
      <c r="D197" t="s">
        <v>257</v>
      </c>
      <c r="E197" t="s">
        <v>73</v>
      </c>
      <c r="F197" t="s">
        <v>24</v>
      </c>
      <c r="H197" t="s">
        <v>8435</v>
      </c>
      <c r="I197" t="s">
        <v>8435</v>
      </c>
      <c r="L197" t="s">
        <v>8436</v>
      </c>
    </row>
    <row r="198" spans="1:12" x14ac:dyDescent="0.3">
      <c r="A198">
        <v>306</v>
      </c>
      <c r="B198" t="s">
        <v>260</v>
      </c>
      <c r="C198" t="s">
        <v>2725</v>
      </c>
      <c r="D198" t="s">
        <v>194</v>
      </c>
      <c r="E198" t="s">
        <v>60</v>
      </c>
      <c r="F198" t="s">
        <v>24</v>
      </c>
      <c r="G198" t="s">
        <v>8451</v>
      </c>
      <c r="H198" t="s">
        <v>8441</v>
      </c>
      <c r="I198" t="s">
        <v>8442</v>
      </c>
      <c r="J198" t="s">
        <v>8453</v>
      </c>
      <c r="L198" t="s">
        <v>8436</v>
      </c>
    </row>
    <row r="199" spans="1:12" x14ac:dyDescent="0.3">
      <c r="A199">
        <v>307</v>
      </c>
      <c r="B199" t="s">
        <v>262</v>
      </c>
      <c r="C199" t="s">
        <v>2725</v>
      </c>
      <c r="D199" t="s">
        <v>110</v>
      </c>
      <c r="E199" t="s">
        <v>54</v>
      </c>
      <c r="F199" t="s">
        <v>24</v>
      </c>
      <c r="H199" t="s">
        <v>8435</v>
      </c>
      <c r="I199" t="s">
        <v>8435</v>
      </c>
      <c r="L199" t="s">
        <v>8436</v>
      </c>
    </row>
    <row r="200" spans="1:12" x14ac:dyDescent="0.3">
      <c r="A200">
        <v>308</v>
      </c>
      <c r="B200" t="s">
        <v>263</v>
      </c>
      <c r="C200" t="s">
        <v>2725</v>
      </c>
      <c r="D200" t="s">
        <v>110</v>
      </c>
      <c r="E200" t="s">
        <v>54</v>
      </c>
      <c r="F200" t="s">
        <v>24</v>
      </c>
      <c r="H200" t="s">
        <v>8435</v>
      </c>
      <c r="I200" t="s">
        <v>8435</v>
      </c>
      <c r="L200" t="s">
        <v>8436</v>
      </c>
    </row>
    <row r="201" spans="1:12" x14ac:dyDescent="0.3">
      <c r="A201">
        <v>309</v>
      </c>
      <c r="B201" t="s">
        <v>264</v>
      </c>
      <c r="C201" t="s">
        <v>2725</v>
      </c>
      <c r="D201" t="s">
        <v>110</v>
      </c>
      <c r="E201" t="s">
        <v>54</v>
      </c>
      <c r="F201" t="s">
        <v>24</v>
      </c>
      <c r="H201" t="s">
        <v>8435</v>
      </c>
      <c r="I201" t="s">
        <v>8435</v>
      </c>
      <c r="L201" t="s">
        <v>8436</v>
      </c>
    </row>
    <row r="202" spans="1:12" x14ac:dyDescent="0.3">
      <c r="A202">
        <v>310</v>
      </c>
      <c r="B202" t="s">
        <v>266</v>
      </c>
      <c r="C202" t="s">
        <v>2725</v>
      </c>
      <c r="D202" t="s">
        <v>110</v>
      </c>
      <c r="E202" t="s">
        <v>54</v>
      </c>
      <c r="F202" t="s">
        <v>24</v>
      </c>
      <c r="H202" t="s">
        <v>8435</v>
      </c>
      <c r="I202" t="s">
        <v>8435</v>
      </c>
      <c r="L202" t="s">
        <v>8436</v>
      </c>
    </row>
    <row r="203" spans="1:12" x14ac:dyDescent="0.3">
      <c r="A203">
        <v>311</v>
      </c>
      <c r="B203" t="s">
        <v>267</v>
      </c>
      <c r="C203" t="s">
        <v>2725</v>
      </c>
      <c r="D203" t="s">
        <v>110</v>
      </c>
      <c r="E203" t="s">
        <v>54</v>
      </c>
      <c r="F203" t="s">
        <v>24</v>
      </c>
      <c r="H203" t="s">
        <v>8435</v>
      </c>
      <c r="I203" t="s">
        <v>8435</v>
      </c>
      <c r="L203" t="s">
        <v>8436</v>
      </c>
    </row>
    <row r="204" spans="1:12" x14ac:dyDescent="0.3">
      <c r="A204">
        <v>312</v>
      </c>
      <c r="B204" t="s">
        <v>268</v>
      </c>
      <c r="C204" t="s">
        <v>2725</v>
      </c>
      <c r="D204" t="s">
        <v>110</v>
      </c>
      <c r="E204" t="s">
        <v>54</v>
      </c>
      <c r="F204" t="s">
        <v>24</v>
      </c>
      <c r="H204" t="s">
        <v>8435</v>
      </c>
      <c r="I204" t="s">
        <v>8435</v>
      </c>
      <c r="L204" t="s">
        <v>8436</v>
      </c>
    </row>
    <row r="205" spans="1:12" x14ac:dyDescent="0.3">
      <c r="A205">
        <v>313</v>
      </c>
      <c r="B205" t="s">
        <v>269</v>
      </c>
      <c r="C205" t="s">
        <v>2725</v>
      </c>
      <c r="D205" t="s">
        <v>110</v>
      </c>
      <c r="E205" t="s">
        <v>54</v>
      </c>
      <c r="F205" t="s">
        <v>24</v>
      </c>
      <c r="H205" t="s">
        <v>8435</v>
      </c>
      <c r="I205" t="s">
        <v>8435</v>
      </c>
      <c r="L205" t="s">
        <v>8436</v>
      </c>
    </row>
    <row r="206" spans="1:12" x14ac:dyDescent="0.3">
      <c r="A206">
        <v>314</v>
      </c>
      <c r="B206" t="s">
        <v>270</v>
      </c>
      <c r="C206" t="s">
        <v>2725</v>
      </c>
      <c r="D206" t="s">
        <v>110</v>
      </c>
      <c r="E206" t="s">
        <v>54</v>
      </c>
      <c r="F206" t="s">
        <v>24</v>
      </c>
      <c r="H206" t="s">
        <v>8435</v>
      </c>
      <c r="I206" t="s">
        <v>8435</v>
      </c>
      <c r="L206" t="s">
        <v>8436</v>
      </c>
    </row>
    <row r="207" spans="1:12" x14ac:dyDescent="0.3">
      <c r="A207">
        <v>315</v>
      </c>
      <c r="B207" t="s">
        <v>2664</v>
      </c>
      <c r="C207" t="s">
        <v>2725</v>
      </c>
      <c r="D207" t="s">
        <v>110</v>
      </c>
      <c r="E207" t="s">
        <v>54</v>
      </c>
      <c r="F207" t="s">
        <v>24</v>
      </c>
      <c r="H207" t="s">
        <v>8435</v>
      </c>
      <c r="I207" t="s">
        <v>8435</v>
      </c>
      <c r="L207" t="s">
        <v>8436</v>
      </c>
    </row>
    <row r="208" spans="1:12" x14ac:dyDescent="0.3">
      <c r="A208">
        <v>316</v>
      </c>
      <c r="B208" t="s">
        <v>272</v>
      </c>
      <c r="C208" t="s">
        <v>2725</v>
      </c>
      <c r="D208" t="s">
        <v>110</v>
      </c>
      <c r="E208" t="s">
        <v>54</v>
      </c>
      <c r="F208" t="s">
        <v>24</v>
      </c>
      <c r="H208" t="s">
        <v>8435</v>
      </c>
      <c r="I208" t="s">
        <v>8435</v>
      </c>
      <c r="L208" t="s">
        <v>8436</v>
      </c>
    </row>
    <row r="209" spans="1:12" x14ac:dyDescent="0.3">
      <c r="A209">
        <v>317</v>
      </c>
      <c r="B209" t="s">
        <v>273</v>
      </c>
      <c r="C209" t="s">
        <v>2724</v>
      </c>
      <c r="D209" t="s">
        <v>110</v>
      </c>
      <c r="E209" t="s">
        <v>73</v>
      </c>
      <c r="F209" t="s">
        <v>24</v>
      </c>
      <c r="H209" t="s">
        <v>8435</v>
      </c>
      <c r="I209" t="s">
        <v>8435</v>
      </c>
      <c r="L209" t="s">
        <v>8436</v>
      </c>
    </row>
    <row r="210" spans="1:12" x14ac:dyDescent="0.3">
      <c r="A210">
        <v>318</v>
      </c>
      <c r="B210" t="s">
        <v>275</v>
      </c>
      <c r="C210" t="s">
        <v>2724</v>
      </c>
      <c r="D210" t="s">
        <v>110</v>
      </c>
      <c r="E210" t="s">
        <v>73</v>
      </c>
      <c r="F210" t="s">
        <v>24</v>
      </c>
      <c r="G210" t="s">
        <v>8440</v>
      </c>
      <c r="H210" t="s">
        <v>8441</v>
      </c>
      <c r="I210" t="s">
        <v>8442</v>
      </c>
      <c r="L210" t="s">
        <v>8436</v>
      </c>
    </row>
    <row r="211" spans="1:12" x14ac:dyDescent="0.3">
      <c r="A211">
        <v>319</v>
      </c>
      <c r="B211" t="s">
        <v>276</v>
      </c>
      <c r="C211" t="s">
        <v>2724</v>
      </c>
      <c r="D211" t="s">
        <v>110</v>
      </c>
      <c r="E211" t="s">
        <v>54</v>
      </c>
      <c r="F211" t="s">
        <v>24</v>
      </c>
      <c r="H211" t="s">
        <v>8435</v>
      </c>
      <c r="I211" t="s">
        <v>8435</v>
      </c>
      <c r="L211" t="s">
        <v>8436</v>
      </c>
    </row>
    <row r="212" spans="1:12" x14ac:dyDescent="0.3">
      <c r="A212">
        <v>320</v>
      </c>
      <c r="B212" t="s">
        <v>278</v>
      </c>
      <c r="C212" t="s">
        <v>2725</v>
      </c>
      <c r="D212" t="s">
        <v>110</v>
      </c>
      <c r="E212" t="s">
        <v>54</v>
      </c>
      <c r="F212" t="s">
        <v>24</v>
      </c>
      <c r="H212" t="s">
        <v>8435</v>
      </c>
      <c r="I212" t="s">
        <v>8435</v>
      </c>
      <c r="L212" t="s">
        <v>8436</v>
      </c>
    </row>
    <row r="213" spans="1:12" x14ac:dyDescent="0.3">
      <c r="A213">
        <v>321</v>
      </c>
      <c r="B213" t="s">
        <v>280</v>
      </c>
      <c r="C213" t="s">
        <v>2725</v>
      </c>
      <c r="D213" t="s">
        <v>110</v>
      </c>
      <c r="E213" t="s">
        <v>54</v>
      </c>
      <c r="F213" t="s">
        <v>24</v>
      </c>
      <c r="H213" t="s">
        <v>8435</v>
      </c>
      <c r="I213" t="s">
        <v>8435</v>
      </c>
      <c r="L213" t="s">
        <v>8436</v>
      </c>
    </row>
    <row r="214" spans="1:12" x14ac:dyDescent="0.3">
      <c r="A214">
        <v>323</v>
      </c>
      <c r="B214" t="s">
        <v>281</v>
      </c>
      <c r="C214" t="s">
        <v>2725</v>
      </c>
      <c r="D214" t="s">
        <v>44</v>
      </c>
      <c r="E214" t="s">
        <v>54</v>
      </c>
      <c r="F214" t="s">
        <v>24</v>
      </c>
      <c r="G214" t="s">
        <v>8440</v>
      </c>
      <c r="H214" t="s">
        <v>8441</v>
      </c>
      <c r="I214" t="s">
        <v>8442</v>
      </c>
      <c r="L214" t="s">
        <v>8436</v>
      </c>
    </row>
    <row r="215" spans="1:12" x14ac:dyDescent="0.3">
      <c r="A215">
        <v>324</v>
      </c>
      <c r="B215" t="s">
        <v>282</v>
      </c>
      <c r="C215" t="s">
        <v>2725</v>
      </c>
      <c r="D215" t="s">
        <v>44</v>
      </c>
      <c r="E215" t="s">
        <v>54</v>
      </c>
      <c r="F215" t="s">
        <v>24</v>
      </c>
      <c r="G215" t="s">
        <v>8440</v>
      </c>
      <c r="H215" t="s">
        <v>8441</v>
      </c>
      <c r="I215" t="s">
        <v>8442</v>
      </c>
      <c r="L215" t="s">
        <v>8436</v>
      </c>
    </row>
    <row r="216" spans="1:12" x14ac:dyDescent="0.3">
      <c r="A216">
        <v>325</v>
      </c>
      <c r="B216" t="s">
        <v>1464</v>
      </c>
      <c r="C216" t="s">
        <v>2725</v>
      </c>
      <c r="D216" t="s">
        <v>44</v>
      </c>
      <c r="E216" t="s">
        <v>54</v>
      </c>
      <c r="F216" t="s">
        <v>24</v>
      </c>
      <c r="G216" t="s">
        <v>8440</v>
      </c>
      <c r="H216" t="s">
        <v>8441</v>
      </c>
      <c r="I216" t="s">
        <v>8442</v>
      </c>
      <c r="L216" t="s">
        <v>8436</v>
      </c>
    </row>
    <row r="217" spans="1:12" x14ac:dyDescent="0.3">
      <c r="A217" t="s">
        <v>525</v>
      </c>
      <c r="B217" t="s">
        <v>86</v>
      </c>
      <c r="D217" t="s">
        <v>44</v>
      </c>
      <c r="E217" t="s">
        <v>54</v>
      </c>
      <c r="F217" t="s">
        <v>24</v>
      </c>
      <c r="H217" t="s">
        <v>8435</v>
      </c>
      <c r="I217" t="s">
        <v>8435</v>
      </c>
      <c r="L217" t="s">
        <v>8436</v>
      </c>
    </row>
    <row r="218" spans="1:12" x14ac:dyDescent="0.3">
      <c r="A218" t="s">
        <v>526</v>
      </c>
      <c r="B218" t="s">
        <v>88</v>
      </c>
      <c r="D218" t="s">
        <v>44</v>
      </c>
      <c r="E218" t="s">
        <v>54</v>
      </c>
      <c r="F218" t="s">
        <v>24</v>
      </c>
      <c r="H218" t="s">
        <v>8435</v>
      </c>
      <c r="I218" t="s">
        <v>8435</v>
      </c>
      <c r="L218" t="s">
        <v>8436</v>
      </c>
    </row>
    <row r="219" spans="1:12" x14ac:dyDescent="0.3">
      <c r="A219">
        <v>326</v>
      </c>
      <c r="B219" t="s">
        <v>1466</v>
      </c>
      <c r="C219" t="s">
        <v>2724</v>
      </c>
      <c r="D219" t="s">
        <v>222</v>
      </c>
      <c r="E219" t="s">
        <v>73</v>
      </c>
      <c r="F219" t="s">
        <v>24</v>
      </c>
      <c r="G219" t="s">
        <v>8440</v>
      </c>
      <c r="H219" t="s">
        <v>8441</v>
      </c>
      <c r="I219" t="s">
        <v>8442</v>
      </c>
      <c r="L219" t="s">
        <v>8436</v>
      </c>
    </row>
    <row r="220" spans="1:12" x14ac:dyDescent="0.3">
      <c r="A220">
        <v>327</v>
      </c>
      <c r="B220" t="s">
        <v>1469</v>
      </c>
      <c r="C220" t="s">
        <v>2725</v>
      </c>
      <c r="D220" t="s">
        <v>222</v>
      </c>
      <c r="E220" t="s">
        <v>54</v>
      </c>
      <c r="F220" t="s">
        <v>24</v>
      </c>
      <c r="G220" t="s">
        <v>8440</v>
      </c>
      <c r="H220" t="s">
        <v>8441</v>
      </c>
      <c r="I220" t="s">
        <v>8442</v>
      </c>
      <c r="L220" t="s">
        <v>8436</v>
      </c>
    </row>
    <row r="221" spans="1:12" x14ac:dyDescent="0.3">
      <c r="A221">
        <v>328</v>
      </c>
      <c r="B221" t="s">
        <v>286</v>
      </c>
      <c r="C221" t="s">
        <v>2725</v>
      </c>
      <c r="D221" t="s">
        <v>287</v>
      </c>
      <c r="E221" t="s">
        <v>73</v>
      </c>
      <c r="F221" t="s">
        <v>24</v>
      </c>
      <c r="H221" t="s">
        <v>8435</v>
      </c>
      <c r="I221" t="s">
        <v>8435</v>
      </c>
      <c r="L221" t="s">
        <v>8436</v>
      </c>
    </row>
    <row r="222" spans="1:12" x14ac:dyDescent="0.3">
      <c r="A222">
        <v>329</v>
      </c>
      <c r="B222" t="s">
        <v>288</v>
      </c>
      <c r="C222" t="s">
        <v>2724</v>
      </c>
      <c r="D222" t="s">
        <v>287</v>
      </c>
      <c r="E222" t="s">
        <v>73</v>
      </c>
      <c r="F222" t="s">
        <v>24</v>
      </c>
      <c r="H222" t="s">
        <v>8435</v>
      </c>
      <c r="I222" t="s">
        <v>8435</v>
      </c>
      <c r="L222" t="s">
        <v>8436</v>
      </c>
    </row>
    <row r="223" spans="1:12" x14ac:dyDescent="0.3">
      <c r="A223">
        <v>331</v>
      </c>
      <c r="B223" t="s">
        <v>289</v>
      </c>
      <c r="C223" t="s">
        <v>2724</v>
      </c>
      <c r="D223" t="s">
        <v>287</v>
      </c>
      <c r="E223" t="s">
        <v>73</v>
      </c>
      <c r="F223" t="s">
        <v>24</v>
      </c>
      <c r="H223" t="s">
        <v>8435</v>
      </c>
      <c r="I223" t="s">
        <v>8435</v>
      </c>
      <c r="L223" t="s">
        <v>8436</v>
      </c>
    </row>
    <row r="224" spans="1:12" x14ac:dyDescent="0.3">
      <c r="A224">
        <v>332</v>
      </c>
      <c r="B224" t="s">
        <v>290</v>
      </c>
      <c r="C224" t="s">
        <v>2725</v>
      </c>
      <c r="D224" t="s">
        <v>28</v>
      </c>
      <c r="E224" t="s">
        <v>54</v>
      </c>
      <c r="F224" t="s">
        <v>62</v>
      </c>
      <c r="G224" t="s">
        <v>8440</v>
      </c>
      <c r="H224" t="s">
        <v>8441</v>
      </c>
      <c r="I224" t="s">
        <v>8442</v>
      </c>
      <c r="L224" t="s">
        <v>8436</v>
      </c>
    </row>
    <row r="225" spans="1:12" x14ac:dyDescent="0.3">
      <c r="A225">
        <v>334</v>
      </c>
      <c r="B225" t="s">
        <v>291</v>
      </c>
      <c r="C225" t="s">
        <v>2724</v>
      </c>
      <c r="D225" t="s">
        <v>28</v>
      </c>
      <c r="E225" t="s">
        <v>73</v>
      </c>
      <c r="F225" t="s">
        <v>24</v>
      </c>
      <c r="G225" t="s">
        <v>8440</v>
      </c>
      <c r="H225" t="s">
        <v>8441</v>
      </c>
      <c r="I225" t="s">
        <v>8442</v>
      </c>
      <c r="L225" t="s">
        <v>8436</v>
      </c>
    </row>
    <row r="226" spans="1:12" x14ac:dyDescent="0.3">
      <c r="A226">
        <v>335</v>
      </c>
      <c r="B226" t="s">
        <v>292</v>
      </c>
      <c r="C226" t="s">
        <v>2724</v>
      </c>
      <c r="D226" t="s">
        <v>28</v>
      </c>
      <c r="E226" t="s">
        <v>73</v>
      </c>
      <c r="F226" t="s">
        <v>24</v>
      </c>
      <c r="H226" t="s">
        <v>8435</v>
      </c>
      <c r="I226" t="s">
        <v>8435</v>
      </c>
      <c r="L226" t="s">
        <v>8436</v>
      </c>
    </row>
    <row r="227" spans="1:12" x14ac:dyDescent="0.3">
      <c r="A227">
        <v>336</v>
      </c>
      <c r="B227" t="s">
        <v>293</v>
      </c>
      <c r="C227" t="s">
        <v>2724</v>
      </c>
      <c r="D227" t="s">
        <v>112</v>
      </c>
      <c r="E227" t="s">
        <v>73</v>
      </c>
      <c r="F227" t="s">
        <v>62</v>
      </c>
      <c r="G227" t="s">
        <v>8440</v>
      </c>
      <c r="H227" t="s">
        <v>8441</v>
      </c>
      <c r="I227" t="s">
        <v>8442</v>
      </c>
      <c r="L227" t="s">
        <v>8436</v>
      </c>
    </row>
    <row r="228" spans="1:12" x14ac:dyDescent="0.3">
      <c r="A228">
        <v>337</v>
      </c>
      <c r="B228" t="s">
        <v>1475</v>
      </c>
      <c r="C228" t="s">
        <v>2725</v>
      </c>
      <c r="D228" t="s">
        <v>222</v>
      </c>
      <c r="E228" t="s">
        <v>54</v>
      </c>
      <c r="F228" t="s">
        <v>24</v>
      </c>
      <c r="G228" t="s">
        <v>8440</v>
      </c>
      <c r="H228" t="s">
        <v>8441</v>
      </c>
      <c r="I228" t="s">
        <v>8442</v>
      </c>
      <c r="L228" t="s">
        <v>8436</v>
      </c>
    </row>
    <row r="229" spans="1:12" x14ac:dyDescent="0.3">
      <c r="A229">
        <v>338</v>
      </c>
      <c r="B229" t="s">
        <v>1480</v>
      </c>
      <c r="C229" t="s">
        <v>2725</v>
      </c>
      <c r="D229" t="s">
        <v>222</v>
      </c>
      <c r="E229" t="s">
        <v>54</v>
      </c>
      <c r="F229" t="s">
        <v>24</v>
      </c>
      <c r="G229" t="s">
        <v>8440</v>
      </c>
      <c r="H229" t="s">
        <v>8441</v>
      </c>
      <c r="I229" t="s">
        <v>8442</v>
      </c>
      <c r="L229" t="s">
        <v>8436</v>
      </c>
    </row>
    <row r="230" spans="1:12" x14ac:dyDescent="0.3">
      <c r="A230">
        <v>339</v>
      </c>
      <c r="B230" t="s">
        <v>297</v>
      </c>
      <c r="C230" t="s">
        <v>2725</v>
      </c>
      <c r="D230" t="s">
        <v>298</v>
      </c>
      <c r="E230" t="s">
        <v>73</v>
      </c>
      <c r="F230" t="s">
        <v>24</v>
      </c>
      <c r="G230" t="s">
        <v>8440</v>
      </c>
      <c r="H230" t="s">
        <v>8441</v>
      </c>
      <c r="I230" t="s">
        <v>8442</v>
      </c>
      <c r="L230" t="s">
        <v>8436</v>
      </c>
    </row>
    <row r="231" spans="1:12" x14ac:dyDescent="0.3">
      <c r="A231">
        <v>340</v>
      </c>
      <c r="B231" t="s">
        <v>299</v>
      </c>
      <c r="C231" t="s">
        <v>2724</v>
      </c>
      <c r="D231" t="s">
        <v>95</v>
      </c>
      <c r="E231" t="s">
        <v>60</v>
      </c>
      <c r="F231" t="s">
        <v>24</v>
      </c>
      <c r="H231" t="s">
        <v>8435</v>
      </c>
      <c r="I231" t="s">
        <v>8435</v>
      </c>
      <c r="L231" t="s">
        <v>8436</v>
      </c>
    </row>
    <row r="232" spans="1:12" x14ac:dyDescent="0.3">
      <c r="A232">
        <v>341</v>
      </c>
      <c r="B232" t="s">
        <v>1485</v>
      </c>
      <c r="C232" t="s">
        <v>2725</v>
      </c>
      <c r="D232" t="s">
        <v>58</v>
      </c>
      <c r="E232" t="s">
        <v>54</v>
      </c>
      <c r="F232" t="s">
        <v>24</v>
      </c>
      <c r="G232" t="s">
        <v>8440</v>
      </c>
      <c r="H232" t="s">
        <v>8441</v>
      </c>
      <c r="I232" t="s">
        <v>8442</v>
      </c>
      <c r="L232" t="s">
        <v>8436</v>
      </c>
    </row>
    <row r="233" spans="1:12" x14ac:dyDescent="0.3">
      <c r="A233">
        <v>344</v>
      </c>
      <c r="B233" t="s">
        <v>302</v>
      </c>
      <c r="C233" t="s">
        <v>2725</v>
      </c>
      <c r="D233" t="s">
        <v>28</v>
      </c>
      <c r="E233" t="s">
        <v>54</v>
      </c>
      <c r="F233" t="s">
        <v>24</v>
      </c>
      <c r="G233" t="s">
        <v>8440</v>
      </c>
      <c r="H233" t="s">
        <v>8441</v>
      </c>
      <c r="I233" t="s">
        <v>8442</v>
      </c>
      <c r="L233" t="s">
        <v>8436</v>
      </c>
    </row>
    <row r="234" spans="1:12" x14ac:dyDescent="0.3">
      <c r="A234">
        <v>345</v>
      </c>
      <c r="B234" t="s">
        <v>303</v>
      </c>
      <c r="C234" t="s">
        <v>2724</v>
      </c>
      <c r="D234" t="s">
        <v>28</v>
      </c>
      <c r="E234" t="s">
        <v>73</v>
      </c>
      <c r="F234" t="s">
        <v>24</v>
      </c>
      <c r="H234" t="s">
        <v>8435</v>
      </c>
      <c r="I234" t="s">
        <v>8435</v>
      </c>
      <c r="L234" t="s">
        <v>8436</v>
      </c>
    </row>
    <row r="235" spans="1:12" x14ac:dyDescent="0.3">
      <c r="A235">
        <v>346</v>
      </c>
      <c r="B235" t="s">
        <v>304</v>
      </c>
      <c r="C235" t="s">
        <v>2724</v>
      </c>
      <c r="D235" t="s">
        <v>28</v>
      </c>
      <c r="E235" t="s">
        <v>73</v>
      </c>
      <c r="F235" t="s">
        <v>24</v>
      </c>
      <c r="G235" t="s">
        <v>8440</v>
      </c>
      <c r="H235" t="s">
        <v>8441</v>
      </c>
      <c r="I235" t="s">
        <v>8442</v>
      </c>
      <c r="L235" t="s">
        <v>8436</v>
      </c>
    </row>
    <row r="236" spans="1:12" x14ac:dyDescent="0.3">
      <c r="A236">
        <v>347</v>
      </c>
      <c r="B236" t="s">
        <v>305</v>
      </c>
      <c r="C236" t="s">
        <v>2724</v>
      </c>
      <c r="D236" t="s">
        <v>306</v>
      </c>
      <c r="E236" t="s">
        <v>60</v>
      </c>
      <c r="F236" t="s">
        <v>62</v>
      </c>
      <c r="G236" t="s">
        <v>8440</v>
      </c>
      <c r="H236" t="s">
        <v>8441</v>
      </c>
      <c r="I236" t="s">
        <v>8442</v>
      </c>
      <c r="L236" t="s">
        <v>8436</v>
      </c>
    </row>
    <row r="237" spans="1:12" x14ac:dyDescent="0.3">
      <c r="A237">
        <v>348</v>
      </c>
      <c r="B237" t="s">
        <v>307</v>
      </c>
      <c r="C237" t="s">
        <v>2724</v>
      </c>
      <c r="D237" t="s">
        <v>306</v>
      </c>
      <c r="E237" t="s">
        <v>60</v>
      </c>
      <c r="F237" t="s">
        <v>24</v>
      </c>
      <c r="G237" t="s">
        <v>8440</v>
      </c>
      <c r="H237" t="s">
        <v>8441</v>
      </c>
      <c r="I237" t="s">
        <v>8442</v>
      </c>
      <c r="L237" t="s">
        <v>8436</v>
      </c>
    </row>
    <row r="238" spans="1:12" x14ac:dyDescent="0.3">
      <c r="A238">
        <v>351</v>
      </c>
      <c r="B238" t="s">
        <v>308</v>
      </c>
      <c r="C238" t="s">
        <v>2724</v>
      </c>
      <c r="D238" t="s">
        <v>306</v>
      </c>
      <c r="E238" t="s">
        <v>60</v>
      </c>
      <c r="F238" t="s">
        <v>62</v>
      </c>
      <c r="G238" t="s">
        <v>8440</v>
      </c>
      <c r="H238" t="s">
        <v>8441</v>
      </c>
      <c r="I238" t="s">
        <v>8442</v>
      </c>
      <c r="L238" t="s">
        <v>8436</v>
      </c>
    </row>
    <row r="239" spans="1:12" x14ac:dyDescent="0.3">
      <c r="A239">
        <v>352</v>
      </c>
      <c r="B239" t="s">
        <v>309</v>
      </c>
      <c r="C239" t="s">
        <v>2724</v>
      </c>
      <c r="D239" t="s">
        <v>306</v>
      </c>
      <c r="E239" t="s">
        <v>60</v>
      </c>
      <c r="F239" t="s">
        <v>62</v>
      </c>
      <c r="G239" t="s">
        <v>8440</v>
      </c>
      <c r="H239" t="s">
        <v>8441</v>
      </c>
      <c r="I239" t="s">
        <v>8442</v>
      </c>
      <c r="L239" t="s">
        <v>8436</v>
      </c>
    </row>
    <row r="240" spans="1:12" x14ac:dyDescent="0.3">
      <c r="A240">
        <v>353</v>
      </c>
      <c r="B240" t="s">
        <v>310</v>
      </c>
      <c r="C240" t="s">
        <v>2725</v>
      </c>
      <c r="D240" t="s">
        <v>311</v>
      </c>
      <c r="E240" t="s">
        <v>54</v>
      </c>
      <c r="F240" t="s">
        <v>24</v>
      </c>
      <c r="H240" t="s">
        <v>8435</v>
      </c>
      <c r="I240" t="s">
        <v>8435</v>
      </c>
      <c r="L240" t="s">
        <v>8436</v>
      </c>
    </row>
    <row r="241" spans="1:12" x14ac:dyDescent="0.3">
      <c r="A241">
        <v>354</v>
      </c>
      <c r="B241" t="s">
        <v>312</v>
      </c>
      <c r="C241" t="s">
        <v>2724</v>
      </c>
      <c r="D241" t="s">
        <v>311</v>
      </c>
      <c r="E241" t="s">
        <v>54</v>
      </c>
      <c r="F241" t="s">
        <v>24</v>
      </c>
      <c r="H241" t="s">
        <v>8435</v>
      </c>
      <c r="I241" t="s">
        <v>8435</v>
      </c>
      <c r="L241" t="s">
        <v>8436</v>
      </c>
    </row>
    <row r="242" spans="1:12" x14ac:dyDescent="0.3">
      <c r="A242">
        <v>355</v>
      </c>
      <c r="B242" t="s">
        <v>313</v>
      </c>
      <c r="C242" t="s">
        <v>2725</v>
      </c>
      <c r="D242" t="s">
        <v>314</v>
      </c>
      <c r="E242" t="s">
        <v>73</v>
      </c>
      <c r="F242" t="s">
        <v>24</v>
      </c>
      <c r="G242" t="s">
        <v>8440</v>
      </c>
      <c r="H242" t="s">
        <v>8441</v>
      </c>
      <c r="I242" t="s">
        <v>8442</v>
      </c>
      <c r="L242" t="s">
        <v>8436</v>
      </c>
    </row>
    <row r="243" spans="1:12" x14ac:dyDescent="0.3">
      <c r="A243">
        <v>356</v>
      </c>
      <c r="B243" t="s">
        <v>315</v>
      </c>
      <c r="C243" t="s">
        <v>2725</v>
      </c>
      <c r="D243" t="s">
        <v>314</v>
      </c>
      <c r="E243" t="s">
        <v>54</v>
      </c>
      <c r="F243" t="s">
        <v>62</v>
      </c>
      <c r="G243" t="s">
        <v>8440</v>
      </c>
      <c r="H243" t="s">
        <v>8441</v>
      </c>
      <c r="I243" t="s">
        <v>8442</v>
      </c>
      <c r="L243" t="s">
        <v>8436</v>
      </c>
    </row>
    <row r="244" spans="1:12" x14ac:dyDescent="0.3">
      <c r="A244">
        <v>357</v>
      </c>
      <c r="B244" t="s">
        <v>3051</v>
      </c>
      <c r="C244" t="s">
        <v>2725</v>
      </c>
      <c r="D244" t="s">
        <v>314</v>
      </c>
      <c r="E244" t="s">
        <v>54</v>
      </c>
      <c r="F244" t="s">
        <v>24</v>
      </c>
      <c r="G244" t="s">
        <v>8440</v>
      </c>
      <c r="H244" t="s">
        <v>8441</v>
      </c>
      <c r="I244" t="s">
        <v>8442</v>
      </c>
      <c r="L244" t="s">
        <v>8436</v>
      </c>
    </row>
    <row r="245" spans="1:12" x14ac:dyDescent="0.3">
      <c r="A245">
        <v>358</v>
      </c>
      <c r="B245" t="s">
        <v>1498</v>
      </c>
      <c r="C245" t="s">
        <v>2724</v>
      </c>
      <c r="D245" t="s">
        <v>318</v>
      </c>
      <c r="E245" t="s">
        <v>54</v>
      </c>
      <c r="F245" t="s">
        <v>24</v>
      </c>
      <c r="G245" t="s">
        <v>8440</v>
      </c>
      <c r="H245" t="s">
        <v>8441</v>
      </c>
      <c r="I245" t="s">
        <v>8442</v>
      </c>
      <c r="L245" t="s">
        <v>8436</v>
      </c>
    </row>
    <row r="246" spans="1:12" x14ac:dyDescent="0.3">
      <c r="A246">
        <v>359</v>
      </c>
      <c r="B246" t="s">
        <v>1501</v>
      </c>
      <c r="C246" t="s">
        <v>2725</v>
      </c>
      <c r="D246" t="s">
        <v>225</v>
      </c>
      <c r="E246" t="s">
        <v>54</v>
      </c>
      <c r="F246" t="s">
        <v>24</v>
      </c>
      <c r="G246" t="s">
        <v>8440</v>
      </c>
      <c r="H246" t="s">
        <v>8441</v>
      </c>
      <c r="I246" t="s">
        <v>8442</v>
      </c>
      <c r="L246" t="s">
        <v>8436</v>
      </c>
    </row>
    <row r="247" spans="1:12" x14ac:dyDescent="0.3">
      <c r="A247">
        <v>360</v>
      </c>
      <c r="B247" t="s">
        <v>320</v>
      </c>
      <c r="C247" t="s">
        <v>2724</v>
      </c>
      <c r="D247" t="s">
        <v>225</v>
      </c>
      <c r="E247" t="s">
        <v>54</v>
      </c>
      <c r="F247" t="s">
        <v>24</v>
      </c>
      <c r="H247" t="s">
        <v>8435</v>
      </c>
      <c r="I247" t="s">
        <v>8435</v>
      </c>
      <c r="L247" t="s">
        <v>8436</v>
      </c>
    </row>
    <row r="248" spans="1:12" x14ac:dyDescent="0.3">
      <c r="A248">
        <v>361</v>
      </c>
      <c r="B248" t="s">
        <v>1504</v>
      </c>
      <c r="C248" t="s">
        <v>2725</v>
      </c>
      <c r="D248" t="s">
        <v>37</v>
      </c>
      <c r="E248" t="s">
        <v>73</v>
      </c>
      <c r="F248" t="s">
        <v>24</v>
      </c>
      <c r="G248" t="s">
        <v>8440</v>
      </c>
      <c r="H248" t="s">
        <v>8441</v>
      </c>
      <c r="I248" t="s">
        <v>8442</v>
      </c>
      <c r="L248" t="s">
        <v>8436</v>
      </c>
    </row>
    <row r="249" spans="1:12" x14ac:dyDescent="0.3">
      <c r="A249">
        <v>362</v>
      </c>
      <c r="B249" t="s">
        <v>322</v>
      </c>
      <c r="C249" t="s">
        <v>2724</v>
      </c>
      <c r="D249" t="s">
        <v>323</v>
      </c>
      <c r="E249" t="s">
        <v>54</v>
      </c>
      <c r="F249" t="s">
        <v>24</v>
      </c>
      <c r="G249" t="s">
        <v>8451</v>
      </c>
      <c r="H249" t="s">
        <v>8441</v>
      </c>
      <c r="I249" t="s">
        <v>8442</v>
      </c>
      <c r="J249" t="s">
        <v>8452</v>
      </c>
      <c r="L249" t="s">
        <v>8436</v>
      </c>
    </row>
    <row r="250" spans="1:12" x14ac:dyDescent="0.3">
      <c r="A250">
        <v>363</v>
      </c>
      <c r="B250" t="s">
        <v>324</v>
      </c>
      <c r="C250" t="s">
        <v>2724</v>
      </c>
      <c r="D250" t="s">
        <v>323</v>
      </c>
      <c r="E250" t="s">
        <v>54</v>
      </c>
      <c r="F250" t="s">
        <v>24</v>
      </c>
      <c r="G250" t="s">
        <v>8440</v>
      </c>
      <c r="H250" t="s">
        <v>8441</v>
      </c>
      <c r="I250" t="s">
        <v>8442</v>
      </c>
      <c r="L250" t="s">
        <v>8436</v>
      </c>
    </row>
    <row r="251" spans="1:12" x14ac:dyDescent="0.3">
      <c r="A251">
        <v>364</v>
      </c>
      <c r="B251" t="s">
        <v>325</v>
      </c>
      <c r="C251" t="s">
        <v>2724</v>
      </c>
      <c r="D251" t="s">
        <v>37</v>
      </c>
      <c r="E251" t="s">
        <v>54</v>
      </c>
      <c r="F251" t="s">
        <v>24</v>
      </c>
      <c r="G251" t="s">
        <v>8440</v>
      </c>
      <c r="H251" t="s">
        <v>8441</v>
      </c>
      <c r="I251" t="s">
        <v>8442</v>
      </c>
      <c r="L251" t="s">
        <v>8436</v>
      </c>
    </row>
    <row r="252" spans="1:12" x14ac:dyDescent="0.3">
      <c r="A252">
        <v>365</v>
      </c>
      <c r="B252" t="s">
        <v>8458</v>
      </c>
      <c r="C252" t="s">
        <v>2725</v>
      </c>
      <c r="D252" t="s">
        <v>323</v>
      </c>
      <c r="E252" t="s">
        <v>54</v>
      </c>
      <c r="F252" t="s">
        <v>24</v>
      </c>
      <c r="H252" t="s">
        <v>8435</v>
      </c>
      <c r="I252" t="s">
        <v>8435</v>
      </c>
      <c r="L252" t="s">
        <v>8436</v>
      </c>
    </row>
    <row r="253" spans="1:12" x14ac:dyDescent="0.3">
      <c r="A253">
        <v>366</v>
      </c>
      <c r="B253" t="s">
        <v>327</v>
      </c>
      <c r="C253" t="s">
        <v>2724</v>
      </c>
      <c r="D253" t="s">
        <v>323</v>
      </c>
      <c r="E253" t="s">
        <v>73</v>
      </c>
      <c r="F253" t="s">
        <v>24</v>
      </c>
      <c r="G253" t="s">
        <v>8440</v>
      </c>
      <c r="H253" t="s">
        <v>8441</v>
      </c>
      <c r="I253" t="s">
        <v>8442</v>
      </c>
      <c r="L253" t="s">
        <v>8436</v>
      </c>
    </row>
    <row r="254" spans="1:12" x14ac:dyDescent="0.3">
      <c r="A254">
        <v>367</v>
      </c>
      <c r="B254" t="s">
        <v>328</v>
      </c>
      <c r="C254" t="s">
        <v>2725</v>
      </c>
      <c r="D254" t="s">
        <v>37</v>
      </c>
      <c r="E254" t="s">
        <v>73</v>
      </c>
      <c r="F254" t="s">
        <v>24</v>
      </c>
      <c r="G254" t="s">
        <v>8440</v>
      </c>
      <c r="H254" t="s">
        <v>8441</v>
      </c>
      <c r="I254" t="s">
        <v>8442</v>
      </c>
      <c r="L254" t="s">
        <v>8436</v>
      </c>
    </row>
    <row r="255" spans="1:12" x14ac:dyDescent="0.3">
      <c r="A255">
        <v>368</v>
      </c>
      <c r="B255" t="s">
        <v>330</v>
      </c>
      <c r="C255" t="s">
        <v>2724</v>
      </c>
      <c r="D255" t="s">
        <v>1523</v>
      </c>
      <c r="E255" t="s">
        <v>60</v>
      </c>
      <c r="F255" t="s">
        <v>24</v>
      </c>
      <c r="G255" t="s">
        <v>8440</v>
      </c>
      <c r="H255" t="s">
        <v>8441</v>
      </c>
      <c r="I255" t="s">
        <v>8442</v>
      </c>
      <c r="L255" t="s">
        <v>8436</v>
      </c>
    </row>
    <row r="256" spans="1:12" x14ac:dyDescent="0.3">
      <c r="A256">
        <v>369</v>
      </c>
      <c r="B256" t="s">
        <v>332</v>
      </c>
      <c r="C256" t="s">
        <v>2725</v>
      </c>
      <c r="D256" t="s">
        <v>37</v>
      </c>
      <c r="E256" t="s">
        <v>54</v>
      </c>
      <c r="F256" t="s">
        <v>24</v>
      </c>
      <c r="G256" t="s">
        <v>8451</v>
      </c>
      <c r="H256" t="s">
        <v>8441</v>
      </c>
      <c r="I256" t="s">
        <v>8442</v>
      </c>
      <c r="J256" t="s">
        <v>8452</v>
      </c>
      <c r="L256" t="s">
        <v>8436</v>
      </c>
    </row>
    <row r="257" spans="1:12" x14ac:dyDescent="0.3">
      <c r="A257">
        <v>370</v>
      </c>
      <c r="B257" t="s">
        <v>333</v>
      </c>
      <c r="C257" t="s">
        <v>2724</v>
      </c>
      <c r="D257" t="s">
        <v>37</v>
      </c>
      <c r="E257" t="s">
        <v>54</v>
      </c>
      <c r="F257" t="s">
        <v>24</v>
      </c>
      <c r="H257" t="s">
        <v>8435</v>
      </c>
      <c r="I257" t="s">
        <v>8435</v>
      </c>
      <c r="L257" t="s">
        <v>8436</v>
      </c>
    </row>
    <row r="258" spans="1:12" x14ac:dyDescent="0.3">
      <c r="A258">
        <v>371</v>
      </c>
      <c r="B258" t="s">
        <v>334</v>
      </c>
      <c r="C258" t="s">
        <v>2725</v>
      </c>
      <c r="D258" t="s">
        <v>37</v>
      </c>
      <c r="E258" t="s">
        <v>54</v>
      </c>
      <c r="F258" t="s">
        <v>24</v>
      </c>
      <c r="G258" t="s">
        <v>8440</v>
      </c>
      <c r="H258" t="s">
        <v>8441</v>
      </c>
      <c r="I258" t="s">
        <v>8442</v>
      </c>
      <c r="L258" t="s">
        <v>8436</v>
      </c>
    </row>
    <row r="259" spans="1:12" x14ac:dyDescent="0.3">
      <c r="A259">
        <v>372</v>
      </c>
      <c r="B259" t="s">
        <v>335</v>
      </c>
      <c r="C259" t="s">
        <v>2724</v>
      </c>
      <c r="D259" t="s">
        <v>1523</v>
      </c>
      <c r="E259" t="s">
        <v>60</v>
      </c>
      <c r="F259" t="s">
        <v>24</v>
      </c>
      <c r="G259" t="s">
        <v>8440</v>
      </c>
      <c r="H259" t="s">
        <v>8441</v>
      </c>
      <c r="I259" t="s">
        <v>8442</v>
      </c>
      <c r="L259" t="s">
        <v>8436</v>
      </c>
    </row>
    <row r="260" spans="1:12" x14ac:dyDescent="0.3">
      <c r="A260">
        <v>373</v>
      </c>
      <c r="B260" t="s">
        <v>336</v>
      </c>
      <c r="C260" t="s">
        <v>2725</v>
      </c>
      <c r="D260" t="s">
        <v>198</v>
      </c>
      <c r="E260" t="s">
        <v>60</v>
      </c>
      <c r="F260" t="s">
        <v>24</v>
      </c>
      <c r="G260" t="s">
        <v>8451</v>
      </c>
      <c r="H260" t="s">
        <v>8441</v>
      </c>
      <c r="I260" t="s">
        <v>8442</v>
      </c>
      <c r="J260" t="s">
        <v>8453</v>
      </c>
      <c r="L260" t="s">
        <v>8436</v>
      </c>
    </row>
    <row r="261" spans="1:12" x14ac:dyDescent="0.3">
      <c r="A261">
        <v>374</v>
      </c>
      <c r="B261" t="s">
        <v>337</v>
      </c>
      <c r="C261" t="s">
        <v>2724</v>
      </c>
      <c r="D261" t="s">
        <v>323</v>
      </c>
      <c r="E261" t="s">
        <v>54</v>
      </c>
      <c r="F261" t="s">
        <v>24</v>
      </c>
      <c r="H261" t="s">
        <v>8435</v>
      </c>
      <c r="I261" t="s">
        <v>8435</v>
      </c>
      <c r="L261" t="s">
        <v>8436</v>
      </c>
    </row>
    <row r="262" spans="1:12" x14ac:dyDescent="0.3">
      <c r="A262">
        <v>375</v>
      </c>
      <c r="B262" t="s">
        <v>338</v>
      </c>
      <c r="C262" t="s">
        <v>2724</v>
      </c>
      <c r="D262" t="s">
        <v>323</v>
      </c>
      <c r="E262" t="s">
        <v>54</v>
      </c>
      <c r="F262" t="s">
        <v>24</v>
      </c>
      <c r="G262" t="s">
        <v>8451</v>
      </c>
      <c r="H262" t="s">
        <v>8441</v>
      </c>
      <c r="I262" t="s">
        <v>8442</v>
      </c>
      <c r="J262" t="s">
        <v>8453</v>
      </c>
      <c r="L262" t="s">
        <v>8436</v>
      </c>
    </row>
    <row r="263" spans="1:12" x14ac:dyDescent="0.3">
      <c r="A263">
        <v>376</v>
      </c>
      <c r="B263" t="s">
        <v>340</v>
      </c>
      <c r="C263" t="s">
        <v>2725</v>
      </c>
      <c r="D263" t="s">
        <v>94</v>
      </c>
      <c r="E263" t="s">
        <v>54</v>
      </c>
      <c r="F263" t="s">
        <v>24</v>
      </c>
      <c r="G263" t="s">
        <v>8440</v>
      </c>
      <c r="H263" t="s">
        <v>8441</v>
      </c>
      <c r="I263" t="s">
        <v>8442</v>
      </c>
      <c r="L263" t="s">
        <v>8436</v>
      </c>
    </row>
    <row r="264" spans="1:12" x14ac:dyDescent="0.3">
      <c r="A264">
        <v>377</v>
      </c>
      <c r="B264" t="s">
        <v>341</v>
      </c>
      <c r="C264" t="s">
        <v>2725</v>
      </c>
      <c r="D264" t="s">
        <v>94</v>
      </c>
      <c r="E264" t="s">
        <v>73</v>
      </c>
      <c r="F264" t="s">
        <v>24</v>
      </c>
      <c r="G264" t="s">
        <v>8440</v>
      </c>
      <c r="H264" t="s">
        <v>8441</v>
      </c>
      <c r="I264" t="s">
        <v>8442</v>
      </c>
      <c r="L264" t="s">
        <v>8436</v>
      </c>
    </row>
    <row r="265" spans="1:12" x14ac:dyDescent="0.3">
      <c r="A265">
        <v>378</v>
      </c>
      <c r="B265" t="s">
        <v>342</v>
      </c>
      <c r="C265" t="s">
        <v>2725</v>
      </c>
      <c r="D265" t="s">
        <v>66</v>
      </c>
      <c r="E265" t="s">
        <v>23</v>
      </c>
      <c r="F265" t="s">
        <v>24</v>
      </c>
      <c r="H265" t="s">
        <v>8435</v>
      </c>
      <c r="I265" t="s">
        <v>8435</v>
      </c>
      <c r="L265" t="s">
        <v>8436</v>
      </c>
    </row>
    <row r="266" spans="1:12" x14ac:dyDescent="0.3">
      <c r="A266">
        <v>379</v>
      </c>
      <c r="B266" t="s">
        <v>343</v>
      </c>
      <c r="C266" t="s">
        <v>2725</v>
      </c>
      <c r="D266" t="s">
        <v>344</v>
      </c>
      <c r="E266" t="s">
        <v>54</v>
      </c>
      <c r="F266" t="s">
        <v>24</v>
      </c>
      <c r="G266" t="s">
        <v>8440</v>
      </c>
      <c r="H266" t="s">
        <v>8441</v>
      </c>
      <c r="I266" t="s">
        <v>8442</v>
      </c>
      <c r="L266" t="s">
        <v>8436</v>
      </c>
    </row>
    <row r="267" spans="1:12" x14ac:dyDescent="0.3">
      <c r="A267">
        <v>380</v>
      </c>
      <c r="B267" t="s">
        <v>345</v>
      </c>
      <c r="C267" t="s">
        <v>2725</v>
      </c>
      <c r="D267" t="s">
        <v>344</v>
      </c>
      <c r="E267" t="s">
        <v>54</v>
      </c>
      <c r="F267" t="s">
        <v>24</v>
      </c>
      <c r="H267" t="s">
        <v>8435</v>
      </c>
      <c r="I267" t="s">
        <v>8435</v>
      </c>
      <c r="L267" t="s">
        <v>8436</v>
      </c>
    </row>
    <row r="268" spans="1:12" x14ac:dyDescent="0.3">
      <c r="A268">
        <v>381</v>
      </c>
      <c r="B268" t="s">
        <v>346</v>
      </c>
      <c r="C268" t="s">
        <v>2725</v>
      </c>
      <c r="D268" t="s">
        <v>344</v>
      </c>
      <c r="E268" t="s">
        <v>54</v>
      </c>
      <c r="F268" t="s">
        <v>24</v>
      </c>
      <c r="G268" t="s">
        <v>8440</v>
      </c>
      <c r="H268" t="s">
        <v>8441</v>
      </c>
      <c r="I268" t="s">
        <v>8442</v>
      </c>
      <c r="L268" t="s">
        <v>8436</v>
      </c>
    </row>
    <row r="269" spans="1:12" x14ac:dyDescent="0.3">
      <c r="A269">
        <v>382</v>
      </c>
      <c r="B269" t="s">
        <v>347</v>
      </c>
      <c r="C269" t="s">
        <v>2725</v>
      </c>
      <c r="D269" t="s">
        <v>344</v>
      </c>
      <c r="E269" t="s">
        <v>54</v>
      </c>
      <c r="F269" t="s">
        <v>24</v>
      </c>
      <c r="G269" t="s">
        <v>8440</v>
      </c>
      <c r="H269" t="s">
        <v>8441</v>
      </c>
      <c r="I269" t="s">
        <v>8442</v>
      </c>
      <c r="L269" t="s">
        <v>8436</v>
      </c>
    </row>
    <row r="270" spans="1:12" x14ac:dyDescent="0.3">
      <c r="A270">
        <v>383</v>
      </c>
      <c r="B270" t="s">
        <v>348</v>
      </c>
      <c r="C270" t="s">
        <v>2724</v>
      </c>
      <c r="D270" t="s">
        <v>344</v>
      </c>
      <c r="E270" t="s">
        <v>54</v>
      </c>
      <c r="F270" t="s">
        <v>24</v>
      </c>
      <c r="G270" t="s">
        <v>8440</v>
      </c>
      <c r="H270" t="s">
        <v>8441</v>
      </c>
      <c r="I270" t="s">
        <v>8442</v>
      </c>
      <c r="L270" t="s">
        <v>8436</v>
      </c>
    </row>
    <row r="271" spans="1:12" x14ac:dyDescent="0.3">
      <c r="A271">
        <v>384</v>
      </c>
      <c r="B271" t="s">
        <v>349</v>
      </c>
      <c r="C271" t="s">
        <v>2724</v>
      </c>
      <c r="D271" t="s">
        <v>344</v>
      </c>
      <c r="E271" t="s">
        <v>54</v>
      </c>
      <c r="F271" t="s">
        <v>24</v>
      </c>
      <c r="G271" t="s">
        <v>8440</v>
      </c>
      <c r="H271" t="s">
        <v>8441</v>
      </c>
      <c r="I271" t="s">
        <v>8442</v>
      </c>
      <c r="L271" t="s">
        <v>8436</v>
      </c>
    </row>
    <row r="272" spans="1:12" x14ac:dyDescent="0.3">
      <c r="A272">
        <v>385</v>
      </c>
      <c r="B272" t="s">
        <v>350</v>
      </c>
      <c r="C272" t="s">
        <v>2725</v>
      </c>
      <c r="D272" t="s">
        <v>351</v>
      </c>
      <c r="E272" t="s">
        <v>54</v>
      </c>
      <c r="F272" t="s">
        <v>24</v>
      </c>
      <c r="G272" t="s">
        <v>8440</v>
      </c>
      <c r="H272" t="s">
        <v>8441</v>
      </c>
      <c r="I272" t="s">
        <v>8442</v>
      </c>
      <c r="L272" t="s">
        <v>8436</v>
      </c>
    </row>
    <row r="273" spans="1:12" x14ac:dyDescent="0.3">
      <c r="A273">
        <v>386</v>
      </c>
      <c r="B273" t="s">
        <v>352</v>
      </c>
      <c r="C273" t="s">
        <v>2725</v>
      </c>
      <c r="D273" t="s">
        <v>351</v>
      </c>
      <c r="E273" t="s">
        <v>54</v>
      </c>
      <c r="F273" t="s">
        <v>24</v>
      </c>
      <c r="G273" t="s">
        <v>8451</v>
      </c>
      <c r="H273" t="s">
        <v>8441</v>
      </c>
      <c r="I273" t="s">
        <v>8442</v>
      </c>
      <c r="J273" t="s">
        <v>8452</v>
      </c>
      <c r="L273" t="s">
        <v>8436</v>
      </c>
    </row>
    <row r="274" spans="1:12" x14ac:dyDescent="0.3">
      <c r="A274" t="s">
        <v>527</v>
      </c>
      <c r="B274" t="s">
        <v>2798</v>
      </c>
      <c r="C274" t="s">
        <v>2725</v>
      </c>
      <c r="D274" t="s">
        <v>351</v>
      </c>
      <c r="E274" t="s">
        <v>54</v>
      </c>
      <c r="F274" t="s">
        <v>24</v>
      </c>
      <c r="H274" t="s">
        <v>8435</v>
      </c>
      <c r="I274" t="s">
        <v>8435</v>
      </c>
      <c r="L274" t="s">
        <v>8436</v>
      </c>
    </row>
    <row r="275" spans="1:12" x14ac:dyDescent="0.3">
      <c r="A275" t="s">
        <v>529</v>
      </c>
      <c r="B275" t="s">
        <v>2735</v>
      </c>
      <c r="C275" t="s">
        <v>2725</v>
      </c>
      <c r="D275" t="s">
        <v>351</v>
      </c>
      <c r="E275" t="s">
        <v>54</v>
      </c>
      <c r="F275" t="s">
        <v>24</v>
      </c>
      <c r="H275" t="s">
        <v>8435</v>
      </c>
      <c r="I275" t="s">
        <v>8435</v>
      </c>
      <c r="L275" t="s">
        <v>8436</v>
      </c>
    </row>
    <row r="276" spans="1:12" x14ac:dyDescent="0.3">
      <c r="A276" t="s">
        <v>531</v>
      </c>
      <c r="B276" t="s">
        <v>532</v>
      </c>
      <c r="C276" t="s">
        <v>2725</v>
      </c>
      <c r="D276" t="s">
        <v>351</v>
      </c>
      <c r="E276" t="s">
        <v>54</v>
      </c>
      <c r="F276" t="s">
        <v>24</v>
      </c>
      <c r="H276" t="s">
        <v>8435</v>
      </c>
      <c r="I276" t="s">
        <v>8435</v>
      </c>
      <c r="L276" t="s">
        <v>8436</v>
      </c>
    </row>
    <row r="277" spans="1:12" x14ac:dyDescent="0.3">
      <c r="A277">
        <v>387</v>
      </c>
      <c r="B277" t="s">
        <v>446</v>
      </c>
      <c r="C277" t="s">
        <v>2725</v>
      </c>
      <c r="D277" t="s">
        <v>22</v>
      </c>
      <c r="E277" t="s">
        <v>54</v>
      </c>
      <c r="F277" t="s">
        <v>24</v>
      </c>
      <c r="H277" t="s">
        <v>8435</v>
      </c>
      <c r="I277" t="s">
        <v>8435</v>
      </c>
      <c r="L277" t="s">
        <v>8436</v>
      </c>
    </row>
    <row r="278" spans="1:12" x14ac:dyDescent="0.3">
      <c r="A278">
        <v>388</v>
      </c>
      <c r="B278" t="s">
        <v>354</v>
      </c>
      <c r="C278" t="s">
        <v>2725</v>
      </c>
      <c r="D278" t="s">
        <v>22</v>
      </c>
      <c r="E278" t="s">
        <v>54</v>
      </c>
      <c r="F278" t="s">
        <v>24</v>
      </c>
      <c r="H278" t="s">
        <v>8435</v>
      </c>
      <c r="I278" t="s">
        <v>8435</v>
      </c>
      <c r="L278" t="s">
        <v>8436</v>
      </c>
    </row>
    <row r="279" spans="1:12" x14ac:dyDescent="0.3">
      <c r="A279">
        <v>389</v>
      </c>
      <c r="B279" t="s">
        <v>355</v>
      </c>
      <c r="C279" t="s">
        <v>2725</v>
      </c>
      <c r="D279" t="s">
        <v>447</v>
      </c>
      <c r="E279" t="s">
        <v>54</v>
      </c>
      <c r="F279" t="s">
        <v>24</v>
      </c>
      <c r="G279" t="s">
        <v>8451</v>
      </c>
      <c r="H279" t="s">
        <v>8441</v>
      </c>
      <c r="I279" t="s">
        <v>8442</v>
      </c>
      <c r="J279" t="s">
        <v>8453</v>
      </c>
      <c r="L279" t="s">
        <v>8436</v>
      </c>
    </row>
    <row r="280" spans="1:12" x14ac:dyDescent="0.3">
      <c r="A280">
        <v>390</v>
      </c>
      <c r="B280" t="s">
        <v>356</v>
      </c>
      <c r="C280" t="s">
        <v>2725</v>
      </c>
      <c r="D280" t="s">
        <v>198</v>
      </c>
      <c r="E280" t="s">
        <v>60</v>
      </c>
      <c r="F280" t="s">
        <v>24</v>
      </c>
      <c r="G280" t="s">
        <v>8451</v>
      </c>
      <c r="H280" t="s">
        <v>8441</v>
      </c>
      <c r="I280" t="s">
        <v>8442</v>
      </c>
      <c r="J280" t="s">
        <v>8453</v>
      </c>
      <c r="L280" t="s">
        <v>8436</v>
      </c>
    </row>
    <row r="281" spans="1:12" x14ac:dyDescent="0.3">
      <c r="A281" t="s">
        <v>533</v>
      </c>
      <c r="B281" t="s">
        <v>534</v>
      </c>
      <c r="D281" t="s">
        <v>484</v>
      </c>
      <c r="E281" t="s">
        <v>60</v>
      </c>
      <c r="F281" t="s">
        <v>24</v>
      </c>
      <c r="H281" t="s">
        <v>8435</v>
      </c>
      <c r="I281" t="s">
        <v>8435</v>
      </c>
      <c r="L281" t="s">
        <v>8436</v>
      </c>
    </row>
    <row r="282" spans="1:12" x14ac:dyDescent="0.3">
      <c r="A282" t="s">
        <v>535</v>
      </c>
      <c r="B282" t="s">
        <v>536</v>
      </c>
      <c r="D282" t="s">
        <v>484</v>
      </c>
      <c r="E282" t="s">
        <v>60</v>
      </c>
      <c r="F282" t="s">
        <v>24</v>
      </c>
      <c r="H282" t="s">
        <v>8435</v>
      </c>
      <c r="I282" t="s">
        <v>8435</v>
      </c>
      <c r="L282" t="s">
        <v>8436</v>
      </c>
    </row>
    <row r="283" spans="1:12" x14ac:dyDescent="0.3">
      <c r="A283" t="s">
        <v>537</v>
      </c>
      <c r="B283" t="s">
        <v>538</v>
      </c>
      <c r="D283" t="s">
        <v>484</v>
      </c>
      <c r="E283" t="s">
        <v>60</v>
      </c>
      <c r="F283" t="s">
        <v>24</v>
      </c>
      <c r="H283" t="s">
        <v>8435</v>
      </c>
      <c r="I283" t="s">
        <v>8435</v>
      </c>
      <c r="L283" t="s">
        <v>8436</v>
      </c>
    </row>
    <row r="284" spans="1:12" x14ac:dyDescent="0.3">
      <c r="A284" t="s">
        <v>539</v>
      </c>
      <c r="B284" t="s">
        <v>540</v>
      </c>
      <c r="D284" t="s">
        <v>484</v>
      </c>
      <c r="E284" t="s">
        <v>60</v>
      </c>
      <c r="F284" t="s">
        <v>24</v>
      </c>
      <c r="H284" t="s">
        <v>8435</v>
      </c>
      <c r="I284" t="s">
        <v>8435</v>
      </c>
      <c r="L284" t="s">
        <v>8436</v>
      </c>
    </row>
    <row r="285" spans="1:12" x14ac:dyDescent="0.3">
      <c r="A285" t="s">
        <v>541</v>
      </c>
      <c r="B285" t="s">
        <v>542</v>
      </c>
      <c r="D285" t="s">
        <v>484</v>
      </c>
      <c r="E285" t="s">
        <v>60</v>
      </c>
      <c r="F285" t="s">
        <v>24</v>
      </c>
      <c r="H285" t="s">
        <v>8435</v>
      </c>
      <c r="I285" t="s">
        <v>8435</v>
      </c>
      <c r="L285" t="s">
        <v>8436</v>
      </c>
    </row>
    <row r="286" spans="1:12" x14ac:dyDescent="0.3">
      <c r="A286" t="s">
        <v>543</v>
      </c>
      <c r="B286" t="s">
        <v>544</v>
      </c>
      <c r="D286" t="s">
        <v>484</v>
      </c>
      <c r="E286" t="s">
        <v>60</v>
      </c>
      <c r="F286" t="s">
        <v>24</v>
      </c>
      <c r="H286" t="s">
        <v>8435</v>
      </c>
      <c r="I286" t="s">
        <v>8435</v>
      </c>
      <c r="L286" t="s">
        <v>8436</v>
      </c>
    </row>
    <row r="287" spans="1:12" x14ac:dyDescent="0.3">
      <c r="A287" t="s">
        <v>545</v>
      </c>
      <c r="B287" t="s">
        <v>546</v>
      </c>
      <c r="D287" t="s">
        <v>484</v>
      </c>
      <c r="E287" t="s">
        <v>60</v>
      </c>
      <c r="F287" t="s">
        <v>24</v>
      </c>
      <c r="H287" t="s">
        <v>8435</v>
      </c>
      <c r="I287" t="s">
        <v>8435</v>
      </c>
      <c r="L287" t="s">
        <v>8436</v>
      </c>
    </row>
    <row r="288" spans="1:12" x14ac:dyDescent="0.3">
      <c r="A288" t="s">
        <v>547</v>
      </c>
      <c r="B288" t="s">
        <v>548</v>
      </c>
      <c r="D288" t="s">
        <v>484</v>
      </c>
      <c r="E288" t="s">
        <v>60</v>
      </c>
      <c r="F288" t="s">
        <v>24</v>
      </c>
      <c r="H288" t="s">
        <v>8435</v>
      </c>
      <c r="I288" t="s">
        <v>8435</v>
      </c>
      <c r="L288" t="s">
        <v>8436</v>
      </c>
    </row>
    <row r="289" spans="1:12" x14ac:dyDescent="0.3">
      <c r="A289" t="s">
        <v>549</v>
      </c>
      <c r="B289" t="s">
        <v>550</v>
      </c>
      <c r="D289" t="s">
        <v>484</v>
      </c>
      <c r="E289" t="s">
        <v>60</v>
      </c>
      <c r="F289" t="s">
        <v>24</v>
      </c>
      <c r="H289" t="s">
        <v>8435</v>
      </c>
      <c r="I289" t="s">
        <v>8435</v>
      </c>
      <c r="L289" t="s">
        <v>8436</v>
      </c>
    </row>
    <row r="290" spans="1:12" x14ac:dyDescent="0.3">
      <c r="A290" t="s">
        <v>551</v>
      </c>
      <c r="B290" t="s">
        <v>552</v>
      </c>
      <c r="D290" t="s">
        <v>484</v>
      </c>
      <c r="E290" t="s">
        <v>60</v>
      </c>
      <c r="F290" t="s">
        <v>24</v>
      </c>
      <c r="H290" t="s">
        <v>8435</v>
      </c>
      <c r="I290" t="s">
        <v>8435</v>
      </c>
      <c r="L290" t="s">
        <v>8436</v>
      </c>
    </row>
    <row r="291" spans="1:12" x14ac:dyDescent="0.3">
      <c r="A291" t="s">
        <v>553</v>
      </c>
      <c r="B291" t="s">
        <v>554</v>
      </c>
      <c r="D291" t="s">
        <v>484</v>
      </c>
      <c r="E291" t="s">
        <v>60</v>
      </c>
      <c r="F291" t="s">
        <v>24</v>
      </c>
      <c r="H291" t="s">
        <v>8435</v>
      </c>
      <c r="I291" t="s">
        <v>8435</v>
      </c>
      <c r="L291" t="s">
        <v>8436</v>
      </c>
    </row>
    <row r="292" spans="1:12" x14ac:dyDescent="0.3">
      <c r="A292" t="s">
        <v>555</v>
      </c>
      <c r="B292" t="s">
        <v>556</v>
      </c>
      <c r="D292" t="s">
        <v>484</v>
      </c>
      <c r="E292" t="s">
        <v>60</v>
      </c>
      <c r="F292" t="s">
        <v>24</v>
      </c>
      <c r="H292" t="s">
        <v>8435</v>
      </c>
      <c r="I292" t="s">
        <v>8435</v>
      </c>
      <c r="L292" t="s">
        <v>8436</v>
      </c>
    </row>
    <row r="293" spans="1:12" x14ac:dyDescent="0.3">
      <c r="A293">
        <v>391</v>
      </c>
      <c r="B293" t="s">
        <v>357</v>
      </c>
      <c r="C293" t="s">
        <v>2725</v>
      </c>
      <c r="D293" t="s">
        <v>358</v>
      </c>
      <c r="E293" t="s">
        <v>54</v>
      </c>
      <c r="F293" t="s">
        <v>24</v>
      </c>
      <c r="H293" t="s">
        <v>8435</v>
      </c>
      <c r="I293" t="s">
        <v>8435</v>
      </c>
      <c r="L293" t="s">
        <v>8436</v>
      </c>
    </row>
    <row r="294" spans="1:12" x14ac:dyDescent="0.3">
      <c r="A294">
        <v>392</v>
      </c>
      <c r="B294" t="s">
        <v>359</v>
      </c>
      <c r="C294" t="s">
        <v>2725</v>
      </c>
      <c r="D294" t="s">
        <v>358</v>
      </c>
      <c r="E294" t="s">
        <v>73</v>
      </c>
      <c r="F294" t="s">
        <v>24</v>
      </c>
      <c r="G294" t="s">
        <v>8440</v>
      </c>
      <c r="H294" t="s">
        <v>8441</v>
      </c>
      <c r="I294" t="s">
        <v>8442</v>
      </c>
      <c r="L294" t="s">
        <v>8436</v>
      </c>
    </row>
    <row r="295" spans="1:12" x14ac:dyDescent="0.3">
      <c r="A295">
        <v>393</v>
      </c>
      <c r="B295" t="s">
        <v>360</v>
      </c>
      <c r="C295" t="s">
        <v>2724</v>
      </c>
      <c r="D295" t="s">
        <v>358</v>
      </c>
      <c r="E295" t="s">
        <v>73</v>
      </c>
      <c r="F295" t="s">
        <v>62</v>
      </c>
      <c r="G295" t="s">
        <v>8440</v>
      </c>
      <c r="H295" t="s">
        <v>8441</v>
      </c>
      <c r="I295" t="s">
        <v>8442</v>
      </c>
      <c r="L295" t="s">
        <v>8436</v>
      </c>
    </row>
    <row r="296" spans="1:12" x14ac:dyDescent="0.3">
      <c r="A296">
        <v>394</v>
      </c>
      <c r="B296" t="s">
        <v>361</v>
      </c>
      <c r="C296" t="s">
        <v>2725</v>
      </c>
      <c r="D296" t="s">
        <v>362</v>
      </c>
      <c r="E296" t="s">
        <v>60</v>
      </c>
      <c r="F296" t="s">
        <v>24</v>
      </c>
      <c r="G296" t="s">
        <v>8440</v>
      </c>
      <c r="H296" t="s">
        <v>8441</v>
      </c>
      <c r="I296" t="s">
        <v>8442</v>
      </c>
      <c r="L296" t="s">
        <v>8436</v>
      </c>
    </row>
    <row r="297" spans="1:12" x14ac:dyDescent="0.3">
      <c r="A297">
        <v>395</v>
      </c>
      <c r="B297" t="s">
        <v>364</v>
      </c>
      <c r="C297" t="s">
        <v>2724</v>
      </c>
      <c r="D297" t="s">
        <v>362</v>
      </c>
      <c r="E297" t="s">
        <v>60</v>
      </c>
      <c r="F297" t="s">
        <v>24</v>
      </c>
      <c r="G297" t="s">
        <v>8440</v>
      </c>
      <c r="H297" t="s">
        <v>8441</v>
      </c>
      <c r="I297" t="s">
        <v>8442</v>
      </c>
      <c r="L297" t="s">
        <v>8436</v>
      </c>
    </row>
    <row r="298" spans="1:12" x14ac:dyDescent="0.3">
      <c r="A298">
        <v>396</v>
      </c>
      <c r="B298" t="s">
        <v>365</v>
      </c>
      <c r="C298" t="s">
        <v>2724</v>
      </c>
      <c r="D298" t="s">
        <v>366</v>
      </c>
      <c r="E298" t="s">
        <v>54</v>
      </c>
      <c r="F298" t="s">
        <v>24</v>
      </c>
      <c r="H298" t="s">
        <v>8435</v>
      </c>
      <c r="I298" t="s">
        <v>8435</v>
      </c>
      <c r="L298" t="s">
        <v>8436</v>
      </c>
    </row>
    <row r="299" spans="1:12" x14ac:dyDescent="0.3">
      <c r="A299">
        <v>397</v>
      </c>
      <c r="B299" t="s">
        <v>1621</v>
      </c>
      <c r="C299" t="s">
        <v>2724</v>
      </c>
      <c r="D299" t="s">
        <v>366</v>
      </c>
      <c r="E299" t="s">
        <v>54</v>
      </c>
      <c r="F299" t="s">
        <v>24</v>
      </c>
      <c r="G299" t="s">
        <v>8440</v>
      </c>
      <c r="H299" t="s">
        <v>8441</v>
      </c>
      <c r="I299" t="s">
        <v>8442</v>
      </c>
      <c r="L299" t="s">
        <v>8436</v>
      </c>
    </row>
    <row r="300" spans="1:12" x14ac:dyDescent="0.3">
      <c r="A300">
        <v>398</v>
      </c>
      <c r="B300" t="s">
        <v>368</v>
      </c>
      <c r="C300" t="s">
        <v>2724</v>
      </c>
      <c r="D300" t="s">
        <v>369</v>
      </c>
      <c r="E300" t="s">
        <v>54</v>
      </c>
      <c r="F300" t="s">
        <v>24</v>
      </c>
      <c r="G300" t="s">
        <v>8440</v>
      </c>
      <c r="H300" t="s">
        <v>8441</v>
      </c>
      <c r="I300" t="s">
        <v>8442</v>
      </c>
      <c r="L300" t="s">
        <v>8436</v>
      </c>
    </row>
    <row r="301" spans="1:12" x14ac:dyDescent="0.3">
      <c r="A301">
        <v>399</v>
      </c>
      <c r="B301" t="s">
        <v>371</v>
      </c>
      <c r="C301" t="s">
        <v>2724</v>
      </c>
      <c r="D301" t="s">
        <v>369</v>
      </c>
      <c r="E301" t="s">
        <v>54</v>
      </c>
      <c r="F301" t="s">
        <v>24</v>
      </c>
      <c r="G301" t="s">
        <v>8440</v>
      </c>
      <c r="H301" t="s">
        <v>8441</v>
      </c>
      <c r="I301" t="s">
        <v>8442</v>
      </c>
      <c r="L301" t="s">
        <v>8436</v>
      </c>
    </row>
    <row r="302" spans="1:12" x14ac:dyDescent="0.3">
      <c r="A302">
        <v>400</v>
      </c>
      <c r="B302" t="s">
        <v>372</v>
      </c>
      <c r="C302" t="s">
        <v>2724</v>
      </c>
      <c r="D302" t="s">
        <v>369</v>
      </c>
      <c r="E302" t="s">
        <v>54</v>
      </c>
      <c r="F302" t="s">
        <v>24</v>
      </c>
      <c r="G302" t="s">
        <v>8440</v>
      </c>
      <c r="H302" t="s">
        <v>8441</v>
      </c>
      <c r="I302" t="s">
        <v>8442</v>
      </c>
      <c r="L302" t="s">
        <v>8436</v>
      </c>
    </row>
    <row r="303" spans="1:12" x14ac:dyDescent="0.3">
      <c r="A303">
        <v>401</v>
      </c>
      <c r="B303" t="s">
        <v>373</v>
      </c>
      <c r="C303" t="s">
        <v>2724</v>
      </c>
      <c r="D303" t="s">
        <v>374</v>
      </c>
      <c r="E303" t="s">
        <v>54</v>
      </c>
      <c r="F303" t="s">
        <v>24</v>
      </c>
      <c r="G303" t="s">
        <v>8440</v>
      </c>
      <c r="H303" t="s">
        <v>8441</v>
      </c>
      <c r="I303" t="s">
        <v>8442</v>
      </c>
      <c r="L303" t="s">
        <v>8436</v>
      </c>
    </row>
    <row r="304" spans="1:12" x14ac:dyDescent="0.3">
      <c r="A304">
        <v>402</v>
      </c>
      <c r="B304" t="s">
        <v>375</v>
      </c>
      <c r="C304" t="s">
        <v>2725</v>
      </c>
      <c r="D304" t="s">
        <v>374</v>
      </c>
      <c r="E304" t="s">
        <v>73</v>
      </c>
      <c r="F304" t="s">
        <v>24</v>
      </c>
      <c r="G304" t="s">
        <v>8440</v>
      </c>
      <c r="H304" t="s">
        <v>8441</v>
      </c>
      <c r="I304" t="s">
        <v>8442</v>
      </c>
      <c r="L304" t="s">
        <v>8436</v>
      </c>
    </row>
    <row r="305" spans="1:12" x14ac:dyDescent="0.3">
      <c r="A305">
        <v>403</v>
      </c>
      <c r="B305" t="s">
        <v>1628</v>
      </c>
      <c r="C305" t="s">
        <v>2725</v>
      </c>
      <c r="D305" t="s">
        <v>374</v>
      </c>
      <c r="E305" t="s">
        <v>54</v>
      </c>
      <c r="F305" t="s">
        <v>24</v>
      </c>
      <c r="G305" t="s">
        <v>8440</v>
      </c>
      <c r="H305" t="s">
        <v>8441</v>
      </c>
      <c r="I305" t="s">
        <v>8442</v>
      </c>
      <c r="L305" t="s">
        <v>8436</v>
      </c>
    </row>
    <row r="306" spans="1:12" x14ac:dyDescent="0.3">
      <c r="A306">
        <v>404</v>
      </c>
      <c r="B306" t="s">
        <v>377</v>
      </c>
      <c r="C306" t="s">
        <v>2725</v>
      </c>
      <c r="D306" t="s">
        <v>374</v>
      </c>
      <c r="E306" t="s">
        <v>54</v>
      </c>
      <c r="F306" t="s">
        <v>62</v>
      </c>
      <c r="H306" t="s">
        <v>8435</v>
      </c>
      <c r="I306" t="s">
        <v>8435</v>
      </c>
      <c r="L306" t="s">
        <v>8436</v>
      </c>
    </row>
    <row r="307" spans="1:12" x14ac:dyDescent="0.3">
      <c r="A307">
        <v>405</v>
      </c>
      <c r="B307" t="s">
        <v>379</v>
      </c>
      <c r="C307" t="s">
        <v>2725</v>
      </c>
      <c r="D307" t="s">
        <v>374</v>
      </c>
      <c r="E307" t="s">
        <v>54</v>
      </c>
      <c r="F307" t="s">
        <v>24</v>
      </c>
      <c r="H307" t="s">
        <v>8435</v>
      </c>
      <c r="I307" t="s">
        <v>8435</v>
      </c>
      <c r="L307" t="s">
        <v>8436</v>
      </c>
    </row>
    <row r="308" spans="1:12" x14ac:dyDescent="0.3">
      <c r="A308">
        <v>406</v>
      </c>
      <c r="B308" t="s">
        <v>380</v>
      </c>
      <c r="C308" t="s">
        <v>2725</v>
      </c>
      <c r="D308" t="s">
        <v>44</v>
      </c>
      <c r="E308" t="s">
        <v>54</v>
      </c>
      <c r="F308" t="s">
        <v>24</v>
      </c>
      <c r="H308" t="s">
        <v>8435</v>
      </c>
      <c r="I308" t="s">
        <v>8435</v>
      </c>
      <c r="L308" t="s">
        <v>8436</v>
      </c>
    </row>
    <row r="309" spans="1:12" x14ac:dyDescent="0.3">
      <c r="A309">
        <v>407</v>
      </c>
      <c r="B309" t="s">
        <v>381</v>
      </c>
      <c r="C309" t="s">
        <v>2725</v>
      </c>
      <c r="D309" t="s">
        <v>44</v>
      </c>
      <c r="E309" t="s">
        <v>54</v>
      </c>
      <c r="F309" t="s">
        <v>24</v>
      </c>
      <c r="H309" t="s">
        <v>8435</v>
      </c>
      <c r="I309" t="s">
        <v>8435</v>
      </c>
      <c r="L309" t="s">
        <v>8436</v>
      </c>
    </row>
    <row r="310" spans="1:12" x14ac:dyDescent="0.3">
      <c r="A310">
        <v>408</v>
      </c>
      <c r="B310" t="s">
        <v>382</v>
      </c>
      <c r="C310" t="s">
        <v>2725</v>
      </c>
      <c r="D310" t="s">
        <v>44</v>
      </c>
      <c r="E310" t="s">
        <v>54</v>
      </c>
      <c r="F310" t="s">
        <v>24</v>
      </c>
      <c r="G310" t="s">
        <v>8451</v>
      </c>
      <c r="H310" t="s">
        <v>8441</v>
      </c>
      <c r="I310" t="s">
        <v>8442</v>
      </c>
      <c r="J310" t="s">
        <v>8452</v>
      </c>
      <c r="L310" t="s">
        <v>8436</v>
      </c>
    </row>
    <row r="311" spans="1:12" x14ac:dyDescent="0.3">
      <c r="A311">
        <v>409</v>
      </c>
      <c r="B311" t="s">
        <v>383</v>
      </c>
      <c r="C311" t="s">
        <v>2724</v>
      </c>
      <c r="D311" t="s">
        <v>46</v>
      </c>
      <c r="E311" t="s">
        <v>60</v>
      </c>
      <c r="F311" t="s">
        <v>24</v>
      </c>
      <c r="G311" t="s">
        <v>8451</v>
      </c>
      <c r="H311" t="s">
        <v>8441</v>
      </c>
      <c r="I311" t="s">
        <v>8442</v>
      </c>
      <c r="J311" t="s">
        <v>8452</v>
      </c>
      <c r="L311" t="s">
        <v>8436</v>
      </c>
    </row>
    <row r="312" spans="1:12" x14ac:dyDescent="0.3">
      <c r="A312">
        <v>410</v>
      </c>
      <c r="B312" t="s">
        <v>384</v>
      </c>
      <c r="C312" t="s">
        <v>2724</v>
      </c>
      <c r="D312" t="s">
        <v>46</v>
      </c>
      <c r="E312" t="s">
        <v>60</v>
      </c>
      <c r="F312" t="s">
        <v>24</v>
      </c>
      <c r="H312" t="s">
        <v>8435</v>
      </c>
      <c r="I312" t="s">
        <v>8435</v>
      </c>
      <c r="L312" t="s">
        <v>8436</v>
      </c>
    </row>
    <row r="313" spans="1:12" x14ac:dyDescent="0.3">
      <c r="A313">
        <v>411</v>
      </c>
      <c r="B313" t="s">
        <v>385</v>
      </c>
      <c r="C313" t="s">
        <v>2724</v>
      </c>
      <c r="D313" t="s">
        <v>362</v>
      </c>
      <c r="E313" t="s">
        <v>54</v>
      </c>
      <c r="F313" t="s">
        <v>24</v>
      </c>
      <c r="H313" t="s">
        <v>8435</v>
      </c>
      <c r="I313" t="s">
        <v>8435</v>
      </c>
      <c r="L313" t="s">
        <v>8436</v>
      </c>
    </row>
    <row r="314" spans="1:12" x14ac:dyDescent="0.3">
      <c r="A314">
        <v>412</v>
      </c>
      <c r="B314" t="s">
        <v>387</v>
      </c>
      <c r="C314" t="s">
        <v>2724</v>
      </c>
      <c r="D314" t="s">
        <v>362</v>
      </c>
      <c r="E314" t="s">
        <v>73</v>
      </c>
      <c r="F314" t="s">
        <v>24</v>
      </c>
      <c r="H314" t="s">
        <v>8435</v>
      </c>
      <c r="I314" t="s">
        <v>8435</v>
      </c>
      <c r="L314" t="s">
        <v>8436</v>
      </c>
    </row>
    <row r="315" spans="1:12" x14ac:dyDescent="0.3">
      <c r="A315">
        <v>413</v>
      </c>
      <c r="B315" t="s">
        <v>389</v>
      </c>
      <c r="C315" t="s">
        <v>2724</v>
      </c>
      <c r="D315" t="s">
        <v>362</v>
      </c>
      <c r="E315" t="s">
        <v>73</v>
      </c>
      <c r="F315" t="s">
        <v>24</v>
      </c>
      <c r="G315" t="s">
        <v>8440</v>
      </c>
      <c r="H315" t="s">
        <v>8441</v>
      </c>
      <c r="I315" t="s">
        <v>8442</v>
      </c>
      <c r="L315" t="s">
        <v>8436</v>
      </c>
    </row>
    <row r="316" spans="1:12" x14ac:dyDescent="0.3">
      <c r="A316">
        <v>414</v>
      </c>
      <c r="B316" t="s">
        <v>390</v>
      </c>
      <c r="C316" t="s">
        <v>2725</v>
      </c>
      <c r="D316" t="s">
        <v>198</v>
      </c>
      <c r="E316" t="s">
        <v>60</v>
      </c>
      <c r="F316" t="s">
        <v>24</v>
      </c>
      <c r="G316" t="s">
        <v>8451</v>
      </c>
      <c r="H316" t="s">
        <v>8441</v>
      </c>
      <c r="I316" t="s">
        <v>8442</v>
      </c>
      <c r="J316" t="s">
        <v>8453</v>
      </c>
      <c r="L316" t="s">
        <v>8436</v>
      </c>
    </row>
    <row r="317" spans="1:12" x14ac:dyDescent="0.3">
      <c r="A317" t="s">
        <v>557</v>
      </c>
      <c r="B317" t="s">
        <v>558</v>
      </c>
      <c r="D317" t="s">
        <v>484</v>
      </c>
      <c r="E317" t="s">
        <v>60</v>
      </c>
      <c r="F317" t="s">
        <v>24</v>
      </c>
      <c r="H317" t="s">
        <v>8435</v>
      </c>
      <c r="I317" t="s">
        <v>8435</v>
      </c>
      <c r="L317" t="s">
        <v>8436</v>
      </c>
    </row>
    <row r="318" spans="1:12" x14ac:dyDescent="0.3">
      <c r="A318" t="s">
        <v>559</v>
      </c>
      <c r="B318" t="s">
        <v>560</v>
      </c>
      <c r="D318" t="s">
        <v>484</v>
      </c>
      <c r="E318" t="s">
        <v>60</v>
      </c>
      <c r="F318" t="s">
        <v>24</v>
      </c>
      <c r="H318" t="s">
        <v>8435</v>
      </c>
      <c r="I318" t="s">
        <v>8435</v>
      </c>
      <c r="L318" t="s">
        <v>8436</v>
      </c>
    </row>
    <row r="319" spans="1:12" x14ac:dyDescent="0.3">
      <c r="A319" t="s">
        <v>561</v>
      </c>
      <c r="B319" t="s">
        <v>562</v>
      </c>
      <c r="D319" t="s">
        <v>484</v>
      </c>
      <c r="E319" t="s">
        <v>60</v>
      </c>
      <c r="F319" t="s">
        <v>24</v>
      </c>
      <c r="H319" t="s">
        <v>8435</v>
      </c>
      <c r="I319" t="s">
        <v>8435</v>
      </c>
      <c r="L319" t="s">
        <v>8436</v>
      </c>
    </row>
    <row r="320" spans="1:12" x14ac:dyDescent="0.3">
      <c r="A320" t="s">
        <v>563</v>
      </c>
      <c r="B320" t="s">
        <v>564</v>
      </c>
      <c r="D320" t="s">
        <v>484</v>
      </c>
      <c r="E320" t="s">
        <v>60</v>
      </c>
      <c r="F320" t="s">
        <v>24</v>
      </c>
      <c r="H320" t="s">
        <v>8435</v>
      </c>
      <c r="I320" t="s">
        <v>8435</v>
      </c>
      <c r="L320" t="s">
        <v>8436</v>
      </c>
    </row>
    <row r="321" spans="1:12" x14ac:dyDescent="0.3">
      <c r="A321" t="s">
        <v>565</v>
      </c>
      <c r="B321" t="s">
        <v>566</v>
      </c>
      <c r="D321" t="s">
        <v>8459</v>
      </c>
      <c r="E321" t="s">
        <v>60</v>
      </c>
      <c r="F321" t="s">
        <v>24</v>
      </c>
      <c r="H321" t="s">
        <v>8435</v>
      </c>
      <c r="I321" t="s">
        <v>8435</v>
      </c>
      <c r="L321" t="s">
        <v>8436</v>
      </c>
    </row>
    <row r="322" spans="1:12" x14ac:dyDescent="0.3">
      <c r="A322" t="s">
        <v>567</v>
      </c>
      <c r="B322" t="s">
        <v>568</v>
      </c>
      <c r="D322" t="s">
        <v>28</v>
      </c>
      <c r="E322" t="s">
        <v>60</v>
      </c>
      <c r="F322" t="s">
        <v>24</v>
      </c>
      <c r="H322" t="s">
        <v>8435</v>
      </c>
      <c r="I322" t="s">
        <v>8435</v>
      </c>
      <c r="L322" t="s">
        <v>8436</v>
      </c>
    </row>
    <row r="323" spans="1:12" x14ac:dyDescent="0.3">
      <c r="A323" t="s">
        <v>569</v>
      </c>
      <c r="B323" t="s">
        <v>570</v>
      </c>
      <c r="D323" t="s">
        <v>440</v>
      </c>
      <c r="E323" t="s">
        <v>60</v>
      </c>
      <c r="F323" t="s">
        <v>24</v>
      </c>
      <c r="H323" t="s">
        <v>8435</v>
      </c>
      <c r="I323" t="s">
        <v>8435</v>
      </c>
      <c r="L323" t="s">
        <v>8436</v>
      </c>
    </row>
    <row r="324" spans="1:12" x14ac:dyDescent="0.3">
      <c r="A324" t="s">
        <v>571</v>
      </c>
      <c r="B324" t="s">
        <v>572</v>
      </c>
      <c r="D324" t="s">
        <v>46</v>
      </c>
      <c r="E324" t="s">
        <v>60</v>
      </c>
      <c r="F324" t="s">
        <v>24</v>
      </c>
      <c r="H324" t="s">
        <v>8435</v>
      </c>
      <c r="I324" t="s">
        <v>8435</v>
      </c>
      <c r="L324" t="s">
        <v>8436</v>
      </c>
    </row>
    <row r="325" spans="1:12" x14ac:dyDescent="0.3">
      <c r="A325" t="s">
        <v>573</v>
      </c>
      <c r="B325" t="s">
        <v>574</v>
      </c>
      <c r="D325" t="s">
        <v>46</v>
      </c>
      <c r="E325" t="s">
        <v>60</v>
      </c>
      <c r="F325" t="s">
        <v>24</v>
      </c>
      <c r="H325" t="s">
        <v>8435</v>
      </c>
      <c r="I325" t="s">
        <v>8435</v>
      </c>
      <c r="L325" t="s">
        <v>8436</v>
      </c>
    </row>
    <row r="326" spans="1:12" x14ac:dyDescent="0.3">
      <c r="A326">
        <v>415</v>
      </c>
      <c r="B326" t="s">
        <v>391</v>
      </c>
      <c r="C326" t="s">
        <v>2725</v>
      </c>
      <c r="D326" t="s">
        <v>198</v>
      </c>
      <c r="E326" t="s">
        <v>60</v>
      </c>
      <c r="F326" t="s">
        <v>24</v>
      </c>
      <c r="G326" t="s">
        <v>8451</v>
      </c>
      <c r="H326" t="s">
        <v>8441</v>
      </c>
      <c r="I326" t="s">
        <v>8442</v>
      </c>
      <c r="J326" t="s">
        <v>8453</v>
      </c>
      <c r="L326" t="s">
        <v>8436</v>
      </c>
    </row>
    <row r="327" spans="1:12" x14ac:dyDescent="0.3">
      <c r="A327" t="s">
        <v>575</v>
      </c>
      <c r="B327" t="s">
        <v>576</v>
      </c>
      <c r="C327" t="s">
        <v>2725</v>
      </c>
      <c r="D327" t="s">
        <v>323</v>
      </c>
      <c r="E327" t="s">
        <v>60</v>
      </c>
      <c r="F327" t="s">
        <v>24</v>
      </c>
      <c r="H327" t="s">
        <v>8435</v>
      </c>
      <c r="I327" t="s">
        <v>8435</v>
      </c>
      <c r="L327" t="s">
        <v>8436</v>
      </c>
    </row>
    <row r="328" spans="1:12" x14ac:dyDescent="0.3">
      <c r="A328" t="s">
        <v>577</v>
      </c>
      <c r="B328" t="s">
        <v>578</v>
      </c>
      <c r="C328" t="s">
        <v>2725</v>
      </c>
      <c r="D328" t="s">
        <v>39</v>
      </c>
      <c r="E328" t="s">
        <v>60</v>
      </c>
      <c r="F328" t="s">
        <v>24</v>
      </c>
      <c r="H328" t="s">
        <v>8435</v>
      </c>
      <c r="I328" t="s">
        <v>8435</v>
      </c>
      <c r="L328" t="s">
        <v>8436</v>
      </c>
    </row>
    <row r="329" spans="1:12" x14ac:dyDescent="0.3">
      <c r="A329" t="s">
        <v>579</v>
      </c>
      <c r="B329" t="s">
        <v>580</v>
      </c>
      <c r="C329" t="s">
        <v>2725</v>
      </c>
      <c r="D329" t="s">
        <v>323</v>
      </c>
      <c r="E329" t="s">
        <v>60</v>
      </c>
      <c r="F329" t="s">
        <v>24</v>
      </c>
      <c r="H329" t="s">
        <v>8435</v>
      </c>
      <c r="I329" t="s">
        <v>8435</v>
      </c>
      <c r="L329" t="s">
        <v>8436</v>
      </c>
    </row>
    <row r="330" spans="1:12" x14ac:dyDescent="0.3">
      <c r="A330" t="s">
        <v>581</v>
      </c>
      <c r="B330" t="s">
        <v>582</v>
      </c>
      <c r="C330" t="s">
        <v>2725</v>
      </c>
      <c r="D330" t="s">
        <v>186</v>
      </c>
      <c r="E330" t="s">
        <v>60</v>
      </c>
      <c r="F330" t="s">
        <v>24</v>
      </c>
      <c r="H330" t="s">
        <v>8435</v>
      </c>
      <c r="I330" t="s">
        <v>8435</v>
      </c>
      <c r="L330" t="s">
        <v>8436</v>
      </c>
    </row>
    <row r="331" spans="1:12" x14ac:dyDescent="0.3">
      <c r="A331" t="s">
        <v>583</v>
      </c>
      <c r="B331" t="s">
        <v>584</v>
      </c>
      <c r="C331" t="s">
        <v>2725</v>
      </c>
      <c r="D331" t="s">
        <v>53</v>
      </c>
      <c r="E331" t="s">
        <v>60</v>
      </c>
      <c r="F331" t="s">
        <v>24</v>
      </c>
      <c r="H331" t="s">
        <v>8435</v>
      </c>
      <c r="I331" t="s">
        <v>8435</v>
      </c>
      <c r="L331" t="s">
        <v>8436</v>
      </c>
    </row>
    <row r="332" spans="1:12" x14ac:dyDescent="0.3">
      <c r="A332" t="s">
        <v>585</v>
      </c>
      <c r="B332" t="s">
        <v>586</v>
      </c>
      <c r="C332" t="s">
        <v>2725</v>
      </c>
      <c r="D332" t="s">
        <v>39</v>
      </c>
      <c r="E332" t="s">
        <v>60</v>
      </c>
      <c r="F332" t="s">
        <v>24</v>
      </c>
      <c r="H332" t="s">
        <v>8435</v>
      </c>
      <c r="I332" t="s">
        <v>8435</v>
      </c>
      <c r="L332" t="s">
        <v>8436</v>
      </c>
    </row>
    <row r="333" spans="1:12" x14ac:dyDescent="0.3">
      <c r="A333" t="s">
        <v>587</v>
      </c>
      <c r="B333" t="s">
        <v>588</v>
      </c>
      <c r="C333" t="s">
        <v>2725</v>
      </c>
      <c r="D333" t="s">
        <v>53</v>
      </c>
      <c r="E333" t="s">
        <v>60</v>
      </c>
      <c r="F333" t="s">
        <v>24</v>
      </c>
      <c r="H333" t="s">
        <v>8435</v>
      </c>
      <c r="I333" t="s">
        <v>8435</v>
      </c>
      <c r="L333" t="s">
        <v>8436</v>
      </c>
    </row>
    <row r="334" spans="1:12" x14ac:dyDescent="0.3">
      <c r="A334" t="s">
        <v>589</v>
      </c>
      <c r="B334" t="s">
        <v>590</v>
      </c>
      <c r="C334" t="s">
        <v>2725</v>
      </c>
      <c r="D334" t="s">
        <v>311</v>
      </c>
      <c r="E334" t="s">
        <v>60</v>
      </c>
      <c r="F334" t="s">
        <v>24</v>
      </c>
      <c r="H334" t="s">
        <v>8435</v>
      </c>
      <c r="I334" t="s">
        <v>8435</v>
      </c>
      <c r="L334" t="s">
        <v>8436</v>
      </c>
    </row>
    <row r="335" spans="1:12" x14ac:dyDescent="0.3">
      <c r="A335" t="s">
        <v>591</v>
      </c>
      <c r="B335" t="s">
        <v>592</v>
      </c>
      <c r="C335" t="s">
        <v>2725</v>
      </c>
      <c r="D335" t="s">
        <v>188</v>
      </c>
      <c r="E335" t="s">
        <v>60</v>
      </c>
      <c r="F335" t="s">
        <v>24</v>
      </c>
      <c r="H335" t="s">
        <v>8435</v>
      </c>
      <c r="I335" t="s">
        <v>8435</v>
      </c>
      <c r="L335" t="s">
        <v>8436</v>
      </c>
    </row>
    <row r="336" spans="1:12" x14ac:dyDescent="0.3">
      <c r="A336" t="s">
        <v>593</v>
      </c>
      <c r="B336" t="s">
        <v>594</v>
      </c>
      <c r="C336" t="s">
        <v>2725</v>
      </c>
      <c r="D336" t="s">
        <v>50</v>
      </c>
      <c r="E336" t="s">
        <v>60</v>
      </c>
      <c r="F336" t="s">
        <v>24</v>
      </c>
      <c r="H336" t="s">
        <v>8435</v>
      </c>
      <c r="I336" t="s">
        <v>8435</v>
      </c>
      <c r="L336" t="s">
        <v>8436</v>
      </c>
    </row>
    <row r="337" spans="1:12" x14ac:dyDescent="0.3">
      <c r="A337" t="s">
        <v>595</v>
      </c>
      <c r="B337" t="s">
        <v>596</v>
      </c>
      <c r="C337" t="s">
        <v>2725</v>
      </c>
      <c r="D337" t="s">
        <v>37</v>
      </c>
      <c r="E337" t="s">
        <v>60</v>
      </c>
      <c r="F337" t="s">
        <v>24</v>
      </c>
      <c r="H337" t="s">
        <v>8435</v>
      </c>
      <c r="I337" t="s">
        <v>8435</v>
      </c>
      <c r="L337" t="s">
        <v>8436</v>
      </c>
    </row>
    <row r="338" spans="1:12" x14ac:dyDescent="0.3">
      <c r="A338" t="s">
        <v>597</v>
      </c>
      <c r="B338" t="s">
        <v>598</v>
      </c>
      <c r="C338" t="s">
        <v>2725</v>
      </c>
      <c r="D338" t="s">
        <v>39</v>
      </c>
      <c r="E338" t="s">
        <v>60</v>
      </c>
      <c r="F338" t="s">
        <v>24</v>
      </c>
      <c r="H338" t="s">
        <v>8435</v>
      </c>
      <c r="I338" t="s">
        <v>8435</v>
      </c>
      <c r="L338" t="s">
        <v>8436</v>
      </c>
    </row>
    <row r="339" spans="1:12" x14ac:dyDescent="0.3">
      <c r="A339" t="s">
        <v>599</v>
      </c>
      <c r="B339" t="s">
        <v>600</v>
      </c>
      <c r="C339" t="s">
        <v>2725</v>
      </c>
      <c r="D339" t="s">
        <v>8459</v>
      </c>
      <c r="E339" t="s">
        <v>60</v>
      </c>
      <c r="F339" t="s">
        <v>24</v>
      </c>
      <c r="H339" t="s">
        <v>8435</v>
      </c>
      <c r="I339" t="s">
        <v>8435</v>
      </c>
      <c r="L339" t="s">
        <v>8436</v>
      </c>
    </row>
    <row r="340" spans="1:12" x14ac:dyDescent="0.3">
      <c r="A340" t="s">
        <v>601</v>
      </c>
      <c r="B340" t="s">
        <v>602</v>
      </c>
      <c r="C340" t="s">
        <v>2725</v>
      </c>
      <c r="D340" t="s">
        <v>39</v>
      </c>
      <c r="E340" t="s">
        <v>60</v>
      </c>
      <c r="F340" t="s">
        <v>24</v>
      </c>
      <c r="H340" t="s">
        <v>8435</v>
      </c>
      <c r="I340" t="s">
        <v>8435</v>
      </c>
      <c r="L340" t="s">
        <v>8436</v>
      </c>
    </row>
    <row r="341" spans="1:12" x14ac:dyDescent="0.3">
      <c r="A341">
        <v>416</v>
      </c>
      <c r="B341" t="s">
        <v>392</v>
      </c>
      <c r="C341" t="s">
        <v>2725</v>
      </c>
      <c r="D341" t="s">
        <v>198</v>
      </c>
      <c r="E341" t="s">
        <v>60</v>
      </c>
      <c r="F341" t="s">
        <v>24</v>
      </c>
      <c r="G341" t="s">
        <v>8451</v>
      </c>
      <c r="H341" t="s">
        <v>8441</v>
      </c>
      <c r="I341" t="s">
        <v>8442</v>
      </c>
      <c r="J341" t="s">
        <v>8453</v>
      </c>
      <c r="L341" t="s">
        <v>8436</v>
      </c>
    </row>
    <row r="342" spans="1:12" x14ac:dyDescent="0.3">
      <c r="A342" t="s">
        <v>603</v>
      </c>
      <c r="B342" t="s">
        <v>604</v>
      </c>
      <c r="D342" t="s">
        <v>344</v>
      </c>
      <c r="E342" t="s">
        <v>60</v>
      </c>
      <c r="F342" t="s">
        <v>24</v>
      </c>
      <c r="H342" t="s">
        <v>8435</v>
      </c>
      <c r="I342" t="s">
        <v>8435</v>
      </c>
      <c r="L342" t="s">
        <v>8436</v>
      </c>
    </row>
    <row r="343" spans="1:12" x14ac:dyDescent="0.3">
      <c r="A343" t="s">
        <v>605</v>
      </c>
      <c r="B343" t="s">
        <v>606</v>
      </c>
      <c r="D343" t="s">
        <v>87</v>
      </c>
      <c r="E343" t="s">
        <v>60</v>
      </c>
      <c r="F343" t="s">
        <v>24</v>
      </c>
      <c r="H343" t="s">
        <v>8435</v>
      </c>
      <c r="I343" t="s">
        <v>8435</v>
      </c>
      <c r="L343" t="s">
        <v>8436</v>
      </c>
    </row>
    <row r="344" spans="1:12" x14ac:dyDescent="0.3">
      <c r="A344" t="s">
        <v>607</v>
      </c>
      <c r="B344" t="s">
        <v>608</v>
      </c>
      <c r="D344" t="s">
        <v>87</v>
      </c>
      <c r="E344" t="s">
        <v>60</v>
      </c>
      <c r="F344" t="s">
        <v>24</v>
      </c>
      <c r="H344" t="s">
        <v>8435</v>
      </c>
      <c r="I344" t="s">
        <v>8435</v>
      </c>
      <c r="L344" t="s">
        <v>8436</v>
      </c>
    </row>
    <row r="345" spans="1:12" x14ac:dyDescent="0.3">
      <c r="A345" t="s">
        <v>609</v>
      </c>
      <c r="B345" t="s">
        <v>610</v>
      </c>
      <c r="D345" t="s">
        <v>87</v>
      </c>
      <c r="E345" t="s">
        <v>60</v>
      </c>
      <c r="F345" t="s">
        <v>24</v>
      </c>
      <c r="H345" t="s">
        <v>8435</v>
      </c>
      <c r="I345" t="s">
        <v>8435</v>
      </c>
      <c r="L345" t="s">
        <v>8436</v>
      </c>
    </row>
    <row r="346" spans="1:12" x14ac:dyDescent="0.3">
      <c r="A346" t="s">
        <v>611</v>
      </c>
      <c r="B346" t="s">
        <v>612</v>
      </c>
      <c r="D346" t="s">
        <v>87</v>
      </c>
      <c r="E346" t="s">
        <v>60</v>
      </c>
      <c r="F346" t="s">
        <v>24</v>
      </c>
      <c r="H346" t="s">
        <v>8435</v>
      </c>
      <c r="I346" t="s">
        <v>8435</v>
      </c>
      <c r="L346" t="s">
        <v>8436</v>
      </c>
    </row>
    <row r="347" spans="1:12" x14ac:dyDescent="0.3">
      <c r="A347" t="s">
        <v>613</v>
      </c>
      <c r="B347" t="s">
        <v>614</v>
      </c>
      <c r="D347" t="s">
        <v>87</v>
      </c>
      <c r="E347" t="s">
        <v>60</v>
      </c>
      <c r="F347" t="s">
        <v>24</v>
      </c>
      <c r="H347" t="s">
        <v>8435</v>
      </c>
      <c r="I347" t="s">
        <v>8435</v>
      </c>
      <c r="L347" t="s">
        <v>8436</v>
      </c>
    </row>
    <row r="348" spans="1:12" x14ac:dyDescent="0.3">
      <c r="A348" t="s">
        <v>615</v>
      </c>
      <c r="B348" t="s">
        <v>616</v>
      </c>
      <c r="D348" t="s">
        <v>351</v>
      </c>
      <c r="E348" t="s">
        <v>60</v>
      </c>
      <c r="F348" t="s">
        <v>24</v>
      </c>
      <c r="H348" t="s">
        <v>8435</v>
      </c>
      <c r="I348" t="s">
        <v>8435</v>
      </c>
      <c r="L348" t="s">
        <v>8436</v>
      </c>
    </row>
    <row r="349" spans="1:12" x14ac:dyDescent="0.3">
      <c r="A349" t="s">
        <v>617</v>
      </c>
      <c r="B349" t="s">
        <v>618</v>
      </c>
      <c r="D349" t="s">
        <v>440</v>
      </c>
      <c r="E349" t="s">
        <v>60</v>
      </c>
      <c r="F349" t="s">
        <v>24</v>
      </c>
      <c r="H349" t="s">
        <v>8435</v>
      </c>
      <c r="I349" t="s">
        <v>8435</v>
      </c>
      <c r="L349" t="s">
        <v>8436</v>
      </c>
    </row>
    <row r="350" spans="1:12" x14ac:dyDescent="0.3">
      <c r="A350">
        <v>417</v>
      </c>
      <c r="B350" t="s">
        <v>393</v>
      </c>
      <c r="C350" t="s">
        <v>2725</v>
      </c>
      <c r="D350" t="s">
        <v>198</v>
      </c>
      <c r="E350" t="s">
        <v>60</v>
      </c>
      <c r="F350" t="s">
        <v>24</v>
      </c>
      <c r="G350" t="s">
        <v>8451</v>
      </c>
      <c r="H350" t="s">
        <v>8441</v>
      </c>
      <c r="I350" t="s">
        <v>8442</v>
      </c>
      <c r="J350" t="s">
        <v>8453</v>
      </c>
      <c r="L350" t="s">
        <v>8436</v>
      </c>
    </row>
    <row r="351" spans="1:12" x14ac:dyDescent="0.3">
      <c r="A351" t="s">
        <v>619</v>
      </c>
      <c r="B351" t="s">
        <v>620</v>
      </c>
      <c r="D351" t="s">
        <v>306</v>
      </c>
      <c r="E351" t="s">
        <v>60</v>
      </c>
      <c r="F351" t="s">
        <v>24</v>
      </c>
      <c r="H351" t="s">
        <v>8435</v>
      </c>
      <c r="I351" t="s">
        <v>8435</v>
      </c>
      <c r="L351" t="s">
        <v>8436</v>
      </c>
    </row>
    <row r="352" spans="1:12" x14ac:dyDescent="0.3">
      <c r="A352" t="s">
        <v>621</v>
      </c>
      <c r="B352" t="s">
        <v>622</v>
      </c>
      <c r="D352" t="s">
        <v>95</v>
      </c>
      <c r="E352" t="s">
        <v>60</v>
      </c>
      <c r="F352" t="s">
        <v>24</v>
      </c>
      <c r="H352" t="s">
        <v>8435</v>
      </c>
      <c r="I352" t="s">
        <v>8435</v>
      </c>
      <c r="L352" t="s">
        <v>8436</v>
      </c>
    </row>
    <row r="353" spans="1:12" x14ac:dyDescent="0.3">
      <c r="A353" t="s">
        <v>623</v>
      </c>
      <c r="B353" t="s">
        <v>624</v>
      </c>
      <c r="D353" t="s">
        <v>94</v>
      </c>
      <c r="E353" t="s">
        <v>60</v>
      </c>
      <c r="F353" t="s">
        <v>24</v>
      </c>
      <c r="H353" t="s">
        <v>8435</v>
      </c>
      <c r="I353" t="s">
        <v>8435</v>
      </c>
      <c r="L353" t="s">
        <v>8436</v>
      </c>
    </row>
    <row r="354" spans="1:12" x14ac:dyDescent="0.3">
      <c r="A354" t="s">
        <v>625</v>
      </c>
      <c r="B354" t="s">
        <v>626</v>
      </c>
      <c r="D354" t="s">
        <v>253</v>
      </c>
      <c r="E354" t="s">
        <v>60</v>
      </c>
      <c r="F354" t="s">
        <v>24</v>
      </c>
      <c r="H354" t="s">
        <v>8435</v>
      </c>
      <c r="I354" t="s">
        <v>8435</v>
      </c>
      <c r="L354" t="s">
        <v>8436</v>
      </c>
    </row>
    <row r="355" spans="1:12" x14ac:dyDescent="0.3">
      <c r="A355" t="s">
        <v>627</v>
      </c>
      <c r="B355" t="s">
        <v>628</v>
      </c>
      <c r="D355" t="s">
        <v>58</v>
      </c>
      <c r="E355" t="s">
        <v>60</v>
      </c>
      <c r="F355" t="s">
        <v>24</v>
      </c>
      <c r="H355" t="s">
        <v>8435</v>
      </c>
      <c r="I355" t="s">
        <v>8435</v>
      </c>
      <c r="L355" t="s">
        <v>8436</v>
      </c>
    </row>
    <row r="356" spans="1:12" x14ac:dyDescent="0.3">
      <c r="A356" t="s">
        <v>629</v>
      </c>
      <c r="B356" t="s">
        <v>630</v>
      </c>
      <c r="D356" t="s">
        <v>8459</v>
      </c>
      <c r="E356" t="s">
        <v>60</v>
      </c>
      <c r="F356" t="s">
        <v>24</v>
      </c>
      <c r="H356" t="s">
        <v>8435</v>
      </c>
      <c r="I356" t="s">
        <v>8435</v>
      </c>
      <c r="L356" t="s">
        <v>8436</v>
      </c>
    </row>
    <row r="357" spans="1:12" x14ac:dyDescent="0.3">
      <c r="A357">
        <v>418</v>
      </c>
      <c r="B357" t="s">
        <v>394</v>
      </c>
      <c r="C357" t="s">
        <v>2725</v>
      </c>
      <c r="D357" t="s">
        <v>198</v>
      </c>
      <c r="E357" t="s">
        <v>60</v>
      </c>
      <c r="F357" t="s">
        <v>24</v>
      </c>
      <c r="G357" t="s">
        <v>8451</v>
      </c>
      <c r="H357" t="s">
        <v>8441</v>
      </c>
      <c r="I357" t="s">
        <v>8442</v>
      </c>
      <c r="J357" t="s">
        <v>8453</v>
      </c>
      <c r="L357" t="s">
        <v>8436</v>
      </c>
    </row>
    <row r="358" spans="1:12" x14ac:dyDescent="0.3">
      <c r="A358" t="s">
        <v>631</v>
      </c>
      <c r="B358" t="s">
        <v>632</v>
      </c>
      <c r="C358" t="s">
        <v>2725</v>
      </c>
      <c r="D358" t="s">
        <v>44</v>
      </c>
      <c r="E358" t="s">
        <v>60</v>
      </c>
      <c r="F358" t="s">
        <v>24</v>
      </c>
      <c r="H358" t="s">
        <v>8435</v>
      </c>
      <c r="I358" t="s">
        <v>8435</v>
      </c>
      <c r="L358" t="s">
        <v>8436</v>
      </c>
    </row>
    <row r="359" spans="1:12" x14ac:dyDescent="0.3">
      <c r="A359" t="s">
        <v>633</v>
      </c>
      <c r="B359" t="s">
        <v>634</v>
      </c>
      <c r="C359" t="s">
        <v>2725</v>
      </c>
      <c r="D359" t="s">
        <v>85</v>
      </c>
      <c r="E359" t="s">
        <v>60</v>
      </c>
      <c r="F359" t="s">
        <v>24</v>
      </c>
      <c r="H359" t="s">
        <v>8435</v>
      </c>
      <c r="I359" t="s">
        <v>8435</v>
      </c>
      <c r="L359" t="s">
        <v>8436</v>
      </c>
    </row>
    <row r="360" spans="1:12" x14ac:dyDescent="0.3">
      <c r="A360" t="s">
        <v>635</v>
      </c>
      <c r="B360" t="s">
        <v>636</v>
      </c>
      <c r="C360" t="s">
        <v>2725</v>
      </c>
      <c r="D360" t="s">
        <v>110</v>
      </c>
      <c r="E360" t="s">
        <v>60</v>
      </c>
      <c r="F360" t="s">
        <v>24</v>
      </c>
      <c r="H360" t="s">
        <v>8435</v>
      </c>
      <c r="I360" t="s">
        <v>8435</v>
      </c>
      <c r="L360" t="s">
        <v>8436</v>
      </c>
    </row>
    <row r="361" spans="1:12" x14ac:dyDescent="0.3">
      <c r="A361" t="s">
        <v>637</v>
      </c>
      <c r="B361" t="s">
        <v>638</v>
      </c>
      <c r="C361" t="s">
        <v>2725</v>
      </c>
      <c r="D361" t="s">
        <v>127</v>
      </c>
      <c r="E361" t="s">
        <v>60</v>
      </c>
      <c r="F361" t="s">
        <v>24</v>
      </c>
      <c r="H361" t="s">
        <v>8435</v>
      </c>
      <c r="I361" t="s">
        <v>8435</v>
      </c>
      <c r="L361" t="s">
        <v>8436</v>
      </c>
    </row>
    <row r="362" spans="1:12" x14ac:dyDescent="0.3">
      <c r="A362" t="s">
        <v>639</v>
      </c>
      <c r="B362" t="s">
        <v>640</v>
      </c>
      <c r="C362" t="s">
        <v>2725</v>
      </c>
      <c r="D362" t="s">
        <v>227</v>
      </c>
      <c r="E362" t="s">
        <v>60</v>
      </c>
      <c r="F362" t="s">
        <v>24</v>
      </c>
      <c r="H362" t="s">
        <v>8435</v>
      </c>
      <c r="I362" t="s">
        <v>8435</v>
      </c>
      <c r="L362" t="s">
        <v>8436</v>
      </c>
    </row>
    <row r="363" spans="1:12" x14ac:dyDescent="0.3">
      <c r="A363" t="s">
        <v>641</v>
      </c>
      <c r="B363" t="s">
        <v>642</v>
      </c>
      <c r="C363" t="s">
        <v>2725</v>
      </c>
      <c r="D363" t="s">
        <v>22</v>
      </c>
      <c r="E363" t="s">
        <v>60</v>
      </c>
      <c r="F363" t="s">
        <v>24</v>
      </c>
      <c r="H363" t="s">
        <v>8435</v>
      </c>
      <c r="I363" t="s">
        <v>8435</v>
      </c>
      <c r="L363" t="s">
        <v>8436</v>
      </c>
    </row>
    <row r="364" spans="1:12" x14ac:dyDescent="0.3">
      <c r="A364" t="s">
        <v>643</v>
      </c>
      <c r="B364" t="s">
        <v>644</v>
      </c>
      <c r="C364" t="s">
        <v>2725</v>
      </c>
      <c r="D364" t="s">
        <v>484</v>
      </c>
      <c r="E364" t="s">
        <v>60</v>
      </c>
      <c r="F364" t="s">
        <v>24</v>
      </c>
      <c r="H364" t="s">
        <v>8435</v>
      </c>
      <c r="I364" t="s">
        <v>8435</v>
      </c>
      <c r="L364" t="s">
        <v>8436</v>
      </c>
    </row>
    <row r="365" spans="1:12" x14ac:dyDescent="0.3">
      <c r="A365" t="s">
        <v>645</v>
      </c>
      <c r="B365" t="s">
        <v>646</v>
      </c>
      <c r="C365" t="s">
        <v>2725</v>
      </c>
      <c r="D365" t="s">
        <v>484</v>
      </c>
      <c r="E365" t="s">
        <v>60</v>
      </c>
      <c r="F365" t="s">
        <v>24</v>
      </c>
      <c r="H365" t="s">
        <v>8435</v>
      </c>
      <c r="I365" t="s">
        <v>8435</v>
      </c>
      <c r="L365" t="s">
        <v>8436</v>
      </c>
    </row>
    <row r="366" spans="1:12" x14ac:dyDescent="0.3">
      <c r="A366" t="s">
        <v>647</v>
      </c>
      <c r="B366" t="s">
        <v>648</v>
      </c>
      <c r="C366" t="s">
        <v>2725</v>
      </c>
      <c r="D366" t="s">
        <v>484</v>
      </c>
      <c r="E366" t="s">
        <v>60</v>
      </c>
      <c r="F366" t="s">
        <v>24</v>
      </c>
      <c r="H366" t="s">
        <v>8435</v>
      </c>
      <c r="I366" t="s">
        <v>8435</v>
      </c>
      <c r="L366" t="s">
        <v>8436</v>
      </c>
    </row>
    <row r="367" spans="1:12" x14ac:dyDescent="0.3">
      <c r="A367">
        <v>419</v>
      </c>
      <c r="B367" t="s">
        <v>8460</v>
      </c>
      <c r="C367" t="s">
        <v>2725</v>
      </c>
      <c r="D367" t="s">
        <v>440</v>
      </c>
      <c r="E367" t="s">
        <v>60</v>
      </c>
      <c r="F367" t="s">
        <v>24</v>
      </c>
      <c r="H367" t="s">
        <v>8435</v>
      </c>
      <c r="I367" t="s">
        <v>8435</v>
      </c>
      <c r="L367" t="s">
        <v>8436</v>
      </c>
    </row>
    <row r="368" spans="1:12" x14ac:dyDescent="0.3">
      <c r="A368">
        <v>420</v>
      </c>
      <c r="B368" t="s">
        <v>396</v>
      </c>
      <c r="C368" t="s">
        <v>2725</v>
      </c>
      <c r="D368" t="s">
        <v>198</v>
      </c>
      <c r="E368" t="s">
        <v>60</v>
      </c>
      <c r="F368" t="s">
        <v>24</v>
      </c>
      <c r="G368" t="s">
        <v>8451</v>
      </c>
      <c r="H368" t="s">
        <v>8441</v>
      </c>
      <c r="I368" t="s">
        <v>8442</v>
      </c>
      <c r="J368" t="s">
        <v>8453</v>
      </c>
      <c r="L368" t="s">
        <v>8436</v>
      </c>
    </row>
    <row r="369" spans="1:12" x14ac:dyDescent="0.3">
      <c r="A369" t="s">
        <v>649</v>
      </c>
      <c r="B369" t="s">
        <v>650</v>
      </c>
      <c r="C369" t="s">
        <v>2725</v>
      </c>
      <c r="D369" t="s">
        <v>101</v>
      </c>
      <c r="E369" t="s">
        <v>60</v>
      </c>
      <c r="F369" t="s">
        <v>24</v>
      </c>
      <c r="H369" t="s">
        <v>8435</v>
      </c>
      <c r="I369" t="s">
        <v>8435</v>
      </c>
      <c r="L369" t="s">
        <v>8436</v>
      </c>
    </row>
    <row r="370" spans="1:12" x14ac:dyDescent="0.3">
      <c r="A370" t="s">
        <v>651</v>
      </c>
      <c r="B370" t="s">
        <v>652</v>
      </c>
      <c r="C370" t="s">
        <v>2725</v>
      </c>
      <c r="D370" t="s">
        <v>98</v>
      </c>
      <c r="E370" t="s">
        <v>60</v>
      </c>
      <c r="F370" t="s">
        <v>24</v>
      </c>
      <c r="H370" t="s">
        <v>8435</v>
      </c>
      <c r="I370" t="s">
        <v>8435</v>
      </c>
      <c r="L370" t="s">
        <v>8436</v>
      </c>
    </row>
    <row r="371" spans="1:12" x14ac:dyDescent="0.3">
      <c r="A371" t="s">
        <v>653</v>
      </c>
      <c r="B371" t="s">
        <v>654</v>
      </c>
      <c r="C371" t="s">
        <v>2725</v>
      </c>
      <c r="D371" t="s">
        <v>249</v>
      </c>
      <c r="E371" t="s">
        <v>60</v>
      </c>
      <c r="F371" t="s">
        <v>24</v>
      </c>
      <c r="H371" t="s">
        <v>8435</v>
      </c>
      <c r="I371" t="s">
        <v>8435</v>
      </c>
      <c r="L371" t="s">
        <v>8436</v>
      </c>
    </row>
    <row r="372" spans="1:12" x14ac:dyDescent="0.3">
      <c r="A372" t="s">
        <v>655</v>
      </c>
      <c r="B372" t="s">
        <v>656</v>
      </c>
      <c r="C372" t="s">
        <v>2725</v>
      </c>
      <c r="D372" t="s">
        <v>68</v>
      </c>
      <c r="E372" t="s">
        <v>60</v>
      </c>
      <c r="F372" t="s">
        <v>24</v>
      </c>
      <c r="H372" t="s">
        <v>8435</v>
      </c>
      <c r="I372" t="s">
        <v>8435</v>
      </c>
      <c r="L372" t="s">
        <v>8436</v>
      </c>
    </row>
    <row r="373" spans="1:12" x14ac:dyDescent="0.3">
      <c r="A373" t="s">
        <v>657</v>
      </c>
      <c r="B373" t="s">
        <v>658</v>
      </c>
      <c r="C373" t="s">
        <v>2725</v>
      </c>
      <c r="D373" t="s">
        <v>198</v>
      </c>
      <c r="E373" t="s">
        <v>60</v>
      </c>
      <c r="F373" t="s">
        <v>24</v>
      </c>
      <c r="H373" t="s">
        <v>8435</v>
      </c>
      <c r="I373" t="s">
        <v>8435</v>
      </c>
      <c r="L373" t="s">
        <v>8436</v>
      </c>
    </row>
    <row r="374" spans="1:12" x14ac:dyDescent="0.3">
      <c r="A374" t="s">
        <v>659</v>
      </c>
      <c r="B374" t="s">
        <v>660</v>
      </c>
      <c r="D374" t="s">
        <v>661</v>
      </c>
      <c r="E374" t="s">
        <v>60</v>
      </c>
      <c r="F374" t="s">
        <v>24</v>
      </c>
      <c r="H374" t="s">
        <v>8435</v>
      </c>
      <c r="I374" t="s">
        <v>8435</v>
      </c>
      <c r="L374" t="s">
        <v>8436</v>
      </c>
    </row>
    <row r="375" spans="1:12" x14ac:dyDescent="0.3">
      <c r="A375">
        <v>421</v>
      </c>
      <c r="B375" t="s">
        <v>397</v>
      </c>
      <c r="C375" t="s">
        <v>2724</v>
      </c>
      <c r="D375" t="s">
        <v>87</v>
      </c>
      <c r="E375" t="s">
        <v>54</v>
      </c>
      <c r="F375" t="s">
        <v>24</v>
      </c>
      <c r="H375" t="s">
        <v>8435</v>
      </c>
      <c r="I375" t="s">
        <v>8435</v>
      </c>
      <c r="L375" t="s">
        <v>8436</v>
      </c>
    </row>
    <row r="376" spans="1:12" x14ac:dyDescent="0.3">
      <c r="A376">
        <v>422</v>
      </c>
      <c r="B376" t="s">
        <v>398</v>
      </c>
      <c r="C376" t="s">
        <v>2725</v>
      </c>
      <c r="D376" t="s">
        <v>87</v>
      </c>
      <c r="E376" t="s">
        <v>54</v>
      </c>
      <c r="F376" t="s">
        <v>24</v>
      </c>
      <c r="G376" t="s">
        <v>8440</v>
      </c>
      <c r="H376" t="s">
        <v>8441</v>
      </c>
      <c r="I376" t="s">
        <v>8442</v>
      </c>
      <c r="L376" t="s">
        <v>8436</v>
      </c>
    </row>
    <row r="377" spans="1:12" x14ac:dyDescent="0.3">
      <c r="A377">
        <v>423</v>
      </c>
      <c r="B377" t="s">
        <v>399</v>
      </c>
      <c r="C377" t="s">
        <v>2725</v>
      </c>
      <c r="D377" t="s">
        <v>87</v>
      </c>
      <c r="E377" t="s">
        <v>73</v>
      </c>
      <c r="F377" t="s">
        <v>24</v>
      </c>
      <c r="G377" t="s">
        <v>8440</v>
      </c>
      <c r="H377" t="s">
        <v>8441</v>
      </c>
      <c r="I377" t="s">
        <v>8442</v>
      </c>
      <c r="L377" t="s">
        <v>8436</v>
      </c>
    </row>
    <row r="378" spans="1:12" x14ac:dyDescent="0.3">
      <c r="A378">
        <v>424</v>
      </c>
      <c r="B378" t="s">
        <v>1753</v>
      </c>
      <c r="C378" t="s">
        <v>2725</v>
      </c>
      <c r="D378" t="s">
        <v>87</v>
      </c>
      <c r="E378" t="s">
        <v>73</v>
      </c>
      <c r="F378" t="s">
        <v>24</v>
      </c>
      <c r="G378" t="s">
        <v>8440</v>
      </c>
      <c r="H378" t="s">
        <v>8441</v>
      </c>
      <c r="I378" t="s">
        <v>8442</v>
      </c>
      <c r="L378" t="s">
        <v>8436</v>
      </c>
    </row>
    <row r="379" spans="1:12" x14ac:dyDescent="0.3">
      <c r="A379">
        <v>425</v>
      </c>
      <c r="B379" t="s">
        <v>401</v>
      </c>
      <c r="C379" t="s">
        <v>2724</v>
      </c>
      <c r="D379" t="s">
        <v>351</v>
      </c>
      <c r="E379" t="s">
        <v>54</v>
      </c>
      <c r="F379" t="s">
        <v>24</v>
      </c>
      <c r="H379" t="s">
        <v>8435</v>
      </c>
      <c r="I379" t="s">
        <v>8435</v>
      </c>
      <c r="L379" t="s">
        <v>8436</v>
      </c>
    </row>
    <row r="380" spans="1:12" x14ac:dyDescent="0.3">
      <c r="A380">
        <v>426</v>
      </c>
      <c r="B380" t="s">
        <v>402</v>
      </c>
      <c r="C380" t="s">
        <v>2724</v>
      </c>
      <c r="D380" t="s">
        <v>403</v>
      </c>
      <c r="E380" t="s">
        <v>54</v>
      </c>
      <c r="F380" t="s">
        <v>24</v>
      </c>
      <c r="G380" t="s">
        <v>8440</v>
      </c>
      <c r="H380" t="s">
        <v>8441</v>
      </c>
      <c r="I380" t="s">
        <v>8442</v>
      </c>
      <c r="L380" t="s">
        <v>8436</v>
      </c>
    </row>
    <row r="381" spans="1:12" x14ac:dyDescent="0.3">
      <c r="A381">
        <v>427</v>
      </c>
      <c r="B381" t="s">
        <v>404</v>
      </c>
      <c r="C381" t="s">
        <v>2724</v>
      </c>
      <c r="D381" t="s">
        <v>98</v>
      </c>
      <c r="E381" t="s">
        <v>54</v>
      </c>
      <c r="F381" t="s">
        <v>62</v>
      </c>
      <c r="G381" t="s">
        <v>8451</v>
      </c>
      <c r="H381" t="s">
        <v>8441</v>
      </c>
      <c r="I381" t="s">
        <v>8442</v>
      </c>
      <c r="J381" t="s">
        <v>8454</v>
      </c>
      <c r="L381" t="s">
        <v>8436</v>
      </c>
    </row>
    <row r="382" spans="1:12" x14ac:dyDescent="0.3">
      <c r="A382">
        <v>428</v>
      </c>
      <c r="B382" t="s">
        <v>405</v>
      </c>
      <c r="C382" t="s">
        <v>2724</v>
      </c>
      <c r="D382" t="s">
        <v>98</v>
      </c>
      <c r="E382" t="s">
        <v>54</v>
      </c>
      <c r="F382" t="s">
        <v>62</v>
      </c>
      <c r="G382" t="s">
        <v>8451</v>
      </c>
      <c r="H382" t="s">
        <v>8441</v>
      </c>
      <c r="I382" t="s">
        <v>8442</v>
      </c>
      <c r="J382" t="s">
        <v>8452</v>
      </c>
      <c r="L382" t="s">
        <v>8436</v>
      </c>
    </row>
    <row r="383" spans="1:12" x14ac:dyDescent="0.3">
      <c r="A383">
        <v>429</v>
      </c>
      <c r="B383" t="s">
        <v>406</v>
      </c>
      <c r="C383" t="s">
        <v>2724</v>
      </c>
      <c r="D383" t="s">
        <v>98</v>
      </c>
      <c r="E383" t="s">
        <v>54</v>
      </c>
      <c r="F383" t="s">
        <v>62</v>
      </c>
      <c r="G383" t="s">
        <v>8451</v>
      </c>
      <c r="H383" t="s">
        <v>8441</v>
      </c>
      <c r="I383" t="s">
        <v>8442</v>
      </c>
      <c r="J383" t="s">
        <v>8452</v>
      </c>
      <c r="L383" t="s">
        <v>8436</v>
      </c>
    </row>
    <row r="384" spans="1:12" x14ac:dyDescent="0.3">
      <c r="A384">
        <v>430</v>
      </c>
      <c r="B384" t="s">
        <v>407</v>
      </c>
      <c r="C384" t="s">
        <v>2725</v>
      </c>
      <c r="D384" t="s">
        <v>94</v>
      </c>
      <c r="E384" t="s">
        <v>54</v>
      </c>
      <c r="F384" t="s">
        <v>24</v>
      </c>
      <c r="G384" t="s">
        <v>8451</v>
      </c>
      <c r="H384" t="s">
        <v>8441</v>
      </c>
      <c r="I384" t="s">
        <v>8442</v>
      </c>
      <c r="J384" t="s">
        <v>8452</v>
      </c>
      <c r="L384" t="s">
        <v>8436</v>
      </c>
    </row>
    <row r="385" spans="1:12" x14ac:dyDescent="0.3">
      <c r="A385">
        <v>431</v>
      </c>
      <c r="B385" t="s">
        <v>408</v>
      </c>
      <c r="C385" t="s">
        <v>2724</v>
      </c>
      <c r="D385" t="s">
        <v>72</v>
      </c>
      <c r="E385" t="s">
        <v>60</v>
      </c>
      <c r="F385" t="s">
        <v>24</v>
      </c>
      <c r="G385" t="s">
        <v>8440</v>
      </c>
      <c r="H385" t="s">
        <v>8441</v>
      </c>
      <c r="I385" t="s">
        <v>8442</v>
      </c>
      <c r="L385" t="s">
        <v>8436</v>
      </c>
    </row>
    <row r="386" spans="1:12" x14ac:dyDescent="0.3">
      <c r="A386">
        <v>432</v>
      </c>
      <c r="B386" t="s">
        <v>409</v>
      </c>
      <c r="C386" t="s">
        <v>2724</v>
      </c>
      <c r="D386" t="s">
        <v>72</v>
      </c>
      <c r="E386" t="s">
        <v>60</v>
      </c>
      <c r="F386" t="s">
        <v>24</v>
      </c>
      <c r="G386" t="s">
        <v>8451</v>
      </c>
      <c r="H386" t="s">
        <v>8441</v>
      </c>
      <c r="I386" t="s">
        <v>8442</v>
      </c>
      <c r="J386" t="s">
        <v>8453</v>
      </c>
      <c r="L386" t="s">
        <v>8436</v>
      </c>
    </row>
    <row r="387" spans="1:12" x14ac:dyDescent="0.3">
      <c r="A387">
        <v>433</v>
      </c>
      <c r="B387" t="s">
        <v>410</v>
      </c>
      <c r="C387" t="s">
        <v>2724</v>
      </c>
      <c r="D387" t="s">
        <v>98</v>
      </c>
      <c r="E387" t="s">
        <v>54</v>
      </c>
      <c r="F387" t="s">
        <v>62</v>
      </c>
      <c r="G387" t="s">
        <v>8451</v>
      </c>
      <c r="H387" t="s">
        <v>8441</v>
      </c>
      <c r="I387" t="s">
        <v>8442</v>
      </c>
      <c r="J387" t="s">
        <v>8452</v>
      </c>
      <c r="L387" t="s">
        <v>8436</v>
      </c>
    </row>
    <row r="388" spans="1:12" x14ac:dyDescent="0.3">
      <c r="A388">
        <v>434</v>
      </c>
      <c r="B388" t="s">
        <v>411</v>
      </c>
      <c r="C388" t="s">
        <v>2724</v>
      </c>
      <c r="D388" t="s">
        <v>98</v>
      </c>
      <c r="E388" t="s">
        <v>23</v>
      </c>
      <c r="F388" t="s">
        <v>62</v>
      </c>
      <c r="G388" t="s">
        <v>8451</v>
      </c>
      <c r="H388" t="s">
        <v>8441</v>
      </c>
      <c r="I388" t="s">
        <v>8442</v>
      </c>
      <c r="J388" t="s">
        <v>8452</v>
      </c>
      <c r="L388" t="s">
        <v>8436</v>
      </c>
    </row>
    <row r="389" spans="1:12" x14ac:dyDescent="0.3">
      <c r="A389">
        <v>435</v>
      </c>
      <c r="B389" t="s">
        <v>412</v>
      </c>
      <c r="C389" t="s">
        <v>2724</v>
      </c>
      <c r="D389" t="s">
        <v>98</v>
      </c>
      <c r="E389" t="s">
        <v>54</v>
      </c>
      <c r="F389" t="s">
        <v>24</v>
      </c>
      <c r="G389" t="s">
        <v>8451</v>
      </c>
      <c r="H389" t="s">
        <v>8441</v>
      </c>
      <c r="I389" t="s">
        <v>8442</v>
      </c>
      <c r="J389" t="s">
        <v>8452</v>
      </c>
      <c r="L389" t="s">
        <v>8436</v>
      </c>
    </row>
    <row r="390" spans="1:12" x14ac:dyDescent="0.3">
      <c r="A390">
        <v>436</v>
      </c>
      <c r="B390" t="s">
        <v>130</v>
      </c>
      <c r="C390" t="s">
        <v>2724</v>
      </c>
      <c r="D390" t="s">
        <v>101</v>
      </c>
      <c r="E390" t="s">
        <v>23</v>
      </c>
      <c r="F390" t="s">
        <v>62</v>
      </c>
      <c r="G390" t="s">
        <v>8451</v>
      </c>
      <c r="H390" t="s">
        <v>8441</v>
      </c>
      <c r="I390" t="s">
        <v>8442</v>
      </c>
      <c r="J390" t="s">
        <v>8452</v>
      </c>
      <c r="L390" t="s">
        <v>8436</v>
      </c>
    </row>
    <row r="391" spans="1:12" x14ac:dyDescent="0.3">
      <c r="A391">
        <v>437</v>
      </c>
      <c r="B391" t="s">
        <v>413</v>
      </c>
      <c r="C391" t="s">
        <v>2725</v>
      </c>
      <c r="D391" t="s">
        <v>249</v>
      </c>
      <c r="E391" t="s">
        <v>73</v>
      </c>
      <c r="F391" t="s">
        <v>24</v>
      </c>
      <c r="G391" t="s">
        <v>8440</v>
      </c>
      <c r="H391" t="s">
        <v>8441</v>
      </c>
      <c r="I391" t="s">
        <v>8442</v>
      </c>
      <c r="L391" t="s">
        <v>8436</v>
      </c>
    </row>
    <row r="392" spans="1:12" x14ac:dyDescent="0.3">
      <c r="A392">
        <v>438</v>
      </c>
      <c r="B392" t="s">
        <v>414</v>
      </c>
      <c r="C392" t="s">
        <v>2724</v>
      </c>
      <c r="D392" t="s">
        <v>323</v>
      </c>
      <c r="E392" t="s">
        <v>54</v>
      </c>
      <c r="F392" t="s">
        <v>24</v>
      </c>
      <c r="H392" t="s">
        <v>8435</v>
      </c>
      <c r="I392" t="s">
        <v>8435</v>
      </c>
      <c r="L392" t="s">
        <v>8436</v>
      </c>
    </row>
    <row r="393" spans="1:12" x14ac:dyDescent="0.3">
      <c r="A393">
        <v>439</v>
      </c>
      <c r="B393" t="s">
        <v>415</v>
      </c>
      <c r="C393" t="s">
        <v>2724</v>
      </c>
      <c r="D393" t="s">
        <v>323</v>
      </c>
      <c r="E393" t="s">
        <v>54</v>
      </c>
      <c r="F393" t="s">
        <v>24</v>
      </c>
      <c r="G393" t="s">
        <v>8451</v>
      </c>
      <c r="H393" t="s">
        <v>8441</v>
      </c>
      <c r="I393" t="s">
        <v>8442</v>
      </c>
      <c r="J393" t="s">
        <v>8453</v>
      </c>
      <c r="L393" t="s">
        <v>8436</v>
      </c>
    </row>
    <row r="394" spans="1:12" x14ac:dyDescent="0.3">
      <c r="A394">
        <v>440</v>
      </c>
      <c r="B394" t="s">
        <v>416</v>
      </c>
      <c r="C394" t="s">
        <v>2724</v>
      </c>
      <c r="D394" t="s">
        <v>323</v>
      </c>
      <c r="E394" t="s">
        <v>54</v>
      </c>
      <c r="F394" t="s">
        <v>24</v>
      </c>
      <c r="G394" t="s">
        <v>8451</v>
      </c>
      <c r="H394" t="s">
        <v>8441</v>
      </c>
      <c r="I394" t="s">
        <v>8442</v>
      </c>
      <c r="J394" t="s">
        <v>8452</v>
      </c>
      <c r="L394" t="s">
        <v>8436</v>
      </c>
    </row>
    <row r="395" spans="1:12" x14ac:dyDescent="0.3">
      <c r="A395">
        <v>441</v>
      </c>
      <c r="B395" t="s">
        <v>417</v>
      </c>
      <c r="C395" t="s">
        <v>2725</v>
      </c>
      <c r="D395" t="s">
        <v>33</v>
      </c>
      <c r="E395" t="s">
        <v>23</v>
      </c>
      <c r="F395" t="s">
        <v>24</v>
      </c>
      <c r="H395" t="s">
        <v>8435</v>
      </c>
      <c r="I395" t="s">
        <v>8435</v>
      </c>
      <c r="L395" t="s">
        <v>8436</v>
      </c>
    </row>
    <row r="396" spans="1:12" x14ac:dyDescent="0.3">
      <c r="A396">
        <v>442</v>
      </c>
      <c r="B396" t="s">
        <v>418</v>
      </c>
      <c r="C396" t="s">
        <v>2724</v>
      </c>
      <c r="D396" t="s">
        <v>110</v>
      </c>
      <c r="E396" t="s">
        <v>54</v>
      </c>
      <c r="F396" t="s">
        <v>24</v>
      </c>
      <c r="H396" t="s">
        <v>8435</v>
      </c>
      <c r="I396" t="s">
        <v>8435</v>
      </c>
      <c r="L396" t="s">
        <v>8436</v>
      </c>
    </row>
    <row r="397" spans="1:12" x14ac:dyDescent="0.3">
      <c r="A397">
        <v>443</v>
      </c>
      <c r="B397" t="s">
        <v>419</v>
      </c>
      <c r="C397" t="s">
        <v>2724</v>
      </c>
      <c r="D397" t="s">
        <v>110</v>
      </c>
      <c r="E397" t="s">
        <v>54</v>
      </c>
      <c r="F397" t="s">
        <v>24</v>
      </c>
      <c r="H397" t="s">
        <v>8435</v>
      </c>
      <c r="I397" t="s">
        <v>8435</v>
      </c>
      <c r="L397" t="s">
        <v>8436</v>
      </c>
    </row>
    <row r="398" spans="1:12" x14ac:dyDescent="0.3">
      <c r="A398">
        <v>444</v>
      </c>
      <c r="B398" t="s">
        <v>420</v>
      </c>
      <c r="C398" t="s">
        <v>2724</v>
      </c>
      <c r="D398" t="s">
        <v>188</v>
      </c>
      <c r="E398" t="s">
        <v>54</v>
      </c>
      <c r="F398" t="s">
        <v>62</v>
      </c>
      <c r="G398" t="s">
        <v>8440</v>
      </c>
      <c r="H398" t="s">
        <v>8441</v>
      </c>
      <c r="I398" t="s">
        <v>8442</v>
      </c>
      <c r="L398" t="s">
        <v>8436</v>
      </c>
    </row>
    <row r="399" spans="1:12" x14ac:dyDescent="0.3">
      <c r="A399">
        <v>445</v>
      </c>
      <c r="B399" t="s">
        <v>421</v>
      </c>
      <c r="C399" t="s">
        <v>2724</v>
      </c>
      <c r="D399" t="s">
        <v>188</v>
      </c>
      <c r="E399" t="s">
        <v>54</v>
      </c>
      <c r="F399" t="s">
        <v>24</v>
      </c>
      <c r="G399" t="s">
        <v>8440</v>
      </c>
      <c r="H399" t="s">
        <v>8441</v>
      </c>
      <c r="I399" t="s">
        <v>8442</v>
      </c>
      <c r="L399" t="s">
        <v>8436</v>
      </c>
    </row>
    <row r="400" spans="1:12" x14ac:dyDescent="0.3">
      <c r="A400">
        <v>447</v>
      </c>
      <c r="B400" t="s">
        <v>246</v>
      </c>
      <c r="C400" t="s">
        <v>2724</v>
      </c>
      <c r="D400" t="s">
        <v>112</v>
      </c>
      <c r="E400" t="s">
        <v>54</v>
      </c>
      <c r="F400" t="s">
        <v>24</v>
      </c>
      <c r="G400" t="s">
        <v>8440</v>
      </c>
      <c r="H400" t="s">
        <v>8441</v>
      </c>
      <c r="I400" t="s">
        <v>8442</v>
      </c>
      <c r="L400" t="s">
        <v>8436</v>
      </c>
    </row>
    <row r="401" spans="1:12" x14ac:dyDescent="0.3">
      <c r="A401">
        <v>448</v>
      </c>
      <c r="B401" t="s">
        <v>422</v>
      </c>
      <c r="C401" t="s">
        <v>2724</v>
      </c>
      <c r="D401" t="s">
        <v>112</v>
      </c>
      <c r="E401" t="s">
        <v>54</v>
      </c>
      <c r="F401" t="s">
        <v>24</v>
      </c>
      <c r="G401" t="s">
        <v>8440</v>
      </c>
      <c r="H401" t="s">
        <v>8441</v>
      </c>
      <c r="I401" t="s">
        <v>8442</v>
      </c>
      <c r="L401" t="s">
        <v>8436</v>
      </c>
    </row>
    <row r="402" spans="1:12" x14ac:dyDescent="0.3">
      <c r="A402">
        <v>449</v>
      </c>
      <c r="B402" t="s">
        <v>2805</v>
      </c>
      <c r="C402" t="s">
        <v>2724</v>
      </c>
      <c r="D402" t="s">
        <v>249</v>
      </c>
      <c r="E402" t="s">
        <v>199</v>
      </c>
      <c r="F402" t="s">
        <v>24</v>
      </c>
      <c r="H402" t="s">
        <v>8435</v>
      </c>
      <c r="I402" t="s">
        <v>8435</v>
      </c>
      <c r="L402" t="s">
        <v>8436</v>
      </c>
    </row>
    <row r="403" spans="1:12" x14ac:dyDescent="0.3">
      <c r="A403">
        <v>451</v>
      </c>
      <c r="B403" t="s">
        <v>1895</v>
      </c>
      <c r="C403" t="s">
        <v>2724</v>
      </c>
      <c r="D403" t="s">
        <v>362</v>
      </c>
      <c r="E403" t="s">
        <v>54</v>
      </c>
      <c r="F403" t="s">
        <v>24</v>
      </c>
      <c r="G403" t="s">
        <v>8440</v>
      </c>
      <c r="H403" t="s">
        <v>8441</v>
      </c>
      <c r="I403" t="s">
        <v>8442</v>
      </c>
      <c r="L403" t="s">
        <v>8436</v>
      </c>
    </row>
    <row r="404" spans="1:12" x14ac:dyDescent="0.3">
      <c r="A404">
        <v>452</v>
      </c>
      <c r="B404" t="s">
        <v>425</v>
      </c>
      <c r="C404" t="s">
        <v>2724</v>
      </c>
      <c r="D404" t="s">
        <v>362</v>
      </c>
      <c r="E404" t="s">
        <v>54</v>
      </c>
      <c r="F404" t="s">
        <v>24</v>
      </c>
      <c r="G404" t="s">
        <v>8440</v>
      </c>
      <c r="H404" t="s">
        <v>8441</v>
      </c>
      <c r="I404" t="s">
        <v>8442</v>
      </c>
      <c r="L404" t="s">
        <v>8436</v>
      </c>
    </row>
    <row r="405" spans="1:12" x14ac:dyDescent="0.3">
      <c r="A405">
        <v>453</v>
      </c>
      <c r="B405" t="s">
        <v>426</v>
      </c>
      <c r="C405" t="s">
        <v>2724</v>
      </c>
      <c r="D405" t="s">
        <v>366</v>
      </c>
      <c r="E405" t="s">
        <v>60</v>
      </c>
      <c r="F405" t="s">
        <v>24</v>
      </c>
      <c r="G405" t="s">
        <v>8440</v>
      </c>
      <c r="H405" t="s">
        <v>8441</v>
      </c>
      <c r="I405" t="s">
        <v>8442</v>
      </c>
      <c r="L405" t="s">
        <v>8436</v>
      </c>
    </row>
    <row r="406" spans="1:12" x14ac:dyDescent="0.3">
      <c r="A406">
        <v>454</v>
      </c>
      <c r="B406" t="s">
        <v>427</v>
      </c>
      <c r="C406" t="s">
        <v>2725</v>
      </c>
      <c r="D406" t="s">
        <v>366</v>
      </c>
      <c r="E406" t="s">
        <v>60</v>
      </c>
      <c r="F406" t="s">
        <v>24</v>
      </c>
      <c r="H406" t="s">
        <v>8435</v>
      </c>
      <c r="I406" t="s">
        <v>8435</v>
      </c>
      <c r="L406" t="s">
        <v>8436</v>
      </c>
    </row>
    <row r="407" spans="1:12" x14ac:dyDescent="0.3">
      <c r="A407">
        <v>455</v>
      </c>
      <c r="B407" t="s">
        <v>428</v>
      </c>
      <c r="C407" t="s">
        <v>2725</v>
      </c>
      <c r="D407" t="s">
        <v>366</v>
      </c>
      <c r="E407" t="s">
        <v>60</v>
      </c>
      <c r="F407" t="s">
        <v>24</v>
      </c>
      <c r="G407" t="s">
        <v>8440</v>
      </c>
      <c r="H407" t="s">
        <v>8441</v>
      </c>
      <c r="I407" t="s">
        <v>8442</v>
      </c>
      <c r="L407" t="s">
        <v>8436</v>
      </c>
    </row>
    <row r="408" spans="1:12" x14ac:dyDescent="0.3">
      <c r="A408">
        <v>456</v>
      </c>
      <c r="B408" t="s">
        <v>429</v>
      </c>
      <c r="C408" t="s">
        <v>2724</v>
      </c>
      <c r="D408" t="s">
        <v>403</v>
      </c>
      <c r="E408" t="s">
        <v>60</v>
      </c>
      <c r="F408" t="s">
        <v>24</v>
      </c>
      <c r="G408" t="s">
        <v>8451</v>
      </c>
      <c r="H408" t="s">
        <v>8441</v>
      </c>
      <c r="I408" t="s">
        <v>8442</v>
      </c>
      <c r="J408" t="s">
        <v>8454</v>
      </c>
      <c r="L408" t="s">
        <v>8436</v>
      </c>
    </row>
    <row r="409" spans="1:12" x14ac:dyDescent="0.3">
      <c r="A409">
        <v>457</v>
      </c>
      <c r="B409" t="s">
        <v>430</v>
      </c>
      <c r="C409" t="s">
        <v>2724</v>
      </c>
      <c r="D409" t="s">
        <v>403</v>
      </c>
      <c r="E409" t="s">
        <v>60</v>
      </c>
      <c r="F409" t="s">
        <v>24</v>
      </c>
      <c r="G409" t="s">
        <v>8451</v>
      </c>
      <c r="H409" t="s">
        <v>8441</v>
      </c>
      <c r="I409" t="s">
        <v>8442</v>
      </c>
      <c r="J409" t="s">
        <v>8454</v>
      </c>
      <c r="L409" t="s">
        <v>8436</v>
      </c>
    </row>
    <row r="410" spans="1:12" x14ac:dyDescent="0.3">
      <c r="A410">
        <v>458</v>
      </c>
      <c r="B410" t="s">
        <v>8461</v>
      </c>
      <c r="C410" t="s">
        <v>2724</v>
      </c>
      <c r="D410" t="s">
        <v>403</v>
      </c>
      <c r="E410" t="s">
        <v>54</v>
      </c>
      <c r="F410" t="s">
        <v>24</v>
      </c>
      <c r="H410" t="s">
        <v>8435</v>
      </c>
      <c r="I410" t="s">
        <v>8435</v>
      </c>
      <c r="L410" t="s">
        <v>8436</v>
      </c>
    </row>
    <row r="411" spans="1:12" x14ac:dyDescent="0.3">
      <c r="A411">
        <v>459</v>
      </c>
      <c r="B411" t="s">
        <v>432</v>
      </c>
      <c r="C411" t="s">
        <v>2724</v>
      </c>
      <c r="D411" t="s">
        <v>362</v>
      </c>
      <c r="E411" t="s">
        <v>60</v>
      </c>
      <c r="F411" t="s">
        <v>24</v>
      </c>
      <c r="H411" t="s">
        <v>8435</v>
      </c>
      <c r="I411" t="s">
        <v>8435</v>
      </c>
      <c r="L411" t="s">
        <v>8436</v>
      </c>
    </row>
    <row r="412" spans="1:12" x14ac:dyDescent="0.3">
      <c r="A412">
        <v>460</v>
      </c>
      <c r="B412" t="s">
        <v>433</v>
      </c>
      <c r="C412" t="s">
        <v>2724</v>
      </c>
      <c r="D412" t="s">
        <v>28</v>
      </c>
      <c r="E412" t="s">
        <v>73</v>
      </c>
      <c r="F412" t="s">
        <v>24</v>
      </c>
      <c r="G412" t="s">
        <v>8440</v>
      </c>
      <c r="H412" t="s">
        <v>8441</v>
      </c>
      <c r="I412" t="s">
        <v>8442</v>
      </c>
      <c r="L412" t="s">
        <v>8436</v>
      </c>
    </row>
    <row r="413" spans="1:12" x14ac:dyDescent="0.3">
      <c r="A413">
        <v>462</v>
      </c>
      <c r="B413" t="s">
        <v>434</v>
      </c>
      <c r="C413" t="s">
        <v>2724</v>
      </c>
      <c r="D413" t="s">
        <v>127</v>
      </c>
      <c r="E413" t="s">
        <v>54</v>
      </c>
      <c r="F413" t="s">
        <v>24</v>
      </c>
      <c r="H413" t="s">
        <v>8435</v>
      </c>
      <c r="I413" t="s">
        <v>8435</v>
      </c>
      <c r="L413" t="s">
        <v>8436</v>
      </c>
    </row>
    <row r="414" spans="1:12" x14ac:dyDescent="0.3">
      <c r="A414">
        <v>463</v>
      </c>
      <c r="B414" t="s">
        <v>435</v>
      </c>
      <c r="C414" t="s">
        <v>2725</v>
      </c>
      <c r="D414" t="s">
        <v>28</v>
      </c>
      <c r="E414" t="s">
        <v>54</v>
      </c>
      <c r="F414" t="s">
        <v>24</v>
      </c>
      <c r="H414" t="s">
        <v>8435</v>
      </c>
      <c r="I414" t="s">
        <v>8435</v>
      </c>
      <c r="L414" t="s">
        <v>8436</v>
      </c>
    </row>
    <row r="415" spans="1:12" x14ac:dyDescent="0.3">
      <c r="A415">
        <v>465</v>
      </c>
      <c r="B415" t="s">
        <v>436</v>
      </c>
      <c r="C415" t="s">
        <v>2725</v>
      </c>
      <c r="D415" t="s">
        <v>311</v>
      </c>
      <c r="E415" t="s">
        <v>54</v>
      </c>
      <c r="F415" t="s">
        <v>24</v>
      </c>
      <c r="H415" t="s">
        <v>8435</v>
      </c>
      <c r="I415" t="s">
        <v>8435</v>
      </c>
      <c r="L415" t="s">
        <v>8436</v>
      </c>
    </row>
    <row r="416" spans="1:12" x14ac:dyDescent="0.3">
      <c r="A416">
        <v>466</v>
      </c>
      <c r="B416" t="s">
        <v>437</v>
      </c>
      <c r="C416" t="s">
        <v>2725</v>
      </c>
      <c r="D416" t="s">
        <v>225</v>
      </c>
      <c r="E416" t="s">
        <v>54</v>
      </c>
      <c r="F416" t="s">
        <v>24</v>
      </c>
      <c r="G416" t="s">
        <v>8440</v>
      </c>
      <c r="H416" t="s">
        <v>8441</v>
      </c>
      <c r="I416" t="s">
        <v>8442</v>
      </c>
      <c r="L416" t="s">
        <v>8436</v>
      </c>
    </row>
    <row r="417" spans="1:12" x14ac:dyDescent="0.3">
      <c r="A417">
        <v>467</v>
      </c>
      <c r="B417" t="s">
        <v>438</v>
      </c>
      <c r="C417" t="s">
        <v>2725</v>
      </c>
      <c r="D417" t="s">
        <v>225</v>
      </c>
      <c r="E417" t="s">
        <v>54</v>
      </c>
      <c r="F417" t="s">
        <v>24</v>
      </c>
      <c r="G417" t="s">
        <v>8440</v>
      </c>
      <c r="H417" t="s">
        <v>8441</v>
      </c>
      <c r="I417" t="s">
        <v>8442</v>
      </c>
      <c r="L417" t="s">
        <v>8436</v>
      </c>
    </row>
    <row r="418" spans="1:12" x14ac:dyDescent="0.3">
      <c r="A418">
        <v>468</v>
      </c>
      <c r="B418" t="s">
        <v>439</v>
      </c>
      <c r="C418" t="s">
        <v>2725</v>
      </c>
      <c r="D418" t="s">
        <v>225</v>
      </c>
      <c r="E418" t="s">
        <v>54</v>
      </c>
      <c r="F418" t="s">
        <v>62</v>
      </c>
      <c r="G418" t="s">
        <v>8440</v>
      </c>
      <c r="H418" t="s">
        <v>8441</v>
      </c>
      <c r="I418" t="s">
        <v>8442</v>
      </c>
      <c r="L418" t="s">
        <v>8436</v>
      </c>
    </row>
    <row r="419" spans="1:12" x14ac:dyDescent="0.3">
      <c r="A419">
        <v>469</v>
      </c>
      <c r="B419" t="s">
        <v>395</v>
      </c>
      <c r="C419" t="s">
        <v>2725</v>
      </c>
      <c r="D419" t="s">
        <v>198</v>
      </c>
      <c r="E419" t="s">
        <v>60</v>
      </c>
      <c r="F419" t="s">
        <v>24</v>
      </c>
      <c r="G419" t="s">
        <v>8451</v>
      </c>
      <c r="H419" t="s">
        <v>8441</v>
      </c>
      <c r="I419" t="s">
        <v>8442</v>
      </c>
      <c r="J419" t="s">
        <v>8453</v>
      </c>
      <c r="L419" t="s">
        <v>8436</v>
      </c>
    </row>
    <row r="420" spans="1:12" x14ac:dyDescent="0.3">
      <c r="A420" t="s">
        <v>664</v>
      </c>
      <c r="B420" t="s">
        <v>665</v>
      </c>
      <c r="D420" t="s">
        <v>484</v>
      </c>
      <c r="E420" t="s">
        <v>60</v>
      </c>
      <c r="F420" t="s">
        <v>24</v>
      </c>
      <c r="H420" t="s">
        <v>8435</v>
      </c>
      <c r="I420" t="s">
        <v>8435</v>
      </c>
      <c r="L420" t="s">
        <v>8436</v>
      </c>
    </row>
    <row r="421" spans="1:12" x14ac:dyDescent="0.3">
      <c r="A421" t="s">
        <v>666</v>
      </c>
      <c r="B421" t="s">
        <v>667</v>
      </c>
      <c r="D421" t="s">
        <v>440</v>
      </c>
      <c r="E421" t="s">
        <v>60</v>
      </c>
      <c r="F421" t="s">
        <v>24</v>
      </c>
      <c r="H421" t="s">
        <v>8435</v>
      </c>
      <c r="I421" t="s">
        <v>8435</v>
      </c>
      <c r="L421" t="s">
        <v>8436</v>
      </c>
    </row>
    <row r="422" spans="1:12" x14ac:dyDescent="0.3">
      <c r="A422" t="s">
        <v>668</v>
      </c>
      <c r="B422" t="s">
        <v>669</v>
      </c>
      <c r="D422" t="s">
        <v>484</v>
      </c>
      <c r="E422" t="s">
        <v>60</v>
      </c>
      <c r="F422" t="s">
        <v>24</v>
      </c>
      <c r="H422" t="s">
        <v>8435</v>
      </c>
      <c r="I422" t="s">
        <v>8435</v>
      </c>
      <c r="L422" t="s">
        <v>8436</v>
      </c>
    </row>
    <row r="423" spans="1:12" x14ac:dyDescent="0.3">
      <c r="A423" t="s">
        <v>670</v>
      </c>
      <c r="B423" t="s">
        <v>671</v>
      </c>
      <c r="D423" t="s">
        <v>484</v>
      </c>
      <c r="E423" t="s">
        <v>60</v>
      </c>
      <c r="F423" t="s">
        <v>24</v>
      </c>
      <c r="H423" t="s">
        <v>8435</v>
      </c>
      <c r="I423" t="s">
        <v>8435</v>
      </c>
      <c r="L423" t="s">
        <v>8436</v>
      </c>
    </row>
    <row r="424" spans="1:12" x14ac:dyDescent="0.3">
      <c r="A424" t="s">
        <v>672</v>
      </c>
      <c r="B424" t="s">
        <v>673</v>
      </c>
      <c r="D424" t="s">
        <v>484</v>
      </c>
      <c r="E424" t="s">
        <v>60</v>
      </c>
      <c r="F424" t="s">
        <v>24</v>
      </c>
      <c r="H424" t="s">
        <v>8435</v>
      </c>
      <c r="I424" t="s">
        <v>8435</v>
      </c>
      <c r="L424" t="s">
        <v>8436</v>
      </c>
    </row>
    <row r="425" spans="1:12" x14ac:dyDescent="0.3">
      <c r="A425" t="s">
        <v>674</v>
      </c>
      <c r="B425" t="s">
        <v>675</v>
      </c>
      <c r="D425" t="s">
        <v>484</v>
      </c>
      <c r="E425" t="s">
        <v>60</v>
      </c>
      <c r="F425" t="s">
        <v>24</v>
      </c>
      <c r="H425" t="s">
        <v>8435</v>
      </c>
      <c r="I425" t="s">
        <v>8435</v>
      </c>
      <c r="L425" t="s">
        <v>8436</v>
      </c>
    </row>
    <row r="426" spans="1:12" x14ac:dyDescent="0.3">
      <c r="A426" t="s">
        <v>676</v>
      </c>
      <c r="B426" t="s">
        <v>677</v>
      </c>
      <c r="D426" t="s">
        <v>484</v>
      </c>
      <c r="E426" t="s">
        <v>60</v>
      </c>
      <c r="F426" t="s">
        <v>24</v>
      </c>
      <c r="H426" t="s">
        <v>8435</v>
      </c>
      <c r="I426" t="s">
        <v>8435</v>
      </c>
      <c r="L426" t="s">
        <v>8436</v>
      </c>
    </row>
    <row r="427" spans="1:12" x14ac:dyDescent="0.3">
      <c r="A427" t="s">
        <v>678</v>
      </c>
      <c r="B427" t="s">
        <v>679</v>
      </c>
      <c r="D427" t="s">
        <v>484</v>
      </c>
      <c r="E427" t="s">
        <v>60</v>
      </c>
      <c r="F427" t="s">
        <v>24</v>
      </c>
      <c r="H427" t="s">
        <v>8435</v>
      </c>
      <c r="I427" t="s">
        <v>8435</v>
      </c>
      <c r="L427" t="s">
        <v>8436</v>
      </c>
    </row>
    <row r="428" spans="1:12" x14ac:dyDescent="0.3">
      <c r="A428" t="s">
        <v>680</v>
      </c>
      <c r="B428" t="s">
        <v>681</v>
      </c>
      <c r="D428" t="s">
        <v>484</v>
      </c>
      <c r="E428" t="s">
        <v>60</v>
      </c>
      <c r="F428" t="s">
        <v>24</v>
      </c>
      <c r="H428" t="s">
        <v>8435</v>
      </c>
      <c r="I428" t="s">
        <v>8435</v>
      </c>
      <c r="L428" t="s">
        <v>8436</v>
      </c>
    </row>
    <row r="429" spans="1:12" x14ac:dyDescent="0.3">
      <c r="A429" t="s">
        <v>682</v>
      </c>
      <c r="B429" t="s">
        <v>683</v>
      </c>
      <c r="D429" t="s">
        <v>440</v>
      </c>
      <c r="E429" t="s">
        <v>60</v>
      </c>
      <c r="F429" t="s">
        <v>24</v>
      </c>
      <c r="H429" t="s">
        <v>8435</v>
      </c>
      <c r="I429" t="s">
        <v>8435</v>
      </c>
      <c r="L429" t="s">
        <v>8436</v>
      </c>
    </row>
    <row r="430" spans="1:12" x14ac:dyDescent="0.3">
      <c r="A430">
        <v>470</v>
      </c>
      <c r="B430" t="s">
        <v>441</v>
      </c>
      <c r="C430" t="s">
        <v>2725</v>
      </c>
      <c r="D430" t="s">
        <v>198</v>
      </c>
      <c r="E430" t="s">
        <v>60</v>
      </c>
      <c r="F430" t="s">
        <v>24</v>
      </c>
      <c r="G430" t="s">
        <v>8451</v>
      </c>
      <c r="H430" t="s">
        <v>8441</v>
      </c>
      <c r="I430" t="s">
        <v>8442</v>
      </c>
      <c r="J430" t="s">
        <v>8453</v>
      </c>
      <c r="L430" t="s">
        <v>8436</v>
      </c>
    </row>
    <row r="431" spans="1:12" x14ac:dyDescent="0.3">
      <c r="A431" t="s">
        <v>684</v>
      </c>
      <c r="B431" t="s">
        <v>685</v>
      </c>
      <c r="D431" t="s">
        <v>112</v>
      </c>
      <c r="E431" t="s">
        <v>60</v>
      </c>
      <c r="F431" t="s">
        <v>24</v>
      </c>
      <c r="H431" t="s">
        <v>8435</v>
      </c>
      <c r="I431" t="s">
        <v>8435</v>
      </c>
      <c r="L431" t="s">
        <v>8436</v>
      </c>
    </row>
    <row r="432" spans="1:12" x14ac:dyDescent="0.3">
      <c r="A432" t="s">
        <v>686</v>
      </c>
      <c r="B432" t="s">
        <v>687</v>
      </c>
      <c r="D432" t="s">
        <v>127</v>
      </c>
      <c r="E432" t="s">
        <v>60</v>
      </c>
      <c r="F432" t="s">
        <v>24</v>
      </c>
      <c r="H432" t="s">
        <v>8435</v>
      </c>
      <c r="I432" t="s">
        <v>8435</v>
      </c>
      <c r="L432" t="s">
        <v>8436</v>
      </c>
    </row>
    <row r="433" spans="1:12" x14ac:dyDescent="0.3">
      <c r="A433" t="s">
        <v>688</v>
      </c>
      <c r="B433" t="s">
        <v>689</v>
      </c>
      <c r="D433" t="s">
        <v>216</v>
      </c>
      <c r="E433" t="s">
        <v>60</v>
      </c>
      <c r="F433" t="s">
        <v>24</v>
      </c>
      <c r="H433" t="s">
        <v>8435</v>
      </c>
      <c r="I433" t="s">
        <v>8435</v>
      </c>
      <c r="L433" t="s">
        <v>8436</v>
      </c>
    </row>
    <row r="434" spans="1:12" x14ac:dyDescent="0.3">
      <c r="A434" t="s">
        <v>690</v>
      </c>
      <c r="B434" t="s">
        <v>691</v>
      </c>
      <c r="D434" t="s">
        <v>362</v>
      </c>
      <c r="E434" t="s">
        <v>60</v>
      </c>
      <c r="F434" t="s">
        <v>24</v>
      </c>
      <c r="H434" t="s">
        <v>8435</v>
      </c>
      <c r="I434" t="s">
        <v>8435</v>
      </c>
      <c r="L434" t="s">
        <v>8436</v>
      </c>
    </row>
    <row r="435" spans="1:12" x14ac:dyDescent="0.3">
      <c r="A435" t="s">
        <v>692</v>
      </c>
      <c r="B435" t="s">
        <v>693</v>
      </c>
      <c r="D435" t="s">
        <v>287</v>
      </c>
      <c r="E435" t="s">
        <v>60</v>
      </c>
      <c r="F435" t="s">
        <v>24</v>
      </c>
      <c r="H435" t="s">
        <v>8435</v>
      </c>
      <c r="I435" t="s">
        <v>8435</v>
      </c>
      <c r="L435" t="s">
        <v>8436</v>
      </c>
    </row>
    <row r="436" spans="1:12" x14ac:dyDescent="0.3">
      <c r="A436">
        <v>471</v>
      </c>
      <c r="B436" t="s">
        <v>442</v>
      </c>
      <c r="C436" t="s">
        <v>2725</v>
      </c>
      <c r="D436" t="s">
        <v>198</v>
      </c>
      <c r="E436" t="s">
        <v>60</v>
      </c>
      <c r="F436" t="s">
        <v>24</v>
      </c>
      <c r="G436" t="s">
        <v>8451</v>
      </c>
      <c r="H436" t="s">
        <v>8441</v>
      </c>
      <c r="I436" t="s">
        <v>8442</v>
      </c>
      <c r="J436" t="s">
        <v>8453</v>
      </c>
      <c r="L436" t="s">
        <v>8436</v>
      </c>
    </row>
    <row r="437" spans="1:12" x14ac:dyDescent="0.3">
      <c r="A437">
        <v>472</v>
      </c>
      <c r="B437" t="s">
        <v>443</v>
      </c>
      <c r="C437" t="s">
        <v>2725</v>
      </c>
      <c r="D437" t="s">
        <v>311</v>
      </c>
      <c r="E437" t="s">
        <v>54</v>
      </c>
      <c r="F437" t="s">
        <v>24</v>
      </c>
      <c r="H437" t="s">
        <v>8435</v>
      </c>
      <c r="I437" t="s">
        <v>8435</v>
      </c>
      <c r="L437" t="s">
        <v>8436</v>
      </c>
    </row>
    <row r="438" spans="1:12" x14ac:dyDescent="0.3">
      <c r="A438">
        <v>473</v>
      </c>
      <c r="B438" t="s">
        <v>445</v>
      </c>
      <c r="C438" t="s">
        <v>2725</v>
      </c>
      <c r="D438" t="s">
        <v>22</v>
      </c>
      <c r="E438" t="s">
        <v>54</v>
      </c>
      <c r="F438" t="s">
        <v>24</v>
      </c>
      <c r="G438" t="s">
        <v>8451</v>
      </c>
      <c r="H438" t="s">
        <v>8441</v>
      </c>
      <c r="I438" t="s">
        <v>8442</v>
      </c>
      <c r="J438" t="s">
        <v>8454</v>
      </c>
      <c r="L438" t="s">
        <v>8436</v>
      </c>
    </row>
    <row r="439" spans="1:12" x14ac:dyDescent="0.3">
      <c r="A439">
        <v>474</v>
      </c>
      <c r="B439" t="s">
        <v>448</v>
      </c>
      <c r="C439" t="s">
        <v>2725</v>
      </c>
      <c r="D439" t="s">
        <v>447</v>
      </c>
      <c r="E439" t="s">
        <v>54</v>
      </c>
      <c r="F439" t="s">
        <v>24</v>
      </c>
      <c r="G439" t="s">
        <v>8451</v>
      </c>
      <c r="H439" t="s">
        <v>8441</v>
      </c>
      <c r="I439" t="s">
        <v>8442</v>
      </c>
      <c r="J439" t="s">
        <v>8453</v>
      </c>
      <c r="L439" t="s">
        <v>8436</v>
      </c>
    </row>
    <row r="440" spans="1:12" x14ac:dyDescent="0.3">
      <c r="A440">
        <v>475</v>
      </c>
      <c r="B440" t="s">
        <v>449</v>
      </c>
      <c r="C440" t="s">
        <v>2725</v>
      </c>
      <c r="D440" t="s">
        <v>44</v>
      </c>
      <c r="E440" t="s">
        <v>54</v>
      </c>
      <c r="F440" t="s">
        <v>24</v>
      </c>
      <c r="G440" t="s">
        <v>8440</v>
      </c>
      <c r="H440" t="s">
        <v>8441</v>
      </c>
      <c r="I440" t="s">
        <v>8442</v>
      </c>
      <c r="L440" t="s">
        <v>8436</v>
      </c>
    </row>
    <row r="441" spans="1:12" x14ac:dyDescent="0.3">
      <c r="A441">
        <v>476</v>
      </c>
      <c r="B441" t="s">
        <v>450</v>
      </c>
      <c r="C441" t="s">
        <v>2725</v>
      </c>
      <c r="D441" t="s">
        <v>22</v>
      </c>
      <c r="E441" t="s">
        <v>54</v>
      </c>
      <c r="F441" t="s">
        <v>24</v>
      </c>
      <c r="G441" t="s">
        <v>8451</v>
      </c>
      <c r="H441" t="s">
        <v>8441</v>
      </c>
      <c r="I441" t="s">
        <v>8442</v>
      </c>
      <c r="J441" t="s">
        <v>8453</v>
      </c>
      <c r="L441" t="s">
        <v>8436</v>
      </c>
    </row>
    <row r="442" spans="1:12" x14ac:dyDescent="0.3">
      <c r="A442">
        <v>477</v>
      </c>
      <c r="B442" t="s">
        <v>451</v>
      </c>
      <c r="C442" t="s">
        <v>2725</v>
      </c>
      <c r="D442" t="s">
        <v>447</v>
      </c>
      <c r="E442" t="s">
        <v>54</v>
      </c>
      <c r="F442" t="s">
        <v>24</v>
      </c>
      <c r="G442" t="s">
        <v>8451</v>
      </c>
      <c r="H442" t="s">
        <v>8441</v>
      </c>
      <c r="I442" t="s">
        <v>8442</v>
      </c>
      <c r="J442" t="s">
        <v>8452</v>
      </c>
      <c r="L442" t="s">
        <v>8436</v>
      </c>
    </row>
    <row r="443" spans="1:12" x14ac:dyDescent="0.3">
      <c r="A443">
        <v>478</v>
      </c>
      <c r="B443" t="s">
        <v>452</v>
      </c>
      <c r="C443" t="s">
        <v>2725</v>
      </c>
      <c r="D443" t="s">
        <v>447</v>
      </c>
      <c r="E443" t="s">
        <v>54</v>
      </c>
      <c r="F443" t="s">
        <v>24</v>
      </c>
      <c r="G443" t="s">
        <v>8451</v>
      </c>
      <c r="H443" t="s">
        <v>8441</v>
      </c>
      <c r="I443" t="s">
        <v>8442</v>
      </c>
      <c r="J443" t="s">
        <v>8455</v>
      </c>
      <c r="L443" t="s">
        <v>8436</v>
      </c>
    </row>
    <row r="444" spans="1:12" x14ac:dyDescent="0.3">
      <c r="A444">
        <v>479</v>
      </c>
      <c r="B444" t="s">
        <v>453</v>
      </c>
      <c r="C444" t="s">
        <v>2725</v>
      </c>
      <c r="D444" t="s">
        <v>447</v>
      </c>
      <c r="E444" t="s">
        <v>54</v>
      </c>
      <c r="F444" t="s">
        <v>24</v>
      </c>
      <c r="G444" t="s">
        <v>8451</v>
      </c>
      <c r="H444" t="s">
        <v>8441</v>
      </c>
      <c r="I444" t="s">
        <v>8442</v>
      </c>
      <c r="J444" t="s">
        <v>8452</v>
      </c>
      <c r="L444" t="s">
        <v>8436</v>
      </c>
    </row>
    <row r="445" spans="1:12" x14ac:dyDescent="0.3">
      <c r="A445">
        <v>480</v>
      </c>
      <c r="B445" t="s">
        <v>454</v>
      </c>
      <c r="C445" t="s">
        <v>2725</v>
      </c>
      <c r="D445" t="s">
        <v>447</v>
      </c>
      <c r="E445" t="s">
        <v>54</v>
      </c>
      <c r="F445" t="s">
        <v>24</v>
      </c>
      <c r="G445" t="s">
        <v>8451</v>
      </c>
      <c r="H445" t="s">
        <v>8441</v>
      </c>
      <c r="I445" t="s">
        <v>8442</v>
      </c>
      <c r="J445" t="s">
        <v>8452</v>
      </c>
      <c r="L445" t="s">
        <v>8436</v>
      </c>
    </row>
    <row r="446" spans="1:12" x14ac:dyDescent="0.3">
      <c r="A446">
        <v>481</v>
      </c>
      <c r="B446" t="s">
        <v>455</v>
      </c>
      <c r="C446" t="s">
        <v>2724</v>
      </c>
      <c r="D446" t="s">
        <v>22</v>
      </c>
      <c r="E446" t="s">
        <v>54</v>
      </c>
      <c r="F446" t="s">
        <v>24</v>
      </c>
      <c r="G446" t="s">
        <v>8451</v>
      </c>
      <c r="H446" t="s">
        <v>8441</v>
      </c>
      <c r="I446" t="s">
        <v>8442</v>
      </c>
      <c r="J446" t="s">
        <v>8452</v>
      </c>
      <c r="L446" t="s">
        <v>8436</v>
      </c>
    </row>
    <row r="447" spans="1:12" x14ac:dyDescent="0.3">
      <c r="A447">
        <v>483</v>
      </c>
      <c r="B447" t="s">
        <v>456</v>
      </c>
      <c r="C447" t="s">
        <v>2724</v>
      </c>
      <c r="D447" t="s">
        <v>358</v>
      </c>
      <c r="E447" t="s">
        <v>73</v>
      </c>
      <c r="F447" t="s">
        <v>24</v>
      </c>
      <c r="H447" t="s">
        <v>8435</v>
      </c>
      <c r="I447" t="s">
        <v>8435</v>
      </c>
      <c r="L447" t="s">
        <v>8436</v>
      </c>
    </row>
    <row r="448" spans="1:12" x14ac:dyDescent="0.3">
      <c r="A448">
        <v>484</v>
      </c>
      <c r="B448" t="s">
        <v>457</v>
      </c>
      <c r="C448" t="s">
        <v>2724</v>
      </c>
      <c r="D448" t="s">
        <v>72</v>
      </c>
      <c r="E448" t="s">
        <v>60</v>
      </c>
      <c r="F448" t="s">
        <v>24</v>
      </c>
      <c r="G448" t="s">
        <v>8440</v>
      </c>
      <c r="H448" t="s">
        <v>8441</v>
      </c>
      <c r="I448" t="s">
        <v>8442</v>
      </c>
      <c r="L448" t="s">
        <v>8436</v>
      </c>
    </row>
    <row r="449" spans="1:12" x14ac:dyDescent="0.3">
      <c r="A449">
        <v>485</v>
      </c>
      <c r="B449" t="s">
        <v>458</v>
      </c>
      <c r="C449" t="s">
        <v>2724</v>
      </c>
      <c r="D449" t="s">
        <v>101</v>
      </c>
      <c r="E449" t="s">
        <v>23</v>
      </c>
      <c r="F449" t="s">
        <v>24</v>
      </c>
      <c r="G449" t="s">
        <v>8451</v>
      </c>
      <c r="H449" t="s">
        <v>8441</v>
      </c>
      <c r="I449" t="s">
        <v>8442</v>
      </c>
      <c r="J449" t="s">
        <v>8452</v>
      </c>
      <c r="L449" t="s">
        <v>8436</v>
      </c>
    </row>
    <row r="450" spans="1:12" x14ac:dyDescent="0.3">
      <c r="A450">
        <v>486</v>
      </c>
      <c r="B450" t="s">
        <v>459</v>
      </c>
      <c r="C450" t="s">
        <v>2724</v>
      </c>
      <c r="D450" t="s">
        <v>403</v>
      </c>
      <c r="E450" t="s">
        <v>54</v>
      </c>
      <c r="F450" t="s">
        <v>24</v>
      </c>
      <c r="G450" t="s">
        <v>8440</v>
      </c>
      <c r="H450" t="s">
        <v>8441</v>
      </c>
      <c r="I450" t="s">
        <v>8442</v>
      </c>
      <c r="L450" t="s">
        <v>8436</v>
      </c>
    </row>
    <row r="451" spans="1:12" x14ac:dyDescent="0.3">
      <c r="A451">
        <v>487</v>
      </c>
      <c r="B451" t="s">
        <v>2178</v>
      </c>
      <c r="C451" t="s">
        <v>2724</v>
      </c>
      <c r="D451" t="s">
        <v>216</v>
      </c>
      <c r="E451" t="s">
        <v>73</v>
      </c>
      <c r="F451" t="s">
        <v>24</v>
      </c>
      <c r="G451" t="s">
        <v>8440</v>
      </c>
      <c r="H451" t="s">
        <v>8441</v>
      </c>
      <c r="I451" t="s">
        <v>8442</v>
      </c>
      <c r="L451" t="s">
        <v>8436</v>
      </c>
    </row>
    <row r="452" spans="1:12" x14ac:dyDescent="0.3">
      <c r="A452">
        <v>488</v>
      </c>
      <c r="B452" t="s">
        <v>461</v>
      </c>
      <c r="C452" t="s">
        <v>2724</v>
      </c>
      <c r="D452" t="s">
        <v>101</v>
      </c>
      <c r="E452" t="s">
        <v>23</v>
      </c>
      <c r="F452" t="s">
        <v>24</v>
      </c>
      <c r="G452" t="s">
        <v>8451</v>
      </c>
      <c r="H452" t="s">
        <v>8441</v>
      </c>
      <c r="I452" t="s">
        <v>8442</v>
      </c>
      <c r="J452" t="s">
        <v>8452</v>
      </c>
      <c r="L452" t="s">
        <v>8436</v>
      </c>
    </row>
    <row r="453" spans="1:12" x14ac:dyDescent="0.3">
      <c r="A453">
        <v>489</v>
      </c>
      <c r="B453" t="s">
        <v>462</v>
      </c>
      <c r="D453" t="s">
        <v>101</v>
      </c>
      <c r="E453" t="s">
        <v>23</v>
      </c>
      <c r="F453" t="s">
        <v>24</v>
      </c>
      <c r="H453" t="s">
        <v>8435</v>
      </c>
      <c r="I453" t="s">
        <v>8435</v>
      </c>
      <c r="L453" t="s">
        <v>8436</v>
      </c>
    </row>
    <row r="454" spans="1:12" x14ac:dyDescent="0.3">
      <c r="A454">
        <v>490</v>
      </c>
      <c r="B454" t="s">
        <v>463</v>
      </c>
      <c r="C454" t="s">
        <v>2725</v>
      </c>
      <c r="D454" t="s">
        <v>198</v>
      </c>
      <c r="E454" t="s">
        <v>73</v>
      </c>
      <c r="F454" t="s">
        <v>24</v>
      </c>
      <c r="G454" t="s">
        <v>8440</v>
      </c>
      <c r="H454" t="s">
        <v>8441</v>
      </c>
      <c r="I454" t="s">
        <v>8442</v>
      </c>
      <c r="L454" t="s">
        <v>8436</v>
      </c>
    </row>
    <row r="455" spans="1:12" x14ac:dyDescent="0.3">
      <c r="A455">
        <v>491</v>
      </c>
      <c r="B455" t="s">
        <v>464</v>
      </c>
      <c r="C455" t="s">
        <v>2725</v>
      </c>
      <c r="D455" t="s">
        <v>33</v>
      </c>
      <c r="E455" t="s">
        <v>73</v>
      </c>
      <c r="F455" t="s">
        <v>24</v>
      </c>
      <c r="G455" t="s">
        <v>8440</v>
      </c>
      <c r="H455" t="s">
        <v>8441</v>
      </c>
      <c r="I455" t="s">
        <v>8442</v>
      </c>
      <c r="L455" t="s">
        <v>8436</v>
      </c>
    </row>
    <row r="456" spans="1:12" x14ac:dyDescent="0.3">
      <c r="A456">
        <v>492</v>
      </c>
      <c r="B456" t="s">
        <v>465</v>
      </c>
      <c r="C456" t="s">
        <v>2725</v>
      </c>
      <c r="D456" t="s">
        <v>194</v>
      </c>
      <c r="E456" t="s">
        <v>73</v>
      </c>
      <c r="F456" t="s">
        <v>24</v>
      </c>
      <c r="G456" t="s">
        <v>8440</v>
      </c>
      <c r="H456" t="s">
        <v>8441</v>
      </c>
      <c r="I456" t="s">
        <v>8442</v>
      </c>
      <c r="L456" t="s">
        <v>8436</v>
      </c>
    </row>
    <row r="457" spans="1:12" x14ac:dyDescent="0.3">
      <c r="A457">
        <v>493</v>
      </c>
      <c r="B457" t="s">
        <v>466</v>
      </c>
      <c r="C457" t="s">
        <v>2725</v>
      </c>
      <c r="D457" t="s">
        <v>46</v>
      </c>
      <c r="E457" t="s">
        <v>73</v>
      </c>
      <c r="F457" t="s">
        <v>24</v>
      </c>
      <c r="G457" t="s">
        <v>8440</v>
      </c>
      <c r="H457" t="s">
        <v>8441</v>
      </c>
      <c r="I457" t="s">
        <v>8442</v>
      </c>
      <c r="L457" t="s">
        <v>8436</v>
      </c>
    </row>
    <row r="458" spans="1:12" x14ac:dyDescent="0.3">
      <c r="A458">
        <v>494</v>
      </c>
      <c r="B458" t="s">
        <v>467</v>
      </c>
      <c r="C458" t="s">
        <v>2725</v>
      </c>
      <c r="D458" t="s">
        <v>253</v>
      </c>
      <c r="E458" t="s">
        <v>73</v>
      </c>
      <c r="F458" t="s">
        <v>24</v>
      </c>
      <c r="G458" t="s">
        <v>8440</v>
      </c>
      <c r="H458" t="s">
        <v>8441</v>
      </c>
      <c r="I458" t="s">
        <v>8442</v>
      </c>
      <c r="L458" t="s">
        <v>8436</v>
      </c>
    </row>
    <row r="459" spans="1:12" x14ac:dyDescent="0.3">
      <c r="A459">
        <v>495</v>
      </c>
      <c r="B459" t="s">
        <v>468</v>
      </c>
      <c r="C459" t="s">
        <v>2725</v>
      </c>
      <c r="D459" t="s">
        <v>306</v>
      </c>
      <c r="E459" t="s">
        <v>73</v>
      </c>
      <c r="F459" t="s">
        <v>24</v>
      </c>
      <c r="G459" t="s">
        <v>8440</v>
      </c>
      <c r="H459" t="s">
        <v>8441</v>
      </c>
      <c r="I459" t="s">
        <v>8442</v>
      </c>
      <c r="L459" t="s">
        <v>8436</v>
      </c>
    </row>
    <row r="460" spans="1:12" x14ac:dyDescent="0.3">
      <c r="A460">
        <v>496</v>
      </c>
      <c r="B460" t="s">
        <v>469</v>
      </c>
      <c r="C460" t="s">
        <v>2725</v>
      </c>
      <c r="D460" t="s">
        <v>94</v>
      </c>
      <c r="E460" t="s">
        <v>73</v>
      </c>
      <c r="F460" t="s">
        <v>24</v>
      </c>
      <c r="G460" t="s">
        <v>8440</v>
      </c>
      <c r="H460" t="s">
        <v>8441</v>
      </c>
      <c r="I460" t="s">
        <v>8442</v>
      </c>
      <c r="L460" t="s">
        <v>8436</v>
      </c>
    </row>
    <row r="461" spans="1:12" x14ac:dyDescent="0.3">
      <c r="A461">
        <v>497</v>
      </c>
      <c r="B461" t="s">
        <v>470</v>
      </c>
      <c r="C461" t="s">
        <v>2725</v>
      </c>
      <c r="D461" t="s">
        <v>314</v>
      </c>
      <c r="E461" t="s">
        <v>73</v>
      </c>
      <c r="F461" t="s">
        <v>24</v>
      </c>
      <c r="G461" t="s">
        <v>8440</v>
      </c>
      <c r="H461" t="s">
        <v>8441</v>
      </c>
      <c r="I461" t="s">
        <v>8442</v>
      </c>
      <c r="L461" t="s">
        <v>8436</v>
      </c>
    </row>
    <row r="462" spans="1:12" x14ac:dyDescent="0.3">
      <c r="A462">
        <v>498</v>
      </c>
      <c r="B462" t="s">
        <v>471</v>
      </c>
      <c r="C462" t="s">
        <v>2725</v>
      </c>
      <c r="D462" t="s">
        <v>216</v>
      </c>
      <c r="E462" t="s">
        <v>73</v>
      </c>
      <c r="F462" t="s">
        <v>24</v>
      </c>
      <c r="G462" t="s">
        <v>8440</v>
      </c>
      <c r="H462" t="s">
        <v>8441</v>
      </c>
      <c r="I462" t="s">
        <v>8442</v>
      </c>
      <c r="L462" t="s">
        <v>8436</v>
      </c>
    </row>
    <row r="463" spans="1:12" x14ac:dyDescent="0.3">
      <c r="A463">
        <v>499</v>
      </c>
      <c r="B463" t="s">
        <v>472</v>
      </c>
      <c r="C463" t="s">
        <v>2725</v>
      </c>
      <c r="D463" t="s">
        <v>311</v>
      </c>
      <c r="E463" t="s">
        <v>73</v>
      </c>
      <c r="F463" t="s">
        <v>24</v>
      </c>
      <c r="G463" t="s">
        <v>8440</v>
      </c>
      <c r="H463" t="s">
        <v>8441</v>
      </c>
      <c r="I463" t="s">
        <v>8442</v>
      </c>
      <c r="L463" t="s">
        <v>8436</v>
      </c>
    </row>
    <row r="464" spans="1:12" x14ac:dyDescent="0.3">
      <c r="A464">
        <v>500</v>
      </c>
      <c r="B464" t="s">
        <v>473</v>
      </c>
      <c r="C464" t="s">
        <v>2725</v>
      </c>
      <c r="D464" t="s">
        <v>257</v>
      </c>
      <c r="E464" t="s">
        <v>73</v>
      </c>
      <c r="F464" t="s">
        <v>24</v>
      </c>
      <c r="G464" t="s">
        <v>8440</v>
      </c>
      <c r="H464" t="s">
        <v>8441</v>
      </c>
      <c r="I464" t="s">
        <v>8442</v>
      </c>
      <c r="L464" t="s">
        <v>8436</v>
      </c>
    </row>
    <row r="465" spans="1:12" x14ac:dyDescent="0.3">
      <c r="A465">
        <v>501</v>
      </c>
      <c r="B465" t="s">
        <v>474</v>
      </c>
      <c r="C465" t="s">
        <v>2725</v>
      </c>
      <c r="D465" t="s">
        <v>22</v>
      </c>
      <c r="E465" t="s">
        <v>73</v>
      </c>
      <c r="F465" t="s">
        <v>24</v>
      </c>
      <c r="G465" t="s">
        <v>8440</v>
      </c>
      <c r="H465" t="s">
        <v>8441</v>
      </c>
      <c r="I465" t="s">
        <v>8442</v>
      </c>
      <c r="L465" t="s">
        <v>8436</v>
      </c>
    </row>
    <row r="466" spans="1:12" x14ac:dyDescent="0.3">
      <c r="A466">
        <v>502</v>
      </c>
      <c r="B466" t="s">
        <v>475</v>
      </c>
      <c r="C466" t="s">
        <v>2725</v>
      </c>
      <c r="D466" t="s">
        <v>119</v>
      </c>
      <c r="E466" t="s">
        <v>73</v>
      </c>
      <c r="F466" t="s">
        <v>24</v>
      </c>
      <c r="G466" t="s">
        <v>8440</v>
      </c>
      <c r="H466" t="s">
        <v>8441</v>
      </c>
      <c r="I466" t="s">
        <v>8442</v>
      </c>
      <c r="L466" t="s">
        <v>8436</v>
      </c>
    </row>
    <row r="467" spans="1:12" x14ac:dyDescent="0.3">
      <c r="A467">
        <v>503</v>
      </c>
      <c r="B467" t="s">
        <v>476</v>
      </c>
      <c r="C467" t="s">
        <v>2725</v>
      </c>
      <c r="D467" t="s">
        <v>447</v>
      </c>
      <c r="E467" t="s">
        <v>73</v>
      </c>
      <c r="F467" t="s">
        <v>24</v>
      </c>
      <c r="G467" t="s">
        <v>8440</v>
      </c>
      <c r="H467" t="s">
        <v>8441</v>
      </c>
      <c r="I467" t="s">
        <v>8442</v>
      </c>
      <c r="L467" t="s">
        <v>8436</v>
      </c>
    </row>
    <row r="468" spans="1:12" x14ac:dyDescent="0.3">
      <c r="A468">
        <v>504</v>
      </c>
      <c r="B468" t="s">
        <v>477</v>
      </c>
      <c r="C468" t="s">
        <v>2725</v>
      </c>
      <c r="D468" t="s">
        <v>374</v>
      </c>
      <c r="E468" t="s">
        <v>73</v>
      </c>
      <c r="F468" t="s">
        <v>24</v>
      </c>
      <c r="G468" t="s">
        <v>8440</v>
      </c>
      <c r="H468" t="s">
        <v>8441</v>
      </c>
      <c r="I468" t="s">
        <v>8442</v>
      </c>
      <c r="L468" t="s">
        <v>8436</v>
      </c>
    </row>
    <row r="469" spans="1:12" x14ac:dyDescent="0.3">
      <c r="A469">
        <v>505</v>
      </c>
      <c r="B469" t="s">
        <v>478</v>
      </c>
      <c r="C469" t="s">
        <v>2725</v>
      </c>
      <c r="D469" t="s">
        <v>87</v>
      </c>
      <c r="E469" t="s">
        <v>73</v>
      </c>
      <c r="F469" t="s">
        <v>24</v>
      </c>
      <c r="G469" t="s">
        <v>8440</v>
      </c>
      <c r="H469" t="s">
        <v>8441</v>
      </c>
      <c r="I469" t="s">
        <v>8442</v>
      </c>
      <c r="L469" t="s">
        <v>8436</v>
      </c>
    </row>
    <row r="470" spans="1:12" x14ac:dyDescent="0.3">
      <c r="A470">
        <v>506</v>
      </c>
      <c r="B470" t="s">
        <v>479</v>
      </c>
      <c r="C470" t="s">
        <v>2725</v>
      </c>
      <c r="D470" t="s">
        <v>318</v>
      </c>
      <c r="E470" t="s">
        <v>54</v>
      </c>
      <c r="F470" t="s">
        <v>24</v>
      </c>
      <c r="G470" t="s">
        <v>8440</v>
      </c>
      <c r="H470" t="s">
        <v>8441</v>
      </c>
      <c r="I470" t="s">
        <v>8442</v>
      </c>
      <c r="L470" t="s">
        <v>8436</v>
      </c>
    </row>
    <row r="471" spans="1:12" x14ac:dyDescent="0.3">
      <c r="A471">
        <v>507</v>
      </c>
      <c r="B471" t="s">
        <v>480</v>
      </c>
      <c r="C471" t="s">
        <v>2725</v>
      </c>
      <c r="D471" t="s">
        <v>242</v>
      </c>
      <c r="E471" t="s">
        <v>54</v>
      </c>
      <c r="F471" t="s">
        <v>24</v>
      </c>
      <c r="G471" t="s">
        <v>8440</v>
      </c>
      <c r="H471" t="s">
        <v>8441</v>
      </c>
      <c r="I471" t="s">
        <v>8442</v>
      </c>
      <c r="L471" t="s">
        <v>8436</v>
      </c>
    </row>
    <row r="472" spans="1:12" x14ac:dyDescent="0.3">
      <c r="A472">
        <v>508</v>
      </c>
      <c r="B472" t="s">
        <v>481</v>
      </c>
      <c r="C472" t="s">
        <v>2725</v>
      </c>
      <c r="D472" t="s">
        <v>366</v>
      </c>
      <c r="E472" t="s">
        <v>73</v>
      </c>
      <c r="F472" t="s">
        <v>24</v>
      </c>
      <c r="G472" t="s">
        <v>8440</v>
      </c>
      <c r="H472" t="s">
        <v>8441</v>
      </c>
      <c r="I472" t="s">
        <v>8442</v>
      </c>
      <c r="L472" t="s">
        <v>8436</v>
      </c>
    </row>
    <row r="473" spans="1:12" x14ac:dyDescent="0.3">
      <c r="A473">
        <v>509</v>
      </c>
      <c r="B473" t="s">
        <v>2238</v>
      </c>
      <c r="C473" t="s">
        <v>2725</v>
      </c>
      <c r="D473" t="s">
        <v>33</v>
      </c>
      <c r="E473" t="s">
        <v>23</v>
      </c>
      <c r="F473" t="s">
        <v>24</v>
      </c>
      <c r="G473" t="s">
        <v>8451</v>
      </c>
      <c r="H473" t="s">
        <v>8441</v>
      </c>
      <c r="I473" t="s">
        <v>8442</v>
      </c>
      <c r="J473" t="s">
        <v>8454</v>
      </c>
      <c r="L473" t="s">
        <v>8436</v>
      </c>
    </row>
    <row r="474" spans="1:12" x14ac:dyDescent="0.3">
      <c r="A474">
        <v>510</v>
      </c>
      <c r="B474" t="s">
        <v>2286</v>
      </c>
      <c r="C474" t="s">
        <v>2724</v>
      </c>
      <c r="D474" t="s">
        <v>249</v>
      </c>
      <c r="E474" t="s">
        <v>60</v>
      </c>
      <c r="F474" t="s">
        <v>24</v>
      </c>
      <c r="G474" t="s">
        <v>8451</v>
      </c>
      <c r="H474" t="s">
        <v>8441</v>
      </c>
      <c r="I474" t="s">
        <v>8442</v>
      </c>
      <c r="J474" t="s">
        <v>8452</v>
      </c>
      <c r="L474" t="s">
        <v>8436</v>
      </c>
    </row>
    <row r="475" spans="1:12" x14ac:dyDescent="0.3">
      <c r="A475">
        <v>511</v>
      </c>
      <c r="B475" t="s">
        <v>2310</v>
      </c>
      <c r="C475" t="s">
        <v>2724</v>
      </c>
      <c r="D475" t="s">
        <v>249</v>
      </c>
      <c r="E475" t="s">
        <v>60</v>
      </c>
      <c r="F475" t="s">
        <v>24</v>
      </c>
      <c r="G475" t="s">
        <v>8451</v>
      </c>
      <c r="H475" t="s">
        <v>8441</v>
      </c>
      <c r="I475" t="s">
        <v>8442</v>
      </c>
      <c r="J475" t="s">
        <v>8452</v>
      </c>
      <c r="L475" t="s">
        <v>8436</v>
      </c>
    </row>
    <row r="476" spans="1:12" x14ac:dyDescent="0.3">
      <c r="A476">
        <v>513</v>
      </c>
      <c r="B476" t="s">
        <v>2335</v>
      </c>
      <c r="C476" t="s">
        <v>2724</v>
      </c>
      <c r="D476" t="s">
        <v>249</v>
      </c>
      <c r="E476" t="s">
        <v>60</v>
      </c>
      <c r="F476" t="s">
        <v>24</v>
      </c>
      <c r="G476" t="s">
        <v>8440</v>
      </c>
      <c r="H476" t="s">
        <v>8441</v>
      </c>
      <c r="I476" t="s">
        <v>8442</v>
      </c>
      <c r="L476" t="s">
        <v>8436</v>
      </c>
    </row>
    <row r="477" spans="1:12" x14ac:dyDescent="0.3">
      <c r="A477">
        <v>514</v>
      </c>
      <c r="B477" t="s">
        <v>2340</v>
      </c>
      <c r="C477" t="s">
        <v>2724</v>
      </c>
      <c r="D477" t="s">
        <v>249</v>
      </c>
      <c r="E477" t="s">
        <v>54</v>
      </c>
      <c r="F477" t="s">
        <v>24</v>
      </c>
      <c r="G477" t="s">
        <v>8440</v>
      </c>
      <c r="H477" t="s">
        <v>8441</v>
      </c>
      <c r="I477" t="s">
        <v>8442</v>
      </c>
      <c r="L477" t="s">
        <v>8436</v>
      </c>
    </row>
    <row r="478" spans="1:12" x14ac:dyDescent="0.3">
      <c r="A478">
        <v>515</v>
      </c>
      <c r="B478" t="s">
        <v>2343</v>
      </c>
      <c r="C478" t="s">
        <v>2725</v>
      </c>
      <c r="D478" t="s">
        <v>66</v>
      </c>
      <c r="E478" t="s">
        <v>54</v>
      </c>
      <c r="F478" t="s">
        <v>24</v>
      </c>
      <c r="G478" t="s">
        <v>8440</v>
      </c>
      <c r="H478" t="s">
        <v>8441</v>
      </c>
      <c r="I478" t="s">
        <v>8442</v>
      </c>
      <c r="L478" t="s">
        <v>8436</v>
      </c>
    </row>
    <row r="479" spans="1:12" x14ac:dyDescent="0.3">
      <c r="A479">
        <v>516</v>
      </c>
      <c r="B479" t="s">
        <v>2345</v>
      </c>
      <c r="C479" t="s">
        <v>2724</v>
      </c>
      <c r="D479" t="s">
        <v>66</v>
      </c>
      <c r="E479" t="s">
        <v>54</v>
      </c>
      <c r="F479" t="s">
        <v>24</v>
      </c>
      <c r="G479" t="s">
        <v>8440</v>
      </c>
      <c r="H479" t="s">
        <v>8441</v>
      </c>
      <c r="I479" t="s">
        <v>8442</v>
      </c>
      <c r="L479" t="s">
        <v>8436</v>
      </c>
    </row>
    <row r="480" spans="1:12" x14ac:dyDescent="0.3">
      <c r="A480">
        <v>518</v>
      </c>
      <c r="B480" t="s">
        <v>67</v>
      </c>
      <c r="C480" t="s">
        <v>2725</v>
      </c>
      <c r="D480" t="s">
        <v>68</v>
      </c>
      <c r="E480" t="s">
        <v>60</v>
      </c>
      <c r="F480" t="s">
        <v>24</v>
      </c>
      <c r="G480" t="s">
        <v>8440</v>
      </c>
      <c r="H480" t="s">
        <v>8441</v>
      </c>
      <c r="I480" t="s">
        <v>8442</v>
      </c>
      <c r="L480" t="s">
        <v>8436</v>
      </c>
    </row>
    <row r="481" spans="1:12" x14ac:dyDescent="0.3">
      <c r="A481">
        <v>519</v>
      </c>
      <c r="B481" t="s">
        <v>2349</v>
      </c>
      <c r="C481" t="s">
        <v>2724</v>
      </c>
      <c r="D481" t="s">
        <v>362</v>
      </c>
      <c r="E481" t="s">
        <v>54</v>
      </c>
      <c r="F481" t="s">
        <v>24</v>
      </c>
      <c r="G481" t="s">
        <v>8451</v>
      </c>
      <c r="H481" t="s">
        <v>8441</v>
      </c>
      <c r="I481" t="s">
        <v>8442</v>
      </c>
      <c r="J481" t="s">
        <v>8453</v>
      </c>
      <c r="L481" t="s">
        <v>8436</v>
      </c>
    </row>
    <row r="482" spans="1:12" x14ac:dyDescent="0.3">
      <c r="A482">
        <v>522</v>
      </c>
      <c r="B482" t="s">
        <v>2362</v>
      </c>
      <c r="C482" t="s">
        <v>2725</v>
      </c>
      <c r="D482" t="s">
        <v>22</v>
      </c>
      <c r="E482" t="s">
        <v>73</v>
      </c>
      <c r="F482" t="s">
        <v>24</v>
      </c>
      <c r="G482" t="s">
        <v>8440</v>
      </c>
      <c r="H482" t="s">
        <v>8441</v>
      </c>
      <c r="I482" t="s">
        <v>8442</v>
      </c>
      <c r="L482" t="s">
        <v>8436</v>
      </c>
    </row>
    <row r="483" spans="1:12" x14ac:dyDescent="0.3">
      <c r="A483">
        <v>523</v>
      </c>
      <c r="B483" t="s">
        <v>350</v>
      </c>
      <c r="C483" t="s">
        <v>2725</v>
      </c>
      <c r="D483" t="s">
        <v>94</v>
      </c>
      <c r="E483" t="s">
        <v>54</v>
      </c>
      <c r="F483" t="s">
        <v>24</v>
      </c>
      <c r="G483" t="s">
        <v>8451</v>
      </c>
      <c r="H483" t="s">
        <v>8441</v>
      </c>
      <c r="I483" t="s">
        <v>8442</v>
      </c>
      <c r="J483" t="s">
        <v>8452</v>
      </c>
      <c r="L483" t="s">
        <v>8436</v>
      </c>
    </row>
    <row r="484" spans="1:12" x14ac:dyDescent="0.3">
      <c r="A484">
        <v>524</v>
      </c>
      <c r="B484" t="s">
        <v>397</v>
      </c>
      <c r="C484" t="s">
        <v>2724</v>
      </c>
      <c r="D484" t="s">
        <v>87</v>
      </c>
      <c r="E484" t="s">
        <v>54</v>
      </c>
      <c r="F484" t="s">
        <v>24</v>
      </c>
      <c r="G484" t="s">
        <v>8451</v>
      </c>
      <c r="H484" t="s">
        <v>8441</v>
      </c>
      <c r="I484" t="s">
        <v>8442</v>
      </c>
      <c r="J484" t="s">
        <v>8452</v>
      </c>
      <c r="L484" t="s">
        <v>8436</v>
      </c>
    </row>
    <row r="485" spans="1:12" x14ac:dyDescent="0.3">
      <c r="A485">
        <v>526</v>
      </c>
      <c r="B485" t="s">
        <v>2387</v>
      </c>
      <c r="C485" t="s">
        <v>2724</v>
      </c>
      <c r="D485" t="s">
        <v>31</v>
      </c>
      <c r="E485" t="s">
        <v>60</v>
      </c>
      <c r="F485" t="s">
        <v>24</v>
      </c>
      <c r="G485" t="s">
        <v>8440</v>
      </c>
      <c r="H485" t="s">
        <v>8441</v>
      </c>
      <c r="I485" t="s">
        <v>8442</v>
      </c>
      <c r="L485" t="s">
        <v>8436</v>
      </c>
    </row>
    <row r="486" spans="1:12" x14ac:dyDescent="0.3">
      <c r="A486">
        <v>527</v>
      </c>
      <c r="B486" t="s">
        <v>2390</v>
      </c>
      <c r="C486" t="s">
        <v>2725</v>
      </c>
      <c r="D486" t="s">
        <v>198</v>
      </c>
      <c r="E486" t="s">
        <v>73</v>
      </c>
      <c r="F486" t="s">
        <v>24</v>
      </c>
      <c r="G486" t="s">
        <v>8440</v>
      </c>
      <c r="H486" t="s">
        <v>8441</v>
      </c>
      <c r="I486" t="s">
        <v>8442</v>
      </c>
      <c r="L486" t="s">
        <v>8436</v>
      </c>
    </row>
    <row r="487" spans="1:12" x14ac:dyDescent="0.3">
      <c r="A487">
        <v>528</v>
      </c>
      <c r="B487" t="s">
        <v>2392</v>
      </c>
      <c r="C487" t="s">
        <v>2725</v>
      </c>
      <c r="D487" t="s">
        <v>198</v>
      </c>
      <c r="E487" t="s">
        <v>73</v>
      </c>
      <c r="F487" t="s">
        <v>24</v>
      </c>
      <c r="G487" t="s">
        <v>8440</v>
      </c>
      <c r="H487" t="s">
        <v>8441</v>
      </c>
      <c r="I487" t="s">
        <v>8442</v>
      </c>
      <c r="L487" t="s">
        <v>8436</v>
      </c>
    </row>
    <row r="488" spans="1:12" x14ac:dyDescent="0.3">
      <c r="A488">
        <v>529</v>
      </c>
      <c r="B488" t="s">
        <v>2395</v>
      </c>
      <c r="C488" t="s">
        <v>2724</v>
      </c>
      <c r="D488" t="s">
        <v>95</v>
      </c>
      <c r="E488" t="s">
        <v>60</v>
      </c>
      <c r="F488" t="s">
        <v>24</v>
      </c>
      <c r="G488" t="s">
        <v>8451</v>
      </c>
      <c r="H488" t="s">
        <v>8441</v>
      </c>
      <c r="I488" t="s">
        <v>8442</v>
      </c>
      <c r="J488" t="s">
        <v>8452</v>
      </c>
      <c r="L488" t="s">
        <v>8436</v>
      </c>
    </row>
    <row r="489" spans="1:12" x14ac:dyDescent="0.3">
      <c r="A489">
        <v>530</v>
      </c>
      <c r="B489" t="s">
        <v>2417</v>
      </c>
      <c r="C489" t="s">
        <v>2725</v>
      </c>
      <c r="D489" t="s">
        <v>66</v>
      </c>
      <c r="E489" t="s">
        <v>54</v>
      </c>
      <c r="F489" t="s">
        <v>24</v>
      </c>
      <c r="G489" t="s">
        <v>8440</v>
      </c>
      <c r="H489" t="s">
        <v>8441</v>
      </c>
      <c r="I489" t="s">
        <v>8442</v>
      </c>
      <c r="L489" t="s">
        <v>8436</v>
      </c>
    </row>
    <row r="490" spans="1:12" x14ac:dyDescent="0.3">
      <c r="A490">
        <v>531</v>
      </c>
      <c r="B490" t="s">
        <v>2419</v>
      </c>
      <c r="C490" t="s">
        <v>2725</v>
      </c>
      <c r="D490" t="s">
        <v>66</v>
      </c>
      <c r="E490" t="s">
        <v>54</v>
      </c>
      <c r="F490" t="s">
        <v>24</v>
      </c>
      <c r="G490" t="s">
        <v>8440</v>
      </c>
      <c r="H490" t="s">
        <v>8441</v>
      </c>
      <c r="I490" t="s">
        <v>8442</v>
      </c>
      <c r="L490" t="s">
        <v>8436</v>
      </c>
    </row>
    <row r="491" spans="1:12" x14ac:dyDescent="0.3">
      <c r="A491">
        <v>532</v>
      </c>
      <c r="B491" t="s">
        <v>2421</v>
      </c>
      <c r="C491" t="s">
        <v>2725</v>
      </c>
      <c r="D491" t="s">
        <v>110</v>
      </c>
      <c r="E491" t="s">
        <v>54</v>
      </c>
      <c r="F491" t="s">
        <v>24</v>
      </c>
      <c r="G491" t="s">
        <v>8451</v>
      </c>
      <c r="H491" t="s">
        <v>8441</v>
      </c>
      <c r="I491" t="s">
        <v>8442</v>
      </c>
      <c r="J491" t="s">
        <v>8452</v>
      </c>
      <c r="L491" t="s">
        <v>8436</v>
      </c>
    </row>
    <row r="492" spans="1:12" x14ac:dyDescent="0.3">
      <c r="A492">
        <v>533</v>
      </c>
      <c r="B492" t="s">
        <v>2432</v>
      </c>
      <c r="C492" t="s">
        <v>2725</v>
      </c>
      <c r="D492" t="s">
        <v>110</v>
      </c>
      <c r="E492" t="s">
        <v>54</v>
      </c>
      <c r="F492" t="s">
        <v>24</v>
      </c>
      <c r="G492" t="s">
        <v>8451</v>
      </c>
      <c r="H492" t="s">
        <v>8441</v>
      </c>
      <c r="I492" t="s">
        <v>8442</v>
      </c>
      <c r="J492" t="s">
        <v>8452</v>
      </c>
      <c r="L492" t="s">
        <v>8436</v>
      </c>
    </row>
    <row r="493" spans="1:12" x14ac:dyDescent="0.3">
      <c r="A493">
        <v>534</v>
      </c>
      <c r="B493" t="s">
        <v>2444</v>
      </c>
      <c r="C493" t="s">
        <v>2725</v>
      </c>
      <c r="D493" t="s">
        <v>110</v>
      </c>
      <c r="E493" t="s">
        <v>54</v>
      </c>
      <c r="F493" t="s">
        <v>24</v>
      </c>
      <c r="G493" t="s">
        <v>8451</v>
      </c>
      <c r="H493" t="s">
        <v>8441</v>
      </c>
      <c r="I493" t="s">
        <v>8442</v>
      </c>
      <c r="J493" t="s">
        <v>8452</v>
      </c>
      <c r="L493" t="s">
        <v>8436</v>
      </c>
    </row>
    <row r="494" spans="1:12" x14ac:dyDescent="0.3">
      <c r="A494">
        <v>535</v>
      </c>
      <c r="B494" t="s">
        <v>2456</v>
      </c>
      <c r="C494" t="s">
        <v>2725</v>
      </c>
      <c r="D494" t="s">
        <v>110</v>
      </c>
      <c r="E494" t="s">
        <v>54</v>
      </c>
      <c r="F494" t="s">
        <v>24</v>
      </c>
      <c r="G494" t="s">
        <v>8451</v>
      </c>
      <c r="H494" t="s">
        <v>8441</v>
      </c>
      <c r="I494" t="s">
        <v>8442</v>
      </c>
      <c r="J494" t="s">
        <v>8452</v>
      </c>
      <c r="L494" t="s">
        <v>8436</v>
      </c>
    </row>
    <row r="495" spans="1:12" x14ac:dyDescent="0.3">
      <c r="A495">
        <v>536</v>
      </c>
      <c r="B495" t="s">
        <v>2468</v>
      </c>
      <c r="C495" t="s">
        <v>2725</v>
      </c>
      <c r="D495" t="s">
        <v>110</v>
      </c>
      <c r="E495" t="s">
        <v>54</v>
      </c>
      <c r="F495" t="s">
        <v>24</v>
      </c>
      <c r="G495" t="s">
        <v>8451</v>
      </c>
      <c r="H495" t="s">
        <v>8441</v>
      </c>
      <c r="I495" t="s">
        <v>8442</v>
      </c>
      <c r="J495" t="s">
        <v>8452</v>
      </c>
      <c r="L495" t="s">
        <v>8436</v>
      </c>
    </row>
    <row r="496" spans="1:12" x14ac:dyDescent="0.3">
      <c r="A496">
        <v>537</v>
      </c>
      <c r="B496" t="s">
        <v>2480</v>
      </c>
      <c r="C496" t="s">
        <v>2725</v>
      </c>
      <c r="D496" t="s">
        <v>53</v>
      </c>
      <c r="E496" t="s">
        <v>54</v>
      </c>
      <c r="F496" t="s">
        <v>24</v>
      </c>
      <c r="G496" t="s">
        <v>8440</v>
      </c>
      <c r="H496" t="s">
        <v>8441</v>
      </c>
      <c r="I496" t="s">
        <v>8442</v>
      </c>
      <c r="L496" t="s">
        <v>8436</v>
      </c>
    </row>
    <row r="497" spans="1:12" x14ac:dyDescent="0.3">
      <c r="A497">
        <v>538</v>
      </c>
      <c r="B497" t="s">
        <v>2483</v>
      </c>
      <c r="C497" t="s">
        <v>2724</v>
      </c>
      <c r="D497" t="s">
        <v>188</v>
      </c>
      <c r="E497" t="s">
        <v>54</v>
      </c>
      <c r="F497" t="s">
        <v>24</v>
      </c>
      <c r="G497" t="s">
        <v>8440</v>
      </c>
      <c r="H497" t="s">
        <v>8441</v>
      </c>
      <c r="I497" t="s">
        <v>8442</v>
      </c>
      <c r="L497" t="s">
        <v>8436</v>
      </c>
    </row>
    <row r="498" spans="1:12" x14ac:dyDescent="0.3">
      <c r="A498">
        <v>539</v>
      </c>
      <c r="B498" t="s">
        <v>2485</v>
      </c>
      <c r="C498" t="s">
        <v>2724</v>
      </c>
      <c r="D498" t="s">
        <v>188</v>
      </c>
      <c r="E498" t="s">
        <v>54</v>
      </c>
      <c r="F498" t="s">
        <v>62</v>
      </c>
      <c r="G498" t="s">
        <v>8440</v>
      </c>
      <c r="H498" t="s">
        <v>8441</v>
      </c>
      <c r="I498" t="s">
        <v>8442</v>
      </c>
      <c r="L498" t="s">
        <v>8436</v>
      </c>
    </row>
    <row r="499" spans="1:12" x14ac:dyDescent="0.3">
      <c r="A499">
        <v>540</v>
      </c>
      <c r="B499" t="s">
        <v>2487</v>
      </c>
      <c r="C499" t="s">
        <v>2725</v>
      </c>
      <c r="D499" t="s">
        <v>311</v>
      </c>
      <c r="E499" t="s">
        <v>54</v>
      </c>
      <c r="F499" t="s">
        <v>24</v>
      </c>
      <c r="G499" t="s">
        <v>8440</v>
      </c>
      <c r="H499" t="s">
        <v>8441</v>
      </c>
      <c r="I499" t="s">
        <v>8442</v>
      </c>
      <c r="L499" t="s">
        <v>8436</v>
      </c>
    </row>
    <row r="500" spans="1:12" x14ac:dyDescent="0.3">
      <c r="A500">
        <v>541</v>
      </c>
      <c r="B500" t="s">
        <v>2490</v>
      </c>
      <c r="C500" t="s">
        <v>2724</v>
      </c>
      <c r="D500" t="s">
        <v>287</v>
      </c>
      <c r="E500" t="s">
        <v>73</v>
      </c>
      <c r="F500" t="s">
        <v>24</v>
      </c>
      <c r="G500" t="s">
        <v>8440</v>
      </c>
      <c r="H500" t="s">
        <v>8441</v>
      </c>
      <c r="I500" t="s">
        <v>8442</v>
      </c>
      <c r="L500" t="s">
        <v>8436</v>
      </c>
    </row>
    <row r="501" spans="1:12" x14ac:dyDescent="0.3">
      <c r="A501">
        <v>542</v>
      </c>
      <c r="B501" t="s">
        <v>2492</v>
      </c>
      <c r="C501" t="s">
        <v>2725</v>
      </c>
      <c r="D501" t="s">
        <v>287</v>
      </c>
      <c r="E501" t="s">
        <v>73</v>
      </c>
      <c r="F501" t="s">
        <v>24</v>
      </c>
      <c r="G501" t="s">
        <v>8451</v>
      </c>
      <c r="H501" t="s">
        <v>8441</v>
      </c>
      <c r="I501" t="s">
        <v>8442</v>
      </c>
      <c r="J501" t="s">
        <v>8453</v>
      </c>
      <c r="L501" t="s">
        <v>8436</v>
      </c>
    </row>
    <row r="502" spans="1:12" x14ac:dyDescent="0.3">
      <c r="A502">
        <v>543</v>
      </c>
      <c r="B502" t="s">
        <v>2503</v>
      </c>
      <c r="C502" t="s">
        <v>2724</v>
      </c>
      <c r="D502" t="s">
        <v>127</v>
      </c>
      <c r="E502" t="s">
        <v>54</v>
      </c>
      <c r="F502" t="s">
        <v>24</v>
      </c>
      <c r="G502" t="s">
        <v>8451</v>
      </c>
      <c r="H502" t="s">
        <v>8441</v>
      </c>
      <c r="I502" t="s">
        <v>8442</v>
      </c>
      <c r="J502" t="s">
        <v>8452</v>
      </c>
      <c r="L502" t="s">
        <v>8436</v>
      </c>
    </row>
    <row r="503" spans="1:12" x14ac:dyDescent="0.3">
      <c r="A503">
        <v>544</v>
      </c>
      <c r="B503" t="s">
        <v>2514</v>
      </c>
      <c r="C503" t="s">
        <v>2724</v>
      </c>
      <c r="D503" t="s">
        <v>374</v>
      </c>
      <c r="E503" t="s">
        <v>54</v>
      </c>
      <c r="F503" t="s">
        <v>24</v>
      </c>
      <c r="G503" t="s">
        <v>8451</v>
      </c>
      <c r="H503" t="s">
        <v>8441</v>
      </c>
      <c r="I503" t="s">
        <v>8442</v>
      </c>
      <c r="J503" t="s">
        <v>8453</v>
      </c>
      <c r="L503" t="s">
        <v>8436</v>
      </c>
    </row>
    <row r="504" spans="1:12" x14ac:dyDescent="0.3">
      <c r="A504">
        <v>546</v>
      </c>
      <c r="B504" t="s">
        <v>2526</v>
      </c>
      <c r="C504" t="s">
        <v>2725</v>
      </c>
      <c r="D504" t="s">
        <v>287</v>
      </c>
      <c r="E504" t="s">
        <v>73</v>
      </c>
      <c r="F504" t="s">
        <v>24</v>
      </c>
      <c r="G504" t="s">
        <v>8451</v>
      </c>
      <c r="H504" t="s">
        <v>8441</v>
      </c>
      <c r="I504" t="s">
        <v>8442</v>
      </c>
      <c r="J504" t="s">
        <v>8453</v>
      </c>
      <c r="L504" t="s">
        <v>8436</v>
      </c>
    </row>
    <row r="505" spans="1:12" x14ac:dyDescent="0.3">
      <c r="A505">
        <v>547</v>
      </c>
      <c r="B505" t="s">
        <v>2539</v>
      </c>
      <c r="C505" t="s">
        <v>2725</v>
      </c>
      <c r="D505" t="s">
        <v>287</v>
      </c>
      <c r="E505" t="s">
        <v>73</v>
      </c>
      <c r="F505" t="s">
        <v>24</v>
      </c>
      <c r="G505" t="s">
        <v>8440</v>
      </c>
      <c r="H505" t="s">
        <v>8441</v>
      </c>
      <c r="I505" t="s">
        <v>8442</v>
      </c>
      <c r="L505" t="s">
        <v>8436</v>
      </c>
    </row>
    <row r="506" spans="1:12" x14ac:dyDescent="0.3">
      <c r="A506">
        <v>550</v>
      </c>
      <c r="B506" t="s">
        <v>2541</v>
      </c>
      <c r="C506" t="s">
        <v>2724</v>
      </c>
      <c r="D506" t="s">
        <v>369</v>
      </c>
      <c r="E506" t="s">
        <v>54</v>
      </c>
      <c r="F506" t="s">
        <v>24</v>
      </c>
      <c r="G506" t="s">
        <v>8440</v>
      </c>
      <c r="H506" t="s">
        <v>8441</v>
      </c>
      <c r="I506" t="s">
        <v>8442</v>
      </c>
      <c r="L506" t="s">
        <v>8436</v>
      </c>
    </row>
    <row r="507" spans="1:12" x14ac:dyDescent="0.3">
      <c r="A507">
        <v>551</v>
      </c>
      <c r="B507" t="s">
        <v>2544</v>
      </c>
      <c r="C507" t="s">
        <v>2724</v>
      </c>
      <c r="D507" t="s">
        <v>369</v>
      </c>
      <c r="E507" t="s">
        <v>54</v>
      </c>
      <c r="F507" t="s">
        <v>24</v>
      </c>
      <c r="G507" t="s">
        <v>8440</v>
      </c>
      <c r="H507" t="s">
        <v>8441</v>
      </c>
      <c r="I507" t="s">
        <v>8442</v>
      </c>
      <c r="L507" t="s">
        <v>8436</v>
      </c>
    </row>
    <row r="508" spans="1:12" x14ac:dyDescent="0.3">
      <c r="A508">
        <v>552</v>
      </c>
      <c r="B508" t="s">
        <v>2548</v>
      </c>
      <c r="C508" t="s">
        <v>2725</v>
      </c>
      <c r="D508" t="s">
        <v>37</v>
      </c>
      <c r="E508" t="s">
        <v>73</v>
      </c>
      <c r="F508" t="s">
        <v>24</v>
      </c>
      <c r="G508" t="s">
        <v>8440</v>
      </c>
      <c r="H508" t="s">
        <v>8441</v>
      </c>
      <c r="I508" t="s">
        <v>8442</v>
      </c>
      <c r="L508" t="s">
        <v>8436</v>
      </c>
    </row>
    <row r="509" spans="1:12" x14ac:dyDescent="0.3">
      <c r="A509">
        <v>553</v>
      </c>
      <c r="B509" t="s">
        <v>2551</v>
      </c>
      <c r="C509" t="s">
        <v>2725</v>
      </c>
      <c r="D509" t="s">
        <v>344</v>
      </c>
      <c r="E509" t="s">
        <v>73</v>
      </c>
      <c r="F509" t="s">
        <v>24</v>
      </c>
      <c r="G509" t="s">
        <v>8440</v>
      </c>
      <c r="H509" t="s">
        <v>8441</v>
      </c>
      <c r="I509" t="s">
        <v>8442</v>
      </c>
      <c r="L509" t="s">
        <v>8436</v>
      </c>
    </row>
    <row r="510" spans="1:12" x14ac:dyDescent="0.3">
      <c r="A510">
        <v>554</v>
      </c>
      <c r="B510" t="s">
        <v>2553</v>
      </c>
      <c r="C510" t="s">
        <v>2725</v>
      </c>
      <c r="D510" t="s">
        <v>186</v>
      </c>
      <c r="E510" t="s">
        <v>54</v>
      </c>
      <c r="F510" t="s">
        <v>24</v>
      </c>
      <c r="G510" t="s">
        <v>8440</v>
      </c>
      <c r="H510" t="s">
        <v>8441</v>
      </c>
      <c r="I510" t="s">
        <v>8442</v>
      </c>
      <c r="L510" t="s">
        <v>8436</v>
      </c>
    </row>
    <row r="511" spans="1:12" x14ac:dyDescent="0.3">
      <c r="A511">
        <v>555</v>
      </c>
      <c r="B511" t="s">
        <v>2555</v>
      </c>
      <c r="C511" t="s">
        <v>2725</v>
      </c>
      <c r="D511" t="s">
        <v>351</v>
      </c>
      <c r="E511" t="s">
        <v>54</v>
      </c>
      <c r="F511" t="s">
        <v>24</v>
      </c>
      <c r="G511" t="s">
        <v>8440</v>
      </c>
      <c r="H511" t="s">
        <v>8441</v>
      </c>
      <c r="I511" t="s">
        <v>8442</v>
      </c>
      <c r="L511" t="s">
        <v>8436</v>
      </c>
    </row>
    <row r="512" spans="1:12" x14ac:dyDescent="0.3">
      <c r="A512">
        <v>556</v>
      </c>
      <c r="B512" t="s">
        <v>2557</v>
      </c>
      <c r="C512" t="s">
        <v>2725</v>
      </c>
      <c r="D512" t="s">
        <v>28</v>
      </c>
      <c r="E512" t="s">
        <v>73</v>
      </c>
      <c r="F512" t="s">
        <v>24</v>
      </c>
      <c r="G512" t="s">
        <v>8440</v>
      </c>
      <c r="H512" t="s">
        <v>8441</v>
      </c>
      <c r="I512" t="s">
        <v>8442</v>
      </c>
      <c r="L512" t="s">
        <v>8436</v>
      </c>
    </row>
    <row r="513" spans="1:12" x14ac:dyDescent="0.3">
      <c r="A513">
        <v>900</v>
      </c>
      <c r="B513" t="s">
        <v>482</v>
      </c>
      <c r="C513" t="s">
        <v>2725</v>
      </c>
      <c r="D513" t="s">
        <v>225</v>
      </c>
      <c r="E513" t="s">
        <v>23</v>
      </c>
      <c r="F513" t="s">
        <v>24</v>
      </c>
      <c r="H513" t="s">
        <v>8435</v>
      </c>
      <c r="I513" t="s">
        <v>8435</v>
      </c>
      <c r="L513" t="s">
        <v>8436</v>
      </c>
    </row>
    <row r="514" spans="1:12" x14ac:dyDescent="0.3">
      <c r="A514">
        <v>901</v>
      </c>
      <c r="B514" t="s">
        <v>2778</v>
      </c>
      <c r="C514" t="s">
        <v>2725</v>
      </c>
      <c r="D514" t="s">
        <v>484</v>
      </c>
      <c r="E514" t="s">
        <v>23</v>
      </c>
      <c r="F514" t="s">
        <v>24</v>
      </c>
      <c r="H514" t="s">
        <v>8435</v>
      </c>
      <c r="I514" t="s">
        <v>8435</v>
      </c>
      <c r="L514" t="s">
        <v>8436</v>
      </c>
    </row>
    <row r="515" spans="1:12" x14ac:dyDescent="0.3">
      <c r="A515">
        <v>902</v>
      </c>
      <c r="B515" t="s">
        <v>485</v>
      </c>
      <c r="C515" t="s">
        <v>2725</v>
      </c>
      <c r="D515" t="s">
        <v>112</v>
      </c>
      <c r="E515" t="s">
        <v>23</v>
      </c>
      <c r="F515" t="s">
        <v>24</v>
      </c>
      <c r="H515" t="s">
        <v>8435</v>
      </c>
      <c r="I515" t="s">
        <v>8435</v>
      </c>
      <c r="L515" t="s">
        <v>8436</v>
      </c>
    </row>
    <row r="516" spans="1:12" x14ac:dyDescent="0.3">
      <c r="A516">
        <v>903</v>
      </c>
      <c r="B516" t="s">
        <v>2737</v>
      </c>
      <c r="C516" t="s">
        <v>2725</v>
      </c>
      <c r="D516" t="s">
        <v>95</v>
      </c>
      <c r="E516" t="s">
        <v>23</v>
      </c>
      <c r="F516" t="s">
        <v>24</v>
      </c>
      <c r="H516" t="s">
        <v>8435</v>
      </c>
      <c r="I516" t="s">
        <v>8435</v>
      </c>
      <c r="L516" t="s">
        <v>8436</v>
      </c>
    </row>
    <row r="517" spans="1:12" x14ac:dyDescent="0.3">
      <c r="A517">
        <v>904</v>
      </c>
      <c r="B517" t="s">
        <v>487</v>
      </c>
      <c r="C517" t="s">
        <v>2725</v>
      </c>
      <c r="D517" t="s">
        <v>287</v>
      </c>
      <c r="E517" t="s">
        <v>23</v>
      </c>
      <c r="F517" t="s">
        <v>24</v>
      </c>
      <c r="H517" t="s">
        <v>8435</v>
      </c>
      <c r="I517" t="s">
        <v>8435</v>
      </c>
      <c r="L517" t="s">
        <v>8436</v>
      </c>
    </row>
    <row r="518" spans="1:12" x14ac:dyDescent="0.3">
      <c r="A518">
        <v>905</v>
      </c>
      <c r="B518" t="s">
        <v>488</v>
      </c>
      <c r="C518" t="s">
        <v>2725</v>
      </c>
      <c r="D518" t="s">
        <v>484</v>
      </c>
      <c r="E518" t="s">
        <v>23</v>
      </c>
      <c r="F518" t="s">
        <v>24</v>
      </c>
      <c r="H518" t="s">
        <v>8435</v>
      </c>
      <c r="I518" t="s">
        <v>8435</v>
      </c>
      <c r="L518" t="s">
        <v>8436</v>
      </c>
    </row>
    <row r="519" spans="1:12" x14ac:dyDescent="0.3">
      <c r="A519">
        <v>906</v>
      </c>
      <c r="B519" t="s">
        <v>489</v>
      </c>
      <c r="C519" t="s">
        <v>2725</v>
      </c>
      <c r="D519" t="s">
        <v>484</v>
      </c>
      <c r="E519" t="s">
        <v>23</v>
      </c>
      <c r="F519" t="s">
        <v>24</v>
      </c>
      <c r="H519" t="s">
        <v>8435</v>
      </c>
      <c r="I519" t="s">
        <v>8435</v>
      </c>
      <c r="L519" t="s">
        <v>8436</v>
      </c>
    </row>
    <row r="520" spans="1:12" x14ac:dyDescent="0.3">
      <c r="A520">
        <v>907</v>
      </c>
      <c r="B520" t="s">
        <v>490</v>
      </c>
      <c r="C520" t="s">
        <v>2725</v>
      </c>
      <c r="D520" t="s">
        <v>484</v>
      </c>
      <c r="E520" t="s">
        <v>23</v>
      </c>
      <c r="F520" t="s">
        <v>24</v>
      </c>
      <c r="H520" t="s">
        <v>8435</v>
      </c>
      <c r="I520" t="s">
        <v>8435</v>
      </c>
      <c r="L520" t="s">
        <v>8436</v>
      </c>
    </row>
    <row r="521" spans="1:12" x14ac:dyDescent="0.3">
      <c r="A521">
        <v>908</v>
      </c>
      <c r="B521" t="s">
        <v>491</v>
      </c>
      <c r="C521" t="s">
        <v>2725</v>
      </c>
      <c r="D521" t="s">
        <v>87</v>
      </c>
      <c r="E521" t="s">
        <v>23</v>
      </c>
      <c r="F521" t="s">
        <v>24</v>
      </c>
      <c r="H521" t="s">
        <v>8435</v>
      </c>
      <c r="I521" t="s">
        <v>8435</v>
      </c>
      <c r="L521" t="s">
        <v>8436</v>
      </c>
    </row>
    <row r="522" spans="1:12" x14ac:dyDescent="0.3">
      <c r="A522" t="s">
        <v>694</v>
      </c>
      <c r="B522" t="s">
        <v>695</v>
      </c>
      <c r="C522" t="s">
        <v>2725</v>
      </c>
      <c r="D522" t="s">
        <v>440</v>
      </c>
      <c r="E522" t="s">
        <v>54</v>
      </c>
      <c r="F522" t="s">
        <v>24</v>
      </c>
      <c r="H522" t="s">
        <v>8435</v>
      </c>
      <c r="I522" t="s">
        <v>8435</v>
      </c>
      <c r="L522" t="s">
        <v>8436</v>
      </c>
    </row>
    <row r="523" spans="1:12" x14ac:dyDescent="0.3">
      <c r="A523" t="s">
        <v>696</v>
      </c>
      <c r="B523" t="s">
        <v>697</v>
      </c>
      <c r="C523" t="s">
        <v>2725</v>
      </c>
      <c r="D523" t="s">
        <v>440</v>
      </c>
      <c r="E523" t="s">
        <v>54</v>
      </c>
      <c r="F523" t="s">
        <v>24</v>
      </c>
      <c r="H523" t="s">
        <v>8435</v>
      </c>
      <c r="I523" t="s">
        <v>8435</v>
      </c>
      <c r="L523" t="s">
        <v>8436</v>
      </c>
    </row>
    <row r="524" spans="1:12" x14ac:dyDescent="0.3">
      <c r="A524" t="s">
        <v>698</v>
      </c>
      <c r="B524" t="s">
        <v>699</v>
      </c>
      <c r="C524" t="s">
        <v>2725</v>
      </c>
      <c r="D524" t="s">
        <v>440</v>
      </c>
      <c r="E524" t="s">
        <v>54</v>
      </c>
      <c r="F524" t="s">
        <v>24</v>
      </c>
      <c r="H524" t="s">
        <v>8435</v>
      </c>
      <c r="I524" t="s">
        <v>8435</v>
      </c>
      <c r="L524" t="s">
        <v>8436</v>
      </c>
    </row>
    <row r="525" spans="1:12" x14ac:dyDescent="0.3">
      <c r="A525" t="s">
        <v>700</v>
      </c>
      <c r="B525" t="s">
        <v>8462</v>
      </c>
      <c r="C525" t="s">
        <v>2725</v>
      </c>
      <c r="D525" t="s">
        <v>440</v>
      </c>
      <c r="E525" t="s">
        <v>54</v>
      </c>
      <c r="F525" t="s">
        <v>24</v>
      </c>
      <c r="H525" t="s">
        <v>8435</v>
      </c>
      <c r="I525" t="s">
        <v>8435</v>
      </c>
      <c r="L525" t="s">
        <v>8436</v>
      </c>
    </row>
    <row r="526" spans="1:12" x14ac:dyDescent="0.3">
      <c r="A526" t="s">
        <v>702</v>
      </c>
      <c r="B526" t="s">
        <v>8463</v>
      </c>
      <c r="C526" t="s">
        <v>2725</v>
      </c>
      <c r="D526" t="s">
        <v>440</v>
      </c>
      <c r="E526" t="s">
        <v>54</v>
      </c>
      <c r="F526" t="s">
        <v>24</v>
      </c>
      <c r="H526" t="s">
        <v>8435</v>
      </c>
      <c r="I526" t="s">
        <v>8435</v>
      </c>
      <c r="L526" t="s">
        <v>8436</v>
      </c>
    </row>
    <row r="527" spans="1:12" x14ac:dyDescent="0.3">
      <c r="A527" t="s">
        <v>704</v>
      </c>
      <c r="B527" t="s">
        <v>705</v>
      </c>
      <c r="C527" t="s">
        <v>2725</v>
      </c>
      <c r="D527" t="s">
        <v>440</v>
      </c>
      <c r="E527" t="s">
        <v>54</v>
      </c>
      <c r="F527" t="s">
        <v>24</v>
      </c>
      <c r="H527" t="s">
        <v>8435</v>
      </c>
      <c r="I527" t="s">
        <v>8435</v>
      </c>
      <c r="L527" t="s">
        <v>8436</v>
      </c>
    </row>
    <row r="528" spans="1:12" x14ac:dyDescent="0.3">
      <c r="A528" t="s">
        <v>706</v>
      </c>
      <c r="B528" t="s">
        <v>707</v>
      </c>
      <c r="C528" t="s">
        <v>2725</v>
      </c>
      <c r="D528" t="s">
        <v>440</v>
      </c>
      <c r="E528" t="s">
        <v>54</v>
      </c>
      <c r="F528" t="s">
        <v>24</v>
      </c>
      <c r="H528" t="s">
        <v>8435</v>
      </c>
      <c r="I528" t="s">
        <v>8435</v>
      </c>
      <c r="L528" t="s">
        <v>8436</v>
      </c>
    </row>
    <row r="529" spans="1:12" x14ac:dyDescent="0.3">
      <c r="A529" t="s">
        <v>708</v>
      </c>
      <c r="B529" t="s">
        <v>8464</v>
      </c>
      <c r="C529" t="s">
        <v>2725</v>
      </c>
      <c r="D529" t="s">
        <v>440</v>
      </c>
      <c r="E529" t="s">
        <v>54</v>
      </c>
      <c r="F529" t="s">
        <v>24</v>
      </c>
      <c r="H529" t="s">
        <v>8435</v>
      </c>
      <c r="I529" t="s">
        <v>8435</v>
      </c>
      <c r="L529" t="s">
        <v>8436</v>
      </c>
    </row>
    <row r="530" spans="1:12" x14ac:dyDescent="0.3">
      <c r="A530" t="s">
        <v>710</v>
      </c>
      <c r="B530" t="s">
        <v>711</v>
      </c>
      <c r="C530" t="s">
        <v>2724</v>
      </c>
      <c r="D530" t="s">
        <v>440</v>
      </c>
      <c r="E530" t="s">
        <v>54</v>
      </c>
      <c r="F530" t="s">
        <v>24</v>
      </c>
      <c r="H530" t="s">
        <v>8435</v>
      </c>
      <c r="I530" t="s">
        <v>8435</v>
      </c>
      <c r="L530" t="s">
        <v>8436</v>
      </c>
    </row>
    <row r="531" spans="1:12" x14ac:dyDescent="0.3">
      <c r="A531" t="s">
        <v>712</v>
      </c>
      <c r="B531" t="s">
        <v>713</v>
      </c>
      <c r="C531" t="s">
        <v>2725</v>
      </c>
      <c r="D531" t="s">
        <v>440</v>
      </c>
      <c r="E531" t="s">
        <v>54</v>
      </c>
      <c r="F531" t="s">
        <v>24</v>
      </c>
      <c r="H531" t="s">
        <v>8435</v>
      </c>
      <c r="I531" t="s">
        <v>8435</v>
      </c>
      <c r="L531" t="s">
        <v>8436</v>
      </c>
    </row>
    <row r="532" spans="1:12" x14ac:dyDescent="0.3">
      <c r="A532" t="s">
        <v>714</v>
      </c>
      <c r="B532" t="s">
        <v>715</v>
      </c>
      <c r="C532" t="s">
        <v>2724</v>
      </c>
      <c r="D532" t="s">
        <v>440</v>
      </c>
      <c r="E532" t="s">
        <v>73</v>
      </c>
      <c r="F532" t="s">
        <v>24</v>
      </c>
      <c r="H532" t="s">
        <v>8435</v>
      </c>
      <c r="I532" t="s">
        <v>8435</v>
      </c>
      <c r="L532" t="s">
        <v>8436</v>
      </c>
    </row>
    <row r="533" spans="1:12" x14ac:dyDescent="0.3">
      <c r="A533" t="s">
        <v>716</v>
      </c>
      <c r="B533" t="s">
        <v>717</v>
      </c>
      <c r="C533" t="s">
        <v>2724</v>
      </c>
      <c r="D533" t="s">
        <v>440</v>
      </c>
      <c r="E533" t="s">
        <v>54</v>
      </c>
      <c r="F533" t="s">
        <v>24</v>
      </c>
      <c r="H533" t="s">
        <v>8435</v>
      </c>
      <c r="I533" t="s">
        <v>8435</v>
      </c>
      <c r="L533" t="s">
        <v>8436</v>
      </c>
    </row>
    <row r="534" spans="1:12" x14ac:dyDescent="0.3">
      <c r="A534" t="s">
        <v>718</v>
      </c>
      <c r="B534" t="s">
        <v>8465</v>
      </c>
      <c r="C534" t="s">
        <v>2725</v>
      </c>
      <c r="D534" t="s">
        <v>440</v>
      </c>
      <c r="E534" t="s">
        <v>54</v>
      </c>
      <c r="F534" t="s">
        <v>24</v>
      </c>
      <c r="H534" t="s">
        <v>8435</v>
      </c>
      <c r="I534" t="s">
        <v>8435</v>
      </c>
      <c r="L534" t="s">
        <v>8436</v>
      </c>
    </row>
    <row r="535" spans="1:12" x14ac:dyDescent="0.3">
      <c r="A535" t="s">
        <v>720</v>
      </c>
      <c r="B535" t="s">
        <v>8466</v>
      </c>
      <c r="C535" t="s">
        <v>2725</v>
      </c>
      <c r="D535" t="s">
        <v>440</v>
      </c>
      <c r="E535" t="s">
        <v>54</v>
      </c>
      <c r="F535" t="s">
        <v>24</v>
      </c>
      <c r="H535" t="s">
        <v>8435</v>
      </c>
      <c r="I535" t="s">
        <v>8435</v>
      </c>
      <c r="L535" t="s">
        <v>8436</v>
      </c>
    </row>
    <row r="536" spans="1:12" x14ac:dyDescent="0.3">
      <c r="A536" t="s">
        <v>722</v>
      </c>
      <c r="B536" t="s">
        <v>723</v>
      </c>
      <c r="C536" t="s">
        <v>2725</v>
      </c>
      <c r="D536" t="s">
        <v>440</v>
      </c>
      <c r="E536" t="s">
        <v>54</v>
      </c>
      <c r="F536" t="s">
        <v>24</v>
      </c>
      <c r="H536" t="s">
        <v>8435</v>
      </c>
      <c r="I536" t="s">
        <v>8435</v>
      </c>
      <c r="L536" t="s">
        <v>8436</v>
      </c>
    </row>
    <row r="537" spans="1:12" x14ac:dyDescent="0.3">
      <c r="A537" t="s">
        <v>724</v>
      </c>
      <c r="B537" t="s">
        <v>725</v>
      </c>
      <c r="C537" t="s">
        <v>2725</v>
      </c>
      <c r="D537" t="s">
        <v>440</v>
      </c>
      <c r="E537" t="s">
        <v>54</v>
      </c>
      <c r="F537" t="s">
        <v>24</v>
      </c>
      <c r="H537" t="s">
        <v>8435</v>
      </c>
      <c r="I537" t="s">
        <v>8435</v>
      </c>
      <c r="L537" t="s">
        <v>8436</v>
      </c>
    </row>
    <row r="538" spans="1:12" x14ac:dyDescent="0.3">
      <c r="A538" t="s">
        <v>726</v>
      </c>
      <c r="B538" t="s">
        <v>727</v>
      </c>
      <c r="C538" t="s">
        <v>2725</v>
      </c>
      <c r="D538" t="s">
        <v>440</v>
      </c>
      <c r="E538" t="s">
        <v>54</v>
      </c>
      <c r="F538" t="s">
        <v>24</v>
      </c>
      <c r="H538" t="s">
        <v>8435</v>
      </c>
      <c r="I538" t="s">
        <v>8435</v>
      </c>
      <c r="L538" t="s">
        <v>8436</v>
      </c>
    </row>
    <row r="539" spans="1:12" x14ac:dyDescent="0.3">
      <c r="A539" t="s">
        <v>728</v>
      </c>
      <c r="B539" t="s">
        <v>8467</v>
      </c>
      <c r="C539" t="s">
        <v>2725</v>
      </c>
      <c r="D539" t="s">
        <v>440</v>
      </c>
      <c r="E539" t="s">
        <v>54</v>
      </c>
      <c r="F539" t="s">
        <v>24</v>
      </c>
      <c r="H539" t="s">
        <v>8435</v>
      </c>
      <c r="I539" t="s">
        <v>8435</v>
      </c>
      <c r="L539" t="s">
        <v>8436</v>
      </c>
    </row>
    <row r="540" spans="1:12" x14ac:dyDescent="0.3">
      <c r="A540" t="s">
        <v>730</v>
      </c>
      <c r="B540" t="s">
        <v>731</v>
      </c>
      <c r="C540" t="s">
        <v>2725</v>
      </c>
      <c r="D540" t="s">
        <v>440</v>
      </c>
      <c r="E540" t="s">
        <v>54</v>
      </c>
      <c r="F540" t="s">
        <v>24</v>
      </c>
      <c r="H540" t="s">
        <v>8435</v>
      </c>
      <c r="I540" t="s">
        <v>8435</v>
      </c>
      <c r="L540" t="s">
        <v>8436</v>
      </c>
    </row>
    <row r="541" spans="1:12" x14ac:dyDescent="0.3">
      <c r="A541" t="s">
        <v>732</v>
      </c>
      <c r="B541" t="s">
        <v>733</v>
      </c>
      <c r="C541" t="s">
        <v>2725</v>
      </c>
      <c r="D541" t="s">
        <v>440</v>
      </c>
      <c r="E541" t="s">
        <v>54</v>
      </c>
      <c r="F541" t="s">
        <v>24</v>
      </c>
      <c r="H541" t="s">
        <v>8435</v>
      </c>
      <c r="I541" t="s">
        <v>8435</v>
      </c>
      <c r="L541" t="s">
        <v>8436</v>
      </c>
    </row>
    <row r="542" spans="1:12" x14ac:dyDescent="0.3">
      <c r="A542" t="s">
        <v>734</v>
      </c>
      <c r="B542" t="s">
        <v>735</v>
      </c>
      <c r="C542" t="s">
        <v>2725</v>
      </c>
      <c r="D542" t="s">
        <v>440</v>
      </c>
      <c r="E542" t="s">
        <v>54</v>
      </c>
      <c r="F542" t="s">
        <v>24</v>
      </c>
      <c r="H542" t="s">
        <v>8435</v>
      </c>
      <c r="I542" t="s">
        <v>8435</v>
      </c>
      <c r="L542" t="s">
        <v>8436</v>
      </c>
    </row>
    <row r="543" spans="1:12" x14ac:dyDescent="0.3">
      <c r="A543" t="s">
        <v>736</v>
      </c>
      <c r="B543" t="s">
        <v>737</v>
      </c>
      <c r="C543" t="s">
        <v>2725</v>
      </c>
      <c r="D543" t="s">
        <v>440</v>
      </c>
      <c r="E543" t="s">
        <v>54</v>
      </c>
      <c r="F543" t="s">
        <v>24</v>
      </c>
      <c r="H543" t="s">
        <v>8435</v>
      </c>
      <c r="I543" t="s">
        <v>8435</v>
      </c>
      <c r="L543" t="s">
        <v>8436</v>
      </c>
    </row>
    <row r="544" spans="1:12" x14ac:dyDescent="0.3">
      <c r="A544" t="s">
        <v>738</v>
      </c>
      <c r="B544" t="s">
        <v>8468</v>
      </c>
      <c r="C544" t="s">
        <v>2725</v>
      </c>
      <c r="D544" t="s">
        <v>440</v>
      </c>
      <c r="E544" t="s">
        <v>54</v>
      </c>
      <c r="F544" t="s">
        <v>24</v>
      </c>
      <c r="H544" t="s">
        <v>8435</v>
      </c>
      <c r="I544" t="s">
        <v>8435</v>
      </c>
      <c r="L544" t="s">
        <v>8436</v>
      </c>
    </row>
    <row r="545" spans="1:12" x14ac:dyDescent="0.3">
      <c r="A545" t="s">
        <v>740</v>
      </c>
      <c r="B545" t="s">
        <v>8469</v>
      </c>
      <c r="C545" t="s">
        <v>2725</v>
      </c>
      <c r="D545" t="s">
        <v>440</v>
      </c>
      <c r="E545" t="s">
        <v>54</v>
      </c>
      <c r="F545" t="s">
        <v>24</v>
      </c>
      <c r="H545" t="s">
        <v>8435</v>
      </c>
      <c r="I545" t="s">
        <v>8435</v>
      </c>
      <c r="L545" t="s">
        <v>8436</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3246"/>
  <sheetViews>
    <sheetView workbookViewId="0"/>
  </sheetViews>
  <sheetFormatPr baseColWidth="10" defaultColWidth="8.88671875" defaultRowHeight="14.4" x14ac:dyDescent="0.3"/>
  <sheetData>
    <row r="1" spans="1:9" x14ac:dyDescent="0.3">
      <c r="A1" t="s">
        <v>0</v>
      </c>
      <c r="B1" t="s">
        <v>1</v>
      </c>
      <c r="C1" t="s">
        <v>2</v>
      </c>
      <c r="D1" t="s">
        <v>3</v>
      </c>
      <c r="E1" t="s">
        <v>4</v>
      </c>
      <c r="F1" t="s">
        <v>3256</v>
      </c>
      <c r="G1" t="s">
        <v>8470</v>
      </c>
      <c r="H1" t="s">
        <v>8471</v>
      </c>
      <c r="I1" t="s">
        <v>19</v>
      </c>
    </row>
    <row r="2" spans="1:9" x14ac:dyDescent="0.3">
      <c r="A2">
        <v>77</v>
      </c>
      <c r="B2" t="s">
        <v>65</v>
      </c>
      <c r="C2" t="s">
        <v>66</v>
      </c>
      <c r="D2" t="s">
        <v>23</v>
      </c>
      <c r="E2" t="s">
        <v>24</v>
      </c>
      <c r="F2" s="107">
        <v>44592</v>
      </c>
      <c r="G2">
        <v>98.2</v>
      </c>
      <c r="H2">
        <v>97</v>
      </c>
      <c r="I2" t="s">
        <v>3969</v>
      </c>
    </row>
    <row r="3" spans="1:9" x14ac:dyDescent="0.3">
      <c r="A3">
        <v>121</v>
      </c>
      <c r="B3" t="s">
        <v>102</v>
      </c>
      <c r="C3" t="s">
        <v>28</v>
      </c>
      <c r="D3" t="s">
        <v>23</v>
      </c>
      <c r="E3" t="s">
        <v>62</v>
      </c>
      <c r="F3" s="107">
        <v>44592</v>
      </c>
      <c r="G3">
        <v>99.930127235873996</v>
      </c>
      <c r="H3">
        <v>100</v>
      </c>
      <c r="I3" t="s">
        <v>3973</v>
      </c>
    </row>
    <row r="4" spans="1:9" x14ac:dyDescent="0.3">
      <c r="A4">
        <v>124</v>
      </c>
      <c r="B4" t="s">
        <v>105</v>
      </c>
      <c r="C4" t="s">
        <v>72</v>
      </c>
      <c r="D4" t="s">
        <v>23</v>
      </c>
      <c r="E4" t="s">
        <v>62</v>
      </c>
      <c r="F4" s="107">
        <v>44592</v>
      </c>
      <c r="G4">
        <v>0</v>
      </c>
      <c r="H4">
        <v>1.6</v>
      </c>
      <c r="I4" t="s">
        <v>3977</v>
      </c>
    </row>
    <row r="5" spans="1:9" x14ac:dyDescent="0.3">
      <c r="A5">
        <v>125</v>
      </c>
      <c r="B5" t="s">
        <v>106</v>
      </c>
      <c r="C5" t="s">
        <v>72</v>
      </c>
      <c r="D5" t="s">
        <v>23</v>
      </c>
      <c r="E5" t="s">
        <v>62</v>
      </c>
      <c r="F5" s="107">
        <v>44592</v>
      </c>
      <c r="G5">
        <v>0</v>
      </c>
      <c r="H5">
        <v>4.7</v>
      </c>
      <c r="I5" t="s">
        <v>3981</v>
      </c>
    </row>
    <row r="6" spans="1:9" x14ac:dyDescent="0.3">
      <c r="A6">
        <v>128</v>
      </c>
      <c r="B6" t="s">
        <v>109</v>
      </c>
      <c r="C6" t="s">
        <v>72</v>
      </c>
      <c r="D6" t="s">
        <v>23</v>
      </c>
      <c r="E6" t="s">
        <v>62</v>
      </c>
      <c r="F6" s="107">
        <v>44592</v>
      </c>
      <c r="G6">
        <v>0.55904961565338995</v>
      </c>
      <c r="H6">
        <v>1</v>
      </c>
      <c r="I6" t="s">
        <v>8472</v>
      </c>
    </row>
    <row r="7" spans="1:9" x14ac:dyDescent="0.3">
      <c r="A7">
        <v>172</v>
      </c>
      <c r="B7" t="s">
        <v>131</v>
      </c>
      <c r="C7" t="s">
        <v>101</v>
      </c>
      <c r="D7" t="s">
        <v>23</v>
      </c>
      <c r="E7" t="s">
        <v>24</v>
      </c>
      <c r="F7" s="107">
        <v>44592</v>
      </c>
      <c r="H7">
        <v>90</v>
      </c>
      <c r="I7" t="s">
        <v>966</v>
      </c>
    </row>
    <row r="8" spans="1:9" x14ac:dyDescent="0.3">
      <c r="A8">
        <v>208</v>
      </c>
      <c r="B8" t="s">
        <v>149</v>
      </c>
      <c r="C8" t="s">
        <v>98</v>
      </c>
      <c r="D8" t="s">
        <v>23</v>
      </c>
      <c r="E8" t="s">
        <v>62</v>
      </c>
      <c r="F8" s="107">
        <v>44592</v>
      </c>
      <c r="G8">
        <v>0</v>
      </c>
      <c r="H8">
        <v>1700</v>
      </c>
      <c r="I8" t="s">
        <v>1019</v>
      </c>
    </row>
    <row r="9" spans="1:9" x14ac:dyDescent="0.3">
      <c r="A9">
        <v>214</v>
      </c>
      <c r="B9" t="s">
        <v>152</v>
      </c>
      <c r="C9" t="s">
        <v>98</v>
      </c>
      <c r="D9" t="s">
        <v>23</v>
      </c>
      <c r="E9" t="s">
        <v>62</v>
      </c>
      <c r="F9" s="107">
        <v>44592</v>
      </c>
      <c r="G9">
        <v>0</v>
      </c>
      <c r="H9">
        <v>7500</v>
      </c>
      <c r="I9" t="s">
        <v>1064</v>
      </c>
    </row>
    <row r="10" spans="1:9" x14ac:dyDescent="0.3">
      <c r="A10">
        <v>217</v>
      </c>
      <c r="B10" t="s">
        <v>156</v>
      </c>
      <c r="C10" t="s">
        <v>98</v>
      </c>
      <c r="D10" t="s">
        <v>23</v>
      </c>
      <c r="E10" t="s">
        <v>24</v>
      </c>
      <c r="F10" s="107">
        <v>44592</v>
      </c>
      <c r="H10">
        <v>20</v>
      </c>
      <c r="I10" t="s">
        <v>1093</v>
      </c>
    </row>
    <row r="11" spans="1:9" x14ac:dyDescent="0.3">
      <c r="A11">
        <v>218</v>
      </c>
      <c r="B11" t="s">
        <v>157</v>
      </c>
      <c r="C11" t="s">
        <v>98</v>
      </c>
      <c r="D11" t="s">
        <v>23</v>
      </c>
      <c r="E11" t="s">
        <v>62</v>
      </c>
      <c r="F11" s="107">
        <v>44592</v>
      </c>
      <c r="G11">
        <v>0</v>
      </c>
      <c r="H11">
        <v>172000</v>
      </c>
      <c r="I11" t="s">
        <v>1122</v>
      </c>
    </row>
    <row r="12" spans="1:9" x14ac:dyDescent="0.3">
      <c r="A12">
        <v>225</v>
      </c>
      <c r="B12" t="s">
        <v>165</v>
      </c>
      <c r="C12" t="s">
        <v>98</v>
      </c>
      <c r="D12" t="s">
        <v>23</v>
      </c>
      <c r="E12" t="s">
        <v>24</v>
      </c>
      <c r="F12" s="107">
        <v>44592</v>
      </c>
      <c r="G12">
        <v>0</v>
      </c>
      <c r="H12">
        <v>1</v>
      </c>
      <c r="I12" t="s">
        <v>1180</v>
      </c>
    </row>
    <row r="13" spans="1:9" x14ac:dyDescent="0.3">
      <c r="A13">
        <v>239</v>
      </c>
      <c r="B13" t="s">
        <v>1243</v>
      </c>
      <c r="C13" t="s">
        <v>33</v>
      </c>
      <c r="D13" t="s">
        <v>23</v>
      </c>
      <c r="E13" t="s">
        <v>24</v>
      </c>
      <c r="F13" s="107">
        <v>44592</v>
      </c>
      <c r="G13">
        <v>0</v>
      </c>
      <c r="I13" t="s">
        <v>1257</v>
      </c>
    </row>
    <row r="14" spans="1:9" x14ac:dyDescent="0.3">
      <c r="A14">
        <v>434</v>
      </c>
      <c r="B14" t="s">
        <v>411</v>
      </c>
      <c r="C14" t="s">
        <v>98</v>
      </c>
      <c r="D14" t="s">
        <v>23</v>
      </c>
      <c r="E14" t="s">
        <v>62</v>
      </c>
      <c r="F14" s="107">
        <v>44592</v>
      </c>
      <c r="G14">
        <v>0</v>
      </c>
      <c r="H14">
        <v>200</v>
      </c>
      <c r="I14" t="s">
        <v>1801</v>
      </c>
    </row>
    <row r="15" spans="1:9" x14ac:dyDescent="0.3">
      <c r="A15">
        <v>436</v>
      </c>
      <c r="B15" t="s">
        <v>130</v>
      </c>
      <c r="C15" t="s">
        <v>101</v>
      </c>
      <c r="D15" t="s">
        <v>23</v>
      </c>
      <c r="E15" t="s">
        <v>62</v>
      </c>
      <c r="F15" s="107">
        <v>44592</v>
      </c>
      <c r="G15">
        <v>0</v>
      </c>
      <c r="H15">
        <v>14</v>
      </c>
      <c r="I15" t="s">
        <v>1843</v>
      </c>
    </row>
    <row r="16" spans="1:9" x14ac:dyDescent="0.3">
      <c r="A16">
        <v>485</v>
      </c>
      <c r="B16" t="s">
        <v>458</v>
      </c>
      <c r="C16" t="s">
        <v>101</v>
      </c>
      <c r="D16" t="s">
        <v>23</v>
      </c>
      <c r="E16" t="s">
        <v>24</v>
      </c>
      <c r="F16" s="107">
        <v>44592</v>
      </c>
      <c r="I16" t="s">
        <v>2140</v>
      </c>
    </row>
    <row r="17" spans="1:9" x14ac:dyDescent="0.3">
      <c r="A17">
        <v>488</v>
      </c>
      <c r="B17" t="s">
        <v>461</v>
      </c>
      <c r="C17" t="s">
        <v>101</v>
      </c>
      <c r="D17" t="s">
        <v>23</v>
      </c>
      <c r="E17" t="s">
        <v>24</v>
      </c>
      <c r="F17" s="107">
        <v>44592</v>
      </c>
      <c r="I17" t="s">
        <v>2180</v>
      </c>
    </row>
    <row r="18" spans="1:9" x14ac:dyDescent="0.3">
      <c r="A18">
        <v>509</v>
      </c>
      <c r="B18" t="s">
        <v>2238</v>
      </c>
      <c r="C18" t="s">
        <v>33</v>
      </c>
      <c r="D18" t="s">
        <v>23</v>
      </c>
      <c r="E18" t="s">
        <v>24</v>
      </c>
      <c r="F18" s="107">
        <v>44592</v>
      </c>
      <c r="I18" t="s">
        <v>2239</v>
      </c>
    </row>
    <row r="19" spans="1:9" x14ac:dyDescent="0.3">
      <c r="A19">
        <v>77</v>
      </c>
      <c r="B19" t="s">
        <v>65</v>
      </c>
      <c r="C19" t="s">
        <v>66</v>
      </c>
      <c r="D19" t="s">
        <v>23</v>
      </c>
      <c r="E19" t="s">
        <v>24</v>
      </c>
      <c r="F19" s="107">
        <v>44620</v>
      </c>
      <c r="G19">
        <v>96.1</v>
      </c>
      <c r="H19">
        <v>97</v>
      </c>
      <c r="I19" t="s">
        <v>3987</v>
      </c>
    </row>
    <row r="20" spans="1:9" x14ac:dyDescent="0.3">
      <c r="A20">
        <v>121</v>
      </c>
      <c r="B20" t="s">
        <v>102</v>
      </c>
      <c r="C20" t="s">
        <v>28</v>
      </c>
      <c r="D20" t="s">
        <v>23</v>
      </c>
      <c r="E20" t="s">
        <v>62</v>
      </c>
      <c r="F20" s="107">
        <v>44620</v>
      </c>
      <c r="G20">
        <v>99.836200327347001</v>
      </c>
      <c r="H20">
        <v>100</v>
      </c>
      <c r="I20" t="s">
        <v>3990</v>
      </c>
    </row>
    <row r="21" spans="1:9" x14ac:dyDescent="0.3">
      <c r="A21">
        <v>122</v>
      </c>
      <c r="B21" t="s">
        <v>104</v>
      </c>
      <c r="C21" t="s">
        <v>101</v>
      </c>
      <c r="D21" t="s">
        <v>23</v>
      </c>
      <c r="E21" t="s">
        <v>24</v>
      </c>
      <c r="F21" s="107">
        <v>44620</v>
      </c>
      <c r="G21">
        <v>80</v>
      </c>
      <c r="H21">
        <v>80</v>
      </c>
      <c r="I21" t="s">
        <v>825</v>
      </c>
    </row>
    <row r="22" spans="1:9" x14ac:dyDescent="0.3">
      <c r="A22">
        <v>124</v>
      </c>
      <c r="B22" t="s">
        <v>105</v>
      </c>
      <c r="C22" t="s">
        <v>72</v>
      </c>
      <c r="D22" t="s">
        <v>23</v>
      </c>
      <c r="E22" t="s">
        <v>62</v>
      </c>
      <c r="F22" s="107">
        <v>44620</v>
      </c>
      <c r="G22">
        <v>6.9881201956673994E-2</v>
      </c>
      <c r="H22">
        <v>1.6</v>
      </c>
      <c r="I22" t="s">
        <v>3996</v>
      </c>
    </row>
    <row r="23" spans="1:9" x14ac:dyDescent="0.3">
      <c r="A23">
        <v>125</v>
      </c>
      <c r="B23" t="s">
        <v>106</v>
      </c>
      <c r="C23" t="s">
        <v>72</v>
      </c>
      <c r="D23" t="s">
        <v>23</v>
      </c>
      <c r="E23" t="s">
        <v>62</v>
      </c>
      <c r="F23" s="107">
        <v>44620</v>
      </c>
      <c r="G23">
        <v>0.20964360587002001</v>
      </c>
      <c r="H23">
        <v>4.7</v>
      </c>
      <c r="I23" t="s">
        <v>3999</v>
      </c>
    </row>
    <row r="24" spans="1:9" x14ac:dyDescent="0.3">
      <c r="A24">
        <v>128</v>
      </c>
      <c r="B24" t="s">
        <v>109</v>
      </c>
      <c r="C24" t="s">
        <v>72</v>
      </c>
      <c r="D24" t="s">
        <v>23</v>
      </c>
      <c r="E24" t="s">
        <v>62</v>
      </c>
      <c r="F24" s="107">
        <v>44620</v>
      </c>
      <c r="G24">
        <v>0.93990216631725998</v>
      </c>
      <c r="H24">
        <v>1</v>
      </c>
      <c r="I24" t="s">
        <v>8473</v>
      </c>
    </row>
    <row r="25" spans="1:9" x14ac:dyDescent="0.3">
      <c r="A25">
        <v>172</v>
      </c>
      <c r="B25" t="s">
        <v>131</v>
      </c>
      <c r="C25" t="s">
        <v>101</v>
      </c>
      <c r="D25" t="s">
        <v>23</v>
      </c>
      <c r="E25" t="s">
        <v>24</v>
      </c>
      <c r="F25" s="107">
        <v>44620</v>
      </c>
      <c r="H25">
        <v>90</v>
      </c>
      <c r="I25" t="s">
        <v>967</v>
      </c>
    </row>
    <row r="26" spans="1:9" x14ac:dyDescent="0.3">
      <c r="A26">
        <v>208</v>
      </c>
      <c r="B26" t="s">
        <v>149</v>
      </c>
      <c r="C26" t="s">
        <v>98</v>
      </c>
      <c r="D26" t="s">
        <v>23</v>
      </c>
      <c r="E26" t="s">
        <v>62</v>
      </c>
      <c r="F26" s="107">
        <v>44620</v>
      </c>
      <c r="G26">
        <v>0</v>
      </c>
      <c r="H26">
        <v>1700</v>
      </c>
      <c r="I26" t="s">
        <v>1020</v>
      </c>
    </row>
    <row r="27" spans="1:9" x14ac:dyDescent="0.3">
      <c r="A27">
        <v>214</v>
      </c>
      <c r="B27" t="s">
        <v>152</v>
      </c>
      <c r="C27" t="s">
        <v>98</v>
      </c>
      <c r="D27" t="s">
        <v>23</v>
      </c>
      <c r="E27" t="s">
        <v>62</v>
      </c>
      <c r="F27" s="107">
        <v>44620</v>
      </c>
      <c r="G27">
        <v>0</v>
      </c>
      <c r="H27">
        <v>7500</v>
      </c>
      <c r="I27" t="s">
        <v>1065</v>
      </c>
    </row>
    <row r="28" spans="1:9" x14ac:dyDescent="0.3">
      <c r="A28">
        <v>217</v>
      </c>
      <c r="B28" t="s">
        <v>156</v>
      </c>
      <c r="C28" t="s">
        <v>98</v>
      </c>
      <c r="D28" t="s">
        <v>23</v>
      </c>
      <c r="E28" t="s">
        <v>24</v>
      </c>
      <c r="F28" s="107">
        <v>44620</v>
      </c>
      <c r="H28">
        <v>20</v>
      </c>
      <c r="I28" t="s">
        <v>1094</v>
      </c>
    </row>
    <row r="29" spans="1:9" x14ac:dyDescent="0.3">
      <c r="A29">
        <v>218</v>
      </c>
      <c r="B29" t="s">
        <v>157</v>
      </c>
      <c r="C29" t="s">
        <v>98</v>
      </c>
      <c r="D29" t="s">
        <v>23</v>
      </c>
      <c r="E29" t="s">
        <v>62</v>
      </c>
      <c r="F29" s="107">
        <v>44620</v>
      </c>
      <c r="G29">
        <v>0</v>
      </c>
      <c r="H29">
        <v>172000</v>
      </c>
      <c r="I29" t="s">
        <v>1123</v>
      </c>
    </row>
    <row r="30" spans="1:9" x14ac:dyDescent="0.3">
      <c r="A30">
        <v>225</v>
      </c>
      <c r="B30" t="s">
        <v>165</v>
      </c>
      <c r="C30" t="s">
        <v>98</v>
      </c>
      <c r="D30" t="s">
        <v>23</v>
      </c>
      <c r="E30" t="s">
        <v>24</v>
      </c>
      <c r="F30" s="107">
        <v>44620</v>
      </c>
      <c r="G30">
        <v>0</v>
      </c>
      <c r="H30">
        <v>1</v>
      </c>
      <c r="I30" t="s">
        <v>1181</v>
      </c>
    </row>
    <row r="31" spans="1:9" x14ac:dyDescent="0.3">
      <c r="A31">
        <v>239</v>
      </c>
      <c r="B31" t="s">
        <v>1243</v>
      </c>
      <c r="C31" t="s">
        <v>33</v>
      </c>
      <c r="D31" t="s">
        <v>23</v>
      </c>
      <c r="E31" t="s">
        <v>24</v>
      </c>
      <c r="F31" s="107">
        <v>44620</v>
      </c>
      <c r="G31">
        <v>0</v>
      </c>
      <c r="I31" t="s">
        <v>1258</v>
      </c>
    </row>
    <row r="32" spans="1:9" x14ac:dyDescent="0.3">
      <c r="A32">
        <v>434</v>
      </c>
      <c r="B32" t="s">
        <v>411</v>
      </c>
      <c r="C32" t="s">
        <v>98</v>
      </c>
      <c r="D32" t="s">
        <v>23</v>
      </c>
      <c r="E32" t="s">
        <v>62</v>
      </c>
      <c r="F32" s="107">
        <v>44620</v>
      </c>
      <c r="G32">
        <v>0</v>
      </c>
      <c r="H32">
        <v>200</v>
      </c>
      <c r="I32" t="s">
        <v>1802</v>
      </c>
    </row>
    <row r="33" spans="1:9" x14ac:dyDescent="0.3">
      <c r="A33">
        <v>436</v>
      </c>
      <c r="B33" t="s">
        <v>130</v>
      </c>
      <c r="C33" t="s">
        <v>101</v>
      </c>
      <c r="D33" t="s">
        <v>23</v>
      </c>
      <c r="E33" t="s">
        <v>62</v>
      </c>
      <c r="F33" s="107">
        <v>44620</v>
      </c>
      <c r="G33">
        <v>0</v>
      </c>
      <c r="H33">
        <v>14</v>
      </c>
      <c r="I33" t="s">
        <v>1844</v>
      </c>
    </row>
    <row r="34" spans="1:9" x14ac:dyDescent="0.3">
      <c r="A34">
        <v>485</v>
      </c>
      <c r="B34" t="s">
        <v>458</v>
      </c>
      <c r="C34" t="s">
        <v>101</v>
      </c>
      <c r="D34" t="s">
        <v>23</v>
      </c>
      <c r="E34" t="s">
        <v>24</v>
      </c>
      <c r="F34" s="107">
        <v>44620</v>
      </c>
      <c r="I34" t="s">
        <v>2141</v>
      </c>
    </row>
    <row r="35" spans="1:9" x14ac:dyDescent="0.3">
      <c r="A35">
        <v>488</v>
      </c>
      <c r="B35" t="s">
        <v>461</v>
      </c>
      <c r="C35" t="s">
        <v>101</v>
      </c>
      <c r="D35" t="s">
        <v>23</v>
      </c>
      <c r="E35" t="s">
        <v>24</v>
      </c>
      <c r="F35" s="107">
        <v>44620</v>
      </c>
      <c r="I35" t="s">
        <v>2181</v>
      </c>
    </row>
    <row r="36" spans="1:9" x14ac:dyDescent="0.3">
      <c r="A36">
        <v>509</v>
      </c>
      <c r="B36" t="s">
        <v>2238</v>
      </c>
      <c r="C36" t="s">
        <v>33</v>
      </c>
      <c r="D36" t="s">
        <v>23</v>
      </c>
      <c r="E36" t="s">
        <v>24</v>
      </c>
      <c r="F36" s="107">
        <v>44620</v>
      </c>
      <c r="I36" t="s">
        <v>2240</v>
      </c>
    </row>
    <row r="37" spans="1:9" x14ac:dyDescent="0.3">
      <c r="A37">
        <v>203</v>
      </c>
      <c r="B37" t="s">
        <v>144</v>
      </c>
      <c r="C37" t="s">
        <v>94</v>
      </c>
      <c r="D37" t="s">
        <v>54</v>
      </c>
      <c r="E37" t="s">
        <v>24</v>
      </c>
      <c r="F37" s="107">
        <v>44620</v>
      </c>
      <c r="I37" t="s">
        <v>999</v>
      </c>
    </row>
    <row r="38" spans="1:9" x14ac:dyDescent="0.3">
      <c r="A38">
        <v>215</v>
      </c>
      <c r="B38" t="s">
        <v>154</v>
      </c>
      <c r="C38" t="s">
        <v>98</v>
      </c>
      <c r="D38" t="s">
        <v>54</v>
      </c>
      <c r="E38" t="s">
        <v>24</v>
      </c>
      <c r="F38" s="107">
        <v>44620</v>
      </c>
      <c r="H38">
        <v>1</v>
      </c>
      <c r="I38" t="s">
        <v>1082</v>
      </c>
    </row>
    <row r="39" spans="1:9" x14ac:dyDescent="0.3">
      <c r="A39">
        <v>274</v>
      </c>
      <c r="B39" t="s">
        <v>223</v>
      </c>
      <c r="C39" t="s">
        <v>205</v>
      </c>
      <c r="D39" t="s">
        <v>54</v>
      </c>
      <c r="E39" t="s">
        <v>24</v>
      </c>
      <c r="F39" s="107">
        <v>44620</v>
      </c>
      <c r="I39" t="s">
        <v>1343</v>
      </c>
    </row>
    <row r="40" spans="1:9" x14ac:dyDescent="0.3">
      <c r="A40">
        <v>275</v>
      </c>
      <c r="B40" t="s">
        <v>224</v>
      </c>
      <c r="C40" t="s">
        <v>225</v>
      </c>
      <c r="D40" t="s">
        <v>54</v>
      </c>
      <c r="E40" t="s">
        <v>24</v>
      </c>
      <c r="F40" s="107">
        <v>44620</v>
      </c>
      <c r="H40">
        <v>80</v>
      </c>
      <c r="I40" t="s">
        <v>1348</v>
      </c>
    </row>
    <row r="41" spans="1:9" x14ac:dyDescent="0.3">
      <c r="A41">
        <v>278</v>
      </c>
      <c r="B41" t="s">
        <v>1371</v>
      </c>
      <c r="C41" t="s">
        <v>227</v>
      </c>
      <c r="D41" t="s">
        <v>54</v>
      </c>
      <c r="E41" t="s">
        <v>24</v>
      </c>
      <c r="F41" s="107">
        <v>44620</v>
      </c>
      <c r="I41" t="s">
        <v>1374</v>
      </c>
    </row>
    <row r="42" spans="1:9" x14ac:dyDescent="0.3">
      <c r="A42">
        <v>286</v>
      </c>
      <c r="B42" t="s">
        <v>1385</v>
      </c>
      <c r="C42" t="s">
        <v>227</v>
      </c>
      <c r="D42" t="s">
        <v>54</v>
      </c>
      <c r="E42" t="s">
        <v>24</v>
      </c>
      <c r="F42" s="107">
        <v>44620</v>
      </c>
      <c r="I42" t="s">
        <v>1388</v>
      </c>
    </row>
    <row r="43" spans="1:9" x14ac:dyDescent="0.3">
      <c r="A43">
        <v>292</v>
      </c>
      <c r="B43" t="s">
        <v>243</v>
      </c>
      <c r="C43" t="s">
        <v>242</v>
      </c>
      <c r="D43" t="s">
        <v>54</v>
      </c>
      <c r="E43" t="s">
        <v>24</v>
      </c>
      <c r="F43" s="107">
        <v>44620</v>
      </c>
      <c r="I43" t="s">
        <v>1408</v>
      </c>
    </row>
    <row r="44" spans="1:9" x14ac:dyDescent="0.3">
      <c r="A44">
        <v>294</v>
      </c>
      <c r="B44" t="s">
        <v>246</v>
      </c>
      <c r="C44" t="s">
        <v>242</v>
      </c>
      <c r="D44" t="s">
        <v>54</v>
      </c>
      <c r="E44" t="s">
        <v>24</v>
      </c>
      <c r="F44" s="107">
        <v>44620</v>
      </c>
      <c r="I44" t="s">
        <v>1415</v>
      </c>
    </row>
    <row r="45" spans="1:9" x14ac:dyDescent="0.3">
      <c r="A45">
        <v>302</v>
      </c>
      <c r="B45" t="s">
        <v>1426</v>
      </c>
      <c r="C45" t="s">
        <v>216</v>
      </c>
      <c r="D45" t="s">
        <v>54</v>
      </c>
      <c r="E45" t="s">
        <v>24</v>
      </c>
      <c r="F45" s="107">
        <v>44620</v>
      </c>
      <c r="I45" t="s">
        <v>1429</v>
      </c>
    </row>
    <row r="46" spans="1:9" x14ac:dyDescent="0.3">
      <c r="A46">
        <v>290</v>
      </c>
      <c r="B46" t="s">
        <v>240</v>
      </c>
      <c r="C46" t="s">
        <v>31</v>
      </c>
      <c r="D46" t="s">
        <v>69</v>
      </c>
      <c r="E46" t="s">
        <v>24</v>
      </c>
      <c r="F46" s="107">
        <v>44620</v>
      </c>
      <c r="I46" t="s">
        <v>1399</v>
      </c>
    </row>
    <row r="47" spans="1:9" x14ac:dyDescent="0.3">
      <c r="A47">
        <v>213</v>
      </c>
      <c r="B47" t="s">
        <v>151</v>
      </c>
      <c r="C47" t="s">
        <v>98</v>
      </c>
      <c r="D47" t="s">
        <v>60</v>
      </c>
      <c r="E47" t="s">
        <v>24</v>
      </c>
      <c r="F47" s="107">
        <v>44620</v>
      </c>
      <c r="H47">
        <v>90</v>
      </c>
      <c r="I47" t="s">
        <v>1041</v>
      </c>
    </row>
    <row r="48" spans="1:9" x14ac:dyDescent="0.3">
      <c r="A48">
        <v>238</v>
      </c>
      <c r="B48" t="s">
        <v>177</v>
      </c>
      <c r="C48" t="s">
        <v>98</v>
      </c>
      <c r="D48" t="s">
        <v>60</v>
      </c>
      <c r="E48" t="s">
        <v>24</v>
      </c>
      <c r="F48" s="107">
        <v>44620</v>
      </c>
      <c r="H48">
        <v>90</v>
      </c>
      <c r="I48" t="s">
        <v>1230</v>
      </c>
    </row>
    <row r="49" spans="1:9" x14ac:dyDescent="0.3">
      <c r="A49">
        <v>306</v>
      </c>
      <c r="B49" t="s">
        <v>260</v>
      </c>
      <c r="C49" t="s">
        <v>194</v>
      </c>
      <c r="D49" t="s">
        <v>60</v>
      </c>
      <c r="E49" t="s">
        <v>24</v>
      </c>
      <c r="F49" s="107">
        <v>44620</v>
      </c>
      <c r="H49">
        <v>100</v>
      </c>
      <c r="I49" t="s">
        <v>1448</v>
      </c>
    </row>
    <row r="50" spans="1:9" x14ac:dyDescent="0.3">
      <c r="A50">
        <v>373</v>
      </c>
      <c r="B50" t="s">
        <v>336</v>
      </c>
      <c r="C50" t="s">
        <v>198</v>
      </c>
      <c r="D50" t="s">
        <v>60</v>
      </c>
      <c r="E50" t="s">
        <v>24</v>
      </c>
      <c r="F50" s="107">
        <v>44620</v>
      </c>
      <c r="I50" t="s">
        <v>1542</v>
      </c>
    </row>
    <row r="51" spans="1:9" x14ac:dyDescent="0.3">
      <c r="A51">
        <v>390</v>
      </c>
      <c r="B51" t="s">
        <v>356</v>
      </c>
      <c r="C51" t="s">
        <v>198</v>
      </c>
      <c r="D51" t="s">
        <v>60</v>
      </c>
      <c r="E51" t="s">
        <v>24</v>
      </c>
      <c r="F51" s="107">
        <v>44620</v>
      </c>
      <c r="I51" t="s">
        <v>1596</v>
      </c>
    </row>
    <row r="52" spans="1:9" x14ac:dyDescent="0.3">
      <c r="A52">
        <v>409</v>
      </c>
      <c r="B52" t="s">
        <v>383</v>
      </c>
      <c r="C52" t="s">
        <v>46</v>
      </c>
      <c r="D52" t="s">
        <v>60</v>
      </c>
      <c r="E52" t="s">
        <v>24</v>
      </c>
      <c r="F52" s="107">
        <v>44620</v>
      </c>
      <c r="I52" t="s">
        <v>1639</v>
      </c>
    </row>
    <row r="53" spans="1:9" x14ac:dyDescent="0.3">
      <c r="A53">
        <v>414</v>
      </c>
      <c r="B53" t="s">
        <v>390</v>
      </c>
      <c r="C53" t="s">
        <v>198</v>
      </c>
      <c r="D53" t="s">
        <v>60</v>
      </c>
      <c r="E53" t="s">
        <v>24</v>
      </c>
      <c r="F53" s="107">
        <v>44620</v>
      </c>
      <c r="I53" t="s">
        <v>1657</v>
      </c>
    </row>
    <row r="54" spans="1:9" x14ac:dyDescent="0.3">
      <c r="A54">
        <v>415</v>
      </c>
      <c r="B54" t="s">
        <v>391</v>
      </c>
      <c r="C54" t="s">
        <v>198</v>
      </c>
      <c r="D54" t="s">
        <v>60</v>
      </c>
      <c r="E54" t="s">
        <v>24</v>
      </c>
      <c r="F54" s="107">
        <v>44620</v>
      </c>
      <c r="I54" t="s">
        <v>1673</v>
      </c>
    </row>
    <row r="55" spans="1:9" x14ac:dyDescent="0.3">
      <c r="A55">
        <v>416</v>
      </c>
      <c r="B55" t="s">
        <v>392</v>
      </c>
      <c r="C55" t="s">
        <v>198</v>
      </c>
      <c r="D55" t="s">
        <v>60</v>
      </c>
      <c r="E55" t="s">
        <v>24</v>
      </c>
      <c r="F55" s="107">
        <v>44620</v>
      </c>
      <c r="I55" t="s">
        <v>1689</v>
      </c>
    </row>
    <row r="56" spans="1:9" x14ac:dyDescent="0.3">
      <c r="A56">
        <v>417</v>
      </c>
      <c r="B56" t="s">
        <v>393</v>
      </c>
      <c r="C56" t="s">
        <v>198</v>
      </c>
      <c r="D56" t="s">
        <v>60</v>
      </c>
      <c r="E56" t="s">
        <v>24</v>
      </c>
      <c r="F56" s="107">
        <v>44620</v>
      </c>
      <c r="I56" t="s">
        <v>1705</v>
      </c>
    </row>
    <row r="57" spans="1:9" x14ac:dyDescent="0.3">
      <c r="A57">
        <v>418</v>
      </c>
      <c r="B57" t="s">
        <v>394</v>
      </c>
      <c r="C57" t="s">
        <v>198</v>
      </c>
      <c r="D57" t="s">
        <v>60</v>
      </c>
      <c r="E57" t="s">
        <v>24</v>
      </c>
      <c r="F57" s="107">
        <v>44620</v>
      </c>
      <c r="I57" t="s">
        <v>1721</v>
      </c>
    </row>
    <row r="58" spans="1:9" x14ac:dyDescent="0.3">
      <c r="A58">
        <v>420</v>
      </c>
      <c r="B58" t="s">
        <v>396</v>
      </c>
      <c r="C58" t="s">
        <v>198</v>
      </c>
      <c r="D58" t="s">
        <v>60</v>
      </c>
      <c r="E58" t="s">
        <v>24</v>
      </c>
      <c r="F58" s="107">
        <v>44620</v>
      </c>
      <c r="I58" t="s">
        <v>1737</v>
      </c>
    </row>
    <row r="59" spans="1:9" x14ac:dyDescent="0.3">
      <c r="A59">
        <v>432</v>
      </c>
      <c r="B59" t="s">
        <v>409</v>
      </c>
      <c r="C59" t="s">
        <v>72</v>
      </c>
      <c r="D59" t="s">
        <v>60</v>
      </c>
      <c r="E59" t="s">
        <v>24</v>
      </c>
      <c r="F59" s="107">
        <v>44620</v>
      </c>
      <c r="I59" t="s">
        <v>1775</v>
      </c>
    </row>
    <row r="60" spans="1:9" x14ac:dyDescent="0.3">
      <c r="A60">
        <v>469</v>
      </c>
      <c r="B60" t="s">
        <v>395</v>
      </c>
      <c r="C60" t="s">
        <v>198</v>
      </c>
      <c r="D60" t="s">
        <v>60</v>
      </c>
      <c r="E60" t="s">
        <v>24</v>
      </c>
      <c r="F60" s="107">
        <v>44620</v>
      </c>
      <c r="I60" t="s">
        <v>1953</v>
      </c>
    </row>
    <row r="61" spans="1:9" x14ac:dyDescent="0.3">
      <c r="A61">
        <v>470</v>
      </c>
      <c r="B61" t="s">
        <v>441</v>
      </c>
      <c r="C61" t="s">
        <v>198</v>
      </c>
      <c r="D61" t="s">
        <v>60</v>
      </c>
      <c r="E61" t="s">
        <v>24</v>
      </c>
      <c r="F61" s="107">
        <v>44620</v>
      </c>
      <c r="H61">
        <v>100</v>
      </c>
      <c r="I61" t="s">
        <v>1970</v>
      </c>
    </row>
    <row r="62" spans="1:9" x14ac:dyDescent="0.3">
      <c r="A62">
        <v>471</v>
      </c>
      <c r="B62" t="s">
        <v>442</v>
      </c>
      <c r="C62" t="s">
        <v>198</v>
      </c>
      <c r="D62" t="s">
        <v>60</v>
      </c>
      <c r="E62" t="s">
        <v>24</v>
      </c>
      <c r="F62" s="107">
        <v>44620</v>
      </c>
      <c r="I62" t="s">
        <v>1988</v>
      </c>
    </row>
    <row r="63" spans="1:9" x14ac:dyDescent="0.3">
      <c r="A63">
        <v>223</v>
      </c>
      <c r="B63" t="s">
        <v>163</v>
      </c>
      <c r="C63" t="s">
        <v>98</v>
      </c>
      <c r="D63" t="s">
        <v>73</v>
      </c>
      <c r="E63" t="s">
        <v>24</v>
      </c>
      <c r="F63" s="107">
        <v>44620</v>
      </c>
      <c r="H63">
        <v>100</v>
      </c>
      <c r="I63" t="s">
        <v>1159</v>
      </c>
    </row>
    <row r="64" spans="1:9" x14ac:dyDescent="0.3">
      <c r="A64">
        <v>255</v>
      </c>
      <c r="B64" t="s">
        <v>1300</v>
      </c>
      <c r="C64" t="s">
        <v>127</v>
      </c>
      <c r="D64" t="s">
        <v>73</v>
      </c>
      <c r="E64" t="s">
        <v>24</v>
      </c>
      <c r="F64" s="107">
        <v>44620</v>
      </c>
      <c r="I64" t="s">
        <v>1301</v>
      </c>
    </row>
    <row r="65" spans="1:9" x14ac:dyDescent="0.3">
      <c r="A65">
        <v>542</v>
      </c>
      <c r="B65" t="s">
        <v>2492</v>
      </c>
      <c r="C65" t="s">
        <v>287</v>
      </c>
      <c r="D65" t="s">
        <v>73</v>
      </c>
      <c r="E65" t="s">
        <v>24</v>
      </c>
      <c r="F65" s="107">
        <v>44620</v>
      </c>
      <c r="I65" t="s">
        <v>2493</v>
      </c>
    </row>
    <row r="66" spans="1:9" x14ac:dyDescent="0.3">
      <c r="A66">
        <v>546</v>
      </c>
      <c r="B66" t="s">
        <v>2526</v>
      </c>
      <c r="C66" t="s">
        <v>287</v>
      </c>
      <c r="D66" t="s">
        <v>73</v>
      </c>
      <c r="E66" t="s">
        <v>24</v>
      </c>
      <c r="F66" s="107">
        <v>44620</v>
      </c>
      <c r="I66" t="s">
        <v>2527</v>
      </c>
    </row>
    <row r="67" spans="1:9" x14ac:dyDescent="0.3">
      <c r="A67">
        <v>77</v>
      </c>
      <c r="B67" t="s">
        <v>65</v>
      </c>
      <c r="C67" t="s">
        <v>66</v>
      </c>
      <c r="D67" t="s">
        <v>23</v>
      </c>
      <c r="E67" t="s">
        <v>24</v>
      </c>
      <c r="F67" s="107">
        <v>44651</v>
      </c>
      <c r="G67">
        <v>99.1</v>
      </c>
      <c r="H67">
        <v>97</v>
      </c>
      <c r="I67" t="s">
        <v>4003</v>
      </c>
    </row>
    <row r="68" spans="1:9" x14ac:dyDescent="0.3">
      <c r="A68">
        <v>121</v>
      </c>
      <c r="B68" t="s">
        <v>102</v>
      </c>
      <c r="C68" t="s">
        <v>28</v>
      </c>
      <c r="D68" t="s">
        <v>23</v>
      </c>
      <c r="E68" t="s">
        <v>62</v>
      </c>
      <c r="F68" s="107">
        <v>44651</v>
      </c>
      <c r="G68">
        <v>100.01054895052999</v>
      </c>
      <c r="H68">
        <v>100</v>
      </c>
      <c r="I68" t="s">
        <v>4006</v>
      </c>
    </row>
    <row r="69" spans="1:9" x14ac:dyDescent="0.3">
      <c r="A69">
        <v>124</v>
      </c>
      <c r="B69" t="s">
        <v>105</v>
      </c>
      <c r="C69" t="s">
        <v>72</v>
      </c>
      <c r="D69" t="s">
        <v>23</v>
      </c>
      <c r="E69" t="s">
        <v>62</v>
      </c>
      <c r="F69" s="107">
        <v>44651</v>
      </c>
      <c r="G69">
        <v>0</v>
      </c>
      <c r="H69">
        <v>1.6</v>
      </c>
      <c r="I69" t="s">
        <v>4009</v>
      </c>
    </row>
    <row r="70" spans="1:9" x14ac:dyDescent="0.3">
      <c r="A70">
        <v>125</v>
      </c>
      <c r="B70" t="s">
        <v>106</v>
      </c>
      <c r="C70" t="s">
        <v>72</v>
      </c>
      <c r="D70" t="s">
        <v>23</v>
      </c>
      <c r="E70" t="s">
        <v>62</v>
      </c>
      <c r="F70" s="107">
        <v>44651</v>
      </c>
      <c r="G70">
        <v>0</v>
      </c>
      <c r="H70">
        <v>4.7</v>
      </c>
      <c r="I70" t="s">
        <v>4011</v>
      </c>
    </row>
    <row r="71" spans="1:9" x14ac:dyDescent="0.3">
      <c r="A71">
        <v>128</v>
      </c>
      <c r="B71" t="s">
        <v>109</v>
      </c>
      <c r="C71" t="s">
        <v>72</v>
      </c>
      <c r="D71" t="s">
        <v>23</v>
      </c>
      <c r="E71" t="s">
        <v>62</v>
      </c>
      <c r="F71" s="107">
        <v>44651</v>
      </c>
      <c r="G71">
        <v>0.67280262662144996</v>
      </c>
      <c r="H71">
        <v>1</v>
      </c>
      <c r="I71" t="s">
        <v>8474</v>
      </c>
    </row>
    <row r="72" spans="1:9" x14ac:dyDescent="0.3">
      <c r="A72">
        <v>172</v>
      </c>
      <c r="B72" t="s">
        <v>131</v>
      </c>
      <c r="C72" t="s">
        <v>101</v>
      </c>
      <c r="D72" t="s">
        <v>23</v>
      </c>
      <c r="E72" t="s">
        <v>24</v>
      </c>
      <c r="F72" s="107">
        <v>44651</v>
      </c>
      <c r="H72">
        <v>90</v>
      </c>
      <c r="I72" t="s">
        <v>968</v>
      </c>
    </row>
    <row r="73" spans="1:9" x14ac:dyDescent="0.3">
      <c r="A73">
        <v>208</v>
      </c>
      <c r="B73" t="s">
        <v>149</v>
      </c>
      <c r="C73" t="s">
        <v>98</v>
      </c>
      <c r="D73" t="s">
        <v>23</v>
      </c>
      <c r="E73" t="s">
        <v>62</v>
      </c>
      <c r="F73" s="107">
        <v>44651</v>
      </c>
      <c r="G73">
        <v>0</v>
      </c>
      <c r="H73">
        <v>1700</v>
      </c>
      <c r="I73" t="s">
        <v>1021</v>
      </c>
    </row>
    <row r="74" spans="1:9" x14ac:dyDescent="0.3">
      <c r="A74">
        <v>214</v>
      </c>
      <c r="B74" t="s">
        <v>152</v>
      </c>
      <c r="C74" t="s">
        <v>98</v>
      </c>
      <c r="D74" t="s">
        <v>23</v>
      </c>
      <c r="E74" t="s">
        <v>62</v>
      </c>
      <c r="F74" s="107">
        <v>44651</v>
      </c>
      <c r="G74">
        <v>0</v>
      </c>
      <c r="H74">
        <v>7500</v>
      </c>
      <c r="I74" t="s">
        <v>1066</v>
      </c>
    </row>
    <row r="75" spans="1:9" x14ac:dyDescent="0.3">
      <c r="A75">
        <v>218</v>
      </c>
      <c r="B75" t="s">
        <v>157</v>
      </c>
      <c r="C75" t="s">
        <v>98</v>
      </c>
      <c r="D75" t="s">
        <v>23</v>
      </c>
      <c r="E75" t="s">
        <v>62</v>
      </c>
      <c r="F75" s="107">
        <v>44651</v>
      </c>
      <c r="G75">
        <v>0</v>
      </c>
      <c r="H75">
        <v>172000</v>
      </c>
      <c r="I75" t="s">
        <v>1124</v>
      </c>
    </row>
    <row r="76" spans="1:9" x14ac:dyDescent="0.3">
      <c r="A76">
        <v>225</v>
      </c>
      <c r="B76" t="s">
        <v>165</v>
      </c>
      <c r="C76" t="s">
        <v>98</v>
      </c>
      <c r="D76" t="s">
        <v>23</v>
      </c>
      <c r="E76" t="s">
        <v>24</v>
      </c>
      <c r="F76" s="107">
        <v>44651</v>
      </c>
      <c r="G76">
        <v>0</v>
      </c>
      <c r="H76">
        <v>1</v>
      </c>
      <c r="I76" t="s">
        <v>1182</v>
      </c>
    </row>
    <row r="77" spans="1:9" x14ac:dyDescent="0.3">
      <c r="A77">
        <v>239</v>
      </c>
      <c r="B77" t="s">
        <v>1243</v>
      </c>
      <c r="C77" t="s">
        <v>33</v>
      </c>
      <c r="D77" t="s">
        <v>23</v>
      </c>
      <c r="E77" t="s">
        <v>24</v>
      </c>
      <c r="F77" s="107">
        <v>44651</v>
      </c>
      <c r="G77">
        <v>0</v>
      </c>
      <c r="I77" t="s">
        <v>1259</v>
      </c>
    </row>
    <row r="78" spans="1:9" x14ac:dyDescent="0.3">
      <c r="A78">
        <v>434</v>
      </c>
      <c r="B78" t="s">
        <v>411</v>
      </c>
      <c r="C78" t="s">
        <v>98</v>
      </c>
      <c r="D78" t="s">
        <v>23</v>
      </c>
      <c r="E78" t="s">
        <v>62</v>
      </c>
      <c r="F78" s="107">
        <v>44651</v>
      </c>
      <c r="G78">
        <v>0</v>
      </c>
      <c r="H78">
        <v>200</v>
      </c>
      <c r="I78" t="s">
        <v>1803</v>
      </c>
    </row>
    <row r="79" spans="1:9" x14ac:dyDescent="0.3">
      <c r="A79">
        <v>436</v>
      </c>
      <c r="B79" t="s">
        <v>130</v>
      </c>
      <c r="C79" t="s">
        <v>101</v>
      </c>
      <c r="D79" t="s">
        <v>23</v>
      </c>
      <c r="E79" t="s">
        <v>62</v>
      </c>
      <c r="F79" s="107">
        <v>44651</v>
      </c>
      <c r="G79">
        <v>0</v>
      </c>
      <c r="H79">
        <v>14</v>
      </c>
      <c r="I79" t="s">
        <v>1845</v>
      </c>
    </row>
    <row r="80" spans="1:9" x14ac:dyDescent="0.3">
      <c r="A80">
        <v>485</v>
      </c>
      <c r="B80" t="s">
        <v>458</v>
      </c>
      <c r="C80" t="s">
        <v>101</v>
      </c>
      <c r="D80" t="s">
        <v>23</v>
      </c>
      <c r="E80" t="s">
        <v>24</v>
      </c>
      <c r="F80" s="107">
        <v>44651</v>
      </c>
      <c r="I80" t="s">
        <v>2142</v>
      </c>
    </row>
    <row r="81" spans="1:9" x14ac:dyDescent="0.3">
      <c r="A81">
        <v>488</v>
      </c>
      <c r="B81" t="s">
        <v>461</v>
      </c>
      <c r="C81" t="s">
        <v>101</v>
      </c>
      <c r="D81" t="s">
        <v>23</v>
      </c>
      <c r="E81" t="s">
        <v>24</v>
      </c>
      <c r="F81" s="107">
        <v>44651</v>
      </c>
      <c r="I81" t="s">
        <v>2182</v>
      </c>
    </row>
    <row r="82" spans="1:9" x14ac:dyDescent="0.3">
      <c r="A82">
        <v>509</v>
      </c>
      <c r="B82" t="s">
        <v>2238</v>
      </c>
      <c r="C82" t="s">
        <v>33</v>
      </c>
      <c r="D82" t="s">
        <v>23</v>
      </c>
      <c r="E82" t="s">
        <v>24</v>
      </c>
      <c r="F82" s="107">
        <v>44651</v>
      </c>
      <c r="I82" t="s">
        <v>2241</v>
      </c>
    </row>
    <row r="83" spans="1:9" x14ac:dyDescent="0.3">
      <c r="A83">
        <v>167</v>
      </c>
      <c r="B83" t="s">
        <v>129</v>
      </c>
      <c r="C83" t="s">
        <v>28</v>
      </c>
      <c r="D83" t="s">
        <v>54</v>
      </c>
      <c r="E83" t="s">
        <v>24</v>
      </c>
      <c r="F83" s="107">
        <v>44651</v>
      </c>
      <c r="H83">
        <v>80</v>
      </c>
      <c r="I83" t="s">
        <v>962</v>
      </c>
    </row>
    <row r="84" spans="1:9" x14ac:dyDescent="0.3">
      <c r="A84">
        <v>199</v>
      </c>
      <c r="B84" t="s">
        <v>140</v>
      </c>
      <c r="C84" t="s">
        <v>28</v>
      </c>
      <c r="D84" t="s">
        <v>54</v>
      </c>
      <c r="E84" t="s">
        <v>24</v>
      </c>
      <c r="F84" s="107">
        <v>44651</v>
      </c>
      <c r="H84">
        <v>80</v>
      </c>
      <c r="I84" t="s">
        <v>989</v>
      </c>
    </row>
    <row r="85" spans="1:9" x14ac:dyDescent="0.3">
      <c r="A85">
        <v>203</v>
      </c>
      <c r="B85" t="s">
        <v>144</v>
      </c>
      <c r="C85" t="s">
        <v>94</v>
      </c>
      <c r="D85" t="s">
        <v>54</v>
      </c>
      <c r="E85" t="s">
        <v>24</v>
      </c>
      <c r="F85" s="107">
        <v>44651</v>
      </c>
      <c r="I85" t="s">
        <v>1000</v>
      </c>
    </row>
    <row r="86" spans="1:9" x14ac:dyDescent="0.3">
      <c r="A86">
        <v>215</v>
      </c>
      <c r="B86" t="s">
        <v>154</v>
      </c>
      <c r="C86" t="s">
        <v>98</v>
      </c>
      <c r="D86" t="s">
        <v>54</v>
      </c>
      <c r="E86" t="s">
        <v>24</v>
      </c>
      <c r="F86" s="107">
        <v>44651</v>
      </c>
      <c r="H86">
        <v>1</v>
      </c>
      <c r="I86" t="s">
        <v>1083</v>
      </c>
    </row>
    <row r="87" spans="1:9" x14ac:dyDescent="0.3">
      <c r="A87">
        <v>274</v>
      </c>
      <c r="B87" t="s">
        <v>223</v>
      </c>
      <c r="C87" t="s">
        <v>205</v>
      </c>
      <c r="D87" t="s">
        <v>54</v>
      </c>
      <c r="E87" t="s">
        <v>24</v>
      </c>
      <c r="F87" s="107">
        <v>44651</v>
      </c>
      <c r="I87" t="s">
        <v>1344</v>
      </c>
    </row>
    <row r="88" spans="1:9" x14ac:dyDescent="0.3">
      <c r="A88">
        <v>275</v>
      </c>
      <c r="B88" t="s">
        <v>224</v>
      </c>
      <c r="C88" t="s">
        <v>225</v>
      </c>
      <c r="D88" t="s">
        <v>54</v>
      </c>
      <c r="E88" t="s">
        <v>24</v>
      </c>
      <c r="F88" s="107">
        <v>44651</v>
      </c>
      <c r="H88">
        <v>80</v>
      </c>
      <c r="I88" t="s">
        <v>1349</v>
      </c>
    </row>
    <row r="89" spans="1:9" x14ac:dyDescent="0.3">
      <c r="A89">
        <v>278</v>
      </c>
      <c r="B89" t="s">
        <v>1371</v>
      </c>
      <c r="C89" t="s">
        <v>227</v>
      </c>
      <c r="D89" t="s">
        <v>54</v>
      </c>
      <c r="E89" t="s">
        <v>24</v>
      </c>
      <c r="F89" s="107">
        <v>44651</v>
      </c>
      <c r="I89" t="s">
        <v>1375</v>
      </c>
    </row>
    <row r="90" spans="1:9" x14ac:dyDescent="0.3">
      <c r="A90">
        <v>286</v>
      </c>
      <c r="B90" t="s">
        <v>1385</v>
      </c>
      <c r="C90" t="s">
        <v>227</v>
      </c>
      <c r="D90" t="s">
        <v>54</v>
      </c>
      <c r="E90" t="s">
        <v>24</v>
      </c>
      <c r="F90" s="107">
        <v>44651</v>
      </c>
      <c r="I90" t="s">
        <v>1389</v>
      </c>
    </row>
    <row r="91" spans="1:9" x14ac:dyDescent="0.3">
      <c r="A91">
        <v>292</v>
      </c>
      <c r="B91" t="s">
        <v>243</v>
      </c>
      <c r="C91" t="s">
        <v>242</v>
      </c>
      <c r="D91" t="s">
        <v>54</v>
      </c>
      <c r="E91" t="s">
        <v>24</v>
      </c>
      <c r="F91" s="107">
        <v>44651</v>
      </c>
      <c r="I91" t="s">
        <v>1409</v>
      </c>
    </row>
    <row r="92" spans="1:9" x14ac:dyDescent="0.3">
      <c r="A92">
        <v>294</v>
      </c>
      <c r="B92" t="s">
        <v>246</v>
      </c>
      <c r="C92" t="s">
        <v>242</v>
      </c>
      <c r="D92" t="s">
        <v>54</v>
      </c>
      <c r="E92" t="s">
        <v>24</v>
      </c>
      <c r="F92" s="107">
        <v>44651</v>
      </c>
      <c r="I92" t="s">
        <v>1416</v>
      </c>
    </row>
    <row r="93" spans="1:9" x14ac:dyDescent="0.3">
      <c r="A93">
        <v>302</v>
      </c>
      <c r="B93" t="s">
        <v>1426</v>
      </c>
      <c r="C93" t="s">
        <v>216</v>
      </c>
      <c r="D93" t="s">
        <v>54</v>
      </c>
      <c r="E93" t="s">
        <v>24</v>
      </c>
      <c r="F93" s="107">
        <v>44651</v>
      </c>
      <c r="I93" t="s">
        <v>1430</v>
      </c>
    </row>
    <row r="94" spans="1:9" x14ac:dyDescent="0.3">
      <c r="A94">
        <v>303</v>
      </c>
      <c r="B94" t="s">
        <v>256</v>
      </c>
      <c r="C94" t="s">
        <v>257</v>
      </c>
      <c r="D94" t="s">
        <v>54</v>
      </c>
      <c r="E94" t="s">
        <v>24</v>
      </c>
      <c r="F94" s="107">
        <v>44651</v>
      </c>
      <c r="H94">
        <v>100</v>
      </c>
      <c r="I94" t="s">
        <v>1437</v>
      </c>
    </row>
    <row r="95" spans="1:9" x14ac:dyDescent="0.3">
      <c r="A95">
        <v>362</v>
      </c>
      <c r="B95" t="s">
        <v>322</v>
      </c>
      <c r="C95" t="s">
        <v>323</v>
      </c>
      <c r="D95" t="s">
        <v>54</v>
      </c>
      <c r="E95" t="s">
        <v>24</v>
      </c>
      <c r="F95" s="107">
        <v>44651</v>
      </c>
      <c r="I95" t="s">
        <v>1507</v>
      </c>
    </row>
    <row r="96" spans="1:9" x14ac:dyDescent="0.3">
      <c r="A96">
        <v>369</v>
      </c>
      <c r="B96" t="s">
        <v>332</v>
      </c>
      <c r="C96" t="s">
        <v>37</v>
      </c>
      <c r="D96" t="s">
        <v>54</v>
      </c>
      <c r="E96" t="s">
        <v>24</v>
      </c>
      <c r="F96" s="107">
        <v>44651</v>
      </c>
      <c r="I96" t="s">
        <v>1528</v>
      </c>
    </row>
    <row r="97" spans="1:9" x14ac:dyDescent="0.3">
      <c r="A97">
        <v>375</v>
      </c>
      <c r="B97" t="s">
        <v>338</v>
      </c>
      <c r="C97" t="s">
        <v>323</v>
      </c>
      <c r="D97" t="s">
        <v>54</v>
      </c>
      <c r="E97" t="s">
        <v>24</v>
      </c>
      <c r="F97" s="107">
        <v>44651</v>
      </c>
      <c r="H97">
        <v>100</v>
      </c>
      <c r="I97" t="s">
        <v>1556</v>
      </c>
    </row>
    <row r="98" spans="1:9" x14ac:dyDescent="0.3">
      <c r="A98">
        <v>386</v>
      </c>
      <c r="B98" t="s">
        <v>352</v>
      </c>
      <c r="C98" t="s">
        <v>351</v>
      </c>
      <c r="D98" t="s">
        <v>54</v>
      </c>
      <c r="E98" t="s">
        <v>24</v>
      </c>
      <c r="F98" s="107">
        <v>44651</v>
      </c>
      <c r="H98">
        <v>100</v>
      </c>
      <c r="I98" t="s">
        <v>1576</v>
      </c>
    </row>
    <row r="99" spans="1:9" x14ac:dyDescent="0.3">
      <c r="A99">
        <v>389</v>
      </c>
      <c r="B99" t="s">
        <v>355</v>
      </c>
      <c r="C99" t="s">
        <v>447</v>
      </c>
      <c r="D99" t="s">
        <v>54</v>
      </c>
      <c r="E99" t="s">
        <v>24</v>
      </c>
      <c r="F99" s="107">
        <v>44651</v>
      </c>
      <c r="I99" t="s">
        <v>1585</v>
      </c>
    </row>
    <row r="100" spans="1:9" x14ac:dyDescent="0.3">
      <c r="A100">
        <v>408</v>
      </c>
      <c r="B100" t="s">
        <v>382</v>
      </c>
      <c r="C100" t="s">
        <v>44</v>
      </c>
      <c r="D100" t="s">
        <v>54</v>
      </c>
      <c r="E100" t="s">
        <v>24</v>
      </c>
      <c r="F100" s="107">
        <v>44651</v>
      </c>
      <c r="I100" t="s">
        <v>1630</v>
      </c>
    </row>
    <row r="101" spans="1:9" x14ac:dyDescent="0.3">
      <c r="A101">
        <v>430</v>
      </c>
      <c r="B101" t="s">
        <v>407</v>
      </c>
      <c r="C101" t="s">
        <v>94</v>
      </c>
      <c r="D101" t="s">
        <v>54</v>
      </c>
      <c r="E101" t="s">
        <v>24</v>
      </c>
      <c r="F101" s="107">
        <v>44651</v>
      </c>
      <c r="I101" t="s">
        <v>1768</v>
      </c>
    </row>
    <row r="102" spans="1:9" x14ac:dyDescent="0.3">
      <c r="A102">
        <v>435</v>
      </c>
      <c r="B102" t="s">
        <v>412</v>
      </c>
      <c r="C102" t="s">
        <v>98</v>
      </c>
      <c r="D102" t="s">
        <v>54</v>
      </c>
      <c r="E102" t="s">
        <v>24</v>
      </c>
      <c r="F102" s="107">
        <v>44651</v>
      </c>
      <c r="H102">
        <v>100</v>
      </c>
      <c r="I102" t="s">
        <v>1827</v>
      </c>
    </row>
    <row r="103" spans="1:9" x14ac:dyDescent="0.3">
      <c r="A103">
        <v>439</v>
      </c>
      <c r="B103" t="s">
        <v>415</v>
      </c>
      <c r="C103" t="s">
        <v>323</v>
      </c>
      <c r="D103" t="s">
        <v>54</v>
      </c>
      <c r="E103" t="s">
        <v>24</v>
      </c>
      <c r="F103" s="107">
        <v>44651</v>
      </c>
      <c r="I103" t="s">
        <v>1868</v>
      </c>
    </row>
    <row r="104" spans="1:9" x14ac:dyDescent="0.3">
      <c r="A104">
        <v>440</v>
      </c>
      <c r="B104" t="s">
        <v>416</v>
      </c>
      <c r="C104" t="s">
        <v>323</v>
      </c>
      <c r="D104" t="s">
        <v>54</v>
      </c>
      <c r="E104" t="s">
        <v>24</v>
      </c>
      <c r="F104" s="107">
        <v>44651</v>
      </c>
      <c r="I104" t="s">
        <v>1879</v>
      </c>
    </row>
    <row r="105" spans="1:9" x14ac:dyDescent="0.3">
      <c r="A105">
        <v>473</v>
      </c>
      <c r="B105" t="s">
        <v>445</v>
      </c>
      <c r="C105" t="s">
        <v>22</v>
      </c>
      <c r="D105" t="s">
        <v>54</v>
      </c>
      <c r="E105" t="s">
        <v>24</v>
      </c>
      <c r="F105" s="107">
        <v>44651</v>
      </c>
      <c r="I105" t="s">
        <v>2008</v>
      </c>
    </row>
    <row r="106" spans="1:9" x14ac:dyDescent="0.3">
      <c r="A106">
        <v>474</v>
      </c>
      <c r="B106" t="s">
        <v>448</v>
      </c>
      <c r="C106" t="s">
        <v>447</v>
      </c>
      <c r="D106" t="s">
        <v>54</v>
      </c>
      <c r="E106" t="s">
        <v>24</v>
      </c>
      <c r="F106" s="107">
        <v>44651</v>
      </c>
      <c r="I106" t="s">
        <v>2025</v>
      </c>
    </row>
    <row r="107" spans="1:9" x14ac:dyDescent="0.3">
      <c r="A107">
        <v>476</v>
      </c>
      <c r="B107" t="s">
        <v>450</v>
      </c>
      <c r="C107" t="s">
        <v>22</v>
      </c>
      <c r="D107" t="s">
        <v>54</v>
      </c>
      <c r="E107" t="s">
        <v>24</v>
      </c>
      <c r="F107" s="107">
        <v>44651</v>
      </c>
      <c r="I107" t="s">
        <v>2048</v>
      </c>
    </row>
    <row r="108" spans="1:9" x14ac:dyDescent="0.3">
      <c r="A108">
        <v>69</v>
      </c>
      <c r="B108" t="s">
        <v>59</v>
      </c>
      <c r="C108" t="s">
        <v>58</v>
      </c>
      <c r="D108" t="s">
        <v>60</v>
      </c>
      <c r="E108" t="s">
        <v>24</v>
      </c>
      <c r="F108" s="107">
        <v>44651</v>
      </c>
      <c r="G108">
        <v>80.080321285140997</v>
      </c>
      <c r="H108">
        <v>80</v>
      </c>
      <c r="I108" t="s">
        <v>2568</v>
      </c>
    </row>
    <row r="109" spans="1:9" x14ac:dyDescent="0.3">
      <c r="A109">
        <v>197</v>
      </c>
      <c r="B109" t="s">
        <v>139</v>
      </c>
      <c r="C109" t="s">
        <v>95</v>
      </c>
      <c r="D109" t="s">
        <v>60</v>
      </c>
      <c r="E109" t="s">
        <v>24</v>
      </c>
      <c r="F109" s="107">
        <v>44651</v>
      </c>
      <c r="H109">
        <v>85</v>
      </c>
      <c r="I109" t="s">
        <v>983</v>
      </c>
    </row>
    <row r="110" spans="1:9" x14ac:dyDescent="0.3">
      <c r="A110">
        <v>213</v>
      </c>
      <c r="B110" t="s">
        <v>151</v>
      </c>
      <c r="C110" t="s">
        <v>98</v>
      </c>
      <c r="D110" t="s">
        <v>60</v>
      </c>
      <c r="E110" t="s">
        <v>24</v>
      </c>
      <c r="F110" s="107">
        <v>44651</v>
      </c>
      <c r="G110">
        <v>0</v>
      </c>
      <c r="H110">
        <v>90</v>
      </c>
      <c r="I110" t="s">
        <v>1042</v>
      </c>
    </row>
    <row r="111" spans="1:9" x14ac:dyDescent="0.3">
      <c r="A111">
        <v>238</v>
      </c>
      <c r="B111" t="s">
        <v>177</v>
      </c>
      <c r="C111" t="s">
        <v>98</v>
      </c>
      <c r="D111" t="s">
        <v>60</v>
      </c>
      <c r="E111" t="s">
        <v>24</v>
      </c>
      <c r="F111" s="107">
        <v>44651</v>
      </c>
      <c r="H111">
        <v>90</v>
      </c>
      <c r="I111" t="s">
        <v>1231</v>
      </c>
    </row>
    <row r="112" spans="1:9" x14ac:dyDescent="0.3">
      <c r="A112">
        <v>306</v>
      </c>
      <c r="B112" t="s">
        <v>260</v>
      </c>
      <c r="C112" t="s">
        <v>194</v>
      </c>
      <c r="D112" t="s">
        <v>60</v>
      </c>
      <c r="E112" t="s">
        <v>24</v>
      </c>
      <c r="F112" s="107">
        <v>44651</v>
      </c>
      <c r="G112">
        <v>0</v>
      </c>
      <c r="H112">
        <v>100</v>
      </c>
      <c r="I112" t="s">
        <v>1449</v>
      </c>
    </row>
    <row r="113" spans="1:9" x14ac:dyDescent="0.3">
      <c r="A113">
        <v>373</v>
      </c>
      <c r="B113" t="s">
        <v>336</v>
      </c>
      <c r="C113" t="s">
        <v>198</v>
      </c>
      <c r="D113" t="s">
        <v>60</v>
      </c>
      <c r="E113" t="s">
        <v>24</v>
      </c>
      <c r="F113" s="107">
        <v>44651</v>
      </c>
      <c r="G113">
        <v>0</v>
      </c>
      <c r="I113" t="s">
        <v>1543</v>
      </c>
    </row>
    <row r="114" spans="1:9" x14ac:dyDescent="0.3">
      <c r="A114">
        <v>390</v>
      </c>
      <c r="B114" t="s">
        <v>356</v>
      </c>
      <c r="C114" t="s">
        <v>198</v>
      </c>
      <c r="D114" t="s">
        <v>60</v>
      </c>
      <c r="E114" t="s">
        <v>24</v>
      </c>
      <c r="F114" s="107">
        <v>44651</v>
      </c>
      <c r="G114">
        <v>0</v>
      </c>
      <c r="I114" t="s">
        <v>1597</v>
      </c>
    </row>
    <row r="115" spans="1:9" x14ac:dyDescent="0.3">
      <c r="A115">
        <v>409</v>
      </c>
      <c r="B115" t="s">
        <v>383</v>
      </c>
      <c r="C115" t="s">
        <v>46</v>
      </c>
      <c r="D115" t="s">
        <v>60</v>
      </c>
      <c r="E115" t="s">
        <v>24</v>
      </c>
      <c r="F115" s="107">
        <v>44651</v>
      </c>
      <c r="I115" t="s">
        <v>1640</v>
      </c>
    </row>
    <row r="116" spans="1:9" x14ac:dyDescent="0.3">
      <c r="A116">
        <v>414</v>
      </c>
      <c r="B116" t="s">
        <v>390</v>
      </c>
      <c r="C116" t="s">
        <v>198</v>
      </c>
      <c r="D116" t="s">
        <v>60</v>
      </c>
      <c r="E116" t="s">
        <v>24</v>
      </c>
      <c r="F116" s="107">
        <v>44651</v>
      </c>
      <c r="G116">
        <v>0</v>
      </c>
      <c r="I116" t="s">
        <v>1658</v>
      </c>
    </row>
    <row r="117" spans="1:9" x14ac:dyDescent="0.3">
      <c r="A117">
        <v>415</v>
      </c>
      <c r="B117" t="s">
        <v>391</v>
      </c>
      <c r="C117" t="s">
        <v>198</v>
      </c>
      <c r="D117" t="s">
        <v>60</v>
      </c>
      <c r="E117" t="s">
        <v>24</v>
      </c>
      <c r="F117" s="107">
        <v>44651</v>
      </c>
      <c r="G117">
        <v>0</v>
      </c>
      <c r="I117" t="s">
        <v>1674</v>
      </c>
    </row>
    <row r="118" spans="1:9" x14ac:dyDescent="0.3">
      <c r="A118">
        <v>416</v>
      </c>
      <c r="B118" t="s">
        <v>392</v>
      </c>
      <c r="C118" t="s">
        <v>198</v>
      </c>
      <c r="D118" t="s">
        <v>60</v>
      </c>
      <c r="E118" t="s">
        <v>24</v>
      </c>
      <c r="F118" s="107">
        <v>44651</v>
      </c>
      <c r="G118">
        <v>0</v>
      </c>
      <c r="I118" t="s">
        <v>1690</v>
      </c>
    </row>
    <row r="119" spans="1:9" x14ac:dyDescent="0.3">
      <c r="A119">
        <v>417</v>
      </c>
      <c r="B119" t="s">
        <v>393</v>
      </c>
      <c r="C119" t="s">
        <v>198</v>
      </c>
      <c r="D119" t="s">
        <v>60</v>
      </c>
      <c r="E119" t="s">
        <v>24</v>
      </c>
      <c r="F119" s="107">
        <v>44651</v>
      </c>
      <c r="G119">
        <v>0</v>
      </c>
      <c r="I119" t="s">
        <v>1706</v>
      </c>
    </row>
    <row r="120" spans="1:9" x14ac:dyDescent="0.3">
      <c r="A120">
        <v>418</v>
      </c>
      <c r="B120" t="s">
        <v>394</v>
      </c>
      <c r="C120" t="s">
        <v>198</v>
      </c>
      <c r="D120" t="s">
        <v>60</v>
      </c>
      <c r="E120" t="s">
        <v>24</v>
      </c>
      <c r="F120" s="107">
        <v>44651</v>
      </c>
      <c r="G120">
        <v>0</v>
      </c>
      <c r="I120" t="s">
        <v>1722</v>
      </c>
    </row>
    <row r="121" spans="1:9" x14ac:dyDescent="0.3">
      <c r="A121">
        <v>420</v>
      </c>
      <c r="B121" t="s">
        <v>396</v>
      </c>
      <c r="C121" t="s">
        <v>198</v>
      </c>
      <c r="D121" t="s">
        <v>60</v>
      </c>
      <c r="E121" t="s">
        <v>24</v>
      </c>
      <c r="F121" s="107">
        <v>44651</v>
      </c>
      <c r="G121">
        <v>0</v>
      </c>
      <c r="I121" t="s">
        <v>1738</v>
      </c>
    </row>
    <row r="122" spans="1:9" x14ac:dyDescent="0.3">
      <c r="A122">
        <v>432</v>
      </c>
      <c r="B122" t="s">
        <v>409</v>
      </c>
      <c r="C122" t="s">
        <v>72</v>
      </c>
      <c r="D122" t="s">
        <v>60</v>
      </c>
      <c r="E122" t="s">
        <v>24</v>
      </c>
      <c r="F122" s="107">
        <v>44651</v>
      </c>
      <c r="I122" t="s">
        <v>1776</v>
      </c>
    </row>
    <row r="123" spans="1:9" x14ac:dyDescent="0.3">
      <c r="A123">
        <v>456</v>
      </c>
      <c r="B123" t="s">
        <v>429</v>
      </c>
      <c r="C123" t="s">
        <v>403</v>
      </c>
      <c r="D123" t="s">
        <v>60</v>
      </c>
      <c r="E123" t="s">
        <v>24</v>
      </c>
      <c r="F123" s="107">
        <v>44651</v>
      </c>
      <c r="I123" t="s">
        <v>1905</v>
      </c>
    </row>
    <row r="124" spans="1:9" x14ac:dyDescent="0.3">
      <c r="A124">
        <v>457</v>
      </c>
      <c r="B124" t="s">
        <v>430</v>
      </c>
      <c r="C124" t="s">
        <v>403</v>
      </c>
      <c r="D124" t="s">
        <v>60</v>
      </c>
      <c r="E124" t="s">
        <v>24</v>
      </c>
      <c r="F124" s="107">
        <v>44651</v>
      </c>
      <c r="I124" t="s">
        <v>1927</v>
      </c>
    </row>
    <row r="125" spans="1:9" x14ac:dyDescent="0.3">
      <c r="A125">
        <v>469</v>
      </c>
      <c r="B125" t="s">
        <v>395</v>
      </c>
      <c r="C125" t="s">
        <v>198</v>
      </c>
      <c r="D125" t="s">
        <v>60</v>
      </c>
      <c r="E125" t="s">
        <v>24</v>
      </c>
      <c r="F125" s="107">
        <v>44651</v>
      </c>
      <c r="I125" t="s">
        <v>1954</v>
      </c>
    </row>
    <row r="126" spans="1:9" x14ac:dyDescent="0.3">
      <c r="A126">
        <v>470</v>
      </c>
      <c r="B126" t="s">
        <v>441</v>
      </c>
      <c r="C126" t="s">
        <v>198</v>
      </c>
      <c r="D126" t="s">
        <v>60</v>
      </c>
      <c r="E126" t="s">
        <v>24</v>
      </c>
      <c r="F126" s="107">
        <v>44651</v>
      </c>
      <c r="H126">
        <v>100</v>
      </c>
      <c r="I126" t="s">
        <v>1971</v>
      </c>
    </row>
    <row r="127" spans="1:9" x14ac:dyDescent="0.3">
      <c r="A127">
        <v>471</v>
      </c>
      <c r="B127" t="s">
        <v>442</v>
      </c>
      <c r="C127" t="s">
        <v>198</v>
      </c>
      <c r="D127" t="s">
        <v>60</v>
      </c>
      <c r="E127" t="s">
        <v>24</v>
      </c>
      <c r="F127" s="107">
        <v>44651</v>
      </c>
      <c r="I127" t="s">
        <v>1989</v>
      </c>
    </row>
    <row r="128" spans="1:9" x14ac:dyDescent="0.3">
      <c r="A128">
        <v>510</v>
      </c>
      <c r="B128" t="s">
        <v>2286</v>
      </c>
      <c r="C128" t="s">
        <v>249</v>
      </c>
      <c r="D128" t="s">
        <v>60</v>
      </c>
      <c r="E128" t="s">
        <v>24</v>
      </c>
      <c r="F128" s="107">
        <v>44651</v>
      </c>
      <c r="I128" t="s">
        <v>2287</v>
      </c>
    </row>
    <row r="129" spans="1:9" x14ac:dyDescent="0.3">
      <c r="A129">
        <v>511</v>
      </c>
      <c r="B129" t="s">
        <v>2310</v>
      </c>
      <c r="C129" t="s">
        <v>249</v>
      </c>
      <c r="D129" t="s">
        <v>60</v>
      </c>
      <c r="E129" t="s">
        <v>24</v>
      </c>
      <c r="F129" s="107">
        <v>44651</v>
      </c>
      <c r="I129" t="s">
        <v>2311</v>
      </c>
    </row>
    <row r="130" spans="1:9" x14ac:dyDescent="0.3">
      <c r="A130">
        <v>529</v>
      </c>
      <c r="B130" t="s">
        <v>2395</v>
      </c>
      <c r="C130" t="s">
        <v>95</v>
      </c>
      <c r="D130" t="s">
        <v>60</v>
      </c>
      <c r="E130" t="s">
        <v>24</v>
      </c>
      <c r="F130" s="107">
        <v>44651</v>
      </c>
      <c r="I130" t="s">
        <v>2396</v>
      </c>
    </row>
    <row r="131" spans="1:9" x14ac:dyDescent="0.3">
      <c r="A131">
        <v>223</v>
      </c>
      <c r="B131" t="s">
        <v>163</v>
      </c>
      <c r="C131" t="s">
        <v>98</v>
      </c>
      <c r="D131" t="s">
        <v>73</v>
      </c>
      <c r="E131" t="s">
        <v>24</v>
      </c>
      <c r="F131" s="107">
        <v>44651</v>
      </c>
      <c r="H131">
        <v>100</v>
      </c>
      <c r="I131" t="s">
        <v>1160</v>
      </c>
    </row>
    <row r="132" spans="1:9" x14ac:dyDescent="0.3">
      <c r="A132">
        <v>255</v>
      </c>
      <c r="B132" t="s">
        <v>1300</v>
      </c>
      <c r="C132" t="s">
        <v>127</v>
      </c>
      <c r="D132" t="s">
        <v>73</v>
      </c>
      <c r="E132" t="s">
        <v>24</v>
      </c>
      <c r="F132" s="107">
        <v>44651</v>
      </c>
      <c r="I132" t="s">
        <v>1302</v>
      </c>
    </row>
    <row r="133" spans="1:9" x14ac:dyDescent="0.3">
      <c r="A133">
        <v>542</v>
      </c>
      <c r="B133" t="s">
        <v>2492</v>
      </c>
      <c r="C133" t="s">
        <v>287</v>
      </c>
      <c r="D133" t="s">
        <v>73</v>
      </c>
      <c r="E133" t="s">
        <v>24</v>
      </c>
      <c r="F133" s="107">
        <v>44651</v>
      </c>
      <c r="I133" t="s">
        <v>2494</v>
      </c>
    </row>
    <row r="134" spans="1:9" x14ac:dyDescent="0.3">
      <c r="A134">
        <v>546</v>
      </c>
      <c r="B134" t="s">
        <v>2526</v>
      </c>
      <c r="C134" t="s">
        <v>287</v>
      </c>
      <c r="D134" t="s">
        <v>73</v>
      </c>
      <c r="E134" t="s">
        <v>24</v>
      </c>
      <c r="F134" s="107">
        <v>44651</v>
      </c>
      <c r="I134" t="s">
        <v>2528</v>
      </c>
    </row>
    <row r="135" spans="1:9" x14ac:dyDescent="0.3">
      <c r="A135">
        <v>77</v>
      </c>
      <c r="B135" t="s">
        <v>65</v>
      </c>
      <c r="C135" t="s">
        <v>66</v>
      </c>
      <c r="D135" t="s">
        <v>23</v>
      </c>
      <c r="E135" t="s">
        <v>24</v>
      </c>
      <c r="F135" s="107">
        <v>44681</v>
      </c>
      <c r="G135">
        <v>96.5</v>
      </c>
      <c r="H135">
        <v>97</v>
      </c>
      <c r="I135" t="s">
        <v>4021</v>
      </c>
    </row>
    <row r="136" spans="1:9" x14ac:dyDescent="0.3">
      <c r="A136">
        <v>121</v>
      </c>
      <c r="B136" t="s">
        <v>102</v>
      </c>
      <c r="C136" t="s">
        <v>28</v>
      </c>
      <c r="D136" t="s">
        <v>23</v>
      </c>
      <c r="E136" t="s">
        <v>62</v>
      </c>
      <c r="F136" s="107">
        <v>44681</v>
      </c>
      <c r="G136">
        <v>99.442905836212006</v>
      </c>
      <c r="H136">
        <v>100</v>
      </c>
      <c r="I136" t="s">
        <v>4024</v>
      </c>
    </row>
    <row r="137" spans="1:9" x14ac:dyDescent="0.3">
      <c r="A137">
        <v>122</v>
      </c>
      <c r="B137" t="s">
        <v>104</v>
      </c>
      <c r="C137" t="s">
        <v>101</v>
      </c>
      <c r="D137" t="s">
        <v>23</v>
      </c>
      <c r="E137" t="s">
        <v>24</v>
      </c>
      <c r="F137" s="107">
        <v>44681</v>
      </c>
      <c r="G137">
        <v>100</v>
      </c>
      <c r="H137">
        <v>80</v>
      </c>
      <c r="I137" t="s">
        <v>826</v>
      </c>
    </row>
    <row r="138" spans="1:9" x14ac:dyDescent="0.3">
      <c r="A138">
        <v>124</v>
      </c>
      <c r="B138" t="s">
        <v>105</v>
      </c>
      <c r="C138" t="s">
        <v>72</v>
      </c>
      <c r="D138" t="s">
        <v>23</v>
      </c>
      <c r="E138" t="s">
        <v>62</v>
      </c>
      <c r="F138" s="107">
        <v>44681</v>
      </c>
      <c r="G138">
        <v>0</v>
      </c>
      <c r="H138">
        <v>1.6</v>
      </c>
      <c r="I138" t="s">
        <v>4029</v>
      </c>
    </row>
    <row r="139" spans="1:9" x14ac:dyDescent="0.3">
      <c r="A139">
        <v>125</v>
      </c>
      <c r="B139" t="s">
        <v>106</v>
      </c>
      <c r="C139" t="s">
        <v>72</v>
      </c>
      <c r="D139" t="s">
        <v>23</v>
      </c>
      <c r="E139" t="s">
        <v>62</v>
      </c>
      <c r="F139" s="107">
        <v>44681</v>
      </c>
      <c r="G139">
        <v>0</v>
      </c>
      <c r="H139">
        <v>4.7</v>
      </c>
      <c r="I139" t="s">
        <v>4031</v>
      </c>
    </row>
    <row r="140" spans="1:9" x14ac:dyDescent="0.3">
      <c r="A140">
        <v>128</v>
      </c>
      <c r="B140" t="s">
        <v>109</v>
      </c>
      <c r="C140" t="s">
        <v>72</v>
      </c>
      <c r="D140" t="s">
        <v>23</v>
      </c>
      <c r="E140" t="s">
        <v>62</v>
      </c>
      <c r="F140" s="107">
        <v>44681</v>
      </c>
      <c r="G140">
        <v>0.77818283791362997</v>
      </c>
      <c r="H140">
        <v>1</v>
      </c>
      <c r="I140" t="s">
        <v>8475</v>
      </c>
    </row>
    <row r="141" spans="1:9" x14ac:dyDescent="0.3">
      <c r="A141">
        <v>172</v>
      </c>
      <c r="B141" t="s">
        <v>131</v>
      </c>
      <c r="C141" t="s">
        <v>101</v>
      </c>
      <c r="D141" t="s">
        <v>23</v>
      </c>
      <c r="E141" t="s">
        <v>24</v>
      </c>
      <c r="F141" s="107">
        <v>44681</v>
      </c>
      <c r="H141">
        <v>90</v>
      </c>
      <c r="I141" t="s">
        <v>969</v>
      </c>
    </row>
    <row r="142" spans="1:9" x14ac:dyDescent="0.3">
      <c r="A142">
        <v>208</v>
      </c>
      <c r="B142" t="s">
        <v>149</v>
      </c>
      <c r="C142" t="s">
        <v>98</v>
      </c>
      <c r="D142" t="s">
        <v>23</v>
      </c>
      <c r="E142" t="s">
        <v>62</v>
      </c>
      <c r="F142" s="107">
        <v>44681</v>
      </c>
      <c r="G142">
        <v>0</v>
      </c>
      <c r="H142">
        <v>1700</v>
      </c>
      <c r="I142" t="s">
        <v>1022</v>
      </c>
    </row>
    <row r="143" spans="1:9" x14ac:dyDescent="0.3">
      <c r="A143">
        <v>214</v>
      </c>
      <c r="B143" t="s">
        <v>152</v>
      </c>
      <c r="C143" t="s">
        <v>98</v>
      </c>
      <c r="D143" t="s">
        <v>23</v>
      </c>
      <c r="E143" t="s">
        <v>62</v>
      </c>
      <c r="F143" s="107">
        <v>44681</v>
      </c>
      <c r="G143">
        <v>0</v>
      </c>
      <c r="H143">
        <v>7500</v>
      </c>
      <c r="I143" t="s">
        <v>1067</v>
      </c>
    </row>
    <row r="144" spans="1:9" x14ac:dyDescent="0.3">
      <c r="A144">
        <v>217</v>
      </c>
      <c r="B144" t="s">
        <v>156</v>
      </c>
      <c r="C144" t="s">
        <v>98</v>
      </c>
      <c r="D144" t="s">
        <v>23</v>
      </c>
      <c r="E144" t="s">
        <v>24</v>
      </c>
      <c r="F144" s="107">
        <v>44681</v>
      </c>
      <c r="H144">
        <v>20</v>
      </c>
      <c r="I144" t="s">
        <v>1095</v>
      </c>
    </row>
    <row r="145" spans="1:9" x14ac:dyDescent="0.3">
      <c r="A145">
        <v>218</v>
      </c>
      <c r="B145" t="s">
        <v>157</v>
      </c>
      <c r="C145" t="s">
        <v>98</v>
      </c>
      <c r="D145" t="s">
        <v>23</v>
      </c>
      <c r="E145" t="s">
        <v>62</v>
      </c>
      <c r="F145" s="107">
        <v>44681</v>
      </c>
      <c r="G145">
        <v>0</v>
      </c>
      <c r="H145">
        <v>172000</v>
      </c>
      <c r="I145" t="s">
        <v>1125</v>
      </c>
    </row>
    <row r="146" spans="1:9" x14ac:dyDescent="0.3">
      <c r="A146">
        <v>225</v>
      </c>
      <c r="B146" t="s">
        <v>165</v>
      </c>
      <c r="C146" t="s">
        <v>98</v>
      </c>
      <c r="D146" t="s">
        <v>23</v>
      </c>
      <c r="E146" t="s">
        <v>24</v>
      </c>
      <c r="F146" s="107">
        <v>44681</v>
      </c>
      <c r="G146">
        <v>0</v>
      </c>
      <c r="H146">
        <v>1</v>
      </c>
      <c r="I146" t="s">
        <v>1183</v>
      </c>
    </row>
    <row r="147" spans="1:9" x14ac:dyDescent="0.3">
      <c r="A147">
        <v>239</v>
      </c>
      <c r="B147" t="s">
        <v>1243</v>
      </c>
      <c r="C147" t="s">
        <v>33</v>
      </c>
      <c r="D147" t="s">
        <v>23</v>
      </c>
      <c r="E147" t="s">
        <v>24</v>
      </c>
      <c r="F147" s="107">
        <v>44681</v>
      </c>
      <c r="G147">
        <v>0</v>
      </c>
      <c r="I147" t="s">
        <v>1260</v>
      </c>
    </row>
    <row r="148" spans="1:9" x14ac:dyDescent="0.3">
      <c r="A148">
        <v>434</v>
      </c>
      <c r="B148" t="s">
        <v>411</v>
      </c>
      <c r="C148" t="s">
        <v>98</v>
      </c>
      <c r="D148" t="s">
        <v>23</v>
      </c>
      <c r="E148" t="s">
        <v>62</v>
      </c>
      <c r="F148" s="107">
        <v>44681</v>
      </c>
      <c r="G148">
        <v>0</v>
      </c>
      <c r="H148">
        <v>200</v>
      </c>
      <c r="I148" t="s">
        <v>1804</v>
      </c>
    </row>
    <row r="149" spans="1:9" x14ac:dyDescent="0.3">
      <c r="A149">
        <v>436</v>
      </c>
      <c r="B149" t="s">
        <v>130</v>
      </c>
      <c r="C149" t="s">
        <v>101</v>
      </c>
      <c r="D149" t="s">
        <v>23</v>
      </c>
      <c r="E149" t="s">
        <v>62</v>
      </c>
      <c r="F149" s="107">
        <v>44681</v>
      </c>
      <c r="G149">
        <v>0</v>
      </c>
      <c r="H149">
        <v>14</v>
      </c>
      <c r="I149" t="s">
        <v>1846</v>
      </c>
    </row>
    <row r="150" spans="1:9" x14ac:dyDescent="0.3">
      <c r="A150">
        <v>485</v>
      </c>
      <c r="B150" t="s">
        <v>458</v>
      </c>
      <c r="C150" t="s">
        <v>101</v>
      </c>
      <c r="D150" t="s">
        <v>23</v>
      </c>
      <c r="E150" t="s">
        <v>24</v>
      </c>
      <c r="F150" s="107">
        <v>44681</v>
      </c>
      <c r="I150" t="s">
        <v>2143</v>
      </c>
    </row>
    <row r="151" spans="1:9" x14ac:dyDescent="0.3">
      <c r="A151">
        <v>488</v>
      </c>
      <c r="B151" t="s">
        <v>461</v>
      </c>
      <c r="C151" t="s">
        <v>101</v>
      </c>
      <c r="D151" t="s">
        <v>23</v>
      </c>
      <c r="E151" t="s">
        <v>24</v>
      </c>
      <c r="F151" s="107">
        <v>44681</v>
      </c>
      <c r="I151" t="s">
        <v>2183</v>
      </c>
    </row>
    <row r="152" spans="1:9" x14ac:dyDescent="0.3">
      <c r="A152">
        <v>509</v>
      </c>
      <c r="B152" t="s">
        <v>2238</v>
      </c>
      <c r="C152" t="s">
        <v>33</v>
      </c>
      <c r="D152" t="s">
        <v>23</v>
      </c>
      <c r="E152" t="s">
        <v>24</v>
      </c>
      <c r="F152" s="107">
        <v>44681</v>
      </c>
      <c r="I152" t="s">
        <v>2242</v>
      </c>
    </row>
    <row r="153" spans="1:9" x14ac:dyDescent="0.3">
      <c r="A153">
        <v>290</v>
      </c>
      <c r="B153" t="s">
        <v>240</v>
      </c>
      <c r="C153" t="s">
        <v>31</v>
      </c>
      <c r="D153" t="s">
        <v>69</v>
      </c>
      <c r="E153" t="s">
        <v>24</v>
      </c>
      <c r="F153" s="107">
        <v>44681</v>
      </c>
      <c r="I153" t="s">
        <v>1400</v>
      </c>
    </row>
    <row r="154" spans="1:9" x14ac:dyDescent="0.3">
      <c r="A154">
        <v>213</v>
      </c>
      <c r="B154" t="s">
        <v>151</v>
      </c>
      <c r="C154" t="s">
        <v>98</v>
      </c>
      <c r="D154" t="s">
        <v>60</v>
      </c>
      <c r="E154" t="s">
        <v>24</v>
      </c>
      <c r="F154" s="107">
        <v>44681</v>
      </c>
      <c r="H154">
        <v>90</v>
      </c>
      <c r="I154" t="s">
        <v>1043</v>
      </c>
    </row>
    <row r="155" spans="1:9" x14ac:dyDescent="0.3">
      <c r="A155">
        <v>238</v>
      </c>
      <c r="B155" t="s">
        <v>177</v>
      </c>
      <c r="C155" t="s">
        <v>98</v>
      </c>
      <c r="D155" t="s">
        <v>60</v>
      </c>
      <c r="E155" t="s">
        <v>24</v>
      </c>
      <c r="F155" s="107">
        <v>44681</v>
      </c>
      <c r="H155">
        <v>90</v>
      </c>
      <c r="I155" t="s">
        <v>1232</v>
      </c>
    </row>
    <row r="156" spans="1:9" x14ac:dyDescent="0.3">
      <c r="A156">
        <v>306</v>
      </c>
      <c r="B156" t="s">
        <v>260</v>
      </c>
      <c r="C156" t="s">
        <v>194</v>
      </c>
      <c r="D156" t="s">
        <v>60</v>
      </c>
      <c r="E156" t="s">
        <v>24</v>
      </c>
      <c r="F156" s="107">
        <v>44681</v>
      </c>
      <c r="H156">
        <v>100</v>
      </c>
      <c r="I156" t="s">
        <v>1450</v>
      </c>
    </row>
    <row r="157" spans="1:9" x14ac:dyDescent="0.3">
      <c r="A157">
        <v>373</v>
      </c>
      <c r="B157" t="s">
        <v>336</v>
      </c>
      <c r="C157" t="s">
        <v>198</v>
      </c>
      <c r="D157" t="s">
        <v>60</v>
      </c>
      <c r="E157" t="s">
        <v>24</v>
      </c>
      <c r="F157" s="107">
        <v>44681</v>
      </c>
      <c r="I157" t="s">
        <v>1544</v>
      </c>
    </row>
    <row r="158" spans="1:9" x14ac:dyDescent="0.3">
      <c r="A158">
        <v>390</v>
      </c>
      <c r="B158" t="s">
        <v>356</v>
      </c>
      <c r="C158" t="s">
        <v>198</v>
      </c>
      <c r="D158" t="s">
        <v>60</v>
      </c>
      <c r="E158" t="s">
        <v>24</v>
      </c>
      <c r="F158" s="107">
        <v>44681</v>
      </c>
      <c r="I158" t="s">
        <v>1598</v>
      </c>
    </row>
    <row r="159" spans="1:9" x14ac:dyDescent="0.3">
      <c r="A159">
        <v>409</v>
      </c>
      <c r="B159" t="s">
        <v>383</v>
      </c>
      <c r="C159" t="s">
        <v>46</v>
      </c>
      <c r="D159" t="s">
        <v>60</v>
      </c>
      <c r="E159" t="s">
        <v>24</v>
      </c>
      <c r="F159" s="107">
        <v>44681</v>
      </c>
      <c r="I159" t="s">
        <v>1641</v>
      </c>
    </row>
    <row r="160" spans="1:9" x14ac:dyDescent="0.3">
      <c r="A160">
        <v>414</v>
      </c>
      <c r="B160" t="s">
        <v>390</v>
      </c>
      <c r="C160" t="s">
        <v>198</v>
      </c>
      <c r="D160" t="s">
        <v>60</v>
      </c>
      <c r="E160" t="s">
        <v>24</v>
      </c>
      <c r="F160" s="107">
        <v>44681</v>
      </c>
      <c r="I160" t="s">
        <v>1659</v>
      </c>
    </row>
    <row r="161" spans="1:9" x14ac:dyDescent="0.3">
      <c r="A161">
        <v>415</v>
      </c>
      <c r="B161" t="s">
        <v>391</v>
      </c>
      <c r="C161" t="s">
        <v>198</v>
      </c>
      <c r="D161" t="s">
        <v>60</v>
      </c>
      <c r="E161" t="s">
        <v>24</v>
      </c>
      <c r="F161" s="107">
        <v>44681</v>
      </c>
      <c r="I161" t="s">
        <v>1675</v>
      </c>
    </row>
    <row r="162" spans="1:9" x14ac:dyDescent="0.3">
      <c r="A162">
        <v>416</v>
      </c>
      <c r="B162" t="s">
        <v>392</v>
      </c>
      <c r="C162" t="s">
        <v>198</v>
      </c>
      <c r="D162" t="s">
        <v>60</v>
      </c>
      <c r="E162" t="s">
        <v>24</v>
      </c>
      <c r="F162" s="107">
        <v>44681</v>
      </c>
      <c r="I162" t="s">
        <v>1691</v>
      </c>
    </row>
    <row r="163" spans="1:9" x14ac:dyDescent="0.3">
      <c r="A163">
        <v>417</v>
      </c>
      <c r="B163" t="s">
        <v>393</v>
      </c>
      <c r="C163" t="s">
        <v>198</v>
      </c>
      <c r="D163" t="s">
        <v>60</v>
      </c>
      <c r="E163" t="s">
        <v>24</v>
      </c>
      <c r="F163" s="107">
        <v>44681</v>
      </c>
      <c r="I163" t="s">
        <v>1707</v>
      </c>
    </row>
    <row r="164" spans="1:9" x14ac:dyDescent="0.3">
      <c r="A164">
        <v>418</v>
      </c>
      <c r="B164" t="s">
        <v>394</v>
      </c>
      <c r="C164" t="s">
        <v>198</v>
      </c>
      <c r="D164" t="s">
        <v>60</v>
      </c>
      <c r="E164" t="s">
        <v>24</v>
      </c>
      <c r="F164" s="107">
        <v>44681</v>
      </c>
      <c r="I164" t="s">
        <v>1723</v>
      </c>
    </row>
    <row r="165" spans="1:9" x14ac:dyDescent="0.3">
      <c r="A165">
        <v>420</v>
      </c>
      <c r="B165" t="s">
        <v>396</v>
      </c>
      <c r="C165" t="s">
        <v>198</v>
      </c>
      <c r="D165" t="s">
        <v>60</v>
      </c>
      <c r="E165" t="s">
        <v>24</v>
      </c>
      <c r="F165" s="107">
        <v>44681</v>
      </c>
      <c r="I165" t="s">
        <v>1739</v>
      </c>
    </row>
    <row r="166" spans="1:9" x14ac:dyDescent="0.3">
      <c r="A166">
        <v>432</v>
      </c>
      <c r="B166" t="s">
        <v>409</v>
      </c>
      <c r="C166" t="s">
        <v>72</v>
      </c>
      <c r="D166" t="s">
        <v>60</v>
      </c>
      <c r="E166" t="s">
        <v>24</v>
      </c>
      <c r="F166" s="107">
        <v>44681</v>
      </c>
      <c r="I166" t="s">
        <v>1777</v>
      </c>
    </row>
    <row r="167" spans="1:9" x14ac:dyDescent="0.3">
      <c r="A167">
        <v>456</v>
      </c>
      <c r="B167" t="s">
        <v>429</v>
      </c>
      <c r="C167" t="s">
        <v>403</v>
      </c>
      <c r="D167" t="s">
        <v>60</v>
      </c>
      <c r="E167" t="s">
        <v>24</v>
      </c>
      <c r="F167" s="107">
        <v>44681</v>
      </c>
      <c r="I167" t="s">
        <v>1906</v>
      </c>
    </row>
    <row r="168" spans="1:9" x14ac:dyDescent="0.3">
      <c r="A168">
        <v>457</v>
      </c>
      <c r="B168" t="s">
        <v>430</v>
      </c>
      <c r="C168" t="s">
        <v>403</v>
      </c>
      <c r="D168" t="s">
        <v>60</v>
      </c>
      <c r="E168" t="s">
        <v>24</v>
      </c>
      <c r="F168" s="107">
        <v>44681</v>
      </c>
      <c r="I168" t="s">
        <v>1928</v>
      </c>
    </row>
    <row r="169" spans="1:9" x14ac:dyDescent="0.3">
      <c r="A169">
        <v>469</v>
      </c>
      <c r="B169" t="s">
        <v>395</v>
      </c>
      <c r="C169" t="s">
        <v>198</v>
      </c>
      <c r="D169" t="s">
        <v>60</v>
      </c>
      <c r="E169" t="s">
        <v>24</v>
      </c>
      <c r="F169" s="107">
        <v>44681</v>
      </c>
      <c r="I169" t="s">
        <v>1955</v>
      </c>
    </row>
    <row r="170" spans="1:9" x14ac:dyDescent="0.3">
      <c r="A170">
        <v>470</v>
      </c>
      <c r="B170" t="s">
        <v>441</v>
      </c>
      <c r="C170" t="s">
        <v>198</v>
      </c>
      <c r="D170" t="s">
        <v>60</v>
      </c>
      <c r="E170" t="s">
        <v>24</v>
      </c>
      <c r="F170" s="107">
        <v>44681</v>
      </c>
      <c r="H170">
        <v>100</v>
      </c>
      <c r="I170" t="s">
        <v>1972</v>
      </c>
    </row>
    <row r="171" spans="1:9" x14ac:dyDescent="0.3">
      <c r="A171">
        <v>471</v>
      </c>
      <c r="B171" t="s">
        <v>442</v>
      </c>
      <c r="C171" t="s">
        <v>198</v>
      </c>
      <c r="D171" t="s">
        <v>60</v>
      </c>
      <c r="E171" t="s">
        <v>24</v>
      </c>
      <c r="F171" s="107">
        <v>44681</v>
      </c>
      <c r="I171" t="s">
        <v>1990</v>
      </c>
    </row>
    <row r="172" spans="1:9" x14ac:dyDescent="0.3">
      <c r="A172">
        <v>510</v>
      </c>
      <c r="B172" t="s">
        <v>2286</v>
      </c>
      <c r="C172" t="s">
        <v>249</v>
      </c>
      <c r="D172" t="s">
        <v>60</v>
      </c>
      <c r="E172" t="s">
        <v>24</v>
      </c>
      <c r="F172" s="107">
        <v>44681</v>
      </c>
      <c r="I172" t="s">
        <v>2288</v>
      </c>
    </row>
    <row r="173" spans="1:9" x14ac:dyDescent="0.3">
      <c r="A173">
        <v>511</v>
      </c>
      <c r="B173" t="s">
        <v>2310</v>
      </c>
      <c r="C173" t="s">
        <v>249</v>
      </c>
      <c r="D173" t="s">
        <v>60</v>
      </c>
      <c r="E173" t="s">
        <v>24</v>
      </c>
      <c r="F173" s="107">
        <v>44681</v>
      </c>
      <c r="I173" t="s">
        <v>2312</v>
      </c>
    </row>
    <row r="174" spans="1:9" x14ac:dyDescent="0.3">
      <c r="A174">
        <v>542</v>
      </c>
      <c r="B174" t="s">
        <v>2492</v>
      </c>
      <c r="C174" t="s">
        <v>287</v>
      </c>
      <c r="D174" t="s">
        <v>73</v>
      </c>
      <c r="E174" t="s">
        <v>24</v>
      </c>
      <c r="F174" s="107">
        <v>44681</v>
      </c>
      <c r="I174" t="s">
        <v>2495</v>
      </c>
    </row>
    <row r="175" spans="1:9" x14ac:dyDescent="0.3">
      <c r="A175">
        <v>546</v>
      </c>
      <c r="B175" t="s">
        <v>2526</v>
      </c>
      <c r="C175" t="s">
        <v>287</v>
      </c>
      <c r="D175" t="s">
        <v>73</v>
      </c>
      <c r="E175" t="s">
        <v>24</v>
      </c>
      <c r="F175" s="107">
        <v>44681</v>
      </c>
      <c r="I175" t="s">
        <v>2529</v>
      </c>
    </row>
    <row r="176" spans="1:9" x14ac:dyDescent="0.3">
      <c r="A176">
        <v>77</v>
      </c>
      <c r="B176" t="s">
        <v>65</v>
      </c>
      <c r="C176" t="s">
        <v>66</v>
      </c>
      <c r="D176" t="s">
        <v>23</v>
      </c>
      <c r="E176" t="s">
        <v>24</v>
      </c>
      <c r="F176" s="107">
        <v>44712</v>
      </c>
      <c r="G176">
        <v>97.4</v>
      </c>
      <c r="H176">
        <v>97</v>
      </c>
      <c r="I176" t="s">
        <v>4034</v>
      </c>
    </row>
    <row r="177" spans="1:9" x14ac:dyDescent="0.3">
      <c r="A177">
        <v>121</v>
      </c>
      <c r="B177" t="s">
        <v>102</v>
      </c>
      <c r="C177" t="s">
        <v>28</v>
      </c>
      <c r="D177" t="s">
        <v>23</v>
      </c>
      <c r="E177" t="s">
        <v>62</v>
      </c>
      <c r="F177" s="107">
        <v>44712</v>
      </c>
      <c r="G177">
        <v>99.527558823104002</v>
      </c>
      <c r="H177">
        <v>100</v>
      </c>
      <c r="I177" t="s">
        <v>4037</v>
      </c>
    </row>
    <row r="178" spans="1:9" x14ac:dyDescent="0.3">
      <c r="A178">
        <v>124</v>
      </c>
      <c r="B178" t="s">
        <v>105</v>
      </c>
      <c r="C178" t="s">
        <v>72</v>
      </c>
      <c r="D178" t="s">
        <v>23</v>
      </c>
      <c r="E178" t="s">
        <v>62</v>
      </c>
      <c r="F178" s="107">
        <v>44712</v>
      </c>
      <c r="G178">
        <v>5.3361792956243E-2</v>
      </c>
      <c r="H178">
        <v>1.6</v>
      </c>
      <c r="I178" t="s">
        <v>4040</v>
      </c>
    </row>
    <row r="179" spans="1:9" x14ac:dyDescent="0.3">
      <c r="A179">
        <v>125</v>
      </c>
      <c r="B179" t="s">
        <v>106</v>
      </c>
      <c r="C179" t="s">
        <v>72</v>
      </c>
      <c r="D179" t="s">
        <v>23</v>
      </c>
      <c r="E179" t="s">
        <v>62</v>
      </c>
      <c r="F179" s="107">
        <v>44712</v>
      </c>
      <c r="G179">
        <v>0.26680896478122001</v>
      </c>
      <c r="H179">
        <v>4.7</v>
      </c>
      <c r="I179" t="s">
        <v>4043</v>
      </c>
    </row>
    <row r="180" spans="1:9" x14ac:dyDescent="0.3">
      <c r="A180">
        <v>128</v>
      </c>
      <c r="B180" t="s">
        <v>109</v>
      </c>
      <c r="C180" t="s">
        <v>72</v>
      </c>
      <c r="D180" t="s">
        <v>23</v>
      </c>
      <c r="E180" t="s">
        <v>62</v>
      </c>
      <c r="F180" s="107">
        <v>44712</v>
      </c>
      <c r="G180">
        <v>0.5412410428419</v>
      </c>
      <c r="H180">
        <v>1</v>
      </c>
      <c r="I180" t="s">
        <v>8476</v>
      </c>
    </row>
    <row r="181" spans="1:9" x14ac:dyDescent="0.3">
      <c r="A181">
        <v>172</v>
      </c>
      <c r="B181" t="s">
        <v>131</v>
      </c>
      <c r="C181" t="s">
        <v>101</v>
      </c>
      <c r="D181" t="s">
        <v>23</v>
      </c>
      <c r="E181" t="s">
        <v>24</v>
      </c>
      <c r="F181" s="107">
        <v>44712</v>
      </c>
      <c r="H181">
        <v>90</v>
      </c>
      <c r="I181" t="s">
        <v>970</v>
      </c>
    </row>
    <row r="182" spans="1:9" x14ac:dyDescent="0.3">
      <c r="A182">
        <v>208</v>
      </c>
      <c r="B182" t="s">
        <v>149</v>
      </c>
      <c r="C182" t="s">
        <v>98</v>
      </c>
      <c r="D182" t="s">
        <v>23</v>
      </c>
      <c r="E182" t="s">
        <v>62</v>
      </c>
      <c r="F182" s="107">
        <v>44712</v>
      </c>
      <c r="G182">
        <v>0</v>
      </c>
      <c r="H182">
        <v>1700</v>
      </c>
      <c r="I182" t="s">
        <v>1023</v>
      </c>
    </row>
    <row r="183" spans="1:9" x14ac:dyDescent="0.3">
      <c r="A183">
        <v>214</v>
      </c>
      <c r="B183" t="s">
        <v>152</v>
      </c>
      <c r="C183" t="s">
        <v>98</v>
      </c>
      <c r="D183" t="s">
        <v>23</v>
      </c>
      <c r="E183" t="s">
        <v>62</v>
      </c>
      <c r="F183" s="107">
        <v>44712</v>
      </c>
      <c r="G183">
        <v>0</v>
      </c>
      <c r="H183">
        <v>7500</v>
      </c>
      <c r="I183" t="s">
        <v>1068</v>
      </c>
    </row>
    <row r="184" spans="1:9" x14ac:dyDescent="0.3">
      <c r="A184">
        <v>217</v>
      </c>
      <c r="B184" t="s">
        <v>156</v>
      </c>
      <c r="C184" t="s">
        <v>98</v>
      </c>
      <c r="D184" t="s">
        <v>23</v>
      </c>
      <c r="E184" t="s">
        <v>24</v>
      </c>
      <c r="F184" s="107">
        <v>44712</v>
      </c>
      <c r="H184">
        <v>20</v>
      </c>
      <c r="I184" t="s">
        <v>1096</v>
      </c>
    </row>
    <row r="185" spans="1:9" x14ac:dyDescent="0.3">
      <c r="A185">
        <v>218</v>
      </c>
      <c r="B185" t="s">
        <v>157</v>
      </c>
      <c r="C185" t="s">
        <v>98</v>
      </c>
      <c r="D185" t="s">
        <v>23</v>
      </c>
      <c r="E185" t="s">
        <v>62</v>
      </c>
      <c r="F185" s="107">
        <v>44712</v>
      </c>
      <c r="G185">
        <v>0</v>
      </c>
      <c r="H185">
        <v>172000</v>
      </c>
      <c r="I185" t="s">
        <v>1126</v>
      </c>
    </row>
    <row r="186" spans="1:9" x14ac:dyDescent="0.3">
      <c r="A186">
        <v>225</v>
      </c>
      <c r="B186" t="s">
        <v>165</v>
      </c>
      <c r="C186" t="s">
        <v>98</v>
      </c>
      <c r="D186" t="s">
        <v>23</v>
      </c>
      <c r="E186" t="s">
        <v>24</v>
      </c>
      <c r="F186" s="107">
        <v>44712</v>
      </c>
      <c r="G186">
        <v>0</v>
      </c>
      <c r="H186">
        <v>1</v>
      </c>
      <c r="I186" t="s">
        <v>1184</v>
      </c>
    </row>
    <row r="187" spans="1:9" x14ac:dyDescent="0.3">
      <c r="A187">
        <v>239</v>
      </c>
      <c r="B187" t="s">
        <v>1243</v>
      </c>
      <c r="C187" t="s">
        <v>33</v>
      </c>
      <c r="D187" t="s">
        <v>23</v>
      </c>
      <c r="E187" t="s">
        <v>24</v>
      </c>
      <c r="F187" s="107">
        <v>44712</v>
      </c>
      <c r="G187">
        <v>0</v>
      </c>
      <c r="I187" t="s">
        <v>1261</v>
      </c>
    </row>
    <row r="188" spans="1:9" x14ac:dyDescent="0.3">
      <c r="A188">
        <v>434</v>
      </c>
      <c r="B188" t="s">
        <v>411</v>
      </c>
      <c r="C188" t="s">
        <v>98</v>
      </c>
      <c r="D188" t="s">
        <v>23</v>
      </c>
      <c r="E188" t="s">
        <v>62</v>
      </c>
      <c r="F188" s="107">
        <v>44712</v>
      </c>
      <c r="G188">
        <v>0</v>
      </c>
      <c r="H188">
        <v>200</v>
      </c>
      <c r="I188" t="s">
        <v>1805</v>
      </c>
    </row>
    <row r="189" spans="1:9" x14ac:dyDescent="0.3">
      <c r="A189">
        <v>436</v>
      </c>
      <c r="B189" t="s">
        <v>130</v>
      </c>
      <c r="C189" t="s">
        <v>101</v>
      </c>
      <c r="D189" t="s">
        <v>23</v>
      </c>
      <c r="E189" t="s">
        <v>62</v>
      </c>
      <c r="F189" s="107">
        <v>44712</v>
      </c>
      <c r="G189">
        <v>0</v>
      </c>
      <c r="H189">
        <v>14</v>
      </c>
      <c r="I189" t="s">
        <v>1847</v>
      </c>
    </row>
    <row r="190" spans="1:9" x14ac:dyDescent="0.3">
      <c r="A190">
        <v>485</v>
      </c>
      <c r="B190" t="s">
        <v>458</v>
      </c>
      <c r="C190" t="s">
        <v>101</v>
      </c>
      <c r="D190" t="s">
        <v>23</v>
      </c>
      <c r="E190" t="s">
        <v>24</v>
      </c>
      <c r="F190" s="107">
        <v>44712</v>
      </c>
      <c r="I190" t="s">
        <v>2144</v>
      </c>
    </row>
    <row r="191" spans="1:9" x14ac:dyDescent="0.3">
      <c r="A191">
        <v>488</v>
      </c>
      <c r="B191" t="s">
        <v>461</v>
      </c>
      <c r="C191" t="s">
        <v>101</v>
      </c>
      <c r="D191" t="s">
        <v>23</v>
      </c>
      <c r="E191" t="s">
        <v>24</v>
      </c>
      <c r="F191" s="107">
        <v>44712</v>
      </c>
      <c r="I191" t="s">
        <v>2184</v>
      </c>
    </row>
    <row r="192" spans="1:9" x14ac:dyDescent="0.3">
      <c r="A192">
        <v>509</v>
      </c>
      <c r="B192" t="s">
        <v>2238</v>
      </c>
      <c r="C192" t="s">
        <v>33</v>
      </c>
      <c r="D192" t="s">
        <v>23</v>
      </c>
      <c r="E192" t="s">
        <v>24</v>
      </c>
      <c r="F192" s="107">
        <v>44712</v>
      </c>
      <c r="I192" t="s">
        <v>2243</v>
      </c>
    </row>
    <row r="193" spans="1:9" x14ac:dyDescent="0.3">
      <c r="A193">
        <v>77</v>
      </c>
      <c r="B193" t="s">
        <v>65</v>
      </c>
      <c r="C193" t="s">
        <v>66</v>
      </c>
      <c r="D193" t="s">
        <v>23</v>
      </c>
      <c r="E193" t="s">
        <v>24</v>
      </c>
      <c r="F193" s="107">
        <v>44742</v>
      </c>
      <c r="G193">
        <v>98.8</v>
      </c>
      <c r="H193">
        <v>97</v>
      </c>
      <c r="I193" t="s">
        <v>4046</v>
      </c>
    </row>
    <row r="194" spans="1:9" x14ac:dyDescent="0.3">
      <c r="A194">
        <v>121</v>
      </c>
      <c r="B194" t="s">
        <v>102</v>
      </c>
      <c r="C194" t="s">
        <v>28</v>
      </c>
      <c r="D194" t="s">
        <v>23</v>
      </c>
      <c r="E194" t="s">
        <v>62</v>
      </c>
      <c r="F194" s="107">
        <v>44742</v>
      </c>
      <c r="G194">
        <v>100.01207569838</v>
      </c>
      <c r="H194">
        <v>100</v>
      </c>
      <c r="I194" t="s">
        <v>4049</v>
      </c>
    </row>
    <row r="195" spans="1:9" x14ac:dyDescent="0.3">
      <c r="A195">
        <v>122</v>
      </c>
      <c r="B195" t="s">
        <v>104</v>
      </c>
      <c r="C195" t="s">
        <v>101</v>
      </c>
      <c r="D195" t="s">
        <v>23</v>
      </c>
      <c r="E195" t="s">
        <v>24</v>
      </c>
      <c r="F195" s="107">
        <v>44742</v>
      </c>
      <c r="G195">
        <v>47.619047619047997</v>
      </c>
      <c r="H195">
        <v>80</v>
      </c>
      <c r="I195" t="s">
        <v>827</v>
      </c>
    </row>
    <row r="196" spans="1:9" x14ac:dyDescent="0.3">
      <c r="A196">
        <v>124</v>
      </c>
      <c r="B196" t="s">
        <v>105</v>
      </c>
      <c r="C196" t="s">
        <v>72</v>
      </c>
      <c r="D196" t="s">
        <v>23</v>
      </c>
      <c r="E196" t="s">
        <v>62</v>
      </c>
      <c r="F196" s="107">
        <v>44742</v>
      </c>
      <c r="G196">
        <v>0</v>
      </c>
      <c r="H196">
        <v>1.6</v>
      </c>
      <c r="I196" t="s">
        <v>4054</v>
      </c>
    </row>
    <row r="197" spans="1:9" x14ac:dyDescent="0.3">
      <c r="A197">
        <v>125</v>
      </c>
      <c r="B197" t="s">
        <v>106</v>
      </c>
      <c r="C197" t="s">
        <v>72</v>
      </c>
      <c r="D197" t="s">
        <v>23</v>
      </c>
      <c r="E197" t="s">
        <v>62</v>
      </c>
      <c r="F197" s="107">
        <v>44742</v>
      </c>
      <c r="G197">
        <v>0</v>
      </c>
      <c r="H197">
        <v>4.7</v>
      </c>
      <c r="I197" t="s">
        <v>4057</v>
      </c>
    </row>
    <row r="198" spans="1:9" x14ac:dyDescent="0.3">
      <c r="A198">
        <v>128</v>
      </c>
      <c r="B198" t="s">
        <v>109</v>
      </c>
      <c r="C198" t="s">
        <v>72</v>
      </c>
      <c r="D198" t="s">
        <v>23</v>
      </c>
      <c r="E198" t="s">
        <v>62</v>
      </c>
      <c r="F198" s="107">
        <v>44742</v>
      </c>
      <c r="G198">
        <v>0.81288343558281995</v>
      </c>
      <c r="H198">
        <v>1</v>
      </c>
      <c r="I198" t="s">
        <v>4060</v>
      </c>
    </row>
    <row r="199" spans="1:9" x14ac:dyDescent="0.3">
      <c r="A199">
        <v>172</v>
      </c>
      <c r="B199" t="s">
        <v>131</v>
      </c>
      <c r="C199" t="s">
        <v>101</v>
      </c>
      <c r="D199" t="s">
        <v>23</v>
      </c>
      <c r="E199" t="s">
        <v>24</v>
      </c>
      <c r="F199" s="107">
        <v>44742</v>
      </c>
      <c r="G199">
        <v>95.238095238094999</v>
      </c>
      <c r="H199">
        <v>90</v>
      </c>
      <c r="I199" t="s">
        <v>4063</v>
      </c>
    </row>
    <row r="200" spans="1:9" x14ac:dyDescent="0.3">
      <c r="A200">
        <v>208</v>
      </c>
      <c r="B200" t="s">
        <v>149</v>
      </c>
      <c r="C200" t="s">
        <v>98</v>
      </c>
      <c r="D200" t="s">
        <v>23</v>
      </c>
      <c r="E200" t="s">
        <v>62</v>
      </c>
      <c r="F200" s="107">
        <v>44742</v>
      </c>
      <c r="G200">
        <v>0</v>
      </c>
      <c r="H200">
        <v>1700</v>
      </c>
      <c r="I200" t="s">
        <v>1024</v>
      </c>
    </row>
    <row r="201" spans="1:9" x14ac:dyDescent="0.3">
      <c r="A201">
        <v>214</v>
      </c>
      <c r="B201" t="s">
        <v>152</v>
      </c>
      <c r="C201" t="s">
        <v>98</v>
      </c>
      <c r="D201" t="s">
        <v>23</v>
      </c>
      <c r="E201" t="s">
        <v>62</v>
      </c>
      <c r="F201" s="107">
        <v>44742</v>
      </c>
      <c r="G201">
        <v>0</v>
      </c>
      <c r="H201">
        <v>7500</v>
      </c>
      <c r="I201" t="s">
        <v>1069</v>
      </c>
    </row>
    <row r="202" spans="1:9" x14ac:dyDescent="0.3">
      <c r="A202">
        <v>217</v>
      </c>
      <c r="B202" t="s">
        <v>156</v>
      </c>
      <c r="C202" t="s">
        <v>98</v>
      </c>
      <c r="D202" t="s">
        <v>23</v>
      </c>
      <c r="E202" t="s">
        <v>24</v>
      </c>
      <c r="F202" s="107">
        <v>44742</v>
      </c>
      <c r="H202">
        <v>20</v>
      </c>
      <c r="I202" t="s">
        <v>1097</v>
      </c>
    </row>
    <row r="203" spans="1:9" x14ac:dyDescent="0.3">
      <c r="A203">
        <v>218</v>
      </c>
      <c r="B203" t="s">
        <v>157</v>
      </c>
      <c r="C203" t="s">
        <v>98</v>
      </c>
      <c r="D203" t="s">
        <v>23</v>
      </c>
      <c r="E203" t="s">
        <v>62</v>
      </c>
      <c r="F203" s="107">
        <v>44742</v>
      </c>
      <c r="G203">
        <v>0</v>
      </c>
      <c r="H203">
        <v>172000</v>
      </c>
      <c r="I203" t="s">
        <v>1127</v>
      </c>
    </row>
    <row r="204" spans="1:9" x14ac:dyDescent="0.3">
      <c r="A204">
        <v>225</v>
      </c>
      <c r="B204" t="s">
        <v>165</v>
      </c>
      <c r="C204" t="s">
        <v>98</v>
      </c>
      <c r="D204" t="s">
        <v>23</v>
      </c>
      <c r="E204" t="s">
        <v>24</v>
      </c>
      <c r="F204" s="107">
        <v>44742</v>
      </c>
      <c r="G204">
        <v>0</v>
      </c>
      <c r="H204">
        <v>1</v>
      </c>
      <c r="I204" t="s">
        <v>1185</v>
      </c>
    </row>
    <row r="205" spans="1:9" x14ac:dyDescent="0.3">
      <c r="A205">
        <v>239</v>
      </c>
      <c r="B205" t="s">
        <v>1243</v>
      </c>
      <c r="C205" t="s">
        <v>33</v>
      </c>
      <c r="D205" t="s">
        <v>23</v>
      </c>
      <c r="E205" t="s">
        <v>24</v>
      </c>
      <c r="F205" s="107">
        <v>44742</v>
      </c>
      <c r="G205">
        <v>0</v>
      </c>
      <c r="I205" t="s">
        <v>1262</v>
      </c>
    </row>
    <row r="206" spans="1:9" x14ac:dyDescent="0.3">
      <c r="A206">
        <v>434</v>
      </c>
      <c r="B206" t="s">
        <v>411</v>
      </c>
      <c r="C206" t="s">
        <v>98</v>
      </c>
      <c r="D206" t="s">
        <v>23</v>
      </c>
      <c r="E206" t="s">
        <v>62</v>
      </c>
      <c r="F206" s="107">
        <v>44742</v>
      </c>
      <c r="G206">
        <v>0</v>
      </c>
      <c r="H206">
        <v>200</v>
      </c>
      <c r="I206" t="s">
        <v>1806</v>
      </c>
    </row>
    <row r="207" spans="1:9" x14ac:dyDescent="0.3">
      <c r="A207">
        <v>436</v>
      </c>
      <c r="B207" t="s">
        <v>130</v>
      </c>
      <c r="C207" t="s">
        <v>101</v>
      </c>
      <c r="D207" t="s">
        <v>23</v>
      </c>
      <c r="E207" t="s">
        <v>62</v>
      </c>
      <c r="F207" s="107">
        <v>44742</v>
      </c>
      <c r="G207">
        <v>0</v>
      </c>
      <c r="H207">
        <v>14</v>
      </c>
      <c r="I207" t="s">
        <v>1848</v>
      </c>
    </row>
    <row r="208" spans="1:9" x14ac:dyDescent="0.3">
      <c r="A208">
        <v>485</v>
      </c>
      <c r="B208" t="s">
        <v>458</v>
      </c>
      <c r="C208" t="s">
        <v>101</v>
      </c>
      <c r="D208" t="s">
        <v>23</v>
      </c>
      <c r="E208" t="s">
        <v>24</v>
      </c>
      <c r="F208" s="107">
        <v>44742</v>
      </c>
      <c r="I208" t="s">
        <v>2145</v>
      </c>
    </row>
    <row r="209" spans="1:9" x14ac:dyDescent="0.3">
      <c r="A209">
        <v>488</v>
      </c>
      <c r="B209" t="s">
        <v>461</v>
      </c>
      <c r="C209" t="s">
        <v>101</v>
      </c>
      <c r="D209" t="s">
        <v>23</v>
      </c>
      <c r="E209" t="s">
        <v>24</v>
      </c>
      <c r="F209" s="107">
        <v>44742</v>
      </c>
      <c r="I209" t="s">
        <v>2185</v>
      </c>
    </row>
    <row r="210" spans="1:9" x14ac:dyDescent="0.3">
      <c r="A210">
        <v>509</v>
      </c>
      <c r="B210" t="s">
        <v>2238</v>
      </c>
      <c r="C210" t="s">
        <v>33</v>
      </c>
      <c r="D210" t="s">
        <v>23</v>
      </c>
      <c r="E210" t="s">
        <v>24</v>
      </c>
      <c r="F210" s="107">
        <v>44742</v>
      </c>
      <c r="I210" t="s">
        <v>2244</v>
      </c>
    </row>
    <row r="211" spans="1:9" x14ac:dyDescent="0.3">
      <c r="A211">
        <v>68</v>
      </c>
      <c r="B211" t="s">
        <v>57</v>
      </c>
      <c r="C211" t="s">
        <v>58</v>
      </c>
      <c r="D211" t="s">
        <v>54</v>
      </c>
      <c r="E211" t="s">
        <v>24</v>
      </c>
      <c r="F211" s="107">
        <v>44742</v>
      </c>
      <c r="G211">
        <v>89</v>
      </c>
      <c r="H211">
        <v>80</v>
      </c>
      <c r="I211" t="s">
        <v>2561</v>
      </c>
    </row>
    <row r="212" spans="1:9" x14ac:dyDescent="0.3">
      <c r="A212">
        <v>73</v>
      </c>
      <c r="B212" t="s">
        <v>61</v>
      </c>
      <c r="C212" t="s">
        <v>28</v>
      </c>
      <c r="D212" t="s">
        <v>54</v>
      </c>
      <c r="E212" t="s">
        <v>62</v>
      </c>
      <c r="F212" s="107">
        <v>44742</v>
      </c>
      <c r="G212">
        <v>17.670000000000002</v>
      </c>
      <c r="H212">
        <v>20</v>
      </c>
      <c r="I212" t="s">
        <v>2578</v>
      </c>
    </row>
    <row r="213" spans="1:9" x14ac:dyDescent="0.3">
      <c r="A213">
        <v>74</v>
      </c>
      <c r="B213" t="s">
        <v>64</v>
      </c>
      <c r="C213" t="s">
        <v>28</v>
      </c>
      <c r="D213" t="s">
        <v>54</v>
      </c>
      <c r="E213" t="s">
        <v>24</v>
      </c>
      <c r="F213" s="107">
        <v>44742</v>
      </c>
      <c r="G213">
        <v>88</v>
      </c>
      <c r="H213">
        <v>80</v>
      </c>
      <c r="I213" t="s">
        <v>2584</v>
      </c>
    </row>
    <row r="214" spans="1:9" x14ac:dyDescent="0.3">
      <c r="A214">
        <v>86</v>
      </c>
      <c r="B214" t="s">
        <v>75</v>
      </c>
      <c r="C214" t="s">
        <v>72</v>
      </c>
      <c r="D214" t="s">
        <v>54</v>
      </c>
      <c r="E214" t="s">
        <v>24</v>
      </c>
      <c r="F214" s="107">
        <v>44742</v>
      </c>
      <c r="G214">
        <v>100</v>
      </c>
      <c r="H214">
        <v>100</v>
      </c>
      <c r="I214" t="s">
        <v>2614</v>
      </c>
    </row>
    <row r="215" spans="1:9" x14ac:dyDescent="0.3">
      <c r="A215">
        <v>95</v>
      </c>
      <c r="B215" t="s">
        <v>83</v>
      </c>
      <c r="C215" t="s">
        <v>72</v>
      </c>
      <c r="D215" t="s">
        <v>54</v>
      </c>
      <c r="E215" t="s">
        <v>24</v>
      </c>
      <c r="F215" s="107">
        <v>44742</v>
      </c>
      <c r="G215">
        <v>100</v>
      </c>
      <c r="H215">
        <v>100</v>
      </c>
      <c r="I215" t="s">
        <v>2641</v>
      </c>
    </row>
    <row r="216" spans="1:9" x14ac:dyDescent="0.3">
      <c r="A216">
        <v>143</v>
      </c>
      <c r="B216" t="s">
        <v>926</v>
      </c>
      <c r="C216" t="s">
        <v>85</v>
      </c>
      <c r="D216" t="s">
        <v>54</v>
      </c>
      <c r="E216" t="s">
        <v>24</v>
      </c>
      <c r="F216" s="107">
        <v>44742</v>
      </c>
      <c r="G216">
        <v>147</v>
      </c>
      <c r="H216">
        <v>100</v>
      </c>
      <c r="I216" t="s">
        <v>929</v>
      </c>
    </row>
    <row r="217" spans="1:9" x14ac:dyDescent="0.3">
      <c r="A217">
        <v>145</v>
      </c>
      <c r="B217" t="s">
        <v>118</v>
      </c>
      <c r="C217" t="s">
        <v>119</v>
      </c>
      <c r="D217" t="s">
        <v>54</v>
      </c>
      <c r="E217" t="s">
        <v>24</v>
      </c>
      <c r="F217" s="107">
        <v>44742</v>
      </c>
      <c r="G217">
        <v>2.1186440677966001</v>
      </c>
      <c r="H217">
        <v>1</v>
      </c>
      <c r="I217" t="s">
        <v>938</v>
      </c>
    </row>
    <row r="218" spans="1:9" x14ac:dyDescent="0.3">
      <c r="A218">
        <v>146</v>
      </c>
      <c r="B218" t="s">
        <v>120</v>
      </c>
      <c r="C218" t="s">
        <v>85</v>
      </c>
      <c r="D218" t="s">
        <v>54</v>
      </c>
      <c r="E218" t="s">
        <v>24</v>
      </c>
      <c r="F218" s="107">
        <v>44742</v>
      </c>
      <c r="G218">
        <v>100.43</v>
      </c>
      <c r="H218">
        <v>230</v>
      </c>
      <c r="I218" t="s">
        <v>943</v>
      </c>
    </row>
    <row r="219" spans="1:9" x14ac:dyDescent="0.3">
      <c r="A219">
        <v>148</v>
      </c>
      <c r="B219" t="s">
        <v>123</v>
      </c>
      <c r="C219" t="s">
        <v>119</v>
      </c>
      <c r="D219" t="s">
        <v>54</v>
      </c>
      <c r="E219" t="s">
        <v>24</v>
      </c>
      <c r="F219" s="107">
        <v>44742</v>
      </c>
      <c r="G219">
        <v>1.56749025217</v>
      </c>
      <c r="H219">
        <v>2</v>
      </c>
      <c r="I219" t="s">
        <v>950</v>
      </c>
    </row>
    <row r="220" spans="1:9" x14ac:dyDescent="0.3">
      <c r="A220">
        <v>159</v>
      </c>
      <c r="B220" t="s">
        <v>93</v>
      </c>
      <c r="C220" t="s">
        <v>127</v>
      </c>
      <c r="D220" t="s">
        <v>54</v>
      </c>
      <c r="E220" t="s">
        <v>24</v>
      </c>
      <c r="F220" s="107">
        <v>44742</v>
      </c>
      <c r="H220">
        <v>80</v>
      </c>
      <c r="I220" t="s">
        <v>959</v>
      </c>
    </row>
    <row r="221" spans="1:9" x14ac:dyDescent="0.3">
      <c r="A221">
        <v>167</v>
      </c>
      <c r="B221" t="s">
        <v>129</v>
      </c>
      <c r="C221" t="s">
        <v>28</v>
      </c>
      <c r="D221" t="s">
        <v>54</v>
      </c>
      <c r="E221" t="s">
        <v>24</v>
      </c>
      <c r="F221" s="107">
        <v>44742</v>
      </c>
      <c r="G221">
        <v>97.64</v>
      </c>
      <c r="H221">
        <v>80</v>
      </c>
      <c r="I221" t="s">
        <v>963</v>
      </c>
    </row>
    <row r="222" spans="1:9" x14ac:dyDescent="0.3">
      <c r="A222">
        <v>199</v>
      </c>
      <c r="B222" t="s">
        <v>140</v>
      </c>
      <c r="C222" t="s">
        <v>28</v>
      </c>
      <c r="D222" t="s">
        <v>54</v>
      </c>
      <c r="E222" t="s">
        <v>24</v>
      </c>
      <c r="F222" s="107">
        <v>44742</v>
      </c>
      <c r="H222">
        <v>80</v>
      </c>
      <c r="I222" t="s">
        <v>990</v>
      </c>
    </row>
    <row r="223" spans="1:9" x14ac:dyDescent="0.3">
      <c r="A223">
        <v>203</v>
      </c>
      <c r="B223" t="s">
        <v>144</v>
      </c>
      <c r="C223" t="s">
        <v>94</v>
      </c>
      <c r="D223" t="s">
        <v>54</v>
      </c>
      <c r="E223" t="s">
        <v>24</v>
      </c>
      <c r="F223" s="107">
        <v>44742</v>
      </c>
      <c r="I223" t="s">
        <v>8477</v>
      </c>
    </row>
    <row r="224" spans="1:9" x14ac:dyDescent="0.3">
      <c r="A224">
        <v>215</v>
      </c>
      <c r="B224" t="s">
        <v>154</v>
      </c>
      <c r="C224" t="s">
        <v>98</v>
      </c>
      <c r="D224" t="s">
        <v>54</v>
      </c>
      <c r="E224" t="s">
        <v>24</v>
      </c>
      <c r="F224" s="107">
        <v>44742</v>
      </c>
      <c r="H224">
        <v>1</v>
      </c>
      <c r="I224" t="s">
        <v>1084</v>
      </c>
    </row>
    <row r="225" spans="1:9" x14ac:dyDescent="0.3">
      <c r="A225">
        <v>219</v>
      </c>
      <c r="B225" t="s">
        <v>159</v>
      </c>
      <c r="C225" t="s">
        <v>98</v>
      </c>
      <c r="D225" t="s">
        <v>54</v>
      </c>
      <c r="E225" t="s">
        <v>24</v>
      </c>
      <c r="F225" s="107">
        <v>44742</v>
      </c>
      <c r="G225">
        <v>16.685183396325002</v>
      </c>
      <c r="H225">
        <v>1</v>
      </c>
      <c r="I225" t="s">
        <v>1142</v>
      </c>
    </row>
    <row r="226" spans="1:9" x14ac:dyDescent="0.3">
      <c r="A226">
        <v>220</v>
      </c>
      <c r="B226" t="s">
        <v>160</v>
      </c>
      <c r="C226" t="s">
        <v>98</v>
      </c>
      <c r="D226" t="s">
        <v>54</v>
      </c>
      <c r="E226" t="s">
        <v>24</v>
      </c>
      <c r="F226" s="107">
        <v>44742</v>
      </c>
      <c r="G226">
        <v>-88.603565901063007</v>
      </c>
      <c r="H226">
        <v>1</v>
      </c>
      <c r="I226" t="s">
        <v>1146</v>
      </c>
    </row>
    <row r="227" spans="1:9" x14ac:dyDescent="0.3">
      <c r="A227">
        <v>274</v>
      </c>
      <c r="B227" t="s">
        <v>223</v>
      </c>
      <c r="C227" t="s">
        <v>205</v>
      </c>
      <c r="D227" t="s">
        <v>54</v>
      </c>
      <c r="E227" t="s">
        <v>24</v>
      </c>
      <c r="F227" s="107">
        <v>44742</v>
      </c>
      <c r="I227" t="s">
        <v>8478</v>
      </c>
    </row>
    <row r="228" spans="1:9" x14ac:dyDescent="0.3">
      <c r="A228">
        <v>275</v>
      </c>
      <c r="B228" t="s">
        <v>224</v>
      </c>
      <c r="C228" t="s">
        <v>225</v>
      </c>
      <c r="D228" t="s">
        <v>54</v>
      </c>
      <c r="E228" t="s">
        <v>24</v>
      </c>
      <c r="F228" s="107">
        <v>44742</v>
      </c>
      <c r="H228">
        <v>80</v>
      </c>
      <c r="I228" t="s">
        <v>1350</v>
      </c>
    </row>
    <row r="229" spans="1:9" x14ac:dyDescent="0.3">
      <c r="A229">
        <v>278</v>
      </c>
      <c r="B229" t="s">
        <v>1371</v>
      </c>
      <c r="C229" t="s">
        <v>227</v>
      </c>
      <c r="D229" t="s">
        <v>54</v>
      </c>
      <c r="E229" t="s">
        <v>24</v>
      </c>
      <c r="F229" s="107">
        <v>44742</v>
      </c>
      <c r="G229">
        <v>0</v>
      </c>
      <c r="I229" t="s">
        <v>1376</v>
      </c>
    </row>
    <row r="230" spans="1:9" x14ac:dyDescent="0.3">
      <c r="A230">
        <v>286</v>
      </c>
      <c r="B230" t="s">
        <v>1385</v>
      </c>
      <c r="C230" t="s">
        <v>227</v>
      </c>
      <c r="D230" t="s">
        <v>54</v>
      </c>
      <c r="E230" t="s">
        <v>24</v>
      </c>
      <c r="F230" s="107">
        <v>44742</v>
      </c>
      <c r="G230">
        <v>0</v>
      </c>
      <c r="I230" t="s">
        <v>1390</v>
      </c>
    </row>
    <row r="231" spans="1:9" x14ac:dyDescent="0.3">
      <c r="A231">
        <v>292</v>
      </c>
      <c r="B231" t="s">
        <v>243</v>
      </c>
      <c r="C231" t="s">
        <v>242</v>
      </c>
      <c r="D231" t="s">
        <v>54</v>
      </c>
      <c r="E231" t="s">
        <v>24</v>
      </c>
      <c r="F231" s="107">
        <v>44742</v>
      </c>
      <c r="I231" t="s">
        <v>1410</v>
      </c>
    </row>
    <row r="232" spans="1:9" x14ac:dyDescent="0.3">
      <c r="A232">
        <v>294</v>
      </c>
      <c r="B232" t="s">
        <v>246</v>
      </c>
      <c r="C232" t="s">
        <v>242</v>
      </c>
      <c r="D232" t="s">
        <v>54</v>
      </c>
      <c r="E232" t="s">
        <v>24</v>
      </c>
      <c r="F232" s="107">
        <v>44742</v>
      </c>
      <c r="I232" t="s">
        <v>1417</v>
      </c>
    </row>
    <row r="233" spans="1:9" x14ac:dyDescent="0.3">
      <c r="A233">
        <v>302</v>
      </c>
      <c r="B233" t="s">
        <v>1426</v>
      </c>
      <c r="C233" t="s">
        <v>216</v>
      </c>
      <c r="D233" t="s">
        <v>54</v>
      </c>
      <c r="E233" t="s">
        <v>24</v>
      </c>
      <c r="F233" s="107">
        <v>44742</v>
      </c>
      <c r="G233">
        <v>0</v>
      </c>
      <c r="I233" t="s">
        <v>1431</v>
      </c>
    </row>
    <row r="234" spans="1:9" x14ac:dyDescent="0.3">
      <c r="A234">
        <v>303</v>
      </c>
      <c r="B234" t="s">
        <v>256</v>
      </c>
      <c r="C234" t="s">
        <v>257</v>
      </c>
      <c r="D234" t="s">
        <v>54</v>
      </c>
      <c r="E234" t="s">
        <v>24</v>
      </c>
      <c r="F234" s="107">
        <v>44742</v>
      </c>
      <c r="H234">
        <v>100</v>
      </c>
      <c r="I234" t="s">
        <v>1438</v>
      </c>
    </row>
    <row r="235" spans="1:9" x14ac:dyDescent="0.3">
      <c r="A235">
        <v>362</v>
      </c>
      <c r="B235" t="s">
        <v>322</v>
      </c>
      <c r="C235" t="s">
        <v>323</v>
      </c>
      <c r="D235" t="s">
        <v>54</v>
      </c>
      <c r="E235" t="s">
        <v>24</v>
      </c>
      <c r="F235" s="107">
        <v>44742</v>
      </c>
      <c r="I235" t="s">
        <v>1508</v>
      </c>
    </row>
    <row r="236" spans="1:9" x14ac:dyDescent="0.3">
      <c r="A236">
        <v>369</v>
      </c>
      <c r="B236" t="s">
        <v>332</v>
      </c>
      <c r="C236" t="s">
        <v>37</v>
      </c>
      <c r="D236" t="s">
        <v>54</v>
      </c>
      <c r="E236" t="s">
        <v>24</v>
      </c>
      <c r="F236" s="107">
        <v>44742</v>
      </c>
      <c r="G236">
        <v>0</v>
      </c>
      <c r="I236" t="s">
        <v>1529</v>
      </c>
    </row>
    <row r="237" spans="1:9" x14ac:dyDescent="0.3">
      <c r="A237">
        <v>375</v>
      </c>
      <c r="B237" t="s">
        <v>338</v>
      </c>
      <c r="C237" t="s">
        <v>323</v>
      </c>
      <c r="D237" t="s">
        <v>54</v>
      </c>
      <c r="E237" t="s">
        <v>24</v>
      </c>
      <c r="F237" s="107">
        <v>44742</v>
      </c>
      <c r="G237">
        <v>0</v>
      </c>
      <c r="H237">
        <v>100</v>
      </c>
      <c r="I237" t="s">
        <v>1557</v>
      </c>
    </row>
    <row r="238" spans="1:9" x14ac:dyDescent="0.3">
      <c r="A238">
        <v>386</v>
      </c>
      <c r="B238" t="s">
        <v>352</v>
      </c>
      <c r="C238" t="s">
        <v>351</v>
      </c>
      <c r="D238" t="s">
        <v>54</v>
      </c>
      <c r="E238" t="s">
        <v>24</v>
      </c>
      <c r="F238" s="107">
        <v>44742</v>
      </c>
      <c r="H238">
        <v>100</v>
      </c>
      <c r="I238" t="s">
        <v>1577</v>
      </c>
    </row>
    <row r="239" spans="1:9" x14ac:dyDescent="0.3">
      <c r="A239">
        <v>389</v>
      </c>
      <c r="B239" t="s">
        <v>355</v>
      </c>
      <c r="C239" t="s">
        <v>447</v>
      </c>
      <c r="D239" t="s">
        <v>54</v>
      </c>
      <c r="E239" t="s">
        <v>24</v>
      </c>
      <c r="F239" s="107">
        <v>44742</v>
      </c>
      <c r="G239">
        <v>0</v>
      </c>
      <c r="I239" t="s">
        <v>1586</v>
      </c>
    </row>
    <row r="240" spans="1:9" x14ac:dyDescent="0.3">
      <c r="A240">
        <v>408</v>
      </c>
      <c r="B240" t="s">
        <v>382</v>
      </c>
      <c r="C240" t="s">
        <v>44</v>
      </c>
      <c r="D240" t="s">
        <v>54</v>
      </c>
      <c r="E240" t="s">
        <v>24</v>
      </c>
      <c r="F240" s="107">
        <v>44742</v>
      </c>
      <c r="I240" t="s">
        <v>1631</v>
      </c>
    </row>
    <row r="241" spans="1:9" x14ac:dyDescent="0.3">
      <c r="A241">
        <v>427</v>
      </c>
      <c r="B241" t="s">
        <v>404</v>
      </c>
      <c r="C241" t="s">
        <v>98</v>
      </c>
      <c r="D241" t="s">
        <v>54</v>
      </c>
      <c r="E241" t="s">
        <v>62</v>
      </c>
      <c r="F241" s="107">
        <v>44742</v>
      </c>
      <c r="G241">
        <v>0</v>
      </c>
      <c r="H241">
        <v>0.2</v>
      </c>
      <c r="I241" t="s">
        <v>1757</v>
      </c>
    </row>
    <row r="242" spans="1:9" x14ac:dyDescent="0.3">
      <c r="A242">
        <v>428</v>
      </c>
      <c r="B242" t="s">
        <v>405</v>
      </c>
      <c r="C242" t="s">
        <v>98</v>
      </c>
      <c r="D242" t="s">
        <v>54</v>
      </c>
      <c r="E242" t="s">
        <v>62</v>
      </c>
      <c r="F242" s="107">
        <v>44742</v>
      </c>
      <c r="G242">
        <v>13.214886008045999</v>
      </c>
      <c r="H242">
        <v>1</v>
      </c>
      <c r="I242" t="s">
        <v>1762</v>
      </c>
    </row>
    <row r="243" spans="1:9" x14ac:dyDescent="0.3">
      <c r="A243">
        <v>429</v>
      </c>
      <c r="B243" t="s">
        <v>406</v>
      </c>
      <c r="C243" t="s">
        <v>98</v>
      </c>
      <c r="D243" t="s">
        <v>54</v>
      </c>
      <c r="E243" t="s">
        <v>62</v>
      </c>
      <c r="F243" s="107">
        <v>44742</v>
      </c>
      <c r="G243">
        <v>0.25392715346106998</v>
      </c>
      <c r="H243">
        <v>0.76</v>
      </c>
      <c r="I243" t="s">
        <v>1765</v>
      </c>
    </row>
    <row r="244" spans="1:9" x14ac:dyDescent="0.3">
      <c r="A244">
        <v>430</v>
      </c>
      <c r="B244" t="s">
        <v>407</v>
      </c>
      <c r="C244" t="s">
        <v>94</v>
      </c>
      <c r="D244" t="s">
        <v>54</v>
      </c>
      <c r="E244" t="s">
        <v>24</v>
      </c>
      <c r="F244" s="107">
        <v>44742</v>
      </c>
      <c r="I244" t="s">
        <v>1769</v>
      </c>
    </row>
    <row r="245" spans="1:9" x14ac:dyDescent="0.3">
      <c r="A245">
        <v>433</v>
      </c>
      <c r="B245" t="s">
        <v>410</v>
      </c>
      <c r="C245" t="s">
        <v>98</v>
      </c>
      <c r="D245" t="s">
        <v>54</v>
      </c>
      <c r="E245" t="s">
        <v>62</v>
      </c>
      <c r="F245" s="107">
        <v>44742</v>
      </c>
      <c r="G245">
        <v>6.1890925346440003E-4</v>
      </c>
      <c r="H245">
        <v>0.05</v>
      </c>
      <c r="I245" t="s">
        <v>1788</v>
      </c>
    </row>
    <row r="246" spans="1:9" x14ac:dyDescent="0.3">
      <c r="A246">
        <v>435</v>
      </c>
      <c r="B246" t="s">
        <v>412</v>
      </c>
      <c r="C246" t="s">
        <v>98</v>
      </c>
      <c r="D246" t="s">
        <v>54</v>
      </c>
      <c r="E246" t="s">
        <v>24</v>
      </c>
      <c r="F246" s="107">
        <v>44742</v>
      </c>
      <c r="H246">
        <v>100</v>
      </c>
      <c r="I246" t="s">
        <v>1828</v>
      </c>
    </row>
    <row r="247" spans="1:9" x14ac:dyDescent="0.3">
      <c r="A247">
        <v>439</v>
      </c>
      <c r="B247" t="s">
        <v>415</v>
      </c>
      <c r="C247" t="s">
        <v>323</v>
      </c>
      <c r="D247" t="s">
        <v>54</v>
      </c>
      <c r="E247" t="s">
        <v>24</v>
      </c>
      <c r="F247" s="107">
        <v>44742</v>
      </c>
      <c r="G247">
        <v>0</v>
      </c>
      <c r="I247" t="s">
        <v>1869</v>
      </c>
    </row>
    <row r="248" spans="1:9" x14ac:dyDescent="0.3">
      <c r="A248">
        <v>440</v>
      </c>
      <c r="B248" t="s">
        <v>416</v>
      </c>
      <c r="C248" t="s">
        <v>323</v>
      </c>
      <c r="D248" t="s">
        <v>54</v>
      </c>
      <c r="E248" t="s">
        <v>24</v>
      </c>
      <c r="F248" s="107">
        <v>44742</v>
      </c>
      <c r="I248" t="s">
        <v>1880</v>
      </c>
    </row>
    <row r="249" spans="1:9" x14ac:dyDescent="0.3">
      <c r="A249">
        <v>473</v>
      </c>
      <c r="B249" t="s">
        <v>445</v>
      </c>
      <c r="C249" t="s">
        <v>22</v>
      </c>
      <c r="D249" t="s">
        <v>54</v>
      </c>
      <c r="E249" t="s">
        <v>24</v>
      </c>
      <c r="F249" s="107">
        <v>44742</v>
      </c>
      <c r="G249">
        <v>0</v>
      </c>
      <c r="I249" t="s">
        <v>2009</v>
      </c>
    </row>
    <row r="250" spans="1:9" x14ac:dyDescent="0.3">
      <c r="A250">
        <v>474</v>
      </c>
      <c r="B250" t="s">
        <v>448</v>
      </c>
      <c r="C250" t="s">
        <v>447</v>
      </c>
      <c r="D250" t="s">
        <v>54</v>
      </c>
      <c r="E250" t="s">
        <v>24</v>
      </c>
      <c r="F250" s="107">
        <v>44742</v>
      </c>
      <c r="I250" t="s">
        <v>2026</v>
      </c>
    </row>
    <row r="251" spans="1:9" x14ac:dyDescent="0.3">
      <c r="A251">
        <v>476</v>
      </c>
      <c r="B251" t="s">
        <v>450</v>
      </c>
      <c r="C251" t="s">
        <v>22</v>
      </c>
      <c r="D251" t="s">
        <v>54</v>
      </c>
      <c r="E251" t="s">
        <v>24</v>
      </c>
      <c r="F251" s="107">
        <v>44742</v>
      </c>
      <c r="G251">
        <v>0</v>
      </c>
      <c r="I251" t="s">
        <v>2049</v>
      </c>
    </row>
    <row r="252" spans="1:9" x14ac:dyDescent="0.3">
      <c r="A252">
        <v>477</v>
      </c>
      <c r="B252" t="s">
        <v>451</v>
      </c>
      <c r="C252" t="s">
        <v>447</v>
      </c>
      <c r="D252" t="s">
        <v>54</v>
      </c>
      <c r="E252" t="s">
        <v>24</v>
      </c>
      <c r="F252" s="107">
        <v>44742</v>
      </c>
      <c r="I252" t="s">
        <v>2065</v>
      </c>
    </row>
    <row r="253" spans="1:9" x14ac:dyDescent="0.3">
      <c r="A253">
        <v>478</v>
      </c>
      <c r="B253" t="s">
        <v>452</v>
      </c>
      <c r="C253" t="s">
        <v>447</v>
      </c>
      <c r="D253" t="s">
        <v>54</v>
      </c>
      <c r="E253" t="s">
        <v>24</v>
      </c>
      <c r="F253" s="107">
        <v>44742</v>
      </c>
      <c r="G253">
        <v>0</v>
      </c>
      <c r="I253" t="s">
        <v>2083</v>
      </c>
    </row>
    <row r="254" spans="1:9" x14ac:dyDescent="0.3">
      <c r="A254">
        <v>479</v>
      </c>
      <c r="B254" t="s">
        <v>453</v>
      </c>
      <c r="C254" t="s">
        <v>447</v>
      </c>
      <c r="D254" t="s">
        <v>54</v>
      </c>
      <c r="E254" t="s">
        <v>24</v>
      </c>
      <c r="F254" s="107">
        <v>44742</v>
      </c>
      <c r="G254">
        <v>0</v>
      </c>
      <c r="I254" t="s">
        <v>2103</v>
      </c>
    </row>
    <row r="255" spans="1:9" x14ac:dyDescent="0.3">
      <c r="A255">
        <v>480</v>
      </c>
      <c r="B255" t="s">
        <v>454</v>
      </c>
      <c r="C255" t="s">
        <v>447</v>
      </c>
      <c r="D255" t="s">
        <v>54</v>
      </c>
      <c r="E255" t="s">
        <v>24</v>
      </c>
      <c r="F255" s="107">
        <v>44742</v>
      </c>
      <c r="I255" t="s">
        <v>2119</v>
      </c>
    </row>
    <row r="256" spans="1:9" x14ac:dyDescent="0.3">
      <c r="A256">
        <v>519</v>
      </c>
      <c r="B256" t="s">
        <v>2349</v>
      </c>
      <c r="C256" t="s">
        <v>362</v>
      </c>
      <c r="D256" t="s">
        <v>54</v>
      </c>
      <c r="E256" t="s">
        <v>24</v>
      </c>
      <c r="F256" s="107">
        <v>44742</v>
      </c>
      <c r="I256" t="s">
        <v>2350</v>
      </c>
    </row>
    <row r="257" spans="1:9" x14ac:dyDescent="0.3">
      <c r="A257">
        <v>523</v>
      </c>
      <c r="B257" t="s">
        <v>350</v>
      </c>
      <c r="C257" t="s">
        <v>94</v>
      </c>
      <c r="D257" t="s">
        <v>54</v>
      </c>
      <c r="E257" t="s">
        <v>24</v>
      </c>
      <c r="F257" s="107">
        <v>44742</v>
      </c>
      <c r="I257" t="s">
        <v>2364</v>
      </c>
    </row>
    <row r="258" spans="1:9" x14ac:dyDescent="0.3">
      <c r="A258">
        <v>524</v>
      </c>
      <c r="B258" t="s">
        <v>397</v>
      </c>
      <c r="C258" t="s">
        <v>87</v>
      </c>
      <c r="D258" t="s">
        <v>54</v>
      </c>
      <c r="E258" t="s">
        <v>24</v>
      </c>
      <c r="F258" s="107">
        <v>44742</v>
      </c>
      <c r="H258">
        <v>100</v>
      </c>
      <c r="I258" t="s">
        <v>2376</v>
      </c>
    </row>
    <row r="259" spans="1:9" x14ac:dyDescent="0.3">
      <c r="A259">
        <v>532</v>
      </c>
      <c r="B259" t="s">
        <v>2421</v>
      </c>
      <c r="C259" t="s">
        <v>110</v>
      </c>
      <c r="D259" t="s">
        <v>54</v>
      </c>
      <c r="E259" t="s">
        <v>24</v>
      </c>
      <c r="F259" s="107">
        <v>44742</v>
      </c>
      <c r="I259" t="s">
        <v>2422</v>
      </c>
    </row>
    <row r="260" spans="1:9" x14ac:dyDescent="0.3">
      <c r="A260">
        <v>533</v>
      </c>
      <c r="B260" t="s">
        <v>2432</v>
      </c>
      <c r="C260" t="s">
        <v>110</v>
      </c>
      <c r="D260" t="s">
        <v>54</v>
      </c>
      <c r="E260" t="s">
        <v>24</v>
      </c>
      <c r="F260" s="107">
        <v>44742</v>
      </c>
      <c r="I260" t="s">
        <v>2433</v>
      </c>
    </row>
    <row r="261" spans="1:9" x14ac:dyDescent="0.3">
      <c r="A261">
        <v>534</v>
      </c>
      <c r="B261" t="s">
        <v>2444</v>
      </c>
      <c r="C261" t="s">
        <v>110</v>
      </c>
      <c r="D261" t="s">
        <v>54</v>
      </c>
      <c r="E261" t="s">
        <v>24</v>
      </c>
      <c r="F261" s="107">
        <v>44742</v>
      </c>
      <c r="I261" t="s">
        <v>2445</v>
      </c>
    </row>
    <row r="262" spans="1:9" x14ac:dyDescent="0.3">
      <c r="A262">
        <v>535</v>
      </c>
      <c r="B262" t="s">
        <v>2456</v>
      </c>
      <c r="C262" t="s">
        <v>110</v>
      </c>
      <c r="D262" t="s">
        <v>54</v>
      </c>
      <c r="E262" t="s">
        <v>24</v>
      </c>
      <c r="F262" s="107">
        <v>44742</v>
      </c>
      <c r="I262" t="s">
        <v>2457</v>
      </c>
    </row>
    <row r="263" spans="1:9" x14ac:dyDescent="0.3">
      <c r="A263">
        <v>536</v>
      </c>
      <c r="B263" t="s">
        <v>2468</v>
      </c>
      <c r="C263" t="s">
        <v>110</v>
      </c>
      <c r="D263" t="s">
        <v>54</v>
      </c>
      <c r="E263" t="s">
        <v>24</v>
      </c>
      <c r="F263" s="107">
        <v>44742</v>
      </c>
      <c r="I263" t="s">
        <v>2469</v>
      </c>
    </row>
    <row r="264" spans="1:9" x14ac:dyDescent="0.3">
      <c r="A264">
        <v>543</v>
      </c>
      <c r="B264" t="s">
        <v>2503</v>
      </c>
      <c r="C264" t="s">
        <v>127</v>
      </c>
      <c r="D264" t="s">
        <v>54</v>
      </c>
      <c r="E264" t="s">
        <v>24</v>
      </c>
      <c r="F264" s="107">
        <v>44742</v>
      </c>
      <c r="I264" t="s">
        <v>2504</v>
      </c>
    </row>
    <row r="265" spans="1:9" x14ac:dyDescent="0.3">
      <c r="A265">
        <v>544</v>
      </c>
      <c r="B265" t="s">
        <v>2514</v>
      </c>
      <c r="C265" t="s">
        <v>374</v>
      </c>
      <c r="D265" t="s">
        <v>54</v>
      </c>
      <c r="E265" t="s">
        <v>24</v>
      </c>
      <c r="F265" s="107">
        <v>44742</v>
      </c>
      <c r="I265" t="s">
        <v>2515</v>
      </c>
    </row>
    <row r="266" spans="1:9" x14ac:dyDescent="0.3">
      <c r="A266">
        <v>290</v>
      </c>
      <c r="B266" t="s">
        <v>240</v>
      </c>
      <c r="C266" t="s">
        <v>31</v>
      </c>
      <c r="D266" t="s">
        <v>69</v>
      </c>
      <c r="E266" t="s">
        <v>24</v>
      </c>
      <c r="F266" s="107">
        <v>44742</v>
      </c>
      <c r="I266" t="s">
        <v>1401</v>
      </c>
    </row>
    <row r="267" spans="1:9" x14ac:dyDescent="0.3">
      <c r="A267">
        <v>69</v>
      </c>
      <c r="B267" t="s">
        <v>59</v>
      </c>
      <c r="C267" t="s">
        <v>58</v>
      </c>
      <c r="D267" t="s">
        <v>60</v>
      </c>
      <c r="E267" t="s">
        <v>24</v>
      </c>
      <c r="F267" s="107">
        <v>44742</v>
      </c>
      <c r="G267">
        <v>86.824324324323996</v>
      </c>
      <c r="H267">
        <v>80</v>
      </c>
      <c r="I267" t="s">
        <v>2569</v>
      </c>
    </row>
    <row r="268" spans="1:9" x14ac:dyDescent="0.3">
      <c r="A268">
        <v>197</v>
      </c>
      <c r="B268" t="s">
        <v>139</v>
      </c>
      <c r="C268" t="s">
        <v>95</v>
      </c>
      <c r="D268" t="s">
        <v>60</v>
      </c>
      <c r="E268" t="s">
        <v>24</v>
      </c>
      <c r="F268" s="107">
        <v>44742</v>
      </c>
      <c r="H268">
        <v>85</v>
      </c>
      <c r="I268" t="s">
        <v>984</v>
      </c>
    </row>
    <row r="269" spans="1:9" x14ac:dyDescent="0.3">
      <c r="A269">
        <v>213</v>
      </c>
      <c r="B269" t="s">
        <v>151</v>
      </c>
      <c r="C269" t="s">
        <v>98</v>
      </c>
      <c r="D269" t="s">
        <v>60</v>
      </c>
      <c r="E269" t="s">
        <v>24</v>
      </c>
      <c r="F269" s="107">
        <v>44742</v>
      </c>
      <c r="G269">
        <v>0</v>
      </c>
      <c r="H269">
        <v>90</v>
      </c>
      <c r="I269" t="s">
        <v>1044</v>
      </c>
    </row>
    <row r="270" spans="1:9" x14ac:dyDescent="0.3">
      <c r="A270">
        <v>238</v>
      </c>
      <c r="B270" t="s">
        <v>177</v>
      </c>
      <c r="C270" t="s">
        <v>98</v>
      </c>
      <c r="D270" t="s">
        <v>60</v>
      </c>
      <c r="E270" t="s">
        <v>24</v>
      </c>
      <c r="F270" s="107">
        <v>44742</v>
      </c>
      <c r="H270">
        <v>90</v>
      </c>
      <c r="I270" t="s">
        <v>1233</v>
      </c>
    </row>
    <row r="271" spans="1:9" x14ac:dyDescent="0.3">
      <c r="A271">
        <v>306</v>
      </c>
      <c r="B271" t="s">
        <v>260</v>
      </c>
      <c r="C271" t="s">
        <v>194</v>
      </c>
      <c r="D271" t="s">
        <v>60</v>
      </c>
      <c r="E271" t="s">
        <v>24</v>
      </c>
      <c r="F271" s="107">
        <v>44742</v>
      </c>
      <c r="G271">
        <v>0</v>
      </c>
      <c r="H271">
        <v>100</v>
      </c>
      <c r="I271" t="s">
        <v>1451</v>
      </c>
    </row>
    <row r="272" spans="1:9" x14ac:dyDescent="0.3">
      <c r="A272">
        <v>373</v>
      </c>
      <c r="B272" t="s">
        <v>336</v>
      </c>
      <c r="C272" t="s">
        <v>198</v>
      </c>
      <c r="D272" t="s">
        <v>60</v>
      </c>
      <c r="E272" t="s">
        <v>24</v>
      </c>
      <c r="F272" s="107">
        <v>44742</v>
      </c>
      <c r="G272">
        <v>0</v>
      </c>
      <c r="I272" t="s">
        <v>1545</v>
      </c>
    </row>
    <row r="273" spans="1:9" x14ac:dyDescent="0.3">
      <c r="A273">
        <v>390</v>
      </c>
      <c r="B273" t="s">
        <v>356</v>
      </c>
      <c r="C273" t="s">
        <v>198</v>
      </c>
      <c r="D273" t="s">
        <v>60</v>
      </c>
      <c r="E273" t="s">
        <v>24</v>
      </c>
      <c r="F273" s="107">
        <v>44742</v>
      </c>
      <c r="G273">
        <v>0</v>
      </c>
      <c r="I273" t="s">
        <v>1599</v>
      </c>
    </row>
    <row r="274" spans="1:9" x14ac:dyDescent="0.3">
      <c r="A274">
        <v>409</v>
      </c>
      <c r="B274" t="s">
        <v>383</v>
      </c>
      <c r="C274" t="s">
        <v>46</v>
      </c>
      <c r="D274" t="s">
        <v>60</v>
      </c>
      <c r="E274" t="s">
        <v>24</v>
      </c>
      <c r="F274" s="107">
        <v>44742</v>
      </c>
      <c r="I274" t="s">
        <v>1642</v>
      </c>
    </row>
    <row r="275" spans="1:9" x14ac:dyDescent="0.3">
      <c r="A275">
        <v>414</v>
      </c>
      <c r="B275" t="s">
        <v>390</v>
      </c>
      <c r="C275" t="s">
        <v>198</v>
      </c>
      <c r="D275" t="s">
        <v>60</v>
      </c>
      <c r="E275" t="s">
        <v>24</v>
      </c>
      <c r="F275" s="107">
        <v>44742</v>
      </c>
      <c r="G275">
        <v>0</v>
      </c>
      <c r="I275" t="s">
        <v>1660</v>
      </c>
    </row>
    <row r="276" spans="1:9" x14ac:dyDescent="0.3">
      <c r="A276">
        <v>415</v>
      </c>
      <c r="B276" t="s">
        <v>391</v>
      </c>
      <c r="C276" t="s">
        <v>198</v>
      </c>
      <c r="D276" t="s">
        <v>60</v>
      </c>
      <c r="E276" t="s">
        <v>24</v>
      </c>
      <c r="F276" s="107">
        <v>44742</v>
      </c>
      <c r="G276">
        <v>0</v>
      </c>
      <c r="I276" t="s">
        <v>1676</v>
      </c>
    </row>
    <row r="277" spans="1:9" x14ac:dyDescent="0.3">
      <c r="A277">
        <v>416</v>
      </c>
      <c r="B277" t="s">
        <v>392</v>
      </c>
      <c r="C277" t="s">
        <v>198</v>
      </c>
      <c r="D277" t="s">
        <v>60</v>
      </c>
      <c r="E277" t="s">
        <v>24</v>
      </c>
      <c r="F277" s="107">
        <v>44742</v>
      </c>
      <c r="G277">
        <v>0</v>
      </c>
      <c r="I277" t="s">
        <v>1692</v>
      </c>
    </row>
    <row r="278" spans="1:9" x14ac:dyDescent="0.3">
      <c r="A278">
        <v>417</v>
      </c>
      <c r="B278" t="s">
        <v>393</v>
      </c>
      <c r="C278" t="s">
        <v>198</v>
      </c>
      <c r="D278" t="s">
        <v>60</v>
      </c>
      <c r="E278" t="s">
        <v>24</v>
      </c>
      <c r="F278" s="107">
        <v>44742</v>
      </c>
      <c r="G278">
        <v>0</v>
      </c>
      <c r="I278" t="s">
        <v>1708</v>
      </c>
    </row>
    <row r="279" spans="1:9" x14ac:dyDescent="0.3">
      <c r="A279">
        <v>418</v>
      </c>
      <c r="B279" t="s">
        <v>394</v>
      </c>
      <c r="C279" t="s">
        <v>198</v>
      </c>
      <c r="D279" t="s">
        <v>60</v>
      </c>
      <c r="E279" t="s">
        <v>24</v>
      </c>
      <c r="F279" s="107">
        <v>44742</v>
      </c>
      <c r="G279">
        <v>0</v>
      </c>
      <c r="I279" t="s">
        <v>1724</v>
      </c>
    </row>
    <row r="280" spans="1:9" x14ac:dyDescent="0.3">
      <c r="A280">
        <v>420</v>
      </c>
      <c r="B280" t="s">
        <v>396</v>
      </c>
      <c r="C280" t="s">
        <v>198</v>
      </c>
      <c r="D280" t="s">
        <v>60</v>
      </c>
      <c r="E280" t="s">
        <v>24</v>
      </c>
      <c r="F280" s="107">
        <v>44742</v>
      </c>
      <c r="G280">
        <v>0</v>
      </c>
      <c r="I280" t="s">
        <v>1740</v>
      </c>
    </row>
    <row r="281" spans="1:9" x14ac:dyDescent="0.3">
      <c r="A281">
        <v>432</v>
      </c>
      <c r="B281" t="s">
        <v>409</v>
      </c>
      <c r="C281" t="s">
        <v>72</v>
      </c>
      <c r="D281" t="s">
        <v>60</v>
      </c>
      <c r="E281" t="s">
        <v>24</v>
      </c>
      <c r="F281" s="107">
        <v>44742</v>
      </c>
      <c r="I281" t="s">
        <v>1778</v>
      </c>
    </row>
    <row r="282" spans="1:9" x14ac:dyDescent="0.3">
      <c r="A282">
        <v>456</v>
      </c>
      <c r="B282" t="s">
        <v>429</v>
      </c>
      <c r="C282" t="s">
        <v>403</v>
      </c>
      <c r="D282" t="s">
        <v>60</v>
      </c>
      <c r="E282" t="s">
        <v>24</v>
      </c>
      <c r="F282" s="107">
        <v>44742</v>
      </c>
      <c r="I282" t="s">
        <v>1907</v>
      </c>
    </row>
    <row r="283" spans="1:9" x14ac:dyDescent="0.3">
      <c r="A283">
        <v>457</v>
      </c>
      <c r="B283" t="s">
        <v>430</v>
      </c>
      <c r="C283" t="s">
        <v>403</v>
      </c>
      <c r="D283" t="s">
        <v>60</v>
      </c>
      <c r="E283" t="s">
        <v>24</v>
      </c>
      <c r="F283" s="107">
        <v>44742</v>
      </c>
      <c r="I283" t="s">
        <v>1929</v>
      </c>
    </row>
    <row r="284" spans="1:9" x14ac:dyDescent="0.3">
      <c r="A284">
        <v>469</v>
      </c>
      <c r="B284" t="s">
        <v>395</v>
      </c>
      <c r="C284" t="s">
        <v>198</v>
      </c>
      <c r="D284" t="s">
        <v>60</v>
      </c>
      <c r="E284" t="s">
        <v>24</v>
      </c>
      <c r="F284" s="107">
        <v>44742</v>
      </c>
      <c r="I284" t="s">
        <v>1956</v>
      </c>
    </row>
    <row r="285" spans="1:9" x14ac:dyDescent="0.3">
      <c r="A285">
        <v>470</v>
      </c>
      <c r="B285" t="s">
        <v>441</v>
      </c>
      <c r="C285" t="s">
        <v>198</v>
      </c>
      <c r="D285" t="s">
        <v>60</v>
      </c>
      <c r="E285" t="s">
        <v>24</v>
      </c>
      <c r="F285" s="107">
        <v>44742</v>
      </c>
      <c r="H285">
        <v>100</v>
      </c>
      <c r="I285" t="s">
        <v>1973</v>
      </c>
    </row>
    <row r="286" spans="1:9" x14ac:dyDescent="0.3">
      <c r="A286">
        <v>471</v>
      </c>
      <c r="B286" t="s">
        <v>442</v>
      </c>
      <c r="C286" t="s">
        <v>198</v>
      </c>
      <c r="D286" t="s">
        <v>60</v>
      </c>
      <c r="E286" t="s">
        <v>24</v>
      </c>
      <c r="F286" s="107">
        <v>44742</v>
      </c>
      <c r="I286" t="s">
        <v>1991</v>
      </c>
    </row>
    <row r="287" spans="1:9" x14ac:dyDescent="0.3">
      <c r="A287">
        <v>510</v>
      </c>
      <c r="B287" t="s">
        <v>2286</v>
      </c>
      <c r="C287" t="s">
        <v>249</v>
      </c>
      <c r="D287" t="s">
        <v>60</v>
      </c>
      <c r="E287" t="s">
        <v>24</v>
      </c>
      <c r="F287" s="107">
        <v>44742</v>
      </c>
      <c r="I287" t="s">
        <v>2289</v>
      </c>
    </row>
    <row r="288" spans="1:9" x14ac:dyDescent="0.3">
      <c r="A288">
        <v>511</v>
      </c>
      <c r="B288" t="s">
        <v>2310</v>
      </c>
      <c r="C288" t="s">
        <v>249</v>
      </c>
      <c r="D288" t="s">
        <v>60</v>
      </c>
      <c r="E288" t="s">
        <v>24</v>
      </c>
      <c r="F288" s="107">
        <v>44742</v>
      </c>
      <c r="I288" t="s">
        <v>2313</v>
      </c>
    </row>
    <row r="289" spans="1:9" x14ac:dyDescent="0.3">
      <c r="A289">
        <v>529</v>
      </c>
      <c r="B289" t="s">
        <v>2395</v>
      </c>
      <c r="C289" t="s">
        <v>95</v>
      </c>
      <c r="D289" t="s">
        <v>60</v>
      </c>
      <c r="E289" t="s">
        <v>24</v>
      </c>
      <c r="F289" s="107">
        <v>44742</v>
      </c>
      <c r="I289" t="s">
        <v>2397</v>
      </c>
    </row>
    <row r="290" spans="1:9" x14ac:dyDescent="0.3">
      <c r="A290">
        <v>144</v>
      </c>
      <c r="B290" t="s">
        <v>117</v>
      </c>
      <c r="C290" t="s">
        <v>85</v>
      </c>
      <c r="D290" t="s">
        <v>73</v>
      </c>
      <c r="E290" t="s">
        <v>24</v>
      </c>
      <c r="F290" s="107">
        <v>44742</v>
      </c>
      <c r="G290">
        <v>3.2169811320755</v>
      </c>
      <c r="H290">
        <v>3</v>
      </c>
      <c r="I290" t="s">
        <v>933</v>
      </c>
    </row>
    <row r="291" spans="1:9" x14ac:dyDescent="0.3">
      <c r="A291">
        <v>223</v>
      </c>
      <c r="B291" t="s">
        <v>163</v>
      </c>
      <c r="C291" t="s">
        <v>98</v>
      </c>
      <c r="D291" t="s">
        <v>73</v>
      </c>
      <c r="E291" t="s">
        <v>24</v>
      </c>
      <c r="F291" s="107">
        <v>44742</v>
      </c>
      <c r="H291">
        <v>100</v>
      </c>
      <c r="I291" t="s">
        <v>1161</v>
      </c>
    </row>
    <row r="292" spans="1:9" x14ac:dyDescent="0.3">
      <c r="A292">
        <v>542</v>
      </c>
      <c r="B292" t="s">
        <v>2492</v>
      </c>
      <c r="C292" t="s">
        <v>287</v>
      </c>
      <c r="D292" t="s">
        <v>73</v>
      </c>
      <c r="E292" t="s">
        <v>24</v>
      </c>
      <c r="F292" s="107">
        <v>44742</v>
      </c>
      <c r="I292" t="s">
        <v>2496</v>
      </c>
    </row>
    <row r="293" spans="1:9" x14ac:dyDescent="0.3">
      <c r="A293">
        <v>546</v>
      </c>
      <c r="B293" t="s">
        <v>2526</v>
      </c>
      <c r="C293" t="s">
        <v>287</v>
      </c>
      <c r="D293" t="s">
        <v>73</v>
      </c>
      <c r="E293" t="s">
        <v>24</v>
      </c>
      <c r="F293" s="107">
        <v>44742</v>
      </c>
      <c r="I293" t="s">
        <v>2530</v>
      </c>
    </row>
    <row r="294" spans="1:9" x14ac:dyDescent="0.3">
      <c r="A294">
        <v>77</v>
      </c>
      <c r="B294" t="s">
        <v>65</v>
      </c>
      <c r="C294" t="s">
        <v>66</v>
      </c>
      <c r="D294" t="s">
        <v>23</v>
      </c>
      <c r="E294" t="s">
        <v>24</v>
      </c>
      <c r="F294" s="107">
        <v>44773</v>
      </c>
      <c r="G294">
        <v>97.09</v>
      </c>
      <c r="H294">
        <v>97</v>
      </c>
      <c r="I294" t="s">
        <v>4094</v>
      </c>
    </row>
    <row r="295" spans="1:9" x14ac:dyDescent="0.3">
      <c r="A295">
        <v>121</v>
      </c>
      <c r="B295" t="s">
        <v>102</v>
      </c>
      <c r="C295" t="s">
        <v>28</v>
      </c>
      <c r="D295" t="s">
        <v>23</v>
      </c>
      <c r="E295" t="s">
        <v>62</v>
      </c>
      <c r="F295" s="107">
        <v>44773</v>
      </c>
      <c r="G295">
        <v>100.06964761423001</v>
      </c>
      <c r="H295">
        <v>100</v>
      </c>
      <c r="I295" t="s">
        <v>4097</v>
      </c>
    </row>
    <row r="296" spans="1:9" x14ac:dyDescent="0.3">
      <c r="A296">
        <v>122</v>
      </c>
      <c r="B296" t="s">
        <v>104</v>
      </c>
      <c r="C296" t="s">
        <v>101</v>
      </c>
      <c r="D296" t="s">
        <v>23</v>
      </c>
      <c r="E296" t="s">
        <v>24</v>
      </c>
      <c r="F296" s="107">
        <v>44773</v>
      </c>
      <c r="H296">
        <v>80</v>
      </c>
      <c r="I296" t="s">
        <v>828</v>
      </c>
    </row>
    <row r="297" spans="1:9" x14ac:dyDescent="0.3">
      <c r="A297">
        <v>124</v>
      </c>
      <c r="B297" t="s">
        <v>105</v>
      </c>
      <c r="C297" t="s">
        <v>72</v>
      </c>
      <c r="D297" t="s">
        <v>23</v>
      </c>
      <c r="E297" t="s">
        <v>62</v>
      </c>
      <c r="F297" s="107">
        <v>44773</v>
      </c>
      <c r="G297">
        <v>0</v>
      </c>
      <c r="H297">
        <v>1.6</v>
      </c>
      <c r="I297" t="s">
        <v>4100</v>
      </c>
    </row>
    <row r="298" spans="1:9" x14ac:dyDescent="0.3">
      <c r="A298">
        <v>125</v>
      </c>
      <c r="B298" t="s">
        <v>106</v>
      </c>
      <c r="C298" t="s">
        <v>72</v>
      </c>
      <c r="D298" t="s">
        <v>23</v>
      </c>
      <c r="E298" t="s">
        <v>62</v>
      </c>
      <c r="F298" s="107">
        <v>44773</v>
      </c>
      <c r="G298">
        <v>0</v>
      </c>
      <c r="H298">
        <v>4.7</v>
      </c>
      <c r="I298" t="s">
        <v>4103</v>
      </c>
    </row>
    <row r="299" spans="1:9" x14ac:dyDescent="0.3">
      <c r="A299">
        <v>128</v>
      </c>
      <c r="B299" t="s">
        <v>109</v>
      </c>
      <c r="C299" t="s">
        <v>72</v>
      </c>
      <c r="D299" t="s">
        <v>23</v>
      </c>
      <c r="E299" t="s">
        <v>62</v>
      </c>
      <c r="F299" s="107">
        <v>44773</v>
      </c>
      <c r="G299">
        <v>1.1950826969832</v>
      </c>
      <c r="H299">
        <v>1</v>
      </c>
      <c r="I299" t="s">
        <v>4105</v>
      </c>
    </row>
    <row r="300" spans="1:9" x14ac:dyDescent="0.3">
      <c r="A300">
        <v>172</v>
      </c>
      <c r="B300" t="s">
        <v>131</v>
      </c>
      <c r="C300" t="s">
        <v>101</v>
      </c>
      <c r="D300" t="s">
        <v>23</v>
      </c>
      <c r="E300" t="s">
        <v>24</v>
      </c>
      <c r="F300" s="107">
        <v>44773</v>
      </c>
      <c r="G300">
        <v>95.652173913043001</v>
      </c>
      <c r="H300">
        <v>90</v>
      </c>
      <c r="I300" t="s">
        <v>4108</v>
      </c>
    </row>
    <row r="301" spans="1:9" x14ac:dyDescent="0.3">
      <c r="A301">
        <v>208</v>
      </c>
      <c r="B301" t="s">
        <v>149</v>
      </c>
      <c r="C301" t="s">
        <v>98</v>
      </c>
      <c r="D301" t="s">
        <v>23</v>
      </c>
      <c r="E301" t="s">
        <v>62</v>
      </c>
      <c r="F301" s="107">
        <v>44773</v>
      </c>
      <c r="G301">
        <v>0</v>
      </c>
      <c r="H301">
        <v>1700</v>
      </c>
      <c r="I301" t="s">
        <v>1025</v>
      </c>
    </row>
    <row r="302" spans="1:9" x14ac:dyDescent="0.3">
      <c r="A302">
        <v>214</v>
      </c>
      <c r="B302" t="s">
        <v>152</v>
      </c>
      <c r="C302" t="s">
        <v>98</v>
      </c>
      <c r="D302" t="s">
        <v>23</v>
      </c>
      <c r="E302" t="s">
        <v>62</v>
      </c>
      <c r="F302" s="107">
        <v>44773</v>
      </c>
      <c r="G302">
        <v>0</v>
      </c>
      <c r="H302">
        <v>7500</v>
      </c>
      <c r="I302" t="s">
        <v>1070</v>
      </c>
    </row>
    <row r="303" spans="1:9" x14ac:dyDescent="0.3">
      <c r="A303">
        <v>217</v>
      </c>
      <c r="B303" t="s">
        <v>156</v>
      </c>
      <c r="C303" t="s">
        <v>98</v>
      </c>
      <c r="D303" t="s">
        <v>23</v>
      </c>
      <c r="E303" t="s">
        <v>24</v>
      </c>
      <c r="F303" s="107">
        <v>44773</v>
      </c>
      <c r="H303">
        <v>20</v>
      </c>
      <c r="I303" t="s">
        <v>1098</v>
      </c>
    </row>
    <row r="304" spans="1:9" x14ac:dyDescent="0.3">
      <c r="A304">
        <v>218</v>
      </c>
      <c r="B304" t="s">
        <v>157</v>
      </c>
      <c r="C304" t="s">
        <v>98</v>
      </c>
      <c r="D304" t="s">
        <v>23</v>
      </c>
      <c r="E304" t="s">
        <v>62</v>
      </c>
      <c r="F304" s="107">
        <v>44773</v>
      </c>
      <c r="G304">
        <v>0</v>
      </c>
      <c r="H304">
        <v>172000</v>
      </c>
      <c r="I304" t="s">
        <v>1128</v>
      </c>
    </row>
    <row r="305" spans="1:9" x14ac:dyDescent="0.3">
      <c r="A305">
        <v>225</v>
      </c>
      <c r="B305" t="s">
        <v>165</v>
      </c>
      <c r="C305" t="s">
        <v>98</v>
      </c>
      <c r="D305" t="s">
        <v>23</v>
      </c>
      <c r="E305" t="s">
        <v>24</v>
      </c>
      <c r="F305" s="107">
        <v>44773</v>
      </c>
      <c r="G305">
        <v>0</v>
      </c>
      <c r="H305">
        <v>1</v>
      </c>
      <c r="I305" t="s">
        <v>1186</v>
      </c>
    </row>
    <row r="306" spans="1:9" x14ac:dyDescent="0.3">
      <c r="A306">
        <v>239</v>
      </c>
      <c r="B306" t="s">
        <v>1243</v>
      </c>
      <c r="C306" t="s">
        <v>33</v>
      </c>
      <c r="D306" t="s">
        <v>23</v>
      </c>
      <c r="E306" t="s">
        <v>24</v>
      </c>
      <c r="F306" s="107">
        <v>44773</v>
      </c>
      <c r="G306">
        <v>0</v>
      </c>
      <c r="I306" t="s">
        <v>1263</v>
      </c>
    </row>
    <row r="307" spans="1:9" x14ac:dyDescent="0.3">
      <c r="A307">
        <v>434</v>
      </c>
      <c r="B307" t="s">
        <v>411</v>
      </c>
      <c r="C307" t="s">
        <v>98</v>
      </c>
      <c r="D307" t="s">
        <v>23</v>
      </c>
      <c r="E307" t="s">
        <v>62</v>
      </c>
      <c r="F307" s="107">
        <v>44773</v>
      </c>
      <c r="G307">
        <v>0</v>
      </c>
      <c r="H307">
        <v>200</v>
      </c>
      <c r="I307" t="s">
        <v>1807</v>
      </c>
    </row>
    <row r="308" spans="1:9" x14ac:dyDescent="0.3">
      <c r="A308">
        <v>436</v>
      </c>
      <c r="B308" t="s">
        <v>130</v>
      </c>
      <c r="C308" t="s">
        <v>101</v>
      </c>
      <c r="D308" t="s">
        <v>23</v>
      </c>
      <c r="E308" t="s">
        <v>62</v>
      </c>
      <c r="F308" s="107">
        <v>44773</v>
      </c>
      <c r="G308">
        <v>0</v>
      </c>
      <c r="H308">
        <v>14</v>
      </c>
      <c r="I308" t="s">
        <v>1849</v>
      </c>
    </row>
    <row r="309" spans="1:9" x14ac:dyDescent="0.3">
      <c r="A309">
        <v>485</v>
      </c>
      <c r="B309" t="s">
        <v>458</v>
      </c>
      <c r="C309" t="s">
        <v>101</v>
      </c>
      <c r="D309" t="s">
        <v>23</v>
      </c>
      <c r="E309" t="s">
        <v>24</v>
      </c>
      <c r="F309" s="107">
        <v>44773</v>
      </c>
      <c r="I309" t="s">
        <v>2146</v>
      </c>
    </row>
    <row r="310" spans="1:9" x14ac:dyDescent="0.3">
      <c r="A310">
        <v>488</v>
      </c>
      <c r="B310" t="s">
        <v>461</v>
      </c>
      <c r="C310" t="s">
        <v>101</v>
      </c>
      <c r="D310" t="s">
        <v>23</v>
      </c>
      <c r="E310" t="s">
        <v>24</v>
      </c>
      <c r="F310" s="107">
        <v>44773</v>
      </c>
      <c r="I310" t="s">
        <v>2186</v>
      </c>
    </row>
    <row r="311" spans="1:9" x14ac:dyDescent="0.3">
      <c r="A311">
        <v>509</v>
      </c>
      <c r="B311" t="s">
        <v>2238</v>
      </c>
      <c r="C311" t="s">
        <v>33</v>
      </c>
      <c r="D311" t="s">
        <v>23</v>
      </c>
      <c r="E311" t="s">
        <v>24</v>
      </c>
      <c r="F311" s="107">
        <v>44773</v>
      </c>
      <c r="I311" t="s">
        <v>2245</v>
      </c>
    </row>
    <row r="312" spans="1:9" x14ac:dyDescent="0.3">
      <c r="A312">
        <v>77</v>
      </c>
      <c r="B312" t="s">
        <v>65</v>
      </c>
      <c r="C312" t="s">
        <v>66</v>
      </c>
      <c r="D312" t="s">
        <v>23</v>
      </c>
      <c r="E312" t="s">
        <v>24</v>
      </c>
      <c r="F312" s="107">
        <v>44804</v>
      </c>
      <c r="G312">
        <v>99.01</v>
      </c>
      <c r="H312">
        <v>97</v>
      </c>
      <c r="I312" t="s">
        <v>4111</v>
      </c>
    </row>
    <row r="313" spans="1:9" x14ac:dyDescent="0.3">
      <c r="A313">
        <v>121</v>
      </c>
      <c r="B313" t="s">
        <v>102</v>
      </c>
      <c r="C313" t="s">
        <v>28</v>
      </c>
      <c r="D313" t="s">
        <v>23</v>
      </c>
      <c r="E313" t="s">
        <v>62</v>
      </c>
      <c r="F313" s="107">
        <v>44804</v>
      </c>
      <c r="G313">
        <v>100.56593556404</v>
      </c>
      <c r="H313">
        <v>102</v>
      </c>
      <c r="I313" t="s">
        <v>4114</v>
      </c>
    </row>
    <row r="314" spans="1:9" x14ac:dyDescent="0.3">
      <c r="A314">
        <v>122</v>
      </c>
      <c r="B314" t="s">
        <v>104</v>
      </c>
      <c r="C314" t="s">
        <v>101</v>
      </c>
      <c r="D314" t="s">
        <v>23</v>
      </c>
      <c r="E314" t="s">
        <v>24</v>
      </c>
      <c r="F314" s="107">
        <v>44804</v>
      </c>
      <c r="G314">
        <v>98.717948717949</v>
      </c>
      <c r="H314">
        <v>80</v>
      </c>
      <c r="I314" t="s">
        <v>829</v>
      </c>
    </row>
    <row r="315" spans="1:9" x14ac:dyDescent="0.3">
      <c r="A315">
        <v>124</v>
      </c>
      <c r="B315" t="s">
        <v>105</v>
      </c>
      <c r="C315" t="s">
        <v>72</v>
      </c>
      <c r="D315" t="s">
        <v>23</v>
      </c>
      <c r="E315" t="s">
        <v>62</v>
      </c>
      <c r="F315" s="107">
        <v>44804</v>
      </c>
      <c r="G315">
        <v>0.18656716417909999</v>
      </c>
      <c r="H315">
        <v>1.6</v>
      </c>
      <c r="I315" t="s">
        <v>4120</v>
      </c>
    </row>
    <row r="316" spans="1:9" x14ac:dyDescent="0.3">
      <c r="A316">
        <v>125</v>
      </c>
      <c r="B316" t="s">
        <v>106</v>
      </c>
      <c r="C316" t="s">
        <v>72</v>
      </c>
      <c r="D316" t="s">
        <v>23</v>
      </c>
      <c r="E316" t="s">
        <v>62</v>
      </c>
      <c r="F316" s="107">
        <v>44804</v>
      </c>
      <c r="G316">
        <v>0.31094527363183999</v>
      </c>
      <c r="H316">
        <v>4.7</v>
      </c>
      <c r="I316" t="s">
        <v>4123</v>
      </c>
    </row>
    <row r="317" spans="1:9" x14ac:dyDescent="0.3">
      <c r="A317">
        <v>128</v>
      </c>
      <c r="B317" t="s">
        <v>109</v>
      </c>
      <c r="C317" t="s">
        <v>72</v>
      </c>
      <c r="D317" t="s">
        <v>23</v>
      </c>
      <c r="E317" t="s">
        <v>62</v>
      </c>
      <c r="F317" s="107">
        <v>44804</v>
      </c>
      <c r="G317">
        <v>0.85085933966531002</v>
      </c>
      <c r="H317">
        <v>1</v>
      </c>
      <c r="I317" t="s">
        <v>4126</v>
      </c>
    </row>
    <row r="318" spans="1:9" x14ac:dyDescent="0.3">
      <c r="A318">
        <v>172</v>
      </c>
      <c r="B318" t="s">
        <v>131</v>
      </c>
      <c r="C318" t="s">
        <v>101</v>
      </c>
      <c r="D318" t="s">
        <v>23</v>
      </c>
      <c r="E318" t="s">
        <v>24</v>
      </c>
      <c r="F318" s="107">
        <v>44804</v>
      </c>
      <c r="G318">
        <v>100</v>
      </c>
      <c r="H318">
        <v>90</v>
      </c>
      <c r="I318" t="s">
        <v>4129</v>
      </c>
    </row>
    <row r="319" spans="1:9" x14ac:dyDescent="0.3">
      <c r="A319">
        <v>208</v>
      </c>
      <c r="B319" t="s">
        <v>149</v>
      </c>
      <c r="C319" t="s">
        <v>98</v>
      </c>
      <c r="D319" t="s">
        <v>23</v>
      </c>
      <c r="E319" t="s">
        <v>62</v>
      </c>
      <c r="F319" s="107">
        <v>44804</v>
      </c>
      <c r="G319">
        <v>0</v>
      </c>
      <c r="H319">
        <v>1700</v>
      </c>
      <c r="I319" t="s">
        <v>1026</v>
      </c>
    </row>
    <row r="320" spans="1:9" x14ac:dyDescent="0.3">
      <c r="A320">
        <v>214</v>
      </c>
      <c r="B320" t="s">
        <v>152</v>
      </c>
      <c r="C320" t="s">
        <v>98</v>
      </c>
      <c r="D320" t="s">
        <v>23</v>
      </c>
      <c r="E320" t="s">
        <v>62</v>
      </c>
      <c r="F320" s="107">
        <v>44804</v>
      </c>
      <c r="G320">
        <v>0</v>
      </c>
      <c r="H320">
        <v>7500</v>
      </c>
      <c r="I320" t="s">
        <v>1071</v>
      </c>
    </row>
    <row r="321" spans="1:9" x14ac:dyDescent="0.3">
      <c r="A321">
        <v>217</v>
      </c>
      <c r="B321" t="s">
        <v>156</v>
      </c>
      <c r="C321" t="s">
        <v>98</v>
      </c>
      <c r="D321" t="s">
        <v>23</v>
      </c>
      <c r="E321" t="s">
        <v>24</v>
      </c>
      <c r="F321" s="107">
        <v>44804</v>
      </c>
      <c r="H321">
        <v>20</v>
      </c>
      <c r="I321" t="s">
        <v>1099</v>
      </c>
    </row>
    <row r="322" spans="1:9" x14ac:dyDescent="0.3">
      <c r="A322">
        <v>218</v>
      </c>
      <c r="B322" t="s">
        <v>157</v>
      </c>
      <c r="C322" t="s">
        <v>98</v>
      </c>
      <c r="D322" t="s">
        <v>23</v>
      </c>
      <c r="E322" t="s">
        <v>62</v>
      </c>
      <c r="F322" s="107">
        <v>44804</v>
      </c>
      <c r="G322">
        <v>0</v>
      </c>
      <c r="H322">
        <v>172000</v>
      </c>
      <c r="I322" t="s">
        <v>1129</v>
      </c>
    </row>
    <row r="323" spans="1:9" x14ac:dyDescent="0.3">
      <c r="A323">
        <v>225</v>
      </c>
      <c r="B323" t="s">
        <v>165</v>
      </c>
      <c r="C323" t="s">
        <v>98</v>
      </c>
      <c r="D323" t="s">
        <v>23</v>
      </c>
      <c r="E323" t="s">
        <v>24</v>
      </c>
      <c r="F323" s="107">
        <v>44804</v>
      </c>
      <c r="G323">
        <v>0</v>
      </c>
      <c r="H323">
        <v>1</v>
      </c>
      <c r="I323" t="s">
        <v>1187</v>
      </c>
    </row>
    <row r="324" spans="1:9" x14ac:dyDescent="0.3">
      <c r="A324">
        <v>239</v>
      </c>
      <c r="B324" t="s">
        <v>1243</v>
      </c>
      <c r="C324" t="s">
        <v>33</v>
      </c>
      <c r="D324" t="s">
        <v>23</v>
      </c>
      <c r="E324" t="s">
        <v>24</v>
      </c>
      <c r="F324" s="107">
        <v>44804</v>
      </c>
      <c r="G324">
        <v>0</v>
      </c>
      <c r="I324" t="s">
        <v>1264</v>
      </c>
    </row>
    <row r="325" spans="1:9" x14ac:dyDescent="0.3">
      <c r="A325">
        <v>434</v>
      </c>
      <c r="B325" t="s">
        <v>411</v>
      </c>
      <c r="C325" t="s">
        <v>98</v>
      </c>
      <c r="D325" t="s">
        <v>23</v>
      </c>
      <c r="E325" t="s">
        <v>62</v>
      </c>
      <c r="F325" s="107">
        <v>44804</v>
      </c>
      <c r="G325">
        <v>0</v>
      </c>
      <c r="H325">
        <v>200</v>
      </c>
      <c r="I325" t="s">
        <v>1808</v>
      </c>
    </row>
    <row r="326" spans="1:9" x14ac:dyDescent="0.3">
      <c r="A326">
        <v>436</v>
      </c>
      <c r="B326" t="s">
        <v>130</v>
      </c>
      <c r="C326" t="s">
        <v>101</v>
      </c>
      <c r="D326" t="s">
        <v>23</v>
      </c>
      <c r="E326" t="s">
        <v>62</v>
      </c>
      <c r="F326" s="107">
        <v>44804</v>
      </c>
      <c r="G326">
        <v>0</v>
      </c>
      <c r="H326">
        <v>14</v>
      </c>
      <c r="I326" t="s">
        <v>1850</v>
      </c>
    </row>
    <row r="327" spans="1:9" x14ac:dyDescent="0.3">
      <c r="A327">
        <v>485</v>
      </c>
      <c r="B327" t="s">
        <v>458</v>
      </c>
      <c r="C327" t="s">
        <v>101</v>
      </c>
      <c r="D327" t="s">
        <v>23</v>
      </c>
      <c r="E327" t="s">
        <v>24</v>
      </c>
      <c r="F327" s="107">
        <v>44804</v>
      </c>
      <c r="I327" t="s">
        <v>2147</v>
      </c>
    </row>
    <row r="328" spans="1:9" x14ac:dyDescent="0.3">
      <c r="A328">
        <v>488</v>
      </c>
      <c r="B328" t="s">
        <v>461</v>
      </c>
      <c r="C328" t="s">
        <v>101</v>
      </c>
      <c r="D328" t="s">
        <v>23</v>
      </c>
      <c r="E328" t="s">
        <v>24</v>
      </c>
      <c r="F328" s="107">
        <v>44804</v>
      </c>
      <c r="I328" t="s">
        <v>2187</v>
      </c>
    </row>
    <row r="329" spans="1:9" x14ac:dyDescent="0.3">
      <c r="A329">
        <v>509</v>
      </c>
      <c r="B329" t="s">
        <v>2238</v>
      </c>
      <c r="C329" t="s">
        <v>33</v>
      </c>
      <c r="D329" t="s">
        <v>23</v>
      </c>
      <c r="E329" t="s">
        <v>24</v>
      </c>
      <c r="F329" s="107">
        <v>44804</v>
      </c>
      <c r="I329" t="s">
        <v>2246</v>
      </c>
    </row>
    <row r="330" spans="1:9" x14ac:dyDescent="0.3">
      <c r="A330">
        <v>290</v>
      </c>
      <c r="B330" t="s">
        <v>240</v>
      </c>
      <c r="C330" t="s">
        <v>31</v>
      </c>
      <c r="D330" t="s">
        <v>69</v>
      </c>
      <c r="E330" t="s">
        <v>24</v>
      </c>
      <c r="F330" s="107">
        <v>44804</v>
      </c>
      <c r="I330" t="s">
        <v>1402</v>
      </c>
    </row>
    <row r="331" spans="1:9" x14ac:dyDescent="0.3">
      <c r="A331">
        <v>213</v>
      </c>
      <c r="B331" t="s">
        <v>151</v>
      </c>
      <c r="C331" t="s">
        <v>98</v>
      </c>
      <c r="D331" t="s">
        <v>60</v>
      </c>
      <c r="E331" t="s">
        <v>24</v>
      </c>
      <c r="F331" s="107">
        <v>44804</v>
      </c>
      <c r="H331">
        <v>90</v>
      </c>
      <c r="I331" t="s">
        <v>1045</v>
      </c>
    </row>
    <row r="332" spans="1:9" x14ac:dyDescent="0.3">
      <c r="A332">
        <v>238</v>
      </c>
      <c r="B332" t="s">
        <v>177</v>
      </c>
      <c r="C332" t="s">
        <v>98</v>
      </c>
      <c r="D332" t="s">
        <v>60</v>
      </c>
      <c r="E332" t="s">
        <v>24</v>
      </c>
      <c r="F332" s="107">
        <v>44804</v>
      </c>
      <c r="H332">
        <v>90</v>
      </c>
      <c r="I332" t="s">
        <v>1234</v>
      </c>
    </row>
    <row r="333" spans="1:9" x14ac:dyDescent="0.3">
      <c r="A333">
        <v>306</v>
      </c>
      <c r="B333" t="s">
        <v>260</v>
      </c>
      <c r="C333" t="s">
        <v>194</v>
      </c>
      <c r="D333" t="s">
        <v>60</v>
      </c>
      <c r="E333" t="s">
        <v>24</v>
      </c>
      <c r="F333" s="107">
        <v>44804</v>
      </c>
      <c r="H333">
        <v>100</v>
      </c>
      <c r="I333" t="s">
        <v>1452</v>
      </c>
    </row>
    <row r="334" spans="1:9" x14ac:dyDescent="0.3">
      <c r="A334">
        <v>373</v>
      </c>
      <c r="B334" t="s">
        <v>336</v>
      </c>
      <c r="C334" t="s">
        <v>198</v>
      </c>
      <c r="D334" t="s">
        <v>60</v>
      </c>
      <c r="E334" t="s">
        <v>24</v>
      </c>
      <c r="F334" s="107">
        <v>44804</v>
      </c>
      <c r="I334" t="s">
        <v>1546</v>
      </c>
    </row>
    <row r="335" spans="1:9" x14ac:dyDescent="0.3">
      <c r="A335">
        <v>390</v>
      </c>
      <c r="B335" t="s">
        <v>356</v>
      </c>
      <c r="C335" t="s">
        <v>198</v>
      </c>
      <c r="D335" t="s">
        <v>60</v>
      </c>
      <c r="E335" t="s">
        <v>24</v>
      </c>
      <c r="F335" s="107">
        <v>44804</v>
      </c>
      <c r="I335" t="s">
        <v>1600</v>
      </c>
    </row>
    <row r="336" spans="1:9" x14ac:dyDescent="0.3">
      <c r="A336">
        <v>409</v>
      </c>
      <c r="B336" t="s">
        <v>383</v>
      </c>
      <c r="C336" t="s">
        <v>46</v>
      </c>
      <c r="D336" t="s">
        <v>60</v>
      </c>
      <c r="E336" t="s">
        <v>24</v>
      </c>
      <c r="F336" s="107">
        <v>44804</v>
      </c>
      <c r="I336" t="s">
        <v>1643</v>
      </c>
    </row>
    <row r="337" spans="1:9" x14ac:dyDescent="0.3">
      <c r="A337">
        <v>414</v>
      </c>
      <c r="B337" t="s">
        <v>390</v>
      </c>
      <c r="C337" t="s">
        <v>198</v>
      </c>
      <c r="D337" t="s">
        <v>60</v>
      </c>
      <c r="E337" t="s">
        <v>24</v>
      </c>
      <c r="F337" s="107">
        <v>44804</v>
      </c>
      <c r="I337" t="s">
        <v>1661</v>
      </c>
    </row>
    <row r="338" spans="1:9" x14ac:dyDescent="0.3">
      <c r="A338">
        <v>415</v>
      </c>
      <c r="B338" t="s">
        <v>391</v>
      </c>
      <c r="C338" t="s">
        <v>198</v>
      </c>
      <c r="D338" t="s">
        <v>60</v>
      </c>
      <c r="E338" t="s">
        <v>24</v>
      </c>
      <c r="F338" s="107">
        <v>44804</v>
      </c>
      <c r="I338" t="s">
        <v>1677</v>
      </c>
    </row>
    <row r="339" spans="1:9" x14ac:dyDescent="0.3">
      <c r="A339">
        <v>416</v>
      </c>
      <c r="B339" t="s">
        <v>392</v>
      </c>
      <c r="C339" t="s">
        <v>198</v>
      </c>
      <c r="D339" t="s">
        <v>60</v>
      </c>
      <c r="E339" t="s">
        <v>24</v>
      </c>
      <c r="F339" s="107">
        <v>44804</v>
      </c>
      <c r="I339" t="s">
        <v>1693</v>
      </c>
    </row>
    <row r="340" spans="1:9" x14ac:dyDescent="0.3">
      <c r="A340">
        <v>417</v>
      </c>
      <c r="B340" t="s">
        <v>393</v>
      </c>
      <c r="C340" t="s">
        <v>198</v>
      </c>
      <c r="D340" t="s">
        <v>60</v>
      </c>
      <c r="E340" t="s">
        <v>24</v>
      </c>
      <c r="F340" s="107">
        <v>44804</v>
      </c>
      <c r="I340" t="s">
        <v>1709</v>
      </c>
    </row>
    <row r="341" spans="1:9" x14ac:dyDescent="0.3">
      <c r="A341">
        <v>418</v>
      </c>
      <c r="B341" t="s">
        <v>394</v>
      </c>
      <c r="C341" t="s">
        <v>198</v>
      </c>
      <c r="D341" t="s">
        <v>60</v>
      </c>
      <c r="E341" t="s">
        <v>24</v>
      </c>
      <c r="F341" s="107">
        <v>44804</v>
      </c>
      <c r="I341" t="s">
        <v>1725</v>
      </c>
    </row>
    <row r="342" spans="1:9" x14ac:dyDescent="0.3">
      <c r="A342">
        <v>420</v>
      </c>
      <c r="B342" t="s">
        <v>396</v>
      </c>
      <c r="C342" t="s">
        <v>198</v>
      </c>
      <c r="D342" t="s">
        <v>60</v>
      </c>
      <c r="E342" t="s">
        <v>24</v>
      </c>
      <c r="F342" s="107">
        <v>44804</v>
      </c>
      <c r="I342" t="s">
        <v>1741</v>
      </c>
    </row>
    <row r="343" spans="1:9" x14ac:dyDescent="0.3">
      <c r="A343">
        <v>432</v>
      </c>
      <c r="B343" t="s">
        <v>409</v>
      </c>
      <c r="C343" t="s">
        <v>72</v>
      </c>
      <c r="D343" t="s">
        <v>60</v>
      </c>
      <c r="E343" t="s">
        <v>24</v>
      </c>
      <c r="F343" s="107">
        <v>44804</v>
      </c>
      <c r="I343" t="s">
        <v>1779</v>
      </c>
    </row>
    <row r="344" spans="1:9" x14ac:dyDescent="0.3">
      <c r="A344">
        <v>456</v>
      </c>
      <c r="B344" t="s">
        <v>429</v>
      </c>
      <c r="C344" t="s">
        <v>403</v>
      </c>
      <c r="D344" t="s">
        <v>60</v>
      </c>
      <c r="E344" t="s">
        <v>24</v>
      </c>
      <c r="F344" s="107">
        <v>44804</v>
      </c>
      <c r="I344" t="s">
        <v>1908</v>
      </c>
    </row>
    <row r="345" spans="1:9" x14ac:dyDescent="0.3">
      <c r="A345">
        <v>457</v>
      </c>
      <c r="B345" t="s">
        <v>430</v>
      </c>
      <c r="C345" t="s">
        <v>403</v>
      </c>
      <c r="D345" t="s">
        <v>60</v>
      </c>
      <c r="E345" t="s">
        <v>24</v>
      </c>
      <c r="F345" s="107">
        <v>44804</v>
      </c>
      <c r="I345" t="s">
        <v>1930</v>
      </c>
    </row>
    <row r="346" spans="1:9" x14ac:dyDescent="0.3">
      <c r="A346">
        <v>469</v>
      </c>
      <c r="B346" t="s">
        <v>395</v>
      </c>
      <c r="C346" t="s">
        <v>198</v>
      </c>
      <c r="D346" t="s">
        <v>60</v>
      </c>
      <c r="E346" t="s">
        <v>24</v>
      </c>
      <c r="F346" s="107">
        <v>44804</v>
      </c>
      <c r="I346" t="s">
        <v>1957</v>
      </c>
    </row>
    <row r="347" spans="1:9" x14ac:dyDescent="0.3">
      <c r="A347">
        <v>470</v>
      </c>
      <c r="B347" t="s">
        <v>441</v>
      </c>
      <c r="C347" t="s">
        <v>198</v>
      </c>
      <c r="D347" t="s">
        <v>60</v>
      </c>
      <c r="E347" t="s">
        <v>24</v>
      </c>
      <c r="F347" s="107">
        <v>44804</v>
      </c>
      <c r="H347">
        <v>100</v>
      </c>
      <c r="I347" t="s">
        <v>1974</v>
      </c>
    </row>
    <row r="348" spans="1:9" x14ac:dyDescent="0.3">
      <c r="A348">
        <v>471</v>
      </c>
      <c r="B348" t="s">
        <v>442</v>
      </c>
      <c r="C348" t="s">
        <v>198</v>
      </c>
      <c r="D348" t="s">
        <v>60</v>
      </c>
      <c r="E348" t="s">
        <v>24</v>
      </c>
      <c r="F348" s="107">
        <v>44804</v>
      </c>
      <c r="I348" t="s">
        <v>1992</v>
      </c>
    </row>
    <row r="349" spans="1:9" x14ac:dyDescent="0.3">
      <c r="A349">
        <v>510</v>
      </c>
      <c r="B349" t="s">
        <v>2286</v>
      </c>
      <c r="C349" t="s">
        <v>249</v>
      </c>
      <c r="D349" t="s">
        <v>60</v>
      </c>
      <c r="E349" t="s">
        <v>24</v>
      </c>
      <c r="F349" s="107">
        <v>44804</v>
      </c>
      <c r="I349" t="s">
        <v>2290</v>
      </c>
    </row>
    <row r="350" spans="1:9" x14ac:dyDescent="0.3">
      <c r="A350">
        <v>511</v>
      </c>
      <c r="B350" t="s">
        <v>2310</v>
      </c>
      <c r="C350" t="s">
        <v>249</v>
      </c>
      <c r="D350" t="s">
        <v>60</v>
      </c>
      <c r="E350" t="s">
        <v>24</v>
      </c>
      <c r="F350" s="107">
        <v>44804</v>
      </c>
      <c r="I350" t="s">
        <v>2314</v>
      </c>
    </row>
    <row r="351" spans="1:9" x14ac:dyDescent="0.3">
      <c r="A351">
        <v>77</v>
      </c>
      <c r="B351" t="s">
        <v>65</v>
      </c>
      <c r="C351" t="s">
        <v>66</v>
      </c>
      <c r="D351" t="s">
        <v>23</v>
      </c>
      <c r="E351" t="s">
        <v>24</v>
      </c>
      <c r="F351" s="107">
        <v>44834</v>
      </c>
      <c r="G351">
        <v>98.6</v>
      </c>
      <c r="H351">
        <v>97</v>
      </c>
      <c r="I351" t="s">
        <v>4132</v>
      </c>
    </row>
    <row r="352" spans="1:9" x14ac:dyDescent="0.3">
      <c r="A352">
        <v>121</v>
      </c>
      <c r="B352" t="s">
        <v>102</v>
      </c>
      <c r="C352" t="s">
        <v>28</v>
      </c>
      <c r="D352" t="s">
        <v>23</v>
      </c>
      <c r="E352" t="s">
        <v>62</v>
      </c>
      <c r="F352" s="107">
        <v>44834</v>
      </c>
      <c r="G352">
        <v>100.37732729256</v>
      </c>
      <c r="H352">
        <v>102</v>
      </c>
      <c r="I352" t="s">
        <v>4135</v>
      </c>
    </row>
    <row r="353" spans="1:9" x14ac:dyDescent="0.3">
      <c r="A353">
        <v>122</v>
      </c>
      <c r="B353" t="s">
        <v>104</v>
      </c>
      <c r="C353" t="s">
        <v>101</v>
      </c>
      <c r="D353" t="s">
        <v>23</v>
      </c>
      <c r="E353" t="s">
        <v>24</v>
      </c>
      <c r="F353" s="107">
        <v>44834</v>
      </c>
      <c r="H353">
        <v>80</v>
      </c>
      <c r="I353" t="s">
        <v>830</v>
      </c>
    </row>
    <row r="354" spans="1:9" x14ac:dyDescent="0.3">
      <c r="A354">
        <v>124</v>
      </c>
      <c r="B354" t="s">
        <v>105</v>
      </c>
      <c r="C354" t="s">
        <v>72</v>
      </c>
      <c r="D354" t="s">
        <v>23</v>
      </c>
      <c r="E354" t="s">
        <v>62</v>
      </c>
      <c r="F354" s="107">
        <v>44834</v>
      </c>
      <c r="G354">
        <v>0</v>
      </c>
      <c r="H354">
        <v>1.6</v>
      </c>
      <c r="I354" t="s">
        <v>4138</v>
      </c>
    </row>
    <row r="355" spans="1:9" x14ac:dyDescent="0.3">
      <c r="A355">
        <v>125</v>
      </c>
      <c r="B355" t="s">
        <v>106</v>
      </c>
      <c r="C355" t="s">
        <v>72</v>
      </c>
      <c r="D355" t="s">
        <v>23</v>
      </c>
      <c r="E355" t="s">
        <v>62</v>
      </c>
      <c r="F355" s="107">
        <v>44834</v>
      </c>
      <c r="G355">
        <v>0</v>
      </c>
      <c r="H355">
        <v>4.7</v>
      </c>
      <c r="I355" t="s">
        <v>4140</v>
      </c>
    </row>
    <row r="356" spans="1:9" x14ac:dyDescent="0.3">
      <c r="A356">
        <v>128</v>
      </c>
      <c r="B356" t="s">
        <v>109</v>
      </c>
      <c r="C356" t="s">
        <v>72</v>
      </c>
      <c r="D356" t="s">
        <v>23</v>
      </c>
      <c r="E356" t="s">
        <v>62</v>
      </c>
      <c r="F356" s="107">
        <v>44834</v>
      </c>
      <c r="G356">
        <v>0.59967748437815005</v>
      </c>
      <c r="H356">
        <v>1</v>
      </c>
      <c r="I356" t="s">
        <v>4143</v>
      </c>
    </row>
    <row r="357" spans="1:9" x14ac:dyDescent="0.3">
      <c r="A357">
        <v>172</v>
      </c>
      <c r="B357" t="s">
        <v>131</v>
      </c>
      <c r="C357" t="s">
        <v>101</v>
      </c>
      <c r="D357" t="s">
        <v>23</v>
      </c>
      <c r="E357" t="s">
        <v>24</v>
      </c>
      <c r="F357" s="107">
        <v>44834</v>
      </c>
      <c r="G357">
        <v>100</v>
      </c>
      <c r="H357">
        <v>90</v>
      </c>
      <c r="I357" t="s">
        <v>4146</v>
      </c>
    </row>
    <row r="358" spans="1:9" x14ac:dyDescent="0.3">
      <c r="A358">
        <v>208</v>
      </c>
      <c r="B358" t="s">
        <v>149</v>
      </c>
      <c r="C358" t="s">
        <v>98</v>
      </c>
      <c r="D358" t="s">
        <v>23</v>
      </c>
      <c r="E358" t="s">
        <v>62</v>
      </c>
      <c r="F358" s="107">
        <v>44834</v>
      </c>
      <c r="G358">
        <v>0</v>
      </c>
      <c r="H358">
        <v>1700</v>
      </c>
      <c r="I358" t="s">
        <v>1027</v>
      </c>
    </row>
    <row r="359" spans="1:9" x14ac:dyDescent="0.3">
      <c r="A359">
        <v>214</v>
      </c>
      <c r="B359" t="s">
        <v>152</v>
      </c>
      <c r="C359" t="s">
        <v>98</v>
      </c>
      <c r="D359" t="s">
        <v>23</v>
      </c>
      <c r="E359" t="s">
        <v>62</v>
      </c>
      <c r="F359" s="107">
        <v>44834</v>
      </c>
      <c r="G359">
        <v>0</v>
      </c>
      <c r="H359">
        <v>7500</v>
      </c>
      <c r="I359" t="s">
        <v>1072</v>
      </c>
    </row>
    <row r="360" spans="1:9" x14ac:dyDescent="0.3">
      <c r="A360">
        <v>217</v>
      </c>
      <c r="B360" t="s">
        <v>156</v>
      </c>
      <c r="C360" t="s">
        <v>98</v>
      </c>
      <c r="D360" t="s">
        <v>23</v>
      </c>
      <c r="E360" t="s">
        <v>24</v>
      </c>
      <c r="F360" s="107">
        <v>44834</v>
      </c>
      <c r="H360">
        <v>20</v>
      </c>
      <c r="I360" t="s">
        <v>1100</v>
      </c>
    </row>
    <row r="361" spans="1:9" x14ac:dyDescent="0.3">
      <c r="A361">
        <v>218</v>
      </c>
      <c r="B361" t="s">
        <v>157</v>
      </c>
      <c r="C361" t="s">
        <v>98</v>
      </c>
      <c r="D361" t="s">
        <v>23</v>
      </c>
      <c r="E361" t="s">
        <v>62</v>
      </c>
      <c r="F361" s="107">
        <v>44834</v>
      </c>
      <c r="G361">
        <v>0</v>
      </c>
      <c r="H361">
        <v>172000</v>
      </c>
      <c r="I361" t="s">
        <v>1130</v>
      </c>
    </row>
    <row r="362" spans="1:9" x14ac:dyDescent="0.3">
      <c r="A362">
        <v>225</v>
      </c>
      <c r="B362" t="s">
        <v>165</v>
      </c>
      <c r="C362" t="s">
        <v>98</v>
      </c>
      <c r="D362" t="s">
        <v>23</v>
      </c>
      <c r="E362" t="s">
        <v>24</v>
      </c>
      <c r="F362" s="107">
        <v>44834</v>
      </c>
      <c r="G362">
        <v>0</v>
      </c>
      <c r="H362">
        <v>1</v>
      </c>
      <c r="I362" t="s">
        <v>1188</v>
      </c>
    </row>
    <row r="363" spans="1:9" x14ac:dyDescent="0.3">
      <c r="A363">
        <v>239</v>
      </c>
      <c r="B363" t="s">
        <v>1243</v>
      </c>
      <c r="C363" t="s">
        <v>33</v>
      </c>
      <c r="D363" t="s">
        <v>23</v>
      </c>
      <c r="E363" t="s">
        <v>24</v>
      </c>
      <c r="F363" s="107">
        <v>44834</v>
      </c>
      <c r="G363">
        <v>0</v>
      </c>
      <c r="I363" t="s">
        <v>1265</v>
      </c>
    </row>
    <row r="364" spans="1:9" x14ac:dyDescent="0.3">
      <c r="A364">
        <v>434</v>
      </c>
      <c r="B364" t="s">
        <v>411</v>
      </c>
      <c r="C364" t="s">
        <v>98</v>
      </c>
      <c r="D364" t="s">
        <v>23</v>
      </c>
      <c r="E364" t="s">
        <v>62</v>
      </c>
      <c r="F364" s="107">
        <v>44834</v>
      </c>
      <c r="G364">
        <v>0</v>
      </c>
      <c r="H364">
        <v>200</v>
      </c>
      <c r="I364" t="s">
        <v>1809</v>
      </c>
    </row>
    <row r="365" spans="1:9" x14ac:dyDescent="0.3">
      <c r="A365">
        <v>436</v>
      </c>
      <c r="B365" t="s">
        <v>130</v>
      </c>
      <c r="C365" t="s">
        <v>101</v>
      </c>
      <c r="D365" t="s">
        <v>23</v>
      </c>
      <c r="E365" t="s">
        <v>62</v>
      </c>
      <c r="F365" s="107">
        <v>44834</v>
      </c>
      <c r="G365">
        <v>0</v>
      </c>
      <c r="H365">
        <v>14</v>
      </c>
      <c r="I365" t="s">
        <v>1851</v>
      </c>
    </row>
    <row r="366" spans="1:9" x14ac:dyDescent="0.3">
      <c r="A366">
        <v>485</v>
      </c>
      <c r="B366" t="s">
        <v>458</v>
      </c>
      <c r="C366" t="s">
        <v>101</v>
      </c>
      <c r="D366" t="s">
        <v>23</v>
      </c>
      <c r="E366" t="s">
        <v>24</v>
      </c>
      <c r="F366" s="107">
        <v>44834</v>
      </c>
      <c r="I366" t="s">
        <v>2148</v>
      </c>
    </row>
    <row r="367" spans="1:9" x14ac:dyDescent="0.3">
      <c r="A367">
        <v>488</v>
      </c>
      <c r="B367" t="s">
        <v>461</v>
      </c>
      <c r="C367" t="s">
        <v>101</v>
      </c>
      <c r="D367" t="s">
        <v>23</v>
      </c>
      <c r="E367" t="s">
        <v>24</v>
      </c>
      <c r="F367" s="107">
        <v>44834</v>
      </c>
      <c r="I367" t="s">
        <v>2188</v>
      </c>
    </row>
    <row r="368" spans="1:9" x14ac:dyDescent="0.3">
      <c r="A368">
        <v>509</v>
      </c>
      <c r="B368" t="s">
        <v>2238</v>
      </c>
      <c r="C368" t="s">
        <v>33</v>
      </c>
      <c r="D368" t="s">
        <v>23</v>
      </c>
      <c r="E368" t="s">
        <v>24</v>
      </c>
      <c r="F368" s="107">
        <v>44834</v>
      </c>
      <c r="I368" t="s">
        <v>2247</v>
      </c>
    </row>
    <row r="369" spans="1:9" x14ac:dyDescent="0.3">
      <c r="A369">
        <v>275</v>
      </c>
      <c r="B369" t="s">
        <v>224</v>
      </c>
      <c r="C369" t="s">
        <v>225</v>
      </c>
      <c r="D369" t="s">
        <v>54</v>
      </c>
      <c r="E369" t="s">
        <v>24</v>
      </c>
      <c r="F369" s="107">
        <v>44834</v>
      </c>
      <c r="H369">
        <v>80</v>
      </c>
      <c r="I369" t="s">
        <v>1351</v>
      </c>
    </row>
    <row r="370" spans="1:9" x14ac:dyDescent="0.3">
      <c r="A370">
        <v>278</v>
      </c>
      <c r="B370" t="s">
        <v>1371</v>
      </c>
      <c r="C370" t="s">
        <v>227</v>
      </c>
      <c r="D370" t="s">
        <v>54</v>
      </c>
      <c r="E370" t="s">
        <v>24</v>
      </c>
      <c r="F370" s="107">
        <v>44834</v>
      </c>
      <c r="I370" t="s">
        <v>1377</v>
      </c>
    </row>
    <row r="371" spans="1:9" x14ac:dyDescent="0.3">
      <c r="A371">
        <v>286</v>
      </c>
      <c r="B371" t="s">
        <v>1385</v>
      </c>
      <c r="C371" t="s">
        <v>227</v>
      </c>
      <c r="D371" t="s">
        <v>54</v>
      </c>
      <c r="E371" t="s">
        <v>24</v>
      </c>
      <c r="F371" s="107">
        <v>44834</v>
      </c>
      <c r="I371" t="s">
        <v>1391</v>
      </c>
    </row>
    <row r="372" spans="1:9" x14ac:dyDescent="0.3">
      <c r="A372">
        <v>292</v>
      </c>
      <c r="B372" t="s">
        <v>243</v>
      </c>
      <c r="C372" t="s">
        <v>242</v>
      </c>
      <c r="D372" t="s">
        <v>54</v>
      </c>
      <c r="E372" t="s">
        <v>24</v>
      </c>
      <c r="F372" s="107">
        <v>44834</v>
      </c>
      <c r="I372" t="s">
        <v>1411</v>
      </c>
    </row>
    <row r="373" spans="1:9" x14ac:dyDescent="0.3">
      <c r="A373">
        <v>294</v>
      </c>
      <c r="B373" t="s">
        <v>246</v>
      </c>
      <c r="C373" t="s">
        <v>242</v>
      </c>
      <c r="D373" t="s">
        <v>54</v>
      </c>
      <c r="E373" t="s">
        <v>24</v>
      </c>
      <c r="F373" s="107">
        <v>44834</v>
      </c>
      <c r="I373" t="s">
        <v>1418</v>
      </c>
    </row>
    <row r="374" spans="1:9" x14ac:dyDescent="0.3">
      <c r="A374">
        <v>302</v>
      </c>
      <c r="B374" t="s">
        <v>1426</v>
      </c>
      <c r="C374" t="s">
        <v>216</v>
      </c>
      <c r="D374" t="s">
        <v>54</v>
      </c>
      <c r="E374" t="s">
        <v>24</v>
      </c>
      <c r="F374" s="107">
        <v>44834</v>
      </c>
      <c r="I374" t="s">
        <v>1432</v>
      </c>
    </row>
    <row r="375" spans="1:9" x14ac:dyDescent="0.3">
      <c r="A375">
        <v>303</v>
      </c>
      <c r="B375" t="s">
        <v>256</v>
      </c>
      <c r="C375" t="s">
        <v>257</v>
      </c>
      <c r="D375" t="s">
        <v>54</v>
      </c>
      <c r="E375" t="s">
        <v>24</v>
      </c>
      <c r="F375" s="107">
        <v>44834</v>
      </c>
      <c r="H375">
        <v>100</v>
      </c>
      <c r="I375" t="s">
        <v>1439</v>
      </c>
    </row>
    <row r="376" spans="1:9" x14ac:dyDescent="0.3">
      <c r="A376">
        <v>362</v>
      </c>
      <c r="B376" t="s">
        <v>322</v>
      </c>
      <c r="C376" t="s">
        <v>323</v>
      </c>
      <c r="D376" t="s">
        <v>54</v>
      </c>
      <c r="E376" t="s">
        <v>24</v>
      </c>
      <c r="F376" s="107">
        <v>44834</v>
      </c>
      <c r="I376" t="s">
        <v>1509</v>
      </c>
    </row>
    <row r="377" spans="1:9" x14ac:dyDescent="0.3">
      <c r="A377">
        <v>369</v>
      </c>
      <c r="B377" t="s">
        <v>332</v>
      </c>
      <c r="C377" t="s">
        <v>37</v>
      </c>
      <c r="D377" t="s">
        <v>54</v>
      </c>
      <c r="E377" t="s">
        <v>24</v>
      </c>
      <c r="F377" s="107">
        <v>44834</v>
      </c>
      <c r="I377" t="s">
        <v>1530</v>
      </c>
    </row>
    <row r="378" spans="1:9" x14ac:dyDescent="0.3">
      <c r="A378">
        <v>375</v>
      </c>
      <c r="B378" t="s">
        <v>338</v>
      </c>
      <c r="C378" t="s">
        <v>323</v>
      </c>
      <c r="D378" t="s">
        <v>54</v>
      </c>
      <c r="E378" t="s">
        <v>24</v>
      </c>
      <c r="F378" s="107">
        <v>44834</v>
      </c>
      <c r="H378">
        <v>100</v>
      </c>
      <c r="I378" t="s">
        <v>1558</v>
      </c>
    </row>
    <row r="379" spans="1:9" x14ac:dyDescent="0.3">
      <c r="A379">
        <v>386</v>
      </c>
      <c r="B379" t="s">
        <v>352</v>
      </c>
      <c r="C379" t="s">
        <v>351</v>
      </c>
      <c r="D379" t="s">
        <v>54</v>
      </c>
      <c r="E379" t="s">
        <v>24</v>
      </c>
      <c r="F379" s="107">
        <v>44834</v>
      </c>
      <c r="H379">
        <v>100</v>
      </c>
      <c r="I379" t="s">
        <v>1578</v>
      </c>
    </row>
    <row r="380" spans="1:9" x14ac:dyDescent="0.3">
      <c r="A380">
        <v>389</v>
      </c>
      <c r="B380" t="s">
        <v>355</v>
      </c>
      <c r="C380" t="s">
        <v>447</v>
      </c>
      <c r="D380" t="s">
        <v>54</v>
      </c>
      <c r="E380" t="s">
        <v>24</v>
      </c>
      <c r="F380" s="107">
        <v>44834</v>
      </c>
      <c r="I380" t="s">
        <v>1587</v>
      </c>
    </row>
    <row r="381" spans="1:9" x14ac:dyDescent="0.3">
      <c r="A381">
        <v>408</v>
      </c>
      <c r="B381" t="s">
        <v>382</v>
      </c>
      <c r="C381" t="s">
        <v>44</v>
      </c>
      <c r="D381" t="s">
        <v>54</v>
      </c>
      <c r="E381" t="s">
        <v>24</v>
      </c>
      <c r="F381" s="107">
        <v>44834</v>
      </c>
      <c r="I381" t="s">
        <v>1632</v>
      </c>
    </row>
    <row r="382" spans="1:9" x14ac:dyDescent="0.3">
      <c r="A382">
        <v>430</v>
      </c>
      <c r="B382" t="s">
        <v>407</v>
      </c>
      <c r="C382" t="s">
        <v>94</v>
      </c>
      <c r="D382" t="s">
        <v>54</v>
      </c>
      <c r="E382" t="s">
        <v>24</v>
      </c>
      <c r="F382" s="107">
        <v>44834</v>
      </c>
      <c r="I382" t="s">
        <v>1770</v>
      </c>
    </row>
    <row r="383" spans="1:9" x14ac:dyDescent="0.3">
      <c r="A383">
        <v>439</v>
      </c>
      <c r="B383" t="s">
        <v>415</v>
      </c>
      <c r="C383" t="s">
        <v>323</v>
      </c>
      <c r="D383" t="s">
        <v>54</v>
      </c>
      <c r="E383" t="s">
        <v>24</v>
      </c>
      <c r="F383" s="107">
        <v>44834</v>
      </c>
      <c r="I383" t="s">
        <v>1870</v>
      </c>
    </row>
    <row r="384" spans="1:9" x14ac:dyDescent="0.3">
      <c r="A384">
        <v>440</v>
      </c>
      <c r="B384" t="s">
        <v>416</v>
      </c>
      <c r="C384" t="s">
        <v>323</v>
      </c>
      <c r="D384" t="s">
        <v>54</v>
      </c>
      <c r="E384" t="s">
        <v>24</v>
      </c>
      <c r="F384" s="107">
        <v>44834</v>
      </c>
      <c r="I384" t="s">
        <v>1881</v>
      </c>
    </row>
    <row r="385" spans="1:9" x14ac:dyDescent="0.3">
      <c r="A385">
        <v>473</v>
      </c>
      <c r="B385" t="s">
        <v>445</v>
      </c>
      <c r="C385" t="s">
        <v>22</v>
      </c>
      <c r="D385" t="s">
        <v>54</v>
      </c>
      <c r="E385" t="s">
        <v>24</v>
      </c>
      <c r="F385" s="107">
        <v>44834</v>
      </c>
      <c r="I385" t="s">
        <v>2010</v>
      </c>
    </row>
    <row r="386" spans="1:9" x14ac:dyDescent="0.3">
      <c r="A386">
        <v>474</v>
      </c>
      <c r="B386" t="s">
        <v>448</v>
      </c>
      <c r="C386" t="s">
        <v>447</v>
      </c>
      <c r="D386" t="s">
        <v>54</v>
      </c>
      <c r="E386" t="s">
        <v>24</v>
      </c>
      <c r="F386" s="107">
        <v>44834</v>
      </c>
      <c r="I386" t="s">
        <v>2027</v>
      </c>
    </row>
    <row r="387" spans="1:9" x14ac:dyDescent="0.3">
      <c r="A387">
        <v>476</v>
      </c>
      <c r="B387" t="s">
        <v>450</v>
      </c>
      <c r="C387" t="s">
        <v>22</v>
      </c>
      <c r="D387" t="s">
        <v>54</v>
      </c>
      <c r="E387" t="s">
        <v>24</v>
      </c>
      <c r="F387" s="107">
        <v>44834</v>
      </c>
      <c r="I387" t="s">
        <v>2050</v>
      </c>
    </row>
    <row r="388" spans="1:9" x14ac:dyDescent="0.3">
      <c r="A388">
        <v>477</v>
      </c>
      <c r="B388" t="s">
        <v>451</v>
      </c>
      <c r="C388" t="s">
        <v>447</v>
      </c>
      <c r="D388" t="s">
        <v>54</v>
      </c>
      <c r="E388" t="s">
        <v>24</v>
      </c>
      <c r="F388" s="107">
        <v>44834</v>
      </c>
      <c r="I388" t="s">
        <v>2066</v>
      </c>
    </row>
    <row r="389" spans="1:9" x14ac:dyDescent="0.3">
      <c r="A389">
        <v>478</v>
      </c>
      <c r="B389" t="s">
        <v>452</v>
      </c>
      <c r="C389" t="s">
        <v>447</v>
      </c>
      <c r="D389" t="s">
        <v>54</v>
      </c>
      <c r="E389" t="s">
        <v>24</v>
      </c>
      <c r="F389" s="107">
        <v>44834</v>
      </c>
      <c r="I389" t="s">
        <v>2084</v>
      </c>
    </row>
    <row r="390" spans="1:9" x14ac:dyDescent="0.3">
      <c r="A390">
        <v>479</v>
      </c>
      <c r="B390" t="s">
        <v>453</v>
      </c>
      <c r="C390" t="s">
        <v>447</v>
      </c>
      <c r="D390" t="s">
        <v>54</v>
      </c>
      <c r="E390" t="s">
        <v>24</v>
      </c>
      <c r="F390" s="107">
        <v>44834</v>
      </c>
      <c r="I390" t="s">
        <v>2104</v>
      </c>
    </row>
    <row r="391" spans="1:9" x14ac:dyDescent="0.3">
      <c r="A391">
        <v>480</v>
      </c>
      <c r="B391" t="s">
        <v>454</v>
      </c>
      <c r="C391" t="s">
        <v>447</v>
      </c>
      <c r="D391" t="s">
        <v>54</v>
      </c>
      <c r="E391" t="s">
        <v>24</v>
      </c>
      <c r="F391" s="107">
        <v>44834</v>
      </c>
      <c r="I391" t="s">
        <v>2120</v>
      </c>
    </row>
    <row r="392" spans="1:9" x14ac:dyDescent="0.3">
      <c r="A392">
        <v>519</v>
      </c>
      <c r="B392" t="s">
        <v>2349</v>
      </c>
      <c r="C392" t="s">
        <v>362</v>
      </c>
      <c r="D392" t="s">
        <v>54</v>
      </c>
      <c r="E392" t="s">
        <v>24</v>
      </c>
      <c r="F392" s="107">
        <v>44834</v>
      </c>
      <c r="I392" t="s">
        <v>2351</v>
      </c>
    </row>
    <row r="393" spans="1:9" x14ac:dyDescent="0.3">
      <c r="A393">
        <v>523</v>
      </c>
      <c r="B393" t="s">
        <v>350</v>
      </c>
      <c r="C393" t="s">
        <v>94</v>
      </c>
      <c r="D393" t="s">
        <v>54</v>
      </c>
      <c r="E393" t="s">
        <v>24</v>
      </c>
      <c r="F393" s="107">
        <v>44834</v>
      </c>
      <c r="I393" t="s">
        <v>2365</v>
      </c>
    </row>
    <row r="394" spans="1:9" x14ac:dyDescent="0.3">
      <c r="A394">
        <v>524</v>
      </c>
      <c r="B394" t="s">
        <v>397</v>
      </c>
      <c r="C394" t="s">
        <v>87</v>
      </c>
      <c r="D394" t="s">
        <v>54</v>
      </c>
      <c r="E394" t="s">
        <v>24</v>
      </c>
      <c r="F394" s="107">
        <v>44834</v>
      </c>
      <c r="H394">
        <v>100</v>
      </c>
      <c r="I394" t="s">
        <v>2377</v>
      </c>
    </row>
    <row r="395" spans="1:9" x14ac:dyDescent="0.3">
      <c r="A395">
        <v>532</v>
      </c>
      <c r="B395" t="s">
        <v>2421</v>
      </c>
      <c r="C395" t="s">
        <v>110</v>
      </c>
      <c r="D395" t="s">
        <v>54</v>
      </c>
      <c r="E395" t="s">
        <v>24</v>
      </c>
      <c r="F395" s="107">
        <v>44834</v>
      </c>
      <c r="I395" t="s">
        <v>2423</v>
      </c>
    </row>
    <row r="396" spans="1:9" x14ac:dyDescent="0.3">
      <c r="A396">
        <v>533</v>
      </c>
      <c r="B396" t="s">
        <v>2432</v>
      </c>
      <c r="C396" t="s">
        <v>110</v>
      </c>
      <c r="D396" t="s">
        <v>54</v>
      </c>
      <c r="E396" t="s">
        <v>24</v>
      </c>
      <c r="F396" s="107">
        <v>44834</v>
      </c>
      <c r="I396" t="s">
        <v>2434</v>
      </c>
    </row>
    <row r="397" spans="1:9" x14ac:dyDescent="0.3">
      <c r="A397">
        <v>534</v>
      </c>
      <c r="B397" t="s">
        <v>2444</v>
      </c>
      <c r="C397" t="s">
        <v>110</v>
      </c>
      <c r="D397" t="s">
        <v>54</v>
      </c>
      <c r="E397" t="s">
        <v>24</v>
      </c>
      <c r="F397" s="107">
        <v>44834</v>
      </c>
      <c r="I397" t="s">
        <v>2446</v>
      </c>
    </row>
    <row r="398" spans="1:9" x14ac:dyDescent="0.3">
      <c r="A398">
        <v>535</v>
      </c>
      <c r="B398" t="s">
        <v>2456</v>
      </c>
      <c r="C398" t="s">
        <v>110</v>
      </c>
      <c r="D398" t="s">
        <v>54</v>
      </c>
      <c r="E398" t="s">
        <v>24</v>
      </c>
      <c r="F398" s="107">
        <v>44834</v>
      </c>
      <c r="I398" t="s">
        <v>2458</v>
      </c>
    </row>
    <row r="399" spans="1:9" x14ac:dyDescent="0.3">
      <c r="A399">
        <v>536</v>
      </c>
      <c r="B399" t="s">
        <v>2468</v>
      </c>
      <c r="C399" t="s">
        <v>110</v>
      </c>
      <c r="D399" t="s">
        <v>54</v>
      </c>
      <c r="E399" t="s">
        <v>24</v>
      </c>
      <c r="F399" s="107">
        <v>44834</v>
      </c>
      <c r="I399" t="s">
        <v>2470</v>
      </c>
    </row>
    <row r="400" spans="1:9" x14ac:dyDescent="0.3">
      <c r="A400">
        <v>543</v>
      </c>
      <c r="B400" t="s">
        <v>2503</v>
      </c>
      <c r="C400" t="s">
        <v>127</v>
      </c>
      <c r="D400" t="s">
        <v>54</v>
      </c>
      <c r="E400" t="s">
        <v>24</v>
      </c>
      <c r="F400" s="107">
        <v>44834</v>
      </c>
      <c r="I400" t="s">
        <v>2505</v>
      </c>
    </row>
    <row r="401" spans="1:9" x14ac:dyDescent="0.3">
      <c r="A401">
        <v>544</v>
      </c>
      <c r="B401" t="s">
        <v>2514</v>
      </c>
      <c r="C401" t="s">
        <v>374</v>
      </c>
      <c r="D401" t="s">
        <v>54</v>
      </c>
      <c r="E401" t="s">
        <v>24</v>
      </c>
      <c r="F401" s="107">
        <v>44834</v>
      </c>
      <c r="I401" t="s">
        <v>2516</v>
      </c>
    </row>
    <row r="402" spans="1:9" x14ac:dyDescent="0.3">
      <c r="A402">
        <v>69</v>
      </c>
      <c r="B402" t="s">
        <v>59</v>
      </c>
      <c r="C402" t="s">
        <v>58</v>
      </c>
      <c r="D402" t="s">
        <v>60</v>
      </c>
      <c r="E402" t="s">
        <v>24</v>
      </c>
      <c r="F402" s="107">
        <v>44834</v>
      </c>
      <c r="G402">
        <v>85.129118432769005</v>
      </c>
      <c r="H402">
        <v>80</v>
      </c>
      <c r="I402" t="s">
        <v>2570</v>
      </c>
    </row>
    <row r="403" spans="1:9" x14ac:dyDescent="0.3">
      <c r="A403">
        <v>111</v>
      </c>
      <c r="B403" t="s">
        <v>93</v>
      </c>
      <c r="C403" t="s">
        <v>58</v>
      </c>
      <c r="D403" t="s">
        <v>60</v>
      </c>
      <c r="E403" t="s">
        <v>24</v>
      </c>
      <c r="F403" s="107">
        <v>44834</v>
      </c>
      <c r="G403">
        <v>70</v>
      </c>
      <c r="H403">
        <v>80</v>
      </c>
      <c r="I403" t="s">
        <v>768</v>
      </c>
    </row>
    <row r="404" spans="1:9" x14ac:dyDescent="0.3">
      <c r="A404">
        <v>197</v>
      </c>
      <c r="B404" t="s">
        <v>139</v>
      </c>
      <c r="C404" t="s">
        <v>95</v>
      </c>
      <c r="D404" t="s">
        <v>60</v>
      </c>
      <c r="E404" t="s">
        <v>24</v>
      </c>
      <c r="F404" s="107">
        <v>44834</v>
      </c>
      <c r="G404">
        <v>100</v>
      </c>
      <c r="H404">
        <v>90</v>
      </c>
      <c r="I404" t="s">
        <v>985</v>
      </c>
    </row>
    <row r="405" spans="1:9" x14ac:dyDescent="0.3">
      <c r="A405">
        <v>213</v>
      </c>
      <c r="B405" t="s">
        <v>151</v>
      </c>
      <c r="C405" t="s">
        <v>98</v>
      </c>
      <c r="D405" t="s">
        <v>60</v>
      </c>
      <c r="E405" t="s">
        <v>24</v>
      </c>
      <c r="F405" s="107">
        <v>44834</v>
      </c>
      <c r="G405">
        <v>0</v>
      </c>
      <c r="H405">
        <v>90</v>
      </c>
      <c r="I405" t="s">
        <v>1046</v>
      </c>
    </row>
    <row r="406" spans="1:9" x14ac:dyDescent="0.3">
      <c r="A406">
        <v>238</v>
      </c>
      <c r="B406" t="s">
        <v>177</v>
      </c>
      <c r="C406" t="s">
        <v>98</v>
      </c>
      <c r="D406" t="s">
        <v>60</v>
      </c>
      <c r="E406" t="s">
        <v>24</v>
      </c>
      <c r="F406" s="107">
        <v>44834</v>
      </c>
      <c r="H406">
        <v>90</v>
      </c>
      <c r="I406" t="s">
        <v>1235</v>
      </c>
    </row>
    <row r="407" spans="1:9" x14ac:dyDescent="0.3">
      <c r="A407">
        <v>306</v>
      </c>
      <c r="B407" t="s">
        <v>260</v>
      </c>
      <c r="C407" t="s">
        <v>194</v>
      </c>
      <c r="D407" t="s">
        <v>60</v>
      </c>
      <c r="E407" t="s">
        <v>24</v>
      </c>
      <c r="F407" s="107">
        <v>44834</v>
      </c>
      <c r="G407">
        <v>0</v>
      </c>
      <c r="H407">
        <v>100</v>
      </c>
      <c r="I407" t="s">
        <v>1453</v>
      </c>
    </row>
    <row r="408" spans="1:9" x14ac:dyDescent="0.3">
      <c r="A408">
        <v>373</v>
      </c>
      <c r="B408" t="s">
        <v>336</v>
      </c>
      <c r="C408" t="s">
        <v>198</v>
      </c>
      <c r="D408" t="s">
        <v>60</v>
      </c>
      <c r="E408" t="s">
        <v>24</v>
      </c>
      <c r="F408" s="107">
        <v>44834</v>
      </c>
      <c r="G408">
        <v>0</v>
      </c>
      <c r="I408" t="s">
        <v>1547</v>
      </c>
    </row>
    <row r="409" spans="1:9" x14ac:dyDescent="0.3">
      <c r="A409">
        <v>390</v>
      </c>
      <c r="B409" t="s">
        <v>356</v>
      </c>
      <c r="C409" t="s">
        <v>198</v>
      </c>
      <c r="D409" t="s">
        <v>60</v>
      </c>
      <c r="E409" t="s">
        <v>24</v>
      </c>
      <c r="F409" s="107">
        <v>44834</v>
      </c>
      <c r="G409">
        <v>0</v>
      </c>
      <c r="I409" t="s">
        <v>1601</v>
      </c>
    </row>
    <row r="410" spans="1:9" x14ac:dyDescent="0.3">
      <c r="A410">
        <v>409</v>
      </c>
      <c r="B410" t="s">
        <v>383</v>
      </c>
      <c r="C410" t="s">
        <v>46</v>
      </c>
      <c r="D410" t="s">
        <v>60</v>
      </c>
      <c r="E410" t="s">
        <v>24</v>
      </c>
      <c r="F410" s="107">
        <v>44834</v>
      </c>
      <c r="I410" t="s">
        <v>1644</v>
      </c>
    </row>
    <row r="411" spans="1:9" x14ac:dyDescent="0.3">
      <c r="A411">
        <v>414</v>
      </c>
      <c r="B411" t="s">
        <v>390</v>
      </c>
      <c r="C411" t="s">
        <v>198</v>
      </c>
      <c r="D411" t="s">
        <v>60</v>
      </c>
      <c r="E411" t="s">
        <v>24</v>
      </c>
      <c r="F411" s="107">
        <v>44834</v>
      </c>
      <c r="G411">
        <v>0</v>
      </c>
      <c r="I411" t="s">
        <v>1662</v>
      </c>
    </row>
    <row r="412" spans="1:9" x14ac:dyDescent="0.3">
      <c r="A412">
        <v>415</v>
      </c>
      <c r="B412" t="s">
        <v>391</v>
      </c>
      <c r="C412" t="s">
        <v>198</v>
      </c>
      <c r="D412" t="s">
        <v>60</v>
      </c>
      <c r="E412" t="s">
        <v>24</v>
      </c>
      <c r="F412" s="107">
        <v>44834</v>
      </c>
      <c r="G412">
        <v>0</v>
      </c>
      <c r="I412" t="s">
        <v>1678</v>
      </c>
    </row>
    <row r="413" spans="1:9" x14ac:dyDescent="0.3">
      <c r="A413">
        <v>416</v>
      </c>
      <c r="B413" t="s">
        <v>392</v>
      </c>
      <c r="C413" t="s">
        <v>198</v>
      </c>
      <c r="D413" t="s">
        <v>60</v>
      </c>
      <c r="E413" t="s">
        <v>24</v>
      </c>
      <c r="F413" s="107">
        <v>44834</v>
      </c>
      <c r="G413">
        <v>0</v>
      </c>
      <c r="I413" t="s">
        <v>1694</v>
      </c>
    </row>
    <row r="414" spans="1:9" x14ac:dyDescent="0.3">
      <c r="A414">
        <v>417</v>
      </c>
      <c r="B414" t="s">
        <v>393</v>
      </c>
      <c r="C414" t="s">
        <v>198</v>
      </c>
      <c r="D414" t="s">
        <v>60</v>
      </c>
      <c r="E414" t="s">
        <v>24</v>
      </c>
      <c r="F414" s="107">
        <v>44834</v>
      </c>
      <c r="G414">
        <v>0</v>
      </c>
      <c r="I414" t="s">
        <v>1710</v>
      </c>
    </row>
    <row r="415" spans="1:9" x14ac:dyDescent="0.3">
      <c r="A415">
        <v>418</v>
      </c>
      <c r="B415" t="s">
        <v>394</v>
      </c>
      <c r="C415" t="s">
        <v>198</v>
      </c>
      <c r="D415" t="s">
        <v>60</v>
      </c>
      <c r="E415" t="s">
        <v>24</v>
      </c>
      <c r="F415" s="107">
        <v>44834</v>
      </c>
      <c r="G415">
        <v>0</v>
      </c>
      <c r="I415" t="s">
        <v>1726</v>
      </c>
    </row>
    <row r="416" spans="1:9" x14ac:dyDescent="0.3">
      <c r="A416">
        <v>420</v>
      </c>
      <c r="B416" t="s">
        <v>396</v>
      </c>
      <c r="C416" t="s">
        <v>198</v>
      </c>
      <c r="D416" t="s">
        <v>60</v>
      </c>
      <c r="E416" t="s">
        <v>24</v>
      </c>
      <c r="F416" s="107">
        <v>44834</v>
      </c>
      <c r="G416">
        <v>0</v>
      </c>
      <c r="I416" t="s">
        <v>1742</v>
      </c>
    </row>
    <row r="417" spans="1:9" x14ac:dyDescent="0.3">
      <c r="A417">
        <v>432</v>
      </c>
      <c r="B417" t="s">
        <v>409</v>
      </c>
      <c r="C417" t="s">
        <v>72</v>
      </c>
      <c r="D417" t="s">
        <v>60</v>
      </c>
      <c r="E417" t="s">
        <v>24</v>
      </c>
      <c r="F417" s="107">
        <v>44834</v>
      </c>
      <c r="I417" t="s">
        <v>1780</v>
      </c>
    </row>
    <row r="418" spans="1:9" x14ac:dyDescent="0.3">
      <c r="A418">
        <v>456</v>
      </c>
      <c r="B418" t="s">
        <v>429</v>
      </c>
      <c r="C418" t="s">
        <v>403</v>
      </c>
      <c r="D418" t="s">
        <v>60</v>
      </c>
      <c r="E418" t="s">
        <v>24</v>
      </c>
      <c r="F418" s="107">
        <v>44834</v>
      </c>
      <c r="I418" t="s">
        <v>1909</v>
      </c>
    </row>
    <row r="419" spans="1:9" x14ac:dyDescent="0.3">
      <c r="A419">
        <v>457</v>
      </c>
      <c r="B419" t="s">
        <v>430</v>
      </c>
      <c r="C419" t="s">
        <v>403</v>
      </c>
      <c r="D419" t="s">
        <v>60</v>
      </c>
      <c r="E419" t="s">
        <v>24</v>
      </c>
      <c r="F419" s="107">
        <v>44834</v>
      </c>
      <c r="I419" t="s">
        <v>1931</v>
      </c>
    </row>
    <row r="420" spans="1:9" x14ac:dyDescent="0.3">
      <c r="A420">
        <v>469</v>
      </c>
      <c r="B420" t="s">
        <v>395</v>
      </c>
      <c r="C420" t="s">
        <v>198</v>
      </c>
      <c r="D420" t="s">
        <v>60</v>
      </c>
      <c r="E420" t="s">
        <v>24</v>
      </c>
      <c r="F420" s="107">
        <v>44834</v>
      </c>
      <c r="I420" t="s">
        <v>1958</v>
      </c>
    </row>
    <row r="421" spans="1:9" x14ac:dyDescent="0.3">
      <c r="A421">
        <v>470</v>
      </c>
      <c r="B421" t="s">
        <v>441</v>
      </c>
      <c r="C421" t="s">
        <v>198</v>
      </c>
      <c r="D421" t="s">
        <v>60</v>
      </c>
      <c r="E421" t="s">
        <v>24</v>
      </c>
      <c r="F421" s="107">
        <v>44834</v>
      </c>
      <c r="H421">
        <v>100</v>
      </c>
      <c r="I421" t="s">
        <v>1975</v>
      </c>
    </row>
    <row r="422" spans="1:9" x14ac:dyDescent="0.3">
      <c r="A422">
        <v>471</v>
      </c>
      <c r="B422" t="s">
        <v>442</v>
      </c>
      <c r="C422" t="s">
        <v>198</v>
      </c>
      <c r="D422" t="s">
        <v>60</v>
      </c>
      <c r="E422" t="s">
        <v>24</v>
      </c>
      <c r="F422" s="107">
        <v>44834</v>
      </c>
      <c r="I422" t="s">
        <v>1993</v>
      </c>
    </row>
    <row r="423" spans="1:9" x14ac:dyDescent="0.3">
      <c r="A423">
        <v>510</v>
      </c>
      <c r="B423" t="s">
        <v>2286</v>
      </c>
      <c r="C423" t="s">
        <v>249</v>
      </c>
      <c r="D423" t="s">
        <v>60</v>
      </c>
      <c r="E423" t="s">
        <v>24</v>
      </c>
      <c r="F423" s="107">
        <v>44834</v>
      </c>
      <c r="I423" t="s">
        <v>2291</v>
      </c>
    </row>
    <row r="424" spans="1:9" x14ac:dyDescent="0.3">
      <c r="A424">
        <v>511</v>
      </c>
      <c r="B424" t="s">
        <v>2310</v>
      </c>
      <c r="C424" t="s">
        <v>249</v>
      </c>
      <c r="D424" t="s">
        <v>60</v>
      </c>
      <c r="E424" t="s">
        <v>24</v>
      </c>
      <c r="F424" s="107">
        <v>44834</v>
      </c>
      <c r="I424" t="s">
        <v>2315</v>
      </c>
    </row>
    <row r="425" spans="1:9" x14ac:dyDescent="0.3">
      <c r="A425">
        <v>529</v>
      </c>
      <c r="B425" t="s">
        <v>2395</v>
      </c>
      <c r="C425" t="s">
        <v>95</v>
      </c>
      <c r="D425" t="s">
        <v>60</v>
      </c>
      <c r="E425" t="s">
        <v>24</v>
      </c>
      <c r="F425" s="107">
        <v>44834</v>
      </c>
      <c r="I425" t="s">
        <v>2398</v>
      </c>
    </row>
    <row r="426" spans="1:9" x14ac:dyDescent="0.3">
      <c r="A426">
        <v>223</v>
      </c>
      <c r="B426" t="s">
        <v>163</v>
      </c>
      <c r="C426" t="s">
        <v>98</v>
      </c>
      <c r="D426" t="s">
        <v>73</v>
      </c>
      <c r="E426" t="s">
        <v>24</v>
      </c>
      <c r="F426" s="107">
        <v>44834</v>
      </c>
      <c r="H426">
        <v>100</v>
      </c>
      <c r="I426" t="s">
        <v>1162</v>
      </c>
    </row>
    <row r="427" spans="1:9" x14ac:dyDescent="0.3">
      <c r="A427">
        <v>255</v>
      </c>
      <c r="B427" t="s">
        <v>1300</v>
      </c>
      <c r="C427" t="s">
        <v>127</v>
      </c>
      <c r="D427" t="s">
        <v>73</v>
      </c>
      <c r="E427" t="s">
        <v>24</v>
      </c>
      <c r="F427" s="107">
        <v>44834</v>
      </c>
      <c r="I427" t="s">
        <v>1303</v>
      </c>
    </row>
    <row r="428" spans="1:9" x14ac:dyDescent="0.3">
      <c r="A428">
        <v>542</v>
      </c>
      <c r="B428" t="s">
        <v>2492</v>
      </c>
      <c r="C428" t="s">
        <v>287</v>
      </c>
      <c r="D428" t="s">
        <v>73</v>
      </c>
      <c r="E428" t="s">
        <v>24</v>
      </c>
      <c r="F428" s="107">
        <v>44834</v>
      </c>
      <c r="I428" t="s">
        <v>2497</v>
      </c>
    </row>
    <row r="429" spans="1:9" x14ac:dyDescent="0.3">
      <c r="A429">
        <v>546</v>
      </c>
      <c r="B429" t="s">
        <v>2526</v>
      </c>
      <c r="C429" t="s">
        <v>287</v>
      </c>
      <c r="D429" t="s">
        <v>73</v>
      </c>
      <c r="E429" t="s">
        <v>24</v>
      </c>
      <c r="F429" s="107">
        <v>44834</v>
      </c>
      <c r="I429" t="s">
        <v>2531</v>
      </c>
    </row>
    <row r="430" spans="1:9" x14ac:dyDescent="0.3">
      <c r="A430">
        <v>77</v>
      </c>
      <c r="B430" t="s">
        <v>65</v>
      </c>
      <c r="C430" t="s">
        <v>66</v>
      </c>
      <c r="D430" t="s">
        <v>23</v>
      </c>
      <c r="E430" t="s">
        <v>24</v>
      </c>
      <c r="F430" s="107">
        <v>44865</v>
      </c>
      <c r="G430">
        <v>98.3</v>
      </c>
      <c r="H430">
        <v>97</v>
      </c>
      <c r="I430" t="s">
        <v>4156</v>
      </c>
    </row>
    <row r="431" spans="1:9" x14ac:dyDescent="0.3">
      <c r="A431">
        <v>121</v>
      </c>
      <c r="B431" t="s">
        <v>102</v>
      </c>
      <c r="C431" t="s">
        <v>28</v>
      </c>
      <c r="D431" t="s">
        <v>23</v>
      </c>
      <c r="E431" t="s">
        <v>62</v>
      </c>
      <c r="F431" s="107">
        <v>44865</v>
      </c>
      <c r="G431">
        <v>101.60380995181001</v>
      </c>
      <c r="H431">
        <v>102</v>
      </c>
      <c r="I431" t="s">
        <v>4159</v>
      </c>
    </row>
    <row r="432" spans="1:9" x14ac:dyDescent="0.3">
      <c r="A432">
        <v>122</v>
      </c>
      <c r="B432" t="s">
        <v>104</v>
      </c>
      <c r="C432" t="s">
        <v>101</v>
      </c>
      <c r="D432" t="s">
        <v>23</v>
      </c>
      <c r="E432" t="s">
        <v>24</v>
      </c>
      <c r="F432" s="107">
        <v>44865</v>
      </c>
      <c r="G432">
        <v>100</v>
      </c>
      <c r="H432">
        <v>80</v>
      </c>
      <c r="I432" t="s">
        <v>831</v>
      </c>
    </row>
    <row r="433" spans="1:9" x14ac:dyDescent="0.3">
      <c r="A433">
        <v>124</v>
      </c>
      <c r="B433" t="s">
        <v>105</v>
      </c>
      <c r="C433" t="s">
        <v>72</v>
      </c>
      <c r="D433" t="s">
        <v>23</v>
      </c>
      <c r="E433" t="s">
        <v>62</v>
      </c>
      <c r="F433" s="107">
        <v>44865</v>
      </c>
      <c r="G433">
        <v>5.5187637969095003E-2</v>
      </c>
      <c r="H433">
        <v>1.6</v>
      </c>
      <c r="I433" t="s">
        <v>4164</v>
      </c>
    </row>
    <row r="434" spans="1:9" x14ac:dyDescent="0.3">
      <c r="A434">
        <v>125</v>
      </c>
      <c r="B434" t="s">
        <v>106</v>
      </c>
      <c r="C434" t="s">
        <v>72</v>
      </c>
      <c r="D434" t="s">
        <v>23</v>
      </c>
      <c r="E434" t="s">
        <v>62</v>
      </c>
      <c r="F434" s="107">
        <v>44865</v>
      </c>
      <c r="G434">
        <v>0.16556291390728001</v>
      </c>
      <c r="H434">
        <v>4.7</v>
      </c>
      <c r="I434" t="s">
        <v>4167</v>
      </c>
    </row>
    <row r="435" spans="1:9" x14ac:dyDescent="0.3">
      <c r="A435">
        <v>128</v>
      </c>
      <c r="B435" t="s">
        <v>109</v>
      </c>
      <c r="C435" t="s">
        <v>72</v>
      </c>
      <c r="D435" t="s">
        <v>23</v>
      </c>
      <c r="E435" t="s">
        <v>62</v>
      </c>
      <c r="F435" s="107">
        <v>44865</v>
      </c>
      <c r="G435">
        <v>0.75110864745010997</v>
      </c>
      <c r="H435">
        <v>1</v>
      </c>
      <c r="I435" t="s">
        <v>4170</v>
      </c>
    </row>
    <row r="436" spans="1:9" x14ac:dyDescent="0.3">
      <c r="A436">
        <v>172</v>
      </c>
      <c r="B436" t="s">
        <v>131</v>
      </c>
      <c r="C436" t="s">
        <v>101</v>
      </c>
      <c r="D436" t="s">
        <v>23</v>
      </c>
      <c r="E436" t="s">
        <v>24</v>
      </c>
      <c r="F436" s="107">
        <v>44865</v>
      </c>
      <c r="G436">
        <v>96.385542168675002</v>
      </c>
      <c r="H436">
        <v>90</v>
      </c>
      <c r="I436" t="s">
        <v>4173</v>
      </c>
    </row>
    <row r="437" spans="1:9" x14ac:dyDescent="0.3">
      <c r="A437">
        <v>208</v>
      </c>
      <c r="B437" t="s">
        <v>149</v>
      </c>
      <c r="C437" t="s">
        <v>98</v>
      </c>
      <c r="D437" t="s">
        <v>23</v>
      </c>
      <c r="E437" t="s">
        <v>62</v>
      </c>
      <c r="F437" s="107">
        <v>44865</v>
      </c>
      <c r="G437">
        <v>0</v>
      </c>
      <c r="H437">
        <v>1700</v>
      </c>
      <c r="I437" t="s">
        <v>1028</v>
      </c>
    </row>
    <row r="438" spans="1:9" x14ac:dyDescent="0.3">
      <c r="A438">
        <v>214</v>
      </c>
      <c r="B438" t="s">
        <v>152</v>
      </c>
      <c r="C438" t="s">
        <v>98</v>
      </c>
      <c r="D438" t="s">
        <v>23</v>
      </c>
      <c r="E438" t="s">
        <v>62</v>
      </c>
      <c r="F438" s="107">
        <v>44865</v>
      </c>
      <c r="G438">
        <v>0</v>
      </c>
      <c r="H438">
        <v>7500</v>
      </c>
      <c r="I438" t="s">
        <v>1073</v>
      </c>
    </row>
    <row r="439" spans="1:9" x14ac:dyDescent="0.3">
      <c r="A439">
        <v>217</v>
      </c>
      <c r="B439" t="s">
        <v>156</v>
      </c>
      <c r="C439" t="s">
        <v>98</v>
      </c>
      <c r="D439" t="s">
        <v>23</v>
      </c>
      <c r="E439" t="s">
        <v>24</v>
      </c>
      <c r="F439" s="107">
        <v>44865</v>
      </c>
      <c r="H439">
        <v>20</v>
      </c>
      <c r="I439" t="s">
        <v>1101</v>
      </c>
    </row>
    <row r="440" spans="1:9" x14ac:dyDescent="0.3">
      <c r="A440">
        <v>218</v>
      </c>
      <c r="B440" t="s">
        <v>157</v>
      </c>
      <c r="C440" t="s">
        <v>98</v>
      </c>
      <c r="D440" t="s">
        <v>23</v>
      </c>
      <c r="E440" t="s">
        <v>62</v>
      </c>
      <c r="F440" s="107">
        <v>44865</v>
      </c>
      <c r="G440">
        <v>0</v>
      </c>
      <c r="H440">
        <v>172000</v>
      </c>
      <c r="I440" t="s">
        <v>1131</v>
      </c>
    </row>
    <row r="441" spans="1:9" x14ac:dyDescent="0.3">
      <c r="A441">
        <v>225</v>
      </c>
      <c r="B441" t="s">
        <v>165</v>
      </c>
      <c r="C441" t="s">
        <v>98</v>
      </c>
      <c r="D441" t="s">
        <v>23</v>
      </c>
      <c r="E441" t="s">
        <v>24</v>
      </c>
      <c r="F441" s="107">
        <v>44865</v>
      </c>
      <c r="G441">
        <v>0</v>
      </c>
      <c r="H441">
        <v>1</v>
      </c>
      <c r="I441" t="s">
        <v>1189</v>
      </c>
    </row>
    <row r="442" spans="1:9" x14ac:dyDescent="0.3">
      <c r="A442">
        <v>239</v>
      </c>
      <c r="B442" t="s">
        <v>1243</v>
      </c>
      <c r="C442" t="s">
        <v>33</v>
      </c>
      <c r="D442" t="s">
        <v>23</v>
      </c>
      <c r="E442" t="s">
        <v>24</v>
      </c>
      <c r="F442" s="107">
        <v>44865</v>
      </c>
      <c r="G442">
        <v>0</v>
      </c>
      <c r="I442" t="s">
        <v>1266</v>
      </c>
    </row>
    <row r="443" spans="1:9" x14ac:dyDescent="0.3">
      <c r="A443">
        <v>434</v>
      </c>
      <c r="B443" t="s">
        <v>411</v>
      </c>
      <c r="C443" t="s">
        <v>98</v>
      </c>
      <c r="D443" t="s">
        <v>23</v>
      </c>
      <c r="E443" t="s">
        <v>62</v>
      </c>
      <c r="F443" s="107">
        <v>44865</v>
      </c>
      <c r="G443">
        <v>0</v>
      </c>
      <c r="H443">
        <v>200</v>
      </c>
      <c r="I443" t="s">
        <v>1810</v>
      </c>
    </row>
    <row r="444" spans="1:9" x14ac:dyDescent="0.3">
      <c r="A444">
        <v>436</v>
      </c>
      <c r="B444" t="s">
        <v>130</v>
      </c>
      <c r="C444" t="s">
        <v>101</v>
      </c>
      <c r="D444" t="s">
        <v>23</v>
      </c>
      <c r="E444" t="s">
        <v>62</v>
      </c>
      <c r="F444" s="107">
        <v>44865</v>
      </c>
      <c r="G444">
        <v>0</v>
      </c>
      <c r="H444">
        <v>14</v>
      </c>
      <c r="I444" t="s">
        <v>1852</v>
      </c>
    </row>
    <row r="445" spans="1:9" x14ac:dyDescent="0.3">
      <c r="A445">
        <v>485</v>
      </c>
      <c r="B445" t="s">
        <v>458</v>
      </c>
      <c r="C445" t="s">
        <v>101</v>
      </c>
      <c r="D445" t="s">
        <v>23</v>
      </c>
      <c r="E445" t="s">
        <v>24</v>
      </c>
      <c r="F445" s="107">
        <v>44865</v>
      </c>
      <c r="I445" t="s">
        <v>2149</v>
      </c>
    </row>
    <row r="446" spans="1:9" x14ac:dyDescent="0.3">
      <c r="A446">
        <v>488</v>
      </c>
      <c r="B446" t="s">
        <v>461</v>
      </c>
      <c r="C446" t="s">
        <v>101</v>
      </c>
      <c r="D446" t="s">
        <v>23</v>
      </c>
      <c r="E446" t="s">
        <v>24</v>
      </c>
      <c r="F446" s="107">
        <v>44865</v>
      </c>
      <c r="I446" t="s">
        <v>2189</v>
      </c>
    </row>
    <row r="447" spans="1:9" x14ac:dyDescent="0.3">
      <c r="A447">
        <v>509</v>
      </c>
      <c r="B447" t="s">
        <v>2238</v>
      </c>
      <c r="C447" t="s">
        <v>33</v>
      </c>
      <c r="D447" t="s">
        <v>23</v>
      </c>
      <c r="E447" t="s">
        <v>24</v>
      </c>
      <c r="F447" s="107">
        <v>44865</v>
      </c>
      <c r="I447" t="s">
        <v>2248</v>
      </c>
    </row>
    <row r="448" spans="1:9" x14ac:dyDescent="0.3">
      <c r="A448">
        <v>290</v>
      </c>
      <c r="B448" t="s">
        <v>240</v>
      </c>
      <c r="C448" t="s">
        <v>31</v>
      </c>
      <c r="D448" t="s">
        <v>69</v>
      </c>
      <c r="E448" t="s">
        <v>24</v>
      </c>
      <c r="F448" s="107">
        <v>44865</v>
      </c>
      <c r="I448" t="s">
        <v>1403</v>
      </c>
    </row>
    <row r="449" spans="1:9" x14ac:dyDescent="0.3">
      <c r="A449">
        <v>112</v>
      </c>
      <c r="B449" t="s">
        <v>93</v>
      </c>
      <c r="C449" t="s">
        <v>95</v>
      </c>
      <c r="D449" t="s">
        <v>73</v>
      </c>
      <c r="E449" t="s">
        <v>24</v>
      </c>
      <c r="F449" s="107">
        <v>44865</v>
      </c>
      <c r="G449">
        <v>85</v>
      </c>
      <c r="H449">
        <v>80</v>
      </c>
      <c r="I449" t="s">
        <v>2826</v>
      </c>
    </row>
    <row r="450" spans="1:9" x14ac:dyDescent="0.3">
      <c r="A450">
        <v>113</v>
      </c>
      <c r="B450" t="s">
        <v>93</v>
      </c>
      <c r="C450" t="s">
        <v>28</v>
      </c>
      <c r="D450" t="s">
        <v>73</v>
      </c>
      <c r="E450" t="s">
        <v>24</v>
      </c>
      <c r="F450" s="107">
        <v>44865</v>
      </c>
      <c r="G450">
        <v>78</v>
      </c>
      <c r="H450">
        <v>80</v>
      </c>
      <c r="I450" t="s">
        <v>2829</v>
      </c>
    </row>
    <row r="451" spans="1:9" x14ac:dyDescent="0.3">
      <c r="A451">
        <v>114</v>
      </c>
      <c r="B451" t="s">
        <v>93</v>
      </c>
      <c r="C451" t="s">
        <v>66</v>
      </c>
      <c r="D451" t="s">
        <v>73</v>
      </c>
      <c r="E451" t="s">
        <v>24</v>
      </c>
      <c r="F451" s="107">
        <v>44865</v>
      </c>
      <c r="G451">
        <v>82</v>
      </c>
      <c r="H451">
        <v>80</v>
      </c>
      <c r="I451" t="s">
        <v>2832</v>
      </c>
    </row>
    <row r="452" spans="1:9" x14ac:dyDescent="0.3">
      <c r="A452">
        <v>115</v>
      </c>
      <c r="B452" t="s">
        <v>93</v>
      </c>
      <c r="C452" t="s">
        <v>72</v>
      </c>
      <c r="D452" t="s">
        <v>73</v>
      </c>
      <c r="E452" t="s">
        <v>24</v>
      </c>
      <c r="F452" s="107">
        <v>44865</v>
      </c>
      <c r="G452">
        <v>90</v>
      </c>
      <c r="H452">
        <v>80</v>
      </c>
      <c r="I452" t="s">
        <v>778</v>
      </c>
    </row>
    <row r="453" spans="1:9" x14ac:dyDescent="0.3">
      <c r="A453">
        <v>117</v>
      </c>
      <c r="B453" t="s">
        <v>93</v>
      </c>
      <c r="C453" t="s">
        <v>98</v>
      </c>
      <c r="D453" t="s">
        <v>73</v>
      </c>
      <c r="E453" t="s">
        <v>24</v>
      </c>
      <c r="F453" s="107">
        <v>44865</v>
      </c>
      <c r="G453">
        <v>93</v>
      </c>
      <c r="H453">
        <v>80</v>
      </c>
      <c r="I453" t="s">
        <v>2837</v>
      </c>
    </row>
    <row r="454" spans="1:9" x14ac:dyDescent="0.3">
      <c r="A454">
        <v>118</v>
      </c>
      <c r="B454" t="s">
        <v>100</v>
      </c>
      <c r="C454" t="s">
        <v>101</v>
      </c>
      <c r="D454" t="s">
        <v>73</v>
      </c>
      <c r="E454" t="s">
        <v>24</v>
      </c>
      <c r="F454" s="107">
        <v>44865</v>
      </c>
      <c r="G454">
        <v>88</v>
      </c>
      <c r="H454">
        <v>80</v>
      </c>
      <c r="I454" t="s">
        <v>2840</v>
      </c>
    </row>
    <row r="455" spans="1:9" x14ac:dyDescent="0.3">
      <c r="A455">
        <v>133</v>
      </c>
      <c r="B455" t="s">
        <v>93</v>
      </c>
      <c r="C455" t="s">
        <v>110</v>
      </c>
      <c r="D455" t="s">
        <v>73</v>
      </c>
      <c r="E455" t="s">
        <v>24</v>
      </c>
      <c r="F455" s="107">
        <v>44865</v>
      </c>
      <c r="G455">
        <v>90</v>
      </c>
      <c r="H455">
        <v>80</v>
      </c>
      <c r="I455" t="s">
        <v>2861</v>
      </c>
    </row>
    <row r="456" spans="1:9" x14ac:dyDescent="0.3">
      <c r="A456">
        <v>150</v>
      </c>
      <c r="B456" t="s">
        <v>952</v>
      </c>
      <c r="C456" t="s">
        <v>85</v>
      </c>
      <c r="D456" t="s">
        <v>73</v>
      </c>
      <c r="E456" t="s">
        <v>24</v>
      </c>
      <c r="F456" s="107">
        <v>44865</v>
      </c>
      <c r="G456">
        <v>80</v>
      </c>
      <c r="H456">
        <v>80</v>
      </c>
      <c r="I456" t="s">
        <v>2873</v>
      </c>
    </row>
    <row r="457" spans="1:9" x14ac:dyDescent="0.3">
      <c r="A457">
        <v>151</v>
      </c>
      <c r="B457" t="s">
        <v>93</v>
      </c>
      <c r="C457" t="s">
        <v>112</v>
      </c>
      <c r="D457" t="s">
        <v>73</v>
      </c>
      <c r="E457" t="s">
        <v>24</v>
      </c>
      <c r="F457" s="107">
        <v>44865</v>
      </c>
      <c r="G457">
        <v>83</v>
      </c>
      <c r="H457">
        <v>80</v>
      </c>
      <c r="I457" t="s">
        <v>954</v>
      </c>
    </row>
    <row r="458" spans="1:9" x14ac:dyDescent="0.3">
      <c r="A458">
        <v>77</v>
      </c>
      <c r="B458" t="s">
        <v>65</v>
      </c>
      <c r="C458" t="s">
        <v>66</v>
      </c>
      <c r="D458" t="s">
        <v>23</v>
      </c>
      <c r="E458" t="s">
        <v>24</v>
      </c>
      <c r="F458" s="107">
        <v>44895</v>
      </c>
      <c r="G458">
        <v>98.2</v>
      </c>
      <c r="H458">
        <v>97</v>
      </c>
      <c r="I458" t="s">
        <v>4178</v>
      </c>
    </row>
    <row r="459" spans="1:9" x14ac:dyDescent="0.3">
      <c r="A459">
        <v>121</v>
      </c>
      <c r="B459" t="s">
        <v>102</v>
      </c>
      <c r="C459" t="s">
        <v>28</v>
      </c>
      <c r="D459" t="s">
        <v>23</v>
      </c>
      <c r="E459" t="s">
        <v>62</v>
      </c>
      <c r="F459" s="107">
        <v>44895</v>
      </c>
      <c r="G459">
        <v>101.72418864889001</v>
      </c>
      <c r="H459">
        <v>102</v>
      </c>
      <c r="I459" t="s">
        <v>4181</v>
      </c>
    </row>
    <row r="460" spans="1:9" x14ac:dyDescent="0.3">
      <c r="A460">
        <v>122</v>
      </c>
      <c r="B460" t="s">
        <v>104</v>
      </c>
      <c r="C460" t="s">
        <v>101</v>
      </c>
      <c r="D460" t="s">
        <v>23</v>
      </c>
      <c r="E460" t="s">
        <v>24</v>
      </c>
      <c r="F460" s="107">
        <v>44895</v>
      </c>
      <c r="H460">
        <v>80</v>
      </c>
      <c r="I460" t="s">
        <v>832</v>
      </c>
    </row>
    <row r="461" spans="1:9" x14ac:dyDescent="0.3">
      <c r="A461">
        <v>124</v>
      </c>
      <c r="B461" t="s">
        <v>105</v>
      </c>
      <c r="C461" t="s">
        <v>72</v>
      </c>
      <c r="D461" t="s">
        <v>23</v>
      </c>
      <c r="E461" t="s">
        <v>62</v>
      </c>
      <c r="F461" s="107">
        <v>44895</v>
      </c>
      <c r="G461">
        <v>0</v>
      </c>
      <c r="H461">
        <v>1.6</v>
      </c>
      <c r="I461" t="s">
        <v>4184</v>
      </c>
    </row>
    <row r="462" spans="1:9" x14ac:dyDescent="0.3">
      <c r="A462">
        <v>125</v>
      </c>
      <c r="B462" t="s">
        <v>106</v>
      </c>
      <c r="C462" t="s">
        <v>72</v>
      </c>
      <c r="D462" t="s">
        <v>23</v>
      </c>
      <c r="E462" t="s">
        <v>62</v>
      </c>
      <c r="F462" s="107">
        <v>44895</v>
      </c>
      <c r="G462">
        <v>0</v>
      </c>
      <c r="H462">
        <v>4.7</v>
      </c>
      <c r="I462" t="s">
        <v>4186</v>
      </c>
    </row>
    <row r="463" spans="1:9" x14ac:dyDescent="0.3">
      <c r="A463">
        <v>128</v>
      </c>
      <c r="B463" t="s">
        <v>109</v>
      </c>
      <c r="C463" t="s">
        <v>72</v>
      </c>
      <c r="D463" t="s">
        <v>23</v>
      </c>
      <c r="E463" t="s">
        <v>62</v>
      </c>
      <c r="F463" s="107">
        <v>44895</v>
      </c>
      <c r="G463">
        <v>0.91717620900499996</v>
      </c>
      <c r="H463">
        <v>1</v>
      </c>
      <c r="I463" t="s">
        <v>4188</v>
      </c>
    </row>
    <row r="464" spans="1:9" x14ac:dyDescent="0.3">
      <c r="A464">
        <v>172</v>
      </c>
      <c r="B464" t="s">
        <v>131</v>
      </c>
      <c r="C464" t="s">
        <v>101</v>
      </c>
      <c r="D464" t="s">
        <v>23</v>
      </c>
      <c r="E464" t="s">
        <v>24</v>
      </c>
      <c r="F464" s="107">
        <v>44895</v>
      </c>
      <c r="G464">
        <v>100</v>
      </c>
      <c r="H464">
        <v>90</v>
      </c>
      <c r="I464" t="s">
        <v>8479</v>
      </c>
    </row>
    <row r="465" spans="1:9" x14ac:dyDescent="0.3">
      <c r="A465">
        <v>208</v>
      </c>
      <c r="B465" t="s">
        <v>149</v>
      </c>
      <c r="C465" t="s">
        <v>98</v>
      </c>
      <c r="D465" t="s">
        <v>23</v>
      </c>
      <c r="E465" t="s">
        <v>62</v>
      </c>
      <c r="F465" s="107">
        <v>44895</v>
      </c>
      <c r="G465">
        <v>0</v>
      </c>
      <c r="H465">
        <v>1700</v>
      </c>
      <c r="I465" t="s">
        <v>1029</v>
      </c>
    </row>
    <row r="466" spans="1:9" x14ac:dyDescent="0.3">
      <c r="A466">
        <v>214</v>
      </c>
      <c r="B466" t="s">
        <v>152</v>
      </c>
      <c r="C466" t="s">
        <v>98</v>
      </c>
      <c r="D466" t="s">
        <v>23</v>
      </c>
      <c r="E466" t="s">
        <v>62</v>
      </c>
      <c r="F466" s="107">
        <v>44895</v>
      </c>
      <c r="G466">
        <v>0</v>
      </c>
      <c r="H466">
        <v>7500</v>
      </c>
      <c r="I466" t="s">
        <v>1074</v>
      </c>
    </row>
    <row r="467" spans="1:9" x14ac:dyDescent="0.3">
      <c r="A467">
        <v>217</v>
      </c>
      <c r="B467" t="s">
        <v>156</v>
      </c>
      <c r="C467" t="s">
        <v>98</v>
      </c>
      <c r="D467" t="s">
        <v>23</v>
      </c>
      <c r="E467" t="s">
        <v>24</v>
      </c>
      <c r="F467" s="107">
        <v>44895</v>
      </c>
      <c r="H467">
        <v>20</v>
      </c>
      <c r="I467" t="s">
        <v>1102</v>
      </c>
    </row>
    <row r="468" spans="1:9" x14ac:dyDescent="0.3">
      <c r="A468">
        <v>218</v>
      </c>
      <c r="B468" t="s">
        <v>157</v>
      </c>
      <c r="C468" t="s">
        <v>98</v>
      </c>
      <c r="D468" t="s">
        <v>23</v>
      </c>
      <c r="E468" t="s">
        <v>62</v>
      </c>
      <c r="F468" s="107">
        <v>44895</v>
      </c>
      <c r="G468">
        <v>0</v>
      </c>
      <c r="H468">
        <v>172000</v>
      </c>
      <c r="I468" t="s">
        <v>1132</v>
      </c>
    </row>
    <row r="469" spans="1:9" x14ac:dyDescent="0.3">
      <c r="A469">
        <v>225</v>
      </c>
      <c r="B469" t="s">
        <v>165</v>
      </c>
      <c r="C469" t="s">
        <v>98</v>
      </c>
      <c r="D469" t="s">
        <v>23</v>
      </c>
      <c r="E469" t="s">
        <v>24</v>
      </c>
      <c r="F469" s="107">
        <v>44895</v>
      </c>
      <c r="G469">
        <v>0</v>
      </c>
      <c r="H469">
        <v>1</v>
      </c>
      <c r="I469" t="s">
        <v>1190</v>
      </c>
    </row>
    <row r="470" spans="1:9" x14ac:dyDescent="0.3">
      <c r="A470">
        <v>239</v>
      </c>
      <c r="B470" t="s">
        <v>1243</v>
      </c>
      <c r="C470" t="s">
        <v>33</v>
      </c>
      <c r="D470" t="s">
        <v>23</v>
      </c>
      <c r="E470" t="s">
        <v>24</v>
      </c>
      <c r="F470" s="107">
        <v>44895</v>
      </c>
      <c r="G470">
        <v>0</v>
      </c>
      <c r="I470" t="s">
        <v>1267</v>
      </c>
    </row>
    <row r="471" spans="1:9" x14ac:dyDescent="0.3">
      <c r="A471">
        <v>434</v>
      </c>
      <c r="B471" t="s">
        <v>411</v>
      </c>
      <c r="C471" t="s">
        <v>98</v>
      </c>
      <c r="D471" t="s">
        <v>23</v>
      </c>
      <c r="E471" t="s">
        <v>62</v>
      </c>
      <c r="F471" s="107">
        <v>44895</v>
      </c>
      <c r="G471">
        <v>0</v>
      </c>
      <c r="H471">
        <v>200</v>
      </c>
      <c r="I471" t="s">
        <v>1811</v>
      </c>
    </row>
    <row r="472" spans="1:9" x14ac:dyDescent="0.3">
      <c r="A472">
        <v>436</v>
      </c>
      <c r="B472" t="s">
        <v>130</v>
      </c>
      <c r="C472" t="s">
        <v>101</v>
      </c>
      <c r="D472" t="s">
        <v>23</v>
      </c>
      <c r="E472" t="s">
        <v>62</v>
      </c>
      <c r="F472" s="107">
        <v>44895</v>
      </c>
      <c r="G472">
        <v>0</v>
      </c>
      <c r="H472">
        <v>14</v>
      </c>
      <c r="I472" t="s">
        <v>1853</v>
      </c>
    </row>
    <row r="473" spans="1:9" x14ac:dyDescent="0.3">
      <c r="A473">
        <v>485</v>
      </c>
      <c r="B473" t="s">
        <v>458</v>
      </c>
      <c r="C473" t="s">
        <v>101</v>
      </c>
      <c r="D473" t="s">
        <v>23</v>
      </c>
      <c r="E473" t="s">
        <v>24</v>
      </c>
      <c r="F473" s="107">
        <v>44895</v>
      </c>
      <c r="I473" t="s">
        <v>2150</v>
      </c>
    </row>
    <row r="474" spans="1:9" x14ac:dyDescent="0.3">
      <c r="A474">
        <v>488</v>
      </c>
      <c r="B474" t="s">
        <v>461</v>
      </c>
      <c r="C474" t="s">
        <v>101</v>
      </c>
      <c r="D474" t="s">
        <v>23</v>
      </c>
      <c r="E474" t="s">
        <v>24</v>
      </c>
      <c r="F474" s="107">
        <v>44895</v>
      </c>
      <c r="I474" t="s">
        <v>2190</v>
      </c>
    </row>
    <row r="475" spans="1:9" x14ac:dyDescent="0.3">
      <c r="A475">
        <v>509</v>
      </c>
      <c r="B475" t="s">
        <v>2238</v>
      </c>
      <c r="C475" t="s">
        <v>33</v>
      </c>
      <c r="D475" t="s">
        <v>23</v>
      </c>
      <c r="E475" t="s">
        <v>24</v>
      </c>
      <c r="F475" s="107">
        <v>44895</v>
      </c>
      <c r="I475" t="s">
        <v>2249</v>
      </c>
    </row>
    <row r="476" spans="1:9" x14ac:dyDescent="0.3">
      <c r="A476">
        <v>203</v>
      </c>
      <c r="B476" t="s">
        <v>144</v>
      </c>
      <c r="C476" t="s">
        <v>94</v>
      </c>
      <c r="D476" t="s">
        <v>54</v>
      </c>
      <c r="E476" t="s">
        <v>24</v>
      </c>
      <c r="F476" s="107">
        <v>44895</v>
      </c>
      <c r="I476" t="s">
        <v>1001</v>
      </c>
    </row>
    <row r="477" spans="1:9" x14ac:dyDescent="0.3">
      <c r="A477">
        <v>274</v>
      </c>
      <c r="B477" t="s">
        <v>223</v>
      </c>
      <c r="C477" t="s">
        <v>205</v>
      </c>
      <c r="D477" t="s">
        <v>54</v>
      </c>
      <c r="E477" t="s">
        <v>24</v>
      </c>
      <c r="F477" s="107">
        <v>44895</v>
      </c>
      <c r="I477" t="s">
        <v>1345</v>
      </c>
    </row>
    <row r="478" spans="1:9" x14ac:dyDescent="0.3">
      <c r="A478">
        <v>275</v>
      </c>
      <c r="B478" t="s">
        <v>224</v>
      </c>
      <c r="C478" t="s">
        <v>225</v>
      </c>
      <c r="D478" t="s">
        <v>54</v>
      </c>
      <c r="E478" t="s">
        <v>24</v>
      </c>
      <c r="F478" s="107">
        <v>44895</v>
      </c>
      <c r="H478">
        <v>80</v>
      </c>
      <c r="I478" t="s">
        <v>1352</v>
      </c>
    </row>
    <row r="479" spans="1:9" x14ac:dyDescent="0.3">
      <c r="A479">
        <v>278</v>
      </c>
      <c r="B479" t="s">
        <v>1371</v>
      </c>
      <c r="C479" t="s">
        <v>227</v>
      </c>
      <c r="D479" t="s">
        <v>54</v>
      </c>
      <c r="E479" t="s">
        <v>24</v>
      </c>
      <c r="F479" s="107">
        <v>44895</v>
      </c>
      <c r="I479" t="s">
        <v>1378</v>
      </c>
    </row>
    <row r="480" spans="1:9" x14ac:dyDescent="0.3">
      <c r="A480">
        <v>286</v>
      </c>
      <c r="B480" t="s">
        <v>1385</v>
      </c>
      <c r="C480" t="s">
        <v>227</v>
      </c>
      <c r="D480" t="s">
        <v>54</v>
      </c>
      <c r="E480" t="s">
        <v>24</v>
      </c>
      <c r="F480" s="107">
        <v>44895</v>
      </c>
      <c r="I480" t="s">
        <v>1392</v>
      </c>
    </row>
    <row r="481" spans="1:9" x14ac:dyDescent="0.3">
      <c r="A481">
        <v>292</v>
      </c>
      <c r="B481" t="s">
        <v>243</v>
      </c>
      <c r="C481" t="s">
        <v>242</v>
      </c>
      <c r="D481" t="s">
        <v>54</v>
      </c>
      <c r="E481" t="s">
        <v>24</v>
      </c>
      <c r="F481" s="107">
        <v>44895</v>
      </c>
      <c r="I481" t="s">
        <v>1412</v>
      </c>
    </row>
    <row r="482" spans="1:9" x14ac:dyDescent="0.3">
      <c r="A482">
        <v>294</v>
      </c>
      <c r="B482" t="s">
        <v>246</v>
      </c>
      <c r="C482" t="s">
        <v>242</v>
      </c>
      <c r="D482" t="s">
        <v>54</v>
      </c>
      <c r="E482" t="s">
        <v>24</v>
      </c>
      <c r="F482" s="107">
        <v>44895</v>
      </c>
      <c r="I482" t="s">
        <v>1419</v>
      </c>
    </row>
    <row r="483" spans="1:9" x14ac:dyDescent="0.3">
      <c r="A483">
        <v>302</v>
      </c>
      <c r="B483" t="s">
        <v>1426</v>
      </c>
      <c r="C483" t="s">
        <v>216</v>
      </c>
      <c r="D483" t="s">
        <v>54</v>
      </c>
      <c r="E483" t="s">
        <v>24</v>
      </c>
      <c r="F483" s="107">
        <v>44895</v>
      </c>
      <c r="I483" t="s">
        <v>1433</v>
      </c>
    </row>
    <row r="484" spans="1:9" x14ac:dyDescent="0.3">
      <c r="A484">
        <v>303</v>
      </c>
      <c r="B484" t="s">
        <v>256</v>
      </c>
      <c r="C484" t="s">
        <v>257</v>
      </c>
      <c r="D484" t="s">
        <v>54</v>
      </c>
      <c r="E484" t="s">
        <v>24</v>
      </c>
      <c r="F484" s="107">
        <v>44895</v>
      </c>
      <c r="H484">
        <v>100</v>
      </c>
      <c r="I484" t="s">
        <v>1440</v>
      </c>
    </row>
    <row r="485" spans="1:9" x14ac:dyDescent="0.3">
      <c r="A485">
        <v>362</v>
      </c>
      <c r="B485" t="s">
        <v>322</v>
      </c>
      <c r="C485" t="s">
        <v>323</v>
      </c>
      <c r="D485" t="s">
        <v>54</v>
      </c>
      <c r="E485" t="s">
        <v>24</v>
      </c>
      <c r="F485" s="107">
        <v>44895</v>
      </c>
      <c r="I485" t="s">
        <v>1510</v>
      </c>
    </row>
    <row r="486" spans="1:9" x14ac:dyDescent="0.3">
      <c r="A486">
        <v>369</v>
      </c>
      <c r="B486" t="s">
        <v>332</v>
      </c>
      <c r="C486" t="s">
        <v>37</v>
      </c>
      <c r="D486" t="s">
        <v>54</v>
      </c>
      <c r="E486" t="s">
        <v>24</v>
      </c>
      <c r="F486" s="107">
        <v>44895</v>
      </c>
      <c r="I486" t="s">
        <v>1531</v>
      </c>
    </row>
    <row r="487" spans="1:9" x14ac:dyDescent="0.3">
      <c r="A487">
        <v>375</v>
      </c>
      <c r="B487" t="s">
        <v>338</v>
      </c>
      <c r="C487" t="s">
        <v>323</v>
      </c>
      <c r="D487" t="s">
        <v>54</v>
      </c>
      <c r="E487" t="s">
        <v>24</v>
      </c>
      <c r="F487" s="107">
        <v>44895</v>
      </c>
      <c r="H487">
        <v>100</v>
      </c>
      <c r="I487" t="s">
        <v>1559</v>
      </c>
    </row>
    <row r="488" spans="1:9" x14ac:dyDescent="0.3">
      <c r="A488">
        <v>386</v>
      </c>
      <c r="B488" t="s">
        <v>352</v>
      </c>
      <c r="C488" t="s">
        <v>351</v>
      </c>
      <c r="D488" t="s">
        <v>54</v>
      </c>
      <c r="E488" t="s">
        <v>24</v>
      </c>
      <c r="F488" s="107">
        <v>44895</v>
      </c>
      <c r="H488">
        <v>100</v>
      </c>
      <c r="I488" t="s">
        <v>1579</v>
      </c>
    </row>
    <row r="489" spans="1:9" x14ac:dyDescent="0.3">
      <c r="A489">
        <v>389</v>
      </c>
      <c r="B489" t="s">
        <v>355</v>
      </c>
      <c r="C489" t="s">
        <v>447</v>
      </c>
      <c r="D489" t="s">
        <v>54</v>
      </c>
      <c r="E489" t="s">
        <v>24</v>
      </c>
      <c r="F489" s="107">
        <v>44895</v>
      </c>
      <c r="I489" t="s">
        <v>1588</v>
      </c>
    </row>
    <row r="490" spans="1:9" x14ac:dyDescent="0.3">
      <c r="A490">
        <v>408</v>
      </c>
      <c r="B490" t="s">
        <v>382</v>
      </c>
      <c r="C490" t="s">
        <v>44</v>
      </c>
      <c r="D490" t="s">
        <v>54</v>
      </c>
      <c r="E490" t="s">
        <v>24</v>
      </c>
      <c r="F490" s="107">
        <v>44895</v>
      </c>
      <c r="I490" t="s">
        <v>1633</v>
      </c>
    </row>
    <row r="491" spans="1:9" x14ac:dyDescent="0.3">
      <c r="A491">
        <v>430</v>
      </c>
      <c r="B491" t="s">
        <v>407</v>
      </c>
      <c r="C491" t="s">
        <v>94</v>
      </c>
      <c r="D491" t="s">
        <v>54</v>
      </c>
      <c r="E491" t="s">
        <v>24</v>
      </c>
      <c r="F491" s="107">
        <v>44895</v>
      </c>
      <c r="I491" t="s">
        <v>1771</v>
      </c>
    </row>
    <row r="492" spans="1:9" x14ac:dyDescent="0.3">
      <c r="A492">
        <v>439</v>
      </c>
      <c r="B492" t="s">
        <v>415</v>
      </c>
      <c r="C492" t="s">
        <v>323</v>
      </c>
      <c r="D492" t="s">
        <v>54</v>
      </c>
      <c r="E492" t="s">
        <v>24</v>
      </c>
      <c r="F492" s="107">
        <v>44895</v>
      </c>
      <c r="I492" t="s">
        <v>1871</v>
      </c>
    </row>
    <row r="493" spans="1:9" x14ac:dyDescent="0.3">
      <c r="A493">
        <v>440</v>
      </c>
      <c r="B493" t="s">
        <v>416</v>
      </c>
      <c r="C493" t="s">
        <v>323</v>
      </c>
      <c r="D493" t="s">
        <v>54</v>
      </c>
      <c r="E493" t="s">
        <v>24</v>
      </c>
      <c r="F493" s="107">
        <v>44895</v>
      </c>
      <c r="I493" t="s">
        <v>1882</v>
      </c>
    </row>
    <row r="494" spans="1:9" x14ac:dyDescent="0.3">
      <c r="A494">
        <v>473</v>
      </c>
      <c r="B494" t="s">
        <v>445</v>
      </c>
      <c r="C494" t="s">
        <v>22</v>
      </c>
      <c r="D494" t="s">
        <v>54</v>
      </c>
      <c r="E494" t="s">
        <v>24</v>
      </c>
      <c r="F494" s="107">
        <v>44895</v>
      </c>
      <c r="I494" t="s">
        <v>2011</v>
      </c>
    </row>
    <row r="495" spans="1:9" x14ac:dyDescent="0.3">
      <c r="A495">
        <v>474</v>
      </c>
      <c r="B495" t="s">
        <v>448</v>
      </c>
      <c r="C495" t="s">
        <v>447</v>
      </c>
      <c r="D495" t="s">
        <v>54</v>
      </c>
      <c r="E495" t="s">
        <v>24</v>
      </c>
      <c r="F495" s="107">
        <v>44895</v>
      </c>
      <c r="I495" t="s">
        <v>2028</v>
      </c>
    </row>
    <row r="496" spans="1:9" x14ac:dyDescent="0.3">
      <c r="A496">
        <v>476</v>
      </c>
      <c r="B496" t="s">
        <v>450</v>
      </c>
      <c r="C496" t="s">
        <v>22</v>
      </c>
      <c r="D496" t="s">
        <v>54</v>
      </c>
      <c r="E496" t="s">
        <v>24</v>
      </c>
      <c r="F496" s="107">
        <v>44895</v>
      </c>
      <c r="I496" t="s">
        <v>2051</v>
      </c>
    </row>
    <row r="497" spans="1:9" x14ac:dyDescent="0.3">
      <c r="A497">
        <v>477</v>
      </c>
      <c r="B497" t="s">
        <v>451</v>
      </c>
      <c r="C497" t="s">
        <v>447</v>
      </c>
      <c r="D497" t="s">
        <v>54</v>
      </c>
      <c r="E497" t="s">
        <v>24</v>
      </c>
      <c r="F497" s="107">
        <v>44895</v>
      </c>
      <c r="I497" t="s">
        <v>2067</v>
      </c>
    </row>
    <row r="498" spans="1:9" x14ac:dyDescent="0.3">
      <c r="A498">
        <v>478</v>
      </c>
      <c r="B498" t="s">
        <v>452</v>
      </c>
      <c r="C498" t="s">
        <v>447</v>
      </c>
      <c r="D498" t="s">
        <v>54</v>
      </c>
      <c r="E498" t="s">
        <v>24</v>
      </c>
      <c r="F498" s="107">
        <v>44895</v>
      </c>
      <c r="I498" t="s">
        <v>2085</v>
      </c>
    </row>
    <row r="499" spans="1:9" x14ac:dyDescent="0.3">
      <c r="A499">
        <v>479</v>
      </c>
      <c r="B499" t="s">
        <v>453</v>
      </c>
      <c r="C499" t="s">
        <v>447</v>
      </c>
      <c r="D499" t="s">
        <v>54</v>
      </c>
      <c r="E499" t="s">
        <v>24</v>
      </c>
      <c r="F499" s="107">
        <v>44895</v>
      </c>
      <c r="I499" t="s">
        <v>2105</v>
      </c>
    </row>
    <row r="500" spans="1:9" x14ac:dyDescent="0.3">
      <c r="A500">
        <v>480</v>
      </c>
      <c r="B500" t="s">
        <v>454</v>
      </c>
      <c r="C500" t="s">
        <v>447</v>
      </c>
      <c r="D500" t="s">
        <v>54</v>
      </c>
      <c r="E500" t="s">
        <v>24</v>
      </c>
      <c r="F500" s="107">
        <v>44895</v>
      </c>
      <c r="I500" t="s">
        <v>2121</v>
      </c>
    </row>
    <row r="501" spans="1:9" x14ac:dyDescent="0.3">
      <c r="A501">
        <v>519</v>
      </c>
      <c r="B501" t="s">
        <v>2349</v>
      </c>
      <c r="C501" t="s">
        <v>362</v>
      </c>
      <c r="D501" t="s">
        <v>54</v>
      </c>
      <c r="E501" t="s">
        <v>24</v>
      </c>
      <c r="F501" s="107">
        <v>44895</v>
      </c>
      <c r="I501" t="s">
        <v>2352</v>
      </c>
    </row>
    <row r="502" spans="1:9" x14ac:dyDescent="0.3">
      <c r="A502">
        <v>523</v>
      </c>
      <c r="B502" t="s">
        <v>350</v>
      </c>
      <c r="C502" t="s">
        <v>94</v>
      </c>
      <c r="D502" t="s">
        <v>54</v>
      </c>
      <c r="E502" t="s">
        <v>24</v>
      </c>
      <c r="F502" s="107">
        <v>44895</v>
      </c>
      <c r="I502" t="s">
        <v>2366</v>
      </c>
    </row>
    <row r="503" spans="1:9" x14ac:dyDescent="0.3">
      <c r="A503">
        <v>524</v>
      </c>
      <c r="B503" t="s">
        <v>397</v>
      </c>
      <c r="C503" t="s">
        <v>87</v>
      </c>
      <c r="D503" t="s">
        <v>54</v>
      </c>
      <c r="E503" t="s">
        <v>24</v>
      </c>
      <c r="F503" s="107">
        <v>44895</v>
      </c>
      <c r="H503">
        <v>100</v>
      </c>
      <c r="I503" t="s">
        <v>2378</v>
      </c>
    </row>
    <row r="504" spans="1:9" x14ac:dyDescent="0.3">
      <c r="A504">
        <v>532</v>
      </c>
      <c r="B504" t="s">
        <v>2421</v>
      </c>
      <c r="C504" t="s">
        <v>110</v>
      </c>
      <c r="D504" t="s">
        <v>54</v>
      </c>
      <c r="E504" t="s">
        <v>24</v>
      </c>
      <c r="F504" s="107">
        <v>44895</v>
      </c>
      <c r="I504" t="s">
        <v>2424</v>
      </c>
    </row>
    <row r="505" spans="1:9" x14ac:dyDescent="0.3">
      <c r="A505">
        <v>533</v>
      </c>
      <c r="B505" t="s">
        <v>2432</v>
      </c>
      <c r="C505" t="s">
        <v>110</v>
      </c>
      <c r="D505" t="s">
        <v>54</v>
      </c>
      <c r="E505" t="s">
        <v>24</v>
      </c>
      <c r="F505" s="107">
        <v>44895</v>
      </c>
      <c r="I505" t="s">
        <v>2435</v>
      </c>
    </row>
    <row r="506" spans="1:9" x14ac:dyDescent="0.3">
      <c r="A506">
        <v>534</v>
      </c>
      <c r="B506" t="s">
        <v>2444</v>
      </c>
      <c r="C506" t="s">
        <v>110</v>
      </c>
      <c r="D506" t="s">
        <v>54</v>
      </c>
      <c r="E506" t="s">
        <v>24</v>
      </c>
      <c r="F506" s="107">
        <v>44895</v>
      </c>
      <c r="I506" t="s">
        <v>2447</v>
      </c>
    </row>
    <row r="507" spans="1:9" x14ac:dyDescent="0.3">
      <c r="A507">
        <v>535</v>
      </c>
      <c r="B507" t="s">
        <v>2456</v>
      </c>
      <c r="C507" t="s">
        <v>110</v>
      </c>
      <c r="D507" t="s">
        <v>54</v>
      </c>
      <c r="E507" t="s">
        <v>24</v>
      </c>
      <c r="F507" s="107">
        <v>44895</v>
      </c>
      <c r="I507" t="s">
        <v>2459</v>
      </c>
    </row>
    <row r="508" spans="1:9" x14ac:dyDescent="0.3">
      <c r="A508">
        <v>536</v>
      </c>
      <c r="B508" t="s">
        <v>2468</v>
      </c>
      <c r="C508" t="s">
        <v>110</v>
      </c>
      <c r="D508" t="s">
        <v>54</v>
      </c>
      <c r="E508" t="s">
        <v>24</v>
      </c>
      <c r="F508" s="107">
        <v>44895</v>
      </c>
      <c r="I508" t="s">
        <v>2471</v>
      </c>
    </row>
    <row r="509" spans="1:9" x14ac:dyDescent="0.3">
      <c r="A509">
        <v>543</v>
      </c>
      <c r="B509" t="s">
        <v>2503</v>
      </c>
      <c r="C509" t="s">
        <v>127</v>
      </c>
      <c r="D509" t="s">
        <v>54</v>
      </c>
      <c r="E509" t="s">
        <v>24</v>
      </c>
      <c r="F509" s="107">
        <v>44895</v>
      </c>
      <c r="I509" t="s">
        <v>2506</v>
      </c>
    </row>
    <row r="510" spans="1:9" x14ac:dyDescent="0.3">
      <c r="A510">
        <v>544</v>
      </c>
      <c r="B510" t="s">
        <v>2514</v>
      </c>
      <c r="C510" t="s">
        <v>374</v>
      </c>
      <c r="D510" t="s">
        <v>54</v>
      </c>
      <c r="E510" t="s">
        <v>24</v>
      </c>
      <c r="F510" s="107">
        <v>44895</v>
      </c>
      <c r="I510" t="s">
        <v>2517</v>
      </c>
    </row>
    <row r="511" spans="1:9" x14ac:dyDescent="0.3">
      <c r="A511">
        <v>77</v>
      </c>
      <c r="B511" t="s">
        <v>65</v>
      </c>
      <c r="C511" t="s">
        <v>66</v>
      </c>
      <c r="D511" t="s">
        <v>23</v>
      </c>
      <c r="E511" t="s">
        <v>24</v>
      </c>
      <c r="F511" s="107">
        <v>44926</v>
      </c>
      <c r="G511">
        <v>97.5</v>
      </c>
      <c r="H511">
        <v>97</v>
      </c>
      <c r="I511" t="s">
        <v>3232</v>
      </c>
    </row>
    <row r="512" spans="1:9" x14ac:dyDescent="0.3">
      <c r="A512">
        <v>121</v>
      </c>
      <c r="B512" t="s">
        <v>102</v>
      </c>
      <c r="C512" t="s">
        <v>28</v>
      </c>
      <c r="D512" t="s">
        <v>23</v>
      </c>
      <c r="E512" t="s">
        <v>62</v>
      </c>
      <c r="F512" s="107">
        <v>44926</v>
      </c>
      <c r="G512">
        <v>99.868284606334001</v>
      </c>
      <c r="H512">
        <v>102</v>
      </c>
      <c r="I512" t="s">
        <v>2841</v>
      </c>
    </row>
    <row r="513" spans="1:9" x14ac:dyDescent="0.3">
      <c r="A513">
        <v>122</v>
      </c>
      <c r="B513" t="s">
        <v>104</v>
      </c>
      <c r="C513" t="s">
        <v>101</v>
      </c>
      <c r="D513" t="s">
        <v>23</v>
      </c>
      <c r="E513" t="s">
        <v>24</v>
      </c>
      <c r="F513" s="107">
        <v>44926</v>
      </c>
      <c r="G513">
        <v>100</v>
      </c>
      <c r="H513">
        <v>80</v>
      </c>
      <c r="I513" t="s">
        <v>833</v>
      </c>
    </row>
    <row r="514" spans="1:9" x14ac:dyDescent="0.3">
      <c r="A514">
        <v>124</v>
      </c>
      <c r="B514" t="s">
        <v>105</v>
      </c>
      <c r="C514" t="s">
        <v>72</v>
      </c>
      <c r="D514" t="s">
        <v>23</v>
      </c>
      <c r="E514" t="s">
        <v>62</v>
      </c>
      <c r="F514" s="107">
        <v>44926</v>
      </c>
      <c r="G514">
        <v>0</v>
      </c>
      <c r="H514">
        <v>1.6</v>
      </c>
      <c r="I514" t="s">
        <v>2846</v>
      </c>
    </row>
    <row r="515" spans="1:9" x14ac:dyDescent="0.3">
      <c r="A515">
        <v>125</v>
      </c>
      <c r="B515" t="s">
        <v>106</v>
      </c>
      <c r="C515" t="s">
        <v>72</v>
      </c>
      <c r="D515" t="s">
        <v>23</v>
      </c>
      <c r="E515" t="s">
        <v>62</v>
      </c>
      <c r="F515" s="107">
        <v>44926</v>
      </c>
      <c r="G515">
        <v>0</v>
      </c>
      <c r="H515">
        <v>4.7</v>
      </c>
      <c r="I515" t="s">
        <v>2849</v>
      </c>
    </row>
    <row r="516" spans="1:9" x14ac:dyDescent="0.3">
      <c r="A516">
        <v>128</v>
      </c>
      <c r="B516" t="s">
        <v>109</v>
      </c>
      <c r="C516" t="s">
        <v>72</v>
      </c>
      <c r="D516" t="s">
        <v>23</v>
      </c>
      <c r="E516" t="s">
        <v>62</v>
      </c>
      <c r="F516" s="107">
        <v>44926</v>
      </c>
      <c r="G516">
        <v>0.80006982427557005</v>
      </c>
      <c r="H516">
        <v>1</v>
      </c>
      <c r="I516" t="s">
        <v>2858</v>
      </c>
    </row>
    <row r="517" spans="1:9" x14ac:dyDescent="0.3">
      <c r="A517">
        <v>172</v>
      </c>
      <c r="B517" t="s">
        <v>131</v>
      </c>
      <c r="C517" t="s">
        <v>101</v>
      </c>
      <c r="D517" t="s">
        <v>23</v>
      </c>
      <c r="E517" t="s">
        <v>24</v>
      </c>
      <c r="F517" s="107">
        <v>44926</v>
      </c>
      <c r="H517">
        <v>90</v>
      </c>
      <c r="I517" t="s">
        <v>2879</v>
      </c>
    </row>
    <row r="518" spans="1:9" x14ac:dyDescent="0.3">
      <c r="A518">
        <v>208</v>
      </c>
      <c r="B518" t="s">
        <v>149</v>
      </c>
      <c r="C518" t="s">
        <v>98</v>
      </c>
      <c r="D518" t="s">
        <v>23</v>
      </c>
      <c r="E518" t="s">
        <v>62</v>
      </c>
      <c r="F518" s="107">
        <v>44926</v>
      </c>
      <c r="G518">
        <v>0</v>
      </c>
      <c r="H518">
        <v>1700</v>
      </c>
      <c r="I518" t="s">
        <v>1030</v>
      </c>
    </row>
    <row r="519" spans="1:9" x14ac:dyDescent="0.3">
      <c r="A519">
        <v>214</v>
      </c>
      <c r="B519" t="s">
        <v>152</v>
      </c>
      <c r="C519" t="s">
        <v>98</v>
      </c>
      <c r="D519" t="s">
        <v>23</v>
      </c>
      <c r="E519" t="s">
        <v>62</v>
      </c>
      <c r="F519" s="107">
        <v>44926</v>
      </c>
      <c r="G519">
        <v>0</v>
      </c>
      <c r="H519">
        <v>7500</v>
      </c>
      <c r="I519" t="s">
        <v>1075</v>
      </c>
    </row>
    <row r="520" spans="1:9" x14ac:dyDescent="0.3">
      <c r="A520">
        <v>217</v>
      </c>
      <c r="B520" t="s">
        <v>156</v>
      </c>
      <c r="C520" t="s">
        <v>98</v>
      </c>
      <c r="D520" t="s">
        <v>23</v>
      </c>
      <c r="E520" t="s">
        <v>24</v>
      </c>
      <c r="F520" s="107">
        <v>44926</v>
      </c>
      <c r="H520">
        <v>20</v>
      </c>
      <c r="I520" t="s">
        <v>1103</v>
      </c>
    </row>
    <row r="521" spans="1:9" x14ac:dyDescent="0.3">
      <c r="A521">
        <v>218</v>
      </c>
      <c r="B521" t="s">
        <v>157</v>
      </c>
      <c r="C521" t="s">
        <v>98</v>
      </c>
      <c r="D521" t="s">
        <v>23</v>
      </c>
      <c r="E521" t="s">
        <v>62</v>
      </c>
      <c r="F521" s="107">
        <v>44926</v>
      </c>
      <c r="G521">
        <v>0</v>
      </c>
      <c r="H521">
        <v>172000</v>
      </c>
      <c r="I521" t="s">
        <v>1133</v>
      </c>
    </row>
    <row r="522" spans="1:9" x14ac:dyDescent="0.3">
      <c r="A522">
        <v>225</v>
      </c>
      <c r="B522" t="s">
        <v>165</v>
      </c>
      <c r="C522" t="s">
        <v>98</v>
      </c>
      <c r="D522" t="s">
        <v>23</v>
      </c>
      <c r="E522" t="s">
        <v>24</v>
      </c>
      <c r="F522" s="107">
        <v>44926</v>
      </c>
      <c r="G522">
        <v>0</v>
      </c>
      <c r="H522">
        <v>1</v>
      </c>
      <c r="I522" t="s">
        <v>1191</v>
      </c>
    </row>
    <row r="523" spans="1:9" x14ac:dyDescent="0.3">
      <c r="A523">
        <v>239</v>
      </c>
      <c r="B523" t="s">
        <v>1243</v>
      </c>
      <c r="C523" t="s">
        <v>33</v>
      </c>
      <c r="D523" t="s">
        <v>23</v>
      </c>
      <c r="E523" t="s">
        <v>24</v>
      </c>
      <c r="F523" s="107">
        <v>44926</v>
      </c>
      <c r="G523">
        <v>0</v>
      </c>
      <c r="I523" t="s">
        <v>1268</v>
      </c>
    </row>
    <row r="524" spans="1:9" x14ac:dyDescent="0.3">
      <c r="A524">
        <v>434</v>
      </c>
      <c r="B524" t="s">
        <v>411</v>
      </c>
      <c r="C524" t="s">
        <v>98</v>
      </c>
      <c r="D524" t="s">
        <v>23</v>
      </c>
      <c r="E524" t="s">
        <v>62</v>
      </c>
      <c r="F524" s="107">
        <v>44926</v>
      </c>
      <c r="G524">
        <v>0</v>
      </c>
      <c r="H524">
        <v>200</v>
      </c>
      <c r="I524" t="s">
        <v>1812</v>
      </c>
    </row>
    <row r="525" spans="1:9" x14ac:dyDescent="0.3">
      <c r="A525">
        <v>436</v>
      </c>
      <c r="B525" t="s">
        <v>130</v>
      </c>
      <c r="C525" t="s">
        <v>101</v>
      </c>
      <c r="D525" t="s">
        <v>23</v>
      </c>
      <c r="E525" t="s">
        <v>62</v>
      </c>
      <c r="F525" s="107">
        <v>44926</v>
      </c>
      <c r="G525">
        <v>0</v>
      </c>
      <c r="H525">
        <v>14</v>
      </c>
      <c r="I525" t="s">
        <v>1854</v>
      </c>
    </row>
    <row r="526" spans="1:9" x14ac:dyDescent="0.3">
      <c r="A526">
        <v>485</v>
      </c>
      <c r="B526" t="s">
        <v>458</v>
      </c>
      <c r="C526" t="s">
        <v>101</v>
      </c>
      <c r="D526" t="s">
        <v>23</v>
      </c>
      <c r="E526" t="s">
        <v>24</v>
      </c>
      <c r="F526" s="107">
        <v>44926</v>
      </c>
      <c r="I526" t="s">
        <v>2151</v>
      </c>
    </row>
    <row r="527" spans="1:9" x14ac:dyDescent="0.3">
      <c r="A527">
        <v>488</v>
      </c>
      <c r="B527" t="s">
        <v>461</v>
      </c>
      <c r="C527" t="s">
        <v>101</v>
      </c>
      <c r="D527" t="s">
        <v>23</v>
      </c>
      <c r="E527" t="s">
        <v>24</v>
      </c>
      <c r="F527" s="107">
        <v>44926</v>
      </c>
      <c r="I527" t="s">
        <v>2191</v>
      </c>
    </row>
    <row r="528" spans="1:9" x14ac:dyDescent="0.3">
      <c r="A528">
        <v>509</v>
      </c>
      <c r="B528" t="s">
        <v>2238</v>
      </c>
      <c r="C528" t="s">
        <v>33</v>
      </c>
      <c r="D528" t="s">
        <v>23</v>
      </c>
      <c r="E528" t="s">
        <v>24</v>
      </c>
      <c r="F528" s="107">
        <v>44926</v>
      </c>
      <c r="I528" t="s">
        <v>2250</v>
      </c>
    </row>
    <row r="529" spans="1:9" x14ac:dyDescent="0.3">
      <c r="A529">
        <v>68</v>
      </c>
      <c r="B529" t="s">
        <v>57</v>
      </c>
      <c r="C529" t="s">
        <v>58</v>
      </c>
      <c r="D529" t="s">
        <v>54</v>
      </c>
      <c r="E529" t="s">
        <v>24</v>
      </c>
      <c r="F529" s="107">
        <v>44926</v>
      </c>
      <c r="G529">
        <v>93</v>
      </c>
      <c r="H529">
        <v>80</v>
      </c>
      <c r="I529" t="s">
        <v>2562</v>
      </c>
    </row>
    <row r="530" spans="1:9" x14ac:dyDescent="0.3">
      <c r="A530">
        <v>73</v>
      </c>
      <c r="B530" t="s">
        <v>61</v>
      </c>
      <c r="C530" t="s">
        <v>28</v>
      </c>
      <c r="D530" t="s">
        <v>54</v>
      </c>
      <c r="E530" t="s">
        <v>62</v>
      </c>
      <c r="F530" s="107">
        <v>44926</v>
      </c>
      <c r="G530">
        <v>20</v>
      </c>
      <c r="H530">
        <v>20</v>
      </c>
      <c r="I530" t="s">
        <v>2579</v>
      </c>
    </row>
    <row r="531" spans="1:9" x14ac:dyDescent="0.3">
      <c r="A531">
        <v>74</v>
      </c>
      <c r="B531" t="s">
        <v>64</v>
      </c>
      <c r="C531" t="s">
        <v>28</v>
      </c>
      <c r="D531" t="s">
        <v>54</v>
      </c>
      <c r="E531" t="s">
        <v>24</v>
      </c>
      <c r="F531" s="107">
        <v>44926</v>
      </c>
      <c r="G531">
        <v>82.894736842105004</v>
      </c>
      <c r="H531">
        <v>80</v>
      </c>
      <c r="I531" t="s">
        <v>2585</v>
      </c>
    </row>
    <row r="532" spans="1:9" x14ac:dyDescent="0.3">
      <c r="A532">
        <v>86</v>
      </c>
      <c r="B532" t="s">
        <v>75</v>
      </c>
      <c r="C532" t="s">
        <v>72</v>
      </c>
      <c r="D532" t="s">
        <v>54</v>
      </c>
      <c r="E532" t="s">
        <v>24</v>
      </c>
      <c r="F532" s="107">
        <v>44926</v>
      </c>
      <c r="G532">
        <v>100</v>
      </c>
      <c r="H532">
        <v>100</v>
      </c>
      <c r="I532" t="s">
        <v>2615</v>
      </c>
    </row>
    <row r="533" spans="1:9" x14ac:dyDescent="0.3">
      <c r="A533">
        <v>95</v>
      </c>
      <c r="B533" t="s">
        <v>83</v>
      </c>
      <c r="C533" t="s">
        <v>72</v>
      </c>
      <c r="D533" t="s">
        <v>54</v>
      </c>
      <c r="E533" t="s">
        <v>24</v>
      </c>
      <c r="F533" s="107">
        <v>44926</v>
      </c>
      <c r="G533">
        <v>100</v>
      </c>
      <c r="H533">
        <v>100</v>
      </c>
      <c r="I533" t="s">
        <v>2642</v>
      </c>
    </row>
    <row r="534" spans="1:9" x14ac:dyDescent="0.3">
      <c r="A534">
        <v>143</v>
      </c>
      <c r="B534" t="s">
        <v>926</v>
      </c>
      <c r="C534" t="s">
        <v>85</v>
      </c>
      <c r="D534" t="s">
        <v>54</v>
      </c>
      <c r="E534" t="s">
        <v>24</v>
      </c>
      <c r="F534" s="107">
        <v>44926</v>
      </c>
      <c r="G534">
        <v>158</v>
      </c>
      <c r="H534">
        <v>100</v>
      </c>
      <c r="I534" t="s">
        <v>930</v>
      </c>
    </row>
    <row r="535" spans="1:9" x14ac:dyDescent="0.3">
      <c r="A535">
        <v>145</v>
      </c>
      <c r="B535" t="s">
        <v>118</v>
      </c>
      <c r="C535" t="s">
        <v>119</v>
      </c>
      <c r="D535" t="s">
        <v>54</v>
      </c>
      <c r="E535" t="s">
        <v>24</v>
      </c>
      <c r="F535" s="107">
        <v>44926</v>
      </c>
      <c r="G535">
        <v>2.1186440677966001</v>
      </c>
      <c r="H535">
        <v>1</v>
      </c>
      <c r="I535" t="s">
        <v>939</v>
      </c>
    </row>
    <row r="536" spans="1:9" x14ac:dyDescent="0.3">
      <c r="A536">
        <v>146</v>
      </c>
      <c r="B536" t="s">
        <v>120</v>
      </c>
      <c r="C536" t="s">
        <v>85</v>
      </c>
      <c r="D536" t="s">
        <v>54</v>
      </c>
      <c r="E536" t="s">
        <v>24</v>
      </c>
      <c r="F536" s="107">
        <v>44926</v>
      </c>
      <c r="G536">
        <v>121.74</v>
      </c>
      <c r="H536">
        <v>230</v>
      </c>
      <c r="I536" t="s">
        <v>944</v>
      </c>
    </row>
    <row r="537" spans="1:9" x14ac:dyDescent="0.3">
      <c r="A537">
        <v>148</v>
      </c>
      <c r="B537" t="s">
        <v>123</v>
      </c>
      <c r="C537" t="s">
        <v>119</v>
      </c>
      <c r="D537" t="s">
        <v>54</v>
      </c>
      <c r="E537" t="s">
        <v>24</v>
      </c>
      <c r="F537" s="107">
        <v>44926</v>
      </c>
      <c r="G537">
        <v>3.0897703549061002</v>
      </c>
      <c r="H537">
        <v>2</v>
      </c>
      <c r="I537" t="s">
        <v>2685</v>
      </c>
    </row>
    <row r="538" spans="1:9" x14ac:dyDescent="0.3">
      <c r="A538">
        <v>159</v>
      </c>
      <c r="B538" t="s">
        <v>93</v>
      </c>
      <c r="C538" t="s">
        <v>127</v>
      </c>
      <c r="D538" t="s">
        <v>54</v>
      </c>
      <c r="E538" t="s">
        <v>24</v>
      </c>
      <c r="F538" s="107">
        <v>44926</v>
      </c>
      <c r="G538">
        <v>70</v>
      </c>
      <c r="H538">
        <v>80</v>
      </c>
      <c r="I538" t="s">
        <v>960</v>
      </c>
    </row>
    <row r="539" spans="1:9" x14ac:dyDescent="0.3">
      <c r="A539">
        <v>167</v>
      </c>
      <c r="B539" t="s">
        <v>129</v>
      </c>
      <c r="C539" t="s">
        <v>28</v>
      </c>
      <c r="D539" t="s">
        <v>54</v>
      </c>
      <c r="E539" t="s">
        <v>24</v>
      </c>
      <c r="F539" s="107">
        <v>44926</v>
      </c>
      <c r="G539">
        <v>96.55</v>
      </c>
      <c r="H539">
        <v>80</v>
      </c>
      <c r="I539" t="s">
        <v>964</v>
      </c>
    </row>
    <row r="540" spans="1:9" x14ac:dyDescent="0.3">
      <c r="A540">
        <v>199</v>
      </c>
      <c r="B540" t="s">
        <v>140</v>
      </c>
      <c r="C540" t="s">
        <v>28</v>
      </c>
      <c r="D540" t="s">
        <v>54</v>
      </c>
      <c r="E540" t="s">
        <v>24</v>
      </c>
      <c r="F540" s="107">
        <v>44926</v>
      </c>
      <c r="H540">
        <v>80</v>
      </c>
      <c r="I540" t="s">
        <v>991</v>
      </c>
    </row>
    <row r="541" spans="1:9" x14ac:dyDescent="0.3">
      <c r="A541">
        <v>203</v>
      </c>
      <c r="B541" t="s">
        <v>144</v>
      </c>
      <c r="C541" t="s">
        <v>94</v>
      </c>
      <c r="D541" t="s">
        <v>54</v>
      </c>
      <c r="E541" t="s">
        <v>24</v>
      </c>
      <c r="F541" s="107">
        <v>44926</v>
      </c>
      <c r="I541" t="s">
        <v>2891</v>
      </c>
    </row>
    <row r="542" spans="1:9" x14ac:dyDescent="0.3">
      <c r="A542">
        <v>215</v>
      </c>
      <c r="B542" t="s">
        <v>154</v>
      </c>
      <c r="C542" t="s">
        <v>98</v>
      </c>
      <c r="D542" t="s">
        <v>54</v>
      </c>
      <c r="E542" t="s">
        <v>24</v>
      </c>
      <c r="F542" s="107">
        <v>44926</v>
      </c>
      <c r="G542">
        <v>-23.628691983122</v>
      </c>
      <c r="H542">
        <v>1</v>
      </c>
      <c r="I542" t="s">
        <v>1085</v>
      </c>
    </row>
    <row r="543" spans="1:9" x14ac:dyDescent="0.3">
      <c r="A543">
        <v>219</v>
      </c>
      <c r="B543" t="s">
        <v>159</v>
      </c>
      <c r="C543" t="s">
        <v>98</v>
      </c>
      <c r="D543" t="s">
        <v>54</v>
      </c>
      <c r="E543" t="s">
        <v>24</v>
      </c>
      <c r="F543" s="107">
        <v>44926</v>
      </c>
      <c r="G543">
        <v>-68.789622683372002</v>
      </c>
      <c r="H543">
        <v>1</v>
      </c>
      <c r="I543" t="s">
        <v>1143</v>
      </c>
    </row>
    <row r="544" spans="1:9" x14ac:dyDescent="0.3">
      <c r="A544">
        <v>220</v>
      </c>
      <c r="B544" t="s">
        <v>160</v>
      </c>
      <c r="C544" t="s">
        <v>98</v>
      </c>
      <c r="D544" t="s">
        <v>54</v>
      </c>
      <c r="E544" t="s">
        <v>24</v>
      </c>
      <c r="F544" s="107">
        <v>44926</v>
      </c>
      <c r="G544">
        <v>-85.889409840455002</v>
      </c>
      <c r="H544">
        <v>1</v>
      </c>
      <c r="I544" t="s">
        <v>1147</v>
      </c>
    </row>
    <row r="545" spans="1:9" x14ac:dyDescent="0.3">
      <c r="A545">
        <v>274</v>
      </c>
      <c r="B545" t="s">
        <v>223</v>
      </c>
      <c r="C545" t="s">
        <v>205</v>
      </c>
      <c r="D545" t="s">
        <v>54</v>
      </c>
      <c r="E545" t="s">
        <v>24</v>
      </c>
      <c r="F545" s="107">
        <v>44926</v>
      </c>
      <c r="I545" t="s">
        <v>2980</v>
      </c>
    </row>
    <row r="546" spans="1:9" x14ac:dyDescent="0.3">
      <c r="A546">
        <v>275</v>
      </c>
      <c r="B546" t="s">
        <v>224</v>
      </c>
      <c r="C546" t="s">
        <v>225</v>
      </c>
      <c r="D546" t="s">
        <v>54</v>
      </c>
      <c r="E546" t="s">
        <v>24</v>
      </c>
      <c r="F546" s="107">
        <v>44926</v>
      </c>
      <c r="G546">
        <v>0</v>
      </c>
      <c r="H546">
        <v>80</v>
      </c>
      <c r="I546" t="s">
        <v>1353</v>
      </c>
    </row>
    <row r="547" spans="1:9" x14ac:dyDescent="0.3">
      <c r="A547">
        <v>278</v>
      </c>
      <c r="B547" t="s">
        <v>1371</v>
      </c>
      <c r="C547" t="s">
        <v>227</v>
      </c>
      <c r="D547" t="s">
        <v>54</v>
      </c>
      <c r="E547" t="s">
        <v>24</v>
      </c>
      <c r="F547" s="107">
        <v>44926</v>
      </c>
      <c r="G547">
        <v>0</v>
      </c>
      <c r="I547" t="s">
        <v>1379</v>
      </c>
    </row>
    <row r="548" spans="1:9" x14ac:dyDescent="0.3">
      <c r="A548">
        <v>286</v>
      </c>
      <c r="B548" t="s">
        <v>1385</v>
      </c>
      <c r="C548" t="s">
        <v>227</v>
      </c>
      <c r="D548" t="s">
        <v>54</v>
      </c>
      <c r="E548" t="s">
        <v>24</v>
      </c>
      <c r="F548" s="107">
        <v>44926</v>
      </c>
      <c r="G548">
        <v>0</v>
      </c>
      <c r="I548" t="s">
        <v>1393</v>
      </c>
    </row>
    <row r="549" spans="1:9" x14ac:dyDescent="0.3">
      <c r="A549">
        <v>292</v>
      </c>
      <c r="B549" t="s">
        <v>243</v>
      </c>
      <c r="C549" t="s">
        <v>242</v>
      </c>
      <c r="D549" t="s">
        <v>54</v>
      </c>
      <c r="E549" t="s">
        <v>24</v>
      </c>
      <c r="F549" s="107">
        <v>44926</v>
      </c>
      <c r="I549" t="s">
        <v>1413</v>
      </c>
    </row>
    <row r="550" spans="1:9" x14ac:dyDescent="0.3">
      <c r="A550">
        <v>294</v>
      </c>
      <c r="B550" t="s">
        <v>246</v>
      </c>
      <c r="C550" t="s">
        <v>242</v>
      </c>
      <c r="D550" t="s">
        <v>54</v>
      </c>
      <c r="E550" t="s">
        <v>24</v>
      </c>
      <c r="F550" s="107">
        <v>44926</v>
      </c>
      <c r="I550" t="s">
        <v>1420</v>
      </c>
    </row>
    <row r="551" spans="1:9" x14ac:dyDescent="0.3">
      <c r="A551">
        <v>302</v>
      </c>
      <c r="B551" t="s">
        <v>1426</v>
      </c>
      <c r="C551" t="s">
        <v>216</v>
      </c>
      <c r="D551" t="s">
        <v>54</v>
      </c>
      <c r="E551" t="s">
        <v>24</v>
      </c>
      <c r="F551" s="107">
        <v>44926</v>
      </c>
      <c r="G551">
        <v>0</v>
      </c>
      <c r="I551" t="s">
        <v>1434</v>
      </c>
    </row>
    <row r="552" spans="1:9" x14ac:dyDescent="0.3">
      <c r="A552">
        <v>303</v>
      </c>
      <c r="B552" t="s">
        <v>256</v>
      </c>
      <c r="C552" t="s">
        <v>257</v>
      </c>
      <c r="D552" t="s">
        <v>54</v>
      </c>
      <c r="E552" t="s">
        <v>24</v>
      </c>
      <c r="F552" s="107">
        <v>44926</v>
      </c>
      <c r="H552">
        <v>100</v>
      </c>
      <c r="I552" t="s">
        <v>1441</v>
      </c>
    </row>
    <row r="553" spans="1:9" x14ac:dyDescent="0.3">
      <c r="A553">
        <v>362</v>
      </c>
      <c r="B553" t="s">
        <v>322</v>
      </c>
      <c r="C553" t="s">
        <v>323</v>
      </c>
      <c r="D553" t="s">
        <v>54</v>
      </c>
      <c r="E553" t="s">
        <v>24</v>
      </c>
      <c r="F553" s="107">
        <v>44926</v>
      </c>
      <c r="I553" t="s">
        <v>1511</v>
      </c>
    </row>
    <row r="554" spans="1:9" x14ac:dyDescent="0.3">
      <c r="A554">
        <v>369</v>
      </c>
      <c r="B554" t="s">
        <v>332</v>
      </c>
      <c r="C554" t="s">
        <v>37</v>
      </c>
      <c r="D554" t="s">
        <v>54</v>
      </c>
      <c r="E554" t="s">
        <v>24</v>
      </c>
      <c r="F554" s="107">
        <v>44926</v>
      </c>
      <c r="G554">
        <v>0</v>
      </c>
      <c r="I554" t="s">
        <v>1532</v>
      </c>
    </row>
    <row r="555" spans="1:9" x14ac:dyDescent="0.3">
      <c r="A555">
        <v>375</v>
      </c>
      <c r="B555" t="s">
        <v>338</v>
      </c>
      <c r="C555" t="s">
        <v>323</v>
      </c>
      <c r="D555" t="s">
        <v>54</v>
      </c>
      <c r="E555" t="s">
        <v>24</v>
      </c>
      <c r="F555" s="107">
        <v>44926</v>
      </c>
      <c r="G555">
        <v>0</v>
      </c>
      <c r="H555">
        <v>100</v>
      </c>
      <c r="I555" t="s">
        <v>1560</v>
      </c>
    </row>
    <row r="556" spans="1:9" x14ac:dyDescent="0.3">
      <c r="A556">
        <v>386</v>
      </c>
      <c r="B556" t="s">
        <v>352</v>
      </c>
      <c r="C556" t="s">
        <v>351</v>
      </c>
      <c r="D556" t="s">
        <v>54</v>
      </c>
      <c r="E556" t="s">
        <v>24</v>
      </c>
      <c r="F556" s="107">
        <v>44926</v>
      </c>
      <c r="H556">
        <v>100</v>
      </c>
      <c r="I556" t="s">
        <v>1580</v>
      </c>
    </row>
    <row r="557" spans="1:9" x14ac:dyDescent="0.3">
      <c r="A557">
        <v>389</v>
      </c>
      <c r="B557" t="s">
        <v>355</v>
      </c>
      <c r="C557" t="s">
        <v>447</v>
      </c>
      <c r="D557" t="s">
        <v>54</v>
      </c>
      <c r="E557" t="s">
        <v>24</v>
      </c>
      <c r="F557" s="107">
        <v>44926</v>
      </c>
      <c r="G557">
        <v>0</v>
      </c>
      <c r="I557" t="s">
        <v>1589</v>
      </c>
    </row>
    <row r="558" spans="1:9" x14ac:dyDescent="0.3">
      <c r="A558">
        <v>408</v>
      </c>
      <c r="B558" t="s">
        <v>382</v>
      </c>
      <c r="C558" t="s">
        <v>44</v>
      </c>
      <c r="D558" t="s">
        <v>54</v>
      </c>
      <c r="E558" t="s">
        <v>24</v>
      </c>
      <c r="F558" s="107">
        <v>44926</v>
      </c>
      <c r="I558" t="s">
        <v>1634</v>
      </c>
    </row>
    <row r="559" spans="1:9" x14ac:dyDescent="0.3">
      <c r="A559">
        <v>427</v>
      </c>
      <c r="B559" t="s">
        <v>404</v>
      </c>
      <c r="C559" t="s">
        <v>98</v>
      </c>
      <c r="D559" t="s">
        <v>54</v>
      </c>
      <c r="E559" t="s">
        <v>62</v>
      </c>
      <c r="F559" s="107">
        <v>44926</v>
      </c>
      <c r="G559">
        <v>0</v>
      </c>
      <c r="H559">
        <v>0.2</v>
      </c>
      <c r="I559" t="s">
        <v>1758</v>
      </c>
    </row>
    <row r="560" spans="1:9" x14ac:dyDescent="0.3">
      <c r="A560">
        <v>428</v>
      </c>
      <c r="B560" t="s">
        <v>405</v>
      </c>
      <c r="C560" t="s">
        <v>98</v>
      </c>
      <c r="D560" t="s">
        <v>54</v>
      </c>
      <c r="E560" t="s">
        <v>62</v>
      </c>
      <c r="F560" s="107">
        <v>44926</v>
      </c>
      <c r="G560">
        <v>22.305356231019001</v>
      </c>
      <c r="H560">
        <v>1</v>
      </c>
      <c r="I560" t="s">
        <v>1763</v>
      </c>
    </row>
    <row r="561" spans="1:9" x14ac:dyDescent="0.3">
      <c r="A561">
        <v>429</v>
      </c>
      <c r="B561" t="s">
        <v>406</v>
      </c>
      <c r="C561" t="s">
        <v>98</v>
      </c>
      <c r="D561" t="s">
        <v>54</v>
      </c>
      <c r="E561" t="s">
        <v>62</v>
      </c>
      <c r="F561" s="107">
        <v>44926</v>
      </c>
      <c r="G561">
        <v>0.27551598619033002</v>
      </c>
      <c r="H561">
        <v>0.76</v>
      </c>
      <c r="I561" t="s">
        <v>1766</v>
      </c>
    </row>
    <row r="562" spans="1:9" x14ac:dyDescent="0.3">
      <c r="A562">
        <v>439</v>
      </c>
      <c r="B562" t="s">
        <v>415</v>
      </c>
      <c r="C562" t="s">
        <v>323</v>
      </c>
      <c r="D562" t="s">
        <v>54</v>
      </c>
      <c r="E562" t="s">
        <v>24</v>
      </c>
      <c r="F562" s="107">
        <v>44926</v>
      </c>
      <c r="G562">
        <v>0</v>
      </c>
      <c r="I562" t="s">
        <v>1872</v>
      </c>
    </row>
    <row r="563" spans="1:9" x14ac:dyDescent="0.3">
      <c r="A563">
        <v>440</v>
      </c>
      <c r="B563" t="s">
        <v>416</v>
      </c>
      <c r="C563" t="s">
        <v>323</v>
      </c>
      <c r="D563" t="s">
        <v>54</v>
      </c>
      <c r="E563" t="s">
        <v>24</v>
      </c>
      <c r="F563" s="107">
        <v>44926</v>
      </c>
      <c r="I563" t="s">
        <v>1883</v>
      </c>
    </row>
    <row r="564" spans="1:9" x14ac:dyDescent="0.3">
      <c r="A564">
        <v>473</v>
      </c>
      <c r="B564" t="s">
        <v>445</v>
      </c>
      <c r="C564" t="s">
        <v>22</v>
      </c>
      <c r="D564" t="s">
        <v>54</v>
      </c>
      <c r="E564" t="s">
        <v>24</v>
      </c>
      <c r="F564" s="107">
        <v>44926</v>
      </c>
      <c r="G564">
        <v>0</v>
      </c>
      <c r="I564" t="s">
        <v>2012</v>
      </c>
    </row>
    <row r="565" spans="1:9" x14ac:dyDescent="0.3">
      <c r="A565">
        <v>474</v>
      </c>
      <c r="B565" t="s">
        <v>448</v>
      </c>
      <c r="C565" t="s">
        <v>447</v>
      </c>
      <c r="D565" t="s">
        <v>54</v>
      </c>
      <c r="E565" t="s">
        <v>24</v>
      </c>
      <c r="F565" s="107">
        <v>44926</v>
      </c>
      <c r="I565" t="s">
        <v>2029</v>
      </c>
    </row>
    <row r="566" spans="1:9" x14ac:dyDescent="0.3">
      <c r="A566">
        <v>476</v>
      </c>
      <c r="B566" t="s">
        <v>450</v>
      </c>
      <c r="C566" t="s">
        <v>22</v>
      </c>
      <c r="D566" t="s">
        <v>54</v>
      </c>
      <c r="E566" t="s">
        <v>24</v>
      </c>
      <c r="F566" s="107">
        <v>44926</v>
      </c>
      <c r="G566">
        <v>0</v>
      </c>
      <c r="I566" t="s">
        <v>2052</v>
      </c>
    </row>
    <row r="567" spans="1:9" x14ac:dyDescent="0.3">
      <c r="A567">
        <v>477</v>
      </c>
      <c r="B567" t="s">
        <v>451</v>
      </c>
      <c r="C567" t="s">
        <v>447</v>
      </c>
      <c r="D567" t="s">
        <v>54</v>
      </c>
      <c r="E567" t="s">
        <v>24</v>
      </c>
      <c r="F567" s="107">
        <v>44926</v>
      </c>
      <c r="I567" t="s">
        <v>2068</v>
      </c>
    </row>
    <row r="568" spans="1:9" x14ac:dyDescent="0.3">
      <c r="A568">
        <v>478</v>
      </c>
      <c r="B568" t="s">
        <v>452</v>
      </c>
      <c r="C568" t="s">
        <v>447</v>
      </c>
      <c r="D568" t="s">
        <v>54</v>
      </c>
      <c r="E568" t="s">
        <v>24</v>
      </c>
      <c r="F568" s="107">
        <v>44926</v>
      </c>
      <c r="G568">
        <v>0</v>
      </c>
      <c r="I568" t="s">
        <v>2086</v>
      </c>
    </row>
    <row r="569" spans="1:9" x14ac:dyDescent="0.3">
      <c r="A569">
        <v>479</v>
      </c>
      <c r="B569" t="s">
        <v>453</v>
      </c>
      <c r="C569" t="s">
        <v>447</v>
      </c>
      <c r="D569" t="s">
        <v>54</v>
      </c>
      <c r="E569" t="s">
        <v>24</v>
      </c>
      <c r="F569" s="107">
        <v>44926</v>
      </c>
      <c r="G569">
        <v>0</v>
      </c>
      <c r="I569" t="s">
        <v>2106</v>
      </c>
    </row>
    <row r="570" spans="1:9" x14ac:dyDescent="0.3">
      <c r="A570">
        <v>480</v>
      </c>
      <c r="B570" t="s">
        <v>454</v>
      </c>
      <c r="C570" t="s">
        <v>447</v>
      </c>
      <c r="D570" t="s">
        <v>54</v>
      </c>
      <c r="E570" t="s">
        <v>24</v>
      </c>
      <c r="F570" s="107">
        <v>44926</v>
      </c>
      <c r="I570" t="s">
        <v>2122</v>
      </c>
    </row>
    <row r="571" spans="1:9" x14ac:dyDescent="0.3">
      <c r="A571">
        <v>519</v>
      </c>
      <c r="B571" t="s">
        <v>2349</v>
      </c>
      <c r="C571" t="s">
        <v>362</v>
      </c>
      <c r="D571" t="s">
        <v>54</v>
      </c>
      <c r="E571" t="s">
        <v>24</v>
      </c>
      <c r="F571" s="107">
        <v>44926</v>
      </c>
      <c r="I571" t="s">
        <v>2353</v>
      </c>
    </row>
    <row r="572" spans="1:9" x14ac:dyDescent="0.3">
      <c r="A572">
        <v>523</v>
      </c>
      <c r="B572" t="s">
        <v>350</v>
      </c>
      <c r="C572" t="s">
        <v>94</v>
      </c>
      <c r="D572" t="s">
        <v>54</v>
      </c>
      <c r="E572" t="s">
        <v>24</v>
      </c>
      <c r="F572" s="107">
        <v>44926</v>
      </c>
      <c r="I572" t="s">
        <v>2367</v>
      </c>
    </row>
    <row r="573" spans="1:9" x14ac:dyDescent="0.3">
      <c r="A573">
        <v>524</v>
      </c>
      <c r="B573" t="s">
        <v>397</v>
      </c>
      <c r="C573" t="s">
        <v>87</v>
      </c>
      <c r="D573" t="s">
        <v>54</v>
      </c>
      <c r="E573" t="s">
        <v>24</v>
      </c>
      <c r="F573" s="107">
        <v>44926</v>
      </c>
      <c r="H573">
        <v>100</v>
      </c>
      <c r="I573" t="s">
        <v>2379</v>
      </c>
    </row>
    <row r="574" spans="1:9" x14ac:dyDescent="0.3">
      <c r="A574">
        <v>533</v>
      </c>
      <c r="B574" t="s">
        <v>2432</v>
      </c>
      <c r="C574" t="s">
        <v>110</v>
      </c>
      <c r="D574" t="s">
        <v>54</v>
      </c>
      <c r="E574" t="s">
        <v>24</v>
      </c>
      <c r="F574" s="107">
        <v>44926</v>
      </c>
      <c r="I574" t="s">
        <v>2436</v>
      </c>
    </row>
    <row r="575" spans="1:9" x14ac:dyDescent="0.3">
      <c r="A575">
        <v>534</v>
      </c>
      <c r="B575" t="s">
        <v>2444</v>
      </c>
      <c r="C575" t="s">
        <v>110</v>
      </c>
      <c r="D575" t="s">
        <v>54</v>
      </c>
      <c r="E575" t="s">
        <v>24</v>
      </c>
      <c r="F575" s="107">
        <v>44926</v>
      </c>
      <c r="I575" t="s">
        <v>2448</v>
      </c>
    </row>
    <row r="576" spans="1:9" x14ac:dyDescent="0.3">
      <c r="A576">
        <v>535</v>
      </c>
      <c r="B576" t="s">
        <v>2456</v>
      </c>
      <c r="C576" t="s">
        <v>110</v>
      </c>
      <c r="D576" t="s">
        <v>54</v>
      </c>
      <c r="E576" t="s">
        <v>24</v>
      </c>
      <c r="F576" s="107">
        <v>44926</v>
      </c>
      <c r="I576" t="s">
        <v>2460</v>
      </c>
    </row>
    <row r="577" spans="1:9" x14ac:dyDescent="0.3">
      <c r="A577">
        <v>536</v>
      </c>
      <c r="B577" t="s">
        <v>2468</v>
      </c>
      <c r="C577" t="s">
        <v>110</v>
      </c>
      <c r="D577" t="s">
        <v>54</v>
      </c>
      <c r="E577" t="s">
        <v>24</v>
      </c>
      <c r="F577" s="107">
        <v>44926</v>
      </c>
      <c r="I577" t="s">
        <v>2472</v>
      </c>
    </row>
    <row r="578" spans="1:9" x14ac:dyDescent="0.3">
      <c r="A578">
        <v>532</v>
      </c>
      <c r="B578" t="s">
        <v>2421</v>
      </c>
      <c r="C578" t="s">
        <v>110</v>
      </c>
      <c r="D578" t="s">
        <v>54</v>
      </c>
      <c r="E578" t="s">
        <v>24</v>
      </c>
      <c r="F578" s="107">
        <v>44926</v>
      </c>
      <c r="I578" t="s">
        <v>2425</v>
      </c>
    </row>
    <row r="579" spans="1:9" x14ac:dyDescent="0.3">
      <c r="A579">
        <v>543</v>
      </c>
      <c r="B579" t="s">
        <v>2503</v>
      </c>
      <c r="C579" t="s">
        <v>127</v>
      </c>
      <c r="D579" t="s">
        <v>54</v>
      </c>
      <c r="E579" t="s">
        <v>24</v>
      </c>
      <c r="F579" s="107">
        <v>44926</v>
      </c>
      <c r="I579" t="s">
        <v>2507</v>
      </c>
    </row>
    <row r="580" spans="1:9" x14ac:dyDescent="0.3">
      <c r="A580">
        <v>544</v>
      </c>
      <c r="B580" t="s">
        <v>2514</v>
      </c>
      <c r="C580" t="s">
        <v>374</v>
      </c>
      <c r="D580" t="s">
        <v>54</v>
      </c>
      <c r="E580" t="s">
        <v>24</v>
      </c>
      <c r="F580" s="107">
        <v>44926</v>
      </c>
      <c r="I580" t="s">
        <v>2518</v>
      </c>
    </row>
    <row r="581" spans="1:9" x14ac:dyDescent="0.3">
      <c r="A581">
        <v>290</v>
      </c>
      <c r="B581" t="s">
        <v>240</v>
      </c>
      <c r="C581" t="s">
        <v>31</v>
      </c>
      <c r="D581" t="s">
        <v>69</v>
      </c>
      <c r="E581" t="s">
        <v>24</v>
      </c>
      <c r="F581" s="107">
        <v>44926</v>
      </c>
      <c r="I581" t="s">
        <v>1404</v>
      </c>
    </row>
    <row r="582" spans="1:9" x14ac:dyDescent="0.3">
      <c r="A582">
        <v>69</v>
      </c>
      <c r="B582" t="s">
        <v>59</v>
      </c>
      <c r="C582" t="s">
        <v>58</v>
      </c>
      <c r="D582" t="s">
        <v>60</v>
      </c>
      <c r="E582" t="s">
        <v>24</v>
      </c>
      <c r="F582" s="107">
        <v>44926</v>
      </c>
      <c r="G582">
        <v>83.754512635379001</v>
      </c>
      <c r="H582">
        <v>80</v>
      </c>
      <c r="I582" t="s">
        <v>2571</v>
      </c>
    </row>
    <row r="583" spans="1:9" x14ac:dyDescent="0.3">
      <c r="A583">
        <v>197</v>
      </c>
      <c r="B583" t="s">
        <v>139</v>
      </c>
      <c r="C583" t="s">
        <v>95</v>
      </c>
      <c r="D583" t="s">
        <v>60</v>
      </c>
      <c r="E583" t="s">
        <v>24</v>
      </c>
      <c r="F583" s="107">
        <v>44926</v>
      </c>
      <c r="G583">
        <v>100</v>
      </c>
      <c r="H583">
        <v>90</v>
      </c>
      <c r="I583" t="s">
        <v>986</v>
      </c>
    </row>
    <row r="584" spans="1:9" x14ac:dyDescent="0.3">
      <c r="A584">
        <v>213</v>
      </c>
      <c r="B584" t="s">
        <v>151</v>
      </c>
      <c r="C584" t="s">
        <v>98</v>
      </c>
      <c r="D584" t="s">
        <v>60</v>
      </c>
      <c r="E584" t="s">
        <v>24</v>
      </c>
      <c r="F584" s="107">
        <v>44926</v>
      </c>
      <c r="G584">
        <v>0</v>
      </c>
      <c r="H584">
        <v>90</v>
      </c>
      <c r="I584" t="s">
        <v>1047</v>
      </c>
    </row>
    <row r="585" spans="1:9" x14ac:dyDescent="0.3">
      <c r="A585">
        <v>238</v>
      </c>
      <c r="B585" t="s">
        <v>177</v>
      </c>
      <c r="C585" t="s">
        <v>98</v>
      </c>
      <c r="D585" t="s">
        <v>60</v>
      </c>
      <c r="E585" t="s">
        <v>24</v>
      </c>
      <c r="F585" s="107">
        <v>44926</v>
      </c>
      <c r="H585">
        <v>90</v>
      </c>
      <c r="I585" t="s">
        <v>1236</v>
      </c>
    </row>
    <row r="586" spans="1:9" x14ac:dyDescent="0.3">
      <c r="A586">
        <v>306</v>
      </c>
      <c r="B586" t="s">
        <v>260</v>
      </c>
      <c r="C586" t="s">
        <v>194</v>
      </c>
      <c r="D586" t="s">
        <v>60</v>
      </c>
      <c r="E586" t="s">
        <v>24</v>
      </c>
      <c r="F586" s="107">
        <v>44926</v>
      </c>
      <c r="G586">
        <v>0</v>
      </c>
      <c r="H586">
        <v>100</v>
      </c>
      <c r="I586" t="s">
        <v>1454</v>
      </c>
    </row>
    <row r="587" spans="1:9" x14ac:dyDescent="0.3">
      <c r="A587">
        <v>373</v>
      </c>
      <c r="B587" t="s">
        <v>336</v>
      </c>
      <c r="C587" t="s">
        <v>198</v>
      </c>
      <c r="D587" t="s">
        <v>60</v>
      </c>
      <c r="E587" t="s">
        <v>24</v>
      </c>
      <c r="F587" s="107">
        <v>44926</v>
      </c>
      <c r="G587">
        <v>0</v>
      </c>
      <c r="I587" t="s">
        <v>1548</v>
      </c>
    </row>
    <row r="588" spans="1:9" x14ac:dyDescent="0.3">
      <c r="A588">
        <v>390</v>
      </c>
      <c r="B588" t="s">
        <v>356</v>
      </c>
      <c r="C588" t="s">
        <v>198</v>
      </c>
      <c r="D588" t="s">
        <v>60</v>
      </c>
      <c r="E588" t="s">
        <v>24</v>
      </c>
      <c r="F588" s="107">
        <v>44926</v>
      </c>
      <c r="G588">
        <v>0</v>
      </c>
      <c r="I588" t="s">
        <v>1602</v>
      </c>
    </row>
    <row r="589" spans="1:9" x14ac:dyDescent="0.3">
      <c r="A589">
        <v>409</v>
      </c>
      <c r="B589" t="s">
        <v>383</v>
      </c>
      <c r="C589" t="s">
        <v>46</v>
      </c>
      <c r="D589" t="s">
        <v>60</v>
      </c>
      <c r="E589" t="s">
        <v>24</v>
      </c>
      <c r="F589" s="107">
        <v>44926</v>
      </c>
      <c r="I589" t="s">
        <v>1645</v>
      </c>
    </row>
    <row r="590" spans="1:9" x14ac:dyDescent="0.3">
      <c r="A590">
        <v>414</v>
      </c>
      <c r="B590" t="s">
        <v>390</v>
      </c>
      <c r="C590" t="s">
        <v>198</v>
      </c>
      <c r="D590" t="s">
        <v>60</v>
      </c>
      <c r="E590" t="s">
        <v>24</v>
      </c>
      <c r="F590" s="107">
        <v>44926</v>
      </c>
      <c r="G590">
        <v>0</v>
      </c>
      <c r="I590" t="s">
        <v>1663</v>
      </c>
    </row>
    <row r="591" spans="1:9" x14ac:dyDescent="0.3">
      <c r="A591">
        <v>415</v>
      </c>
      <c r="B591" t="s">
        <v>391</v>
      </c>
      <c r="C591" t="s">
        <v>198</v>
      </c>
      <c r="D591" t="s">
        <v>60</v>
      </c>
      <c r="E591" t="s">
        <v>24</v>
      </c>
      <c r="F591" s="107">
        <v>44926</v>
      </c>
      <c r="G591">
        <v>0</v>
      </c>
      <c r="I591" t="s">
        <v>1679</v>
      </c>
    </row>
    <row r="592" spans="1:9" x14ac:dyDescent="0.3">
      <c r="A592">
        <v>416</v>
      </c>
      <c r="B592" t="s">
        <v>392</v>
      </c>
      <c r="C592" t="s">
        <v>198</v>
      </c>
      <c r="D592" t="s">
        <v>60</v>
      </c>
      <c r="E592" t="s">
        <v>24</v>
      </c>
      <c r="F592" s="107">
        <v>44926</v>
      </c>
      <c r="G592">
        <v>0</v>
      </c>
      <c r="I592" t="s">
        <v>1695</v>
      </c>
    </row>
    <row r="593" spans="1:9" x14ac:dyDescent="0.3">
      <c r="A593">
        <v>417</v>
      </c>
      <c r="B593" t="s">
        <v>393</v>
      </c>
      <c r="C593" t="s">
        <v>198</v>
      </c>
      <c r="D593" t="s">
        <v>60</v>
      </c>
      <c r="E593" t="s">
        <v>24</v>
      </c>
      <c r="F593" s="107">
        <v>44926</v>
      </c>
      <c r="G593">
        <v>0</v>
      </c>
      <c r="I593" t="s">
        <v>1711</v>
      </c>
    </row>
    <row r="594" spans="1:9" x14ac:dyDescent="0.3">
      <c r="A594">
        <v>418</v>
      </c>
      <c r="B594" t="s">
        <v>394</v>
      </c>
      <c r="C594" t="s">
        <v>198</v>
      </c>
      <c r="D594" t="s">
        <v>60</v>
      </c>
      <c r="E594" t="s">
        <v>24</v>
      </c>
      <c r="F594" s="107">
        <v>44926</v>
      </c>
      <c r="G594">
        <v>0</v>
      </c>
      <c r="I594" t="s">
        <v>1727</v>
      </c>
    </row>
    <row r="595" spans="1:9" x14ac:dyDescent="0.3">
      <c r="A595">
        <v>420</v>
      </c>
      <c r="B595" t="s">
        <v>396</v>
      </c>
      <c r="C595" t="s">
        <v>198</v>
      </c>
      <c r="D595" t="s">
        <v>60</v>
      </c>
      <c r="E595" t="s">
        <v>24</v>
      </c>
      <c r="F595" s="107">
        <v>44926</v>
      </c>
      <c r="G595">
        <v>0</v>
      </c>
      <c r="I595" t="s">
        <v>1743</v>
      </c>
    </row>
    <row r="596" spans="1:9" x14ac:dyDescent="0.3">
      <c r="A596">
        <v>432</v>
      </c>
      <c r="B596" t="s">
        <v>409</v>
      </c>
      <c r="C596" t="s">
        <v>72</v>
      </c>
      <c r="D596" t="s">
        <v>60</v>
      </c>
      <c r="E596" t="s">
        <v>24</v>
      </c>
      <c r="F596" s="107">
        <v>44926</v>
      </c>
      <c r="I596" t="s">
        <v>1781</v>
      </c>
    </row>
    <row r="597" spans="1:9" x14ac:dyDescent="0.3">
      <c r="A597">
        <v>456</v>
      </c>
      <c r="B597" t="s">
        <v>429</v>
      </c>
      <c r="C597" t="s">
        <v>403</v>
      </c>
      <c r="D597" t="s">
        <v>60</v>
      </c>
      <c r="E597" t="s">
        <v>24</v>
      </c>
      <c r="F597" s="107">
        <v>44926</v>
      </c>
      <c r="I597" t="s">
        <v>1910</v>
      </c>
    </row>
    <row r="598" spans="1:9" x14ac:dyDescent="0.3">
      <c r="A598">
        <v>457</v>
      </c>
      <c r="B598" t="s">
        <v>430</v>
      </c>
      <c r="C598" t="s">
        <v>403</v>
      </c>
      <c r="D598" t="s">
        <v>60</v>
      </c>
      <c r="E598" t="s">
        <v>24</v>
      </c>
      <c r="F598" s="107">
        <v>44926</v>
      </c>
      <c r="I598" t="s">
        <v>1932</v>
      </c>
    </row>
    <row r="599" spans="1:9" x14ac:dyDescent="0.3">
      <c r="A599">
        <v>469</v>
      </c>
      <c r="B599" t="s">
        <v>395</v>
      </c>
      <c r="C599" t="s">
        <v>198</v>
      </c>
      <c r="D599" t="s">
        <v>60</v>
      </c>
      <c r="E599" t="s">
        <v>24</v>
      </c>
      <c r="F599" s="107">
        <v>44926</v>
      </c>
      <c r="I599" t="s">
        <v>1959</v>
      </c>
    </row>
    <row r="600" spans="1:9" x14ac:dyDescent="0.3">
      <c r="A600">
        <v>470</v>
      </c>
      <c r="B600" t="s">
        <v>441</v>
      </c>
      <c r="C600" t="s">
        <v>198</v>
      </c>
      <c r="D600" t="s">
        <v>60</v>
      </c>
      <c r="E600" t="s">
        <v>24</v>
      </c>
      <c r="F600" s="107">
        <v>44926</v>
      </c>
      <c r="H600">
        <v>100</v>
      </c>
      <c r="I600" t="s">
        <v>1976</v>
      </c>
    </row>
    <row r="601" spans="1:9" x14ac:dyDescent="0.3">
      <c r="A601">
        <v>471</v>
      </c>
      <c r="B601" t="s">
        <v>442</v>
      </c>
      <c r="C601" t="s">
        <v>198</v>
      </c>
      <c r="D601" t="s">
        <v>60</v>
      </c>
      <c r="E601" t="s">
        <v>24</v>
      </c>
      <c r="F601" s="107">
        <v>44926</v>
      </c>
      <c r="I601" t="s">
        <v>1994</v>
      </c>
    </row>
    <row r="602" spans="1:9" x14ac:dyDescent="0.3">
      <c r="A602">
        <v>510</v>
      </c>
      <c r="B602" t="s">
        <v>2286</v>
      </c>
      <c r="C602" t="s">
        <v>249</v>
      </c>
      <c r="D602" t="s">
        <v>60</v>
      </c>
      <c r="E602" t="s">
        <v>24</v>
      </c>
      <c r="F602" s="107">
        <v>44926</v>
      </c>
      <c r="I602" t="s">
        <v>2292</v>
      </c>
    </row>
    <row r="603" spans="1:9" x14ac:dyDescent="0.3">
      <c r="A603">
        <v>511</v>
      </c>
      <c r="B603" t="s">
        <v>2310</v>
      </c>
      <c r="C603" t="s">
        <v>249</v>
      </c>
      <c r="D603" t="s">
        <v>60</v>
      </c>
      <c r="E603" t="s">
        <v>24</v>
      </c>
      <c r="F603" s="107">
        <v>44926</v>
      </c>
      <c r="I603" t="s">
        <v>2316</v>
      </c>
    </row>
    <row r="604" spans="1:9" x14ac:dyDescent="0.3">
      <c r="A604">
        <v>529</v>
      </c>
      <c r="B604" t="s">
        <v>2395</v>
      </c>
      <c r="C604" t="s">
        <v>95</v>
      </c>
      <c r="D604" t="s">
        <v>60</v>
      </c>
      <c r="E604" t="s">
        <v>24</v>
      </c>
      <c r="F604" s="107">
        <v>44926</v>
      </c>
      <c r="I604" t="s">
        <v>2399</v>
      </c>
    </row>
    <row r="605" spans="1:9" x14ac:dyDescent="0.3">
      <c r="A605">
        <v>84</v>
      </c>
      <c r="B605" t="s">
        <v>71</v>
      </c>
      <c r="C605" t="s">
        <v>72</v>
      </c>
      <c r="D605" t="s">
        <v>73</v>
      </c>
      <c r="E605" t="s">
        <v>24</v>
      </c>
      <c r="F605" s="107">
        <v>44926</v>
      </c>
      <c r="G605">
        <v>100</v>
      </c>
      <c r="H605">
        <v>100</v>
      </c>
      <c r="I605" t="s">
        <v>2607</v>
      </c>
    </row>
    <row r="606" spans="1:9" x14ac:dyDescent="0.3">
      <c r="A606">
        <v>85</v>
      </c>
      <c r="B606" t="s">
        <v>74</v>
      </c>
      <c r="C606" t="s">
        <v>72</v>
      </c>
      <c r="D606" t="s">
        <v>73</v>
      </c>
      <c r="E606" t="s">
        <v>24</v>
      </c>
      <c r="F606" s="107">
        <v>44926</v>
      </c>
      <c r="G606">
        <v>100</v>
      </c>
      <c r="H606">
        <v>100</v>
      </c>
      <c r="I606" t="s">
        <v>2610</v>
      </c>
    </row>
    <row r="607" spans="1:9" x14ac:dyDescent="0.3">
      <c r="A607">
        <v>87</v>
      </c>
      <c r="B607" t="s">
        <v>76</v>
      </c>
      <c r="C607" t="s">
        <v>72</v>
      </c>
      <c r="D607" t="s">
        <v>73</v>
      </c>
      <c r="E607" t="s">
        <v>24</v>
      </c>
      <c r="F607" s="107">
        <v>44926</v>
      </c>
      <c r="G607">
        <v>99</v>
      </c>
      <c r="H607">
        <v>80</v>
      </c>
      <c r="I607" t="s">
        <v>2618</v>
      </c>
    </row>
    <row r="608" spans="1:9" x14ac:dyDescent="0.3">
      <c r="A608">
        <v>88</v>
      </c>
      <c r="B608" t="s">
        <v>77</v>
      </c>
      <c r="C608" t="s">
        <v>72</v>
      </c>
      <c r="D608" t="s">
        <v>73</v>
      </c>
      <c r="E608" t="s">
        <v>24</v>
      </c>
      <c r="F608" s="107">
        <v>44926</v>
      </c>
      <c r="G608">
        <v>99.344262295082004</v>
      </c>
      <c r="H608">
        <v>100</v>
      </c>
      <c r="I608" t="s">
        <v>2622</v>
      </c>
    </row>
    <row r="609" spans="1:9" x14ac:dyDescent="0.3">
      <c r="A609">
        <v>89</v>
      </c>
      <c r="B609" t="s">
        <v>78</v>
      </c>
      <c r="C609" t="s">
        <v>72</v>
      </c>
      <c r="D609" t="s">
        <v>73</v>
      </c>
      <c r="E609" t="s">
        <v>24</v>
      </c>
      <c r="F609" s="107">
        <v>44926</v>
      </c>
      <c r="G609">
        <v>100</v>
      </c>
      <c r="H609">
        <v>100</v>
      </c>
      <c r="I609" t="s">
        <v>2625</v>
      </c>
    </row>
    <row r="610" spans="1:9" x14ac:dyDescent="0.3">
      <c r="A610">
        <v>90</v>
      </c>
      <c r="B610" t="s">
        <v>79</v>
      </c>
      <c r="C610" t="s">
        <v>72</v>
      </c>
      <c r="D610" t="s">
        <v>73</v>
      </c>
      <c r="E610" t="s">
        <v>24</v>
      </c>
      <c r="F610" s="107">
        <v>44926</v>
      </c>
      <c r="G610">
        <v>100</v>
      </c>
      <c r="H610">
        <v>100</v>
      </c>
      <c r="I610" t="s">
        <v>2628</v>
      </c>
    </row>
    <row r="611" spans="1:9" x14ac:dyDescent="0.3">
      <c r="A611">
        <v>91</v>
      </c>
      <c r="B611" t="s">
        <v>80</v>
      </c>
      <c r="C611" t="s">
        <v>72</v>
      </c>
      <c r="D611" t="s">
        <v>73</v>
      </c>
      <c r="E611" t="s">
        <v>24</v>
      </c>
      <c r="F611" s="107">
        <v>44926</v>
      </c>
      <c r="G611">
        <v>100</v>
      </c>
      <c r="H611">
        <v>100</v>
      </c>
      <c r="I611" t="s">
        <v>2631</v>
      </c>
    </row>
    <row r="612" spans="1:9" x14ac:dyDescent="0.3">
      <c r="A612">
        <v>92</v>
      </c>
      <c r="B612" t="s">
        <v>81</v>
      </c>
      <c r="C612" t="s">
        <v>72</v>
      </c>
      <c r="D612" t="s">
        <v>73</v>
      </c>
      <c r="E612" t="s">
        <v>24</v>
      </c>
      <c r="F612" s="107">
        <v>44926</v>
      </c>
      <c r="G612">
        <v>100</v>
      </c>
      <c r="H612">
        <v>100</v>
      </c>
      <c r="I612" t="s">
        <v>2634</v>
      </c>
    </row>
    <row r="613" spans="1:9" x14ac:dyDescent="0.3">
      <c r="A613">
        <v>94</v>
      </c>
      <c r="B613" t="s">
        <v>82</v>
      </c>
      <c r="C613" t="s">
        <v>72</v>
      </c>
      <c r="D613" t="s">
        <v>73</v>
      </c>
      <c r="E613" t="s">
        <v>24</v>
      </c>
      <c r="F613" s="107">
        <v>44926</v>
      </c>
      <c r="G613">
        <v>100</v>
      </c>
      <c r="H613">
        <v>100</v>
      </c>
      <c r="I613" t="s">
        <v>2637</v>
      </c>
    </row>
    <row r="614" spans="1:9" x14ac:dyDescent="0.3">
      <c r="A614">
        <v>100</v>
      </c>
      <c r="B614" t="s">
        <v>89</v>
      </c>
      <c r="C614" t="s">
        <v>72</v>
      </c>
      <c r="D614" t="s">
        <v>73</v>
      </c>
      <c r="E614" t="s">
        <v>24</v>
      </c>
      <c r="F614" s="107">
        <v>44926</v>
      </c>
      <c r="G614">
        <v>98.3</v>
      </c>
      <c r="H614">
        <v>100</v>
      </c>
      <c r="I614" t="s">
        <v>750</v>
      </c>
    </row>
    <row r="615" spans="1:9" x14ac:dyDescent="0.3">
      <c r="A615">
        <v>104</v>
      </c>
      <c r="B615" t="s">
        <v>90</v>
      </c>
      <c r="C615" t="s">
        <v>72</v>
      </c>
      <c r="D615" t="s">
        <v>73</v>
      </c>
      <c r="E615" t="s">
        <v>62</v>
      </c>
      <c r="F615" s="107">
        <v>44926</v>
      </c>
      <c r="G615">
        <v>0.37174721189590998</v>
      </c>
      <c r="H615">
        <v>2.14</v>
      </c>
      <c r="I615" t="s">
        <v>754</v>
      </c>
    </row>
    <row r="616" spans="1:9" x14ac:dyDescent="0.3">
      <c r="A616">
        <v>106</v>
      </c>
      <c r="B616" t="s">
        <v>92</v>
      </c>
      <c r="C616" t="s">
        <v>72</v>
      </c>
      <c r="D616" t="s">
        <v>73</v>
      </c>
      <c r="E616" t="s">
        <v>62</v>
      </c>
      <c r="F616" s="107">
        <v>44926</v>
      </c>
      <c r="G616">
        <v>0</v>
      </c>
      <c r="H616">
        <v>0</v>
      </c>
      <c r="I616" t="s">
        <v>757</v>
      </c>
    </row>
    <row r="617" spans="1:9" x14ac:dyDescent="0.3">
      <c r="A617">
        <v>126</v>
      </c>
      <c r="B617" t="s">
        <v>107</v>
      </c>
      <c r="C617" t="s">
        <v>72</v>
      </c>
      <c r="D617" t="s">
        <v>73</v>
      </c>
      <c r="E617" t="s">
        <v>62</v>
      </c>
      <c r="F617" s="107">
        <v>44926</v>
      </c>
      <c r="G617">
        <v>0.12391573729864</v>
      </c>
      <c r="H617">
        <v>2</v>
      </c>
      <c r="I617" t="s">
        <v>2852</v>
      </c>
    </row>
    <row r="618" spans="1:9" x14ac:dyDescent="0.3">
      <c r="A618">
        <v>127</v>
      </c>
      <c r="B618" t="s">
        <v>108</v>
      </c>
      <c r="C618" t="s">
        <v>72</v>
      </c>
      <c r="D618" t="s">
        <v>73</v>
      </c>
      <c r="E618" t="s">
        <v>62</v>
      </c>
      <c r="F618" s="107">
        <v>44926</v>
      </c>
      <c r="G618">
        <v>0</v>
      </c>
      <c r="H618">
        <v>0</v>
      </c>
      <c r="I618" t="s">
        <v>2855</v>
      </c>
    </row>
    <row r="619" spans="1:9" x14ac:dyDescent="0.3">
      <c r="A619">
        <v>144</v>
      </c>
      <c r="B619" t="s">
        <v>117</v>
      </c>
      <c r="C619" t="s">
        <v>85</v>
      </c>
      <c r="D619" t="s">
        <v>73</v>
      </c>
      <c r="E619" t="s">
        <v>24</v>
      </c>
      <c r="F619" s="107">
        <v>44926</v>
      </c>
      <c r="G619">
        <v>3.55</v>
      </c>
      <c r="H619">
        <v>3</v>
      </c>
      <c r="I619" t="s">
        <v>934</v>
      </c>
    </row>
    <row r="620" spans="1:9" x14ac:dyDescent="0.3">
      <c r="A620">
        <v>147</v>
      </c>
      <c r="B620" t="s">
        <v>121</v>
      </c>
      <c r="C620" t="s">
        <v>85</v>
      </c>
      <c r="D620" t="s">
        <v>73</v>
      </c>
      <c r="E620" t="s">
        <v>24</v>
      </c>
      <c r="F620" s="107">
        <v>44926</v>
      </c>
      <c r="G620">
        <v>11</v>
      </c>
      <c r="H620">
        <v>18</v>
      </c>
      <c r="I620" t="s">
        <v>946</v>
      </c>
    </row>
    <row r="621" spans="1:9" x14ac:dyDescent="0.3">
      <c r="A621">
        <v>200</v>
      </c>
      <c r="B621" t="s">
        <v>141</v>
      </c>
      <c r="C621" t="s">
        <v>28</v>
      </c>
      <c r="D621" t="s">
        <v>73</v>
      </c>
      <c r="E621" t="s">
        <v>24</v>
      </c>
      <c r="F621" s="107">
        <v>44926</v>
      </c>
      <c r="H621">
        <v>70</v>
      </c>
      <c r="I621" t="s">
        <v>994</v>
      </c>
    </row>
    <row r="622" spans="1:9" x14ac:dyDescent="0.3">
      <c r="A622">
        <v>216</v>
      </c>
      <c r="B622" t="s">
        <v>155</v>
      </c>
      <c r="C622" t="s">
        <v>98</v>
      </c>
      <c r="D622" t="s">
        <v>73</v>
      </c>
      <c r="E622" t="s">
        <v>24</v>
      </c>
      <c r="F622" s="107">
        <v>44926</v>
      </c>
      <c r="G622">
        <v>0</v>
      </c>
      <c r="H622">
        <v>100</v>
      </c>
      <c r="I622" t="s">
        <v>1090</v>
      </c>
    </row>
    <row r="623" spans="1:9" x14ac:dyDescent="0.3">
      <c r="A623">
        <v>221</v>
      </c>
      <c r="B623" t="s">
        <v>161</v>
      </c>
      <c r="C623" t="s">
        <v>98</v>
      </c>
      <c r="D623" t="s">
        <v>73</v>
      </c>
      <c r="E623" t="s">
        <v>24</v>
      </c>
      <c r="F623" s="107">
        <v>44926</v>
      </c>
      <c r="G623">
        <v>0</v>
      </c>
      <c r="H623">
        <v>100</v>
      </c>
      <c r="I623" t="s">
        <v>1152</v>
      </c>
    </row>
    <row r="624" spans="1:9" x14ac:dyDescent="0.3">
      <c r="A624">
        <v>222</v>
      </c>
      <c r="B624" t="s">
        <v>162</v>
      </c>
      <c r="C624" t="s">
        <v>98</v>
      </c>
      <c r="D624" t="s">
        <v>73</v>
      </c>
      <c r="E624" t="s">
        <v>24</v>
      </c>
      <c r="F624" s="107">
        <v>44926</v>
      </c>
      <c r="G624">
        <v>93.75</v>
      </c>
      <c r="H624">
        <v>90</v>
      </c>
      <c r="I624" t="s">
        <v>2917</v>
      </c>
    </row>
    <row r="625" spans="1:9" x14ac:dyDescent="0.3">
      <c r="A625">
        <v>223</v>
      </c>
      <c r="B625" t="s">
        <v>163</v>
      </c>
      <c r="C625" t="s">
        <v>98</v>
      </c>
      <c r="D625" t="s">
        <v>73</v>
      </c>
      <c r="E625" t="s">
        <v>24</v>
      </c>
      <c r="F625" s="107">
        <v>44926</v>
      </c>
      <c r="G625">
        <v>0</v>
      </c>
      <c r="H625">
        <v>100</v>
      </c>
      <c r="I625" t="s">
        <v>1163</v>
      </c>
    </row>
    <row r="626" spans="1:9" x14ac:dyDescent="0.3">
      <c r="A626">
        <v>224</v>
      </c>
      <c r="B626" t="s">
        <v>164</v>
      </c>
      <c r="C626" t="s">
        <v>98</v>
      </c>
      <c r="D626" t="s">
        <v>73</v>
      </c>
      <c r="E626" t="s">
        <v>24</v>
      </c>
      <c r="F626" s="107">
        <v>44926</v>
      </c>
      <c r="G626">
        <v>71.428571428571431</v>
      </c>
      <c r="H626">
        <v>100</v>
      </c>
      <c r="I626" t="s">
        <v>2686</v>
      </c>
    </row>
    <row r="627" spans="1:9" x14ac:dyDescent="0.3">
      <c r="A627">
        <v>226</v>
      </c>
      <c r="B627" t="s">
        <v>166</v>
      </c>
      <c r="C627" t="s">
        <v>98</v>
      </c>
      <c r="D627" t="s">
        <v>73</v>
      </c>
      <c r="E627" t="s">
        <v>24</v>
      </c>
      <c r="F627" s="107">
        <v>44926</v>
      </c>
      <c r="G627">
        <v>0</v>
      </c>
      <c r="H627">
        <v>2</v>
      </c>
      <c r="I627" t="s">
        <v>2923</v>
      </c>
    </row>
    <row r="628" spans="1:9" x14ac:dyDescent="0.3">
      <c r="A628">
        <v>227</v>
      </c>
      <c r="B628" t="s">
        <v>1201</v>
      </c>
      <c r="C628" t="s">
        <v>98</v>
      </c>
      <c r="D628" t="s">
        <v>73</v>
      </c>
      <c r="E628" t="s">
        <v>62</v>
      </c>
      <c r="F628" s="107">
        <v>44926</v>
      </c>
      <c r="G628">
        <v>0.01</v>
      </c>
      <c r="H628">
        <v>0.3</v>
      </c>
      <c r="I628" t="s">
        <v>2687</v>
      </c>
    </row>
    <row r="629" spans="1:9" x14ac:dyDescent="0.3">
      <c r="A629">
        <v>228</v>
      </c>
      <c r="B629" t="s">
        <v>168</v>
      </c>
      <c r="C629" t="s">
        <v>98</v>
      </c>
      <c r="D629" t="s">
        <v>73</v>
      </c>
      <c r="E629" t="s">
        <v>24</v>
      </c>
      <c r="F629" s="107">
        <v>44926</v>
      </c>
      <c r="G629">
        <v>100.10703267644649</v>
      </c>
      <c r="H629">
        <v>100</v>
      </c>
      <c r="I629" t="s">
        <v>2925</v>
      </c>
    </row>
    <row r="630" spans="1:9" x14ac:dyDescent="0.3">
      <c r="A630">
        <v>244</v>
      </c>
      <c r="B630" t="s">
        <v>184</v>
      </c>
      <c r="C630" t="s">
        <v>98</v>
      </c>
      <c r="D630" t="s">
        <v>73</v>
      </c>
      <c r="E630" t="s">
        <v>62</v>
      </c>
      <c r="F630" s="107">
        <v>44926</v>
      </c>
      <c r="G630">
        <v>27</v>
      </c>
      <c r="I630" t="s">
        <v>1284</v>
      </c>
    </row>
    <row r="631" spans="1:9" x14ac:dyDescent="0.3">
      <c r="A631">
        <v>255</v>
      </c>
      <c r="B631" t="s">
        <v>1300</v>
      </c>
      <c r="C631" t="s">
        <v>127</v>
      </c>
      <c r="D631" t="s">
        <v>73</v>
      </c>
      <c r="E631" t="s">
        <v>24</v>
      </c>
      <c r="F631" s="107">
        <v>44926</v>
      </c>
      <c r="I631" t="s">
        <v>1304</v>
      </c>
    </row>
    <row r="632" spans="1:9" x14ac:dyDescent="0.3">
      <c r="A632">
        <v>272</v>
      </c>
      <c r="B632" t="s">
        <v>220</v>
      </c>
      <c r="C632" t="s">
        <v>72</v>
      </c>
      <c r="D632" t="s">
        <v>73</v>
      </c>
      <c r="E632" t="s">
        <v>62</v>
      </c>
      <c r="F632" s="107">
        <v>44926</v>
      </c>
      <c r="G632">
        <v>0</v>
      </c>
      <c r="H632">
        <v>0</v>
      </c>
      <c r="I632" t="s">
        <v>1339</v>
      </c>
    </row>
    <row r="633" spans="1:9" x14ac:dyDescent="0.3">
      <c r="A633">
        <v>334</v>
      </c>
      <c r="B633" t="s">
        <v>291</v>
      </c>
      <c r="C633" t="s">
        <v>28</v>
      </c>
      <c r="D633" t="s">
        <v>73</v>
      </c>
      <c r="E633" t="s">
        <v>24</v>
      </c>
      <c r="F633" s="107">
        <v>44926</v>
      </c>
      <c r="G633">
        <v>86</v>
      </c>
      <c r="I633" t="s">
        <v>2691</v>
      </c>
    </row>
    <row r="634" spans="1:9" x14ac:dyDescent="0.3">
      <c r="A634">
        <v>542</v>
      </c>
      <c r="B634" t="s">
        <v>2492</v>
      </c>
      <c r="C634" t="s">
        <v>287</v>
      </c>
      <c r="D634" t="s">
        <v>73</v>
      </c>
      <c r="E634" t="s">
        <v>24</v>
      </c>
      <c r="F634" s="107">
        <v>44926</v>
      </c>
      <c r="I634" t="s">
        <v>2498</v>
      </c>
    </row>
    <row r="635" spans="1:9" x14ac:dyDescent="0.3">
      <c r="A635">
        <v>546</v>
      </c>
      <c r="B635" t="s">
        <v>2526</v>
      </c>
      <c r="C635" t="s">
        <v>287</v>
      </c>
      <c r="D635" t="s">
        <v>73</v>
      </c>
      <c r="E635" t="s">
        <v>24</v>
      </c>
      <c r="F635" s="107">
        <v>44926</v>
      </c>
      <c r="I635" t="s">
        <v>2532</v>
      </c>
    </row>
    <row r="636" spans="1:9" x14ac:dyDescent="0.3">
      <c r="A636">
        <v>77</v>
      </c>
      <c r="B636" t="s">
        <v>65</v>
      </c>
      <c r="C636" t="s">
        <v>66</v>
      </c>
      <c r="D636" t="s">
        <v>23</v>
      </c>
      <c r="E636" t="s">
        <v>24</v>
      </c>
      <c r="F636" s="107">
        <v>44957</v>
      </c>
      <c r="G636">
        <v>97.5</v>
      </c>
      <c r="H636">
        <v>97</v>
      </c>
      <c r="I636" t="s">
        <v>4277</v>
      </c>
    </row>
    <row r="637" spans="1:9" x14ac:dyDescent="0.3">
      <c r="A637">
        <v>121</v>
      </c>
      <c r="B637" t="s">
        <v>102</v>
      </c>
      <c r="C637" t="s">
        <v>28</v>
      </c>
      <c r="D637" t="s">
        <v>23</v>
      </c>
      <c r="E637" t="s">
        <v>62</v>
      </c>
      <c r="F637" s="107">
        <v>44957</v>
      </c>
      <c r="G637">
        <v>107.04104854011</v>
      </c>
      <c r="H637">
        <v>102</v>
      </c>
      <c r="I637" t="s">
        <v>4280</v>
      </c>
    </row>
    <row r="638" spans="1:9" x14ac:dyDescent="0.3">
      <c r="A638">
        <v>122</v>
      </c>
      <c r="B638" t="s">
        <v>104</v>
      </c>
      <c r="C638" t="s">
        <v>101</v>
      </c>
      <c r="D638" t="s">
        <v>23</v>
      </c>
      <c r="E638" t="s">
        <v>24</v>
      </c>
      <c r="F638" s="107">
        <v>44957</v>
      </c>
      <c r="H638">
        <v>80</v>
      </c>
      <c r="I638" t="s">
        <v>834</v>
      </c>
    </row>
    <row r="639" spans="1:9" x14ac:dyDescent="0.3">
      <c r="A639">
        <v>124</v>
      </c>
      <c r="B639" t="s">
        <v>105</v>
      </c>
      <c r="C639" t="s">
        <v>72</v>
      </c>
      <c r="D639" t="s">
        <v>23</v>
      </c>
      <c r="E639" t="s">
        <v>62</v>
      </c>
      <c r="F639" s="107">
        <v>44957</v>
      </c>
      <c r="G639">
        <v>0</v>
      </c>
      <c r="H639">
        <v>1.6</v>
      </c>
      <c r="I639" t="s">
        <v>4283</v>
      </c>
    </row>
    <row r="640" spans="1:9" x14ac:dyDescent="0.3">
      <c r="A640">
        <v>125</v>
      </c>
      <c r="B640" t="s">
        <v>106</v>
      </c>
      <c r="C640" t="s">
        <v>72</v>
      </c>
      <c r="D640" t="s">
        <v>23</v>
      </c>
      <c r="E640" t="s">
        <v>62</v>
      </c>
      <c r="F640" s="107">
        <v>44957</v>
      </c>
      <c r="G640">
        <v>0</v>
      </c>
      <c r="H640">
        <v>4.7</v>
      </c>
      <c r="I640" t="s">
        <v>4286</v>
      </c>
    </row>
    <row r="641" spans="1:9" x14ac:dyDescent="0.3">
      <c r="A641">
        <v>128</v>
      </c>
      <c r="B641" t="s">
        <v>109</v>
      </c>
      <c r="C641" t="s">
        <v>72</v>
      </c>
      <c r="D641" t="s">
        <v>23</v>
      </c>
      <c r="E641" t="s">
        <v>62</v>
      </c>
      <c r="F641" s="107">
        <v>44957</v>
      </c>
      <c r="G641">
        <v>1.0928581372685999</v>
      </c>
      <c r="H641">
        <v>1</v>
      </c>
      <c r="I641" t="s">
        <v>4289</v>
      </c>
    </row>
    <row r="642" spans="1:9" x14ac:dyDescent="0.3">
      <c r="A642">
        <v>172</v>
      </c>
      <c r="B642" t="s">
        <v>131</v>
      </c>
      <c r="C642" t="s">
        <v>101</v>
      </c>
      <c r="D642" t="s">
        <v>23</v>
      </c>
      <c r="E642" t="s">
        <v>24</v>
      </c>
      <c r="F642" s="107">
        <v>44957</v>
      </c>
      <c r="H642">
        <v>95</v>
      </c>
      <c r="I642" t="s">
        <v>971</v>
      </c>
    </row>
    <row r="643" spans="1:9" x14ac:dyDescent="0.3">
      <c r="A643">
        <v>208</v>
      </c>
      <c r="B643" t="s">
        <v>149</v>
      </c>
      <c r="C643" t="s">
        <v>98</v>
      </c>
      <c r="D643" t="s">
        <v>23</v>
      </c>
      <c r="E643" t="s">
        <v>62</v>
      </c>
      <c r="F643" s="107">
        <v>44957</v>
      </c>
      <c r="G643">
        <v>1019</v>
      </c>
      <c r="H643">
        <v>1</v>
      </c>
      <c r="I643" t="s">
        <v>3425</v>
      </c>
    </row>
    <row r="644" spans="1:9" x14ac:dyDescent="0.3">
      <c r="A644">
        <v>214</v>
      </c>
      <c r="B644" t="s">
        <v>152</v>
      </c>
      <c r="C644" t="s">
        <v>98</v>
      </c>
      <c r="D644" t="s">
        <v>23</v>
      </c>
      <c r="E644" t="s">
        <v>62</v>
      </c>
      <c r="F644" s="107">
        <v>44957</v>
      </c>
      <c r="G644">
        <v>1399.55</v>
      </c>
      <c r="H644">
        <v>7500</v>
      </c>
      <c r="I644" t="s">
        <v>3428</v>
      </c>
    </row>
    <row r="645" spans="1:9" x14ac:dyDescent="0.3">
      <c r="A645">
        <v>217</v>
      </c>
      <c r="B645" t="s">
        <v>156</v>
      </c>
      <c r="C645" t="s">
        <v>98</v>
      </c>
      <c r="D645" t="s">
        <v>23</v>
      </c>
      <c r="E645" t="s">
        <v>24</v>
      </c>
      <c r="F645" s="107">
        <v>44957</v>
      </c>
      <c r="G645">
        <v>80.265848670756995</v>
      </c>
      <c r="H645">
        <v>20</v>
      </c>
      <c r="I645" t="s">
        <v>3429</v>
      </c>
    </row>
    <row r="646" spans="1:9" x14ac:dyDescent="0.3">
      <c r="A646">
        <v>218</v>
      </c>
      <c r="B646" t="s">
        <v>157</v>
      </c>
      <c r="C646" t="s">
        <v>98</v>
      </c>
      <c r="D646" t="s">
        <v>23</v>
      </c>
      <c r="E646" t="s">
        <v>62</v>
      </c>
      <c r="F646" s="107">
        <v>44957</v>
      </c>
      <c r="G646">
        <v>120858</v>
      </c>
      <c r="H646">
        <v>172000</v>
      </c>
      <c r="I646" t="s">
        <v>3430</v>
      </c>
    </row>
    <row r="647" spans="1:9" x14ac:dyDescent="0.3">
      <c r="A647">
        <v>225</v>
      </c>
      <c r="B647" t="s">
        <v>165</v>
      </c>
      <c r="C647" t="s">
        <v>98</v>
      </c>
      <c r="D647" t="s">
        <v>23</v>
      </c>
      <c r="E647" t="s">
        <v>24</v>
      </c>
      <c r="F647" s="107">
        <v>44957</v>
      </c>
      <c r="G647">
        <v>25</v>
      </c>
      <c r="H647">
        <v>1</v>
      </c>
      <c r="I647" t="s">
        <v>3431</v>
      </c>
    </row>
    <row r="648" spans="1:9" x14ac:dyDescent="0.3">
      <c r="A648">
        <v>239</v>
      </c>
      <c r="B648" t="s">
        <v>1243</v>
      </c>
      <c r="C648" t="s">
        <v>33</v>
      </c>
      <c r="D648" t="s">
        <v>23</v>
      </c>
      <c r="E648" t="s">
        <v>24</v>
      </c>
      <c r="F648" s="107">
        <v>44957</v>
      </c>
      <c r="G648">
        <v>0</v>
      </c>
      <c r="I648" t="s">
        <v>3432</v>
      </c>
    </row>
    <row r="649" spans="1:9" x14ac:dyDescent="0.3">
      <c r="A649">
        <v>241</v>
      </c>
      <c r="B649" t="s">
        <v>181</v>
      </c>
      <c r="C649" t="s">
        <v>33</v>
      </c>
      <c r="D649" t="s">
        <v>23</v>
      </c>
      <c r="E649" t="s">
        <v>24</v>
      </c>
      <c r="F649" s="107">
        <v>44957</v>
      </c>
      <c r="G649">
        <v>100</v>
      </c>
      <c r="H649">
        <v>80</v>
      </c>
      <c r="I649" t="s">
        <v>4307</v>
      </c>
    </row>
    <row r="650" spans="1:9" x14ac:dyDescent="0.3">
      <c r="A650">
        <v>434</v>
      </c>
      <c r="B650" t="s">
        <v>411</v>
      </c>
      <c r="C650" t="s">
        <v>98</v>
      </c>
      <c r="D650" t="s">
        <v>23</v>
      </c>
      <c r="E650" t="s">
        <v>62</v>
      </c>
      <c r="F650" s="107">
        <v>44957</v>
      </c>
      <c r="G650">
        <v>7</v>
      </c>
      <c r="H650">
        <v>200</v>
      </c>
      <c r="I650" t="s">
        <v>1813</v>
      </c>
    </row>
    <row r="651" spans="1:9" x14ac:dyDescent="0.3">
      <c r="A651">
        <v>436</v>
      </c>
      <c r="B651" t="s">
        <v>130</v>
      </c>
      <c r="C651" t="s">
        <v>101</v>
      </c>
      <c r="D651" t="s">
        <v>23</v>
      </c>
      <c r="E651" t="s">
        <v>62</v>
      </c>
      <c r="F651" s="107">
        <v>44957</v>
      </c>
      <c r="H651">
        <v>14</v>
      </c>
      <c r="I651" t="s">
        <v>1855</v>
      </c>
    </row>
    <row r="652" spans="1:9" x14ac:dyDescent="0.3">
      <c r="A652">
        <v>485</v>
      </c>
      <c r="B652" t="s">
        <v>458</v>
      </c>
      <c r="C652" t="s">
        <v>101</v>
      </c>
      <c r="D652" t="s">
        <v>23</v>
      </c>
      <c r="E652" t="s">
        <v>24</v>
      </c>
      <c r="F652" s="107">
        <v>44957</v>
      </c>
      <c r="I652" t="s">
        <v>2152</v>
      </c>
    </row>
    <row r="653" spans="1:9" x14ac:dyDescent="0.3">
      <c r="A653">
        <v>488</v>
      </c>
      <c r="B653" t="s">
        <v>461</v>
      </c>
      <c r="C653" t="s">
        <v>101</v>
      </c>
      <c r="D653" t="s">
        <v>23</v>
      </c>
      <c r="E653" t="s">
        <v>24</v>
      </c>
      <c r="F653" s="107">
        <v>44957</v>
      </c>
      <c r="I653" t="s">
        <v>2192</v>
      </c>
    </row>
    <row r="654" spans="1:9" x14ac:dyDescent="0.3">
      <c r="A654">
        <v>509</v>
      </c>
      <c r="B654" t="s">
        <v>2238</v>
      </c>
      <c r="C654" t="s">
        <v>33</v>
      </c>
      <c r="D654" t="s">
        <v>23</v>
      </c>
      <c r="E654" t="s">
        <v>24</v>
      </c>
      <c r="F654" s="107">
        <v>44957</v>
      </c>
      <c r="I654" t="s">
        <v>2251</v>
      </c>
    </row>
    <row r="655" spans="1:9" x14ac:dyDescent="0.3">
      <c r="A655">
        <v>275</v>
      </c>
      <c r="B655" t="s">
        <v>224</v>
      </c>
      <c r="C655" t="s">
        <v>225</v>
      </c>
      <c r="D655" t="s">
        <v>54</v>
      </c>
      <c r="E655" t="s">
        <v>24</v>
      </c>
      <c r="F655" s="107">
        <v>44957</v>
      </c>
      <c r="H655">
        <v>80</v>
      </c>
      <c r="I655" t="s">
        <v>1354</v>
      </c>
    </row>
    <row r="656" spans="1:9" x14ac:dyDescent="0.3">
      <c r="A656">
        <v>362</v>
      </c>
      <c r="B656" t="s">
        <v>322</v>
      </c>
      <c r="C656" t="s">
        <v>323</v>
      </c>
      <c r="D656" t="s">
        <v>54</v>
      </c>
      <c r="E656" t="s">
        <v>24</v>
      </c>
      <c r="F656" s="107">
        <v>44957</v>
      </c>
      <c r="I656" t="s">
        <v>1512</v>
      </c>
    </row>
    <row r="657" spans="1:9" x14ac:dyDescent="0.3">
      <c r="A657">
        <v>375</v>
      </c>
      <c r="B657" t="s">
        <v>338</v>
      </c>
      <c r="C657" t="s">
        <v>323</v>
      </c>
      <c r="D657" t="s">
        <v>54</v>
      </c>
      <c r="E657" t="s">
        <v>24</v>
      </c>
      <c r="F657" s="107">
        <v>44957</v>
      </c>
      <c r="H657">
        <v>100</v>
      </c>
      <c r="I657" t="s">
        <v>1561</v>
      </c>
    </row>
    <row r="658" spans="1:9" x14ac:dyDescent="0.3">
      <c r="A658">
        <v>439</v>
      </c>
      <c r="B658" t="s">
        <v>415</v>
      </c>
      <c r="C658" t="s">
        <v>323</v>
      </c>
      <c r="D658" t="s">
        <v>54</v>
      </c>
      <c r="E658" t="s">
        <v>24</v>
      </c>
      <c r="F658" s="107">
        <v>44957</v>
      </c>
      <c r="I658" t="s">
        <v>1873</v>
      </c>
    </row>
    <row r="659" spans="1:9" x14ac:dyDescent="0.3">
      <c r="A659">
        <v>440</v>
      </c>
      <c r="B659" t="s">
        <v>416</v>
      </c>
      <c r="C659" t="s">
        <v>323</v>
      </c>
      <c r="D659" t="s">
        <v>54</v>
      </c>
      <c r="E659" t="s">
        <v>24</v>
      </c>
      <c r="F659" s="107">
        <v>44957</v>
      </c>
      <c r="I659" t="s">
        <v>1884</v>
      </c>
    </row>
    <row r="660" spans="1:9" x14ac:dyDescent="0.3">
      <c r="A660">
        <v>473</v>
      </c>
      <c r="B660" t="s">
        <v>445</v>
      </c>
      <c r="C660" t="s">
        <v>22</v>
      </c>
      <c r="D660" t="s">
        <v>54</v>
      </c>
      <c r="E660" t="s">
        <v>24</v>
      </c>
      <c r="F660" s="107">
        <v>44957</v>
      </c>
      <c r="I660" t="s">
        <v>2013</v>
      </c>
    </row>
    <row r="661" spans="1:9" x14ac:dyDescent="0.3">
      <c r="A661">
        <v>474</v>
      </c>
      <c r="B661" t="s">
        <v>448</v>
      </c>
      <c r="C661" t="s">
        <v>447</v>
      </c>
      <c r="D661" t="s">
        <v>54</v>
      </c>
      <c r="E661" t="s">
        <v>24</v>
      </c>
      <c r="F661" s="107">
        <v>44957</v>
      </c>
      <c r="I661" t="s">
        <v>2030</v>
      </c>
    </row>
    <row r="662" spans="1:9" x14ac:dyDescent="0.3">
      <c r="A662">
        <v>476</v>
      </c>
      <c r="B662" t="s">
        <v>450</v>
      </c>
      <c r="C662" t="s">
        <v>22</v>
      </c>
      <c r="D662" t="s">
        <v>54</v>
      </c>
      <c r="E662" t="s">
        <v>24</v>
      </c>
      <c r="F662" s="107">
        <v>44957</v>
      </c>
      <c r="I662" t="s">
        <v>2053</v>
      </c>
    </row>
    <row r="663" spans="1:9" x14ac:dyDescent="0.3">
      <c r="A663">
        <v>477</v>
      </c>
      <c r="B663" t="s">
        <v>451</v>
      </c>
      <c r="C663" t="s">
        <v>447</v>
      </c>
      <c r="D663" t="s">
        <v>54</v>
      </c>
      <c r="E663" t="s">
        <v>24</v>
      </c>
      <c r="F663" s="107">
        <v>44957</v>
      </c>
      <c r="I663" t="s">
        <v>2069</v>
      </c>
    </row>
    <row r="664" spans="1:9" x14ac:dyDescent="0.3">
      <c r="A664">
        <v>478</v>
      </c>
      <c r="B664" t="s">
        <v>452</v>
      </c>
      <c r="C664" t="s">
        <v>447</v>
      </c>
      <c r="D664" t="s">
        <v>54</v>
      </c>
      <c r="E664" t="s">
        <v>24</v>
      </c>
      <c r="F664" s="107">
        <v>44957</v>
      </c>
      <c r="I664" t="s">
        <v>2087</v>
      </c>
    </row>
    <row r="665" spans="1:9" x14ac:dyDescent="0.3">
      <c r="A665">
        <v>479</v>
      </c>
      <c r="B665" t="s">
        <v>453</v>
      </c>
      <c r="C665" t="s">
        <v>447</v>
      </c>
      <c r="D665" t="s">
        <v>54</v>
      </c>
      <c r="E665" t="s">
        <v>24</v>
      </c>
      <c r="F665" s="107">
        <v>44957</v>
      </c>
      <c r="I665" t="s">
        <v>2107</v>
      </c>
    </row>
    <row r="666" spans="1:9" x14ac:dyDescent="0.3">
      <c r="A666">
        <v>480</v>
      </c>
      <c r="B666" t="s">
        <v>454</v>
      </c>
      <c r="C666" t="s">
        <v>447</v>
      </c>
      <c r="D666" t="s">
        <v>54</v>
      </c>
      <c r="E666" t="s">
        <v>24</v>
      </c>
      <c r="F666" s="107">
        <v>44957</v>
      </c>
      <c r="I666" t="s">
        <v>2123</v>
      </c>
    </row>
    <row r="667" spans="1:9" x14ac:dyDescent="0.3">
      <c r="A667">
        <v>456</v>
      </c>
      <c r="B667" t="s">
        <v>429</v>
      </c>
      <c r="C667" t="s">
        <v>403</v>
      </c>
      <c r="D667" t="s">
        <v>60</v>
      </c>
      <c r="E667" t="s">
        <v>24</v>
      </c>
      <c r="F667" s="107">
        <v>44957</v>
      </c>
      <c r="I667" t="s">
        <v>1911</v>
      </c>
    </row>
    <row r="668" spans="1:9" x14ac:dyDescent="0.3">
      <c r="A668">
        <v>457</v>
      </c>
      <c r="B668" t="s">
        <v>430</v>
      </c>
      <c r="C668" t="s">
        <v>403</v>
      </c>
      <c r="D668" t="s">
        <v>60</v>
      </c>
      <c r="E668" t="s">
        <v>24</v>
      </c>
      <c r="F668" s="107">
        <v>44957</v>
      </c>
      <c r="I668" t="s">
        <v>1933</v>
      </c>
    </row>
    <row r="669" spans="1:9" x14ac:dyDescent="0.3">
      <c r="A669">
        <v>77</v>
      </c>
      <c r="B669" t="s">
        <v>65</v>
      </c>
      <c r="C669" t="s">
        <v>66</v>
      </c>
      <c r="D669" t="s">
        <v>23</v>
      </c>
      <c r="E669" t="s">
        <v>24</v>
      </c>
      <c r="F669" s="107">
        <v>44985</v>
      </c>
      <c r="G669">
        <v>97.2</v>
      </c>
      <c r="H669">
        <v>97</v>
      </c>
      <c r="I669" t="s">
        <v>4312</v>
      </c>
    </row>
    <row r="670" spans="1:9" x14ac:dyDescent="0.3">
      <c r="A670">
        <v>121</v>
      </c>
      <c r="B670" t="s">
        <v>102</v>
      </c>
      <c r="C670" t="s">
        <v>28</v>
      </c>
      <c r="D670" t="s">
        <v>23</v>
      </c>
      <c r="E670" t="s">
        <v>62</v>
      </c>
      <c r="F670" s="107">
        <v>44985</v>
      </c>
      <c r="G670">
        <v>107.49236074846</v>
      </c>
      <c r="H670">
        <v>102</v>
      </c>
      <c r="I670" t="s">
        <v>4315</v>
      </c>
    </row>
    <row r="671" spans="1:9" x14ac:dyDescent="0.3">
      <c r="A671">
        <v>122</v>
      </c>
      <c r="B671" t="s">
        <v>104</v>
      </c>
      <c r="C671" t="s">
        <v>101</v>
      </c>
      <c r="D671" t="s">
        <v>23</v>
      </c>
      <c r="E671" t="s">
        <v>24</v>
      </c>
      <c r="F671" s="107">
        <v>44985</v>
      </c>
      <c r="G671">
        <v>100</v>
      </c>
      <c r="H671">
        <v>80</v>
      </c>
      <c r="I671" t="s">
        <v>4318</v>
      </c>
    </row>
    <row r="672" spans="1:9" x14ac:dyDescent="0.3">
      <c r="A672">
        <v>124</v>
      </c>
      <c r="B672" t="s">
        <v>105</v>
      </c>
      <c r="C672" t="s">
        <v>72</v>
      </c>
      <c r="D672" t="s">
        <v>23</v>
      </c>
      <c r="E672" t="s">
        <v>62</v>
      </c>
      <c r="F672" s="107">
        <v>44985</v>
      </c>
      <c r="G672">
        <v>0</v>
      </c>
      <c r="H672">
        <v>1.6</v>
      </c>
      <c r="I672" t="s">
        <v>4321</v>
      </c>
    </row>
    <row r="673" spans="1:9" x14ac:dyDescent="0.3">
      <c r="A673">
        <v>125</v>
      </c>
      <c r="B673" t="s">
        <v>106</v>
      </c>
      <c r="C673" t="s">
        <v>72</v>
      </c>
      <c r="D673" t="s">
        <v>23</v>
      </c>
      <c r="E673" t="s">
        <v>62</v>
      </c>
      <c r="F673" s="107">
        <v>44985</v>
      </c>
      <c r="G673">
        <v>0</v>
      </c>
      <c r="H673">
        <v>4.7</v>
      </c>
      <c r="I673" t="s">
        <v>4324</v>
      </c>
    </row>
    <row r="674" spans="1:9" x14ac:dyDescent="0.3">
      <c r="A674">
        <v>128</v>
      </c>
      <c r="B674" t="s">
        <v>109</v>
      </c>
      <c r="C674" t="s">
        <v>72</v>
      </c>
      <c r="D674" t="s">
        <v>23</v>
      </c>
      <c r="E674" t="s">
        <v>62</v>
      </c>
      <c r="F674" s="107">
        <v>44985</v>
      </c>
      <c r="G674">
        <v>0.91508656224236995</v>
      </c>
      <c r="H674">
        <v>1</v>
      </c>
      <c r="I674" t="s">
        <v>4326</v>
      </c>
    </row>
    <row r="675" spans="1:9" x14ac:dyDescent="0.3">
      <c r="A675">
        <v>208</v>
      </c>
      <c r="B675" t="s">
        <v>149</v>
      </c>
      <c r="C675" t="s">
        <v>98</v>
      </c>
      <c r="D675" t="s">
        <v>23</v>
      </c>
      <c r="E675" t="s">
        <v>62</v>
      </c>
      <c r="F675" s="107">
        <v>44985</v>
      </c>
      <c r="G675">
        <v>896</v>
      </c>
      <c r="H675">
        <v>1</v>
      </c>
      <c r="I675" t="s">
        <v>3436</v>
      </c>
    </row>
    <row r="676" spans="1:9" x14ac:dyDescent="0.3">
      <c r="A676">
        <v>214</v>
      </c>
      <c r="B676" t="s">
        <v>152</v>
      </c>
      <c r="C676" t="s">
        <v>98</v>
      </c>
      <c r="D676" t="s">
        <v>23</v>
      </c>
      <c r="E676" t="s">
        <v>62</v>
      </c>
      <c r="F676" s="107">
        <v>44985</v>
      </c>
      <c r="G676">
        <v>2255.66</v>
      </c>
      <c r="H676">
        <v>7500</v>
      </c>
      <c r="I676" t="s">
        <v>3437</v>
      </c>
    </row>
    <row r="677" spans="1:9" x14ac:dyDescent="0.3">
      <c r="A677">
        <v>217</v>
      </c>
      <c r="B677" t="s">
        <v>156</v>
      </c>
      <c r="C677" t="s">
        <v>98</v>
      </c>
      <c r="D677" t="s">
        <v>23</v>
      </c>
      <c r="E677" t="s">
        <v>24</v>
      </c>
      <c r="F677" s="107">
        <v>44985</v>
      </c>
      <c r="G677">
        <v>57.669322709162998</v>
      </c>
      <c r="H677">
        <v>20</v>
      </c>
      <c r="I677" t="s">
        <v>3438</v>
      </c>
    </row>
    <row r="678" spans="1:9" x14ac:dyDescent="0.3">
      <c r="A678">
        <v>218</v>
      </c>
      <c r="B678" t="s">
        <v>157</v>
      </c>
      <c r="C678" t="s">
        <v>98</v>
      </c>
      <c r="D678" t="s">
        <v>23</v>
      </c>
      <c r="E678" t="s">
        <v>62</v>
      </c>
      <c r="F678" s="107">
        <v>44985</v>
      </c>
      <c r="G678">
        <v>111868</v>
      </c>
      <c r="H678">
        <v>172000</v>
      </c>
      <c r="I678" t="s">
        <v>3439</v>
      </c>
    </row>
    <row r="679" spans="1:9" x14ac:dyDescent="0.3">
      <c r="A679">
        <v>225</v>
      </c>
      <c r="B679" t="s">
        <v>165</v>
      </c>
      <c r="C679" t="s">
        <v>98</v>
      </c>
      <c r="D679" t="s">
        <v>23</v>
      </c>
      <c r="E679" t="s">
        <v>24</v>
      </c>
      <c r="F679" s="107">
        <v>44985</v>
      </c>
      <c r="G679">
        <v>20</v>
      </c>
      <c r="H679">
        <v>1</v>
      </c>
      <c r="I679" t="s">
        <v>3440</v>
      </c>
    </row>
    <row r="680" spans="1:9" x14ac:dyDescent="0.3">
      <c r="A680">
        <v>239</v>
      </c>
      <c r="B680" t="s">
        <v>1243</v>
      </c>
      <c r="C680" t="s">
        <v>33</v>
      </c>
      <c r="D680" t="s">
        <v>23</v>
      </c>
      <c r="E680" t="s">
        <v>24</v>
      </c>
      <c r="F680" s="107">
        <v>44985</v>
      </c>
      <c r="G680">
        <v>0</v>
      </c>
      <c r="I680" t="s">
        <v>3441</v>
      </c>
    </row>
    <row r="681" spans="1:9" x14ac:dyDescent="0.3">
      <c r="A681">
        <v>241</v>
      </c>
      <c r="B681" t="s">
        <v>181</v>
      </c>
      <c r="C681" t="s">
        <v>33</v>
      </c>
      <c r="D681" t="s">
        <v>23</v>
      </c>
      <c r="E681" t="s">
        <v>24</v>
      </c>
      <c r="F681" s="107">
        <v>44985</v>
      </c>
      <c r="G681">
        <v>100</v>
      </c>
      <c r="H681">
        <v>80</v>
      </c>
      <c r="I681" t="s">
        <v>4341</v>
      </c>
    </row>
    <row r="682" spans="1:9" x14ac:dyDescent="0.3">
      <c r="A682">
        <v>434</v>
      </c>
      <c r="B682" t="s">
        <v>411</v>
      </c>
      <c r="C682" t="s">
        <v>98</v>
      </c>
      <c r="D682" t="s">
        <v>23</v>
      </c>
      <c r="E682" t="s">
        <v>62</v>
      </c>
      <c r="F682" s="107">
        <v>44985</v>
      </c>
      <c r="G682">
        <v>0</v>
      </c>
      <c r="H682">
        <v>200</v>
      </c>
      <c r="I682" t="s">
        <v>1814</v>
      </c>
    </row>
    <row r="683" spans="1:9" x14ac:dyDescent="0.3">
      <c r="A683">
        <v>436</v>
      </c>
      <c r="B683" t="s">
        <v>130</v>
      </c>
      <c r="C683" t="s">
        <v>101</v>
      </c>
      <c r="D683" t="s">
        <v>23</v>
      </c>
      <c r="E683" t="s">
        <v>62</v>
      </c>
      <c r="F683" s="107">
        <v>44985</v>
      </c>
      <c r="H683">
        <v>14</v>
      </c>
      <c r="I683" t="s">
        <v>1856</v>
      </c>
    </row>
    <row r="684" spans="1:9" x14ac:dyDescent="0.3">
      <c r="A684">
        <v>485</v>
      </c>
      <c r="B684" t="s">
        <v>458</v>
      </c>
      <c r="C684" t="s">
        <v>101</v>
      </c>
      <c r="D684" t="s">
        <v>23</v>
      </c>
      <c r="E684" t="s">
        <v>24</v>
      </c>
      <c r="F684" s="107">
        <v>44985</v>
      </c>
      <c r="I684" t="s">
        <v>2153</v>
      </c>
    </row>
    <row r="685" spans="1:9" x14ac:dyDescent="0.3">
      <c r="A685">
        <v>488</v>
      </c>
      <c r="B685" t="s">
        <v>461</v>
      </c>
      <c r="C685" t="s">
        <v>101</v>
      </c>
      <c r="D685" t="s">
        <v>23</v>
      </c>
      <c r="E685" t="s">
        <v>24</v>
      </c>
      <c r="F685" s="107">
        <v>44985</v>
      </c>
      <c r="I685" t="s">
        <v>2193</v>
      </c>
    </row>
    <row r="686" spans="1:9" x14ac:dyDescent="0.3">
      <c r="A686">
        <v>509</v>
      </c>
      <c r="B686" t="s">
        <v>2238</v>
      </c>
      <c r="C686" t="s">
        <v>33</v>
      </c>
      <c r="D686" t="s">
        <v>23</v>
      </c>
      <c r="E686" t="s">
        <v>24</v>
      </c>
      <c r="F686" s="107">
        <v>44985</v>
      </c>
      <c r="I686" t="s">
        <v>2252</v>
      </c>
    </row>
    <row r="687" spans="1:9" x14ac:dyDescent="0.3">
      <c r="A687">
        <v>275</v>
      </c>
      <c r="B687" t="s">
        <v>224</v>
      </c>
      <c r="C687" t="s">
        <v>225</v>
      </c>
      <c r="D687" t="s">
        <v>54</v>
      </c>
      <c r="E687" t="s">
        <v>24</v>
      </c>
      <c r="F687" s="107">
        <v>44985</v>
      </c>
      <c r="H687">
        <v>80</v>
      </c>
      <c r="I687" t="s">
        <v>1355</v>
      </c>
    </row>
    <row r="688" spans="1:9" x14ac:dyDescent="0.3">
      <c r="A688">
        <v>409</v>
      </c>
      <c r="B688" t="s">
        <v>383</v>
      </c>
      <c r="C688" t="s">
        <v>46</v>
      </c>
      <c r="D688" t="s">
        <v>60</v>
      </c>
      <c r="E688" t="s">
        <v>24</v>
      </c>
      <c r="F688" s="107">
        <v>44985</v>
      </c>
      <c r="I688" t="s">
        <v>1646</v>
      </c>
    </row>
    <row r="689" spans="1:9" x14ac:dyDescent="0.3">
      <c r="A689">
        <v>432</v>
      </c>
      <c r="B689" t="s">
        <v>409</v>
      </c>
      <c r="C689" t="s">
        <v>72</v>
      </c>
      <c r="D689" t="s">
        <v>60</v>
      </c>
      <c r="E689" t="s">
        <v>24</v>
      </c>
      <c r="F689" s="107">
        <v>44985</v>
      </c>
      <c r="I689" t="s">
        <v>1782</v>
      </c>
    </row>
    <row r="690" spans="1:9" x14ac:dyDescent="0.3">
      <c r="A690">
        <v>456</v>
      </c>
      <c r="B690" t="s">
        <v>429</v>
      </c>
      <c r="C690" t="s">
        <v>403</v>
      </c>
      <c r="D690" t="s">
        <v>60</v>
      </c>
      <c r="E690" t="s">
        <v>24</v>
      </c>
      <c r="F690" s="107">
        <v>44985</v>
      </c>
      <c r="I690" t="s">
        <v>1912</v>
      </c>
    </row>
    <row r="691" spans="1:9" x14ac:dyDescent="0.3">
      <c r="A691">
        <v>457</v>
      </c>
      <c r="B691" t="s">
        <v>430</v>
      </c>
      <c r="C691" t="s">
        <v>403</v>
      </c>
      <c r="D691" t="s">
        <v>60</v>
      </c>
      <c r="E691" t="s">
        <v>24</v>
      </c>
      <c r="F691" s="107">
        <v>44985</v>
      </c>
      <c r="I691" t="s">
        <v>1934</v>
      </c>
    </row>
    <row r="692" spans="1:9" x14ac:dyDescent="0.3">
      <c r="A692">
        <v>469</v>
      </c>
      <c r="B692" t="s">
        <v>395</v>
      </c>
      <c r="C692" t="s">
        <v>198</v>
      </c>
      <c r="D692" t="s">
        <v>60</v>
      </c>
      <c r="E692" t="s">
        <v>24</v>
      </c>
      <c r="F692" s="107">
        <v>44985</v>
      </c>
      <c r="I692" t="s">
        <v>1960</v>
      </c>
    </row>
    <row r="693" spans="1:9" x14ac:dyDescent="0.3">
      <c r="A693">
        <v>470</v>
      </c>
      <c r="B693" t="s">
        <v>441</v>
      </c>
      <c r="C693" t="s">
        <v>198</v>
      </c>
      <c r="D693" t="s">
        <v>60</v>
      </c>
      <c r="E693" t="s">
        <v>24</v>
      </c>
      <c r="F693" s="107">
        <v>44985</v>
      </c>
      <c r="H693">
        <v>100</v>
      </c>
      <c r="I693" t="s">
        <v>1977</v>
      </c>
    </row>
    <row r="694" spans="1:9" x14ac:dyDescent="0.3">
      <c r="A694">
        <v>471</v>
      </c>
      <c r="B694" t="s">
        <v>442</v>
      </c>
      <c r="C694" t="s">
        <v>198</v>
      </c>
      <c r="D694" t="s">
        <v>60</v>
      </c>
      <c r="E694" t="s">
        <v>24</v>
      </c>
      <c r="F694" s="107">
        <v>44985</v>
      </c>
      <c r="I694" t="s">
        <v>1995</v>
      </c>
    </row>
    <row r="695" spans="1:9" x14ac:dyDescent="0.3">
      <c r="A695">
        <v>510</v>
      </c>
      <c r="B695" t="s">
        <v>2286</v>
      </c>
      <c r="C695" t="s">
        <v>249</v>
      </c>
      <c r="D695" t="s">
        <v>60</v>
      </c>
      <c r="E695" t="s">
        <v>24</v>
      </c>
      <c r="F695" s="107">
        <v>44985</v>
      </c>
      <c r="I695" t="s">
        <v>2293</v>
      </c>
    </row>
    <row r="696" spans="1:9" x14ac:dyDescent="0.3">
      <c r="A696">
        <v>511</v>
      </c>
      <c r="B696" t="s">
        <v>2310</v>
      </c>
      <c r="C696" t="s">
        <v>249</v>
      </c>
      <c r="D696" t="s">
        <v>60</v>
      </c>
      <c r="E696" t="s">
        <v>24</v>
      </c>
      <c r="F696" s="107">
        <v>44985</v>
      </c>
      <c r="I696" t="s">
        <v>2317</v>
      </c>
    </row>
    <row r="697" spans="1:9" x14ac:dyDescent="0.3">
      <c r="A697">
        <v>546</v>
      </c>
      <c r="B697" t="s">
        <v>2526</v>
      </c>
      <c r="C697" t="s">
        <v>287</v>
      </c>
      <c r="D697" t="s">
        <v>73</v>
      </c>
      <c r="E697" t="s">
        <v>24</v>
      </c>
      <c r="F697" s="107">
        <v>44985</v>
      </c>
      <c r="I697" t="s">
        <v>2533</v>
      </c>
    </row>
    <row r="698" spans="1:9" x14ac:dyDescent="0.3">
      <c r="A698">
        <v>77</v>
      </c>
      <c r="B698" t="s">
        <v>65</v>
      </c>
      <c r="C698" t="s">
        <v>66</v>
      </c>
      <c r="D698" t="s">
        <v>23</v>
      </c>
      <c r="E698" t="s">
        <v>24</v>
      </c>
      <c r="F698" s="107">
        <v>45016</v>
      </c>
      <c r="G698">
        <v>97.8</v>
      </c>
      <c r="H698">
        <v>97</v>
      </c>
      <c r="I698" t="s">
        <v>4346</v>
      </c>
    </row>
    <row r="699" spans="1:9" x14ac:dyDescent="0.3">
      <c r="A699">
        <v>121</v>
      </c>
      <c r="B699" t="s">
        <v>102</v>
      </c>
      <c r="C699" t="s">
        <v>28</v>
      </c>
      <c r="D699" t="s">
        <v>23</v>
      </c>
      <c r="E699" t="s">
        <v>62</v>
      </c>
      <c r="F699" s="107">
        <v>45016</v>
      </c>
      <c r="G699">
        <v>103.03666150559999</v>
      </c>
      <c r="H699">
        <v>102</v>
      </c>
      <c r="I699" t="s">
        <v>4349</v>
      </c>
    </row>
    <row r="700" spans="1:9" x14ac:dyDescent="0.3">
      <c r="A700">
        <v>122</v>
      </c>
      <c r="B700" t="s">
        <v>104</v>
      </c>
      <c r="C700" t="s">
        <v>101</v>
      </c>
      <c r="D700" t="s">
        <v>23</v>
      </c>
      <c r="E700" t="s">
        <v>24</v>
      </c>
      <c r="F700" s="107">
        <v>45016</v>
      </c>
      <c r="H700">
        <v>80</v>
      </c>
      <c r="I700" t="s">
        <v>835</v>
      </c>
    </row>
    <row r="701" spans="1:9" x14ac:dyDescent="0.3">
      <c r="A701">
        <v>124</v>
      </c>
      <c r="B701" t="s">
        <v>105</v>
      </c>
      <c r="C701" t="s">
        <v>72</v>
      </c>
      <c r="D701" t="s">
        <v>23</v>
      </c>
      <c r="E701" t="s">
        <v>62</v>
      </c>
      <c r="F701" s="107">
        <v>45016</v>
      </c>
      <c r="G701">
        <v>0</v>
      </c>
      <c r="H701">
        <v>1.6</v>
      </c>
      <c r="I701" t="s">
        <v>4352</v>
      </c>
    </row>
    <row r="702" spans="1:9" x14ac:dyDescent="0.3">
      <c r="A702">
        <v>125</v>
      </c>
      <c r="B702" t="s">
        <v>106</v>
      </c>
      <c r="C702" t="s">
        <v>72</v>
      </c>
      <c r="D702" t="s">
        <v>23</v>
      </c>
      <c r="E702" t="s">
        <v>62</v>
      </c>
      <c r="F702" s="107">
        <v>45016</v>
      </c>
      <c r="G702">
        <v>0</v>
      </c>
      <c r="H702">
        <v>4.7</v>
      </c>
      <c r="I702" t="s">
        <v>4355</v>
      </c>
    </row>
    <row r="703" spans="1:9" x14ac:dyDescent="0.3">
      <c r="A703">
        <v>128</v>
      </c>
      <c r="B703" t="s">
        <v>109</v>
      </c>
      <c r="C703" t="s">
        <v>72</v>
      </c>
      <c r="D703" t="s">
        <v>23</v>
      </c>
      <c r="E703" t="s">
        <v>62</v>
      </c>
      <c r="F703" s="107">
        <v>45016</v>
      </c>
      <c r="G703">
        <v>0.76441973592773005</v>
      </c>
      <c r="H703">
        <v>1</v>
      </c>
      <c r="I703" t="s">
        <v>4357</v>
      </c>
    </row>
    <row r="704" spans="1:9" x14ac:dyDescent="0.3">
      <c r="A704">
        <v>172</v>
      </c>
      <c r="B704" t="s">
        <v>131</v>
      </c>
      <c r="C704" t="s">
        <v>101</v>
      </c>
      <c r="D704" t="s">
        <v>23</v>
      </c>
      <c r="E704" t="s">
        <v>24</v>
      </c>
      <c r="F704" s="107">
        <v>45016</v>
      </c>
      <c r="G704">
        <v>100</v>
      </c>
      <c r="H704">
        <v>95</v>
      </c>
      <c r="I704" t="s">
        <v>4360</v>
      </c>
    </row>
    <row r="705" spans="1:9" x14ac:dyDescent="0.3">
      <c r="A705">
        <v>208</v>
      </c>
      <c r="B705" t="s">
        <v>149</v>
      </c>
      <c r="C705" t="s">
        <v>98</v>
      </c>
      <c r="D705" t="s">
        <v>23</v>
      </c>
      <c r="E705" t="s">
        <v>62</v>
      </c>
      <c r="F705" s="107">
        <v>45016</v>
      </c>
      <c r="G705">
        <v>961.7</v>
      </c>
      <c r="H705">
        <v>1</v>
      </c>
      <c r="I705" t="s">
        <v>3442</v>
      </c>
    </row>
    <row r="706" spans="1:9" x14ac:dyDescent="0.3">
      <c r="A706">
        <v>214</v>
      </c>
      <c r="B706" t="s">
        <v>152</v>
      </c>
      <c r="C706" t="s">
        <v>98</v>
      </c>
      <c r="D706" t="s">
        <v>23</v>
      </c>
      <c r="E706" t="s">
        <v>62</v>
      </c>
      <c r="F706" s="107">
        <v>45016</v>
      </c>
      <c r="G706">
        <v>2757</v>
      </c>
      <c r="H706">
        <v>7500</v>
      </c>
      <c r="I706" t="s">
        <v>3443</v>
      </c>
    </row>
    <row r="707" spans="1:9" x14ac:dyDescent="0.3">
      <c r="A707">
        <v>217</v>
      </c>
      <c r="B707" t="s">
        <v>156</v>
      </c>
      <c r="C707" t="s">
        <v>98</v>
      </c>
      <c r="D707" t="s">
        <v>23</v>
      </c>
      <c r="E707" t="s">
        <v>24</v>
      </c>
      <c r="F707" s="107">
        <v>45016</v>
      </c>
      <c r="G707">
        <v>53.684210526316001</v>
      </c>
      <c r="H707">
        <v>20</v>
      </c>
      <c r="I707" t="s">
        <v>3444</v>
      </c>
    </row>
    <row r="708" spans="1:9" x14ac:dyDescent="0.3">
      <c r="A708">
        <v>218</v>
      </c>
      <c r="B708" t="s">
        <v>157</v>
      </c>
      <c r="C708" t="s">
        <v>98</v>
      </c>
      <c r="D708" t="s">
        <v>23</v>
      </c>
      <c r="E708" t="s">
        <v>62</v>
      </c>
      <c r="F708" s="107">
        <v>45016</v>
      </c>
      <c r="G708">
        <v>151441.41</v>
      </c>
      <c r="H708">
        <v>172000</v>
      </c>
      <c r="I708" t="s">
        <v>3445</v>
      </c>
    </row>
    <row r="709" spans="1:9" x14ac:dyDescent="0.3">
      <c r="A709">
        <v>225</v>
      </c>
      <c r="B709" t="s">
        <v>165</v>
      </c>
      <c r="C709" t="s">
        <v>98</v>
      </c>
      <c r="D709" t="s">
        <v>23</v>
      </c>
      <c r="E709" t="s">
        <v>24</v>
      </c>
      <c r="F709" s="107">
        <v>45016</v>
      </c>
      <c r="G709">
        <v>19</v>
      </c>
      <c r="H709">
        <v>1</v>
      </c>
      <c r="I709" t="s">
        <v>3446</v>
      </c>
    </row>
    <row r="710" spans="1:9" x14ac:dyDescent="0.3">
      <c r="A710">
        <v>239</v>
      </c>
      <c r="B710" t="s">
        <v>1243</v>
      </c>
      <c r="C710" t="s">
        <v>33</v>
      </c>
      <c r="D710" t="s">
        <v>23</v>
      </c>
      <c r="E710" t="s">
        <v>24</v>
      </c>
      <c r="F710" s="107">
        <v>45016</v>
      </c>
      <c r="G710">
        <v>0</v>
      </c>
      <c r="I710" t="s">
        <v>3447</v>
      </c>
    </row>
    <row r="711" spans="1:9" x14ac:dyDescent="0.3">
      <c r="A711">
        <v>241</v>
      </c>
      <c r="B711" t="s">
        <v>181</v>
      </c>
      <c r="C711" t="s">
        <v>33</v>
      </c>
      <c r="D711" t="s">
        <v>23</v>
      </c>
      <c r="E711" t="s">
        <v>24</v>
      </c>
      <c r="F711" s="107">
        <v>45016</v>
      </c>
      <c r="G711">
        <v>100</v>
      </c>
      <c r="H711">
        <v>80</v>
      </c>
      <c r="I711" t="s">
        <v>4375</v>
      </c>
    </row>
    <row r="712" spans="1:9" x14ac:dyDescent="0.3">
      <c r="A712">
        <v>434</v>
      </c>
      <c r="B712" t="s">
        <v>411</v>
      </c>
      <c r="C712" t="s">
        <v>98</v>
      </c>
      <c r="D712" t="s">
        <v>23</v>
      </c>
      <c r="E712" t="s">
        <v>62</v>
      </c>
      <c r="F712" s="107">
        <v>45016</v>
      </c>
      <c r="G712">
        <v>1</v>
      </c>
      <c r="H712">
        <v>200</v>
      </c>
      <c r="I712" t="s">
        <v>1815</v>
      </c>
    </row>
    <row r="713" spans="1:9" x14ac:dyDescent="0.3">
      <c r="A713">
        <v>436</v>
      </c>
      <c r="B713" t="s">
        <v>130</v>
      </c>
      <c r="C713" t="s">
        <v>101</v>
      </c>
      <c r="D713" t="s">
        <v>23</v>
      </c>
      <c r="E713" t="s">
        <v>62</v>
      </c>
      <c r="F713" s="107">
        <v>45016</v>
      </c>
      <c r="H713">
        <v>14</v>
      </c>
      <c r="I713" t="s">
        <v>1857</v>
      </c>
    </row>
    <row r="714" spans="1:9" x14ac:dyDescent="0.3">
      <c r="A714">
        <v>485</v>
      </c>
      <c r="B714" t="s">
        <v>458</v>
      </c>
      <c r="C714" t="s">
        <v>101</v>
      </c>
      <c r="D714" t="s">
        <v>23</v>
      </c>
      <c r="E714" t="s">
        <v>24</v>
      </c>
      <c r="F714" s="107">
        <v>45016</v>
      </c>
      <c r="I714" t="s">
        <v>2154</v>
      </c>
    </row>
    <row r="715" spans="1:9" x14ac:dyDescent="0.3">
      <c r="A715">
        <v>488</v>
      </c>
      <c r="B715" t="s">
        <v>461</v>
      </c>
      <c r="C715" t="s">
        <v>101</v>
      </c>
      <c r="D715" t="s">
        <v>23</v>
      </c>
      <c r="E715" t="s">
        <v>24</v>
      </c>
      <c r="F715" s="107">
        <v>45016</v>
      </c>
      <c r="I715" t="s">
        <v>2194</v>
      </c>
    </row>
    <row r="716" spans="1:9" x14ac:dyDescent="0.3">
      <c r="A716">
        <v>509</v>
      </c>
      <c r="B716" t="s">
        <v>2238</v>
      </c>
      <c r="C716" t="s">
        <v>33</v>
      </c>
      <c r="D716" t="s">
        <v>23</v>
      </c>
      <c r="E716" t="s">
        <v>24</v>
      </c>
      <c r="F716" s="107">
        <v>45016</v>
      </c>
      <c r="I716" t="s">
        <v>2253</v>
      </c>
    </row>
    <row r="717" spans="1:9" x14ac:dyDescent="0.3">
      <c r="A717">
        <v>275</v>
      </c>
      <c r="B717" t="s">
        <v>224</v>
      </c>
      <c r="C717" t="s">
        <v>225</v>
      </c>
      <c r="D717" t="s">
        <v>54</v>
      </c>
      <c r="E717" t="s">
        <v>24</v>
      </c>
      <c r="F717" s="107">
        <v>45016</v>
      </c>
      <c r="H717">
        <v>80</v>
      </c>
      <c r="I717" t="s">
        <v>1356</v>
      </c>
    </row>
    <row r="718" spans="1:9" x14ac:dyDescent="0.3">
      <c r="A718">
        <v>362</v>
      </c>
      <c r="B718" t="s">
        <v>322</v>
      </c>
      <c r="C718" t="s">
        <v>323</v>
      </c>
      <c r="D718" t="s">
        <v>54</v>
      </c>
      <c r="E718" t="s">
        <v>24</v>
      </c>
      <c r="F718" s="107">
        <v>45016</v>
      </c>
      <c r="I718" t="s">
        <v>1513</v>
      </c>
    </row>
    <row r="719" spans="1:9" x14ac:dyDescent="0.3">
      <c r="A719">
        <v>375</v>
      </c>
      <c r="B719" t="s">
        <v>338</v>
      </c>
      <c r="C719" t="s">
        <v>323</v>
      </c>
      <c r="D719" t="s">
        <v>54</v>
      </c>
      <c r="E719" t="s">
        <v>24</v>
      </c>
      <c r="F719" s="107">
        <v>45016</v>
      </c>
      <c r="H719">
        <v>100</v>
      </c>
      <c r="I719" t="s">
        <v>1562</v>
      </c>
    </row>
    <row r="720" spans="1:9" x14ac:dyDescent="0.3">
      <c r="A720">
        <v>439</v>
      </c>
      <c r="B720" t="s">
        <v>415</v>
      </c>
      <c r="C720" t="s">
        <v>323</v>
      </c>
      <c r="D720" t="s">
        <v>54</v>
      </c>
      <c r="E720" t="s">
        <v>24</v>
      </c>
      <c r="F720" s="107">
        <v>45016</v>
      </c>
      <c r="I720" t="s">
        <v>1874</v>
      </c>
    </row>
    <row r="721" spans="1:9" x14ac:dyDescent="0.3">
      <c r="A721">
        <v>440</v>
      </c>
      <c r="B721" t="s">
        <v>416</v>
      </c>
      <c r="C721" t="s">
        <v>323</v>
      </c>
      <c r="D721" t="s">
        <v>54</v>
      </c>
      <c r="E721" t="s">
        <v>24</v>
      </c>
      <c r="F721" s="107">
        <v>45016</v>
      </c>
      <c r="I721" t="s">
        <v>1885</v>
      </c>
    </row>
    <row r="722" spans="1:9" x14ac:dyDescent="0.3">
      <c r="A722">
        <v>473</v>
      </c>
      <c r="B722" t="s">
        <v>445</v>
      </c>
      <c r="C722" t="s">
        <v>22</v>
      </c>
      <c r="D722" t="s">
        <v>54</v>
      </c>
      <c r="E722" t="s">
        <v>24</v>
      </c>
      <c r="F722" s="107">
        <v>45016</v>
      </c>
      <c r="I722" t="s">
        <v>2014</v>
      </c>
    </row>
    <row r="723" spans="1:9" x14ac:dyDescent="0.3">
      <c r="A723">
        <v>474</v>
      </c>
      <c r="B723" t="s">
        <v>448</v>
      </c>
      <c r="C723" t="s">
        <v>447</v>
      </c>
      <c r="D723" t="s">
        <v>54</v>
      </c>
      <c r="E723" t="s">
        <v>24</v>
      </c>
      <c r="F723" s="107">
        <v>45016</v>
      </c>
      <c r="I723" t="s">
        <v>2031</v>
      </c>
    </row>
    <row r="724" spans="1:9" x14ac:dyDescent="0.3">
      <c r="A724">
        <v>476</v>
      </c>
      <c r="B724" t="s">
        <v>450</v>
      </c>
      <c r="C724" t="s">
        <v>22</v>
      </c>
      <c r="D724" t="s">
        <v>54</v>
      </c>
      <c r="E724" t="s">
        <v>24</v>
      </c>
      <c r="F724" s="107">
        <v>45016</v>
      </c>
      <c r="I724" t="s">
        <v>2054</v>
      </c>
    </row>
    <row r="725" spans="1:9" x14ac:dyDescent="0.3">
      <c r="A725">
        <v>477</v>
      </c>
      <c r="B725" t="s">
        <v>451</v>
      </c>
      <c r="C725" t="s">
        <v>447</v>
      </c>
      <c r="D725" t="s">
        <v>54</v>
      </c>
      <c r="E725" t="s">
        <v>24</v>
      </c>
      <c r="F725" s="107">
        <v>45016</v>
      </c>
      <c r="I725" t="s">
        <v>2070</v>
      </c>
    </row>
    <row r="726" spans="1:9" x14ac:dyDescent="0.3">
      <c r="A726">
        <v>478</v>
      </c>
      <c r="B726" t="s">
        <v>452</v>
      </c>
      <c r="C726" t="s">
        <v>447</v>
      </c>
      <c r="D726" t="s">
        <v>54</v>
      </c>
      <c r="E726" t="s">
        <v>24</v>
      </c>
      <c r="F726" s="107">
        <v>45016</v>
      </c>
      <c r="I726" t="s">
        <v>2088</v>
      </c>
    </row>
    <row r="727" spans="1:9" x14ac:dyDescent="0.3">
      <c r="A727">
        <v>479</v>
      </c>
      <c r="B727" t="s">
        <v>453</v>
      </c>
      <c r="C727" t="s">
        <v>447</v>
      </c>
      <c r="D727" t="s">
        <v>54</v>
      </c>
      <c r="E727" t="s">
        <v>24</v>
      </c>
      <c r="F727" s="107">
        <v>45016</v>
      </c>
      <c r="I727" t="s">
        <v>2108</v>
      </c>
    </row>
    <row r="728" spans="1:9" x14ac:dyDescent="0.3">
      <c r="A728">
        <v>480</v>
      </c>
      <c r="B728" t="s">
        <v>454</v>
      </c>
      <c r="C728" t="s">
        <v>447</v>
      </c>
      <c r="D728" t="s">
        <v>54</v>
      </c>
      <c r="E728" t="s">
        <v>24</v>
      </c>
      <c r="F728" s="107">
        <v>45016</v>
      </c>
      <c r="I728" t="s">
        <v>2124</v>
      </c>
    </row>
    <row r="729" spans="1:9" x14ac:dyDescent="0.3">
      <c r="A729">
        <v>69</v>
      </c>
      <c r="B729" t="s">
        <v>59</v>
      </c>
      <c r="C729" t="s">
        <v>58</v>
      </c>
      <c r="D729" t="s">
        <v>60</v>
      </c>
      <c r="E729" t="s">
        <v>24</v>
      </c>
      <c r="F729" s="107">
        <v>45016</v>
      </c>
      <c r="G729">
        <v>90.541781450871994</v>
      </c>
      <c r="H729">
        <v>90</v>
      </c>
      <c r="I729" t="s">
        <v>4380</v>
      </c>
    </row>
    <row r="730" spans="1:9" x14ac:dyDescent="0.3">
      <c r="A730">
        <v>111</v>
      </c>
      <c r="B730" t="s">
        <v>93</v>
      </c>
      <c r="C730" t="s">
        <v>58</v>
      </c>
      <c r="D730" t="s">
        <v>60</v>
      </c>
      <c r="E730" t="s">
        <v>24</v>
      </c>
      <c r="F730" s="107">
        <v>45016</v>
      </c>
      <c r="G730">
        <v>87</v>
      </c>
      <c r="H730">
        <v>80</v>
      </c>
      <c r="I730" t="s">
        <v>4383</v>
      </c>
    </row>
    <row r="731" spans="1:9" x14ac:dyDescent="0.3">
      <c r="A731">
        <v>197</v>
      </c>
      <c r="B731" t="s">
        <v>139</v>
      </c>
      <c r="C731" t="s">
        <v>95</v>
      </c>
      <c r="D731" t="s">
        <v>60</v>
      </c>
      <c r="E731" t="s">
        <v>24</v>
      </c>
      <c r="F731" s="107">
        <v>45016</v>
      </c>
      <c r="G731">
        <v>100</v>
      </c>
      <c r="H731">
        <v>90</v>
      </c>
      <c r="I731" t="s">
        <v>4386</v>
      </c>
    </row>
    <row r="732" spans="1:9" x14ac:dyDescent="0.3">
      <c r="A732">
        <v>213</v>
      </c>
      <c r="B732" t="s">
        <v>151</v>
      </c>
      <c r="C732" t="s">
        <v>98</v>
      </c>
      <c r="D732" t="s">
        <v>60</v>
      </c>
      <c r="E732" t="s">
        <v>24</v>
      </c>
      <c r="F732" s="107">
        <v>45016</v>
      </c>
      <c r="G732">
        <v>100</v>
      </c>
      <c r="H732">
        <v>90</v>
      </c>
      <c r="I732" t="s">
        <v>3448</v>
      </c>
    </row>
    <row r="733" spans="1:9" x14ac:dyDescent="0.3">
      <c r="A733">
        <v>233</v>
      </c>
      <c r="B733" t="s">
        <v>173</v>
      </c>
      <c r="C733" t="s">
        <v>98</v>
      </c>
      <c r="D733" t="s">
        <v>60</v>
      </c>
      <c r="E733" t="s">
        <v>24</v>
      </c>
      <c r="F733" s="107">
        <v>45016</v>
      </c>
      <c r="G733">
        <v>64.367816091954026</v>
      </c>
      <c r="H733">
        <v>20</v>
      </c>
      <c r="I733" t="s">
        <v>4391</v>
      </c>
    </row>
    <row r="734" spans="1:9" x14ac:dyDescent="0.3">
      <c r="A734">
        <v>234</v>
      </c>
      <c r="B734" t="s">
        <v>174</v>
      </c>
      <c r="C734" t="s">
        <v>98</v>
      </c>
      <c r="D734" t="s">
        <v>60</v>
      </c>
      <c r="E734" t="s">
        <v>24</v>
      </c>
      <c r="F734" s="107">
        <v>45016</v>
      </c>
      <c r="G734">
        <v>3692.25</v>
      </c>
      <c r="H734">
        <v>4000</v>
      </c>
      <c r="I734" t="s">
        <v>4395</v>
      </c>
    </row>
    <row r="735" spans="1:9" x14ac:dyDescent="0.3">
      <c r="A735">
        <v>238</v>
      </c>
      <c r="B735" t="s">
        <v>177</v>
      </c>
      <c r="C735" t="s">
        <v>98</v>
      </c>
      <c r="D735" t="s">
        <v>60</v>
      </c>
      <c r="E735" t="s">
        <v>24</v>
      </c>
      <c r="F735" s="107">
        <v>45016</v>
      </c>
      <c r="G735">
        <v>94.444444444444443</v>
      </c>
      <c r="H735">
        <v>90</v>
      </c>
      <c r="I735" t="s">
        <v>3455</v>
      </c>
    </row>
    <row r="736" spans="1:9" x14ac:dyDescent="0.3">
      <c r="A736">
        <v>240</v>
      </c>
      <c r="B736" t="s">
        <v>180</v>
      </c>
      <c r="C736" t="s">
        <v>33</v>
      </c>
      <c r="D736" t="s">
        <v>60</v>
      </c>
      <c r="E736" t="s">
        <v>24</v>
      </c>
      <c r="F736" s="107">
        <v>45016</v>
      </c>
      <c r="G736">
        <v>40</v>
      </c>
      <c r="H736">
        <v>100</v>
      </c>
      <c r="I736" t="s">
        <v>4400</v>
      </c>
    </row>
    <row r="737" spans="1:9" x14ac:dyDescent="0.3">
      <c r="A737">
        <v>254</v>
      </c>
      <c r="B737" t="s">
        <v>197</v>
      </c>
      <c r="C737" t="s">
        <v>198</v>
      </c>
      <c r="D737" t="s">
        <v>60</v>
      </c>
      <c r="E737" t="s">
        <v>24</v>
      </c>
      <c r="F737" s="107">
        <v>45016</v>
      </c>
      <c r="G737">
        <v>100</v>
      </c>
      <c r="I737" t="s">
        <v>1297</v>
      </c>
    </row>
    <row r="738" spans="1:9" x14ac:dyDescent="0.3">
      <c r="A738">
        <v>263</v>
      </c>
      <c r="B738" t="s">
        <v>209</v>
      </c>
      <c r="C738" t="s">
        <v>46</v>
      </c>
      <c r="D738" t="s">
        <v>60</v>
      </c>
      <c r="E738" t="s">
        <v>24</v>
      </c>
      <c r="F738" s="107">
        <v>45016</v>
      </c>
      <c r="G738">
        <v>100</v>
      </c>
      <c r="H738">
        <v>100</v>
      </c>
      <c r="I738" t="s">
        <v>4403</v>
      </c>
    </row>
    <row r="739" spans="1:9" x14ac:dyDescent="0.3">
      <c r="A739">
        <v>265</v>
      </c>
      <c r="B739" t="s">
        <v>213</v>
      </c>
      <c r="C739" t="s">
        <v>46</v>
      </c>
      <c r="D739" t="s">
        <v>60</v>
      </c>
      <c r="E739" t="s">
        <v>24</v>
      </c>
      <c r="F739" s="107">
        <v>45016</v>
      </c>
      <c r="H739">
        <v>100</v>
      </c>
      <c r="I739" t="s">
        <v>1311</v>
      </c>
    </row>
    <row r="740" spans="1:9" x14ac:dyDescent="0.3">
      <c r="A740">
        <v>266</v>
      </c>
      <c r="B740" t="s">
        <v>214</v>
      </c>
      <c r="C740" t="s">
        <v>46</v>
      </c>
      <c r="D740" t="s">
        <v>60</v>
      </c>
      <c r="E740" t="s">
        <v>24</v>
      </c>
      <c r="F740" s="107">
        <v>45016</v>
      </c>
      <c r="H740">
        <v>95</v>
      </c>
      <c r="I740" t="s">
        <v>1318</v>
      </c>
    </row>
    <row r="741" spans="1:9" x14ac:dyDescent="0.3">
      <c r="A741">
        <v>300</v>
      </c>
      <c r="B741" t="s">
        <v>252</v>
      </c>
      <c r="C741" t="s">
        <v>253</v>
      </c>
      <c r="D741" t="s">
        <v>60</v>
      </c>
      <c r="E741" t="s">
        <v>24</v>
      </c>
      <c r="F741" s="107">
        <v>45016</v>
      </c>
      <c r="G741">
        <v>100</v>
      </c>
      <c r="H741">
        <v>100</v>
      </c>
      <c r="I741" t="s">
        <v>4407</v>
      </c>
    </row>
    <row r="742" spans="1:9" x14ac:dyDescent="0.3">
      <c r="A742">
        <v>301</v>
      </c>
      <c r="B742" t="s">
        <v>254</v>
      </c>
      <c r="C742" t="s">
        <v>253</v>
      </c>
      <c r="D742" t="s">
        <v>60</v>
      </c>
      <c r="E742" t="s">
        <v>24</v>
      </c>
      <c r="F742" s="107">
        <v>45016</v>
      </c>
      <c r="G742">
        <v>100</v>
      </c>
      <c r="H742">
        <v>100</v>
      </c>
      <c r="I742" t="s">
        <v>4411</v>
      </c>
    </row>
    <row r="743" spans="1:9" x14ac:dyDescent="0.3">
      <c r="A743">
        <v>306</v>
      </c>
      <c r="B743" t="s">
        <v>260</v>
      </c>
      <c r="C743" t="s">
        <v>194</v>
      </c>
      <c r="D743" t="s">
        <v>60</v>
      </c>
      <c r="E743" t="s">
        <v>24</v>
      </c>
      <c r="F743" s="107">
        <v>45016</v>
      </c>
      <c r="G743">
        <v>0</v>
      </c>
      <c r="H743">
        <v>100</v>
      </c>
      <c r="I743" t="s">
        <v>1455</v>
      </c>
    </row>
    <row r="744" spans="1:9" x14ac:dyDescent="0.3">
      <c r="A744">
        <v>347</v>
      </c>
      <c r="B744" t="s">
        <v>305</v>
      </c>
      <c r="C744" t="s">
        <v>306</v>
      </c>
      <c r="D744" t="s">
        <v>60</v>
      </c>
      <c r="E744" t="s">
        <v>62</v>
      </c>
      <c r="F744" s="107">
        <v>45016</v>
      </c>
      <c r="G744">
        <v>5</v>
      </c>
      <c r="H744">
        <v>0</v>
      </c>
      <c r="I744" t="s">
        <v>4414</v>
      </c>
    </row>
    <row r="745" spans="1:9" x14ac:dyDescent="0.3">
      <c r="A745">
        <v>348</v>
      </c>
      <c r="B745" t="s">
        <v>307</v>
      </c>
      <c r="C745" t="s">
        <v>306</v>
      </c>
      <c r="D745" t="s">
        <v>60</v>
      </c>
      <c r="E745" t="s">
        <v>24</v>
      </c>
      <c r="F745" s="107">
        <v>45016</v>
      </c>
      <c r="G745">
        <v>99.936143039591002</v>
      </c>
      <c r="H745">
        <v>99</v>
      </c>
      <c r="I745" t="s">
        <v>4418</v>
      </c>
    </row>
    <row r="746" spans="1:9" x14ac:dyDescent="0.3">
      <c r="A746">
        <v>351</v>
      </c>
      <c r="B746" t="s">
        <v>308</v>
      </c>
      <c r="C746" t="s">
        <v>306</v>
      </c>
      <c r="D746" t="s">
        <v>60</v>
      </c>
      <c r="E746" t="s">
        <v>62</v>
      </c>
      <c r="F746" s="107">
        <v>45016</v>
      </c>
      <c r="G746">
        <v>11.41868512110727</v>
      </c>
      <c r="H746">
        <v>0</v>
      </c>
      <c r="I746" t="s">
        <v>4420</v>
      </c>
    </row>
    <row r="747" spans="1:9" x14ac:dyDescent="0.3">
      <c r="A747">
        <v>352</v>
      </c>
      <c r="B747" t="s">
        <v>309</v>
      </c>
      <c r="C747" t="s">
        <v>306</v>
      </c>
      <c r="D747" t="s">
        <v>60</v>
      </c>
      <c r="E747" t="s">
        <v>62</v>
      </c>
      <c r="F747" s="107">
        <v>45016</v>
      </c>
      <c r="G747">
        <v>1.0385968556480199E-2</v>
      </c>
      <c r="H747">
        <v>0</v>
      </c>
      <c r="I747" t="s">
        <v>4423</v>
      </c>
    </row>
    <row r="748" spans="1:9" x14ac:dyDescent="0.3">
      <c r="A748">
        <v>373</v>
      </c>
      <c r="B748" t="s">
        <v>336</v>
      </c>
      <c r="C748" t="s">
        <v>198</v>
      </c>
      <c r="D748" t="s">
        <v>60</v>
      </c>
      <c r="E748" t="s">
        <v>24</v>
      </c>
      <c r="F748" s="107">
        <v>45016</v>
      </c>
      <c r="G748">
        <v>0</v>
      </c>
      <c r="H748">
        <v>100</v>
      </c>
      <c r="I748" t="s">
        <v>1549</v>
      </c>
    </row>
    <row r="749" spans="1:9" x14ac:dyDescent="0.3">
      <c r="A749">
        <v>390</v>
      </c>
      <c r="B749" t="s">
        <v>356</v>
      </c>
      <c r="C749" t="s">
        <v>198</v>
      </c>
      <c r="D749" t="s">
        <v>60</v>
      </c>
      <c r="E749" t="s">
        <v>24</v>
      </c>
      <c r="F749" s="107">
        <v>45016</v>
      </c>
      <c r="G749">
        <v>0</v>
      </c>
      <c r="H749">
        <v>100</v>
      </c>
      <c r="I749" t="s">
        <v>1603</v>
      </c>
    </row>
    <row r="750" spans="1:9" x14ac:dyDescent="0.3">
      <c r="A750">
        <v>394</v>
      </c>
      <c r="B750" t="s">
        <v>361</v>
      </c>
      <c r="C750" t="s">
        <v>362</v>
      </c>
      <c r="D750" t="s">
        <v>60</v>
      </c>
      <c r="E750" t="s">
        <v>24</v>
      </c>
      <c r="F750" s="107">
        <v>45016</v>
      </c>
      <c r="H750">
        <v>100</v>
      </c>
      <c r="I750" t="s">
        <v>1610</v>
      </c>
    </row>
    <row r="751" spans="1:9" x14ac:dyDescent="0.3">
      <c r="A751">
        <v>395</v>
      </c>
      <c r="B751" t="s">
        <v>364</v>
      </c>
      <c r="C751" t="s">
        <v>362</v>
      </c>
      <c r="D751" t="s">
        <v>60</v>
      </c>
      <c r="E751" t="s">
        <v>24</v>
      </c>
      <c r="F751" s="107">
        <v>45016</v>
      </c>
      <c r="H751">
        <v>100</v>
      </c>
      <c r="I751" t="s">
        <v>1616</v>
      </c>
    </row>
    <row r="752" spans="1:9" x14ac:dyDescent="0.3">
      <c r="A752">
        <v>409</v>
      </c>
      <c r="B752" t="s">
        <v>383</v>
      </c>
      <c r="C752" t="s">
        <v>46</v>
      </c>
      <c r="D752" t="s">
        <v>60</v>
      </c>
      <c r="E752" t="s">
        <v>24</v>
      </c>
      <c r="F752" s="107">
        <v>45016</v>
      </c>
      <c r="I752" t="s">
        <v>1647</v>
      </c>
    </row>
    <row r="753" spans="1:9" x14ac:dyDescent="0.3">
      <c r="A753">
        <v>414</v>
      </c>
      <c r="B753" t="s">
        <v>390</v>
      </c>
      <c r="C753" t="s">
        <v>198</v>
      </c>
      <c r="D753" t="s">
        <v>60</v>
      </c>
      <c r="E753" t="s">
        <v>24</v>
      </c>
      <c r="F753" s="107">
        <v>45016</v>
      </c>
      <c r="G753">
        <v>0</v>
      </c>
      <c r="H753">
        <v>100</v>
      </c>
      <c r="I753" t="s">
        <v>1664</v>
      </c>
    </row>
    <row r="754" spans="1:9" x14ac:dyDescent="0.3">
      <c r="A754">
        <v>415</v>
      </c>
      <c r="B754" t="s">
        <v>391</v>
      </c>
      <c r="C754" t="s">
        <v>198</v>
      </c>
      <c r="D754" t="s">
        <v>60</v>
      </c>
      <c r="E754" t="s">
        <v>24</v>
      </c>
      <c r="F754" s="107">
        <v>45016</v>
      </c>
      <c r="G754">
        <v>0</v>
      </c>
      <c r="H754">
        <v>100</v>
      </c>
      <c r="I754" t="s">
        <v>1680</v>
      </c>
    </row>
    <row r="755" spans="1:9" x14ac:dyDescent="0.3">
      <c r="A755">
        <v>416</v>
      </c>
      <c r="B755" t="s">
        <v>392</v>
      </c>
      <c r="C755" t="s">
        <v>198</v>
      </c>
      <c r="D755" t="s">
        <v>60</v>
      </c>
      <c r="E755" t="s">
        <v>24</v>
      </c>
      <c r="F755" s="107">
        <v>45016</v>
      </c>
      <c r="G755">
        <v>0</v>
      </c>
      <c r="H755">
        <v>100</v>
      </c>
      <c r="I755" t="s">
        <v>1696</v>
      </c>
    </row>
    <row r="756" spans="1:9" x14ac:dyDescent="0.3">
      <c r="A756">
        <v>417</v>
      </c>
      <c r="B756" t="s">
        <v>393</v>
      </c>
      <c r="C756" t="s">
        <v>198</v>
      </c>
      <c r="D756" t="s">
        <v>60</v>
      </c>
      <c r="E756" t="s">
        <v>24</v>
      </c>
      <c r="F756" s="107">
        <v>45016</v>
      </c>
      <c r="G756">
        <v>0</v>
      </c>
      <c r="H756">
        <v>100</v>
      </c>
      <c r="I756" t="s">
        <v>1712</v>
      </c>
    </row>
    <row r="757" spans="1:9" x14ac:dyDescent="0.3">
      <c r="A757">
        <v>418</v>
      </c>
      <c r="B757" t="s">
        <v>394</v>
      </c>
      <c r="C757" t="s">
        <v>198</v>
      </c>
      <c r="D757" t="s">
        <v>60</v>
      </c>
      <c r="E757" t="s">
        <v>24</v>
      </c>
      <c r="F757" s="107">
        <v>45016</v>
      </c>
      <c r="G757">
        <v>0</v>
      </c>
      <c r="H757">
        <v>100</v>
      </c>
      <c r="I757" t="s">
        <v>1728</v>
      </c>
    </row>
    <row r="758" spans="1:9" x14ac:dyDescent="0.3">
      <c r="A758">
        <v>420</v>
      </c>
      <c r="B758" t="s">
        <v>396</v>
      </c>
      <c r="C758" t="s">
        <v>198</v>
      </c>
      <c r="D758" t="s">
        <v>60</v>
      </c>
      <c r="E758" t="s">
        <v>24</v>
      </c>
      <c r="F758" s="107">
        <v>45016</v>
      </c>
      <c r="G758">
        <v>0</v>
      </c>
      <c r="H758">
        <v>100</v>
      </c>
      <c r="I758" t="s">
        <v>1744</v>
      </c>
    </row>
    <row r="759" spans="1:9" x14ac:dyDescent="0.3">
      <c r="A759">
        <v>432</v>
      </c>
      <c r="B759" t="s">
        <v>409</v>
      </c>
      <c r="C759" t="s">
        <v>72</v>
      </c>
      <c r="D759" t="s">
        <v>60</v>
      </c>
      <c r="E759" t="s">
        <v>24</v>
      </c>
      <c r="F759" s="107">
        <v>45016</v>
      </c>
      <c r="I759" t="s">
        <v>1783</v>
      </c>
    </row>
    <row r="760" spans="1:9" x14ac:dyDescent="0.3">
      <c r="A760">
        <v>456</v>
      </c>
      <c r="B760" t="s">
        <v>429</v>
      </c>
      <c r="C760" t="s">
        <v>403</v>
      </c>
      <c r="D760" t="s">
        <v>60</v>
      </c>
      <c r="E760" t="s">
        <v>24</v>
      </c>
      <c r="F760" s="107">
        <v>45016</v>
      </c>
      <c r="I760" t="s">
        <v>1913</v>
      </c>
    </row>
    <row r="761" spans="1:9" x14ac:dyDescent="0.3">
      <c r="A761">
        <v>457</v>
      </c>
      <c r="B761" t="s">
        <v>430</v>
      </c>
      <c r="C761" t="s">
        <v>403</v>
      </c>
      <c r="D761" t="s">
        <v>60</v>
      </c>
      <c r="E761" t="s">
        <v>24</v>
      </c>
      <c r="F761" s="107">
        <v>45016</v>
      </c>
      <c r="I761" t="s">
        <v>1935</v>
      </c>
    </row>
    <row r="762" spans="1:9" x14ac:dyDescent="0.3">
      <c r="A762">
        <v>469</v>
      </c>
      <c r="B762" t="s">
        <v>395</v>
      </c>
      <c r="C762" t="s">
        <v>198</v>
      </c>
      <c r="D762" t="s">
        <v>60</v>
      </c>
      <c r="E762" t="s">
        <v>24</v>
      </c>
      <c r="F762" s="107">
        <v>45016</v>
      </c>
      <c r="I762" t="s">
        <v>1961</v>
      </c>
    </row>
    <row r="763" spans="1:9" x14ac:dyDescent="0.3">
      <c r="A763">
        <v>470</v>
      </c>
      <c r="B763" t="s">
        <v>441</v>
      </c>
      <c r="C763" t="s">
        <v>198</v>
      </c>
      <c r="D763" t="s">
        <v>60</v>
      </c>
      <c r="E763" t="s">
        <v>24</v>
      </c>
      <c r="F763" s="107">
        <v>45016</v>
      </c>
      <c r="H763">
        <v>100</v>
      </c>
      <c r="I763" t="s">
        <v>1978</v>
      </c>
    </row>
    <row r="764" spans="1:9" x14ac:dyDescent="0.3">
      <c r="A764">
        <v>471</v>
      </c>
      <c r="B764" t="s">
        <v>442</v>
      </c>
      <c r="C764" t="s">
        <v>198</v>
      </c>
      <c r="D764" t="s">
        <v>60</v>
      </c>
      <c r="E764" t="s">
        <v>24</v>
      </c>
      <c r="F764" s="107">
        <v>45016</v>
      </c>
      <c r="I764" t="s">
        <v>1996</v>
      </c>
    </row>
    <row r="765" spans="1:9" x14ac:dyDescent="0.3">
      <c r="A765">
        <v>510</v>
      </c>
      <c r="B765" t="s">
        <v>2286</v>
      </c>
      <c r="C765" t="s">
        <v>249</v>
      </c>
      <c r="D765" t="s">
        <v>60</v>
      </c>
      <c r="E765" t="s">
        <v>24</v>
      </c>
      <c r="F765" s="107">
        <v>45016</v>
      </c>
      <c r="I765" t="s">
        <v>2294</v>
      </c>
    </row>
    <row r="766" spans="1:9" x14ac:dyDescent="0.3">
      <c r="A766">
        <v>511</v>
      </c>
      <c r="B766" t="s">
        <v>2310</v>
      </c>
      <c r="C766" t="s">
        <v>249</v>
      </c>
      <c r="D766" t="s">
        <v>60</v>
      </c>
      <c r="E766" t="s">
        <v>24</v>
      </c>
      <c r="F766" s="107">
        <v>45016</v>
      </c>
      <c r="I766" t="s">
        <v>2318</v>
      </c>
    </row>
    <row r="767" spans="1:9" x14ac:dyDescent="0.3">
      <c r="A767">
        <v>529</v>
      </c>
      <c r="B767" t="s">
        <v>2395</v>
      </c>
      <c r="C767" t="s">
        <v>95</v>
      </c>
      <c r="D767" t="s">
        <v>60</v>
      </c>
      <c r="E767" t="s">
        <v>24</v>
      </c>
      <c r="F767" s="107">
        <v>45016</v>
      </c>
      <c r="I767" t="s">
        <v>2400</v>
      </c>
    </row>
    <row r="768" spans="1:9" x14ac:dyDescent="0.3">
      <c r="A768">
        <v>77</v>
      </c>
      <c r="B768" t="s">
        <v>65</v>
      </c>
      <c r="C768" t="s">
        <v>66</v>
      </c>
      <c r="D768" t="s">
        <v>23</v>
      </c>
      <c r="E768" t="s">
        <v>24</v>
      </c>
      <c r="F768" s="107">
        <v>45046</v>
      </c>
      <c r="G768">
        <v>95.6</v>
      </c>
      <c r="H768">
        <v>97</v>
      </c>
      <c r="I768" t="s">
        <v>4425</v>
      </c>
    </row>
    <row r="769" spans="1:9" x14ac:dyDescent="0.3">
      <c r="A769">
        <v>121</v>
      </c>
      <c r="B769" t="s">
        <v>102</v>
      </c>
      <c r="C769" t="s">
        <v>28</v>
      </c>
      <c r="D769" t="s">
        <v>23</v>
      </c>
      <c r="E769" t="s">
        <v>62</v>
      </c>
      <c r="F769" s="107">
        <v>45046</v>
      </c>
      <c r="G769">
        <v>98.504433782025998</v>
      </c>
      <c r="H769">
        <v>102</v>
      </c>
      <c r="I769" t="s">
        <v>4428</v>
      </c>
    </row>
    <row r="770" spans="1:9" x14ac:dyDescent="0.3">
      <c r="A770">
        <v>122</v>
      </c>
      <c r="B770" t="s">
        <v>104</v>
      </c>
      <c r="C770" t="s">
        <v>101</v>
      </c>
      <c r="D770" t="s">
        <v>23</v>
      </c>
      <c r="E770" t="s">
        <v>24</v>
      </c>
      <c r="F770" s="107">
        <v>45046</v>
      </c>
      <c r="G770">
        <v>100</v>
      </c>
      <c r="H770">
        <v>80</v>
      </c>
      <c r="I770" t="s">
        <v>4431</v>
      </c>
    </row>
    <row r="771" spans="1:9" x14ac:dyDescent="0.3">
      <c r="A771">
        <v>124</v>
      </c>
      <c r="B771" t="s">
        <v>105</v>
      </c>
      <c r="C771" t="s">
        <v>72</v>
      </c>
      <c r="D771" t="s">
        <v>23</v>
      </c>
      <c r="E771" t="s">
        <v>62</v>
      </c>
      <c r="F771" s="107">
        <v>45046</v>
      </c>
      <c r="G771">
        <v>0.10435690060005</v>
      </c>
      <c r="H771">
        <v>1.6</v>
      </c>
      <c r="I771" t="s">
        <v>4434</v>
      </c>
    </row>
    <row r="772" spans="1:9" x14ac:dyDescent="0.3">
      <c r="A772">
        <v>125</v>
      </c>
      <c r="B772" t="s">
        <v>106</v>
      </c>
      <c r="C772" t="s">
        <v>72</v>
      </c>
      <c r="D772" t="s">
        <v>23</v>
      </c>
      <c r="E772" t="s">
        <v>62</v>
      </c>
      <c r="F772" s="107">
        <v>45046</v>
      </c>
      <c r="G772">
        <v>0.13044612575007</v>
      </c>
      <c r="H772">
        <v>4.7</v>
      </c>
      <c r="I772" t="s">
        <v>4437</v>
      </c>
    </row>
    <row r="773" spans="1:9" x14ac:dyDescent="0.3">
      <c r="A773">
        <v>128</v>
      </c>
      <c r="B773" t="s">
        <v>109</v>
      </c>
      <c r="C773" t="s">
        <v>72</v>
      </c>
      <c r="D773" t="s">
        <v>23</v>
      </c>
      <c r="E773" t="s">
        <v>62</v>
      </c>
      <c r="F773" s="107">
        <v>45046</v>
      </c>
      <c r="G773">
        <v>1.0132293339451</v>
      </c>
      <c r="H773">
        <v>1</v>
      </c>
      <c r="I773" t="s">
        <v>4440</v>
      </c>
    </row>
    <row r="774" spans="1:9" x14ac:dyDescent="0.3">
      <c r="A774">
        <v>172</v>
      </c>
      <c r="B774" t="s">
        <v>131</v>
      </c>
      <c r="C774" t="s">
        <v>101</v>
      </c>
      <c r="D774" t="s">
        <v>23</v>
      </c>
      <c r="E774" t="s">
        <v>24</v>
      </c>
      <c r="F774" s="107">
        <v>45046</v>
      </c>
      <c r="G774">
        <v>85.714285714286007</v>
      </c>
      <c r="H774">
        <v>95</v>
      </c>
      <c r="I774" t="s">
        <v>4442</v>
      </c>
    </row>
    <row r="775" spans="1:9" x14ac:dyDescent="0.3">
      <c r="A775">
        <v>208</v>
      </c>
      <c r="B775" t="s">
        <v>149</v>
      </c>
      <c r="C775" t="s">
        <v>98</v>
      </c>
      <c r="D775" t="s">
        <v>23</v>
      </c>
      <c r="E775" t="s">
        <v>62</v>
      </c>
      <c r="F775" s="107">
        <v>45046</v>
      </c>
      <c r="G775">
        <v>957.6</v>
      </c>
      <c r="H775">
        <v>1</v>
      </c>
      <c r="I775" t="s">
        <v>3462</v>
      </c>
    </row>
    <row r="776" spans="1:9" x14ac:dyDescent="0.3">
      <c r="A776">
        <v>214</v>
      </c>
      <c r="B776" t="s">
        <v>152</v>
      </c>
      <c r="C776" t="s">
        <v>98</v>
      </c>
      <c r="D776" t="s">
        <v>23</v>
      </c>
      <c r="E776" t="s">
        <v>62</v>
      </c>
      <c r="F776" s="107">
        <v>45046</v>
      </c>
      <c r="G776">
        <v>2313.5</v>
      </c>
      <c r="H776">
        <v>7500</v>
      </c>
      <c r="I776" t="s">
        <v>3463</v>
      </c>
    </row>
    <row r="777" spans="1:9" x14ac:dyDescent="0.3">
      <c r="A777">
        <v>217</v>
      </c>
      <c r="B777" t="s">
        <v>156</v>
      </c>
      <c r="C777" t="s">
        <v>98</v>
      </c>
      <c r="D777" t="s">
        <v>23</v>
      </c>
      <c r="E777" t="s">
        <v>24</v>
      </c>
      <c r="F777" s="107">
        <v>45046</v>
      </c>
      <c r="G777">
        <v>65.302491103202996</v>
      </c>
      <c r="H777">
        <v>20</v>
      </c>
      <c r="I777" t="s">
        <v>3464</v>
      </c>
    </row>
    <row r="778" spans="1:9" x14ac:dyDescent="0.3">
      <c r="A778">
        <v>218</v>
      </c>
      <c r="B778" t="s">
        <v>157</v>
      </c>
      <c r="C778" t="s">
        <v>98</v>
      </c>
      <c r="D778" t="s">
        <v>23</v>
      </c>
      <c r="E778" t="s">
        <v>62</v>
      </c>
      <c r="F778" s="107">
        <v>45046</v>
      </c>
      <c r="G778">
        <v>137079</v>
      </c>
      <c r="H778">
        <v>172000</v>
      </c>
      <c r="I778" t="s">
        <v>3465</v>
      </c>
    </row>
    <row r="779" spans="1:9" x14ac:dyDescent="0.3">
      <c r="A779">
        <v>225</v>
      </c>
      <c r="B779" t="s">
        <v>165</v>
      </c>
      <c r="C779" t="s">
        <v>98</v>
      </c>
      <c r="D779" t="s">
        <v>23</v>
      </c>
      <c r="E779" t="s">
        <v>24</v>
      </c>
      <c r="F779" s="107">
        <v>45046</v>
      </c>
      <c r="G779">
        <v>20</v>
      </c>
      <c r="H779">
        <v>1</v>
      </c>
      <c r="I779" t="s">
        <v>3466</v>
      </c>
    </row>
    <row r="780" spans="1:9" x14ac:dyDescent="0.3">
      <c r="A780">
        <v>239</v>
      </c>
      <c r="B780" t="s">
        <v>1243</v>
      </c>
      <c r="C780" t="s">
        <v>33</v>
      </c>
      <c r="D780" t="s">
        <v>23</v>
      </c>
      <c r="E780" t="s">
        <v>24</v>
      </c>
      <c r="F780" s="107">
        <v>45046</v>
      </c>
      <c r="G780">
        <v>0</v>
      </c>
      <c r="I780" t="s">
        <v>3467</v>
      </c>
    </row>
    <row r="781" spans="1:9" x14ac:dyDescent="0.3">
      <c r="A781">
        <v>241</v>
      </c>
      <c r="B781" t="s">
        <v>181</v>
      </c>
      <c r="C781" t="s">
        <v>33</v>
      </c>
      <c r="D781" t="s">
        <v>23</v>
      </c>
      <c r="E781" t="s">
        <v>24</v>
      </c>
      <c r="F781" s="107">
        <v>45046</v>
      </c>
      <c r="G781">
        <v>81.818181818181998</v>
      </c>
      <c r="H781">
        <v>80</v>
      </c>
      <c r="I781" t="s">
        <v>4457</v>
      </c>
    </row>
    <row r="782" spans="1:9" x14ac:dyDescent="0.3">
      <c r="A782">
        <v>434</v>
      </c>
      <c r="B782" t="s">
        <v>411</v>
      </c>
      <c r="C782" t="s">
        <v>98</v>
      </c>
      <c r="D782" t="s">
        <v>23</v>
      </c>
      <c r="E782" t="s">
        <v>62</v>
      </c>
      <c r="F782" s="107">
        <v>45046</v>
      </c>
      <c r="G782">
        <v>0.8</v>
      </c>
      <c r="H782">
        <v>200</v>
      </c>
      <c r="I782" t="s">
        <v>1816</v>
      </c>
    </row>
    <row r="783" spans="1:9" x14ac:dyDescent="0.3">
      <c r="A783">
        <v>436</v>
      </c>
      <c r="B783" t="s">
        <v>130</v>
      </c>
      <c r="C783" t="s">
        <v>101</v>
      </c>
      <c r="D783" t="s">
        <v>23</v>
      </c>
      <c r="E783" t="s">
        <v>62</v>
      </c>
      <c r="F783" s="107">
        <v>45046</v>
      </c>
      <c r="H783">
        <v>14</v>
      </c>
      <c r="I783" t="s">
        <v>1858</v>
      </c>
    </row>
    <row r="784" spans="1:9" x14ac:dyDescent="0.3">
      <c r="A784">
        <v>485</v>
      </c>
      <c r="B784" t="s">
        <v>458</v>
      </c>
      <c r="C784" t="s">
        <v>101</v>
      </c>
      <c r="D784" t="s">
        <v>23</v>
      </c>
      <c r="E784" t="s">
        <v>24</v>
      </c>
      <c r="F784" s="107">
        <v>45046</v>
      </c>
      <c r="I784" t="s">
        <v>2155</v>
      </c>
    </row>
    <row r="785" spans="1:9" x14ac:dyDescent="0.3">
      <c r="A785">
        <v>488</v>
      </c>
      <c r="B785" t="s">
        <v>461</v>
      </c>
      <c r="C785" t="s">
        <v>101</v>
      </c>
      <c r="D785" t="s">
        <v>23</v>
      </c>
      <c r="E785" t="s">
        <v>24</v>
      </c>
      <c r="F785" s="107">
        <v>45046</v>
      </c>
      <c r="I785" t="s">
        <v>2195</v>
      </c>
    </row>
    <row r="786" spans="1:9" x14ac:dyDescent="0.3">
      <c r="A786">
        <v>509</v>
      </c>
      <c r="B786" t="s">
        <v>2238</v>
      </c>
      <c r="C786" t="s">
        <v>33</v>
      </c>
      <c r="D786" t="s">
        <v>23</v>
      </c>
      <c r="E786" t="s">
        <v>24</v>
      </c>
      <c r="F786" s="107">
        <v>45046</v>
      </c>
      <c r="I786" t="s">
        <v>2254</v>
      </c>
    </row>
    <row r="787" spans="1:9" x14ac:dyDescent="0.3">
      <c r="A787">
        <v>275</v>
      </c>
      <c r="B787" t="s">
        <v>224</v>
      </c>
      <c r="C787" t="s">
        <v>225</v>
      </c>
      <c r="D787" t="s">
        <v>54</v>
      </c>
      <c r="E787" t="s">
        <v>24</v>
      </c>
      <c r="F787" s="107">
        <v>45046</v>
      </c>
      <c r="H787">
        <v>80</v>
      </c>
      <c r="I787" t="s">
        <v>1357</v>
      </c>
    </row>
    <row r="788" spans="1:9" x14ac:dyDescent="0.3">
      <c r="A788">
        <v>375</v>
      </c>
      <c r="B788" t="s">
        <v>338</v>
      </c>
      <c r="C788" t="s">
        <v>323</v>
      </c>
      <c r="D788" t="s">
        <v>54</v>
      </c>
      <c r="E788" t="s">
        <v>24</v>
      </c>
      <c r="F788" s="107">
        <v>45046</v>
      </c>
      <c r="H788">
        <v>100</v>
      </c>
      <c r="I788" t="s">
        <v>1563</v>
      </c>
    </row>
    <row r="789" spans="1:9" x14ac:dyDescent="0.3">
      <c r="A789">
        <v>439</v>
      </c>
      <c r="B789" t="s">
        <v>415</v>
      </c>
      <c r="C789" t="s">
        <v>323</v>
      </c>
      <c r="D789" t="s">
        <v>54</v>
      </c>
      <c r="E789" t="s">
        <v>24</v>
      </c>
      <c r="F789" s="107">
        <v>45046</v>
      </c>
      <c r="I789" t="s">
        <v>1875</v>
      </c>
    </row>
    <row r="790" spans="1:9" x14ac:dyDescent="0.3">
      <c r="A790">
        <v>440</v>
      </c>
      <c r="B790" t="s">
        <v>416</v>
      </c>
      <c r="C790" t="s">
        <v>323</v>
      </c>
      <c r="D790" t="s">
        <v>54</v>
      </c>
      <c r="E790" t="s">
        <v>24</v>
      </c>
      <c r="F790" s="107">
        <v>45046</v>
      </c>
      <c r="I790" t="s">
        <v>1886</v>
      </c>
    </row>
    <row r="791" spans="1:9" x14ac:dyDescent="0.3">
      <c r="A791">
        <v>473</v>
      </c>
      <c r="B791" t="s">
        <v>445</v>
      </c>
      <c r="C791" t="s">
        <v>22</v>
      </c>
      <c r="D791" t="s">
        <v>54</v>
      </c>
      <c r="E791" t="s">
        <v>24</v>
      </c>
      <c r="F791" s="107">
        <v>45046</v>
      </c>
      <c r="I791" t="s">
        <v>2015</v>
      </c>
    </row>
    <row r="792" spans="1:9" x14ac:dyDescent="0.3">
      <c r="A792">
        <v>474</v>
      </c>
      <c r="B792" t="s">
        <v>448</v>
      </c>
      <c r="C792" t="s">
        <v>447</v>
      </c>
      <c r="D792" t="s">
        <v>54</v>
      </c>
      <c r="E792" t="s">
        <v>24</v>
      </c>
      <c r="F792" s="107">
        <v>45046</v>
      </c>
      <c r="I792" t="s">
        <v>2032</v>
      </c>
    </row>
    <row r="793" spans="1:9" x14ac:dyDescent="0.3">
      <c r="A793">
        <v>476</v>
      </c>
      <c r="B793" t="s">
        <v>450</v>
      </c>
      <c r="C793" t="s">
        <v>22</v>
      </c>
      <c r="D793" t="s">
        <v>54</v>
      </c>
      <c r="E793" t="s">
        <v>24</v>
      </c>
      <c r="F793" s="107">
        <v>45046</v>
      </c>
      <c r="I793" t="s">
        <v>2055</v>
      </c>
    </row>
    <row r="794" spans="1:9" x14ac:dyDescent="0.3">
      <c r="A794">
        <v>477</v>
      </c>
      <c r="B794" t="s">
        <v>451</v>
      </c>
      <c r="C794" t="s">
        <v>447</v>
      </c>
      <c r="D794" t="s">
        <v>54</v>
      </c>
      <c r="E794" t="s">
        <v>24</v>
      </c>
      <c r="F794" s="107">
        <v>45046</v>
      </c>
      <c r="I794" t="s">
        <v>2071</v>
      </c>
    </row>
    <row r="795" spans="1:9" x14ac:dyDescent="0.3">
      <c r="A795">
        <v>478</v>
      </c>
      <c r="B795" t="s">
        <v>452</v>
      </c>
      <c r="C795" t="s">
        <v>447</v>
      </c>
      <c r="D795" t="s">
        <v>54</v>
      </c>
      <c r="E795" t="s">
        <v>24</v>
      </c>
      <c r="F795" s="107">
        <v>45046</v>
      </c>
      <c r="I795" t="s">
        <v>2089</v>
      </c>
    </row>
    <row r="796" spans="1:9" x14ac:dyDescent="0.3">
      <c r="A796">
        <v>479</v>
      </c>
      <c r="B796" t="s">
        <v>453</v>
      </c>
      <c r="C796" t="s">
        <v>447</v>
      </c>
      <c r="D796" t="s">
        <v>54</v>
      </c>
      <c r="E796" t="s">
        <v>24</v>
      </c>
      <c r="F796" s="107">
        <v>45046</v>
      </c>
      <c r="I796" t="s">
        <v>2109</v>
      </c>
    </row>
    <row r="797" spans="1:9" x14ac:dyDescent="0.3">
      <c r="A797">
        <v>480</v>
      </c>
      <c r="B797" t="s">
        <v>454</v>
      </c>
      <c r="C797" t="s">
        <v>447</v>
      </c>
      <c r="D797" t="s">
        <v>54</v>
      </c>
      <c r="E797" t="s">
        <v>24</v>
      </c>
      <c r="F797" s="107">
        <v>45046</v>
      </c>
      <c r="I797" t="s">
        <v>2125</v>
      </c>
    </row>
    <row r="798" spans="1:9" x14ac:dyDescent="0.3">
      <c r="A798">
        <v>409</v>
      </c>
      <c r="B798" t="s">
        <v>383</v>
      </c>
      <c r="C798" t="s">
        <v>46</v>
      </c>
      <c r="D798" t="s">
        <v>60</v>
      </c>
      <c r="E798" t="s">
        <v>24</v>
      </c>
      <c r="F798" s="107">
        <v>45046</v>
      </c>
      <c r="I798" t="s">
        <v>1648</v>
      </c>
    </row>
    <row r="799" spans="1:9" x14ac:dyDescent="0.3">
      <c r="A799">
        <v>432</v>
      </c>
      <c r="B799" t="s">
        <v>409</v>
      </c>
      <c r="C799" t="s">
        <v>72</v>
      </c>
      <c r="D799" t="s">
        <v>60</v>
      </c>
      <c r="E799" t="s">
        <v>24</v>
      </c>
      <c r="F799" s="107">
        <v>45046</v>
      </c>
      <c r="I799" t="s">
        <v>1784</v>
      </c>
    </row>
    <row r="800" spans="1:9" x14ac:dyDescent="0.3">
      <c r="A800">
        <v>456</v>
      </c>
      <c r="B800" t="s">
        <v>429</v>
      </c>
      <c r="C800" t="s">
        <v>403</v>
      </c>
      <c r="D800" t="s">
        <v>60</v>
      </c>
      <c r="E800" t="s">
        <v>24</v>
      </c>
      <c r="F800" s="107">
        <v>45046</v>
      </c>
      <c r="I800" t="s">
        <v>1914</v>
      </c>
    </row>
    <row r="801" spans="1:9" x14ac:dyDescent="0.3">
      <c r="A801">
        <v>457</v>
      </c>
      <c r="B801" t="s">
        <v>430</v>
      </c>
      <c r="C801" t="s">
        <v>403</v>
      </c>
      <c r="D801" t="s">
        <v>60</v>
      </c>
      <c r="E801" t="s">
        <v>24</v>
      </c>
      <c r="F801" s="107">
        <v>45046</v>
      </c>
      <c r="I801" t="s">
        <v>1936</v>
      </c>
    </row>
    <row r="802" spans="1:9" x14ac:dyDescent="0.3">
      <c r="A802">
        <v>469</v>
      </c>
      <c r="B802" t="s">
        <v>395</v>
      </c>
      <c r="C802" t="s">
        <v>198</v>
      </c>
      <c r="D802" t="s">
        <v>60</v>
      </c>
      <c r="E802" t="s">
        <v>24</v>
      </c>
      <c r="F802" s="107">
        <v>45046</v>
      </c>
      <c r="I802" t="s">
        <v>1962</v>
      </c>
    </row>
    <row r="803" spans="1:9" x14ac:dyDescent="0.3">
      <c r="A803">
        <v>470</v>
      </c>
      <c r="B803" t="s">
        <v>441</v>
      </c>
      <c r="C803" t="s">
        <v>198</v>
      </c>
      <c r="D803" t="s">
        <v>60</v>
      </c>
      <c r="E803" t="s">
        <v>24</v>
      </c>
      <c r="F803" s="107">
        <v>45046</v>
      </c>
      <c r="H803">
        <v>100</v>
      </c>
      <c r="I803" t="s">
        <v>1979</v>
      </c>
    </row>
    <row r="804" spans="1:9" x14ac:dyDescent="0.3">
      <c r="A804">
        <v>471</v>
      </c>
      <c r="B804" t="s">
        <v>442</v>
      </c>
      <c r="C804" t="s">
        <v>198</v>
      </c>
      <c r="D804" t="s">
        <v>60</v>
      </c>
      <c r="E804" t="s">
        <v>24</v>
      </c>
      <c r="F804" s="107">
        <v>45046</v>
      </c>
      <c r="I804" t="s">
        <v>1997</v>
      </c>
    </row>
    <row r="805" spans="1:9" x14ac:dyDescent="0.3">
      <c r="A805">
        <v>116</v>
      </c>
      <c r="B805" t="s">
        <v>93</v>
      </c>
      <c r="C805" t="s">
        <v>68</v>
      </c>
      <c r="D805" t="s">
        <v>73</v>
      </c>
      <c r="E805" t="s">
        <v>24</v>
      </c>
      <c r="F805" s="107">
        <v>45046</v>
      </c>
      <c r="G805">
        <v>83</v>
      </c>
      <c r="H805">
        <v>80</v>
      </c>
      <c r="I805" t="s">
        <v>8480</v>
      </c>
    </row>
    <row r="806" spans="1:9" x14ac:dyDescent="0.3">
      <c r="A806">
        <v>77</v>
      </c>
      <c r="B806" t="s">
        <v>65</v>
      </c>
      <c r="C806" t="s">
        <v>66</v>
      </c>
      <c r="D806" t="s">
        <v>23</v>
      </c>
      <c r="E806" t="s">
        <v>24</v>
      </c>
      <c r="F806" s="107">
        <v>45077</v>
      </c>
      <c r="G806">
        <v>99.4</v>
      </c>
      <c r="H806">
        <v>97</v>
      </c>
      <c r="I806" t="s">
        <v>4462</v>
      </c>
    </row>
    <row r="807" spans="1:9" x14ac:dyDescent="0.3">
      <c r="A807">
        <v>121</v>
      </c>
      <c r="B807" t="s">
        <v>102</v>
      </c>
      <c r="C807" t="s">
        <v>28</v>
      </c>
      <c r="D807" t="s">
        <v>23</v>
      </c>
      <c r="E807" t="s">
        <v>62</v>
      </c>
      <c r="F807" s="107">
        <v>45077</v>
      </c>
      <c r="G807">
        <v>101.21742519278</v>
      </c>
      <c r="H807">
        <v>102</v>
      </c>
      <c r="I807" t="s">
        <v>4465</v>
      </c>
    </row>
    <row r="808" spans="1:9" x14ac:dyDescent="0.3">
      <c r="A808">
        <v>122</v>
      </c>
      <c r="B808" t="s">
        <v>104</v>
      </c>
      <c r="C808" t="s">
        <v>101</v>
      </c>
      <c r="D808" t="s">
        <v>23</v>
      </c>
      <c r="E808" t="s">
        <v>24</v>
      </c>
      <c r="F808" s="107">
        <v>45077</v>
      </c>
      <c r="H808">
        <v>80</v>
      </c>
      <c r="I808" t="s">
        <v>836</v>
      </c>
    </row>
    <row r="809" spans="1:9" x14ac:dyDescent="0.3">
      <c r="A809">
        <v>124</v>
      </c>
      <c r="B809" t="s">
        <v>105</v>
      </c>
      <c r="C809" t="s">
        <v>72</v>
      </c>
      <c r="D809" t="s">
        <v>23</v>
      </c>
      <c r="E809" t="s">
        <v>62</v>
      </c>
      <c r="F809" s="107">
        <v>45077</v>
      </c>
      <c r="G809">
        <v>5.1072522982635003E-2</v>
      </c>
      <c r="H809">
        <v>1.6</v>
      </c>
      <c r="I809" t="s">
        <v>4468</v>
      </c>
    </row>
    <row r="810" spans="1:9" x14ac:dyDescent="0.3">
      <c r="A810">
        <v>125</v>
      </c>
      <c r="B810" t="s">
        <v>106</v>
      </c>
      <c r="C810" t="s">
        <v>72</v>
      </c>
      <c r="D810" t="s">
        <v>23</v>
      </c>
      <c r="E810" t="s">
        <v>62</v>
      </c>
      <c r="F810" s="107">
        <v>45077</v>
      </c>
      <c r="G810">
        <v>0</v>
      </c>
      <c r="H810">
        <v>4.7</v>
      </c>
      <c r="I810" t="s">
        <v>4471</v>
      </c>
    </row>
    <row r="811" spans="1:9" x14ac:dyDescent="0.3">
      <c r="A811">
        <v>128</v>
      </c>
      <c r="B811" t="s">
        <v>109</v>
      </c>
      <c r="C811" t="s">
        <v>72</v>
      </c>
      <c r="D811" t="s">
        <v>23</v>
      </c>
      <c r="E811" t="s">
        <v>62</v>
      </c>
      <c r="F811" s="107">
        <v>45077</v>
      </c>
      <c r="G811">
        <v>0.75808249721292997</v>
      </c>
      <c r="H811">
        <v>1</v>
      </c>
      <c r="I811" t="s">
        <v>4474</v>
      </c>
    </row>
    <row r="812" spans="1:9" x14ac:dyDescent="0.3">
      <c r="A812">
        <v>172</v>
      </c>
      <c r="B812" t="s">
        <v>131</v>
      </c>
      <c r="C812" t="s">
        <v>101</v>
      </c>
      <c r="D812" t="s">
        <v>23</v>
      </c>
      <c r="E812" t="s">
        <v>24</v>
      </c>
      <c r="F812" s="107">
        <v>45077</v>
      </c>
      <c r="G812">
        <v>93.333333333333002</v>
      </c>
      <c r="H812">
        <v>95</v>
      </c>
      <c r="I812" t="s">
        <v>4477</v>
      </c>
    </row>
    <row r="813" spans="1:9" x14ac:dyDescent="0.3">
      <c r="A813">
        <v>208</v>
      </c>
      <c r="B813" t="s">
        <v>149</v>
      </c>
      <c r="C813" t="s">
        <v>98</v>
      </c>
      <c r="D813" t="s">
        <v>23</v>
      </c>
      <c r="E813" t="s">
        <v>62</v>
      </c>
      <c r="F813" s="107">
        <v>45077</v>
      </c>
      <c r="G813">
        <v>1268</v>
      </c>
      <c r="H813">
        <v>1</v>
      </c>
      <c r="I813" t="s">
        <v>3468</v>
      </c>
    </row>
    <row r="814" spans="1:9" x14ac:dyDescent="0.3">
      <c r="A814">
        <v>214</v>
      </c>
      <c r="B814" t="s">
        <v>152</v>
      </c>
      <c r="C814" t="s">
        <v>98</v>
      </c>
      <c r="D814" t="s">
        <v>23</v>
      </c>
      <c r="E814" t="s">
        <v>62</v>
      </c>
      <c r="F814" s="107">
        <v>45077</v>
      </c>
      <c r="G814">
        <v>2632.03</v>
      </c>
      <c r="H814">
        <v>7500</v>
      </c>
      <c r="I814" t="s">
        <v>3469</v>
      </c>
    </row>
    <row r="815" spans="1:9" x14ac:dyDescent="0.3">
      <c r="A815">
        <v>217</v>
      </c>
      <c r="B815" t="s">
        <v>156</v>
      </c>
      <c r="C815" t="s">
        <v>98</v>
      </c>
      <c r="D815" t="s">
        <v>23</v>
      </c>
      <c r="E815" t="s">
        <v>24</v>
      </c>
      <c r="F815" s="107">
        <v>45077</v>
      </c>
      <c r="G815">
        <v>33.942687747035997</v>
      </c>
      <c r="H815">
        <v>20</v>
      </c>
      <c r="I815" t="s">
        <v>3470</v>
      </c>
    </row>
    <row r="816" spans="1:9" x14ac:dyDescent="0.3">
      <c r="A816">
        <v>218</v>
      </c>
      <c r="B816" t="s">
        <v>157</v>
      </c>
      <c r="C816" t="s">
        <v>98</v>
      </c>
      <c r="D816" t="s">
        <v>23</v>
      </c>
      <c r="E816" t="s">
        <v>62</v>
      </c>
      <c r="F816" s="107">
        <v>45077</v>
      </c>
      <c r="G816">
        <v>147309</v>
      </c>
      <c r="H816">
        <v>172000</v>
      </c>
      <c r="I816" t="s">
        <v>3471</v>
      </c>
    </row>
    <row r="817" spans="1:9" x14ac:dyDescent="0.3">
      <c r="A817">
        <v>225</v>
      </c>
      <c r="B817" t="s">
        <v>165</v>
      </c>
      <c r="C817" t="s">
        <v>98</v>
      </c>
      <c r="D817" t="s">
        <v>23</v>
      </c>
      <c r="E817" t="s">
        <v>24</v>
      </c>
      <c r="F817" s="107">
        <v>45077</v>
      </c>
      <c r="G817">
        <v>23</v>
      </c>
      <c r="H817">
        <v>1</v>
      </c>
      <c r="I817" t="s">
        <v>3472</v>
      </c>
    </row>
    <row r="818" spans="1:9" x14ac:dyDescent="0.3">
      <c r="A818">
        <v>239</v>
      </c>
      <c r="B818" t="s">
        <v>1243</v>
      </c>
      <c r="C818" t="s">
        <v>33</v>
      </c>
      <c r="D818" t="s">
        <v>23</v>
      </c>
      <c r="E818" t="s">
        <v>24</v>
      </c>
      <c r="F818" s="107">
        <v>45077</v>
      </c>
      <c r="G818">
        <v>0</v>
      </c>
      <c r="I818" t="s">
        <v>3473</v>
      </c>
    </row>
    <row r="819" spans="1:9" x14ac:dyDescent="0.3">
      <c r="A819">
        <v>241</v>
      </c>
      <c r="B819" t="s">
        <v>181</v>
      </c>
      <c r="C819" t="s">
        <v>33</v>
      </c>
      <c r="D819" t="s">
        <v>23</v>
      </c>
      <c r="E819" t="s">
        <v>24</v>
      </c>
      <c r="F819" s="107">
        <v>45077</v>
      </c>
      <c r="G819">
        <v>83.333333333333002</v>
      </c>
      <c r="H819">
        <v>80</v>
      </c>
      <c r="I819" t="s">
        <v>4492</v>
      </c>
    </row>
    <row r="820" spans="1:9" x14ac:dyDescent="0.3">
      <c r="A820">
        <v>434</v>
      </c>
      <c r="B820" t="s">
        <v>411</v>
      </c>
      <c r="C820" t="s">
        <v>98</v>
      </c>
      <c r="D820" t="s">
        <v>23</v>
      </c>
      <c r="E820" t="s">
        <v>62</v>
      </c>
      <c r="F820" s="107">
        <v>45077</v>
      </c>
      <c r="G820">
        <v>4.5999999999999996</v>
      </c>
      <c r="H820">
        <v>200</v>
      </c>
      <c r="I820" t="s">
        <v>1817</v>
      </c>
    </row>
    <row r="821" spans="1:9" x14ac:dyDescent="0.3">
      <c r="A821">
        <v>436</v>
      </c>
      <c r="B821" t="s">
        <v>130</v>
      </c>
      <c r="C821" t="s">
        <v>101</v>
      </c>
      <c r="D821" t="s">
        <v>23</v>
      </c>
      <c r="E821" t="s">
        <v>62</v>
      </c>
      <c r="F821" s="107">
        <v>45077</v>
      </c>
      <c r="H821">
        <v>14</v>
      </c>
      <c r="I821" t="s">
        <v>1859</v>
      </c>
    </row>
    <row r="822" spans="1:9" x14ac:dyDescent="0.3">
      <c r="A822">
        <v>485</v>
      </c>
      <c r="B822" t="s">
        <v>458</v>
      </c>
      <c r="C822" t="s">
        <v>101</v>
      </c>
      <c r="D822" t="s">
        <v>23</v>
      </c>
      <c r="E822" t="s">
        <v>24</v>
      </c>
      <c r="F822" s="107">
        <v>45077</v>
      </c>
      <c r="I822" t="s">
        <v>2156</v>
      </c>
    </row>
    <row r="823" spans="1:9" x14ac:dyDescent="0.3">
      <c r="A823">
        <v>488</v>
      </c>
      <c r="B823" t="s">
        <v>461</v>
      </c>
      <c r="C823" t="s">
        <v>101</v>
      </c>
      <c r="D823" t="s">
        <v>23</v>
      </c>
      <c r="E823" t="s">
        <v>24</v>
      </c>
      <c r="F823" s="107">
        <v>45077</v>
      </c>
      <c r="I823" t="s">
        <v>2196</v>
      </c>
    </row>
    <row r="824" spans="1:9" x14ac:dyDescent="0.3">
      <c r="A824">
        <v>509</v>
      </c>
      <c r="B824" t="s">
        <v>2238</v>
      </c>
      <c r="C824" t="s">
        <v>33</v>
      </c>
      <c r="D824" t="s">
        <v>23</v>
      </c>
      <c r="E824" t="s">
        <v>24</v>
      </c>
      <c r="F824" s="107">
        <v>45077</v>
      </c>
      <c r="I824" t="s">
        <v>2255</v>
      </c>
    </row>
    <row r="825" spans="1:9" x14ac:dyDescent="0.3">
      <c r="A825">
        <v>275</v>
      </c>
      <c r="B825" t="s">
        <v>224</v>
      </c>
      <c r="C825" t="s">
        <v>225</v>
      </c>
      <c r="D825" t="s">
        <v>54</v>
      </c>
      <c r="E825" t="s">
        <v>24</v>
      </c>
      <c r="F825" s="107">
        <v>45077</v>
      </c>
      <c r="H825">
        <v>80</v>
      </c>
      <c r="I825" t="s">
        <v>1358</v>
      </c>
    </row>
    <row r="826" spans="1:9" x14ac:dyDescent="0.3">
      <c r="A826">
        <v>362</v>
      </c>
      <c r="B826" t="s">
        <v>322</v>
      </c>
      <c r="C826" t="s">
        <v>323</v>
      </c>
      <c r="D826" t="s">
        <v>54</v>
      </c>
      <c r="E826" t="s">
        <v>24</v>
      </c>
      <c r="F826" s="107">
        <v>45077</v>
      </c>
      <c r="I826" t="s">
        <v>1514</v>
      </c>
    </row>
    <row r="827" spans="1:9" x14ac:dyDescent="0.3">
      <c r="A827">
        <v>375</v>
      </c>
      <c r="B827" t="s">
        <v>338</v>
      </c>
      <c r="C827" t="s">
        <v>323</v>
      </c>
      <c r="D827" t="s">
        <v>54</v>
      </c>
      <c r="E827" t="s">
        <v>24</v>
      </c>
      <c r="F827" s="107">
        <v>45077</v>
      </c>
      <c r="H827">
        <v>100</v>
      </c>
      <c r="I827" t="s">
        <v>1564</v>
      </c>
    </row>
    <row r="828" spans="1:9" x14ac:dyDescent="0.3">
      <c r="A828">
        <v>439</v>
      </c>
      <c r="B828" t="s">
        <v>415</v>
      </c>
      <c r="C828" t="s">
        <v>323</v>
      </c>
      <c r="D828" t="s">
        <v>54</v>
      </c>
      <c r="E828" t="s">
        <v>24</v>
      </c>
      <c r="F828" s="107">
        <v>45077</v>
      </c>
      <c r="I828" t="s">
        <v>1876</v>
      </c>
    </row>
    <row r="829" spans="1:9" x14ac:dyDescent="0.3">
      <c r="A829">
        <v>440</v>
      </c>
      <c r="B829" t="s">
        <v>416</v>
      </c>
      <c r="C829" t="s">
        <v>323</v>
      </c>
      <c r="D829" t="s">
        <v>54</v>
      </c>
      <c r="E829" t="s">
        <v>24</v>
      </c>
      <c r="F829" s="107">
        <v>45077</v>
      </c>
      <c r="I829" t="s">
        <v>1887</v>
      </c>
    </row>
    <row r="830" spans="1:9" x14ac:dyDescent="0.3">
      <c r="A830">
        <v>473</v>
      </c>
      <c r="B830" t="s">
        <v>445</v>
      </c>
      <c r="C830" t="s">
        <v>22</v>
      </c>
      <c r="D830" t="s">
        <v>54</v>
      </c>
      <c r="E830" t="s">
        <v>24</v>
      </c>
      <c r="F830" s="107">
        <v>45077</v>
      </c>
      <c r="I830" t="s">
        <v>2016</v>
      </c>
    </row>
    <row r="831" spans="1:9" x14ac:dyDescent="0.3">
      <c r="A831">
        <v>474</v>
      </c>
      <c r="B831" t="s">
        <v>448</v>
      </c>
      <c r="C831" t="s">
        <v>447</v>
      </c>
      <c r="D831" t="s">
        <v>54</v>
      </c>
      <c r="E831" t="s">
        <v>24</v>
      </c>
      <c r="F831" s="107">
        <v>45077</v>
      </c>
      <c r="I831" t="s">
        <v>2033</v>
      </c>
    </row>
    <row r="832" spans="1:9" x14ac:dyDescent="0.3">
      <c r="A832">
        <v>476</v>
      </c>
      <c r="B832" t="s">
        <v>450</v>
      </c>
      <c r="C832" t="s">
        <v>22</v>
      </c>
      <c r="D832" t="s">
        <v>54</v>
      </c>
      <c r="E832" t="s">
        <v>24</v>
      </c>
      <c r="F832" s="107">
        <v>45077</v>
      </c>
      <c r="I832" t="s">
        <v>2056</v>
      </c>
    </row>
    <row r="833" spans="1:9" x14ac:dyDescent="0.3">
      <c r="A833">
        <v>477</v>
      </c>
      <c r="B833" t="s">
        <v>451</v>
      </c>
      <c r="C833" t="s">
        <v>447</v>
      </c>
      <c r="D833" t="s">
        <v>54</v>
      </c>
      <c r="E833" t="s">
        <v>24</v>
      </c>
      <c r="F833" s="107">
        <v>45077</v>
      </c>
      <c r="I833" t="s">
        <v>2072</v>
      </c>
    </row>
    <row r="834" spans="1:9" x14ac:dyDescent="0.3">
      <c r="A834">
        <v>478</v>
      </c>
      <c r="B834" t="s">
        <v>452</v>
      </c>
      <c r="C834" t="s">
        <v>447</v>
      </c>
      <c r="D834" t="s">
        <v>54</v>
      </c>
      <c r="E834" t="s">
        <v>24</v>
      </c>
      <c r="F834" s="107">
        <v>45077</v>
      </c>
      <c r="I834" t="s">
        <v>2090</v>
      </c>
    </row>
    <row r="835" spans="1:9" x14ac:dyDescent="0.3">
      <c r="A835">
        <v>479</v>
      </c>
      <c r="B835" t="s">
        <v>453</v>
      </c>
      <c r="C835" t="s">
        <v>447</v>
      </c>
      <c r="D835" t="s">
        <v>54</v>
      </c>
      <c r="E835" t="s">
        <v>24</v>
      </c>
      <c r="F835" s="107">
        <v>45077</v>
      </c>
      <c r="I835" t="s">
        <v>2110</v>
      </c>
    </row>
    <row r="836" spans="1:9" x14ac:dyDescent="0.3">
      <c r="A836">
        <v>480</v>
      </c>
      <c r="B836" t="s">
        <v>454</v>
      </c>
      <c r="C836" t="s">
        <v>447</v>
      </c>
      <c r="D836" t="s">
        <v>54</v>
      </c>
      <c r="E836" t="s">
        <v>24</v>
      </c>
      <c r="F836" s="107">
        <v>45077</v>
      </c>
      <c r="I836" t="s">
        <v>2126</v>
      </c>
    </row>
    <row r="837" spans="1:9" x14ac:dyDescent="0.3">
      <c r="A837">
        <v>456</v>
      </c>
      <c r="B837" t="s">
        <v>429</v>
      </c>
      <c r="C837" t="s">
        <v>403</v>
      </c>
      <c r="D837" t="s">
        <v>60</v>
      </c>
      <c r="E837" t="s">
        <v>24</v>
      </c>
      <c r="F837" s="107">
        <v>45077</v>
      </c>
      <c r="I837" t="s">
        <v>1915</v>
      </c>
    </row>
    <row r="838" spans="1:9" x14ac:dyDescent="0.3">
      <c r="A838">
        <v>457</v>
      </c>
      <c r="B838" t="s">
        <v>430</v>
      </c>
      <c r="C838" t="s">
        <v>403</v>
      </c>
      <c r="D838" t="s">
        <v>60</v>
      </c>
      <c r="E838" t="s">
        <v>24</v>
      </c>
      <c r="F838" s="107">
        <v>45077</v>
      </c>
      <c r="I838" t="s">
        <v>1937</v>
      </c>
    </row>
    <row r="839" spans="1:9" x14ac:dyDescent="0.3">
      <c r="A839">
        <v>77</v>
      </c>
      <c r="B839" t="s">
        <v>65</v>
      </c>
      <c r="C839" t="s">
        <v>66</v>
      </c>
      <c r="D839" t="s">
        <v>23</v>
      </c>
      <c r="E839" t="s">
        <v>24</v>
      </c>
      <c r="F839" s="107">
        <v>45107</v>
      </c>
      <c r="G839">
        <v>98.6</v>
      </c>
      <c r="H839">
        <v>97</v>
      </c>
      <c r="I839" t="s">
        <v>4497</v>
      </c>
    </row>
    <row r="840" spans="1:9" x14ac:dyDescent="0.3">
      <c r="A840">
        <v>121</v>
      </c>
      <c r="B840" t="s">
        <v>102</v>
      </c>
      <c r="C840" t="s">
        <v>28</v>
      </c>
      <c r="D840" t="s">
        <v>23</v>
      </c>
      <c r="E840" t="s">
        <v>62</v>
      </c>
      <c r="F840" s="107">
        <v>45107</v>
      </c>
      <c r="G840">
        <v>102.42831146953</v>
      </c>
      <c r="H840">
        <v>102</v>
      </c>
      <c r="I840" t="s">
        <v>4500</v>
      </c>
    </row>
    <row r="841" spans="1:9" x14ac:dyDescent="0.3">
      <c r="A841">
        <v>122</v>
      </c>
      <c r="B841" t="s">
        <v>104</v>
      </c>
      <c r="C841" t="s">
        <v>101</v>
      </c>
      <c r="D841" t="s">
        <v>23</v>
      </c>
      <c r="E841" t="s">
        <v>24</v>
      </c>
      <c r="F841" s="107">
        <v>45107</v>
      </c>
      <c r="G841">
        <v>75</v>
      </c>
      <c r="H841">
        <v>80</v>
      </c>
      <c r="I841" t="s">
        <v>4503</v>
      </c>
    </row>
    <row r="842" spans="1:9" x14ac:dyDescent="0.3">
      <c r="A842">
        <v>124</v>
      </c>
      <c r="B842" t="s">
        <v>105</v>
      </c>
      <c r="C842" t="s">
        <v>72</v>
      </c>
      <c r="D842" t="s">
        <v>23</v>
      </c>
      <c r="E842" t="s">
        <v>62</v>
      </c>
      <c r="F842" s="107">
        <v>45107</v>
      </c>
      <c r="G842">
        <v>0</v>
      </c>
      <c r="H842">
        <v>1.6</v>
      </c>
      <c r="I842" t="s">
        <v>4506</v>
      </c>
    </row>
    <row r="843" spans="1:9" x14ac:dyDescent="0.3">
      <c r="A843">
        <v>125</v>
      </c>
      <c r="B843" t="s">
        <v>106</v>
      </c>
      <c r="C843" t="s">
        <v>72</v>
      </c>
      <c r="D843" t="s">
        <v>23</v>
      </c>
      <c r="E843" t="s">
        <v>62</v>
      </c>
      <c r="F843" s="107">
        <v>45107</v>
      </c>
      <c r="G843">
        <v>0</v>
      </c>
      <c r="H843">
        <v>4.7</v>
      </c>
      <c r="I843" t="s">
        <v>4509</v>
      </c>
    </row>
    <row r="844" spans="1:9" x14ac:dyDescent="0.3">
      <c r="A844">
        <v>128</v>
      </c>
      <c r="B844" t="s">
        <v>109</v>
      </c>
      <c r="C844" t="s">
        <v>72</v>
      </c>
      <c r="D844" t="s">
        <v>23</v>
      </c>
      <c r="E844" t="s">
        <v>62</v>
      </c>
      <c r="F844" s="107">
        <v>45107</v>
      </c>
      <c r="G844">
        <v>1.1262282690854</v>
      </c>
      <c r="H844">
        <v>1</v>
      </c>
      <c r="I844" t="s">
        <v>4512</v>
      </c>
    </row>
    <row r="845" spans="1:9" x14ac:dyDescent="0.3">
      <c r="A845">
        <v>172</v>
      </c>
      <c r="B845" t="s">
        <v>131</v>
      </c>
      <c r="C845" t="s">
        <v>101</v>
      </c>
      <c r="D845" t="s">
        <v>23</v>
      </c>
      <c r="E845" t="s">
        <v>24</v>
      </c>
      <c r="F845" s="107">
        <v>45107</v>
      </c>
      <c r="G845">
        <v>91.666666666666998</v>
      </c>
      <c r="H845">
        <v>95</v>
      </c>
      <c r="I845" t="s">
        <v>4514</v>
      </c>
    </row>
    <row r="846" spans="1:9" x14ac:dyDescent="0.3">
      <c r="A846">
        <v>208</v>
      </c>
      <c r="B846" t="s">
        <v>149</v>
      </c>
      <c r="C846" t="s">
        <v>98</v>
      </c>
      <c r="D846" t="s">
        <v>23</v>
      </c>
      <c r="E846" t="s">
        <v>62</v>
      </c>
      <c r="F846" s="107">
        <v>45107</v>
      </c>
      <c r="G846">
        <v>1457</v>
      </c>
      <c r="H846">
        <v>1</v>
      </c>
      <c r="I846" t="s">
        <v>3474</v>
      </c>
    </row>
    <row r="847" spans="1:9" x14ac:dyDescent="0.3">
      <c r="A847">
        <v>214</v>
      </c>
      <c r="B847" t="s">
        <v>152</v>
      </c>
      <c r="C847" t="s">
        <v>98</v>
      </c>
      <c r="D847" t="s">
        <v>23</v>
      </c>
      <c r="E847" t="s">
        <v>62</v>
      </c>
      <c r="F847" s="107">
        <v>45107</v>
      </c>
      <c r="G847">
        <v>2295.5100000000002</v>
      </c>
      <c r="H847">
        <v>7500</v>
      </c>
      <c r="I847" t="s">
        <v>3475</v>
      </c>
    </row>
    <row r="848" spans="1:9" x14ac:dyDescent="0.3">
      <c r="A848">
        <v>217</v>
      </c>
      <c r="B848" t="s">
        <v>156</v>
      </c>
      <c r="C848" t="s">
        <v>98</v>
      </c>
      <c r="D848" t="s">
        <v>23</v>
      </c>
      <c r="E848" t="s">
        <v>24</v>
      </c>
      <c r="F848" s="107">
        <v>45107</v>
      </c>
      <c r="G848">
        <v>31.380626400920999</v>
      </c>
      <c r="H848">
        <v>20</v>
      </c>
      <c r="I848" t="s">
        <v>3476</v>
      </c>
    </row>
    <row r="849" spans="1:9" x14ac:dyDescent="0.3">
      <c r="A849">
        <v>218</v>
      </c>
      <c r="B849" t="s">
        <v>157</v>
      </c>
      <c r="C849" t="s">
        <v>98</v>
      </c>
      <c r="D849" t="s">
        <v>23</v>
      </c>
      <c r="E849" t="s">
        <v>62</v>
      </c>
      <c r="F849" s="107">
        <v>45107</v>
      </c>
      <c r="G849">
        <v>140491</v>
      </c>
      <c r="H849">
        <v>172000</v>
      </c>
      <c r="I849" t="s">
        <v>3477</v>
      </c>
    </row>
    <row r="850" spans="1:9" x14ac:dyDescent="0.3">
      <c r="A850">
        <v>225</v>
      </c>
      <c r="B850" t="s">
        <v>165</v>
      </c>
      <c r="C850" t="s">
        <v>98</v>
      </c>
      <c r="D850" t="s">
        <v>23</v>
      </c>
      <c r="E850" t="s">
        <v>24</v>
      </c>
      <c r="F850" s="107">
        <v>45107</v>
      </c>
      <c r="G850">
        <v>19</v>
      </c>
      <c r="H850">
        <v>1</v>
      </c>
      <c r="I850" t="s">
        <v>3478</v>
      </c>
    </row>
    <row r="851" spans="1:9" x14ac:dyDescent="0.3">
      <c r="A851">
        <v>239</v>
      </c>
      <c r="B851" t="s">
        <v>1243</v>
      </c>
      <c r="C851" t="s">
        <v>33</v>
      </c>
      <c r="D851" t="s">
        <v>23</v>
      </c>
      <c r="E851" t="s">
        <v>24</v>
      </c>
      <c r="F851" s="107">
        <v>45107</v>
      </c>
      <c r="G851">
        <v>0</v>
      </c>
      <c r="I851" t="s">
        <v>3479</v>
      </c>
    </row>
    <row r="852" spans="1:9" x14ac:dyDescent="0.3">
      <c r="A852">
        <v>241</v>
      </c>
      <c r="B852" t="s">
        <v>181</v>
      </c>
      <c r="C852" t="s">
        <v>33</v>
      </c>
      <c r="D852" t="s">
        <v>23</v>
      </c>
      <c r="E852" t="s">
        <v>24</v>
      </c>
      <c r="F852" s="107">
        <v>45107</v>
      </c>
      <c r="G852">
        <v>100</v>
      </c>
      <c r="H852">
        <v>80</v>
      </c>
      <c r="I852" t="s">
        <v>4529</v>
      </c>
    </row>
    <row r="853" spans="1:9" x14ac:dyDescent="0.3">
      <c r="A853">
        <v>434</v>
      </c>
      <c r="B853" t="s">
        <v>411</v>
      </c>
      <c r="C853" t="s">
        <v>98</v>
      </c>
      <c r="D853" t="s">
        <v>23</v>
      </c>
      <c r="E853" t="s">
        <v>62</v>
      </c>
      <c r="F853" s="107">
        <v>45107</v>
      </c>
      <c r="G853">
        <v>5.0999999999999996</v>
      </c>
      <c r="H853">
        <v>200</v>
      </c>
      <c r="I853" t="s">
        <v>1818</v>
      </c>
    </row>
    <row r="854" spans="1:9" x14ac:dyDescent="0.3">
      <c r="A854">
        <v>436</v>
      </c>
      <c r="B854" t="s">
        <v>130</v>
      </c>
      <c r="C854" t="s">
        <v>101</v>
      </c>
      <c r="D854" t="s">
        <v>23</v>
      </c>
      <c r="E854" t="s">
        <v>62</v>
      </c>
      <c r="F854" s="107">
        <v>45107</v>
      </c>
      <c r="H854">
        <v>14</v>
      </c>
      <c r="I854" t="s">
        <v>1860</v>
      </c>
    </row>
    <row r="855" spans="1:9" x14ac:dyDescent="0.3">
      <c r="A855">
        <v>485</v>
      </c>
      <c r="B855" t="s">
        <v>458</v>
      </c>
      <c r="C855" t="s">
        <v>101</v>
      </c>
      <c r="D855" t="s">
        <v>23</v>
      </c>
      <c r="E855" t="s">
        <v>24</v>
      </c>
      <c r="F855" s="107">
        <v>45107</v>
      </c>
      <c r="I855" t="s">
        <v>2157</v>
      </c>
    </row>
    <row r="856" spans="1:9" x14ac:dyDescent="0.3">
      <c r="A856">
        <v>488</v>
      </c>
      <c r="B856" t="s">
        <v>461</v>
      </c>
      <c r="C856" t="s">
        <v>101</v>
      </c>
      <c r="D856" t="s">
        <v>23</v>
      </c>
      <c r="E856" t="s">
        <v>24</v>
      </c>
      <c r="F856" s="107">
        <v>45107</v>
      </c>
      <c r="I856" t="s">
        <v>2197</v>
      </c>
    </row>
    <row r="857" spans="1:9" x14ac:dyDescent="0.3">
      <c r="A857">
        <v>509</v>
      </c>
      <c r="B857" t="s">
        <v>2238</v>
      </c>
      <c r="C857" t="s">
        <v>33</v>
      </c>
      <c r="D857" t="s">
        <v>23</v>
      </c>
      <c r="E857" t="s">
        <v>24</v>
      </c>
      <c r="F857" s="107">
        <v>45107</v>
      </c>
      <c r="I857" t="s">
        <v>2256</v>
      </c>
    </row>
    <row r="858" spans="1:9" x14ac:dyDescent="0.3">
      <c r="A858">
        <v>68</v>
      </c>
      <c r="B858" t="s">
        <v>57</v>
      </c>
      <c r="C858" t="s">
        <v>58</v>
      </c>
      <c r="D858" t="s">
        <v>54</v>
      </c>
      <c r="E858" t="s">
        <v>24</v>
      </c>
      <c r="F858" s="107">
        <v>45107</v>
      </c>
      <c r="G858">
        <v>91.5</v>
      </c>
      <c r="H858">
        <v>80</v>
      </c>
      <c r="I858" t="s">
        <v>4534</v>
      </c>
    </row>
    <row r="859" spans="1:9" x14ac:dyDescent="0.3">
      <c r="A859">
        <v>73</v>
      </c>
      <c r="B859" t="s">
        <v>61</v>
      </c>
      <c r="C859" t="s">
        <v>28</v>
      </c>
      <c r="D859" t="s">
        <v>54</v>
      </c>
      <c r="E859" t="s">
        <v>62</v>
      </c>
      <c r="F859" s="107">
        <v>45107</v>
      </c>
      <c r="G859">
        <v>19</v>
      </c>
      <c r="H859">
        <v>20</v>
      </c>
      <c r="I859" t="s">
        <v>4537</v>
      </c>
    </row>
    <row r="860" spans="1:9" x14ac:dyDescent="0.3">
      <c r="A860">
        <v>74</v>
      </c>
      <c r="B860" t="s">
        <v>64</v>
      </c>
      <c r="C860" t="s">
        <v>28</v>
      </c>
      <c r="D860" t="s">
        <v>54</v>
      </c>
      <c r="E860" t="s">
        <v>24</v>
      </c>
      <c r="F860" s="107">
        <v>45107</v>
      </c>
      <c r="G860">
        <v>87.179487179486998</v>
      </c>
      <c r="H860">
        <v>80</v>
      </c>
      <c r="I860" t="s">
        <v>4540</v>
      </c>
    </row>
    <row r="861" spans="1:9" x14ac:dyDescent="0.3">
      <c r="A861">
        <v>86</v>
      </c>
      <c r="B861" t="s">
        <v>75</v>
      </c>
      <c r="C861" t="s">
        <v>72</v>
      </c>
      <c r="D861" t="s">
        <v>54</v>
      </c>
      <c r="E861" t="s">
        <v>24</v>
      </c>
      <c r="F861" s="107">
        <v>45107</v>
      </c>
      <c r="G861">
        <v>100</v>
      </c>
      <c r="H861">
        <v>100</v>
      </c>
      <c r="I861" t="s">
        <v>4542</v>
      </c>
    </row>
    <row r="862" spans="1:9" x14ac:dyDescent="0.3">
      <c r="A862">
        <v>95</v>
      </c>
      <c r="B862" t="s">
        <v>83</v>
      </c>
      <c r="C862" t="s">
        <v>72</v>
      </c>
      <c r="D862" t="s">
        <v>54</v>
      </c>
      <c r="E862" t="s">
        <v>24</v>
      </c>
      <c r="F862" s="107">
        <v>45107</v>
      </c>
      <c r="G862">
        <v>100</v>
      </c>
      <c r="H862">
        <v>100</v>
      </c>
      <c r="I862" t="s">
        <v>4545</v>
      </c>
    </row>
    <row r="863" spans="1:9" x14ac:dyDescent="0.3">
      <c r="A863">
        <v>143</v>
      </c>
      <c r="B863" t="s">
        <v>926</v>
      </c>
      <c r="C863" t="s">
        <v>85</v>
      </c>
      <c r="D863" t="s">
        <v>54</v>
      </c>
      <c r="E863" t="s">
        <v>24</v>
      </c>
      <c r="F863" s="107">
        <v>45107</v>
      </c>
      <c r="G863">
        <v>146</v>
      </c>
      <c r="H863">
        <v>100</v>
      </c>
      <c r="I863" t="s">
        <v>4548</v>
      </c>
    </row>
    <row r="864" spans="1:9" x14ac:dyDescent="0.3">
      <c r="A864">
        <v>145</v>
      </c>
      <c r="B864" t="s">
        <v>118</v>
      </c>
      <c r="C864" t="s">
        <v>119</v>
      </c>
      <c r="D864" t="s">
        <v>54</v>
      </c>
      <c r="E864" t="s">
        <v>24</v>
      </c>
      <c r="F864" s="107">
        <v>45107</v>
      </c>
      <c r="G864">
        <v>2</v>
      </c>
      <c r="H864">
        <v>1</v>
      </c>
      <c r="I864" t="s">
        <v>4551</v>
      </c>
    </row>
    <row r="865" spans="1:9" x14ac:dyDescent="0.3">
      <c r="A865">
        <v>146</v>
      </c>
      <c r="B865" t="s">
        <v>120</v>
      </c>
      <c r="C865" t="s">
        <v>85</v>
      </c>
      <c r="D865" t="s">
        <v>54</v>
      </c>
      <c r="E865" t="s">
        <v>24</v>
      </c>
      <c r="F865" s="107">
        <v>45107</v>
      </c>
      <c r="G865">
        <v>120.87</v>
      </c>
      <c r="H865">
        <v>230</v>
      </c>
      <c r="I865" t="s">
        <v>4554</v>
      </c>
    </row>
    <row r="866" spans="1:9" x14ac:dyDescent="0.3">
      <c r="A866">
        <v>148</v>
      </c>
      <c r="B866" t="s">
        <v>123</v>
      </c>
      <c r="C866" t="s">
        <v>119</v>
      </c>
      <c r="D866" t="s">
        <v>54</v>
      </c>
      <c r="E866" t="s">
        <v>24</v>
      </c>
      <c r="F866" s="107">
        <v>45107</v>
      </c>
      <c r="G866">
        <v>4.1100000000000003</v>
      </c>
      <c r="H866">
        <v>2.5</v>
      </c>
      <c r="I866" t="s">
        <v>4557</v>
      </c>
    </row>
    <row r="867" spans="1:9" x14ac:dyDescent="0.3">
      <c r="A867">
        <v>159</v>
      </c>
      <c r="B867" t="s">
        <v>93</v>
      </c>
      <c r="C867" t="s">
        <v>127</v>
      </c>
      <c r="D867" t="s">
        <v>54</v>
      </c>
      <c r="E867" t="s">
        <v>24</v>
      </c>
      <c r="F867" s="107">
        <v>45107</v>
      </c>
      <c r="G867">
        <v>96</v>
      </c>
      <c r="H867">
        <v>80</v>
      </c>
      <c r="I867" t="s">
        <v>4560</v>
      </c>
    </row>
    <row r="868" spans="1:9" x14ac:dyDescent="0.3">
      <c r="A868">
        <v>167</v>
      </c>
      <c r="B868" t="s">
        <v>129</v>
      </c>
      <c r="C868" t="s">
        <v>28</v>
      </c>
      <c r="D868" t="s">
        <v>54</v>
      </c>
      <c r="E868" t="s">
        <v>24</v>
      </c>
      <c r="F868" s="107">
        <v>45107</v>
      </c>
      <c r="G868">
        <v>97.7</v>
      </c>
      <c r="H868">
        <v>80</v>
      </c>
      <c r="I868" t="s">
        <v>4563</v>
      </c>
    </row>
    <row r="869" spans="1:9" x14ac:dyDescent="0.3">
      <c r="A869">
        <v>193</v>
      </c>
      <c r="B869" t="s">
        <v>980</v>
      </c>
      <c r="C869" t="s">
        <v>53</v>
      </c>
      <c r="D869" t="s">
        <v>54</v>
      </c>
      <c r="E869" t="s">
        <v>24</v>
      </c>
      <c r="F869" s="107">
        <v>45107</v>
      </c>
      <c r="G869">
        <v>91.899679829242004</v>
      </c>
      <c r="H869">
        <v>92</v>
      </c>
      <c r="I869" t="s">
        <v>4566</v>
      </c>
    </row>
    <row r="870" spans="1:9" x14ac:dyDescent="0.3">
      <c r="A870">
        <v>199</v>
      </c>
      <c r="B870" t="s">
        <v>140</v>
      </c>
      <c r="C870" t="s">
        <v>28</v>
      </c>
      <c r="D870" t="s">
        <v>54</v>
      </c>
      <c r="E870" t="s">
        <v>24</v>
      </c>
      <c r="F870" s="107">
        <v>45107</v>
      </c>
      <c r="G870">
        <v>87.666666666666998</v>
      </c>
      <c r="H870">
        <v>95</v>
      </c>
      <c r="I870" t="s">
        <v>4570</v>
      </c>
    </row>
    <row r="871" spans="1:9" x14ac:dyDescent="0.3">
      <c r="A871">
        <v>203</v>
      </c>
      <c r="B871" t="s">
        <v>144</v>
      </c>
      <c r="C871" t="s">
        <v>94</v>
      </c>
      <c r="D871" t="s">
        <v>54</v>
      </c>
      <c r="E871" t="s">
        <v>24</v>
      </c>
      <c r="F871" s="107">
        <v>45107</v>
      </c>
      <c r="G871">
        <v>104.63235542785</v>
      </c>
      <c r="H871">
        <v>95</v>
      </c>
      <c r="I871" t="s">
        <v>3480</v>
      </c>
    </row>
    <row r="872" spans="1:9" x14ac:dyDescent="0.3">
      <c r="A872">
        <v>204</v>
      </c>
      <c r="B872" t="s">
        <v>145</v>
      </c>
      <c r="C872" t="s">
        <v>94</v>
      </c>
      <c r="D872" t="s">
        <v>54</v>
      </c>
      <c r="E872" t="s">
        <v>24</v>
      </c>
      <c r="F872" s="107">
        <v>45107</v>
      </c>
      <c r="G872">
        <v>194.75668793403</v>
      </c>
      <c r="H872">
        <v>95</v>
      </c>
      <c r="I872" t="s">
        <v>4576</v>
      </c>
    </row>
    <row r="873" spans="1:9" x14ac:dyDescent="0.3">
      <c r="A873">
        <v>205</v>
      </c>
      <c r="B873" t="s">
        <v>146</v>
      </c>
      <c r="C873" t="s">
        <v>94</v>
      </c>
      <c r="D873" t="s">
        <v>54</v>
      </c>
      <c r="E873" t="s">
        <v>24</v>
      </c>
      <c r="F873" s="107">
        <v>45107</v>
      </c>
      <c r="G873">
        <v>165.42728645151001</v>
      </c>
      <c r="H873">
        <v>95</v>
      </c>
      <c r="I873" t="s">
        <v>4579</v>
      </c>
    </row>
    <row r="874" spans="1:9" x14ac:dyDescent="0.3">
      <c r="A874">
        <v>207</v>
      </c>
      <c r="B874" t="s">
        <v>148</v>
      </c>
      <c r="C874" t="s">
        <v>94</v>
      </c>
      <c r="D874" t="s">
        <v>54</v>
      </c>
      <c r="E874" t="s">
        <v>62</v>
      </c>
      <c r="F874" s="107">
        <v>45107</v>
      </c>
      <c r="G874">
        <v>101.19882903781</v>
      </c>
      <c r="H874">
        <v>100</v>
      </c>
      <c r="I874" t="s">
        <v>4582</v>
      </c>
    </row>
    <row r="875" spans="1:9" x14ac:dyDescent="0.3">
      <c r="A875">
        <v>215</v>
      </c>
      <c r="B875" t="s">
        <v>154</v>
      </c>
      <c r="C875" t="s">
        <v>98</v>
      </c>
      <c r="D875" t="s">
        <v>54</v>
      </c>
      <c r="E875" t="s">
        <v>24</v>
      </c>
      <c r="F875" s="107">
        <v>45107</v>
      </c>
      <c r="H875">
        <v>1</v>
      </c>
      <c r="I875" t="s">
        <v>3484</v>
      </c>
    </row>
    <row r="876" spans="1:9" x14ac:dyDescent="0.3">
      <c r="A876">
        <v>219</v>
      </c>
      <c r="B876" t="s">
        <v>159</v>
      </c>
      <c r="C876" t="s">
        <v>98</v>
      </c>
      <c r="D876" t="s">
        <v>54</v>
      </c>
      <c r="E876" t="s">
        <v>24</v>
      </c>
      <c r="F876" s="107">
        <v>45107</v>
      </c>
      <c r="G876">
        <v>21.147036826274292</v>
      </c>
      <c r="H876">
        <v>1</v>
      </c>
      <c r="I876" t="s">
        <v>3485</v>
      </c>
    </row>
    <row r="877" spans="1:9" x14ac:dyDescent="0.3">
      <c r="A877">
        <v>220</v>
      </c>
      <c r="B877" t="s">
        <v>160</v>
      </c>
      <c r="C877" t="s">
        <v>98</v>
      </c>
      <c r="D877" t="s">
        <v>54</v>
      </c>
      <c r="E877" t="s">
        <v>24</v>
      </c>
      <c r="F877" s="107">
        <v>45107</v>
      </c>
      <c r="G877">
        <v>40.678407793435213</v>
      </c>
      <c r="H877">
        <v>1</v>
      </c>
      <c r="I877" t="s">
        <v>3486</v>
      </c>
    </row>
    <row r="878" spans="1:9" x14ac:dyDescent="0.3">
      <c r="A878">
        <v>230</v>
      </c>
      <c r="B878" t="s">
        <v>170</v>
      </c>
      <c r="C878" t="s">
        <v>98</v>
      </c>
      <c r="D878" t="s">
        <v>54</v>
      </c>
      <c r="E878" t="s">
        <v>24</v>
      </c>
      <c r="F878" s="107">
        <v>45107</v>
      </c>
      <c r="G878">
        <v>100</v>
      </c>
      <c r="H878">
        <v>90</v>
      </c>
      <c r="I878" t="s">
        <v>4591</v>
      </c>
    </row>
    <row r="879" spans="1:9" x14ac:dyDescent="0.3">
      <c r="A879">
        <v>231</v>
      </c>
      <c r="B879" t="s">
        <v>171</v>
      </c>
      <c r="C879" t="s">
        <v>98</v>
      </c>
      <c r="D879" t="s">
        <v>54</v>
      </c>
      <c r="E879" t="s">
        <v>24</v>
      </c>
      <c r="F879" s="107">
        <v>45107</v>
      </c>
      <c r="G879">
        <v>40.58</v>
      </c>
      <c r="H879">
        <v>35</v>
      </c>
      <c r="I879" t="s">
        <v>4594</v>
      </c>
    </row>
    <row r="880" spans="1:9" x14ac:dyDescent="0.3">
      <c r="A880">
        <v>232</v>
      </c>
      <c r="B880" t="s">
        <v>172</v>
      </c>
      <c r="C880" t="s">
        <v>98</v>
      </c>
      <c r="D880" t="s">
        <v>54</v>
      </c>
      <c r="E880" t="s">
        <v>24</v>
      </c>
      <c r="F880" s="107">
        <v>45107</v>
      </c>
      <c r="G880">
        <v>100</v>
      </c>
      <c r="H880">
        <v>90</v>
      </c>
      <c r="I880" t="s">
        <v>4597</v>
      </c>
    </row>
    <row r="881" spans="1:9" x14ac:dyDescent="0.3">
      <c r="A881">
        <v>245</v>
      </c>
      <c r="B881" t="s">
        <v>1287</v>
      </c>
      <c r="C881" t="s">
        <v>186</v>
      </c>
      <c r="D881" t="s">
        <v>54</v>
      </c>
      <c r="E881" t="s">
        <v>24</v>
      </c>
      <c r="F881" s="107">
        <v>45107</v>
      </c>
      <c r="G881">
        <v>97.84</v>
      </c>
      <c r="H881">
        <v>87</v>
      </c>
      <c r="I881" t="s">
        <v>4600</v>
      </c>
    </row>
    <row r="882" spans="1:9" x14ac:dyDescent="0.3">
      <c r="A882">
        <v>252</v>
      </c>
      <c r="B882" t="s">
        <v>1295</v>
      </c>
      <c r="C882" t="s">
        <v>186</v>
      </c>
      <c r="D882" t="s">
        <v>54</v>
      </c>
      <c r="E882" t="s">
        <v>24</v>
      </c>
      <c r="F882" s="107">
        <v>45107</v>
      </c>
      <c r="G882">
        <v>98.81</v>
      </c>
      <c r="H882">
        <v>68</v>
      </c>
      <c r="I882" t="s">
        <v>4604</v>
      </c>
    </row>
    <row r="883" spans="1:9" x14ac:dyDescent="0.3">
      <c r="A883">
        <v>256</v>
      </c>
      <c r="B883" t="s">
        <v>201</v>
      </c>
      <c r="C883" t="s">
        <v>127</v>
      </c>
      <c r="D883" t="s">
        <v>54</v>
      </c>
      <c r="E883" t="s">
        <v>24</v>
      </c>
      <c r="F883" s="107">
        <v>45107</v>
      </c>
      <c r="G883">
        <v>123.52941176471001</v>
      </c>
      <c r="H883">
        <v>100</v>
      </c>
      <c r="I883" t="s">
        <v>4607</v>
      </c>
    </row>
    <row r="884" spans="1:9" x14ac:dyDescent="0.3">
      <c r="A884">
        <v>260</v>
      </c>
      <c r="B884" t="s">
        <v>204</v>
      </c>
      <c r="C884" t="s">
        <v>205</v>
      </c>
      <c r="D884" t="s">
        <v>54</v>
      </c>
      <c r="E884" t="s">
        <v>62</v>
      </c>
      <c r="F884" s="107">
        <v>45107</v>
      </c>
      <c r="G884">
        <v>2.8</v>
      </c>
      <c r="H884">
        <v>3</v>
      </c>
      <c r="I884" t="s">
        <v>4611</v>
      </c>
    </row>
    <row r="885" spans="1:9" x14ac:dyDescent="0.3">
      <c r="A885">
        <v>261</v>
      </c>
      <c r="B885" t="s">
        <v>206</v>
      </c>
      <c r="C885" t="s">
        <v>53</v>
      </c>
      <c r="D885" t="s">
        <v>54</v>
      </c>
      <c r="E885" t="s">
        <v>62</v>
      </c>
      <c r="F885" s="107">
        <v>45107</v>
      </c>
      <c r="G885">
        <v>1.98</v>
      </c>
      <c r="H885">
        <v>3</v>
      </c>
      <c r="I885" t="s">
        <v>4614</v>
      </c>
    </row>
    <row r="886" spans="1:9" x14ac:dyDescent="0.3">
      <c r="A886">
        <v>262</v>
      </c>
      <c r="B886" t="s">
        <v>208</v>
      </c>
      <c r="C886" t="s">
        <v>46</v>
      </c>
      <c r="D886" t="s">
        <v>54</v>
      </c>
      <c r="E886" t="s">
        <v>62</v>
      </c>
      <c r="F886" s="107">
        <v>45107</v>
      </c>
      <c r="G886">
        <v>0</v>
      </c>
      <c r="H886">
        <v>20</v>
      </c>
      <c r="I886" t="s">
        <v>8481</v>
      </c>
    </row>
    <row r="887" spans="1:9" x14ac:dyDescent="0.3">
      <c r="A887">
        <v>268</v>
      </c>
      <c r="B887" t="s">
        <v>1325</v>
      </c>
      <c r="C887" t="s">
        <v>216</v>
      </c>
      <c r="D887" t="s">
        <v>54</v>
      </c>
      <c r="E887" t="s">
        <v>24</v>
      </c>
      <c r="F887" s="107">
        <v>45107</v>
      </c>
      <c r="G887">
        <v>661</v>
      </c>
      <c r="I887" t="s">
        <v>4617</v>
      </c>
    </row>
    <row r="888" spans="1:9" x14ac:dyDescent="0.3">
      <c r="A888">
        <v>269</v>
      </c>
      <c r="B888" t="s">
        <v>1328</v>
      </c>
      <c r="C888" t="s">
        <v>216</v>
      </c>
      <c r="D888" t="s">
        <v>54</v>
      </c>
      <c r="E888" t="s">
        <v>24</v>
      </c>
      <c r="F888" s="107">
        <v>45107</v>
      </c>
      <c r="G888">
        <v>0.4</v>
      </c>
      <c r="I888" t="s">
        <v>4620</v>
      </c>
    </row>
    <row r="889" spans="1:9" x14ac:dyDescent="0.3">
      <c r="A889">
        <v>270</v>
      </c>
      <c r="B889" t="s">
        <v>1331</v>
      </c>
      <c r="C889" t="s">
        <v>216</v>
      </c>
      <c r="D889" t="s">
        <v>54</v>
      </c>
      <c r="E889" t="s">
        <v>24</v>
      </c>
      <c r="F889" s="107">
        <v>45107</v>
      </c>
      <c r="G889">
        <v>6.55</v>
      </c>
      <c r="I889" t="s">
        <v>4623</v>
      </c>
    </row>
    <row r="890" spans="1:9" x14ac:dyDescent="0.3">
      <c r="A890">
        <v>271</v>
      </c>
      <c r="B890" t="s">
        <v>1334</v>
      </c>
      <c r="C890" t="s">
        <v>216</v>
      </c>
      <c r="D890" t="s">
        <v>54</v>
      </c>
      <c r="E890" t="s">
        <v>24</v>
      </c>
      <c r="F890" s="107">
        <v>45107</v>
      </c>
      <c r="G890">
        <v>63.291139240506332</v>
      </c>
      <c r="I890" t="s">
        <v>4625</v>
      </c>
    </row>
    <row r="891" spans="1:9" x14ac:dyDescent="0.3">
      <c r="A891">
        <v>273</v>
      </c>
      <c r="B891" t="s">
        <v>221</v>
      </c>
      <c r="C891" t="s">
        <v>222</v>
      </c>
      <c r="D891" t="s">
        <v>54</v>
      </c>
      <c r="E891" t="s">
        <v>24</v>
      </c>
      <c r="F891" s="107">
        <v>45107</v>
      </c>
      <c r="G891">
        <v>100</v>
      </c>
      <c r="H891">
        <v>100</v>
      </c>
      <c r="I891" t="s">
        <v>4627</v>
      </c>
    </row>
    <row r="892" spans="1:9" x14ac:dyDescent="0.3">
      <c r="A892">
        <v>274</v>
      </c>
      <c r="B892" t="s">
        <v>223</v>
      </c>
      <c r="C892" t="s">
        <v>205</v>
      </c>
      <c r="D892" t="s">
        <v>54</v>
      </c>
      <c r="E892" t="s">
        <v>24</v>
      </c>
      <c r="F892" s="107">
        <v>45107</v>
      </c>
      <c r="G892">
        <v>97.855020351087006</v>
      </c>
      <c r="H892">
        <v>100</v>
      </c>
      <c r="I892" t="s">
        <v>3487</v>
      </c>
    </row>
    <row r="893" spans="1:9" x14ac:dyDescent="0.3">
      <c r="A893">
        <v>275</v>
      </c>
      <c r="B893" t="s">
        <v>224</v>
      </c>
      <c r="C893" t="s">
        <v>225</v>
      </c>
      <c r="D893" t="s">
        <v>54</v>
      </c>
      <c r="E893" t="s">
        <v>24</v>
      </c>
      <c r="F893" s="107">
        <v>45107</v>
      </c>
      <c r="H893">
        <v>80</v>
      </c>
      <c r="I893" t="s">
        <v>1359</v>
      </c>
    </row>
    <row r="894" spans="1:9" x14ac:dyDescent="0.3">
      <c r="A894">
        <v>276</v>
      </c>
      <c r="B894" t="s">
        <v>226</v>
      </c>
      <c r="C894" t="s">
        <v>227</v>
      </c>
      <c r="D894" t="s">
        <v>54</v>
      </c>
      <c r="E894" t="s">
        <v>62</v>
      </c>
      <c r="F894" s="107">
        <v>45107</v>
      </c>
      <c r="G894">
        <v>89.99</v>
      </c>
      <c r="H894">
        <v>85</v>
      </c>
      <c r="I894" t="s">
        <v>4633</v>
      </c>
    </row>
    <row r="895" spans="1:9" x14ac:dyDescent="0.3">
      <c r="A895">
        <v>277</v>
      </c>
      <c r="B895" t="s">
        <v>1369</v>
      </c>
      <c r="C895" t="s">
        <v>227</v>
      </c>
      <c r="D895" t="s">
        <v>54</v>
      </c>
      <c r="E895" t="s">
        <v>62</v>
      </c>
      <c r="F895" s="107">
        <v>45107</v>
      </c>
      <c r="G895">
        <v>76.48</v>
      </c>
      <c r="H895">
        <v>85</v>
      </c>
      <c r="I895" t="s">
        <v>4637</v>
      </c>
    </row>
    <row r="896" spans="1:9" x14ac:dyDescent="0.3">
      <c r="A896">
        <v>278</v>
      </c>
      <c r="B896" t="s">
        <v>1371</v>
      </c>
      <c r="C896" t="s">
        <v>227</v>
      </c>
      <c r="D896" t="s">
        <v>54</v>
      </c>
      <c r="E896" t="s">
        <v>24</v>
      </c>
      <c r="F896" s="107">
        <v>45107</v>
      </c>
      <c r="G896">
        <v>0</v>
      </c>
      <c r="I896" t="s">
        <v>3492</v>
      </c>
    </row>
    <row r="897" spans="1:9" x14ac:dyDescent="0.3">
      <c r="A897">
        <v>282</v>
      </c>
      <c r="B897" t="s">
        <v>233</v>
      </c>
      <c r="C897" t="s">
        <v>227</v>
      </c>
      <c r="D897" t="s">
        <v>54</v>
      </c>
      <c r="E897" t="s">
        <v>24</v>
      </c>
      <c r="F897" s="107">
        <v>45107</v>
      </c>
      <c r="G897">
        <v>97.02</v>
      </c>
      <c r="H897">
        <v>96</v>
      </c>
      <c r="I897" t="s">
        <v>4642</v>
      </c>
    </row>
    <row r="898" spans="1:9" x14ac:dyDescent="0.3">
      <c r="A898">
        <v>283</v>
      </c>
      <c r="B898" t="s">
        <v>234</v>
      </c>
      <c r="C898" t="s">
        <v>227</v>
      </c>
      <c r="D898" t="s">
        <v>54</v>
      </c>
      <c r="E898" t="s">
        <v>24</v>
      </c>
      <c r="F898" s="107">
        <v>45107</v>
      </c>
      <c r="G898">
        <v>4.5999999999999996</v>
      </c>
      <c r="H898">
        <v>4.5</v>
      </c>
      <c r="I898" t="s">
        <v>4645</v>
      </c>
    </row>
    <row r="899" spans="1:9" x14ac:dyDescent="0.3">
      <c r="A899">
        <v>285</v>
      </c>
      <c r="B899" t="s">
        <v>236</v>
      </c>
      <c r="C899" t="s">
        <v>227</v>
      </c>
      <c r="D899" t="s">
        <v>54</v>
      </c>
      <c r="E899" t="s">
        <v>24</v>
      </c>
      <c r="F899" s="107">
        <v>45107</v>
      </c>
      <c r="G899">
        <v>100</v>
      </c>
      <c r="H899">
        <v>100</v>
      </c>
      <c r="I899" t="s">
        <v>4648</v>
      </c>
    </row>
    <row r="900" spans="1:9" x14ac:dyDescent="0.3">
      <c r="A900">
        <v>286</v>
      </c>
      <c r="B900" t="s">
        <v>1385</v>
      </c>
      <c r="C900" t="s">
        <v>227</v>
      </c>
      <c r="D900" t="s">
        <v>54</v>
      </c>
      <c r="E900" t="s">
        <v>24</v>
      </c>
      <c r="F900" s="107">
        <v>45107</v>
      </c>
      <c r="G900">
        <v>0</v>
      </c>
      <c r="I900" t="s">
        <v>3496</v>
      </c>
    </row>
    <row r="901" spans="1:9" x14ac:dyDescent="0.3">
      <c r="A901">
        <v>292</v>
      </c>
      <c r="B901" t="s">
        <v>243</v>
      </c>
      <c r="C901" t="s">
        <v>242</v>
      </c>
      <c r="D901" t="s">
        <v>54</v>
      </c>
      <c r="E901" t="s">
        <v>24</v>
      </c>
      <c r="F901" s="107">
        <v>45107</v>
      </c>
      <c r="G901">
        <v>10.990099009901</v>
      </c>
      <c r="H901">
        <v>3</v>
      </c>
      <c r="I901" t="s">
        <v>3501</v>
      </c>
    </row>
    <row r="902" spans="1:9" x14ac:dyDescent="0.3">
      <c r="A902">
        <v>294</v>
      </c>
      <c r="B902" t="s">
        <v>246</v>
      </c>
      <c r="C902" t="s">
        <v>242</v>
      </c>
      <c r="D902" t="s">
        <v>54</v>
      </c>
      <c r="E902" t="s">
        <v>24</v>
      </c>
      <c r="F902" s="107">
        <v>45107</v>
      </c>
      <c r="G902">
        <v>30.158730158729998</v>
      </c>
      <c r="H902">
        <v>3</v>
      </c>
      <c r="I902" t="s">
        <v>3505</v>
      </c>
    </row>
    <row r="903" spans="1:9" x14ac:dyDescent="0.3">
      <c r="A903">
        <v>302</v>
      </c>
      <c r="B903" t="s">
        <v>1426</v>
      </c>
      <c r="C903" t="s">
        <v>216</v>
      </c>
      <c r="D903" t="s">
        <v>54</v>
      </c>
      <c r="E903" t="s">
        <v>24</v>
      </c>
      <c r="F903" s="107">
        <v>45107</v>
      </c>
      <c r="G903">
        <v>0</v>
      </c>
      <c r="I903" t="s">
        <v>4658</v>
      </c>
    </row>
    <row r="904" spans="1:9" x14ac:dyDescent="0.3">
      <c r="A904">
        <v>303</v>
      </c>
      <c r="B904" t="s">
        <v>256</v>
      </c>
      <c r="C904" t="s">
        <v>257</v>
      </c>
      <c r="D904" t="s">
        <v>54</v>
      </c>
      <c r="E904" t="s">
        <v>24</v>
      </c>
      <c r="F904" s="107">
        <v>45107</v>
      </c>
      <c r="G904">
        <v>75.757575757576006</v>
      </c>
      <c r="H904">
        <v>100</v>
      </c>
      <c r="I904" t="s">
        <v>3506</v>
      </c>
    </row>
    <row r="905" spans="1:9" x14ac:dyDescent="0.3">
      <c r="A905">
        <v>304</v>
      </c>
      <c r="B905" t="s">
        <v>258</v>
      </c>
      <c r="C905" t="s">
        <v>257</v>
      </c>
      <c r="D905" t="s">
        <v>54</v>
      </c>
      <c r="E905" t="s">
        <v>24</v>
      </c>
      <c r="F905" s="107">
        <v>45107</v>
      </c>
      <c r="G905">
        <v>189.86</v>
      </c>
      <c r="H905">
        <v>100</v>
      </c>
      <c r="I905" t="s">
        <v>4664</v>
      </c>
    </row>
    <row r="906" spans="1:9" x14ac:dyDescent="0.3">
      <c r="A906">
        <v>323</v>
      </c>
      <c r="B906" t="s">
        <v>281</v>
      </c>
      <c r="C906" t="s">
        <v>44</v>
      </c>
      <c r="D906" t="s">
        <v>54</v>
      </c>
      <c r="E906" t="s">
        <v>24</v>
      </c>
      <c r="F906" s="107">
        <v>45107</v>
      </c>
      <c r="G906">
        <v>100</v>
      </c>
      <c r="H906">
        <v>100</v>
      </c>
      <c r="I906" t="s">
        <v>4667</v>
      </c>
    </row>
    <row r="907" spans="1:9" x14ac:dyDescent="0.3">
      <c r="A907">
        <v>324</v>
      </c>
      <c r="B907" t="s">
        <v>282</v>
      </c>
      <c r="C907" t="s">
        <v>44</v>
      </c>
      <c r="D907" t="s">
        <v>54</v>
      </c>
      <c r="E907" t="s">
        <v>24</v>
      </c>
      <c r="F907" s="107">
        <v>45107</v>
      </c>
      <c r="H907">
        <v>100</v>
      </c>
      <c r="I907" t="s">
        <v>4669</v>
      </c>
    </row>
    <row r="908" spans="1:9" x14ac:dyDescent="0.3">
      <c r="A908">
        <v>325</v>
      </c>
      <c r="B908" t="s">
        <v>1464</v>
      </c>
      <c r="C908" t="s">
        <v>44</v>
      </c>
      <c r="D908" t="s">
        <v>54</v>
      </c>
      <c r="E908" t="s">
        <v>24</v>
      </c>
      <c r="F908" s="107">
        <v>45107</v>
      </c>
      <c r="G908">
        <v>100</v>
      </c>
      <c r="H908">
        <v>100</v>
      </c>
      <c r="I908" t="s">
        <v>4671</v>
      </c>
    </row>
    <row r="909" spans="1:9" x14ac:dyDescent="0.3">
      <c r="A909">
        <v>327</v>
      </c>
      <c r="B909" t="s">
        <v>1469</v>
      </c>
      <c r="C909" t="s">
        <v>222</v>
      </c>
      <c r="D909" t="s">
        <v>54</v>
      </c>
      <c r="E909" t="s">
        <v>24</v>
      </c>
      <c r="F909" s="107">
        <v>45107</v>
      </c>
      <c r="H909">
        <v>100</v>
      </c>
      <c r="I909" t="s">
        <v>4673</v>
      </c>
    </row>
    <row r="910" spans="1:9" x14ac:dyDescent="0.3">
      <c r="A910">
        <v>332</v>
      </c>
      <c r="B910" t="s">
        <v>290</v>
      </c>
      <c r="C910" t="s">
        <v>28</v>
      </c>
      <c r="D910" t="s">
        <v>54</v>
      </c>
      <c r="E910" t="s">
        <v>62</v>
      </c>
      <c r="F910" s="107">
        <v>45107</v>
      </c>
      <c r="G910">
        <v>1.57</v>
      </c>
      <c r="H910">
        <v>1.8</v>
      </c>
      <c r="I910" t="s">
        <v>4676</v>
      </c>
    </row>
    <row r="911" spans="1:9" x14ac:dyDescent="0.3">
      <c r="A911">
        <v>337</v>
      </c>
      <c r="B911" t="s">
        <v>1475</v>
      </c>
      <c r="C911" t="s">
        <v>222</v>
      </c>
      <c r="D911" t="s">
        <v>54</v>
      </c>
      <c r="E911" t="s">
        <v>24</v>
      </c>
      <c r="F911" s="107">
        <v>45107</v>
      </c>
      <c r="H911">
        <v>100</v>
      </c>
      <c r="I911" t="s">
        <v>1476</v>
      </c>
    </row>
    <row r="912" spans="1:9" x14ac:dyDescent="0.3">
      <c r="A912">
        <v>338</v>
      </c>
      <c r="B912" t="s">
        <v>1480</v>
      </c>
      <c r="C912" t="s">
        <v>222</v>
      </c>
      <c r="D912" t="s">
        <v>54</v>
      </c>
      <c r="E912" t="s">
        <v>24</v>
      </c>
      <c r="F912" s="107">
        <v>45107</v>
      </c>
      <c r="G912">
        <v>100</v>
      </c>
      <c r="H912">
        <v>100</v>
      </c>
      <c r="I912" t="s">
        <v>4680</v>
      </c>
    </row>
    <row r="913" spans="1:9" x14ac:dyDescent="0.3">
      <c r="A913">
        <v>341</v>
      </c>
      <c r="B913" t="s">
        <v>1485</v>
      </c>
      <c r="C913" t="s">
        <v>58</v>
      </c>
      <c r="D913" t="s">
        <v>54</v>
      </c>
      <c r="E913" t="s">
        <v>24</v>
      </c>
      <c r="F913" s="107">
        <v>45107</v>
      </c>
      <c r="G913">
        <v>123.86966666667</v>
      </c>
      <c r="H913">
        <v>100</v>
      </c>
      <c r="I913" t="s">
        <v>4683</v>
      </c>
    </row>
    <row r="914" spans="1:9" x14ac:dyDescent="0.3">
      <c r="A914">
        <v>344</v>
      </c>
      <c r="B914" t="s">
        <v>302</v>
      </c>
      <c r="C914" t="s">
        <v>28</v>
      </c>
      <c r="D914" t="s">
        <v>54</v>
      </c>
      <c r="E914" t="s">
        <v>24</v>
      </c>
      <c r="F914" s="107">
        <v>45107</v>
      </c>
      <c r="G914">
        <v>97.744360902256005</v>
      </c>
      <c r="H914">
        <v>90</v>
      </c>
      <c r="I914" t="s">
        <v>4686</v>
      </c>
    </row>
    <row r="915" spans="1:9" x14ac:dyDescent="0.3">
      <c r="A915">
        <v>356</v>
      </c>
      <c r="B915" t="s">
        <v>315</v>
      </c>
      <c r="C915" t="s">
        <v>314</v>
      </c>
      <c r="D915" t="s">
        <v>54</v>
      </c>
      <c r="E915" t="s">
        <v>62</v>
      </c>
      <c r="F915" s="107">
        <v>45107</v>
      </c>
      <c r="G915">
        <v>49.213961407602</v>
      </c>
      <c r="H915">
        <v>60</v>
      </c>
      <c r="I915" t="s">
        <v>4689</v>
      </c>
    </row>
    <row r="916" spans="1:9" x14ac:dyDescent="0.3">
      <c r="A916">
        <v>357</v>
      </c>
      <c r="B916" t="s">
        <v>3051</v>
      </c>
      <c r="C916" t="s">
        <v>314</v>
      </c>
      <c r="D916" t="s">
        <v>54</v>
      </c>
      <c r="E916" t="s">
        <v>24</v>
      </c>
      <c r="F916" s="107">
        <v>45107</v>
      </c>
      <c r="G916">
        <v>3.0055354363175999</v>
      </c>
      <c r="I916" t="s">
        <v>4692</v>
      </c>
    </row>
    <row r="917" spans="1:9" x14ac:dyDescent="0.3">
      <c r="A917">
        <v>358</v>
      </c>
      <c r="B917" t="s">
        <v>1498</v>
      </c>
      <c r="C917" t="s">
        <v>318</v>
      </c>
      <c r="D917" t="s">
        <v>54</v>
      </c>
      <c r="E917" t="s">
        <v>24</v>
      </c>
      <c r="F917" s="107">
        <v>45107</v>
      </c>
      <c r="G917">
        <v>86.984536082473994</v>
      </c>
      <c r="H917">
        <v>87</v>
      </c>
      <c r="I917" t="s">
        <v>4695</v>
      </c>
    </row>
    <row r="918" spans="1:9" x14ac:dyDescent="0.3">
      <c r="A918">
        <v>362</v>
      </c>
      <c r="B918" t="s">
        <v>322</v>
      </c>
      <c r="C918" t="s">
        <v>323</v>
      </c>
      <c r="D918" t="s">
        <v>54</v>
      </c>
      <c r="E918" t="s">
        <v>24</v>
      </c>
      <c r="F918" s="107">
        <v>45107</v>
      </c>
      <c r="I918" t="s">
        <v>1515</v>
      </c>
    </row>
    <row r="919" spans="1:9" x14ac:dyDescent="0.3">
      <c r="A919">
        <v>364</v>
      </c>
      <c r="B919" t="s">
        <v>325</v>
      </c>
      <c r="C919" t="s">
        <v>37</v>
      </c>
      <c r="D919" t="s">
        <v>54</v>
      </c>
      <c r="E919" t="s">
        <v>24</v>
      </c>
      <c r="F919" s="107">
        <v>45107</v>
      </c>
      <c r="G919">
        <v>30244</v>
      </c>
      <c r="I919" t="s">
        <v>4699</v>
      </c>
    </row>
    <row r="920" spans="1:9" x14ac:dyDescent="0.3">
      <c r="A920">
        <v>369</v>
      </c>
      <c r="B920" t="s">
        <v>332</v>
      </c>
      <c r="C920" t="s">
        <v>37</v>
      </c>
      <c r="D920" t="s">
        <v>54</v>
      </c>
      <c r="E920" t="s">
        <v>24</v>
      </c>
      <c r="F920" s="107">
        <v>45107</v>
      </c>
      <c r="I920" t="s">
        <v>3507</v>
      </c>
    </row>
    <row r="921" spans="1:9" x14ac:dyDescent="0.3">
      <c r="A921">
        <v>371</v>
      </c>
      <c r="B921" t="s">
        <v>334</v>
      </c>
      <c r="C921" t="s">
        <v>37</v>
      </c>
      <c r="D921" t="s">
        <v>54</v>
      </c>
      <c r="E921" t="s">
        <v>24</v>
      </c>
      <c r="F921" s="107">
        <v>45107</v>
      </c>
      <c r="G921">
        <v>157.50274243635999</v>
      </c>
      <c r="H921">
        <v>100</v>
      </c>
      <c r="I921" t="s">
        <v>4706</v>
      </c>
    </row>
    <row r="922" spans="1:9" x14ac:dyDescent="0.3">
      <c r="A922">
        <v>375</v>
      </c>
      <c r="B922" t="s">
        <v>338</v>
      </c>
      <c r="C922" t="s">
        <v>323</v>
      </c>
      <c r="D922" t="s">
        <v>54</v>
      </c>
      <c r="E922" t="s">
        <v>24</v>
      </c>
      <c r="F922" s="107">
        <v>45107</v>
      </c>
      <c r="G922">
        <v>0</v>
      </c>
      <c r="H922">
        <v>100</v>
      </c>
      <c r="I922" t="s">
        <v>1565</v>
      </c>
    </row>
    <row r="923" spans="1:9" x14ac:dyDescent="0.3">
      <c r="A923">
        <v>376</v>
      </c>
      <c r="B923" t="s">
        <v>340</v>
      </c>
      <c r="C923" t="s">
        <v>94</v>
      </c>
      <c r="D923" t="s">
        <v>54</v>
      </c>
      <c r="E923" t="s">
        <v>24</v>
      </c>
      <c r="F923" s="107">
        <v>45107</v>
      </c>
      <c r="G923">
        <v>149.72237633949999</v>
      </c>
      <c r="H923">
        <v>95</v>
      </c>
      <c r="I923" t="s">
        <v>4709</v>
      </c>
    </row>
    <row r="924" spans="1:9" x14ac:dyDescent="0.3">
      <c r="A924">
        <v>379</v>
      </c>
      <c r="B924" t="s">
        <v>343</v>
      </c>
      <c r="C924" t="s">
        <v>344</v>
      </c>
      <c r="D924" t="s">
        <v>54</v>
      </c>
      <c r="E924" t="s">
        <v>24</v>
      </c>
      <c r="F924" s="107">
        <v>45107</v>
      </c>
      <c r="G924">
        <v>102.72877164056</v>
      </c>
      <c r="H924">
        <v>100</v>
      </c>
      <c r="I924" t="s">
        <v>4712</v>
      </c>
    </row>
    <row r="925" spans="1:9" x14ac:dyDescent="0.3">
      <c r="A925">
        <v>381</v>
      </c>
      <c r="B925" t="s">
        <v>346</v>
      </c>
      <c r="C925" t="s">
        <v>344</v>
      </c>
      <c r="D925" t="s">
        <v>54</v>
      </c>
      <c r="E925" t="s">
        <v>24</v>
      </c>
      <c r="F925" s="107">
        <v>45107</v>
      </c>
      <c r="G925">
        <v>104.27170868347</v>
      </c>
      <c r="H925">
        <v>100</v>
      </c>
      <c r="I925" t="s">
        <v>2670</v>
      </c>
    </row>
    <row r="926" spans="1:9" x14ac:dyDescent="0.3">
      <c r="A926">
        <v>382</v>
      </c>
      <c r="B926" t="s">
        <v>347</v>
      </c>
      <c r="C926" t="s">
        <v>344</v>
      </c>
      <c r="D926" t="s">
        <v>54</v>
      </c>
      <c r="E926" t="s">
        <v>24</v>
      </c>
      <c r="F926" s="107">
        <v>45107</v>
      </c>
      <c r="G926">
        <v>101.25041131950999</v>
      </c>
      <c r="H926">
        <v>100</v>
      </c>
      <c r="I926" t="s">
        <v>2671</v>
      </c>
    </row>
    <row r="927" spans="1:9" x14ac:dyDescent="0.3">
      <c r="A927">
        <v>383</v>
      </c>
      <c r="B927" t="s">
        <v>348</v>
      </c>
      <c r="C927" t="s">
        <v>344</v>
      </c>
      <c r="D927" t="s">
        <v>54</v>
      </c>
      <c r="E927" t="s">
        <v>24</v>
      </c>
      <c r="F927" s="107">
        <v>45107</v>
      </c>
      <c r="G927">
        <v>109.38232994527</v>
      </c>
      <c r="H927">
        <v>100</v>
      </c>
      <c r="I927" t="s">
        <v>2672</v>
      </c>
    </row>
    <row r="928" spans="1:9" x14ac:dyDescent="0.3">
      <c r="A928">
        <v>384</v>
      </c>
      <c r="B928" t="s">
        <v>349</v>
      </c>
      <c r="C928" t="s">
        <v>344</v>
      </c>
      <c r="D928" t="s">
        <v>54</v>
      </c>
      <c r="E928" t="s">
        <v>24</v>
      </c>
      <c r="F928" s="107">
        <v>45107</v>
      </c>
      <c r="G928">
        <v>111.76470588235</v>
      </c>
      <c r="H928">
        <v>100</v>
      </c>
      <c r="I928" t="s">
        <v>2673</v>
      </c>
    </row>
    <row r="929" spans="1:9" x14ac:dyDescent="0.3">
      <c r="A929">
        <v>385</v>
      </c>
      <c r="B929" t="s">
        <v>350</v>
      </c>
      <c r="C929" t="s">
        <v>351</v>
      </c>
      <c r="D929" t="s">
        <v>54</v>
      </c>
      <c r="E929" t="s">
        <v>24</v>
      </c>
      <c r="F929" s="107">
        <v>45107</v>
      </c>
      <c r="G929">
        <v>102.98486566654</v>
      </c>
      <c r="H929">
        <v>100</v>
      </c>
      <c r="I929" t="s">
        <v>8482</v>
      </c>
    </row>
    <row r="930" spans="1:9" x14ac:dyDescent="0.3">
      <c r="A930">
        <v>386</v>
      </c>
      <c r="B930" t="s">
        <v>352</v>
      </c>
      <c r="C930" t="s">
        <v>351</v>
      </c>
      <c r="D930" t="s">
        <v>54</v>
      </c>
      <c r="E930" t="s">
        <v>24</v>
      </c>
      <c r="F930" s="107">
        <v>45107</v>
      </c>
      <c r="G930">
        <v>102.98486566654</v>
      </c>
      <c r="H930">
        <v>100</v>
      </c>
      <c r="I930" t="s">
        <v>1581</v>
      </c>
    </row>
    <row r="931" spans="1:9" x14ac:dyDescent="0.3">
      <c r="A931">
        <v>389</v>
      </c>
      <c r="B931" t="s">
        <v>355</v>
      </c>
      <c r="C931" t="s">
        <v>447</v>
      </c>
      <c r="D931" t="s">
        <v>54</v>
      </c>
      <c r="E931" t="s">
        <v>24</v>
      </c>
      <c r="F931" s="107">
        <v>45107</v>
      </c>
      <c r="G931">
        <v>0</v>
      </c>
      <c r="H931">
        <v>91</v>
      </c>
      <c r="I931" t="s">
        <v>3510</v>
      </c>
    </row>
    <row r="932" spans="1:9" x14ac:dyDescent="0.3">
      <c r="A932">
        <v>397</v>
      </c>
      <c r="B932" t="s">
        <v>1621</v>
      </c>
      <c r="C932" t="s">
        <v>366</v>
      </c>
      <c r="D932" t="s">
        <v>54</v>
      </c>
      <c r="E932" t="s">
        <v>24</v>
      </c>
      <c r="F932" s="107">
        <v>45107</v>
      </c>
      <c r="G932">
        <v>91.071428571428996</v>
      </c>
      <c r="H932">
        <v>80</v>
      </c>
      <c r="I932" t="s">
        <v>4726</v>
      </c>
    </row>
    <row r="933" spans="1:9" x14ac:dyDescent="0.3">
      <c r="A933">
        <v>398</v>
      </c>
      <c r="B933" t="s">
        <v>368</v>
      </c>
      <c r="C933" t="s">
        <v>369</v>
      </c>
      <c r="D933" t="s">
        <v>54</v>
      </c>
      <c r="E933" t="s">
        <v>24</v>
      </c>
      <c r="F933" s="107">
        <v>45107</v>
      </c>
      <c r="G933">
        <v>256.8</v>
      </c>
      <c r="H933">
        <v>100</v>
      </c>
      <c r="I933" t="s">
        <v>4730</v>
      </c>
    </row>
    <row r="934" spans="1:9" x14ac:dyDescent="0.3">
      <c r="A934">
        <v>399</v>
      </c>
      <c r="B934" t="s">
        <v>371</v>
      </c>
      <c r="C934" t="s">
        <v>369</v>
      </c>
      <c r="D934" t="s">
        <v>54</v>
      </c>
      <c r="E934" t="s">
        <v>24</v>
      </c>
      <c r="F934" s="107">
        <v>45107</v>
      </c>
      <c r="G934">
        <v>117.8</v>
      </c>
      <c r="H934">
        <v>100</v>
      </c>
      <c r="I934" t="s">
        <v>4734</v>
      </c>
    </row>
    <row r="935" spans="1:9" x14ac:dyDescent="0.3">
      <c r="A935">
        <v>400</v>
      </c>
      <c r="B935" t="s">
        <v>372</v>
      </c>
      <c r="C935" t="s">
        <v>369</v>
      </c>
      <c r="D935" t="s">
        <v>54</v>
      </c>
      <c r="E935" t="s">
        <v>24</v>
      </c>
      <c r="F935" s="107">
        <v>45107</v>
      </c>
      <c r="G935">
        <v>220</v>
      </c>
      <c r="H935">
        <v>100</v>
      </c>
      <c r="I935" t="s">
        <v>4737</v>
      </c>
    </row>
    <row r="936" spans="1:9" x14ac:dyDescent="0.3">
      <c r="A936">
        <v>401</v>
      </c>
      <c r="B936" t="s">
        <v>373</v>
      </c>
      <c r="C936" t="s">
        <v>374</v>
      </c>
      <c r="D936" t="s">
        <v>54</v>
      </c>
      <c r="E936" t="s">
        <v>24</v>
      </c>
      <c r="F936" s="107">
        <v>45107</v>
      </c>
      <c r="G936">
        <v>87.5</v>
      </c>
      <c r="H936">
        <v>90</v>
      </c>
      <c r="I936" t="s">
        <v>4740</v>
      </c>
    </row>
    <row r="937" spans="1:9" x14ac:dyDescent="0.3">
      <c r="A937">
        <v>403</v>
      </c>
      <c r="B937" t="s">
        <v>1628</v>
      </c>
      <c r="C937" t="s">
        <v>374</v>
      </c>
      <c r="D937" t="s">
        <v>54</v>
      </c>
      <c r="E937" t="s">
        <v>24</v>
      </c>
      <c r="F937" s="107">
        <v>45107</v>
      </c>
      <c r="G937">
        <v>14370</v>
      </c>
      <c r="I937" t="s">
        <v>4744</v>
      </c>
    </row>
    <row r="938" spans="1:9" x14ac:dyDescent="0.3">
      <c r="A938">
        <v>408</v>
      </c>
      <c r="B938" t="s">
        <v>382</v>
      </c>
      <c r="C938" t="s">
        <v>44</v>
      </c>
      <c r="D938" t="s">
        <v>54</v>
      </c>
      <c r="E938" t="s">
        <v>24</v>
      </c>
      <c r="F938" s="107">
        <v>45107</v>
      </c>
      <c r="H938">
        <v>100</v>
      </c>
      <c r="I938" t="s">
        <v>1635</v>
      </c>
    </row>
    <row r="939" spans="1:9" x14ac:dyDescent="0.3">
      <c r="A939">
        <v>422</v>
      </c>
      <c r="B939" t="s">
        <v>398</v>
      </c>
      <c r="C939" t="s">
        <v>87</v>
      </c>
      <c r="D939" t="s">
        <v>54</v>
      </c>
      <c r="E939" t="s">
        <v>24</v>
      </c>
      <c r="F939" s="107">
        <v>45107</v>
      </c>
      <c r="G939">
        <v>11.973211368834001</v>
      </c>
      <c r="H939">
        <v>11.7</v>
      </c>
      <c r="I939" t="s">
        <v>4750</v>
      </c>
    </row>
    <row r="940" spans="1:9" x14ac:dyDescent="0.3">
      <c r="A940">
        <v>426</v>
      </c>
      <c r="B940" t="s">
        <v>402</v>
      </c>
      <c r="C940" t="s">
        <v>403</v>
      </c>
      <c r="D940" t="s">
        <v>54</v>
      </c>
      <c r="E940" t="s">
        <v>24</v>
      </c>
      <c r="F940" s="107">
        <v>45107</v>
      </c>
      <c r="G940">
        <v>86.98</v>
      </c>
      <c r="I940" t="s">
        <v>4753</v>
      </c>
    </row>
    <row r="941" spans="1:9" x14ac:dyDescent="0.3">
      <c r="A941">
        <v>427</v>
      </c>
      <c r="B941" t="s">
        <v>404</v>
      </c>
      <c r="C941" t="s">
        <v>98</v>
      </c>
      <c r="D941" t="s">
        <v>54</v>
      </c>
      <c r="E941" t="s">
        <v>62</v>
      </c>
      <c r="F941" s="107">
        <v>45107</v>
      </c>
      <c r="G941">
        <v>0.13666666666666999</v>
      </c>
      <c r="H941">
        <v>0.2</v>
      </c>
      <c r="I941" t="s">
        <v>3526</v>
      </c>
    </row>
    <row r="942" spans="1:9" x14ac:dyDescent="0.3">
      <c r="A942">
        <v>428</v>
      </c>
      <c r="B942" t="s">
        <v>405</v>
      </c>
      <c r="C942" t="s">
        <v>98</v>
      </c>
      <c r="D942" t="s">
        <v>54</v>
      </c>
      <c r="E942" t="s">
        <v>62</v>
      </c>
      <c r="F942" s="107">
        <v>45107</v>
      </c>
      <c r="G942">
        <v>17.59</v>
      </c>
      <c r="H942">
        <v>1</v>
      </c>
      <c r="I942" t="s">
        <v>3527</v>
      </c>
    </row>
    <row r="943" spans="1:9" x14ac:dyDescent="0.3">
      <c r="A943">
        <v>429</v>
      </c>
      <c r="B943" t="s">
        <v>406</v>
      </c>
      <c r="C943" t="s">
        <v>98</v>
      </c>
      <c r="D943" t="s">
        <v>54</v>
      </c>
      <c r="E943" t="s">
        <v>62</v>
      </c>
      <c r="F943" s="107">
        <v>45107</v>
      </c>
      <c r="G943">
        <v>0.3</v>
      </c>
      <c r="H943">
        <v>0.76</v>
      </c>
      <c r="I943" t="s">
        <v>3528</v>
      </c>
    </row>
    <row r="944" spans="1:9" x14ac:dyDescent="0.3">
      <c r="A944">
        <v>430</v>
      </c>
      <c r="B944" t="s">
        <v>407</v>
      </c>
      <c r="C944" t="s">
        <v>94</v>
      </c>
      <c r="D944" t="s">
        <v>54</v>
      </c>
      <c r="E944" t="s">
        <v>24</v>
      </c>
      <c r="F944" s="107">
        <v>45107</v>
      </c>
      <c r="G944">
        <v>104.59563552424</v>
      </c>
      <c r="H944">
        <v>95</v>
      </c>
      <c r="I944" t="s">
        <v>3529</v>
      </c>
    </row>
    <row r="945" spans="1:9" x14ac:dyDescent="0.3">
      <c r="A945">
        <v>433</v>
      </c>
      <c r="B945" t="s">
        <v>410</v>
      </c>
      <c r="C945" t="s">
        <v>98</v>
      </c>
      <c r="D945" t="s">
        <v>54</v>
      </c>
      <c r="E945" t="s">
        <v>62</v>
      </c>
      <c r="F945" s="107">
        <v>45107</v>
      </c>
      <c r="G945">
        <v>0.02</v>
      </c>
      <c r="H945">
        <v>0.05</v>
      </c>
      <c r="I945" t="s">
        <v>3534</v>
      </c>
    </row>
    <row r="946" spans="1:9" x14ac:dyDescent="0.3">
      <c r="A946">
        <v>435</v>
      </c>
      <c r="B946" t="s">
        <v>412</v>
      </c>
      <c r="C946" t="s">
        <v>98</v>
      </c>
      <c r="D946" t="s">
        <v>54</v>
      </c>
      <c r="E946" t="s">
        <v>24</v>
      </c>
      <c r="F946" s="107">
        <v>45107</v>
      </c>
      <c r="H946">
        <v>100</v>
      </c>
      <c r="I946" t="s">
        <v>1829</v>
      </c>
    </row>
    <row r="947" spans="1:9" x14ac:dyDescent="0.3">
      <c r="A947">
        <v>439</v>
      </c>
      <c r="B947" t="s">
        <v>415</v>
      </c>
      <c r="C947" t="s">
        <v>323</v>
      </c>
      <c r="D947" t="s">
        <v>54</v>
      </c>
      <c r="E947" t="s">
        <v>24</v>
      </c>
      <c r="F947" s="107">
        <v>45107</v>
      </c>
      <c r="I947" t="s">
        <v>1877</v>
      </c>
    </row>
    <row r="948" spans="1:9" x14ac:dyDescent="0.3">
      <c r="A948">
        <v>440</v>
      </c>
      <c r="B948" t="s">
        <v>416</v>
      </c>
      <c r="C948" t="s">
        <v>323</v>
      </c>
      <c r="D948" t="s">
        <v>54</v>
      </c>
      <c r="E948" t="s">
        <v>24</v>
      </c>
      <c r="F948" s="107">
        <v>45107</v>
      </c>
      <c r="I948" t="s">
        <v>1888</v>
      </c>
    </row>
    <row r="949" spans="1:9" x14ac:dyDescent="0.3">
      <c r="A949">
        <v>473</v>
      </c>
      <c r="B949" t="s">
        <v>445</v>
      </c>
      <c r="C949" t="s">
        <v>22</v>
      </c>
      <c r="D949" t="s">
        <v>54</v>
      </c>
      <c r="E949" t="s">
        <v>24</v>
      </c>
      <c r="F949" s="107">
        <v>45107</v>
      </c>
      <c r="G949">
        <v>0</v>
      </c>
      <c r="I949" t="s">
        <v>2017</v>
      </c>
    </row>
    <row r="950" spans="1:9" x14ac:dyDescent="0.3">
      <c r="A950">
        <v>474</v>
      </c>
      <c r="B950" t="s">
        <v>448</v>
      </c>
      <c r="C950" t="s">
        <v>447</v>
      </c>
      <c r="D950" t="s">
        <v>54</v>
      </c>
      <c r="E950" t="s">
        <v>24</v>
      </c>
      <c r="F950" s="107">
        <v>45107</v>
      </c>
      <c r="I950" t="s">
        <v>2034</v>
      </c>
    </row>
    <row r="951" spans="1:9" x14ac:dyDescent="0.3">
      <c r="A951">
        <v>476</v>
      </c>
      <c r="B951" t="s">
        <v>450</v>
      </c>
      <c r="C951" t="s">
        <v>22</v>
      </c>
      <c r="D951" t="s">
        <v>54</v>
      </c>
      <c r="E951" t="s">
        <v>24</v>
      </c>
      <c r="F951" s="107">
        <v>45107</v>
      </c>
      <c r="G951">
        <v>0</v>
      </c>
      <c r="I951" t="s">
        <v>2057</v>
      </c>
    </row>
    <row r="952" spans="1:9" x14ac:dyDescent="0.3">
      <c r="A952">
        <v>477</v>
      </c>
      <c r="B952" t="s">
        <v>451</v>
      </c>
      <c r="C952" t="s">
        <v>447</v>
      </c>
      <c r="D952" t="s">
        <v>54</v>
      </c>
      <c r="E952" t="s">
        <v>24</v>
      </c>
      <c r="F952" s="107">
        <v>45107</v>
      </c>
      <c r="I952" t="s">
        <v>2073</v>
      </c>
    </row>
    <row r="953" spans="1:9" x14ac:dyDescent="0.3">
      <c r="A953">
        <v>478</v>
      </c>
      <c r="B953" t="s">
        <v>452</v>
      </c>
      <c r="C953" t="s">
        <v>447</v>
      </c>
      <c r="D953" t="s">
        <v>54</v>
      </c>
      <c r="E953" t="s">
        <v>24</v>
      </c>
      <c r="F953" s="107">
        <v>45107</v>
      </c>
      <c r="G953">
        <v>0</v>
      </c>
      <c r="I953" t="s">
        <v>2091</v>
      </c>
    </row>
    <row r="954" spans="1:9" x14ac:dyDescent="0.3">
      <c r="A954">
        <v>479</v>
      </c>
      <c r="B954" t="s">
        <v>453</v>
      </c>
      <c r="C954" t="s">
        <v>447</v>
      </c>
      <c r="D954" t="s">
        <v>54</v>
      </c>
      <c r="E954" t="s">
        <v>24</v>
      </c>
      <c r="F954" s="107">
        <v>45107</v>
      </c>
      <c r="G954">
        <v>0</v>
      </c>
      <c r="I954" t="s">
        <v>2111</v>
      </c>
    </row>
    <row r="955" spans="1:9" x14ac:dyDescent="0.3">
      <c r="A955">
        <v>480</v>
      </c>
      <c r="B955" t="s">
        <v>454</v>
      </c>
      <c r="C955" t="s">
        <v>447</v>
      </c>
      <c r="D955" t="s">
        <v>54</v>
      </c>
      <c r="E955" t="s">
        <v>24</v>
      </c>
      <c r="F955" s="107">
        <v>45107</v>
      </c>
      <c r="I955" t="s">
        <v>2127</v>
      </c>
    </row>
    <row r="956" spans="1:9" x14ac:dyDescent="0.3">
      <c r="A956">
        <v>519</v>
      </c>
      <c r="B956" t="s">
        <v>2349</v>
      </c>
      <c r="C956" t="s">
        <v>362</v>
      </c>
      <c r="D956" t="s">
        <v>54</v>
      </c>
      <c r="E956" t="s">
        <v>24</v>
      </c>
      <c r="F956" s="107">
        <v>45107</v>
      </c>
      <c r="I956" t="s">
        <v>2354</v>
      </c>
    </row>
    <row r="957" spans="1:9" x14ac:dyDescent="0.3">
      <c r="A957">
        <v>523</v>
      </c>
      <c r="B957" t="s">
        <v>350</v>
      </c>
      <c r="C957" t="s">
        <v>94</v>
      </c>
      <c r="D957" t="s">
        <v>54</v>
      </c>
      <c r="E957" t="s">
        <v>24</v>
      </c>
      <c r="F957" s="107">
        <v>45107</v>
      </c>
      <c r="I957" t="s">
        <v>2368</v>
      </c>
    </row>
    <row r="958" spans="1:9" x14ac:dyDescent="0.3">
      <c r="A958">
        <v>524</v>
      </c>
      <c r="B958" t="s">
        <v>397</v>
      </c>
      <c r="C958" t="s">
        <v>87</v>
      </c>
      <c r="D958" t="s">
        <v>54</v>
      </c>
      <c r="E958" t="s">
        <v>24</v>
      </c>
      <c r="F958" s="107">
        <v>45107</v>
      </c>
      <c r="H958">
        <v>100</v>
      </c>
      <c r="I958" t="s">
        <v>2380</v>
      </c>
    </row>
    <row r="959" spans="1:9" x14ac:dyDescent="0.3">
      <c r="A959">
        <v>532</v>
      </c>
      <c r="B959" t="s">
        <v>2421</v>
      </c>
      <c r="C959" t="s">
        <v>110</v>
      </c>
      <c r="D959" t="s">
        <v>54</v>
      </c>
      <c r="E959" t="s">
        <v>24</v>
      </c>
      <c r="F959" s="107">
        <v>45107</v>
      </c>
      <c r="H959">
        <v>100</v>
      </c>
      <c r="I959" t="s">
        <v>2426</v>
      </c>
    </row>
    <row r="960" spans="1:9" x14ac:dyDescent="0.3">
      <c r="A960">
        <v>533</v>
      </c>
      <c r="B960" t="s">
        <v>2432</v>
      </c>
      <c r="C960" t="s">
        <v>110</v>
      </c>
      <c r="D960" t="s">
        <v>54</v>
      </c>
      <c r="E960" t="s">
        <v>24</v>
      </c>
      <c r="F960" s="107">
        <v>45107</v>
      </c>
      <c r="I960" t="s">
        <v>2437</v>
      </c>
    </row>
    <row r="961" spans="1:9" x14ac:dyDescent="0.3">
      <c r="A961">
        <v>534</v>
      </c>
      <c r="B961" t="s">
        <v>2444</v>
      </c>
      <c r="C961" t="s">
        <v>110</v>
      </c>
      <c r="D961" t="s">
        <v>54</v>
      </c>
      <c r="E961" t="s">
        <v>24</v>
      </c>
      <c r="F961" s="107">
        <v>45107</v>
      </c>
      <c r="I961" t="s">
        <v>2449</v>
      </c>
    </row>
    <row r="962" spans="1:9" x14ac:dyDescent="0.3">
      <c r="A962">
        <v>535</v>
      </c>
      <c r="B962" t="s">
        <v>2456</v>
      </c>
      <c r="C962" t="s">
        <v>110</v>
      </c>
      <c r="D962" t="s">
        <v>54</v>
      </c>
      <c r="E962" t="s">
        <v>24</v>
      </c>
      <c r="F962" s="107">
        <v>45107</v>
      </c>
      <c r="I962" t="s">
        <v>2461</v>
      </c>
    </row>
    <row r="963" spans="1:9" x14ac:dyDescent="0.3">
      <c r="A963">
        <v>536</v>
      </c>
      <c r="B963" t="s">
        <v>2468</v>
      </c>
      <c r="C963" t="s">
        <v>110</v>
      </c>
      <c r="D963" t="s">
        <v>54</v>
      </c>
      <c r="E963" t="s">
        <v>24</v>
      </c>
      <c r="F963" s="107">
        <v>45107</v>
      </c>
      <c r="I963" t="s">
        <v>2473</v>
      </c>
    </row>
    <row r="964" spans="1:9" x14ac:dyDescent="0.3">
      <c r="A964">
        <v>543</v>
      </c>
      <c r="B964" t="s">
        <v>2503</v>
      </c>
      <c r="C964" t="s">
        <v>127</v>
      </c>
      <c r="D964" t="s">
        <v>54</v>
      </c>
      <c r="E964" t="s">
        <v>24</v>
      </c>
      <c r="F964" s="107">
        <v>45107</v>
      </c>
      <c r="I964" t="s">
        <v>2508</v>
      </c>
    </row>
    <row r="965" spans="1:9" x14ac:dyDescent="0.3">
      <c r="A965">
        <v>544</v>
      </c>
      <c r="B965" t="s">
        <v>2514</v>
      </c>
      <c r="C965" t="s">
        <v>374</v>
      </c>
      <c r="D965" t="s">
        <v>54</v>
      </c>
      <c r="E965" t="s">
        <v>24</v>
      </c>
      <c r="F965" s="107">
        <v>45107</v>
      </c>
      <c r="H965">
        <v>90</v>
      </c>
      <c r="I965" t="s">
        <v>2519</v>
      </c>
    </row>
    <row r="966" spans="1:9" x14ac:dyDescent="0.3">
      <c r="A966">
        <v>69</v>
      </c>
      <c r="B966" t="s">
        <v>59</v>
      </c>
      <c r="C966" t="s">
        <v>58</v>
      </c>
      <c r="D966" t="s">
        <v>60</v>
      </c>
      <c r="E966" t="s">
        <v>24</v>
      </c>
      <c r="F966" s="107">
        <v>45107</v>
      </c>
      <c r="G966">
        <v>90.397672162948993</v>
      </c>
      <c r="H966">
        <v>90</v>
      </c>
      <c r="I966" t="s">
        <v>4769</v>
      </c>
    </row>
    <row r="967" spans="1:9" x14ac:dyDescent="0.3">
      <c r="A967">
        <v>111</v>
      </c>
      <c r="B967" t="s">
        <v>93</v>
      </c>
      <c r="C967" t="s">
        <v>58</v>
      </c>
      <c r="D967" t="s">
        <v>60</v>
      </c>
      <c r="E967" t="s">
        <v>24</v>
      </c>
      <c r="F967" s="107">
        <v>45107</v>
      </c>
      <c r="G967">
        <v>90</v>
      </c>
      <c r="H967">
        <v>80</v>
      </c>
      <c r="I967" t="s">
        <v>4772</v>
      </c>
    </row>
    <row r="968" spans="1:9" x14ac:dyDescent="0.3">
      <c r="A968">
        <v>197</v>
      </c>
      <c r="B968" t="s">
        <v>139</v>
      </c>
      <c r="C968" t="s">
        <v>95</v>
      </c>
      <c r="D968" t="s">
        <v>60</v>
      </c>
      <c r="E968" t="s">
        <v>24</v>
      </c>
      <c r="F968" s="107">
        <v>45107</v>
      </c>
      <c r="G968">
        <v>100</v>
      </c>
      <c r="H968">
        <v>90</v>
      </c>
      <c r="I968" t="s">
        <v>4775</v>
      </c>
    </row>
    <row r="969" spans="1:9" x14ac:dyDescent="0.3">
      <c r="A969">
        <v>213</v>
      </c>
      <c r="B969" t="s">
        <v>151</v>
      </c>
      <c r="C969" t="s">
        <v>98</v>
      </c>
      <c r="D969" t="s">
        <v>60</v>
      </c>
      <c r="E969" t="s">
        <v>24</v>
      </c>
      <c r="F969" s="107">
        <v>45107</v>
      </c>
      <c r="G969">
        <v>93.33</v>
      </c>
      <c r="H969">
        <v>90</v>
      </c>
      <c r="I969" t="s">
        <v>3535</v>
      </c>
    </row>
    <row r="970" spans="1:9" x14ac:dyDescent="0.3">
      <c r="A970">
        <v>233</v>
      </c>
      <c r="B970" t="s">
        <v>173</v>
      </c>
      <c r="C970" t="s">
        <v>98</v>
      </c>
      <c r="D970" t="s">
        <v>60</v>
      </c>
      <c r="E970" t="s">
        <v>24</v>
      </c>
      <c r="F970" s="107">
        <v>45107</v>
      </c>
      <c r="G970">
        <v>27.605832597150719</v>
      </c>
      <c r="H970">
        <v>20</v>
      </c>
      <c r="I970" t="s">
        <v>4780</v>
      </c>
    </row>
    <row r="971" spans="1:9" x14ac:dyDescent="0.3">
      <c r="A971">
        <v>234</v>
      </c>
      <c r="B971" t="s">
        <v>174</v>
      </c>
      <c r="C971" t="s">
        <v>98</v>
      </c>
      <c r="D971" t="s">
        <v>60</v>
      </c>
      <c r="E971" t="s">
        <v>24</v>
      </c>
      <c r="F971" s="107">
        <v>45107</v>
      </c>
      <c r="G971">
        <v>6843.5</v>
      </c>
      <c r="H971">
        <v>4000</v>
      </c>
      <c r="I971" t="s">
        <v>4783</v>
      </c>
    </row>
    <row r="972" spans="1:9" x14ac:dyDescent="0.3">
      <c r="A972">
        <v>238</v>
      </c>
      <c r="B972" t="s">
        <v>177</v>
      </c>
      <c r="C972" t="s">
        <v>98</v>
      </c>
      <c r="D972" t="s">
        <v>60</v>
      </c>
      <c r="E972" t="s">
        <v>24</v>
      </c>
      <c r="F972" s="107">
        <v>45107</v>
      </c>
      <c r="G972">
        <v>96.428571428571445</v>
      </c>
      <c r="H972">
        <v>90</v>
      </c>
      <c r="I972" t="s">
        <v>3538</v>
      </c>
    </row>
    <row r="973" spans="1:9" x14ac:dyDescent="0.3">
      <c r="A973">
        <v>240</v>
      </c>
      <c r="B973" t="s">
        <v>180</v>
      </c>
      <c r="C973" t="s">
        <v>33</v>
      </c>
      <c r="D973" t="s">
        <v>60</v>
      </c>
      <c r="E973" t="s">
        <v>24</v>
      </c>
      <c r="F973" s="107">
        <v>45107</v>
      </c>
      <c r="G973">
        <v>60</v>
      </c>
      <c r="H973">
        <v>100</v>
      </c>
      <c r="I973" t="s">
        <v>4788</v>
      </c>
    </row>
    <row r="974" spans="1:9" x14ac:dyDescent="0.3">
      <c r="A974">
        <v>251</v>
      </c>
      <c r="B974" t="s">
        <v>1290</v>
      </c>
      <c r="C974" t="s">
        <v>194</v>
      </c>
      <c r="D974" t="s">
        <v>60</v>
      </c>
      <c r="E974" t="s">
        <v>24</v>
      </c>
      <c r="F974" s="107">
        <v>45107</v>
      </c>
      <c r="G974">
        <v>93.877551020408163</v>
      </c>
      <c r="H974">
        <v>100</v>
      </c>
      <c r="I974" t="s">
        <v>4791</v>
      </c>
    </row>
    <row r="975" spans="1:9" x14ac:dyDescent="0.3">
      <c r="A975">
        <v>254</v>
      </c>
      <c r="B975" t="s">
        <v>197</v>
      </c>
      <c r="C975" t="s">
        <v>198</v>
      </c>
      <c r="D975" t="s">
        <v>60</v>
      </c>
      <c r="E975" t="s">
        <v>24</v>
      </c>
      <c r="F975" s="107">
        <v>45107</v>
      </c>
      <c r="G975">
        <v>100</v>
      </c>
      <c r="H975">
        <v>100</v>
      </c>
      <c r="I975" t="s">
        <v>4794</v>
      </c>
    </row>
    <row r="976" spans="1:9" x14ac:dyDescent="0.3">
      <c r="A976">
        <v>263</v>
      </c>
      <c r="B976" t="s">
        <v>209</v>
      </c>
      <c r="C976" t="s">
        <v>46</v>
      </c>
      <c r="D976" t="s">
        <v>60</v>
      </c>
      <c r="E976" t="s">
        <v>24</v>
      </c>
      <c r="F976" s="107">
        <v>45107</v>
      </c>
      <c r="G976">
        <v>100</v>
      </c>
      <c r="H976">
        <v>100</v>
      </c>
      <c r="I976" t="s">
        <v>4798</v>
      </c>
    </row>
    <row r="977" spans="1:9" x14ac:dyDescent="0.3">
      <c r="A977">
        <v>265</v>
      </c>
      <c r="B977" t="s">
        <v>213</v>
      </c>
      <c r="C977" t="s">
        <v>46</v>
      </c>
      <c r="D977" t="s">
        <v>60</v>
      </c>
      <c r="E977" t="s">
        <v>24</v>
      </c>
      <c r="F977" s="107">
        <v>45107</v>
      </c>
      <c r="G977">
        <v>80</v>
      </c>
      <c r="H977">
        <v>100</v>
      </c>
      <c r="I977" t="s">
        <v>4801</v>
      </c>
    </row>
    <row r="978" spans="1:9" x14ac:dyDescent="0.3">
      <c r="A978">
        <v>266</v>
      </c>
      <c r="B978" t="s">
        <v>214</v>
      </c>
      <c r="C978" t="s">
        <v>46</v>
      </c>
      <c r="D978" t="s">
        <v>60</v>
      </c>
      <c r="E978" t="s">
        <v>24</v>
      </c>
      <c r="F978" s="107">
        <v>45107</v>
      </c>
      <c r="G978">
        <v>89.907038512615998</v>
      </c>
      <c r="H978">
        <v>95</v>
      </c>
      <c r="I978" t="s">
        <v>4805</v>
      </c>
    </row>
    <row r="979" spans="1:9" x14ac:dyDescent="0.3">
      <c r="A979">
        <v>300</v>
      </c>
      <c r="B979" t="s">
        <v>252</v>
      </c>
      <c r="C979" t="s">
        <v>253</v>
      </c>
      <c r="D979" t="s">
        <v>60</v>
      </c>
      <c r="E979" t="s">
        <v>24</v>
      </c>
      <c r="F979" s="107">
        <v>45107</v>
      </c>
      <c r="G979">
        <v>100</v>
      </c>
      <c r="H979">
        <v>100</v>
      </c>
      <c r="I979" t="s">
        <v>4808</v>
      </c>
    </row>
    <row r="980" spans="1:9" x14ac:dyDescent="0.3">
      <c r="A980">
        <v>301</v>
      </c>
      <c r="B980" t="s">
        <v>254</v>
      </c>
      <c r="C980" t="s">
        <v>253</v>
      </c>
      <c r="D980" t="s">
        <v>60</v>
      </c>
      <c r="E980" t="s">
        <v>24</v>
      </c>
      <c r="F980" s="107">
        <v>45107</v>
      </c>
      <c r="G980">
        <v>100</v>
      </c>
      <c r="H980">
        <v>100</v>
      </c>
      <c r="I980" t="s">
        <v>4810</v>
      </c>
    </row>
    <row r="981" spans="1:9" x14ac:dyDescent="0.3">
      <c r="A981">
        <v>306</v>
      </c>
      <c r="B981" t="s">
        <v>260</v>
      </c>
      <c r="C981" t="s">
        <v>194</v>
      </c>
      <c r="D981" t="s">
        <v>60</v>
      </c>
      <c r="E981" t="s">
        <v>24</v>
      </c>
      <c r="F981" s="107">
        <v>45107</v>
      </c>
      <c r="G981">
        <v>0</v>
      </c>
      <c r="H981">
        <v>100</v>
      </c>
      <c r="I981" t="s">
        <v>3541</v>
      </c>
    </row>
    <row r="982" spans="1:9" x14ac:dyDescent="0.3">
      <c r="A982">
        <v>347</v>
      </c>
      <c r="B982" t="s">
        <v>305</v>
      </c>
      <c r="C982" t="s">
        <v>306</v>
      </c>
      <c r="D982" t="s">
        <v>60</v>
      </c>
      <c r="E982" t="s">
        <v>62</v>
      </c>
      <c r="F982" s="107">
        <v>45107</v>
      </c>
      <c r="G982">
        <v>8</v>
      </c>
      <c r="H982">
        <v>0</v>
      </c>
      <c r="I982" t="s">
        <v>4814</v>
      </c>
    </row>
    <row r="983" spans="1:9" x14ac:dyDescent="0.3">
      <c r="A983">
        <v>348</v>
      </c>
      <c r="B983" t="s">
        <v>307</v>
      </c>
      <c r="C983" t="s">
        <v>306</v>
      </c>
      <c r="D983" t="s">
        <v>60</v>
      </c>
      <c r="E983" t="s">
        <v>24</v>
      </c>
      <c r="F983" s="107">
        <v>45107</v>
      </c>
      <c r="G983">
        <v>99.699248120300993</v>
      </c>
      <c r="H983">
        <v>99</v>
      </c>
      <c r="I983" t="s">
        <v>4817</v>
      </c>
    </row>
    <row r="984" spans="1:9" x14ac:dyDescent="0.3">
      <c r="A984">
        <v>351</v>
      </c>
      <c r="B984" t="s">
        <v>308</v>
      </c>
      <c r="C984" t="s">
        <v>306</v>
      </c>
      <c r="D984" t="s">
        <v>60</v>
      </c>
      <c r="E984" t="s">
        <v>62</v>
      </c>
      <c r="F984" s="107">
        <v>45107</v>
      </c>
      <c r="G984">
        <v>8.2333989618757837</v>
      </c>
      <c r="H984">
        <v>0</v>
      </c>
      <c r="I984" t="s">
        <v>4819</v>
      </c>
    </row>
    <row r="985" spans="1:9" x14ac:dyDescent="0.3">
      <c r="A985">
        <v>352</v>
      </c>
      <c r="B985" t="s">
        <v>309</v>
      </c>
      <c r="C985" t="s">
        <v>306</v>
      </c>
      <c r="D985" t="s">
        <v>60</v>
      </c>
      <c r="E985" t="s">
        <v>62</v>
      </c>
      <c r="F985" s="107">
        <v>45107</v>
      </c>
      <c r="G985">
        <v>2.7700831024930699E-2</v>
      </c>
      <c r="H985">
        <v>0</v>
      </c>
      <c r="I985" t="s">
        <v>4822</v>
      </c>
    </row>
    <row r="986" spans="1:9" x14ac:dyDescent="0.3">
      <c r="A986">
        <v>373</v>
      </c>
      <c r="B986" t="s">
        <v>336</v>
      </c>
      <c r="C986" t="s">
        <v>198</v>
      </c>
      <c r="D986" t="s">
        <v>60</v>
      </c>
      <c r="E986" t="s">
        <v>24</v>
      </c>
      <c r="F986" s="107">
        <v>45107</v>
      </c>
      <c r="G986">
        <v>107.17166666667001</v>
      </c>
      <c r="H986">
        <v>100</v>
      </c>
      <c r="I986" t="s">
        <v>3544</v>
      </c>
    </row>
    <row r="987" spans="1:9" x14ac:dyDescent="0.3">
      <c r="A987">
        <v>390</v>
      </c>
      <c r="B987" t="s">
        <v>356</v>
      </c>
      <c r="C987" t="s">
        <v>198</v>
      </c>
      <c r="D987" t="s">
        <v>60</v>
      </c>
      <c r="E987" t="s">
        <v>24</v>
      </c>
      <c r="F987" s="107">
        <v>45107</v>
      </c>
      <c r="G987">
        <v>110.38416666667</v>
      </c>
      <c r="H987">
        <v>100</v>
      </c>
      <c r="I987" t="s">
        <v>3545</v>
      </c>
    </row>
    <row r="988" spans="1:9" x14ac:dyDescent="0.3">
      <c r="A988">
        <v>394</v>
      </c>
      <c r="B988" t="s">
        <v>361</v>
      </c>
      <c r="C988" t="s">
        <v>362</v>
      </c>
      <c r="D988" t="s">
        <v>60</v>
      </c>
      <c r="E988" t="s">
        <v>24</v>
      </c>
      <c r="F988" s="107">
        <v>45107</v>
      </c>
      <c r="G988">
        <v>275.42857142857002</v>
      </c>
      <c r="H988">
        <v>100</v>
      </c>
      <c r="I988" t="s">
        <v>4828</v>
      </c>
    </row>
    <row r="989" spans="1:9" x14ac:dyDescent="0.3">
      <c r="A989">
        <v>395</v>
      </c>
      <c r="B989" t="s">
        <v>364</v>
      </c>
      <c r="C989" t="s">
        <v>362</v>
      </c>
      <c r="D989" t="s">
        <v>60</v>
      </c>
      <c r="E989" t="s">
        <v>24</v>
      </c>
      <c r="F989" s="107">
        <v>45107</v>
      </c>
      <c r="G989">
        <v>294.11764705882001</v>
      </c>
      <c r="H989">
        <v>100</v>
      </c>
      <c r="I989" t="s">
        <v>4832</v>
      </c>
    </row>
    <row r="990" spans="1:9" x14ac:dyDescent="0.3">
      <c r="A990">
        <v>409</v>
      </c>
      <c r="B990" t="s">
        <v>383</v>
      </c>
      <c r="C990" t="s">
        <v>46</v>
      </c>
      <c r="D990" t="s">
        <v>60</v>
      </c>
      <c r="E990" t="s">
        <v>24</v>
      </c>
      <c r="F990" s="107">
        <v>45107</v>
      </c>
      <c r="I990" t="s">
        <v>1649</v>
      </c>
    </row>
    <row r="991" spans="1:9" x14ac:dyDescent="0.3">
      <c r="A991">
        <v>414</v>
      </c>
      <c r="B991" t="s">
        <v>390</v>
      </c>
      <c r="C991" t="s">
        <v>198</v>
      </c>
      <c r="D991" t="s">
        <v>60</v>
      </c>
      <c r="E991" t="s">
        <v>24</v>
      </c>
      <c r="F991" s="107">
        <v>45107</v>
      </c>
      <c r="G991">
        <v>110.01</v>
      </c>
      <c r="H991">
        <v>100</v>
      </c>
      <c r="I991" t="s">
        <v>3546</v>
      </c>
    </row>
    <row r="992" spans="1:9" x14ac:dyDescent="0.3">
      <c r="A992">
        <v>415</v>
      </c>
      <c r="B992" t="s">
        <v>391</v>
      </c>
      <c r="C992" t="s">
        <v>198</v>
      </c>
      <c r="D992" t="s">
        <v>60</v>
      </c>
      <c r="E992" t="s">
        <v>24</v>
      </c>
      <c r="F992" s="107">
        <v>45107</v>
      </c>
      <c r="G992">
        <v>94.04</v>
      </c>
      <c r="H992">
        <v>100</v>
      </c>
      <c r="I992" t="s">
        <v>3555</v>
      </c>
    </row>
    <row r="993" spans="1:9" x14ac:dyDescent="0.3">
      <c r="A993">
        <v>416</v>
      </c>
      <c r="B993" t="s">
        <v>392</v>
      </c>
      <c r="C993" t="s">
        <v>198</v>
      </c>
      <c r="D993" t="s">
        <v>60</v>
      </c>
      <c r="E993" t="s">
        <v>24</v>
      </c>
      <c r="F993" s="107">
        <v>45107</v>
      </c>
      <c r="G993">
        <v>95.74</v>
      </c>
      <c r="H993">
        <v>100</v>
      </c>
      <c r="I993" t="s">
        <v>3563</v>
      </c>
    </row>
    <row r="994" spans="1:9" x14ac:dyDescent="0.3">
      <c r="A994">
        <v>417</v>
      </c>
      <c r="B994" t="s">
        <v>393</v>
      </c>
      <c r="C994" t="s">
        <v>198</v>
      </c>
      <c r="D994" t="s">
        <v>60</v>
      </c>
      <c r="E994" t="s">
        <v>24</v>
      </c>
      <c r="F994" s="107">
        <v>45107</v>
      </c>
      <c r="G994">
        <v>110.66833333333</v>
      </c>
      <c r="H994">
        <v>100</v>
      </c>
      <c r="I994" t="s">
        <v>3566</v>
      </c>
    </row>
    <row r="995" spans="1:9" x14ac:dyDescent="0.3">
      <c r="A995">
        <v>418</v>
      </c>
      <c r="B995" t="s">
        <v>394</v>
      </c>
      <c r="C995" t="s">
        <v>198</v>
      </c>
      <c r="D995" t="s">
        <v>60</v>
      </c>
      <c r="E995" t="s">
        <v>24</v>
      </c>
      <c r="F995" s="107">
        <v>45107</v>
      </c>
      <c r="G995">
        <v>104.35666666666999</v>
      </c>
      <c r="H995">
        <v>100</v>
      </c>
      <c r="I995" t="s">
        <v>3573</v>
      </c>
    </row>
    <row r="996" spans="1:9" x14ac:dyDescent="0.3">
      <c r="A996">
        <v>420</v>
      </c>
      <c r="B996" t="s">
        <v>396</v>
      </c>
      <c r="C996" t="s">
        <v>198</v>
      </c>
      <c r="D996" t="s">
        <v>60</v>
      </c>
      <c r="E996" t="s">
        <v>24</v>
      </c>
      <c r="F996" s="107">
        <v>45107</v>
      </c>
      <c r="G996">
        <v>106.53</v>
      </c>
      <c r="H996">
        <v>100</v>
      </c>
      <c r="I996" t="s">
        <v>3582</v>
      </c>
    </row>
    <row r="997" spans="1:9" x14ac:dyDescent="0.3">
      <c r="A997">
        <v>432</v>
      </c>
      <c r="B997" t="s">
        <v>409</v>
      </c>
      <c r="C997" t="s">
        <v>72</v>
      </c>
      <c r="D997" t="s">
        <v>60</v>
      </c>
      <c r="E997" t="s">
        <v>24</v>
      </c>
      <c r="F997" s="107">
        <v>45107</v>
      </c>
      <c r="I997" t="s">
        <v>1785</v>
      </c>
    </row>
    <row r="998" spans="1:9" x14ac:dyDescent="0.3">
      <c r="A998">
        <v>456</v>
      </c>
      <c r="B998" t="s">
        <v>429</v>
      </c>
      <c r="C998" t="s">
        <v>403</v>
      </c>
      <c r="D998" t="s">
        <v>60</v>
      </c>
      <c r="E998" t="s">
        <v>24</v>
      </c>
      <c r="F998" s="107">
        <v>45107</v>
      </c>
      <c r="I998" t="s">
        <v>1916</v>
      </c>
    </row>
    <row r="999" spans="1:9" x14ac:dyDescent="0.3">
      <c r="A999">
        <v>457</v>
      </c>
      <c r="B999" t="s">
        <v>430</v>
      </c>
      <c r="C999" t="s">
        <v>403</v>
      </c>
      <c r="D999" t="s">
        <v>60</v>
      </c>
      <c r="E999" t="s">
        <v>24</v>
      </c>
      <c r="F999" s="107">
        <v>45107</v>
      </c>
      <c r="I999" t="s">
        <v>1938</v>
      </c>
    </row>
    <row r="1000" spans="1:9" x14ac:dyDescent="0.3">
      <c r="A1000">
        <v>469</v>
      </c>
      <c r="B1000" t="s">
        <v>395</v>
      </c>
      <c r="C1000" t="s">
        <v>198</v>
      </c>
      <c r="D1000" t="s">
        <v>60</v>
      </c>
      <c r="E1000" t="s">
        <v>24</v>
      </c>
      <c r="F1000" s="107">
        <v>45107</v>
      </c>
      <c r="I1000" t="s">
        <v>2716</v>
      </c>
    </row>
    <row r="1001" spans="1:9" x14ac:dyDescent="0.3">
      <c r="A1001">
        <v>471</v>
      </c>
      <c r="B1001" t="s">
        <v>442</v>
      </c>
      <c r="C1001" t="s">
        <v>198</v>
      </c>
      <c r="D1001" t="s">
        <v>60</v>
      </c>
      <c r="E1001" t="s">
        <v>24</v>
      </c>
      <c r="F1001" s="107">
        <v>45107</v>
      </c>
      <c r="I1001" t="s">
        <v>1998</v>
      </c>
    </row>
    <row r="1002" spans="1:9" x14ac:dyDescent="0.3">
      <c r="A1002">
        <v>116</v>
      </c>
      <c r="B1002" t="s">
        <v>93</v>
      </c>
      <c r="C1002" t="s">
        <v>68</v>
      </c>
      <c r="D1002" t="s">
        <v>73</v>
      </c>
      <c r="E1002" t="s">
        <v>24</v>
      </c>
      <c r="F1002" s="107">
        <v>45107</v>
      </c>
      <c r="G1002">
        <v>84</v>
      </c>
      <c r="H1002">
        <v>80</v>
      </c>
      <c r="I1002" t="s">
        <v>8483</v>
      </c>
    </row>
    <row r="1003" spans="1:9" x14ac:dyDescent="0.3">
      <c r="A1003">
        <v>206</v>
      </c>
      <c r="B1003" t="s">
        <v>147</v>
      </c>
      <c r="C1003" t="s">
        <v>94</v>
      </c>
      <c r="D1003" t="s">
        <v>73</v>
      </c>
      <c r="E1003" t="s">
        <v>24</v>
      </c>
      <c r="F1003" s="107">
        <v>45107</v>
      </c>
      <c r="G1003">
        <v>1.2336951835584</v>
      </c>
      <c r="H1003">
        <v>1</v>
      </c>
      <c r="I1003" t="s">
        <v>4843</v>
      </c>
    </row>
    <row r="1004" spans="1:9" x14ac:dyDescent="0.3">
      <c r="A1004">
        <v>288</v>
      </c>
      <c r="B1004" t="s">
        <v>238</v>
      </c>
      <c r="C1004" t="s">
        <v>227</v>
      </c>
      <c r="D1004" t="s">
        <v>73</v>
      </c>
      <c r="E1004" t="s">
        <v>24</v>
      </c>
      <c r="F1004" s="107">
        <v>45107</v>
      </c>
      <c r="G1004">
        <v>112.5</v>
      </c>
      <c r="H1004">
        <v>85</v>
      </c>
      <c r="I1004" t="s">
        <v>4846</v>
      </c>
    </row>
    <row r="1005" spans="1:9" x14ac:dyDescent="0.3">
      <c r="A1005">
        <v>318</v>
      </c>
      <c r="B1005" t="s">
        <v>275</v>
      </c>
      <c r="C1005" t="s">
        <v>110</v>
      </c>
      <c r="D1005" t="s">
        <v>73</v>
      </c>
      <c r="E1005" t="s">
        <v>24</v>
      </c>
      <c r="F1005" s="107">
        <v>45107</v>
      </c>
      <c r="G1005">
        <v>85.981308411214997</v>
      </c>
      <c r="H1005">
        <v>80</v>
      </c>
      <c r="I1005" t="s">
        <v>4849</v>
      </c>
    </row>
    <row r="1006" spans="1:9" x14ac:dyDescent="0.3">
      <c r="A1006">
        <v>355</v>
      </c>
      <c r="B1006" t="s">
        <v>313</v>
      </c>
      <c r="C1006" t="s">
        <v>314</v>
      </c>
      <c r="D1006" t="s">
        <v>73</v>
      </c>
      <c r="E1006" t="s">
        <v>24</v>
      </c>
      <c r="F1006" s="107">
        <v>45107</v>
      </c>
      <c r="G1006">
        <v>0.31754780991781001</v>
      </c>
      <c r="H1006">
        <v>1</v>
      </c>
      <c r="I1006" t="s">
        <v>1495</v>
      </c>
    </row>
    <row r="1007" spans="1:9" x14ac:dyDescent="0.3">
      <c r="A1007">
        <v>377</v>
      </c>
      <c r="B1007" t="s">
        <v>341</v>
      </c>
      <c r="C1007" t="s">
        <v>94</v>
      </c>
      <c r="D1007" t="s">
        <v>73</v>
      </c>
      <c r="E1007" t="s">
        <v>24</v>
      </c>
      <c r="F1007" s="107">
        <v>45107</v>
      </c>
      <c r="G1007">
        <v>22.314798348501999</v>
      </c>
      <c r="H1007">
        <v>100</v>
      </c>
      <c r="I1007" t="s">
        <v>4853</v>
      </c>
    </row>
    <row r="1008" spans="1:9" x14ac:dyDescent="0.3">
      <c r="A1008">
        <v>392</v>
      </c>
      <c r="B1008" t="s">
        <v>359</v>
      </c>
      <c r="C1008" t="s">
        <v>358</v>
      </c>
      <c r="D1008" t="s">
        <v>73</v>
      </c>
      <c r="E1008" t="s">
        <v>24</v>
      </c>
      <c r="F1008" s="107">
        <v>45107</v>
      </c>
      <c r="G1008">
        <v>110.09198322581</v>
      </c>
      <c r="H1008">
        <v>100</v>
      </c>
      <c r="I1008" t="s">
        <v>4856</v>
      </c>
    </row>
    <row r="1009" spans="1:9" x14ac:dyDescent="0.3">
      <c r="A1009">
        <v>77</v>
      </c>
      <c r="B1009" t="s">
        <v>65</v>
      </c>
      <c r="C1009" t="s">
        <v>66</v>
      </c>
      <c r="D1009" t="s">
        <v>23</v>
      </c>
      <c r="E1009" t="s">
        <v>24</v>
      </c>
      <c r="F1009" s="107">
        <v>45138</v>
      </c>
      <c r="G1009">
        <v>96.7</v>
      </c>
      <c r="H1009">
        <v>97</v>
      </c>
      <c r="I1009" t="s">
        <v>4859</v>
      </c>
    </row>
    <row r="1010" spans="1:9" x14ac:dyDescent="0.3">
      <c r="A1010">
        <v>121</v>
      </c>
      <c r="B1010" t="s">
        <v>102</v>
      </c>
      <c r="C1010" t="s">
        <v>28</v>
      </c>
      <c r="D1010" t="s">
        <v>23</v>
      </c>
      <c r="E1010" t="s">
        <v>62</v>
      </c>
      <c r="F1010" s="107">
        <v>45138</v>
      </c>
      <c r="G1010">
        <v>103.81483574783999</v>
      </c>
      <c r="H1010">
        <v>102</v>
      </c>
      <c r="I1010" t="s">
        <v>4862</v>
      </c>
    </row>
    <row r="1011" spans="1:9" x14ac:dyDescent="0.3">
      <c r="A1011">
        <v>122</v>
      </c>
      <c r="B1011" t="s">
        <v>104</v>
      </c>
      <c r="C1011" t="s">
        <v>101</v>
      </c>
      <c r="D1011" t="s">
        <v>23</v>
      </c>
      <c r="E1011" t="s">
        <v>24</v>
      </c>
      <c r="F1011" s="107">
        <v>45138</v>
      </c>
      <c r="H1011">
        <v>80</v>
      </c>
      <c r="I1011" t="s">
        <v>837</v>
      </c>
    </row>
    <row r="1012" spans="1:9" x14ac:dyDescent="0.3">
      <c r="A1012">
        <v>124</v>
      </c>
      <c r="B1012" t="s">
        <v>105</v>
      </c>
      <c r="C1012" t="s">
        <v>72</v>
      </c>
      <c r="D1012" t="s">
        <v>23</v>
      </c>
      <c r="E1012" t="s">
        <v>62</v>
      </c>
      <c r="F1012" s="107">
        <v>45138</v>
      </c>
      <c r="G1012">
        <v>7.5471698113208002E-2</v>
      </c>
      <c r="H1012">
        <v>1.6</v>
      </c>
      <c r="I1012" t="s">
        <v>4865</v>
      </c>
    </row>
    <row r="1013" spans="1:9" x14ac:dyDescent="0.3">
      <c r="A1013">
        <v>125</v>
      </c>
      <c r="B1013" t="s">
        <v>106</v>
      </c>
      <c r="C1013" t="s">
        <v>72</v>
      </c>
      <c r="D1013" t="s">
        <v>23</v>
      </c>
      <c r="E1013" t="s">
        <v>62</v>
      </c>
      <c r="F1013" s="107">
        <v>45138</v>
      </c>
      <c r="G1013">
        <v>1.0566037735849001</v>
      </c>
      <c r="H1013">
        <v>4.7</v>
      </c>
      <c r="I1013" t="s">
        <v>4868</v>
      </c>
    </row>
    <row r="1014" spans="1:9" x14ac:dyDescent="0.3">
      <c r="A1014">
        <v>128</v>
      </c>
      <c r="B1014" t="s">
        <v>109</v>
      </c>
      <c r="C1014" t="s">
        <v>72</v>
      </c>
      <c r="D1014" t="s">
        <v>23</v>
      </c>
      <c r="E1014" t="s">
        <v>62</v>
      </c>
      <c r="F1014" s="107">
        <v>45138</v>
      </c>
      <c r="G1014">
        <v>1.1748003549246</v>
      </c>
      <c r="H1014">
        <v>1</v>
      </c>
      <c r="I1014" t="s">
        <v>4871</v>
      </c>
    </row>
    <row r="1015" spans="1:9" x14ac:dyDescent="0.3">
      <c r="A1015">
        <v>172</v>
      </c>
      <c r="B1015" t="s">
        <v>131</v>
      </c>
      <c r="C1015" t="s">
        <v>101</v>
      </c>
      <c r="D1015" t="s">
        <v>23</v>
      </c>
      <c r="E1015" t="s">
        <v>24</v>
      </c>
      <c r="F1015" s="107">
        <v>45138</v>
      </c>
      <c r="G1015">
        <v>95</v>
      </c>
      <c r="H1015">
        <v>95</v>
      </c>
      <c r="I1015" t="s">
        <v>4874</v>
      </c>
    </row>
    <row r="1016" spans="1:9" x14ac:dyDescent="0.3">
      <c r="A1016">
        <v>208</v>
      </c>
      <c r="B1016" t="s">
        <v>149</v>
      </c>
      <c r="C1016" t="s">
        <v>98</v>
      </c>
      <c r="D1016" t="s">
        <v>23</v>
      </c>
      <c r="E1016" t="s">
        <v>62</v>
      </c>
      <c r="F1016" s="107">
        <v>45138</v>
      </c>
      <c r="G1016">
        <v>1160</v>
      </c>
      <c r="H1016">
        <v>1</v>
      </c>
      <c r="I1016" t="s">
        <v>3588</v>
      </c>
    </row>
    <row r="1017" spans="1:9" x14ac:dyDescent="0.3">
      <c r="A1017">
        <v>214</v>
      </c>
      <c r="B1017" t="s">
        <v>152</v>
      </c>
      <c r="C1017" t="s">
        <v>98</v>
      </c>
      <c r="D1017" t="s">
        <v>23</v>
      </c>
      <c r="E1017" t="s">
        <v>62</v>
      </c>
      <c r="F1017" s="107">
        <v>45138</v>
      </c>
      <c r="G1017">
        <v>2157.5</v>
      </c>
      <c r="H1017">
        <v>7500</v>
      </c>
      <c r="I1017" t="s">
        <v>3589</v>
      </c>
    </row>
    <row r="1018" spans="1:9" x14ac:dyDescent="0.3">
      <c r="A1018">
        <v>217</v>
      </c>
      <c r="B1018" t="s">
        <v>156</v>
      </c>
      <c r="C1018" t="s">
        <v>98</v>
      </c>
      <c r="D1018" t="s">
        <v>23</v>
      </c>
      <c r="E1018" t="s">
        <v>24</v>
      </c>
      <c r="F1018" s="107">
        <v>45138</v>
      </c>
      <c r="G1018">
        <v>24.491309385863271</v>
      </c>
      <c r="H1018">
        <v>20</v>
      </c>
      <c r="I1018" t="s">
        <v>3590</v>
      </c>
    </row>
    <row r="1019" spans="1:9" x14ac:dyDescent="0.3">
      <c r="A1019">
        <v>218</v>
      </c>
      <c r="B1019" t="s">
        <v>157</v>
      </c>
      <c r="C1019" t="s">
        <v>98</v>
      </c>
      <c r="D1019" t="s">
        <v>23</v>
      </c>
      <c r="E1019" t="s">
        <v>62</v>
      </c>
      <c r="F1019" s="107">
        <v>45138</v>
      </c>
      <c r="G1019">
        <v>125486</v>
      </c>
      <c r="H1019">
        <v>172000</v>
      </c>
      <c r="I1019" t="s">
        <v>3591</v>
      </c>
    </row>
    <row r="1020" spans="1:9" x14ac:dyDescent="0.3">
      <c r="A1020">
        <v>225</v>
      </c>
      <c r="B1020" t="s">
        <v>165</v>
      </c>
      <c r="C1020" t="s">
        <v>98</v>
      </c>
      <c r="D1020" t="s">
        <v>23</v>
      </c>
      <c r="E1020" t="s">
        <v>24</v>
      </c>
      <c r="F1020" s="107">
        <v>45138</v>
      </c>
      <c r="G1020">
        <v>20</v>
      </c>
      <c r="H1020">
        <v>1</v>
      </c>
      <c r="I1020" t="s">
        <v>3592</v>
      </c>
    </row>
    <row r="1021" spans="1:9" x14ac:dyDescent="0.3">
      <c r="A1021">
        <v>239</v>
      </c>
      <c r="B1021" t="s">
        <v>1243</v>
      </c>
      <c r="C1021" t="s">
        <v>33</v>
      </c>
      <c r="D1021" t="s">
        <v>23</v>
      </c>
      <c r="E1021" t="s">
        <v>24</v>
      </c>
      <c r="F1021" s="107">
        <v>45138</v>
      </c>
      <c r="G1021">
        <v>0</v>
      </c>
      <c r="I1021" t="s">
        <v>3593</v>
      </c>
    </row>
    <row r="1022" spans="1:9" x14ac:dyDescent="0.3">
      <c r="A1022">
        <v>241</v>
      </c>
      <c r="B1022" t="s">
        <v>181</v>
      </c>
      <c r="C1022" t="s">
        <v>33</v>
      </c>
      <c r="D1022" t="s">
        <v>23</v>
      </c>
      <c r="E1022" t="s">
        <v>24</v>
      </c>
      <c r="F1022" s="107">
        <v>45138</v>
      </c>
      <c r="G1022">
        <v>100</v>
      </c>
      <c r="H1022">
        <v>80</v>
      </c>
      <c r="I1022" t="s">
        <v>4889</v>
      </c>
    </row>
    <row r="1023" spans="1:9" x14ac:dyDescent="0.3">
      <c r="A1023">
        <v>434</v>
      </c>
      <c r="B1023" t="s">
        <v>411</v>
      </c>
      <c r="C1023" t="s">
        <v>98</v>
      </c>
      <c r="D1023" t="s">
        <v>23</v>
      </c>
      <c r="E1023" t="s">
        <v>62</v>
      </c>
      <c r="F1023" s="107">
        <v>45138</v>
      </c>
      <c r="G1023">
        <v>18.899999999999999</v>
      </c>
      <c r="H1023">
        <v>200</v>
      </c>
      <c r="I1023" t="s">
        <v>1819</v>
      </c>
    </row>
    <row r="1024" spans="1:9" x14ac:dyDescent="0.3">
      <c r="A1024">
        <v>436</v>
      </c>
      <c r="B1024" t="s">
        <v>130</v>
      </c>
      <c r="C1024" t="s">
        <v>101</v>
      </c>
      <c r="D1024" t="s">
        <v>23</v>
      </c>
      <c r="E1024" t="s">
        <v>62</v>
      </c>
      <c r="F1024" s="107">
        <v>45138</v>
      </c>
      <c r="G1024">
        <v>11.7</v>
      </c>
      <c r="H1024">
        <v>21</v>
      </c>
      <c r="I1024" t="s">
        <v>3594</v>
      </c>
    </row>
    <row r="1025" spans="1:9" x14ac:dyDescent="0.3">
      <c r="A1025">
        <v>485</v>
      </c>
      <c r="B1025" t="s">
        <v>458</v>
      </c>
      <c r="C1025" t="s">
        <v>101</v>
      </c>
      <c r="D1025" t="s">
        <v>23</v>
      </c>
      <c r="E1025" t="s">
        <v>24</v>
      </c>
      <c r="F1025" s="107">
        <v>45138</v>
      </c>
      <c r="I1025" t="s">
        <v>2158</v>
      </c>
    </row>
    <row r="1026" spans="1:9" x14ac:dyDescent="0.3">
      <c r="A1026">
        <v>488</v>
      </c>
      <c r="B1026" t="s">
        <v>461</v>
      </c>
      <c r="C1026" t="s">
        <v>101</v>
      </c>
      <c r="D1026" t="s">
        <v>23</v>
      </c>
      <c r="E1026" t="s">
        <v>24</v>
      </c>
      <c r="F1026" s="107">
        <v>45138</v>
      </c>
      <c r="I1026" t="s">
        <v>2198</v>
      </c>
    </row>
    <row r="1027" spans="1:9" x14ac:dyDescent="0.3">
      <c r="A1027">
        <v>509</v>
      </c>
      <c r="B1027" t="s">
        <v>2238</v>
      </c>
      <c r="C1027" t="s">
        <v>33</v>
      </c>
      <c r="D1027" t="s">
        <v>23</v>
      </c>
      <c r="E1027" t="s">
        <v>24</v>
      </c>
      <c r="F1027" s="107">
        <v>45138</v>
      </c>
      <c r="I1027" t="s">
        <v>2257</v>
      </c>
    </row>
    <row r="1028" spans="1:9" x14ac:dyDescent="0.3">
      <c r="A1028">
        <v>275</v>
      </c>
      <c r="B1028" t="s">
        <v>224</v>
      </c>
      <c r="C1028" t="s">
        <v>225</v>
      </c>
      <c r="D1028" t="s">
        <v>54</v>
      </c>
      <c r="E1028" t="s">
        <v>24</v>
      </c>
      <c r="F1028" s="107">
        <v>45138</v>
      </c>
      <c r="H1028">
        <v>80</v>
      </c>
      <c r="I1028" t="s">
        <v>1360</v>
      </c>
    </row>
    <row r="1029" spans="1:9" x14ac:dyDescent="0.3">
      <c r="A1029">
        <v>473</v>
      </c>
      <c r="B1029" t="s">
        <v>445</v>
      </c>
      <c r="C1029" t="s">
        <v>22</v>
      </c>
      <c r="D1029" t="s">
        <v>54</v>
      </c>
      <c r="E1029" t="s">
        <v>24</v>
      </c>
      <c r="F1029" s="107">
        <v>45138</v>
      </c>
      <c r="I1029" t="s">
        <v>2018</v>
      </c>
    </row>
    <row r="1030" spans="1:9" x14ac:dyDescent="0.3">
      <c r="A1030">
        <v>474</v>
      </c>
      <c r="B1030" t="s">
        <v>448</v>
      </c>
      <c r="C1030" t="s">
        <v>447</v>
      </c>
      <c r="D1030" t="s">
        <v>54</v>
      </c>
      <c r="E1030" t="s">
        <v>24</v>
      </c>
      <c r="F1030" s="107">
        <v>45138</v>
      </c>
      <c r="I1030" t="s">
        <v>2035</v>
      </c>
    </row>
    <row r="1031" spans="1:9" x14ac:dyDescent="0.3">
      <c r="A1031">
        <v>476</v>
      </c>
      <c r="B1031" t="s">
        <v>450</v>
      </c>
      <c r="C1031" t="s">
        <v>22</v>
      </c>
      <c r="D1031" t="s">
        <v>54</v>
      </c>
      <c r="E1031" t="s">
        <v>24</v>
      </c>
      <c r="F1031" s="107">
        <v>45138</v>
      </c>
      <c r="I1031" t="s">
        <v>2058</v>
      </c>
    </row>
    <row r="1032" spans="1:9" x14ac:dyDescent="0.3">
      <c r="A1032">
        <v>477</v>
      </c>
      <c r="B1032" t="s">
        <v>451</v>
      </c>
      <c r="C1032" t="s">
        <v>447</v>
      </c>
      <c r="D1032" t="s">
        <v>54</v>
      </c>
      <c r="E1032" t="s">
        <v>24</v>
      </c>
      <c r="F1032" s="107">
        <v>45138</v>
      </c>
      <c r="I1032" t="s">
        <v>2074</v>
      </c>
    </row>
    <row r="1033" spans="1:9" x14ac:dyDescent="0.3">
      <c r="A1033">
        <v>478</v>
      </c>
      <c r="B1033" t="s">
        <v>452</v>
      </c>
      <c r="C1033" t="s">
        <v>447</v>
      </c>
      <c r="D1033" t="s">
        <v>54</v>
      </c>
      <c r="E1033" t="s">
        <v>24</v>
      </c>
      <c r="F1033" s="107">
        <v>45138</v>
      </c>
      <c r="I1033" t="s">
        <v>2092</v>
      </c>
    </row>
    <row r="1034" spans="1:9" x14ac:dyDescent="0.3">
      <c r="A1034">
        <v>479</v>
      </c>
      <c r="B1034" t="s">
        <v>453</v>
      </c>
      <c r="C1034" t="s">
        <v>447</v>
      </c>
      <c r="D1034" t="s">
        <v>54</v>
      </c>
      <c r="E1034" t="s">
        <v>24</v>
      </c>
      <c r="F1034" s="107">
        <v>45138</v>
      </c>
      <c r="I1034" t="s">
        <v>2112</v>
      </c>
    </row>
    <row r="1035" spans="1:9" x14ac:dyDescent="0.3">
      <c r="A1035">
        <v>480</v>
      </c>
      <c r="B1035" t="s">
        <v>454</v>
      </c>
      <c r="C1035" t="s">
        <v>447</v>
      </c>
      <c r="D1035" t="s">
        <v>54</v>
      </c>
      <c r="E1035" t="s">
        <v>24</v>
      </c>
      <c r="F1035" s="107">
        <v>45138</v>
      </c>
      <c r="I1035" t="s">
        <v>2128</v>
      </c>
    </row>
    <row r="1036" spans="1:9" x14ac:dyDescent="0.3">
      <c r="A1036">
        <v>456</v>
      </c>
      <c r="B1036" t="s">
        <v>429</v>
      </c>
      <c r="C1036" t="s">
        <v>403</v>
      </c>
      <c r="D1036" t="s">
        <v>60</v>
      </c>
      <c r="E1036" t="s">
        <v>24</v>
      </c>
      <c r="F1036" s="107">
        <v>45138</v>
      </c>
      <c r="I1036" t="s">
        <v>1917</v>
      </c>
    </row>
    <row r="1037" spans="1:9" x14ac:dyDescent="0.3">
      <c r="A1037">
        <v>457</v>
      </c>
      <c r="B1037" t="s">
        <v>430</v>
      </c>
      <c r="C1037" t="s">
        <v>403</v>
      </c>
      <c r="D1037" t="s">
        <v>60</v>
      </c>
      <c r="E1037" t="s">
        <v>24</v>
      </c>
      <c r="F1037" s="107">
        <v>45138</v>
      </c>
      <c r="I1037" t="s">
        <v>1939</v>
      </c>
    </row>
    <row r="1038" spans="1:9" x14ac:dyDescent="0.3">
      <c r="A1038">
        <v>77</v>
      </c>
      <c r="B1038" t="s">
        <v>65</v>
      </c>
      <c r="C1038" t="s">
        <v>66</v>
      </c>
      <c r="D1038" t="s">
        <v>23</v>
      </c>
      <c r="E1038" t="s">
        <v>24</v>
      </c>
      <c r="F1038" s="107">
        <v>45169</v>
      </c>
      <c r="G1038">
        <v>98</v>
      </c>
      <c r="H1038">
        <v>97</v>
      </c>
      <c r="I1038" t="s">
        <v>4895</v>
      </c>
    </row>
    <row r="1039" spans="1:9" x14ac:dyDescent="0.3">
      <c r="A1039">
        <v>121</v>
      </c>
      <c r="B1039" t="s">
        <v>102</v>
      </c>
      <c r="C1039" t="s">
        <v>28</v>
      </c>
      <c r="D1039" t="s">
        <v>23</v>
      </c>
      <c r="E1039" t="s">
        <v>62</v>
      </c>
      <c r="F1039" s="107">
        <v>45169</v>
      </c>
      <c r="G1039">
        <v>105.15</v>
      </c>
      <c r="H1039">
        <v>102</v>
      </c>
      <c r="I1039" t="s">
        <v>4898</v>
      </c>
    </row>
    <row r="1040" spans="1:9" x14ac:dyDescent="0.3">
      <c r="A1040">
        <v>122</v>
      </c>
      <c r="B1040" t="s">
        <v>104</v>
      </c>
      <c r="C1040" t="s">
        <v>101</v>
      </c>
      <c r="D1040" t="s">
        <v>23</v>
      </c>
      <c r="E1040" t="s">
        <v>24</v>
      </c>
      <c r="F1040" s="107">
        <v>45169</v>
      </c>
      <c r="G1040">
        <v>80</v>
      </c>
      <c r="H1040">
        <v>80</v>
      </c>
      <c r="I1040" t="s">
        <v>4901</v>
      </c>
    </row>
    <row r="1041" spans="1:9" x14ac:dyDescent="0.3">
      <c r="A1041">
        <v>124</v>
      </c>
      <c r="B1041" t="s">
        <v>105</v>
      </c>
      <c r="C1041" t="s">
        <v>72</v>
      </c>
      <c r="D1041" t="s">
        <v>23</v>
      </c>
      <c r="E1041" t="s">
        <v>62</v>
      </c>
      <c r="F1041" s="107">
        <v>45169</v>
      </c>
      <c r="G1041">
        <v>0.06</v>
      </c>
      <c r="H1041">
        <v>1.6</v>
      </c>
      <c r="I1041" t="s">
        <v>4904</v>
      </c>
    </row>
    <row r="1042" spans="1:9" x14ac:dyDescent="0.3">
      <c r="A1042">
        <v>125</v>
      </c>
      <c r="B1042" t="s">
        <v>106</v>
      </c>
      <c r="C1042" t="s">
        <v>72</v>
      </c>
      <c r="D1042" t="s">
        <v>23</v>
      </c>
      <c r="E1042" t="s">
        <v>62</v>
      </c>
      <c r="F1042" s="107">
        <v>45169</v>
      </c>
      <c r="G1042">
        <v>0.92</v>
      </c>
      <c r="H1042">
        <v>4.7</v>
      </c>
      <c r="I1042" t="s">
        <v>4907</v>
      </c>
    </row>
    <row r="1043" spans="1:9" x14ac:dyDescent="0.3">
      <c r="A1043">
        <v>128</v>
      </c>
      <c r="B1043" t="s">
        <v>109</v>
      </c>
      <c r="C1043" t="s">
        <v>72</v>
      </c>
      <c r="D1043" t="s">
        <v>23</v>
      </c>
      <c r="E1043" t="s">
        <v>62</v>
      </c>
      <c r="F1043" s="107">
        <v>45169</v>
      </c>
      <c r="G1043">
        <v>0.95</v>
      </c>
      <c r="H1043">
        <v>1</v>
      </c>
      <c r="I1043" t="s">
        <v>4910</v>
      </c>
    </row>
    <row r="1044" spans="1:9" x14ac:dyDescent="0.3">
      <c r="A1044">
        <v>172</v>
      </c>
      <c r="B1044" t="s">
        <v>131</v>
      </c>
      <c r="C1044" t="s">
        <v>101</v>
      </c>
      <c r="D1044" t="s">
        <v>23</v>
      </c>
      <c r="E1044" t="s">
        <v>24</v>
      </c>
      <c r="F1044" s="107">
        <v>45169</v>
      </c>
      <c r="G1044">
        <v>91.67</v>
      </c>
      <c r="H1044">
        <v>95</v>
      </c>
      <c r="I1044" t="s">
        <v>4913</v>
      </c>
    </row>
    <row r="1045" spans="1:9" x14ac:dyDescent="0.3">
      <c r="A1045">
        <v>208</v>
      </c>
      <c r="B1045" t="s">
        <v>149</v>
      </c>
      <c r="C1045" t="s">
        <v>98</v>
      </c>
      <c r="D1045" t="s">
        <v>23</v>
      </c>
      <c r="E1045" t="s">
        <v>62</v>
      </c>
      <c r="F1045" s="107">
        <v>45169</v>
      </c>
      <c r="G1045">
        <v>1275</v>
      </c>
      <c r="H1045">
        <v>1</v>
      </c>
      <c r="I1045" t="s">
        <v>3597</v>
      </c>
    </row>
    <row r="1046" spans="1:9" x14ac:dyDescent="0.3">
      <c r="A1046">
        <v>214</v>
      </c>
      <c r="B1046" t="s">
        <v>152</v>
      </c>
      <c r="C1046" t="s">
        <v>98</v>
      </c>
      <c r="D1046" t="s">
        <v>23</v>
      </c>
      <c r="E1046" t="s">
        <v>62</v>
      </c>
      <c r="F1046" s="107">
        <v>45169</v>
      </c>
      <c r="G1046">
        <v>6540.08</v>
      </c>
      <c r="H1046">
        <v>7500</v>
      </c>
      <c r="I1046" t="s">
        <v>3598</v>
      </c>
    </row>
    <row r="1047" spans="1:9" x14ac:dyDescent="0.3">
      <c r="A1047">
        <v>217</v>
      </c>
      <c r="B1047" t="s">
        <v>156</v>
      </c>
      <c r="C1047" t="s">
        <v>98</v>
      </c>
      <c r="D1047" t="s">
        <v>23</v>
      </c>
      <c r="E1047" t="s">
        <v>24</v>
      </c>
      <c r="F1047" s="107">
        <v>45169</v>
      </c>
      <c r="G1047">
        <v>26.432398380447999</v>
      </c>
      <c r="H1047">
        <v>20</v>
      </c>
      <c r="I1047" t="s">
        <v>3599</v>
      </c>
    </row>
    <row r="1048" spans="1:9" x14ac:dyDescent="0.3">
      <c r="A1048">
        <v>218</v>
      </c>
      <c r="B1048" t="s">
        <v>157</v>
      </c>
      <c r="C1048" t="s">
        <v>98</v>
      </c>
      <c r="D1048" t="s">
        <v>23</v>
      </c>
      <c r="E1048" t="s">
        <v>62</v>
      </c>
      <c r="F1048" s="107">
        <v>45169</v>
      </c>
      <c r="G1048">
        <v>143021.71</v>
      </c>
      <c r="H1048">
        <v>172000</v>
      </c>
      <c r="I1048" t="s">
        <v>3600</v>
      </c>
    </row>
    <row r="1049" spans="1:9" x14ac:dyDescent="0.3">
      <c r="A1049">
        <v>225</v>
      </c>
      <c r="B1049" t="s">
        <v>165</v>
      </c>
      <c r="C1049" t="s">
        <v>98</v>
      </c>
      <c r="D1049" t="s">
        <v>23</v>
      </c>
      <c r="E1049" t="s">
        <v>24</v>
      </c>
      <c r="F1049" s="107">
        <v>45169</v>
      </c>
      <c r="G1049">
        <v>23</v>
      </c>
      <c r="H1049">
        <v>1</v>
      </c>
      <c r="I1049" t="s">
        <v>3601</v>
      </c>
    </row>
    <row r="1050" spans="1:9" x14ac:dyDescent="0.3">
      <c r="A1050">
        <v>239</v>
      </c>
      <c r="B1050" t="s">
        <v>1243</v>
      </c>
      <c r="C1050" t="s">
        <v>33</v>
      </c>
      <c r="D1050" t="s">
        <v>23</v>
      </c>
      <c r="E1050" t="s">
        <v>24</v>
      </c>
      <c r="F1050" s="107">
        <v>45169</v>
      </c>
      <c r="G1050">
        <v>0</v>
      </c>
      <c r="I1050" t="s">
        <v>4926</v>
      </c>
    </row>
    <row r="1051" spans="1:9" x14ac:dyDescent="0.3">
      <c r="A1051">
        <v>241</v>
      </c>
      <c r="B1051" t="s">
        <v>181</v>
      </c>
      <c r="C1051" t="s">
        <v>33</v>
      </c>
      <c r="D1051" t="s">
        <v>23</v>
      </c>
      <c r="E1051" t="s">
        <v>24</v>
      </c>
      <c r="F1051" s="107">
        <v>45169</v>
      </c>
      <c r="G1051">
        <v>91.67</v>
      </c>
      <c r="H1051">
        <v>80</v>
      </c>
      <c r="I1051" t="s">
        <v>4929</v>
      </c>
    </row>
    <row r="1052" spans="1:9" x14ac:dyDescent="0.3">
      <c r="A1052">
        <v>434</v>
      </c>
      <c r="B1052" t="s">
        <v>411</v>
      </c>
      <c r="C1052" t="s">
        <v>98</v>
      </c>
      <c r="D1052" t="s">
        <v>23</v>
      </c>
      <c r="E1052" t="s">
        <v>62</v>
      </c>
      <c r="F1052" s="107">
        <v>45169</v>
      </c>
      <c r="G1052">
        <v>20.9</v>
      </c>
      <c r="H1052">
        <v>200</v>
      </c>
      <c r="I1052" t="s">
        <v>1820</v>
      </c>
    </row>
    <row r="1053" spans="1:9" x14ac:dyDescent="0.3">
      <c r="A1053">
        <v>436</v>
      </c>
      <c r="B1053" t="s">
        <v>130</v>
      </c>
      <c r="C1053" t="s">
        <v>101</v>
      </c>
      <c r="D1053" t="s">
        <v>23</v>
      </c>
      <c r="E1053" t="s">
        <v>62</v>
      </c>
      <c r="F1053" s="107">
        <v>45169</v>
      </c>
      <c r="G1053">
        <v>8.6999999999999993</v>
      </c>
      <c r="H1053">
        <v>21</v>
      </c>
      <c r="I1053" t="s">
        <v>3602</v>
      </c>
    </row>
    <row r="1054" spans="1:9" x14ac:dyDescent="0.3">
      <c r="A1054">
        <v>485</v>
      </c>
      <c r="B1054" t="s">
        <v>458</v>
      </c>
      <c r="C1054" t="s">
        <v>101</v>
      </c>
      <c r="D1054" t="s">
        <v>23</v>
      </c>
      <c r="E1054" t="s">
        <v>24</v>
      </c>
      <c r="F1054" s="107">
        <v>45169</v>
      </c>
      <c r="I1054" t="s">
        <v>2159</v>
      </c>
    </row>
    <row r="1055" spans="1:9" x14ac:dyDescent="0.3">
      <c r="A1055">
        <v>488</v>
      </c>
      <c r="B1055" t="s">
        <v>461</v>
      </c>
      <c r="C1055" t="s">
        <v>101</v>
      </c>
      <c r="D1055" t="s">
        <v>23</v>
      </c>
      <c r="E1055" t="s">
        <v>24</v>
      </c>
      <c r="F1055" s="107">
        <v>45169</v>
      </c>
      <c r="I1055" t="s">
        <v>2199</v>
      </c>
    </row>
    <row r="1056" spans="1:9" x14ac:dyDescent="0.3">
      <c r="A1056">
        <v>509</v>
      </c>
      <c r="B1056" t="s">
        <v>2238</v>
      </c>
      <c r="C1056" t="s">
        <v>33</v>
      </c>
      <c r="D1056" t="s">
        <v>23</v>
      </c>
      <c r="E1056" t="s">
        <v>24</v>
      </c>
      <c r="F1056" s="107">
        <v>45169</v>
      </c>
      <c r="I1056" t="s">
        <v>2258</v>
      </c>
    </row>
    <row r="1057" spans="1:9" x14ac:dyDescent="0.3">
      <c r="A1057">
        <v>275</v>
      </c>
      <c r="B1057" t="s">
        <v>224</v>
      </c>
      <c r="C1057" t="s">
        <v>225</v>
      </c>
      <c r="D1057" t="s">
        <v>54</v>
      </c>
      <c r="E1057" t="s">
        <v>24</v>
      </c>
      <c r="F1057" s="107">
        <v>45169</v>
      </c>
      <c r="H1057">
        <v>80</v>
      </c>
      <c r="I1057" t="s">
        <v>1361</v>
      </c>
    </row>
    <row r="1058" spans="1:9" x14ac:dyDescent="0.3">
      <c r="A1058">
        <v>473</v>
      </c>
      <c r="B1058" t="s">
        <v>445</v>
      </c>
      <c r="C1058" t="s">
        <v>22</v>
      </c>
      <c r="D1058" t="s">
        <v>54</v>
      </c>
      <c r="E1058" t="s">
        <v>24</v>
      </c>
      <c r="F1058" s="107">
        <v>45169</v>
      </c>
      <c r="I1058" t="s">
        <v>2019</v>
      </c>
    </row>
    <row r="1059" spans="1:9" x14ac:dyDescent="0.3">
      <c r="A1059">
        <v>474</v>
      </c>
      <c r="B1059" t="s">
        <v>448</v>
      </c>
      <c r="C1059" t="s">
        <v>447</v>
      </c>
      <c r="D1059" t="s">
        <v>54</v>
      </c>
      <c r="E1059" t="s">
        <v>24</v>
      </c>
      <c r="F1059" s="107">
        <v>45169</v>
      </c>
      <c r="I1059" t="s">
        <v>2036</v>
      </c>
    </row>
    <row r="1060" spans="1:9" x14ac:dyDescent="0.3">
      <c r="A1060">
        <v>476</v>
      </c>
      <c r="B1060" t="s">
        <v>450</v>
      </c>
      <c r="C1060" t="s">
        <v>22</v>
      </c>
      <c r="D1060" t="s">
        <v>54</v>
      </c>
      <c r="E1060" t="s">
        <v>24</v>
      </c>
      <c r="F1060" s="107">
        <v>45169</v>
      </c>
      <c r="I1060" t="s">
        <v>2059</v>
      </c>
    </row>
    <row r="1061" spans="1:9" x14ac:dyDescent="0.3">
      <c r="A1061">
        <v>477</v>
      </c>
      <c r="B1061" t="s">
        <v>451</v>
      </c>
      <c r="C1061" t="s">
        <v>447</v>
      </c>
      <c r="D1061" t="s">
        <v>54</v>
      </c>
      <c r="E1061" t="s">
        <v>24</v>
      </c>
      <c r="F1061" s="107">
        <v>45169</v>
      </c>
      <c r="I1061" t="s">
        <v>2075</v>
      </c>
    </row>
    <row r="1062" spans="1:9" x14ac:dyDescent="0.3">
      <c r="A1062">
        <v>478</v>
      </c>
      <c r="B1062" t="s">
        <v>452</v>
      </c>
      <c r="C1062" t="s">
        <v>447</v>
      </c>
      <c r="D1062" t="s">
        <v>54</v>
      </c>
      <c r="E1062" t="s">
        <v>24</v>
      </c>
      <c r="F1062" s="107">
        <v>45169</v>
      </c>
      <c r="I1062" t="s">
        <v>2093</v>
      </c>
    </row>
    <row r="1063" spans="1:9" x14ac:dyDescent="0.3">
      <c r="A1063">
        <v>479</v>
      </c>
      <c r="B1063" t="s">
        <v>453</v>
      </c>
      <c r="C1063" t="s">
        <v>447</v>
      </c>
      <c r="D1063" t="s">
        <v>54</v>
      </c>
      <c r="E1063" t="s">
        <v>24</v>
      </c>
      <c r="F1063" s="107">
        <v>45169</v>
      </c>
      <c r="I1063" t="s">
        <v>2113</v>
      </c>
    </row>
    <row r="1064" spans="1:9" x14ac:dyDescent="0.3">
      <c r="A1064">
        <v>480</v>
      </c>
      <c r="B1064" t="s">
        <v>454</v>
      </c>
      <c r="C1064" t="s">
        <v>447</v>
      </c>
      <c r="D1064" t="s">
        <v>54</v>
      </c>
      <c r="E1064" t="s">
        <v>24</v>
      </c>
      <c r="F1064" s="107">
        <v>45169</v>
      </c>
      <c r="I1064" t="s">
        <v>2129</v>
      </c>
    </row>
    <row r="1065" spans="1:9" x14ac:dyDescent="0.3">
      <c r="A1065">
        <v>456</v>
      </c>
      <c r="B1065" t="s">
        <v>429</v>
      </c>
      <c r="C1065" t="s">
        <v>403</v>
      </c>
      <c r="D1065" t="s">
        <v>60</v>
      </c>
      <c r="E1065" t="s">
        <v>24</v>
      </c>
      <c r="F1065" s="107">
        <v>45169</v>
      </c>
      <c r="I1065" t="s">
        <v>1918</v>
      </c>
    </row>
    <row r="1066" spans="1:9" x14ac:dyDescent="0.3">
      <c r="A1066">
        <v>457</v>
      </c>
      <c r="B1066" t="s">
        <v>430</v>
      </c>
      <c r="C1066" t="s">
        <v>403</v>
      </c>
      <c r="D1066" t="s">
        <v>60</v>
      </c>
      <c r="E1066" t="s">
        <v>24</v>
      </c>
      <c r="F1066" s="107">
        <v>45169</v>
      </c>
      <c r="I1066" t="s">
        <v>1940</v>
      </c>
    </row>
    <row r="1067" spans="1:9" x14ac:dyDescent="0.3">
      <c r="A1067">
        <v>469</v>
      </c>
      <c r="B1067" t="s">
        <v>395</v>
      </c>
      <c r="C1067" t="s">
        <v>198</v>
      </c>
      <c r="D1067" t="s">
        <v>60</v>
      </c>
      <c r="E1067" t="s">
        <v>24</v>
      </c>
      <c r="F1067" s="107">
        <v>45169</v>
      </c>
      <c r="I1067" t="s">
        <v>1963</v>
      </c>
    </row>
    <row r="1068" spans="1:9" x14ac:dyDescent="0.3">
      <c r="A1068">
        <v>470</v>
      </c>
      <c r="B1068" t="s">
        <v>441</v>
      </c>
      <c r="C1068" t="s">
        <v>198</v>
      </c>
      <c r="D1068" t="s">
        <v>60</v>
      </c>
      <c r="E1068" t="s">
        <v>24</v>
      </c>
      <c r="F1068" s="107">
        <v>45169</v>
      </c>
      <c r="H1068">
        <v>100</v>
      </c>
      <c r="I1068" t="s">
        <v>1980</v>
      </c>
    </row>
    <row r="1069" spans="1:9" x14ac:dyDescent="0.3">
      <c r="A1069">
        <v>471</v>
      </c>
      <c r="B1069" t="s">
        <v>442</v>
      </c>
      <c r="C1069" t="s">
        <v>198</v>
      </c>
      <c r="D1069" t="s">
        <v>60</v>
      </c>
      <c r="E1069" t="s">
        <v>24</v>
      </c>
      <c r="F1069" s="107">
        <v>45169</v>
      </c>
      <c r="I1069" t="s">
        <v>1999</v>
      </c>
    </row>
    <row r="1070" spans="1:9" x14ac:dyDescent="0.3">
      <c r="A1070">
        <v>510</v>
      </c>
      <c r="B1070" t="s">
        <v>2286</v>
      </c>
      <c r="C1070" t="s">
        <v>249</v>
      </c>
      <c r="D1070" t="s">
        <v>60</v>
      </c>
      <c r="E1070" t="s">
        <v>24</v>
      </c>
      <c r="F1070" s="107">
        <v>45169</v>
      </c>
      <c r="I1070" t="s">
        <v>2295</v>
      </c>
    </row>
    <row r="1071" spans="1:9" x14ac:dyDescent="0.3">
      <c r="A1071">
        <v>511</v>
      </c>
      <c r="B1071" t="s">
        <v>2310</v>
      </c>
      <c r="C1071" t="s">
        <v>249</v>
      </c>
      <c r="D1071" t="s">
        <v>60</v>
      </c>
      <c r="E1071" t="s">
        <v>24</v>
      </c>
      <c r="F1071" s="107">
        <v>45169</v>
      </c>
      <c r="I1071" t="s">
        <v>2319</v>
      </c>
    </row>
    <row r="1072" spans="1:9" x14ac:dyDescent="0.3">
      <c r="A1072">
        <v>116</v>
      </c>
      <c r="B1072" t="s">
        <v>93</v>
      </c>
      <c r="C1072" t="s">
        <v>68</v>
      </c>
      <c r="D1072" t="s">
        <v>73</v>
      </c>
      <c r="E1072" t="s">
        <v>24</v>
      </c>
      <c r="F1072" s="107">
        <v>45169</v>
      </c>
      <c r="G1072">
        <v>84</v>
      </c>
      <c r="H1072">
        <v>80</v>
      </c>
      <c r="I1072" t="s">
        <v>8484</v>
      </c>
    </row>
    <row r="1073" spans="1:9" x14ac:dyDescent="0.3">
      <c r="A1073">
        <v>77</v>
      </c>
      <c r="B1073" t="s">
        <v>65</v>
      </c>
      <c r="C1073" t="s">
        <v>66</v>
      </c>
      <c r="D1073" t="s">
        <v>23</v>
      </c>
      <c r="E1073" t="s">
        <v>24</v>
      </c>
      <c r="F1073" s="107">
        <v>45199</v>
      </c>
      <c r="G1073">
        <v>97.4</v>
      </c>
      <c r="H1073">
        <v>97</v>
      </c>
      <c r="I1073" t="s">
        <v>4936</v>
      </c>
    </row>
    <row r="1074" spans="1:9" x14ac:dyDescent="0.3">
      <c r="A1074">
        <v>121</v>
      </c>
      <c r="B1074" t="s">
        <v>102</v>
      </c>
      <c r="C1074" t="s">
        <v>28</v>
      </c>
      <c r="D1074" t="s">
        <v>23</v>
      </c>
      <c r="E1074" t="s">
        <v>62</v>
      </c>
      <c r="F1074" s="107">
        <v>45199</v>
      </c>
      <c r="G1074">
        <v>104.64</v>
      </c>
      <c r="H1074">
        <v>102</v>
      </c>
      <c r="I1074" t="s">
        <v>4939</v>
      </c>
    </row>
    <row r="1075" spans="1:9" x14ac:dyDescent="0.3">
      <c r="A1075">
        <v>122</v>
      </c>
      <c r="B1075" t="s">
        <v>104</v>
      </c>
      <c r="C1075" t="s">
        <v>101</v>
      </c>
      <c r="D1075" t="s">
        <v>23</v>
      </c>
      <c r="E1075" t="s">
        <v>24</v>
      </c>
      <c r="F1075" s="107">
        <v>45199</v>
      </c>
      <c r="H1075">
        <v>80</v>
      </c>
      <c r="I1075" t="s">
        <v>838</v>
      </c>
    </row>
    <row r="1076" spans="1:9" x14ac:dyDescent="0.3">
      <c r="A1076">
        <v>124</v>
      </c>
      <c r="B1076" t="s">
        <v>105</v>
      </c>
      <c r="C1076" t="s">
        <v>72</v>
      </c>
      <c r="D1076" t="s">
        <v>23</v>
      </c>
      <c r="E1076" t="s">
        <v>62</v>
      </c>
      <c r="F1076" s="107">
        <v>45199</v>
      </c>
      <c r="G1076">
        <v>0</v>
      </c>
      <c r="H1076">
        <v>1.6</v>
      </c>
      <c r="I1076" t="s">
        <v>4942</v>
      </c>
    </row>
    <row r="1077" spans="1:9" x14ac:dyDescent="0.3">
      <c r="A1077">
        <v>125</v>
      </c>
      <c r="B1077" t="s">
        <v>106</v>
      </c>
      <c r="C1077" t="s">
        <v>72</v>
      </c>
      <c r="D1077" t="s">
        <v>23</v>
      </c>
      <c r="E1077" t="s">
        <v>62</v>
      </c>
      <c r="F1077" s="107">
        <v>45199</v>
      </c>
      <c r="G1077">
        <v>0</v>
      </c>
      <c r="H1077">
        <v>4.7</v>
      </c>
      <c r="I1077" t="s">
        <v>4945</v>
      </c>
    </row>
    <row r="1078" spans="1:9" x14ac:dyDescent="0.3">
      <c r="A1078">
        <v>128</v>
      </c>
      <c r="B1078" t="s">
        <v>109</v>
      </c>
      <c r="C1078" t="s">
        <v>72</v>
      </c>
      <c r="D1078" t="s">
        <v>23</v>
      </c>
      <c r="E1078" t="s">
        <v>62</v>
      </c>
      <c r="F1078" s="107">
        <v>45199</v>
      </c>
      <c r="G1078">
        <v>0.51</v>
      </c>
      <c r="H1078">
        <v>1</v>
      </c>
      <c r="I1078" t="s">
        <v>4948</v>
      </c>
    </row>
    <row r="1079" spans="1:9" x14ac:dyDescent="0.3">
      <c r="A1079">
        <v>172</v>
      </c>
      <c r="B1079" t="s">
        <v>131</v>
      </c>
      <c r="C1079" t="s">
        <v>101</v>
      </c>
      <c r="D1079" t="s">
        <v>23</v>
      </c>
      <c r="E1079" t="s">
        <v>24</v>
      </c>
      <c r="F1079" s="107">
        <v>45199</v>
      </c>
      <c r="G1079">
        <v>96.67</v>
      </c>
      <c r="H1079">
        <v>95</v>
      </c>
      <c r="I1079" t="s">
        <v>4951</v>
      </c>
    </row>
    <row r="1080" spans="1:9" x14ac:dyDescent="0.3">
      <c r="A1080">
        <v>208</v>
      </c>
      <c r="B1080" t="s">
        <v>149</v>
      </c>
      <c r="C1080" t="s">
        <v>98</v>
      </c>
      <c r="D1080" t="s">
        <v>23</v>
      </c>
      <c r="E1080" t="s">
        <v>62</v>
      </c>
      <c r="F1080" s="107">
        <v>45199</v>
      </c>
      <c r="G1080">
        <v>1453.5</v>
      </c>
      <c r="H1080">
        <v>1</v>
      </c>
      <c r="I1080" t="s">
        <v>3603</v>
      </c>
    </row>
    <row r="1081" spans="1:9" x14ac:dyDescent="0.3">
      <c r="A1081">
        <v>214</v>
      </c>
      <c r="B1081" t="s">
        <v>152</v>
      </c>
      <c r="C1081" t="s">
        <v>98</v>
      </c>
      <c r="D1081" t="s">
        <v>23</v>
      </c>
      <c r="E1081" t="s">
        <v>62</v>
      </c>
      <c r="F1081" s="107">
        <v>45199</v>
      </c>
      <c r="G1081">
        <v>7824.24</v>
      </c>
      <c r="H1081">
        <v>7500</v>
      </c>
      <c r="I1081" t="s">
        <v>3604</v>
      </c>
    </row>
    <row r="1082" spans="1:9" x14ac:dyDescent="0.3">
      <c r="A1082">
        <v>217</v>
      </c>
      <c r="B1082" t="s">
        <v>156</v>
      </c>
      <c r="C1082" t="s">
        <v>98</v>
      </c>
      <c r="D1082" t="s">
        <v>23</v>
      </c>
      <c r="E1082" t="s">
        <v>24</v>
      </c>
      <c r="F1082" s="107">
        <v>45199</v>
      </c>
      <c r="G1082">
        <v>24.292455241658999</v>
      </c>
      <c r="H1082">
        <v>20</v>
      </c>
      <c r="I1082" t="s">
        <v>3605</v>
      </c>
    </row>
    <row r="1083" spans="1:9" x14ac:dyDescent="0.3">
      <c r="A1083">
        <v>218</v>
      </c>
      <c r="B1083" t="s">
        <v>157</v>
      </c>
      <c r="C1083" t="s">
        <v>98</v>
      </c>
      <c r="D1083" t="s">
        <v>23</v>
      </c>
      <c r="E1083" t="s">
        <v>62</v>
      </c>
      <c r="F1083" s="107">
        <v>45199</v>
      </c>
      <c r="G1083">
        <v>146746.82999999999</v>
      </c>
      <c r="H1083">
        <v>172000</v>
      </c>
      <c r="I1083" t="s">
        <v>3606</v>
      </c>
    </row>
    <row r="1084" spans="1:9" x14ac:dyDescent="0.3">
      <c r="A1084">
        <v>225</v>
      </c>
      <c r="B1084" t="s">
        <v>165</v>
      </c>
      <c r="C1084" t="s">
        <v>98</v>
      </c>
      <c r="D1084" t="s">
        <v>23</v>
      </c>
      <c r="E1084" t="s">
        <v>24</v>
      </c>
      <c r="F1084" s="107">
        <v>45199</v>
      </c>
      <c r="G1084">
        <v>21</v>
      </c>
      <c r="H1084">
        <v>1</v>
      </c>
      <c r="I1084" t="s">
        <v>3607</v>
      </c>
    </row>
    <row r="1085" spans="1:9" x14ac:dyDescent="0.3">
      <c r="A1085">
        <v>239</v>
      </c>
      <c r="B1085" t="s">
        <v>1243</v>
      </c>
      <c r="C1085" t="s">
        <v>33</v>
      </c>
      <c r="D1085" t="s">
        <v>23</v>
      </c>
      <c r="E1085" t="s">
        <v>24</v>
      </c>
      <c r="F1085" s="107">
        <v>45199</v>
      </c>
      <c r="G1085">
        <v>0</v>
      </c>
      <c r="I1085" t="s">
        <v>4964</v>
      </c>
    </row>
    <row r="1086" spans="1:9" x14ac:dyDescent="0.3">
      <c r="A1086">
        <v>241</v>
      </c>
      <c r="B1086" t="s">
        <v>181</v>
      </c>
      <c r="C1086" t="s">
        <v>33</v>
      </c>
      <c r="D1086" t="s">
        <v>23</v>
      </c>
      <c r="E1086" t="s">
        <v>24</v>
      </c>
      <c r="F1086" s="107">
        <v>45199</v>
      </c>
      <c r="G1086">
        <v>91.67</v>
      </c>
      <c r="H1086">
        <v>80</v>
      </c>
      <c r="I1086" t="s">
        <v>4967</v>
      </c>
    </row>
    <row r="1087" spans="1:9" x14ac:dyDescent="0.3">
      <c r="A1087">
        <v>434</v>
      </c>
      <c r="B1087" t="s">
        <v>411</v>
      </c>
      <c r="C1087" t="s">
        <v>98</v>
      </c>
      <c r="D1087" t="s">
        <v>23</v>
      </c>
      <c r="E1087" t="s">
        <v>62</v>
      </c>
      <c r="F1087" s="107">
        <v>45199</v>
      </c>
      <c r="G1087">
        <v>1803.72</v>
      </c>
      <c r="H1087">
        <v>200</v>
      </c>
      <c r="I1087" t="s">
        <v>3608</v>
      </c>
    </row>
    <row r="1088" spans="1:9" x14ac:dyDescent="0.3">
      <c r="A1088">
        <v>436</v>
      </c>
      <c r="B1088" t="s">
        <v>130</v>
      </c>
      <c r="C1088" t="s">
        <v>101</v>
      </c>
      <c r="D1088" t="s">
        <v>23</v>
      </c>
      <c r="E1088" t="s">
        <v>62</v>
      </c>
      <c r="F1088" s="107">
        <v>45199</v>
      </c>
      <c r="G1088">
        <v>17.3</v>
      </c>
      <c r="H1088">
        <v>21</v>
      </c>
      <c r="I1088" t="s">
        <v>3609</v>
      </c>
    </row>
    <row r="1089" spans="1:9" x14ac:dyDescent="0.3">
      <c r="A1089">
        <v>485</v>
      </c>
      <c r="B1089" t="s">
        <v>458</v>
      </c>
      <c r="C1089" t="s">
        <v>101</v>
      </c>
      <c r="D1089" t="s">
        <v>23</v>
      </c>
      <c r="E1089" t="s">
        <v>24</v>
      </c>
      <c r="F1089" s="107">
        <v>45199</v>
      </c>
      <c r="I1089" t="s">
        <v>2160</v>
      </c>
    </row>
    <row r="1090" spans="1:9" x14ac:dyDescent="0.3">
      <c r="A1090">
        <v>488</v>
      </c>
      <c r="B1090" t="s">
        <v>461</v>
      </c>
      <c r="C1090" t="s">
        <v>101</v>
      </c>
      <c r="D1090" t="s">
        <v>23</v>
      </c>
      <c r="E1090" t="s">
        <v>24</v>
      </c>
      <c r="F1090" s="107">
        <v>45199</v>
      </c>
      <c r="I1090" t="s">
        <v>2200</v>
      </c>
    </row>
    <row r="1091" spans="1:9" x14ac:dyDescent="0.3">
      <c r="A1091">
        <v>509</v>
      </c>
      <c r="B1091" t="s">
        <v>2238</v>
      </c>
      <c r="C1091" t="s">
        <v>33</v>
      </c>
      <c r="D1091" t="s">
        <v>23</v>
      </c>
      <c r="E1091" t="s">
        <v>24</v>
      </c>
      <c r="F1091" s="107">
        <v>45199</v>
      </c>
      <c r="I1091" t="s">
        <v>2259</v>
      </c>
    </row>
    <row r="1092" spans="1:9" x14ac:dyDescent="0.3">
      <c r="A1092">
        <v>275</v>
      </c>
      <c r="B1092" t="s">
        <v>224</v>
      </c>
      <c r="C1092" t="s">
        <v>225</v>
      </c>
      <c r="D1092" t="s">
        <v>54</v>
      </c>
      <c r="E1092" t="s">
        <v>24</v>
      </c>
      <c r="F1092" s="107">
        <v>45199</v>
      </c>
      <c r="H1092">
        <v>80</v>
      </c>
      <c r="I1092" t="s">
        <v>1362</v>
      </c>
    </row>
    <row r="1093" spans="1:9" x14ac:dyDescent="0.3">
      <c r="A1093">
        <v>473</v>
      </c>
      <c r="B1093" t="s">
        <v>445</v>
      </c>
      <c r="C1093" t="s">
        <v>22</v>
      </c>
      <c r="D1093" t="s">
        <v>54</v>
      </c>
      <c r="E1093" t="s">
        <v>24</v>
      </c>
      <c r="F1093" s="107">
        <v>45199</v>
      </c>
      <c r="I1093" t="s">
        <v>2020</v>
      </c>
    </row>
    <row r="1094" spans="1:9" x14ac:dyDescent="0.3">
      <c r="A1094">
        <v>474</v>
      </c>
      <c r="B1094" t="s">
        <v>448</v>
      </c>
      <c r="C1094" t="s">
        <v>447</v>
      </c>
      <c r="D1094" t="s">
        <v>54</v>
      </c>
      <c r="E1094" t="s">
        <v>24</v>
      </c>
      <c r="F1094" s="107">
        <v>45199</v>
      </c>
      <c r="I1094" t="s">
        <v>2037</v>
      </c>
    </row>
    <row r="1095" spans="1:9" x14ac:dyDescent="0.3">
      <c r="A1095">
        <v>476</v>
      </c>
      <c r="B1095" t="s">
        <v>450</v>
      </c>
      <c r="C1095" t="s">
        <v>22</v>
      </c>
      <c r="D1095" t="s">
        <v>54</v>
      </c>
      <c r="E1095" t="s">
        <v>24</v>
      </c>
      <c r="F1095" s="107">
        <v>45199</v>
      </c>
      <c r="I1095" t="s">
        <v>2060</v>
      </c>
    </row>
    <row r="1096" spans="1:9" x14ac:dyDescent="0.3">
      <c r="A1096">
        <v>477</v>
      </c>
      <c r="B1096" t="s">
        <v>451</v>
      </c>
      <c r="C1096" t="s">
        <v>447</v>
      </c>
      <c r="D1096" t="s">
        <v>54</v>
      </c>
      <c r="E1096" t="s">
        <v>24</v>
      </c>
      <c r="F1096" s="107">
        <v>45199</v>
      </c>
      <c r="I1096" t="s">
        <v>2076</v>
      </c>
    </row>
    <row r="1097" spans="1:9" x14ac:dyDescent="0.3">
      <c r="A1097">
        <v>478</v>
      </c>
      <c r="B1097" t="s">
        <v>452</v>
      </c>
      <c r="C1097" t="s">
        <v>447</v>
      </c>
      <c r="D1097" t="s">
        <v>54</v>
      </c>
      <c r="E1097" t="s">
        <v>24</v>
      </c>
      <c r="F1097" s="107">
        <v>45199</v>
      </c>
      <c r="I1097" t="s">
        <v>2094</v>
      </c>
    </row>
    <row r="1098" spans="1:9" x14ac:dyDescent="0.3">
      <c r="A1098">
        <v>479</v>
      </c>
      <c r="B1098" t="s">
        <v>453</v>
      </c>
      <c r="C1098" t="s">
        <v>447</v>
      </c>
      <c r="D1098" t="s">
        <v>54</v>
      </c>
      <c r="E1098" t="s">
        <v>24</v>
      </c>
      <c r="F1098" s="107">
        <v>45199</v>
      </c>
      <c r="I1098" t="s">
        <v>2114</v>
      </c>
    </row>
    <row r="1099" spans="1:9" x14ac:dyDescent="0.3">
      <c r="A1099">
        <v>480</v>
      </c>
      <c r="B1099" t="s">
        <v>454</v>
      </c>
      <c r="C1099" t="s">
        <v>447</v>
      </c>
      <c r="D1099" t="s">
        <v>54</v>
      </c>
      <c r="E1099" t="s">
        <v>24</v>
      </c>
      <c r="F1099" s="107">
        <v>45199</v>
      </c>
      <c r="I1099" t="s">
        <v>2130</v>
      </c>
    </row>
    <row r="1100" spans="1:9" x14ac:dyDescent="0.3">
      <c r="A1100">
        <v>69</v>
      </c>
      <c r="B1100" t="s">
        <v>59</v>
      </c>
      <c r="C1100" t="s">
        <v>58</v>
      </c>
      <c r="D1100" t="s">
        <v>60</v>
      </c>
      <c r="E1100" t="s">
        <v>24</v>
      </c>
      <c r="F1100" s="107">
        <v>45199</v>
      </c>
      <c r="G1100">
        <v>92.89</v>
      </c>
      <c r="H1100">
        <v>90</v>
      </c>
      <c r="I1100" t="s">
        <v>4973</v>
      </c>
    </row>
    <row r="1101" spans="1:9" x14ac:dyDescent="0.3">
      <c r="A1101">
        <v>111</v>
      </c>
      <c r="B1101" t="s">
        <v>93</v>
      </c>
      <c r="C1101" t="s">
        <v>58</v>
      </c>
      <c r="D1101" t="s">
        <v>60</v>
      </c>
      <c r="E1101" t="s">
        <v>24</v>
      </c>
      <c r="F1101" s="107">
        <v>45199</v>
      </c>
      <c r="G1101">
        <v>93</v>
      </c>
      <c r="H1101">
        <v>80</v>
      </c>
      <c r="I1101" t="s">
        <v>4976</v>
      </c>
    </row>
    <row r="1102" spans="1:9" x14ac:dyDescent="0.3">
      <c r="A1102">
        <v>197</v>
      </c>
      <c r="B1102" t="s">
        <v>139</v>
      </c>
      <c r="C1102" t="s">
        <v>95</v>
      </c>
      <c r="D1102" t="s">
        <v>60</v>
      </c>
      <c r="E1102" t="s">
        <v>24</v>
      </c>
      <c r="F1102" s="107">
        <v>45199</v>
      </c>
      <c r="G1102">
        <v>100</v>
      </c>
      <c r="H1102">
        <v>90</v>
      </c>
      <c r="I1102" t="s">
        <v>4979</v>
      </c>
    </row>
    <row r="1103" spans="1:9" x14ac:dyDescent="0.3">
      <c r="A1103">
        <v>213</v>
      </c>
      <c r="B1103" t="s">
        <v>151</v>
      </c>
      <c r="C1103" t="s">
        <v>98</v>
      </c>
      <c r="D1103" t="s">
        <v>60</v>
      </c>
      <c r="E1103" t="s">
        <v>24</v>
      </c>
      <c r="F1103" s="107">
        <v>45199</v>
      </c>
      <c r="G1103">
        <v>86.4</v>
      </c>
      <c r="H1103">
        <v>90</v>
      </c>
      <c r="I1103" t="s">
        <v>3610</v>
      </c>
    </row>
    <row r="1104" spans="1:9" x14ac:dyDescent="0.3">
      <c r="A1104">
        <v>233</v>
      </c>
      <c r="B1104" t="s">
        <v>173</v>
      </c>
      <c r="C1104" t="s">
        <v>98</v>
      </c>
      <c r="D1104" t="s">
        <v>60</v>
      </c>
      <c r="E1104" t="s">
        <v>24</v>
      </c>
      <c r="F1104" s="107">
        <v>45199</v>
      </c>
      <c r="G1104">
        <v>27.41037918985376</v>
      </c>
      <c r="H1104">
        <v>20</v>
      </c>
      <c r="I1104" t="s">
        <v>1215</v>
      </c>
    </row>
    <row r="1105" spans="1:9" x14ac:dyDescent="0.3">
      <c r="A1105">
        <v>234</v>
      </c>
      <c r="B1105" t="s">
        <v>174</v>
      </c>
      <c r="C1105" t="s">
        <v>98</v>
      </c>
      <c r="D1105" t="s">
        <v>60</v>
      </c>
      <c r="E1105" t="s">
        <v>24</v>
      </c>
      <c r="F1105" s="107">
        <v>45199</v>
      </c>
      <c r="G1105">
        <v>10713.75</v>
      </c>
      <c r="H1105">
        <v>4000</v>
      </c>
      <c r="I1105" t="s">
        <v>1221</v>
      </c>
    </row>
    <row r="1106" spans="1:9" x14ac:dyDescent="0.3">
      <c r="A1106">
        <v>238</v>
      </c>
      <c r="B1106" t="s">
        <v>177</v>
      </c>
      <c r="C1106" t="s">
        <v>98</v>
      </c>
      <c r="D1106" t="s">
        <v>60</v>
      </c>
      <c r="E1106" t="s">
        <v>24</v>
      </c>
      <c r="F1106" s="107">
        <v>45199</v>
      </c>
      <c r="G1106">
        <v>84.210526315789465</v>
      </c>
      <c r="H1106">
        <v>90</v>
      </c>
      <c r="I1106" t="s">
        <v>3611</v>
      </c>
    </row>
    <row r="1107" spans="1:9" x14ac:dyDescent="0.3">
      <c r="A1107">
        <v>240</v>
      </c>
      <c r="B1107" t="s">
        <v>180</v>
      </c>
      <c r="C1107" t="s">
        <v>33</v>
      </c>
      <c r="D1107" t="s">
        <v>60</v>
      </c>
      <c r="E1107" t="s">
        <v>24</v>
      </c>
      <c r="F1107" s="107">
        <v>45199</v>
      </c>
      <c r="G1107">
        <v>80</v>
      </c>
      <c r="H1107">
        <v>100</v>
      </c>
      <c r="I1107" t="s">
        <v>4990</v>
      </c>
    </row>
    <row r="1108" spans="1:9" x14ac:dyDescent="0.3">
      <c r="A1108">
        <v>251</v>
      </c>
      <c r="B1108" t="s">
        <v>1290</v>
      </c>
      <c r="C1108" t="s">
        <v>194</v>
      </c>
      <c r="D1108" t="s">
        <v>60</v>
      </c>
      <c r="E1108" t="s">
        <v>24</v>
      </c>
      <c r="F1108" s="107">
        <v>45199</v>
      </c>
      <c r="G1108">
        <v>100</v>
      </c>
      <c r="H1108">
        <v>100</v>
      </c>
      <c r="I1108" t="s">
        <v>4993</v>
      </c>
    </row>
    <row r="1109" spans="1:9" x14ac:dyDescent="0.3">
      <c r="A1109">
        <v>254</v>
      </c>
      <c r="B1109" t="s">
        <v>197</v>
      </c>
      <c r="C1109" t="s">
        <v>198</v>
      </c>
      <c r="D1109" t="s">
        <v>60</v>
      </c>
      <c r="E1109" t="s">
        <v>24</v>
      </c>
      <c r="F1109" s="107">
        <v>45199</v>
      </c>
      <c r="G1109">
        <v>98.181818181818002</v>
      </c>
      <c r="H1109">
        <v>100</v>
      </c>
      <c r="I1109" t="s">
        <v>8485</v>
      </c>
    </row>
    <row r="1110" spans="1:9" x14ac:dyDescent="0.3">
      <c r="A1110">
        <v>263</v>
      </c>
      <c r="B1110" t="s">
        <v>209</v>
      </c>
      <c r="C1110" t="s">
        <v>46</v>
      </c>
      <c r="D1110" t="s">
        <v>60</v>
      </c>
      <c r="E1110" t="s">
        <v>24</v>
      </c>
      <c r="F1110" s="107">
        <v>45199</v>
      </c>
      <c r="G1110">
        <v>100</v>
      </c>
      <c r="H1110">
        <v>100</v>
      </c>
      <c r="I1110" t="s">
        <v>4995</v>
      </c>
    </row>
    <row r="1111" spans="1:9" x14ac:dyDescent="0.3">
      <c r="A1111">
        <v>265</v>
      </c>
      <c r="B1111" t="s">
        <v>213</v>
      </c>
      <c r="C1111" t="s">
        <v>46</v>
      </c>
      <c r="D1111" t="s">
        <v>60</v>
      </c>
      <c r="E1111" t="s">
        <v>24</v>
      </c>
      <c r="F1111" s="107">
        <v>45199</v>
      </c>
      <c r="H1111">
        <v>100</v>
      </c>
      <c r="I1111" t="s">
        <v>1312</v>
      </c>
    </row>
    <row r="1112" spans="1:9" x14ac:dyDescent="0.3">
      <c r="A1112">
        <v>266</v>
      </c>
      <c r="B1112" t="s">
        <v>214</v>
      </c>
      <c r="C1112" t="s">
        <v>46</v>
      </c>
      <c r="D1112" t="s">
        <v>60</v>
      </c>
      <c r="E1112" t="s">
        <v>24</v>
      </c>
      <c r="F1112" s="107">
        <v>45199</v>
      </c>
      <c r="H1112">
        <v>95</v>
      </c>
      <c r="I1112" t="s">
        <v>1319</v>
      </c>
    </row>
    <row r="1113" spans="1:9" x14ac:dyDescent="0.3">
      <c r="A1113">
        <v>300</v>
      </c>
      <c r="B1113" t="s">
        <v>252</v>
      </c>
      <c r="C1113" t="s">
        <v>253</v>
      </c>
      <c r="D1113" t="s">
        <v>60</v>
      </c>
      <c r="E1113" t="s">
        <v>24</v>
      </c>
      <c r="F1113" s="107">
        <v>45199</v>
      </c>
      <c r="G1113">
        <v>100</v>
      </c>
      <c r="H1113">
        <v>100</v>
      </c>
      <c r="I1113" t="s">
        <v>4998</v>
      </c>
    </row>
    <row r="1114" spans="1:9" x14ac:dyDescent="0.3">
      <c r="A1114">
        <v>301</v>
      </c>
      <c r="B1114" t="s">
        <v>254</v>
      </c>
      <c r="C1114" t="s">
        <v>253</v>
      </c>
      <c r="D1114" t="s">
        <v>60</v>
      </c>
      <c r="E1114" t="s">
        <v>24</v>
      </c>
      <c r="F1114" s="107">
        <v>45199</v>
      </c>
      <c r="G1114">
        <v>100</v>
      </c>
      <c r="H1114">
        <v>100</v>
      </c>
      <c r="I1114" t="s">
        <v>5001</v>
      </c>
    </row>
    <row r="1115" spans="1:9" x14ac:dyDescent="0.3">
      <c r="A1115">
        <v>306</v>
      </c>
      <c r="B1115" t="s">
        <v>260</v>
      </c>
      <c r="C1115" t="s">
        <v>194</v>
      </c>
      <c r="D1115" t="s">
        <v>60</v>
      </c>
      <c r="E1115" t="s">
        <v>24</v>
      </c>
      <c r="F1115" s="107">
        <v>45199</v>
      </c>
      <c r="G1115">
        <v>0</v>
      </c>
      <c r="H1115">
        <v>100</v>
      </c>
      <c r="I1115" t="s">
        <v>3612</v>
      </c>
    </row>
    <row r="1116" spans="1:9" x14ac:dyDescent="0.3">
      <c r="A1116">
        <v>347</v>
      </c>
      <c r="B1116" t="s">
        <v>305</v>
      </c>
      <c r="C1116" t="s">
        <v>306</v>
      </c>
      <c r="D1116" t="s">
        <v>60</v>
      </c>
      <c r="E1116" t="s">
        <v>62</v>
      </c>
      <c r="F1116" s="107">
        <v>45199</v>
      </c>
      <c r="G1116">
        <v>12</v>
      </c>
      <c r="H1116">
        <v>0</v>
      </c>
      <c r="I1116" t="s">
        <v>5005</v>
      </c>
    </row>
    <row r="1117" spans="1:9" x14ac:dyDescent="0.3">
      <c r="A1117">
        <v>348</v>
      </c>
      <c r="B1117" t="s">
        <v>307</v>
      </c>
      <c r="C1117" t="s">
        <v>306</v>
      </c>
      <c r="D1117" t="s">
        <v>60</v>
      </c>
      <c r="E1117" t="s">
        <v>24</v>
      </c>
      <c r="F1117" s="107">
        <v>45199</v>
      </c>
      <c r="G1117">
        <v>100</v>
      </c>
      <c r="H1117">
        <v>99</v>
      </c>
      <c r="I1117" t="s">
        <v>5007</v>
      </c>
    </row>
    <row r="1118" spans="1:9" x14ac:dyDescent="0.3">
      <c r="A1118">
        <v>351</v>
      </c>
      <c r="B1118" t="s">
        <v>308</v>
      </c>
      <c r="C1118" t="s">
        <v>306</v>
      </c>
      <c r="D1118" t="s">
        <v>60</v>
      </c>
      <c r="E1118" t="s">
        <v>62</v>
      </c>
      <c r="F1118" s="107">
        <v>45199</v>
      </c>
      <c r="G1118">
        <v>10.29796131730267</v>
      </c>
      <c r="H1118">
        <v>0</v>
      </c>
      <c r="I1118" t="s">
        <v>5009</v>
      </c>
    </row>
    <row r="1119" spans="1:9" x14ac:dyDescent="0.3">
      <c r="A1119">
        <v>352</v>
      </c>
      <c r="B1119" t="s">
        <v>309</v>
      </c>
      <c r="C1119" t="s">
        <v>306</v>
      </c>
      <c r="D1119" t="s">
        <v>60</v>
      </c>
      <c r="E1119" t="s">
        <v>62</v>
      </c>
      <c r="F1119" s="107">
        <v>45199</v>
      </c>
      <c r="G1119">
        <v>2.5117345096623198E-2</v>
      </c>
      <c r="H1119">
        <v>0</v>
      </c>
      <c r="I1119" t="s">
        <v>5012</v>
      </c>
    </row>
    <row r="1120" spans="1:9" x14ac:dyDescent="0.3">
      <c r="A1120">
        <v>368</v>
      </c>
      <c r="B1120" t="s">
        <v>330</v>
      </c>
      <c r="C1120" t="s">
        <v>1523</v>
      </c>
      <c r="D1120" t="s">
        <v>60</v>
      </c>
      <c r="E1120" t="s">
        <v>24</v>
      </c>
      <c r="F1120" s="107">
        <v>45199</v>
      </c>
      <c r="G1120">
        <v>95</v>
      </c>
      <c r="H1120">
        <v>90</v>
      </c>
      <c r="I1120" t="s">
        <v>5014</v>
      </c>
    </row>
    <row r="1121" spans="1:9" x14ac:dyDescent="0.3">
      <c r="A1121">
        <v>372</v>
      </c>
      <c r="B1121" t="s">
        <v>335</v>
      </c>
      <c r="C1121" t="s">
        <v>1523</v>
      </c>
      <c r="D1121" t="s">
        <v>60</v>
      </c>
      <c r="E1121" t="s">
        <v>24</v>
      </c>
      <c r="F1121" s="107">
        <v>45199</v>
      </c>
      <c r="G1121">
        <v>96</v>
      </c>
      <c r="H1121">
        <v>87</v>
      </c>
      <c r="I1121" t="s">
        <v>5018</v>
      </c>
    </row>
    <row r="1122" spans="1:9" x14ac:dyDescent="0.3">
      <c r="A1122">
        <v>373</v>
      </c>
      <c r="B1122" t="s">
        <v>336</v>
      </c>
      <c r="C1122" t="s">
        <v>198</v>
      </c>
      <c r="D1122" t="s">
        <v>60</v>
      </c>
      <c r="E1122" t="s">
        <v>24</v>
      </c>
      <c r="F1122" s="107">
        <v>45199</v>
      </c>
      <c r="G1122">
        <v>91.508333333332999</v>
      </c>
      <c r="H1122">
        <v>100</v>
      </c>
      <c r="I1122" t="s">
        <v>3613</v>
      </c>
    </row>
    <row r="1123" spans="1:9" x14ac:dyDescent="0.3">
      <c r="A1123">
        <v>390</v>
      </c>
      <c r="B1123" t="s">
        <v>356</v>
      </c>
      <c r="C1123" t="s">
        <v>198</v>
      </c>
      <c r="D1123" t="s">
        <v>60</v>
      </c>
      <c r="E1123" t="s">
        <v>24</v>
      </c>
      <c r="F1123" s="107">
        <v>45199</v>
      </c>
      <c r="G1123">
        <v>95.344166666666993</v>
      </c>
      <c r="H1123">
        <v>100</v>
      </c>
      <c r="I1123" t="s">
        <v>3614</v>
      </c>
    </row>
    <row r="1124" spans="1:9" x14ac:dyDescent="0.3">
      <c r="A1124">
        <v>394</v>
      </c>
      <c r="B1124" t="s">
        <v>361</v>
      </c>
      <c r="C1124" t="s">
        <v>362</v>
      </c>
      <c r="D1124" t="s">
        <v>60</v>
      </c>
      <c r="E1124" t="s">
        <v>24</v>
      </c>
      <c r="F1124" s="107">
        <v>45199</v>
      </c>
      <c r="H1124">
        <v>100</v>
      </c>
      <c r="I1124" t="s">
        <v>1611</v>
      </c>
    </row>
    <row r="1125" spans="1:9" x14ac:dyDescent="0.3">
      <c r="A1125">
        <v>409</v>
      </c>
      <c r="B1125" t="s">
        <v>383</v>
      </c>
      <c r="C1125" t="s">
        <v>46</v>
      </c>
      <c r="D1125" t="s">
        <v>60</v>
      </c>
      <c r="E1125" t="s">
        <v>24</v>
      </c>
      <c r="F1125" s="107">
        <v>45199</v>
      </c>
      <c r="G1125">
        <v>103.71885459278541</v>
      </c>
      <c r="H1125">
        <v>80</v>
      </c>
      <c r="I1125" t="s">
        <v>3615</v>
      </c>
    </row>
    <row r="1126" spans="1:9" x14ac:dyDescent="0.3">
      <c r="A1126">
        <v>414</v>
      </c>
      <c r="B1126" t="s">
        <v>390</v>
      </c>
      <c r="C1126" t="s">
        <v>198</v>
      </c>
      <c r="D1126" t="s">
        <v>60</v>
      </c>
      <c r="E1126" t="s">
        <v>24</v>
      </c>
      <c r="F1126" s="107">
        <v>45199</v>
      </c>
      <c r="G1126">
        <v>93.54</v>
      </c>
      <c r="H1126">
        <v>100</v>
      </c>
      <c r="I1126" t="s">
        <v>3618</v>
      </c>
    </row>
    <row r="1127" spans="1:9" x14ac:dyDescent="0.3">
      <c r="A1127">
        <v>415</v>
      </c>
      <c r="B1127" t="s">
        <v>391</v>
      </c>
      <c r="C1127" t="s">
        <v>198</v>
      </c>
      <c r="D1127" t="s">
        <v>60</v>
      </c>
      <c r="E1127" t="s">
        <v>24</v>
      </c>
      <c r="F1127" s="107">
        <v>45199</v>
      </c>
      <c r="G1127">
        <v>93.94</v>
      </c>
      <c r="H1127">
        <v>100</v>
      </c>
      <c r="I1127" t="s">
        <v>3619</v>
      </c>
    </row>
    <row r="1128" spans="1:9" x14ac:dyDescent="0.3">
      <c r="A1128">
        <v>416</v>
      </c>
      <c r="B1128" t="s">
        <v>392</v>
      </c>
      <c r="C1128" t="s">
        <v>198</v>
      </c>
      <c r="D1128" t="s">
        <v>60</v>
      </c>
      <c r="E1128" t="s">
        <v>24</v>
      </c>
      <c r="F1128" s="107">
        <v>45199</v>
      </c>
      <c r="G1128">
        <v>87.94</v>
      </c>
      <c r="H1128">
        <v>100</v>
      </c>
      <c r="I1128" t="s">
        <v>3620</v>
      </c>
    </row>
    <row r="1129" spans="1:9" x14ac:dyDescent="0.3">
      <c r="A1129">
        <v>417</v>
      </c>
      <c r="B1129" t="s">
        <v>393</v>
      </c>
      <c r="C1129" t="s">
        <v>198</v>
      </c>
      <c r="D1129" t="s">
        <v>60</v>
      </c>
      <c r="E1129" t="s">
        <v>24</v>
      </c>
      <c r="F1129" s="107">
        <v>45199</v>
      </c>
      <c r="G1129">
        <v>93.756666666667002</v>
      </c>
      <c r="H1129">
        <v>100</v>
      </c>
      <c r="I1129" t="s">
        <v>3621</v>
      </c>
    </row>
    <row r="1130" spans="1:9" x14ac:dyDescent="0.3">
      <c r="A1130">
        <v>418</v>
      </c>
      <c r="B1130" t="s">
        <v>394</v>
      </c>
      <c r="C1130" t="s">
        <v>198</v>
      </c>
      <c r="D1130" t="s">
        <v>60</v>
      </c>
      <c r="E1130" t="s">
        <v>24</v>
      </c>
      <c r="F1130" s="107">
        <v>45199</v>
      </c>
      <c r="G1130">
        <v>85.611111111111001</v>
      </c>
      <c r="H1130">
        <v>100</v>
      </c>
      <c r="I1130" t="s">
        <v>3622</v>
      </c>
    </row>
    <row r="1131" spans="1:9" x14ac:dyDescent="0.3">
      <c r="A1131">
        <v>420</v>
      </c>
      <c r="B1131" t="s">
        <v>396</v>
      </c>
      <c r="C1131" t="s">
        <v>198</v>
      </c>
      <c r="D1131" t="s">
        <v>60</v>
      </c>
      <c r="E1131" t="s">
        <v>24</v>
      </c>
      <c r="F1131" s="107">
        <v>45199</v>
      </c>
      <c r="G1131">
        <v>94.69</v>
      </c>
      <c r="H1131">
        <v>100</v>
      </c>
      <c r="I1131" t="s">
        <v>3623</v>
      </c>
    </row>
    <row r="1132" spans="1:9" x14ac:dyDescent="0.3">
      <c r="A1132">
        <v>431</v>
      </c>
      <c r="B1132" t="s">
        <v>408</v>
      </c>
      <c r="C1132" t="s">
        <v>72</v>
      </c>
      <c r="D1132" t="s">
        <v>60</v>
      </c>
      <c r="E1132" t="s">
        <v>24</v>
      </c>
      <c r="F1132" s="107">
        <v>45199</v>
      </c>
      <c r="G1132">
        <v>100</v>
      </c>
      <c r="H1132">
        <v>100</v>
      </c>
      <c r="I1132" t="s">
        <v>5038</v>
      </c>
    </row>
    <row r="1133" spans="1:9" x14ac:dyDescent="0.3">
      <c r="A1133">
        <v>432</v>
      </c>
      <c r="B1133" t="s">
        <v>409</v>
      </c>
      <c r="C1133" t="s">
        <v>72</v>
      </c>
      <c r="D1133" t="s">
        <v>60</v>
      </c>
      <c r="E1133" t="s">
        <v>24</v>
      </c>
      <c r="F1133" s="107">
        <v>45199</v>
      </c>
      <c r="G1133">
        <v>100</v>
      </c>
      <c r="H1133">
        <v>90</v>
      </c>
      <c r="I1133" t="s">
        <v>3624</v>
      </c>
    </row>
    <row r="1134" spans="1:9" x14ac:dyDescent="0.3">
      <c r="A1134">
        <v>456</v>
      </c>
      <c r="B1134" t="s">
        <v>429</v>
      </c>
      <c r="C1134" t="s">
        <v>403</v>
      </c>
      <c r="D1134" t="s">
        <v>60</v>
      </c>
      <c r="E1134" t="s">
        <v>24</v>
      </c>
      <c r="F1134" s="107">
        <v>45199</v>
      </c>
      <c r="I1134" t="s">
        <v>1919</v>
      </c>
    </row>
    <row r="1135" spans="1:9" x14ac:dyDescent="0.3">
      <c r="A1135">
        <v>457</v>
      </c>
      <c r="B1135" t="s">
        <v>430</v>
      </c>
      <c r="C1135" t="s">
        <v>403</v>
      </c>
      <c r="D1135" t="s">
        <v>60</v>
      </c>
      <c r="E1135" t="s">
        <v>24</v>
      </c>
      <c r="F1135" s="107">
        <v>45199</v>
      </c>
      <c r="I1135" t="s">
        <v>1941</v>
      </c>
    </row>
    <row r="1136" spans="1:9" x14ac:dyDescent="0.3">
      <c r="A1136">
        <v>469</v>
      </c>
      <c r="B1136" t="s">
        <v>395</v>
      </c>
      <c r="C1136" t="s">
        <v>198</v>
      </c>
      <c r="D1136" t="s">
        <v>60</v>
      </c>
      <c r="E1136" t="s">
        <v>24</v>
      </c>
      <c r="F1136" s="107">
        <v>45199</v>
      </c>
      <c r="I1136" t="s">
        <v>1964</v>
      </c>
    </row>
    <row r="1137" spans="1:9" x14ac:dyDescent="0.3">
      <c r="A1137">
        <v>470</v>
      </c>
      <c r="B1137" t="s">
        <v>441</v>
      </c>
      <c r="C1137" t="s">
        <v>198</v>
      </c>
      <c r="D1137" t="s">
        <v>60</v>
      </c>
      <c r="E1137" t="s">
        <v>24</v>
      </c>
      <c r="F1137" s="107">
        <v>45199</v>
      </c>
      <c r="H1137">
        <v>100</v>
      </c>
      <c r="I1137" t="s">
        <v>1981</v>
      </c>
    </row>
    <row r="1138" spans="1:9" x14ac:dyDescent="0.3">
      <c r="A1138">
        <v>471</v>
      </c>
      <c r="B1138" t="s">
        <v>442</v>
      </c>
      <c r="C1138" t="s">
        <v>198</v>
      </c>
      <c r="D1138" t="s">
        <v>60</v>
      </c>
      <c r="E1138" t="s">
        <v>24</v>
      </c>
      <c r="F1138" s="107">
        <v>45199</v>
      </c>
      <c r="I1138" t="s">
        <v>2000</v>
      </c>
    </row>
    <row r="1139" spans="1:9" x14ac:dyDescent="0.3">
      <c r="A1139">
        <v>510</v>
      </c>
      <c r="B1139" t="s">
        <v>2286</v>
      </c>
      <c r="C1139" t="s">
        <v>249</v>
      </c>
      <c r="D1139" t="s">
        <v>60</v>
      </c>
      <c r="E1139" t="s">
        <v>24</v>
      </c>
      <c r="F1139" s="107">
        <v>45199</v>
      </c>
      <c r="I1139" t="s">
        <v>2296</v>
      </c>
    </row>
    <row r="1140" spans="1:9" x14ac:dyDescent="0.3">
      <c r="A1140">
        <v>511</v>
      </c>
      <c r="B1140" t="s">
        <v>2310</v>
      </c>
      <c r="C1140" t="s">
        <v>249</v>
      </c>
      <c r="D1140" t="s">
        <v>60</v>
      </c>
      <c r="E1140" t="s">
        <v>24</v>
      </c>
      <c r="F1140" s="107">
        <v>45199</v>
      </c>
      <c r="I1140" t="s">
        <v>2320</v>
      </c>
    </row>
    <row r="1141" spans="1:9" x14ac:dyDescent="0.3">
      <c r="A1141">
        <v>529</v>
      </c>
      <c r="B1141" t="s">
        <v>2395</v>
      </c>
      <c r="C1141" t="s">
        <v>95</v>
      </c>
      <c r="D1141" t="s">
        <v>60</v>
      </c>
      <c r="E1141" t="s">
        <v>24</v>
      </c>
      <c r="F1141" s="107">
        <v>45199</v>
      </c>
      <c r="I1141" t="s">
        <v>2401</v>
      </c>
    </row>
    <row r="1142" spans="1:9" x14ac:dyDescent="0.3">
      <c r="A1142">
        <v>542</v>
      </c>
      <c r="B1142" t="s">
        <v>2492</v>
      </c>
      <c r="C1142" t="s">
        <v>287</v>
      </c>
      <c r="D1142" t="s">
        <v>73</v>
      </c>
      <c r="E1142" t="s">
        <v>24</v>
      </c>
      <c r="F1142" s="107">
        <v>45199</v>
      </c>
      <c r="I1142" t="s">
        <v>2499</v>
      </c>
    </row>
    <row r="1143" spans="1:9" x14ac:dyDescent="0.3">
      <c r="A1143">
        <v>546</v>
      </c>
      <c r="B1143" t="s">
        <v>2526</v>
      </c>
      <c r="C1143" t="s">
        <v>287</v>
      </c>
      <c r="D1143" t="s">
        <v>73</v>
      </c>
      <c r="E1143" t="s">
        <v>24</v>
      </c>
      <c r="F1143" s="107">
        <v>45199</v>
      </c>
      <c r="I1143" t="s">
        <v>2534</v>
      </c>
    </row>
    <row r="1144" spans="1:9" x14ac:dyDescent="0.3">
      <c r="A1144">
        <v>77</v>
      </c>
      <c r="B1144" t="s">
        <v>65</v>
      </c>
      <c r="C1144" t="s">
        <v>66</v>
      </c>
      <c r="D1144" t="s">
        <v>23</v>
      </c>
      <c r="E1144" t="s">
        <v>24</v>
      </c>
      <c r="F1144" s="107">
        <v>45230</v>
      </c>
      <c r="G1144">
        <v>97.5</v>
      </c>
      <c r="H1144">
        <v>97</v>
      </c>
      <c r="I1144" t="s">
        <v>5043</v>
      </c>
    </row>
    <row r="1145" spans="1:9" x14ac:dyDescent="0.3">
      <c r="A1145">
        <v>121</v>
      </c>
      <c r="B1145" t="s">
        <v>102</v>
      </c>
      <c r="C1145" t="s">
        <v>28</v>
      </c>
      <c r="D1145" t="s">
        <v>23</v>
      </c>
      <c r="E1145" t="s">
        <v>62</v>
      </c>
      <c r="F1145" s="107">
        <v>45230</v>
      </c>
      <c r="G1145">
        <v>106.58</v>
      </c>
      <c r="H1145">
        <v>102</v>
      </c>
      <c r="I1145" t="s">
        <v>5046</v>
      </c>
    </row>
    <row r="1146" spans="1:9" x14ac:dyDescent="0.3">
      <c r="A1146">
        <v>122</v>
      </c>
      <c r="B1146" t="s">
        <v>104</v>
      </c>
      <c r="C1146" t="s">
        <v>101</v>
      </c>
      <c r="D1146" t="s">
        <v>23</v>
      </c>
      <c r="E1146" t="s">
        <v>24</v>
      </c>
      <c r="F1146" s="107">
        <v>45230</v>
      </c>
      <c r="G1146">
        <v>100</v>
      </c>
      <c r="H1146">
        <v>80</v>
      </c>
      <c r="I1146" t="s">
        <v>5049</v>
      </c>
    </row>
    <row r="1147" spans="1:9" x14ac:dyDescent="0.3">
      <c r="A1147">
        <v>124</v>
      </c>
      <c r="B1147" t="s">
        <v>105</v>
      </c>
      <c r="C1147" t="s">
        <v>72</v>
      </c>
      <c r="D1147" t="s">
        <v>23</v>
      </c>
      <c r="E1147" t="s">
        <v>62</v>
      </c>
      <c r="F1147" s="107">
        <v>45230</v>
      </c>
      <c r="G1147">
        <v>0.05</v>
      </c>
      <c r="H1147">
        <v>1.6</v>
      </c>
      <c r="I1147" t="s">
        <v>5053</v>
      </c>
    </row>
    <row r="1148" spans="1:9" x14ac:dyDescent="0.3">
      <c r="A1148">
        <v>125</v>
      </c>
      <c r="B1148" t="s">
        <v>106</v>
      </c>
      <c r="C1148" t="s">
        <v>72</v>
      </c>
      <c r="D1148" t="s">
        <v>23</v>
      </c>
      <c r="E1148" t="s">
        <v>62</v>
      </c>
      <c r="F1148" s="107">
        <v>45230</v>
      </c>
      <c r="G1148">
        <v>0</v>
      </c>
      <c r="H1148">
        <v>4.7</v>
      </c>
      <c r="I1148" t="s">
        <v>5056</v>
      </c>
    </row>
    <row r="1149" spans="1:9" x14ac:dyDescent="0.3">
      <c r="A1149">
        <v>128</v>
      </c>
      <c r="B1149" t="s">
        <v>109</v>
      </c>
      <c r="C1149" t="s">
        <v>72</v>
      </c>
      <c r="D1149" t="s">
        <v>23</v>
      </c>
      <c r="E1149" t="s">
        <v>62</v>
      </c>
      <c r="F1149" s="107">
        <v>45230</v>
      </c>
      <c r="G1149">
        <v>0.5</v>
      </c>
      <c r="H1149">
        <v>1</v>
      </c>
      <c r="I1149" t="s">
        <v>5059</v>
      </c>
    </row>
    <row r="1150" spans="1:9" x14ac:dyDescent="0.3">
      <c r="A1150">
        <v>172</v>
      </c>
      <c r="B1150" t="s">
        <v>131</v>
      </c>
      <c r="C1150" t="s">
        <v>101</v>
      </c>
      <c r="D1150" t="s">
        <v>23</v>
      </c>
      <c r="E1150" t="s">
        <v>24</v>
      </c>
      <c r="F1150" s="107">
        <v>45230</v>
      </c>
      <c r="G1150">
        <v>93.18</v>
      </c>
      <c r="H1150">
        <v>95</v>
      </c>
      <c r="I1150" t="s">
        <v>5062</v>
      </c>
    </row>
    <row r="1151" spans="1:9" x14ac:dyDescent="0.3">
      <c r="A1151">
        <v>208</v>
      </c>
      <c r="B1151" t="s">
        <v>149</v>
      </c>
      <c r="C1151" t="s">
        <v>98</v>
      </c>
      <c r="D1151" t="s">
        <v>23</v>
      </c>
      <c r="E1151" t="s">
        <v>62</v>
      </c>
      <c r="F1151" s="107">
        <v>45230</v>
      </c>
      <c r="G1151">
        <v>1575.9</v>
      </c>
      <c r="H1151">
        <v>1</v>
      </c>
      <c r="I1151" t="s">
        <v>3634</v>
      </c>
    </row>
    <row r="1152" spans="1:9" x14ac:dyDescent="0.3">
      <c r="A1152">
        <v>214</v>
      </c>
      <c r="B1152" t="s">
        <v>152</v>
      </c>
      <c r="C1152" t="s">
        <v>98</v>
      </c>
      <c r="D1152" t="s">
        <v>23</v>
      </c>
      <c r="E1152" t="s">
        <v>62</v>
      </c>
      <c r="F1152" s="107">
        <v>45230</v>
      </c>
      <c r="G1152">
        <v>6165.24</v>
      </c>
      <c r="H1152">
        <v>7500</v>
      </c>
      <c r="I1152" t="s">
        <v>3635</v>
      </c>
    </row>
    <row r="1153" spans="1:9" x14ac:dyDescent="0.3">
      <c r="A1153">
        <v>217</v>
      </c>
      <c r="B1153" t="s">
        <v>156</v>
      </c>
      <c r="C1153" t="s">
        <v>98</v>
      </c>
      <c r="D1153" t="s">
        <v>23</v>
      </c>
      <c r="E1153" t="s">
        <v>24</v>
      </c>
      <c r="F1153" s="107">
        <v>45230</v>
      </c>
      <c r="G1153">
        <v>16.289714593429999</v>
      </c>
      <c r="H1153">
        <v>20</v>
      </c>
      <c r="I1153" t="s">
        <v>3636</v>
      </c>
    </row>
    <row r="1154" spans="1:9" x14ac:dyDescent="0.3">
      <c r="A1154">
        <v>218</v>
      </c>
      <c r="B1154" t="s">
        <v>157</v>
      </c>
      <c r="C1154" t="s">
        <v>98</v>
      </c>
      <c r="D1154" t="s">
        <v>23</v>
      </c>
      <c r="E1154" t="s">
        <v>62</v>
      </c>
      <c r="F1154" s="107">
        <v>45230</v>
      </c>
      <c r="G1154">
        <v>141458.28</v>
      </c>
      <c r="H1154">
        <v>172000</v>
      </c>
      <c r="I1154" t="s">
        <v>3637</v>
      </c>
    </row>
    <row r="1155" spans="1:9" x14ac:dyDescent="0.3">
      <c r="A1155">
        <v>225</v>
      </c>
      <c r="B1155" t="s">
        <v>165</v>
      </c>
      <c r="C1155" t="s">
        <v>98</v>
      </c>
      <c r="D1155" t="s">
        <v>23</v>
      </c>
      <c r="E1155" t="s">
        <v>24</v>
      </c>
      <c r="F1155" s="107">
        <v>45230</v>
      </c>
      <c r="G1155">
        <v>19</v>
      </c>
      <c r="H1155">
        <v>1</v>
      </c>
      <c r="I1155" t="s">
        <v>3638</v>
      </c>
    </row>
    <row r="1156" spans="1:9" x14ac:dyDescent="0.3">
      <c r="A1156">
        <v>239</v>
      </c>
      <c r="B1156" t="s">
        <v>1243</v>
      </c>
      <c r="C1156" t="s">
        <v>33</v>
      </c>
      <c r="D1156" t="s">
        <v>23</v>
      </c>
      <c r="E1156" t="s">
        <v>24</v>
      </c>
      <c r="F1156" s="107">
        <v>45230</v>
      </c>
      <c r="G1156">
        <v>0</v>
      </c>
      <c r="I1156" t="s">
        <v>5075</v>
      </c>
    </row>
    <row r="1157" spans="1:9" x14ac:dyDescent="0.3">
      <c r="A1157">
        <v>241</v>
      </c>
      <c r="B1157" t="s">
        <v>181</v>
      </c>
      <c r="C1157" t="s">
        <v>33</v>
      </c>
      <c r="D1157" t="s">
        <v>23</v>
      </c>
      <c r="E1157" t="s">
        <v>24</v>
      </c>
      <c r="F1157" s="107">
        <v>45230</v>
      </c>
      <c r="G1157">
        <v>88.89</v>
      </c>
      <c r="H1157">
        <v>80</v>
      </c>
      <c r="I1157" t="s">
        <v>5078</v>
      </c>
    </row>
    <row r="1158" spans="1:9" x14ac:dyDescent="0.3">
      <c r="A1158">
        <v>434</v>
      </c>
      <c r="B1158" t="s">
        <v>411</v>
      </c>
      <c r="C1158" t="s">
        <v>98</v>
      </c>
      <c r="D1158" t="s">
        <v>23</v>
      </c>
      <c r="E1158" t="s">
        <v>62</v>
      </c>
      <c r="F1158" s="107">
        <v>45230</v>
      </c>
      <c r="G1158">
        <v>2.1</v>
      </c>
      <c r="H1158">
        <v>200</v>
      </c>
      <c r="I1158" t="s">
        <v>3639</v>
      </c>
    </row>
    <row r="1159" spans="1:9" x14ac:dyDescent="0.3">
      <c r="A1159">
        <v>436</v>
      </c>
      <c r="B1159" t="s">
        <v>130</v>
      </c>
      <c r="C1159" t="s">
        <v>101</v>
      </c>
      <c r="D1159" t="s">
        <v>23</v>
      </c>
      <c r="E1159" t="s">
        <v>62</v>
      </c>
      <c r="F1159" s="107">
        <v>45230</v>
      </c>
      <c r="G1159">
        <v>5.0999999999999996</v>
      </c>
      <c r="H1159">
        <v>21</v>
      </c>
      <c r="I1159" t="s">
        <v>3640</v>
      </c>
    </row>
    <row r="1160" spans="1:9" x14ac:dyDescent="0.3">
      <c r="A1160">
        <v>485</v>
      </c>
      <c r="B1160" t="s">
        <v>458</v>
      </c>
      <c r="C1160" t="s">
        <v>101</v>
      </c>
      <c r="D1160" t="s">
        <v>23</v>
      </c>
      <c r="E1160" t="s">
        <v>24</v>
      </c>
      <c r="F1160" s="107">
        <v>45230</v>
      </c>
      <c r="I1160" t="s">
        <v>2161</v>
      </c>
    </row>
    <row r="1161" spans="1:9" x14ac:dyDescent="0.3">
      <c r="A1161">
        <v>488</v>
      </c>
      <c r="B1161" t="s">
        <v>461</v>
      </c>
      <c r="C1161" t="s">
        <v>101</v>
      </c>
      <c r="D1161" t="s">
        <v>23</v>
      </c>
      <c r="E1161" t="s">
        <v>24</v>
      </c>
      <c r="F1161" s="107">
        <v>45230</v>
      </c>
      <c r="I1161" t="s">
        <v>2201</v>
      </c>
    </row>
    <row r="1162" spans="1:9" x14ac:dyDescent="0.3">
      <c r="A1162">
        <v>509</v>
      </c>
      <c r="B1162" t="s">
        <v>2238</v>
      </c>
      <c r="C1162" t="s">
        <v>33</v>
      </c>
      <c r="D1162" t="s">
        <v>23</v>
      </c>
      <c r="E1162" t="s">
        <v>24</v>
      </c>
      <c r="F1162" s="107">
        <v>45230</v>
      </c>
      <c r="I1162" t="s">
        <v>2260</v>
      </c>
    </row>
    <row r="1163" spans="1:9" x14ac:dyDescent="0.3">
      <c r="A1163">
        <v>275</v>
      </c>
      <c r="B1163" t="s">
        <v>224</v>
      </c>
      <c r="C1163" t="s">
        <v>225</v>
      </c>
      <c r="D1163" t="s">
        <v>54</v>
      </c>
      <c r="E1163" t="s">
        <v>24</v>
      </c>
      <c r="F1163" s="107">
        <v>45230</v>
      </c>
      <c r="H1163">
        <v>80</v>
      </c>
      <c r="I1163" t="s">
        <v>1363</v>
      </c>
    </row>
    <row r="1164" spans="1:9" x14ac:dyDescent="0.3">
      <c r="A1164">
        <v>473</v>
      </c>
      <c r="B1164" t="s">
        <v>445</v>
      </c>
      <c r="C1164" t="s">
        <v>22</v>
      </c>
      <c r="D1164" t="s">
        <v>54</v>
      </c>
      <c r="E1164" t="s">
        <v>24</v>
      </c>
      <c r="F1164" s="107">
        <v>45230</v>
      </c>
      <c r="I1164" t="s">
        <v>2021</v>
      </c>
    </row>
    <row r="1165" spans="1:9" x14ac:dyDescent="0.3">
      <c r="A1165">
        <v>474</v>
      </c>
      <c r="B1165" t="s">
        <v>448</v>
      </c>
      <c r="C1165" t="s">
        <v>447</v>
      </c>
      <c r="D1165" t="s">
        <v>54</v>
      </c>
      <c r="E1165" t="s">
        <v>24</v>
      </c>
      <c r="F1165" s="107">
        <v>45230</v>
      </c>
      <c r="I1165" t="s">
        <v>2038</v>
      </c>
    </row>
    <row r="1166" spans="1:9" x14ac:dyDescent="0.3">
      <c r="A1166">
        <v>476</v>
      </c>
      <c r="B1166" t="s">
        <v>450</v>
      </c>
      <c r="C1166" t="s">
        <v>22</v>
      </c>
      <c r="D1166" t="s">
        <v>54</v>
      </c>
      <c r="E1166" t="s">
        <v>24</v>
      </c>
      <c r="F1166" s="107">
        <v>45230</v>
      </c>
      <c r="I1166" t="s">
        <v>2061</v>
      </c>
    </row>
    <row r="1167" spans="1:9" x14ac:dyDescent="0.3">
      <c r="A1167">
        <v>477</v>
      </c>
      <c r="B1167" t="s">
        <v>451</v>
      </c>
      <c r="C1167" t="s">
        <v>447</v>
      </c>
      <c r="D1167" t="s">
        <v>54</v>
      </c>
      <c r="E1167" t="s">
        <v>24</v>
      </c>
      <c r="F1167" s="107">
        <v>45230</v>
      </c>
      <c r="I1167" t="s">
        <v>2077</v>
      </c>
    </row>
    <row r="1168" spans="1:9" x14ac:dyDescent="0.3">
      <c r="A1168">
        <v>478</v>
      </c>
      <c r="B1168" t="s">
        <v>452</v>
      </c>
      <c r="C1168" t="s">
        <v>447</v>
      </c>
      <c r="D1168" t="s">
        <v>54</v>
      </c>
      <c r="E1168" t="s">
        <v>24</v>
      </c>
      <c r="F1168" s="107">
        <v>45230</v>
      </c>
      <c r="I1168" t="s">
        <v>2095</v>
      </c>
    </row>
    <row r="1169" spans="1:9" x14ac:dyDescent="0.3">
      <c r="A1169">
        <v>479</v>
      </c>
      <c r="B1169" t="s">
        <v>453</v>
      </c>
      <c r="C1169" t="s">
        <v>447</v>
      </c>
      <c r="D1169" t="s">
        <v>54</v>
      </c>
      <c r="E1169" t="s">
        <v>24</v>
      </c>
      <c r="F1169" s="107">
        <v>45230</v>
      </c>
      <c r="I1169" t="s">
        <v>2115</v>
      </c>
    </row>
    <row r="1170" spans="1:9" x14ac:dyDescent="0.3">
      <c r="A1170">
        <v>480</v>
      </c>
      <c r="B1170" t="s">
        <v>454</v>
      </c>
      <c r="C1170" t="s">
        <v>447</v>
      </c>
      <c r="D1170" t="s">
        <v>54</v>
      </c>
      <c r="E1170" t="s">
        <v>24</v>
      </c>
      <c r="F1170" s="107">
        <v>45230</v>
      </c>
      <c r="I1170" t="s">
        <v>2131</v>
      </c>
    </row>
    <row r="1171" spans="1:9" x14ac:dyDescent="0.3">
      <c r="A1171">
        <v>519</v>
      </c>
      <c r="B1171" t="s">
        <v>2349</v>
      </c>
      <c r="C1171" t="s">
        <v>362</v>
      </c>
      <c r="D1171" t="s">
        <v>54</v>
      </c>
      <c r="E1171" t="s">
        <v>24</v>
      </c>
      <c r="F1171" s="107">
        <v>45230</v>
      </c>
      <c r="I1171" t="s">
        <v>2355</v>
      </c>
    </row>
    <row r="1172" spans="1:9" x14ac:dyDescent="0.3">
      <c r="A1172">
        <v>523</v>
      </c>
      <c r="B1172" t="s">
        <v>350</v>
      </c>
      <c r="C1172" t="s">
        <v>94</v>
      </c>
      <c r="D1172" t="s">
        <v>54</v>
      </c>
      <c r="E1172" t="s">
        <v>24</v>
      </c>
      <c r="F1172" s="107">
        <v>45230</v>
      </c>
      <c r="I1172" t="s">
        <v>2369</v>
      </c>
    </row>
    <row r="1173" spans="1:9" x14ac:dyDescent="0.3">
      <c r="A1173">
        <v>524</v>
      </c>
      <c r="B1173" t="s">
        <v>397</v>
      </c>
      <c r="C1173" t="s">
        <v>87</v>
      </c>
      <c r="D1173" t="s">
        <v>54</v>
      </c>
      <c r="E1173" t="s">
        <v>24</v>
      </c>
      <c r="F1173" s="107">
        <v>45230</v>
      </c>
      <c r="H1173">
        <v>100</v>
      </c>
      <c r="I1173" t="s">
        <v>2381</v>
      </c>
    </row>
    <row r="1174" spans="1:9" x14ac:dyDescent="0.3">
      <c r="A1174">
        <v>533</v>
      </c>
      <c r="B1174" t="s">
        <v>2432</v>
      </c>
      <c r="C1174" t="s">
        <v>110</v>
      </c>
      <c r="D1174" t="s">
        <v>54</v>
      </c>
      <c r="E1174" t="s">
        <v>24</v>
      </c>
      <c r="F1174" s="107">
        <v>45230</v>
      </c>
      <c r="I1174" t="s">
        <v>2438</v>
      </c>
    </row>
    <row r="1175" spans="1:9" x14ac:dyDescent="0.3">
      <c r="A1175">
        <v>534</v>
      </c>
      <c r="B1175" t="s">
        <v>2444</v>
      </c>
      <c r="C1175" t="s">
        <v>110</v>
      </c>
      <c r="D1175" t="s">
        <v>54</v>
      </c>
      <c r="E1175" t="s">
        <v>24</v>
      </c>
      <c r="F1175" s="107">
        <v>45230</v>
      </c>
      <c r="I1175" t="s">
        <v>2450</v>
      </c>
    </row>
    <row r="1176" spans="1:9" x14ac:dyDescent="0.3">
      <c r="A1176">
        <v>535</v>
      </c>
      <c r="B1176" t="s">
        <v>2456</v>
      </c>
      <c r="C1176" t="s">
        <v>110</v>
      </c>
      <c r="D1176" t="s">
        <v>54</v>
      </c>
      <c r="E1176" t="s">
        <v>24</v>
      </c>
      <c r="F1176" s="107">
        <v>45230</v>
      </c>
      <c r="I1176" t="s">
        <v>2462</v>
      </c>
    </row>
    <row r="1177" spans="1:9" x14ac:dyDescent="0.3">
      <c r="A1177">
        <v>536</v>
      </c>
      <c r="B1177" t="s">
        <v>2468</v>
      </c>
      <c r="C1177" t="s">
        <v>110</v>
      </c>
      <c r="D1177" t="s">
        <v>54</v>
      </c>
      <c r="E1177" t="s">
        <v>24</v>
      </c>
      <c r="F1177" s="107">
        <v>45230</v>
      </c>
      <c r="I1177" t="s">
        <v>2474</v>
      </c>
    </row>
    <row r="1178" spans="1:9" x14ac:dyDescent="0.3">
      <c r="A1178">
        <v>543</v>
      </c>
      <c r="B1178" t="s">
        <v>2503</v>
      </c>
      <c r="C1178" t="s">
        <v>127</v>
      </c>
      <c r="D1178" t="s">
        <v>54</v>
      </c>
      <c r="E1178" t="s">
        <v>24</v>
      </c>
      <c r="F1178" s="107">
        <v>45230</v>
      </c>
      <c r="I1178" t="s">
        <v>2509</v>
      </c>
    </row>
    <row r="1179" spans="1:9" x14ac:dyDescent="0.3">
      <c r="A1179">
        <v>544</v>
      </c>
      <c r="B1179" t="s">
        <v>2514</v>
      </c>
      <c r="C1179" t="s">
        <v>374</v>
      </c>
      <c r="D1179" t="s">
        <v>54</v>
      </c>
      <c r="E1179" t="s">
        <v>24</v>
      </c>
      <c r="F1179" s="107">
        <v>45230</v>
      </c>
      <c r="H1179">
        <v>90</v>
      </c>
      <c r="I1179" t="s">
        <v>2520</v>
      </c>
    </row>
    <row r="1180" spans="1:9" x14ac:dyDescent="0.3">
      <c r="A1180">
        <v>456</v>
      </c>
      <c r="B1180" t="s">
        <v>429</v>
      </c>
      <c r="C1180" t="s">
        <v>403</v>
      </c>
      <c r="D1180" t="s">
        <v>60</v>
      </c>
      <c r="E1180" t="s">
        <v>24</v>
      </c>
      <c r="F1180" s="107">
        <v>45230</v>
      </c>
      <c r="I1180" t="s">
        <v>1920</v>
      </c>
    </row>
    <row r="1181" spans="1:9" x14ac:dyDescent="0.3">
      <c r="A1181">
        <v>457</v>
      </c>
      <c r="B1181" t="s">
        <v>430</v>
      </c>
      <c r="C1181" t="s">
        <v>403</v>
      </c>
      <c r="D1181" t="s">
        <v>60</v>
      </c>
      <c r="E1181" t="s">
        <v>24</v>
      </c>
      <c r="F1181" s="107">
        <v>45230</v>
      </c>
      <c r="I1181" t="s">
        <v>1942</v>
      </c>
    </row>
    <row r="1182" spans="1:9" x14ac:dyDescent="0.3">
      <c r="A1182">
        <v>469</v>
      </c>
      <c r="B1182" t="s">
        <v>395</v>
      </c>
      <c r="C1182" t="s">
        <v>198</v>
      </c>
      <c r="D1182" t="s">
        <v>60</v>
      </c>
      <c r="E1182" t="s">
        <v>24</v>
      </c>
      <c r="F1182" s="107">
        <v>45230</v>
      </c>
      <c r="I1182" t="s">
        <v>1965</v>
      </c>
    </row>
    <row r="1183" spans="1:9" x14ac:dyDescent="0.3">
      <c r="A1183">
        <v>470</v>
      </c>
      <c r="B1183" t="s">
        <v>441</v>
      </c>
      <c r="C1183" t="s">
        <v>198</v>
      </c>
      <c r="D1183" t="s">
        <v>60</v>
      </c>
      <c r="E1183" t="s">
        <v>24</v>
      </c>
      <c r="F1183" s="107">
        <v>45230</v>
      </c>
      <c r="H1183">
        <v>100</v>
      </c>
      <c r="I1183" t="s">
        <v>1982</v>
      </c>
    </row>
    <row r="1184" spans="1:9" x14ac:dyDescent="0.3">
      <c r="A1184">
        <v>471</v>
      </c>
      <c r="B1184" t="s">
        <v>442</v>
      </c>
      <c r="C1184" t="s">
        <v>198</v>
      </c>
      <c r="D1184" t="s">
        <v>60</v>
      </c>
      <c r="E1184" t="s">
        <v>24</v>
      </c>
      <c r="F1184" s="107">
        <v>45230</v>
      </c>
      <c r="I1184" t="s">
        <v>2001</v>
      </c>
    </row>
    <row r="1185" spans="1:9" x14ac:dyDescent="0.3">
      <c r="A1185">
        <v>510</v>
      </c>
      <c r="B1185" t="s">
        <v>2286</v>
      </c>
      <c r="C1185" t="s">
        <v>249</v>
      </c>
      <c r="D1185" t="s">
        <v>60</v>
      </c>
      <c r="E1185" t="s">
        <v>24</v>
      </c>
      <c r="F1185" s="107">
        <v>45230</v>
      </c>
      <c r="I1185" t="s">
        <v>2297</v>
      </c>
    </row>
    <row r="1186" spans="1:9" x14ac:dyDescent="0.3">
      <c r="A1186">
        <v>511</v>
      </c>
      <c r="B1186" t="s">
        <v>2310</v>
      </c>
      <c r="C1186" t="s">
        <v>249</v>
      </c>
      <c r="D1186" t="s">
        <v>60</v>
      </c>
      <c r="E1186" t="s">
        <v>24</v>
      </c>
      <c r="F1186" s="107">
        <v>45230</v>
      </c>
      <c r="I1186" t="s">
        <v>2321</v>
      </c>
    </row>
    <row r="1187" spans="1:9" x14ac:dyDescent="0.3">
      <c r="A1187">
        <v>529</v>
      </c>
      <c r="B1187" t="s">
        <v>2395</v>
      </c>
      <c r="C1187" t="s">
        <v>95</v>
      </c>
      <c r="D1187" t="s">
        <v>60</v>
      </c>
      <c r="E1187" t="s">
        <v>24</v>
      </c>
      <c r="F1187" s="107">
        <v>45230</v>
      </c>
      <c r="I1187" t="s">
        <v>2402</v>
      </c>
    </row>
    <row r="1188" spans="1:9" x14ac:dyDescent="0.3">
      <c r="A1188">
        <v>109</v>
      </c>
      <c r="B1188" t="s">
        <v>93</v>
      </c>
      <c r="C1188" t="s">
        <v>403</v>
      </c>
      <c r="D1188" t="s">
        <v>73</v>
      </c>
      <c r="E1188" t="s">
        <v>24</v>
      </c>
      <c r="F1188" s="107">
        <v>45230</v>
      </c>
      <c r="H1188">
        <v>80</v>
      </c>
      <c r="I1188" t="s">
        <v>761</v>
      </c>
    </row>
    <row r="1189" spans="1:9" x14ac:dyDescent="0.3">
      <c r="A1189">
        <v>112</v>
      </c>
      <c r="B1189" t="s">
        <v>93</v>
      </c>
      <c r="C1189" t="s">
        <v>95</v>
      </c>
      <c r="D1189" t="s">
        <v>73</v>
      </c>
      <c r="E1189" t="s">
        <v>24</v>
      </c>
      <c r="F1189" s="107">
        <v>45230</v>
      </c>
      <c r="G1189">
        <v>90</v>
      </c>
      <c r="H1189">
        <v>80</v>
      </c>
      <c r="I1189" t="s">
        <v>2827</v>
      </c>
    </row>
    <row r="1190" spans="1:9" x14ac:dyDescent="0.3">
      <c r="A1190">
        <v>113</v>
      </c>
      <c r="B1190" t="s">
        <v>93</v>
      </c>
      <c r="C1190" t="s">
        <v>28</v>
      </c>
      <c r="D1190" t="s">
        <v>73</v>
      </c>
      <c r="E1190" t="s">
        <v>24</v>
      </c>
      <c r="F1190" s="107">
        <v>45230</v>
      </c>
      <c r="G1190">
        <v>88</v>
      </c>
      <c r="H1190">
        <v>80</v>
      </c>
      <c r="I1190" t="s">
        <v>2830</v>
      </c>
    </row>
    <row r="1191" spans="1:9" x14ac:dyDescent="0.3">
      <c r="A1191">
        <v>114</v>
      </c>
      <c r="B1191" t="s">
        <v>93</v>
      </c>
      <c r="C1191" t="s">
        <v>66</v>
      </c>
      <c r="D1191" t="s">
        <v>73</v>
      </c>
      <c r="E1191" t="s">
        <v>24</v>
      </c>
      <c r="F1191" s="107">
        <v>45230</v>
      </c>
      <c r="G1191">
        <v>86</v>
      </c>
      <c r="H1191">
        <v>80</v>
      </c>
      <c r="I1191" t="s">
        <v>2833</v>
      </c>
    </row>
    <row r="1192" spans="1:9" x14ac:dyDescent="0.3">
      <c r="A1192">
        <v>115</v>
      </c>
      <c r="B1192" t="s">
        <v>93</v>
      </c>
      <c r="C1192" t="s">
        <v>72</v>
      </c>
      <c r="D1192" t="s">
        <v>73</v>
      </c>
      <c r="E1192" t="s">
        <v>24</v>
      </c>
      <c r="F1192" s="107">
        <v>45230</v>
      </c>
      <c r="G1192">
        <v>91</v>
      </c>
      <c r="H1192">
        <v>80</v>
      </c>
      <c r="I1192" t="s">
        <v>2835</v>
      </c>
    </row>
    <row r="1193" spans="1:9" x14ac:dyDescent="0.3">
      <c r="A1193">
        <v>116</v>
      </c>
      <c r="B1193" t="s">
        <v>93</v>
      </c>
      <c r="C1193" t="s">
        <v>68</v>
      </c>
      <c r="D1193" t="s">
        <v>73</v>
      </c>
      <c r="E1193" t="s">
        <v>24</v>
      </c>
      <c r="F1193" s="107">
        <v>45230</v>
      </c>
      <c r="G1193">
        <v>88</v>
      </c>
      <c r="H1193">
        <v>80</v>
      </c>
      <c r="I1193" t="s">
        <v>8486</v>
      </c>
    </row>
    <row r="1194" spans="1:9" x14ac:dyDescent="0.3">
      <c r="A1194">
        <v>117</v>
      </c>
      <c r="B1194" t="s">
        <v>93</v>
      </c>
      <c r="C1194" t="s">
        <v>98</v>
      </c>
      <c r="D1194" t="s">
        <v>73</v>
      </c>
      <c r="E1194" t="s">
        <v>24</v>
      </c>
      <c r="F1194" s="107">
        <v>45230</v>
      </c>
      <c r="G1194">
        <v>90</v>
      </c>
      <c r="H1194">
        <v>80</v>
      </c>
      <c r="I1194" t="s">
        <v>2838</v>
      </c>
    </row>
    <row r="1195" spans="1:9" x14ac:dyDescent="0.3">
      <c r="A1195">
        <v>118</v>
      </c>
      <c r="B1195" t="s">
        <v>100</v>
      </c>
      <c r="C1195" t="s">
        <v>101</v>
      </c>
      <c r="D1195" t="s">
        <v>73</v>
      </c>
      <c r="E1195" t="s">
        <v>24</v>
      </c>
      <c r="F1195" s="107">
        <v>45230</v>
      </c>
      <c r="G1195">
        <v>94</v>
      </c>
      <c r="H1195">
        <v>80</v>
      </c>
      <c r="I1195" t="s">
        <v>795</v>
      </c>
    </row>
    <row r="1196" spans="1:9" x14ac:dyDescent="0.3">
      <c r="A1196">
        <v>133</v>
      </c>
      <c r="B1196" t="s">
        <v>93</v>
      </c>
      <c r="C1196" t="s">
        <v>110</v>
      </c>
      <c r="D1196" t="s">
        <v>73</v>
      </c>
      <c r="E1196" t="s">
        <v>24</v>
      </c>
      <c r="F1196" s="107">
        <v>45230</v>
      </c>
      <c r="G1196">
        <v>93</v>
      </c>
      <c r="H1196">
        <v>80</v>
      </c>
      <c r="I1196" t="s">
        <v>909</v>
      </c>
    </row>
    <row r="1197" spans="1:9" x14ac:dyDescent="0.3">
      <c r="A1197">
        <v>150</v>
      </c>
      <c r="B1197" t="s">
        <v>952</v>
      </c>
      <c r="C1197" t="s">
        <v>85</v>
      </c>
      <c r="D1197" t="s">
        <v>73</v>
      </c>
      <c r="E1197" t="s">
        <v>24</v>
      </c>
      <c r="F1197" s="107">
        <v>45230</v>
      </c>
      <c r="G1197">
        <v>94</v>
      </c>
      <c r="H1197">
        <v>80</v>
      </c>
      <c r="I1197" t="s">
        <v>2874</v>
      </c>
    </row>
    <row r="1198" spans="1:9" x14ac:dyDescent="0.3">
      <c r="A1198">
        <v>151</v>
      </c>
      <c r="B1198" t="s">
        <v>93</v>
      </c>
      <c r="C1198" t="s">
        <v>112</v>
      </c>
      <c r="D1198" t="s">
        <v>73</v>
      </c>
      <c r="E1198" t="s">
        <v>24</v>
      </c>
      <c r="F1198" s="107">
        <v>45230</v>
      </c>
      <c r="G1198">
        <v>90.37</v>
      </c>
      <c r="H1198">
        <v>80</v>
      </c>
      <c r="I1198" t="s">
        <v>955</v>
      </c>
    </row>
    <row r="1199" spans="1:9" x14ac:dyDescent="0.3">
      <c r="A1199">
        <v>546</v>
      </c>
      <c r="B1199" t="s">
        <v>2526</v>
      </c>
      <c r="C1199" t="s">
        <v>287</v>
      </c>
      <c r="D1199" t="s">
        <v>73</v>
      </c>
      <c r="E1199" t="s">
        <v>24</v>
      </c>
      <c r="F1199" s="107">
        <v>45230</v>
      </c>
      <c r="I1199" t="s">
        <v>2535</v>
      </c>
    </row>
    <row r="1200" spans="1:9" x14ac:dyDescent="0.3">
      <c r="A1200">
        <v>77</v>
      </c>
      <c r="B1200" t="s">
        <v>65</v>
      </c>
      <c r="C1200" t="s">
        <v>66</v>
      </c>
      <c r="D1200" t="s">
        <v>23</v>
      </c>
      <c r="E1200" t="s">
        <v>24</v>
      </c>
      <c r="F1200" s="107">
        <v>45260</v>
      </c>
      <c r="G1200">
        <v>97.3</v>
      </c>
      <c r="H1200">
        <v>97</v>
      </c>
      <c r="I1200" t="s">
        <v>5103</v>
      </c>
    </row>
    <row r="1201" spans="1:9" x14ac:dyDescent="0.3">
      <c r="A1201">
        <v>121</v>
      </c>
      <c r="B1201" t="s">
        <v>102</v>
      </c>
      <c r="C1201" t="s">
        <v>28</v>
      </c>
      <c r="D1201" t="s">
        <v>23</v>
      </c>
      <c r="E1201" t="s">
        <v>62</v>
      </c>
      <c r="F1201" s="107">
        <v>45260</v>
      </c>
      <c r="G1201">
        <v>110.65</v>
      </c>
      <c r="H1201">
        <v>102</v>
      </c>
      <c r="I1201" t="s">
        <v>5105</v>
      </c>
    </row>
    <row r="1202" spans="1:9" x14ac:dyDescent="0.3">
      <c r="A1202">
        <v>122</v>
      </c>
      <c r="B1202" t="s">
        <v>104</v>
      </c>
      <c r="C1202" t="s">
        <v>101</v>
      </c>
      <c r="D1202" t="s">
        <v>23</v>
      </c>
      <c r="E1202" t="s">
        <v>24</v>
      </c>
      <c r="F1202" s="107">
        <v>45260</v>
      </c>
      <c r="H1202">
        <v>80</v>
      </c>
      <c r="I1202" t="s">
        <v>839</v>
      </c>
    </row>
    <row r="1203" spans="1:9" x14ac:dyDescent="0.3">
      <c r="A1203">
        <v>124</v>
      </c>
      <c r="B1203" t="s">
        <v>105</v>
      </c>
      <c r="C1203" t="s">
        <v>72</v>
      </c>
      <c r="D1203" t="s">
        <v>23</v>
      </c>
      <c r="E1203" t="s">
        <v>62</v>
      </c>
      <c r="F1203" s="107">
        <v>45260</v>
      </c>
      <c r="G1203">
        <v>0</v>
      </c>
      <c r="H1203">
        <v>1.6</v>
      </c>
      <c r="I1203" t="s">
        <v>5108</v>
      </c>
    </row>
    <row r="1204" spans="1:9" x14ac:dyDescent="0.3">
      <c r="A1204">
        <v>125</v>
      </c>
      <c r="B1204" t="s">
        <v>106</v>
      </c>
      <c r="C1204" t="s">
        <v>72</v>
      </c>
      <c r="D1204" t="s">
        <v>23</v>
      </c>
      <c r="E1204" t="s">
        <v>62</v>
      </c>
      <c r="F1204" s="107">
        <v>45260</v>
      </c>
      <c r="G1204">
        <v>0</v>
      </c>
      <c r="H1204">
        <v>4.7</v>
      </c>
      <c r="I1204" t="s">
        <v>5111</v>
      </c>
    </row>
    <row r="1205" spans="1:9" x14ac:dyDescent="0.3">
      <c r="A1205">
        <v>128</v>
      </c>
      <c r="B1205" t="s">
        <v>109</v>
      </c>
      <c r="C1205" t="s">
        <v>72</v>
      </c>
      <c r="D1205" t="s">
        <v>23</v>
      </c>
      <c r="E1205" t="s">
        <v>62</v>
      </c>
      <c r="F1205" s="107">
        <v>45260</v>
      </c>
      <c r="G1205">
        <v>0.72</v>
      </c>
      <c r="H1205">
        <v>1</v>
      </c>
      <c r="I1205" t="s">
        <v>5114</v>
      </c>
    </row>
    <row r="1206" spans="1:9" x14ac:dyDescent="0.3">
      <c r="A1206">
        <v>172</v>
      </c>
      <c r="B1206" t="s">
        <v>131</v>
      </c>
      <c r="C1206" t="s">
        <v>101</v>
      </c>
      <c r="D1206" t="s">
        <v>23</v>
      </c>
      <c r="E1206" t="s">
        <v>24</v>
      </c>
      <c r="F1206" s="107">
        <v>45260</v>
      </c>
      <c r="G1206">
        <v>97.92</v>
      </c>
      <c r="H1206">
        <v>95</v>
      </c>
      <c r="I1206" t="s">
        <v>5117</v>
      </c>
    </row>
    <row r="1207" spans="1:9" x14ac:dyDescent="0.3">
      <c r="A1207">
        <v>208</v>
      </c>
      <c r="B1207" t="s">
        <v>149</v>
      </c>
      <c r="C1207" t="s">
        <v>98</v>
      </c>
      <c r="D1207" t="s">
        <v>23</v>
      </c>
      <c r="E1207" t="s">
        <v>62</v>
      </c>
      <c r="F1207" s="107">
        <v>45260</v>
      </c>
      <c r="G1207">
        <v>1380</v>
      </c>
      <c r="H1207">
        <v>1</v>
      </c>
      <c r="I1207" t="s">
        <v>3641</v>
      </c>
    </row>
    <row r="1208" spans="1:9" x14ac:dyDescent="0.3">
      <c r="A1208">
        <v>214</v>
      </c>
      <c r="B1208" t="s">
        <v>152</v>
      </c>
      <c r="C1208" t="s">
        <v>98</v>
      </c>
      <c r="D1208" t="s">
        <v>23</v>
      </c>
      <c r="E1208" t="s">
        <v>62</v>
      </c>
      <c r="F1208" s="107">
        <v>45260</v>
      </c>
      <c r="G1208">
        <v>6186.4</v>
      </c>
      <c r="H1208">
        <v>7500</v>
      </c>
      <c r="I1208" t="s">
        <v>3642</v>
      </c>
    </row>
    <row r="1209" spans="1:9" x14ac:dyDescent="0.3">
      <c r="A1209">
        <v>217</v>
      </c>
      <c r="B1209" t="s">
        <v>156</v>
      </c>
      <c r="C1209" t="s">
        <v>98</v>
      </c>
      <c r="D1209" t="s">
        <v>23</v>
      </c>
      <c r="E1209" t="s">
        <v>24</v>
      </c>
      <c r="F1209" s="107">
        <v>45260</v>
      </c>
      <c r="G1209">
        <v>12.737618000775999</v>
      </c>
      <c r="H1209">
        <v>20</v>
      </c>
      <c r="I1209" t="s">
        <v>3643</v>
      </c>
    </row>
    <row r="1210" spans="1:9" x14ac:dyDescent="0.3">
      <c r="A1210">
        <v>218</v>
      </c>
      <c r="B1210" t="s">
        <v>157</v>
      </c>
      <c r="C1210" t="s">
        <v>98</v>
      </c>
      <c r="D1210" t="s">
        <v>23</v>
      </c>
      <c r="E1210" t="s">
        <v>62</v>
      </c>
      <c r="F1210" s="107">
        <v>45260</v>
      </c>
      <c r="G1210">
        <v>129770</v>
      </c>
      <c r="H1210">
        <v>172000</v>
      </c>
      <c r="I1210" t="s">
        <v>3644</v>
      </c>
    </row>
    <row r="1211" spans="1:9" x14ac:dyDescent="0.3">
      <c r="A1211">
        <v>225</v>
      </c>
      <c r="B1211" t="s">
        <v>165</v>
      </c>
      <c r="C1211" t="s">
        <v>98</v>
      </c>
      <c r="D1211" t="s">
        <v>23</v>
      </c>
      <c r="E1211" t="s">
        <v>24</v>
      </c>
      <c r="F1211" s="107">
        <v>45260</v>
      </c>
      <c r="G1211">
        <v>18</v>
      </c>
      <c r="H1211">
        <v>1</v>
      </c>
      <c r="I1211" t="s">
        <v>3645</v>
      </c>
    </row>
    <row r="1212" spans="1:9" x14ac:dyDescent="0.3">
      <c r="A1212">
        <v>239</v>
      </c>
      <c r="B1212" t="s">
        <v>1243</v>
      </c>
      <c r="C1212" t="s">
        <v>33</v>
      </c>
      <c r="D1212" t="s">
        <v>23</v>
      </c>
      <c r="E1212" t="s">
        <v>24</v>
      </c>
      <c r="F1212" s="107">
        <v>45260</v>
      </c>
      <c r="G1212">
        <v>0</v>
      </c>
      <c r="I1212" t="s">
        <v>5130</v>
      </c>
    </row>
    <row r="1213" spans="1:9" x14ac:dyDescent="0.3">
      <c r="A1213">
        <v>241</v>
      </c>
      <c r="B1213" t="s">
        <v>181</v>
      </c>
      <c r="C1213" t="s">
        <v>33</v>
      </c>
      <c r="D1213" t="s">
        <v>23</v>
      </c>
      <c r="E1213" t="s">
        <v>24</v>
      </c>
      <c r="F1213" s="107">
        <v>45260</v>
      </c>
      <c r="G1213">
        <v>87.5</v>
      </c>
      <c r="H1213">
        <v>80</v>
      </c>
      <c r="I1213" t="s">
        <v>5133</v>
      </c>
    </row>
    <row r="1214" spans="1:9" x14ac:dyDescent="0.3">
      <c r="A1214">
        <v>434</v>
      </c>
      <c r="B1214" t="s">
        <v>411</v>
      </c>
      <c r="C1214" t="s">
        <v>98</v>
      </c>
      <c r="D1214" t="s">
        <v>23</v>
      </c>
      <c r="E1214" t="s">
        <v>62</v>
      </c>
      <c r="F1214" s="107">
        <v>45260</v>
      </c>
      <c r="G1214">
        <v>14.31</v>
      </c>
      <c r="H1214">
        <v>200</v>
      </c>
      <c r="I1214" t="s">
        <v>3646</v>
      </c>
    </row>
    <row r="1215" spans="1:9" x14ac:dyDescent="0.3">
      <c r="A1215">
        <v>436</v>
      </c>
      <c r="B1215" t="s">
        <v>130</v>
      </c>
      <c r="C1215" t="s">
        <v>101</v>
      </c>
      <c r="D1215" t="s">
        <v>23</v>
      </c>
      <c r="E1215" t="s">
        <v>62</v>
      </c>
      <c r="F1215" s="107">
        <v>45260</v>
      </c>
      <c r="G1215">
        <v>10.91</v>
      </c>
      <c r="H1215">
        <v>21</v>
      </c>
      <c r="I1215" t="s">
        <v>3647</v>
      </c>
    </row>
    <row r="1216" spans="1:9" x14ac:dyDescent="0.3">
      <c r="A1216">
        <v>485</v>
      </c>
      <c r="B1216" t="s">
        <v>458</v>
      </c>
      <c r="C1216" t="s">
        <v>101</v>
      </c>
      <c r="D1216" t="s">
        <v>23</v>
      </c>
      <c r="E1216" t="s">
        <v>24</v>
      </c>
      <c r="F1216" s="107">
        <v>45260</v>
      </c>
      <c r="I1216" t="s">
        <v>2162</v>
      </c>
    </row>
    <row r="1217" spans="1:9" x14ac:dyDescent="0.3">
      <c r="A1217">
        <v>488</v>
      </c>
      <c r="B1217" t="s">
        <v>461</v>
      </c>
      <c r="C1217" t="s">
        <v>101</v>
      </c>
      <c r="D1217" t="s">
        <v>23</v>
      </c>
      <c r="E1217" t="s">
        <v>24</v>
      </c>
      <c r="F1217" s="107">
        <v>45260</v>
      </c>
      <c r="I1217" t="s">
        <v>2202</v>
      </c>
    </row>
    <row r="1218" spans="1:9" x14ac:dyDescent="0.3">
      <c r="A1218">
        <v>509</v>
      </c>
      <c r="B1218" t="s">
        <v>2238</v>
      </c>
      <c r="C1218" t="s">
        <v>33</v>
      </c>
      <c r="D1218" t="s">
        <v>23</v>
      </c>
      <c r="E1218" t="s">
        <v>24</v>
      </c>
      <c r="F1218" s="107">
        <v>45260</v>
      </c>
      <c r="I1218" t="s">
        <v>2261</v>
      </c>
    </row>
    <row r="1219" spans="1:9" x14ac:dyDescent="0.3">
      <c r="A1219">
        <v>275</v>
      </c>
      <c r="B1219" t="s">
        <v>224</v>
      </c>
      <c r="C1219" t="s">
        <v>225</v>
      </c>
      <c r="D1219" t="s">
        <v>54</v>
      </c>
      <c r="E1219" t="s">
        <v>24</v>
      </c>
      <c r="F1219" s="107">
        <v>45260</v>
      </c>
      <c r="H1219">
        <v>80</v>
      </c>
      <c r="I1219" t="s">
        <v>1364</v>
      </c>
    </row>
    <row r="1220" spans="1:9" x14ac:dyDescent="0.3">
      <c r="A1220">
        <v>473</v>
      </c>
      <c r="B1220" t="s">
        <v>445</v>
      </c>
      <c r="C1220" t="s">
        <v>22</v>
      </c>
      <c r="D1220" t="s">
        <v>54</v>
      </c>
      <c r="E1220" t="s">
        <v>24</v>
      </c>
      <c r="F1220" s="107">
        <v>45260</v>
      </c>
      <c r="I1220" t="s">
        <v>2022</v>
      </c>
    </row>
    <row r="1221" spans="1:9" x14ac:dyDescent="0.3">
      <c r="A1221">
        <v>474</v>
      </c>
      <c r="B1221" t="s">
        <v>448</v>
      </c>
      <c r="C1221" t="s">
        <v>447</v>
      </c>
      <c r="D1221" t="s">
        <v>54</v>
      </c>
      <c r="E1221" t="s">
        <v>24</v>
      </c>
      <c r="F1221" s="107">
        <v>45260</v>
      </c>
      <c r="I1221" t="s">
        <v>2039</v>
      </c>
    </row>
    <row r="1222" spans="1:9" x14ac:dyDescent="0.3">
      <c r="A1222">
        <v>476</v>
      </c>
      <c r="B1222" t="s">
        <v>450</v>
      </c>
      <c r="C1222" t="s">
        <v>22</v>
      </c>
      <c r="D1222" t="s">
        <v>54</v>
      </c>
      <c r="E1222" t="s">
        <v>24</v>
      </c>
      <c r="F1222" s="107">
        <v>45260</v>
      </c>
      <c r="I1222" t="s">
        <v>2062</v>
      </c>
    </row>
    <row r="1223" spans="1:9" x14ac:dyDescent="0.3">
      <c r="A1223">
        <v>477</v>
      </c>
      <c r="B1223" t="s">
        <v>451</v>
      </c>
      <c r="C1223" t="s">
        <v>447</v>
      </c>
      <c r="D1223" t="s">
        <v>54</v>
      </c>
      <c r="E1223" t="s">
        <v>24</v>
      </c>
      <c r="F1223" s="107">
        <v>45260</v>
      </c>
      <c r="I1223" t="s">
        <v>2078</v>
      </c>
    </row>
    <row r="1224" spans="1:9" x14ac:dyDescent="0.3">
      <c r="A1224">
        <v>478</v>
      </c>
      <c r="B1224" t="s">
        <v>452</v>
      </c>
      <c r="C1224" t="s">
        <v>447</v>
      </c>
      <c r="D1224" t="s">
        <v>54</v>
      </c>
      <c r="E1224" t="s">
        <v>24</v>
      </c>
      <c r="F1224" s="107">
        <v>45260</v>
      </c>
      <c r="I1224" t="s">
        <v>2096</v>
      </c>
    </row>
    <row r="1225" spans="1:9" x14ac:dyDescent="0.3">
      <c r="A1225">
        <v>479</v>
      </c>
      <c r="B1225" t="s">
        <v>453</v>
      </c>
      <c r="C1225" t="s">
        <v>447</v>
      </c>
      <c r="D1225" t="s">
        <v>54</v>
      </c>
      <c r="E1225" t="s">
        <v>24</v>
      </c>
      <c r="F1225" s="107">
        <v>45260</v>
      </c>
      <c r="I1225" t="s">
        <v>2116</v>
      </c>
    </row>
    <row r="1226" spans="1:9" x14ac:dyDescent="0.3">
      <c r="A1226">
        <v>480</v>
      </c>
      <c r="B1226" t="s">
        <v>454</v>
      </c>
      <c r="C1226" t="s">
        <v>447</v>
      </c>
      <c r="D1226" t="s">
        <v>54</v>
      </c>
      <c r="E1226" t="s">
        <v>24</v>
      </c>
      <c r="F1226" s="107">
        <v>45260</v>
      </c>
      <c r="I1226" t="s">
        <v>2132</v>
      </c>
    </row>
    <row r="1227" spans="1:9" x14ac:dyDescent="0.3">
      <c r="A1227">
        <v>456</v>
      </c>
      <c r="B1227" t="s">
        <v>429</v>
      </c>
      <c r="C1227" t="s">
        <v>403</v>
      </c>
      <c r="D1227" t="s">
        <v>60</v>
      </c>
      <c r="E1227" t="s">
        <v>24</v>
      </c>
      <c r="F1227" s="107">
        <v>45260</v>
      </c>
      <c r="I1227" t="s">
        <v>1921</v>
      </c>
    </row>
    <row r="1228" spans="1:9" x14ac:dyDescent="0.3">
      <c r="A1228">
        <v>457</v>
      </c>
      <c r="B1228" t="s">
        <v>430</v>
      </c>
      <c r="C1228" t="s">
        <v>403</v>
      </c>
      <c r="D1228" t="s">
        <v>60</v>
      </c>
      <c r="E1228" t="s">
        <v>24</v>
      </c>
      <c r="F1228" s="107">
        <v>45260</v>
      </c>
      <c r="I1228" t="s">
        <v>1943</v>
      </c>
    </row>
    <row r="1229" spans="1:9" x14ac:dyDescent="0.3">
      <c r="A1229">
        <v>77</v>
      </c>
      <c r="B1229" t="s">
        <v>65</v>
      </c>
      <c r="C1229" t="s">
        <v>66</v>
      </c>
      <c r="D1229" t="s">
        <v>23</v>
      </c>
      <c r="E1229" t="s">
        <v>24</v>
      </c>
      <c r="F1229" s="107">
        <v>45291</v>
      </c>
      <c r="G1229">
        <v>98.6</v>
      </c>
      <c r="H1229">
        <v>97</v>
      </c>
      <c r="I1229" t="s">
        <v>3233</v>
      </c>
    </row>
    <row r="1230" spans="1:9" x14ac:dyDescent="0.3">
      <c r="A1230">
        <v>121</v>
      </c>
      <c r="B1230" t="s">
        <v>102</v>
      </c>
      <c r="C1230" t="s">
        <v>28</v>
      </c>
      <c r="D1230" t="s">
        <v>23</v>
      </c>
      <c r="E1230" t="s">
        <v>62</v>
      </c>
      <c r="F1230" s="107">
        <v>45291</v>
      </c>
      <c r="G1230">
        <v>111.3</v>
      </c>
      <c r="H1230">
        <v>102</v>
      </c>
      <c r="I1230" t="s">
        <v>2842</v>
      </c>
    </row>
    <row r="1231" spans="1:9" x14ac:dyDescent="0.3">
      <c r="A1231">
        <v>122</v>
      </c>
      <c r="B1231" t="s">
        <v>104</v>
      </c>
      <c r="C1231" t="s">
        <v>101</v>
      </c>
      <c r="D1231" t="s">
        <v>23</v>
      </c>
      <c r="E1231" t="s">
        <v>24</v>
      </c>
      <c r="F1231" s="107">
        <v>45291</v>
      </c>
      <c r="G1231">
        <v>90.91</v>
      </c>
      <c r="H1231">
        <v>80</v>
      </c>
      <c r="I1231" t="s">
        <v>2844</v>
      </c>
    </row>
    <row r="1232" spans="1:9" x14ac:dyDescent="0.3">
      <c r="A1232">
        <v>124</v>
      </c>
      <c r="B1232" t="s">
        <v>105</v>
      </c>
      <c r="C1232" t="s">
        <v>72</v>
      </c>
      <c r="D1232" t="s">
        <v>23</v>
      </c>
      <c r="E1232" t="s">
        <v>62</v>
      </c>
      <c r="F1232" s="107">
        <v>45291</v>
      </c>
      <c r="G1232">
        <v>0</v>
      </c>
      <c r="H1232">
        <v>1.6</v>
      </c>
      <c r="I1232" t="s">
        <v>2847</v>
      </c>
    </row>
    <row r="1233" spans="1:9" x14ac:dyDescent="0.3">
      <c r="A1233">
        <v>125</v>
      </c>
      <c r="B1233" t="s">
        <v>106</v>
      </c>
      <c r="C1233" t="s">
        <v>72</v>
      </c>
      <c r="D1233" t="s">
        <v>23</v>
      </c>
      <c r="E1233" t="s">
        <v>62</v>
      </c>
      <c r="F1233" s="107">
        <v>45291</v>
      </c>
      <c r="G1233">
        <v>0</v>
      </c>
      <c r="H1233">
        <v>4.7</v>
      </c>
      <c r="I1233" t="s">
        <v>2850</v>
      </c>
    </row>
    <row r="1234" spans="1:9" x14ac:dyDescent="0.3">
      <c r="A1234">
        <v>128</v>
      </c>
      <c r="B1234" t="s">
        <v>109</v>
      </c>
      <c r="C1234" t="s">
        <v>72</v>
      </c>
      <c r="D1234" t="s">
        <v>23</v>
      </c>
      <c r="E1234" t="s">
        <v>62</v>
      </c>
      <c r="F1234" s="107">
        <v>45291</v>
      </c>
      <c r="G1234">
        <v>0.64</v>
      </c>
      <c r="H1234">
        <v>1</v>
      </c>
      <c r="I1234" t="s">
        <v>2859</v>
      </c>
    </row>
    <row r="1235" spans="1:9" x14ac:dyDescent="0.3">
      <c r="A1235">
        <v>172</v>
      </c>
      <c r="B1235" t="s">
        <v>131</v>
      </c>
      <c r="C1235" t="s">
        <v>101</v>
      </c>
      <c r="D1235" t="s">
        <v>23</v>
      </c>
      <c r="E1235" t="s">
        <v>24</v>
      </c>
      <c r="F1235" s="107">
        <v>45291</v>
      </c>
      <c r="G1235">
        <v>100</v>
      </c>
      <c r="H1235">
        <v>95</v>
      </c>
      <c r="I1235" t="s">
        <v>2880</v>
      </c>
    </row>
    <row r="1236" spans="1:9" x14ac:dyDescent="0.3">
      <c r="A1236">
        <v>208</v>
      </c>
      <c r="B1236" t="s">
        <v>149</v>
      </c>
      <c r="C1236" t="s">
        <v>98</v>
      </c>
      <c r="D1236" t="s">
        <v>23</v>
      </c>
      <c r="E1236" t="s">
        <v>62</v>
      </c>
      <c r="F1236" s="107">
        <v>45291</v>
      </c>
      <c r="G1236">
        <v>1336</v>
      </c>
      <c r="H1236">
        <v>1</v>
      </c>
      <c r="I1236" t="s">
        <v>2902</v>
      </c>
    </row>
    <row r="1237" spans="1:9" x14ac:dyDescent="0.3">
      <c r="A1237">
        <v>214</v>
      </c>
      <c r="B1237" t="s">
        <v>152</v>
      </c>
      <c r="C1237" t="s">
        <v>98</v>
      </c>
      <c r="D1237" t="s">
        <v>23</v>
      </c>
      <c r="E1237" t="s">
        <v>62</v>
      </c>
      <c r="F1237" s="107">
        <v>45291</v>
      </c>
      <c r="G1237">
        <v>2129.59</v>
      </c>
      <c r="H1237">
        <v>7500</v>
      </c>
      <c r="I1237" t="s">
        <v>2905</v>
      </c>
    </row>
    <row r="1238" spans="1:9" x14ac:dyDescent="0.3">
      <c r="A1238">
        <v>217</v>
      </c>
      <c r="B1238" t="s">
        <v>156</v>
      </c>
      <c r="C1238" t="s">
        <v>98</v>
      </c>
      <c r="D1238" t="s">
        <v>23</v>
      </c>
      <c r="E1238" t="s">
        <v>24</v>
      </c>
      <c r="F1238" s="107">
        <v>45291</v>
      </c>
      <c r="G1238">
        <v>26.540319967693002</v>
      </c>
      <c r="H1238">
        <v>20</v>
      </c>
      <c r="I1238" t="s">
        <v>2909</v>
      </c>
    </row>
    <row r="1239" spans="1:9" x14ac:dyDescent="0.3">
      <c r="A1239">
        <v>218</v>
      </c>
      <c r="B1239" t="s">
        <v>157</v>
      </c>
      <c r="C1239" t="s">
        <v>98</v>
      </c>
      <c r="D1239" t="s">
        <v>23</v>
      </c>
      <c r="E1239" t="s">
        <v>62</v>
      </c>
      <c r="F1239" s="107">
        <v>45291</v>
      </c>
      <c r="G1239">
        <v>109170</v>
      </c>
      <c r="H1239">
        <v>172000</v>
      </c>
      <c r="I1239" t="s">
        <v>2911</v>
      </c>
    </row>
    <row r="1240" spans="1:9" x14ac:dyDescent="0.3">
      <c r="A1240">
        <v>225</v>
      </c>
      <c r="B1240" t="s">
        <v>165</v>
      </c>
      <c r="C1240" t="s">
        <v>98</v>
      </c>
      <c r="D1240" t="s">
        <v>23</v>
      </c>
      <c r="E1240" t="s">
        <v>24</v>
      </c>
      <c r="F1240" s="107">
        <v>45291</v>
      </c>
      <c r="G1240">
        <v>18</v>
      </c>
      <c r="H1240">
        <v>1</v>
      </c>
      <c r="I1240" t="s">
        <v>2921</v>
      </c>
    </row>
    <row r="1241" spans="1:9" x14ac:dyDescent="0.3">
      <c r="A1241">
        <v>239</v>
      </c>
      <c r="B1241" t="s">
        <v>1243</v>
      </c>
      <c r="C1241" t="s">
        <v>33</v>
      </c>
      <c r="D1241" t="s">
        <v>23</v>
      </c>
      <c r="E1241" t="s">
        <v>24</v>
      </c>
      <c r="F1241" s="107">
        <v>45291</v>
      </c>
      <c r="G1241">
        <v>0</v>
      </c>
      <c r="I1241" t="s">
        <v>2935</v>
      </c>
    </row>
    <row r="1242" spans="1:9" x14ac:dyDescent="0.3">
      <c r="A1242">
        <v>241</v>
      </c>
      <c r="B1242" t="s">
        <v>181</v>
      </c>
      <c r="C1242" t="s">
        <v>33</v>
      </c>
      <c r="D1242" t="s">
        <v>23</v>
      </c>
      <c r="E1242" t="s">
        <v>24</v>
      </c>
      <c r="F1242" s="107">
        <v>45291</v>
      </c>
      <c r="G1242">
        <v>85.71</v>
      </c>
      <c r="H1242">
        <v>80</v>
      </c>
      <c r="I1242" t="s">
        <v>2939</v>
      </c>
    </row>
    <row r="1243" spans="1:9" x14ac:dyDescent="0.3">
      <c r="A1243">
        <v>434</v>
      </c>
      <c r="B1243" t="s">
        <v>411</v>
      </c>
      <c r="C1243" t="s">
        <v>98</v>
      </c>
      <c r="D1243" t="s">
        <v>23</v>
      </c>
      <c r="E1243" t="s">
        <v>62</v>
      </c>
      <c r="F1243" s="107">
        <v>45291</v>
      </c>
      <c r="G1243">
        <v>415.7</v>
      </c>
      <c r="H1243">
        <v>200</v>
      </c>
      <c r="I1243" t="s">
        <v>3164</v>
      </c>
    </row>
    <row r="1244" spans="1:9" x14ac:dyDescent="0.3">
      <c r="A1244">
        <v>436</v>
      </c>
      <c r="B1244" t="s">
        <v>130</v>
      </c>
      <c r="C1244" t="s">
        <v>101</v>
      </c>
      <c r="D1244" t="s">
        <v>23</v>
      </c>
      <c r="E1244" t="s">
        <v>62</v>
      </c>
      <c r="F1244" s="107">
        <v>45291</v>
      </c>
      <c r="G1244">
        <v>12.7</v>
      </c>
      <c r="H1244">
        <v>21</v>
      </c>
      <c r="I1244" t="s">
        <v>3167</v>
      </c>
    </row>
    <row r="1245" spans="1:9" x14ac:dyDescent="0.3">
      <c r="A1245">
        <v>485</v>
      </c>
      <c r="B1245" t="s">
        <v>458</v>
      </c>
      <c r="C1245" t="s">
        <v>101</v>
      </c>
      <c r="D1245" t="s">
        <v>23</v>
      </c>
      <c r="E1245" t="s">
        <v>24</v>
      </c>
      <c r="F1245" s="107">
        <v>45291</v>
      </c>
      <c r="I1245" t="s">
        <v>2163</v>
      </c>
    </row>
    <row r="1246" spans="1:9" x14ac:dyDescent="0.3">
      <c r="A1246">
        <v>488</v>
      </c>
      <c r="B1246" t="s">
        <v>461</v>
      </c>
      <c r="C1246" t="s">
        <v>101</v>
      </c>
      <c r="D1246" t="s">
        <v>23</v>
      </c>
      <c r="E1246" t="s">
        <v>24</v>
      </c>
      <c r="F1246" s="107">
        <v>45291</v>
      </c>
      <c r="I1246" t="s">
        <v>2203</v>
      </c>
    </row>
    <row r="1247" spans="1:9" x14ac:dyDescent="0.3">
      <c r="A1247">
        <v>509</v>
      </c>
      <c r="B1247" t="s">
        <v>2238</v>
      </c>
      <c r="C1247" t="s">
        <v>33</v>
      </c>
      <c r="D1247" t="s">
        <v>23</v>
      </c>
      <c r="E1247" t="s">
        <v>24</v>
      </c>
      <c r="F1247" s="107">
        <v>45291</v>
      </c>
      <c r="I1247" t="s">
        <v>2262</v>
      </c>
    </row>
    <row r="1248" spans="1:9" x14ac:dyDescent="0.3">
      <c r="A1248">
        <v>68</v>
      </c>
      <c r="B1248" t="s">
        <v>57</v>
      </c>
      <c r="C1248" t="s">
        <v>58</v>
      </c>
      <c r="D1248" t="s">
        <v>54</v>
      </c>
      <c r="E1248" t="s">
        <v>24</v>
      </c>
      <c r="F1248" s="107">
        <v>45291</v>
      </c>
      <c r="G1248">
        <v>85</v>
      </c>
      <c r="H1248">
        <v>80</v>
      </c>
      <c r="I1248" t="s">
        <v>3224</v>
      </c>
    </row>
    <row r="1249" spans="1:9" x14ac:dyDescent="0.3">
      <c r="A1249">
        <v>73</v>
      </c>
      <c r="B1249" t="s">
        <v>61</v>
      </c>
      <c r="C1249" t="s">
        <v>28</v>
      </c>
      <c r="D1249" t="s">
        <v>54</v>
      </c>
      <c r="E1249" t="s">
        <v>62</v>
      </c>
      <c r="F1249" s="107">
        <v>45291</v>
      </c>
      <c r="G1249">
        <v>17</v>
      </c>
      <c r="H1249">
        <v>20</v>
      </c>
      <c r="I1249" t="s">
        <v>3228</v>
      </c>
    </row>
    <row r="1250" spans="1:9" x14ac:dyDescent="0.3">
      <c r="A1250">
        <v>74</v>
      </c>
      <c r="B1250" t="s">
        <v>64</v>
      </c>
      <c r="C1250" t="s">
        <v>28</v>
      </c>
      <c r="D1250" t="s">
        <v>54</v>
      </c>
      <c r="E1250" t="s">
        <v>24</v>
      </c>
      <c r="F1250" s="107">
        <v>45291</v>
      </c>
      <c r="G1250">
        <v>94.64</v>
      </c>
      <c r="H1250">
        <v>80</v>
      </c>
      <c r="I1250" t="s">
        <v>3230</v>
      </c>
    </row>
    <row r="1251" spans="1:9" x14ac:dyDescent="0.3">
      <c r="A1251">
        <v>86</v>
      </c>
      <c r="B1251" t="s">
        <v>75</v>
      </c>
      <c r="C1251" t="s">
        <v>72</v>
      </c>
      <c r="D1251" t="s">
        <v>54</v>
      </c>
      <c r="E1251" t="s">
        <v>24</v>
      </c>
      <c r="F1251" s="107">
        <v>45291</v>
      </c>
      <c r="G1251">
        <v>100</v>
      </c>
      <c r="H1251">
        <v>100</v>
      </c>
      <c r="I1251" t="s">
        <v>3239</v>
      </c>
    </row>
    <row r="1252" spans="1:9" x14ac:dyDescent="0.3">
      <c r="A1252">
        <v>95</v>
      </c>
      <c r="B1252" t="s">
        <v>83</v>
      </c>
      <c r="C1252" t="s">
        <v>72</v>
      </c>
      <c r="D1252" t="s">
        <v>54</v>
      </c>
      <c r="E1252" t="s">
        <v>24</v>
      </c>
      <c r="F1252" s="107">
        <v>45291</v>
      </c>
      <c r="G1252">
        <v>100</v>
      </c>
      <c r="H1252">
        <v>100</v>
      </c>
      <c r="I1252" t="s">
        <v>3254</v>
      </c>
    </row>
    <row r="1253" spans="1:9" x14ac:dyDescent="0.3">
      <c r="A1253">
        <v>143</v>
      </c>
      <c r="B1253" t="s">
        <v>926</v>
      </c>
      <c r="C1253" t="s">
        <v>85</v>
      </c>
      <c r="D1253" t="s">
        <v>54</v>
      </c>
      <c r="E1253" t="s">
        <v>24</v>
      </c>
      <c r="F1253" s="107">
        <v>45291</v>
      </c>
      <c r="G1253">
        <v>146</v>
      </c>
      <c r="H1253">
        <v>100</v>
      </c>
      <c r="I1253" t="s">
        <v>2862</v>
      </c>
    </row>
    <row r="1254" spans="1:9" x14ac:dyDescent="0.3">
      <c r="A1254">
        <v>145</v>
      </c>
      <c r="B1254" t="s">
        <v>118</v>
      </c>
      <c r="C1254" t="s">
        <v>119</v>
      </c>
      <c r="D1254" t="s">
        <v>54</v>
      </c>
      <c r="E1254" t="s">
        <v>24</v>
      </c>
      <c r="F1254" s="107">
        <v>45291</v>
      </c>
      <c r="G1254">
        <v>2</v>
      </c>
      <c r="H1254">
        <v>1</v>
      </c>
      <c r="I1254" t="s">
        <v>2866</v>
      </c>
    </row>
    <row r="1255" spans="1:9" x14ac:dyDescent="0.3">
      <c r="A1255">
        <v>146</v>
      </c>
      <c r="B1255" t="s">
        <v>120</v>
      </c>
      <c r="C1255" t="s">
        <v>85</v>
      </c>
      <c r="D1255" t="s">
        <v>54</v>
      </c>
      <c r="E1255" t="s">
        <v>24</v>
      </c>
      <c r="F1255" s="107">
        <v>45291</v>
      </c>
      <c r="G1255">
        <v>148.69999999999999</v>
      </c>
      <c r="H1255">
        <v>230</v>
      </c>
      <c r="I1255" t="s">
        <v>2868</v>
      </c>
    </row>
    <row r="1256" spans="1:9" x14ac:dyDescent="0.3">
      <c r="A1256">
        <v>148</v>
      </c>
      <c r="B1256" t="s">
        <v>123</v>
      </c>
      <c r="C1256" t="s">
        <v>119</v>
      </c>
      <c r="D1256" t="s">
        <v>54</v>
      </c>
      <c r="E1256" t="s">
        <v>24</v>
      </c>
      <c r="F1256" s="107">
        <v>45291</v>
      </c>
      <c r="G1256">
        <v>5.71</v>
      </c>
      <c r="H1256">
        <v>5</v>
      </c>
      <c r="I1256" t="s">
        <v>2871</v>
      </c>
    </row>
    <row r="1257" spans="1:9" x14ac:dyDescent="0.3">
      <c r="A1257">
        <v>159</v>
      </c>
      <c r="B1257" t="s">
        <v>93</v>
      </c>
      <c r="C1257" t="s">
        <v>127</v>
      </c>
      <c r="D1257" t="s">
        <v>54</v>
      </c>
      <c r="E1257" t="s">
        <v>24</v>
      </c>
      <c r="F1257" s="107">
        <v>45291</v>
      </c>
      <c r="G1257">
        <v>100</v>
      </c>
      <c r="H1257">
        <v>80</v>
      </c>
      <c r="I1257" t="s">
        <v>2875</v>
      </c>
    </row>
    <row r="1258" spans="1:9" x14ac:dyDescent="0.3">
      <c r="A1258">
        <v>167</v>
      </c>
      <c r="B1258" t="s">
        <v>129</v>
      </c>
      <c r="C1258" t="s">
        <v>28</v>
      </c>
      <c r="D1258" t="s">
        <v>54</v>
      </c>
      <c r="E1258" t="s">
        <v>24</v>
      </c>
      <c r="F1258" s="107">
        <v>45291</v>
      </c>
      <c r="G1258">
        <v>96.15</v>
      </c>
      <c r="H1258">
        <v>80</v>
      </c>
      <c r="I1258" t="s">
        <v>2877</v>
      </c>
    </row>
    <row r="1259" spans="1:9" x14ac:dyDescent="0.3">
      <c r="A1259">
        <v>193</v>
      </c>
      <c r="B1259" t="s">
        <v>980</v>
      </c>
      <c r="C1259" t="s">
        <v>53</v>
      </c>
      <c r="D1259" t="s">
        <v>54</v>
      </c>
      <c r="E1259" t="s">
        <v>24</v>
      </c>
      <c r="F1259" s="107">
        <v>45291</v>
      </c>
      <c r="G1259">
        <v>91.3</v>
      </c>
      <c r="H1259">
        <v>92</v>
      </c>
      <c r="I1259" t="s">
        <v>2882</v>
      </c>
    </row>
    <row r="1260" spans="1:9" x14ac:dyDescent="0.3">
      <c r="A1260">
        <v>199</v>
      </c>
      <c r="B1260" t="s">
        <v>140</v>
      </c>
      <c r="C1260" t="s">
        <v>28</v>
      </c>
      <c r="D1260" t="s">
        <v>54</v>
      </c>
      <c r="E1260" t="s">
        <v>24</v>
      </c>
      <c r="F1260" s="107">
        <v>45291</v>
      </c>
      <c r="G1260">
        <v>87.67</v>
      </c>
      <c r="H1260">
        <v>95</v>
      </c>
      <c r="I1260" t="s">
        <v>2886</v>
      </c>
    </row>
    <row r="1261" spans="1:9" x14ac:dyDescent="0.3">
      <c r="A1261">
        <v>203</v>
      </c>
      <c r="B1261" t="s">
        <v>144</v>
      </c>
      <c r="C1261" t="s">
        <v>94</v>
      </c>
      <c r="D1261" t="s">
        <v>54</v>
      </c>
      <c r="E1261" t="s">
        <v>24</v>
      </c>
      <c r="F1261" s="107">
        <v>45291</v>
      </c>
      <c r="G1261">
        <v>103.36740380481</v>
      </c>
      <c r="H1261">
        <v>95</v>
      </c>
      <c r="I1261" t="s">
        <v>2892</v>
      </c>
    </row>
    <row r="1262" spans="1:9" x14ac:dyDescent="0.3">
      <c r="A1262">
        <v>204</v>
      </c>
      <c r="B1262" t="s">
        <v>145</v>
      </c>
      <c r="C1262" t="s">
        <v>94</v>
      </c>
      <c r="D1262" t="s">
        <v>54</v>
      </c>
      <c r="E1262" t="s">
        <v>24</v>
      </c>
      <c r="F1262" s="107">
        <v>45291</v>
      </c>
      <c r="G1262">
        <v>162.37</v>
      </c>
      <c r="H1262">
        <v>95</v>
      </c>
      <c r="I1262" t="s">
        <v>2894</v>
      </c>
    </row>
    <row r="1263" spans="1:9" x14ac:dyDescent="0.3">
      <c r="A1263">
        <v>205</v>
      </c>
      <c r="B1263" t="s">
        <v>146</v>
      </c>
      <c r="C1263" t="s">
        <v>94</v>
      </c>
      <c r="D1263" t="s">
        <v>54</v>
      </c>
      <c r="E1263" t="s">
        <v>24</v>
      </c>
      <c r="F1263" s="107">
        <v>45291</v>
      </c>
      <c r="G1263">
        <v>426.51</v>
      </c>
      <c r="H1263">
        <v>95</v>
      </c>
      <c r="I1263" t="s">
        <v>2896</v>
      </c>
    </row>
    <row r="1264" spans="1:9" x14ac:dyDescent="0.3">
      <c r="A1264">
        <v>207</v>
      </c>
      <c r="B1264" t="s">
        <v>148</v>
      </c>
      <c r="C1264" t="s">
        <v>94</v>
      </c>
      <c r="D1264" t="s">
        <v>54</v>
      </c>
      <c r="E1264" t="s">
        <v>62</v>
      </c>
      <c r="F1264" s="107">
        <v>45291</v>
      </c>
      <c r="G1264">
        <v>103.6</v>
      </c>
      <c r="H1264">
        <v>100</v>
      </c>
      <c r="I1264" t="s">
        <v>2900</v>
      </c>
    </row>
    <row r="1265" spans="1:9" x14ac:dyDescent="0.3">
      <c r="A1265">
        <v>215</v>
      </c>
      <c r="B1265" t="s">
        <v>154</v>
      </c>
      <c r="C1265" t="s">
        <v>98</v>
      </c>
      <c r="D1265" t="s">
        <v>54</v>
      </c>
      <c r="E1265" t="s">
        <v>24</v>
      </c>
      <c r="F1265" s="107">
        <v>45291</v>
      </c>
      <c r="G1265">
        <v>-124.72</v>
      </c>
      <c r="H1265">
        <v>1</v>
      </c>
      <c r="I1265" t="s">
        <v>1086</v>
      </c>
    </row>
    <row r="1266" spans="1:9" x14ac:dyDescent="0.3">
      <c r="A1266">
        <v>219</v>
      </c>
      <c r="B1266" t="s">
        <v>159</v>
      </c>
      <c r="C1266" t="s">
        <v>98</v>
      </c>
      <c r="D1266" t="s">
        <v>54</v>
      </c>
      <c r="E1266" t="s">
        <v>24</v>
      </c>
      <c r="F1266" s="107">
        <v>45291</v>
      </c>
      <c r="G1266">
        <v>-5.89</v>
      </c>
      <c r="H1266">
        <v>1</v>
      </c>
      <c r="I1266" t="s">
        <v>2913</v>
      </c>
    </row>
    <row r="1267" spans="1:9" x14ac:dyDescent="0.3">
      <c r="A1267">
        <v>220</v>
      </c>
      <c r="B1267" t="s">
        <v>160</v>
      </c>
      <c r="C1267" t="s">
        <v>98</v>
      </c>
      <c r="D1267" t="s">
        <v>54</v>
      </c>
      <c r="E1267" t="s">
        <v>24</v>
      </c>
      <c r="F1267" s="107">
        <v>45291</v>
      </c>
      <c r="G1267">
        <v>-38.58</v>
      </c>
      <c r="H1267">
        <v>1</v>
      </c>
      <c r="I1267" t="s">
        <v>1148</v>
      </c>
    </row>
    <row r="1268" spans="1:9" x14ac:dyDescent="0.3">
      <c r="A1268">
        <v>230</v>
      </c>
      <c r="B1268" t="s">
        <v>170</v>
      </c>
      <c r="C1268" t="s">
        <v>98</v>
      </c>
      <c r="D1268" t="s">
        <v>54</v>
      </c>
      <c r="E1268" t="s">
        <v>24</v>
      </c>
      <c r="F1268" s="107">
        <v>45291</v>
      </c>
      <c r="G1268">
        <v>100</v>
      </c>
      <c r="H1268">
        <v>90</v>
      </c>
      <c r="I1268" t="s">
        <v>1206</v>
      </c>
    </row>
    <row r="1269" spans="1:9" x14ac:dyDescent="0.3">
      <c r="A1269">
        <v>231</v>
      </c>
      <c r="B1269" t="s">
        <v>171</v>
      </c>
      <c r="C1269" t="s">
        <v>98</v>
      </c>
      <c r="D1269" t="s">
        <v>54</v>
      </c>
      <c r="E1269" t="s">
        <v>24</v>
      </c>
      <c r="F1269" s="107">
        <v>45291</v>
      </c>
      <c r="G1269">
        <v>96.44</v>
      </c>
      <c r="H1269">
        <v>35</v>
      </c>
      <c r="I1269" t="s">
        <v>1209</v>
      </c>
    </row>
    <row r="1270" spans="1:9" x14ac:dyDescent="0.3">
      <c r="A1270">
        <v>232</v>
      </c>
      <c r="B1270" t="s">
        <v>172</v>
      </c>
      <c r="C1270" t="s">
        <v>98</v>
      </c>
      <c r="D1270" t="s">
        <v>54</v>
      </c>
      <c r="E1270" t="s">
        <v>24</v>
      </c>
      <c r="F1270" s="107">
        <v>45291</v>
      </c>
      <c r="G1270">
        <v>91.3</v>
      </c>
      <c r="H1270">
        <v>90</v>
      </c>
      <c r="I1270" t="s">
        <v>1212</v>
      </c>
    </row>
    <row r="1271" spans="1:9" x14ac:dyDescent="0.3">
      <c r="A1271">
        <v>245</v>
      </c>
      <c r="B1271" t="s">
        <v>1287</v>
      </c>
      <c r="C1271" t="s">
        <v>186</v>
      </c>
      <c r="D1271" t="s">
        <v>54</v>
      </c>
      <c r="E1271" t="s">
        <v>24</v>
      </c>
      <c r="F1271" s="107">
        <v>45291</v>
      </c>
      <c r="G1271">
        <v>98.14</v>
      </c>
      <c r="H1271">
        <v>87</v>
      </c>
      <c r="I1271" t="s">
        <v>2942</v>
      </c>
    </row>
    <row r="1272" spans="1:9" x14ac:dyDescent="0.3">
      <c r="A1272">
        <v>246</v>
      </c>
      <c r="B1272" t="s">
        <v>189</v>
      </c>
      <c r="C1272" t="s">
        <v>188</v>
      </c>
      <c r="D1272" t="s">
        <v>54</v>
      </c>
      <c r="E1272" t="s">
        <v>24</v>
      </c>
      <c r="F1272" s="107">
        <v>45291</v>
      </c>
      <c r="G1272">
        <v>61.4</v>
      </c>
      <c r="H1272">
        <v>85</v>
      </c>
      <c r="I1272" t="s">
        <v>2944</v>
      </c>
    </row>
    <row r="1273" spans="1:9" x14ac:dyDescent="0.3">
      <c r="A1273">
        <v>252</v>
      </c>
      <c r="B1273" t="s">
        <v>1295</v>
      </c>
      <c r="C1273" t="s">
        <v>186</v>
      </c>
      <c r="D1273" t="s">
        <v>54</v>
      </c>
      <c r="E1273" t="s">
        <v>24</v>
      </c>
      <c r="F1273" s="107">
        <v>45291</v>
      </c>
      <c r="G1273">
        <v>109.91</v>
      </c>
      <c r="H1273">
        <v>68</v>
      </c>
      <c r="I1273" t="s">
        <v>2948</v>
      </c>
    </row>
    <row r="1274" spans="1:9" x14ac:dyDescent="0.3">
      <c r="A1274">
        <v>256</v>
      </c>
      <c r="B1274" t="s">
        <v>201</v>
      </c>
      <c r="C1274" t="s">
        <v>127</v>
      </c>
      <c r="D1274" t="s">
        <v>54</v>
      </c>
      <c r="E1274" t="s">
        <v>24</v>
      </c>
      <c r="F1274" s="107">
        <v>45291</v>
      </c>
      <c r="G1274">
        <v>123.53</v>
      </c>
      <c r="H1274">
        <v>100</v>
      </c>
      <c r="I1274" t="s">
        <v>2954</v>
      </c>
    </row>
    <row r="1275" spans="1:9" x14ac:dyDescent="0.3">
      <c r="A1275">
        <v>260</v>
      </c>
      <c r="B1275" t="s">
        <v>204</v>
      </c>
      <c r="C1275" t="s">
        <v>205</v>
      </c>
      <c r="D1275" t="s">
        <v>54</v>
      </c>
      <c r="E1275" t="s">
        <v>62</v>
      </c>
      <c r="F1275" s="107">
        <v>45291</v>
      </c>
      <c r="G1275">
        <v>2.9</v>
      </c>
      <c r="H1275">
        <v>3</v>
      </c>
      <c r="I1275" t="s">
        <v>2957</v>
      </c>
    </row>
    <row r="1276" spans="1:9" x14ac:dyDescent="0.3">
      <c r="A1276">
        <v>261</v>
      </c>
      <c r="B1276" t="s">
        <v>206</v>
      </c>
      <c r="C1276" t="s">
        <v>53</v>
      </c>
      <c r="D1276" t="s">
        <v>54</v>
      </c>
      <c r="E1276" t="s">
        <v>62</v>
      </c>
      <c r="F1276" s="107">
        <v>45291</v>
      </c>
      <c r="G1276">
        <v>2.06</v>
      </c>
      <c r="H1276">
        <v>3</v>
      </c>
      <c r="I1276" t="s">
        <v>2959</v>
      </c>
    </row>
    <row r="1277" spans="1:9" x14ac:dyDescent="0.3">
      <c r="A1277">
        <v>262</v>
      </c>
      <c r="B1277" t="s">
        <v>208</v>
      </c>
      <c r="C1277" t="s">
        <v>46</v>
      </c>
      <c r="D1277" t="s">
        <v>54</v>
      </c>
      <c r="E1277" t="s">
        <v>62</v>
      </c>
      <c r="F1277" s="107">
        <v>45291</v>
      </c>
      <c r="G1277">
        <v>11.11</v>
      </c>
      <c r="H1277">
        <v>20</v>
      </c>
      <c r="I1277" t="s">
        <v>2961</v>
      </c>
    </row>
    <row r="1278" spans="1:9" x14ac:dyDescent="0.3">
      <c r="A1278">
        <v>268</v>
      </c>
      <c r="B1278" t="s">
        <v>1325</v>
      </c>
      <c r="C1278" t="s">
        <v>216</v>
      </c>
      <c r="D1278" t="s">
        <v>54</v>
      </c>
      <c r="E1278" t="s">
        <v>24</v>
      </c>
      <c r="F1278" s="107">
        <v>45291</v>
      </c>
      <c r="G1278">
        <v>727</v>
      </c>
      <c r="I1278" t="s">
        <v>2969</v>
      </c>
    </row>
    <row r="1279" spans="1:9" x14ac:dyDescent="0.3">
      <c r="A1279">
        <v>269</v>
      </c>
      <c r="B1279" t="s">
        <v>1328</v>
      </c>
      <c r="C1279" t="s">
        <v>216</v>
      </c>
      <c r="D1279" t="s">
        <v>54</v>
      </c>
      <c r="E1279" t="s">
        <v>24</v>
      </c>
      <c r="F1279" s="107">
        <v>45291</v>
      </c>
      <c r="G1279">
        <v>1.2769784172661871</v>
      </c>
      <c r="I1279" t="s">
        <v>2971</v>
      </c>
    </row>
    <row r="1280" spans="1:9" x14ac:dyDescent="0.3">
      <c r="A1280">
        <v>270</v>
      </c>
      <c r="B1280" t="s">
        <v>1331</v>
      </c>
      <c r="C1280" t="s">
        <v>216</v>
      </c>
      <c r="D1280" t="s">
        <v>54</v>
      </c>
      <c r="E1280" t="s">
        <v>24</v>
      </c>
      <c r="F1280" s="107">
        <v>45291</v>
      </c>
      <c r="G1280">
        <v>3.83</v>
      </c>
      <c r="I1280" t="s">
        <v>2973</v>
      </c>
    </row>
    <row r="1281" spans="1:9" x14ac:dyDescent="0.3">
      <c r="A1281">
        <v>271</v>
      </c>
      <c r="B1281" t="s">
        <v>1334</v>
      </c>
      <c r="C1281" t="s">
        <v>216</v>
      </c>
      <c r="D1281" t="s">
        <v>54</v>
      </c>
      <c r="E1281" t="s">
        <v>24</v>
      </c>
      <c r="F1281" s="107">
        <v>45291</v>
      </c>
      <c r="G1281">
        <v>16.172336466434469</v>
      </c>
      <c r="I1281" t="s">
        <v>2975</v>
      </c>
    </row>
    <row r="1282" spans="1:9" x14ac:dyDescent="0.3">
      <c r="A1282">
        <v>273</v>
      </c>
      <c r="B1282" t="s">
        <v>221</v>
      </c>
      <c r="C1282" t="s">
        <v>222</v>
      </c>
      <c r="D1282" t="s">
        <v>54</v>
      </c>
      <c r="E1282" t="s">
        <v>24</v>
      </c>
      <c r="F1282" s="107">
        <v>45291</v>
      </c>
      <c r="G1282">
        <v>100</v>
      </c>
      <c r="H1282">
        <v>100</v>
      </c>
      <c r="I1282" t="s">
        <v>2978</v>
      </c>
    </row>
    <row r="1283" spans="1:9" x14ac:dyDescent="0.3">
      <c r="A1283">
        <v>274</v>
      </c>
      <c r="B1283" t="s">
        <v>223</v>
      </c>
      <c r="C1283" t="s">
        <v>205</v>
      </c>
      <c r="D1283" t="s">
        <v>54</v>
      </c>
      <c r="E1283" t="s">
        <v>24</v>
      </c>
      <c r="F1283" s="107">
        <v>45291</v>
      </c>
      <c r="G1283">
        <v>97.505500813164005</v>
      </c>
      <c r="H1283">
        <v>100</v>
      </c>
      <c r="I1283" t="s">
        <v>2981</v>
      </c>
    </row>
    <row r="1284" spans="1:9" x14ac:dyDescent="0.3">
      <c r="A1284">
        <v>275</v>
      </c>
      <c r="B1284" t="s">
        <v>224</v>
      </c>
      <c r="C1284" t="s">
        <v>225</v>
      </c>
      <c r="D1284" t="s">
        <v>54</v>
      </c>
      <c r="E1284" t="s">
        <v>24</v>
      </c>
      <c r="F1284" s="107">
        <v>45291</v>
      </c>
      <c r="G1284">
        <v>0</v>
      </c>
      <c r="H1284">
        <v>80</v>
      </c>
      <c r="I1284" t="s">
        <v>1365</v>
      </c>
    </row>
    <row r="1285" spans="1:9" x14ac:dyDescent="0.3">
      <c r="A1285">
        <v>276</v>
      </c>
      <c r="B1285" t="s">
        <v>226</v>
      </c>
      <c r="C1285" t="s">
        <v>227</v>
      </c>
      <c r="D1285" t="s">
        <v>54</v>
      </c>
      <c r="E1285" t="s">
        <v>62</v>
      </c>
      <c r="F1285" s="107">
        <v>45291</v>
      </c>
      <c r="G1285">
        <v>84.5</v>
      </c>
      <c r="H1285">
        <v>85</v>
      </c>
      <c r="I1285" t="s">
        <v>2983</v>
      </c>
    </row>
    <row r="1286" spans="1:9" x14ac:dyDescent="0.3">
      <c r="A1286">
        <v>277</v>
      </c>
      <c r="B1286" t="s">
        <v>1369</v>
      </c>
      <c r="C1286" t="s">
        <v>227</v>
      </c>
      <c r="D1286" t="s">
        <v>54</v>
      </c>
      <c r="E1286" t="s">
        <v>62</v>
      </c>
      <c r="F1286" s="107">
        <v>45291</v>
      </c>
      <c r="G1286">
        <v>73.290000000000006</v>
      </c>
      <c r="H1286">
        <v>85</v>
      </c>
      <c r="I1286" t="s">
        <v>2985</v>
      </c>
    </row>
    <row r="1287" spans="1:9" x14ac:dyDescent="0.3">
      <c r="A1287">
        <v>278</v>
      </c>
      <c r="B1287" t="s">
        <v>1371</v>
      </c>
      <c r="C1287" t="s">
        <v>227</v>
      </c>
      <c r="D1287" t="s">
        <v>54</v>
      </c>
      <c r="E1287" t="s">
        <v>24</v>
      </c>
      <c r="F1287" s="107">
        <v>45291</v>
      </c>
      <c r="G1287">
        <v>1017</v>
      </c>
      <c r="I1287" t="s">
        <v>2987</v>
      </c>
    </row>
    <row r="1288" spans="1:9" x14ac:dyDescent="0.3">
      <c r="A1288">
        <v>282</v>
      </c>
      <c r="B1288" t="s">
        <v>233</v>
      </c>
      <c r="C1288" t="s">
        <v>227</v>
      </c>
      <c r="D1288" t="s">
        <v>54</v>
      </c>
      <c r="E1288" t="s">
        <v>24</v>
      </c>
      <c r="F1288" s="107">
        <v>45291</v>
      </c>
      <c r="G1288">
        <v>97.34</v>
      </c>
      <c r="H1288">
        <v>96</v>
      </c>
      <c r="I1288" t="s">
        <v>2989</v>
      </c>
    </row>
    <row r="1289" spans="1:9" x14ac:dyDescent="0.3">
      <c r="A1289">
        <v>283</v>
      </c>
      <c r="B1289" t="s">
        <v>234</v>
      </c>
      <c r="C1289" t="s">
        <v>227</v>
      </c>
      <c r="D1289" t="s">
        <v>54</v>
      </c>
      <c r="E1289" t="s">
        <v>24</v>
      </c>
      <c r="F1289" s="107">
        <v>45291</v>
      </c>
      <c r="G1289">
        <v>4.55</v>
      </c>
      <c r="H1289">
        <v>4.5</v>
      </c>
      <c r="I1289" t="s">
        <v>2991</v>
      </c>
    </row>
    <row r="1290" spans="1:9" x14ac:dyDescent="0.3">
      <c r="A1290">
        <v>285</v>
      </c>
      <c r="B1290" t="s">
        <v>236</v>
      </c>
      <c r="C1290" t="s">
        <v>227</v>
      </c>
      <c r="D1290" t="s">
        <v>54</v>
      </c>
      <c r="E1290" t="s">
        <v>24</v>
      </c>
      <c r="F1290" s="107">
        <v>45291</v>
      </c>
      <c r="G1290">
        <v>100</v>
      </c>
      <c r="H1290">
        <v>100</v>
      </c>
      <c r="I1290" t="s">
        <v>2993</v>
      </c>
    </row>
    <row r="1291" spans="1:9" x14ac:dyDescent="0.3">
      <c r="A1291">
        <v>286</v>
      </c>
      <c r="B1291" t="s">
        <v>1385</v>
      </c>
      <c r="C1291" t="s">
        <v>227</v>
      </c>
      <c r="D1291" t="s">
        <v>54</v>
      </c>
      <c r="E1291" t="s">
        <v>24</v>
      </c>
      <c r="F1291" s="107">
        <v>45291</v>
      </c>
      <c r="G1291">
        <v>1017</v>
      </c>
      <c r="I1291" t="s">
        <v>2995</v>
      </c>
    </row>
    <row r="1292" spans="1:9" x14ac:dyDescent="0.3">
      <c r="A1292">
        <v>292</v>
      </c>
      <c r="B1292" t="s">
        <v>243</v>
      </c>
      <c r="C1292" t="s">
        <v>242</v>
      </c>
      <c r="D1292" t="s">
        <v>54</v>
      </c>
      <c r="E1292" t="s">
        <v>24</v>
      </c>
      <c r="F1292" s="107">
        <v>45291</v>
      </c>
      <c r="G1292">
        <v>27.659574468085001</v>
      </c>
      <c r="H1292">
        <v>3</v>
      </c>
      <c r="I1292" t="s">
        <v>2998</v>
      </c>
    </row>
    <row r="1293" spans="1:9" x14ac:dyDescent="0.3">
      <c r="A1293">
        <v>294</v>
      </c>
      <c r="B1293" t="s">
        <v>246</v>
      </c>
      <c r="C1293" t="s">
        <v>242</v>
      </c>
      <c r="D1293" t="s">
        <v>54</v>
      </c>
      <c r="E1293" t="s">
        <v>24</v>
      </c>
      <c r="F1293" s="107">
        <v>45291</v>
      </c>
      <c r="G1293">
        <v>41.986754966886998</v>
      </c>
      <c r="H1293">
        <v>3</v>
      </c>
      <c r="I1293" t="s">
        <v>3000</v>
      </c>
    </row>
    <row r="1294" spans="1:9" x14ac:dyDescent="0.3">
      <c r="A1294">
        <v>302</v>
      </c>
      <c r="B1294" t="s">
        <v>1426</v>
      </c>
      <c r="C1294" t="s">
        <v>216</v>
      </c>
      <c r="D1294" t="s">
        <v>54</v>
      </c>
      <c r="E1294" t="s">
        <v>24</v>
      </c>
      <c r="F1294" s="107">
        <v>45291</v>
      </c>
      <c r="G1294">
        <v>0</v>
      </c>
      <c r="I1294" t="s">
        <v>3006</v>
      </c>
    </row>
    <row r="1295" spans="1:9" x14ac:dyDescent="0.3">
      <c r="A1295">
        <v>303</v>
      </c>
      <c r="B1295" t="s">
        <v>256</v>
      </c>
      <c r="C1295" t="s">
        <v>257</v>
      </c>
      <c r="D1295" t="s">
        <v>54</v>
      </c>
      <c r="E1295" t="s">
        <v>24</v>
      </c>
      <c r="F1295" s="107">
        <v>45291</v>
      </c>
      <c r="G1295">
        <v>79.545454545454547</v>
      </c>
      <c r="H1295">
        <v>100</v>
      </c>
      <c r="I1295" t="s">
        <v>3008</v>
      </c>
    </row>
    <row r="1296" spans="1:9" x14ac:dyDescent="0.3">
      <c r="A1296">
        <v>304</v>
      </c>
      <c r="B1296" t="s">
        <v>258</v>
      </c>
      <c r="C1296" t="s">
        <v>257</v>
      </c>
      <c r="D1296" t="s">
        <v>54</v>
      </c>
      <c r="E1296" t="s">
        <v>24</v>
      </c>
      <c r="F1296" s="107">
        <v>45291</v>
      </c>
      <c r="G1296">
        <v>176.33</v>
      </c>
      <c r="H1296">
        <v>100</v>
      </c>
      <c r="I1296" t="s">
        <v>3010</v>
      </c>
    </row>
    <row r="1297" spans="1:9" x14ac:dyDescent="0.3">
      <c r="A1297">
        <v>323</v>
      </c>
      <c r="B1297" t="s">
        <v>281</v>
      </c>
      <c r="C1297" t="s">
        <v>44</v>
      </c>
      <c r="D1297" t="s">
        <v>54</v>
      </c>
      <c r="E1297" t="s">
        <v>24</v>
      </c>
      <c r="F1297" s="107">
        <v>45291</v>
      </c>
      <c r="G1297">
        <v>100</v>
      </c>
      <c r="H1297">
        <v>100</v>
      </c>
      <c r="I1297" t="s">
        <v>3016</v>
      </c>
    </row>
    <row r="1298" spans="1:9" x14ac:dyDescent="0.3">
      <c r="A1298">
        <v>324</v>
      </c>
      <c r="B1298" t="s">
        <v>282</v>
      </c>
      <c r="C1298" t="s">
        <v>44</v>
      </c>
      <c r="D1298" t="s">
        <v>54</v>
      </c>
      <c r="E1298" t="s">
        <v>24</v>
      </c>
      <c r="F1298" s="107">
        <v>45291</v>
      </c>
      <c r="G1298">
        <v>100</v>
      </c>
      <c r="H1298">
        <v>100</v>
      </c>
      <c r="I1298" t="s">
        <v>3018</v>
      </c>
    </row>
    <row r="1299" spans="1:9" x14ac:dyDescent="0.3">
      <c r="A1299">
        <v>325</v>
      </c>
      <c r="B1299" t="s">
        <v>1464</v>
      </c>
      <c r="C1299" t="s">
        <v>44</v>
      </c>
      <c r="D1299" t="s">
        <v>54</v>
      </c>
      <c r="E1299" t="s">
        <v>24</v>
      </c>
      <c r="F1299" s="107">
        <v>45291</v>
      </c>
      <c r="H1299">
        <v>100</v>
      </c>
      <c r="I1299" t="s">
        <v>3020</v>
      </c>
    </row>
    <row r="1300" spans="1:9" x14ac:dyDescent="0.3">
      <c r="A1300">
        <v>327</v>
      </c>
      <c r="B1300" t="s">
        <v>1469</v>
      </c>
      <c r="C1300" t="s">
        <v>222</v>
      </c>
      <c r="D1300" t="s">
        <v>54</v>
      </c>
      <c r="E1300" t="s">
        <v>24</v>
      </c>
      <c r="F1300" s="107">
        <v>45291</v>
      </c>
      <c r="G1300">
        <v>100</v>
      </c>
      <c r="H1300">
        <v>100</v>
      </c>
      <c r="I1300" t="s">
        <v>3023</v>
      </c>
    </row>
    <row r="1301" spans="1:9" x14ac:dyDescent="0.3">
      <c r="A1301">
        <v>332</v>
      </c>
      <c r="B1301" t="s">
        <v>290</v>
      </c>
      <c r="C1301" t="s">
        <v>28</v>
      </c>
      <c r="D1301" t="s">
        <v>54</v>
      </c>
      <c r="E1301" t="s">
        <v>62</v>
      </c>
      <c r="F1301" s="107">
        <v>45291</v>
      </c>
      <c r="G1301">
        <v>1.3</v>
      </c>
      <c r="H1301">
        <v>1.8</v>
      </c>
      <c r="I1301" t="s">
        <v>3025</v>
      </c>
    </row>
    <row r="1302" spans="1:9" x14ac:dyDescent="0.3">
      <c r="A1302">
        <v>337</v>
      </c>
      <c r="B1302" t="s">
        <v>1475</v>
      </c>
      <c r="C1302" t="s">
        <v>222</v>
      </c>
      <c r="D1302" t="s">
        <v>54</v>
      </c>
      <c r="E1302" t="s">
        <v>24</v>
      </c>
      <c r="F1302" s="107">
        <v>45291</v>
      </c>
      <c r="G1302">
        <v>100</v>
      </c>
      <c r="H1302">
        <v>100</v>
      </c>
      <c r="I1302" t="s">
        <v>3030</v>
      </c>
    </row>
    <row r="1303" spans="1:9" x14ac:dyDescent="0.3">
      <c r="A1303">
        <v>338</v>
      </c>
      <c r="B1303" t="s">
        <v>1480</v>
      </c>
      <c r="C1303" t="s">
        <v>222</v>
      </c>
      <c r="D1303" t="s">
        <v>54</v>
      </c>
      <c r="E1303" t="s">
        <v>24</v>
      </c>
      <c r="F1303" s="107">
        <v>45291</v>
      </c>
      <c r="H1303">
        <v>100</v>
      </c>
      <c r="I1303" t="s">
        <v>1481</v>
      </c>
    </row>
    <row r="1304" spans="1:9" x14ac:dyDescent="0.3">
      <c r="A1304">
        <v>341</v>
      </c>
      <c r="B1304" t="s">
        <v>1485</v>
      </c>
      <c r="C1304" t="s">
        <v>58</v>
      </c>
      <c r="D1304" t="s">
        <v>54</v>
      </c>
      <c r="E1304" t="s">
        <v>24</v>
      </c>
      <c r="F1304" s="107">
        <v>45291</v>
      </c>
      <c r="G1304">
        <v>130.57</v>
      </c>
      <c r="H1304">
        <v>100</v>
      </c>
      <c r="I1304" t="s">
        <v>3033</v>
      </c>
    </row>
    <row r="1305" spans="1:9" x14ac:dyDescent="0.3">
      <c r="A1305">
        <v>344</v>
      </c>
      <c r="B1305" t="s">
        <v>302</v>
      </c>
      <c r="C1305" t="s">
        <v>28</v>
      </c>
      <c r="D1305" t="s">
        <v>54</v>
      </c>
      <c r="E1305" t="s">
        <v>24</v>
      </c>
      <c r="F1305" s="107">
        <v>45291</v>
      </c>
      <c r="G1305">
        <v>97.76</v>
      </c>
      <c r="H1305">
        <v>90</v>
      </c>
      <c r="I1305" t="s">
        <v>3035</v>
      </c>
    </row>
    <row r="1306" spans="1:9" x14ac:dyDescent="0.3">
      <c r="A1306">
        <v>356</v>
      </c>
      <c r="B1306" t="s">
        <v>315</v>
      </c>
      <c r="C1306" t="s">
        <v>314</v>
      </c>
      <c r="D1306" t="s">
        <v>54</v>
      </c>
      <c r="E1306" t="s">
        <v>62</v>
      </c>
      <c r="F1306" s="107">
        <v>45291</v>
      </c>
      <c r="G1306">
        <v>61.54</v>
      </c>
      <c r="H1306">
        <v>60</v>
      </c>
      <c r="I1306" t="s">
        <v>3049</v>
      </c>
    </row>
    <row r="1307" spans="1:9" x14ac:dyDescent="0.3">
      <c r="A1307">
        <v>357</v>
      </c>
      <c r="B1307" t="s">
        <v>3051</v>
      </c>
      <c r="C1307" t="s">
        <v>314</v>
      </c>
      <c r="D1307" t="s">
        <v>54</v>
      </c>
      <c r="E1307" t="s">
        <v>24</v>
      </c>
      <c r="F1307" s="107">
        <v>45291</v>
      </c>
      <c r="G1307">
        <v>4.45</v>
      </c>
      <c r="I1307" t="s">
        <v>3052</v>
      </c>
    </row>
    <row r="1308" spans="1:9" x14ac:dyDescent="0.3">
      <c r="A1308">
        <v>358</v>
      </c>
      <c r="B1308" t="s">
        <v>1498</v>
      </c>
      <c r="C1308" t="s">
        <v>318</v>
      </c>
      <c r="D1308" t="s">
        <v>54</v>
      </c>
      <c r="E1308" t="s">
        <v>24</v>
      </c>
      <c r="F1308" s="107">
        <v>45291</v>
      </c>
      <c r="G1308">
        <v>95</v>
      </c>
      <c r="H1308">
        <v>87</v>
      </c>
      <c r="I1308" t="s">
        <v>3055</v>
      </c>
    </row>
    <row r="1309" spans="1:9" x14ac:dyDescent="0.3">
      <c r="A1309">
        <v>362</v>
      </c>
      <c r="B1309" t="s">
        <v>322</v>
      </c>
      <c r="C1309" t="s">
        <v>323</v>
      </c>
      <c r="D1309" t="s">
        <v>54</v>
      </c>
      <c r="E1309" t="s">
        <v>24</v>
      </c>
      <c r="F1309" s="107">
        <v>45291</v>
      </c>
      <c r="G1309">
        <v>99.156641448591998</v>
      </c>
      <c r="H1309">
        <v>100</v>
      </c>
      <c r="I1309" t="s">
        <v>3059</v>
      </c>
    </row>
    <row r="1310" spans="1:9" x14ac:dyDescent="0.3">
      <c r="A1310">
        <v>363</v>
      </c>
      <c r="B1310" t="s">
        <v>324</v>
      </c>
      <c r="C1310" t="s">
        <v>323</v>
      </c>
      <c r="D1310" t="s">
        <v>54</v>
      </c>
      <c r="E1310" t="s">
        <v>24</v>
      </c>
      <c r="F1310" s="107">
        <v>45291</v>
      </c>
      <c r="G1310">
        <v>100</v>
      </c>
      <c r="H1310">
        <v>100</v>
      </c>
      <c r="I1310" t="s">
        <v>3061</v>
      </c>
    </row>
    <row r="1311" spans="1:9" x14ac:dyDescent="0.3">
      <c r="A1311">
        <v>364</v>
      </c>
      <c r="B1311" t="s">
        <v>325</v>
      </c>
      <c r="C1311" t="s">
        <v>37</v>
      </c>
      <c r="D1311" t="s">
        <v>54</v>
      </c>
      <c r="E1311" t="s">
        <v>24</v>
      </c>
      <c r="F1311" s="107">
        <v>45291</v>
      </c>
      <c r="G1311">
        <v>78450</v>
      </c>
      <c r="I1311" t="s">
        <v>3063</v>
      </c>
    </row>
    <row r="1312" spans="1:9" x14ac:dyDescent="0.3">
      <c r="A1312">
        <v>369</v>
      </c>
      <c r="B1312" t="s">
        <v>332</v>
      </c>
      <c r="C1312" t="s">
        <v>37</v>
      </c>
      <c r="D1312" t="s">
        <v>54</v>
      </c>
      <c r="E1312" t="s">
        <v>24</v>
      </c>
      <c r="F1312" s="107">
        <v>45291</v>
      </c>
      <c r="I1312" t="s">
        <v>3071</v>
      </c>
    </row>
    <row r="1313" spans="1:9" x14ac:dyDescent="0.3">
      <c r="A1313">
        <v>371</v>
      </c>
      <c r="B1313" t="s">
        <v>334</v>
      </c>
      <c r="C1313" t="s">
        <v>37</v>
      </c>
      <c r="D1313" t="s">
        <v>54</v>
      </c>
      <c r="E1313" t="s">
        <v>24</v>
      </c>
      <c r="F1313" s="107">
        <v>45291</v>
      </c>
      <c r="G1313">
        <v>173.07</v>
      </c>
      <c r="H1313">
        <v>100</v>
      </c>
      <c r="I1313" t="s">
        <v>3073</v>
      </c>
    </row>
    <row r="1314" spans="1:9" x14ac:dyDescent="0.3">
      <c r="A1314">
        <v>375</v>
      </c>
      <c r="B1314" t="s">
        <v>338</v>
      </c>
      <c r="C1314" t="s">
        <v>323</v>
      </c>
      <c r="D1314" t="s">
        <v>54</v>
      </c>
      <c r="E1314" t="s">
        <v>24</v>
      </c>
      <c r="F1314" s="107">
        <v>45291</v>
      </c>
      <c r="G1314">
        <v>100</v>
      </c>
      <c r="H1314">
        <v>100</v>
      </c>
      <c r="I1314" t="s">
        <v>3079</v>
      </c>
    </row>
    <row r="1315" spans="1:9" x14ac:dyDescent="0.3">
      <c r="A1315">
        <v>376</v>
      </c>
      <c r="B1315" t="s">
        <v>340</v>
      </c>
      <c r="C1315" t="s">
        <v>94</v>
      </c>
      <c r="D1315" t="s">
        <v>54</v>
      </c>
      <c r="E1315" t="s">
        <v>24</v>
      </c>
      <c r="F1315" s="107">
        <v>45291</v>
      </c>
      <c r="G1315">
        <v>101.26</v>
      </c>
      <c r="H1315">
        <v>95</v>
      </c>
      <c r="I1315" t="s">
        <v>3081</v>
      </c>
    </row>
    <row r="1316" spans="1:9" x14ac:dyDescent="0.3">
      <c r="A1316">
        <v>379</v>
      </c>
      <c r="B1316" t="s">
        <v>343</v>
      </c>
      <c r="C1316" t="s">
        <v>344</v>
      </c>
      <c r="D1316" t="s">
        <v>54</v>
      </c>
      <c r="E1316" t="s">
        <v>24</v>
      </c>
      <c r="F1316" s="107">
        <v>45291</v>
      </c>
      <c r="G1316">
        <v>108.65</v>
      </c>
      <c r="H1316">
        <v>100</v>
      </c>
      <c r="I1316" t="s">
        <v>3085</v>
      </c>
    </row>
    <row r="1317" spans="1:9" x14ac:dyDescent="0.3">
      <c r="A1317">
        <v>381</v>
      </c>
      <c r="B1317" t="s">
        <v>346</v>
      </c>
      <c r="C1317" t="s">
        <v>344</v>
      </c>
      <c r="D1317" t="s">
        <v>54</v>
      </c>
      <c r="E1317" t="s">
        <v>24</v>
      </c>
      <c r="F1317" s="107">
        <v>45291</v>
      </c>
      <c r="G1317">
        <v>113.7</v>
      </c>
      <c r="H1317">
        <v>100</v>
      </c>
      <c r="I1317" t="s">
        <v>3087</v>
      </c>
    </row>
    <row r="1318" spans="1:9" x14ac:dyDescent="0.3">
      <c r="A1318">
        <v>382</v>
      </c>
      <c r="B1318" t="s">
        <v>347</v>
      </c>
      <c r="C1318" t="s">
        <v>344</v>
      </c>
      <c r="D1318" t="s">
        <v>54</v>
      </c>
      <c r="E1318" t="s">
        <v>24</v>
      </c>
      <c r="F1318" s="107">
        <v>45291</v>
      </c>
      <c r="G1318">
        <v>103.01</v>
      </c>
      <c r="H1318">
        <v>100</v>
      </c>
      <c r="I1318" t="s">
        <v>3089</v>
      </c>
    </row>
    <row r="1319" spans="1:9" x14ac:dyDescent="0.3">
      <c r="A1319">
        <v>383</v>
      </c>
      <c r="B1319" t="s">
        <v>348</v>
      </c>
      <c r="C1319" t="s">
        <v>344</v>
      </c>
      <c r="D1319" t="s">
        <v>54</v>
      </c>
      <c r="E1319" t="s">
        <v>24</v>
      </c>
      <c r="F1319" s="107">
        <v>45291</v>
      </c>
      <c r="G1319">
        <v>148.66</v>
      </c>
      <c r="H1319">
        <v>100</v>
      </c>
      <c r="I1319" t="s">
        <v>3091</v>
      </c>
    </row>
    <row r="1320" spans="1:9" x14ac:dyDescent="0.3">
      <c r="A1320">
        <v>384</v>
      </c>
      <c r="B1320" t="s">
        <v>349</v>
      </c>
      <c r="C1320" t="s">
        <v>344</v>
      </c>
      <c r="D1320" t="s">
        <v>54</v>
      </c>
      <c r="E1320" t="s">
        <v>24</v>
      </c>
      <c r="F1320" s="107">
        <v>45291</v>
      </c>
      <c r="G1320">
        <v>115.38</v>
      </c>
      <c r="H1320">
        <v>100</v>
      </c>
      <c r="I1320" t="s">
        <v>3093</v>
      </c>
    </row>
    <row r="1321" spans="1:9" x14ac:dyDescent="0.3">
      <c r="A1321">
        <v>385</v>
      </c>
      <c r="B1321" t="s">
        <v>350</v>
      </c>
      <c r="C1321" t="s">
        <v>351</v>
      </c>
      <c r="D1321" t="s">
        <v>54</v>
      </c>
      <c r="E1321" t="s">
        <v>24</v>
      </c>
      <c r="F1321" s="107">
        <v>45291</v>
      </c>
      <c r="G1321">
        <v>124.93</v>
      </c>
      <c r="H1321">
        <v>100</v>
      </c>
      <c r="I1321" t="s">
        <v>3095</v>
      </c>
    </row>
    <row r="1322" spans="1:9" x14ac:dyDescent="0.3">
      <c r="A1322">
        <v>386</v>
      </c>
      <c r="B1322" t="s">
        <v>352</v>
      </c>
      <c r="C1322" t="s">
        <v>351</v>
      </c>
      <c r="D1322" t="s">
        <v>54</v>
      </c>
      <c r="E1322" t="s">
        <v>24</v>
      </c>
      <c r="F1322" s="107">
        <v>45291</v>
      </c>
      <c r="G1322">
        <v>138.22</v>
      </c>
      <c r="H1322">
        <v>100</v>
      </c>
      <c r="I1322" t="s">
        <v>3097</v>
      </c>
    </row>
    <row r="1323" spans="1:9" x14ac:dyDescent="0.3">
      <c r="A1323">
        <v>389</v>
      </c>
      <c r="B1323" t="s">
        <v>355</v>
      </c>
      <c r="C1323" t="s">
        <v>447</v>
      </c>
      <c r="D1323" t="s">
        <v>54</v>
      </c>
      <c r="E1323" t="s">
        <v>24</v>
      </c>
      <c r="F1323" s="107">
        <v>45291</v>
      </c>
      <c r="G1323">
        <v>0</v>
      </c>
      <c r="H1323">
        <v>91</v>
      </c>
      <c r="I1323" t="s">
        <v>3099</v>
      </c>
    </row>
    <row r="1324" spans="1:9" x14ac:dyDescent="0.3">
      <c r="A1324">
        <v>397</v>
      </c>
      <c r="B1324" t="s">
        <v>1621</v>
      </c>
      <c r="C1324" t="s">
        <v>366</v>
      </c>
      <c r="D1324" t="s">
        <v>54</v>
      </c>
      <c r="E1324" t="s">
        <v>24</v>
      </c>
      <c r="F1324" s="107">
        <v>45291</v>
      </c>
      <c r="G1324">
        <v>92.96</v>
      </c>
      <c r="H1324">
        <v>80</v>
      </c>
      <c r="I1324" t="s">
        <v>3111</v>
      </c>
    </row>
    <row r="1325" spans="1:9" x14ac:dyDescent="0.3">
      <c r="A1325">
        <v>398</v>
      </c>
      <c r="B1325" t="s">
        <v>368</v>
      </c>
      <c r="C1325" t="s">
        <v>369</v>
      </c>
      <c r="D1325" t="s">
        <v>54</v>
      </c>
      <c r="E1325" t="s">
        <v>24</v>
      </c>
      <c r="F1325" s="107">
        <v>45291</v>
      </c>
      <c r="G1325">
        <v>234.4</v>
      </c>
      <c r="H1325">
        <v>100</v>
      </c>
      <c r="I1325" t="s">
        <v>3113</v>
      </c>
    </row>
    <row r="1326" spans="1:9" x14ac:dyDescent="0.3">
      <c r="A1326">
        <v>399</v>
      </c>
      <c r="B1326" t="s">
        <v>371</v>
      </c>
      <c r="C1326" t="s">
        <v>369</v>
      </c>
      <c r="D1326" t="s">
        <v>54</v>
      </c>
      <c r="E1326" t="s">
        <v>24</v>
      </c>
      <c r="F1326" s="107">
        <v>45291</v>
      </c>
      <c r="G1326">
        <v>149</v>
      </c>
      <c r="H1326">
        <v>100</v>
      </c>
      <c r="I1326" t="s">
        <v>3115</v>
      </c>
    </row>
    <row r="1327" spans="1:9" x14ac:dyDescent="0.3">
      <c r="A1327">
        <v>400</v>
      </c>
      <c r="B1327" t="s">
        <v>372</v>
      </c>
      <c r="C1327" t="s">
        <v>369</v>
      </c>
      <c r="D1327" t="s">
        <v>54</v>
      </c>
      <c r="E1327" t="s">
        <v>24</v>
      </c>
      <c r="F1327" s="107">
        <v>45291</v>
      </c>
      <c r="G1327">
        <v>282.86</v>
      </c>
      <c r="H1327">
        <v>100</v>
      </c>
      <c r="I1327" t="s">
        <v>3117</v>
      </c>
    </row>
    <row r="1328" spans="1:9" x14ac:dyDescent="0.3">
      <c r="A1328">
        <v>401</v>
      </c>
      <c r="B1328" t="s">
        <v>373</v>
      </c>
      <c r="C1328" t="s">
        <v>374</v>
      </c>
      <c r="D1328" t="s">
        <v>54</v>
      </c>
      <c r="E1328" t="s">
        <v>24</v>
      </c>
      <c r="F1328" s="107">
        <v>45291</v>
      </c>
      <c r="G1328">
        <v>125</v>
      </c>
      <c r="H1328">
        <v>90</v>
      </c>
      <c r="I1328" t="s">
        <v>3119</v>
      </c>
    </row>
    <row r="1329" spans="1:9" x14ac:dyDescent="0.3">
      <c r="A1329">
        <v>403</v>
      </c>
      <c r="B1329" t="s">
        <v>1628</v>
      </c>
      <c r="C1329" t="s">
        <v>374</v>
      </c>
      <c r="D1329" t="s">
        <v>54</v>
      </c>
      <c r="E1329" t="s">
        <v>24</v>
      </c>
      <c r="F1329" s="107">
        <v>45291</v>
      </c>
      <c r="G1329">
        <v>28639</v>
      </c>
      <c r="I1329" t="s">
        <v>3122</v>
      </c>
    </row>
    <row r="1330" spans="1:9" x14ac:dyDescent="0.3">
      <c r="A1330">
        <v>408</v>
      </c>
      <c r="B1330" t="s">
        <v>382</v>
      </c>
      <c r="C1330" t="s">
        <v>44</v>
      </c>
      <c r="D1330" t="s">
        <v>54</v>
      </c>
      <c r="E1330" t="s">
        <v>24</v>
      </c>
      <c r="F1330" s="107">
        <v>45291</v>
      </c>
      <c r="G1330">
        <v>100</v>
      </c>
      <c r="H1330">
        <v>100</v>
      </c>
      <c r="I1330" t="s">
        <v>3124</v>
      </c>
    </row>
    <row r="1331" spans="1:9" x14ac:dyDescent="0.3">
      <c r="A1331">
        <v>422</v>
      </c>
      <c r="B1331" t="s">
        <v>398</v>
      </c>
      <c r="C1331" t="s">
        <v>87</v>
      </c>
      <c r="D1331" t="s">
        <v>54</v>
      </c>
      <c r="E1331" t="s">
        <v>24</v>
      </c>
      <c r="F1331" s="107">
        <v>45291</v>
      </c>
      <c r="G1331">
        <v>11.04</v>
      </c>
      <c r="H1331">
        <v>10.5</v>
      </c>
      <c r="I1331" t="s">
        <v>3142</v>
      </c>
    </row>
    <row r="1332" spans="1:9" x14ac:dyDescent="0.3">
      <c r="A1332">
        <v>426</v>
      </c>
      <c r="B1332" t="s">
        <v>402</v>
      </c>
      <c r="C1332" t="s">
        <v>403</v>
      </c>
      <c r="D1332" t="s">
        <v>54</v>
      </c>
      <c r="E1332" t="s">
        <v>24</v>
      </c>
      <c r="F1332" s="107">
        <v>45291</v>
      </c>
      <c r="G1332">
        <v>92.31</v>
      </c>
      <c r="I1332" t="s">
        <v>3148</v>
      </c>
    </row>
    <row r="1333" spans="1:9" x14ac:dyDescent="0.3">
      <c r="A1333">
        <v>427</v>
      </c>
      <c r="B1333" t="s">
        <v>404</v>
      </c>
      <c r="C1333" t="s">
        <v>98</v>
      </c>
      <c r="D1333" t="s">
        <v>54</v>
      </c>
      <c r="E1333" t="s">
        <v>62</v>
      </c>
      <c r="F1333" s="107">
        <v>45291</v>
      </c>
      <c r="G1333">
        <v>0.2</v>
      </c>
      <c r="H1333">
        <v>0.2</v>
      </c>
      <c r="I1333" t="s">
        <v>3150</v>
      </c>
    </row>
    <row r="1334" spans="1:9" x14ac:dyDescent="0.3">
      <c r="A1334">
        <v>428</v>
      </c>
      <c r="B1334" t="s">
        <v>405</v>
      </c>
      <c r="C1334" t="s">
        <v>98</v>
      </c>
      <c r="D1334" t="s">
        <v>54</v>
      </c>
      <c r="E1334" t="s">
        <v>62</v>
      </c>
      <c r="F1334" s="107">
        <v>45291</v>
      </c>
      <c r="G1334">
        <v>18.63</v>
      </c>
      <c r="H1334">
        <v>1</v>
      </c>
      <c r="I1334" t="s">
        <v>3152</v>
      </c>
    </row>
    <row r="1335" spans="1:9" x14ac:dyDescent="0.3">
      <c r="A1335">
        <v>429</v>
      </c>
      <c r="B1335" t="s">
        <v>406</v>
      </c>
      <c r="C1335" t="s">
        <v>98</v>
      </c>
      <c r="D1335" t="s">
        <v>54</v>
      </c>
      <c r="E1335" t="s">
        <v>62</v>
      </c>
      <c r="F1335" s="107">
        <v>45291</v>
      </c>
      <c r="G1335">
        <v>0.76</v>
      </c>
      <c r="H1335">
        <v>0.76</v>
      </c>
      <c r="I1335" t="s">
        <v>3154</v>
      </c>
    </row>
    <row r="1336" spans="1:9" x14ac:dyDescent="0.3">
      <c r="A1336">
        <v>430</v>
      </c>
      <c r="B1336" t="s">
        <v>407</v>
      </c>
      <c r="C1336" t="s">
        <v>94</v>
      </c>
      <c r="D1336" t="s">
        <v>54</v>
      </c>
      <c r="E1336" t="s">
        <v>24</v>
      </c>
      <c r="F1336" s="107">
        <v>45291</v>
      </c>
      <c r="G1336">
        <v>101.39526345983001</v>
      </c>
      <c r="H1336">
        <v>95</v>
      </c>
      <c r="I1336" t="s">
        <v>3156</v>
      </c>
    </row>
    <row r="1337" spans="1:9" x14ac:dyDescent="0.3">
      <c r="A1337">
        <v>433</v>
      </c>
      <c r="B1337" t="s">
        <v>410</v>
      </c>
      <c r="C1337" t="s">
        <v>98</v>
      </c>
      <c r="D1337" t="s">
        <v>54</v>
      </c>
      <c r="E1337" t="s">
        <v>62</v>
      </c>
      <c r="F1337" s="107">
        <v>45291</v>
      </c>
      <c r="G1337">
        <v>0.05</v>
      </c>
      <c r="H1337">
        <v>0.05</v>
      </c>
      <c r="I1337" t="s">
        <v>3162</v>
      </c>
    </row>
    <row r="1338" spans="1:9" x14ac:dyDescent="0.3">
      <c r="A1338">
        <v>435</v>
      </c>
      <c r="B1338" t="s">
        <v>412</v>
      </c>
      <c r="C1338" t="s">
        <v>98</v>
      </c>
      <c r="D1338" t="s">
        <v>54</v>
      </c>
      <c r="E1338" t="s">
        <v>24</v>
      </c>
      <c r="F1338" s="107">
        <v>45291</v>
      </c>
      <c r="G1338">
        <v>-111.57</v>
      </c>
      <c r="H1338">
        <v>100</v>
      </c>
      <c r="I1338" t="s">
        <v>1830</v>
      </c>
    </row>
    <row r="1339" spans="1:9" x14ac:dyDescent="0.3">
      <c r="A1339">
        <v>439</v>
      </c>
      <c r="B1339" t="s">
        <v>415</v>
      </c>
      <c r="C1339" t="s">
        <v>323</v>
      </c>
      <c r="D1339" t="s">
        <v>54</v>
      </c>
      <c r="E1339" t="s">
        <v>24</v>
      </c>
      <c r="F1339" s="107">
        <v>45291</v>
      </c>
      <c r="G1339">
        <v>100</v>
      </c>
      <c r="H1339">
        <v>100</v>
      </c>
      <c r="I1339" t="s">
        <v>3171</v>
      </c>
    </row>
    <row r="1340" spans="1:9" x14ac:dyDescent="0.3">
      <c r="A1340">
        <v>440</v>
      </c>
      <c r="B1340" t="s">
        <v>416</v>
      </c>
      <c r="C1340" t="s">
        <v>323</v>
      </c>
      <c r="D1340" t="s">
        <v>54</v>
      </c>
      <c r="E1340" t="s">
        <v>24</v>
      </c>
      <c r="F1340" s="107">
        <v>45291</v>
      </c>
      <c r="G1340">
        <v>97.746062537526996</v>
      </c>
      <c r="H1340">
        <v>98</v>
      </c>
      <c r="I1340" t="s">
        <v>3173</v>
      </c>
    </row>
    <row r="1341" spans="1:9" x14ac:dyDescent="0.3">
      <c r="A1341">
        <v>473</v>
      </c>
      <c r="B1341" t="s">
        <v>445</v>
      </c>
      <c r="C1341" t="s">
        <v>22</v>
      </c>
      <c r="D1341" t="s">
        <v>54</v>
      </c>
      <c r="E1341" t="s">
        <v>24</v>
      </c>
      <c r="F1341" s="107">
        <v>45291</v>
      </c>
      <c r="G1341">
        <v>0</v>
      </c>
      <c r="I1341" t="s">
        <v>2023</v>
      </c>
    </row>
    <row r="1342" spans="1:9" x14ac:dyDescent="0.3">
      <c r="A1342">
        <v>474</v>
      </c>
      <c r="B1342" t="s">
        <v>448</v>
      </c>
      <c r="C1342" t="s">
        <v>447</v>
      </c>
      <c r="D1342" t="s">
        <v>54</v>
      </c>
      <c r="E1342" t="s">
        <v>24</v>
      </c>
      <c r="F1342" s="107">
        <v>45291</v>
      </c>
      <c r="I1342" t="s">
        <v>2040</v>
      </c>
    </row>
    <row r="1343" spans="1:9" x14ac:dyDescent="0.3">
      <c r="A1343">
        <v>476</v>
      </c>
      <c r="B1343" t="s">
        <v>450</v>
      </c>
      <c r="C1343" t="s">
        <v>22</v>
      </c>
      <c r="D1343" t="s">
        <v>54</v>
      </c>
      <c r="E1343" t="s">
        <v>24</v>
      </c>
      <c r="F1343" s="107">
        <v>45291</v>
      </c>
      <c r="G1343">
        <v>0</v>
      </c>
      <c r="I1343" t="s">
        <v>2063</v>
      </c>
    </row>
    <row r="1344" spans="1:9" x14ac:dyDescent="0.3">
      <c r="A1344">
        <v>477</v>
      </c>
      <c r="B1344" t="s">
        <v>451</v>
      </c>
      <c r="C1344" t="s">
        <v>447</v>
      </c>
      <c r="D1344" t="s">
        <v>54</v>
      </c>
      <c r="E1344" t="s">
        <v>24</v>
      </c>
      <c r="F1344" s="107">
        <v>45291</v>
      </c>
      <c r="I1344" t="s">
        <v>2079</v>
      </c>
    </row>
    <row r="1345" spans="1:9" x14ac:dyDescent="0.3">
      <c r="A1345">
        <v>478</v>
      </c>
      <c r="B1345" t="s">
        <v>452</v>
      </c>
      <c r="C1345" t="s">
        <v>447</v>
      </c>
      <c r="D1345" t="s">
        <v>54</v>
      </c>
      <c r="E1345" t="s">
        <v>24</v>
      </c>
      <c r="F1345" s="107">
        <v>45291</v>
      </c>
      <c r="G1345">
        <v>0</v>
      </c>
      <c r="I1345" t="s">
        <v>2097</v>
      </c>
    </row>
    <row r="1346" spans="1:9" x14ac:dyDescent="0.3">
      <c r="A1346">
        <v>479</v>
      </c>
      <c r="B1346" t="s">
        <v>453</v>
      </c>
      <c r="C1346" t="s">
        <v>447</v>
      </c>
      <c r="D1346" t="s">
        <v>54</v>
      </c>
      <c r="E1346" t="s">
        <v>24</v>
      </c>
      <c r="F1346" s="107">
        <v>45291</v>
      </c>
      <c r="G1346">
        <v>0</v>
      </c>
      <c r="I1346" t="s">
        <v>2117</v>
      </c>
    </row>
    <row r="1347" spans="1:9" x14ac:dyDescent="0.3">
      <c r="A1347">
        <v>480</v>
      </c>
      <c r="B1347" t="s">
        <v>454</v>
      </c>
      <c r="C1347" t="s">
        <v>447</v>
      </c>
      <c r="D1347" t="s">
        <v>54</v>
      </c>
      <c r="E1347" t="s">
        <v>24</v>
      </c>
      <c r="F1347" s="107">
        <v>45291</v>
      </c>
      <c r="I1347" t="s">
        <v>2133</v>
      </c>
    </row>
    <row r="1348" spans="1:9" x14ac:dyDescent="0.3">
      <c r="A1348">
        <v>519</v>
      </c>
      <c r="B1348" t="s">
        <v>2349</v>
      </c>
      <c r="C1348" t="s">
        <v>362</v>
      </c>
      <c r="D1348" t="s">
        <v>54</v>
      </c>
      <c r="E1348" t="s">
        <v>24</v>
      </c>
      <c r="F1348" s="107">
        <v>45291</v>
      </c>
      <c r="I1348" t="s">
        <v>2356</v>
      </c>
    </row>
    <row r="1349" spans="1:9" x14ac:dyDescent="0.3">
      <c r="A1349">
        <v>523</v>
      </c>
      <c r="B1349" t="s">
        <v>350</v>
      </c>
      <c r="C1349" t="s">
        <v>94</v>
      </c>
      <c r="D1349" t="s">
        <v>54</v>
      </c>
      <c r="E1349" t="s">
        <v>24</v>
      </c>
      <c r="F1349" s="107">
        <v>45291</v>
      </c>
      <c r="I1349" t="s">
        <v>2370</v>
      </c>
    </row>
    <row r="1350" spans="1:9" x14ac:dyDescent="0.3">
      <c r="A1350">
        <v>524</v>
      </c>
      <c r="B1350" t="s">
        <v>397</v>
      </c>
      <c r="C1350" t="s">
        <v>87</v>
      </c>
      <c r="D1350" t="s">
        <v>54</v>
      </c>
      <c r="E1350" t="s">
        <v>24</v>
      </c>
      <c r="F1350" s="107">
        <v>45291</v>
      </c>
      <c r="H1350">
        <v>100</v>
      </c>
      <c r="I1350" t="s">
        <v>2382</v>
      </c>
    </row>
    <row r="1351" spans="1:9" x14ac:dyDescent="0.3">
      <c r="A1351">
        <v>532</v>
      </c>
      <c r="B1351" t="s">
        <v>2421</v>
      </c>
      <c r="C1351" t="s">
        <v>110</v>
      </c>
      <c r="D1351" t="s">
        <v>54</v>
      </c>
      <c r="E1351" t="s">
        <v>24</v>
      </c>
      <c r="F1351" s="107">
        <v>45291</v>
      </c>
      <c r="H1351">
        <v>100</v>
      </c>
      <c r="I1351" t="s">
        <v>2427</v>
      </c>
    </row>
    <row r="1352" spans="1:9" x14ac:dyDescent="0.3">
      <c r="A1352">
        <v>533</v>
      </c>
      <c r="B1352" t="s">
        <v>2432</v>
      </c>
      <c r="C1352" t="s">
        <v>110</v>
      </c>
      <c r="D1352" t="s">
        <v>54</v>
      </c>
      <c r="E1352" t="s">
        <v>24</v>
      </c>
      <c r="F1352" s="107">
        <v>45291</v>
      </c>
      <c r="I1352" t="s">
        <v>2439</v>
      </c>
    </row>
    <row r="1353" spans="1:9" x14ac:dyDescent="0.3">
      <c r="A1353">
        <v>534</v>
      </c>
      <c r="B1353" t="s">
        <v>2444</v>
      </c>
      <c r="C1353" t="s">
        <v>110</v>
      </c>
      <c r="D1353" t="s">
        <v>54</v>
      </c>
      <c r="E1353" t="s">
        <v>24</v>
      </c>
      <c r="F1353" s="107">
        <v>45291</v>
      </c>
      <c r="I1353" t="s">
        <v>2451</v>
      </c>
    </row>
    <row r="1354" spans="1:9" x14ac:dyDescent="0.3">
      <c r="A1354">
        <v>535</v>
      </c>
      <c r="B1354" t="s">
        <v>2456</v>
      </c>
      <c r="C1354" t="s">
        <v>110</v>
      </c>
      <c r="D1354" t="s">
        <v>54</v>
      </c>
      <c r="E1354" t="s">
        <v>24</v>
      </c>
      <c r="F1354" s="107">
        <v>45291</v>
      </c>
      <c r="I1354" t="s">
        <v>2463</v>
      </c>
    </row>
    <row r="1355" spans="1:9" x14ac:dyDescent="0.3">
      <c r="A1355">
        <v>536</v>
      </c>
      <c r="B1355" t="s">
        <v>2468</v>
      </c>
      <c r="C1355" t="s">
        <v>110</v>
      </c>
      <c r="D1355" t="s">
        <v>54</v>
      </c>
      <c r="E1355" t="s">
        <v>24</v>
      </c>
      <c r="F1355" s="107">
        <v>45291</v>
      </c>
      <c r="I1355" t="s">
        <v>2475</v>
      </c>
    </row>
    <row r="1356" spans="1:9" x14ac:dyDescent="0.3">
      <c r="A1356">
        <v>543</v>
      </c>
      <c r="B1356" t="s">
        <v>2503</v>
      </c>
      <c r="C1356" t="s">
        <v>127</v>
      </c>
      <c r="D1356" t="s">
        <v>54</v>
      </c>
      <c r="E1356" t="s">
        <v>24</v>
      </c>
      <c r="F1356" s="107">
        <v>45291</v>
      </c>
      <c r="I1356" t="s">
        <v>2510</v>
      </c>
    </row>
    <row r="1357" spans="1:9" x14ac:dyDescent="0.3">
      <c r="A1357">
        <v>544</v>
      </c>
      <c r="B1357" t="s">
        <v>2514</v>
      </c>
      <c r="C1357" t="s">
        <v>374</v>
      </c>
      <c r="D1357" t="s">
        <v>54</v>
      </c>
      <c r="E1357" t="s">
        <v>24</v>
      </c>
      <c r="F1357" s="107">
        <v>45291</v>
      </c>
      <c r="H1357">
        <v>90</v>
      </c>
      <c r="I1357" t="s">
        <v>2521</v>
      </c>
    </row>
    <row r="1358" spans="1:9" x14ac:dyDescent="0.3">
      <c r="A1358">
        <v>69</v>
      </c>
      <c r="B1358" t="s">
        <v>59</v>
      </c>
      <c r="C1358" t="s">
        <v>58</v>
      </c>
      <c r="D1358" t="s">
        <v>60</v>
      </c>
      <c r="E1358" t="s">
        <v>24</v>
      </c>
      <c r="F1358" s="107">
        <v>45291</v>
      </c>
      <c r="G1358">
        <v>92.79</v>
      </c>
      <c r="H1358">
        <v>90</v>
      </c>
      <c r="I1358" t="s">
        <v>3226</v>
      </c>
    </row>
    <row r="1359" spans="1:9" x14ac:dyDescent="0.3">
      <c r="A1359">
        <v>111</v>
      </c>
      <c r="B1359" t="s">
        <v>93</v>
      </c>
      <c r="C1359" t="s">
        <v>58</v>
      </c>
      <c r="D1359" t="s">
        <v>60</v>
      </c>
      <c r="E1359" t="s">
        <v>24</v>
      </c>
      <c r="F1359" s="107">
        <v>45291</v>
      </c>
      <c r="G1359">
        <v>96</v>
      </c>
      <c r="H1359">
        <v>80</v>
      </c>
      <c r="I1359" t="s">
        <v>2824</v>
      </c>
    </row>
    <row r="1360" spans="1:9" x14ac:dyDescent="0.3">
      <c r="A1360">
        <v>197</v>
      </c>
      <c r="B1360" t="s">
        <v>139</v>
      </c>
      <c r="C1360" t="s">
        <v>95</v>
      </c>
      <c r="D1360" t="s">
        <v>60</v>
      </c>
      <c r="E1360" t="s">
        <v>24</v>
      </c>
      <c r="F1360" s="107">
        <v>45291</v>
      </c>
      <c r="G1360">
        <v>100</v>
      </c>
      <c r="H1360">
        <v>90</v>
      </c>
      <c r="I1360" t="s">
        <v>2884</v>
      </c>
    </row>
    <row r="1361" spans="1:9" x14ac:dyDescent="0.3">
      <c r="A1361">
        <v>213</v>
      </c>
      <c r="B1361" t="s">
        <v>151</v>
      </c>
      <c r="C1361" t="s">
        <v>98</v>
      </c>
      <c r="D1361" t="s">
        <v>60</v>
      </c>
      <c r="E1361" t="s">
        <v>24</v>
      </c>
      <c r="F1361" s="107">
        <v>45291</v>
      </c>
      <c r="G1361">
        <v>100</v>
      </c>
      <c r="H1361">
        <v>90</v>
      </c>
      <c r="I1361" t="s">
        <v>1048</v>
      </c>
    </row>
    <row r="1362" spans="1:9" x14ac:dyDescent="0.3">
      <c r="A1362">
        <v>233</v>
      </c>
      <c r="B1362" t="s">
        <v>173</v>
      </c>
      <c r="C1362" t="s">
        <v>98</v>
      </c>
      <c r="D1362" t="s">
        <v>60</v>
      </c>
      <c r="E1362" t="s">
        <v>24</v>
      </c>
      <c r="F1362" s="107">
        <v>45291</v>
      </c>
      <c r="G1362">
        <v>9.6282754418037779</v>
      </c>
      <c r="H1362">
        <v>20</v>
      </c>
      <c r="I1362" t="s">
        <v>1216</v>
      </c>
    </row>
    <row r="1363" spans="1:9" x14ac:dyDescent="0.3">
      <c r="A1363">
        <v>234</v>
      </c>
      <c r="B1363" t="s">
        <v>174</v>
      </c>
      <c r="C1363" t="s">
        <v>98</v>
      </c>
      <c r="D1363" t="s">
        <v>60</v>
      </c>
      <c r="E1363" t="s">
        <v>24</v>
      </c>
      <c r="F1363" s="107">
        <v>45291</v>
      </c>
      <c r="G1363">
        <v>5893.5</v>
      </c>
      <c r="H1363">
        <v>4000</v>
      </c>
      <c r="I1363" t="s">
        <v>1222</v>
      </c>
    </row>
    <row r="1364" spans="1:9" x14ac:dyDescent="0.3">
      <c r="A1364">
        <v>238</v>
      </c>
      <c r="B1364" t="s">
        <v>177</v>
      </c>
      <c r="C1364" t="s">
        <v>98</v>
      </c>
      <c r="D1364" t="s">
        <v>60</v>
      </c>
      <c r="E1364" t="s">
        <v>24</v>
      </c>
      <c r="F1364" s="107">
        <v>45291</v>
      </c>
      <c r="G1364">
        <v>75</v>
      </c>
      <c r="H1364">
        <v>90</v>
      </c>
      <c r="I1364" t="s">
        <v>1237</v>
      </c>
    </row>
    <row r="1365" spans="1:9" x14ac:dyDescent="0.3">
      <c r="A1365">
        <v>240</v>
      </c>
      <c r="B1365" t="s">
        <v>180</v>
      </c>
      <c r="C1365" t="s">
        <v>33</v>
      </c>
      <c r="D1365" t="s">
        <v>60</v>
      </c>
      <c r="E1365" t="s">
        <v>24</v>
      </c>
      <c r="F1365" s="107">
        <v>45291</v>
      </c>
      <c r="G1365">
        <v>80</v>
      </c>
      <c r="H1365">
        <v>100</v>
      </c>
      <c r="I1365" t="s">
        <v>2937</v>
      </c>
    </row>
    <row r="1366" spans="1:9" x14ac:dyDescent="0.3">
      <c r="A1366">
        <v>251</v>
      </c>
      <c r="B1366" t="s">
        <v>1290</v>
      </c>
      <c r="C1366" t="s">
        <v>194</v>
      </c>
      <c r="D1366" t="s">
        <v>60</v>
      </c>
      <c r="E1366" t="s">
        <v>24</v>
      </c>
      <c r="F1366" s="107">
        <v>45291</v>
      </c>
      <c r="G1366">
        <v>100</v>
      </c>
      <c r="H1366">
        <v>100</v>
      </c>
      <c r="I1366" t="s">
        <v>2946</v>
      </c>
    </row>
    <row r="1367" spans="1:9" x14ac:dyDescent="0.3">
      <c r="A1367">
        <v>254</v>
      </c>
      <c r="B1367" t="s">
        <v>197</v>
      </c>
      <c r="C1367" t="s">
        <v>198</v>
      </c>
      <c r="D1367" t="s">
        <v>60</v>
      </c>
      <c r="E1367" t="s">
        <v>24</v>
      </c>
      <c r="F1367" s="107">
        <v>45291</v>
      </c>
      <c r="G1367">
        <v>100</v>
      </c>
      <c r="H1367">
        <v>100</v>
      </c>
      <c r="I1367" t="s">
        <v>2950</v>
      </c>
    </row>
    <row r="1368" spans="1:9" x14ac:dyDescent="0.3">
      <c r="A1368">
        <v>263</v>
      </c>
      <c r="B1368" t="s">
        <v>209</v>
      </c>
      <c r="C1368" t="s">
        <v>46</v>
      </c>
      <c r="D1368" t="s">
        <v>60</v>
      </c>
      <c r="E1368" t="s">
        <v>24</v>
      </c>
      <c r="F1368" s="107">
        <v>45291</v>
      </c>
      <c r="G1368">
        <v>100</v>
      </c>
      <c r="H1368">
        <v>100</v>
      </c>
      <c r="I1368" t="s">
        <v>2963</v>
      </c>
    </row>
    <row r="1369" spans="1:9" x14ac:dyDescent="0.3">
      <c r="A1369">
        <v>265</v>
      </c>
      <c r="B1369" t="s">
        <v>213</v>
      </c>
      <c r="C1369" t="s">
        <v>46</v>
      </c>
      <c r="D1369" t="s">
        <v>60</v>
      </c>
      <c r="E1369" t="s">
        <v>24</v>
      </c>
      <c r="F1369" s="107">
        <v>45291</v>
      </c>
      <c r="G1369">
        <v>97.13</v>
      </c>
      <c r="H1369">
        <v>100</v>
      </c>
      <c r="I1369" t="s">
        <v>2965</v>
      </c>
    </row>
    <row r="1370" spans="1:9" x14ac:dyDescent="0.3">
      <c r="A1370">
        <v>266</v>
      </c>
      <c r="B1370" t="s">
        <v>214</v>
      </c>
      <c r="C1370" t="s">
        <v>46</v>
      </c>
      <c r="D1370" t="s">
        <v>60</v>
      </c>
      <c r="E1370" t="s">
        <v>24</v>
      </c>
      <c r="F1370" s="107">
        <v>45291</v>
      </c>
      <c r="G1370">
        <v>97.07</v>
      </c>
      <c r="H1370">
        <v>95</v>
      </c>
      <c r="I1370" t="s">
        <v>2967</v>
      </c>
    </row>
    <row r="1371" spans="1:9" x14ac:dyDescent="0.3">
      <c r="A1371">
        <v>300</v>
      </c>
      <c r="B1371" t="s">
        <v>252</v>
      </c>
      <c r="C1371" t="s">
        <v>253</v>
      </c>
      <c r="D1371" t="s">
        <v>60</v>
      </c>
      <c r="E1371" t="s">
        <v>24</v>
      </c>
      <c r="F1371" s="107">
        <v>45291</v>
      </c>
      <c r="G1371">
        <v>100</v>
      </c>
      <c r="H1371">
        <v>100</v>
      </c>
      <c r="I1371" t="s">
        <v>3002</v>
      </c>
    </row>
    <row r="1372" spans="1:9" x14ac:dyDescent="0.3">
      <c r="A1372">
        <v>301</v>
      </c>
      <c r="B1372" t="s">
        <v>254</v>
      </c>
      <c r="C1372" t="s">
        <v>253</v>
      </c>
      <c r="D1372" t="s">
        <v>60</v>
      </c>
      <c r="E1372" t="s">
        <v>24</v>
      </c>
      <c r="F1372" s="107">
        <v>45291</v>
      </c>
      <c r="G1372">
        <v>100</v>
      </c>
      <c r="H1372">
        <v>100</v>
      </c>
      <c r="I1372" t="s">
        <v>3004</v>
      </c>
    </row>
    <row r="1373" spans="1:9" x14ac:dyDescent="0.3">
      <c r="A1373">
        <v>306</v>
      </c>
      <c r="B1373" t="s">
        <v>260</v>
      </c>
      <c r="C1373" t="s">
        <v>194</v>
      </c>
      <c r="D1373" t="s">
        <v>60</v>
      </c>
      <c r="E1373" t="s">
        <v>24</v>
      </c>
      <c r="F1373" s="107">
        <v>45291</v>
      </c>
      <c r="G1373">
        <v>626</v>
      </c>
      <c r="H1373">
        <v>100</v>
      </c>
      <c r="I1373" t="s">
        <v>3012</v>
      </c>
    </row>
    <row r="1374" spans="1:9" x14ac:dyDescent="0.3">
      <c r="A1374">
        <v>347</v>
      </c>
      <c r="B1374" t="s">
        <v>305</v>
      </c>
      <c r="C1374" t="s">
        <v>306</v>
      </c>
      <c r="D1374" t="s">
        <v>60</v>
      </c>
      <c r="E1374" t="s">
        <v>62</v>
      </c>
      <c r="F1374" s="107">
        <v>45291</v>
      </c>
      <c r="G1374">
        <v>2</v>
      </c>
      <c r="H1374">
        <v>0</v>
      </c>
      <c r="I1374" t="s">
        <v>3039</v>
      </c>
    </row>
    <row r="1375" spans="1:9" x14ac:dyDescent="0.3">
      <c r="A1375">
        <v>348</v>
      </c>
      <c r="B1375" t="s">
        <v>307</v>
      </c>
      <c r="C1375" t="s">
        <v>306</v>
      </c>
      <c r="D1375" t="s">
        <v>60</v>
      </c>
      <c r="E1375" t="s">
        <v>24</v>
      </c>
      <c r="F1375" s="107">
        <v>45291</v>
      </c>
      <c r="G1375">
        <v>100</v>
      </c>
      <c r="H1375">
        <v>99</v>
      </c>
      <c r="I1375" t="s">
        <v>3041</v>
      </c>
    </row>
    <row r="1376" spans="1:9" x14ac:dyDescent="0.3">
      <c r="A1376">
        <v>351</v>
      </c>
      <c r="B1376" t="s">
        <v>308</v>
      </c>
      <c r="C1376" t="s">
        <v>306</v>
      </c>
      <c r="D1376" t="s">
        <v>60</v>
      </c>
      <c r="E1376" t="s">
        <v>62</v>
      </c>
      <c r="F1376" s="107">
        <v>45291</v>
      </c>
      <c r="G1376">
        <v>3.5442828816920029</v>
      </c>
      <c r="H1376">
        <v>0</v>
      </c>
      <c r="I1376" t="s">
        <v>3043</v>
      </c>
    </row>
    <row r="1377" spans="1:9" x14ac:dyDescent="0.3">
      <c r="A1377">
        <v>352</v>
      </c>
      <c r="B1377" t="s">
        <v>309</v>
      </c>
      <c r="C1377" t="s">
        <v>306</v>
      </c>
      <c r="D1377" t="s">
        <v>60</v>
      </c>
      <c r="E1377" t="s">
        <v>62</v>
      </c>
      <c r="F1377" s="107">
        <v>45291</v>
      </c>
      <c r="G1377">
        <v>0.28327481646983721</v>
      </c>
      <c r="H1377">
        <v>0</v>
      </c>
      <c r="I1377" t="s">
        <v>3045</v>
      </c>
    </row>
    <row r="1378" spans="1:9" x14ac:dyDescent="0.3">
      <c r="A1378">
        <v>368</v>
      </c>
      <c r="B1378" t="s">
        <v>330</v>
      </c>
      <c r="C1378" t="s">
        <v>1523</v>
      </c>
      <c r="D1378" t="s">
        <v>60</v>
      </c>
      <c r="E1378" t="s">
        <v>24</v>
      </c>
      <c r="F1378" s="107">
        <v>45291</v>
      </c>
      <c r="G1378">
        <v>94</v>
      </c>
      <c r="H1378">
        <v>90</v>
      </c>
      <c r="I1378" t="s">
        <v>3069</v>
      </c>
    </row>
    <row r="1379" spans="1:9" x14ac:dyDescent="0.3">
      <c r="A1379">
        <v>372</v>
      </c>
      <c r="B1379" t="s">
        <v>335</v>
      </c>
      <c r="C1379" t="s">
        <v>1523</v>
      </c>
      <c r="D1379" t="s">
        <v>60</v>
      </c>
      <c r="E1379" t="s">
        <v>24</v>
      </c>
      <c r="F1379" s="107">
        <v>45291</v>
      </c>
      <c r="G1379">
        <v>95</v>
      </c>
      <c r="H1379">
        <v>87</v>
      </c>
      <c r="I1379" t="s">
        <v>3075</v>
      </c>
    </row>
    <row r="1380" spans="1:9" x14ac:dyDescent="0.3">
      <c r="A1380">
        <v>373</v>
      </c>
      <c r="B1380" t="s">
        <v>336</v>
      </c>
      <c r="C1380" t="s">
        <v>198</v>
      </c>
      <c r="D1380" t="s">
        <v>60</v>
      </c>
      <c r="E1380" t="s">
        <v>24</v>
      </c>
      <c r="F1380" s="107">
        <v>45291</v>
      </c>
      <c r="G1380">
        <v>97.166666666666998</v>
      </c>
      <c r="H1380">
        <v>100</v>
      </c>
      <c r="I1380" t="s">
        <v>3077</v>
      </c>
    </row>
    <row r="1381" spans="1:9" x14ac:dyDescent="0.3">
      <c r="A1381">
        <v>390</v>
      </c>
      <c r="B1381" t="s">
        <v>356</v>
      </c>
      <c r="C1381" t="s">
        <v>198</v>
      </c>
      <c r="D1381" t="s">
        <v>60</v>
      </c>
      <c r="E1381" t="s">
        <v>24</v>
      </c>
      <c r="F1381" s="107">
        <v>45291</v>
      </c>
      <c r="G1381">
        <v>99.249166666666994</v>
      </c>
      <c r="H1381">
        <v>100</v>
      </c>
      <c r="I1381" t="s">
        <v>3101</v>
      </c>
    </row>
    <row r="1382" spans="1:9" x14ac:dyDescent="0.3">
      <c r="A1382">
        <v>394</v>
      </c>
      <c r="B1382" t="s">
        <v>361</v>
      </c>
      <c r="C1382" t="s">
        <v>362</v>
      </c>
      <c r="D1382" t="s">
        <v>60</v>
      </c>
      <c r="E1382" t="s">
        <v>24</v>
      </c>
      <c r="F1382" s="107">
        <v>45291</v>
      </c>
      <c r="G1382">
        <v>349.71</v>
      </c>
      <c r="H1382">
        <v>100</v>
      </c>
      <c r="I1382" t="s">
        <v>3107</v>
      </c>
    </row>
    <row r="1383" spans="1:9" x14ac:dyDescent="0.3">
      <c r="A1383">
        <v>395</v>
      </c>
      <c r="B1383" t="s">
        <v>364</v>
      </c>
      <c r="C1383" t="s">
        <v>362</v>
      </c>
      <c r="D1383" t="s">
        <v>60</v>
      </c>
      <c r="E1383" t="s">
        <v>24</v>
      </c>
      <c r="F1383" s="107">
        <v>45291</v>
      </c>
      <c r="G1383">
        <v>266.67</v>
      </c>
      <c r="H1383">
        <v>100</v>
      </c>
      <c r="I1383" t="s">
        <v>3109</v>
      </c>
    </row>
    <row r="1384" spans="1:9" x14ac:dyDescent="0.3">
      <c r="A1384">
        <v>409</v>
      </c>
      <c r="B1384" t="s">
        <v>383</v>
      </c>
      <c r="C1384" t="s">
        <v>46</v>
      </c>
      <c r="D1384" t="s">
        <v>60</v>
      </c>
      <c r="E1384" t="s">
        <v>24</v>
      </c>
      <c r="F1384" s="107">
        <v>45291</v>
      </c>
      <c r="G1384">
        <v>100</v>
      </c>
      <c r="H1384">
        <v>80</v>
      </c>
      <c r="I1384" t="s">
        <v>3126</v>
      </c>
    </row>
    <row r="1385" spans="1:9" x14ac:dyDescent="0.3">
      <c r="A1385">
        <v>414</v>
      </c>
      <c r="B1385" t="s">
        <v>390</v>
      </c>
      <c r="C1385" t="s">
        <v>198</v>
      </c>
      <c r="D1385" t="s">
        <v>60</v>
      </c>
      <c r="E1385" t="s">
        <v>24</v>
      </c>
      <c r="F1385" s="107">
        <v>45291</v>
      </c>
      <c r="G1385">
        <v>96.28</v>
      </c>
      <c r="H1385">
        <v>100</v>
      </c>
      <c r="I1385" t="s">
        <v>3130</v>
      </c>
    </row>
    <row r="1386" spans="1:9" x14ac:dyDescent="0.3">
      <c r="A1386">
        <v>415</v>
      </c>
      <c r="B1386" t="s">
        <v>391</v>
      </c>
      <c r="C1386" t="s">
        <v>198</v>
      </c>
      <c r="D1386" t="s">
        <v>60</v>
      </c>
      <c r="E1386" t="s">
        <v>24</v>
      </c>
      <c r="F1386" s="107">
        <v>45291</v>
      </c>
      <c r="G1386">
        <v>96</v>
      </c>
      <c r="H1386">
        <v>100</v>
      </c>
      <c r="I1386" t="s">
        <v>3132</v>
      </c>
    </row>
    <row r="1387" spans="1:9" x14ac:dyDescent="0.3">
      <c r="A1387">
        <v>416</v>
      </c>
      <c r="B1387" t="s">
        <v>392</v>
      </c>
      <c r="C1387" t="s">
        <v>198</v>
      </c>
      <c r="D1387" t="s">
        <v>60</v>
      </c>
      <c r="E1387" t="s">
        <v>24</v>
      </c>
      <c r="F1387" s="107">
        <v>45291</v>
      </c>
      <c r="G1387">
        <v>98</v>
      </c>
      <c r="H1387">
        <v>100</v>
      </c>
      <c r="I1387" t="s">
        <v>3134</v>
      </c>
    </row>
    <row r="1388" spans="1:9" x14ac:dyDescent="0.3">
      <c r="A1388">
        <v>417</v>
      </c>
      <c r="B1388" t="s">
        <v>393</v>
      </c>
      <c r="C1388" t="s">
        <v>198</v>
      </c>
      <c r="D1388" t="s">
        <v>60</v>
      </c>
      <c r="E1388" t="s">
        <v>24</v>
      </c>
      <c r="F1388" s="107">
        <v>45291</v>
      </c>
      <c r="G1388">
        <v>94.39</v>
      </c>
      <c r="H1388">
        <v>100</v>
      </c>
      <c r="I1388" t="s">
        <v>3136</v>
      </c>
    </row>
    <row r="1389" spans="1:9" x14ac:dyDescent="0.3">
      <c r="A1389">
        <v>418</v>
      </c>
      <c r="B1389" t="s">
        <v>394</v>
      </c>
      <c r="C1389" t="s">
        <v>198</v>
      </c>
      <c r="D1389" t="s">
        <v>60</v>
      </c>
      <c r="E1389" t="s">
        <v>24</v>
      </c>
      <c r="F1389" s="107">
        <v>45291</v>
      </c>
      <c r="G1389">
        <v>95.802222222221999</v>
      </c>
      <c r="H1389">
        <v>100</v>
      </c>
      <c r="I1389" t="s">
        <v>3138</v>
      </c>
    </row>
    <row r="1390" spans="1:9" x14ac:dyDescent="0.3">
      <c r="A1390">
        <v>420</v>
      </c>
      <c r="B1390" t="s">
        <v>396</v>
      </c>
      <c r="C1390" t="s">
        <v>198</v>
      </c>
      <c r="D1390" t="s">
        <v>60</v>
      </c>
      <c r="E1390" t="s">
        <v>24</v>
      </c>
      <c r="F1390" s="107">
        <v>45291</v>
      </c>
      <c r="G1390">
        <v>100</v>
      </c>
      <c r="H1390">
        <v>100</v>
      </c>
      <c r="I1390" t="s">
        <v>3140</v>
      </c>
    </row>
    <row r="1391" spans="1:9" x14ac:dyDescent="0.3">
      <c r="A1391">
        <v>431</v>
      </c>
      <c r="B1391" t="s">
        <v>408</v>
      </c>
      <c r="C1391" t="s">
        <v>72</v>
      </c>
      <c r="D1391" t="s">
        <v>60</v>
      </c>
      <c r="E1391" t="s">
        <v>24</v>
      </c>
      <c r="F1391" s="107">
        <v>45291</v>
      </c>
      <c r="G1391">
        <v>100</v>
      </c>
      <c r="H1391">
        <v>100</v>
      </c>
      <c r="I1391" t="s">
        <v>3158</v>
      </c>
    </row>
    <row r="1392" spans="1:9" x14ac:dyDescent="0.3">
      <c r="A1392">
        <v>432</v>
      </c>
      <c r="B1392" t="s">
        <v>409</v>
      </c>
      <c r="C1392" t="s">
        <v>72</v>
      </c>
      <c r="D1392" t="s">
        <v>60</v>
      </c>
      <c r="E1392" t="s">
        <v>24</v>
      </c>
      <c r="F1392" s="107">
        <v>45291</v>
      </c>
      <c r="G1392">
        <v>98.765555555556006</v>
      </c>
      <c r="H1392">
        <v>90</v>
      </c>
      <c r="I1392" t="s">
        <v>3160</v>
      </c>
    </row>
    <row r="1393" spans="1:9" x14ac:dyDescent="0.3">
      <c r="A1393">
        <v>456</v>
      </c>
      <c r="B1393" t="s">
        <v>429</v>
      </c>
      <c r="C1393" t="s">
        <v>403</v>
      </c>
      <c r="D1393" t="s">
        <v>60</v>
      </c>
      <c r="E1393" t="s">
        <v>24</v>
      </c>
      <c r="F1393" s="107">
        <v>45291</v>
      </c>
      <c r="I1393" t="s">
        <v>1922</v>
      </c>
    </row>
    <row r="1394" spans="1:9" x14ac:dyDescent="0.3">
      <c r="A1394">
        <v>457</v>
      </c>
      <c r="B1394" t="s">
        <v>430</v>
      </c>
      <c r="C1394" t="s">
        <v>403</v>
      </c>
      <c r="D1394" t="s">
        <v>60</v>
      </c>
      <c r="E1394" t="s">
        <v>24</v>
      </c>
      <c r="F1394" s="107">
        <v>45291</v>
      </c>
      <c r="I1394" t="s">
        <v>1944</v>
      </c>
    </row>
    <row r="1395" spans="1:9" x14ac:dyDescent="0.3">
      <c r="A1395">
        <v>469</v>
      </c>
      <c r="B1395" t="s">
        <v>395</v>
      </c>
      <c r="C1395" t="s">
        <v>198</v>
      </c>
      <c r="D1395" t="s">
        <v>60</v>
      </c>
      <c r="E1395" t="s">
        <v>24</v>
      </c>
      <c r="F1395" s="107">
        <v>45291</v>
      </c>
      <c r="I1395" t="s">
        <v>2717</v>
      </c>
    </row>
    <row r="1396" spans="1:9" x14ac:dyDescent="0.3">
      <c r="A1396">
        <v>470</v>
      </c>
      <c r="B1396" t="s">
        <v>441</v>
      </c>
      <c r="C1396" t="s">
        <v>198</v>
      </c>
      <c r="D1396" t="s">
        <v>60</v>
      </c>
      <c r="E1396" t="s">
        <v>24</v>
      </c>
      <c r="F1396" s="107">
        <v>45291</v>
      </c>
      <c r="H1396">
        <v>100</v>
      </c>
      <c r="I1396" t="s">
        <v>1983</v>
      </c>
    </row>
    <row r="1397" spans="1:9" x14ac:dyDescent="0.3">
      <c r="A1397">
        <v>471</v>
      </c>
      <c r="B1397" t="s">
        <v>442</v>
      </c>
      <c r="C1397" t="s">
        <v>198</v>
      </c>
      <c r="D1397" t="s">
        <v>60</v>
      </c>
      <c r="E1397" t="s">
        <v>24</v>
      </c>
      <c r="F1397" s="107">
        <v>45291</v>
      </c>
      <c r="I1397" t="s">
        <v>2002</v>
      </c>
    </row>
    <row r="1398" spans="1:9" x14ac:dyDescent="0.3">
      <c r="A1398">
        <v>510</v>
      </c>
      <c r="B1398" t="s">
        <v>2286</v>
      </c>
      <c r="C1398" t="s">
        <v>249</v>
      </c>
      <c r="D1398" t="s">
        <v>60</v>
      </c>
      <c r="E1398" t="s">
        <v>24</v>
      </c>
      <c r="F1398" s="107">
        <v>45291</v>
      </c>
      <c r="I1398" t="s">
        <v>2298</v>
      </c>
    </row>
    <row r="1399" spans="1:9" x14ac:dyDescent="0.3">
      <c r="A1399">
        <v>511</v>
      </c>
      <c r="B1399" t="s">
        <v>2310</v>
      </c>
      <c r="C1399" t="s">
        <v>249</v>
      </c>
      <c r="D1399" t="s">
        <v>60</v>
      </c>
      <c r="E1399" t="s">
        <v>24</v>
      </c>
      <c r="F1399" s="107">
        <v>45291</v>
      </c>
      <c r="I1399" t="s">
        <v>2322</v>
      </c>
    </row>
    <row r="1400" spans="1:9" x14ac:dyDescent="0.3">
      <c r="A1400">
        <v>529</v>
      </c>
      <c r="B1400" t="s">
        <v>2395</v>
      </c>
      <c r="C1400" t="s">
        <v>95</v>
      </c>
      <c r="D1400" t="s">
        <v>60</v>
      </c>
      <c r="E1400" t="s">
        <v>24</v>
      </c>
      <c r="F1400" s="107">
        <v>45291</v>
      </c>
      <c r="I1400" t="s">
        <v>2403</v>
      </c>
    </row>
    <row r="1401" spans="1:9" x14ac:dyDescent="0.3">
      <c r="A1401">
        <v>84</v>
      </c>
      <c r="B1401" t="s">
        <v>71</v>
      </c>
      <c r="C1401" t="s">
        <v>72</v>
      </c>
      <c r="D1401" t="s">
        <v>73</v>
      </c>
      <c r="E1401" t="s">
        <v>24</v>
      </c>
      <c r="F1401" s="107">
        <v>45291</v>
      </c>
      <c r="G1401">
        <v>100</v>
      </c>
      <c r="H1401">
        <v>100</v>
      </c>
      <c r="I1401" t="s">
        <v>3235</v>
      </c>
    </row>
    <row r="1402" spans="1:9" x14ac:dyDescent="0.3">
      <c r="A1402">
        <v>85</v>
      </c>
      <c r="B1402" t="s">
        <v>74</v>
      </c>
      <c r="C1402" t="s">
        <v>72</v>
      </c>
      <c r="D1402" t="s">
        <v>73</v>
      </c>
      <c r="E1402" t="s">
        <v>24</v>
      </c>
      <c r="F1402" s="107">
        <v>45291</v>
      </c>
      <c r="G1402">
        <v>100</v>
      </c>
      <c r="H1402">
        <v>100</v>
      </c>
      <c r="I1402" t="s">
        <v>3237</v>
      </c>
    </row>
    <row r="1403" spans="1:9" x14ac:dyDescent="0.3">
      <c r="A1403">
        <v>87</v>
      </c>
      <c r="B1403" t="s">
        <v>76</v>
      </c>
      <c r="C1403" t="s">
        <v>72</v>
      </c>
      <c r="D1403" t="s">
        <v>73</v>
      </c>
      <c r="E1403" t="s">
        <v>24</v>
      </c>
      <c r="F1403" s="107">
        <v>45291</v>
      </c>
      <c r="G1403">
        <v>100</v>
      </c>
      <c r="H1403">
        <v>90</v>
      </c>
      <c r="I1403" t="s">
        <v>3241</v>
      </c>
    </row>
    <row r="1404" spans="1:9" x14ac:dyDescent="0.3">
      <c r="A1404">
        <v>88</v>
      </c>
      <c r="B1404" t="s">
        <v>77</v>
      </c>
      <c r="C1404" t="s">
        <v>72</v>
      </c>
      <c r="D1404" t="s">
        <v>73</v>
      </c>
      <c r="E1404" t="s">
        <v>24</v>
      </c>
      <c r="F1404" s="107">
        <v>45291</v>
      </c>
      <c r="G1404">
        <v>100</v>
      </c>
      <c r="H1404">
        <v>100</v>
      </c>
      <c r="I1404" t="s">
        <v>3242</v>
      </c>
    </row>
    <row r="1405" spans="1:9" x14ac:dyDescent="0.3">
      <c r="A1405">
        <v>89</v>
      </c>
      <c r="B1405" t="s">
        <v>78</v>
      </c>
      <c r="C1405" t="s">
        <v>72</v>
      </c>
      <c r="D1405" t="s">
        <v>73</v>
      </c>
      <c r="E1405" t="s">
        <v>24</v>
      </c>
      <c r="F1405" s="107">
        <v>45291</v>
      </c>
      <c r="G1405">
        <v>100</v>
      </c>
      <c r="H1405">
        <v>100</v>
      </c>
      <c r="I1405" t="s">
        <v>3244</v>
      </c>
    </row>
    <row r="1406" spans="1:9" x14ac:dyDescent="0.3">
      <c r="A1406">
        <v>90</v>
      </c>
      <c r="B1406" t="s">
        <v>79</v>
      </c>
      <c r="C1406" t="s">
        <v>72</v>
      </c>
      <c r="D1406" t="s">
        <v>73</v>
      </c>
      <c r="E1406" t="s">
        <v>24</v>
      </c>
      <c r="F1406" s="107">
        <v>45291</v>
      </c>
      <c r="G1406">
        <v>100</v>
      </c>
      <c r="H1406">
        <v>100</v>
      </c>
      <c r="I1406" t="s">
        <v>3246</v>
      </c>
    </row>
    <row r="1407" spans="1:9" x14ac:dyDescent="0.3">
      <c r="A1407">
        <v>91</v>
      </c>
      <c r="B1407" t="s">
        <v>80</v>
      </c>
      <c r="C1407" t="s">
        <v>72</v>
      </c>
      <c r="D1407" t="s">
        <v>73</v>
      </c>
      <c r="E1407" t="s">
        <v>24</v>
      </c>
      <c r="F1407" s="107">
        <v>45291</v>
      </c>
      <c r="G1407">
        <v>100</v>
      </c>
      <c r="H1407">
        <v>100</v>
      </c>
      <c r="I1407" t="s">
        <v>3248</v>
      </c>
    </row>
    <row r="1408" spans="1:9" x14ac:dyDescent="0.3">
      <c r="A1408">
        <v>92</v>
      </c>
      <c r="B1408" t="s">
        <v>81</v>
      </c>
      <c r="C1408" t="s">
        <v>72</v>
      </c>
      <c r="D1408" t="s">
        <v>73</v>
      </c>
      <c r="E1408" t="s">
        <v>24</v>
      </c>
      <c r="F1408" s="107">
        <v>45291</v>
      </c>
      <c r="G1408">
        <v>100</v>
      </c>
      <c r="H1408">
        <v>100</v>
      </c>
      <c r="I1408" t="s">
        <v>3250</v>
      </c>
    </row>
    <row r="1409" spans="1:9" x14ac:dyDescent="0.3">
      <c r="A1409">
        <v>94</v>
      </c>
      <c r="B1409" t="s">
        <v>82</v>
      </c>
      <c r="C1409" t="s">
        <v>72</v>
      </c>
      <c r="D1409" t="s">
        <v>73</v>
      </c>
      <c r="E1409" t="s">
        <v>24</v>
      </c>
      <c r="F1409" s="107">
        <v>45291</v>
      </c>
      <c r="G1409">
        <v>100</v>
      </c>
      <c r="H1409">
        <v>100</v>
      </c>
      <c r="I1409" t="s">
        <v>3252</v>
      </c>
    </row>
    <row r="1410" spans="1:9" x14ac:dyDescent="0.3">
      <c r="A1410">
        <v>100</v>
      </c>
      <c r="B1410" t="s">
        <v>89</v>
      </c>
      <c r="C1410" t="s">
        <v>72</v>
      </c>
      <c r="D1410" t="s">
        <v>73</v>
      </c>
      <c r="E1410" t="s">
        <v>24</v>
      </c>
      <c r="F1410" s="107">
        <v>45291</v>
      </c>
      <c r="G1410">
        <v>99</v>
      </c>
      <c r="H1410">
        <v>100</v>
      </c>
      <c r="I1410" t="s">
        <v>2818</v>
      </c>
    </row>
    <row r="1411" spans="1:9" x14ac:dyDescent="0.3">
      <c r="A1411">
        <v>104</v>
      </c>
      <c r="B1411" t="s">
        <v>90</v>
      </c>
      <c r="C1411" t="s">
        <v>72</v>
      </c>
      <c r="D1411" t="s">
        <v>73</v>
      </c>
      <c r="E1411" t="s">
        <v>62</v>
      </c>
      <c r="F1411" s="107">
        <v>45291</v>
      </c>
      <c r="G1411">
        <v>0.47</v>
      </c>
      <c r="H1411">
        <v>2.14</v>
      </c>
      <c r="I1411" t="s">
        <v>2820</v>
      </c>
    </row>
    <row r="1412" spans="1:9" x14ac:dyDescent="0.3">
      <c r="A1412">
        <v>106</v>
      </c>
      <c r="B1412" t="s">
        <v>92</v>
      </c>
      <c r="C1412" t="s">
        <v>72</v>
      </c>
      <c r="D1412" t="s">
        <v>73</v>
      </c>
      <c r="E1412" t="s">
        <v>62</v>
      </c>
      <c r="F1412" s="107">
        <v>45291</v>
      </c>
      <c r="G1412">
        <v>0</v>
      </c>
      <c r="H1412">
        <v>0</v>
      </c>
      <c r="I1412" t="s">
        <v>2822</v>
      </c>
    </row>
    <row r="1413" spans="1:9" x14ac:dyDescent="0.3">
      <c r="A1413">
        <v>116</v>
      </c>
      <c r="B1413" t="s">
        <v>93</v>
      </c>
      <c r="C1413" t="s">
        <v>68</v>
      </c>
      <c r="D1413" t="s">
        <v>73</v>
      </c>
      <c r="E1413" t="s">
        <v>24</v>
      </c>
      <c r="F1413" s="107">
        <v>45291</v>
      </c>
      <c r="G1413">
        <v>88</v>
      </c>
      <c r="H1413">
        <v>80</v>
      </c>
      <c r="I1413" t="s">
        <v>2836</v>
      </c>
    </row>
    <row r="1414" spans="1:9" x14ac:dyDescent="0.3">
      <c r="A1414">
        <v>126</v>
      </c>
      <c r="B1414" t="s">
        <v>107</v>
      </c>
      <c r="C1414" t="s">
        <v>72</v>
      </c>
      <c r="D1414" t="s">
        <v>73</v>
      </c>
      <c r="E1414" t="s">
        <v>62</v>
      </c>
      <c r="F1414" s="107">
        <v>45291</v>
      </c>
      <c r="G1414">
        <v>0.12</v>
      </c>
      <c r="H1414">
        <v>2</v>
      </c>
      <c r="I1414" t="s">
        <v>2853</v>
      </c>
    </row>
    <row r="1415" spans="1:9" x14ac:dyDescent="0.3">
      <c r="A1415">
        <v>127</v>
      </c>
      <c r="B1415" t="s">
        <v>108</v>
      </c>
      <c r="C1415" t="s">
        <v>72</v>
      </c>
      <c r="D1415" t="s">
        <v>73</v>
      </c>
      <c r="E1415" t="s">
        <v>62</v>
      </c>
      <c r="F1415" s="107">
        <v>45291</v>
      </c>
      <c r="G1415">
        <v>0</v>
      </c>
      <c r="H1415">
        <v>0</v>
      </c>
      <c r="I1415" t="s">
        <v>2856</v>
      </c>
    </row>
    <row r="1416" spans="1:9" x14ac:dyDescent="0.3">
      <c r="A1416">
        <v>144</v>
      </c>
      <c r="B1416" t="s">
        <v>117</v>
      </c>
      <c r="C1416" t="s">
        <v>85</v>
      </c>
      <c r="D1416" t="s">
        <v>73</v>
      </c>
      <c r="E1416" t="s">
        <v>24</v>
      </c>
      <c r="F1416" s="107">
        <v>45291</v>
      </c>
      <c r="G1416">
        <v>4.83</v>
      </c>
      <c r="H1416">
        <v>3</v>
      </c>
      <c r="I1416" t="s">
        <v>2864</v>
      </c>
    </row>
    <row r="1417" spans="1:9" x14ac:dyDescent="0.3">
      <c r="A1417">
        <v>147</v>
      </c>
      <c r="B1417" t="s">
        <v>121</v>
      </c>
      <c r="C1417" t="s">
        <v>85</v>
      </c>
      <c r="D1417" t="s">
        <v>73</v>
      </c>
      <c r="E1417" t="s">
        <v>24</v>
      </c>
      <c r="F1417" s="107">
        <v>45291</v>
      </c>
      <c r="G1417">
        <v>12</v>
      </c>
      <c r="H1417">
        <v>13</v>
      </c>
      <c r="I1417" t="s">
        <v>2870</v>
      </c>
    </row>
    <row r="1418" spans="1:9" x14ac:dyDescent="0.3">
      <c r="A1418">
        <v>200</v>
      </c>
      <c r="B1418" t="s">
        <v>141</v>
      </c>
      <c r="C1418" t="s">
        <v>28</v>
      </c>
      <c r="D1418" t="s">
        <v>73</v>
      </c>
      <c r="E1418" t="s">
        <v>24</v>
      </c>
      <c r="F1418" s="107">
        <v>45291</v>
      </c>
      <c r="G1418">
        <v>90</v>
      </c>
      <c r="H1418">
        <v>70</v>
      </c>
      <c r="I1418" t="s">
        <v>2888</v>
      </c>
    </row>
    <row r="1419" spans="1:9" x14ac:dyDescent="0.3">
      <c r="A1419">
        <v>202</v>
      </c>
      <c r="B1419" t="s">
        <v>143</v>
      </c>
      <c r="C1419" t="s">
        <v>28</v>
      </c>
      <c r="D1419" t="s">
        <v>73</v>
      </c>
      <c r="E1419" t="s">
        <v>24</v>
      </c>
      <c r="F1419" s="107">
        <v>45291</v>
      </c>
      <c r="G1419">
        <v>64.7</v>
      </c>
      <c r="H1419">
        <v>66</v>
      </c>
      <c r="I1419" t="s">
        <v>2890</v>
      </c>
    </row>
    <row r="1420" spans="1:9" x14ac:dyDescent="0.3">
      <c r="A1420">
        <v>206</v>
      </c>
      <c r="B1420" t="s">
        <v>147</v>
      </c>
      <c r="C1420" t="s">
        <v>94</v>
      </c>
      <c r="D1420" t="s">
        <v>73</v>
      </c>
      <c r="E1420" t="s">
        <v>24</v>
      </c>
      <c r="F1420" s="107">
        <v>45291</v>
      </c>
      <c r="G1420">
        <v>4.6067902891217338</v>
      </c>
      <c r="H1420">
        <v>1</v>
      </c>
      <c r="I1420" t="s">
        <v>2898</v>
      </c>
    </row>
    <row r="1421" spans="1:9" x14ac:dyDescent="0.3">
      <c r="A1421">
        <v>216</v>
      </c>
      <c r="B1421" t="s">
        <v>155</v>
      </c>
      <c r="C1421" t="s">
        <v>98</v>
      </c>
      <c r="D1421" t="s">
        <v>73</v>
      </c>
      <c r="E1421" t="s">
        <v>24</v>
      </c>
      <c r="F1421" s="107">
        <v>45291</v>
      </c>
      <c r="G1421">
        <v>100</v>
      </c>
      <c r="H1421">
        <v>100</v>
      </c>
      <c r="I1421" t="s">
        <v>1091</v>
      </c>
    </row>
    <row r="1422" spans="1:9" x14ac:dyDescent="0.3">
      <c r="A1422">
        <v>221</v>
      </c>
      <c r="B1422" t="s">
        <v>161</v>
      </c>
      <c r="C1422" t="s">
        <v>98</v>
      </c>
      <c r="D1422" t="s">
        <v>73</v>
      </c>
      <c r="E1422" t="s">
        <v>24</v>
      </c>
      <c r="F1422" s="107">
        <v>45291</v>
      </c>
      <c r="G1422">
        <v>100</v>
      </c>
      <c r="H1422">
        <v>100</v>
      </c>
      <c r="I1422" t="s">
        <v>1153</v>
      </c>
    </row>
    <row r="1423" spans="1:9" x14ac:dyDescent="0.3">
      <c r="A1423">
        <v>222</v>
      </c>
      <c r="B1423" t="s">
        <v>162</v>
      </c>
      <c r="C1423" t="s">
        <v>98</v>
      </c>
      <c r="D1423" t="s">
        <v>73</v>
      </c>
      <c r="E1423" t="s">
        <v>24</v>
      </c>
      <c r="F1423" s="107">
        <v>45291</v>
      </c>
      <c r="G1423">
        <v>68.75</v>
      </c>
      <c r="H1423">
        <v>90</v>
      </c>
      <c r="I1423" t="s">
        <v>1156</v>
      </c>
    </row>
    <row r="1424" spans="1:9" x14ac:dyDescent="0.3">
      <c r="A1424">
        <v>223</v>
      </c>
      <c r="B1424" t="s">
        <v>163</v>
      </c>
      <c r="C1424" t="s">
        <v>98</v>
      </c>
      <c r="D1424" t="s">
        <v>73</v>
      </c>
      <c r="E1424" t="s">
        <v>24</v>
      </c>
      <c r="F1424" s="107">
        <v>45291</v>
      </c>
      <c r="G1424">
        <v>100</v>
      </c>
      <c r="H1424">
        <v>100</v>
      </c>
      <c r="I1424" t="s">
        <v>1164</v>
      </c>
    </row>
    <row r="1425" spans="1:9" x14ac:dyDescent="0.3">
      <c r="A1425">
        <v>224</v>
      </c>
      <c r="B1425" t="s">
        <v>164</v>
      </c>
      <c r="C1425" t="s">
        <v>98</v>
      </c>
      <c r="D1425" t="s">
        <v>73</v>
      </c>
      <c r="E1425" t="s">
        <v>24</v>
      </c>
      <c r="F1425" s="107">
        <v>45291</v>
      </c>
      <c r="G1425">
        <v>40</v>
      </c>
      <c r="H1425">
        <v>100</v>
      </c>
      <c r="I1425" t="s">
        <v>1166</v>
      </c>
    </row>
    <row r="1426" spans="1:9" x14ac:dyDescent="0.3">
      <c r="A1426">
        <v>226</v>
      </c>
      <c r="B1426" t="s">
        <v>166</v>
      </c>
      <c r="C1426" t="s">
        <v>98</v>
      </c>
      <c r="D1426" t="s">
        <v>73</v>
      </c>
      <c r="E1426" t="s">
        <v>24</v>
      </c>
      <c r="F1426" s="107">
        <v>45291</v>
      </c>
      <c r="G1426">
        <v>622.69000000000005</v>
      </c>
      <c r="H1426">
        <v>2</v>
      </c>
      <c r="I1426" t="s">
        <v>1198</v>
      </c>
    </row>
    <row r="1427" spans="1:9" x14ac:dyDescent="0.3">
      <c r="A1427">
        <v>227</v>
      </c>
      <c r="B1427" t="s">
        <v>1201</v>
      </c>
      <c r="C1427" t="s">
        <v>98</v>
      </c>
      <c r="D1427" t="s">
        <v>73</v>
      </c>
      <c r="E1427" t="s">
        <v>62</v>
      </c>
      <c r="F1427" s="107">
        <v>45291</v>
      </c>
      <c r="G1427">
        <v>0.01</v>
      </c>
      <c r="H1427">
        <v>0.3</v>
      </c>
      <c r="I1427" t="s">
        <v>1203</v>
      </c>
    </row>
    <row r="1428" spans="1:9" x14ac:dyDescent="0.3">
      <c r="A1428">
        <v>228</v>
      </c>
      <c r="B1428" t="s">
        <v>168</v>
      </c>
      <c r="C1428" t="s">
        <v>98</v>
      </c>
      <c r="D1428" t="s">
        <v>73</v>
      </c>
      <c r="E1428" t="s">
        <v>24</v>
      </c>
      <c r="F1428" s="107">
        <v>45291</v>
      </c>
      <c r="G1428">
        <v>100</v>
      </c>
      <c r="H1428">
        <v>100</v>
      </c>
      <c r="I1428" t="s">
        <v>2688</v>
      </c>
    </row>
    <row r="1429" spans="1:9" x14ac:dyDescent="0.3">
      <c r="A1429">
        <v>235</v>
      </c>
      <c r="B1429" t="s">
        <v>175</v>
      </c>
      <c r="C1429" t="s">
        <v>98</v>
      </c>
      <c r="D1429" t="s">
        <v>73</v>
      </c>
      <c r="E1429" t="s">
        <v>24</v>
      </c>
      <c r="F1429" s="107">
        <v>45291</v>
      </c>
      <c r="G1429">
        <v>81.652892561982995</v>
      </c>
      <c r="H1429">
        <v>100</v>
      </c>
      <c r="I1429" t="s">
        <v>1227</v>
      </c>
    </row>
    <row r="1430" spans="1:9" x14ac:dyDescent="0.3">
      <c r="A1430">
        <v>236</v>
      </c>
      <c r="B1430" t="s">
        <v>176</v>
      </c>
      <c r="C1430" t="s">
        <v>98</v>
      </c>
      <c r="D1430" t="s">
        <v>73</v>
      </c>
      <c r="E1430" t="s">
        <v>62</v>
      </c>
      <c r="F1430" s="107">
        <v>45291</v>
      </c>
      <c r="G1430">
        <v>0</v>
      </c>
      <c r="H1430">
        <v>0</v>
      </c>
      <c r="I1430" t="s">
        <v>1228</v>
      </c>
    </row>
    <row r="1431" spans="1:9" x14ac:dyDescent="0.3">
      <c r="A1431">
        <v>244</v>
      </c>
      <c r="B1431" t="s">
        <v>184</v>
      </c>
      <c r="C1431" t="s">
        <v>98</v>
      </c>
      <c r="D1431" t="s">
        <v>73</v>
      </c>
      <c r="E1431" t="s">
        <v>62</v>
      </c>
      <c r="F1431" s="107">
        <v>45291</v>
      </c>
      <c r="G1431">
        <v>24</v>
      </c>
      <c r="H1431">
        <v>25</v>
      </c>
      <c r="I1431" t="s">
        <v>1285</v>
      </c>
    </row>
    <row r="1432" spans="1:9" x14ac:dyDescent="0.3">
      <c r="A1432">
        <v>255</v>
      </c>
      <c r="B1432" t="s">
        <v>1300</v>
      </c>
      <c r="C1432" t="s">
        <v>127</v>
      </c>
      <c r="D1432" t="s">
        <v>73</v>
      </c>
      <c r="E1432" t="s">
        <v>24</v>
      </c>
      <c r="F1432" s="107">
        <v>45291</v>
      </c>
      <c r="G1432">
        <v>18</v>
      </c>
      <c r="H1432">
        <v>100</v>
      </c>
      <c r="I1432" t="s">
        <v>2952</v>
      </c>
    </row>
    <row r="1433" spans="1:9" x14ac:dyDescent="0.3">
      <c r="A1433">
        <v>272</v>
      </c>
      <c r="B1433" t="s">
        <v>220</v>
      </c>
      <c r="C1433" t="s">
        <v>72</v>
      </c>
      <c r="D1433" t="s">
        <v>73</v>
      </c>
      <c r="E1433" t="s">
        <v>62</v>
      </c>
      <c r="F1433" s="107">
        <v>45291</v>
      </c>
      <c r="G1433">
        <v>0</v>
      </c>
      <c r="H1433">
        <v>0</v>
      </c>
      <c r="I1433" t="s">
        <v>2976</v>
      </c>
    </row>
    <row r="1434" spans="1:9" x14ac:dyDescent="0.3">
      <c r="A1434">
        <v>288</v>
      </c>
      <c r="B1434" t="s">
        <v>238</v>
      </c>
      <c r="C1434" t="s">
        <v>227</v>
      </c>
      <c r="D1434" t="s">
        <v>73</v>
      </c>
      <c r="E1434" t="s">
        <v>24</v>
      </c>
      <c r="F1434" s="107">
        <v>45291</v>
      </c>
      <c r="G1434">
        <v>112.5</v>
      </c>
      <c r="H1434">
        <v>85</v>
      </c>
      <c r="I1434" t="s">
        <v>2997</v>
      </c>
    </row>
    <row r="1435" spans="1:9" x14ac:dyDescent="0.3">
      <c r="A1435">
        <v>318</v>
      </c>
      <c r="B1435" t="s">
        <v>275</v>
      </c>
      <c r="C1435" t="s">
        <v>110</v>
      </c>
      <c r="D1435" t="s">
        <v>73</v>
      </c>
      <c r="E1435" t="s">
        <v>24</v>
      </c>
      <c r="F1435" s="107">
        <v>45291</v>
      </c>
      <c r="G1435">
        <v>90.909090909090907</v>
      </c>
      <c r="H1435">
        <v>80</v>
      </c>
      <c r="I1435" t="s">
        <v>3014</v>
      </c>
    </row>
    <row r="1436" spans="1:9" x14ac:dyDescent="0.3">
      <c r="A1436">
        <v>326</v>
      </c>
      <c r="B1436" t="s">
        <v>1466</v>
      </c>
      <c r="C1436" t="s">
        <v>222</v>
      </c>
      <c r="D1436" t="s">
        <v>73</v>
      </c>
      <c r="E1436" t="s">
        <v>24</v>
      </c>
      <c r="F1436" s="107">
        <v>45291</v>
      </c>
      <c r="G1436">
        <v>100</v>
      </c>
      <c r="H1436">
        <v>100</v>
      </c>
      <c r="I1436" t="s">
        <v>3022</v>
      </c>
    </row>
    <row r="1437" spans="1:9" x14ac:dyDescent="0.3">
      <c r="A1437">
        <v>334</v>
      </c>
      <c r="B1437" t="s">
        <v>291</v>
      </c>
      <c r="C1437" t="s">
        <v>28</v>
      </c>
      <c r="D1437" t="s">
        <v>73</v>
      </c>
      <c r="E1437" t="s">
        <v>24</v>
      </c>
      <c r="F1437" s="107">
        <v>45291</v>
      </c>
      <c r="G1437">
        <v>88.39</v>
      </c>
      <c r="H1437">
        <v>88</v>
      </c>
      <c r="I1437" t="s">
        <v>3027</v>
      </c>
    </row>
    <row r="1438" spans="1:9" x14ac:dyDescent="0.3">
      <c r="A1438">
        <v>336</v>
      </c>
      <c r="B1438" t="s">
        <v>293</v>
      </c>
      <c r="C1438" t="s">
        <v>112</v>
      </c>
      <c r="D1438" t="s">
        <v>73</v>
      </c>
      <c r="E1438" t="s">
        <v>62</v>
      </c>
      <c r="F1438" s="107">
        <v>45291</v>
      </c>
      <c r="G1438">
        <v>1.742198218602321</v>
      </c>
      <c r="H1438">
        <v>2</v>
      </c>
      <c r="I1438" t="s">
        <v>1473</v>
      </c>
    </row>
    <row r="1439" spans="1:9" x14ac:dyDescent="0.3">
      <c r="A1439">
        <v>339</v>
      </c>
      <c r="B1439" t="s">
        <v>297</v>
      </c>
      <c r="C1439" t="s">
        <v>298</v>
      </c>
      <c r="D1439" t="s">
        <v>73</v>
      </c>
      <c r="E1439" t="s">
        <v>24</v>
      </c>
      <c r="F1439" s="107">
        <v>45291</v>
      </c>
      <c r="G1439">
        <v>28.571428571428569</v>
      </c>
      <c r="H1439">
        <v>30</v>
      </c>
      <c r="I1439" t="s">
        <v>3031</v>
      </c>
    </row>
    <row r="1440" spans="1:9" x14ac:dyDescent="0.3">
      <c r="A1440">
        <v>346</v>
      </c>
      <c r="B1440" t="s">
        <v>304</v>
      </c>
      <c r="C1440" t="s">
        <v>28</v>
      </c>
      <c r="D1440" t="s">
        <v>73</v>
      </c>
      <c r="E1440" t="s">
        <v>24</v>
      </c>
      <c r="F1440" s="107">
        <v>45291</v>
      </c>
      <c r="G1440">
        <v>83.91608391608392</v>
      </c>
      <c r="I1440" t="s">
        <v>3037</v>
      </c>
    </row>
    <row r="1441" spans="1:9" x14ac:dyDescent="0.3">
      <c r="A1441">
        <v>355</v>
      </c>
      <c r="B1441" t="s">
        <v>313</v>
      </c>
      <c r="C1441" t="s">
        <v>314</v>
      </c>
      <c r="D1441" t="s">
        <v>73</v>
      </c>
      <c r="E1441" t="s">
        <v>24</v>
      </c>
      <c r="F1441" s="107">
        <v>45291</v>
      </c>
      <c r="G1441">
        <v>1.64916004403234</v>
      </c>
      <c r="H1441">
        <v>1</v>
      </c>
      <c r="I1441" t="s">
        <v>3047</v>
      </c>
    </row>
    <row r="1442" spans="1:9" x14ac:dyDescent="0.3">
      <c r="A1442">
        <v>361</v>
      </c>
      <c r="B1442" t="s">
        <v>1504</v>
      </c>
      <c r="C1442" t="s">
        <v>37</v>
      </c>
      <c r="D1442" t="s">
        <v>73</v>
      </c>
      <c r="E1442" t="s">
        <v>24</v>
      </c>
      <c r="F1442" s="107">
        <v>45291</v>
      </c>
      <c r="G1442">
        <v>4.5599999999999996</v>
      </c>
      <c r="H1442">
        <v>4.5</v>
      </c>
      <c r="I1442" t="s">
        <v>3058</v>
      </c>
    </row>
    <row r="1443" spans="1:9" x14ac:dyDescent="0.3">
      <c r="A1443">
        <v>366</v>
      </c>
      <c r="B1443" t="s">
        <v>327</v>
      </c>
      <c r="C1443" t="s">
        <v>323</v>
      </c>
      <c r="D1443" t="s">
        <v>73</v>
      </c>
      <c r="E1443" t="s">
        <v>24</v>
      </c>
      <c r="F1443" s="107">
        <v>45291</v>
      </c>
      <c r="G1443">
        <v>100</v>
      </c>
      <c r="H1443">
        <v>100</v>
      </c>
      <c r="I1443" t="s">
        <v>3065</v>
      </c>
    </row>
    <row r="1444" spans="1:9" x14ac:dyDescent="0.3">
      <c r="A1444">
        <v>367</v>
      </c>
      <c r="B1444" t="s">
        <v>328</v>
      </c>
      <c r="C1444" t="s">
        <v>37</v>
      </c>
      <c r="D1444" t="s">
        <v>73</v>
      </c>
      <c r="E1444" t="s">
        <v>24</v>
      </c>
      <c r="F1444" s="107">
        <v>45291</v>
      </c>
      <c r="G1444">
        <v>6.2497567052045619</v>
      </c>
      <c r="H1444">
        <v>5</v>
      </c>
      <c r="I1444" t="s">
        <v>3067</v>
      </c>
    </row>
    <row r="1445" spans="1:9" x14ac:dyDescent="0.3">
      <c r="A1445">
        <v>377</v>
      </c>
      <c r="B1445" t="s">
        <v>341</v>
      </c>
      <c r="C1445" t="s">
        <v>94</v>
      </c>
      <c r="D1445" t="s">
        <v>73</v>
      </c>
      <c r="E1445" t="s">
        <v>24</v>
      </c>
      <c r="F1445" s="107">
        <v>45291</v>
      </c>
      <c r="G1445">
        <v>60.77</v>
      </c>
      <c r="H1445">
        <v>100</v>
      </c>
      <c r="I1445" t="s">
        <v>3083</v>
      </c>
    </row>
    <row r="1446" spans="1:9" x14ac:dyDescent="0.3">
      <c r="A1446">
        <v>392</v>
      </c>
      <c r="B1446" t="s">
        <v>359</v>
      </c>
      <c r="C1446" t="s">
        <v>358</v>
      </c>
      <c r="D1446" t="s">
        <v>73</v>
      </c>
      <c r="E1446" t="s">
        <v>24</v>
      </c>
      <c r="F1446" s="107">
        <v>45291</v>
      </c>
      <c r="G1446">
        <v>147.38</v>
      </c>
      <c r="H1446">
        <v>100</v>
      </c>
      <c r="I1446" t="s">
        <v>3103</v>
      </c>
    </row>
    <row r="1447" spans="1:9" x14ac:dyDescent="0.3">
      <c r="A1447">
        <v>393</v>
      </c>
      <c r="B1447" t="s">
        <v>360</v>
      </c>
      <c r="C1447" t="s">
        <v>358</v>
      </c>
      <c r="D1447" t="s">
        <v>73</v>
      </c>
      <c r="E1447" t="s">
        <v>62</v>
      </c>
      <c r="F1447" s="107">
        <v>45291</v>
      </c>
      <c r="G1447">
        <v>15.45</v>
      </c>
      <c r="H1447">
        <v>15</v>
      </c>
      <c r="I1447" t="s">
        <v>3105</v>
      </c>
    </row>
    <row r="1448" spans="1:9" x14ac:dyDescent="0.3">
      <c r="A1448">
        <v>402</v>
      </c>
      <c r="B1448" t="s">
        <v>375</v>
      </c>
      <c r="C1448" t="s">
        <v>374</v>
      </c>
      <c r="D1448" t="s">
        <v>73</v>
      </c>
      <c r="E1448" t="s">
        <v>24</v>
      </c>
      <c r="F1448" s="107">
        <v>45291</v>
      </c>
      <c r="I1448" t="s">
        <v>5480</v>
      </c>
    </row>
    <row r="1449" spans="1:9" x14ac:dyDescent="0.3">
      <c r="A1449">
        <v>413</v>
      </c>
      <c r="B1449" t="s">
        <v>389</v>
      </c>
      <c r="C1449" t="s">
        <v>362</v>
      </c>
      <c r="D1449" t="s">
        <v>73</v>
      </c>
      <c r="E1449" t="s">
        <v>24</v>
      </c>
      <c r="F1449" s="107">
        <v>45291</v>
      </c>
      <c r="G1449">
        <v>100</v>
      </c>
      <c r="I1449" t="s">
        <v>3128</v>
      </c>
    </row>
    <row r="1450" spans="1:9" x14ac:dyDescent="0.3">
      <c r="A1450">
        <v>423</v>
      </c>
      <c r="B1450" t="s">
        <v>399</v>
      </c>
      <c r="C1450" t="s">
        <v>87</v>
      </c>
      <c r="D1450" t="s">
        <v>73</v>
      </c>
      <c r="E1450" t="s">
        <v>24</v>
      </c>
      <c r="F1450" s="107">
        <v>45291</v>
      </c>
      <c r="G1450">
        <v>7.9</v>
      </c>
      <c r="H1450">
        <v>8.4</v>
      </c>
      <c r="I1450" t="s">
        <v>3144</v>
      </c>
    </row>
    <row r="1451" spans="1:9" x14ac:dyDescent="0.3">
      <c r="A1451">
        <v>424</v>
      </c>
      <c r="B1451" t="s">
        <v>1753</v>
      </c>
      <c r="C1451" t="s">
        <v>87</v>
      </c>
      <c r="D1451" t="s">
        <v>73</v>
      </c>
      <c r="E1451" t="s">
        <v>24</v>
      </c>
      <c r="F1451" s="107">
        <v>45291</v>
      </c>
      <c r="G1451">
        <v>6</v>
      </c>
      <c r="H1451">
        <v>92</v>
      </c>
      <c r="I1451" t="s">
        <v>3146</v>
      </c>
    </row>
    <row r="1452" spans="1:9" x14ac:dyDescent="0.3">
      <c r="A1452">
        <v>437</v>
      </c>
      <c r="B1452" t="s">
        <v>413</v>
      </c>
      <c r="C1452" t="s">
        <v>249</v>
      </c>
      <c r="D1452" t="s">
        <v>73</v>
      </c>
      <c r="E1452" t="s">
        <v>24</v>
      </c>
      <c r="F1452" s="107">
        <v>45291</v>
      </c>
      <c r="G1452">
        <v>96</v>
      </c>
      <c r="H1452">
        <v>80</v>
      </c>
      <c r="I1452" t="s">
        <v>3169</v>
      </c>
    </row>
    <row r="1453" spans="1:9" x14ac:dyDescent="0.3">
      <c r="A1453">
        <v>542</v>
      </c>
      <c r="B1453" t="s">
        <v>2492</v>
      </c>
      <c r="C1453" t="s">
        <v>287</v>
      </c>
      <c r="D1453" t="s">
        <v>73</v>
      </c>
      <c r="E1453" t="s">
        <v>24</v>
      </c>
      <c r="F1453" s="107">
        <v>45291</v>
      </c>
      <c r="I1453" t="s">
        <v>2500</v>
      </c>
    </row>
    <row r="1454" spans="1:9" x14ac:dyDescent="0.3">
      <c r="A1454">
        <v>546</v>
      </c>
      <c r="B1454" t="s">
        <v>2526</v>
      </c>
      <c r="C1454" t="s">
        <v>287</v>
      </c>
      <c r="D1454" t="s">
        <v>73</v>
      </c>
      <c r="E1454" t="s">
        <v>24</v>
      </c>
      <c r="F1454" s="107">
        <v>45291</v>
      </c>
      <c r="I1454" t="s">
        <v>2536</v>
      </c>
    </row>
    <row r="1455" spans="1:9" x14ac:dyDescent="0.3">
      <c r="A1455">
        <v>77</v>
      </c>
      <c r="B1455" t="s">
        <v>65</v>
      </c>
      <c r="C1455" t="s">
        <v>66</v>
      </c>
      <c r="D1455" t="s">
        <v>23</v>
      </c>
      <c r="E1455" t="s">
        <v>24</v>
      </c>
      <c r="F1455" s="107">
        <v>45322</v>
      </c>
      <c r="G1455">
        <v>97</v>
      </c>
      <c r="H1455">
        <v>97</v>
      </c>
      <c r="I1455" t="s">
        <v>5492</v>
      </c>
    </row>
    <row r="1456" spans="1:9" x14ac:dyDescent="0.3">
      <c r="A1456">
        <v>121</v>
      </c>
      <c r="B1456" t="s">
        <v>102</v>
      </c>
      <c r="C1456" t="s">
        <v>28</v>
      </c>
      <c r="D1456" t="s">
        <v>23</v>
      </c>
      <c r="E1456" t="s">
        <v>62</v>
      </c>
      <c r="F1456" s="107">
        <v>45322</v>
      </c>
      <c r="G1456">
        <v>98.3</v>
      </c>
      <c r="H1456">
        <v>102</v>
      </c>
      <c r="I1456" t="s">
        <v>5495</v>
      </c>
    </row>
    <row r="1457" spans="1:9" x14ac:dyDescent="0.3">
      <c r="A1457">
        <v>122</v>
      </c>
      <c r="B1457" t="s">
        <v>104</v>
      </c>
      <c r="C1457" t="s">
        <v>101</v>
      </c>
      <c r="D1457" t="s">
        <v>23</v>
      </c>
      <c r="E1457" t="s">
        <v>24</v>
      </c>
      <c r="F1457" s="107">
        <v>45322</v>
      </c>
      <c r="H1457">
        <v>80</v>
      </c>
      <c r="I1457" t="s">
        <v>840</v>
      </c>
    </row>
    <row r="1458" spans="1:9" x14ac:dyDescent="0.3">
      <c r="A1458">
        <v>124</v>
      </c>
      <c r="B1458" t="s">
        <v>105</v>
      </c>
      <c r="C1458" t="s">
        <v>72</v>
      </c>
      <c r="D1458" t="s">
        <v>23</v>
      </c>
      <c r="E1458" t="s">
        <v>62</v>
      </c>
      <c r="F1458" s="107">
        <v>45322</v>
      </c>
      <c r="G1458">
        <v>0</v>
      </c>
      <c r="H1458">
        <v>0.2</v>
      </c>
      <c r="I1458" t="s">
        <v>5498</v>
      </c>
    </row>
    <row r="1459" spans="1:9" x14ac:dyDescent="0.3">
      <c r="A1459">
        <v>125</v>
      </c>
      <c r="B1459" t="s">
        <v>106</v>
      </c>
      <c r="C1459" t="s">
        <v>72</v>
      </c>
      <c r="D1459" t="s">
        <v>23</v>
      </c>
      <c r="E1459" t="s">
        <v>62</v>
      </c>
      <c r="F1459" s="107">
        <v>45322</v>
      </c>
      <c r="G1459">
        <v>0</v>
      </c>
      <c r="H1459">
        <v>1.9</v>
      </c>
      <c r="I1459" t="s">
        <v>5501</v>
      </c>
    </row>
    <row r="1460" spans="1:9" x14ac:dyDescent="0.3">
      <c r="A1460">
        <v>128</v>
      </c>
      <c r="B1460" t="s">
        <v>109</v>
      </c>
      <c r="C1460" t="s">
        <v>72</v>
      </c>
      <c r="D1460" t="s">
        <v>23</v>
      </c>
      <c r="E1460" t="s">
        <v>62</v>
      </c>
      <c r="F1460" s="107">
        <v>45322</v>
      </c>
      <c r="G1460">
        <v>0.70466256906934877</v>
      </c>
      <c r="H1460">
        <v>1</v>
      </c>
      <c r="I1460" t="s">
        <v>5504</v>
      </c>
    </row>
    <row r="1461" spans="1:9" x14ac:dyDescent="0.3">
      <c r="A1461">
        <v>172</v>
      </c>
      <c r="B1461" t="s">
        <v>131</v>
      </c>
      <c r="C1461" t="s">
        <v>101</v>
      </c>
      <c r="D1461" t="s">
        <v>23</v>
      </c>
      <c r="E1461" t="s">
        <v>24</v>
      </c>
      <c r="F1461" s="107">
        <v>45322</v>
      </c>
      <c r="H1461">
        <v>95</v>
      </c>
      <c r="I1461" t="s">
        <v>972</v>
      </c>
    </row>
    <row r="1462" spans="1:9" x14ac:dyDescent="0.3">
      <c r="A1462">
        <v>208</v>
      </c>
      <c r="B1462" t="s">
        <v>149</v>
      </c>
      <c r="C1462" t="s">
        <v>98</v>
      </c>
      <c r="D1462" t="s">
        <v>23</v>
      </c>
      <c r="E1462" t="s">
        <v>62</v>
      </c>
      <c r="F1462" s="107">
        <v>45322</v>
      </c>
      <c r="G1462">
        <v>1326</v>
      </c>
      <c r="H1462">
        <v>1</v>
      </c>
      <c r="I1462" t="s">
        <v>3653</v>
      </c>
    </row>
    <row r="1463" spans="1:9" x14ac:dyDescent="0.3">
      <c r="A1463">
        <v>214</v>
      </c>
      <c r="B1463" t="s">
        <v>152</v>
      </c>
      <c r="C1463" t="s">
        <v>98</v>
      </c>
      <c r="D1463" t="s">
        <v>23</v>
      </c>
      <c r="E1463" t="s">
        <v>62</v>
      </c>
      <c r="F1463" s="107">
        <v>45322</v>
      </c>
      <c r="G1463">
        <v>3375.7</v>
      </c>
      <c r="H1463">
        <v>7500</v>
      </c>
      <c r="I1463" t="s">
        <v>3654</v>
      </c>
    </row>
    <row r="1464" spans="1:9" x14ac:dyDescent="0.3">
      <c r="A1464">
        <v>217</v>
      </c>
      <c r="B1464" t="s">
        <v>156</v>
      </c>
      <c r="C1464" t="s">
        <v>98</v>
      </c>
      <c r="D1464" t="s">
        <v>23</v>
      </c>
      <c r="E1464" t="s">
        <v>24</v>
      </c>
      <c r="F1464" s="107">
        <v>45322</v>
      </c>
      <c r="G1464">
        <v>53.86</v>
      </c>
      <c r="H1464">
        <v>20</v>
      </c>
      <c r="I1464" t="s">
        <v>3655</v>
      </c>
    </row>
    <row r="1465" spans="1:9" x14ac:dyDescent="0.3">
      <c r="A1465">
        <v>218</v>
      </c>
      <c r="B1465" t="s">
        <v>157</v>
      </c>
      <c r="C1465" t="s">
        <v>98</v>
      </c>
      <c r="D1465" t="s">
        <v>23</v>
      </c>
      <c r="E1465" t="s">
        <v>62</v>
      </c>
      <c r="F1465" s="107">
        <v>45322</v>
      </c>
      <c r="G1465">
        <v>122939.06</v>
      </c>
      <c r="H1465">
        <v>172000</v>
      </c>
      <c r="I1465" t="s">
        <v>3656</v>
      </c>
    </row>
    <row r="1466" spans="1:9" x14ac:dyDescent="0.3">
      <c r="A1466">
        <v>225</v>
      </c>
      <c r="B1466" t="s">
        <v>165</v>
      </c>
      <c r="C1466" t="s">
        <v>98</v>
      </c>
      <c r="D1466" t="s">
        <v>23</v>
      </c>
      <c r="E1466" t="s">
        <v>24</v>
      </c>
      <c r="F1466" s="107">
        <v>45322</v>
      </c>
      <c r="G1466">
        <v>20</v>
      </c>
      <c r="H1466">
        <v>1</v>
      </c>
      <c r="I1466" t="s">
        <v>3657</v>
      </c>
    </row>
    <row r="1467" spans="1:9" x14ac:dyDescent="0.3">
      <c r="A1467">
        <v>239</v>
      </c>
      <c r="B1467" t="s">
        <v>1243</v>
      </c>
      <c r="C1467" t="s">
        <v>33</v>
      </c>
      <c r="D1467" t="s">
        <v>23</v>
      </c>
      <c r="E1467" t="s">
        <v>24</v>
      </c>
      <c r="F1467" s="107">
        <v>45322</v>
      </c>
      <c r="G1467">
        <v>0</v>
      </c>
      <c r="I1467" t="s">
        <v>5517</v>
      </c>
    </row>
    <row r="1468" spans="1:9" x14ac:dyDescent="0.3">
      <c r="A1468">
        <v>241</v>
      </c>
      <c r="B1468" t="s">
        <v>181</v>
      </c>
      <c r="C1468" t="s">
        <v>33</v>
      </c>
      <c r="D1468" t="s">
        <v>23</v>
      </c>
      <c r="E1468" t="s">
        <v>24</v>
      </c>
      <c r="F1468" s="107">
        <v>45322</v>
      </c>
      <c r="G1468">
        <v>88.888888888888886</v>
      </c>
      <c r="H1468">
        <v>80</v>
      </c>
      <c r="I1468" t="s">
        <v>5520</v>
      </c>
    </row>
    <row r="1469" spans="1:9" x14ac:dyDescent="0.3">
      <c r="A1469">
        <v>434</v>
      </c>
      <c r="B1469" t="s">
        <v>411</v>
      </c>
      <c r="C1469" t="s">
        <v>98</v>
      </c>
      <c r="D1469" t="s">
        <v>23</v>
      </c>
      <c r="E1469" t="s">
        <v>62</v>
      </c>
      <c r="F1469" s="107">
        <v>45322</v>
      </c>
      <c r="G1469">
        <v>9.65</v>
      </c>
      <c r="H1469">
        <v>200</v>
      </c>
      <c r="I1469" t="s">
        <v>3658</v>
      </c>
    </row>
    <row r="1470" spans="1:9" x14ac:dyDescent="0.3">
      <c r="A1470">
        <v>436</v>
      </c>
      <c r="B1470" t="s">
        <v>130</v>
      </c>
      <c r="C1470" t="s">
        <v>101</v>
      </c>
      <c r="D1470" t="s">
        <v>23</v>
      </c>
      <c r="E1470" t="s">
        <v>62</v>
      </c>
      <c r="F1470" s="107">
        <v>45322</v>
      </c>
      <c r="G1470">
        <v>9.6999999999999993</v>
      </c>
      <c r="H1470">
        <v>14</v>
      </c>
      <c r="I1470" t="s">
        <v>3659</v>
      </c>
    </row>
    <row r="1471" spans="1:9" x14ac:dyDescent="0.3">
      <c r="A1471">
        <v>485</v>
      </c>
      <c r="B1471" t="s">
        <v>458</v>
      </c>
      <c r="C1471" t="s">
        <v>101</v>
      </c>
      <c r="D1471" t="s">
        <v>23</v>
      </c>
      <c r="E1471" t="s">
        <v>24</v>
      </c>
      <c r="F1471" s="107">
        <v>45322</v>
      </c>
      <c r="I1471" t="s">
        <v>2164</v>
      </c>
    </row>
    <row r="1472" spans="1:9" x14ac:dyDescent="0.3">
      <c r="A1472">
        <v>488</v>
      </c>
      <c r="B1472" t="s">
        <v>461</v>
      </c>
      <c r="C1472" t="s">
        <v>101</v>
      </c>
      <c r="D1472" t="s">
        <v>23</v>
      </c>
      <c r="E1472" t="s">
        <v>24</v>
      </c>
      <c r="F1472" s="107">
        <v>45322</v>
      </c>
      <c r="I1472" t="s">
        <v>2204</v>
      </c>
    </row>
    <row r="1473" spans="1:9" x14ac:dyDescent="0.3">
      <c r="A1473">
        <v>509</v>
      </c>
      <c r="B1473" t="s">
        <v>2238</v>
      </c>
      <c r="C1473" t="s">
        <v>33</v>
      </c>
      <c r="D1473" t="s">
        <v>23</v>
      </c>
      <c r="E1473" t="s">
        <v>24</v>
      </c>
      <c r="F1473" s="107">
        <v>45322</v>
      </c>
      <c r="H1473">
        <v>90</v>
      </c>
      <c r="I1473" t="s">
        <v>2263</v>
      </c>
    </row>
    <row r="1474" spans="1:9" x14ac:dyDescent="0.3">
      <c r="A1474">
        <v>77</v>
      </c>
      <c r="B1474" t="s">
        <v>65</v>
      </c>
      <c r="C1474" t="s">
        <v>66</v>
      </c>
      <c r="D1474" t="s">
        <v>23</v>
      </c>
      <c r="E1474" t="s">
        <v>24</v>
      </c>
      <c r="F1474" s="107">
        <v>45351</v>
      </c>
      <c r="G1474">
        <v>98</v>
      </c>
      <c r="H1474">
        <v>97</v>
      </c>
      <c r="I1474" t="s">
        <v>5526</v>
      </c>
    </row>
    <row r="1475" spans="1:9" x14ac:dyDescent="0.3">
      <c r="A1475">
        <v>121</v>
      </c>
      <c r="B1475" t="s">
        <v>102</v>
      </c>
      <c r="C1475" t="s">
        <v>28</v>
      </c>
      <c r="D1475" t="s">
        <v>23</v>
      </c>
      <c r="E1475" t="s">
        <v>62</v>
      </c>
      <c r="F1475" s="107">
        <v>45351</v>
      </c>
      <c r="G1475">
        <v>100.37</v>
      </c>
      <c r="H1475">
        <v>102</v>
      </c>
      <c r="I1475" t="s">
        <v>5529</v>
      </c>
    </row>
    <row r="1476" spans="1:9" x14ac:dyDescent="0.3">
      <c r="A1476">
        <v>122</v>
      </c>
      <c r="B1476" t="s">
        <v>104</v>
      </c>
      <c r="C1476" t="s">
        <v>101</v>
      </c>
      <c r="D1476" t="s">
        <v>23</v>
      </c>
      <c r="E1476" t="s">
        <v>24</v>
      </c>
      <c r="F1476" s="107">
        <v>45351</v>
      </c>
      <c r="G1476">
        <v>96.67</v>
      </c>
      <c r="H1476">
        <v>80</v>
      </c>
      <c r="I1476" t="s">
        <v>5532</v>
      </c>
    </row>
    <row r="1477" spans="1:9" x14ac:dyDescent="0.3">
      <c r="A1477">
        <v>124</v>
      </c>
      <c r="B1477" t="s">
        <v>105</v>
      </c>
      <c r="C1477" t="s">
        <v>72</v>
      </c>
      <c r="D1477" t="s">
        <v>23</v>
      </c>
      <c r="E1477" t="s">
        <v>62</v>
      </c>
      <c r="F1477" s="107">
        <v>45351</v>
      </c>
      <c r="G1477">
        <v>0</v>
      </c>
      <c r="H1477">
        <v>0.2</v>
      </c>
      <c r="I1477" t="s">
        <v>5535</v>
      </c>
    </row>
    <row r="1478" spans="1:9" x14ac:dyDescent="0.3">
      <c r="A1478">
        <v>125</v>
      </c>
      <c r="B1478" t="s">
        <v>106</v>
      </c>
      <c r="C1478" t="s">
        <v>72</v>
      </c>
      <c r="D1478" t="s">
        <v>23</v>
      </c>
      <c r="E1478" t="s">
        <v>62</v>
      </c>
      <c r="F1478" s="107">
        <v>45351</v>
      </c>
      <c r="G1478">
        <v>0</v>
      </c>
      <c r="H1478">
        <v>1.9</v>
      </c>
      <c r="I1478" t="s">
        <v>5538</v>
      </c>
    </row>
    <row r="1479" spans="1:9" x14ac:dyDescent="0.3">
      <c r="A1479">
        <v>128</v>
      </c>
      <c r="B1479" t="s">
        <v>109</v>
      </c>
      <c r="C1479" t="s">
        <v>72</v>
      </c>
      <c r="D1479" t="s">
        <v>23</v>
      </c>
      <c r="E1479" t="s">
        <v>62</v>
      </c>
      <c r="F1479" s="107">
        <v>45351</v>
      </c>
      <c r="G1479">
        <v>0.89769647696476973</v>
      </c>
      <c r="H1479">
        <v>1</v>
      </c>
      <c r="I1479" t="s">
        <v>5541</v>
      </c>
    </row>
    <row r="1480" spans="1:9" x14ac:dyDescent="0.3">
      <c r="A1480">
        <v>172</v>
      </c>
      <c r="B1480" t="s">
        <v>131</v>
      </c>
      <c r="C1480" t="s">
        <v>101</v>
      </c>
      <c r="D1480" t="s">
        <v>23</v>
      </c>
      <c r="E1480" t="s">
        <v>24</v>
      </c>
      <c r="F1480" s="107">
        <v>45351</v>
      </c>
      <c r="H1480">
        <v>95</v>
      </c>
      <c r="I1480" t="s">
        <v>973</v>
      </c>
    </row>
    <row r="1481" spans="1:9" x14ac:dyDescent="0.3">
      <c r="A1481">
        <v>208</v>
      </c>
      <c r="B1481" t="s">
        <v>149</v>
      </c>
      <c r="C1481" t="s">
        <v>98</v>
      </c>
      <c r="D1481" t="s">
        <v>23</v>
      </c>
      <c r="E1481" t="s">
        <v>62</v>
      </c>
      <c r="F1481" s="107">
        <v>45351</v>
      </c>
      <c r="G1481">
        <v>1307</v>
      </c>
      <c r="H1481">
        <v>1</v>
      </c>
      <c r="I1481" t="s">
        <v>3660</v>
      </c>
    </row>
    <row r="1482" spans="1:9" x14ac:dyDescent="0.3">
      <c r="A1482">
        <v>214</v>
      </c>
      <c r="B1482" t="s">
        <v>152</v>
      </c>
      <c r="C1482" t="s">
        <v>98</v>
      </c>
      <c r="D1482" t="s">
        <v>23</v>
      </c>
      <c r="E1482" t="s">
        <v>62</v>
      </c>
      <c r="F1482" s="107">
        <v>45351</v>
      </c>
      <c r="G1482">
        <v>6138.9</v>
      </c>
      <c r="H1482">
        <v>7500</v>
      </c>
      <c r="I1482" t="s">
        <v>3661</v>
      </c>
    </row>
    <row r="1483" spans="1:9" x14ac:dyDescent="0.3">
      <c r="A1483">
        <v>217</v>
      </c>
      <c r="B1483" t="s">
        <v>156</v>
      </c>
      <c r="C1483" t="s">
        <v>98</v>
      </c>
      <c r="D1483" t="s">
        <v>23</v>
      </c>
      <c r="E1483" t="s">
        <v>24</v>
      </c>
      <c r="F1483" s="107">
        <v>45351</v>
      </c>
      <c r="G1483">
        <v>18.72</v>
      </c>
      <c r="H1483">
        <v>20</v>
      </c>
      <c r="I1483" t="s">
        <v>3662</v>
      </c>
    </row>
    <row r="1484" spans="1:9" x14ac:dyDescent="0.3">
      <c r="A1484">
        <v>218</v>
      </c>
      <c r="B1484" t="s">
        <v>157</v>
      </c>
      <c r="C1484" t="s">
        <v>98</v>
      </c>
      <c r="D1484" t="s">
        <v>23</v>
      </c>
      <c r="E1484" t="s">
        <v>62</v>
      </c>
      <c r="F1484" s="107">
        <v>45351</v>
      </c>
      <c r="G1484">
        <v>135675.99</v>
      </c>
      <c r="H1484">
        <v>172000</v>
      </c>
      <c r="I1484" t="s">
        <v>3663</v>
      </c>
    </row>
    <row r="1485" spans="1:9" x14ac:dyDescent="0.3">
      <c r="A1485">
        <v>225</v>
      </c>
      <c r="B1485" t="s">
        <v>165</v>
      </c>
      <c r="C1485" t="s">
        <v>98</v>
      </c>
      <c r="D1485" t="s">
        <v>23</v>
      </c>
      <c r="E1485" t="s">
        <v>24</v>
      </c>
      <c r="F1485" s="107">
        <v>45351</v>
      </c>
      <c r="G1485">
        <v>19</v>
      </c>
      <c r="H1485">
        <v>1</v>
      </c>
      <c r="I1485" t="s">
        <v>3664</v>
      </c>
    </row>
    <row r="1486" spans="1:9" x14ac:dyDescent="0.3">
      <c r="A1486">
        <v>239</v>
      </c>
      <c r="B1486" t="s">
        <v>1243</v>
      </c>
      <c r="C1486" t="s">
        <v>33</v>
      </c>
      <c r="D1486" t="s">
        <v>23</v>
      </c>
      <c r="E1486" t="s">
        <v>24</v>
      </c>
      <c r="F1486" s="107">
        <v>45351</v>
      </c>
      <c r="G1486">
        <v>29</v>
      </c>
      <c r="I1486" t="s">
        <v>5554</v>
      </c>
    </row>
    <row r="1487" spans="1:9" x14ac:dyDescent="0.3">
      <c r="A1487">
        <v>241</v>
      </c>
      <c r="B1487" t="s">
        <v>181</v>
      </c>
      <c r="C1487" t="s">
        <v>33</v>
      </c>
      <c r="D1487" t="s">
        <v>23</v>
      </c>
      <c r="E1487" t="s">
        <v>24</v>
      </c>
      <c r="F1487" s="107">
        <v>45351</v>
      </c>
      <c r="G1487">
        <v>90.909090909090907</v>
      </c>
      <c r="H1487">
        <v>80</v>
      </c>
      <c r="I1487" t="s">
        <v>5557</v>
      </c>
    </row>
    <row r="1488" spans="1:9" x14ac:dyDescent="0.3">
      <c r="A1488">
        <v>434</v>
      </c>
      <c r="B1488" t="s">
        <v>411</v>
      </c>
      <c r="C1488" t="s">
        <v>98</v>
      </c>
      <c r="D1488" t="s">
        <v>23</v>
      </c>
      <c r="E1488" t="s">
        <v>62</v>
      </c>
      <c r="F1488" s="107">
        <v>45351</v>
      </c>
      <c r="G1488">
        <v>107.7</v>
      </c>
      <c r="H1488">
        <v>200</v>
      </c>
      <c r="I1488" t="s">
        <v>3665</v>
      </c>
    </row>
    <row r="1489" spans="1:9" x14ac:dyDescent="0.3">
      <c r="A1489">
        <v>436</v>
      </c>
      <c r="B1489" t="s">
        <v>130</v>
      </c>
      <c r="C1489" t="s">
        <v>101</v>
      </c>
      <c r="D1489" t="s">
        <v>23</v>
      </c>
      <c r="E1489" t="s">
        <v>62</v>
      </c>
      <c r="F1489" s="107">
        <v>45351</v>
      </c>
      <c r="G1489">
        <v>13.5</v>
      </c>
      <c r="H1489">
        <v>14</v>
      </c>
      <c r="I1489" t="s">
        <v>3666</v>
      </c>
    </row>
    <row r="1490" spans="1:9" x14ac:dyDescent="0.3">
      <c r="A1490">
        <v>485</v>
      </c>
      <c r="B1490" t="s">
        <v>458</v>
      </c>
      <c r="C1490" t="s">
        <v>101</v>
      </c>
      <c r="D1490" t="s">
        <v>23</v>
      </c>
      <c r="E1490" t="s">
        <v>24</v>
      </c>
      <c r="F1490" s="107">
        <v>45351</v>
      </c>
      <c r="I1490" t="s">
        <v>2165</v>
      </c>
    </row>
    <row r="1491" spans="1:9" x14ac:dyDescent="0.3">
      <c r="A1491">
        <v>488</v>
      </c>
      <c r="B1491" t="s">
        <v>461</v>
      </c>
      <c r="C1491" t="s">
        <v>101</v>
      </c>
      <c r="D1491" t="s">
        <v>23</v>
      </c>
      <c r="E1491" t="s">
        <v>24</v>
      </c>
      <c r="F1491" s="107">
        <v>45351</v>
      </c>
      <c r="I1491" t="s">
        <v>2205</v>
      </c>
    </row>
    <row r="1492" spans="1:9" x14ac:dyDescent="0.3">
      <c r="A1492">
        <v>509</v>
      </c>
      <c r="B1492" t="s">
        <v>2238</v>
      </c>
      <c r="C1492" t="s">
        <v>33</v>
      </c>
      <c r="D1492" t="s">
        <v>23</v>
      </c>
      <c r="E1492" t="s">
        <v>24</v>
      </c>
      <c r="F1492" s="107">
        <v>45351</v>
      </c>
      <c r="H1492">
        <v>90</v>
      </c>
      <c r="I1492" t="s">
        <v>2264</v>
      </c>
    </row>
    <row r="1493" spans="1:9" x14ac:dyDescent="0.3">
      <c r="A1493">
        <v>510</v>
      </c>
      <c r="B1493" t="s">
        <v>2286</v>
      </c>
      <c r="C1493" t="s">
        <v>249</v>
      </c>
      <c r="D1493" t="s">
        <v>60</v>
      </c>
      <c r="E1493" t="s">
        <v>24</v>
      </c>
      <c r="F1493" s="107">
        <v>45351</v>
      </c>
      <c r="H1493">
        <v>20</v>
      </c>
      <c r="I1493" t="s">
        <v>2299</v>
      </c>
    </row>
    <row r="1494" spans="1:9" x14ac:dyDescent="0.3">
      <c r="A1494">
        <v>511</v>
      </c>
      <c r="B1494" t="s">
        <v>2310</v>
      </c>
      <c r="C1494" t="s">
        <v>249</v>
      </c>
      <c r="D1494" t="s">
        <v>60</v>
      </c>
      <c r="E1494" t="s">
        <v>24</v>
      </c>
      <c r="F1494" s="107">
        <v>45351</v>
      </c>
      <c r="H1494">
        <v>20</v>
      </c>
      <c r="I1494" t="s">
        <v>2323</v>
      </c>
    </row>
    <row r="1495" spans="1:9" x14ac:dyDescent="0.3">
      <c r="A1495">
        <v>529</v>
      </c>
      <c r="B1495" t="s">
        <v>2395</v>
      </c>
      <c r="C1495" t="s">
        <v>95</v>
      </c>
      <c r="D1495" t="s">
        <v>60</v>
      </c>
      <c r="E1495" t="s">
        <v>24</v>
      </c>
      <c r="F1495" s="107">
        <v>45351</v>
      </c>
      <c r="I1495" t="s">
        <v>2404</v>
      </c>
    </row>
    <row r="1496" spans="1:9" x14ac:dyDescent="0.3">
      <c r="A1496">
        <v>116</v>
      </c>
      <c r="B1496" t="s">
        <v>93</v>
      </c>
      <c r="C1496" t="s">
        <v>68</v>
      </c>
      <c r="D1496" t="s">
        <v>73</v>
      </c>
      <c r="E1496" t="s">
        <v>24</v>
      </c>
      <c r="F1496" s="107">
        <v>45351</v>
      </c>
      <c r="H1496">
        <v>80</v>
      </c>
      <c r="I1496" t="s">
        <v>785</v>
      </c>
    </row>
    <row r="1497" spans="1:9" x14ac:dyDescent="0.3">
      <c r="A1497">
        <v>77</v>
      </c>
      <c r="B1497" t="s">
        <v>65</v>
      </c>
      <c r="C1497" t="s">
        <v>66</v>
      </c>
      <c r="D1497" t="s">
        <v>23</v>
      </c>
      <c r="E1497" t="s">
        <v>24</v>
      </c>
      <c r="F1497" s="107">
        <v>45382</v>
      </c>
      <c r="G1497">
        <v>99.1</v>
      </c>
      <c r="H1497">
        <v>97</v>
      </c>
      <c r="I1497" t="s">
        <v>5566</v>
      </c>
    </row>
    <row r="1498" spans="1:9" x14ac:dyDescent="0.3">
      <c r="A1498">
        <v>121</v>
      </c>
      <c r="B1498" t="s">
        <v>102</v>
      </c>
      <c r="C1498" t="s">
        <v>28</v>
      </c>
      <c r="D1498" t="s">
        <v>23</v>
      </c>
      <c r="E1498" t="s">
        <v>62</v>
      </c>
      <c r="F1498" s="107">
        <v>45382</v>
      </c>
      <c r="G1498">
        <v>101.02</v>
      </c>
      <c r="H1498">
        <v>102</v>
      </c>
      <c r="I1498" t="s">
        <v>5569</v>
      </c>
    </row>
    <row r="1499" spans="1:9" x14ac:dyDescent="0.3">
      <c r="A1499">
        <v>122</v>
      </c>
      <c r="B1499" t="s">
        <v>104</v>
      </c>
      <c r="C1499" t="s">
        <v>101</v>
      </c>
      <c r="D1499" t="s">
        <v>23</v>
      </c>
      <c r="E1499" t="s">
        <v>24</v>
      </c>
      <c r="F1499" s="107">
        <v>45382</v>
      </c>
      <c r="H1499">
        <v>80</v>
      </c>
      <c r="I1499" t="s">
        <v>841</v>
      </c>
    </row>
    <row r="1500" spans="1:9" x14ac:dyDescent="0.3">
      <c r="A1500">
        <v>124</v>
      </c>
      <c r="B1500" t="s">
        <v>105</v>
      </c>
      <c r="C1500" t="s">
        <v>72</v>
      </c>
      <c r="D1500" t="s">
        <v>23</v>
      </c>
      <c r="E1500" t="s">
        <v>62</v>
      </c>
      <c r="F1500" s="107">
        <v>45382</v>
      </c>
      <c r="G1500">
        <v>0</v>
      </c>
      <c r="H1500">
        <v>0.2</v>
      </c>
      <c r="I1500" t="s">
        <v>5572</v>
      </c>
    </row>
    <row r="1501" spans="1:9" x14ac:dyDescent="0.3">
      <c r="A1501">
        <v>125</v>
      </c>
      <c r="B1501" t="s">
        <v>106</v>
      </c>
      <c r="C1501" t="s">
        <v>72</v>
      </c>
      <c r="D1501" t="s">
        <v>23</v>
      </c>
      <c r="E1501" t="s">
        <v>62</v>
      </c>
      <c r="F1501" s="107">
        <v>45382</v>
      </c>
      <c r="G1501">
        <v>0</v>
      </c>
      <c r="H1501">
        <v>1.9</v>
      </c>
      <c r="I1501" t="s">
        <v>5575</v>
      </c>
    </row>
    <row r="1502" spans="1:9" x14ac:dyDescent="0.3">
      <c r="A1502">
        <v>128</v>
      </c>
      <c r="B1502" t="s">
        <v>109</v>
      </c>
      <c r="C1502" t="s">
        <v>72</v>
      </c>
      <c r="D1502" t="s">
        <v>23</v>
      </c>
      <c r="E1502" t="s">
        <v>62</v>
      </c>
      <c r="F1502" s="107">
        <v>45382</v>
      </c>
      <c r="G1502">
        <v>1.050740418118467</v>
      </c>
      <c r="H1502">
        <v>1</v>
      </c>
      <c r="I1502" t="s">
        <v>5578</v>
      </c>
    </row>
    <row r="1503" spans="1:9" x14ac:dyDescent="0.3">
      <c r="A1503">
        <v>172</v>
      </c>
      <c r="B1503" t="s">
        <v>131</v>
      </c>
      <c r="C1503" t="s">
        <v>101</v>
      </c>
      <c r="D1503" t="s">
        <v>23</v>
      </c>
      <c r="E1503" t="s">
        <v>24</v>
      </c>
      <c r="F1503" s="107">
        <v>45382</v>
      </c>
      <c r="H1503">
        <v>95</v>
      </c>
      <c r="I1503" t="s">
        <v>974</v>
      </c>
    </row>
    <row r="1504" spans="1:9" x14ac:dyDescent="0.3">
      <c r="A1504">
        <v>208</v>
      </c>
      <c r="B1504" t="s">
        <v>149</v>
      </c>
      <c r="C1504" t="s">
        <v>98</v>
      </c>
      <c r="D1504" t="s">
        <v>23</v>
      </c>
      <c r="E1504" t="s">
        <v>62</v>
      </c>
      <c r="F1504" s="107">
        <v>45382</v>
      </c>
      <c r="G1504">
        <v>1474.5</v>
      </c>
      <c r="H1504">
        <v>1</v>
      </c>
      <c r="I1504" t="s">
        <v>3667</v>
      </c>
    </row>
    <row r="1505" spans="1:9" x14ac:dyDescent="0.3">
      <c r="A1505">
        <v>214</v>
      </c>
      <c r="B1505" t="s">
        <v>152</v>
      </c>
      <c r="C1505" t="s">
        <v>98</v>
      </c>
      <c r="D1505" t="s">
        <v>23</v>
      </c>
      <c r="E1505" t="s">
        <v>62</v>
      </c>
      <c r="F1505" s="107">
        <v>45382</v>
      </c>
      <c r="G1505">
        <v>5548.44</v>
      </c>
      <c r="H1505">
        <v>7500</v>
      </c>
      <c r="I1505" t="s">
        <v>3668</v>
      </c>
    </row>
    <row r="1506" spans="1:9" x14ac:dyDescent="0.3">
      <c r="A1506">
        <v>217</v>
      </c>
      <c r="B1506" t="s">
        <v>156</v>
      </c>
      <c r="C1506" t="s">
        <v>98</v>
      </c>
      <c r="D1506" t="s">
        <v>23</v>
      </c>
      <c r="E1506" t="s">
        <v>24</v>
      </c>
      <c r="F1506" s="107">
        <v>45382</v>
      </c>
      <c r="G1506">
        <v>18.39</v>
      </c>
      <c r="H1506">
        <v>20</v>
      </c>
      <c r="I1506" t="s">
        <v>3669</v>
      </c>
    </row>
    <row r="1507" spans="1:9" x14ac:dyDescent="0.3">
      <c r="A1507">
        <v>218</v>
      </c>
      <c r="B1507" t="s">
        <v>157</v>
      </c>
      <c r="C1507" t="s">
        <v>98</v>
      </c>
      <c r="D1507" t="s">
        <v>23</v>
      </c>
      <c r="E1507" t="s">
        <v>62</v>
      </c>
      <c r="F1507" s="107">
        <v>45382</v>
      </c>
      <c r="G1507">
        <v>153748.73000000001</v>
      </c>
      <c r="H1507">
        <v>172000</v>
      </c>
      <c r="I1507" t="s">
        <v>3670</v>
      </c>
    </row>
    <row r="1508" spans="1:9" x14ac:dyDescent="0.3">
      <c r="A1508">
        <v>225</v>
      </c>
      <c r="B1508" t="s">
        <v>165</v>
      </c>
      <c r="C1508" t="s">
        <v>98</v>
      </c>
      <c r="D1508" t="s">
        <v>23</v>
      </c>
      <c r="E1508" t="s">
        <v>24</v>
      </c>
      <c r="F1508" s="107">
        <v>45382</v>
      </c>
      <c r="G1508">
        <v>23</v>
      </c>
      <c r="H1508">
        <v>1</v>
      </c>
      <c r="I1508" t="s">
        <v>5589</v>
      </c>
    </row>
    <row r="1509" spans="1:9" x14ac:dyDescent="0.3">
      <c r="A1509">
        <v>239</v>
      </c>
      <c r="B1509" t="s">
        <v>1243</v>
      </c>
      <c r="C1509" t="s">
        <v>33</v>
      </c>
      <c r="D1509" t="s">
        <v>23</v>
      </c>
      <c r="E1509" t="s">
        <v>24</v>
      </c>
      <c r="F1509" s="107">
        <v>45382</v>
      </c>
      <c r="G1509">
        <v>0</v>
      </c>
      <c r="I1509" t="s">
        <v>5592</v>
      </c>
    </row>
    <row r="1510" spans="1:9" x14ac:dyDescent="0.3">
      <c r="A1510">
        <v>241</v>
      </c>
      <c r="B1510" t="s">
        <v>181</v>
      </c>
      <c r="C1510" t="s">
        <v>33</v>
      </c>
      <c r="D1510" t="s">
        <v>23</v>
      </c>
      <c r="E1510" t="s">
        <v>24</v>
      </c>
      <c r="F1510" s="107">
        <v>45382</v>
      </c>
      <c r="G1510">
        <v>80</v>
      </c>
      <c r="H1510">
        <v>80</v>
      </c>
      <c r="I1510" t="s">
        <v>5595</v>
      </c>
    </row>
    <row r="1511" spans="1:9" x14ac:dyDescent="0.3">
      <c r="A1511">
        <v>434</v>
      </c>
      <c r="B1511" t="s">
        <v>411</v>
      </c>
      <c r="C1511" t="s">
        <v>98</v>
      </c>
      <c r="D1511" t="s">
        <v>23</v>
      </c>
      <c r="E1511" t="s">
        <v>62</v>
      </c>
      <c r="F1511" s="107">
        <v>45382</v>
      </c>
      <c r="G1511">
        <v>22.02</v>
      </c>
      <c r="H1511">
        <v>200</v>
      </c>
      <c r="I1511" t="s">
        <v>3671</v>
      </c>
    </row>
    <row r="1512" spans="1:9" x14ac:dyDescent="0.3">
      <c r="A1512">
        <v>436</v>
      </c>
      <c r="B1512" t="s">
        <v>130</v>
      </c>
      <c r="C1512" t="s">
        <v>101</v>
      </c>
      <c r="D1512" t="s">
        <v>23</v>
      </c>
      <c r="E1512" t="s">
        <v>62</v>
      </c>
      <c r="F1512" s="107">
        <v>45382</v>
      </c>
      <c r="G1512">
        <v>15.7</v>
      </c>
      <c r="H1512">
        <v>14</v>
      </c>
      <c r="I1512" t="s">
        <v>3672</v>
      </c>
    </row>
    <row r="1513" spans="1:9" x14ac:dyDescent="0.3">
      <c r="A1513">
        <v>485</v>
      </c>
      <c r="B1513" t="s">
        <v>458</v>
      </c>
      <c r="C1513" t="s">
        <v>101</v>
      </c>
      <c r="D1513" t="s">
        <v>23</v>
      </c>
      <c r="E1513" t="s">
        <v>24</v>
      </c>
      <c r="F1513" s="107">
        <v>45382</v>
      </c>
      <c r="I1513" t="s">
        <v>2166</v>
      </c>
    </row>
    <row r="1514" spans="1:9" x14ac:dyDescent="0.3">
      <c r="A1514">
        <v>488</v>
      </c>
      <c r="B1514" t="s">
        <v>461</v>
      </c>
      <c r="C1514" t="s">
        <v>101</v>
      </c>
      <c r="D1514" t="s">
        <v>23</v>
      </c>
      <c r="E1514" t="s">
        <v>24</v>
      </c>
      <c r="F1514" s="107">
        <v>45382</v>
      </c>
      <c r="I1514" t="s">
        <v>2206</v>
      </c>
    </row>
    <row r="1515" spans="1:9" x14ac:dyDescent="0.3">
      <c r="A1515">
        <v>509</v>
      </c>
      <c r="B1515" t="s">
        <v>2238</v>
      </c>
      <c r="C1515" t="s">
        <v>33</v>
      </c>
      <c r="D1515" t="s">
        <v>23</v>
      </c>
      <c r="E1515" t="s">
        <v>24</v>
      </c>
      <c r="F1515" s="107">
        <v>45382</v>
      </c>
      <c r="H1515">
        <v>90</v>
      </c>
      <c r="I1515" t="s">
        <v>2265</v>
      </c>
    </row>
    <row r="1516" spans="1:9" x14ac:dyDescent="0.3">
      <c r="A1516">
        <v>69</v>
      </c>
      <c r="B1516" t="s">
        <v>59</v>
      </c>
      <c r="C1516" t="s">
        <v>58</v>
      </c>
      <c r="D1516" t="s">
        <v>60</v>
      </c>
      <c r="E1516" t="s">
        <v>24</v>
      </c>
      <c r="F1516" s="107">
        <v>45382</v>
      </c>
      <c r="G1516">
        <v>91.32</v>
      </c>
      <c r="H1516">
        <v>90</v>
      </c>
      <c r="I1516" t="s">
        <v>5602</v>
      </c>
    </row>
    <row r="1517" spans="1:9" x14ac:dyDescent="0.3">
      <c r="A1517">
        <v>111</v>
      </c>
      <c r="B1517" t="s">
        <v>93</v>
      </c>
      <c r="C1517" t="s">
        <v>58</v>
      </c>
      <c r="D1517" t="s">
        <v>60</v>
      </c>
      <c r="E1517" t="s">
        <v>24</v>
      </c>
      <c r="F1517" s="107">
        <v>45382</v>
      </c>
      <c r="G1517">
        <v>94</v>
      </c>
      <c r="H1517">
        <v>80</v>
      </c>
      <c r="I1517" t="s">
        <v>5605</v>
      </c>
    </row>
    <row r="1518" spans="1:9" x14ac:dyDescent="0.3">
      <c r="A1518">
        <v>197</v>
      </c>
      <c r="B1518" t="s">
        <v>139</v>
      </c>
      <c r="C1518" t="s">
        <v>95</v>
      </c>
      <c r="D1518" t="s">
        <v>60</v>
      </c>
      <c r="E1518" t="s">
        <v>24</v>
      </c>
      <c r="F1518" s="107">
        <v>45382</v>
      </c>
      <c r="G1518">
        <v>100</v>
      </c>
      <c r="H1518">
        <v>95</v>
      </c>
      <c r="I1518" t="s">
        <v>5608</v>
      </c>
    </row>
    <row r="1519" spans="1:9" x14ac:dyDescent="0.3">
      <c r="A1519">
        <v>213</v>
      </c>
      <c r="B1519" t="s">
        <v>151</v>
      </c>
      <c r="C1519" t="s">
        <v>98</v>
      </c>
      <c r="D1519" t="s">
        <v>60</v>
      </c>
      <c r="E1519" t="s">
        <v>24</v>
      </c>
      <c r="F1519" s="107">
        <v>45382</v>
      </c>
      <c r="G1519">
        <v>100</v>
      </c>
      <c r="H1519">
        <v>90</v>
      </c>
      <c r="I1519" t="s">
        <v>3673</v>
      </c>
    </row>
    <row r="1520" spans="1:9" x14ac:dyDescent="0.3">
      <c r="A1520">
        <v>233</v>
      </c>
      <c r="B1520" t="s">
        <v>173</v>
      </c>
      <c r="C1520" t="s">
        <v>98</v>
      </c>
      <c r="D1520" t="s">
        <v>60</v>
      </c>
      <c r="E1520" t="s">
        <v>24</v>
      </c>
      <c r="F1520" s="107">
        <v>45382</v>
      </c>
      <c r="G1520">
        <v>48.350694444444443</v>
      </c>
      <c r="H1520">
        <v>20</v>
      </c>
      <c r="I1520" t="s">
        <v>5613</v>
      </c>
    </row>
    <row r="1521" spans="1:9" x14ac:dyDescent="0.3">
      <c r="A1521">
        <v>234</v>
      </c>
      <c r="B1521" t="s">
        <v>174</v>
      </c>
      <c r="C1521" t="s">
        <v>98</v>
      </c>
      <c r="D1521" t="s">
        <v>60</v>
      </c>
      <c r="E1521" t="s">
        <v>24</v>
      </c>
      <c r="F1521" s="107">
        <v>45382</v>
      </c>
      <c r="G1521">
        <v>3234.25</v>
      </c>
      <c r="H1521">
        <v>4000</v>
      </c>
      <c r="I1521" t="s">
        <v>5616</v>
      </c>
    </row>
    <row r="1522" spans="1:9" x14ac:dyDescent="0.3">
      <c r="A1522">
        <v>238</v>
      </c>
      <c r="B1522" t="s">
        <v>177</v>
      </c>
      <c r="C1522" t="s">
        <v>98</v>
      </c>
      <c r="D1522" t="s">
        <v>60</v>
      </c>
      <c r="E1522" t="s">
        <v>24</v>
      </c>
      <c r="F1522" s="107">
        <v>45382</v>
      </c>
      <c r="G1522">
        <v>76.19047619047619</v>
      </c>
      <c r="H1522">
        <v>90</v>
      </c>
      <c r="I1522" t="s">
        <v>3674</v>
      </c>
    </row>
    <row r="1523" spans="1:9" x14ac:dyDescent="0.3">
      <c r="A1523">
        <v>240</v>
      </c>
      <c r="B1523" t="s">
        <v>180</v>
      </c>
      <c r="C1523" t="s">
        <v>33</v>
      </c>
      <c r="D1523" t="s">
        <v>60</v>
      </c>
      <c r="E1523" t="s">
        <v>24</v>
      </c>
      <c r="F1523" s="107">
        <v>45382</v>
      </c>
      <c r="G1523">
        <v>91.666666666666657</v>
      </c>
      <c r="H1523">
        <v>100</v>
      </c>
      <c r="I1523" t="s">
        <v>5621</v>
      </c>
    </row>
    <row r="1524" spans="1:9" x14ac:dyDescent="0.3">
      <c r="A1524">
        <v>251</v>
      </c>
      <c r="B1524" t="s">
        <v>1290</v>
      </c>
      <c r="C1524" t="s">
        <v>194</v>
      </c>
      <c r="D1524" t="s">
        <v>60</v>
      </c>
      <c r="E1524" t="s">
        <v>24</v>
      </c>
      <c r="F1524" s="107">
        <v>45382</v>
      </c>
      <c r="H1524">
        <v>100</v>
      </c>
      <c r="I1524" t="s">
        <v>1291</v>
      </c>
    </row>
    <row r="1525" spans="1:9" x14ac:dyDescent="0.3">
      <c r="A1525">
        <v>254</v>
      </c>
      <c r="B1525" t="s">
        <v>197</v>
      </c>
      <c r="C1525" t="s">
        <v>198</v>
      </c>
      <c r="D1525" t="s">
        <v>60</v>
      </c>
      <c r="E1525" t="s">
        <v>24</v>
      </c>
      <c r="F1525" s="107">
        <v>45382</v>
      </c>
      <c r="G1525">
        <v>100</v>
      </c>
      <c r="H1525">
        <v>100</v>
      </c>
      <c r="I1525" t="s">
        <v>5626</v>
      </c>
    </row>
    <row r="1526" spans="1:9" x14ac:dyDescent="0.3">
      <c r="A1526">
        <v>263</v>
      </c>
      <c r="B1526" t="s">
        <v>209</v>
      </c>
      <c r="C1526" t="s">
        <v>46</v>
      </c>
      <c r="D1526" t="s">
        <v>60</v>
      </c>
      <c r="E1526" t="s">
        <v>24</v>
      </c>
      <c r="F1526" s="107">
        <v>45382</v>
      </c>
      <c r="G1526">
        <v>100</v>
      </c>
      <c r="H1526">
        <v>100</v>
      </c>
      <c r="I1526" t="s">
        <v>5629</v>
      </c>
    </row>
    <row r="1527" spans="1:9" x14ac:dyDescent="0.3">
      <c r="A1527">
        <v>265</v>
      </c>
      <c r="B1527" t="s">
        <v>213</v>
      </c>
      <c r="C1527" t="s">
        <v>46</v>
      </c>
      <c r="D1527" t="s">
        <v>60</v>
      </c>
      <c r="E1527" t="s">
        <v>24</v>
      </c>
      <c r="F1527" s="107">
        <v>45382</v>
      </c>
      <c r="H1527">
        <v>95</v>
      </c>
      <c r="I1527" t="s">
        <v>1313</v>
      </c>
    </row>
    <row r="1528" spans="1:9" x14ac:dyDescent="0.3">
      <c r="A1528">
        <v>266</v>
      </c>
      <c r="B1528" t="s">
        <v>214</v>
      </c>
      <c r="C1528" t="s">
        <v>46</v>
      </c>
      <c r="D1528" t="s">
        <v>60</v>
      </c>
      <c r="E1528" t="s">
        <v>24</v>
      </c>
      <c r="F1528" s="107">
        <v>45382</v>
      </c>
      <c r="H1528">
        <v>95</v>
      </c>
      <c r="I1528" t="s">
        <v>1320</v>
      </c>
    </row>
    <row r="1529" spans="1:9" x14ac:dyDescent="0.3">
      <c r="A1529">
        <v>300</v>
      </c>
      <c r="B1529" t="s">
        <v>252</v>
      </c>
      <c r="C1529" t="s">
        <v>253</v>
      </c>
      <c r="D1529" t="s">
        <v>60</v>
      </c>
      <c r="E1529" t="s">
        <v>24</v>
      </c>
      <c r="F1529" s="107">
        <v>45382</v>
      </c>
      <c r="G1529">
        <v>100</v>
      </c>
      <c r="H1529">
        <v>100</v>
      </c>
      <c r="I1529" t="s">
        <v>5632</v>
      </c>
    </row>
    <row r="1530" spans="1:9" x14ac:dyDescent="0.3">
      <c r="A1530">
        <v>301</v>
      </c>
      <c r="B1530" t="s">
        <v>254</v>
      </c>
      <c r="C1530" t="s">
        <v>253</v>
      </c>
      <c r="D1530" t="s">
        <v>60</v>
      </c>
      <c r="E1530" t="s">
        <v>24</v>
      </c>
      <c r="F1530" s="107">
        <v>45382</v>
      </c>
      <c r="G1530">
        <v>100</v>
      </c>
      <c r="H1530">
        <v>100</v>
      </c>
      <c r="I1530" t="s">
        <v>5635</v>
      </c>
    </row>
    <row r="1531" spans="1:9" x14ac:dyDescent="0.3">
      <c r="A1531">
        <v>306</v>
      </c>
      <c r="B1531" t="s">
        <v>260</v>
      </c>
      <c r="C1531" t="s">
        <v>194</v>
      </c>
      <c r="D1531" t="s">
        <v>60</v>
      </c>
      <c r="E1531" t="s">
        <v>24</v>
      </c>
      <c r="F1531" s="107">
        <v>45382</v>
      </c>
      <c r="G1531">
        <v>0</v>
      </c>
      <c r="H1531">
        <v>100</v>
      </c>
      <c r="I1531" t="s">
        <v>5638</v>
      </c>
    </row>
    <row r="1532" spans="1:9" x14ac:dyDescent="0.3">
      <c r="A1532">
        <v>347</v>
      </c>
      <c r="B1532" t="s">
        <v>305</v>
      </c>
      <c r="C1532" t="s">
        <v>306</v>
      </c>
      <c r="D1532" t="s">
        <v>60</v>
      </c>
      <c r="E1532" t="s">
        <v>62</v>
      </c>
      <c r="F1532" s="107">
        <v>45382</v>
      </c>
      <c r="G1532">
        <v>0</v>
      </c>
      <c r="H1532">
        <v>5</v>
      </c>
      <c r="I1532" t="s">
        <v>5641</v>
      </c>
    </row>
    <row r="1533" spans="1:9" x14ac:dyDescent="0.3">
      <c r="A1533">
        <v>348</v>
      </c>
      <c r="B1533" t="s">
        <v>307</v>
      </c>
      <c r="C1533" t="s">
        <v>306</v>
      </c>
      <c r="D1533" t="s">
        <v>60</v>
      </c>
      <c r="E1533" t="s">
        <v>24</v>
      </c>
      <c r="F1533" s="107">
        <v>45382</v>
      </c>
      <c r="G1533">
        <v>99.95</v>
      </c>
      <c r="H1533">
        <v>99</v>
      </c>
      <c r="I1533" t="s">
        <v>5644</v>
      </c>
    </row>
    <row r="1534" spans="1:9" x14ac:dyDescent="0.3">
      <c r="A1534">
        <v>351</v>
      </c>
      <c r="B1534" t="s">
        <v>308</v>
      </c>
      <c r="C1534" t="s">
        <v>306</v>
      </c>
      <c r="D1534" t="s">
        <v>60</v>
      </c>
      <c r="E1534" t="s">
        <v>62</v>
      </c>
      <c r="F1534" s="107">
        <v>45382</v>
      </c>
      <c r="G1534">
        <v>4.999240813847555</v>
      </c>
      <c r="H1534">
        <v>0</v>
      </c>
      <c r="I1534" t="s">
        <v>5647</v>
      </c>
    </row>
    <row r="1535" spans="1:9" x14ac:dyDescent="0.3">
      <c r="A1535">
        <v>352</v>
      </c>
      <c r="B1535" t="s">
        <v>309</v>
      </c>
      <c r="C1535" t="s">
        <v>306</v>
      </c>
      <c r="D1535" t="s">
        <v>60</v>
      </c>
      <c r="E1535" t="s">
        <v>62</v>
      </c>
      <c r="F1535" s="107">
        <v>45382</v>
      </c>
      <c r="G1535">
        <v>2.4404380586315201E-2</v>
      </c>
      <c r="H1535">
        <v>0</v>
      </c>
      <c r="I1535" t="s">
        <v>5650</v>
      </c>
    </row>
    <row r="1536" spans="1:9" x14ac:dyDescent="0.3">
      <c r="A1536">
        <v>368</v>
      </c>
      <c r="B1536" t="s">
        <v>330</v>
      </c>
      <c r="C1536" t="s">
        <v>1523</v>
      </c>
      <c r="D1536" t="s">
        <v>60</v>
      </c>
      <c r="E1536" t="s">
        <v>24</v>
      </c>
      <c r="F1536" s="107">
        <v>45382</v>
      </c>
      <c r="G1536">
        <v>94</v>
      </c>
      <c r="H1536">
        <v>90</v>
      </c>
      <c r="I1536" t="s">
        <v>5652</v>
      </c>
    </row>
    <row r="1537" spans="1:9" x14ac:dyDescent="0.3">
      <c r="A1537">
        <v>372</v>
      </c>
      <c r="B1537" t="s">
        <v>335</v>
      </c>
      <c r="C1537" t="s">
        <v>1523</v>
      </c>
      <c r="D1537" t="s">
        <v>60</v>
      </c>
      <c r="E1537" t="s">
        <v>24</v>
      </c>
      <c r="F1537" s="107">
        <v>45382</v>
      </c>
      <c r="G1537">
        <v>93</v>
      </c>
      <c r="H1537">
        <v>87</v>
      </c>
      <c r="I1537" t="s">
        <v>5655</v>
      </c>
    </row>
    <row r="1538" spans="1:9" x14ac:dyDescent="0.3">
      <c r="A1538">
        <v>373</v>
      </c>
      <c r="B1538" t="s">
        <v>336</v>
      </c>
      <c r="C1538" t="s">
        <v>198</v>
      </c>
      <c r="D1538" t="s">
        <v>60</v>
      </c>
      <c r="E1538" t="s">
        <v>24</v>
      </c>
      <c r="F1538" s="107">
        <v>45382</v>
      </c>
      <c r="G1538">
        <v>89.02</v>
      </c>
      <c r="H1538">
        <v>100</v>
      </c>
      <c r="I1538" t="s">
        <v>3675</v>
      </c>
    </row>
    <row r="1539" spans="1:9" x14ac:dyDescent="0.3">
      <c r="A1539">
        <v>390</v>
      </c>
      <c r="B1539" t="s">
        <v>356</v>
      </c>
      <c r="C1539" t="s">
        <v>198</v>
      </c>
      <c r="D1539" t="s">
        <v>60</v>
      </c>
      <c r="E1539" t="s">
        <v>24</v>
      </c>
      <c r="F1539" s="107">
        <v>45382</v>
      </c>
      <c r="G1539">
        <v>168.53</v>
      </c>
      <c r="H1539">
        <v>100</v>
      </c>
      <c r="I1539" t="s">
        <v>3676</v>
      </c>
    </row>
    <row r="1540" spans="1:9" x14ac:dyDescent="0.3">
      <c r="A1540">
        <v>394</v>
      </c>
      <c r="B1540" t="s">
        <v>361</v>
      </c>
      <c r="C1540" t="s">
        <v>362</v>
      </c>
      <c r="D1540" t="s">
        <v>60</v>
      </c>
      <c r="E1540" t="s">
        <v>24</v>
      </c>
      <c r="F1540" s="107">
        <v>45382</v>
      </c>
      <c r="H1540">
        <v>100</v>
      </c>
      <c r="I1540" t="s">
        <v>1612</v>
      </c>
    </row>
    <row r="1541" spans="1:9" x14ac:dyDescent="0.3">
      <c r="A1541">
        <v>395</v>
      </c>
      <c r="B1541" t="s">
        <v>364</v>
      </c>
      <c r="C1541" t="s">
        <v>362</v>
      </c>
      <c r="D1541" t="s">
        <v>60</v>
      </c>
      <c r="E1541" t="s">
        <v>24</v>
      </c>
      <c r="F1541" s="107">
        <v>45382</v>
      </c>
      <c r="H1541">
        <v>100</v>
      </c>
      <c r="I1541" t="s">
        <v>1617</v>
      </c>
    </row>
    <row r="1542" spans="1:9" x14ac:dyDescent="0.3">
      <c r="A1542">
        <v>409</v>
      </c>
      <c r="B1542" t="s">
        <v>383</v>
      </c>
      <c r="C1542" t="s">
        <v>46</v>
      </c>
      <c r="D1542" t="s">
        <v>60</v>
      </c>
      <c r="E1542" t="s">
        <v>24</v>
      </c>
      <c r="F1542" s="107">
        <v>45382</v>
      </c>
      <c r="G1542">
        <v>98.022598870056498</v>
      </c>
      <c r="H1542">
        <v>95</v>
      </c>
      <c r="I1542" t="s">
        <v>3677</v>
      </c>
    </row>
    <row r="1543" spans="1:9" x14ac:dyDescent="0.3">
      <c r="A1543">
        <v>414</v>
      </c>
      <c r="B1543" t="s">
        <v>390</v>
      </c>
      <c r="C1543" t="s">
        <v>198</v>
      </c>
      <c r="D1543" t="s">
        <v>60</v>
      </c>
      <c r="E1543" t="s">
        <v>24</v>
      </c>
      <c r="F1543" s="107">
        <v>45382</v>
      </c>
      <c r="G1543">
        <v>99.3</v>
      </c>
      <c r="H1543">
        <v>100</v>
      </c>
      <c r="I1543" t="s">
        <v>3678</v>
      </c>
    </row>
    <row r="1544" spans="1:9" x14ac:dyDescent="0.3">
      <c r="A1544">
        <v>415</v>
      </c>
      <c r="B1544" t="s">
        <v>391</v>
      </c>
      <c r="C1544" t="s">
        <v>198</v>
      </c>
      <c r="D1544" t="s">
        <v>60</v>
      </c>
      <c r="E1544" t="s">
        <v>24</v>
      </c>
      <c r="F1544" s="107">
        <v>45382</v>
      </c>
      <c r="G1544">
        <v>80.790000000000006</v>
      </c>
      <c r="H1544">
        <v>100</v>
      </c>
      <c r="I1544" t="s">
        <v>3680</v>
      </c>
    </row>
    <row r="1545" spans="1:9" x14ac:dyDescent="0.3">
      <c r="A1545">
        <v>416</v>
      </c>
      <c r="B1545" t="s">
        <v>392</v>
      </c>
      <c r="C1545" t="s">
        <v>198</v>
      </c>
      <c r="D1545" t="s">
        <v>60</v>
      </c>
      <c r="E1545" t="s">
        <v>24</v>
      </c>
      <c r="F1545" s="107">
        <v>45382</v>
      </c>
      <c r="G1545">
        <v>120.07</v>
      </c>
      <c r="H1545">
        <v>100</v>
      </c>
      <c r="I1545" t="s">
        <v>3687</v>
      </c>
    </row>
    <row r="1546" spans="1:9" x14ac:dyDescent="0.3">
      <c r="A1546">
        <v>417</v>
      </c>
      <c r="B1546" t="s">
        <v>393</v>
      </c>
      <c r="C1546" t="s">
        <v>198</v>
      </c>
      <c r="D1546" t="s">
        <v>60</v>
      </c>
      <c r="E1546" t="s">
        <v>24</v>
      </c>
      <c r="F1546" s="107">
        <v>45382</v>
      </c>
      <c r="G1546">
        <v>99.01</v>
      </c>
      <c r="H1546">
        <v>100</v>
      </c>
      <c r="I1546" t="s">
        <v>3692</v>
      </c>
    </row>
    <row r="1547" spans="1:9" x14ac:dyDescent="0.3">
      <c r="A1547">
        <v>418</v>
      </c>
      <c r="B1547" t="s">
        <v>394</v>
      </c>
      <c r="C1547" t="s">
        <v>198</v>
      </c>
      <c r="D1547" t="s">
        <v>60</v>
      </c>
      <c r="E1547" t="s">
        <v>24</v>
      </c>
      <c r="F1547" s="107">
        <v>45382</v>
      </c>
      <c r="G1547">
        <v>105.5</v>
      </c>
      <c r="H1547">
        <v>100</v>
      </c>
      <c r="I1547" t="s">
        <v>3693</v>
      </c>
    </row>
    <row r="1548" spans="1:9" x14ac:dyDescent="0.3">
      <c r="A1548">
        <v>420</v>
      </c>
      <c r="B1548" t="s">
        <v>396</v>
      </c>
      <c r="C1548" t="s">
        <v>198</v>
      </c>
      <c r="D1548" t="s">
        <v>60</v>
      </c>
      <c r="E1548" t="s">
        <v>24</v>
      </c>
      <c r="F1548" s="107">
        <v>45382</v>
      </c>
      <c r="H1548">
        <v>100</v>
      </c>
      <c r="I1548" t="s">
        <v>1745</v>
      </c>
    </row>
    <row r="1549" spans="1:9" x14ac:dyDescent="0.3">
      <c r="A1549">
        <v>431</v>
      </c>
      <c r="B1549" t="s">
        <v>408</v>
      </c>
      <c r="C1549" t="s">
        <v>72</v>
      </c>
      <c r="D1549" t="s">
        <v>60</v>
      </c>
      <c r="E1549" t="s">
        <v>24</v>
      </c>
      <c r="F1549" s="107">
        <v>45382</v>
      </c>
      <c r="G1549">
        <v>100</v>
      </c>
      <c r="H1549">
        <v>100</v>
      </c>
      <c r="I1549" t="s">
        <v>5673</v>
      </c>
    </row>
    <row r="1550" spans="1:9" x14ac:dyDescent="0.3">
      <c r="A1550">
        <v>432</v>
      </c>
      <c r="B1550" t="s">
        <v>409</v>
      </c>
      <c r="C1550" t="s">
        <v>72</v>
      </c>
      <c r="D1550" t="s">
        <v>60</v>
      </c>
      <c r="E1550" t="s">
        <v>24</v>
      </c>
      <c r="F1550" s="107">
        <v>45382</v>
      </c>
      <c r="G1550">
        <v>100</v>
      </c>
      <c r="H1550">
        <v>90</v>
      </c>
      <c r="I1550" t="s">
        <v>3694</v>
      </c>
    </row>
    <row r="1551" spans="1:9" x14ac:dyDescent="0.3">
      <c r="A1551">
        <v>453</v>
      </c>
      <c r="B1551" t="s">
        <v>426</v>
      </c>
      <c r="C1551" t="s">
        <v>366</v>
      </c>
      <c r="D1551" t="s">
        <v>60</v>
      </c>
      <c r="E1551" t="s">
        <v>24</v>
      </c>
      <c r="F1551" s="107">
        <v>45382</v>
      </c>
      <c r="G1551">
        <v>52</v>
      </c>
      <c r="I1551" t="s">
        <v>5678</v>
      </c>
    </row>
    <row r="1552" spans="1:9" x14ac:dyDescent="0.3">
      <c r="A1552">
        <v>456</v>
      </c>
      <c r="B1552" t="s">
        <v>429</v>
      </c>
      <c r="C1552" t="s">
        <v>403</v>
      </c>
      <c r="D1552" t="s">
        <v>60</v>
      </c>
      <c r="E1552" t="s">
        <v>24</v>
      </c>
      <c r="F1552" s="107">
        <v>45382</v>
      </c>
      <c r="H1552">
        <v>100</v>
      </c>
      <c r="I1552" t="s">
        <v>1923</v>
      </c>
    </row>
    <row r="1553" spans="1:9" x14ac:dyDescent="0.3">
      <c r="A1553">
        <v>457</v>
      </c>
      <c r="B1553" t="s">
        <v>430</v>
      </c>
      <c r="C1553" t="s">
        <v>403</v>
      </c>
      <c r="D1553" t="s">
        <v>60</v>
      </c>
      <c r="E1553" t="s">
        <v>24</v>
      </c>
      <c r="F1553" s="107">
        <v>45382</v>
      </c>
      <c r="H1553">
        <v>100</v>
      </c>
      <c r="I1553" t="s">
        <v>1945</v>
      </c>
    </row>
    <row r="1554" spans="1:9" x14ac:dyDescent="0.3">
      <c r="A1554">
        <v>469</v>
      </c>
      <c r="B1554" t="s">
        <v>395</v>
      </c>
      <c r="C1554" t="s">
        <v>198</v>
      </c>
      <c r="D1554" t="s">
        <v>60</v>
      </c>
      <c r="E1554" t="s">
        <v>24</v>
      </c>
      <c r="F1554" s="107">
        <v>45382</v>
      </c>
      <c r="G1554">
        <v>195.07</v>
      </c>
      <c r="H1554">
        <v>100</v>
      </c>
      <c r="I1554" t="s">
        <v>3695</v>
      </c>
    </row>
    <row r="1555" spans="1:9" x14ac:dyDescent="0.3">
      <c r="A1555">
        <v>470</v>
      </c>
      <c r="B1555" t="s">
        <v>441</v>
      </c>
      <c r="C1555" t="s">
        <v>198</v>
      </c>
      <c r="D1555" t="s">
        <v>60</v>
      </c>
      <c r="E1555" t="s">
        <v>24</v>
      </c>
      <c r="F1555" s="107">
        <v>45382</v>
      </c>
      <c r="G1555">
        <v>79.599999999999994</v>
      </c>
      <c r="H1555">
        <v>100</v>
      </c>
      <c r="I1555" t="s">
        <v>3706</v>
      </c>
    </row>
    <row r="1556" spans="1:9" x14ac:dyDescent="0.3">
      <c r="A1556">
        <v>471</v>
      </c>
      <c r="B1556" t="s">
        <v>442</v>
      </c>
      <c r="C1556" t="s">
        <v>198</v>
      </c>
      <c r="D1556" t="s">
        <v>60</v>
      </c>
      <c r="E1556" t="s">
        <v>24</v>
      </c>
      <c r="F1556" s="107">
        <v>45382</v>
      </c>
      <c r="G1556">
        <v>108.48</v>
      </c>
      <c r="H1556">
        <v>100</v>
      </c>
      <c r="I1556" t="s">
        <v>3712</v>
      </c>
    </row>
    <row r="1557" spans="1:9" x14ac:dyDescent="0.3">
      <c r="A1557">
        <v>510</v>
      </c>
      <c r="B1557" t="s">
        <v>2286</v>
      </c>
      <c r="C1557" t="s">
        <v>249</v>
      </c>
      <c r="D1557" t="s">
        <v>60</v>
      </c>
      <c r="E1557" t="s">
        <v>24</v>
      </c>
      <c r="F1557" s="107">
        <v>45382</v>
      </c>
      <c r="H1557">
        <v>20</v>
      </c>
      <c r="I1557" t="s">
        <v>2300</v>
      </c>
    </row>
    <row r="1558" spans="1:9" x14ac:dyDescent="0.3">
      <c r="A1558">
        <v>511</v>
      </c>
      <c r="B1558" t="s">
        <v>2310</v>
      </c>
      <c r="C1558" t="s">
        <v>249</v>
      </c>
      <c r="D1558" t="s">
        <v>60</v>
      </c>
      <c r="E1558" t="s">
        <v>24</v>
      </c>
      <c r="F1558" s="107">
        <v>45382</v>
      </c>
      <c r="H1558">
        <v>20</v>
      </c>
      <c r="I1558" t="s">
        <v>2324</v>
      </c>
    </row>
    <row r="1559" spans="1:9" x14ac:dyDescent="0.3">
      <c r="A1559">
        <v>529</v>
      </c>
      <c r="B1559" t="s">
        <v>2395</v>
      </c>
      <c r="C1559" t="s">
        <v>95</v>
      </c>
      <c r="D1559" t="s">
        <v>60</v>
      </c>
      <c r="E1559" t="s">
        <v>24</v>
      </c>
      <c r="F1559" s="107">
        <v>45382</v>
      </c>
      <c r="I1559" t="s">
        <v>2405</v>
      </c>
    </row>
    <row r="1560" spans="1:9" x14ac:dyDescent="0.3">
      <c r="A1560">
        <v>77</v>
      </c>
      <c r="B1560" t="s">
        <v>65</v>
      </c>
      <c r="C1560" t="s">
        <v>66</v>
      </c>
      <c r="D1560" t="s">
        <v>23</v>
      </c>
      <c r="E1560" t="s">
        <v>24</v>
      </c>
      <c r="F1560" s="107">
        <v>45412</v>
      </c>
      <c r="G1560">
        <v>98.09</v>
      </c>
      <c r="H1560">
        <v>97</v>
      </c>
      <c r="I1560" t="s">
        <v>5685</v>
      </c>
    </row>
    <row r="1561" spans="1:9" x14ac:dyDescent="0.3">
      <c r="A1561">
        <v>121</v>
      </c>
      <c r="B1561" t="s">
        <v>102</v>
      </c>
      <c r="C1561" t="s">
        <v>28</v>
      </c>
      <c r="D1561" t="s">
        <v>23</v>
      </c>
      <c r="E1561" t="s">
        <v>62</v>
      </c>
      <c r="F1561" s="107">
        <v>45412</v>
      </c>
      <c r="G1561">
        <v>102.83</v>
      </c>
      <c r="H1561">
        <v>102</v>
      </c>
      <c r="I1561" t="s">
        <v>8487</v>
      </c>
    </row>
    <row r="1562" spans="1:9" x14ac:dyDescent="0.3">
      <c r="A1562">
        <v>122</v>
      </c>
      <c r="B1562" t="s">
        <v>104</v>
      </c>
      <c r="C1562" t="s">
        <v>101</v>
      </c>
      <c r="D1562" t="s">
        <v>23</v>
      </c>
      <c r="E1562" t="s">
        <v>24</v>
      </c>
      <c r="F1562" s="107">
        <v>45412</v>
      </c>
      <c r="G1562">
        <v>97.67</v>
      </c>
      <c r="H1562">
        <v>80</v>
      </c>
      <c r="I1562" t="s">
        <v>5688</v>
      </c>
    </row>
    <row r="1563" spans="1:9" x14ac:dyDescent="0.3">
      <c r="A1563">
        <v>124</v>
      </c>
      <c r="B1563" t="s">
        <v>105</v>
      </c>
      <c r="C1563" t="s">
        <v>72</v>
      </c>
      <c r="D1563" t="s">
        <v>23</v>
      </c>
      <c r="E1563" t="s">
        <v>62</v>
      </c>
      <c r="F1563" s="107">
        <v>45412</v>
      </c>
      <c r="G1563">
        <v>0</v>
      </c>
      <c r="H1563">
        <v>0.2</v>
      </c>
      <c r="I1563" t="s">
        <v>5691</v>
      </c>
    </row>
    <row r="1564" spans="1:9" x14ac:dyDescent="0.3">
      <c r="A1564">
        <v>125</v>
      </c>
      <c r="B1564" t="s">
        <v>106</v>
      </c>
      <c r="C1564" t="s">
        <v>72</v>
      </c>
      <c r="D1564" t="s">
        <v>23</v>
      </c>
      <c r="E1564" t="s">
        <v>62</v>
      </c>
      <c r="F1564" s="107">
        <v>45412</v>
      </c>
      <c r="G1564">
        <v>0</v>
      </c>
      <c r="H1564">
        <v>1.9</v>
      </c>
      <c r="I1564" t="s">
        <v>5694</v>
      </c>
    </row>
    <row r="1565" spans="1:9" x14ac:dyDescent="0.3">
      <c r="A1565">
        <v>128</v>
      </c>
      <c r="B1565" t="s">
        <v>109</v>
      </c>
      <c r="C1565" t="s">
        <v>72</v>
      </c>
      <c r="D1565" t="s">
        <v>23</v>
      </c>
      <c r="E1565" t="s">
        <v>62</v>
      </c>
      <c r="F1565" s="107">
        <v>45412</v>
      </c>
      <c r="G1565">
        <v>0.40188470066518839</v>
      </c>
      <c r="H1565">
        <v>1</v>
      </c>
      <c r="I1565" t="s">
        <v>5697</v>
      </c>
    </row>
    <row r="1566" spans="1:9" x14ac:dyDescent="0.3">
      <c r="A1566">
        <v>172</v>
      </c>
      <c r="B1566" t="s">
        <v>131</v>
      </c>
      <c r="C1566" t="s">
        <v>101</v>
      </c>
      <c r="D1566" t="s">
        <v>23</v>
      </c>
      <c r="E1566" t="s">
        <v>24</v>
      </c>
      <c r="F1566" s="107">
        <v>45412</v>
      </c>
      <c r="G1566">
        <v>90</v>
      </c>
      <c r="H1566">
        <v>95</v>
      </c>
      <c r="I1566" t="s">
        <v>5700</v>
      </c>
    </row>
    <row r="1567" spans="1:9" x14ac:dyDescent="0.3">
      <c r="A1567">
        <v>208</v>
      </c>
      <c r="B1567" t="s">
        <v>149</v>
      </c>
      <c r="C1567" t="s">
        <v>98</v>
      </c>
      <c r="D1567" t="s">
        <v>23</v>
      </c>
      <c r="E1567" t="s">
        <v>62</v>
      </c>
      <c r="F1567" s="107">
        <v>45412</v>
      </c>
      <c r="G1567">
        <v>1526</v>
      </c>
      <c r="H1567">
        <v>1</v>
      </c>
      <c r="I1567" t="s">
        <v>3720</v>
      </c>
    </row>
    <row r="1568" spans="1:9" x14ac:dyDescent="0.3">
      <c r="A1568">
        <v>214</v>
      </c>
      <c r="B1568" t="s">
        <v>152</v>
      </c>
      <c r="C1568" t="s">
        <v>98</v>
      </c>
      <c r="D1568" t="s">
        <v>23</v>
      </c>
      <c r="E1568" t="s">
        <v>62</v>
      </c>
      <c r="F1568" s="107">
        <v>45412</v>
      </c>
      <c r="G1568">
        <v>7543.48</v>
      </c>
      <c r="H1568">
        <v>7500</v>
      </c>
      <c r="I1568" t="s">
        <v>3721</v>
      </c>
    </row>
    <row r="1569" spans="1:9" x14ac:dyDescent="0.3">
      <c r="A1569">
        <v>217</v>
      </c>
      <c r="B1569" t="s">
        <v>156</v>
      </c>
      <c r="C1569" t="s">
        <v>98</v>
      </c>
      <c r="D1569" t="s">
        <v>23</v>
      </c>
      <c r="E1569" t="s">
        <v>24</v>
      </c>
      <c r="F1569" s="107">
        <v>45412</v>
      </c>
      <c r="G1569">
        <v>18.600000000000001</v>
      </c>
      <c r="H1569">
        <v>20</v>
      </c>
      <c r="I1569" t="s">
        <v>3722</v>
      </c>
    </row>
    <row r="1570" spans="1:9" x14ac:dyDescent="0.3">
      <c r="A1570">
        <v>218</v>
      </c>
      <c r="B1570" t="s">
        <v>157</v>
      </c>
      <c r="C1570" t="s">
        <v>98</v>
      </c>
      <c r="D1570" t="s">
        <v>23</v>
      </c>
      <c r="E1570" t="s">
        <v>62</v>
      </c>
      <c r="F1570" s="107">
        <v>45412</v>
      </c>
      <c r="G1570">
        <v>164779.39000000001</v>
      </c>
      <c r="H1570">
        <v>172000</v>
      </c>
      <c r="I1570" t="s">
        <v>3723</v>
      </c>
    </row>
    <row r="1571" spans="1:9" x14ac:dyDescent="0.3">
      <c r="A1571">
        <v>225</v>
      </c>
      <c r="B1571" t="s">
        <v>165</v>
      </c>
      <c r="C1571" t="s">
        <v>98</v>
      </c>
      <c r="D1571" t="s">
        <v>23</v>
      </c>
      <c r="E1571" t="s">
        <v>24</v>
      </c>
      <c r="F1571" s="107">
        <v>45412</v>
      </c>
      <c r="G1571">
        <v>20</v>
      </c>
      <c r="H1571">
        <v>1</v>
      </c>
      <c r="I1571" t="s">
        <v>5711</v>
      </c>
    </row>
    <row r="1572" spans="1:9" x14ac:dyDescent="0.3">
      <c r="A1572">
        <v>239</v>
      </c>
      <c r="B1572" t="s">
        <v>1243</v>
      </c>
      <c r="C1572" t="s">
        <v>33</v>
      </c>
      <c r="D1572" t="s">
        <v>23</v>
      </c>
      <c r="E1572" t="s">
        <v>24</v>
      </c>
      <c r="F1572" s="107">
        <v>45412</v>
      </c>
      <c r="G1572">
        <v>28</v>
      </c>
      <c r="I1572" t="s">
        <v>5714</v>
      </c>
    </row>
    <row r="1573" spans="1:9" x14ac:dyDescent="0.3">
      <c r="A1573">
        <v>241</v>
      </c>
      <c r="B1573" t="s">
        <v>181</v>
      </c>
      <c r="C1573" t="s">
        <v>33</v>
      </c>
      <c r="D1573" t="s">
        <v>23</v>
      </c>
      <c r="E1573" t="s">
        <v>24</v>
      </c>
      <c r="F1573" s="107">
        <v>45412</v>
      </c>
      <c r="G1573">
        <v>100</v>
      </c>
      <c r="H1573">
        <v>80</v>
      </c>
      <c r="I1573" t="s">
        <v>5717</v>
      </c>
    </row>
    <row r="1574" spans="1:9" x14ac:dyDescent="0.3">
      <c r="A1574">
        <v>434</v>
      </c>
      <c r="B1574" t="s">
        <v>411</v>
      </c>
      <c r="C1574" t="s">
        <v>98</v>
      </c>
      <c r="D1574" t="s">
        <v>23</v>
      </c>
      <c r="E1574" t="s">
        <v>62</v>
      </c>
      <c r="F1574" s="107">
        <v>45412</v>
      </c>
      <c r="G1574">
        <v>89.04</v>
      </c>
      <c r="H1574">
        <v>200</v>
      </c>
      <c r="I1574" t="s">
        <v>3724</v>
      </c>
    </row>
    <row r="1575" spans="1:9" x14ac:dyDescent="0.3">
      <c r="A1575">
        <v>436</v>
      </c>
      <c r="B1575" t="s">
        <v>130</v>
      </c>
      <c r="C1575" t="s">
        <v>101</v>
      </c>
      <c r="D1575" t="s">
        <v>23</v>
      </c>
      <c r="E1575" t="s">
        <v>62</v>
      </c>
      <c r="F1575" s="107">
        <v>45412</v>
      </c>
      <c r="G1575">
        <v>11.1</v>
      </c>
      <c r="H1575">
        <v>14</v>
      </c>
      <c r="I1575" t="s">
        <v>3725</v>
      </c>
    </row>
    <row r="1576" spans="1:9" x14ac:dyDescent="0.3">
      <c r="A1576">
        <v>485</v>
      </c>
      <c r="B1576" t="s">
        <v>458</v>
      </c>
      <c r="C1576" t="s">
        <v>101</v>
      </c>
      <c r="D1576" t="s">
        <v>23</v>
      </c>
      <c r="E1576" t="s">
        <v>24</v>
      </c>
      <c r="F1576" s="107">
        <v>45412</v>
      </c>
      <c r="I1576" t="s">
        <v>2167</v>
      </c>
    </row>
    <row r="1577" spans="1:9" x14ac:dyDescent="0.3">
      <c r="A1577">
        <v>488</v>
      </c>
      <c r="B1577" t="s">
        <v>461</v>
      </c>
      <c r="C1577" t="s">
        <v>101</v>
      </c>
      <c r="D1577" t="s">
        <v>23</v>
      </c>
      <c r="E1577" t="s">
        <v>24</v>
      </c>
      <c r="F1577" s="107">
        <v>45412</v>
      </c>
      <c r="I1577" t="s">
        <v>2207</v>
      </c>
    </row>
    <row r="1578" spans="1:9" x14ac:dyDescent="0.3">
      <c r="A1578">
        <v>509</v>
      </c>
      <c r="B1578" t="s">
        <v>2238</v>
      </c>
      <c r="C1578" t="s">
        <v>33</v>
      </c>
      <c r="D1578" t="s">
        <v>23</v>
      </c>
      <c r="E1578" t="s">
        <v>24</v>
      </c>
      <c r="F1578" s="107">
        <v>45412</v>
      </c>
      <c r="H1578">
        <v>90</v>
      </c>
      <c r="I1578" t="s">
        <v>2266</v>
      </c>
    </row>
    <row r="1579" spans="1:9" x14ac:dyDescent="0.3">
      <c r="A1579">
        <v>510</v>
      </c>
      <c r="B1579" t="s">
        <v>2286</v>
      </c>
      <c r="C1579" t="s">
        <v>249</v>
      </c>
      <c r="D1579" t="s">
        <v>60</v>
      </c>
      <c r="E1579" t="s">
        <v>24</v>
      </c>
      <c r="F1579" s="107">
        <v>45412</v>
      </c>
      <c r="H1579">
        <v>40</v>
      </c>
      <c r="I1579" t="s">
        <v>2301</v>
      </c>
    </row>
    <row r="1580" spans="1:9" x14ac:dyDescent="0.3">
      <c r="A1580">
        <v>511</v>
      </c>
      <c r="B1580" t="s">
        <v>2310</v>
      </c>
      <c r="C1580" t="s">
        <v>249</v>
      </c>
      <c r="D1580" t="s">
        <v>60</v>
      </c>
      <c r="E1580" t="s">
        <v>24</v>
      </c>
      <c r="F1580" s="107">
        <v>45412</v>
      </c>
      <c r="H1580">
        <v>40</v>
      </c>
      <c r="I1580" t="s">
        <v>2325</v>
      </c>
    </row>
    <row r="1581" spans="1:9" x14ac:dyDescent="0.3">
      <c r="A1581">
        <v>529</v>
      </c>
      <c r="B1581" t="s">
        <v>2395</v>
      </c>
      <c r="C1581" t="s">
        <v>95</v>
      </c>
      <c r="D1581" t="s">
        <v>60</v>
      </c>
      <c r="E1581" t="s">
        <v>24</v>
      </c>
      <c r="F1581" s="107">
        <v>45412</v>
      </c>
      <c r="I1581" t="s">
        <v>2406</v>
      </c>
    </row>
    <row r="1582" spans="1:9" x14ac:dyDescent="0.3">
      <c r="A1582">
        <v>116</v>
      </c>
      <c r="B1582" t="s">
        <v>93</v>
      </c>
      <c r="C1582" t="s">
        <v>68</v>
      </c>
      <c r="D1582" t="s">
        <v>73</v>
      </c>
      <c r="E1582" t="s">
        <v>24</v>
      </c>
      <c r="F1582" s="107">
        <v>45412</v>
      </c>
      <c r="H1582">
        <v>80</v>
      </c>
      <c r="I1582" t="s">
        <v>787</v>
      </c>
    </row>
    <row r="1583" spans="1:9" x14ac:dyDescent="0.3">
      <c r="A1583">
        <v>77</v>
      </c>
      <c r="B1583" t="s">
        <v>65</v>
      </c>
      <c r="C1583" t="s">
        <v>66</v>
      </c>
      <c r="D1583" t="s">
        <v>23</v>
      </c>
      <c r="E1583" t="s">
        <v>24</v>
      </c>
      <c r="F1583" s="107">
        <v>45443</v>
      </c>
      <c r="G1583">
        <v>98.8</v>
      </c>
      <c r="H1583">
        <v>97</v>
      </c>
      <c r="I1583" t="s">
        <v>5726</v>
      </c>
    </row>
    <row r="1584" spans="1:9" x14ac:dyDescent="0.3">
      <c r="A1584">
        <v>121</v>
      </c>
      <c r="B1584" t="s">
        <v>102</v>
      </c>
      <c r="C1584" t="s">
        <v>28</v>
      </c>
      <c r="D1584" t="s">
        <v>23</v>
      </c>
      <c r="E1584" t="s">
        <v>62</v>
      </c>
      <c r="F1584" s="107">
        <v>45443</v>
      </c>
      <c r="G1584">
        <v>102.04</v>
      </c>
      <c r="H1584">
        <v>102</v>
      </c>
      <c r="I1584" t="s">
        <v>5729</v>
      </c>
    </row>
    <row r="1585" spans="1:9" x14ac:dyDescent="0.3">
      <c r="A1585">
        <v>122</v>
      </c>
      <c r="B1585" t="s">
        <v>104</v>
      </c>
      <c r="C1585" t="s">
        <v>101</v>
      </c>
      <c r="D1585" t="s">
        <v>23</v>
      </c>
      <c r="E1585" t="s">
        <v>24</v>
      </c>
      <c r="F1585" s="107">
        <v>45443</v>
      </c>
      <c r="H1585">
        <v>80</v>
      </c>
      <c r="I1585" t="s">
        <v>842</v>
      </c>
    </row>
    <row r="1586" spans="1:9" x14ac:dyDescent="0.3">
      <c r="A1586">
        <v>124</v>
      </c>
      <c r="B1586" t="s">
        <v>105</v>
      </c>
      <c r="C1586" t="s">
        <v>72</v>
      </c>
      <c r="D1586" t="s">
        <v>23</v>
      </c>
      <c r="E1586" t="s">
        <v>62</v>
      </c>
      <c r="F1586" s="107">
        <v>45443</v>
      </c>
      <c r="G1586">
        <v>4.1823504809702997E-2</v>
      </c>
      <c r="H1586">
        <v>0.2</v>
      </c>
      <c r="I1586" t="s">
        <v>5732</v>
      </c>
    </row>
    <row r="1587" spans="1:9" x14ac:dyDescent="0.3">
      <c r="A1587">
        <v>125</v>
      </c>
      <c r="B1587" t="s">
        <v>106</v>
      </c>
      <c r="C1587" t="s">
        <v>72</v>
      </c>
      <c r="D1587" t="s">
        <v>23</v>
      </c>
      <c r="E1587" t="s">
        <v>62</v>
      </c>
      <c r="F1587" s="107">
        <v>45443</v>
      </c>
      <c r="G1587">
        <v>0.2091175240485153</v>
      </c>
      <c r="H1587">
        <v>1.9</v>
      </c>
      <c r="I1587" t="s">
        <v>5735</v>
      </c>
    </row>
    <row r="1588" spans="1:9" x14ac:dyDescent="0.3">
      <c r="A1588">
        <v>128</v>
      </c>
      <c r="B1588" t="s">
        <v>109</v>
      </c>
      <c r="C1588" t="s">
        <v>72</v>
      </c>
      <c r="D1588" t="s">
        <v>23</v>
      </c>
      <c r="E1588" t="s">
        <v>62</v>
      </c>
      <c r="F1588" s="107">
        <v>45443</v>
      </c>
      <c r="G1588">
        <v>0.55130983612790385</v>
      </c>
      <c r="H1588">
        <v>1</v>
      </c>
      <c r="I1588" t="s">
        <v>5738</v>
      </c>
    </row>
    <row r="1589" spans="1:9" x14ac:dyDescent="0.3">
      <c r="A1589">
        <v>172</v>
      </c>
      <c r="B1589" t="s">
        <v>131</v>
      </c>
      <c r="C1589" t="s">
        <v>101</v>
      </c>
      <c r="D1589" t="s">
        <v>23</v>
      </c>
      <c r="E1589" t="s">
        <v>24</v>
      </c>
      <c r="F1589" s="107">
        <v>45443</v>
      </c>
      <c r="G1589">
        <v>83.333333333333343</v>
      </c>
      <c r="H1589">
        <v>95</v>
      </c>
      <c r="I1589" t="s">
        <v>5741</v>
      </c>
    </row>
    <row r="1590" spans="1:9" x14ac:dyDescent="0.3">
      <c r="A1590">
        <v>208</v>
      </c>
      <c r="B1590" t="s">
        <v>149</v>
      </c>
      <c r="C1590" t="s">
        <v>98</v>
      </c>
      <c r="D1590" t="s">
        <v>23</v>
      </c>
      <c r="E1590" t="s">
        <v>62</v>
      </c>
      <c r="F1590" s="107">
        <v>45443</v>
      </c>
      <c r="G1590">
        <v>1517.5</v>
      </c>
      <c r="H1590">
        <v>1</v>
      </c>
      <c r="I1590" t="s">
        <v>3726</v>
      </c>
    </row>
    <row r="1591" spans="1:9" x14ac:dyDescent="0.3">
      <c r="A1591">
        <v>214</v>
      </c>
      <c r="B1591" t="s">
        <v>152</v>
      </c>
      <c r="C1591" t="s">
        <v>98</v>
      </c>
      <c r="D1591" t="s">
        <v>23</v>
      </c>
      <c r="E1591" t="s">
        <v>62</v>
      </c>
      <c r="F1591" s="107">
        <v>45443</v>
      </c>
      <c r="G1591">
        <v>7006.34</v>
      </c>
      <c r="H1591">
        <v>7500</v>
      </c>
      <c r="I1591" t="s">
        <v>3727</v>
      </c>
    </row>
    <row r="1592" spans="1:9" x14ac:dyDescent="0.3">
      <c r="A1592">
        <v>217</v>
      </c>
      <c r="B1592" t="s">
        <v>156</v>
      </c>
      <c r="C1592" t="s">
        <v>98</v>
      </c>
      <c r="D1592" t="s">
        <v>23</v>
      </c>
      <c r="E1592" t="s">
        <v>24</v>
      </c>
      <c r="F1592" s="107">
        <v>45443</v>
      </c>
      <c r="G1592">
        <v>28.11</v>
      </c>
      <c r="H1592">
        <v>20</v>
      </c>
      <c r="I1592" t="s">
        <v>3728</v>
      </c>
    </row>
    <row r="1593" spans="1:9" x14ac:dyDescent="0.3">
      <c r="A1593">
        <v>218</v>
      </c>
      <c r="B1593" t="s">
        <v>157</v>
      </c>
      <c r="C1593" t="s">
        <v>98</v>
      </c>
      <c r="D1593" t="s">
        <v>23</v>
      </c>
      <c r="E1593" t="s">
        <v>62</v>
      </c>
      <c r="F1593" s="107">
        <v>45443</v>
      </c>
      <c r="G1593">
        <v>157279.15</v>
      </c>
      <c r="H1593">
        <v>172000</v>
      </c>
      <c r="I1593" t="s">
        <v>3729</v>
      </c>
    </row>
    <row r="1594" spans="1:9" x14ac:dyDescent="0.3">
      <c r="A1594">
        <v>225</v>
      </c>
      <c r="B1594" t="s">
        <v>165</v>
      </c>
      <c r="C1594" t="s">
        <v>98</v>
      </c>
      <c r="D1594" t="s">
        <v>23</v>
      </c>
      <c r="E1594" t="s">
        <v>24</v>
      </c>
      <c r="F1594" s="107">
        <v>45443</v>
      </c>
      <c r="G1594">
        <v>20</v>
      </c>
      <c r="H1594">
        <v>1</v>
      </c>
      <c r="I1594" t="s">
        <v>5752</v>
      </c>
    </row>
    <row r="1595" spans="1:9" x14ac:dyDescent="0.3">
      <c r="A1595">
        <v>239</v>
      </c>
      <c r="B1595" t="s">
        <v>1243</v>
      </c>
      <c r="C1595" t="s">
        <v>33</v>
      </c>
      <c r="D1595" t="s">
        <v>23</v>
      </c>
      <c r="E1595" t="s">
        <v>24</v>
      </c>
      <c r="F1595" s="107">
        <v>45443</v>
      </c>
      <c r="G1595">
        <v>29</v>
      </c>
      <c r="I1595" t="s">
        <v>5755</v>
      </c>
    </row>
    <row r="1596" spans="1:9" x14ac:dyDescent="0.3">
      <c r="A1596">
        <v>241</v>
      </c>
      <c r="B1596" t="s">
        <v>181</v>
      </c>
      <c r="C1596" t="s">
        <v>33</v>
      </c>
      <c r="D1596" t="s">
        <v>23</v>
      </c>
      <c r="E1596" t="s">
        <v>24</v>
      </c>
      <c r="F1596" s="107">
        <v>45443</v>
      </c>
      <c r="G1596">
        <v>85.714285714285708</v>
      </c>
      <c r="H1596">
        <v>80</v>
      </c>
      <c r="I1596" t="s">
        <v>5758</v>
      </c>
    </row>
    <row r="1597" spans="1:9" x14ac:dyDescent="0.3">
      <c r="A1597">
        <v>434</v>
      </c>
      <c r="B1597" t="s">
        <v>411</v>
      </c>
      <c r="C1597" t="s">
        <v>98</v>
      </c>
      <c r="D1597" t="s">
        <v>23</v>
      </c>
      <c r="E1597" t="s">
        <v>62</v>
      </c>
      <c r="F1597" s="107">
        <v>45443</v>
      </c>
      <c r="G1597">
        <v>42</v>
      </c>
      <c r="H1597">
        <v>200</v>
      </c>
      <c r="I1597" t="s">
        <v>3730</v>
      </c>
    </row>
    <row r="1598" spans="1:9" x14ac:dyDescent="0.3">
      <c r="A1598">
        <v>436</v>
      </c>
      <c r="B1598" t="s">
        <v>130</v>
      </c>
      <c r="C1598" t="s">
        <v>101</v>
      </c>
      <c r="D1598" t="s">
        <v>23</v>
      </c>
      <c r="E1598" t="s">
        <v>62</v>
      </c>
      <c r="F1598" s="107">
        <v>45443</v>
      </c>
      <c r="G1598">
        <v>10.6</v>
      </c>
      <c r="H1598">
        <v>14</v>
      </c>
      <c r="I1598" t="s">
        <v>3731</v>
      </c>
    </row>
    <row r="1599" spans="1:9" x14ac:dyDescent="0.3">
      <c r="A1599">
        <v>485</v>
      </c>
      <c r="B1599" t="s">
        <v>458</v>
      </c>
      <c r="C1599" t="s">
        <v>101</v>
      </c>
      <c r="D1599" t="s">
        <v>23</v>
      </c>
      <c r="E1599" t="s">
        <v>24</v>
      </c>
      <c r="F1599" s="107">
        <v>45443</v>
      </c>
      <c r="I1599" t="s">
        <v>2168</v>
      </c>
    </row>
    <row r="1600" spans="1:9" x14ac:dyDescent="0.3">
      <c r="A1600">
        <v>488</v>
      </c>
      <c r="B1600" t="s">
        <v>461</v>
      </c>
      <c r="C1600" t="s">
        <v>101</v>
      </c>
      <c r="D1600" t="s">
        <v>23</v>
      </c>
      <c r="E1600" t="s">
        <v>24</v>
      </c>
      <c r="F1600" s="107">
        <v>45443</v>
      </c>
      <c r="I1600" t="s">
        <v>2208</v>
      </c>
    </row>
    <row r="1601" spans="1:9" x14ac:dyDescent="0.3">
      <c r="A1601">
        <v>509</v>
      </c>
      <c r="B1601" t="s">
        <v>2238</v>
      </c>
      <c r="C1601" t="s">
        <v>33</v>
      </c>
      <c r="D1601" t="s">
        <v>23</v>
      </c>
      <c r="E1601" t="s">
        <v>24</v>
      </c>
      <c r="F1601" s="107">
        <v>45443</v>
      </c>
      <c r="H1601">
        <v>90</v>
      </c>
      <c r="I1601" t="s">
        <v>2267</v>
      </c>
    </row>
    <row r="1602" spans="1:9" x14ac:dyDescent="0.3">
      <c r="A1602">
        <v>77</v>
      </c>
      <c r="B1602" t="s">
        <v>65</v>
      </c>
      <c r="C1602" t="s">
        <v>66</v>
      </c>
      <c r="D1602" t="s">
        <v>23</v>
      </c>
      <c r="E1602" t="s">
        <v>24</v>
      </c>
      <c r="F1602" s="107">
        <v>45473</v>
      </c>
      <c r="G1602">
        <v>99</v>
      </c>
      <c r="H1602">
        <v>97</v>
      </c>
      <c r="I1602" t="s">
        <v>5764</v>
      </c>
    </row>
    <row r="1603" spans="1:9" x14ac:dyDescent="0.3">
      <c r="A1603">
        <v>121</v>
      </c>
      <c r="B1603" t="s">
        <v>102</v>
      </c>
      <c r="C1603" t="s">
        <v>28</v>
      </c>
      <c r="D1603" t="s">
        <v>23</v>
      </c>
      <c r="E1603" t="s">
        <v>62</v>
      </c>
      <c r="F1603" s="107">
        <v>45473</v>
      </c>
      <c r="G1603">
        <v>101.89</v>
      </c>
      <c r="H1603">
        <v>102</v>
      </c>
      <c r="I1603" t="s">
        <v>5767</v>
      </c>
    </row>
    <row r="1604" spans="1:9" x14ac:dyDescent="0.3">
      <c r="A1604">
        <v>122</v>
      </c>
      <c r="B1604" t="s">
        <v>104</v>
      </c>
      <c r="C1604" t="s">
        <v>101</v>
      </c>
      <c r="D1604" t="s">
        <v>23</v>
      </c>
      <c r="E1604" t="s">
        <v>24</v>
      </c>
      <c r="F1604" s="107">
        <v>45473</v>
      </c>
      <c r="G1604">
        <v>95</v>
      </c>
      <c r="H1604">
        <v>80</v>
      </c>
      <c r="I1604" t="s">
        <v>5770</v>
      </c>
    </row>
    <row r="1605" spans="1:9" x14ac:dyDescent="0.3">
      <c r="A1605">
        <v>124</v>
      </c>
      <c r="B1605" t="s">
        <v>105</v>
      </c>
      <c r="C1605" t="s">
        <v>72</v>
      </c>
      <c r="D1605" t="s">
        <v>23</v>
      </c>
      <c r="E1605" t="s">
        <v>62</v>
      </c>
      <c r="F1605" s="107">
        <v>45473</v>
      </c>
      <c r="G1605">
        <v>0</v>
      </c>
      <c r="H1605">
        <v>0.2</v>
      </c>
      <c r="I1605" t="s">
        <v>5773</v>
      </c>
    </row>
    <row r="1606" spans="1:9" x14ac:dyDescent="0.3">
      <c r="A1606">
        <v>125</v>
      </c>
      <c r="B1606" t="s">
        <v>106</v>
      </c>
      <c r="C1606" t="s">
        <v>72</v>
      </c>
      <c r="D1606" t="s">
        <v>23</v>
      </c>
      <c r="E1606" t="s">
        <v>62</v>
      </c>
      <c r="F1606" s="107">
        <v>45473</v>
      </c>
      <c r="G1606">
        <v>0</v>
      </c>
      <c r="H1606">
        <v>1.9</v>
      </c>
      <c r="I1606" t="s">
        <v>5776</v>
      </c>
    </row>
    <row r="1607" spans="1:9" x14ac:dyDescent="0.3">
      <c r="A1607">
        <v>128</v>
      </c>
      <c r="B1607" t="s">
        <v>109</v>
      </c>
      <c r="C1607" t="s">
        <v>72</v>
      </c>
      <c r="D1607" t="s">
        <v>23</v>
      </c>
      <c r="E1607" t="s">
        <v>62</v>
      </c>
      <c r="F1607" s="107">
        <v>45473</v>
      </c>
      <c r="G1607">
        <v>0.35768645357686463</v>
      </c>
      <c r="H1607">
        <v>1</v>
      </c>
      <c r="I1607" t="s">
        <v>5779</v>
      </c>
    </row>
    <row r="1608" spans="1:9" x14ac:dyDescent="0.3">
      <c r="A1608">
        <v>172</v>
      </c>
      <c r="B1608" t="s">
        <v>131</v>
      </c>
      <c r="C1608" t="s">
        <v>101</v>
      </c>
      <c r="D1608" t="s">
        <v>23</v>
      </c>
      <c r="E1608" t="s">
        <v>24</v>
      </c>
      <c r="F1608" s="107">
        <v>45473</v>
      </c>
      <c r="G1608">
        <v>87.5</v>
      </c>
      <c r="H1608">
        <v>95</v>
      </c>
      <c r="I1608" t="s">
        <v>5782</v>
      </c>
    </row>
    <row r="1609" spans="1:9" x14ac:dyDescent="0.3">
      <c r="A1609">
        <v>208</v>
      </c>
      <c r="B1609" t="s">
        <v>149</v>
      </c>
      <c r="C1609" t="s">
        <v>98</v>
      </c>
      <c r="D1609" t="s">
        <v>23</v>
      </c>
      <c r="E1609" t="s">
        <v>62</v>
      </c>
      <c r="F1609" s="107">
        <v>45473</v>
      </c>
      <c r="G1609">
        <v>1291</v>
      </c>
      <c r="H1609">
        <v>1</v>
      </c>
      <c r="I1609" t="s">
        <v>3732</v>
      </c>
    </row>
    <row r="1610" spans="1:9" x14ac:dyDescent="0.3">
      <c r="A1610">
        <v>214</v>
      </c>
      <c r="B1610" t="s">
        <v>152</v>
      </c>
      <c r="C1610" t="s">
        <v>98</v>
      </c>
      <c r="D1610" t="s">
        <v>23</v>
      </c>
      <c r="E1610" t="s">
        <v>62</v>
      </c>
      <c r="F1610" s="107">
        <v>45473</v>
      </c>
      <c r="G1610">
        <v>3200.05</v>
      </c>
      <c r="H1610">
        <v>7500</v>
      </c>
      <c r="I1610" t="s">
        <v>3733</v>
      </c>
    </row>
    <row r="1611" spans="1:9" x14ac:dyDescent="0.3">
      <c r="A1611">
        <v>217</v>
      </c>
      <c r="B1611" t="s">
        <v>156</v>
      </c>
      <c r="C1611" t="s">
        <v>98</v>
      </c>
      <c r="D1611" t="s">
        <v>23</v>
      </c>
      <c r="E1611" t="s">
        <v>24</v>
      </c>
      <c r="F1611" s="107">
        <v>45473</v>
      </c>
      <c r="G1611">
        <v>17.23</v>
      </c>
      <c r="H1611">
        <v>20</v>
      </c>
      <c r="I1611" t="s">
        <v>3734</v>
      </c>
    </row>
    <row r="1612" spans="1:9" x14ac:dyDescent="0.3">
      <c r="A1612">
        <v>218</v>
      </c>
      <c r="B1612" t="s">
        <v>157</v>
      </c>
      <c r="C1612" t="s">
        <v>98</v>
      </c>
      <c r="D1612" t="s">
        <v>23</v>
      </c>
      <c r="E1612" t="s">
        <v>62</v>
      </c>
      <c r="F1612" s="107">
        <v>45473</v>
      </c>
      <c r="G1612">
        <v>140488.65</v>
      </c>
      <c r="H1612">
        <v>172000</v>
      </c>
      <c r="I1612" t="s">
        <v>3735</v>
      </c>
    </row>
    <row r="1613" spans="1:9" x14ac:dyDescent="0.3">
      <c r="A1613">
        <v>225</v>
      </c>
      <c r="B1613" t="s">
        <v>165</v>
      </c>
      <c r="C1613" t="s">
        <v>98</v>
      </c>
      <c r="D1613" t="s">
        <v>23</v>
      </c>
      <c r="E1613" t="s">
        <v>24</v>
      </c>
      <c r="F1613" s="107">
        <v>45473</v>
      </c>
      <c r="G1613">
        <v>21</v>
      </c>
      <c r="H1613">
        <v>1</v>
      </c>
      <c r="I1613" t="s">
        <v>5793</v>
      </c>
    </row>
    <row r="1614" spans="1:9" x14ac:dyDescent="0.3">
      <c r="A1614">
        <v>239</v>
      </c>
      <c r="B1614" t="s">
        <v>1243</v>
      </c>
      <c r="C1614" t="s">
        <v>33</v>
      </c>
      <c r="D1614" t="s">
        <v>23</v>
      </c>
      <c r="E1614" t="s">
        <v>24</v>
      </c>
      <c r="F1614" s="107">
        <v>45473</v>
      </c>
      <c r="G1614">
        <v>29</v>
      </c>
      <c r="I1614" t="s">
        <v>5796</v>
      </c>
    </row>
    <row r="1615" spans="1:9" x14ac:dyDescent="0.3">
      <c r="A1615">
        <v>241</v>
      </c>
      <c r="B1615" t="s">
        <v>181</v>
      </c>
      <c r="C1615" t="s">
        <v>33</v>
      </c>
      <c r="D1615" t="s">
        <v>23</v>
      </c>
      <c r="E1615" t="s">
        <v>24</v>
      </c>
      <c r="F1615" s="107">
        <v>45473</v>
      </c>
      <c r="G1615">
        <v>85.714285714285708</v>
      </c>
      <c r="H1615">
        <v>80</v>
      </c>
      <c r="I1615" t="s">
        <v>5799</v>
      </c>
    </row>
    <row r="1616" spans="1:9" x14ac:dyDescent="0.3">
      <c r="A1616">
        <v>434</v>
      </c>
      <c r="B1616" t="s">
        <v>411</v>
      </c>
      <c r="C1616" t="s">
        <v>98</v>
      </c>
      <c r="D1616" t="s">
        <v>23</v>
      </c>
      <c r="E1616" t="s">
        <v>62</v>
      </c>
      <c r="F1616" s="107">
        <v>45473</v>
      </c>
      <c r="G1616">
        <v>3219.1</v>
      </c>
      <c r="H1616">
        <v>200</v>
      </c>
      <c r="I1616" t="s">
        <v>3736</v>
      </c>
    </row>
    <row r="1617" spans="1:9" x14ac:dyDescent="0.3">
      <c r="A1617">
        <v>436</v>
      </c>
      <c r="B1617" t="s">
        <v>130</v>
      </c>
      <c r="C1617" t="s">
        <v>101</v>
      </c>
      <c r="D1617" t="s">
        <v>23</v>
      </c>
      <c r="E1617" t="s">
        <v>62</v>
      </c>
      <c r="F1617" s="107">
        <v>45473</v>
      </c>
      <c r="G1617">
        <v>8.8000000000000007</v>
      </c>
      <c r="H1617">
        <v>14</v>
      </c>
      <c r="I1617" t="s">
        <v>3737</v>
      </c>
    </row>
    <row r="1618" spans="1:9" x14ac:dyDescent="0.3">
      <c r="A1618">
        <v>485</v>
      </c>
      <c r="B1618" t="s">
        <v>458</v>
      </c>
      <c r="C1618" t="s">
        <v>101</v>
      </c>
      <c r="D1618" t="s">
        <v>23</v>
      </c>
      <c r="E1618" t="s">
        <v>24</v>
      </c>
      <c r="F1618" s="107">
        <v>45473</v>
      </c>
      <c r="I1618" t="s">
        <v>2169</v>
      </c>
    </row>
    <row r="1619" spans="1:9" x14ac:dyDescent="0.3">
      <c r="A1619">
        <v>488</v>
      </c>
      <c r="B1619" t="s">
        <v>461</v>
      </c>
      <c r="C1619" t="s">
        <v>101</v>
      </c>
      <c r="D1619" t="s">
        <v>23</v>
      </c>
      <c r="E1619" t="s">
        <v>24</v>
      </c>
      <c r="F1619" s="107">
        <v>45473</v>
      </c>
      <c r="I1619" t="s">
        <v>2209</v>
      </c>
    </row>
    <row r="1620" spans="1:9" x14ac:dyDescent="0.3">
      <c r="A1620">
        <v>509</v>
      </c>
      <c r="B1620" t="s">
        <v>2238</v>
      </c>
      <c r="C1620" t="s">
        <v>33</v>
      </c>
      <c r="D1620" t="s">
        <v>23</v>
      </c>
      <c r="E1620" t="s">
        <v>24</v>
      </c>
      <c r="F1620" s="107">
        <v>45473</v>
      </c>
      <c r="H1620">
        <v>90</v>
      </c>
      <c r="I1620" t="s">
        <v>2268</v>
      </c>
    </row>
    <row r="1621" spans="1:9" x14ac:dyDescent="0.3">
      <c r="A1621">
        <v>68</v>
      </c>
      <c r="B1621" t="s">
        <v>57</v>
      </c>
      <c r="C1621" t="s">
        <v>58</v>
      </c>
      <c r="D1621" t="s">
        <v>54</v>
      </c>
      <c r="E1621" t="s">
        <v>24</v>
      </c>
      <c r="F1621" s="107">
        <v>45473</v>
      </c>
      <c r="G1621">
        <v>86</v>
      </c>
      <c r="H1621">
        <v>80</v>
      </c>
      <c r="I1621" t="s">
        <v>5805</v>
      </c>
    </row>
    <row r="1622" spans="1:9" x14ac:dyDescent="0.3">
      <c r="A1622">
        <v>73</v>
      </c>
      <c r="B1622" t="s">
        <v>61</v>
      </c>
      <c r="C1622" t="s">
        <v>28</v>
      </c>
      <c r="D1622" t="s">
        <v>54</v>
      </c>
      <c r="E1622" t="s">
        <v>62</v>
      </c>
      <c r="F1622" s="107">
        <v>45473</v>
      </c>
      <c r="G1622">
        <v>20</v>
      </c>
      <c r="H1622">
        <v>20</v>
      </c>
      <c r="I1622" t="s">
        <v>5808</v>
      </c>
    </row>
    <row r="1623" spans="1:9" x14ac:dyDescent="0.3">
      <c r="A1623">
        <v>74</v>
      </c>
      <c r="B1623" t="s">
        <v>64</v>
      </c>
      <c r="C1623" t="s">
        <v>28</v>
      </c>
      <c r="D1623" t="s">
        <v>54</v>
      </c>
      <c r="E1623" t="s">
        <v>24</v>
      </c>
      <c r="F1623" s="107">
        <v>45473</v>
      </c>
      <c r="G1623">
        <v>91.53</v>
      </c>
      <c r="H1623">
        <v>80</v>
      </c>
      <c r="I1623" t="s">
        <v>5811</v>
      </c>
    </row>
    <row r="1624" spans="1:9" x14ac:dyDescent="0.3">
      <c r="A1624">
        <v>86</v>
      </c>
      <c r="B1624" t="s">
        <v>75</v>
      </c>
      <c r="C1624" t="s">
        <v>72</v>
      </c>
      <c r="D1624" t="s">
        <v>54</v>
      </c>
      <c r="E1624" t="s">
        <v>24</v>
      </c>
      <c r="F1624" s="107">
        <v>45473</v>
      </c>
      <c r="G1624">
        <v>100</v>
      </c>
      <c r="H1624">
        <v>100</v>
      </c>
      <c r="I1624" t="s">
        <v>5813</v>
      </c>
    </row>
    <row r="1625" spans="1:9" x14ac:dyDescent="0.3">
      <c r="A1625">
        <v>95</v>
      </c>
      <c r="B1625" t="s">
        <v>83</v>
      </c>
      <c r="C1625" t="s">
        <v>72</v>
      </c>
      <c r="D1625" t="s">
        <v>54</v>
      </c>
      <c r="E1625" t="s">
        <v>24</v>
      </c>
      <c r="F1625" s="107">
        <v>45473</v>
      </c>
      <c r="G1625">
        <v>100</v>
      </c>
      <c r="H1625">
        <v>100</v>
      </c>
      <c r="I1625" t="s">
        <v>5816</v>
      </c>
    </row>
    <row r="1626" spans="1:9" x14ac:dyDescent="0.3">
      <c r="A1626">
        <v>143</v>
      </c>
      <c r="B1626" t="s">
        <v>926</v>
      </c>
      <c r="C1626" t="s">
        <v>85</v>
      </c>
      <c r="D1626" t="s">
        <v>54</v>
      </c>
      <c r="E1626" t="s">
        <v>24</v>
      </c>
      <c r="F1626" s="107">
        <v>45473</v>
      </c>
      <c r="G1626">
        <v>112</v>
      </c>
      <c r="H1626">
        <v>100</v>
      </c>
      <c r="I1626" t="s">
        <v>5819</v>
      </c>
    </row>
    <row r="1627" spans="1:9" x14ac:dyDescent="0.3">
      <c r="A1627">
        <v>145</v>
      </c>
      <c r="B1627" t="s">
        <v>118</v>
      </c>
      <c r="C1627" t="s">
        <v>119</v>
      </c>
      <c r="D1627" t="s">
        <v>54</v>
      </c>
      <c r="E1627" t="s">
        <v>24</v>
      </c>
      <c r="F1627" s="107">
        <v>45473</v>
      </c>
      <c r="G1627">
        <v>1.97</v>
      </c>
      <c r="H1627">
        <v>1</v>
      </c>
      <c r="I1627" t="s">
        <v>5822</v>
      </c>
    </row>
    <row r="1628" spans="1:9" x14ac:dyDescent="0.3">
      <c r="A1628">
        <v>146</v>
      </c>
      <c r="B1628" t="s">
        <v>120</v>
      </c>
      <c r="C1628" t="s">
        <v>85</v>
      </c>
      <c r="D1628" t="s">
        <v>54</v>
      </c>
      <c r="E1628" t="s">
        <v>24</v>
      </c>
      <c r="F1628" s="107">
        <v>45473</v>
      </c>
      <c r="G1628">
        <v>113.61</v>
      </c>
      <c r="H1628">
        <v>294</v>
      </c>
      <c r="I1628" t="s">
        <v>5825</v>
      </c>
    </row>
    <row r="1629" spans="1:9" x14ac:dyDescent="0.3">
      <c r="A1629">
        <v>148</v>
      </c>
      <c r="B1629" t="s">
        <v>123</v>
      </c>
      <c r="C1629" t="s">
        <v>119</v>
      </c>
      <c r="D1629" t="s">
        <v>54</v>
      </c>
      <c r="E1629" t="s">
        <v>24</v>
      </c>
      <c r="F1629" s="107">
        <v>45473</v>
      </c>
      <c r="G1629">
        <v>4.3</v>
      </c>
      <c r="H1629">
        <v>5</v>
      </c>
      <c r="I1629" t="s">
        <v>5828</v>
      </c>
    </row>
    <row r="1630" spans="1:9" x14ac:dyDescent="0.3">
      <c r="A1630">
        <v>159</v>
      </c>
      <c r="B1630" t="s">
        <v>93</v>
      </c>
      <c r="C1630" t="s">
        <v>127</v>
      </c>
      <c r="D1630" t="s">
        <v>54</v>
      </c>
      <c r="E1630" t="s">
        <v>24</v>
      </c>
      <c r="F1630" s="107">
        <v>45473</v>
      </c>
      <c r="G1630">
        <v>95</v>
      </c>
      <c r="H1630">
        <v>80</v>
      </c>
      <c r="I1630" t="s">
        <v>5831</v>
      </c>
    </row>
    <row r="1631" spans="1:9" x14ac:dyDescent="0.3">
      <c r="A1631">
        <v>167</v>
      </c>
      <c r="B1631" t="s">
        <v>129</v>
      </c>
      <c r="C1631" t="s">
        <v>28</v>
      </c>
      <c r="D1631" t="s">
        <v>54</v>
      </c>
      <c r="E1631" t="s">
        <v>24</v>
      </c>
      <c r="F1631" s="107">
        <v>45473</v>
      </c>
      <c r="G1631">
        <v>96.86</v>
      </c>
      <c r="H1631">
        <v>85</v>
      </c>
      <c r="I1631" t="s">
        <v>5834</v>
      </c>
    </row>
    <row r="1632" spans="1:9" x14ac:dyDescent="0.3">
      <c r="A1632">
        <v>193</v>
      </c>
      <c r="B1632" t="s">
        <v>980</v>
      </c>
      <c r="C1632" t="s">
        <v>53</v>
      </c>
      <c r="D1632" t="s">
        <v>54</v>
      </c>
      <c r="E1632" t="s">
        <v>24</v>
      </c>
      <c r="F1632" s="107">
        <v>45473</v>
      </c>
      <c r="G1632">
        <v>91.700230762025598</v>
      </c>
      <c r="H1632">
        <v>90</v>
      </c>
      <c r="I1632" t="s">
        <v>5837</v>
      </c>
    </row>
    <row r="1633" spans="1:9" x14ac:dyDescent="0.3">
      <c r="A1633">
        <v>199</v>
      </c>
      <c r="B1633" t="s">
        <v>140</v>
      </c>
      <c r="C1633" t="s">
        <v>28</v>
      </c>
      <c r="D1633" t="s">
        <v>54</v>
      </c>
      <c r="E1633" t="s">
        <v>24</v>
      </c>
      <c r="F1633" s="107">
        <v>45473</v>
      </c>
      <c r="G1633">
        <v>92.19</v>
      </c>
      <c r="H1633">
        <v>70</v>
      </c>
      <c r="I1633" t="s">
        <v>5840</v>
      </c>
    </row>
    <row r="1634" spans="1:9" x14ac:dyDescent="0.3">
      <c r="A1634">
        <v>203</v>
      </c>
      <c r="B1634" t="s">
        <v>144</v>
      </c>
      <c r="C1634" t="s">
        <v>94</v>
      </c>
      <c r="D1634" t="s">
        <v>54</v>
      </c>
      <c r="E1634" t="s">
        <v>24</v>
      </c>
      <c r="F1634" s="107">
        <v>45473</v>
      </c>
      <c r="G1634">
        <v>102.01</v>
      </c>
      <c r="H1634">
        <v>95</v>
      </c>
      <c r="I1634" t="s">
        <v>3738</v>
      </c>
    </row>
    <row r="1635" spans="1:9" x14ac:dyDescent="0.3">
      <c r="A1635">
        <v>204</v>
      </c>
      <c r="B1635" t="s">
        <v>145</v>
      </c>
      <c r="C1635" t="s">
        <v>94</v>
      </c>
      <c r="D1635" t="s">
        <v>54</v>
      </c>
      <c r="E1635" t="s">
        <v>24</v>
      </c>
      <c r="F1635" s="107">
        <v>45473</v>
      </c>
      <c r="G1635">
        <v>133.55000000000001</v>
      </c>
      <c r="H1635">
        <v>95</v>
      </c>
      <c r="I1635" t="s">
        <v>5845</v>
      </c>
    </row>
    <row r="1636" spans="1:9" x14ac:dyDescent="0.3">
      <c r="A1636">
        <v>205</v>
      </c>
      <c r="B1636" t="s">
        <v>146</v>
      </c>
      <c r="C1636" t="s">
        <v>94</v>
      </c>
      <c r="D1636" t="s">
        <v>54</v>
      </c>
      <c r="E1636" t="s">
        <v>24</v>
      </c>
      <c r="F1636" s="107">
        <v>45473</v>
      </c>
      <c r="G1636">
        <v>215.07</v>
      </c>
      <c r="H1636">
        <v>95</v>
      </c>
      <c r="I1636" t="s">
        <v>5847</v>
      </c>
    </row>
    <row r="1637" spans="1:9" x14ac:dyDescent="0.3">
      <c r="A1637">
        <v>207</v>
      </c>
      <c r="B1637" t="s">
        <v>148</v>
      </c>
      <c r="C1637" t="s">
        <v>94</v>
      </c>
      <c r="D1637" t="s">
        <v>54</v>
      </c>
      <c r="E1637" t="s">
        <v>62</v>
      </c>
      <c r="F1637" s="107">
        <v>45473</v>
      </c>
      <c r="G1637">
        <v>101.79</v>
      </c>
      <c r="H1637">
        <v>100</v>
      </c>
      <c r="I1637" t="s">
        <v>5850</v>
      </c>
    </row>
    <row r="1638" spans="1:9" x14ac:dyDescent="0.3">
      <c r="A1638">
        <v>215</v>
      </c>
      <c r="B1638" t="s">
        <v>154</v>
      </c>
      <c r="C1638" t="s">
        <v>98</v>
      </c>
      <c r="D1638" t="s">
        <v>54</v>
      </c>
      <c r="E1638" t="s">
        <v>24</v>
      </c>
      <c r="F1638" s="107">
        <v>45473</v>
      </c>
      <c r="G1638">
        <v>8</v>
      </c>
      <c r="H1638">
        <v>1</v>
      </c>
      <c r="I1638" t="s">
        <v>3739</v>
      </c>
    </row>
    <row r="1639" spans="1:9" x14ac:dyDescent="0.3">
      <c r="A1639">
        <v>219</v>
      </c>
      <c r="B1639" t="s">
        <v>159</v>
      </c>
      <c r="C1639" t="s">
        <v>98</v>
      </c>
      <c r="D1639" t="s">
        <v>54</v>
      </c>
      <c r="E1639" t="s">
        <v>24</v>
      </c>
      <c r="F1639" s="107">
        <v>45473</v>
      </c>
      <c r="G1639">
        <v>11.94</v>
      </c>
      <c r="H1639">
        <v>1</v>
      </c>
      <c r="I1639" t="s">
        <v>3740</v>
      </c>
    </row>
    <row r="1640" spans="1:9" x14ac:dyDescent="0.3">
      <c r="A1640">
        <v>220</v>
      </c>
      <c r="B1640" t="s">
        <v>160</v>
      </c>
      <c r="C1640" t="s">
        <v>98</v>
      </c>
      <c r="D1640" t="s">
        <v>54</v>
      </c>
      <c r="E1640" t="s">
        <v>24</v>
      </c>
      <c r="F1640" s="107">
        <v>45473</v>
      </c>
      <c r="G1640">
        <v>3.58</v>
      </c>
      <c r="H1640">
        <v>1</v>
      </c>
      <c r="I1640" t="s">
        <v>3741</v>
      </c>
    </row>
    <row r="1641" spans="1:9" x14ac:dyDescent="0.3">
      <c r="A1641">
        <v>230</v>
      </c>
      <c r="B1641" t="s">
        <v>170</v>
      </c>
      <c r="C1641" t="s">
        <v>98</v>
      </c>
      <c r="D1641" t="s">
        <v>54</v>
      </c>
      <c r="E1641" t="s">
        <v>24</v>
      </c>
      <c r="F1641" s="107">
        <v>45473</v>
      </c>
      <c r="G1641">
        <v>100</v>
      </c>
      <c r="H1641">
        <v>90</v>
      </c>
      <c r="I1641" t="s">
        <v>5859</v>
      </c>
    </row>
    <row r="1642" spans="1:9" x14ac:dyDescent="0.3">
      <c r="A1642">
        <v>231</v>
      </c>
      <c r="B1642" t="s">
        <v>171</v>
      </c>
      <c r="C1642" t="s">
        <v>98</v>
      </c>
      <c r="D1642" t="s">
        <v>54</v>
      </c>
      <c r="E1642" t="s">
        <v>24</v>
      </c>
      <c r="F1642" s="107">
        <v>45473</v>
      </c>
      <c r="G1642">
        <v>96.75</v>
      </c>
      <c r="H1642">
        <v>35</v>
      </c>
      <c r="I1642" t="s">
        <v>5862</v>
      </c>
    </row>
    <row r="1643" spans="1:9" x14ac:dyDescent="0.3">
      <c r="A1643">
        <v>232</v>
      </c>
      <c r="B1643" t="s">
        <v>172</v>
      </c>
      <c r="C1643" t="s">
        <v>98</v>
      </c>
      <c r="D1643" t="s">
        <v>54</v>
      </c>
      <c r="E1643" t="s">
        <v>24</v>
      </c>
      <c r="F1643" s="107">
        <v>45473</v>
      </c>
      <c r="G1643">
        <v>95.45</v>
      </c>
      <c r="H1643">
        <v>90</v>
      </c>
      <c r="I1643" t="s">
        <v>5865</v>
      </c>
    </row>
    <row r="1644" spans="1:9" x14ac:dyDescent="0.3">
      <c r="A1644">
        <v>245</v>
      </c>
      <c r="B1644" t="s">
        <v>1287</v>
      </c>
      <c r="C1644" t="s">
        <v>186</v>
      </c>
      <c r="D1644" t="s">
        <v>54</v>
      </c>
      <c r="E1644" t="s">
        <v>24</v>
      </c>
      <c r="F1644" s="107">
        <v>45473</v>
      </c>
      <c r="G1644">
        <v>100.15</v>
      </c>
      <c r="H1644">
        <v>100</v>
      </c>
      <c r="I1644" t="s">
        <v>5868</v>
      </c>
    </row>
    <row r="1645" spans="1:9" x14ac:dyDescent="0.3">
      <c r="A1645">
        <v>246</v>
      </c>
      <c r="B1645" t="s">
        <v>189</v>
      </c>
      <c r="C1645" t="s">
        <v>188</v>
      </c>
      <c r="D1645" t="s">
        <v>54</v>
      </c>
      <c r="E1645" t="s">
        <v>24</v>
      </c>
      <c r="F1645" s="107">
        <v>45473</v>
      </c>
      <c r="G1645">
        <v>92.5</v>
      </c>
      <c r="H1645">
        <v>67.5</v>
      </c>
      <c r="I1645" t="s">
        <v>5870</v>
      </c>
    </row>
    <row r="1646" spans="1:9" x14ac:dyDescent="0.3">
      <c r="A1646">
        <v>252</v>
      </c>
      <c r="B1646" t="s">
        <v>1295</v>
      </c>
      <c r="C1646" t="s">
        <v>186</v>
      </c>
      <c r="D1646" t="s">
        <v>54</v>
      </c>
      <c r="E1646" t="s">
        <v>24</v>
      </c>
      <c r="F1646" s="107">
        <v>45473</v>
      </c>
      <c r="G1646">
        <v>104.47</v>
      </c>
      <c r="H1646">
        <v>68.5</v>
      </c>
      <c r="I1646" t="s">
        <v>5874</v>
      </c>
    </row>
    <row r="1647" spans="1:9" x14ac:dyDescent="0.3">
      <c r="A1647">
        <v>256</v>
      </c>
      <c r="B1647" t="s">
        <v>201</v>
      </c>
      <c r="C1647" t="s">
        <v>127</v>
      </c>
      <c r="D1647" t="s">
        <v>54</v>
      </c>
      <c r="E1647" t="s">
        <v>24</v>
      </c>
      <c r="F1647" s="107">
        <v>45473</v>
      </c>
      <c r="G1647">
        <v>117.65</v>
      </c>
      <c r="H1647">
        <v>100</v>
      </c>
      <c r="I1647" t="s">
        <v>5876</v>
      </c>
    </row>
    <row r="1648" spans="1:9" x14ac:dyDescent="0.3">
      <c r="A1648">
        <v>260</v>
      </c>
      <c r="B1648" t="s">
        <v>204</v>
      </c>
      <c r="C1648" t="s">
        <v>205</v>
      </c>
      <c r="D1648" t="s">
        <v>54</v>
      </c>
      <c r="E1648" t="s">
        <v>62</v>
      </c>
      <c r="F1648" s="107">
        <v>45473</v>
      </c>
      <c r="G1648">
        <v>2.5099999999999998</v>
      </c>
      <c r="H1648">
        <v>2.8</v>
      </c>
      <c r="I1648" t="s">
        <v>5879</v>
      </c>
    </row>
    <row r="1649" spans="1:9" x14ac:dyDescent="0.3">
      <c r="A1649">
        <v>261</v>
      </c>
      <c r="B1649" t="s">
        <v>206</v>
      </c>
      <c r="C1649" t="s">
        <v>53</v>
      </c>
      <c r="D1649" t="s">
        <v>54</v>
      </c>
      <c r="E1649" t="s">
        <v>62</v>
      </c>
      <c r="F1649" s="107">
        <v>45473</v>
      </c>
      <c r="G1649">
        <v>2.2000000000000002</v>
      </c>
      <c r="H1649">
        <v>3</v>
      </c>
      <c r="I1649" t="s">
        <v>5882</v>
      </c>
    </row>
    <row r="1650" spans="1:9" x14ac:dyDescent="0.3">
      <c r="A1650">
        <v>262</v>
      </c>
      <c r="B1650" t="s">
        <v>208</v>
      </c>
      <c r="C1650" t="s">
        <v>46</v>
      </c>
      <c r="D1650" t="s">
        <v>54</v>
      </c>
      <c r="E1650" t="s">
        <v>62</v>
      </c>
      <c r="F1650" s="107">
        <v>45473</v>
      </c>
      <c r="G1650">
        <v>0</v>
      </c>
      <c r="H1650">
        <v>20</v>
      </c>
      <c r="I1650" t="s">
        <v>5885</v>
      </c>
    </row>
    <row r="1651" spans="1:9" x14ac:dyDescent="0.3">
      <c r="A1651">
        <v>268</v>
      </c>
      <c r="B1651" t="s">
        <v>1325</v>
      </c>
      <c r="C1651" t="s">
        <v>216</v>
      </c>
      <c r="D1651" t="s">
        <v>54</v>
      </c>
      <c r="E1651" t="s">
        <v>24</v>
      </c>
      <c r="F1651" s="107">
        <v>45473</v>
      </c>
      <c r="G1651">
        <v>743</v>
      </c>
      <c r="I1651" t="s">
        <v>5888</v>
      </c>
    </row>
    <row r="1652" spans="1:9" x14ac:dyDescent="0.3">
      <c r="A1652">
        <v>269</v>
      </c>
      <c r="B1652" t="s">
        <v>1328</v>
      </c>
      <c r="C1652" t="s">
        <v>216</v>
      </c>
      <c r="D1652" t="s">
        <v>54</v>
      </c>
      <c r="E1652" t="s">
        <v>24</v>
      </c>
      <c r="F1652" s="107">
        <v>45473</v>
      </c>
      <c r="G1652">
        <v>3</v>
      </c>
      <c r="I1652" t="s">
        <v>5891</v>
      </c>
    </row>
    <row r="1653" spans="1:9" x14ac:dyDescent="0.3">
      <c r="A1653">
        <v>270</v>
      </c>
      <c r="B1653" t="s">
        <v>1331</v>
      </c>
      <c r="C1653" t="s">
        <v>216</v>
      </c>
      <c r="D1653" t="s">
        <v>54</v>
      </c>
      <c r="E1653" t="s">
        <v>24</v>
      </c>
      <c r="F1653" s="107">
        <v>45473</v>
      </c>
      <c r="G1653">
        <v>4.88</v>
      </c>
      <c r="I1653" t="s">
        <v>5894</v>
      </c>
    </row>
    <row r="1654" spans="1:9" x14ac:dyDescent="0.3">
      <c r="A1654">
        <v>271</v>
      </c>
      <c r="B1654" t="s">
        <v>1334</v>
      </c>
      <c r="C1654" t="s">
        <v>216</v>
      </c>
      <c r="D1654" t="s">
        <v>54</v>
      </c>
      <c r="E1654" t="s">
        <v>24</v>
      </c>
      <c r="F1654" s="107">
        <v>45473</v>
      </c>
      <c r="G1654">
        <v>19.394716523273772</v>
      </c>
      <c r="I1654" t="s">
        <v>5896</v>
      </c>
    </row>
    <row r="1655" spans="1:9" x14ac:dyDescent="0.3">
      <c r="A1655">
        <v>273</v>
      </c>
      <c r="B1655" t="s">
        <v>221</v>
      </c>
      <c r="C1655" t="s">
        <v>222</v>
      </c>
      <c r="D1655" t="s">
        <v>54</v>
      </c>
      <c r="E1655" t="s">
        <v>24</v>
      </c>
      <c r="F1655" s="107">
        <v>45473</v>
      </c>
      <c r="G1655">
        <v>100</v>
      </c>
      <c r="H1655">
        <v>100</v>
      </c>
      <c r="I1655" t="s">
        <v>5898</v>
      </c>
    </row>
    <row r="1656" spans="1:9" x14ac:dyDescent="0.3">
      <c r="A1656">
        <v>274</v>
      </c>
      <c r="B1656" t="s">
        <v>223</v>
      </c>
      <c r="C1656" t="s">
        <v>205</v>
      </c>
      <c r="D1656" t="s">
        <v>54</v>
      </c>
      <c r="E1656" t="s">
        <v>24</v>
      </c>
      <c r="F1656" s="107">
        <v>45473</v>
      </c>
      <c r="G1656">
        <v>102.33930181631</v>
      </c>
      <c r="H1656">
        <v>100</v>
      </c>
      <c r="I1656" t="s">
        <v>3742</v>
      </c>
    </row>
    <row r="1657" spans="1:9" x14ac:dyDescent="0.3">
      <c r="A1657">
        <v>275</v>
      </c>
      <c r="B1657" t="s">
        <v>224</v>
      </c>
      <c r="C1657" t="s">
        <v>225</v>
      </c>
      <c r="D1657" t="s">
        <v>54</v>
      </c>
      <c r="E1657" t="s">
        <v>24</v>
      </c>
      <c r="F1657" s="107">
        <v>45473</v>
      </c>
      <c r="G1657">
        <v>103.75</v>
      </c>
      <c r="H1657">
        <v>80</v>
      </c>
      <c r="I1657" t="s">
        <v>5903</v>
      </c>
    </row>
    <row r="1658" spans="1:9" x14ac:dyDescent="0.3">
      <c r="A1658">
        <v>276</v>
      </c>
      <c r="B1658" t="s">
        <v>226</v>
      </c>
      <c r="C1658" t="s">
        <v>227</v>
      </c>
      <c r="D1658" t="s">
        <v>54</v>
      </c>
      <c r="E1658" t="s">
        <v>62</v>
      </c>
      <c r="F1658" s="107">
        <v>45473</v>
      </c>
      <c r="G1658">
        <v>83.65</v>
      </c>
      <c r="H1658">
        <v>75</v>
      </c>
      <c r="I1658" t="s">
        <v>5906</v>
      </c>
    </row>
    <row r="1659" spans="1:9" x14ac:dyDescent="0.3">
      <c r="A1659">
        <v>277</v>
      </c>
      <c r="B1659" t="s">
        <v>1369</v>
      </c>
      <c r="C1659" t="s">
        <v>227</v>
      </c>
      <c r="D1659" t="s">
        <v>54</v>
      </c>
      <c r="E1659" t="s">
        <v>62</v>
      </c>
      <c r="F1659" s="107">
        <v>45473</v>
      </c>
      <c r="G1659">
        <v>71.180000000000007</v>
      </c>
      <c r="H1659">
        <v>73</v>
      </c>
      <c r="I1659" t="s">
        <v>5909</v>
      </c>
    </row>
    <row r="1660" spans="1:9" x14ac:dyDescent="0.3">
      <c r="A1660">
        <v>278</v>
      </c>
      <c r="B1660" t="s">
        <v>1371</v>
      </c>
      <c r="C1660" t="s">
        <v>227</v>
      </c>
      <c r="D1660" t="s">
        <v>54</v>
      </c>
      <c r="E1660" t="s">
        <v>24</v>
      </c>
      <c r="F1660" s="107">
        <v>45473</v>
      </c>
      <c r="G1660">
        <v>1080</v>
      </c>
      <c r="I1660" t="s">
        <v>3743</v>
      </c>
    </row>
    <row r="1661" spans="1:9" x14ac:dyDescent="0.3">
      <c r="A1661">
        <v>282</v>
      </c>
      <c r="B1661" t="s">
        <v>233</v>
      </c>
      <c r="C1661" t="s">
        <v>227</v>
      </c>
      <c r="D1661" t="s">
        <v>54</v>
      </c>
      <c r="E1661" t="s">
        <v>24</v>
      </c>
      <c r="F1661" s="107">
        <v>45473</v>
      </c>
      <c r="G1661">
        <v>97.02</v>
      </c>
      <c r="H1661">
        <v>97</v>
      </c>
      <c r="I1661" t="s">
        <v>5914</v>
      </c>
    </row>
    <row r="1662" spans="1:9" x14ac:dyDescent="0.3">
      <c r="A1662">
        <v>283</v>
      </c>
      <c r="B1662" t="s">
        <v>234</v>
      </c>
      <c r="C1662" t="s">
        <v>227</v>
      </c>
      <c r="D1662" t="s">
        <v>54</v>
      </c>
      <c r="E1662" t="s">
        <v>24</v>
      </c>
      <c r="F1662" s="107">
        <v>45473</v>
      </c>
      <c r="G1662">
        <v>4.57</v>
      </c>
      <c r="H1662">
        <v>4.5</v>
      </c>
      <c r="I1662" t="s">
        <v>5917</v>
      </c>
    </row>
    <row r="1663" spans="1:9" x14ac:dyDescent="0.3">
      <c r="A1663">
        <v>285</v>
      </c>
      <c r="B1663" t="s">
        <v>236</v>
      </c>
      <c r="C1663" t="s">
        <v>227</v>
      </c>
      <c r="D1663" t="s">
        <v>54</v>
      </c>
      <c r="E1663" t="s">
        <v>24</v>
      </c>
      <c r="F1663" s="107">
        <v>45473</v>
      </c>
      <c r="G1663">
        <v>100</v>
      </c>
      <c r="H1663">
        <v>100</v>
      </c>
      <c r="I1663" t="s">
        <v>5920</v>
      </c>
    </row>
    <row r="1664" spans="1:9" x14ac:dyDescent="0.3">
      <c r="A1664">
        <v>286</v>
      </c>
      <c r="B1664" t="s">
        <v>1385</v>
      </c>
      <c r="C1664" t="s">
        <v>227</v>
      </c>
      <c r="D1664" t="s">
        <v>54</v>
      </c>
      <c r="E1664" t="s">
        <v>24</v>
      </c>
      <c r="F1664" s="107">
        <v>45473</v>
      </c>
      <c r="G1664">
        <v>1080</v>
      </c>
      <c r="I1664" t="s">
        <v>3744</v>
      </c>
    </row>
    <row r="1665" spans="1:9" x14ac:dyDescent="0.3">
      <c r="A1665">
        <v>292</v>
      </c>
      <c r="B1665" t="s">
        <v>243</v>
      </c>
      <c r="C1665" t="s">
        <v>242</v>
      </c>
      <c r="D1665" t="s">
        <v>54</v>
      </c>
      <c r="E1665" t="s">
        <v>24</v>
      </c>
      <c r="F1665" s="107">
        <v>45473</v>
      </c>
      <c r="G1665">
        <v>23.313905079100739</v>
      </c>
      <c r="H1665">
        <v>3</v>
      </c>
      <c r="I1665" t="s">
        <v>5925</v>
      </c>
    </row>
    <row r="1666" spans="1:9" x14ac:dyDescent="0.3">
      <c r="A1666">
        <v>294</v>
      </c>
      <c r="B1666" t="s">
        <v>246</v>
      </c>
      <c r="C1666" t="s">
        <v>242</v>
      </c>
      <c r="D1666" t="s">
        <v>54</v>
      </c>
      <c r="E1666" t="s">
        <v>24</v>
      </c>
      <c r="F1666" s="107">
        <v>45473</v>
      </c>
      <c r="G1666">
        <v>26.27669452181987</v>
      </c>
      <c r="H1666">
        <v>3</v>
      </c>
      <c r="I1666" t="s">
        <v>5928</v>
      </c>
    </row>
    <row r="1667" spans="1:9" x14ac:dyDescent="0.3">
      <c r="A1667">
        <v>302</v>
      </c>
      <c r="B1667" t="s">
        <v>1426</v>
      </c>
      <c r="C1667" t="s">
        <v>216</v>
      </c>
      <c r="D1667" t="s">
        <v>54</v>
      </c>
      <c r="E1667" t="s">
        <v>24</v>
      </c>
      <c r="F1667" s="107">
        <v>45473</v>
      </c>
      <c r="G1667">
        <v>17878</v>
      </c>
      <c r="I1667" t="s">
        <v>3745</v>
      </c>
    </row>
    <row r="1668" spans="1:9" x14ac:dyDescent="0.3">
      <c r="A1668">
        <v>303</v>
      </c>
      <c r="B1668" t="s">
        <v>256</v>
      </c>
      <c r="C1668" t="s">
        <v>257</v>
      </c>
      <c r="D1668" t="s">
        <v>54</v>
      </c>
      <c r="E1668" t="s">
        <v>24</v>
      </c>
      <c r="F1668" s="107">
        <v>45473</v>
      </c>
      <c r="G1668">
        <v>100</v>
      </c>
      <c r="H1668">
        <v>95</v>
      </c>
      <c r="I1668" t="s">
        <v>3750</v>
      </c>
    </row>
    <row r="1669" spans="1:9" x14ac:dyDescent="0.3">
      <c r="A1669">
        <v>304</v>
      </c>
      <c r="B1669" t="s">
        <v>258</v>
      </c>
      <c r="C1669" t="s">
        <v>257</v>
      </c>
      <c r="D1669" t="s">
        <v>54</v>
      </c>
      <c r="E1669" t="s">
        <v>24</v>
      </c>
      <c r="F1669" s="107">
        <v>45473</v>
      </c>
      <c r="G1669">
        <v>100.12</v>
      </c>
      <c r="H1669">
        <v>100</v>
      </c>
      <c r="I1669" t="s">
        <v>5934</v>
      </c>
    </row>
    <row r="1670" spans="1:9" x14ac:dyDescent="0.3">
      <c r="A1670">
        <v>323</v>
      </c>
      <c r="B1670" t="s">
        <v>281</v>
      </c>
      <c r="C1670" t="s">
        <v>44</v>
      </c>
      <c r="D1670" t="s">
        <v>54</v>
      </c>
      <c r="E1670" t="s">
        <v>24</v>
      </c>
      <c r="F1670" s="107">
        <v>45473</v>
      </c>
      <c r="G1670">
        <v>100</v>
      </c>
      <c r="H1670">
        <v>100</v>
      </c>
      <c r="I1670" t="s">
        <v>5937</v>
      </c>
    </row>
    <row r="1671" spans="1:9" x14ac:dyDescent="0.3">
      <c r="A1671">
        <v>324</v>
      </c>
      <c r="B1671" t="s">
        <v>282</v>
      </c>
      <c r="C1671" t="s">
        <v>44</v>
      </c>
      <c r="D1671" t="s">
        <v>54</v>
      </c>
      <c r="E1671" t="s">
        <v>24</v>
      </c>
      <c r="F1671" s="107">
        <v>45473</v>
      </c>
      <c r="H1671">
        <v>100</v>
      </c>
      <c r="I1671" t="s">
        <v>5939</v>
      </c>
    </row>
    <row r="1672" spans="1:9" x14ac:dyDescent="0.3">
      <c r="A1672">
        <v>325</v>
      </c>
      <c r="B1672" t="s">
        <v>1464</v>
      </c>
      <c r="C1672" t="s">
        <v>44</v>
      </c>
      <c r="D1672" t="s">
        <v>54</v>
      </c>
      <c r="E1672" t="s">
        <v>24</v>
      </c>
      <c r="F1672" s="107">
        <v>45473</v>
      </c>
      <c r="G1672">
        <v>100</v>
      </c>
      <c r="H1672">
        <v>100</v>
      </c>
      <c r="I1672" t="s">
        <v>5942</v>
      </c>
    </row>
    <row r="1673" spans="1:9" x14ac:dyDescent="0.3">
      <c r="A1673">
        <v>327</v>
      </c>
      <c r="B1673" t="s">
        <v>1469</v>
      </c>
      <c r="C1673" t="s">
        <v>222</v>
      </c>
      <c r="D1673" t="s">
        <v>54</v>
      </c>
      <c r="E1673" t="s">
        <v>24</v>
      </c>
      <c r="F1673" s="107">
        <v>45473</v>
      </c>
      <c r="H1673">
        <v>100</v>
      </c>
      <c r="I1673" t="s">
        <v>5945</v>
      </c>
    </row>
    <row r="1674" spans="1:9" x14ac:dyDescent="0.3">
      <c r="A1674">
        <v>332</v>
      </c>
      <c r="B1674" t="s">
        <v>290</v>
      </c>
      <c r="C1674" t="s">
        <v>28</v>
      </c>
      <c r="D1674" t="s">
        <v>54</v>
      </c>
      <c r="E1674" t="s">
        <v>62</v>
      </c>
      <c r="F1674" s="107">
        <v>45473</v>
      </c>
      <c r="G1674">
        <v>1.48</v>
      </c>
      <c r="H1674">
        <v>1.5</v>
      </c>
      <c r="I1674" t="s">
        <v>5948</v>
      </c>
    </row>
    <row r="1675" spans="1:9" x14ac:dyDescent="0.3">
      <c r="A1675">
        <v>337</v>
      </c>
      <c r="B1675" t="s">
        <v>1475</v>
      </c>
      <c r="C1675" t="s">
        <v>222</v>
      </c>
      <c r="D1675" t="s">
        <v>54</v>
      </c>
      <c r="E1675" t="s">
        <v>24</v>
      </c>
      <c r="F1675" s="107">
        <v>45473</v>
      </c>
      <c r="G1675">
        <v>100</v>
      </c>
      <c r="H1675">
        <v>100</v>
      </c>
      <c r="I1675" t="s">
        <v>5951</v>
      </c>
    </row>
    <row r="1676" spans="1:9" x14ac:dyDescent="0.3">
      <c r="A1676">
        <v>338</v>
      </c>
      <c r="B1676" t="s">
        <v>1480</v>
      </c>
      <c r="C1676" t="s">
        <v>222</v>
      </c>
      <c r="D1676" t="s">
        <v>54</v>
      </c>
      <c r="E1676" t="s">
        <v>24</v>
      </c>
      <c r="F1676" s="107">
        <v>45473</v>
      </c>
      <c r="G1676">
        <v>100</v>
      </c>
      <c r="H1676">
        <v>100</v>
      </c>
      <c r="I1676" t="s">
        <v>5954</v>
      </c>
    </row>
    <row r="1677" spans="1:9" x14ac:dyDescent="0.3">
      <c r="A1677">
        <v>341</v>
      </c>
      <c r="B1677" t="s">
        <v>1485</v>
      </c>
      <c r="C1677" t="s">
        <v>58</v>
      </c>
      <c r="D1677" t="s">
        <v>54</v>
      </c>
      <c r="E1677" t="s">
        <v>24</v>
      </c>
      <c r="F1677" s="107">
        <v>45473</v>
      </c>
      <c r="G1677">
        <v>125</v>
      </c>
      <c r="H1677">
        <v>100</v>
      </c>
      <c r="I1677" t="s">
        <v>5957</v>
      </c>
    </row>
    <row r="1678" spans="1:9" x14ac:dyDescent="0.3">
      <c r="A1678">
        <v>344</v>
      </c>
      <c r="B1678" t="s">
        <v>302</v>
      </c>
      <c r="C1678" t="s">
        <v>28</v>
      </c>
      <c r="D1678" t="s">
        <v>54</v>
      </c>
      <c r="E1678" t="s">
        <v>24</v>
      </c>
      <c r="F1678" s="107">
        <v>45473</v>
      </c>
      <c r="G1678">
        <v>97.34</v>
      </c>
      <c r="H1678">
        <v>93</v>
      </c>
      <c r="I1678" t="s">
        <v>5960</v>
      </c>
    </row>
    <row r="1679" spans="1:9" x14ac:dyDescent="0.3">
      <c r="A1679">
        <v>356</v>
      </c>
      <c r="B1679" t="s">
        <v>315</v>
      </c>
      <c r="C1679" t="s">
        <v>314</v>
      </c>
      <c r="D1679" t="s">
        <v>54</v>
      </c>
      <c r="E1679" t="s">
        <v>62</v>
      </c>
      <c r="F1679" s="107">
        <v>45473</v>
      </c>
      <c r="G1679">
        <v>54.08</v>
      </c>
      <c r="H1679">
        <v>60</v>
      </c>
      <c r="I1679" t="s">
        <v>5963</v>
      </c>
    </row>
    <row r="1680" spans="1:9" x14ac:dyDescent="0.3">
      <c r="A1680">
        <v>357</v>
      </c>
      <c r="B1680" t="s">
        <v>3051</v>
      </c>
      <c r="C1680" t="s">
        <v>314</v>
      </c>
      <c r="D1680" t="s">
        <v>54</v>
      </c>
      <c r="E1680" t="s">
        <v>24</v>
      </c>
      <c r="F1680" s="107">
        <v>45473</v>
      </c>
      <c r="G1680">
        <v>3.87</v>
      </c>
      <c r="I1680" t="s">
        <v>5966</v>
      </c>
    </row>
    <row r="1681" spans="1:9" x14ac:dyDescent="0.3">
      <c r="A1681">
        <v>358</v>
      </c>
      <c r="B1681" t="s">
        <v>1498</v>
      </c>
      <c r="C1681" t="s">
        <v>318</v>
      </c>
      <c r="D1681" t="s">
        <v>54</v>
      </c>
      <c r="E1681" t="s">
        <v>24</v>
      </c>
      <c r="F1681" s="107">
        <v>45473</v>
      </c>
      <c r="G1681">
        <v>97.99</v>
      </c>
      <c r="H1681">
        <v>87</v>
      </c>
      <c r="I1681" t="s">
        <v>5969</v>
      </c>
    </row>
    <row r="1682" spans="1:9" x14ac:dyDescent="0.3">
      <c r="A1682">
        <v>359</v>
      </c>
      <c r="B1682" t="s">
        <v>1501</v>
      </c>
      <c r="C1682" t="s">
        <v>225</v>
      </c>
      <c r="D1682" t="s">
        <v>54</v>
      </c>
      <c r="E1682" t="s">
        <v>24</v>
      </c>
      <c r="F1682" s="107">
        <v>45473</v>
      </c>
      <c r="H1682">
        <v>80</v>
      </c>
      <c r="I1682" t="s">
        <v>1502</v>
      </c>
    </row>
    <row r="1683" spans="1:9" x14ac:dyDescent="0.3">
      <c r="A1683">
        <v>362</v>
      </c>
      <c r="B1683" t="s">
        <v>322</v>
      </c>
      <c r="C1683" t="s">
        <v>323</v>
      </c>
      <c r="D1683" t="s">
        <v>54</v>
      </c>
      <c r="E1683" t="s">
        <v>24</v>
      </c>
      <c r="F1683" s="107">
        <v>45473</v>
      </c>
      <c r="G1683">
        <v>99.584323040380056</v>
      </c>
      <c r="H1683">
        <v>98</v>
      </c>
      <c r="I1683" t="s">
        <v>5975</v>
      </c>
    </row>
    <row r="1684" spans="1:9" x14ac:dyDescent="0.3">
      <c r="A1684">
        <v>363</v>
      </c>
      <c r="B1684" t="s">
        <v>324</v>
      </c>
      <c r="C1684" t="s">
        <v>323</v>
      </c>
      <c r="D1684" t="s">
        <v>54</v>
      </c>
      <c r="E1684" t="s">
        <v>24</v>
      </c>
      <c r="F1684" s="107">
        <v>45473</v>
      </c>
      <c r="G1684">
        <v>100</v>
      </c>
      <c r="H1684">
        <v>100</v>
      </c>
      <c r="I1684" t="s">
        <v>5979</v>
      </c>
    </row>
    <row r="1685" spans="1:9" x14ac:dyDescent="0.3">
      <c r="A1685">
        <v>364</v>
      </c>
      <c r="B1685" t="s">
        <v>325</v>
      </c>
      <c r="C1685" t="s">
        <v>37</v>
      </c>
      <c r="D1685" t="s">
        <v>54</v>
      </c>
      <c r="E1685" t="s">
        <v>24</v>
      </c>
      <c r="F1685" s="107">
        <v>45473</v>
      </c>
      <c r="G1685">
        <v>132.72999999999999</v>
      </c>
      <c r="H1685">
        <v>100</v>
      </c>
      <c r="I1685" t="s">
        <v>5982</v>
      </c>
    </row>
    <row r="1686" spans="1:9" x14ac:dyDescent="0.3">
      <c r="A1686">
        <v>369</v>
      </c>
      <c r="B1686" t="s">
        <v>332</v>
      </c>
      <c r="C1686" t="s">
        <v>37</v>
      </c>
      <c r="D1686" t="s">
        <v>54</v>
      </c>
      <c r="E1686" t="s">
        <v>24</v>
      </c>
      <c r="F1686" s="107">
        <v>45473</v>
      </c>
      <c r="G1686">
        <v>76.25</v>
      </c>
      <c r="H1686">
        <v>100</v>
      </c>
      <c r="I1686" t="s">
        <v>5984</v>
      </c>
    </row>
    <row r="1687" spans="1:9" x14ac:dyDescent="0.3">
      <c r="A1687">
        <v>371</v>
      </c>
      <c r="B1687" t="s">
        <v>334</v>
      </c>
      <c r="C1687" t="s">
        <v>37</v>
      </c>
      <c r="D1687" t="s">
        <v>54</v>
      </c>
      <c r="E1687" t="s">
        <v>24</v>
      </c>
      <c r="F1687" s="107">
        <v>45473</v>
      </c>
      <c r="G1687">
        <v>149.72</v>
      </c>
      <c r="H1687">
        <v>100</v>
      </c>
      <c r="I1687" t="s">
        <v>5987</v>
      </c>
    </row>
    <row r="1688" spans="1:9" x14ac:dyDescent="0.3">
      <c r="A1688">
        <v>375</v>
      </c>
      <c r="B1688" t="s">
        <v>338</v>
      </c>
      <c r="C1688" t="s">
        <v>323</v>
      </c>
      <c r="D1688" t="s">
        <v>54</v>
      </c>
      <c r="E1688" t="s">
        <v>24</v>
      </c>
      <c r="F1688" s="107">
        <v>45473</v>
      </c>
      <c r="G1688">
        <v>100</v>
      </c>
      <c r="H1688">
        <v>100</v>
      </c>
      <c r="I1688" t="s">
        <v>3751</v>
      </c>
    </row>
    <row r="1689" spans="1:9" x14ac:dyDescent="0.3">
      <c r="A1689">
        <v>376</v>
      </c>
      <c r="B1689" t="s">
        <v>340</v>
      </c>
      <c r="C1689" t="s">
        <v>94</v>
      </c>
      <c r="D1689" t="s">
        <v>54</v>
      </c>
      <c r="E1689" t="s">
        <v>24</v>
      </c>
      <c r="F1689" s="107">
        <v>45473</v>
      </c>
      <c r="G1689">
        <v>104</v>
      </c>
      <c r="H1689">
        <v>95</v>
      </c>
      <c r="I1689" t="s">
        <v>5992</v>
      </c>
    </row>
    <row r="1690" spans="1:9" x14ac:dyDescent="0.3">
      <c r="A1690">
        <v>379</v>
      </c>
      <c r="B1690" t="s">
        <v>343</v>
      </c>
      <c r="C1690" t="s">
        <v>344</v>
      </c>
      <c r="D1690" t="s">
        <v>54</v>
      </c>
      <c r="E1690" t="s">
        <v>24</v>
      </c>
      <c r="F1690" s="107">
        <v>45473</v>
      </c>
      <c r="G1690">
        <v>95.92</v>
      </c>
      <c r="H1690">
        <v>100</v>
      </c>
      <c r="I1690" t="s">
        <v>5995</v>
      </c>
    </row>
    <row r="1691" spans="1:9" x14ac:dyDescent="0.3">
      <c r="A1691">
        <v>381</v>
      </c>
      <c r="B1691" t="s">
        <v>346</v>
      </c>
      <c r="C1691" t="s">
        <v>344</v>
      </c>
      <c r="D1691" t="s">
        <v>54</v>
      </c>
      <c r="E1691" t="s">
        <v>24</v>
      </c>
      <c r="F1691" s="107">
        <v>45473</v>
      </c>
      <c r="G1691">
        <v>105.26</v>
      </c>
      <c r="H1691">
        <v>100</v>
      </c>
      <c r="I1691" t="s">
        <v>5998</v>
      </c>
    </row>
    <row r="1692" spans="1:9" x14ac:dyDescent="0.3">
      <c r="A1692">
        <v>382</v>
      </c>
      <c r="B1692" t="s">
        <v>347</v>
      </c>
      <c r="C1692" t="s">
        <v>344</v>
      </c>
      <c r="D1692" t="s">
        <v>54</v>
      </c>
      <c r="E1692" t="s">
        <v>24</v>
      </c>
      <c r="F1692" s="107">
        <v>45473</v>
      </c>
      <c r="G1692">
        <v>93.7</v>
      </c>
      <c r="H1692">
        <v>100</v>
      </c>
      <c r="I1692" t="s">
        <v>6001</v>
      </c>
    </row>
    <row r="1693" spans="1:9" x14ac:dyDescent="0.3">
      <c r="A1693">
        <v>383</v>
      </c>
      <c r="B1693" t="s">
        <v>348</v>
      </c>
      <c r="C1693" t="s">
        <v>344</v>
      </c>
      <c r="D1693" t="s">
        <v>54</v>
      </c>
      <c r="E1693" t="s">
        <v>24</v>
      </c>
      <c r="F1693" s="107">
        <v>45473</v>
      </c>
      <c r="G1693">
        <v>100.2</v>
      </c>
      <c r="H1693">
        <v>100</v>
      </c>
      <c r="I1693" t="s">
        <v>6004</v>
      </c>
    </row>
    <row r="1694" spans="1:9" x14ac:dyDescent="0.3">
      <c r="A1694">
        <v>384</v>
      </c>
      <c r="B1694" t="s">
        <v>349</v>
      </c>
      <c r="C1694" t="s">
        <v>344</v>
      </c>
      <c r="D1694" t="s">
        <v>54</v>
      </c>
      <c r="E1694" t="s">
        <v>24</v>
      </c>
      <c r="F1694" s="107">
        <v>45473</v>
      </c>
      <c r="G1694">
        <v>102.2</v>
      </c>
      <c r="H1694">
        <v>100</v>
      </c>
      <c r="I1694" t="s">
        <v>6007</v>
      </c>
    </row>
    <row r="1695" spans="1:9" x14ac:dyDescent="0.3">
      <c r="A1695">
        <v>385</v>
      </c>
      <c r="B1695" t="s">
        <v>350</v>
      </c>
      <c r="C1695" t="s">
        <v>351</v>
      </c>
      <c r="D1695" t="s">
        <v>54</v>
      </c>
      <c r="E1695" t="s">
        <v>24</v>
      </c>
      <c r="F1695" s="107">
        <v>45473</v>
      </c>
      <c r="G1695">
        <v>113.63</v>
      </c>
      <c r="H1695">
        <v>100</v>
      </c>
      <c r="I1695" t="s">
        <v>6010</v>
      </c>
    </row>
    <row r="1696" spans="1:9" x14ac:dyDescent="0.3">
      <c r="A1696">
        <v>386</v>
      </c>
      <c r="B1696" t="s">
        <v>352</v>
      </c>
      <c r="C1696" t="s">
        <v>351</v>
      </c>
      <c r="D1696" t="s">
        <v>54</v>
      </c>
      <c r="E1696" t="s">
        <v>24</v>
      </c>
      <c r="F1696" s="107">
        <v>45473</v>
      </c>
      <c r="G1696">
        <v>113.63</v>
      </c>
      <c r="H1696">
        <v>100</v>
      </c>
      <c r="I1696" t="s">
        <v>3752</v>
      </c>
    </row>
    <row r="1697" spans="1:9" x14ac:dyDescent="0.3">
      <c r="A1697">
        <v>389</v>
      </c>
      <c r="B1697" t="s">
        <v>355</v>
      </c>
      <c r="C1697" t="s">
        <v>447</v>
      </c>
      <c r="D1697" t="s">
        <v>54</v>
      </c>
      <c r="E1697" t="s">
        <v>24</v>
      </c>
      <c r="F1697" s="107">
        <v>45473</v>
      </c>
      <c r="G1697">
        <v>84.433333333333323</v>
      </c>
      <c r="H1697">
        <v>85</v>
      </c>
      <c r="I1697" t="s">
        <v>6015</v>
      </c>
    </row>
    <row r="1698" spans="1:9" x14ac:dyDescent="0.3">
      <c r="A1698">
        <v>397</v>
      </c>
      <c r="B1698" t="s">
        <v>1621</v>
      </c>
      <c r="C1698" t="s">
        <v>366</v>
      </c>
      <c r="D1698" t="s">
        <v>54</v>
      </c>
      <c r="E1698" t="s">
        <v>24</v>
      </c>
      <c r="F1698" s="107">
        <v>45473</v>
      </c>
      <c r="G1698">
        <v>88.08</v>
      </c>
      <c r="H1698">
        <v>80</v>
      </c>
      <c r="I1698" t="s">
        <v>6018</v>
      </c>
    </row>
    <row r="1699" spans="1:9" x14ac:dyDescent="0.3">
      <c r="A1699">
        <v>398</v>
      </c>
      <c r="B1699" t="s">
        <v>368</v>
      </c>
      <c r="C1699" t="s">
        <v>369</v>
      </c>
      <c r="D1699" t="s">
        <v>54</v>
      </c>
      <c r="E1699" t="s">
        <v>24</v>
      </c>
      <c r="F1699" s="107">
        <v>45473</v>
      </c>
      <c r="G1699">
        <v>283.92</v>
      </c>
      <c r="H1699">
        <v>100</v>
      </c>
      <c r="I1699" t="s">
        <v>6021</v>
      </c>
    </row>
    <row r="1700" spans="1:9" x14ac:dyDescent="0.3">
      <c r="A1700">
        <v>399</v>
      </c>
      <c r="B1700" t="s">
        <v>371</v>
      </c>
      <c r="C1700" t="s">
        <v>369</v>
      </c>
      <c r="D1700" t="s">
        <v>54</v>
      </c>
      <c r="E1700" t="s">
        <v>24</v>
      </c>
      <c r="F1700" s="107">
        <v>45473</v>
      </c>
      <c r="G1700">
        <v>111.36</v>
      </c>
      <c r="H1700">
        <v>100</v>
      </c>
      <c r="I1700" t="s">
        <v>6024</v>
      </c>
    </row>
    <row r="1701" spans="1:9" x14ac:dyDescent="0.3">
      <c r="A1701">
        <v>400</v>
      </c>
      <c r="B1701" t="s">
        <v>372</v>
      </c>
      <c r="C1701" t="s">
        <v>369</v>
      </c>
      <c r="D1701" t="s">
        <v>54</v>
      </c>
      <c r="E1701" t="s">
        <v>24</v>
      </c>
      <c r="F1701" s="107">
        <v>45473</v>
      </c>
      <c r="G1701">
        <v>270.45</v>
      </c>
      <c r="H1701">
        <v>100</v>
      </c>
      <c r="I1701" t="s">
        <v>6027</v>
      </c>
    </row>
    <row r="1702" spans="1:9" x14ac:dyDescent="0.3">
      <c r="A1702">
        <v>401</v>
      </c>
      <c r="B1702" t="s">
        <v>373</v>
      </c>
      <c r="C1702" t="s">
        <v>374</v>
      </c>
      <c r="D1702" t="s">
        <v>54</v>
      </c>
      <c r="E1702" t="s">
        <v>24</v>
      </c>
      <c r="F1702" s="107">
        <v>45473</v>
      </c>
      <c r="G1702">
        <v>112.5</v>
      </c>
      <c r="H1702">
        <v>90</v>
      </c>
      <c r="I1702" t="s">
        <v>6029</v>
      </c>
    </row>
    <row r="1703" spans="1:9" x14ac:dyDescent="0.3">
      <c r="A1703">
        <v>403</v>
      </c>
      <c r="B1703" t="s">
        <v>1628</v>
      </c>
      <c r="C1703" t="s">
        <v>374</v>
      </c>
      <c r="D1703" t="s">
        <v>54</v>
      </c>
      <c r="E1703" t="s">
        <v>24</v>
      </c>
      <c r="F1703" s="107">
        <v>45473</v>
      </c>
      <c r="G1703">
        <v>14923</v>
      </c>
      <c r="I1703" t="s">
        <v>6032</v>
      </c>
    </row>
    <row r="1704" spans="1:9" x14ac:dyDescent="0.3">
      <c r="A1704">
        <v>408</v>
      </c>
      <c r="B1704" t="s">
        <v>382</v>
      </c>
      <c r="C1704" t="s">
        <v>44</v>
      </c>
      <c r="D1704" t="s">
        <v>54</v>
      </c>
      <c r="E1704" t="s">
        <v>24</v>
      </c>
      <c r="F1704" s="107">
        <v>45473</v>
      </c>
      <c r="H1704">
        <v>100</v>
      </c>
      <c r="I1704" t="s">
        <v>1636</v>
      </c>
    </row>
    <row r="1705" spans="1:9" x14ac:dyDescent="0.3">
      <c r="A1705">
        <v>422</v>
      </c>
      <c r="B1705" t="s">
        <v>398</v>
      </c>
      <c r="C1705" t="s">
        <v>87</v>
      </c>
      <c r="D1705" t="s">
        <v>54</v>
      </c>
      <c r="E1705" t="s">
        <v>24</v>
      </c>
      <c r="F1705" s="107">
        <v>45473</v>
      </c>
      <c r="G1705">
        <v>8.86</v>
      </c>
      <c r="H1705">
        <v>9.25</v>
      </c>
      <c r="I1705" t="s">
        <v>6036</v>
      </c>
    </row>
    <row r="1706" spans="1:9" x14ac:dyDescent="0.3">
      <c r="A1706">
        <v>426</v>
      </c>
      <c r="B1706" t="s">
        <v>402</v>
      </c>
      <c r="C1706" t="s">
        <v>403</v>
      </c>
      <c r="D1706" t="s">
        <v>54</v>
      </c>
      <c r="E1706" t="s">
        <v>24</v>
      </c>
      <c r="F1706" s="107">
        <v>45473</v>
      </c>
      <c r="G1706">
        <v>60.27</v>
      </c>
      <c r="H1706">
        <v>80</v>
      </c>
      <c r="I1706" t="s">
        <v>6040</v>
      </c>
    </row>
    <row r="1707" spans="1:9" x14ac:dyDescent="0.3">
      <c r="A1707">
        <v>427</v>
      </c>
      <c r="B1707" t="s">
        <v>404</v>
      </c>
      <c r="C1707" t="s">
        <v>98</v>
      </c>
      <c r="D1707" t="s">
        <v>54</v>
      </c>
      <c r="E1707" t="s">
        <v>62</v>
      </c>
      <c r="F1707" s="107">
        <v>45473</v>
      </c>
      <c r="G1707">
        <v>0.17</v>
      </c>
      <c r="H1707">
        <v>0.2</v>
      </c>
      <c r="I1707" t="s">
        <v>3753</v>
      </c>
    </row>
    <row r="1708" spans="1:9" x14ac:dyDescent="0.3">
      <c r="A1708">
        <v>428</v>
      </c>
      <c r="B1708" t="s">
        <v>405</v>
      </c>
      <c r="C1708" t="s">
        <v>98</v>
      </c>
      <c r="D1708" t="s">
        <v>54</v>
      </c>
      <c r="E1708" t="s">
        <v>62</v>
      </c>
      <c r="F1708" s="107">
        <v>45473</v>
      </c>
      <c r="G1708">
        <v>16.579999999999998</v>
      </c>
      <c r="H1708">
        <v>1</v>
      </c>
      <c r="I1708" t="s">
        <v>3754</v>
      </c>
    </row>
    <row r="1709" spans="1:9" x14ac:dyDescent="0.3">
      <c r="A1709">
        <v>429</v>
      </c>
      <c r="B1709" t="s">
        <v>406</v>
      </c>
      <c r="C1709" t="s">
        <v>98</v>
      </c>
      <c r="D1709" t="s">
        <v>54</v>
      </c>
      <c r="E1709" t="s">
        <v>62</v>
      </c>
      <c r="F1709" s="107">
        <v>45473</v>
      </c>
      <c r="G1709">
        <v>0.66</v>
      </c>
      <c r="H1709">
        <v>0.76</v>
      </c>
      <c r="I1709" t="s">
        <v>3755</v>
      </c>
    </row>
    <row r="1710" spans="1:9" x14ac:dyDescent="0.3">
      <c r="A1710">
        <v>430</v>
      </c>
      <c r="B1710" t="s">
        <v>407</v>
      </c>
      <c r="C1710" t="s">
        <v>94</v>
      </c>
      <c r="D1710" t="s">
        <v>54</v>
      </c>
      <c r="E1710" t="s">
        <v>24</v>
      </c>
      <c r="F1710" s="107">
        <v>45473</v>
      </c>
      <c r="G1710">
        <v>101.88</v>
      </c>
      <c r="H1710">
        <v>95</v>
      </c>
      <c r="I1710" t="s">
        <v>3756</v>
      </c>
    </row>
    <row r="1711" spans="1:9" x14ac:dyDescent="0.3">
      <c r="A1711">
        <v>433</v>
      </c>
      <c r="B1711" t="s">
        <v>410</v>
      </c>
      <c r="C1711" t="s">
        <v>98</v>
      </c>
      <c r="D1711" t="s">
        <v>54</v>
      </c>
      <c r="E1711" t="s">
        <v>62</v>
      </c>
      <c r="F1711" s="107">
        <v>45473</v>
      </c>
      <c r="G1711">
        <v>7.0000000000000007E-2</v>
      </c>
      <c r="H1711">
        <v>0.05</v>
      </c>
      <c r="I1711" t="s">
        <v>3757</v>
      </c>
    </row>
    <row r="1712" spans="1:9" x14ac:dyDescent="0.3">
      <c r="A1712">
        <v>435</v>
      </c>
      <c r="B1712" t="s">
        <v>412</v>
      </c>
      <c r="C1712" t="s">
        <v>98</v>
      </c>
      <c r="D1712" t="s">
        <v>54</v>
      </c>
      <c r="E1712" t="s">
        <v>24</v>
      </c>
      <c r="F1712" s="107">
        <v>45473</v>
      </c>
      <c r="G1712">
        <v>-20.67</v>
      </c>
      <c r="H1712">
        <v>100</v>
      </c>
      <c r="I1712" t="s">
        <v>3758</v>
      </c>
    </row>
    <row r="1713" spans="1:9" x14ac:dyDescent="0.3">
      <c r="A1713">
        <v>439</v>
      </c>
      <c r="B1713" t="s">
        <v>415</v>
      </c>
      <c r="C1713" t="s">
        <v>323</v>
      </c>
      <c r="D1713" t="s">
        <v>54</v>
      </c>
      <c r="E1713" t="s">
        <v>24</v>
      </c>
      <c r="F1713" s="107">
        <v>45473</v>
      </c>
      <c r="G1713">
        <v>100</v>
      </c>
      <c r="H1713">
        <v>100</v>
      </c>
      <c r="I1713" t="s">
        <v>3759</v>
      </c>
    </row>
    <row r="1714" spans="1:9" x14ac:dyDescent="0.3">
      <c r="A1714">
        <v>440</v>
      </c>
      <c r="B1714" t="s">
        <v>416</v>
      </c>
      <c r="C1714" t="s">
        <v>323</v>
      </c>
      <c r="D1714" t="s">
        <v>54</v>
      </c>
      <c r="E1714" t="s">
        <v>24</v>
      </c>
      <c r="F1714" s="107">
        <v>45473</v>
      </c>
      <c r="G1714">
        <v>99.73</v>
      </c>
      <c r="H1714">
        <v>98</v>
      </c>
      <c r="I1714" t="s">
        <v>3760</v>
      </c>
    </row>
    <row r="1715" spans="1:9" x14ac:dyDescent="0.3">
      <c r="A1715">
        <v>445</v>
      </c>
      <c r="B1715" t="s">
        <v>421</v>
      </c>
      <c r="C1715" t="s">
        <v>188</v>
      </c>
      <c r="D1715" t="s">
        <v>54</v>
      </c>
      <c r="E1715" t="s">
        <v>24</v>
      </c>
      <c r="F1715" s="107">
        <v>45473</v>
      </c>
      <c r="G1715">
        <v>55.2</v>
      </c>
      <c r="H1715">
        <v>67.5</v>
      </c>
      <c r="I1715" t="s">
        <v>6058</v>
      </c>
    </row>
    <row r="1716" spans="1:9" x14ac:dyDescent="0.3">
      <c r="A1716">
        <v>447</v>
      </c>
      <c r="B1716" t="s">
        <v>246</v>
      </c>
      <c r="C1716" t="s">
        <v>112</v>
      </c>
      <c r="D1716" t="s">
        <v>54</v>
      </c>
      <c r="E1716" t="s">
        <v>24</v>
      </c>
      <c r="F1716" s="107">
        <v>45473</v>
      </c>
      <c r="G1716">
        <v>31.04</v>
      </c>
      <c r="H1716">
        <v>15</v>
      </c>
      <c r="I1716" t="s">
        <v>6061</v>
      </c>
    </row>
    <row r="1717" spans="1:9" x14ac:dyDescent="0.3">
      <c r="A1717">
        <v>448</v>
      </c>
      <c r="B1717" t="s">
        <v>422</v>
      </c>
      <c r="C1717" t="s">
        <v>112</v>
      </c>
      <c r="D1717" t="s">
        <v>54</v>
      </c>
      <c r="E1717" t="s">
        <v>24</v>
      </c>
      <c r="F1717" s="107">
        <v>45473</v>
      </c>
      <c r="G1717">
        <v>18.93</v>
      </c>
      <c r="H1717">
        <v>9</v>
      </c>
      <c r="I1717" t="s">
        <v>6064</v>
      </c>
    </row>
    <row r="1718" spans="1:9" x14ac:dyDescent="0.3">
      <c r="A1718">
        <v>451</v>
      </c>
      <c r="B1718" t="s">
        <v>1895</v>
      </c>
      <c r="C1718" t="s">
        <v>362</v>
      </c>
      <c r="D1718" t="s">
        <v>54</v>
      </c>
      <c r="E1718" t="s">
        <v>24</v>
      </c>
      <c r="F1718" s="107">
        <v>45473</v>
      </c>
      <c r="G1718">
        <v>34.9</v>
      </c>
      <c r="I1718" t="s">
        <v>6067</v>
      </c>
    </row>
    <row r="1719" spans="1:9" x14ac:dyDescent="0.3">
      <c r="A1719">
        <v>452</v>
      </c>
      <c r="B1719" t="s">
        <v>425</v>
      </c>
      <c r="C1719" t="s">
        <v>362</v>
      </c>
      <c r="D1719" t="s">
        <v>54</v>
      </c>
      <c r="E1719" t="s">
        <v>24</v>
      </c>
      <c r="F1719" s="107">
        <v>45473</v>
      </c>
      <c r="G1719">
        <v>100</v>
      </c>
      <c r="H1719">
        <v>100</v>
      </c>
      <c r="I1719" t="s">
        <v>1897</v>
      </c>
    </row>
    <row r="1720" spans="1:9" x14ac:dyDescent="0.3">
      <c r="A1720">
        <v>466</v>
      </c>
      <c r="B1720" t="s">
        <v>437</v>
      </c>
      <c r="C1720" t="s">
        <v>225</v>
      </c>
      <c r="D1720" t="s">
        <v>54</v>
      </c>
      <c r="E1720" t="s">
        <v>24</v>
      </c>
      <c r="F1720" s="107">
        <v>45473</v>
      </c>
      <c r="G1720">
        <v>119.2</v>
      </c>
      <c r="H1720">
        <v>100</v>
      </c>
      <c r="I1720" t="s">
        <v>6072</v>
      </c>
    </row>
    <row r="1721" spans="1:9" x14ac:dyDescent="0.3">
      <c r="A1721">
        <v>467</v>
      </c>
      <c r="B1721" t="s">
        <v>438</v>
      </c>
      <c r="C1721" t="s">
        <v>225</v>
      </c>
      <c r="D1721" t="s">
        <v>54</v>
      </c>
      <c r="E1721" t="s">
        <v>24</v>
      </c>
      <c r="F1721" s="107">
        <v>45473</v>
      </c>
      <c r="G1721">
        <v>121.25</v>
      </c>
      <c r="H1721">
        <v>100</v>
      </c>
      <c r="I1721" t="s">
        <v>6075</v>
      </c>
    </row>
    <row r="1722" spans="1:9" x14ac:dyDescent="0.3">
      <c r="A1722">
        <v>468</v>
      </c>
      <c r="B1722" t="s">
        <v>439</v>
      </c>
      <c r="C1722" t="s">
        <v>225</v>
      </c>
      <c r="D1722" t="s">
        <v>54</v>
      </c>
      <c r="E1722" t="s">
        <v>62</v>
      </c>
      <c r="F1722" s="107">
        <v>45473</v>
      </c>
      <c r="G1722">
        <v>2.85</v>
      </c>
      <c r="H1722">
        <v>3</v>
      </c>
      <c r="I1722" t="s">
        <v>6078</v>
      </c>
    </row>
    <row r="1723" spans="1:9" x14ac:dyDescent="0.3">
      <c r="A1723">
        <v>473</v>
      </c>
      <c r="B1723" t="s">
        <v>445</v>
      </c>
      <c r="C1723" t="s">
        <v>22</v>
      </c>
      <c r="D1723" t="s">
        <v>54</v>
      </c>
      <c r="E1723" t="s">
        <v>24</v>
      </c>
      <c r="F1723" s="107">
        <v>45473</v>
      </c>
      <c r="G1723">
        <v>100</v>
      </c>
      <c r="H1723">
        <v>100</v>
      </c>
      <c r="I1723" t="s">
        <v>3761</v>
      </c>
    </row>
    <row r="1724" spans="1:9" x14ac:dyDescent="0.3">
      <c r="A1724">
        <v>474</v>
      </c>
      <c r="B1724" t="s">
        <v>448</v>
      </c>
      <c r="C1724" t="s">
        <v>447</v>
      </c>
      <c r="D1724" t="s">
        <v>54</v>
      </c>
      <c r="E1724" t="s">
        <v>24</v>
      </c>
      <c r="F1724" s="107">
        <v>45473</v>
      </c>
      <c r="G1724">
        <v>100</v>
      </c>
      <c r="H1724">
        <v>100</v>
      </c>
      <c r="I1724" t="s">
        <v>3764</v>
      </c>
    </row>
    <row r="1725" spans="1:9" x14ac:dyDescent="0.3">
      <c r="A1725">
        <v>475</v>
      </c>
      <c r="B1725" t="s">
        <v>449</v>
      </c>
      <c r="C1725" t="s">
        <v>44</v>
      </c>
      <c r="D1725" t="s">
        <v>54</v>
      </c>
      <c r="E1725" t="s">
        <v>24</v>
      </c>
      <c r="F1725" s="107">
        <v>45473</v>
      </c>
      <c r="H1725">
        <v>100</v>
      </c>
      <c r="I1725" t="s">
        <v>2043</v>
      </c>
    </row>
    <row r="1726" spans="1:9" x14ac:dyDescent="0.3">
      <c r="A1726">
        <v>476</v>
      </c>
      <c r="B1726" t="s">
        <v>450</v>
      </c>
      <c r="C1726" t="s">
        <v>22</v>
      </c>
      <c r="D1726" t="s">
        <v>54</v>
      </c>
      <c r="E1726" t="s">
        <v>24</v>
      </c>
      <c r="F1726" s="107">
        <v>45473</v>
      </c>
      <c r="G1726">
        <v>100</v>
      </c>
      <c r="H1726">
        <v>100</v>
      </c>
      <c r="I1726" t="s">
        <v>3765</v>
      </c>
    </row>
    <row r="1727" spans="1:9" x14ac:dyDescent="0.3">
      <c r="A1727">
        <v>477</v>
      </c>
      <c r="B1727" t="s">
        <v>451</v>
      </c>
      <c r="C1727" t="s">
        <v>447</v>
      </c>
      <c r="D1727" t="s">
        <v>54</v>
      </c>
      <c r="E1727" t="s">
        <v>24</v>
      </c>
      <c r="F1727" s="107">
        <v>45473</v>
      </c>
      <c r="G1727">
        <v>100</v>
      </c>
      <c r="H1727">
        <v>100</v>
      </c>
      <c r="I1727" t="s">
        <v>3766</v>
      </c>
    </row>
    <row r="1728" spans="1:9" x14ac:dyDescent="0.3">
      <c r="A1728">
        <v>478</v>
      </c>
      <c r="B1728" t="s">
        <v>452</v>
      </c>
      <c r="C1728" t="s">
        <v>447</v>
      </c>
      <c r="D1728" t="s">
        <v>54</v>
      </c>
      <c r="E1728" t="s">
        <v>24</v>
      </c>
      <c r="F1728" s="107">
        <v>45473</v>
      </c>
      <c r="H1728">
        <v>100</v>
      </c>
      <c r="I1728" t="s">
        <v>2098</v>
      </c>
    </row>
    <row r="1729" spans="1:9" x14ac:dyDescent="0.3">
      <c r="A1729">
        <v>479</v>
      </c>
      <c r="B1729" t="s">
        <v>453</v>
      </c>
      <c r="C1729" t="s">
        <v>447</v>
      </c>
      <c r="D1729" t="s">
        <v>54</v>
      </c>
      <c r="E1729" t="s">
        <v>24</v>
      </c>
      <c r="F1729" s="107">
        <v>45473</v>
      </c>
      <c r="G1729">
        <v>100</v>
      </c>
      <c r="H1729">
        <v>100</v>
      </c>
      <c r="I1729" t="s">
        <v>3767</v>
      </c>
    </row>
    <row r="1730" spans="1:9" x14ac:dyDescent="0.3">
      <c r="A1730">
        <v>480</v>
      </c>
      <c r="B1730" t="s">
        <v>454</v>
      </c>
      <c r="C1730" t="s">
        <v>447</v>
      </c>
      <c r="D1730" t="s">
        <v>54</v>
      </c>
      <c r="E1730" t="s">
        <v>24</v>
      </c>
      <c r="F1730" s="107">
        <v>45473</v>
      </c>
      <c r="G1730">
        <v>100</v>
      </c>
      <c r="H1730">
        <v>100</v>
      </c>
      <c r="I1730" t="s">
        <v>6096</v>
      </c>
    </row>
    <row r="1731" spans="1:9" x14ac:dyDescent="0.3">
      <c r="A1731">
        <v>481</v>
      </c>
      <c r="B1731" t="s">
        <v>455</v>
      </c>
      <c r="C1731" t="s">
        <v>22</v>
      </c>
      <c r="D1731" t="s">
        <v>54</v>
      </c>
      <c r="E1731" t="s">
        <v>24</v>
      </c>
      <c r="F1731" s="107">
        <v>45473</v>
      </c>
      <c r="G1731">
        <v>100</v>
      </c>
      <c r="H1731">
        <v>100</v>
      </c>
      <c r="I1731" t="s">
        <v>6099</v>
      </c>
    </row>
    <row r="1732" spans="1:9" x14ac:dyDescent="0.3">
      <c r="A1732">
        <v>486</v>
      </c>
      <c r="B1732" t="s">
        <v>459</v>
      </c>
      <c r="C1732" t="s">
        <v>403</v>
      </c>
      <c r="D1732" t="s">
        <v>54</v>
      </c>
      <c r="E1732" t="s">
        <v>24</v>
      </c>
      <c r="F1732" s="107">
        <v>45473</v>
      </c>
      <c r="G1732">
        <v>4900000</v>
      </c>
      <c r="I1732" t="s">
        <v>6102</v>
      </c>
    </row>
    <row r="1733" spans="1:9" x14ac:dyDescent="0.3">
      <c r="A1733">
        <v>519</v>
      </c>
      <c r="B1733" t="s">
        <v>2349</v>
      </c>
      <c r="C1733" t="s">
        <v>362</v>
      </c>
      <c r="D1733" t="s">
        <v>54</v>
      </c>
      <c r="E1733" t="s">
        <v>24</v>
      </c>
      <c r="F1733" s="107">
        <v>45473</v>
      </c>
      <c r="I1733" t="s">
        <v>2357</v>
      </c>
    </row>
    <row r="1734" spans="1:9" x14ac:dyDescent="0.3">
      <c r="A1734">
        <v>523</v>
      </c>
      <c r="B1734" t="s">
        <v>350</v>
      </c>
      <c r="C1734" t="s">
        <v>94</v>
      </c>
      <c r="D1734" t="s">
        <v>54</v>
      </c>
      <c r="E1734" t="s">
        <v>24</v>
      </c>
      <c r="F1734" s="107">
        <v>45473</v>
      </c>
      <c r="I1734" t="s">
        <v>2371</v>
      </c>
    </row>
    <row r="1735" spans="1:9" x14ac:dyDescent="0.3">
      <c r="A1735">
        <v>524</v>
      </c>
      <c r="B1735" t="s">
        <v>397</v>
      </c>
      <c r="C1735" t="s">
        <v>87</v>
      </c>
      <c r="D1735" t="s">
        <v>54</v>
      </c>
      <c r="E1735" t="s">
        <v>24</v>
      </c>
      <c r="F1735" s="107">
        <v>45473</v>
      </c>
      <c r="H1735">
        <v>100</v>
      </c>
      <c r="I1735" t="s">
        <v>2383</v>
      </c>
    </row>
    <row r="1736" spans="1:9" x14ac:dyDescent="0.3">
      <c r="A1736">
        <v>532</v>
      </c>
      <c r="B1736" t="s">
        <v>2421</v>
      </c>
      <c r="C1736" t="s">
        <v>110</v>
      </c>
      <c r="D1736" t="s">
        <v>54</v>
      </c>
      <c r="E1736" t="s">
        <v>24</v>
      </c>
      <c r="F1736" s="107">
        <v>45473</v>
      </c>
      <c r="H1736">
        <v>100</v>
      </c>
      <c r="I1736" t="s">
        <v>2428</v>
      </c>
    </row>
    <row r="1737" spans="1:9" x14ac:dyDescent="0.3">
      <c r="A1737">
        <v>533</v>
      </c>
      <c r="B1737" t="s">
        <v>2432</v>
      </c>
      <c r="C1737" t="s">
        <v>110</v>
      </c>
      <c r="D1737" t="s">
        <v>54</v>
      </c>
      <c r="E1737" t="s">
        <v>24</v>
      </c>
      <c r="F1737" s="107">
        <v>45473</v>
      </c>
      <c r="I1737" t="s">
        <v>2440</v>
      </c>
    </row>
    <row r="1738" spans="1:9" x14ac:dyDescent="0.3">
      <c r="A1738">
        <v>534</v>
      </c>
      <c r="B1738" t="s">
        <v>2444</v>
      </c>
      <c r="C1738" t="s">
        <v>110</v>
      </c>
      <c r="D1738" t="s">
        <v>54</v>
      </c>
      <c r="E1738" t="s">
        <v>24</v>
      </c>
      <c r="F1738" s="107">
        <v>45473</v>
      </c>
      <c r="I1738" t="s">
        <v>2452</v>
      </c>
    </row>
    <row r="1739" spans="1:9" x14ac:dyDescent="0.3">
      <c r="A1739">
        <v>535</v>
      </c>
      <c r="B1739" t="s">
        <v>2456</v>
      </c>
      <c r="C1739" t="s">
        <v>110</v>
      </c>
      <c r="D1739" t="s">
        <v>54</v>
      </c>
      <c r="E1739" t="s">
        <v>24</v>
      </c>
      <c r="F1739" s="107">
        <v>45473</v>
      </c>
      <c r="I1739" t="s">
        <v>2464</v>
      </c>
    </row>
    <row r="1740" spans="1:9" x14ac:dyDescent="0.3">
      <c r="A1740">
        <v>536</v>
      </c>
      <c r="B1740" t="s">
        <v>2468</v>
      </c>
      <c r="C1740" t="s">
        <v>110</v>
      </c>
      <c r="D1740" t="s">
        <v>54</v>
      </c>
      <c r="E1740" t="s">
        <v>24</v>
      </c>
      <c r="F1740" s="107">
        <v>45473</v>
      </c>
      <c r="I1740" t="s">
        <v>2476</v>
      </c>
    </row>
    <row r="1741" spans="1:9" x14ac:dyDescent="0.3">
      <c r="A1741">
        <v>543</v>
      </c>
      <c r="B1741" t="s">
        <v>2503</v>
      </c>
      <c r="C1741" t="s">
        <v>127</v>
      </c>
      <c r="D1741" t="s">
        <v>54</v>
      </c>
      <c r="E1741" t="s">
        <v>24</v>
      </c>
      <c r="F1741" s="107">
        <v>45473</v>
      </c>
      <c r="I1741" t="s">
        <v>2511</v>
      </c>
    </row>
    <row r="1742" spans="1:9" x14ac:dyDescent="0.3">
      <c r="A1742">
        <v>544</v>
      </c>
      <c r="B1742" t="s">
        <v>2514</v>
      </c>
      <c r="C1742" t="s">
        <v>374</v>
      </c>
      <c r="D1742" t="s">
        <v>54</v>
      </c>
      <c r="E1742" t="s">
        <v>24</v>
      </c>
      <c r="F1742" s="107">
        <v>45473</v>
      </c>
      <c r="H1742">
        <v>90</v>
      </c>
      <c r="I1742" t="s">
        <v>2522</v>
      </c>
    </row>
    <row r="1743" spans="1:9" x14ac:dyDescent="0.3">
      <c r="A1743">
        <v>69</v>
      </c>
      <c r="B1743" t="s">
        <v>59</v>
      </c>
      <c r="C1743" t="s">
        <v>58</v>
      </c>
      <c r="D1743" t="s">
        <v>60</v>
      </c>
      <c r="E1743" t="s">
        <v>24</v>
      </c>
      <c r="F1743" s="107">
        <v>45473</v>
      </c>
      <c r="G1743">
        <v>91.33</v>
      </c>
      <c r="H1743">
        <v>90</v>
      </c>
      <c r="I1743" t="s">
        <v>6105</v>
      </c>
    </row>
    <row r="1744" spans="1:9" x14ac:dyDescent="0.3">
      <c r="A1744">
        <v>111</v>
      </c>
      <c r="B1744" t="s">
        <v>93</v>
      </c>
      <c r="C1744" t="s">
        <v>58</v>
      </c>
      <c r="D1744" t="s">
        <v>60</v>
      </c>
      <c r="E1744" t="s">
        <v>24</v>
      </c>
      <c r="F1744" s="107">
        <v>45473</v>
      </c>
      <c r="G1744">
        <v>98</v>
      </c>
      <c r="H1744">
        <v>80</v>
      </c>
      <c r="I1744" t="s">
        <v>6108</v>
      </c>
    </row>
    <row r="1745" spans="1:9" x14ac:dyDescent="0.3">
      <c r="A1745">
        <v>197</v>
      </c>
      <c r="B1745" t="s">
        <v>139</v>
      </c>
      <c r="C1745" t="s">
        <v>95</v>
      </c>
      <c r="D1745" t="s">
        <v>60</v>
      </c>
      <c r="E1745" t="s">
        <v>24</v>
      </c>
      <c r="F1745" s="107">
        <v>45473</v>
      </c>
      <c r="G1745">
        <v>100</v>
      </c>
      <c r="H1745">
        <v>95</v>
      </c>
      <c r="I1745" t="s">
        <v>6111</v>
      </c>
    </row>
    <row r="1746" spans="1:9" x14ac:dyDescent="0.3">
      <c r="A1746">
        <v>213</v>
      </c>
      <c r="B1746" t="s">
        <v>151</v>
      </c>
      <c r="C1746" t="s">
        <v>98</v>
      </c>
      <c r="D1746" t="s">
        <v>60</v>
      </c>
      <c r="E1746" t="s">
        <v>24</v>
      </c>
      <c r="F1746" s="107">
        <v>45473</v>
      </c>
      <c r="G1746">
        <v>100</v>
      </c>
      <c r="H1746">
        <v>90</v>
      </c>
      <c r="I1746" t="s">
        <v>3768</v>
      </c>
    </row>
    <row r="1747" spans="1:9" x14ac:dyDescent="0.3">
      <c r="A1747">
        <v>233</v>
      </c>
      <c r="B1747" t="s">
        <v>173</v>
      </c>
      <c r="C1747" t="s">
        <v>98</v>
      </c>
      <c r="D1747" t="s">
        <v>60</v>
      </c>
      <c r="E1747" t="s">
        <v>24</v>
      </c>
      <c r="F1747" s="107">
        <v>45473</v>
      </c>
      <c r="G1747">
        <v>18.566537063468068</v>
      </c>
      <c r="H1747">
        <v>20</v>
      </c>
      <c r="I1747" t="s">
        <v>6116</v>
      </c>
    </row>
    <row r="1748" spans="1:9" x14ac:dyDescent="0.3">
      <c r="A1748">
        <v>234</v>
      </c>
      <c r="B1748" t="s">
        <v>174</v>
      </c>
      <c r="C1748" t="s">
        <v>98</v>
      </c>
      <c r="D1748" t="s">
        <v>60</v>
      </c>
      <c r="E1748" t="s">
        <v>24</v>
      </c>
      <c r="F1748" s="107">
        <v>45473</v>
      </c>
      <c r="G1748">
        <v>5453.333333333333</v>
      </c>
      <c r="H1748">
        <v>4000</v>
      </c>
      <c r="I1748" t="s">
        <v>6119</v>
      </c>
    </row>
    <row r="1749" spans="1:9" x14ac:dyDescent="0.3">
      <c r="A1749">
        <v>238</v>
      </c>
      <c r="B1749" t="s">
        <v>177</v>
      </c>
      <c r="C1749" t="s">
        <v>98</v>
      </c>
      <c r="D1749" t="s">
        <v>60</v>
      </c>
      <c r="E1749" t="s">
        <v>24</v>
      </c>
      <c r="F1749" s="107">
        <v>45473</v>
      </c>
      <c r="G1749">
        <v>78.125</v>
      </c>
      <c r="H1749">
        <v>90</v>
      </c>
      <c r="I1749" t="s">
        <v>1238</v>
      </c>
    </row>
    <row r="1750" spans="1:9" x14ac:dyDescent="0.3">
      <c r="A1750">
        <v>240</v>
      </c>
      <c r="B1750" t="s">
        <v>180</v>
      </c>
      <c r="C1750" t="s">
        <v>33</v>
      </c>
      <c r="D1750" t="s">
        <v>60</v>
      </c>
      <c r="E1750" t="s">
        <v>24</v>
      </c>
      <c r="F1750" s="107">
        <v>45473</v>
      </c>
      <c r="G1750">
        <v>100</v>
      </c>
      <c r="H1750">
        <v>100</v>
      </c>
      <c r="I1750" t="s">
        <v>6124</v>
      </c>
    </row>
    <row r="1751" spans="1:9" x14ac:dyDescent="0.3">
      <c r="A1751">
        <v>251</v>
      </c>
      <c r="B1751" t="s">
        <v>1290</v>
      </c>
      <c r="C1751" t="s">
        <v>194</v>
      </c>
      <c r="D1751" t="s">
        <v>60</v>
      </c>
      <c r="E1751" t="s">
        <v>24</v>
      </c>
      <c r="F1751" s="107">
        <v>45473</v>
      </c>
      <c r="G1751">
        <v>92.452830188679243</v>
      </c>
      <c r="H1751">
        <v>100</v>
      </c>
      <c r="I1751" t="s">
        <v>6127</v>
      </c>
    </row>
    <row r="1752" spans="1:9" x14ac:dyDescent="0.3">
      <c r="A1752">
        <v>254</v>
      </c>
      <c r="B1752" t="s">
        <v>197</v>
      </c>
      <c r="C1752" t="s">
        <v>198</v>
      </c>
      <c r="D1752" t="s">
        <v>60</v>
      </c>
      <c r="E1752" t="s">
        <v>24</v>
      </c>
      <c r="F1752" s="107">
        <v>45473</v>
      </c>
      <c r="G1752">
        <v>100</v>
      </c>
      <c r="H1752">
        <v>100</v>
      </c>
      <c r="I1752" t="s">
        <v>6129</v>
      </c>
    </row>
    <row r="1753" spans="1:9" x14ac:dyDescent="0.3">
      <c r="A1753">
        <v>263</v>
      </c>
      <c r="B1753" t="s">
        <v>209</v>
      </c>
      <c r="C1753" t="s">
        <v>46</v>
      </c>
      <c r="D1753" t="s">
        <v>60</v>
      </c>
      <c r="E1753" t="s">
        <v>24</v>
      </c>
      <c r="F1753" s="107">
        <v>45473</v>
      </c>
      <c r="G1753">
        <v>100</v>
      </c>
      <c r="H1753">
        <v>100</v>
      </c>
      <c r="I1753" t="s">
        <v>6131</v>
      </c>
    </row>
    <row r="1754" spans="1:9" x14ac:dyDescent="0.3">
      <c r="A1754">
        <v>265</v>
      </c>
      <c r="B1754" t="s">
        <v>213</v>
      </c>
      <c r="C1754" t="s">
        <v>46</v>
      </c>
      <c r="D1754" t="s">
        <v>60</v>
      </c>
      <c r="E1754" t="s">
        <v>24</v>
      </c>
      <c r="F1754" s="107">
        <v>45473</v>
      </c>
      <c r="G1754">
        <v>100</v>
      </c>
      <c r="H1754">
        <v>95</v>
      </c>
      <c r="I1754" t="s">
        <v>6134</v>
      </c>
    </row>
    <row r="1755" spans="1:9" x14ac:dyDescent="0.3">
      <c r="A1755">
        <v>266</v>
      </c>
      <c r="B1755" t="s">
        <v>214</v>
      </c>
      <c r="C1755" t="s">
        <v>46</v>
      </c>
      <c r="D1755" t="s">
        <v>60</v>
      </c>
      <c r="E1755" t="s">
        <v>24</v>
      </c>
      <c r="F1755" s="107">
        <v>45473</v>
      </c>
      <c r="G1755">
        <v>95.02</v>
      </c>
      <c r="H1755">
        <v>95</v>
      </c>
      <c r="I1755" t="s">
        <v>6137</v>
      </c>
    </row>
    <row r="1756" spans="1:9" x14ac:dyDescent="0.3">
      <c r="A1756">
        <v>300</v>
      </c>
      <c r="B1756" t="s">
        <v>252</v>
      </c>
      <c r="C1756" t="s">
        <v>253</v>
      </c>
      <c r="D1756" t="s">
        <v>60</v>
      </c>
      <c r="E1756" t="s">
        <v>24</v>
      </c>
      <c r="F1756" s="107">
        <v>45473</v>
      </c>
      <c r="G1756">
        <v>100</v>
      </c>
      <c r="H1756">
        <v>100</v>
      </c>
      <c r="I1756" t="s">
        <v>6140</v>
      </c>
    </row>
    <row r="1757" spans="1:9" x14ac:dyDescent="0.3">
      <c r="A1757">
        <v>301</v>
      </c>
      <c r="B1757" t="s">
        <v>254</v>
      </c>
      <c r="C1757" t="s">
        <v>253</v>
      </c>
      <c r="D1757" t="s">
        <v>60</v>
      </c>
      <c r="E1757" t="s">
        <v>24</v>
      </c>
      <c r="F1757" s="107">
        <v>45473</v>
      </c>
      <c r="G1757">
        <v>100</v>
      </c>
      <c r="H1757">
        <v>100</v>
      </c>
      <c r="I1757" t="s">
        <v>6143</v>
      </c>
    </row>
    <row r="1758" spans="1:9" x14ac:dyDescent="0.3">
      <c r="A1758">
        <v>306</v>
      </c>
      <c r="B1758" t="s">
        <v>260</v>
      </c>
      <c r="C1758" t="s">
        <v>194</v>
      </c>
      <c r="D1758" t="s">
        <v>60</v>
      </c>
      <c r="E1758" t="s">
        <v>24</v>
      </c>
      <c r="F1758" s="107">
        <v>45473</v>
      </c>
      <c r="G1758">
        <v>601</v>
      </c>
      <c r="H1758">
        <v>100</v>
      </c>
      <c r="I1758" t="s">
        <v>3769</v>
      </c>
    </row>
    <row r="1759" spans="1:9" x14ac:dyDescent="0.3">
      <c r="A1759">
        <v>347</v>
      </c>
      <c r="B1759" t="s">
        <v>305</v>
      </c>
      <c r="C1759" t="s">
        <v>306</v>
      </c>
      <c r="D1759" t="s">
        <v>60</v>
      </c>
      <c r="E1759" t="s">
        <v>62</v>
      </c>
      <c r="F1759" s="107">
        <v>45473</v>
      </c>
      <c r="G1759">
        <v>3</v>
      </c>
      <c r="H1759">
        <v>5</v>
      </c>
      <c r="I1759" t="s">
        <v>6147</v>
      </c>
    </row>
    <row r="1760" spans="1:9" x14ac:dyDescent="0.3">
      <c r="A1760">
        <v>348</v>
      </c>
      <c r="B1760" t="s">
        <v>307</v>
      </c>
      <c r="C1760" t="s">
        <v>306</v>
      </c>
      <c r="D1760" t="s">
        <v>60</v>
      </c>
      <c r="E1760" t="s">
        <v>24</v>
      </c>
      <c r="F1760" s="107">
        <v>45473</v>
      </c>
      <c r="G1760">
        <v>99.9</v>
      </c>
      <c r="H1760">
        <v>99</v>
      </c>
      <c r="I1760" t="s">
        <v>6150</v>
      </c>
    </row>
    <row r="1761" spans="1:9" x14ac:dyDescent="0.3">
      <c r="A1761">
        <v>351</v>
      </c>
      <c r="B1761" t="s">
        <v>308</v>
      </c>
      <c r="C1761" t="s">
        <v>306</v>
      </c>
      <c r="D1761" t="s">
        <v>60</v>
      </c>
      <c r="E1761" t="s">
        <v>62</v>
      </c>
      <c r="F1761" s="107">
        <v>45473</v>
      </c>
      <c r="G1761">
        <v>12.52996115381436</v>
      </c>
      <c r="H1761">
        <v>0</v>
      </c>
      <c r="I1761" t="s">
        <v>6153</v>
      </c>
    </row>
    <row r="1762" spans="1:9" x14ac:dyDescent="0.3">
      <c r="A1762">
        <v>352</v>
      </c>
      <c r="B1762" t="s">
        <v>309</v>
      </c>
      <c r="C1762" t="s">
        <v>306</v>
      </c>
      <c r="D1762" t="s">
        <v>60</v>
      </c>
      <c r="E1762" t="s">
        <v>62</v>
      </c>
      <c r="F1762" s="107">
        <v>45473</v>
      </c>
      <c r="G1762">
        <v>0.14879897966413941</v>
      </c>
      <c r="H1762">
        <v>0</v>
      </c>
      <c r="I1762" t="s">
        <v>6155</v>
      </c>
    </row>
    <row r="1763" spans="1:9" x14ac:dyDescent="0.3">
      <c r="A1763">
        <v>368</v>
      </c>
      <c r="B1763" t="s">
        <v>330</v>
      </c>
      <c r="C1763" t="s">
        <v>1523</v>
      </c>
      <c r="D1763" t="s">
        <v>60</v>
      </c>
      <c r="E1763" t="s">
        <v>24</v>
      </c>
      <c r="F1763" s="107">
        <v>45473</v>
      </c>
      <c r="G1763">
        <v>95</v>
      </c>
      <c r="H1763">
        <v>90</v>
      </c>
      <c r="I1763" t="s">
        <v>6157</v>
      </c>
    </row>
    <row r="1764" spans="1:9" x14ac:dyDescent="0.3">
      <c r="A1764">
        <v>372</v>
      </c>
      <c r="B1764" t="s">
        <v>335</v>
      </c>
      <c r="C1764" t="s">
        <v>1523</v>
      </c>
      <c r="D1764" t="s">
        <v>60</v>
      </c>
      <c r="E1764" t="s">
        <v>24</v>
      </c>
      <c r="F1764" s="107">
        <v>45473</v>
      </c>
      <c r="G1764">
        <v>90</v>
      </c>
      <c r="H1764">
        <v>87</v>
      </c>
      <c r="I1764" t="s">
        <v>6160</v>
      </c>
    </row>
    <row r="1765" spans="1:9" x14ac:dyDescent="0.3">
      <c r="A1765">
        <v>373</v>
      </c>
      <c r="B1765" t="s">
        <v>336</v>
      </c>
      <c r="C1765" t="s">
        <v>198</v>
      </c>
      <c r="D1765" t="s">
        <v>60</v>
      </c>
      <c r="E1765" t="s">
        <v>24</v>
      </c>
      <c r="F1765" s="107">
        <v>45473</v>
      </c>
      <c r="G1765">
        <v>106.8</v>
      </c>
      <c r="H1765">
        <v>100</v>
      </c>
      <c r="I1765" t="s">
        <v>3770</v>
      </c>
    </row>
    <row r="1766" spans="1:9" x14ac:dyDescent="0.3">
      <c r="A1766">
        <v>390</v>
      </c>
      <c r="B1766" t="s">
        <v>356</v>
      </c>
      <c r="C1766" t="s">
        <v>198</v>
      </c>
      <c r="D1766" t="s">
        <v>60</v>
      </c>
      <c r="E1766" t="s">
        <v>24</v>
      </c>
      <c r="F1766" s="107">
        <v>45473</v>
      </c>
      <c r="G1766">
        <v>110.59</v>
      </c>
      <c r="H1766">
        <v>100</v>
      </c>
      <c r="I1766" t="s">
        <v>3771</v>
      </c>
    </row>
    <row r="1767" spans="1:9" x14ac:dyDescent="0.3">
      <c r="A1767">
        <v>394</v>
      </c>
      <c r="B1767" t="s">
        <v>361</v>
      </c>
      <c r="C1767" t="s">
        <v>362</v>
      </c>
      <c r="D1767" t="s">
        <v>60</v>
      </c>
      <c r="E1767" t="s">
        <v>24</v>
      </c>
      <c r="F1767" s="107">
        <v>45473</v>
      </c>
      <c r="G1767">
        <v>118.6</v>
      </c>
      <c r="H1767">
        <v>100</v>
      </c>
      <c r="I1767" t="s">
        <v>6166</v>
      </c>
    </row>
    <row r="1768" spans="1:9" x14ac:dyDescent="0.3">
      <c r="A1768">
        <v>395</v>
      </c>
      <c r="B1768" t="s">
        <v>364</v>
      </c>
      <c r="C1768" t="s">
        <v>362</v>
      </c>
      <c r="D1768" t="s">
        <v>60</v>
      </c>
      <c r="E1768" t="s">
        <v>24</v>
      </c>
      <c r="F1768" s="107">
        <v>45473</v>
      </c>
      <c r="G1768">
        <v>110</v>
      </c>
      <c r="H1768">
        <v>100</v>
      </c>
      <c r="I1768" t="s">
        <v>6169</v>
      </c>
    </row>
    <row r="1769" spans="1:9" x14ac:dyDescent="0.3">
      <c r="A1769">
        <v>409</v>
      </c>
      <c r="B1769" t="s">
        <v>383</v>
      </c>
      <c r="C1769" t="s">
        <v>46</v>
      </c>
      <c r="D1769" t="s">
        <v>60</v>
      </c>
      <c r="E1769" t="s">
        <v>24</v>
      </c>
      <c r="F1769" s="107">
        <v>45473</v>
      </c>
      <c r="G1769">
        <v>98.496240601503757</v>
      </c>
      <c r="H1769">
        <v>95</v>
      </c>
      <c r="I1769" t="s">
        <v>3772</v>
      </c>
    </row>
    <row r="1770" spans="1:9" x14ac:dyDescent="0.3">
      <c r="A1770">
        <v>414</v>
      </c>
      <c r="B1770" t="s">
        <v>390</v>
      </c>
      <c r="C1770" t="s">
        <v>198</v>
      </c>
      <c r="D1770" t="s">
        <v>60</v>
      </c>
      <c r="E1770" t="s">
        <v>24</v>
      </c>
      <c r="F1770" s="107">
        <v>45473</v>
      </c>
      <c r="G1770">
        <v>100.06</v>
      </c>
      <c r="H1770">
        <v>100</v>
      </c>
      <c r="I1770" t="s">
        <v>3773</v>
      </c>
    </row>
    <row r="1771" spans="1:9" x14ac:dyDescent="0.3">
      <c r="A1771">
        <v>415</v>
      </c>
      <c r="B1771" t="s">
        <v>391</v>
      </c>
      <c r="C1771" t="s">
        <v>198</v>
      </c>
      <c r="D1771" t="s">
        <v>60</v>
      </c>
      <c r="E1771" t="s">
        <v>24</v>
      </c>
      <c r="F1771" s="107">
        <v>45473</v>
      </c>
      <c r="G1771">
        <v>93.04</v>
      </c>
      <c r="H1771">
        <v>100</v>
      </c>
      <c r="I1771" t="s">
        <v>3774</v>
      </c>
    </row>
    <row r="1772" spans="1:9" x14ac:dyDescent="0.3">
      <c r="A1772">
        <v>416</v>
      </c>
      <c r="B1772" t="s">
        <v>392</v>
      </c>
      <c r="C1772" t="s">
        <v>198</v>
      </c>
      <c r="D1772" t="s">
        <v>60</v>
      </c>
      <c r="E1772" t="s">
        <v>24</v>
      </c>
      <c r="F1772" s="107">
        <v>45473</v>
      </c>
      <c r="G1772">
        <v>117.1</v>
      </c>
      <c r="H1772">
        <v>100</v>
      </c>
      <c r="I1772" t="s">
        <v>3775</v>
      </c>
    </row>
    <row r="1773" spans="1:9" x14ac:dyDescent="0.3">
      <c r="A1773">
        <v>417</v>
      </c>
      <c r="B1773" t="s">
        <v>393</v>
      </c>
      <c r="C1773" t="s">
        <v>198</v>
      </c>
      <c r="D1773" t="s">
        <v>60</v>
      </c>
      <c r="E1773" t="s">
        <v>24</v>
      </c>
      <c r="F1773" s="107">
        <v>45473</v>
      </c>
      <c r="G1773">
        <v>112.12</v>
      </c>
      <c r="H1773">
        <v>100</v>
      </c>
      <c r="I1773" t="s">
        <v>3776</v>
      </c>
    </row>
    <row r="1774" spans="1:9" x14ac:dyDescent="0.3">
      <c r="A1774">
        <v>418</v>
      </c>
      <c r="B1774" t="s">
        <v>394</v>
      </c>
      <c r="C1774" t="s">
        <v>198</v>
      </c>
      <c r="D1774" t="s">
        <v>60</v>
      </c>
      <c r="E1774" t="s">
        <v>24</v>
      </c>
      <c r="F1774" s="107">
        <v>45473</v>
      </c>
      <c r="G1774">
        <v>100.79</v>
      </c>
      <c r="H1774">
        <v>100</v>
      </c>
      <c r="I1774" t="s">
        <v>3777</v>
      </c>
    </row>
    <row r="1775" spans="1:9" x14ac:dyDescent="0.3">
      <c r="A1775">
        <v>420</v>
      </c>
      <c r="B1775" t="s">
        <v>396</v>
      </c>
      <c r="C1775" t="s">
        <v>198</v>
      </c>
      <c r="D1775" t="s">
        <v>60</v>
      </c>
      <c r="E1775" t="s">
        <v>24</v>
      </c>
      <c r="F1775" s="107">
        <v>45473</v>
      </c>
      <c r="G1775">
        <v>89.33</v>
      </c>
      <c r="H1775">
        <v>100</v>
      </c>
      <c r="I1775" t="s">
        <v>3778</v>
      </c>
    </row>
    <row r="1776" spans="1:9" x14ac:dyDescent="0.3">
      <c r="A1776">
        <v>431</v>
      </c>
      <c r="B1776" t="s">
        <v>408</v>
      </c>
      <c r="C1776" t="s">
        <v>72</v>
      </c>
      <c r="D1776" t="s">
        <v>60</v>
      </c>
      <c r="E1776" t="s">
        <v>24</v>
      </c>
      <c r="F1776" s="107">
        <v>45473</v>
      </c>
      <c r="G1776">
        <v>100</v>
      </c>
      <c r="H1776">
        <v>100</v>
      </c>
      <c r="I1776" t="s">
        <v>6182</v>
      </c>
    </row>
    <row r="1777" spans="1:9" x14ac:dyDescent="0.3">
      <c r="A1777">
        <v>432</v>
      </c>
      <c r="B1777" t="s">
        <v>409</v>
      </c>
      <c r="C1777" t="s">
        <v>72</v>
      </c>
      <c r="D1777" t="s">
        <v>60</v>
      </c>
      <c r="E1777" t="s">
        <v>24</v>
      </c>
      <c r="F1777" s="107">
        <v>45473</v>
      </c>
      <c r="G1777">
        <v>100</v>
      </c>
      <c r="H1777">
        <v>90</v>
      </c>
      <c r="I1777" t="s">
        <v>3779</v>
      </c>
    </row>
    <row r="1778" spans="1:9" x14ac:dyDescent="0.3">
      <c r="A1778">
        <v>453</v>
      </c>
      <c r="B1778" t="s">
        <v>426</v>
      </c>
      <c r="C1778" t="s">
        <v>366</v>
      </c>
      <c r="D1778" t="s">
        <v>60</v>
      </c>
      <c r="E1778" t="s">
        <v>24</v>
      </c>
      <c r="F1778" s="107">
        <v>45473</v>
      </c>
      <c r="G1778">
        <v>140</v>
      </c>
      <c r="H1778">
        <v>100</v>
      </c>
      <c r="I1778" t="s">
        <v>6187</v>
      </c>
    </row>
    <row r="1779" spans="1:9" x14ac:dyDescent="0.3">
      <c r="A1779">
        <v>456</v>
      </c>
      <c r="B1779" t="s">
        <v>429</v>
      </c>
      <c r="C1779" t="s">
        <v>403</v>
      </c>
      <c r="D1779" t="s">
        <v>60</v>
      </c>
      <c r="E1779" t="s">
        <v>24</v>
      </c>
      <c r="F1779" s="107">
        <v>45473</v>
      </c>
      <c r="G1779">
        <v>100</v>
      </c>
      <c r="H1779">
        <v>100</v>
      </c>
      <c r="I1779" t="s">
        <v>3780</v>
      </c>
    </row>
    <row r="1780" spans="1:9" x14ac:dyDescent="0.3">
      <c r="A1780">
        <v>457</v>
      </c>
      <c r="B1780" t="s">
        <v>430</v>
      </c>
      <c r="C1780" t="s">
        <v>403</v>
      </c>
      <c r="D1780" t="s">
        <v>60</v>
      </c>
      <c r="E1780" t="s">
        <v>24</v>
      </c>
      <c r="F1780" s="107">
        <v>45473</v>
      </c>
      <c r="G1780">
        <v>90</v>
      </c>
      <c r="H1780">
        <v>100</v>
      </c>
      <c r="I1780" t="s">
        <v>3782</v>
      </c>
    </row>
    <row r="1781" spans="1:9" x14ac:dyDescent="0.3">
      <c r="A1781">
        <v>469</v>
      </c>
      <c r="B1781" t="s">
        <v>395</v>
      </c>
      <c r="C1781" t="s">
        <v>198</v>
      </c>
      <c r="D1781" t="s">
        <v>60</v>
      </c>
      <c r="E1781" t="s">
        <v>24</v>
      </c>
      <c r="F1781" s="107">
        <v>45473</v>
      </c>
      <c r="G1781">
        <v>114.33</v>
      </c>
      <c r="H1781">
        <v>100</v>
      </c>
      <c r="I1781" t="s">
        <v>3783</v>
      </c>
    </row>
    <row r="1782" spans="1:9" x14ac:dyDescent="0.3">
      <c r="A1782">
        <v>470</v>
      </c>
      <c r="B1782" t="s">
        <v>441</v>
      </c>
      <c r="C1782" t="s">
        <v>198</v>
      </c>
      <c r="D1782" t="s">
        <v>60</v>
      </c>
      <c r="E1782" t="s">
        <v>24</v>
      </c>
      <c r="F1782" s="107">
        <v>45473</v>
      </c>
      <c r="G1782">
        <v>118.1</v>
      </c>
      <c r="H1782">
        <v>100</v>
      </c>
      <c r="I1782" t="s">
        <v>3784</v>
      </c>
    </row>
    <row r="1783" spans="1:9" x14ac:dyDescent="0.3">
      <c r="A1783">
        <v>471</v>
      </c>
      <c r="B1783" t="s">
        <v>442</v>
      </c>
      <c r="C1783" t="s">
        <v>198</v>
      </c>
      <c r="D1783" t="s">
        <v>60</v>
      </c>
      <c r="E1783" t="s">
        <v>24</v>
      </c>
      <c r="F1783" s="107">
        <v>45473</v>
      </c>
      <c r="G1783">
        <v>105.56</v>
      </c>
      <c r="H1783">
        <v>100</v>
      </c>
      <c r="I1783" t="s">
        <v>3785</v>
      </c>
    </row>
    <row r="1784" spans="1:9" x14ac:dyDescent="0.3">
      <c r="A1784">
        <v>484</v>
      </c>
      <c r="B1784" t="s">
        <v>457</v>
      </c>
      <c r="C1784" t="s">
        <v>72</v>
      </c>
      <c r="D1784" t="s">
        <v>60</v>
      </c>
      <c r="E1784" t="s">
        <v>24</v>
      </c>
      <c r="F1784" s="107">
        <v>45473</v>
      </c>
      <c r="G1784">
        <v>100</v>
      </c>
      <c r="H1784">
        <v>90</v>
      </c>
      <c r="I1784" t="s">
        <v>6197</v>
      </c>
    </row>
    <row r="1785" spans="1:9" x14ac:dyDescent="0.3">
      <c r="A1785">
        <v>510</v>
      </c>
      <c r="B1785" t="s">
        <v>2286</v>
      </c>
      <c r="C1785" t="s">
        <v>249</v>
      </c>
      <c r="D1785" t="s">
        <v>60</v>
      </c>
      <c r="E1785" t="s">
        <v>24</v>
      </c>
      <c r="F1785" s="107">
        <v>45473</v>
      </c>
      <c r="H1785">
        <v>40</v>
      </c>
      <c r="I1785" t="s">
        <v>2302</v>
      </c>
    </row>
    <row r="1786" spans="1:9" x14ac:dyDescent="0.3">
      <c r="A1786">
        <v>511</v>
      </c>
      <c r="B1786" t="s">
        <v>2310</v>
      </c>
      <c r="C1786" t="s">
        <v>249</v>
      </c>
      <c r="D1786" t="s">
        <v>60</v>
      </c>
      <c r="E1786" t="s">
        <v>24</v>
      </c>
      <c r="F1786" s="107">
        <v>45473</v>
      </c>
      <c r="H1786">
        <v>40</v>
      </c>
      <c r="I1786" t="s">
        <v>2326</v>
      </c>
    </row>
    <row r="1787" spans="1:9" x14ac:dyDescent="0.3">
      <c r="A1787">
        <v>529</v>
      </c>
      <c r="B1787" t="s">
        <v>2395</v>
      </c>
      <c r="C1787" t="s">
        <v>95</v>
      </c>
      <c r="D1787" t="s">
        <v>60</v>
      </c>
      <c r="E1787" t="s">
        <v>24</v>
      </c>
      <c r="F1787" s="107">
        <v>45473</v>
      </c>
      <c r="I1787" t="s">
        <v>2407</v>
      </c>
    </row>
    <row r="1788" spans="1:9" x14ac:dyDescent="0.3">
      <c r="A1788">
        <v>116</v>
      </c>
      <c r="B1788" t="s">
        <v>93</v>
      </c>
      <c r="C1788" t="s">
        <v>68</v>
      </c>
      <c r="D1788" t="s">
        <v>73</v>
      </c>
      <c r="E1788" t="s">
        <v>24</v>
      </c>
      <c r="F1788" s="107">
        <v>45473</v>
      </c>
      <c r="H1788">
        <v>80</v>
      </c>
      <c r="I1788" t="s">
        <v>788</v>
      </c>
    </row>
    <row r="1789" spans="1:9" x14ac:dyDescent="0.3">
      <c r="A1789">
        <v>288</v>
      </c>
      <c r="B1789" t="s">
        <v>238</v>
      </c>
      <c r="C1789" t="s">
        <v>227</v>
      </c>
      <c r="D1789" t="s">
        <v>73</v>
      </c>
      <c r="E1789" t="s">
        <v>24</v>
      </c>
      <c r="F1789" s="107">
        <v>45473</v>
      </c>
      <c r="G1789">
        <v>185.71428571429001</v>
      </c>
      <c r="H1789">
        <v>85</v>
      </c>
      <c r="I1789" t="s">
        <v>6202</v>
      </c>
    </row>
    <row r="1790" spans="1:9" x14ac:dyDescent="0.3">
      <c r="A1790">
        <v>377</v>
      </c>
      <c r="B1790" t="s">
        <v>341</v>
      </c>
      <c r="C1790" t="s">
        <v>94</v>
      </c>
      <c r="D1790" t="s">
        <v>73</v>
      </c>
      <c r="E1790" t="s">
        <v>24</v>
      </c>
      <c r="F1790" s="107">
        <v>45473</v>
      </c>
      <c r="G1790">
        <v>48.24</v>
      </c>
      <c r="H1790">
        <v>100</v>
      </c>
      <c r="I1790" t="s">
        <v>6205</v>
      </c>
    </row>
    <row r="1791" spans="1:9" x14ac:dyDescent="0.3">
      <c r="A1791">
        <v>392</v>
      </c>
      <c r="B1791" t="s">
        <v>359</v>
      </c>
      <c r="C1791" t="s">
        <v>358</v>
      </c>
      <c r="D1791" t="s">
        <v>73</v>
      </c>
      <c r="E1791" t="s">
        <v>24</v>
      </c>
      <c r="F1791" s="107">
        <v>45473</v>
      </c>
      <c r="G1791">
        <v>98.11</v>
      </c>
      <c r="H1791">
        <v>100</v>
      </c>
      <c r="I1791" t="s">
        <v>6208</v>
      </c>
    </row>
    <row r="1792" spans="1:9" x14ac:dyDescent="0.3">
      <c r="A1792">
        <v>77</v>
      </c>
      <c r="B1792" t="s">
        <v>65</v>
      </c>
      <c r="C1792" t="s">
        <v>66</v>
      </c>
      <c r="D1792" t="s">
        <v>23</v>
      </c>
      <c r="E1792" t="s">
        <v>24</v>
      </c>
      <c r="F1792" s="107">
        <v>45504</v>
      </c>
      <c r="G1792">
        <v>97</v>
      </c>
      <c r="H1792">
        <v>97</v>
      </c>
      <c r="I1792" t="s">
        <v>6211</v>
      </c>
    </row>
    <row r="1793" spans="1:9" x14ac:dyDescent="0.3">
      <c r="A1793">
        <v>121</v>
      </c>
      <c r="B1793" t="s">
        <v>102</v>
      </c>
      <c r="C1793" t="s">
        <v>28</v>
      </c>
      <c r="D1793" t="s">
        <v>23</v>
      </c>
      <c r="E1793" t="s">
        <v>62</v>
      </c>
      <c r="F1793" s="107">
        <v>45504</v>
      </c>
      <c r="G1793">
        <v>101.25</v>
      </c>
      <c r="H1793">
        <v>102</v>
      </c>
      <c r="I1793" t="s">
        <v>6214</v>
      </c>
    </row>
    <row r="1794" spans="1:9" x14ac:dyDescent="0.3">
      <c r="A1794">
        <v>122</v>
      </c>
      <c r="B1794" t="s">
        <v>104</v>
      </c>
      <c r="C1794" t="s">
        <v>101</v>
      </c>
      <c r="D1794" t="s">
        <v>23</v>
      </c>
      <c r="E1794" t="s">
        <v>24</v>
      </c>
      <c r="F1794" s="107">
        <v>45504</v>
      </c>
      <c r="H1794">
        <v>80</v>
      </c>
      <c r="I1794" t="s">
        <v>843</v>
      </c>
    </row>
    <row r="1795" spans="1:9" x14ac:dyDescent="0.3">
      <c r="A1795">
        <v>124</v>
      </c>
      <c r="B1795" t="s">
        <v>105</v>
      </c>
      <c r="C1795" t="s">
        <v>72</v>
      </c>
      <c r="D1795" t="s">
        <v>23</v>
      </c>
      <c r="E1795" t="s">
        <v>62</v>
      </c>
      <c r="F1795" s="107">
        <v>45504</v>
      </c>
      <c r="G1795">
        <v>0</v>
      </c>
      <c r="H1795">
        <v>0.2</v>
      </c>
      <c r="I1795" t="s">
        <v>6217</v>
      </c>
    </row>
    <row r="1796" spans="1:9" x14ac:dyDescent="0.3">
      <c r="A1796">
        <v>125</v>
      </c>
      <c r="B1796" t="s">
        <v>106</v>
      </c>
      <c r="C1796" t="s">
        <v>72</v>
      </c>
      <c r="D1796" t="s">
        <v>23</v>
      </c>
      <c r="E1796" t="s">
        <v>62</v>
      </c>
      <c r="F1796" s="107">
        <v>45504</v>
      </c>
      <c r="G1796">
        <v>0</v>
      </c>
      <c r="H1796">
        <v>1.9</v>
      </c>
      <c r="I1796" t="s">
        <v>6220</v>
      </c>
    </row>
    <row r="1797" spans="1:9" x14ac:dyDescent="0.3">
      <c r="A1797">
        <v>128</v>
      </c>
      <c r="B1797" t="s">
        <v>109</v>
      </c>
      <c r="C1797" t="s">
        <v>72</v>
      </c>
      <c r="D1797" t="s">
        <v>23</v>
      </c>
      <c r="E1797" t="s">
        <v>62</v>
      </c>
      <c r="F1797" s="107">
        <v>45504</v>
      </c>
      <c r="G1797">
        <v>0.64974732048647743</v>
      </c>
      <c r="H1797">
        <v>1</v>
      </c>
      <c r="I1797" t="s">
        <v>6222</v>
      </c>
    </row>
    <row r="1798" spans="1:9" x14ac:dyDescent="0.3">
      <c r="A1798">
        <v>172</v>
      </c>
      <c r="B1798" t="s">
        <v>131</v>
      </c>
      <c r="C1798" t="s">
        <v>101</v>
      </c>
      <c r="D1798" t="s">
        <v>23</v>
      </c>
      <c r="E1798" t="s">
        <v>24</v>
      </c>
      <c r="F1798" s="107">
        <v>45504</v>
      </c>
      <c r="G1798">
        <v>90.909090909090907</v>
      </c>
      <c r="H1798">
        <v>95</v>
      </c>
      <c r="I1798" t="s">
        <v>6225</v>
      </c>
    </row>
    <row r="1799" spans="1:9" x14ac:dyDescent="0.3">
      <c r="A1799">
        <v>208</v>
      </c>
      <c r="B1799" t="s">
        <v>149</v>
      </c>
      <c r="C1799" t="s">
        <v>98</v>
      </c>
      <c r="D1799" t="s">
        <v>23</v>
      </c>
      <c r="E1799" t="s">
        <v>62</v>
      </c>
      <c r="F1799" s="107">
        <v>45504</v>
      </c>
      <c r="G1799">
        <v>1086</v>
      </c>
      <c r="H1799">
        <v>1</v>
      </c>
      <c r="I1799" t="s">
        <v>3786</v>
      </c>
    </row>
    <row r="1800" spans="1:9" x14ac:dyDescent="0.3">
      <c r="A1800">
        <v>214</v>
      </c>
      <c r="B1800" t="s">
        <v>152</v>
      </c>
      <c r="C1800" t="s">
        <v>98</v>
      </c>
      <c r="D1800" t="s">
        <v>23</v>
      </c>
      <c r="E1800" t="s">
        <v>62</v>
      </c>
      <c r="F1800" s="107">
        <v>45504</v>
      </c>
      <c r="G1800">
        <v>0</v>
      </c>
      <c r="H1800">
        <v>7500</v>
      </c>
      <c r="I1800" t="s">
        <v>3787</v>
      </c>
    </row>
    <row r="1801" spans="1:9" x14ac:dyDescent="0.3">
      <c r="A1801">
        <v>217</v>
      </c>
      <c r="B1801" t="s">
        <v>156</v>
      </c>
      <c r="C1801" t="s">
        <v>98</v>
      </c>
      <c r="D1801" t="s">
        <v>23</v>
      </c>
      <c r="E1801" t="s">
        <v>24</v>
      </c>
      <c r="F1801" s="107">
        <v>45504</v>
      </c>
      <c r="G1801">
        <v>27.77</v>
      </c>
      <c r="H1801">
        <v>20</v>
      </c>
      <c r="I1801" t="s">
        <v>3788</v>
      </c>
    </row>
    <row r="1802" spans="1:9" x14ac:dyDescent="0.3">
      <c r="A1802">
        <v>218</v>
      </c>
      <c r="B1802" t="s">
        <v>157</v>
      </c>
      <c r="C1802" t="s">
        <v>98</v>
      </c>
      <c r="D1802" t="s">
        <v>23</v>
      </c>
      <c r="E1802" t="s">
        <v>62</v>
      </c>
      <c r="F1802" s="107">
        <v>45504</v>
      </c>
      <c r="G1802">
        <v>131127</v>
      </c>
      <c r="H1802">
        <v>172000</v>
      </c>
      <c r="I1802" t="s">
        <v>3789</v>
      </c>
    </row>
    <row r="1803" spans="1:9" x14ac:dyDescent="0.3">
      <c r="A1803">
        <v>225</v>
      </c>
      <c r="B1803" t="s">
        <v>165</v>
      </c>
      <c r="C1803" t="s">
        <v>98</v>
      </c>
      <c r="D1803" t="s">
        <v>23</v>
      </c>
      <c r="E1803" t="s">
        <v>24</v>
      </c>
      <c r="F1803" s="107">
        <v>45504</v>
      </c>
      <c r="G1803">
        <v>20</v>
      </c>
      <c r="H1803">
        <v>1</v>
      </c>
      <c r="I1803" t="s">
        <v>3790</v>
      </c>
    </row>
    <row r="1804" spans="1:9" x14ac:dyDescent="0.3">
      <c r="A1804">
        <v>239</v>
      </c>
      <c r="B1804" t="s">
        <v>1243</v>
      </c>
      <c r="C1804" t="s">
        <v>33</v>
      </c>
      <c r="D1804" t="s">
        <v>23</v>
      </c>
      <c r="E1804" t="s">
        <v>24</v>
      </c>
      <c r="F1804" s="107">
        <v>45504</v>
      </c>
      <c r="G1804">
        <v>0</v>
      </c>
      <c r="I1804" t="s">
        <v>6238</v>
      </c>
    </row>
    <row r="1805" spans="1:9" x14ac:dyDescent="0.3">
      <c r="A1805">
        <v>241</v>
      </c>
      <c r="B1805" t="s">
        <v>181</v>
      </c>
      <c r="C1805" t="s">
        <v>33</v>
      </c>
      <c r="D1805" t="s">
        <v>23</v>
      </c>
      <c r="E1805" t="s">
        <v>24</v>
      </c>
      <c r="F1805" s="107">
        <v>45504</v>
      </c>
      <c r="G1805">
        <v>85.714285714285708</v>
      </c>
      <c r="H1805">
        <v>80</v>
      </c>
      <c r="I1805" t="s">
        <v>6241</v>
      </c>
    </row>
    <row r="1806" spans="1:9" x14ac:dyDescent="0.3">
      <c r="A1806">
        <v>434</v>
      </c>
      <c r="B1806" t="s">
        <v>411</v>
      </c>
      <c r="C1806" t="s">
        <v>98</v>
      </c>
      <c r="D1806" t="s">
        <v>23</v>
      </c>
      <c r="E1806" t="s">
        <v>62</v>
      </c>
      <c r="F1806" s="107">
        <v>45504</v>
      </c>
      <c r="G1806">
        <v>0</v>
      </c>
      <c r="H1806">
        <v>200</v>
      </c>
      <c r="I1806" t="s">
        <v>3791</v>
      </c>
    </row>
    <row r="1807" spans="1:9" x14ac:dyDescent="0.3">
      <c r="A1807">
        <v>436</v>
      </c>
      <c r="B1807" t="s">
        <v>130</v>
      </c>
      <c r="C1807" t="s">
        <v>101</v>
      </c>
      <c r="D1807" t="s">
        <v>23</v>
      </c>
      <c r="E1807" t="s">
        <v>62</v>
      </c>
      <c r="F1807" s="107">
        <v>45504</v>
      </c>
      <c r="G1807">
        <v>9.4</v>
      </c>
      <c r="H1807">
        <v>14</v>
      </c>
      <c r="I1807" t="s">
        <v>3792</v>
      </c>
    </row>
    <row r="1808" spans="1:9" x14ac:dyDescent="0.3">
      <c r="A1808">
        <v>485</v>
      </c>
      <c r="B1808" t="s">
        <v>458</v>
      </c>
      <c r="C1808" t="s">
        <v>101</v>
      </c>
      <c r="D1808" t="s">
        <v>23</v>
      </c>
      <c r="E1808" t="s">
        <v>24</v>
      </c>
      <c r="F1808" s="107">
        <v>45504</v>
      </c>
      <c r="H1808">
        <v>80</v>
      </c>
      <c r="I1808" t="s">
        <v>2170</v>
      </c>
    </row>
    <row r="1809" spans="1:9" x14ac:dyDescent="0.3">
      <c r="A1809">
        <v>488</v>
      </c>
      <c r="B1809" t="s">
        <v>461</v>
      </c>
      <c r="C1809" t="s">
        <v>101</v>
      </c>
      <c r="D1809" t="s">
        <v>23</v>
      </c>
      <c r="E1809" t="s">
        <v>24</v>
      </c>
      <c r="F1809" s="107">
        <v>45504</v>
      </c>
      <c r="I1809" t="s">
        <v>2210</v>
      </c>
    </row>
    <row r="1810" spans="1:9" x14ac:dyDescent="0.3">
      <c r="A1810">
        <v>509</v>
      </c>
      <c r="B1810" t="s">
        <v>2238</v>
      </c>
      <c r="C1810" t="s">
        <v>33</v>
      </c>
      <c r="D1810" t="s">
        <v>23</v>
      </c>
      <c r="E1810" t="s">
        <v>24</v>
      </c>
      <c r="F1810" s="107">
        <v>45504</v>
      </c>
      <c r="H1810">
        <v>90</v>
      </c>
      <c r="I1810" t="s">
        <v>2269</v>
      </c>
    </row>
    <row r="1811" spans="1:9" x14ac:dyDescent="0.3">
      <c r="A1811">
        <v>77</v>
      </c>
      <c r="B1811" t="s">
        <v>65</v>
      </c>
      <c r="C1811" t="s">
        <v>66</v>
      </c>
      <c r="D1811" t="s">
        <v>23</v>
      </c>
      <c r="E1811" t="s">
        <v>24</v>
      </c>
      <c r="F1811" s="107">
        <v>45535</v>
      </c>
      <c r="G1811">
        <v>92.7</v>
      </c>
      <c r="H1811">
        <v>97</v>
      </c>
      <c r="I1811" t="s">
        <v>6247</v>
      </c>
    </row>
    <row r="1812" spans="1:9" x14ac:dyDescent="0.3">
      <c r="A1812">
        <v>121</v>
      </c>
      <c r="B1812" t="s">
        <v>102</v>
      </c>
      <c r="C1812" t="s">
        <v>28</v>
      </c>
      <c r="D1812" t="s">
        <v>23</v>
      </c>
      <c r="E1812" t="s">
        <v>62</v>
      </c>
      <c r="F1812" s="107">
        <v>45535</v>
      </c>
      <c r="G1812">
        <v>99.83</v>
      </c>
      <c r="H1812">
        <v>102</v>
      </c>
      <c r="I1812" t="s">
        <v>6250</v>
      </c>
    </row>
    <row r="1813" spans="1:9" x14ac:dyDescent="0.3">
      <c r="A1813">
        <v>122</v>
      </c>
      <c r="B1813" t="s">
        <v>104</v>
      </c>
      <c r="C1813" t="s">
        <v>101</v>
      </c>
      <c r="D1813" t="s">
        <v>23</v>
      </c>
      <c r="E1813" t="s">
        <v>24</v>
      </c>
      <c r="F1813" s="107">
        <v>45535</v>
      </c>
      <c r="G1813">
        <v>79.069999999999993</v>
      </c>
      <c r="H1813">
        <v>80</v>
      </c>
      <c r="I1813" t="s">
        <v>6253</v>
      </c>
    </row>
    <row r="1814" spans="1:9" x14ac:dyDescent="0.3">
      <c r="A1814">
        <v>124</v>
      </c>
      <c r="B1814" t="s">
        <v>105</v>
      </c>
      <c r="C1814" t="s">
        <v>72</v>
      </c>
      <c r="D1814" t="s">
        <v>23</v>
      </c>
      <c r="E1814" t="s">
        <v>62</v>
      </c>
      <c r="F1814" s="107">
        <v>45535</v>
      </c>
      <c r="G1814">
        <v>0</v>
      </c>
      <c r="H1814">
        <v>0.2</v>
      </c>
      <c r="I1814" t="s">
        <v>6256</v>
      </c>
    </row>
    <row r="1815" spans="1:9" x14ac:dyDescent="0.3">
      <c r="A1815">
        <v>125</v>
      </c>
      <c r="B1815" t="s">
        <v>106</v>
      </c>
      <c r="C1815" t="s">
        <v>72</v>
      </c>
      <c r="D1815" t="s">
        <v>23</v>
      </c>
      <c r="E1815" t="s">
        <v>62</v>
      </c>
      <c r="F1815" s="107">
        <v>45535</v>
      </c>
      <c r="G1815">
        <v>0</v>
      </c>
      <c r="H1815">
        <v>1.9</v>
      </c>
      <c r="I1815" t="s">
        <v>6258</v>
      </c>
    </row>
    <row r="1816" spans="1:9" x14ac:dyDescent="0.3">
      <c r="A1816">
        <v>128</v>
      </c>
      <c r="B1816" t="s">
        <v>109</v>
      </c>
      <c r="C1816" t="s">
        <v>72</v>
      </c>
      <c r="D1816" t="s">
        <v>23</v>
      </c>
      <c r="E1816" t="s">
        <v>62</v>
      </c>
      <c r="F1816" s="107">
        <v>45535</v>
      </c>
      <c r="G1816">
        <v>0.51168831168831175</v>
      </c>
      <c r="H1816">
        <v>1</v>
      </c>
      <c r="I1816" t="s">
        <v>6260</v>
      </c>
    </row>
    <row r="1817" spans="1:9" x14ac:dyDescent="0.3">
      <c r="A1817">
        <v>172</v>
      </c>
      <c r="B1817" t="s">
        <v>131</v>
      </c>
      <c r="C1817" t="s">
        <v>101</v>
      </c>
      <c r="D1817" t="s">
        <v>23</v>
      </c>
      <c r="E1817" t="s">
        <v>24</v>
      </c>
      <c r="F1817" s="107">
        <v>45535</v>
      </c>
      <c r="G1817">
        <v>92.857142857142861</v>
      </c>
      <c r="H1817">
        <v>95</v>
      </c>
      <c r="I1817" t="s">
        <v>6263</v>
      </c>
    </row>
    <row r="1818" spans="1:9" x14ac:dyDescent="0.3">
      <c r="A1818">
        <v>208</v>
      </c>
      <c r="B1818" t="s">
        <v>149</v>
      </c>
      <c r="C1818" t="s">
        <v>98</v>
      </c>
      <c r="D1818" t="s">
        <v>23</v>
      </c>
      <c r="E1818" t="s">
        <v>62</v>
      </c>
      <c r="F1818" s="107">
        <v>45535</v>
      </c>
      <c r="G1818">
        <v>1281.5</v>
      </c>
      <c r="H1818">
        <v>1</v>
      </c>
      <c r="I1818" t="s">
        <v>3793</v>
      </c>
    </row>
    <row r="1819" spans="1:9" x14ac:dyDescent="0.3">
      <c r="A1819">
        <v>214</v>
      </c>
      <c r="B1819" t="s">
        <v>152</v>
      </c>
      <c r="C1819" t="s">
        <v>98</v>
      </c>
      <c r="D1819" t="s">
        <v>23</v>
      </c>
      <c r="E1819" t="s">
        <v>62</v>
      </c>
      <c r="F1819" s="107">
        <v>45535</v>
      </c>
      <c r="G1819">
        <v>0</v>
      </c>
      <c r="H1819">
        <v>7500</v>
      </c>
      <c r="I1819" t="s">
        <v>3794</v>
      </c>
    </row>
    <row r="1820" spans="1:9" x14ac:dyDescent="0.3">
      <c r="A1820">
        <v>217</v>
      </c>
      <c r="B1820" t="s">
        <v>156</v>
      </c>
      <c r="C1820" t="s">
        <v>98</v>
      </c>
      <c r="D1820" t="s">
        <v>23</v>
      </c>
      <c r="E1820" t="s">
        <v>24</v>
      </c>
      <c r="F1820" s="107">
        <v>45535</v>
      </c>
      <c r="G1820">
        <v>23.96</v>
      </c>
      <c r="H1820">
        <v>20</v>
      </c>
      <c r="I1820" t="s">
        <v>3795</v>
      </c>
    </row>
    <row r="1821" spans="1:9" x14ac:dyDescent="0.3">
      <c r="A1821">
        <v>218</v>
      </c>
      <c r="B1821" t="s">
        <v>157</v>
      </c>
      <c r="C1821" t="s">
        <v>98</v>
      </c>
      <c r="D1821" t="s">
        <v>23</v>
      </c>
      <c r="E1821" t="s">
        <v>62</v>
      </c>
      <c r="F1821" s="107">
        <v>45535</v>
      </c>
      <c r="G1821">
        <v>141809.93</v>
      </c>
      <c r="H1821">
        <v>172000</v>
      </c>
      <c r="I1821" t="s">
        <v>3796</v>
      </c>
    </row>
    <row r="1822" spans="1:9" x14ac:dyDescent="0.3">
      <c r="A1822">
        <v>225</v>
      </c>
      <c r="B1822" t="s">
        <v>165</v>
      </c>
      <c r="C1822" t="s">
        <v>98</v>
      </c>
      <c r="D1822" t="s">
        <v>23</v>
      </c>
      <c r="E1822" t="s">
        <v>24</v>
      </c>
      <c r="F1822" s="107">
        <v>45535</v>
      </c>
      <c r="G1822">
        <v>21</v>
      </c>
      <c r="H1822">
        <v>1</v>
      </c>
      <c r="I1822" t="s">
        <v>3797</v>
      </c>
    </row>
    <row r="1823" spans="1:9" x14ac:dyDescent="0.3">
      <c r="A1823">
        <v>239</v>
      </c>
      <c r="B1823" t="s">
        <v>1243</v>
      </c>
      <c r="C1823" t="s">
        <v>33</v>
      </c>
      <c r="D1823" t="s">
        <v>23</v>
      </c>
      <c r="E1823" t="s">
        <v>24</v>
      </c>
      <c r="F1823" s="107">
        <v>45535</v>
      </c>
      <c r="G1823">
        <v>0</v>
      </c>
      <c r="I1823" t="s">
        <v>6276</v>
      </c>
    </row>
    <row r="1824" spans="1:9" x14ac:dyDescent="0.3">
      <c r="A1824">
        <v>241</v>
      </c>
      <c r="B1824" t="s">
        <v>181</v>
      </c>
      <c r="C1824" t="s">
        <v>33</v>
      </c>
      <c r="D1824" t="s">
        <v>23</v>
      </c>
      <c r="E1824" t="s">
        <v>24</v>
      </c>
      <c r="F1824" s="107">
        <v>45535</v>
      </c>
      <c r="G1824">
        <v>80</v>
      </c>
      <c r="H1824">
        <v>80</v>
      </c>
      <c r="I1824" t="s">
        <v>6279</v>
      </c>
    </row>
    <row r="1825" spans="1:9" x14ac:dyDescent="0.3">
      <c r="A1825">
        <v>434</v>
      </c>
      <c r="B1825" t="s">
        <v>411</v>
      </c>
      <c r="C1825" t="s">
        <v>98</v>
      </c>
      <c r="D1825" t="s">
        <v>23</v>
      </c>
      <c r="E1825" t="s">
        <v>62</v>
      </c>
      <c r="F1825" s="107">
        <v>45535</v>
      </c>
      <c r="G1825">
        <v>855.1</v>
      </c>
      <c r="H1825">
        <v>200</v>
      </c>
      <c r="I1825" t="s">
        <v>3798</v>
      </c>
    </row>
    <row r="1826" spans="1:9" x14ac:dyDescent="0.3">
      <c r="A1826">
        <v>436</v>
      </c>
      <c r="B1826" t="s">
        <v>130</v>
      </c>
      <c r="C1826" t="s">
        <v>101</v>
      </c>
      <c r="D1826" t="s">
        <v>23</v>
      </c>
      <c r="E1826" t="s">
        <v>62</v>
      </c>
      <c r="F1826" s="107">
        <v>45535</v>
      </c>
      <c r="G1826">
        <v>8.5</v>
      </c>
      <c r="H1826">
        <v>14</v>
      </c>
      <c r="I1826" t="s">
        <v>3799</v>
      </c>
    </row>
    <row r="1827" spans="1:9" x14ac:dyDescent="0.3">
      <c r="A1827">
        <v>488</v>
      </c>
      <c r="B1827" t="s">
        <v>461</v>
      </c>
      <c r="C1827" t="s">
        <v>101</v>
      </c>
      <c r="D1827" t="s">
        <v>23</v>
      </c>
      <c r="E1827" t="s">
        <v>24</v>
      </c>
      <c r="F1827" s="107">
        <v>45535</v>
      </c>
      <c r="I1827" t="s">
        <v>2211</v>
      </c>
    </row>
    <row r="1828" spans="1:9" x14ac:dyDescent="0.3">
      <c r="A1828">
        <v>509</v>
      </c>
      <c r="B1828" t="s">
        <v>2238</v>
      </c>
      <c r="C1828" t="s">
        <v>33</v>
      </c>
      <c r="D1828" t="s">
        <v>23</v>
      </c>
      <c r="E1828" t="s">
        <v>24</v>
      </c>
      <c r="F1828" s="107">
        <v>45535</v>
      </c>
      <c r="H1828">
        <v>90</v>
      </c>
      <c r="I1828" t="s">
        <v>2270</v>
      </c>
    </row>
    <row r="1829" spans="1:9" x14ac:dyDescent="0.3">
      <c r="A1829">
        <v>519</v>
      </c>
      <c r="B1829" t="s">
        <v>2349</v>
      </c>
      <c r="C1829" t="s">
        <v>362</v>
      </c>
      <c r="D1829" t="s">
        <v>54</v>
      </c>
      <c r="E1829" t="s">
        <v>24</v>
      </c>
      <c r="F1829" s="107">
        <v>45535</v>
      </c>
      <c r="I1829" t="s">
        <v>2358</v>
      </c>
    </row>
    <row r="1830" spans="1:9" x14ac:dyDescent="0.3">
      <c r="A1830">
        <v>523</v>
      </c>
      <c r="B1830" t="s">
        <v>350</v>
      </c>
      <c r="C1830" t="s">
        <v>94</v>
      </c>
      <c r="D1830" t="s">
        <v>54</v>
      </c>
      <c r="E1830" t="s">
        <v>24</v>
      </c>
      <c r="F1830" s="107">
        <v>45535</v>
      </c>
      <c r="I1830" t="s">
        <v>2372</v>
      </c>
    </row>
    <row r="1831" spans="1:9" x14ac:dyDescent="0.3">
      <c r="A1831">
        <v>510</v>
      </c>
      <c r="B1831" t="s">
        <v>2286</v>
      </c>
      <c r="C1831" t="s">
        <v>249</v>
      </c>
      <c r="D1831" t="s">
        <v>60</v>
      </c>
      <c r="E1831" t="s">
        <v>24</v>
      </c>
      <c r="F1831" s="107">
        <v>45535</v>
      </c>
      <c r="H1831">
        <v>70</v>
      </c>
      <c r="I1831" t="s">
        <v>2303</v>
      </c>
    </row>
    <row r="1832" spans="1:9" x14ac:dyDescent="0.3">
      <c r="A1832">
        <v>511</v>
      </c>
      <c r="B1832" t="s">
        <v>2310</v>
      </c>
      <c r="C1832" t="s">
        <v>249</v>
      </c>
      <c r="D1832" t="s">
        <v>60</v>
      </c>
      <c r="E1832" t="s">
        <v>24</v>
      </c>
      <c r="F1832" s="107">
        <v>45535</v>
      </c>
      <c r="H1832">
        <v>70</v>
      </c>
      <c r="I1832" t="s">
        <v>2327</v>
      </c>
    </row>
    <row r="1833" spans="1:9" x14ac:dyDescent="0.3">
      <c r="A1833">
        <v>529</v>
      </c>
      <c r="B1833" t="s">
        <v>2395</v>
      </c>
      <c r="C1833" t="s">
        <v>95</v>
      </c>
      <c r="D1833" t="s">
        <v>60</v>
      </c>
      <c r="E1833" t="s">
        <v>24</v>
      </c>
      <c r="F1833" s="107">
        <v>45535</v>
      </c>
      <c r="I1833" t="s">
        <v>2408</v>
      </c>
    </row>
    <row r="1834" spans="1:9" x14ac:dyDescent="0.3">
      <c r="A1834">
        <v>116</v>
      </c>
      <c r="B1834" t="s">
        <v>93</v>
      </c>
      <c r="C1834" t="s">
        <v>68</v>
      </c>
      <c r="D1834" t="s">
        <v>73</v>
      </c>
      <c r="E1834" t="s">
        <v>24</v>
      </c>
      <c r="F1834" s="107">
        <v>45535</v>
      </c>
      <c r="G1834">
        <v>88</v>
      </c>
      <c r="H1834">
        <v>80</v>
      </c>
      <c r="I1834" t="s">
        <v>8488</v>
      </c>
    </row>
    <row r="1835" spans="1:9" x14ac:dyDescent="0.3">
      <c r="A1835">
        <v>77</v>
      </c>
      <c r="B1835" t="s">
        <v>65</v>
      </c>
      <c r="C1835" t="s">
        <v>66</v>
      </c>
      <c r="D1835" t="s">
        <v>23</v>
      </c>
      <c r="E1835" t="s">
        <v>24</v>
      </c>
      <c r="F1835" s="107">
        <v>45565</v>
      </c>
      <c r="G1835">
        <v>97</v>
      </c>
      <c r="H1835">
        <v>97</v>
      </c>
      <c r="I1835" t="s">
        <v>6286</v>
      </c>
    </row>
    <row r="1836" spans="1:9" x14ac:dyDescent="0.3">
      <c r="A1836">
        <v>121</v>
      </c>
      <c r="B1836" t="s">
        <v>102</v>
      </c>
      <c r="C1836" t="s">
        <v>28</v>
      </c>
      <c r="D1836" t="s">
        <v>23</v>
      </c>
      <c r="E1836" t="s">
        <v>62</v>
      </c>
      <c r="F1836" s="107">
        <v>45565</v>
      </c>
      <c r="G1836">
        <v>101.89</v>
      </c>
      <c r="H1836">
        <v>102</v>
      </c>
      <c r="I1836" t="s">
        <v>6289</v>
      </c>
    </row>
    <row r="1837" spans="1:9" x14ac:dyDescent="0.3">
      <c r="A1837">
        <v>122</v>
      </c>
      <c r="B1837" t="s">
        <v>104</v>
      </c>
      <c r="C1837" t="s">
        <v>101</v>
      </c>
      <c r="D1837" t="s">
        <v>23</v>
      </c>
      <c r="E1837" t="s">
        <v>24</v>
      </c>
      <c r="F1837" s="107">
        <v>45565</v>
      </c>
      <c r="H1837">
        <v>80</v>
      </c>
      <c r="I1837" t="s">
        <v>844</v>
      </c>
    </row>
    <row r="1838" spans="1:9" x14ac:dyDescent="0.3">
      <c r="A1838">
        <v>124</v>
      </c>
      <c r="B1838" t="s">
        <v>105</v>
      </c>
      <c r="C1838" t="s">
        <v>72</v>
      </c>
      <c r="D1838" t="s">
        <v>23</v>
      </c>
      <c r="E1838" t="s">
        <v>62</v>
      </c>
      <c r="F1838" s="107">
        <v>45565</v>
      </c>
      <c r="G1838">
        <v>0</v>
      </c>
      <c r="H1838">
        <v>0.2</v>
      </c>
      <c r="I1838" t="s">
        <v>6292</v>
      </c>
    </row>
    <row r="1839" spans="1:9" x14ac:dyDescent="0.3">
      <c r="A1839">
        <v>125</v>
      </c>
      <c r="B1839" t="s">
        <v>106</v>
      </c>
      <c r="C1839" t="s">
        <v>72</v>
      </c>
      <c r="D1839" t="s">
        <v>23</v>
      </c>
      <c r="E1839" t="s">
        <v>62</v>
      </c>
      <c r="F1839" s="107">
        <v>45565</v>
      </c>
      <c r="G1839">
        <v>0</v>
      </c>
      <c r="H1839">
        <v>1.9</v>
      </c>
      <c r="I1839" t="s">
        <v>6295</v>
      </c>
    </row>
    <row r="1840" spans="1:9" x14ac:dyDescent="0.3">
      <c r="A1840">
        <v>128</v>
      </c>
      <c r="B1840" t="s">
        <v>109</v>
      </c>
      <c r="C1840" t="s">
        <v>72</v>
      </c>
      <c r="D1840" t="s">
        <v>23</v>
      </c>
      <c r="E1840" t="s">
        <v>62</v>
      </c>
      <c r="F1840" s="107">
        <v>45565</v>
      </c>
      <c r="G1840">
        <v>0.69743377483443703</v>
      </c>
      <c r="H1840">
        <v>1</v>
      </c>
      <c r="I1840" t="s">
        <v>6298</v>
      </c>
    </row>
    <row r="1841" spans="1:9" x14ac:dyDescent="0.3">
      <c r="A1841">
        <v>172</v>
      </c>
      <c r="B1841" t="s">
        <v>131</v>
      </c>
      <c r="C1841" t="s">
        <v>101</v>
      </c>
      <c r="D1841" t="s">
        <v>23</v>
      </c>
      <c r="E1841" t="s">
        <v>24</v>
      </c>
      <c r="F1841" s="107">
        <v>45565</v>
      </c>
      <c r="G1841">
        <v>93.75</v>
      </c>
      <c r="H1841">
        <v>95</v>
      </c>
      <c r="I1841" t="s">
        <v>6301</v>
      </c>
    </row>
    <row r="1842" spans="1:9" x14ac:dyDescent="0.3">
      <c r="A1842">
        <v>208</v>
      </c>
      <c r="B1842" t="s">
        <v>149</v>
      </c>
      <c r="C1842" t="s">
        <v>98</v>
      </c>
      <c r="D1842" t="s">
        <v>23</v>
      </c>
      <c r="E1842" t="s">
        <v>62</v>
      </c>
      <c r="F1842" s="107">
        <v>45565</v>
      </c>
      <c r="G1842">
        <v>1466</v>
      </c>
      <c r="H1842">
        <v>1</v>
      </c>
      <c r="I1842" t="s">
        <v>3800</v>
      </c>
    </row>
    <row r="1843" spans="1:9" x14ac:dyDescent="0.3">
      <c r="A1843">
        <v>214</v>
      </c>
      <c r="B1843" t="s">
        <v>152</v>
      </c>
      <c r="C1843" t="s">
        <v>98</v>
      </c>
      <c r="D1843" t="s">
        <v>23</v>
      </c>
      <c r="E1843" t="s">
        <v>62</v>
      </c>
      <c r="F1843" s="107">
        <v>45565</v>
      </c>
      <c r="G1843">
        <v>0</v>
      </c>
      <c r="H1843">
        <v>7500</v>
      </c>
      <c r="I1843" t="s">
        <v>3801</v>
      </c>
    </row>
    <row r="1844" spans="1:9" x14ac:dyDescent="0.3">
      <c r="A1844">
        <v>217</v>
      </c>
      <c r="B1844" t="s">
        <v>156</v>
      </c>
      <c r="C1844" t="s">
        <v>98</v>
      </c>
      <c r="D1844" t="s">
        <v>23</v>
      </c>
      <c r="E1844" t="s">
        <v>24</v>
      </c>
      <c r="F1844" s="107">
        <v>45565</v>
      </c>
      <c r="G1844">
        <v>16.13</v>
      </c>
      <c r="H1844">
        <v>20</v>
      </c>
      <c r="I1844" t="s">
        <v>3802</v>
      </c>
    </row>
    <row r="1845" spans="1:9" x14ac:dyDescent="0.3">
      <c r="A1845">
        <v>218</v>
      </c>
      <c r="B1845" t="s">
        <v>157</v>
      </c>
      <c r="C1845" t="s">
        <v>98</v>
      </c>
      <c r="D1845" t="s">
        <v>23</v>
      </c>
      <c r="E1845" t="s">
        <v>62</v>
      </c>
      <c r="F1845" s="107">
        <v>45565</v>
      </c>
      <c r="G1845">
        <v>145856.51999999999</v>
      </c>
      <c r="H1845">
        <v>172000</v>
      </c>
      <c r="I1845" t="s">
        <v>3803</v>
      </c>
    </row>
    <row r="1846" spans="1:9" x14ac:dyDescent="0.3">
      <c r="A1846">
        <v>225</v>
      </c>
      <c r="B1846" t="s">
        <v>165</v>
      </c>
      <c r="C1846" t="s">
        <v>98</v>
      </c>
      <c r="D1846" t="s">
        <v>23</v>
      </c>
      <c r="E1846" t="s">
        <v>24</v>
      </c>
      <c r="F1846" s="107">
        <v>45565</v>
      </c>
      <c r="G1846">
        <v>22</v>
      </c>
      <c r="H1846">
        <v>1</v>
      </c>
      <c r="I1846" t="s">
        <v>3804</v>
      </c>
    </row>
    <row r="1847" spans="1:9" x14ac:dyDescent="0.3">
      <c r="A1847">
        <v>239</v>
      </c>
      <c r="B1847" t="s">
        <v>1243</v>
      </c>
      <c r="C1847" t="s">
        <v>33</v>
      </c>
      <c r="D1847" t="s">
        <v>23</v>
      </c>
      <c r="E1847" t="s">
        <v>24</v>
      </c>
      <c r="F1847" s="107">
        <v>45565</v>
      </c>
      <c r="G1847">
        <v>0</v>
      </c>
      <c r="I1847" t="s">
        <v>6314</v>
      </c>
    </row>
    <row r="1848" spans="1:9" x14ac:dyDescent="0.3">
      <c r="A1848">
        <v>241</v>
      </c>
      <c r="B1848" t="s">
        <v>181</v>
      </c>
      <c r="C1848" t="s">
        <v>33</v>
      </c>
      <c r="D1848" t="s">
        <v>23</v>
      </c>
      <c r="E1848" t="s">
        <v>24</v>
      </c>
      <c r="F1848" s="107">
        <v>45565</v>
      </c>
      <c r="G1848">
        <v>84.615384615384613</v>
      </c>
      <c r="H1848">
        <v>80</v>
      </c>
      <c r="I1848" t="s">
        <v>6317</v>
      </c>
    </row>
    <row r="1849" spans="1:9" x14ac:dyDescent="0.3">
      <c r="A1849">
        <v>434</v>
      </c>
      <c r="B1849" t="s">
        <v>411</v>
      </c>
      <c r="C1849" t="s">
        <v>98</v>
      </c>
      <c r="D1849" t="s">
        <v>23</v>
      </c>
      <c r="E1849" t="s">
        <v>62</v>
      </c>
      <c r="F1849" s="107">
        <v>45565</v>
      </c>
      <c r="G1849">
        <v>16.37</v>
      </c>
      <c r="H1849">
        <v>200</v>
      </c>
      <c r="I1849" t="s">
        <v>3805</v>
      </c>
    </row>
    <row r="1850" spans="1:9" x14ac:dyDescent="0.3">
      <c r="A1850">
        <v>436</v>
      </c>
      <c r="B1850" t="s">
        <v>130</v>
      </c>
      <c r="C1850" t="s">
        <v>101</v>
      </c>
      <c r="D1850" t="s">
        <v>23</v>
      </c>
      <c r="E1850" t="s">
        <v>62</v>
      </c>
      <c r="F1850" s="107">
        <v>45565</v>
      </c>
      <c r="G1850">
        <v>10.5</v>
      </c>
      <c r="H1850">
        <v>14</v>
      </c>
      <c r="I1850" t="s">
        <v>3806</v>
      </c>
    </row>
    <row r="1851" spans="1:9" x14ac:dyDescent="0.3">
      <c r="A1851">
        <v>485</v>
      </c>
      <c r="B1851" t="s">
        <v>458</v>
      </c>
      <c r="C1851" t="s">
        <v>101</v>
      </c>
      <c r="D1851" t="s">
        <v>23</v>
      </c>
      <c r="E1851" t="s">
        <v>24</v>
      </c>
      <c r="F1851" s="107">
        <v>45565</v>
      </c>
      <c r="G1851">
        <v>100</v>
      </c>
      <c r="H1851">
        <v>80</v>
      </c>
      <c r="I1851" t="s">
        <v>3807</v>
      </c>
    </row>
    <row r="1852" spans="1:9" x14ac:dyDescent="0.3">
      <c r="A1852">
        <v>488</v>
      </c>
      <c r="B1852" t="s">
        <v>461</v>
      </c>
      <c r="C1852" t="s">
        <v>101</v>
      </c>
      <c r="D1852" t="s">
        <v>23</v>
      </c>
      <c r="E1852" t="s">
        <v>24</v>
      </c>
      <c r="F1852" s="107">
        <v>45565</v>
      </c>
      <c r="I1852" t="s">
        <v>2212</v>
      </c>
    </row>
    <row r="1853" spans="1:9" x14ac:dyDescent="0.3">
      <c r="A1853">
        <v>509</v>
      </c>
      <c r="B1853" t="s">
        <v>2238</v>
      </c>
      <c r="C1853" t="s">
        <v>33</v>
      </c>
      <c r="D1853" t="s">
        <v>23</v>
      </c>
      <c r="E1853" t="s">
        <v>24</v>
      </c>
      <c r="F1853" s="107">
        <v>45565</v>
      </c>
      <c r="H1853">
        <v>90</v>
      </c>
      <c r="I1853" t="s">
        <v>2271</v>
      </c>
    </row>
    <row r="1854" spans="1:9" x14ac:dyDescent="0.3">
      <c r="A1854">
        <v>69</v>
      </c>
      <c r="B1854" t="s">
        <v>59</v>
      </c>
      <c r="C1854" t="s">
        <v>58</v>
      </c>
      <c r="D1854" t="s">
        <v>60</v>
      </c>
      <c r="E1854" t="s">
        <v>24</v>
      </c>
      <c r="F1854" s="107">
        <v>45565</v>
      </c>
      <c r="G1854">
        <v>91.67</v>
      </c>
      <c r="H1854">
        <v>90</v>
      </c>
      <c r="I1854" t="s">
        <v>6326</v>
      </c>
    </row>
    <row r="1855" spans="1:9" x14ac:dyDescent="0.3">
      <c r="A1855">
        <v>111</v>
      </c>
      <c r="B1855" t="s">
        <v>93</v>
      </c>
      <c r="C1855" t="s">
        <v>58</v>
      </c>
      <c r="D1855" t="s">
        <v>60</v>
      </c>
      <c r="E1855" t="s">
        <v>24</v>
      </c>
      <c r="F1855" s="107">
        <v>45565</v>
      </c>
      <c r="G1855">
        <v>86.7</v>
      </c>
      <c r="H1855">
        <v>80</v>
      </c>
      <c r="I1855" t="s">
        <v>6329</v>
      </c>
    </row>
    <row r="1856" spans="1:9" x14ac:dyDescent="0.3">
      <c r="A1856">
        <v>197</v>
      </c>
      <c r="B1856" t="s">
        <v>139</v>
      </c>
      <c r="C1856" t="s">
        <v>95</v>
      </c>
      <c r="D1856" t="s">
        <v>60</v>
      </c>
      <c r="E1856" t="s">
        <v>24</v>
      </c>
      <c r="F1856" s="107">
        <v>45565</v>
      </c>
      <c r="G1856">
        <v>100</v>
      </c>
      <c r="H1856">
        <v>95</v>
      </c>
      <c r="I1856" t="s">
        <v>6332</v>
      </c>
    </row>
    <row r="1857" spans="1:9" x14ac:dyDescent="0.3">
      <c r="A1857">
        <v>213</v>
      </c>
      <c r="B1857" t="s">
        <v>151</v>
      </c>
      <c r="C1857" t="s">
        <v>98</v>
      </c>
      <c r="D1857" t="s">
        <v>60</v>
      </c>
      <c r="E1857" t="s">
        <v>24</v>
      </c>
      <c r="F1857" s="107">
        <v>45565</v>
      </c>
      <c r="G1857">
        <v>97.79</v>
      </c>
      <c r="H1857">
        <v>90</v>
      </c>
      <c r="I1857" t="s">
        <v>3813</v>
      </c>
    </row>
    <row r="1858" spans="1:9" x14ac:dyDescent="0.3">
      <c r="A1858">
        <v>233</v>
      </c>
      <c r="B1858" t="s">
        <v>173</v>
      </c>
      <c r="C1858" t="s">
        <v>98</v>
      </c>
      <c r="D1858" t="s">
        <v>60</v>
      </c>
      <c r="E1858" t="s">
        <v>24</v>
      </c>
      <c r="F1858" s="107">
        <v>45565</v>
      </c>
      <c r="H1858">
        <v>20</v>
      </c>
      <c r="I1858" t="s">
        <v>1217</v>
      </c>
    </row>
    <row r="1859" spans="1:9" x14ac:dyDescent="0.3">
      <c r="A1859">
        <v>234</v>
      </c>
      <c r="B1859" t="s">
        <v>174</v>
      </c>
      <c r="C1859" t="s">
        <v>98</v>
      </c>
      <c r="D1859" t="s">
        <v>60</v>
      </c>
      <c r="E1859" t="s">
        <v>24</v>
      </c>
      <c r="F1859" s="107">
        <v>45565</v>
      </c>
      <c r="H1859">
        <v>4000</v>
      </c>
      <c r="I1859" t="s">
        <v>1223</v>
      </c>
    </row>
    <row r="1860" spans="1:9" x14ac:dyDescent="0.3">
      <c r="A1860">
        <v>238</v>
      </c>
      <c r="B1860" t="s">
        <v>177</v>
      </c>
      <c r="C1860" t="s">
        <v>98</v>
      </c>
      <c r="D1860" t="s">
        <v>60</v>
      </c>
      <c r="E1860" t="s">
        <v>24</v>
      </c>
      <c r="F1860" s="107">
        <v>45565</v>
      </c>
      <c r="G1860">
        <v>84.210526315789465</v>
      </c>
      <c r="H1860">
        <v>90</v>
      </c>
      <c r="I1860" t="s">
        <v>3814</v>
      </c>
    </row>
    <row r="1861" spans="1:9" x14ac:dyDescent="0.3">
      <c r="A1861">
        <v>240</v>
      </c>
      <c r="B1861" t="s">
        <v>180</v>
      </c>
      <c r="C1861" t="s">
        <v>33</v>
      </c>
      <c r="D1861" t="s">
        <v>60</v>
      </c>
      <c r="E1861" t="s">
        <v>24</v>
      </c>
      <c r="F1861" s="107">
        <v>45565</v>
      </c>
      <c r="G1861">
        <v>100</v>
      </c>
      <c r="H1861">
        <v>100</v>
      </c>
      <c r="I1861" t="s">
        <v>6341</v>
      </c>
    </row>
    <row r="1862" spans="1:9" x14ac:dyDescent="0.3">
      <c r="A1862">
        <v>251</v>
      </c>
      <c r="B1862" t="s">
        <v>1290</v>
      </c>
      <c r="C1862" t="s">
        <v>194</v>
      </c>
      <c r="D1862" t="s">
        <v>60</v>
      </c>
      <c r="E1862" t="s">
        <v>24</v>
      </c>
      <c r="F1862" s="107">
        <v>45565</v>
      </c>
      <c r="G1862">
        <v>96.226415094339643</v>
      </c>
      <c r="H1862">
        <v>100</v>
      </c>
      <c r="I1862" t="s">
        <v>6343</v>
      </c>
    </row>
    <row r="1863" spans="1:9" x14ac:dyDescent="0.3">
      <c r="A1863">
        <v>254</v>
      </c>
      <c r="B1863" t="s">
        <v>197</v>
      </c>
      <c r="C1863" t="s">
        <v>198</v>
      </c>
      <c r="D1863" t="s">
        <v>60</v>
      </c>
      <c r="E1863" t="s">
        <v>24</v>
      </c>
      <c r="F1863" s="107">
        <v>45565</v>
      </c>
      <c r="G1863">
        <v>100</v>
      </c>
      <c r="H1863">
        <v>100</v>
      </c>
      <c r="I1863" t="s">
        <v>6345</v>
      </c>
    </row>
    <row r="1864" spans="1:9" x14ac:dyDescent="0.3">
      <c r="A1864">
        <v>263</v>
      </c>
      <c r="B1864" t="s">
        <v>209</v>
      </c>
      <c r="C1864" t="s">
        <v>46</v>
      </c>
      <c r="D1864" t="s">
        <v>60</v>
      </c>
      <c r="E1864" t="s">
        <v>24</v>
      </c>
      <c r="F1864" s="107">
        <v>45565</v>
      </c>
      <c r="G1864">
        <v>100</v>
      </c>
      <c r="H1864">
        <v>100</v>
      </c>
      <c r="I1864" t="s">
        <v>6348</v>
      </c>
    </row>
    <row r="1865" spans="1:9" x14ac:dyDescent="0.3">
      <c r="A1865">
        <v>265</v>
      </c>
      <c r="B1865" t="s">
        <v>213</v>
      </c>
      <c r="C1865" t="s">
        <v>46</v>
      </c>
      <c r="D1865" t="s">
        <v>60</v>
      </c>
      <c r="E1865" t="s">
        <v>24</v>
      </c>
      <c r="F1865" s="107">
        <v>45565</v>
      </c>
      <c r="H1865">
        <v>95</v>
      </c>
      <c r="I1865" t="s">
        <v>1314</v>
      </c>
    </row>
    <row r="1866" spans="1:9" x14ac:dyDescent="0.3">
      <c r="A1866">
        <v>266</v>
      </c>
      <c r="B1866" t="s">
        <v>214</v>
      </c>
      <c r="C1866" t="s">
        <v>46</v>
      </c>
      <c r="D1866" t="s">
        <v>60</v>
      </c>
      <c r="E1866" t="s">
        <v>24</v>
      </c>
      <c r="F1866" s="107">
        <v>45565</v>
      </c>
      <c r="H1866">
        <v>95</v>
      </c>
      <c r="I1866" t="s">
        <v>1321</v>
      </c>
    </row>
    <row r="1867" spans="1:9" x14ac:dyDescent="0.3">
      <c r="A1867">
        <v>300</v>
      </c>
      <c r="B1867" t="s">
        <v>252</v>
      </c>
      <c r="C1867" t="s">
        <v>253</v>
      </c>
      <c r="D1867" t="s">
        <v>60</v>
      </c>
      <c r="E1867" t="s">
        <v>24</v>
      </c>
      <c r="F1867" s="107">
        <v>45565</v>
      </c>
      <c r="G1867">
        <v>100</v>
      </c>
      <c r="H1867">
        <v>100</v>
      </c>
      <c r="I1867" t="s">
        <v>6351</v>
      </c>
    </row>
    <row r="1868" spans="1:9" x14ac:dyDescent="0.3">
      <c r="A1868">
        <v>301</v>
      </c>
      <c r="B1868" t="s">
        <v>254</v>
      </c>
      <c r="C1868" t="s">
        <v>253</v>
      </c>
      <c r="D1868" t="s">
        <v>60</v>
      </c>
      <c r="E1868" t="s">
        <v>24</v>
      </c>
      <c r="F1868" s="107">
        <v>45565</v>
      </c>
      <c r="G1868">
        <v>100</v>
      </c>
      <c r="H1868">
        <v>100</v>
      </c>
      <c r="I1868" t="s">
        <v>6354</v>
      </c>
    </row>
    <row r="1869" spans="1:9" x14ac:dyDescent="0.3">
      <c r="A1869">
        <v>306</v>
      </c>
      <c r="B1869" t="s">
        <v>260</v>
      </c>
      <c r="C1869" t="s">
        <v>194</v>
      </c>
      <c r="D1869" t="s">
        <v>60</v>
      </c>
      <c r="E1869" t="s">
        <v>24</v>
      </c>
      <c r="F1869" s="107">
        <v>45565</v>
      </c>
      <c r="G1869">
        <v>0</v>
      </c>
      <c r="H1869">
        <v>100</v>
      </c>
      <c r="I1869" t="s">
        <v>6357</v>
      </c>
    </row>
    <row r="1870" spans="1:9" x14ac:dyDescent="0.3">
      <c r="A1870">
        <v>347</v>
      </c>
      <c r="B1870" t="s">
        <v>305</v>
      </c>
      <c r="C1870" t="s">
        <v>306</v>
      </c>
      <c r="D1870" t="s">
        <v>60</v>
      </c>
      <c r="E1870" t="s">
        <v>62</v>
      </c>
      <c r="F1870" s="107">
        <v>45565</v>
      </c>
      <c r="G1870">
        <v>0</v>
      </c>
      <c r="H1870">
        <v>5</v>
      </c>
      <c r="I1870" t="s">
        <v>6360</v>
      </c>
    </row>
    <row r="1871" spans="1:9" x14ac:dyDescent="0.3">
      <c r="A1871">
        <v>348</v>
      </c>
      <c r="B1871" t="s">
        <v>307</v>
      </c>
      <c r="C1871" t="s">
        <v>306</v>
      </c>
      <c r="D1871" t="s">
        <v>60</v>
      </c>
      <c r="E1871" t="s">
        <v>24</v>
      </c>
      <c r="F1871" s="107">
        <v>45565</v>
      </c>
      <c r="G1871">
        <v>100</v>
      </c>
      <c r="H1871">
        <v>99</v>
      </c>
      <c r="I1871" t="s">
        <v>6363</v>
      </c>
    </row>
    <row r="1872" spans="1:9" x14ac:dyDescent="0.3">
      <c r="A1872">
        <v>351</v>
      </c>
      <c r="B1872" t="s">
        <v>308</v>
      </c>
      <c r="C1872" t="s">
        <v>306</v>
      </c>
      <c r="D1872" t="s">
        <v>60</v>
      </c>
      <c r="E1872" t="s">
        <v>62</v>
      </c>
      <c r="F1872" s="107">
        <v>45565</v>
      </c>
      <c r="G1872">
        <v>3.1795721695362609</v>
      </c>
      <c r="H1872">
        <v>0</v>
      </c>
      <c r="I1872" t="s">
        <v>6365</v>
      </c>
    </row>
    <row r="1873" spans="1:9" x14ac:dyDescent="0.3">
      <c r="A1873">
        <v>352</v>
      </c>
      <c r="B1873" t="s">
        <v>309</v>
      </c>
      <c r="C1873" t="s">
        <v>306</v>
      </c>
      <c r="D1873" t="s">
        <v>60</v>
      </c>
      <c r="E1873" t="s">
        <v>62</v>
      </c>
      <c r="F1873" s="107">
        <v>45565</v>
      </c>
      <c r="G1873">
        <v>9.651857499975E-4</v>
      </c>
      <c r="H1873">
        <v>0</v>
      </c>
      <c r="I1873" t="s">
        <v>6367</v>
      </c>
    </row>
    <row r="1874" spans="1:9" x14ac:dyDescent="0.3">
      <c r="A1874">
        <v>368</v>
      </c>
      <c r="B1874" t="s">
        <v>330</v>
      </c>
      <c r="C1874" t="s">
        <v>1523</v>
      </c>
      <c r="D1874" t="s">
        <v>60</v>
      </c>
      <c r="E1874" t="s">
        <v>24</v>
      </c>
      <c r="F1874" s="107">
        <v>45565</v>
      </c>
      <c r="G1874">
        <v>94</v>
      </c>
      <c r="H1874">
        <v>90</v>
      </c>
      <c r="I1874" t="s">
        <v>6369</v>
      </c>
    </row>
    <row r="1875" spans="1:9" x14ac:dyDescent="0.3">
      <c r="A1875">
        <v>372</v>
      </c>
      <c r="B1875" t="s">
        <v>335</v>
      </c>
      <c r="C1875" t="s">
        <v>1523</v>
      </c>
      <c r="D1875" t="s">
        <v>60</v>
      </c>
      <c r="E1875" t="s">
        <v>24</v>
      </c>
      <c r="F1875" s="107">
        <v>45565</v>
      </c>
      <c r="G1875">
        <v>91</v>
      </c>
      <c r="H1875">
        <v>87</v>
      </c>
      <c r="I1875" t="s">
        <v>6372</v>
      </c>
    </row>
    <row r="1876" spans="1:9" x14ac:dyDescent="0.3">
      <c r="A1876">
        <v>373</v>
      </c>
      <c r="B1876" t="s">
        <v>336</v>
      </c>
      <c r="C1876" t="s">
        <v>198</v>
      </c>
      <c r="D1876" t="s">
        <v>60</v>
      </c>
      <c r="E1876" t="s">
        <v>24</v>
      </c>
      <c r="F1876" s="107">
        <v>45565</v>
      </c>
      <c r="G1876">
        <v>99.61</v>
      </c>
      <c r="H1876">
        <v>100</v>
      </c>
      <c r="I1876" t="s">
        <v>3815</v>
      </c>
    </row>
    <row r="1877" spans="1:9" x14ac:dyDescent="0.3">
      <c r="A1877">
        <v>390</v>
      </c>
      <c r="B1877" t="s">
        <v>356</v>
      </c>
      <c r="C1877" t="s">
        <v>198</v>
      </c>
      <c r="D1877" t="s">
        <v>60</v>
      </c>
      <c r="E1877" t="s">
        <v>24</v>
      </c>
      <c r="F1877" s="107">
        <v>45565</v>
      </c>
      <c r="G1877">
        <v>83.32</v>
      </c>
      <c r="H1877">
        <v>100</v>
      </c>
      <c r="I1877" t="s">
        <v>3816</v>
      </c>
    </row>
    <row r="1878" spans="1:9" x14ac:dyDescent="0.3">
      <c r="A1878">
        <v>394</v>
      </c>
      <c r="B1878" t="s">
        <v>361</v>
      </c>
      <c r="C1878" t="s">
        <v>362</v>
      </c>
      <c r="D1878" t="s">
        <v>60</v>
      </c>
      <c r="E1878" t="s">
        <v>24</v>
      </c>
      <c r="F1878" s="107">
        <v>45565</v>
      </c>
      <c r="H1878">
        <v>100</v>
      </c>
      <c r="I1878" t="s">
        <v>1613</v>
      </c>
    </row>
    <row r="1879" spans="1:9" x14ac:dyDescent="0.3">
      <c r="A1879">
        <v>395</v>
      </c>
      <c r="B1879" t="s">
        <v>364</v>
      </c>
      <c r="C1879" t="s">
        <v>362</v>
      </c>
      <c r="D1879" t="s">
        <v>60</v>
      </c>
      <c r="E1879" t="s">
        <v>24</v>
      </c>
      <c r="F1879" s="107">
        <v>45565</v>
      </c>
      <c r="H1879">
        <v>100</v>
      </c>
      <c r="I1879" t="s">
        <v>1618</v>
      </c>
    </row>
    <row r="1880" spans="1:9" x14ac:dyDescent="0.3">
      <c r="A1880">
        <v>409</v>
      </c>
      <c r="B1880" t="s">
        <v>383</v>
      </c>
      <c r="C1880" t="s">
        <v>46</v>
      </c>
      <c r="D1880" t="s">
        <v>60</v>
      </c>
      <c r="E1880" t="s">
        <v>24</v>
      </c>
      <c r="F1880" s="107">
        <v>45565</v>
      </c>
      <c r="G1880">
        <v>97.122302158273357</v>
      </c>
      <c r="H1880">
        <v>95</v>
      </c>
      <c r="I1880" t="s">
        <v>3817</v>
      </c>
    </row>
    <row r="1881" spans="1:9" x14ac:dyDescent="0.3">
      <c r="A1881">
        <v>414</v>
      </c>
      <c r="B1881" t="s">
        <v>390</v>
      </c>
      <c r="C1881" t="s">
        <v>198</v>
      </c>
      <c r="D1881" t="s">
        <v>60</v>
      </c>
      <c r="E1881" t="s">
        <v>24</v>
      </c>
      <c r="F1881" s="107">
        <v>45565</v>
      </c>
      <c r="G1881">
        <v>99.38</v>
      </c>
      <c r="H1881">
        <v>100</v>
      </c>
      <c r="I1881" t="s">
        <v>3818</v>
      </c>
    </row>
    <row r="1882" spans="1:9" x14ac:dyDescent="0.3">
      <c r="A1882">
        <v>415</v>
      </c>
      <c r="B1882" t="s">
        <v>391</v>
      </c>
      <c r="C1882" t="s">
        <v>198</v>
      </c>
      <c r="D1882" t="s">
        <v>60</v>
      </c>
      <c r="E1882" t="s">
        <v>24</v>
      </c>
      <c r="F1882" s="107">
        <v>45565</v>
      </c>
      <c r="G1882">
        <v>92.46</v>
      </c>
      <c r="H1882">
        <v>100</v>
      </c>
      <c r="I1882" t="s">
        <v>3819</v>
      </c>
    </row>
    <row r="1883" spans="1:9" x14ac:dyDescent="0.3">
      <c r="A1883">
        <v>416</v>
      </c>
      <c r="B1883" t="s">
        <v>392</v>
      </c>
      <c r="C1883" t="s">
        <v>198</v>
      </c>
      <c r="D1883" t="s">
        <v>60</v>
      </c>
      <c r="E1883" t="s">
        <v>24</v>
      </c>
      <c r="F1883" s="107">
        <v>45565</v>
      </c>
      <c r="G1883">
        <v>99.81</v>
      </c>
      <c r="H1883">
        <v>100</v>
      </c>
      <c r="I1883" t="s">
        <v>3820</v>
      </c>
    </row>
    <row r="1884" spans="1:9" x14ac:dyDescent="0.3">
      <c r="A1884">
        <v>417</v>
      </c>
      <c r="B1884" t="s">
        <v>393</v>
      </c>
      <c r="C1884" t="s">
        <v>198</v>
      </c>
      <c r="D1884" t="s">
        <v>60</v>
      </c>
      <c r="E1884" t="s">
        <v>24</v>
      </c>
      <c r="F1884" s="107">
        <v>45565</v>
      </c>
      <c r="G1884">
        <v>100.19</v>
      </c>
      <c r="H1884">
        <v>100</v>
      </c>
      <c r="I1884" t="s">
        <v>3821</v>
      </c>
    </row>
    <row r="1885" spans="1:9" x14ac:dyDescent="0.3">
      <c r="A1885">
        <v>418</v>
      </c>
      <c r="B1885" t="s">
        <v>394</v>
      </c>
      <c r="C1885" t="s">
        <v>198</v>
      </c>
      <c r="D1885" t="s">
        <v>60</v>
      </c>
      <c r="E1885" t="s">
        <v>24</v>
      </c>
      <c r="F1885" s="107">
        <v>45565</v>
      </c>
      <c r="G1885">
        <v>97.2</v>
      </c>
      <c r="H1885">
        <v>100</v>
      </c>
      <c r="I1885" t="s">
        <v>3822</v>
      </c>
    </row>
    <row r="1886" spans="1:9" x14ac:dyDescent="0.3">
      <c r="A1886">
        <v>420</v>
      </c>
      <c r="B1886" t="s">
        <v>396</v>
      </c>
      <c r="C1886" t="s">
        <v>198</v>
      </c>
      <c r="D1886" t="s">
        <v>60</v>
      </c>
      <c r="E1886" t="s">
        <v>24</v>
      </c>
      <c r="F1886" s="107">
        <v>45565</v>
      </c>
      <c r="G1886">
        <v>102.36</v>
      </c>
      <c r="H1886">
        <v>100</v>
      </c>
      <c r="I1886" t="s">
        <v>3823</v>
      </c>
    </row>
    <row r="1887" spans="1:9" x14ac:dyDescent="0.3">
      <c r="A1887">
        <v>431</v>
      </c>
      <c r="B1887" t="s">
        <v>408</v>
      </c>
      <c r="C1887" t="s">
        <v>72</v>
      </c>
      <c r="D1887" t="s">
        <v>60</v>
      </c>
      <c r="E1887" t="s">
        <v>24</v>
      </c>
      <c r="F1887" s="107">
        <v>45565</v>
      </c>
      <c r="G1887">
        <v>100</v>
      </c>
      <c r="H1887">
        <v>100</v>
      </c>
      <c r="I1887" t="s">
        <v>6389</v>
      </c>
    </row>
    <row r="1888" spans="1:9" x14ac:dyDescent="0.3">
      <c r="A1888">
        <v>432</v>
      </c>
      <c r="B1888" t="s">
        <v>409</v>
      </c>
      <c r="C1888" t="s">
        <v>72</v>
      </c>
      <c r="D1888" t="s">
        <v>60</v>
      </c>
      <c r="E1888" t="s">
        <v>24</v>
      </c>
      <c r="F1888" s="107">
        <v>45565</v>
      </c>
      <c r="G1888">
        <v>0</v>
      </c>
      <c r="H1888">
        <v>90</v>
      </c>
      <c r="I1888" t="s">
        <v>6392</v>
      </c>
    </row>
    <row r="1889" spans="1:9" x14ac:dyDescent="0.3">
      <c r="A1889">
        <v>453</v>
      </c>
      <c r="B1889" t="s">
        <v>426</v>
      </c>
      <c r="C1889" t="s">
        <v>366</v>
      </c>
      <c r="D1889" t="s">
        <v>60</v>
      </c>
      <c r="E1889" t="s">
        <v>24</v>
      </c>
      <c r="F1889" s="107">
        <v>45565</v>
      </c>
      <c r="G1889">
        <v>300</v>
      </c>
      <c r="H1889">
        <v>100</v>
      </c>
      <c r="I1889" t="s">
        <v>6395</v>
      </c>
    </row>
    <row r="1890" spans="1:9" x14ac:dyDescent="0.3">
      <c r="A1890">
        <v>455</v>
      </c>
      <c r="B1890" t="s">
        <v>428</v>
      </c>
      <c r="C1890" t="s">
        <v>366</v>
      </c>
      <c r="D1890" t="s">
        <v>60</v>
      </c>
      <c r="E1890" t="s">
        <v>24</v>
      </c>
      <c r="F1890" s="107">
        <v>45565</v>
      </c>
      <c r="G1890">
        <v>100</v>
      </c>
      <c r="H1890">
        <v>90</v>
      </c>
      <c r="I1890" t="s">
        <v>6398</v>
      </c>
    </row>
    <row r="1891" spans="1:9" x14ac:dyDescent="0.3">
      <c r="A1891">
        <v>456</v>
      </c>
      <c r="B1891" t="s">
        <v>429</v>
      </c>
      <c r="C1891" t="s">
        <v>403</v>
      </c>
      <c r="D1891" t="s">
        <v>60</v>
      </c>
      <c r="E1891" t="s">
        <v>24</v>
      </c>
      <c r="F1891" s="107">
        <v>45565</v>
      </c>
      <c r="H1891">
        <v>100</v>
      </c>
      <c r="I1891" t="s">
        <v>1924</v>
      </c>
    </row>
    <row r="1892" spans="1:9" x14ac:dyDescent="0.3">
      <c r="A1892">
        <v>457</v>
      </c>
      <c r="B1892" t="s">
        <v>430</v>
      </c>
      <c r="C1892" t="s">
        <v>403</v>
      </c>
      <c r="D1892" t="s">
        <v>60</v>
      </c>
      <c r="E1892" t="s">
        <v>24</v>
      </c>
      <c r="F1892" s="107">
        <v>45565</v>
      </c>
      <c r="H1892">
        <v>100</v>
      </c>
      <c r="I1892" t="s">
        <v>1946</v>
      </c>
    </row>
    <row r="1893" spans="1:9" x14ac:dyDescent="0.3">
      <c r="A1893">
        <v>469</v>
      </c>
      <c r="B1893" t="s">
        <v>395</v>
      </c>
      <c r="C1893" t="s">
        <v>198</v>
      </c>
      <c r="D1893" t="s">
        <v>60</v>
      </c>
      <c r="E1893" t="s">
        <v>24</v>
      </c>
      <c r="F1893" s="107">
        <v>45565</v>
      </c>
      <c r="G1893">
        <v>94.86</v>
      </c>
      <c r="H1893">
        <v>100</v>
      </c>
      <c r="I1893" t="s">
        <v>3824</v>
      </c>
    </row>
    <row r="1894" spans="1:9" x14ac:dyDescent="0.3">
      <c r="A1894">
        <v>470</v>
      </c>
      <c r="B1894" t="s">
        <v>441</v>
      </c>
      <c r="C1894" t="s">
        <v>198</v>
      </c>
      <c r="D1894" t="s">
        <v>60</v>
      </c>
      <c r="E1894" t="s">
        <v>24</v>
      </c>
      <c r="F1894" s="107">
        <v>45565</v>
      </c>
      <c r="G1894">
        <v>104.86</v>
      </c>
      <c r="H1894">
        <v>100</v>
      </c>
      <c r="I1894" t="s">
        <v>3825</v>
      </c>
    </row>
    <row r="1895" spans="1:9" x14ac:dyDescent="0.3">
      <c r="A1895">
        <v>471</v>
      </c>
      <c r="B1895" t="s">
        <v>442</v>
      </c>
      <c r="C1895" t="s">
        <v>198</v>
      </c>
      <c r="D1895" t="s">
        <v>60</v>
      </c>
      <c r="E1895" t="s">
        <v>24</v>
      </c>
      <c r="F1895" s="107">
        <v>45565</v>
      </c>
      <c r="G1895">
        <v>91.07</v>
      </c>
      <c r="H1895">
        <v>100</v>
      </c>
      <c r="I1895" t="s">
        <v>3826</v>
      </c>
    </row>
    <row r="1896" spans="1:9" x14ac:dyDescent="0.3">
      <c r="A1896">
        <v>484</v>
      </c>
      <c r="B1896" t="s">
        <v>457</v>
      </c>
      <c r="C1896" t="s">
        <v>72</v>
      </c>
      <c r="D1896" t="s">
        <v>60</v>
      </c>
      <c r="E1896" t="s">
        <v>24</v>
      </c>
      <c r="F1896" s="107">
        <v>45565</v>
      </c>
      <c r="G1896">
        <v>100</v>
      </c>
      <c r="H1896">
        <v>90</v>
      </c>
      <c r="I1896" t="s">
        <v>6408</v>
      </c>
    </row>
    <row r="1897" spans="1:9" x14ac:dyDescent="0.3">
      <c r="A1897">
        <v>511</v>
      </c>
      <c r="B1897" t="s">
        <v>2310</v>
      </c>
      <c r="C1897" t="s">
        <v>249</v>
      </c>
      <c r="D1897" t="s">
        <v>60</v>
      </c>
      <c r="E1897" t="s">
        <v>24</v>
      </c>
      <c r="F1897" s="107">
        <v>45565</v>
      </c>
      <c r="H1897">
        <v>70</v>
      </c>
      <c r="I1897" t="s">
        <v>2328</v>
      </c>
    </row>
    <row r="1898" spans="1:9" x14ac:dyDescent="0.3">
      <c r="A1898">
        <v>529</v>
      </c>
      <c r="B1898" t="s">
        <v>2395</v>
      </c>
      <c r="C1898" t="s">
        <v>95</v>
      </c>
      <c r="D1898" t="s">
        <v>60</v>
      </c>
      <c r="E1898" t="s">
        <v>24</v>
      </c>
      <c r="F1898" s="107">
        <v>45565</v>
      </c>
      <c r="I1898" t="s">
        <v>2409</v>
      </c>
    </row>
    <row r="1899" spans="1:9" x14ac:dyDescent="0.3">
      <c r="A1899">
        <v>77</v>
      </c>
      <c r="B1899" t="s">
        <v>65</v>
      </c>
      <c r="C1899" t="s">
        <v>66</v>
      </c>
      <c r="D1899" t="s">
        <v>23</v>
      </c>
      <c r="E1899" t="s">
        <v>24</v>
      </c>
      <c r="F1899" s="107">
        <v>45596</v>
      </c>
      <c r="G1899">
        <v>97.3</v>
      </c>
      <c r="H1899">
        <v>97</v>
      </c>
      <c r="I1899" t="s">
        <v>6411</v>
      </c>
    </row>
    <row r="1900" spans="1:9" x14ac:dyDescent="0.3">
      <c r="A1900">
        <v>121</v>
      </c>
      <c r="B1900" t="s">
        <v>102</v>
      </c>
      <c r="C1900" t="s">
        <v>28</v>
      </c>
      <c r="D1900" t="s">
        <v>23</v>
      </c>
      <c r="E1900" t="s">
        <v>62</v>
      </c>
      <c r="F1900" s="107">
        <v>45596</v>
      </c>
      <c r="G1900">
        <v>100.89</v>
      </c>
      <c r="H1900">
        <v>102</v>
      </c>
      <c r="I1900" t="s">
        <v>6415</v>
      </c>
    </row>
    <row r="1901" spans="1:9" x14ac:dyDescent="0.3">
      <c r="A1901">
        <v>122</v>
      </c>
      <c r="B1901" t="s">
        <v>104</v>
      </c>
      <c r="C1901" t="s">
        <v>101</v>
      </c>
      <c r="D1901" t="s">
        <v>23</v>
      </c>
      <c r="E1901" t="s">
        <v>24</v>
      </c>
      <c r="F1901" s="107">
        <v>45596</v>
      </c>
      <c r="G1901">
        <v>97.5</v>
      </c>
      <c r="H1901">
        <v>80</v>
      </c>
      <c r="I1901" t="s">
        <v>6418</v>
      </c>
    </row>
    <row r="1902" spans="1:9" x14ac:dyDescent="0.3">
      <c r="A1902">
        <v>124</v>
      </c>
      <c r="B1902" t="s">
        <v>105</v>
      </c>
      <c r="C1902" t="s">
        <v>72</v>
      </c>
      <c r="D1902" t="s">
        <v>23</v>
      </c>
      <c r="E1902" t="s">
        <v>62</v>
      </c>
      <c r="F1902" s="107">
        <v>45596</v>
      </c>
      <c r="G1902">
        <v>0</v>
      </c>
      <c r="H1902">
        <v>0.2</v>
      </c>
      <c r="I1902" t="s">
        <v>6421</v>
      </c>
    </row>
    <row r="1903" spans="1:9" x14ac:dyDescent="0.3">
      <c r="A1903">
        <v>125</v>
      </c>
      <c r="B1903" t="s">
        <v>106</v>
      </c>
      <c r="C1903" t="s">
        <v>72</v>
      </c>
      <c r="D1903" t="s">
        <v>23</v>
      </c>
      <c r="E1903" t="s">
        <v>62</v>
      </c>
      <c r="F1903" s="107">
        <v>45596</v>
      </c>
      <c r="G1903">
        <v>0</v>
      </c>
      <c r="H1903">
        <v>1.9</v>
      </c>
      <c r="I1903" t="s">
        <v>6424</v>
      </c>
    </row>
    <row r="1904" spans="1:9" x14ac:dyDescent="0.3">
      <c r="A1904">
        <v>128</v>
      </c>
      <c r="B1904" t="s">
        <v>109</v>
      </c>
      <c r="C1904" t="s">
        <v>72</v>
      </c>
      <c r="D1904" t="s">
        <v>23</v>
      </c>
      <c r="E1904" t="s">
        <v>62</v>
      </c>
      <c r="F1904" s="107">
        <v>45596</v>
      </c>
      <c r="G1904">
        <v>0.61192409895579924</v>
      </c>
      <c r="H1904">
        <v>1</v>
      </c>
      <c r="I1904" t="s">
        <v>6427</v>
      </c>
    </row>
    <row r="1905" spans="1:9" x14ac:dyDescent="0.3">
      <c r="A1905">
        <v>172</v>
      </c>
      <c r="B1905" t="s">
        <v>131</v>
      </c>
      <c r="C1905" t="s">
        <v>101</v>
      </c>
      <c r="D1905" t="s">
        <v>23</v>
      </c>
      <c r="E1905" t="s">
        <v>24</v>
      </c>
      <c r="F1905" s="107">
        <v>45596</v>
      </c>
      <c r="G1905">
        <v>94.117647058823522</v>
      </c>
      <c r="H1905">
        <v>95</v>
      </c>
      <c r="I1905" t="s">
        <v>6430</v>
      </c>
    </row>
    <row r="1906" spans="1:9" x14ac:dyDescent="0.3">
      <c r="A1906">
        <v>208</v>
      </c>
      <c r="B1906" t="s">
        <v>149</v>
      </c>
      <c r="C1906" t="s">
        <v>98</v>
      </c>
      <c r="D1906" t="s">
        <v>23</v>
      </c>
      <c r="E1906" t="s">
        <v>62</v>
      </c>
      <c r="F1906" s="107">
        <v>45596</v>
      </c>
      <c r="G1906">
        <v>1345</v>
      </c>
      <c r="H1906">
        <v>1</v>
      </c>
      <c r="I1906" t="s">
        <v>3827</v>
      </c>
    </row>
    <row r="1907" spans="1:9" x14ac:dyDescent="0.3">
      <c r="A1907">
        <v>214</v>
      </c>
      <c r="B1907" t="s">
        <v>152</v>
      </c>
      <c r="C1907" t="s">
        <v>98</v>
      </c>
      <c r="D1907" t="s">
        <v>23</v>
      </c>
      <c r="E1907" t="s">
        <v>62</v>
      </c>
      <c r="F1907" s="107">
        <v>45596</v>
      </c>
      <c r="G1907">
        <v>0</v>
      </c>
      <c r="H1907">
        <v>7500</v>
      </c>
      <c r="I1907" t="s">
        <v>3828</v>
      </c>
    </row>
    <row r="1908" spans="1:9" x14ac:dyDescent="0.3">
      <c r="A1908">
        <v>217</v>
      </c>
      <c r="B1908" t="s">
        <v>156</v>
      </c>
      <c r="C1908" t="s">
        <v>98</v>
      </c>
      <c r="D1908" t="s">
        <v>23</v>
      </c>
      <c r="E1908" t="s">
        <v>24</v>
      </c>
      <c r="F1908" s="107">
        <v>45596</v>
      </c>
      <c r="G1908">
        <v>34.47</v>
      </c>
      <c r="H1908">
        <v>20</v>
      </c>
      <c r="I1908" t="s">
        <v>3829</v>
      </c>
    </row>
    <row r="1909" spans="1:9" x14ac:dyDescent="0.3">
      <c r="A1909">
        <v>218</v>
      </c>
      <c r="B1909" t="s">
        <v>157</v>
      </c>
      <c r="C1909" t="s">
        <v>98</v>
      </c>
      <c r="D1909" t="s">
        <v>23</v>
      </c>
      <c r="E1909" t="s">
        <v>62</v>
      </c>
      <c r="F1909" s="107">
        <v>45596</v>
      </c>
      <c r="G1909">
        <v>156418.49</v>
      </c>
      <c r="H1909">
        <v>172000</v>
      </c>
      <c r="I1909" t="s">
        <v>3830</v>
      </c>
    </row>
    <row r="1910" spans="1:9" x14ac:dyDescent="0.3">
      <c r="A1910">
        <v>225</v>
      </c>
      <c r="B1910" t="s">
        <v>165</v>
      </c>
      <c r="C1910" t="s">
        <v>98</v>
      </c>
      <c r="D1910" t="s">
        <v>23</v>
      </c>
      <c r="E1910" t="s">
        <v>24</v>
      </c>
      <c r="F1910" s="107">
        <v>45596</v>
      </c>
      <c r="G1910">
        <v>20</v>
      </c>
      <c r="H1910">
        <v>1</v>
      </c>
      <c r="I1910" t="s">
        <v>3831</v>
      </c>
    </row>
    <row r="1911" spans="1:9" x14ac:dyDescent="0.3">
      <c r="A1911">
        <v>239</v>
      </c>
      <c r="B1911" t="s">
        <v>1243</v>
      </c>
      <c r="C1911" t="s">
        <v>33</v>
      </c>
      <c r="D1911" t="s">
        <v>23</v>
      </c>
      <c r="E1911" t="s">
        <v>24</v>
      </c>
      <c r="F1911" s="107">
        <v>45596</v>
      </c>
      <c r="G1911">
        <v>0</v>
      </c>
      <c r="I1911" t="s">
        <v>6443</v>
      </c>
    </row>
    <row r="1912" spans="1:9" x14ac:dyDescent="0.3">
      <c r="A1912">
        <v>241</v>
      </c>
      <c r="B1912" t="s">
        <v>181</v>
      </c>
      <c r="C1912" t="s">
        <v>33</v>
      </c>
      <c r="D1912" t="s">
        <v>23</v>
      </c>
      <c r="E1912" t="s">
        <v>24</v>
      </c>
      <c r="F1912" s="107">
        <v>45596</v>
      </c>
      <c r="G1912">
        <v>85.714285714285708</v>
      </c>
      <c r="H1912">
        <v>80</v>
      </c>
      <c r="I1912" t="s">
        <v>6446</v>
      </c>
    </row>
    <row r="1913" spans="1:9" x14ac:dyDescent="0.3">
      <c r="A1913">
        <v>434</v>
      </c>
      <c r="B1913" t="s">
        <v>411</v>
      </c>
      <c r="C1913" t="s">
        <v>98</v>
      </c>
      <c r="D1913" t="s">
        <v>23</v>
      </c>
      <c r="E1913" t="s">
        <v>62</v>
      </c>
      <c r="F1913" s="107">
        <v>45596</v>
      </c>
      <c r="G1913">
        <v>992.38</v>
      </c>
      <c r="H1913">
        <v>200</v>
      </c>
      <c r="I1913" t="s">
        <v>3832</v>
      </c>
    </row>
    <row r="1914" spans="1:9" x14ac:dyDescent="0.3">
      <c r="A1914">
        <v>436</v>
      </c>
      <c r="B1914" t="s">
        <v>130</v>
      </c>
      <c r="C1914" t="s">
        <v>101</v>
      </c>
      <c r="D1914" t="s">
        <v>23</v>
      </c>
      <c r="E1914" t="s">
        <v>62</v>
      </c>
      <c r="F1914" s="107">
        <v>45596</v>
      </c>
      <c r="G1914">
        <v>8</v>
      </c>
      <c r="H1914">
        <v>14</v>
      </c>
      <c r="I1914" t="s">
        <v>3833</v>
      </c>
    </row>
    <row r="1915" spans="1:9" x14ac:dyDescent="0.3">
      <c r="A1915">
        <v>485</v>
      </c>
      <c r="B1915" t="s">
        <v>458</v>
      </c>
      <c r="C1915" t="s">
        <v>101</v>
      </c>
      <c r="D1915" t="s">
        <v>23</v>
      </c>
      <c r="E1915" t="s">
        <v>24</v>
      </c>
      <c r="F1915" s="107">
        <v>45596</v>
      </c>
      <c r="G1915">
        <v>100</v>
      </c>
      <c r="H1915">
        <v>80</v>
      </c>
      <c r="I1915" t="s">
        <v>3834</v>
      </c>
    </row>
    <row r="1916" spans="1:9" x14ac:dyDescent="0.3">
      <c r="A1916">
        <v>488</v>
      </c>
      <c r="B1916" t="s">
        <v>461</v>
      </c>
      <c r="C1916" t="s">
        <v>101</v>
      </c>
      <c r="D1916" t="s">
        <v>23</v>
      </c>
      <c r="E1916" t="s">
        <v>24</v>
      </c>
      <c r="F1916" s="107">
        <v>45596</v>
      </c>
      <c r="G1916">
        <v>91.78082191780824</v>
      </c>
      <c r="H1916">
        <v>85</v>
      </c>
      <c r="I1916" t="s">
        <v>3836</v>
      </c>
    </row>
    <row r="1917" spans="1:9" x14ac:dyDescent="0.3">
      <c r="A1917">
        <v>509</v>
      </c>
      <c r="B1917" t="s">
        <v>2238</v>
      </c>
      <c r="C1917" t="s">
        <v>33</v>
      </c>
      <c r="D1917" t="s">
        <v>23</v>
      </c>
      <c r="E1917" t="s">
        <v>24</v>
      </c>
      <c r="F1917" s="107">
        <v>45596</v>
      </c>
      <c r="H1917">
        <v>90</v>
      </c>
      <c r="I1917" t="s">
        <v>2272</v>
      </c>
    </row>
    <row r="1918" spans="1:9" x14ac:dyDescent="0.3">
      <c r="A1918">
        <v>510</v>
      </c>
      <c r="B1918" t="s">
        <v>2286</v>
      </c>
      <c r="C1918" t="s">
        <v>249</v>
      </c>
      <c r="D1918" t="s">
        <v>60</v>
      </c>
      <c r="E1918" t="s">
        <v>24</v>
      </c>
      <c r="F1918" s="107">
        <v>45596</v>
      </c>
      <c r="H1918">
        <v>100</v>
      </c>
      <c r="I1918" t="s">
        <v>2304</v>
      </c>
    </row>
    <row r="1919" spans="1:9" x14ac:dyDescent="0.3">
      <c r="A1919">
        <v>511</v>
      </c>
      <c r="B1919" t="s">
        <v>2310</v>
      </c>
      <c r="C1919" t="s">
        <v>249</v>
      </c>
      <c r="D1919" t="s">
        <v>60</v>
      </c>
      <c r="E1919" t="s">
        <v>24</v>
      </c>
      <c r="F1919" s="107">
        <v>45596</v>
      </c>
      <c r="H1919">
        <v>100</v>
      </c>
      <c r="I1919" t="s">
        <v>2329</v>
      </c>
    </row>
    <row r="1920" spans="1:9" x14ac:dyDescent="0.3">
      <c r="A1920">
        <v>109</v>
      </c>
      <c r="B1920" t="s">
        <v>93</v>
      </c>
      <c r="C1920" t="s">
        <v>403</v>
      </c>
      <c r="D1920" t="s">
        <v>73</v>
      </c>
      <c r="E1920" t="s">
        <v>24</v>
      </c>
      <c r="F1920" s="107">
        <v>45596</v>
      </c>
      <c r="G1920">
        <v>85</v>
      </c>
      <c r="H1920">
        <v>80</v>
      </c>
      <c r="I1920" t="s">
        <v>763</v>
      </c>
    </row>
    <row r="1921" spans="1:9" x14ac:dyDescent="0.3">
      <c r="A1921">
        <v>112</v>
      </c>
      <c r="B1921" t="s">
        <v>93</v>
      </c>
      <c r="C1921" t="s">
        <v>95</v>
      </c>
      <c r="D1921" t="s">
        <v>73</v>
      </c>
      <c r="E1921" t="s">
        <v>24</v>
      </c>
      <c r="F1921" s="107">
        <v>45596</v>
      </c>
      <c r="G1921">
        <v>90</v>
      </c>
      <c r="H1921">
        <v>80</v>
      </c>
      <c r="I1921" t="s">
        <v>2828</v>
      </c>
    </row>
    <row r="1922" spans="1:9" x14ac:dyDescent="0.3">
      <c r="A1922">
        <v>113</v>
      </c>
      <c r="B1922" t="s">
        <v>93</v>
      </c>
      <c r="C1922" t="s">
        <v>28</v>
      </c>
      <c r="D1922" t="s">
        <v>73</v>
      </c>
      <c r="E1922" t="s">
        <v>24</v>
      </c>
      <c r="F1922" s="107">
        <v>45596</v>
      </c>
      <c r="G1922">
        <v>88</v>
      </c>
      <c r="H1922">
        <v>80</v>
      </c>
      <c r="I1922" t="s">
        <v>2831</v>
      </c>
    </row>
    <row r="1923" spans="1:9" x14ac:dyDescent="0.3">
      <c r="A1923">
        <v>114</v>
      </c>
      <c r="B1923" t="s">
        <v>93</v>
      </c>
      <c r="C1923" t="s">
        <v>66</v>
      </c>
      <c r="D1923" t="s">
        <v>73</v>
      </c>
      <c r="E1923" t="s">
        <v>24</v>
      </c>
      <c r="F1923" s="107">
        <v>45596</v>
      </c>
      <c r="G1923">
        <v>81</v>
      </c>
      <c r="H1923">
        <v>80</v>
      </c>
      <c r="I1923" t="s">
        <v>2834</v>
      </c>
    </row>
    <row r="1924" spans="1:9" x14ac:dyDescent="0.3">
      <c r="A1924">
        <v>115</v>
      </c>
      <c r="B1924" t="s">
        <v>93</v>
      </c>
      <c r="C1924" t="s">
        <v>72</v>
      </c>
      <c r="D1924" t="s">
        <v>73</v>
      </c>
      <c r="E1924" t="s">
        <v>24</v>
      </c>
      <c r="F1924" s="107">
        <v>45596</v>
      </c>
      <c r="G1924">
        <v>90</v>
      </c>
      <c r="H1924">
        <v>80</v>
      </c>
      <c r="I1924" t="s">
        <v>779</v>
      </c>
    </row>
    <row r="1925" spans="1:9" x14ac:dyDescent="0.3">
      <c r="A1925">
        <v>116</v>
      </c>
      <c r="B1925" t="s">
        <v>93</v>
      </c>
      <c r="C1925" t="s">
        <v>68</v>
      </c>
      <c r="D1925" t="s">
        <v>73</v>
      </c>
      <c r="E1925" t="s">
        <v>24</v>
      </c>
      <c r="F1925" s="107">
        <v>45596</v>
      </c>
      <c r="H1925">
        <v>80</v>
      </c>
      <c r="I1925" t="s">
        <v>789</v>
      </c>
    </row>
    <row r="1926" spans="1:9" x14ac:dyDescent="0.3">
      <c r="A1926">
        <v>117</v>
      </c>
      <c r="B1926" t="s">
        <v>93</v>
      </c>
      <c r="C1926" t="s">
        <v>98</v>
      </c>
      <c r="D1926" t="s">
        <v>73</v>
      </c>
      <c r="E1926" t="s">
        <v>24</v>
      </c>
      <c r="F1926" s="107">
        <v>45596</v>
      </c>
      <c r="G1926">
        <v>89</v>
      </c>
      <c r="H1926">
        <v>80</v>
      </c>
      <c r="I1926" t="s">
        <v>2839</v>
      </c>
    </row>
    <row r="1927" spans="1:9" x14ac:dyDescent="0.3">
      <c r="A1927">
        <v>118</v>
      </c>
      <c r="B1927" t="s">
        <v>100</v>
      </c>
      <c r="C1927" t="s">
        <v>101</v>
      </c>
      <c r="D1927" t="s">
        <v>73</v>
      </c>
      <c r="E1927" t="s">
        <v>24</v>
      </c>
      <c r="F1927" s="107">
        <v>45596</v>
      </c>
      <c r="G1927">
        <v>86</v>
      </c>
      <c r="H1927">
        <v>80</v>
      </c>
      <c r="I1927" t="s">
        <v>796</v>
      </c>
    </row>
    <row r="1928" spans="1:9" x14ac:dyDescent="0.3">
      <c r="A1928">
        <v>133</v>
      </c>
      <c r="B1928" t="s">
        <v>93</v>
      </c>
      <c r="C1928" t="s">
        <v>110</v>
      </c>
      <c r="D1928" t="s">
        <v>73</v>
      </c>
      <c r="E1928" t="s">
        <v>24</v>
      </c>
      <c r="F1928" s="107">
        <v>45596</v>
      </c>
      <c r="G1928">
        <v>91</v>
      </c>
      <c r="H1928">
        <v>80</v>
      </c>
      <c r="I1928" t="s">
        <v>910</v>
      </c>
    </row>
    <row r="1929" spans="1:9" x14ac:dyDescent="0.3">
      <c r="A1929">
        <v>150</v>
      </c>
      <c r="B1929" t="s">
        <v>952</v>
      </c>
      <c r="C1929" t="s">
        <v>85</v>
      </c>
      <c r="D1929" t="s">
        <v>73</v>
      </c>
      <c r="E1929" t="s">
        <v>24</v>
      </c>
      <c r="F1929" s="107">
        <v>45596</v>
      </c>
      <c r="G1929">
        <v>89</v>
      </c>
      <c r="H1929">
        <v>80</v>
      </c>
      <c r="I1929" t="s">
        <v>953</v>
      </c>
    </row>
    <row r="1930" spans="1:9" x14ac:dyDescent="0.3">
      <c r="A1930">
        <v>151</v>
      </c>
      <c r="B1930" t="s">
        <v>93</v>
      </c>
      <c r="C1930" t="s">
        <v>112</v>
      </c>
      <c r="D1930" t="s">
        <v>73</v>
      </c>
      <c r="E1930" t="s">
        <v>24</v>
      </c>
      <c r="F1930" s="107">
        <v>45596</v>
      </c>
      <c r="G1930">
        <v>80</v>
      </c>
      <c r="H1930">
        <v>80</v>
      </c>
      <c r="I1930" t="s">
        <v>956</v>
      </c>
    </row>
    <row r="1931" spans="1:9" x14ac:dyDescent="0.3">
      <c r="A1931">
        <v>77</v>
      </c>
      <c r="B1931" t="s">
        <v>65</v>
      </c>
      <c r="C1931" t="s">
        <v>66</v>
      </c>
      <c r="D1931" t="s">
        <v>23</v>
      </c>
      <c r="E1931" t="s">
        <v>24</v>
      </c>
      <c r="F1931" s="107">
        <v>45626</v>
      </c>
      <c r="G1931">
        <v>97</v>
      </c>
      <c r="H1931">
        <v>97</v>
      </c>
      <c r="I1931" t="s">
        <v>6476</v>
      </c>
    </row>
    <row r="1932" spans="1:9" x14ac:dyDescent="0.3">
      <c r="A1932">
        <v>121</v>
      </c>
      <c r="B1932" t="s">
        <v>102</v>
      </c>
      <c r="C1932" t="s">
        <v>28</v>
      </c>
      <c r="D1932" t="s">
        <v>23</v>
      </c>
      <c r="E1932" t="s">
        <v>62</v>
      </c>
      <c r="F1932" s="107">
        <v>45626</v>
      </c>
      <c r="G1932">
        <v>100.55</v>
      </c>
      <c r="H1932">
        <v>102</v>
      </c>
      <c r="I1932" t="s">
        <v>6479</v>
      </c>
    </row>
    <row r="1933" spans="1:9" x14ac:dyDescent="0.3">
      <c r="A1933">
        <v>122</v>
      </c>
      <c r="B1933" t="s">
        <v>104</v>
      </c>
      <c r="C1933" t="s">
        <v>101</v>
      </c>
      <c r="D1933" t="s">
        <v>23</v>
      </c>
      <c r="E1933" t="s">
        <v>24</v>
      </c>
      <c r="F1933" s="107">
        <v>45626</v>
      </c>
      <c r="H1933">
        <v>80</v>
      </c>
      <c r="I1933" t="s">
        <v>845</v>
      </c>
    </row>
    <row r="1934" spans="1:9" x14ac:dyDescent="0.3">
      <c r="A1934">
        <v>124</v>
      </c>
      <c r="B1934" t="s">
        <v>105</v>
      </c>
      <c r="C1934" t="s">
        <v>72</v>
      </c>
      <c r="D1934" t="s">
        <v>23</v>
      </c>
      <c r="E1934" t="s">
        <v>62</v>
      </c>
      <c r="F1934" s="107">
        <v>45626</v>
      </c>
      <c r="G1934">
        <v>0</v>
      </c>
      <c r="H1934">
        <v>0.2</v>
      </c>
      <c r="I1934" t="s">
        <v>6482</v>
      </c>
    </row>
    <row r="1935" spans="1:9" x14ac:dyDescent="0.3">
      <c r="A1935">
        <v>125</v>
      </c>
      <c r="B1935" t="s">
        <v>106</v>
      </c>
      <c r="C1935" t="s">
        <v>72</v>
      </c>
      <c r="D1935" t="s">
        <v>23</v>
      </c>
      <c r="E1935" t="s">
        <v>62</v>
      </c>
      <c r="F1935" s="107">
        <v>45626</v>
      </c>
      <c r="G1935">
        <v>0</v>
      </c>
      <c r="H1935">
        <v>1.9</v>
      </c>
      <c r="I1935" t="s">
        <v>6486</v>
      </c>
    </row>
    <row r="1936" spans="1:9" x14ac:dyDescent="0.3">
      <c r="A1936">
        <v>128</v>
      </c>
      <c r="B1936" t="s">
        <v>109</v>
      </c>
      <c r="C1936" t="s">
        <v>72</v>
      </c>
      <c r="D1936" t="s">
        <v>23</v>
      </c>
      <c r="E1936" t="s">
        <v>62</v>
      </c>
      <c r="F1936" s="107">
        <v>45626</v>
      </c>
      <c r="G1936">
        <v>0.96</v>
      </c>
      <c r="H1936">
        <v>1</v>
      </c>
      <c r="I1936" t="s">
        <v>6489</v>
      </c>
    </row>
    <row r="1937" spans="1:9" x14ac:dyDescent="0.3">
      <c r="A1937">
        <v>172</v>
      </c>
      <c r="B1937" t="s">
        <v>131</v>
      </c>
      <c r="C1937" t="s">
        <v>101</v>
      </c>
      <c r="D1937" t="s">
        <v>23</v>
      </c>
      <c r="E1937" t="s">
        <v>24</v>
      </c>
      <c r="F1937" s="107">
        <v>45626</v>
      </c>
      <c r="G1937">
        <v>100</v>
      </c>
      <c r="H1937">
        <v>95</v>
      </c>
      <c r="I1937" t="s">
        <v>6493</v>
      </c>
    </row>
    <row r="1938" spans="1:9" x14ac:dyDescent="0.3">
      <c r="A1938">
        <v>208</v>
      </c>
      <c r="B1938" t="s">
        <v>149</v>
      </c>
      <c r="C1938" t="s">
        <v>98</v>
      </c>
      <c r="D1938" t="s">
        <v>23</v>
      </c>
      <c r="E1938" t="s">
        <v>62</v>
      </c>
      <c r="F1938" s="107">
        <v>45626</v>
      </c>
      <c r="G1938">
        <v>1115</v>
      </c>
      <c r="H1938">
        <v>1</v>
      </c>
      <c r="I1938" t="s">
        <v>3837</v>
      </c>
    </row>
    <row r="1939" spans="1:9" x14ac:dyDescent="0.3">
      <c r="A1939">
        <v>214</v>
      </c>
      <c r="B1939" t="s">
        <v>152</v>
      </c>
      <c r="C1939" t="s">
        <v>98</v>
      </c>
      <c r="D1939" t="s">
        <v>23</v>
      </c>
      <c r="E1939" t="s">
        <v>62</v>
      </c>
      <c r="F1939" s="107">
        <v>45626</v>
      </c>
      <c r="G1939">
        <v>0</v>
      </c>
      <c r="H1939">
        <v>7500</v>
      </c>
      <c r="I1939" t="s">
        <v>3838</v>
      </c>
    </row>
    <row r="1940" spans="1:9" x14ac:dyDescent="0.3">
      <c r="A1940">
        <v>217</v>
      </c>
      <c r="B1940" t="s">
        <v>156</v>
      </c>
      <c r="C1940" t="s">
        <v>98</v>
      </c>
      <c r="D1940" t="s">
        <v>23</v>
      </c>
      <c r="E1940" t="s">
        <v>24</v>
      </c>
      <c r="F1940" s="107">
        <v>45626</v>
      </c>
      <c r="G1940">
        <v>19.612750510884609</v>
      </c>
      <c r="H1940">
        <v>20</v>
      </c>
      <c r="I1940" t="s">
        <v>3839</v>
      </c>
    </row>
    <row r="1941" spans="1:9" x14ac:dyDescent="0.3">
      <c r="A1941">
        <v>218</v>
      </c>
      <c r="B1941" t="s">
        <v>157</v>
      </c>
      <c r="C1941" t="s">
        <v>98</v>
      </c>
      <c r="D1941" t="s">
        <v>23</v>
      </c>
      <c r="E1941" t="s">
        <v>62</v>
      </c>
      <c r="F1941" s="107">
        <v>45626</v>
      </c>
      <c r="G1941">
        <v>147205.35999999999</v>
      </c>
      <c r="H1941">
        <v>172000</v>
      </c>
      <c r="I1941" t="s">
        <v>3840</v>
      </c>
    </row>
    <row r="1942" spans="1:9" x14ac:dyDescent="0.3">
      <c r="A1942">
        <v>225</v>
      </c>
      <c r="B1942" t="s">
        <v>165</v>
      </c>
      <c r="C1942" t="s">
        <v>98</v>
      </c>
      <c r="D1942" t="s">
        <v>23</v>
      </c>
      <c r="E1942" t="s">
        <v>24</v>
      </c>
      <c r="F1942" s="107">
        <v>45626</v>
      </c>
      <c r="G1942">
        <v>22</v>
      </c>
      <c r="H1942">
        <v>1</v>
      </c>
      <c r="I1942" t="s">
        <v>3841</v>
      </c>
    </row>
    <row r="1943" spans="1:9" x14ac:dyDescent="0.3">
      <c r="A1943">
        <v>239</v>
      </c>
      <c r="B1943" t="s">
        <v>1243</v>
      </c>
      <c r="C1943" t="s">
        <v>33</v>
      </c>
      <c r="D1943" t="s">
        <v>23</v>
      </c>
      <c r="E1943" t="s">
        <v>24</v>
      </c>
      <c r="F1943" s="107">
        <v>45626</v>
      </c>
      <c r="G1943">
        <v>0</v>
      </c>
      <c r="I1943" t="s">
        <v>6506</v>
      </c>
    </row>
    <row r="1944" spans="1:9" x14ac:dyDescent="0.3">
      <c r="A1944">
        <v>241</v>
      </c>
      <c r="B1944" t="s">
        <v>181</v>
      </c>
      <c r="C1944" t="s">
        <v>33</v>
      </c>
      <c r="D1944" t="s">
        <v>23</v>
      </c>
      <c r="E1944" t="s">
        <v>24</v>
      </c>
      <c r="F1944" s="107">
        <v>45626</v>
      </c>
      <c r="G1944">
        <v>100</v>
      </c>
      <c r="H1944">
        <v>80</v>
      </c>
      <c r="I1944" t="s">
        <v>6509</v>
      </c>
    </row>
    <row r="1945" spans="1:9" x14ac:dyDescent="0.3">
      <c r="A1945">
        <v>434</v>
      </c>
      <c r="B1945" t="s">
        <v>411</v>
      </c>
      <c r="C1945" t="s">
        <v>98</v>
      </c>
      <c r="D1945" t="s">
        <v>23</v>
      </c>
      <c r="E1945" t="s">
        <v>62</v>
      </c>
      <c r="F1945" s="107">
        <v>45626</v>
      </c>
      <c r="G1945">
        <v>73.88</v>
      </c>
      <c r="H1945">
        <v>200</v>
      </c>
      <c r="I1945" t="s">
        <v>3842</v>
      </c>
    </row>
    <row r="1946" spans="1:9" x14ac:dyDescent="0.3">
      <c r="A1946">
        <v>436</v>
      </c>
      <c r="B1946" t="s">
        <v>130</v>
      </c>
      <c r="C1946" t="s">
        <v>101</v>
      </c>
      <c r="D1946" t="s">
        <v>23</v>
      </c>
      <c r="E1946" t="s">
        <v>62</v>
      </c>
      <c r="F1946" s="107">
        <v>45626</v>
      </c>
      <c r="G1946">
        <v>10</v>
      </c>
      <c r="H1946">
        <v>14</v>
      </c>
      <c r="I1946" t="s">
        <v>3843</v>
      </c>
    </row>
    <row r="1947" spans="1:9" x14ac:dyDescent="0.3">
      <c r="A1947">
        <v>485</v>
      </c>
      <c r="B1947" t="s">
        <v>458</v>
      </c>
      <c r="C1947" t="s">
        <v>101</v>
      </c>
      <c r="D1947" t="s">
        <v>23</v>
      </c>
      <c r="E1947" t="s">
        <v>24</v>
      </c>
      <c r="F1947" s="107">
        <v>45626</v>
      </c>
      <c r="G1947">
        <v>100</v>
      </c>
      <c r="H1947">
        <v>80</v>
      </c>
      <c r="I1947" t="s">
        <v>3844</v>
      </c>
    </row>
    <row r="1948" spans="1:9" x14ac:dyDescent="0.3">
      <c r="A1948">
        <v>488</v>
      </c>
      <c r="B1948" t="s">
        <v>461</v>
      </c>
      <c r="C1948" t="s">
        <v>101</v>
      </c>
      <c r="D1948" t="s">
        <v>23</v>
      </c>
      <c r="E1948" t="s">
        <v>24</v>
      </c>
      <c r="F1948" s="107">
        <v>45626</v>
      </c>
      <c r="G1948">
        <v>95.786516853932582</v>
      </c>
      <c r="H1948">
        <v>85</v>
      </c>
      <c r="I1948" t="s">
        <v>3845</v>
      </c>
    </row>
    <row r="1949" spans="1:9" x14ac:dyDescent="0.3">
      <c r="A1949">
        <v>509</v>
      </c>
      <c r="B1949" t="s">
        <v>2238</v>
      </c>
      <c r="C1949" t="s">
        <v>33</v>
      </c>
      <c r="D1949" t="s">
        <v>23</v>
      </c>
      <c r="E1949" t="s">
        <v>24</v>
      </c>
      <c r="F1949" s="107">
        <v>45626</v>
      </c>
      <c r="H1949">
        <v>90</v>
      </c>
      <c r="I1949" t="s">
        <v>2273</v>
      </c>
    </row>
    <row r="1950" spans="1:9" x14ac:dyDescent="0.3">
      <c r="A1950">
        <v>77</v>
      </c>
      <c r="B1950" t="s">
        <v>65</v>
      </c>
      <c r="C1950" t="s">
        <v>66</v>
      </c>
      <c r="D1950" t="s">
        <v>23</v>
      </c>
      <c r="E1950" t="s">
        <v>24</v>
      </c>
      <c r="F1950" s="107">
        <v>45657</v>
      </c>
      <c r="G1950">
        <v>98.2</v>
      </c>
      <c r="H1950">
        <v>97</v>
      </c>
      <c r="I1950" t="s">
        <v>3234</v>
      </c>
    </row>
    <row r="1951" spans="1:9" x14ac:dyDescent="0.3">
      <c r="A1951">
        <v>121</v>
      </c>
      <c r="B1951" t="s">
        <v>102</v>
      </c>
      <c r="C1951" t="s">
        <v>28</v>
      </c>
      <c r="D1951" t="s">
        <v>23</v>
      </c>
      <c r="E1951" t="s">
        <v>62</v>
      </c>
      <c r="F1951" s="107">
        <v>45657</v>
      </c>
      <c r="G1951">
        <v>100.17</v>
      </c>
      <c r="H1951">
        <v>102</v>
      </c>
      <c r="I1951" t="s">
        <v>2843</v>
      </c>
    </row>
    <row r="1952" spans="1:9" x14ac:dyDescent="0.3">
      <c r="A1952">
        <v>122</v>
      </c>
      <c r="B1952" t="s">
        <v>104</v>
      </c>
      <c r="C1952" t="s">
        <v>101</v>
      </c>
      <c r="D1952" t="s">
        <v>23</v>
      </c>
      <c r="E1952" t="s">
        <v>24</v>
      </c>
      <c r="F1952" s="107">
        <v>45657</v>
      </c>
      <c r="G1952">
        <v>100</v>
      </c>
      <c r="H1952">
        <v>80</v>
      </c>
      <c r="I1952" t="s">
        <v>2845</v>
      </c>
    </row>
    <row r="1953" spans="1:9" x14ac:dyDescent="0.3">
      <c r="A1953">
        <v>124</v>
      </c>
      <c r="B1953" t="s">
        <v>105</v>
      </c>
      <c r="C1953" t="s">
        <v>72</v>
      </c>
      <c r="D1953" t="s">
        <v>23</v>
      </c>
      <c r="E1953" t="s">
        <v>62</v>
      </c>
      <c r="F1953" s="107">
        <v>45657</v>
      </c>
      <c r="G1953">
        <v>0.11415525114155251</v>
      </c>
      <c r="H1953">
        <v>0.2</v>
      </c>
      <c r="I1953" t="s">
        <v>2848</v>
      </c>
    </row>
    <row r="1954" spans="1:9" x14ac:dyDescent="0.3">
      <c r="A1954">
        <v>125</v>
      </c>
      <c r="B1954" t="s">
        <v>106</v>
      </c>
      <c r="C1954" t="s">
        <v>72</v>
      </c>
      <c r="D1954" t="s">
        <v>23</v>
      </c>
      <c r="E1954" t="s">
        <v>62</v>
      </c>
      <c r="F1954" s="107">
        <v>45657</v>
      </c>
      <c r="G1954">
        <v>0.91324200913242004</v>
      </c>
      <c r="H1954">
        <v>1.9</v>
      </c>
      <c r="I1954" t="s">
        <v>2851</v>
      </c>
    </row>
    <row r="1955" spans="1:9" x14ac:dyDescent="0.3">
      <c r="A1955">
        <v>128</v>
      </c>
      <c r="B1955" t="s">
        <v>109</v>
      </c>
      <c r="C1955" t="s">
        <v>72</v>
      </c>
      <c r="D1955" t="s">
        <v>23</v>
      </c>
      <c r="E1955" t="s">
        <v>62</v>
      </c>
      <c r="F1955" s="107">
        <v>45657</v>
      </c>
      <c r="G1955">
        <v>0.77694235588972427</v>
      </c>
      <c r="H1955">
        <v>1</v>
      </c>
      <c r="I1955" t="s">
        <v>2860</v>
      </c>
    </row>
    <row r="1956" spans="1:9" x14ac:dyDescent="0.3">
      <c r="A1956">
        <v>172</v>
      </c>
      <c r="B1956" t="s">
        <v>131</v>
      </c>
      <c r="C1956" t="s">
        <v>101</v>
      </c>
      <c r="D1956" t="s">
        <v>23</v>
      </c>
      <c r="E1956" t="s">
        <v>24</v>
      </c>
      <c r="F1956" s="107">
        <v>45657</v>
      </c>
      <c r="G1956">
        <v>97.368421052631575</v>
      </c>
      <c r="H1956">
        <v>95</v>
      </c>
      <c r="I1956" t="s">
        <v>2881</v>
      </c>
    </row>
    <row r="1957" spans="1:9" x14ac:dyDescent="0.3">
      <c r="A1957">
        <v>208</v>
      </c>
      <c r="B1957" t="s">
        <v>149</v>
      </c>
      <c r="C1957" t="s">
        <v>98</v>
      </c>
      <c r="D1957" t="s">
        <v>23</v>
      </c>
      <c r="E1957" t="s">
        <v>62</v>
      </c>
      <c r="F1957" s="107">
        <v>45657</v>
      </c>
      <c r="G1957">
        <v>939</v>
      </c>
      <c r="H1957">
        <v>1</v>
      </c>
      <c r="I1957" t="s">
        <v>2903</v>
      </c>
    </row>
    <row r="1958" spans="1:9" x14ac:dyDescent="0.3">
      <c r="A1958">
        <v>214</v>
      </c>
      <c r="B1958" t="s">
        <v>152</v>
      </c>
      <c r="C1958" t="s">
        <v>98</v>
      </c>
      <c r="D1958" t="s">
        <v>23</v>
      </c>
      <c r="E1958" t="s">
        <v>62</v>
      </c>
      <c r="F1958" s="107">
        <v>45657</v>
      </c>
      <c r="G1958">
        <v>0</v>
      </c>
      <c r="H1958">
        <v>7500</v>
      </c>
      <c r="I1958" t="s">
        <v>2906</v>
      </c>
    </row>
    <row r="1959" spans="1:9" x14ac:dyDescent="0.3">
      <c r="A1959">
        <v>217</v>
      </c>
      <c r="B1959" t="s">
        <v>156</v>
      </c>
      <c r="C1959" t="s">
        <v>98</v>
      </c>
      <c r="D1959" t="s">
        <v>23</v>
      </c>
      <c r="E1959" t="s">
        <v>24</v>
      </c>
      <c r="F1959" s="107">
        <v>45657</v>
      </c>
      <c r="G1959">
        <v>27.05</v>
      </c>
      <c r="H1959">
        <v>20</v>
      </c>
      <c r="I1959" t="s">
        <v>2910</v>
      </c>
    </row>
    <row r="1960" spans="1:9" x14ac:dyDescent="0.3">
      <c r="A1960">
        <v>218</v>
      </c>
      <c r="B1960" t="s">
        <v>157</v>
      </c>
      <c r="C1960" t="s">
        <v>98</v>
      </c>
      <c r="D1960" t="s">
        <v>23</v>
      </c>
      <c r="E1960" t="s">
        <v>62</v>
      </c>
      <c r="F1960" s="107">
        <v>45657</v>
      </c>
      <c r="G1960">
        <v>126974.55</v>
      </c>
      <c r="H1960">
        <v>172000</v>
      </c>
      <c r="I1960" t="s">
        <v>2912</v>
      </c>
    </row>
    <row r="1961" spans="1:9" x14ac:dyDescent="0.3">
      <c r="A1961">
        <v>225</v>
      </c>
      <c r="B1961" t="s">
        <v>165</v>
      </c>
      <c r="C1961" t="s">
        <v>98</v>
      </c>
      <c r="D1961" t="s">
        <v>23</v>
      </c>
      <c r="E1961" t="s">
        <v>24</v>
      </c>
      <c r="F1961" s="107">
        <v>45657</v>
      </c>
      <c r="G1961">
        <v>18</v>
      </c>
      <c r="H1961">
        <v>1</v>
      </c>
      <c r="I1961" t="s">
        <v>2922</v>
      </c>
    </row>
    <row r="1962" spans="1:9" x14ac:dyDescent="0.3">
      <c r="A1962">
        <v>239</v>
      </c>
      <c r="B1962" t="s">
        <v>1243</v>
      </c>
      <c r="C1962" t="s">
        <v>33</v>
      </c>
      <c r="D1962" t="s">
        <v>23</v>
      </c>
      <c r="E1962" t="s">
        <v>24</v>
      </c>
      <c r="F1962" s="107">
        <v>45657</v>
      </c>
      <c r="G1962">
        <v>0</v>
      </c>
      <c r="I1962" t="s">
        <v>2936</v>
      </c>
    </row>
    <row r="1963" spans="1:9" x14ac:dyDescent="0.3">
      <c r="A1963">
        <v>241</v>
      </c>
      <c r="B1963" t="s">
        <v>181</v>
      </c>
      <c r="C1963" t="s">
        <v>33</v>
      </c>
      <c r="D1963" t="s">
        <v>23</v>
      </c>
      <c r="E1963" t="s">
        <v>24</v>
      </c>
      <c r="F1963" s="107">
        <v>45657</v>
      </c>
      <c r="G1963">
        <v>100</v>
      </c>
      <c r="H1963">
        <v>80</v>
      </c>
      <c r="I1963" t="s">
        <v>2940</v>
      </c>
    </row>
    <row r="1964" spans="1:9" x14ac:dyDescent="0.3">
      <c r="A1964">
        <v>434</v>
      </c>
      <c r="B1964" t="s">
        <v>411</v>
      </c>
      <c r="C1964" t="s">
        <v>98</v>
      </c>
      <c r="D1964" t="s">
        <v>23</v>
      </c>
      <c r="E1964" t="s">
        <v>62</v>
      </c>
      <c r="F1964" s="107">
        <v>45657</v>
      </c>
      <c r="G1964">
        <v>0</v>
      </c>
      <c r="H1964">
        <v>200</v>
      </c>
      <c r="I1964" t="s">
        <v>3165</v>
      </c>
    </row>
    <row r="1965" spans="1:9" x14ac:dyDescent="0.3">
      <c r="A1965">
        <v>436</v>
      </c>
      <c r="B1965" t="s">
        <v>130</v>
      </c>
      <c r="C1965" t="s">
        <v>101</v>
      </c>
      <c r="D1965" t="s">
        <v>23</v>
      </c>
      <c r="E1965" t="s">
        <v>62</v>
      </c>
      <c r="F1965" s="107">
        <v>45657</v>
      </c>
      <c r="G1965">
        <v>16.97</v>
      </c>
      <c r="H1965">
        <v>14</v>
      </c>
      <c r="I1965" t="s">
        <v>3168</v>
      </c>
    </row>
    <row r="1966" spans="1:9" x14ac:dyDescent="0.3">
      <c r="A1966">
        <v>485</v>
      </c>
      <c r="B1966" t="s">
        <v>458</v>
      </c>
      <c r="C1966" t="s">
        <v>101</v>
      </c>
      <c r="D1966" t="s">
        <v>23</v>
      </c>
      <c r="E1966" t="s">
        <v>24</v>
      </c>
      <c r="F1966" s="107">
        <v>45657</v>
      </c>
      <c r="G1966">
        <v>66.666666666666657</v>
      </c>
      <c r="H1966">
        <v>80</v>
      </c>
      <c r="I1966" t="s">
        <v>3200</v>
      </c>
    </row>
    <row r="1967" spans="1:9" x14ac:dyDescent="0.3">
      <c r="A1967">
        <v>488</v>
      </c>
      <c r="B1967" t="s">
        <v>461</v>
      </c>
      <c r="C1967" t="s">
        <v>101</v>
      </c>
      <c r="D1967" t="s">
        <v>23</v>
      </c>
      <c r="E1967" t="s">
        <v>24</v>
      </c>
      <c r="F1967" s="107">
        <v>45657</v>
      </c>
      <c r="G1967">
        <v>91.31652661064426</v>
      </c>
      <c r="H1967">
        <v>85</v>
      </c>
      <c r="I1967" t="s">
        <v>3204</v>
      </c>
    </row>
    <row r="1968" spans="1:9" x14ac:dyDescent="0.3">
      <c r="A1968">
        <v>509</v>
      </c>
      <c r="B1968" t="s">
        <v>2238</v>
      </c>
      <c r="C1968" t="s">
        <v>33</v>
      </c>
      <c r="D1968" t="s">
        <v>23</v>
      </c>
      <c r="E1968" t="s">
        <v>24</v>
      </c>
      <c r="F1968" s="107">
        <v>45657</v>
      </c>
      <c r="H1968">
        <v>90</v>
      </c>
      <c r="I1968" t="s">
        <v>2274</v>
      </c>
    </row>
    <row r="1969" spans="1:9" x14ac:dyDescent="0.3">
      <c r="A1969">
        <v>68</v>
      </c>
      <c r="B1969" t="s">
        <v>57</v>
      </c>
      <c r="C1969" t="s">
        <v>58</v>
      </c>
      <c r="D1969" t="s">
        <v>54</v>
      </c>
      <c r="E1969" t="s">
        <v>24</v>
      </c>
      <c r="F1969" s="107">
        <v>45657</v>
      </c>
      <c r="G1969">
        <v>87.5</v>
      </c>
      <c r="H1969">
        <v>80</v>
      </c>
      <c r="I1969" t="s">
        <v>3225</v>
      </c>
    </row>
    <row r="1970" spans="1:9" x14ac:dyDescent="0.3">
      <c r="A1970">
        <v>73</v>
      </c>
      <c r="B1970" t="s">
        <v>61</v>
      </c>
      <c r="C1970" t="s">
        <v>28</v>
      </c>
      <c r="D1970" t="s">
        <v>54</v>
      </c>
      <c r="E1970" t="s">
        <v>62</v>
      </c>
      <c r="F1970" s="107">
        <v>45657</v>
      </c>
      <c r="G1970">
        <v>17</v>
      </c>
      <c r="H1970">
        <v>20</v>
      </c>
      <c r="I1970" t="s">
        <v>3229</v>
      </c>
    </row>
    <row r="1971" spans="1:9" x14ac:dyDescent="0.3">
      <c r="A1971">
        <v>74</v>
      </c>
      <c r="B1971" t="s">
        <v>64</v>
      </c>
      <c r="C1971" t="s">
        <v>28</v>
      </c>
      <c r="D1971" t="s">
        <v>54</v>
      </c>
      <c r="E1971" t="s">
        <v>24</v>
      </c>
      <c r="F1971" s="107">
        <v>45657</v>
      </c>
      <c r="G1971">
        <v>95.45</v>
      </c>
      <c r="H1971">
        <v>80</v>
      </c>
      <c r="I1971" t="s">
        <v>3231</v>
      </c>
    </row>
    <row r="1972" spans="1:9" x14ac:dyDescent="0.3">
      <c r="A1972">
        <v>86</v>
      </c>
      <c r="B1972" t="s">
        <v>75</v>
      </c>
      <c r="C1972" t="s">
        <v>72</v>
      </c>
      <c r="D1972" t="s">
        <v>54</v>
      </c>
      <c r="E1972" t="s">
        <v>24</v>
      </c>
      <c r="F1972" s="107">
        <v>45657</v>
      </c>
      <c r="G1972">
        <v>100</v>
      </c>
      <c r="H1972">
        <v>100</v>
      </c>
      <c r="I1972" t="s">
        <v>3240</v>
      </c>
    </row>
    <row r="1973" spans="1:9" x14ac:dyDescent="0.3">
      <c r="A1973">
        <v>95</v>
      </c>
      <c r="B1973" t="s">
        <v>83</v>
      </c>
      <c r="C1973" t="s">
        <v>72</v>
      </c>
      <c r="D1973" t="s">
        <v>54</v>
      </c>
      <c r="E1973" t="s">
        <v>24</v>
      </c>
      <c r="F1973" s="107">
        <v>45657</v>
      </c>
      <c r="G1973">
        <v>100</v>
      </c>
      <c r="H1973">
        <v>100</v>
      </c>
      <c r="I1973" t="s">
        <v>3255</v>
      </c>
    </row>
    <row r="1974" spans="1:9" x14ac:dyDescent="0.3">
      <c r="A1974">
        <v>143</v>
      </c>
      <c r="B1974" t="s">
        <v>926</v>
      </c>
      <c r="C1974" t="s">
        <v>85</v>
      </c>
      <c r="D1974" t="s">
        <v>54</v>
      </c>
      <c r="E1974" t="s">
        <v>24</v>
      </c>
      <c r="F1974" s="107">
        <v>45657</v>
      </c>
      <c r="G1974">
        <v>135</v>
      </c>
      <c r="H1974">
        <v>100</v>
      </c>
      <c r="I1974" t="s">
        <v>2863</v>
      </c>
    </row>
    <row r="1975" spans="1:9" x14ac:dyDescent="0.3">
      <c r="A1975">
        <v>145</v>
      </c>
      <c r="B1975" t="s">
        <v>118</v>
      </c>
      <c r="C1975" t="s">
        <v>119</v>
      </c>
      <c r="D1975" t="s">
        <v>54</v>
      </c>
      <c r="E1975" t="s">
        <v>24</v>
      </c>
      <c r="F1975" s="107">
        <v>45657</v>
      </c>
      <c r="G1975">
        <v>1.94</v>
      </c>
      <c r="H1975">
        <v>1</v>
      </c>
      <c r="I1975" t="s">
        <v>2867</v>
      </c>
    </row>
    <row r="1976" spans="1:9" x14ac:dyDescent="0.3">
      <c r="A1976">
        <v>146</v>
      </c>
      <c r="B1976" t="s">
        <v>120</v>
      </c>
      <c r="C1976" t="s">
        <v>85</v>
      </c>
      <c r="D1976" t="s">
        <v>54</v>
      </c>
      <c r="E1976" t="s">
        <v>24</v>
      </c>
      <c r="F1976" s="107">
        <v>45657</v>
      </c>
      <c r="G1976">
        <v>116.67</v>
      </c>
      <c r="H1976">
        <v>294</v>
      </c>
      <c r="I1976" t="s">
        <v>2869</v>
      </c>
    </row>
    <row r="1977" spans="1:9" x14ac:dyDescent="0.3">
      <c r="A1977">
        <v>148</v>
      </c>
      <c r="B1977" t="s">
        <v>123</v>
      </c>
      <c r="C1977" t="s">
        <v>119</v>
      </c>
      <c r="D1977" t="s">
        <v>54</v>
      </c>
      <c r="E1977" t="s">
        <v>24</v>
      </c>
      <c r="F1977" s="107">
        <v>45657</v>
      </c>
      <c r="G1977">
        <v>6.3</v>
      </c>
      <c r="H1977">
        <v>5</v>
      </c>
      <c r="I1977" t="s">
        <v>2872</v>
      </c>
    </row>
    <row r="1978" spans="1:9" x14ac:dyDescent="0.3">
      <c r="A1978">
        <v>159</v>
      </c>
      <c r="B1978" t="s">
        <v>93</v>
      </c>
      <c r="C1978" t="s">
        <v>127</v>
      </c>
      <c r="D1978" t="s">
        <v>54</v>
      </c>
      <c r="E1978" t="s">
        <v>24</v>
      </c>
      <c r="F1978" s="107">
        <v>45657</v>
      </c>
      <c r="G1978">
        <v>97.8</v>
      </c>
      <c r="H1978">
        <v>80</v>
      </c>
      <c r="I1978" t="s">
        <v>2876</v>
      </c>
    </row>
    <row r="1979" spans="1:9" x14ac:dyDescent="0.3">
      <c r="A1979">
        <v>167</v>
      </c>
      <c r="B1979" t="s">
        <v>129</v>
      </c>
      <c r="C1979" t="s">
        <v>28</v>
      </c>
      <c r="D1979" t="s">
        <v>54</v>
      </c>
      <c r="E1979" t="s">
        <v>24</v>
      </c>
      <c r="F1979" s="107">
        <v>45657</v>
      </c>
      <c r="G1979">
        <v>96.8</v>
      </c>
      <c r="H1979">
        <v>85</v>
      </c>
      <c r="I1979" t="s">
        <v>2878</v>
      </c>
    </row>
    <row r="1980" spans="1:9" x14ac:dyDescent="0.3">
      <c r="A1980">
        <v>193</v>
      </c>
      <c r="B1980" t="s">
        <v>980</v>
      </c>
      <c r="C1980" t="s">
        <v>53</v>
      </c>
      <c r="D1980" t="s">
        <v>54</v>
      </c>
      <c r="E1980" t="s">
        <v>24</v>
      </c>
      <c r="F1980" s="107">
        <v>45657</v>
      </c>
      <c r="G1980">
        <v>93.5</v>
      </c>
      <c r="H1980">
        <v>90</v>
      </c>
      <c r="I1980" t="s">
        <v>2883</v>
      </c>
    </row>
    <row r="1981" spans="1:9" x14ac:dyDescent="0.3">
      <c r="A1981">
        <v>199</v>
      </c>
      <c r="B1981" t="s">
        <v>140</v>
      </c>
      <c r="C1981" t="s">
        <v>28</v>
      </c>
      <c r="D1981" t="s">
        <v>54</v>
      </c>
      <c r="E1981" t="s">
        <v>24</v>
      </c>
      <c r="F1981" s="107">
        <v>45657</v>
      </c>
      <c r="G1981">
        <v>92.81</v>
      </c>
      <c r="H1981">
        <v>70</v>
      </c>
      <c r="I1981" t="s">
        <v>2887</v>
      </c>
    </row>
    <row r="1982" spans="1:9" x14ac:dyDescent="0.3">
      <c r="A1982">
        <v>203</v>
      </c>
      <c r="B1982" t="s">
        <v>144</v>
      </c>
      <c r="C1982" t="s">
        <v>94</v>
      </c>
      <c r="D1982" t="s">
        <v>54</v>
      </c>
      <c r="E1982" t="s">
        <v>24</v>
      </c>
      <c r="F1982" s="107">
        <v>45657</v>
      </c>
      <c r="G1982">
        <v>102.84</v>
      </c>
      <c r="H1982">
        <v>95</v>
      </c>
      <c r="I1982" t="s">
        <v>2893</v>
      </c>
    </row>
    <row r="1983" spans="1:9" x14ac:dyDescent="0.3">
      <c r="A1983">
        <v>204</v>
      </c>
      <c r="B1983" t="s">
        <v>145</v>
      </c>
      <c r="C1983" t="s">
        <v>94</v>
      </c>
      <c r="D1983" t="s">
        <v>54</v>
      </c>
      <c r="E1983" t="s">
        <v>24</v>
      </c>
      <c r="F1983" s="107">
        <v>45657</v>
      </c>
      <c r="G1983">
        <v>144.53</v>
      </c>
      <c r="H1983">
        <v>95</v>
      </c>
      <c r="I1983" t="s">
        <v>2895</v>
      </c>
    </row>
    <row r="1984" spans="1:9" x14ac:dyDescent="0.3">
      <c r="A1984">
        <v>205</v>
      </c>
      <c r="B1984" t="s">
        <v>146</v>
      </c>
      <c r="C1984" t="s">
        <v>94</v>
      </c>
      <c r="D1984" t="s">
        <v>54</v>
      </c>
      <c r="E1984" t="s">
        <v>24</v>
      </c>
      <c r="F1984" s="107">
        <v>45657</v>
      </c>
      <c r="G1984">
        <v>184.72</v>
      </c>
      <c r="H1984">
        <v>95</v>
      </c>
      <c r="I1984" t="s">
        <v>2897</v>
      </c>
    </row>
    <row r="1985" spans="1:9" x14ac:dyDescent="0.3">
      <c r="A1985">
        <v>207</v>
      </c>
      <c r="B1985" t="s">
        <v>148</v>
      </c>
      <c r="C1985" t="s">
        <v>94</v>
      </c>
      <c r="D1985" t="s">
        <v>54</v>
      </c>
      <c r="E1985" t="s">
        <v>62</v>
      </c>
      <c r="F1985" s="107">
        <v>45657</v>
      </c>
      <c r="G1985">
        <v>102.2</v>
      </c>
      <c r="H1985">
        <v>100</v>
      </c>
      <c r="I1985" t="s">
        <v>2901</v>
      </c>
    </row>
    <row r="1986" spans="1:9" x14ac:dyDescent="0.3">
      <c r="A1986">
        <v>215</v>
      </c>
      <c r="B1986" t="s">
        <v>154</v>
      </c>
      <c r="C1986" t="s">
        <v>98</v>
      </c>
      <c r="D1986" t="s">
        <v>54</v>
      </c>
      <c r="E1986" t="s">
        <v>24</v>
      </c>
      <c r="F1986" s="107">
        <v>45657</v>
      </c>
      <c r="G1986">
        <v>-45.65</v>
      </c>
      <c r="H1986">
        <v>1</v>
      </c>
      <c r="I1986" t="s">
        <v>2907</v>
      </c>
    </row>
    <row r="1987" spans="1:9" x14ac:dyDescent="0.3">
      <c r="A1987">
        <v>219</v>
      </c>
      <c r="B1987" t="s">
        <v>159</v>
      </c>
      <c r="C1987" t="s">
        <v>98</v>
      </c>
      <c r="D1987" t="s">
        <v>54</v>
      </c>
      <c r="E1987" t="s">
        <v>24</v>
      </c>
      <c r="F1987" s="107">
        <v>45657</v>
      </c>
      <c r="G1987">
        <v>-12.53</v>
      </c>
      <c r="H1987">
        <v>1</v>
      </c>
      <c r="I1987" t="s">
        <v>2914</v>
      </c>
    </row>
    <row r="1988" spans="1:9" x14ac:dyDescent="0.3">
      <c r="A1988">
        <v>220</v>
      </c>
      <c r="B1988" t="s">
        <v>160</v>
      </c>
      <c r="C1988" t="s">
        <v>98</v>
      </c>
      <c r="D1988" t="s">
        <v>54</v>
      </c>
      <c r="E1988" t="s">
        <v>24</v>
      </c>
      <c r="F1988" s="107">
        <v>45657</v>
      </c>
      <c r="G1988">
        <v>13.05</v>
      </c>
      <c r="H1988">
        <v>1</v>
      </c>
      <c r="I1988" t="s">
        <v>2915</v>
      </c>
    </row>
    <row r="1989" spans="1:9" x14ac:dyDescent="0.3">
      <c r="A1989">
        <v>230</v>
      </c>
      <c r="B1989" t="s">
        <v>170</v>
      </c>
      <c r="C1989" t="s">
        <v>98</v>
      </c>
      <c r="D1989" t="s">
        <v>54</v>
      </c>
      <c r="E1989" t="s">
        <v>24</v>
      </c>
      <c r="F1989" s="107">
        <v>45657</v>
      </c>
      <c r="G1989">
        <v>100</v>
      </c>
      <c r="H1989">
        <v>90</v>
      </c>
      <c r="I1989" t="s">
        <v>2927</v>
      </c>
    </row>
    <row r="1990" spans="1:9" x14ac:dyDescent="0.3">
      <c r="A1990">
        <v>231</v>
      </c>
      <c r="B1990" t="s">
        <v>171</v>
      </c>
      <c r="C1990" t="s">
        <v>98</v>
      </c>
      <c r="D1990" t="s">
        <v>54</v>
      </c>
      <c r="E1990" t="s">
        <v>24</v>
      </c>
      <c r="F1990" s="107">
        <v>45657</v>
      </c>
      <c r="G1990">
        <v>104.19</v>
      </c>
      <c r="H1990">
        <v>35</v>
      </c>
      <c r="I1990" t="s">
        <v>2928</v>
      </c>
    </row>
    <row r="1991" spans="1:9" x14ac:dyDescent="0.3">
      <c r="A1991">
        <v>232</v>
      </c>
      <c r="B1991" t="s">
        <v>172</v>
      </c>
      <c r="C1991" t="s">
        <v>98</v>
      </c>
      <c r="D1991" t="s">
        <v>54</v>
      </c>
      <c r="E1991" t="s">
        <v>24</v>
      </c>
      <c r="F1991" s="107">
        <v>45657</v>
      </c>
      <c r="G1991">
        <v>100</v>
      </c>
      <c r="H1991">
        <v>90</v>
      </c>
      <c r="I1991" t="s">
        <v>2929</v>
      </c>
    </row>
    <row r="1992" spans="1:9" x14ac:dyDescent="0.3">
      <c r="A1992">
        <v>245</v>
      </c>
      <c r="B1992" t="s">
        <v>1287</v>
      </c>
      <c r="C1992" t="s">
        <v>186</v>
      </c>
      <c r="D1992" t="s">
        <v>54</v>
      </c>
      <c r="E1992" t="s">
        <v>24</v>
      </c>
      <c r="F1992" s="107">
        <v>45657</v>
      </c>
      <c r="G1992">
        <v>100.22</v>
      </c>
      <c r="H1992">
        <v>100</v>
      </c>
      <c r="I1992" t="s">
        <v>2943</v>
      </c>
    </row>
    <row r="1993" spans="1:9" x14ac:dyDescent="0.3">
      <c r="A1993">
        <v>246</v>
      </c>
      <c r="B1993" t="s">
        <v>189</v>
      </c>
      <c r="C1993" t="s">
        <v>188</v>
      </c>
      <c r="D1993" t="s">
        <v>54</v>
      </c>
      <c r="E1993" t="s">
        <v>24</v>
      </c>
      <c r="F1993" s="107">
        <v>45657</v>
      </c>
      <c r="G1993">
        <v>94.4</v>
      </c>
      <c r="H1993">
        <v>67.5</v>
      </c>
      <c r="I1993" t="s">
        <v>2945</v>
      </c>
    </row>
    <row r="1994" spans="1:9" x14ac:dyDescent="0.3">
      <c r="A1994">
        <v>252</v>
      </c>
      <c r="B1994" t="s">
        <v>1295</v>
      </c>
      <c r="C1994" t="s">
        <v>186</v>
      </c>
      <c r="D1994" t="s">
        <v>54</v>
      </c>
      <c r="E1994" t="s">
        <v>24</v>
      </c>
      <c r="F1994" s="107">
        <v>45657</v>
      </c>
      <c r="G1994">
        <v>99.49</v>
      </c>
      <c r="H1994">
        <v>72.900000000000006</v>
      </c>
      <c r="I1994" t="s">
        <v>2949</v>
      </c>
    </row>
    <row r="1995" spans="1:9" x14ac:dyDescent="0.3">
      <c r="A1995">
        <v>256</v>
      </c>
      <c r="B1995" t="s">
        <v>201</v>
      </c>
      <c r="C1995" t="s">
        <v>127</v>
      </c>
      <c r="D1995" t="s">
        <v>54</v>
      </c>
      <c r="E1995" t="s">
        <v>24</v>
      </c>
      <c r="F1995" s="107">
        <v>45657</v>
      </c>
      <c r="G1995">
        <v>152.94</v>
      </c>
      <c r="H1995">
        <v>100</v>
      </c>
      <c r="I1995" t="s">
        <v>2955</v>
      </c>
    </row>
    <row r="1996" spans="1:9" x14ac:dyDescent="0.3">
      <c r="A1996">
        <v>260</v>
      </c>
      <c r="B1996" t="s">
        <v>204</v>
      </c>
      <c r="C1996" t="s">
        <v>205</v>
      </c>
      <c r="D1996" t="s">
        <v>54</v>
      </c>
      <c r="E1996" t="s">
        <v>62</v>
      </c>
      <c r="F1996" s="107">
        <v>45657</v>
      </c>
      <c r="G1996">
        <v>2.1</v>
      </c>
      <c r="H1996">
        <v>2.8</v>
      </c>
      <c r="I1996" t="s">
        <v>2958</v>
      </c>
    </row>
    <row r="1997" spans="1:9" x14ac:dyDescent="0.3">
      <c r="A1997">
        <v>261</v>
      </c>
      <c r="B1997" t="s">
        <v>206</v>
      </c>
      <c r="C1997" t="s">
        <v>53</v>
      </c>
      <c r="D1997" t="s">
        <v>54</v>
      </c>
      <c r="E1997" t="s">
        <v>62</v>
      </c>
      <c r="F1997" s="107">
        <v>45657</v>
      </c>
      <c r="G1997">
        <v>2.2000000000000002</v>
      </c>
      <c r="H1997">
        <v>3</v>
      </c>
      <c r="I1997" t="s">
        <v>2960</v>
      </c>
    </row>
    <row r="1998" spans="1:9" x14ac:dyDescent="0.3">
      <c r="A1998">
        <v>262</v>
      </c>
      <c r="B1998" t="s">
        <v>208</v>
      </c>
      <c r="C1998" t="s">
        <v>46</v>
      </c>
      <c r="D1998" t="s">
        <v>54</v>
      </c>
      <c r="E1998" t="s">
        <v>62</v>
      </c>
      <c r="F1998" s="107">
        <v>45657</v>
      </c>
      <c r="G1998">
        <v>0</v>
      </c>
      <c r="H1998">
        <v>20</v>
      </c>
      <c r="I1998" t="s">
        <v>2962</v>
      </c>
    </row>
    <row r="1999" spans="1:9" x14ac:dyDescent="0.3">
      <c r="A1999">
        <v>268</v>
      </c>
      <c r="B1999" t="s">
        <v>1325</v>
      </c>
      <c r="C1999" t="s">
        <v>216</v>
      </c>
      <c r="D1999" t="s">
        <v>54</v>
      </c>
      <c r="E1999" t="s">
        <v>24</v>
      </c>
      <c r="F1999" s="107">
        <v>45657</v>
      </c>
      <c r="G1999">
        <v>732</v>
      </c>
      <c r="I1999" t="s">
        <v>2970</v>
      </c>
    </row>
    <row r="2000" spans="1:9" x14ac:dyDescent="0.3">
      <c r="A2000">
        <v>269</v>
      </c>
      <c r="B2000" t="s">
        <v>1328</v>
      </c>
      <c r="C2000" t="s">
        <v>216</v>
      </c>
      <c r="D2000" t="s">
        <v>54</v>
      </c>
      <c r="E2000" t="s">
        <v>24</v>
      </c>
      <c r="F2000" s="107">
        <v>45657</v>
      </c>
      <c r="G2000">
        <v>1.28</v>
      </c>
      <c r="I2000" t="s">
        <v>2972</v>
      </c>
    </row>
    <row r="2001" spans="1:9" x14ac:dyDescent="0.3">
      <c r="A2001">
        <v>270</v>
      </c>
      <c r="B2001" t="s">
        <v>1331</v>
      </c>
      <c r="C2001" t="s">
        <v>216</v>
      </c>
      <c r="D2001" t="s">
        <v>54</v>
      </c>
      <c r="E2001" t="s">
        <v>24</v>
      </c>
      <c r="F2001" s="107">
        <v>45657</v>
      </c>
      <c r="G2001">
        <v>4.57</v>
      </c>
      <c r="I2001" t="s">
        <v>2974</v>
      </c>
    </row>
    <row r="2002" spans="1:9" x14ac:dyDescent="0.3">
      <c r="A2002">
        <v>271</v>
      </c>
      <c r="B2002" t="s">
        <v>1334</v>
      </c>
      <c r="C2002" t="s">
        <v>216</v>
      </c>
      <c r="D2002" t="s">
        <v>54</v>
      </c>
      <c r="E2002" t="s">
        <v>24</v>
      </c>
      <c r="F2002" s="107">
        <v>45657</v>
      </c>
      <c r="G2002">
        <v>16.86</v>
      </c>
      <c r="I2002" t="s">
        <v>1335</v>
      </c>
    </row>
    <row r="2003" spans="1:9" x14ac:dyDescent="0.3">
      <c r="A2003">
        <v>273</v>
      </c>
      <c r="B2003" t="s">
        <v>221</v>
      </c>
      <c r="C2003" t="s">
        <v>222</v>
      </c>
      <c r="D2003" t="s">
        <v>54</v>
      </c>
      <c r="E2003" t="s">
        <v>24</v>
      </c>
      <c r="F2003" s="107">
        <v>45657</v>
      </c>
      <c r="G2003">
        <v>100</v>
      </c>
      <c r="H2003">
        <v>100</v>
      </c>
      <c r="I2003" t="s">
        <v>2979</v>
      </c>
    </row>
    <row r="2004" spans="1:9" x14ac:dyDescent="0.3">
      <c r="A2004">
        <v>274</v>
      </c>
      <c r="B2004" t="s">
        <v>223</v>
      </c>
      <c r="C2004" t="s">
        <v>205</v>
      </c>
      <c r="D2004" t="s">
        <v>54</v>
      </c>
      <c r="E2004" t="s">
        <v>24</v>
      </c>
      <c r="F2004" s="107">
        <v>45657</v>
      </c>
      <c r="G2004">
        <v>101.60875003065451</v>
      </c>
      <c r="H2004">
        <v>100</v>
      </c>
      <c r="I2004" t="s">
        <v>6625</v>
      </c>
    </row>
    <row r="2005" spans="1:9" x14ac:dyDescent="0.3">
      <c r="A2005">
        <v>275</v>
      </c>
      <c r="B2005" t="s">
        <v>224</v>
      </c>
      <c r="C2005" t="s">
        <v>225</v>
      </c>
      <c r="D2005" t="s">
        <v>54</v>
      </c>
      <c r="E2005" t="s">
        <v>24</v>
      </c>
      <c r="F2005" s="107">
        <v>45657</v>
      </c>
      <c r="G2005">
        <v>109.58</v>
      </c>
      <c r="H2005">
        <v>80</v>
      </c>
      <c r="I2005" t="s">
        <v>2982</v>
      </c>
    </row>
    <row r="2006" spans="1:9" x14ac:dyDescent="0.3">
      <c r="A2006">
        <v>276</v>
      </c>
      <c r="B2006" t="s">
        <v>226</v>
      </c>
      <c r="C2006" t="s">
        <v>227</v>
      </c>
      <c r="D2006" t="s">
        <v>54</v>
      </c>
      <c r="E2006" t="s">
        <v>62</v>
      </c>
      <c r="F2006" s="107">
        <v>45657</v>
      </c>
      <c r="G2006">
        <v>82.68</v>
      </c>
      <c r="H2006">
        <v>75</v>
      </c>
      <c r="I2006" t="s">
        <v>2984</v>
      </c>
    </row>
    <row r="2007" spans="1:9" x14ac:dyDescent="0.3">
      <c r="A2007">
        <v>277</v>
      </c>
      <c r="B2007" t="s">
        <v>1369</v>
      </c>
      <c r="C2007" t="s">
        <v>227</v>
      </c>
      <c r="D2007" t="s">
        <v>54</v>
      </c>
      <c r="E2007" t="s">
        <v>62</v>
      </c>
      <c r="F2007" s="107">
        <v>45657</v>
      </c>
      <c r="G2007">
        <v>71.239999999999995</v>
      </c>
      <c r="H2007">
        <v>73</v>
      </c>
      <c r="I2007" t="s">
        <v>2986</v>
      </c>
    </row>
    <row r="2008" spans="1:9" x14ac:dyDescent="0.3">
      <c r="A2008">
        <v>278</v>
      </c>
      <c r="B2008" t="s">
        <v>1371</v>
      </c>
      <c r="C2008" t="s">
        <v>227</v>
      </c>
      <c r="D2008" t="s">
        <v>54</v>
      </c>
      <c r="E2008" t="s">
        <v>24</v>
      </c>
      <c r="F2008" s="107">
        <v>45657</v>
      </c>
      <c r="G2008">
        <v>1018</v>
      </c>
      <c r="I2008" t="s">
        <v>2988</v>
      </c>
    </row>
    <row r="2009" spans="1:9" x14ac:dyDescent="0.3">
      <c r="A2009">
        <v>282</v>
      </c>
      <c r="B2009" t="s">
        <v>233</v>
      </c>
      <c r="C2009" t="s">
        <v>227</v>
      </c>
      <c r="D2009" t="s">
        <v>54</v>
      </c>
      <c r="E2009" t="s">
        <v>24</v>
      </c>
      <c r="F2009" s="107">
        <v>45657</v>
      </c>
      <c r="G2009">
        <v>96.84</v>
      </c>
      <c r="H2009">
        <v>97</v>
      </c>
      <c r="I2009" t="s">
        <v>2990</v>
      </c>
    </row>
    <row r="2010" spans="1:9" x14ac:dyDescent="0.3">
      <c r="A2010">
        <v>283</v>
      </c>
      <c r="B2010" t="s">
        <v>234</v>
      </c>
      <c r="C2010" t="s">
        <v>227</v>
      </c>
      <c r="D2010" t="s">
        <v>54</v>
      </c>
      <c r="E2010" t="s">
        <v>24</v>
      </c>
      <c r="F2010" s="107">
        <v>45657</v>
      </c>
      <c r="G2010">
        <v>4.6399999999999997</v>
      </c>
      <c r="H2010">
        <v>4.5</v>
      </c>
      <c r="I2010" t="s">
        <v>2992</v>
      </c>
    </row>
    <row r="2011" spans="1:9" x14ac:dyDescent="0.3">
      <c r="A2011">
        <v>285</v>
      </c>
      <c r="B2011" t="s">
        <v>236</v>
      </c>
      <c r="C2011" t="s">
        <v>227</v>
      </c>
      <c r="D2011" t="s">
        <v>54</v>
      </c>
      <c r="E2011" t="s">
        <v>24</v>
      </c>
      <c r="F2011" s="107">
        <v>45657</v>
      </c>
      <c r="G2011">
        <v>100</v>
      </c>
      <c r="H2011">
        <v>100</v>
      </c>
      <c r="I2011" t="s">
        <v>2994</v>
      </c>
    </row>
    <row r="2012" spans="1:9" x14ac:dyDescent="0.3">
      <c r="A2012">
        <v>286</v>
      </c>
      <c r="B2012" t="s">
        <v>1385</v>
      </c>
      <c r="C2012" t="s">
        <v>227</v>
      </c>
      <c r="D2012" t="s">
        <v>54</v>
      </c>
      <c r="E2012" t="s">
        <v>24</v>
      </c>
      <c r="F2012" s="107">
        <v>45657</v>
      </c>
      <c r="G2012">
        <v>1018</v>
      </c>
      <c r="I2012" t="s">
        <v>2996</v>
      </c>
    </row>
    <row r="2013" spans="1:9" x14ac:dyDescent="0.3">
      <c r="A2013">
        <v>292</v>
      </c>
      <c r="B2013" t="s">
        <v>243</v>
      </c>
      <c r="C2013" t="s">
        <v>242</v>
      </c>
      <c r="D2013" t="s">
        <v>54</v>
      </c>
      <c r="E2013" t="s">
        <v>24</v>
      </c>
      <c r="F2013" s="107">
        <v>45657</v>
      </c>
      <c r="G2013">
        <v>14.263862332695989</v>
      </c>
      <c r="H2013">
        <v>3</v>
      </c>
      <c r="I2013" t="s">
        <v>2999</v>
      </c>
    </row>
    <row r="2014" spans="1:9" x14ac:dyDescent="0.3">
      <c r="A2014">
        <v>294</v>
      </c>
      <c r="B2014" t="s">
        <v>246</v>
      </c>
      <c r="C2014" t="s">
        <v>242</v>
      </c>
      <c r="D2014" t="s">
        <v>54</v>
      </c>
      <c r="E2014" t="s">
        <v>24</v>
      </c>
      <c r="F2014" s="107">
        <v>45657</v>
      </c>
      <c r="G2014">
        <v>5.5</v>
      </c>
      <c r="H2014">
        <v>3</v>
      </c>
      <c r="I2014" t="s">
        <v>3001</v>
      </c>
    </row>
    <row r="2015" spans="1:9" x14ac:dyDescent="0.3">
      <c r="A2015">
        <v>302</v>
      </c>
      <c r="B2015" t="s">
        <v>1426</v>
      </c>
      <c r="C2015" t="s">
        <v>216</v>
      </c>
      <c r="D2015" t="s">
        <v>54</v>
      </c>
      <c r="E2015" t="s">
        <v>24</v>
      </c>
      <c r="F2015" s="107">
        <v>45657</v>
      </c>
      <c r="G2015">
        <v>19142</v>
      </c>
      <c r="I2015" t="s">
        <v>3007</v>
      </c>
    </row>
    <row r="2016" spans="1:9" x14ac:dyDescent="0.3">
      <c r="A2016">
        <v>303</v>
      </c>
      <c r="B2016" t="s">
        <v>256</v>
      </c>
      <c r="C2016" t="s">
        <v>257</v>
      </c>
      <c r="D2016" t="s">
        <v>54</v>
      </c>
      <c r="E2016" t="s">
        <v>24</v>
      </c>
      <c r="F2016" s="107">
        <v>45657</v>
      </c>
      <c r="G2016">
        <v>95.652173913043484</v>
      </c>
      <c r="H2016">
        <v>95</v>
      </c>
      <c r="I2016" t="s">
        <v>3009</v>
      </c>
    </row>
    <row r="2017" spans="1:9" x14ac:dyDescent="0.3">
      <c r="A2017">
        <v>304</v>
      </c>
      <c r="B2017" t="s">
        <v>258</v>
      </c>
      <c r="C2017" t="s">
        <v>257</v>
      </c>
      <c r="D2017" t="s">
        <v>54</v>
      </c>
      <c r="E2017" t="s">
        <v>24</v>
      </c>
      <c r="F2017" s="107">
        <v>45657</v>
      </c>
      <c r="G2017">
        <v>83.56</v>
      </c>
      <c r="H2017">
        <v>100</v>
      </c>
      <c r="I2017" t="s">
        <v>3011</v>
      </c>
    </row>
    <row r="2018" spans="1:9" x14ac:dyDescent="0.3">
      <c r="A2018">
        <v>323</v>
      </c>
      <c r="B2018" t="s">
        <v>281</v>
      </c>
      <c r="C2018" t="s">
        <v>44</v>
      </c>
      <c r="D2018" t="s">
        <v>54</v>
      </c>
      <c r="E2018" t="s">
        <v>24</v>
      </c>
      <c r="F2018" s="107">
        <v>45657</v>
      </c>
      <c r="H2018">
        <v>100</v>
      </c>
      <c r="I2018" t="s">
        <v>3017</v>
      </c>
    </row>
    <row r="2019" spans="1:9" x14ac:dyDescent="0.3">
      <c r="A2019">
        <v>324</v>
      </c>
      <c r="B2019" t="s">
        <v>282</v>
      </c>
      <c r="C2019" t="s">
        <v>44</v>
      </c>
      <c r="D2019" t="s">
        <v>54</v>
      </c>
      <c r="E2019" t="s">
        <v>24</v>
      </c>
      <c r="F2019" s="107">
        <v>45657</v>
      </c>
      <c r="G2019">
        <v>100</v>
      </c>
      <c r="H2019">
        <v>100</v>
      </c>
      <c r="I2019" t="s">
        <v>3019</v>
      </c>
    </row>
    <row r="2020" spans="1:9" x14ac:dyDescent="0.3">
      <c r="A2020">
        <v>325</v>
      </c>
      <c r="B2020" t="s">
        <v>1464</v>
      </c>
      <c r="C2020" t="s">
        <v>44</v>
      </c>
      <c r="D2020" t="s">
        <v>54</v>
      </c>
      <c r="E2020" t="s">
        <v>24</v>
      </c>
      <c r="F2020" s="107">
        <v>45657</v>
      </c>
      <c r="G2020">
        <v>100</v>
      </c>
      <c r="H2020">
        <v>100</v>
      </c>
      <c r="I2020" t="s">
        <v>3021</v>
      </c>
    </row>
    <row r="2021" spans="1:9" x14ac:dyDescent="0.3">
      <c r="A2021">
        <v>327</v>
      </c>
      <c r="B2021" t="s">
        <v>1469</v>
      </c>
      <c r="C2021" t="s">
        <v>222</v>
      </c>
      <c r="D2021" t="s">
        <v>54</v>
      </c>
      <c r="E2021" t="s">
        <v>24</v>
      </c>
      <c r="F2021" s="107">
        <v>45657</v>
      </c>
      <c r="H2021">
        <v>100</v>
      </c>
      <c r="I2021" t="s">
        <v>3024</v>
      </c>
    </row>
    <row r="2022" spans="1:9" x14ac:dyDescent="0.3">
      <c r="A2022">
        <v>332</v>
      </c>
      <c r="B2022" t="s">
        <v>290</v>
      </c>
      <c r="C2022" t="s">
        <v>28</v>
      </c>
      <c r="D2022" t="s">
        <v>54</v>
      </c>
      <c r="E2022" t="s">
        <v>62</v>
      </c>
      <c r="F2022" s="107">
        <v>45657</v>
      </c>
      <c r="G2022">
        <v>0.82</v>
      </c>
      <c r="H2022">
        <v>1.8</v>
      </c>
      <c r="I2022" t="s">
        <v>3026</v>
      </c>
    </row>
    <row r="2023" spans="1:9" x14ac:dyDescent="0.3">
      <c r="A2023">
        <v>337</v>
      </c>
      <c r="B2023" t="s">
        <v>1475</v>
      </c>
      <c r="C2023" t="s">
        <v>222</v>
      </c>
      <c r="D2023" t="s">
        <v>54</v>
      </c>
      <c r="E2023" t="s">
        <v>24</v>
      </c>
      <c r="F2023" s="107">
        <v>45657</v>
      </c>
      <c r="H2023">
        <v>100</v>
      </c>
      <c r="I2023" t="s">
        <v>1477</v>
      </c>
    </row>
    <row r="2024" spans="1:9" x14ac:dyDescent="0.3">
      <c r="A2024">
        <v>338</v>
      </c>
      <c r="B2024" t="s">
        <v>1480</v>
      </c>
      <c r="C2024" t="s">
        <v>222</v>
      </c>
      <c r="D2024" t="s">
        <v>54</v>
      </c>
      <c r="E2024" t="s">
        <v>24</v>
      </c>
      <c r="F2024" s="107">
        <v>45657</v>
      </c>
      <c r="H2024">
        <v>100</v>
      </c>
      <c r="I2024" t="s">
        <v>1482</v>
      </c>
    </row>
    <row r="2025" spans="1:9" x14ac:dyDescent="0.3">
      <c r="A2025">
        <v>341</v>
      </c>
      <c r="B2025" t="s">
        <v>1485</v>
      </c>
      <c r="C2025" t="s">
        <v>58</v>
      </c>
      <c r="D2025" t="s">
        <v>54</v>
      </c>
      <c r="E2025" t="s">
        <v>24</v>
      </c>
      <c r="F2025" s="107">
        <v>45657</v>
      </c>
      <c r="G2025">
        <v>102.44</v>
      </c>
      <c r="H2025">
        <v>100</v>
      </c>
      <c r="I2025" t="s">
        <v>3034</v>
      </c>
    </row>
    <row r="2026" spans="1:9" x14ac:dyDescent="0.3">
      <c r="A2026">
        <v>344</v>
      </c>
      <c r="B2026" t="s">
        <v>302</v>
      </c>
      <c r="C2026" t="s">
        <v>28</v>
      </c>
      <c r="D2026" t="s">
        <v>54</v>
      </c>
      <c r="E2026" t="s">
        <v>24</v>
      </c>
      <c r="F2026" s="107">
        <v>45657</v>
      </c>
      <c r="G2026">
        <v>99.19</v>
      </c>
      <c r="H2026">
        <v>93</v>
      </c>
      <c r="I2026" t="s">
        <v>3036</v>
      </c>
    </row>
    <row r="2027" spans="1:9" x14ac:dyDescent="0.3">
      <c r="A2027">
        <v>356</v>
      </c>
      <c r="B2027" t="s">
        <v>315</v>
      </c>
      <c r="C2027" t="s">
        <v>314</v>
      </c>
      <c r="D2027" t="s">
        <v>54</v>
      </c>
      <c r="E2027" t="s">
        <v>62</v>
      </c>
      <c r="F2027" s="107">
        <v>45657</v>
      </c>
      <c r="G2027">
        <v>65.55</v>
      </c>
      <c r="H2027">
        <v>60</v>
      </c>
      <c r="I2027" t="s">
        <v>3050</v>
      </c>
    </row>
    <row r="2028" spans="1:9" x14ac:dyDescent="0.3">
      <c r="A2028">
        <v>357</v>
      </c>
      <c r="B2028" t="s">
        <v>3051</v>
      </c>
      <c r="C2028" t="s">
        <v>314</v>
      </c>
      <c r="D2028" t="s">
        <v>54</v>
      </c>
      <c r="E2028" t="s">
        <v>24</v>
      </c>
      <c r="F2028" s="107">
        <v>45657</v>
      </c>
      <c r="G2028">
        <v>0.51</v>
      </c>
      <c r="I2028" t="s">
        <v>3053</v>
      </c>
    </row>
    <row r="2029" spans="1:9" x14ac:dyDescent="0.3">
      <c r="A2029">
        <v>358</v>
      </c>
      <c r="B2029" t="s">
        <v>1498</v>
      </c>
      <c r="C2029" t="s">
        <v>318</v>
      </c>
      <c r="D2029" t="s">
        <v>54</v>
      </c>
      <c r="E2029" t="s">
        <v>24</v>
      </c>
      <c r="F2029" s="107">
        <v>45657</v>
      </c>
      <c r="G2029">
        <v>100</v>
      </c>
      <c r="H2029">
        <v>87</v>
      </c>
      <c r="I2029" t="s">
        <v>3056</v>
      </c>
    </row>
    <row r="2030" spans="1:9" x14ac:dyDescent="0.3">
      <c r="A2030">
        <v>359</v>
      </c>
      <c r="B2030" t="s">
        <v>1501</v>
      </c>
      <c r="C2030" t="s">
        <v>225</v>
      </c>
      <c r="D2030" t="s">
        <v>54</v>
      </c>
      <c r="E2030" t="s">
        <v>24</v>
      </c>
      <c r="F2030" s="107">
        <v>45657</v>
      </c>
      <c r="G2030">
        <v>86</v>
      </c>
      <c r="H2030">
        <v>80</v>
      </c>
      <c r="I2030" t="s">
        <v>3057</v>
      </c>
    </row>
    <row r="2031" spans="1:9" x14ac:dyDescent="0.3">
      <c r="A2031">
        <v>362</v>
      </c>
      <c r="B2031" t="s">
        <v>322</v>
      </c>
      <c r="C2031" t="s">
        <v>323</v>
      </c>
      <c r="D2031" t="s">
        <v>54</v>
      </c>
      <c r="E2031" t="s">
        <v>24</v>
      </c>
      <c r="F2031" s="107">
        <v>45657</v>
      </c>
      <c r="G2031">
        <v>99.49</v>
      </c>
      <c r="H2031">
        <v>98</v>
      </c>
      <c r="I2031" t="s">
        <v>3060</v>
      </c>
    </row>
    <row r="2032" spans="1:9" x14ac:dyDescent="0.3">
      <c r="A2032">
        <v>363</v>
      </c>
      <c r="B2032" t="s">
        <v>324</v>
      </c>
      <c r="C2032" t="s">
        <v>323</v>
      </c>
      <c r="D2032" t="s">
        <v>54</v>
      </c>
      <c r="E2032" t="s">
        <v>24</v>
      </c>
      <c r="F2032" s="107">
        <v>45657</v>
      </c>
      <c r="G2032">
        <v>100</v>
      </c>
      <c r="H2032">
        <v>100</v>
      </c>
      <c r="I2032" t="s">
        <v>3062</v>
      </c>
    </row>
    <row r="2033" spans="1:9" x14ac:dyDescent="0.3">
      <c r="A2033">
        <v>364</v>
      </c>
      <c r="B2033" t="s">
        <v>325</v>
      </c>
      <c r="C2033" t="s">
        <v>37</v>
      </c>
      <c r="D2033" t="s">
        <v>54</v>
      </c>
      <c r="E2033" t="s">
        <v>24</v>
      </c>
      <c r="F2033" s="107">
        <v>45657</v>
      </c>
      <c r="G2033">
        <v>98.09</v>
      </c>
      <c r="H2033">
        <v>100</v>
      </c>
      <c r="I2033" t="s">
        <v>3064</v>
      </c>
    </row>
    <row r="2034" spans="1:9" x14ac:dyDescent="0.3">
      <c r="A2034">
        <v>369</v>
      </c>
      <c r="B2034" t="s">
        <v>332</v>
      </c>
      <c r="C2034" t="s">
        <v>37</v>
      </c>
      <c r="D2034" t="s">
        <v>54</v>
      </c>
      <c r="E2034" t="s">
        <v>24</v>
      </c>
      <c r="F2034" s="107">
        <v>45657</v>
      </c>
      <c r="G2034">
        <v>71.3</v>
      </c>
      <c r="H2034">
        <v>100</v>
      </c>
      <c r="I2034" t="s">
        <v>3072</v>
      </c>
    </row>
    <row r="2035" spans="1:9" x14ac:dyDescent="0.3">
      <c r="A2035">
        <v>371</v>
      </c>
      <c r="B2035" t="s">
        <v>334</v>
      </c>
      <c r="C2035" t="s">
        <v>37</v>
      </c>
      <c r="D2035" t="s">
        <v>54</v>
      </c>
      <c r="E2035" t="s">
        <v>24</v>
      </c>
      <c r="F2035" s="107">
        <v>45657</v>
      </c>
      <c r="G2035">
        <v>96.99</v>
      </c>
      <c r="H2035">
        <v>100</v>
      </c>
      <c r="I2035" t="s">
        <v>3074</v>
      </c>
    </row>
    <row r="2036" spans="1:9" x14ac:dyDescent="0.3">
      <c r="A2036">
        <v>375</v>
      </c>
      <c r="B2036" t="s">
        <v>338</v>
      </c>
      <c r="C2036" t="s">
        <v>323</v>
      </c>
      <c r="D2036" t="s">
        <v>54</v>
      </c>
      <c r="E2036" t="s">
        <v>24</v>
      </c>
      <c r="F2036" s="107">
        <v>45657</v>
      </c>
      <c r="G2036">
        <v>100</v>
      </c>
      <c r="H2036">
        <v>100</v>
      </c>
      <c r="I2036" t="s">
        <v>3080</v>
      </c>
    </row>
    <row r="2037" spans="1:9" x14ac:dyDescent="0.3">
      <c r="A2037">
        <v>376</v>
      </c>
      <c r="B2037" t="s">
        <v>340</v>
      </c>
      <c r="C2037" t="s">
        <v>94</v>
      </c>
      <c r="D2037" t="s">
        <v>54</v>
      </c>
      <c r="E2037" t="s">
        <v>24</v>
      </c>
      <c r="F2037" s="107">
        <v>45657</v>
      </c>
      <c r="G2037">
        <v>109.1</v>
      </c>
      <c r="H2037">
        <v>95</v>
      </c>
      <c r="I2037" t="s">
        <v>3082</v>
      </c>
    </row>
    <row r="2038" spans="1:9" x14ac:dyDescent="0.3">
      <c r="A2038">
        <v>379</v>
      </c>
      <c r="B2038" t="s">
        <v>343</v>
      </c>
      <c r="C2038" t="s">
        <v>344</v>
      </c>
      <c r="D2038" t="s">
        <v>54</v>
      </c>
      <c r="E2038" t="s">
        <v>24</v>
      </c>
      <c r="F2038" s="107">
        <v>45657</v>
      </c>
      <c r="G2038">
        <v>99.31</v>
      </c>
      <c r="H2038">
        <v>100</v>
      </c>
      <c r="I2038" t="s">
        <v>3086</v>
      </c>
    </row>
    <row r="2039" spans="1:9" x14ac:dyDescent="0.3">
      <c r="A2039">
        <v>381</v>
      </c>
      <c r="B2039" t="s">
        <v>346</v>
      </c>
      <c r="C2039" t="s">
        <v>344</v>
      </c>
      <c r="D2039" t="s">
        <v>54</v>
      </c>
      <c r="E2039" t="s">
        <v>24</v>
      </c>
      <c r="F2039" s="107">
        <v>45657</v>
      </c>
      <c r="G2039">
        <v>89.19</v>
      </c>
      <c r="H2039">
        <v>100</v>
      </c>
      <c r="I2039" t="s">
        <v>3088</v>
      </c>
    </row>
    <row r="2040" spans="1:9" x14ac:dyDescent="0.3">
      <c r="A2040">
        <v>382</v>
      </c>
      <c r="B2040" t="s">
        <v>347</v>
      </c>
      <c r="C2040" t="s">
        <v>344</v>
      </c>
      <c r="D2040" t="s">
        <v>54</v>
      </c>
      <c r="E2040" t="s">
        <v>24</v>
      </c>
      <c r="F2040" s="107">
        <v>45657</v>
      </c>
      <c r="G2040">
        <v>98.13</v>
      </c>
      <c r="H2040">
        <v>100</v>
      </c>
      <c r="I2040" t="s">
        <v>3090</v>
      </c>
    </row>
    <row r="2041" spans="1:9" x14ac:dyDescent="0.3">
      <c r="A2041">
        <v>383</v>
      </c>
      <c r="B2041" t="s">
        <v>348</v>
      </c>
      <c r="C2041" t="s">
        <v>344</v>
      </c>
      <c r="D2041" t="s">
        <v>54</v>
      </c>
      <c r="E2041" t="s">
        <v>24</v>
      </c>
      <c r="F2041" s="107">
        <v>45657</v>
      </c>
      <c r="G2041">
        <v>120.71</v>
      </c>
      <c r="H2041">
        <v>100</v>
      </c>
      <c r="I2041" t="s">
        <v>3092</v>
      </c>
    </row>
    <row r="2042" spans="1:9" x14ac:dyDescent="0.3">
      <c r="A2042">
        <v>384</v>
      </c>
      <c r="B2042" t="s">
        <v>349</v>
      </c>
      <c r="C2042" t="s">
        <v>344</v>
      </c>
      <c r="D2042" t="s">
        <v>54</v>
      </c>
      <c r="E2042" t="s">
        <v>24</v>
      </c>
      <c r="F2042" s="107">
        <v>45657</v>
      </c>
      <c r="G2042">
        <v>87.9</v>
      </c>
      <c r="H2042">
        <v>100</v>
      </c>
      <c r="I2042" t="s">
        <v>3094</v>
      </c>
    </row>
    <row r="2043" spans="1:9" x14ac:dyDescent="0.3">
      <c r="A2043">
        <v>385</v>
      </c>
      <c r="B2043" t="s">
        <v>350</v>
      </c>
      <c r="C2043" t="s">
        <v>351</v>
      </c>
      <c r="D2043" t="s">
        <v>54</v>
      </c>
      <c r="E2043" t="s">
        <v>24</v>
      </c>
      <c r="F2043" s="107">
        <v>45657</v>
      </c>
      <c r="G2043">
        <v>88.56</v>
      </c>
      <c r="H2043">
        <v>100</v>
      </c>
      <c r="I2043" t="s">
        <v>3096</v>
      </c>
    </row>
    <row r="2044" spans="1:9" x14ac:dyDescent="0.3">
      <c r="A2044">
        <v>386</v>
      </c>
      <c r="B2044" t="s">
        <v>352</v>
      </c>
      <c r="C2044" t="s">
        <v>351</v>
      </c>
      <c r="D2044" t="s">
        <v>54</v>
      </c>
      <c r="E2044" t="s">
        <v>24</v>
      </c>
      <c r="F2044" s="107">
        <v>45657</v>
      </c>
      <c r="G2044">
        <v>75.010000000000005</v>
      </c>
      <c r="H2044">
        <v>100</v>
      </c>
      <c r="I2044" t="s">
        <v>3098</v>
      </c>
    </row>
    <row r="2045" spans="1:9" x14ac:dyDescent="0.3">
      <c r="A2045">
        <v>389</v>
      </c>
      <c r="B2045" t="s">
        <v>355</v>
      </c>
      <c r="C2045" t="s">
        <v>447</v>
      </c>
      <c r="D2045" t="s">
        <v>54</v>
      </c>
      <c r="E2045" t="s">
        <v>24</v>
      </c>
      <c r="F2045" s="107">
        <v>45657</v>
      </c>
      <c r="G2045">
        <v>0</v>
      </c>
      <c r="H2045">
        <v>85</v>
      </c>
      <c r="I2045" t="s">
        <v>3100</v>
      </c>
    </row>
    <row r="2046" spans="1:9" x14ac:dyDescent="0.3">
      <c r="A2046">
        <v>397</v>
      </c>
      <c r="B2046" t="s">
        <v>1621</v>
      </c>
      <c r="C2046" t="s">
        <v>366</v>
      </c>
      <c r="D2046" t="s">
        <v>54</v>
      </c>
      <c r="E2046" t="s">
        <v>24</v>
      </c>
      <c r="F2046" s="107">
        <v>45657</v>
      </c>
      <c r="G2046">
        <v>94.88</v>
      </c>
      <c r="H2046">
        <v>80</v>
      </c>
      <c r="I2046" t="s">
        <v>3112</v>
      </c>
    </row>
    <row r="2047" spans="1:9" x14ac:dyDescent="0.3">
      <c r="A2047">
        <v>398</v>
      </c>
      <c r="B2047" t="s">
        <v>368</v>
      </c>
      <c r="C2047" t="s">
        <v>369</v>
      </c>
      <c r="D2047" t="s">
        <v>54</v>
      </c>
      <c r="E2047" t="s">
        <v>24</v>
      </c>
      <c r="F2047" s="107">
        <v>45657</v>
      </c>
      <c r="G2047">
        <v>160</v>
      </c>
      <c r="H2047">
        <v>100</v>
      </c>
      <c r="I2047" t="s">
        <v>3114</v>
      </c>
    </row>
    <row r="2048" spans="1:9" x14ac:dyDescent="0.3">
      <c r="A2048">
        <v>399</v>
      </c>
      <c r="B2048" t="s">
        <v>371</v>
      </c>
      <c r="C2048" t="s">
        <v>369</v>
      </c>
      <c r="D2048" t="s">
        <v>54</v>
      </c>
      <c r="E2048" t="s">
        <v>24</v>
      </c>
      <c r="F2048" s="107">
        <v>45657</v>
      </c>
      <c r="G2048">
        <v>111.36</v>
      </c>
      <c r="H2048">
        <v>100</v>
      </c>
      <c r="I2048" t="s">
        <v>3116</v>
      </c>
    </row>
    <row r="2049" spans="1:9" x14ac:dyDescent="0.3">
      <c r="A2049">
        <v>400</v>
      </c>
      <c r="B2049" t="s">
        <v>372</v>
      </c>
      <c r="C2049" t="s">
        <v>369</v>
      </c>
      <c r="D2049" t="s">
        <v>54</v>
      </c>
      <c r="E2049" t="s">
        <v>24</v>
      </c>
      <c r="F2049" s="107">
        <v>45657</v>
      </c>
      <c r="G2049">
        <v>397.73</v>
      </c>
      <c r="H2049">
        <v>100</v>
      </c>
      <c r="I2049" t="s">
        <v>3118</v>
      </c>
    </row>
    <row r="2050" spans="1:9" x14ac:dyDescent="0.3">
      <c r="A2050">
        <v>401</v>
      </c>
      <c r="B2050" t="s">
        <v>373</v>
      </c>
      <c r="C2050" t="s">
        <v>374</v>
      </c>
      <c r="D2050" t="s">
        <v>54</v>
      </c>
      <c r="E2050" t="s">
        <v>24</v>
      </c>
      <c r="F2050" s="107">
        <v>45657</v>
      </c>
      <c r="G2050">
        <v>100</v>
      </c>
      <c r="H2050">
        <v>90</v>
      </c>
      <c r="I2050" t="s">
        <v>3120</v>
      </c>
    </row>
    <row r="2051" spans="1:9" x14ac:dyDescent="0.3">
      <c r="A2051">
        <v>403</v>
      </c>
      <c r="B2051" t="s">
        <v>1628</v>
      </c>
      <c r="C2051" t="s">
        <v>374</v>
      </c>
      <c r="D2051" t="s">
        <v>54</v>
      </c>
      <c r="E2051" t="s">
        <v>24</v>
      </c>
      <c r="F2051" s="107">
        <v>45657</v>
      </c>
      <c r="G2051">
        <v>14495</v>
      </c>
      <c r="I2051" t="s">
        <v>3123</v>
      </c>
    </row>
    <row r="2052" spans="1:9" x14ac:dyDescent="0.3">
      <c r="A2052">
        <v>408</v>
      </c>
      <c r="B2052" t="s">
        <v>382</v>
      </c>
      <c r="C2052" t="s">
        <v>44</v>
      </c>
      <c r="D2052" t="s">
        <v>54</v>
      </c>
      <c r="E2052" t="s">
        <v>24</v>
      </c>
      <c r="F2052" s="107">
        <v>45657</v>
      </c>
      <c r="G2052">
        <v>100</v>
      </c>
      <c r="H2052">
        <v>100</v>
      </c>
      <c r="I2052" t="s">
        <v>3125</v>
      </c>
    </row>
    <row r="2053" spans="1:9" x14ac:dyDescent="0.3">
      <c r="A2053">
        <v>422</v>
      </c>
      <c r="B2053" t="s">
        <v>398</v>
      </c>
      <c r="C2053" t="s">
        <v>87</v>
      </c>
      <c r="D2053" t="s">
        <v>54</v>
      </c>
      <c r="E2053" t="s">
        <v>24</v>
      </c>
      <c r="F2053" s="107">
        <v>45657</v>
      </c>
      <c r="G2053">
        <v>7.91</v>
      </c>
      <c r="H2053">
        <v>8.01</v>
      </c>
      <c r="I2053" t="s">
        <v>3143</v>
      </c>
    </row>
    <row r="2054" spans="1:9" x14ac:dyDescent="0.3">
      <c r="A2054">
        <v>426</v>
      </c>
      <c r="B2054" t="s">
        <v>402</v>
      </c>
      <c r="C2054" t="s">
        <v>403</v>
      </c>
      <c r="D2054" t="s">
        <v>54</v>
      </c>
      <c r="E2054" t="s">
        <v>24</v>
      </c>
      <c r="F2054" s="107">
        <v>45657</v>
      </c>
      <c r="G2054">
        <v>86.72</v>
      </c>
      <c r="H2054">
        <v>80</v>
      </c>
      <c r="I2054" t="s">
        <v>3149</v>
      </c>
    </row>
    <row r="2055" spans="1:9" x14ac:dyDescent="0.3">
      <c r="A2055">
        <v>427</v>
      </c>
      <c r="B2055" t="s">
        <v>404</v>
      </c>
      <c r="C2055" t="s">
        <v>98</v>
      </c>
      <c r="D2055" t="s">
        <v>54</v>
      </c>
      <c r="E2055" t="s">
        <v>62</v>
      </c>
      <c r="F2055" s="107">
        <v>45657</v>
      </c>
      <c r="G2055">
        <v>0.17</v>
      </c>
      <c r="H2055">
        <v>0.2</v>
      </c>
      <c r="I2055" t="s">
        <v>3151</v>
      </c>
    </row>
    <row r="2056" spans="1:9" x14ac:dyDescent="0.3">
      <c r="A2056">
        <v>428</v>
      </c>
      <c r="B2056" t="s">
        <v>405</v>
      </c>
      <c r="C2056" t="s">
        <v>98</v>
      </c>
      <c r="D2056" t="s">
        <v>54</v>
      </c>
      <c r="E2056" t="s">
        <v>62</v>
      </c>
      <c r="F2056" s="107">
        <v>45657</v>
      </c>
      <c r="G2056">
        <v>18.53</v>
      </c>
      <c r="H2056">
        <v>1</v>
      </c>
      <c r="I2056" t="s">
        <v>3153</v>
      </c>
    </row>
    <row r="2057" spans="1:9" x14ac:dyDescent="0.3">
      <c r="A2057">
        <v>429</v>
      </c>
      <c r="B2057" t="s">
        <v>406</v>
      </c>
      <c r="C2057" t="s">
        <v>98</v>
      </c>
      <c r="D2057" t="s">
        <v>54</v>
      </c>
      <c r="E2057" t="s">
        <v>62</v>
      </c>
      <c r="F2057" s="107">
        <v>45657</v>
      </c>
      <c r="G2057">
        <v>0.67</v>
      </c>
      <c r="H2057">
        <v>0.76</v>
      </c>
      <c r="I2057" t="s">
        <v>3155</v>
      </c>
    </row>
    <row r="2058" spans="1:9" x14ac:dyDescent="0.3">
      <c r="A2058">
        <v>430</v>
      </c>
      <c r="B2058" t="s">
        <v>407</v>
      </c>
      <c r="C2058" t="s">
        <v>94</v>
      </c>
      <c r="D2058" t="s">
        <v>54</v>
      </c>
      <c r="E2058" t="s">
        <v>24</v>
      </c>
      <c r="F2058" s="107">
        <v>45657</v>
      </c>
      <c r="G2058">
        <v>102.9374919710379</v>
      </c>
      <c r="H2058">
        <v>95</v>
      </c>
      <c r="I2058" t="s">
        <v>3157</v>
      </c>
    </row>
    <row r="2059" spans="1:9" x14ac:dyDescent="0.3">
      <c r="A2059">
        <v>433</v>
      </c>
      <c r="B2059" t="s">
        <v>410</v>
      </c>
      <c r="C2059" t="s">
        <v>98</v>
      </c>
      <c r="D2059" t="s">
        <v>54</v>
      </c>
      <c r="E2059" t="s">
        <v>62</v>
      </c>
      <c r="F2059" s="107">
        <v>45657</v>
      </c>
      <c r="G2059">
        <v>0.14000000000000001</v>
      </c>
      <c r="H2059">
        <v>0.05</v>
      </c>
      <c r="I2059" t="s">
        <v>3163</v>
      </c>
    </row>
    <row r="2060" spans="1:9" x14ac:dyDescent="0.3">
      <c r="A2060">
        <v>435</v>
      </c>
      <c r="B2060" t="s">
        <v>412</v>
      </c>
      <c r="C2060" t="s">
        <v>98</v>
      </c>
      <c r="D2060" t="s">
        <v>54</v>
      </c>
      <c r="E2060" t="s">
        <v>24</v>
      </c>
      <c r="F2060" s="107">
        <v>45657</v>
      </c>
      <c r="G2060">
        <v>71.09</v>
      </c>
      <c r="H2060">
        <v>100</v>
      </c>
      <c r="I2060" t="s">
        <v>3166</v>
      </c>
    </row>
    <row r="2061" spans="1:9" x14ac:dyDescent="0.3">
      <c r="A2061">
        <v>439</v>
      </c>
      <c r="B2061" t="s">
        <v>415</v>
      </c>
      <c r="C2061" t="s">
        <v>323</v>
      </c>
      <c r="D2061" t="s">
        <v>54</v>
      </c>
      <c r="E2061" t="s">
        <v>24</v>
      </c>
      <c r="F2061" s="107">
        <v>45657</v>
      </c>
      <c r="G2061">
        <v>100</v>
      </c>
      <c r="H2061">
        <v>100</v>
      </c>
      <c r="I2061" t="s">
        <v>3172</v>
      </c>
    </row>
    <row r="2062" spans="1:9" x14ac:dyDescent="0.3">
      <c r="A2062">
        <v>440</v>
      </c>
      <c r="B2062" t="s">
        <v>416</v>
      </c>
      <c r="C2062" t="s">
        <v>323</v>
      </c>
      <c r="D2062" t="s">
        <v>54</v>
      </c>
      <c r="E2062" t="s">
        <v>24</v>
      </c>
      <c r="F2062" s="107">
        <v>45657</v>
      </c>
      <c r="G2062">
        <v>99.24</v>
      </c>
      <c r="H2062">
        <v>98</v>
      </c>
      <c r="I2062" t="s">
        <v>3174</v>
      </c>
    </row>
    <row r="2063" spans="1:9" x14ac:dyDescent="0.3">
      <c r="A2063">
        <v>444</v>
      </c>
      <c r="B2063" t="s">
        <v>420</v>
      </c>
      <c r="C2063" t="s">
        <v>188</v>
      </c>
      <c r="D2063" t="s">
        <v>54</v>
      </c>
      <c r="E2063" t="s">
        <v>62</v>
      </c>
      <c r="F2063" s="107">
        <v>45657</v>
      </c>
      <c r="G2063">
        <v>2.1</v>
      </c>
      <c r="I2063" t="s">
        <v>3175</v>
      </c>
    </row>
    <row r="2064" spans="1:9" x14ac:dyDescent="0.3">
      <c r="A2064">
        <v>445</v>
      </c>
      <c r="B2064" t="s">
        <v>421</v>
      </c>
      <c r="C2064" t="s">
        <v>188</v>
      </c>
      <c r="D2064" t="s">
        <v>54</v>
      </c>
      <c r="E2064" t="s">
        <v>24</v>
      </c>
      <c r="F2064" s="107">
        <v>45657</v>
      </c>
      <c r="G2064">
        <v>86.5</v>
      </c>
      <c r="H2064">
        <v>67.5</v>
      </c>
      <c r="I2064" t="s">
        <v>3176</v>
      </c>
    </row>
    <row r="2065" spans="1:9" x14ac:dyDescent="0.3">
      <c r="A2065">
        <v>447</v>
      </c>
      <c r="B2065" t="s">
        <v>246</v>
      </c>
      <c r="C2065" t="s">
        <v>112</v>
      </c>
      <c r="D2065" t="s">
        <v>54</v>
      </c>
      <c r="E2065" t="s">
        <v>24</v>
      </c>
      <c r="F2065" s="107">
        <v>45657</v>
      </c>
      <c r="G2065">
        <v>16.16</v>
      </c>
      <c r="H2065">
        <v>15</v>
      </c>
      <c r="I2065" t="s">
        <v>3177</v>
      </c>
    </row>
    <row r="2066" spans="1:9" x14ac:dyDescent="0.3">
      <c r="A2066">
        <v>448</v>
      </c>
      <c r="B2066" t="s">
        <v>422</v>
      </c>
      <c r="C2066" t="s">
        <v>112</v>
      </c>
      <c r="D2066" t="s">
        <v>54</v>
      </c>
      <c r="E2066" t="s">
        <v>24</v>
      </c>
      <c r="F2066" s="107">
        <v>45657</v>
      </c>
      <c r="G2066">
        <v>9.32</v>
      </c>
      <c r="H2066">
        <v>9</v>
      </c>
      <c r="I2066" t="s">
        <v>3178</v>
      </c>
    </row>
    <row r="2067" spans="1:9" x14ac:dyDescent="0.3">
      <c r="A2067">
        <v>451</v>
      </c>
      <c r="B2067" t="s">
        <v>1895</v>
      </c>
      <c r="C2067" t="s">
        <v>362</v>
      </c>
      <c r="D2067" t="s">
        <v>54</v>
      </c>
      <c r="E2067" t="s">
        <v>24</v>
      </c>
      <c r="F2067" s="107">
        <v>45657</v>
      </c>
      <c r="G2067">
        <v>42.7</v>
      </c>
      <c r="I2067" t="s">
        <v>3179</v>
      </c>
    </row>
    <row r="2068" spans="1:9" x14ac:dyDescent="0.3">
      <c r="A2068">
        <v>452</v>
      </c>
      <c r="B2068" t="s">
        <v>425</v>
      </c>
      <c r="C2068" t="s">
        <v>362</v>
      </c>
      <c r="D2068" t="s">
        <v>54</v>
      </c>
      <c r="E2068" t="s">
        <v>24</v>
      </c>
      <c r="F2068" s="107">
        <v>45657</v>
      </c>
      <c r="G2068">
        <v>160</v>
      </c>
      <c r="H2068">
        <v>100</v>
      </c>
      <c r="I2068" t="s">
        <v>3180</v>
      </c>
    </row>
    <row r="2069" spans="1:9" x14ac:dyDescent="0.3">
      <c r="A2069">
        <v>466</v>
      </c>
      <c r="B2069" t="s">
        <v>437</v>
      </c>
      <c r="C2069" t="s">
        <v>225</v>
      </c>
      <c r="D2069" t="s">
        <v>54</v>
      </c>
      <c r="E2069" t="s">
        <v>24</v>
      </c>
      <c r="F2069" s="107">
        <v>45657</v>
      </c>
      <c r="G2069">
        <v>107.6</v>
      </c>
      <c r="H2069">
        <v>100</v>
      </c>
      <c r="I2069" t="s">
        <v>2684</v>
      </c>
    </row>
    <row r="2070" spans="1:9" x14ac:dyDescent="0.3">
      <c r="A2070">
        <v>467</v>
      </c>
      <c r="B2070" t="s">
        <v>438</v>
      </c>
      <c r="C2070" t="s">
        <v>225</v>
      </c>
      <c r="D2070" t="s">
        <v>54</v>
      </c>
      <c r="E2070" t="s">
        <v>24</v>
      </c>
      <c r="F2070" s="107">
        <v>45657</v>
      </c>
      <c r="G2070">
        <v>121.83</v>
      </c>
      <c r="H2070">
        <v>100</v>
      </c>
      <c r="I2070" t="s">
        <v>3186</v>
      </c>
    </row>
    <row r="2071" spans="1:9" x14ac:dyDescent="0.3">
      <c r="A2071">
        <v>468</v>
      </c>
      <c r="B2071" t="s">
        <v>439</v>
      </c>
      <c r="C2071" t="s">
        <v>225</v>
      </c>
      <c r="D2071" t="s">
        <v>54</v>
      </c>
      <c r="E2071" t="s">
        <v>62</v>
      </c>
      <c r="F2071" s="107">
        <v>45657</v>
      </c>
      <c r="G2071">
        <v>2.6</v>
      </c>
      <c r="H2071">
        <v>3</v>
      </c>
      <c r="I2071" t="s">
        <v>3187</v>
      </c>
    </row>
    <row r="2072" spans="1:9" x14ac:dyDescent="0.3">
      <c r="A2072">
        <v>473</v>
      </c>
      <c r="B2072" t="s">
        <v>445</v>
      </c>
      <c r="C2072" t="s">
        <v>22</v>
      </c>
      <c r="D2072" t="s">
        <v>54</v>
      </c>
      <c r="E2072" t="s">
        <v>24</v>
      </c>
      <c r="F2072" s="107">
        <v>45657</v>
      </c>
      <c r="G2072">
        <v>100</v>
      </c>
      <c r="H2072">
        <v>100</v>
      </c>
      <c r="I2072" t="s">
        <v>3191</v>
      </c>
    </row>
    <row r="2073" spans="1:9" x14ac:dyDescent="0.3">
      <c r="A2073">
        <v>474</v>
      </c>
      <c r="B2073" t="s">
        <v>448</v>
      </c>
      <c r="C2073" t="s">
        <v>447</v>
      </c>
      <c r="D2073" t="s">
        <v>54</v>
      </c>
      <c r="E2073" t="s">
        <v>24</v>
      </c>
      <c r="F2073" s="107">
        <v>45657</v>
      </c>
      <c r="G2073">
        <v>100</v>
      </c>
      <c r="H2073">
        <v>100</v>
      </c>
      <c r="I2073" t="s">
        <v>3192</v>
      </c>
    </row>
    <row r="2074" spans="1:9" x14ac:dyDescent="0.3">
      <c r="A2074">
        <v>475</v>
      </c>
      <c r="B2074" t="s">
        <v>449</v>
      </c>
      <c r="C2074" t="s">
        <v>44</v>
      </c>
      <c r="D2074" t="s">
        <v>54</v>
      </c>
      <c r="E2074" t="s">
        <v>24</v>
      </c>
      <c r="F2074" s="107">
        <v>45657</v>
      </c>
      <c r="G2074">
        <v>140</v>
      </c>
      <c r="H2074">
        <v>100</v>
      </c>
      <c r="I2074" t="s">
        <v>3193</v>
      </c>
    </row>
    <row r="2075" spans="1:9" x14ac:dyDescent="0.3">
      <c r="A2075">
        <v>476</v>
      </c>
      <c r="B2075" t="s">
        <v>450</v>
      </c>
      <c r="C2075" t="s">
        <v>22</v>
      </c>
      <c r="D2075" t="s">
        <v>54</v>
      </c>
      <c r="E2075" t="s">
        <v>24</v>
      </c>
      <c r="F2075" s="107">
        <v>45657</v>
      </c>
      <c r="G2075">
        <v>100</v>
      </c>
      <c r="H2075">
        <v>100</v>
      </c>
      <c r="I2075" t="s">
        <v>3194</v>
      </c>
    </row>
    <row r="2076" spans="1:9" x14ac:dyDescent="0.3">
      <c r="A2076">
        <v>477</v>
      </c>
      <c r="B2076" t="s">
        <v>451</v>
      </c>
      <c r="C2076" t="s">
        <v>447</v>
      </c>
      <c r="D2076" t="s">
        <v>54</v>
      </c>
      <c r="E2076" t="s">
        <v>24</v>
      </c>
      <c r="F2076" s="107">
        <v>45657</v>
      </c>
      <c r="G2076">
        <v>100</v>
      </c>
      <c r="H2076">
        <v>100</v>
      </c>
      <c r="I2076" t="s">
        <v>3195</v>
      </c>
    </row>
    <row r="2077" spans="1:9" x14ac:dyDescent="0.3">
      <c r="A2077">
        <v>478</v>
      </c>
      <c r="B2077" t="s">
        <v>452</v>
      </c>
      <c r="C2077" t="s">
        <v>447</v>
      </c>
      <c r="D2077" t="s">
        <v>54</v>
      </c>
      <c r="E2077" t="s">
        <v>24</v>
      </c>
      <c r="F2077" s="107">
        <v>45657</v>
      </c>
      <c r="G2077">
        <v>100</v>
      </c>
      <c r="H2077">
        <v>100</v>
      </c>
      <c r="I2077" t="s">
        <v>3196</v>
      </c>
    </row>
    <row r="2078" spans="1:9" x14ac:dyDescent="0.3">
      <c r="A2078">
        <v>479</v>
      </c>
      <c r="B2078" t="s">
        <v>453</v>
      </c>
      <c r="C2078" t="s">
        <v>447</v>
      </c>
      <c r="D2078" t="s">
        <v>54</v>
      </c>
      <c r="E2078" t="s">
        <v>24</v>
      </c>
      <c r="F2078" s="107">
        <v>45657</v>
      </c>
      <c r="G2078">
        <v>100</v>
      </c>
      <c r="H2078">
        <v>100</v>
      </c>
      <c r="I2078" t="s">
        <v>3197</v>
      </c>
    </row>
    <row r="2079" spans="1:9" x14ac:dyDescent="0.3">
      <c r="A2079">
        <v>480</v>
      </c>
      <c r="B2079" t="s">
        <v>454</v>
      </c>
      <c r="C2079" t="s">
        <v>447</v>
      </c>
      <c r="D2079" t="s">
        <v>54</v>
      </c>
      <c r="E2079" t="s">
        <v>24</v>
      </c>
      <c r="F2079" s="107">
        <v>45657</v>
      </c>
      <c r="G2079">
        <v>100</v>
      </c>
      <c r="H2079">
        <v>100</v>
      </c>
      <c r="I2079" t="s">
        <v>3198</v>
      </c>
    </row>
    <row r="2080" spans="1:9" x14ac:dyDescent="0.3">
      <c r="A2080">
        <v>481</v>
      </c>
      <c r="B2080" t="s">
        <v>455</v>
      </c>
      <c r="C2080" t="s">
        <v>22</v>
      </c>
      <c r="D2080" t="s">
        <v>54</v>
      </c>
      <c r="E2080" t="s">
        <v>24</v>
      </c>
      <c r="F2080" s="107">
        <v>45657</v>
      </c>
      <c r="H2080">
        <v>100</v>
      </c>
      <c r="I2080" t="s">
        <v>2135</v>
      </c>
    </row>
    <row r="2081" spans="1:9" x14ac:dyDescent="0.3">
      <c r="A2081">
        <v>486</v>
      </c>
      <c r="B2081" t="s">
        <v>459</v>
      </c>
      <c r="C2081" t="s">
        <v>403</v>
      </c>
      <c r="D2081" t="s">
        <v>54</v>
      </c>
      <c r="E2081" t="s">
        <v>24</v>
      </c>
      <c r="F2081" s="107">
        <v>45657</v>
      </c>
      <c r="G2081">
        <v>2700000</v>
      </c>
      <c r="I2081" t="s">
        <v>3201</v>
      </c>
    </row>
    <row r="2082" spans="1:9" x14ac:dyDescent="0.3">
      <c r="A2082">
        <v>506</v>
      </c>
      <c r="B2082" t="s">
        <v>479</v>
      </c>
      <c r="C2082" t="s">
        <v>318</v>
      </c>
      <c r="D2082" t="s">
        <v>54</v>
      </c>
      <c r="E2082" t="s">
        <v>24</v>
      </c>
      <c r="F2082" s="107">
        <v>45657</v>
      </c>
      <c r="G2082">
        <v>67</v>
      </c>
      <c r="H2082">
        <v>80</v>
      </c>
      <c r="I2082" t="s">
        <v>3221</v>
      </c>
    </row>
    <row r="2083" spans="1:9" x14ac:dyDescent="0.3">
      <c r="A2083">
        <v>507</v>
      </c>
      <c r="B2083" t="s">
        <v>480</v>
      </c>
      <c r="C2083" t="s">
        <v>242</v>
      </c>
      <c r="D2083" t="s">
        <v>54</v>
      </c>
      <c r="E2083" t="s">
        <v>24</v>
      </c>
      <c r="F2083" s="107">
        <v>45657</v>
      </c>
      <c r="G2083">
        <v>77</v>
      </c>
      <c r="H2083">
        <v>80</v>
      </c>
      <c r="I2083" t="s">
        <v>3222</v>
      </c>
    </row>
    <row r="2084" spans="1:9" x14ac:dyDescent="0.3">
      <c r="A2084">
        <v>519</v>
      </c>
      <c r="B2084" t="s">
        <v>2349</v>
      </c>
      <c r="C2084" t="s">
        <v>362</v>
      </c>
      <c r="D2084" t="s">
        <v>54</v>
      </c>
      <c r="E2084" t="s">
        <v>24</v>
      </c>
      <c r="F2084" s="107">
        <v>45657</v>
      </c>
      <c r="I2084" t="s">
        <v>2359</v>
      </c>
    </row>
    <row r="2085" spans="1:9" x14ac:dyDescent="0.3">
      <c r="A2085">
        <v>523</v>
      </c>
      <c r="B2085" t="s">
        <v>350</v>
      </c>
      <c r="C2085" t="s">
        <v>94</v>
      </c>
      <c r="D2085" t="s">
        <v>54</v>
      </c>
      <c r="E2085" t="s">
        <v>24</v>
      </c>
      <c r="F2085" s="107">
        <v>45657</v>
      </c>
      <c r="I2085" t="s">
        <v>2373</v>
      </c>
    </row>
    <row r="2086" spans="1:9" x14ac:dyDescent="0.3">
      <c r="A2086">
        <v>524</v>
      </c>
      <c r="B2086" t="s">
        <v>397</v>
      </c>
      <c r="C2086" t="s">
        <v>87</v>
      </c>
      <c r="D2086" t="s">
        <v>54</v>
      </c>
      <c r="E2086" t="s">
        <v>24</v>
      </c>
      <c r="F2086" s="107">
        <v>45657</v>
      </c>
      <c r="H2086">
        <v>100</v>
      </c>
      <c r="I2086" t="s">
        <v>2384</v>
      </c>
    </row>
    <row r="2087" spans="1:9" x14ac:dyDescent="0.3">
      <c r="A2087">
        <v>532</v>
      </c>
      <c r="B2087" t="s">
        <v>2421</v>
      </c>
      <c r="C2087" t="s">
        <v>110</v>
      </c>
      <c r="D2087" t="s">
        <v>54</v>
      </c>
      <c r="E2087" t="s">
        <v>24</v>
      </c>
      <c r="F2087" s="107">
        <v>45657</v>
      </c>
      <c r="H2087">
        <v>100</v>
      </c>
      <c r="I2087" t="s">
        <v>2429</v>
      </c>
    </row>
    <row r="2088" spans="1:9" x14ac:dyDescent="0.3">
      <c r="A2088">
        <v>533</v>
      </c>
      <c r="B2088" t="s">
        <v>2432</v>
      </c>
      <c r="C2088" t="s">
        <v>110</v>
      </c>
      <c r="D2088" t="s">
        <v>54</v>
      </c>
      <c r="E2088" t="s">
        <v>24</v>
      </c>
      <c r="F2088" s="107">
        <v>45657</v>
      </c>
      <c r="I2088" t="s">
        <v>2441</v>
      </c>
    </row>
    <row r="2089" spans="1:9" x14ac:dyDescent="0.3">
      <c r="A2089">
        <v>534</v>
      </c>
      <c r="B2089" t="s">
        <v>2444</v>
      </c>
      <c r="C2089" t="s">
        <v>110</v>
      </c>
      <c r="D2089" t="s">
        <v>54</v>
      </c>
      <c r="E2089" t="s">
        <v>24</v>
      </c>
      <c r="F2089" s="107">
        <v>45657</v>
      </c>
      <c r="I2089" t="s">
        <v>2453</v>
      </c>
    </row>
    <row r="2090" spans="1:9" x14ac:dyDescent="0.3">
      <c r="A2090">
        <v>535</v>
      </c>
      <c r="B2090" t="s">
        <v>2456</v>
      </c>
      <c r="C2090" t="s">
        <v>110</v>
      </c>
      <c r="D2090" t="s">
        <v>54</v>
      </c>
      <c r="E2090" t="s">
        <v>24</v>
      </c>
      <c r="F2090" s="107">
        <v>45657</v>
      </c>
      <c r="I2090" t="s">
        <v>2465</v>
      </c>
    </row>
    <row r="2091" spans="1:9" x14ac:dyDescent="0.3">
      <c r="A2091">
        <v>536</v>
      </c>
      <c r="B2091" t="s">
        <v>2468</v>
      </c>
      <c r="C2091" t="s">
        <v>110</v>
      </c>
      <c r="D2091" t="s">
        <v>54</v>
      </c>
      <c r="E2091" t="s">
        <v>24</v>
      </c>
      <c r="F2091" s="107">
        <v>45657</v>
      </c>
      <c r="I2091" t="s">
        <v>2477</v>
      </c>
    </row>
    <row r="2092" spans="1:9" x14ac:dyDescent="0.3">
      <c r="A2092">
        <v>543</v>
      </c>
      <c r="B2092" t="s">
        <v>2503</v>
      </c>
      <c r="C2092" t="s">
        <v>127</v>
      </c>
      <c r="D2092" t="s">
        <v>54</v>
      </c>
      <c r="E2092" t="s">
        <v>24</v>
      </c>
      <c r="F2092" s="107">
        <v>45657</v>
      </c>
      <c r="I2092" t="s">
        <v>2512</v>
      </c>
    </row>
    <row r="2093" spans="1:9" x14ac:dyDescent="0.3">
      <c r="A2093">
        <v>544</v>
      </c>
      <c r="B2093" t="s">
        <v>2514</v>
      </c>
      <c r="C2093" t="s">
        <v>374</v>
      </c>
      <c r="D2093" t="s">
        <v>54</v>
      </c>
      <c r="E2093" t="s">
        <v>24</v>
      </c>
      <c r="F2093" s="107">
        <v>45657</v>
      </c>
      <c r="H2093">
        <v>90</v>
      </c>
      <c r="I2093" t="s">
        <v>2523</v>
      </c>
    </row>
    <row r="2094" spans="1:9" x14ac:dyDescent="0.3">
      <c r="A2094">
        <v>551</v>
      </c>
      <c r="B2094" t="s">
        <v>2544</v>
      </c>
      <c r="C2094" t="s">
        <v>369</v>
      </c>
      <c r="D2094" t="s">
        <v>54</v>
      </c>
      <c r="E2094" t="s">
        <v>24</v>
      </c>
      <c r="F2094" s="107">
        <v>45657</v>
      </c>
      <c r="I2094" t="s">
        <v>2545</v>
      </c>
    </row>
    <row r="2095" spans="1:9" x14ac:dyDescent="0.3">
      <c r="A2095">
        <v>69</v>
      </c>
      <c r="B2095" t="s">
        <v>59</v>
      </c>
      <c r="C2095" t="s">
        <v>58</v>
      </c>
      <c r="D2095" t="s">
        <v>60</v>
      </c>
      <c r="E2095" t="s">
        <v>24</v>
      </c>
      <c r="F2095" s="107">
        <v>45657</v>
      </c>
      <c r="G2095">
        <v>90.5</v>
      </c>
      <c r="H2095">
        <v>90</v>
      </c>
      <c r="I2095" t="s">
        <v>3227</v>
      </c>
    </row>
    <row r="2096" spans="1:9" x14ac:dyDescent="0.3">
      <c r="A2096">
        <v>111</v>
      </c>
      <c r="B2096" t="s">
        <v>93</v>
      </c>
      <c r="C2096" t="s">
        <v>58</v>
      </c>
      <c r="D2096" t="s">
        <v>60</v>
      </c>
      <c r="E2096" t="s">
        <v>24</v>
      </c>
      <c r="F2096" s="107">
        <v>45657</v>
      </c>
      <c r="G2096">
        <v>92</v>
      </c>
      <c r="H2096">
        <v>80</v>
      </c>
      <c r="I2096" t="s">
        <v>2825</v>
      </c>
    </row>
    <row r="2097" spans="1:9" x14ac:dyDescent="0.3">
      <c r="A2097">
        <v>197</v>
      </c>
      <c r="B2097" t="s">
        <v>139</v>
      </c>
      <c r="C2097" t="s">
        <v>95</v>
      </c>
      <c r="D2097" t="s">
        <v>60</v>
      </c>
      <c r="E2097" t="s">
        <v>24</v>
      </c>
      <c r="F2097" s="107">
        <v>45657</v>
      </c>
      <c r="G2097">
        <v>100</v>
      </c>
      <c r="H2097">
        <v>95</v>
      </c>
      <c r="I2097" t="s">
        <v>2885</v>
      </c>
    </row>
    <row r="2098" spans="1:9" x14ac:dyDescent="0.3">
      <c r="A2098">
        <v>213</v>
      </c>
      <c r="B2098" t="s">
        <v>151</v>
      </c>
      <c r="C2098" t="s">
        <v>98</v>
      </c>
      <c r="D2098" t="s">
        <v>60</v>
      </c>
      <c r="E2098" t="s">
        <v>24</v>
      </c>
      <c r="F2098" s="107">
        <v>45657</v>
      </c>
      <c r="G2098">
        <v>100</v>
      </c>
      <c r="H2098">
        <v>90</v>
      </c>
      <c r="I2098" t="s">
        <v>2904</v>
      </c>
    </row>
    <row r="2099" spans="1:9" x14ac:dyDescent="0.3">
      <c r="A2099">
        <v>233</v>
      </c>
      <c r="B2099" t="s">
        <v>173</v>
      </c>
      <c r="C2099" t="s">
        <v>98</v>
      </c>
      <c r="D2099" t="s">
        <v>60</v>
      </c>
      <c r="E2099" t="s">
        <v>24</v>
      </c>
      <c r="F2099" s="107">
        <v>45657</v>
      </c>
      <c r="G2099">
        <v>31.821236559139791</v>
      </c>
      <c r="H2099">
        <v>20</v>
      </c>
      <c r="I2099" t="s">
        <v>2930</v>
      </c>
    </row>
    <row r="2100" spans="1:9" x14ac:dyDescent="0.3">
      <c r="A2100">
        <v>234</v>
      </c>
      <c r="B2100" t="s">
        <v>174</v>
      </c>
      <c r="C2100" t="s">
        <v>98</v>
      </c>
      <c r="D2100" t="s">
        <v>60</v>
      </c>
      <c r="E2100" t="s">
        <v>24</v>
      </c>
      <c r="F2100" s="107">
        <v>45657</v>
      </c>
      <c r="G2100">
        <v>4218</v>
      </c>
      <c r="H2100">
        <v>4000</v>
      </c>
      <c r="I2100" t="s">
        <v>2931</v>
      </c>
    </row>
    <row r="2101" spans="1:9" x14ac:dyDescent="0.3">
      <c r="A2101">
        <v>238</v>
      </c>
      <c r="B2101" t="s">
        <v>177</v>
      </c>
      <c r="C2101" t="s">
        <v>98</v>
      </c>
      <c r="D2101" t="s">
        <v>60</v>
      </c>
      <c r="E2101" t="s">
        <v>24</v>
      </c>
      <c r="F2101" s="107">
        <v>45657</v>
      </c>
      <c r="G2101">
        <v>80</v>
      </c>
      <c r="H2101">
        <v>90</v>
      </c>
      <c r="I2101" t="s">
        <v>2934</v>
      </c>
    </row>
    <row r="2102" spans="1:9" x14ac:dyDescent="0.3">
      <c r="A2102">
        <v>240</v>
      </c>
      <c r="B2102" t="s">
        <v>180</v>
      </c>
      <c r="C2102" t="s">
        <v>33</v>
      </c>
      <c r="D2102" t="s">
        <v>60</v>
      </c>
      <c r="E2102" t="s">
        <v>24</v>
      </c>
      <c r="F2102" s="107">
        <v>45657</v>
      </c>
      <c r="G2102">
        <v>100</v>
      </c>
      <c r="H2102">
        <v>100</v>
      </c>
      <c r="I2102" t="s">
        <v>2938</v>
      </c>
    </row>
    <row r="2103" spans="1:9" x14ac:dyDescent="0.3">
      <c r="A2103">
        <v>251</v>
      </c>
      <c r="B2103" t="s">
        <v>1290</v>
      </c>
      <c r="C2103" t="s">
        <v>194</v>
      </c>
      <c r="D2103" t="s">
        <v>60</v>
      </c>
      <c r="E2103" t="s">
        <v>24</v>
      </c>
      <c r="F2103" s="107">
        <v>45657</v>
      </c>
      <c r="G2103">
        <v>96.226415094339643</v>
      </c>
      <c r="H2103">
        <v>100</v>
      </c>
      <c r="I2103" t="s">
        <v>2947</v>
      </c>
    </row>
    <row r="2104" spans="1:9" x14ac:dyDescent="0.3">
      <c r="A2104">
        <v>254</v>
      </c>
      <c r="B2104" t="s">
        <v>197</v>
      </c>
      <c r="C2104" t="s">
        <v>198</v>
      </c>
      <c r="D2104" t="s">
        <v>60</v>
      </c>
      <c r="E2104" t="s">
        <v>24</v>
      </c>
      <c r="F2104" s="107">
        <v>45657</v>
      </c>
      <c r="G2104">
        <v>100</v>
      </c>
      <c r="H2104">
        <v>100</v>
      </c>
      <c r="I2104" t="s">
        <v>2951</v>
      </c>
    </row>
    <row r="2105" spans="1:9" x14ac:dyDescent="0.3">
      <c r="A2105">
        <v>263</v>
      </c>
      <c r="B2105" t="s">
        <v>209</v>
      </c>
      <c r="C2105" t="s">
        <v>46</v>
      </c>
      <c r="D2105" t="s">
        <v>60</v>
      </c>
      <c r="E2105" t="s">
        <v>24</v>
      </c>
      <c r="F2105" s="107">
        <v>45657</v>
      </c>
      <c r="G2105">
        <v>100</v>
      </c>
      <c r="H2105">
        <v>100</v>
      </c>
      <c r="I2105" t="s">
        <v>2964</v>
      </c>
    </row>
    <row r="2106" spans="1:9" x14ac:dyDescent="0.3">
      <c r="A2106">
        <v>265</v>
      </c>
      <c r="B2106" t="s">
        <v>213</v>
      </c>
      <c r="C2106" t="s">
        <v>46</v>
      </c>
      <c r="D2106" t="s">
        <v>60</v>
      </c>
      <c r="E2106" t="s">
        <v>24</v>
      </c>
      <c r="F2106" s="107">
        <v>45657</v>
      </c>
      <c r="G2106">
        <v>100</v>
      </c>
      <c r="H2106">
        <v>95</v>
      </c>
      <c r="I2106" t="s">
        <v>2966</v>
      </c>
    </row>
    <row r="2107" spans="1:9" x14ac:dyDescent="0.3">
      <c r="A2107">
        <v>266</v>
      </c>
      <c r="B2107" t="s">
        <v>214</v>
      </c>
      <c r="C2107" t="s">
        <v>46</v>
      </c>
      <c r="D2107" t="s">
        <v>60</v>
      </c>
      <c r="E2107" t="s">
        <v>24</v>
      </c>
      <c r="F2107" s="107">
        <v>45657</v>
      </c>
      <c r="G2107">
        <v>81.93</v>
      </c>
      <c r="H2107">
        <v>95</v>
      </c>
      <c r="I2107" t="s">
        <v>2968</v>
      </c>
    </row>
    <row r="2108" spans="1:9" x14ac:dyDescent="0.3">
      <c r="A2108">
        <v>300</v>
      </c>
      <c r="B2108" t="s">
        <v>252</v>
      </c>
      <c r="C2108" t="s">
        <v>253</v>
      </c>
      <c r="D2108" t="s">
        <v>60</v>
      </c>
      <c r="E2108" t="s">
        <v>24</v>
      </c>
      <c r="F2108" s="107">
        <v>45657</v>
      </c>
      <c r="G2108">
        <v>100</v>
      </c>
      <c r="H2108">
        <v>100</v>
      </c>
      <c r="I2108" t="s">
        <v>3003</v>
      </c>
    </row>
    <row r="2109" spans="1:9" x14ac:dyDescent="0.3">
      <c r="A2109">
        <v>301</v>
      </c>
      <c r="B2109" t="s">
        <v>254</v>
      </c>
      <c r="C2109" t="s">
        <v>253</v>
      </c>
      <c r="D2109" t="s">
        <v>60</v>
      </c>
      <c r="E2109" t="s">
        <v>24</v>
      </c>
      <c r="F2109" s="107">
        <v>45657</v>
      </c>
      <c r="G2109">
        <v>100</v>
      </c>
      <c r="H2109">
        <v>100</v>
      </c>
      <c r="I2109" t="s">
        <v>3005</v>
      </c>
    </row>
    <row r="2110" spans="1:9" x14ac:dyDescent="0.3">
      <c r="A2110">
        <v>306</v>
      </c>
      <c r="B2110" t="s">
        <v>260</v>
      </c>
      <c r="C2110" t="s">
        <v>194</v>
      </c>
      <c r="D2110" t="s">
        <v>60</v>
      </c>
      <c r="E2110" t="s">
        <v>24</v>
      </c>
      <c r="F2110" s="107">
        <v>45657</v>
      </c>
      <c r="G2110">
        <v>101</v>
      </c>
      <c r="H2110">
        <v>100</v>
      </c>
      <c r="I2110" t="s">
        <v>3013</v>
      </c>
    </row>
    <row r="2111" spans="1:9" x14ac:dyDescent="0.3">
      <c r="A2111">
        <v>347</v>
      </c>
      <c r="B2111" t="s">
        <v>305</v>
      </c>
      <c r="C2111" t="s">
        <v>306</v>
      </c>
      <c r="D2111" t="s">
        <v>60</v>
      </c>
      <c r="E2111" t="s">
        <v>62</v>
      </c>
      <c r="F2111" s="107">
        <v>45657</v>
      </c>
      <c r="G2111">
        <v>0</v>
      </c>
      <c r="H2111">
        <v>5</v>
      </c>
      <c r="I2111" t="s">
        <v>3040</v>
      </c>
    </row>
    <row r="2112" spans="1:9" x14ac:dyDescent="0.3">
      <c r="A2112">
        <v>348</v>
      </c>
      <c r="B2112" t="s">
        <v>307</v>
      </c>
      <c r="C2112" t="s">
        <v>306</v>
      </c>
      <c r="D2112" t="s">
        <v>60</v>
      </c>
      <c r="E2112" t="s">
        <v>24</v>
      </c>
      <c r="F2112" s="107">
        <v>45657</v>
      </c>
      <c r="G2112">
        <v>100</v>
      </c>
      <c r="H2112">
        <v>99</v>
      </c>
      <c r="I2112" t="s">
        <v>3042</v>
      </c>
    </row>
    <row r="2113" spans="1:9" x14ac:dyDescent="0.3">
      <c r="A2113">
        <v>351</v>
      </c>
      <c r="B2113" t="s">
        <v>308</v>
      </c>
      <c r="C2113" t="s">
        <v>306</v>
      </c>
      <c r="D2113" t="s">
        <v>60</v>
      </c>
      <c r="E2113" t="s">
        <v>62</v>
      </c>
      <c r="F2113" s="107">
        <v>45657</v>
      </c>
      <c r="G2113">
        <v>1.497983483771846</v>
      </c>
      <c r="H2113">
        <v>0</v>
      </c>
      <c r="I2113" t="s">
        <v>3044</v>
      </c>
    </row>
    <row r="2114" spans="1:9" x14ac:dyDescent="0.3">
      <c r="A2114">
        <v>352</v>
      </c>
      <c r="B2114" t="s">
        <v>309</v>
      </c>
      <c r="C2114" t="s">
        <v>306</v>
      </c>
      <c r="D2114" t="s">
        <v>60</v>
      </c>
      <c r="E2114" t="s">
        <v>62</v>
      </c>
      <c r="F2114" s="107">
        <v>45657</v>
      </c>
      <c r="G2114">
        <v>0</v>
      </c>
      <c r="H2114">
        <v>0</v>
      </c>
      <c r="I2114" t="s">
        <v>3046</v>
      </c>
    </row>
    <row r="2115" spans="1:9" x14ac:dyDescent="0.3">
      <c r="A2115">
        <v>368</v>
      </c>
      <c r="B2115" t="s">
        <v>330</v>
      </c>
      <c r="C2115" t="s">
        <v>1523</v>
      </c>
      <c r="D2115" t="s">
        <v>60</v>
      </c>
      <c r="E2115" t="s">
        <v>24</v>
      </c>
      <c r="F2115" s="107">
        <v>45657</v>
      </c>
      <c r="G2115">
        <v>94</v>
      </c>
      <c r="H2115">
        <v>90</v>
      </c>
      <c r="I2115" t="s">
        <v>3070</v>
      </c>
    </row>
    <row r="2116" spans="1:9" x14ac:dyDescent="0.3">
      <c r="A2116">
        <v>372</v>
      </c>
      <c r="B2116" t="s">
        <v>335</v>
      </c>
      <c r="C2116" t="s">
        <v>1523</v>
      </c>
      <c r="D2116" t="s">
        <v>60</v>
      </c>
      <c r="E2116" t="s">
        <v>24</v>
      </c>
      <c r="F2116" s="107">
        <v>45657</v>
      </c>
      <c r="G2116">
        <v>93</v>
      </c>
      <c r="H2116">
        <v>87</v>
      </c>
      <c r="I2116" t="s">
        <v>3076</v>
      </c>
    </row>
    <row r="2117" spans="1:9" x14ac:dyDescent="0.3">
      <c r="A2117">
        <v>373</v>
      </c>
      <c r="B2117" t="s">
        <v>336</v>
      </c>
      <c r="C2117" t="s">
        <v>198</v>
      </c>
      <c r="D2117" t="s">
        <v>60</v>
      </c>
      <c r="E2117" t="s">
        <v>24</v>
      </c>
      <c r="F2117" s="107">
        <v>45657</v>
      </c>
      <c r="G2117">
        <v>98.67</v>
      </c>
      <c r="H2117">
        <v>100</v>
      </c>
      <c r="I2117" t="s">
        <v>3078</v>
      </c>
    </row>
    <row r="2118" spans="1:9" x14ac:dyDescent="0.3">
      <c r="A2118">
        <v>390</v>
      </c>
      <c r="B2118" t="s">
        <v>356</v>
      </c>
      <c r="C2118" t="s">
        <v>198</v>
      </c>
      <c r="D2118" t="s">
        <v>60</v>
      </c>
      <c r="E2118" t="s">
        <v>24</v>
      </c>
      <c r="F2118" s="107">
        <v>45657</v>
      </c>
      <c r="G2118">
        <v>99.92</v>
      </c>
      <c r="H2118">
        <v>100</v>
      </c>
      <c r="I2118" t="s">
        <v>3102</v>
      </c>
    </row>
    <row r="2119" spans="1:9" x14ac:dyDescent="0.3">
      <c r="A2119">
        <v>394</v>
      </c>
      <c r="B2119" t="s">
        <v>361</v>
      </c>
      <c r="C2119" t="s">
        <v>362</v>
      </c>
      <c r="D2119" t="s">
        <v>60</v>
      </c>
      <c r="E2119" t="s">
        <v>24</v>
      </c>
      <c r="F2119" s="107">
        <v>45657</v>
      </c>
      <c r="G2119">
        <v>192</v>
      </c>
      <c r="H2119">
        <v>100</v>
      </c>
      <c r="I2119" t="s">
        <v>3108</v>
      </c>
    </row>
    <row r="2120" spans="1:9" x14ac:dyDescent="0.3">
      <c r="A2120">
        <v>395</v>
      </c>
      <c r="B2120" t="s">
        <v>364</v>
      </c>
      <c r="C2120" t="s">
        <v>362</v>
      </c>
      <c r="D2120" t="s">
        <v>60</v>
      </c>
      <c r="E2120" t="s">
        <v>24</v>
      </c>
      <c r="F2120" s="107">
        <v>45657</v>
      </c>
      <c r="G2120">
        <v>148.88999999999999</v>
      </c>
      <c r="H2120">
        <v>100</v>
      </c>
      <c r="I2120" t="s">
        <v>3110</v>
      </c>
    </row>
    <row r="2121" spans="1:9" x14ac:dyDescent="0.3">
      <c r="A2121">
        <v>409</v>
      </c>
      <c r="B2121" t="s">
        <v>383</v>
      </c>
      <c r="C2121" t="s">
        <v>46</v>
      </c>
      <c r="D2121" t="s">
        <v>60</v>
      </c>
      <c r="E2121" t="s">
        <v>24</v>
      </c>
      <c r="F2121" s="107">
        <v>45657</v>
      </c>
      <c r="G2121">
        <v>96.457326892109478</v>
      </c>
      <c r="H2121">
        <v>95</v>
      </c>
      <c r="I2121" t="s">
        <v>3127</v>
      </c>
    </row>
    <row r="2122" spans="1:9" x14ac:dyDescent="0.3">
      <c r="A2122">
        <v>414</v>
      </c>
      <c r="B2122" t="s">
        <v>390</v>
      </c>
      <c r="C2122" t="s">
        <v>198</v>
      </c>
      <c r="D2122" t="s">
        <v>60</v>
      </c>
      <c r="E2122" t="s">
        <v>24</v>
      </c>
      <c r="F2122" s="107">
        <v>45657</v>
      </c>
      <c r="G2122">
        <v>98.78</v>
      </c>
      <c r="H2122">
        <v>100</v>
      </c>
      <c r="I2122" t="s">
        <v>3131</v>
      </c>
    </row>
    <row r="2123" spans="1:9" x14ac:dyDescent="0.3">
      <c r="A2123">
        <v>415</v>
      </c>
      <c r="B2123" t="s">
        <v>391</v>
      </c>
      <c r="C2123" t="s">
        <v>198</v>
      </c>
      <c r="D2123" t="s">
        <v>60</v>
      </c>
      <c r="E2123" t="s">
        <v>24</v>
      </c>
      <c r="F2123" s="107">
        <v>45657</v>
      </c>
      <c r="G2123">
        <v>98.36</v>
      </c>
      <c r="H2123">
        <v>100</v>
      </c>
      <c r="I2123" t="s">
        <v>3133</v>
      </c>
    </row>
    <row r="2124" spans="1:9" x14ac:dyDescent="0.3">
      <c r="A2124">
        <v>416</v>
      </c>
      <c r="B2124" t="s">
        <v>392</v>
      </c>
      <c r="C2124" t="s">
        <v>198</v>
      </c>
      <c r="D2124" t="s">
        <v>60</v>
      </c>
      <c r="E2124" t="s">
        <v>24</v>
      </c>
      <c r="F2124" s="107">
        <v>45657</v>
      </c>
      <c r="G2124">
        <v>100</v>
      </c>
      <c r="H2124">
        <v>100</v>
      </c>
      <c r="I2124" t="s">
        <v>3135</v>
      </c>
    </row>
    <row r="2125" spans="1:9" x14ac:dyDescent="0.3">
      <c r="A2125">
        <v>417</v>
      </c>
      <c r="B2125" t="s">
        <v>393</v>
      </c>
      <c r="C2125" t="s">
        <v>198</v>
      </c>
      <c r="D2125" t="s">
        <v>60</v>
      </c>
      <c r="E2125" t="s">
        <v>24</v>
      </c>
      <c r="F2125" s="107">
        <v>45657</v>
      </c>
      <c r="G2125">
        <v>98.83</v>
      </c>
      <c r="H2125">
        <v>100</v>
      </c>
      <c r="I2125" t="s">
        <v>3137</v>
      </c>
    </row>
    <row r="2126" spans="1:9" x14ac:dyDescent="0.3">
      <c r="A2126">
        <v>418</v>
      </c>
      <c r="B2126" t="s">
        <v>394</v>
      </c>
      <c r="C2126" t="s">
        <v>198</v>
      </c>
      <c r="D2126" t="s">
        <v>60</v>
      </c>
      <c r="E2126" t="s">
        <v>24</v>
      </c>
      <c r="F2126" s="107">
        <v>45657</v>
      </c>
      <c r="G2126">
        <v>97.78</v>
      </c>
      <c r="H2126">
        <v>100</v>
      </c>
      <c r="I2126" t="s">
        <v>3139</v>
      </c>
    </row>
    <row r="2127" spans="1:9" x14ac:dyDescent="0.3">
      <c r="A2127">
        <v>420</v>
      </c>
      <c r="B2127" t="s">
        <v>396</v>
      </c>
      <c r="C2127" t="s">
        <v>198</v>
      </c>
      <c r="D2127" t="s">
        <v>60</v>
      </c>
      <c r="E2127" t="s">
        <v>24</v>
      </c>
      <c r="F2127" s="107">
        <v>45657</v>
      </c>
      <c r="G2127">
        <v>96.67</v>
      </c>
      <c r="H2127">
        <v>100</v>
      </c>
      <c r="I2127" t="s">
        <v>3141</v>
      </c>
    </row>
    <row r="2128" spans="1:9" x14ac:dyDescent="0.3">
      <c r="A2128">
        <v>431</v>
      </c>
      <c r="B2128" t="s">
        <v>408</v>
      </c>
      <c r="C2128" t="s">
        <v>72</v>
      </c>
      <c r="D2128" t="s">
        <v>60</v>
      </c>
      <c r="E2128" t="s">
        <v>24</v>
      </c>
      <c r="F2128" s="107">
        <v>45657</v>
      </c>
      <c r="G2128">
        <v>100</v>
      </c>
      <c r="H2128">
        <v>100</v>
      </c>
      <c r="I2128" t="s">
        <v>3159</v>
      </c>
    </row>
    <row r="2129" spans="1:9" x14ac:dyDescent="0.3">
      <c r="A2129">
        <v>432</v>
      </c>
      <c r="B2129" t="s">
        <v>409</v>
      </c>
      <c r="C2129" t="s">
        <v>72</v>
      </c>
      <c r="D2129" t="s">
        <v>60</v>
      </c>
      <c r="E2129" t="s">
        <v>24</v>
      </c>
      <c r="F2129" s="107">
        <v>45657</v>
      </c>
      <c r="G2129">
        <v>100</v>
      </c>
      <c r="H2129">
        <v>90</v>
      </c>
      <c r="I2129" t="s">
        <v>3161</v>
      </c>
    </row>
    <row r="2130" spans="1:9" x14ac:dyDescent="0.3">
      <c r="A2130">
        <v>453</v>
      </c>
      <c r="B2130" t="s">
        <v>426</v>
      </c>
      <c r="C2130" t="s">
        <v>366</v>
      </c>
      <c r="D2130" t="s">
        <v>60</v>
      </c>
      <c r="E2130" t="s">
        <v>24</v>
      </c>
      <c r="F2130" s="107">
        <v>45657</v>
      </c>
      <c r="G2130">
        <v>148</v>
      </c>
      <c r="H2130">
        <v>100</v>
      </c>
      <c r="I2130" t="s">
        <v>3181</v>
      </c>
    </row>
    <row r="2131" spans="1:9" x14ac:dyDescent="0.3">
      <c r="A2131">
        <v>455</v>
      </c>
      <c r="B2131" t="s">
        <v>428</v>
      </c>
      <c r="C2131" t="s">
        <v>366</v>
      </c>
      <c r="D2131" t="s">
        <v>60</v>
      </c>
      <c r="E2131" t="s">
        <v>24</v>
      </c>
      <c r="F2131" s="107">
        <v>45657</v>
      </c>
      <c r="G2131">
        <v>100</v>
      </c>
      <c r="H2131">
        <v>90</v>
      </c>
      <c r="I2131" t="s">
        <v>3182</v>
      </c>
    </row>
    <row r="2132" spans="1:9" x14ac:dyDescent="0.3">
      <c r="A2132">
        <v>456</v>
      </c>
      <c r="B2132" t="s">
        <v>429</v>
      </c>
      <c r="C2132" t="s">
        <v>403</v>
      </c>
      <c r="D2132" t="s">
        <v>60</v>
      </c>
      <c r="E2132" t="s">
        <v>24</v>
      </c>
      <c r="F2132" s="107">
        <v>45657</v>
      </c>
      <c r="G2132">
        <v>94.69</v>
      </c>
      <c r="H2132">
        <v>100</v>
      </c>
      <c r="I2132" t="s">
        <v>3183</v>
      </c>
    </row>
    <row r="2133" spans="1:9" x14ac:dyDescent="0.3">
      <c r="A2133">
        <v>457</v>
      </c>
      <c r="B2133" t="s">
        <v>430</v>
      </c>
      <c r="C2133" t="s">
        <v>403</v>
      </c>
      <c r="D2133" t="s">
        <v>60</v>
      </c>
      <c r="E2133" t="s">
        <v>24</v>
      </c>
      <c r="F2133" s="107">
        <v>45657</v>
      </c>
      <c r="G2133">
        <v>70</v>
      </c>
      <c r="H2133">
        <v>100</v>
      </c>
      <c r="I2133" t="s">
        <v>3184</v>
      </c>
    </row>
    <row r="2134" spans="1:9" x14ac:dyDescent="0.3">
      <c r="A2134">
        <v>469</v>
      </c>
      <c r="B2134" t="s">
        <v>395</v>
      </c>
      <c r="C2134" t="s">
        <v>198</v>
      </c>
      <c r="D2134" t="s">
        <v>60</v>
      </c>
      <c r="E2134" t="s">
        <v>24</v>
      </c>
      <c r="F2134" s="107">
        <v>45657</v>
      </c>
      <c r="G2134">
        <v>99.7</v>
      </c>
      <c r="H2134">
        <v>100</v>
      </c>
      <c r="I2134" t="s">
        <v>3188</v>
      </c>
    </row>
    <row r="2135" spans="1:9" x14ac:dyDescent="0.3">
      <c r="A2135">
        <v>470</v>
      </c>
      <c r="B2135" t="s">
        <v>441</v>
      </c>
      <c r="C2135" t="s">
        <v>198</v>
      </c>
      <c r="D2135" t="s">
        <v>60</v>
      </c>
      <c r="E2135" t="s">
        <v>24</v>
      </c>
      <c r="F2135" s="107">
        <v>45657</v>
      </c>
      <c r="G2135">
        <v>100</v>
      </c>
      <c r="H2135">
        <v>100</v>
      </c>
      <c r="I2135" t="s">
        <v>3189</v>
      </c>
    </row>
    <row r="2136" spans="1:9" x14ac:dyDescent="0.3">
      <c r="A2136">
        <v>471</v>
      </c>
      <c r="B2136" t="s">
        <v>442</v>
      </c>
      <c r="C2136" t="s">
        <v>198</v>
      </c>
      <c r="D2136" t="s">
        <v>60</v>
      </c>
      <c r="E2136" t="s">
        <v>24</v>
      </c>
      <c r="F2136" s="107">
        <v>45657</v>
      </c>
      <c r="G2136">
        <v>99</v>
      </c>
      <c r="H2136">
        <v>100</v>
      </c>
      <c r="I2136" t="s">
        <v>3190</v>
      </c>
    </row>
    <row r="2137" spans="1:9" x14ac:dyDescent="0.3">
      <c r="A2137">
        <v>484</v>
      </c>
      <c r="B2137" t="s">
        <v>457</v>
      </c>
      <c r="C2137" t="s">
        <v>72</v>
      </c>
      <c r="D2137" t="s">
        <v>60</v>
      </c>
      <c r="E2137" t="s">
        <v>24</v>
      </c>
      <c r="F2137" s="107">
        <v>45657</v>
      </c>
      <c r="G2137">
        <v>100</v>
      </c>
      <c r="H2137">
        <v>90</v>
      </c>
      <c r="I2137" t="s">
        <v>3199</v>
      </c>
    </row>
    <row r="2138" spans="1:9" x14ac:dyDescent="0.3">
      <c r="A2138">
        <v>510</v>
      </c>
      <c r="B2138" t="s">
        <v>2286</v>
      </c>
      <c r="C2138" t="s">
        <v>249</v>
      </c>
      <c r="D2138" t="s">
        <v>60</v>
      </c>
      <c r="E2138" t="s">
        <v>24</v>
      </c>
      <c r="F2138" s="107">
        <v>45657</v>
      </c>
      <c r="H2138">
        <v>100</v>
      </c>
      <c r="I2138" t="s">
        <v>2305</v>
      </c>
    </row>
    <row r="2139" spans="1:9" x14ac:dyDescent="0.3">
      <c r="A2139">
        <v>511</v>
      </c>
      <c r="B2139" t="s">
        <v>2310</v>
      </c>
      <c r="C2139" t="s">
        <v>249</v>
      </c>
      <c r="D2139" t="s">
        <v>60</v>
      </c>
      <c r="E2139" t="s">
        <v>24</v>
      </c>
      <c r="F2139" s="107">
        <v>45657</v>
      </c>
      <c r="H2139">
        <v>100</v>
      </c>
      <c r="I2139" t="s">
        <v>2330</v>
      </c>
    </row>
    <row r="2140" spans="1:9" x14ac:dyDescent="0.3">
      <c r="A2140">
        <v>529</v>
      </c>
      <c r="B2140" t="s">
        <v>2395</v>
      </c>
      <c r="C2140" t="s">
        <v>95</v>
      </c>
      <c r="D2140" t="s">
        <v>60</v>
      </c>
      <c r="E2140" t="s">
        <v>24</v>
      </c>
      <c r="F2140" s="107">
        <v>45657</v>
      </c>
      <c r="I2140" t="s">
        <v>2410</v>
      </c>
    </row>
    <row r="2141" spans="1:9" x14ac:dyDescent="0.3">
      <c r="A2141">
        <v>84</v>
      </c>
      <c r="B2141" t="s">
        <v>71</v>
      </c>
      <c r="C2141" t="s">
        <v>72</v>
      </c>
      <c r="D2141" t="s">
        <v>73</v>
      </c>
      <c r="E2141" t="s">
        <v>24</v>
      </c>
      <c r="F2141" s="107">
        <v>45657</v>
      </c>
      <c r="G2141">
        <v>100</v>
      </c>
      <c r="H2141">
        <v>100</v>
      </c>
      <c r="I2141" t="s">
        <v>3236</v>
      </c>
    </row>
    <row r="2142" spans="1:9" x14ac:dyDescent="0.3">
      <c r="A2142">
        <v>85</v>
      </c>
      <c r="B2142" t="s">
        <v>74</v>
      </c>
      <c r="C2142" t="s">
        <v>72</v>
      </c>
      <c r="D2142" t="s">
        <v>73</v>
      </c>
      <c r="E2142" t="s">
        <v>24</v>
      </c>
      <c r="F2142" s="107">
        <v>45657</v>
      </c>
      <c r="G2142">
        <v>100</v>
      </c>
      <c r="H2142">
        <v>100</v>
      </c>
      <c r="I2142" t="s">
        <v>3238</v>
      </c>
    </row>
    <row r="2143" spans="1:9" x14ac:dyDescent="0.3">
      <c r="A2143">
        <v>87</v>
      </c>
      <c r="B2143" t="s">
        <v>76</v>
      </c>
      <c r="C2143" t="s">
        <v>72</v>
      </c>
      <c r="D2143" t="s">
        <v>73</v>
      </c>
      <c r="E2143" t="s">
        <v>24</v>
      </c>
      <c r="F2143" s="107">
        <v>45657</v>
      </c>
      <c r="G2143">
        <v>100</v>
      </c>
      <c r="H2143">
        <v>90</v>
      </c>
      <c r="I2143" t="s">
        <v>2619</v>
      </c>
    </row>
    <row r="2144" spans="1:9" x14ac:dyDescent="0.3">
      <c r="A2144">
        <v>88</v>
      </c>
      <c r="B2144" t="s">
        <v>77</v>
      </c>
      <c r="C2144" t="s">
        <v>72</v>
      </c>
      <c r="D2144" t="s">
        <v>73</v>
      </c>
      <c r="E2144" t="s">
        <v>24</v>
      </c>
      <c r="F2144" s="107">
        <v>45657</v>
      </c>
      <c r="G2144">
        <v>100</v>
      </c>
      <c r="H2144">
        <v>100</v>
      </c>
      <c r="I2144" t="s">
        <v>3243</v>
      </c>
    </row>
    <row r="2145" spans="1:9" x14ac:dyDescent="0.3">
      <c r="A2145">
        <v>89</v>
      </c>
      <c r="B2145" t="s">
        <v>78</v>
      </c>
      <c r="C2145" t="s">
        <v>72</v>
      </c>
      <c r="D2145" t="s">
        <v>73</v>
      </c>
      <c r="E2145" t="s">
        <v>24</v>
      </c>
      <c r="F2145" s="107">
        <v>45657</v>
      </c>
      <c r="G2145">
        <v>100</v>
      </c>
      <c r="H2145">
        <v>100</v>
      </c>
      <c r="I2145" t="s">
        <v>3245</v>
      </c>
    </row>
    <row r="2146" spans="1:9" x14ac:dyDescent="0.3">
      <c r="A2146">
        <v>90</v>
      </c>
      <c r="B2146" t="s">
        <v>79</v>
      </c>
      <c r="C2146" t="s">
        <v>72</v>
      </c>
      <c r="D2146" t="s">
        <v>73</v>
      </c>
      <c r="E2146" t="s">
        <v>24</v>
      </c>
      <c r="F2146" s="107">
        <v>45657</v>
      </c>
      <c r="G2146">
        <v>100</v>
      </c>
      <c r="H2146">
        <v>100</v>
      </c>
      <c r="I2146" t="s">
        <v>3247</v>
      </c>
    </row>
    <row r="2147" spans="1:9" x14ac:dyDescent="0.3">
      <c r="A2147">
        <v>91</v>
      </c>
      <c r="B2147" t="s">
        <v>80</v>
      </c>
      <c r="C2147" t="s">
        <v>72</v>
      </c>
      <c r="D2147" t="s">
        <v>73</v>
      </c>
      <c r="E2147" t="s">
        <v>24</v>
      </c>
      <c r="F2147" s="107">
        <v>45657</v>
      </c>
      <c r="G2147">
        <v>100</v>
      </c>
      <c r="H2147">
        <v>100</v>
      </c>
      <c r="I2147" t="s">
        <v>3249</v>
      </c>
    </row>
    <row r="2148" spans="1:9" x14ac:dyDescent="0.3">
      <c r="A2148">
        <v>92</v>
      </c>
      <c r="B2148" t="s">
        <v>81</v>
      </c>
      <c r="C2148" t="s">
        <v>72</v>
      </c>
      <c r="D2148" t="s">
        <v>73</v>
      </c>
      <c r="E2148" t="s">
        <v>24</v>
      </c>
      <c r="F2148" s="107">
        <v>45657</v>
      </c>
      <c r="G2148">
        <v>100</v>
      </c>
      <c r="H2148">
        <v>98</v>
      </c>
      <c r="I2148" t="s">
        <v>3251</v>
      </c>
    </row>
    <row r="2149" spans="1:9" x14ac:dyDescent="0.3">
      <c r="A2149">
        <v>94</v>
      </c>
      <c r="B2149" t="s">
        <v>82</v>
      </c>
      <c r="C2149" t="s">
        <v>72</v>
      </c>
      <c r="D2149" t="s">
        <v>73</v>
      </c>
      <c r="E2149" t="s">
        <v>24</v>
      </c>
      <c r="F2149" s="107">
        <v>45657</v>
      </c>
      <c r="G2149">
        <v>100</v>
      </c>
      <c r="H2149">
        <v>100</v>
      </c>
      <c r="I2149" t="s">
        <v>3253</v>
      </c>
    </row>
    <row r="2150" spans="1:9" x14ac:dyDescent="0.3">
      <c r="A2150">
        <v>100</v>
      </c>
      <c r="B2150" t="s">
        <v>89</v>
      </c>
      <c r="C2150" t="s">
        <v>72</v>
      </c>
      <c r="D2150" t="s">
        <v>73</v>
      </c>
      <c r="E2150" t="s">
        <v>24</v>
      </c>
      <c r="F2150" s="107">
        <v>45657</v>
      </c>
      <c r="G2150">
        <v>99</v>
      </c>
      <c r="H2150">
        <v>100</v>
      </c>
      <c r="I2150" t="s">
        <v>2819</v>
      </c>
    </row>
    <row r="2151" spans="1:9" x14ac:dyDescent="0.3">
      <c r="A2151">
        <v>104</v>
      </c>
      <c r="B2151" t="s">
        <v>90</v>
      </c>
      <c r="C2151" t="s">
        <v>72</v>
      </c>
      <c r="D2151" t="s">
        <v>73</v>
      </c>
      <c r="E2151" t="s">
        <v>62</v>
      </c>
      <c r="F2151" s="107">
        <v>45657</v>
      </c>
      <c r="G2151">
        <v>0.11</v>
      </c>
      <c r="H2151">
        <v>1.2</v>
      </c>
      <c r="I2151" t="s">
        <v>2821</v>
      </c>
    </row>
    <row r="2152" spans="1:9" x14ac:dyDescent="0.3">
      <c r="A2152">
        <v>106</v>
      </c>
      <c r="B2152" t="s">
        <v>92</v>
      </c>
      <c r="C2152" t="s">
        <v>72</v>
      </c>
      <c r="D2152" t="s">
        <v>73</v>
      </c>
      <c r="E2152" t="s">
        <v>62</v>
      </c>
      <c r="F2152" s="107">
        <v>45657</v>
      </c>
      <c r="G2152">
        <v>0</v>
      </c>
      <c r="H2152">
        <v>0</v>
      </c>
      <c r="I2152" t="s">
        <v>2823</v>
      </c>
    </row>
    <row r="2153" spans="1:9" x14ac:dyDescent="0.3">
      <c r="A2153">
        <v>116</v>
      </c>
      <c r="B2153" t="s">
        <v>93</v>
      </c>
      <c r="C2153" t="s">
        <v>68</v>
      </c>
      <c r="D2153" t="s">
        <v>73</v>
      </c>
      <c r="E2153" t="s">
        <v>24</v>
      </c>
      <c r="F2153" s="107">
        <v>45657</v>
      </c>
      <c r="G2153">
        <v>88</v>
      </c>
      <c r="H2153">
        <v>80</v>
      </c>
      <c r="I2153" t="s">
        <v>790</v>
      </c>
    </row>
    <row r="2154" spans="1:9" x14ac:dyDescent="0.3">
      <c r="A2154">
        <v>126</v>
      </c>
      <c r="B2154" t="s">
        <v>107</v>
      </c>
      <c r="C2154" t="s">
        <v>72</v>
      </c>
      <c r="D2154" t="s">
        <v>73</v>
      </c>
      <c r="E2154" t="s">
        <v>62</v>
      </c>
      <c r="F2154" s="107">
        <v>45657</v>
      </c>
      <c r="G2154">
        <v>0.1</v>
      </c>
      <c r="H2154">
        <v>2</v>
      </c>
      <c r="I2154" t="s">
        <v>2854</v>
      </c>
    </row>
    <row r="2155" spans="1:9" x14ac:dyDescent="0.3">
      <c r="A2155">
        <v>127</v>
      </c>
      <c r="B2155" t="s">
        <v>108</v>
      </c>
      <c r="C2155" t="s">
        <v>72</v>
      </c>
      <c r="D2155" t="s">
        <v>73</v>
      </c>
      <c r="E2155" t="s">
        <v>62</v>
      </c>
      <c r="F2155" s="107">
        <v>45657</v>
      </c>
      <c r="G2155">
        <v>0</v>
      </c>
      <c r="H2155">
        <v>0</v>
      </c>
      <c r="I2155" t="s">
        <v>2857</v>
      </c>
    </row>
    <row r="2156" spans="1:9" x14ac:dyDescent="0.3">
      <c r="A2156">
        <v>144</v>
      </c>
      <c r="B2156" t="s">
        <v>117</v>
      </c>
      <c r="C2156" t="s">
        <v>85</v>
      </c>
      <c r="D2156" t="s">
        <v>73</v>
      </c>
      <c r="E2156" t="s">
        <v>24</v>
      </c>
      <c r="F2156" s="107">
        <v>45657</v>
      </c>
      <c r="G2156">
        <v>4.5999999999999996</v>
      </c>
      <c r="H2156">
        <v>3</v>
      </c>
      <c r="I2156" t="s">
        <v>2865</v>
      </c>
    </row>
    <row r="2157" spans="1:9" x14ac:dyDescent="0.3">
      <c r="A2157">
        <v>147</v>
      </c>
      <c r="B2157" t="s">
        <v>121</v>
      </c>
      <c r="C2157" t="s">
        <v>85</v>
      </c>
      <c r="D2157" t="s">
        <v>73</v>
      </c>
      <c r="E2157" t="s">
        <v>24</v>
      </c>
      <c r="F2157" s="107">
        <v>45657</v>
      </c>
      <c r="H2157">
        <v>0</v>
      </c>
      <c r="I2157" t="s">
        <v>6882</v>
      </c>
    </row>
    <row r="2158" spans="1:9" x14ac:dyDescent="0.3">
      <c r="A2158">
        <v>200</v>
      </c>
      <c r="B2158" t="s">
        <v>141</v>
      </c>
      <c r="C2158" t="s">
        <v>28</v>
      </c>
      <c r="D2158" t="s">
        <v>73</v>
      </c>
      <c r="E2158" t="s">
        <v>24</v>
      </c>
      <c r="F2158" s="107">
        <v>45657</v>
      </c>
      <c r="G2158">
        <v>87.4</v>
      </c>
      <c r="H2158">
        <v>80</v>
      </c>
      <c r="I2158" t="s">
        <v>2889</v>
      </c>
    </row>
    <row r="2159" spans="1:9" x14ac:dyDescent="0.3">
      <c r="A2159">
        <v>202</v>
      </c>
      <c r="B2159" t="s">
        <v>143</v>
      </c>
      <c r="C2159" t="s">
        <v>28</v>
      </c>
      <c r="D2159" t="s">
        <v>73</v>
      </c>
      <c r="E2159" t="s">
        <v>24</v>
      </c>
      <c r="F2159" s="107">
        <v>45657</v>
      </c>
      <c r="I2159" t="s">
        <v>996</v>
      </c>
    </row>
    <row r="2160" spans="1:9" x14ac:dyDescent="0.3">
      <c r="A2160">
        <v>206</v>
      </c>
      <c r="B2160" t="s">
        <v>147</v>
      </c>
      <c r="C2160" t="s">
        <v>94</v>
      </c>
      <c r="D2160" t="s">
        <v>73</v>
      </c>
      <c r="E2160" t="s">
        <v>24</v>
      </c>
      <c r="F2160" s="107">
        <v>45657</v>
      </c>
      <c r="G2160">
        <v>1.37</v>
      </c>
      <c r="H2160">
        <v>1</v>
      </c>
      <c r="I2160" t="s">
        <v>2899</v>
      </c>
    </row>
    <row r="2161" spans="1:9" x14ac:dyDescent="0.3">
      <c r="A2161">
        <v>216</v>
      </c>
      <c r="B2161" t="s">
        <v>155</v>
      </c>
      <c r="C2161" t="s">
        <v>98</v>
      </c>
      <c r="D2161" t="s">
        <v>73</v>
      </c>
      <c r="E2161" t="s">
        <v>24</v>
      </c>
      <c r="F2161" s="107">
        <v>45657</v>
      </c>
      <c r="G2161">
        <v>100</v>
      </c>
      <c r="H2161">
        <v>100</v>
      </c>
      <c r="I2161" t="s">
        <v>2908</v>
      </c>
    </row>
    <row r="2162" spans="1:9" x14ac:dyDescent="0.3">
      <c r="A2162">
        <v>221</v>
      </c>
      <c r="B2162" t="s">
        <v>161</v>
      </c>
      <c r="C2162" t="s">
        <v>98</v>
      </c>
      <c r="D2162" t="s">
        <v>73</v>
      </c>
      <c r="E2162" t="s">
        <v>24</v>
      </c>
      <c r="F2162" s="107">
        <v>45657</v>
      </c>
      <c r="G2162">
        <v>33.33</v>
      </c>
      <c r="H2162">
        <v>100</v>
      </c>
      <c r="I2162" t="s">
        <v>2916</v>
      </c>
    </row>
    <row r="2163" spans="1:9" x14ac:dyDescent="0.3">
      <c r="A2163">
        <v>222</v>
      </c>
      <c r="B2163" t="s">
        <v>162</v>
      </c>
      <c r="C2163" t="s">
        <v>98</v>
      </c>
      <c r="D2163" t="s">
        <v>73</v>
      </c>
      <c r="E2163" t="s">
        <v>24</v>
      </c>
      <c r="F2163" s="107">
        <v>45657</v>
      </c>
      <c r="G2163">
        <v>68.75</v>
      </c>
      <c r="H2163">
        <v>90</v>
      </c>
      <c r="I2163" t="s">
        <v>2918</v>
      </c>
    </row>
    <row r="2164" spans="1:9" x14ac:dyDescent="0.3">
      <c r="A2164">
        <v>223</v>
      </c>
      <c r="B2164" t="s">
        <v>163</v>
      </c>
      <c r="C2164" t="s">
        <v>98</v>
      </c>
      <c r="D2164" t="s">
        <v>73</v>
      </c>
      <c r="E2164" t="s">
        <v>24</v>
      </c>
      <c r="F2164" s="107">
        <v>45657</v>
      </c>
      <c r="G2164">
        <v>94.12</v>
      </c>
      <c r="H2164">
        <v>100</v>
      </c>
      <c r="I2164" t="s">
        <v>2919</v>
      </c>
    </row>
    <row r="2165" spans="1:9" x14ac:dyDescent="0.3">
      <c r="A2165">
        <v>224</v>
      </c>
      <c r="B2165" t="s">
        <v>164</v>
      </c>
      <c r="C2165" t="s">
        <v>98</v>
      </c>
      <c r="D2165" t="s">
        <v>73</v>
      </c>
      <c r="E2165" t="s">
        <v>24</v>
      </c>
      <c r="F2165" s="107">
        <v>45657</v>
      </c>
      <c r="G2165">
        <v>100</v>
      </c>
      <c r="H2165">
        <v>100</v>
      </c>
      <c r="I2165" t="s">
        <v>2920</v>
      </c>
    </row>
    <row r="2166" spans="1:9" x14ac:dyDescent="0.3">
      <c r="A2166">
        <v>226</v>
      </c>
      <c r="B2166" t="s">
        <v>166</v>
      </c>
      <c r="C2166" t="s">
        <v>98</v>
      </c>
      <c r="D2166" t="s">
        <v>73</v>
      </c>
      <c r="E2166" t="s">
        <v>24</v>
      </c>
      <c r="F2166" s="107">
        <v>45657</v>
      </c>
      <c r="G2166">
        <v>3531.11</v>
      </c>
      <c r="H2166">
        <v>2</v>
      </c>
      <c r="I2166" t="s">
        <v>1199</v>
      </c>
    </row>
    <row r="2167" spans="1:9" x14ac:dyDescent="0.3">
      <c r="A2167">
        <v>227</v>
      </c>
      <c r="B2167" t="s">
        <v>1201</v>
      </c>
      <c r="C2167" t="s">
        <v>98</v>
      </c>
      <c r="D2167" t="s">
        <v>73</v>
      </c>
      <c r="E2167" t="s">
        <v>62</v>
      </c>
      <c r="F2167" s="107">
        <v>45657</v>
      </c>
      <c r="G2167">
        <v>3531.11</v>
      </c>
      <c r="H2167">
        <v>0.3</v>
      </c>
      <c r="I2167" t="s">
        <v>2924</v>
      </c>
    </row>
    <row r="2168" spans="1:9" x14ac:dyDescent="0.3">
      <c r="A2168">
        <v>228</v>
      </c>
      <c r="B2168" t="s">
        <v>168</v>
      </c>
      <c r="C2168" t="s">
        <v>98</v>
      </c>
      <c r="D2168" t="s">
        <v>73</v>
      </c>
      <c r="E2168" t="s">
        <v>24</v>
      </c>
      <c r="F2168" s="107">
        <v>45657</v>
      </c>
      <c r="G2168">
        <v>3531.11</v>
      </c>
      <c r="H2168">
        <v>100</v>
      </c>
      <c r="I2168" t="s">
        <v>2926</v>
      </c>
    </row>
    <row r="2169" spans="1:9" x14ac:dyDescent="0.3">
      <c r="A2169">
        <v>235</v>
      </c>
      <c r="B2169" t="s">
        <v>175</v>
      </c>
      <c r="C2169" t="s">
        <v>98</v>
      </c>
      <c r="D2169" t="s">
        <v>73</v>
      </c>
      <c r="E2169" t="s">
        <v>24</v>
      </c>
      <c r="F2169" s="107">
        <v>45657</v>
      </c>
      <c r="G2169">
        <v>92.012779552715998</v>
      </c>
      <c r="H2169">
        <v>100</v>
      </c>
      <c r="I2169" t="s">
        <v>2932</v>
      </c>
    </row>
    <row r="2170" spans="1:9" x14ac:dyDescent="0.3">
      <c r="A2170">
        <v>236</v>
      </c>
      <c r="B2170" t="s">
        <v>176</v>
      </c>
      <c r="C2170" t="s">
        <v>98</v>
      </c>
      <c r="D2170" t="s">
        <v>73</v>
      </c>
      <c r="E2170" t="s">
        <v>62</v>
      </c>
      <c r="F2170" s="107">
        <v>45657</v>
      </c>
      <c r="G2170">
        <v>0</v>
      </c>
      <c r="H2170">
        <v>0</v>
      </c>
      <c r="I2170" t="s">
        <v>2933</v>
      </c>
    </row>
    <row r="2171" spans="1:9" x14ac:dyDescent="0.3">
      <c r="A2171">
        <v>244</v>
      </c>
      <c r="B2171" t="s">
        <v>184</v>
      </c>
      <c r="C2171" t="s">
        <v>98</v>
      </c>
      <c r="D2171" t="s">
        <v>73</v>
      </c>
      <c r="E2171" t="s">
        <v>62</v>
      </c>
      <c r="F2171" s="107">
        <v>45657</v>
      </c>
      <c r="G2171">
        <v>25</v>
      </c>
      <c r="H2171">
        <v>25</v>
      </c>
      <c r="I2171" t="s">
        <v>2941</v>
      </c>
    </row>
    <row r="2172" spans="1:9" x14ac:dyDescent="0.3">
      <c r="A2172">
        <v>255</v>
      </c>
      <c r="B2172" t="s">
        <v>1300</v>
      </c>
      <c r="C2172" t="s">
        <v>127</v>
      </c>
      <c r="D2172" t="s">
        <v>73</v>
      </c>
      <c r="E2172" t="s">
        <v>24</v>
      </c>
      <c r="F2172" s="107">
        <v>45657</v>
      </c>
      <c r="G2172">
        <v>15</v>
      </c>
      <c r="H2172">
        <v>100</v>
      </c>
      <c r="I2172" t="s">
        <v>2953</v>
      </c>
    </row>
    <row r="2173" spans="1:9" x14ac:dyDescent="0.3">
      <c r="A2173">
        <v>272</v>
      </c>
      <c r="B2173" t="s">
        <v>220</v>
      </c>
      <c r="C2173" t="s">
        <v>72</v>
      </c>
      <c r="D2173" t="s">
        <v>73</v>
      </c>
      <c r="E2173" t="s">
        <v>62</v>
      </c>
      <c r="F2173" s="107">
        <v>45657</v>
      </c>
      <c r="G2173">
        <v>0</v>
      </c>
      <c r="H2173">
        <v>0</v>
      </c>
      <c r="I2173" t="s">
        <v>2977</v>
      </c>
    </row>
    <row r="2174" spans="1:9" x14ac:dyDescent="0.3">
      <c r="A2174">
        <v>288</v>
      </c>
      <c r="B2174" t="s">
        <v>238</v>
      </c>
      <c r="C2174" t="s">
        <v>227</v>
      </c>
      <c r="D2174" t="s">
        <v>73</v>
      </c>
      <c r="E2174" t="s">
        <v>24</v>
      </c>
      <c r="F2174" s="107">
        <v>45657</v>
      </c>
      <c r="H2174">
        <v>85</v>
      </c>
      <c r="I2174" t="s">
        <v>1396</v>
      </c>
    </row>
    <row r="2175" spans="1:9" x14ac:dyDescent="0.3">
      <c r="A2175">
        <v>318</v>
      </c>
      <c r="B2175" t="s">
        <v>275</v>
      </c>
      <c r="C2175" t="s">
        <v>110</v>
      </c>
      <c r="D2175" t="s">
        <v>73</v>
      </c>
      <c r="E2175" t="s">
        <v>24</v>
      </c>
      <c r="F2175" s="107">
        <v>45657</v>
      </c>
      <c r="G2175">
        <v>90.28</v>
      </c>
      <c r="H2175">
        <v>80</v>
      </c>
      <c r="I2175" t="s">
        <v>3015</v>
      </c>
    </row>
    <row r="2176" spans="1:9" x14ac:dyDescent="0.3">
      <c r="A2176">
        <v>326</v>
      </c>
      <c r="B2176" t="s">
        <v>1466</v>
      </c>
      <c r="C2176" t="s">
        <v>222</v>
      </c>
      <c r="D2176" t="s">
        <v>73</v>
      </c>
      <c r="E2176" t="s">
        <v>24</v>
      </c>
      <c r="F2176" s="107">
        <v>45657</v>
      </c>
      <c r="I2176" t="s">
        <v>1467</v>
      </c>
    </row>
    <row r="2177" spans="1:9" x14ac:dyDescent="0.3">
      <c r="A2177">
        <v>334</v>
      </c>
      <c r="B2177" t="s">
        <v>291</v>
      </c>
      <c r="C2177" t="s">
        <v>28</v>
      </c>
      <c r="D2177" t="s">
        <v>73</v>
      </c>
      <c r="E2177" t="s">
        <v>24</v>
      </c>
      <c r="F2177" s="107">
        <v>45657</v>
      </c>
      <c r="G2177">
        <v>88.84</v>
      </c>
      <c r="H2177">
        <v>88</v>
      </c>
      <c r="I2177" t="s">
        <v>3028</v>
      </c>
    </row>
    <row r="2178" spans="1:9" x14ac:dyDescent="0.3">
      <c r="A2178">
        <v>336</v>
      </c>
      <c r="B2178" t="s">
        <v>293</v>
      </c>
      <c r="C2178" t="s">
        <v>112</v>
      </c>
      <c r="D2178" t="s">
        <v>73</v>
      </c>
      <c r="E2178" t="s">
        <v>62</v>
      </c>
      <c r="F2178" s="107">
        <v>45657</v>
      </c>
      <c r="G2178">
        <v>0.79</v>
      </c>
      <c r="H2178">
        <v>2</v>
      </c>
      <c r="I2178" t="s">
        <v>3029</v>
      </c>
    </row>
    <row r="2179" spans="1:9" x14ac:dyDescent="0.3">
      <c r="A2179">
        <v>339</v>
      </c>
      <c r="B2179" t="s">
        <v>297</v>
      </c>
      <c r="C2179" t="s">
        <v>298</v>
      </c>
      <c r="D2179" t="s">
        <v>73</v>
      </c>
      <c r="E2179" t="s">
        <v>24</v>
      </c>
      <c r="F2179" s="107">
        <v>45657</v>
      </c>
      <c r="G2179">
        <v>30.3</v>
      </c>
      <c r="H2179">
        <v>30</v>
      </c>
      <c r="I2179" t="s">
        <v>3032</v>
      </c>
    </row>
    <row r="2180" spans="1:9" x14ac:dyDescent="0.3">
      <c r="A2180">
        <v>346</v>
      </c>
      <c r="B2180" t="s">
        <v>304</v>
      </c>
      <c r="C2180" t="s">
        <v>28</v>
      </c>
      <c r="D2180" t="s">
        <v>73</v>
      </c>
      <c r="E2180" t="s">
        <v>24</v>
      </c>
      <c r="F2180" s="107">
        <v>45657</v>
      </c>
      <c r="G2180">
        <v>91.88</v>
      </c>
      <c r="H2180">
        <v>85</v>
      </c>
      <c r="I2180" t="s">
        <v>3038</v>
      </c>
    </row>
    <row r="2181" spans="1:9" x14ac:dyDescent="0.3">
      <c r="A2181">
        <v>355</v>
      </c>
      <c r="B2181" t="s">
        <v>313</v>
      </c>
      <c r="C2181" t="s">
        <v>314</v>
      </c>
      <c r="D2181" t="s">
        <v>73</v>
      </c>
      <c r="E2181" t="s">
        <v>24</v>
      </c>
      <c r="F2181" s="107">
        <v>45657</v>
      </c>
      <c r="G2181">
        <v>1.69</v>
      </c>
      <c r="H2181">
        <v>1.7</v>
      </c>
      <c r="I2181" t="s">
        <v>3048</v>
      </c>
    </row>
    <row r="2182" spans="1:9" x14ac:dyDescent="0.3">
      <c r="A2182">
        <v>361</v>
      </c>
      <c r="B2182" t="s">
        <v>1504</v>
      </c>
      <c r="C2182" t="s">
        <v>37</v>
      </c>
      <c r="D2182" t="s">
        <v>73</v>
      </c>
      <c r="E2182" t="s">
        <v>24</v>
      </c>
      <c r="F2182" s="107">
        <v>45657</v>
      </c>
      <c r="I2182" t="s">
        <v>1505</v>
      </c>
    </row>
    <row r="2183" spans="1:9" x14ac:dyDescent="0.3">
      <c r="A2183">
        <v>366</v>
      </c>
      <c r="B2183" t="s">
        <v>327</v>
      </c>
      <c r="C2183" t="s">
        <v>323</v>
      </c>
      <c r="D2183" t="s">
        <v>73</v>
      </c>
      <c r="E2183" t="s">
        <v>24</v>
      </c>
      <c r="F2183" s="107">
        <v>45657</v>
      </c>
      <c r="G2183">
        <v>100</v>
      </c>
      <c r="H2183">
        <v>100</v>
      </c>
      <c r="I2183" t="s">
        <v>3066</v>
      </c>
    </row>
    <row r="2184" spans="1:9" x14ac:dyDescent="0.3">
      <c r="A2184">
        <v>367</v>
      </c>
      <c r="B2184" t="s">
        <v>328</v>
      </c>
      <c r="C2184" t="s">
        <v>37</v>
      </c>
      <c r="D2184" t="s">
        <v>73</v>
      </c>
      <c r="E2184" t="s">
        <v>24</v>
      </c>
      <c r="F2184" s="107">
        <v>45657</v>
      </c>
      <c r="G2184">
        <v>4.96</v>
      </c>
      <c r="H2184">
        <v>5</v>
      </c>
      <c r="I2184" t="s">
        <v>3068</v>
      </c>
    </row>
    <row r="2185" spans="1:9" x14ac:dyDescent="0.3">
      <c r="A2185">
        <v>377</v>
      </c>
      <c r="B2185" t="s">
        <v>341</v>
      </c>
      <c r="C2185" t="s">
        <v>94</v>
      </c>
      <c r="D2185" t="s">
        <v>73</v>
      </c>
      <c r="E2185" t="s">
        <v>24</v>
      </c>
      <c r="F2185" s="107">
        <v>45657</v>
      </c>
      <c r="G2185">
        <v>125.01</v>
      </c>
      <c r="H2185">
        <v>100</v>
      </c>
      <c r="I2185" t="s">
        <v>3084</v>
      </c>
    </row>
    <row r="2186" spans="1:9" x14ac:dyDescent="0.3">
      <c r="A2186">
        <v>392</v>
      </c>
      <c r="B2186" t="s">
        <v>359</v>
      </c>
      <c r="C2186" t="s">
        <v>358</v>
      </c>
      <c r="D2186" t="s">
        <v>73</v>
      </c>
      <c r="E2186" t="s">
        <v>24</v>
      </c>
      <c r="F2186" s="107">
        <v>45657</v>
      </c>
      <c r="G2186">
        <v>145.21</v>
      </c>
      <c r="H2186">
        <v>100</v>
      </c>
      <c r="I2186" t="s">
        <v>3104</v>
      </c>
    </row>
    <row r="2187" spans="1:9" x14ac:dyDescent="0.3">
      <c r="A2187">
        <v>393</v>
      </c>
      <c r="B2187" t="s">
        <v>360</v>
      </c>
      <c r="C2187" t="s">
        <v>358</v>
      </c>
      <c r="D2187" t="s">
        <v>73</v>
      </c>
      <c r="E2187" t="s">
        <v>62</v>
      </c>
      <c r="F2187" s="107">
        <v>45657</v>
      </c>
      <c r="G2187">
        <v>13</v>
      </c>
      <c r="H2187">
        <v>15</v>
      </c>
      <c r="I2187" t="s">
        <v>3106</v>
      </c>
    </row>
    <row r="2188" spans="1:9" x14ac:dyDescent="0.3">
      <c r="A2188">
        <v>402</v>
      </c>
      <c r="B2188" t="s">
        <v>375</v>
      </c>
      <c r="C2188" t="s">
        <v>374</v>
      </c>
      <c r="D2188" t="s">
        <v>73</v>
      </c>
      <c r="E2188" t="s">
        <v>24</v>
      </c>
      <c r="F2188" s="107">
        <v>45657</v>
      </c>
      <c r="G2188">
        <v>4.76</v>
      </c>
      <c r="H2188">
        <v>3</v>
      </c>
      <c r="I2188" t="s">
        <v>3121</v>
      </c>
    </row>
    <row r="2189" spans="1:9" x14ac:dyDescent="0.3">
      <c r="A2189">
        <v>413</v>
      </c>
      <c r="B2189" t="s">
        <v>389</v>
      </c>
      <c r="C2189" t="s">
        <v>362</v>
      </c>
      <c r="D2189" t="s">
        <v>73</v>
      </c>
      <c r="E2189" t="s">
        <v>24</v>
      </c>
      <c r="F2189" s="107">
        <v>45657</v>
      </c>
      <c r="G2189">
        <v>100</v>
      </c>
      <c r="H2189">
        <v>100</v>
      </c>
      <c r="I2189" t="s">
        <v>3129</v>
      </c>
    </row>
    <row r="2190" spans="1:9" x14ac:dyDescent="0.3">
      <c r="A2190">
        <v>423</v>
      </c>
      <c r="B2190" t="s">
        <v>399</v>
      </c>
      <c r="C2190" t="s">
        <v>87</v>
      </c>
      <c r="D2190" t="s">
        <v>73</v>
      </c>
      <c r="E2190" t="s">
        <v>24</v>
      </c>
      <c r="F2190" s="107">
        <v>45657</v>
      </c>
      <c r="G2190">
        <v>12.3</v>
      </c>
      <c r="H2190">
        <v>8.3000000000000007</v>
      </c>
      <c r="I2190" t="s">
        <v>3145</v>
      </c>
    </row>
    <row r="2191" spans="1:9" x14ac:dyDescent="0.3">
      <c r="A2191">
        <v>424</v>
      </c>
      <c r="B2191" t="s">
        <v>1753</v>
      </c>
      <c r="C2191" t="s">
        <v>87</v>
      </c>
      <c r="D2191" t="s">
        <v>73</v>
      </c>
      <c r="E2191" t="s">
        <v>24</v>
      </c>
      <c r="F2191" s="107">
        <v>45657</v>
      </c>
      <c r="G2191">
        <v>9</v>
      </c>
      <c r="H2191">
        <v>7</v>
      </c>
      <c r="I2191" t="s">
        <v>3147</v>
      </c>
    </row>
    <row r="2192" spans="1:9" x14ac:dyDescent="0.3">
      <c r="A2192">
        <v>437</v>
      </c>
      <c r="B2192" t="s">
        <v>413</v>
      </c>
      <c r="C2192" t="s">
        <v>249</v>
      </c>
      <c r="D2192" t="s">
        <v>73</v>
      </c>
      <c r="E2192" t="s">
        <v>24</v>
      </c>
      <c r="F2192" s="107">
        <v>45657</v>
      </c>
      <c r="G2192">
        <v>84</v>
      </c>
      <c r="H2192">
        <v>80</v>
      </c>
      <c r="I2192" t="s">
        <v>3170</v>
      </c>
    </row>
    <row r="2193" spans="1:9" x14ac:dyDescent="0.3">
      <c r="A2193">
        <v>460</v>
      </c>
      <c r="B2193" t="s">
        <v>433</v>
      </c>
      <c r="C2193" t="s">
        <v>28</v>
      </c>
      <c r="D2193" t="s">
        <v>73</v>
      </c>
      <c r="E2193" t="s">
        <v>24</v>
      </c>
      <c r="F2193" s="107">
        <v>45657</v>
      </c>
      <c r="G2193">
        <v>91.439688715953324</v>
      </c>
      <c r="H2193">
        <v>80</v>
      </c>
      <c r="I2193" t="s">
        <v>3185</v>
      </c>
    </row>
    <row r="2194" spans="1:9" x14ac:dyDescent="0.3">
      <c r="A2194">
        <v>487</v>
      </c>
      <c r="B2194" t="s">
        <v>2178</v>
      </c>
      <c r="C2194" t="s">
        <v>216</v>
      </c>
      <c r="D2194" t="s">
        <v>73</v>
      </c>
      <c r="E2194" t="s">
        <v>24</v>
      </c>
      <c r="F2194" s="107">
        <v>45657</v>
      </c>
      <c r="G2194">
        <v>6.06</v>
      </c>
      <c r="I2194" t="s">
        <v>3203</v>
      </c>
    </row>
    <row r="2195" spans="1:9" x14ac:dyDescent="0.3">
      <c r="A2195">
        <v>490</v>
      </c>
      <c r="B2195" t="s">
        <v>463</v>
      </c>
      <c r="C2195" t="s">
        <v>198</v>
      </c>
      <c r="D2195" t="s">
        <v>73</v>
      </c>
      <c r="E2195" t="s">
        <v>24</v>
      </c>
      <c r="F2195" s="107">
        <v>45657</v>
      </c>
      <c r="G2195">
        <v>88</v>
      </c>
      <c r="H2195">
        <v>80</v>
      </c>
      <c r="I2195" t="s">
        <v>3205</v>
      </c>
    </row>
    <row r="2196" spans="1:9" x14ac:dyDescent="0.3">
      <c r="A2196">
        <v>491</v>
      </c>
      <c r="B2196" t="s">
        <v>464</v>
      </c>
      <c r="C2196" t="s">
        <v>33</v>
      </c>
      <c r="D2196" t="s">
        <v>73</v>
      </c>
      <c r="E2196" t="s">
        <v>24</v>
      </c>
      <c r="F2196" s="107">
        <v>45657</v>
      </c>
      <c r="G2196">
        <v>88</v>
      </c>
      <c r="H2196">
        <v>80</v>
      </c>
      <c r="I2196" t="s">
        <v>3206</v>
      </c>
    </row>
    <row r="2197" spans="1:9" x14ac:dyDescent="0.3">
      <c r="A2197">
        <v>492</v>
      </c>
      <c r="B2197" t="s">
        <v>465</v>
      </c>
      <c r="C2197" t="s">
        <v>194</v>
      </c>
      <c r="D2197" t="s">
        <v>73</v>
      </c>
      <c r="E2197" t="s">
        <v>24</v>
      </c>
      <c r="F2197" s="107">
        <v>45657</v>
      </c>
      <c r="G2197">
        <v>83</v>
      </c>
      <c r="H2197">
        <v>80</v>
      </c>
      <c r="I2197" t="s">
        <v>3207</v>
      </c>
    </row>
    <row r="2198" spans="1:9" x14ac:dyDescent="0.3">
      <c r="A2198">
        <v>493</v>
      </c>
      <c r="B2198" t="s">
        <v>466</v>
      </c>
      <c r="C2198" t="s">
        <v>46</v>
      </c>
      <c r="D2198" t="s">
        <v>73</v>
      </c>
      <c r="E2198" t="s">
        <v>24</v>
      </c>
      <c r="F2198" s="107">
        <v>45657</v>
      </c>
      <c r="G2198">
        <v>81</v>
      </c>
      <c r="H2198">
        <v>80</v>
      </c>
      <c r="I2198" t="s">
        <v>3208</v>
      </c>
    </row>
    <row r="2199" spans="1:9" x14ac:dyDescent="0.3">
      <c r="A2199">
        <v>494</v>
      </c>
      <c r="B2199" t="s">
        <v>467</v>
      </c>
      <c r="C2199" t="s">
        <v>253</v>
      </c>
      <c r="D2199" t="s">
        <v>73</v>
      </c>
      <c r="E2199" t="s">
        <v>24</v>
      </c>
      <c r="F2199" s="107">
        <v>45657</v>
      </c>
      <c r="G2199">
        <v>89</v>
      </c>
      <c r="H2199">
        <v>80</v>
      </c>
      <c r="I2199" t="s">
        <v>3209</v>
      </c>
    </row>
    <row r="2200" spans="1:9" x14ac:dyDescent="0.3">
      <c r="A2200">
        <v>495</v>
      </c>
      <c r="B2200" t="s">
        <v>468</v>
      </c>
      <c r="C2200" t="s">
        <v>306</v>
      </c>
      <c r="D2200" t="s">
        <v>73</v>
      </c>
      <c r="E2200" t="s">
        <v>24</v>
      </c>
      <c r="F2200" s="107">
        <v>45657</v>
      </c>
      <c r="G2200">
        <v>92</v>
      </c>
      <c r="H2200">
        <v>80</v>
      </c>
      <c r="I2200" t="s">
        <v>3210</v>
      </c>
    </row>
    <row r="2201" spans="1:9" x14ac:dyDescent="0.3">
      <c r="A2201">
        <v>496</v>
      </c>
      <c r="B2201" t="s">
        <v>469</v>
      </c>
      <c r="C2201" t="s">
        <v>94</v>
      </c>
      <c r="D2201" t="s">
        <v>73</v>
      </c>
      <c r="E2201" t="s">
        <v>24</v>
      </c>
      <c r="F2201" s="107">
        <v>45657</v>
      </c>
      <c r="G2201">
        <v>88</v>
      </c>
      <c r="H2201">
        <v>80</v>
      </c>
      <c r="I2201" t="s">
        <v>3211</v>
      </c>
    </row>
    <row r="2202" spans="1:9" x14ac:dyDescent="0.3">
      <c r="A2202">
        <v>497</v>
      </c>
      <c r="B2202" t="s">
        <v>470</v>
      </c>
      <c r="C2202" t="s">
        <v>314</v>
      </c>
      <c r="D2202" t="s">
        <v>73</v>
      </c>
      <c r="E2202" t="s">
        <v>24</v>
      </c>
      <c r="F2202" s="107">
        <v>45657</v>
      </c>
      <c r="G2202">
        <v>83</v>
      </c>
      <c r="H2202">
        <v>80</v>
      </c>
      <c r="I2202" t="s">
        <v>3212</v>
      </c>
    </row>
    <row r="2203" spans="1:9" x14ac:dyDescent="0.3">
      <c r="A2203">
        <v>498</v>
      </c>
      <c r="B2203" t="s">
        <v>471</v>
      </c>
      <c r="C2203" t="s">
        <v>216</v>
      </c>
      <c r="D2203" t="s">
        <v>73</v>
      </c>
      <c r="E2203" t="s">
        <v>24</v>
      </c>
      <c r="F2203" s="107">
        <v>45657</v>
      </c>
      <c r="G2203">
        <v>92</v>
      </c>
      <c r="H2203">
        <v>80</v>
      </c>
      <c r="I2203" t="s">
        <v>3213</v>
      </c>
    </row>
    <row r="2204" spans="1:9" x14ac:dyDescent="0.3">
      <c r="A2204">
        <v>499</v>
      </c>
      <c r="B2204" t="s">
        <v>472</v>
      </c>
      <c r="C2204" t="s">
        <v>311</v>
      </c>
      <c r="D2204" t="s">
        <v>73</v>
      </c>
      <c r="E2204" t="s">
        <v>24</v>
      </c>
      <c r="F2204" s="107">
        <v>45657</v>
      </c>
      <c r="G2204">
        <v>87</v>
      </c>
      <c r="H2204">
        <v>80</v>
      </c>
      <c r="I2204" t="s">
        <v>3214</v>
      </c>
    </row>
    <row r="2205" spans="1:9" x14ac:dyDescent="0.3">
      <c r="A2205">
        <v>500</v>
      </c>
      <c r="B2205" t="s">
        <v>473</v>
      </c>
      <c r="C2205" t="s">
        <v>257</v>
      </c>
      <c r="D2205" t="s">
        <v>73</v>
      </c>
      <c r="E2205" t="s">
        <v>24</v>
      </c>
      <c r="F2205" s="107">
        <v>45657</v>
      </c>
      <c r="G2205">
        <v>89</v>
      </c>
      <c r="H2205">
        <v>80</v>
      </c>
      <c r="I2205" t="s">
        <v>3215</v>
      </c>
    </row>
    <row r="2206" spans="1:9" x14ac:dyDescent="0.3">
      <c r="A2206">
        <v>501</v>
      </c>
      <c r="B2206" t="s">
        <v>474</v>
      </c>
      <c r="C2206" t="s">
        <v>22</v>
      </c>
      <c r="D2206" t="s">
        <v>73</v>
      </c>
      <c r="E2206" t="s">
        <v>24</v>
      </c>
      <c r="F2206" s="107">
        <v>45657</v>
      </c>
      <c r="G2206">
        <v>88</v>
      </c>
      <c r="H2206">
        <v>80</v>
      </c>
      <c r="I2206" t="s">
        <v>3216</v>
      </c>
    </row>
    <row r="2207" spans="1:9" x14ac:dyDescent="0.3">
      <c r="A2207">
        <v>502</v>
      </c>
      <c r="B2207" t="s">
        <v>475</v>
      </c>
      <c r="C2207" t="s">
        <v>119</v>
      </c>
      <c r="D2207" t="s">
        <v>73</v>
      </c>
      <c r="E2207" t="s">
        <v>24</v>
      </c>
      <c r="F2207" s="107">
        <v>45657</v>
      </c>
      <c r="G2207">
        <v>90</v>
      </c>
      <c r="H2207">
        <v>80</v>
      </c>
      <c r="I2207" t="s">
        <v>3217</v>
      </c>
    </row>
    <row r="2208" spans="1:9" x14ac:dyDescent="0.3">
      <c r="A2208">
        <v>503</v>
      </c>
      <c r="B2208" t="s">
        <v>476</v>
      </c>
      <c r="C2208" t="s">
        <v>447</v>
      </c>
      <c r="D2208" t="s">
        <v>73</v>
      </c>
      <c r="E2208" t="s">
        <v>24</v>
      </c>
      <c r="F2208" s="107">
        <v>45657</v>
      </c>
      <c r="G2208">
        <v>86</v>
      </c>
      <c r="H2208">
        <v>80</v>
      </c>
      <c r="I2208" t="s">
        <v>3218</v>
      </c>
    </row>
    <row r="2209" spans="1:9" x14ac:dyDescent="0.3">
      <c r="A2209">
        <v>504</v>
      </c>
      <c r="B2209" t="s">
        <v>477</v>
      </c>
      <c r="C2209" t="s">
        <v>374</v>
      </c>
      <c r="D2209" t="s">
        <v>73</v>
      </c>
      <c r="E2209" t="s">
        <v>24</v>
      </c>
      <c r="F2209" s="107">
        <v>45657</v>
      </c>
      <c r="G2209">
        <v>88</v>
      </c>
      <c r="H2209">
        <v>80</v>
      </c>
      <c r="I2209" t="s">
        <v>3219</v>
      </c>
    </row>
    <row r="2210" spans="1:9" x14ac:dyDescent="0.3">
      <c r="A2210">
        <v>505</v>
      </c>
      <c r="B2210" t="s">
        <v>478</v>
      </c>
      <c r="C2210" t="s">
        <v>87</v>
      </c>
      <c r="D2210" t="s">
        <v>73</v>
      </c>
      <c r="E2210" t="s">
        <v>24</v>
      </c>
      <c r="F2210" s="107">
        <v>45657</v>
      </c>
      <c r="G2210">
        <v>85</v>
      </c>
      <c r="H2210">
        <v>80</v>
      </c>
      <c r="I2210" t="s">
        <v>3220</v>
      </c>
    </row>
    <row r="2211" spans="1:9" x14ac:dyDescent="0.3">
      <c r="A2211">
        <v>508</v>
      </c>
      <c r="B2211" t="s">
        <v>481</v>
      </c>
      <c r="C2211" t="s">
        <v>366</v>
      </c>
      <c r="D2211" t="s">
        <v>73</v>
      </c>
      <c r="E2211" t="s">
        <v>24</v>
      </c>
      <c r="F2211" s="107">
        <v>45657</v>
      </c>
      <c r="G2211">
        <v>88</v>
      </c>
      <c r="H2211">
        <v>80</v>
      </c>
      <c r="I2211" t="s">
        <v>3223</v>
      </c>
    </row>
    <row r="2212" spans="1:9" x14ac:dyDescent="0.3">
      <c r="A2212">
        <v>542</v>
      </c>
      <c r="B2212" t="s">
        <v>2492</v>
      </c>
      <c r="C2212" t="s">
        <v>287</v>
      </c>
      <c r="D2212" t="s">
        <v>73</v>
      </c>
      <c r="E2212" t="s">
        <v>24</v>
      </c>
      <c r="F2212" s="107">
        <v>45657</v>
      </c>
      <c r="I2212" t="s">
        <v>2501</v>
      </c>
    </row>
    <row r="2213" spans="1:9" x14ac:dyDescent="0.3">
      <c r="A2213">
        <v>546</v>
      </c>
      <c r="B2213" t="s">
        <v>2526</v>
      </c>
      <c r="C2213" t="s">
        <v>287</v>
      </c>
      <c r="D2213" t="s">
        <v>73</v>
      </c>
      <c r="E2213" t="s">
        <v>24</v>
      </c>
      <c r="F2213" s="107">
        <v>45657</v>
      </c>
      <c r="I2213" t="s">
        <v>2537</v>
      </c>
    </row>
    <row r="2214" spans="1:9" x14ac:dyDescent="0.3">
      <c r="A2214">
        <v>77</v>
      </c>
      <c r="B2214" t="s">
        <v>65</v>
      </c>
      <c r="C2214" t="s">
        <v>66</v>
      </c>
      <c r="D2214" t="s">
        <v>23</v>
      </c>
      <c r="E2214" t="s">
        <v>24</v>
      </c>
      <c r="F2214" s="107">
        <v>45688</v>
      </c>
      <c r="G2214">
        <v>96</v>
      </c>
      <c r="H2214">
        <v>97</v>
      </c>
      <c r="I2214" t="s">
        <v>6987</v>
      </c>
    </row>
    <row r="2215" spans="1:9" x14ac:dyDescent="0.3">
      <c r="A2215">
        <v>121</v>
      </c>
      <c r="B2215" t="s">
        <v>102</v>
      </c>
      <c r="C2215" t="s">
        <v>28</v>
      </c>
      <c r="D2215" t="s">
        <v>23</v>
      </c>
      <c r="E2215" t="s">
        <v>62</v>
      </c>
      <c r="F2215" s="107">
        <v>45688</v>
      </c>
      <c r="G2215">
        <v>99.18</v>
      </c>
      <c r="H2215">
        <v>102</v>
      </c>
      <c r="I2215" t="s">
        <v>6990</v>
      </c>
    </row>
    <row r="2216" spans="1:9" x14ac:dyDescent="0.3">
      <c r="A2216">
        <v>122</v>
      </c>
      <c r="B2216" t="s">
        <v>104</v>
      </c>
      <c r="C2216" t="s">
        <v>101</v>
      </c>
      <c r="D2216" t="s">
        <v>23</v>
      </c>
      <c r="E2216" t="s">
        <v>24</v>
      </c>
      <c r="F2216" s="107">
        <v>45688</v>
      </c>
      <c r="H2216">
        <v>90</v>
      </c>
      <c r="I2216" t="s">
        <v>847</v>
      </c>
    </row>
    <row r="2217" spans="1:9" x14ac:dyDescent="0.3">
      <c r="A2217">
        <v>124</v>
      </c>
      <c r="B2217" t="s">
        <v>105</v>
      </c>
      <c r="C2217" t="s">
        <v>72</v>
      </c>
      <c r="D2217" t="s">
        <v>23</v>
      </c>
      <c r="E2217" t="s">
        <v>62</v>
      </c>
      <c r="F2217" s="107">
        <v>45688</v>
      </c>
      <c r="G2217">
        <v>9.1157702825888698E-2</v>
      </c>
      <c r="H2217">
        <v>0.2</v>
      </c>
      <c r="I2217" t="s">
        <v>6993</v>
      </c>
    </row>
    <row r="2218" spans="1:9" x14ac:dyDescent="0.3">
      <c r="A2218">
        <v>125</v>
      </c>
      <c r="B2218" t="s">
        <v>106</v>
      </c>
      <c r="C2218" t="s">
        <v>72</v>
      </c>
      <c r="D2218" t="s">
        <v>23</v>
      </c>
      <c r="E2218" t="s">
        <v>62</v>
      </c>
      <c r="F2218" s="107">
        <v>45688</v>
      </c>
      <c r="G2218">
        <v>0.27347310847766643</v>
      </c>
      <c r="H2218">
        <v>1.9</v>
      </c>
      <c r="I2218" t="s">
        <v>6996</v>
      </c>
    </row>
    <row r="2219" spans="1:9" x14ac:dyDescent="0.3">
      <c r="A2219">
        <v>128</v>
      </c>
      <c r="B2219" t="s">
        <v>109</v>
      </c>
      <c r="C2219" t="s">
        <v>72</v>
      </c>
      <c r="D2219" t="s">
        <v>23</v>
      </c>
      <c r="E2219" t="s">
        <v>62</v>
      </c>
      <c r="F2219" s="107">
        <v>45688</v>
      </c>
      <c r="G2219">
        <v>0.86</v>
      </c>
      <c r="H2219">
        <v>1</v>
      </c>
      <c r="I2219" t="s">
        <v>6999</v>
      </c>
    </row>
    <row r="2220" spans="1:9" x14ac:dyDescent="0.3">
      <c r="A2220">
        <v>172</v>
      </c>
      <c r="B2220" t="s">
        <v>131</v>
      </c>
      <c r="C2220" t="s">
        <v>101</v>
      </c>
      <c r="D2220" t="s">
        <v>23</v>
      </c>
      <c r="E2220" t="s">
        <v>24</v>
      </c>
      <c r="F2220" s="107">
        <v>45688</v>
      </c>
      <c r="G2220">
        <v>80</v>
      </c>
      <c r="H2220">
        <v>95</v>
      </c>
      <c r="I2220" t="s">
        <v>7002</v>
      </c>
    </row>
    <row r="2221" spans="1:9" x14ac:dyDescent="0.3">
      <c r="A2221">
        <v>208</v>
      </c>
      <c r="B2221" t="s">
        <v>149</v>
      </c>
      <c r="C2221" t="s">
        <v>98</v>
      </c>
      <c r="D2221" t="s">
        <v>23</v>
      </c>
      <c r="E2221" t="s">
        <v>62</v>
      </c>
      <c r="F2221" s="107">
        <v>45688</v>
      </c>
      <c r="G2221">
        <v>800</v>
      </c>
      <c r="H2221">
        <v>1</v>
      </c>
      <c r="I2221" t="s">
        <v>3850</v>
      </c>
    </row>
    <row r="2222" spans="1:9" x14ac:dyDescent="0.3">
      <c r="A2222">
        <v>214</v>
      </c>
      <c r="B2222" t="s">
        <v>152</v>
      </c>
      <c r="C2222" t="s">
        <v>98</v>
      </c>
      <c r="D2222" t="s">
        <v>23</v>
      </c>
      <c r="E2222" t="s">
        <v>62</v>
      </c>
      <c r="F2222" s="107">
        <v>45688</v>
      </c>
      <c r="G2222">
        <v>2054.7600000000002</v>
      </c>
      <c r="H2222">
        <v>7500</v>
      </c>
      <c r="I2222" t="s">
        <v>3851</v>
      </c>
    </row>
    <row r="2223" spans="1:9" x14ac:dyDescent="0.3">
      <c r="A2223">
        <v>217</v>
      </c>
      <c r="B2223" t="s">
        <v>156</v>
      </c>
      <c r="C2223" t="s">
        <v>98</v>
      </c>
      <c r="D2223" t="s">
        <v>23</v>
      </c>
      <c r="E2223" t="s">
        <v>24</v>
      </c>
      <c r="F2223" s="107">
        <v>45688</v>
      </c>
      <c r="G2223">
        <v>139.19</v>
      </c>
      <c r="H2223">
        <v>20</v>
      </c>
      <c r="I2223" t="s">
        <v>3852</v>
      </c>
    </row>
    <row r="2224" spans="1:9" x14ac:dyDescent="0.3">
      <c r="A2224">
        <v>218</v>
      </c>
      <c r="B2224" t="s">
        <v>157</v>
      </c>
      <c r="C2224" t="s">
        <v>98</v>
      </c>
      <c r="D2224" t="s">
        <v>23</v>
      </c>
      <c r="E2224" t="s">
        <v>62</v>
      </c>
      <c r="F2224" s="107">
        <v>45688</v>
      </c>
      <c r="G2224">
        <v>113367.97</v>
      </c>
      <c r="H2224">
        <v>172000</v>
      </c>
      <c r="I2224" t="s">
        <v>3853</v>
      </c>
    </row>
    <row r="2225" spans="1:9" x14ac:dyDescent="0.3">
      <c r="A2225">
        <v>225</v>
      </c>
      <c r="B2225" t="s">
        <v>165</v>
      </c>
      <c r="C2225" t="s">
        <v>98</v>
      </c>
      <c r="D2225" t="s">
        <v>23</v>
      </c>
      <c r="E2225" t="s">
        <v>24</v>
      </c>
      <c r="F2225" s="107">
        <v>45688</v>
      </c>
      <c r="G2225">
        <v>22</v>
      </c>
      <c r="H2225">
        <v>1</v>
      </c>
      <c r="I2225" t="s">
        <v>3854</v>
      </c>
    </row>
    <row r="2226" spans="1:9" x14ac:dyDescent="0.3">
      <c r="A2226">
        <v>239</v>
      </c>
      <c r="B2226" t="s">
        <v>1243</v>
      </c>
      <c r="C2226" t="s">
        <v>33</v>
      </c>
      <c r="D2226" t="s">
        <v>23</v>
      </c>
      <c r="E2226" t="s">
        <v>24</v>
      </c>
      <c r="F2226" s="107">
        <v>45688</v>
      </c>
      <c r="G2226">
        <v>33</v>
      </c>
      <c r="I2226" t="s">
        <v>7017</v>
      </c>
    </row>
    <row r="2227" spans="1:9" x14ac:dyDescent="0.3">
      <c r="A2227">
        <v>241</v>
      </c>
      <c r="B2227" t="s">
        <v>181</v>
      </c>
      <c r="C2227" t="s">
        <v>33</v>
      </c>
      <c r="D2227" t="s">
        <v>23</v>
      </c>
      <c r="E2227" t="s">
        <v>24</v>
      </c>
      <c r="F2227" s="107">
        <v>45688</v>
      </c>
      <c r="G2227">
        <v>100</v>
      </c>
      <c r="H2227">
        <v>80</v>
      </c>
      <c r="I2227" t="s">
        <v>7020</v>
      </c>
    </row>
    <row r="2228" spans="1:9" x14ac:dyDescent="0.3">
      <c r="A2228">
        <v>434</v>
      </c>
      <c r="B2228" t="s">
        <v>411</v>
      </c>
      <c r="C2228" t="s">
        <v>98</v>
      </c>
      <c r="D2228" t="s">
        <v>23</v>
      </c>
      <c r="E2228" t="s">
        <v>62</v>
      </c>
      <c r="F2228" s="107">
        <v>45688</v>
      </c>
      <c r="G2228">
        <v>2072.4699999999998</v>
      </c>
      <c r="H2228">
        <v>200</v>
      </c>
      <c r="I2228" t="s">
        <v>3855</v>
      </c>
    </row>
    <row r="2229" spans="1:9" x14ac:dyDescent="0.3">
      <c r="A2229">
        <v>436</v>
      </c>
      <c r="B2229" t="s">
        <v>130</v>
      </c>
      <c r="C2229" t="s">
        <v>101</v>
      </c>
      <c r="D2229" t="s">
        <v>23</v>
      </c>
      <c r="E2229" t="s">
        <v>62</v>
      </c>
      <c r="F2229" s="107">
        <v>45688</v>
      </c>
      <c r="G2229">
        <v>9.1999999999999993</v>
      </c>
      <c r="H2229">
        <v>14</v>
      </c>
      <c r="I2229" t="s">
        <v>3856</v>
      </c>
    </row>
    <row r="2230" spans="1:9" x14ac:dyDescent="0.3">
      <c r="A2230">
        <v>485</v>
      </c>
      <c r="B2230" t="s">
        <v>458</v>
      </c>
      <c r="C2230" t="s">
        <v>101</v>
      </c>
      <c r="D2230" t="s">
        <v>23</v>
      </c>
      <c r="E2230" t="s">
        <v>24</v>
      </c>
      <c r="F2230" s="107">
        <v>45688</v>
      </c>
      <c r="G2230">
        <v>100</v>
      </c>
      <c r="H2230">
        <v>80</v>
      </c>
      <c r="I2230" t="s">
        <v>3857</v>
      </c>
    </row>
    <row r="2231" spans="1:9" x14ac:dyDescent="0.3">
      <c r="A2231">
        <v>488</v>
      </c>
      <c r="B2231" t="s">
        <v>461</v>
      </c>
      <c r="C2231" t="s">
        <v>101</v>
      </c>
      <c r="D2231" t="s">
        <v>23</v>
      </c>
      <c r="E2231" t="s">
        <v>24</v>
      </c>
      <c r="F2231" s="107">
        <v>45688</v>
      </c>
      <c r="G2231">
        <v>78.048780487804876</v>
      </c>
      <c r="H2231">
        <v>85</v>
      </c>
      <c r="I2231" t="s">
        <v>3858</v>
      </c>
    </row>
    <row r="2232" spans="1:9" x14ac:dyDescent="0.3">
      <c r="A2232">
        <v>509</v>
      </c>
      <c r="B2232" t="s">
        <v>2238</v>
      </c>
      <c r="C2232" t="s">
        <v>33</v>
      </c>
      <c r="D2232" t="s">
        <v>23</v>
      </c>
      <c r="E2232" t="s">
        <v>24</v>
      </c>
      <c r="F2232" s="107">
        <v>45688</v>
      </c>
      <c r="G2232">
        <v>99.45</v>
      </c>
      <c r="H2232">
        <v>90</v>
      </c>
      <c r="I2232" t="s">
        <v>2275</v>
      </c>
    </row>
    <row r="2233" spans="1:9" x14ac:dyDescent="0.3">
      <c r="A2233">
        <v>77</v>
      </c>
      <c r="B2233" t="s">
        <v>65</v>
      </c>
      <c r="C2233" t="s">
        <v>66</v>
      </c>
      <c r="D2233" t="s">
        <v>23</v>
      </c>
      <c r="E2233" t="s">
        <v>24</v>
      </c>
      <c r="F2233" s="107">
        <v>45716</v>
      </c>
      <c r="G2233">
        <v>94</v>
      </c>
      <c r="H2233">
        <v>97</v>
      </c>
      <c r="I2233" t="s">
        <v>7031</v>
      </c>
    </row>
    <row r="2234" spans="1:9" x14ac:dyDescent="0.3">
      <c r="A2234">
        <v>121</v>
      </c>
      <c r="B2234" t="s">
        <v>102</v>
      </c>
      <c r="C2234" t="s">
        <v>28</v>
      </c>
      <c r="D2234" t="s">
        <v>23</v>
      </c>
      <c r="E2234" t="s">
        <v>62</v>
      </c>
      <c r="F2234" s="107">
        <v>45716</v>
      </c>
      <c r="G2234">
        <v>107.66</v>
      </c>
      <c r="H2234">
        <v>102</v>
      </c>
      <c r="I2234" t="s">
        <v>7034</v>
      </c>
    </row>
    <row r="2235" spans="1:9" x14ac:dyDescent="0.3">
      <c r="A2235">
        <v>122</v>
      </c>
      <c r="B2235" t="s">
        <v>104</v>
      </c>
      <c r="C2235" t="s">
        <v>101</v>
      </c>
      <c r="D2235" t="s">
        <v>23</v>
      </c>
      <c r="E2235" t="s">
        <v>24</v>
      </c>
      <c r="F2235" s="107">
        <v>45716</v>
      </c>
      <c r="G2235">
        <v>100</v>
      </c>
      <c r="H2235">
        <v>90</v>
      </c>
      <c r="I2235" t="s">
        <v>7037</v>
      </c>
    </row>
    <row r="2236" spans="1:9" x14ac:dyDescent="0.3">
      <c r="A2236">
        <v>124</v>
      </c>
      <c r="B2236" t="s">
        <v>105</v>
      </c>
      <c r="C2236" t="s">
        <v>72</v>
      </c>
      <c r="D2236" t="s">
        <v>23</v>
      </c>
      <c r="E2236" t="s">
        <v>62</v>
      </c>
      <c r="F2236" s="107">
        <v>45716</v>
      </c>
      <c r="G2236">
        <v>0</v>
      </c>
      <c r="H2236">
        <v>0.2</v>
      </c>
      <c r="I2236" t="s">
        <v>7040</v>
      </c>
    </row>
    <row r="2237" spans="1:9" x14ac:dyDescent="0.3">
      <c r="A2237">
        <v>125</v>
      </c>
      <c r="B2237" t="s">
        <v>106</v>
      </c>
      <c r="C2237" t="s">
        <v>72</v>
      </c>
      <c r="D2237" t="s">
        <v>23</v>
      </c>
      <c r="E2237" t="s">
        <v>62</v>
      </c>
      <c r="F2237" s="107">
        <v>45716</v>
      </c>
      <c r="G2237">
        <v>0</v>
      </c>
      <c r="H2237">
        <v>1.9</v>
      </c>
      <c r="I2237" t="s">
        <v>7043</v>
      </c>
    </row>
    <row r="2238" spans="1:9" x14ac:dyDescent="0.3">
      <c r="A2238">
        <v>128</v>
      </c>
      <c r="B2238" t="s">
        <v>109</v>
      </c>
      <c r="C2238" t="s">
        <v>72</v>
      </c>
      <c r="D2238" t="s">
        <v>23</v>
      </c>
      <c r="E2238" t="s">
        <v>62</v>
      </c>
      <c r="F2238" s="107">
        <v>45716</v>
      </c>
      <c r="G2238">
        <v>0.99</v>
      </c>
      <c r="H2238">
        <v>1</v>
      </c>
      <c r="I2238" t="s">
        <v>7046</v>
      </c>
    </row>
    <row r="2239" spans="1:9" x14ac:dyDescent="0.3">
      <c r="A2239">
        <v>172</v>
      </c>
      <c r="B2239" t="s">
        <v>131</v>
      </c>
      <c r="C2239" t="s">
        <v>101</v>
      </c>
      <c r="D2239" t="s">
        <v>23</v>
      </c>
      <c r="E2239" t="s">
        <v>24</v>
      </c>
      <c r="F2239" s="107">
        <v>45716</v>
      </c>
      <c r="G2239">
        <v>100</v>
      </c>
      <c r="H2239">
        <v>95</v>
      </c>
      <c r="I2239" t="s">
        <v>8489</v>
      </c>
    </row>
    <row r="2240" spans="1:9" x14ac:dyDescent="0.3">
      <c r="A2240">
        <v>208</v>
      </c>
      <c r="B2240" t="s">
        <v>149</v>
      </c>
      <c r="C2240" t="s">
        <v>98</v>
      </c>
      <c r="D2240" t="s">
        <v>23</v>
      </c>
      <c r="E2240" t="s">
        <v>62</v>
      </c>
      <c r="F2240" s="107">
        <v>45716</v>
      </c>
      <c r="G2240">
        <v>1123</v>
      </c>
      <c r="H2240">
        <v>1</v>
      </c>
      <c r="I2240" t="s">
        <v>3871</v>
      </c>
    </row>
    <row r="2241" spans="1:9" x14ac:dyDescent="0.3">
      <c r="A2241">
        <v>214</v>
      </c>
      <c r="B2241" t="s">
        <v>152</v>
      </c>
      <c r="C2241" t="s">
        <v>98</v>
      </c>
      <c r="D2241" t="s">
        <v>23</v>
      </c>
      <c r="E2241" t="s">
        <v>62</v>
      </c>
      <c r="F2241" s="107">
        <v>45716</v>
      </c>
      <c r="G2241">
        <v>5016.83</v>
      </c>
      <c r="H2241">
        <v>7500</v>
      </c>
      <c r="I2241" t="s">
        <v>3872</v>
      </c>
    </row>
    <row r="2242" spans="1:9" x14ac:dyDescent="0.3">
      <c r="A2242">
        <v>217</v>
      </c>
      <c r="B2242" t="s">
        <v>156</v>
      </c>
      <c r="C2242" t="s">
        <v>98</v>
      </c>
      <c r="D2242" t="s">
        <v>23</v>
      </c>
      <c r="E2242" t="s">
        <v>24</v>
      </c>
      <c r="F2242" s="107">
        <v>45716</v>
      </c>
      <c r="G2242">
        <v>42.89</v>
      </c>
      <c r="H2242">
        <v>20</v>
      </c>
      <c r="I2242" t="s">
        <v>3873</v>
      </c>
    </row>
    <row r="2243" spans="1:9" x14ac:dyDescent="0.3">
      <c r="A2243">
        <v>218</v>
      </c>
      <c r="B2243" t="s">
        <v>157</v>
      </c>
      <c r="C2243" t="s">
        <v>98</v>
      </c>
      <c r="D2243" t="s">
        <v>23</v>
      </c>
      <c r="E2243" t="s">
        <v>62</v>
      </c>
      <c r="F2243" s="107">
        <v>45716</v>
      </c>
      <c r="G2243">
        <v>134763.39000000001</v>
      </c>
      <c r="H2243">
        <v>172000</v>
      </c>
      <c r="I2243" t="s">
        <v>3874</v>
      </c>
    </row>
    <row r="2244" spans="1:9" x14ac:dyDescent="0.3">
      <c r="A2244">
        <v>225</v>
      </c>
      <c r="B2244" t="s">
        <v>165</v>
      </c>
      <c r="C2244" t="s">
        <v>98</v>
      </c>
      <c r="D2244" t="s">
        <v>23</v>
      </c>
      <c r="E2244" t="s">
        <v>24</v>
      </c>
      <c r="F2244" s="107">
        <v>45716</v>
      </c>
      <c r="G2244">
        <v>20</v>
      </c>
      <c r="H2244">
        <v>1</v>
      </c>
      <c r="I2244" t="s">
        <v>3875</v>
      </c>
    </row>
    <row r="2245" spans="1:9" x14ac:dyDescent="0.3">
      <c r="A2245">
        <v>239</v>
      </c>
      <c r="B2245" t="s">
        <v>1243</v>
      </c>
      <c r="C2245" t="s">
        <v>33</v>
      </c>
      <c r="D2245" t="s">
        <v>23</v>
      </c>
      <c r="E2245" t="s">
        <v>24</v>
      </c>
      <c r="F2245" s="107">
        <v>45716</v>
      </c>
      <c r="G2245">
        <v>0</v>
      </c>
      <c r="I2245" t="s">
        <v>7059</v>
      </c>
    </row>
    <row r="2246" spans="1:9" x14ac:dyDescent="0.3">
      <c r="A2246">
        <v>241</v>
      </c>
      <c r="B2246" t="s">
        <v>181</v>
      </c>
      <c r="C2246" t="s">
        <v>33</v>
      </c>
      <c r="D2246" t="s">
        <v>23</v>
      </c>
      <c r="E2246" t="s">
        <v>24</v>
      </c>
      <c r="F2246" s="107">
        <v>45716</v>
      </c>
      <c r="G2246">
        <v>100</v>
      </c>
      <c r="H2246">
        <v>80</v>
      </c>
      <c r="I2246" t="s">
        <v>7062</v>
      </c>
    </row>
    <row r="2247" spans="1:9" x14ac:dyDescent="0.3">
      <c r="A2247">
        <v>434</v>
      </c>
      <c r="B2247" t="s">
        <v>411</v>
      </c>
      <c r="C2247" t="s">
        <v>98</v>
      </c>
      <c r="D2247" t="s">
        <v>23</v>
      </c>
      <c r="E2247" t="s">
        <v>62</v>
      </c>
      <c r="F2247" s="107">
        <v>45716</v>
      </c>
      <c r="G2247">
        <v>71.680000000000007</v>
      </c>
      <c r="H2247">
        <v>200</v>
      </c>
      <c r="I2247" t="s">
        <v>3876</v>
      </c>
    </row>
    <row r="2248" spans="1:9" x14ac:dyDescent="0.3">
      <c r="A2248">
        <v>436</v>
      </c>
      <c r="B2248" t="s">
        <v>130</v>
      </c>
      <c r="C2248" t="s">
        <v>101</v>
      </c>
      <c r="D2248" t="s">
        <v>23</v>
      </c>
      <c r="E2248" t="s">
        <v>62</v>
      </c>
      <c r="F2248" s="107">
        <v>45716</v>
      </c>
      <c r="G2248">
        <v>3.34</v>
      </c>
      <c r="H2248">
        <v>14</v>
      </c>
      <c r="I2248" t="s">
        <v>3877</v>
      </c>
    </row>
    <row r="2249" spans="1:9" x14ac:dyDescent="0.3">
      <c r="A2249">
        <v>485</v>
      </c>
      <c r="B2249" t="s">
        <v>458</v>
      </c>
      <c r="C2249" t="s">
        <v>101</v>
      </c>
      <c r="D2249" t="s">
        <v>23</v>
      </c>
      <c r="E2249" t="s">
        <v>24</v>
      </c>
      <c r="F2249" s="107">
        <v>45716</v>
      </c>
      <c r="G2249">
        <v>50</v>
      </c>
      <c r="H2249">
        <v>80</v>
      </c>
      <c r="I2249" t="s">
        <v>3878</v>
      </c>
    </row>
    <row r="2250" spans="1:9" x14ac:dyDescent="0.3">
      <c r="A2250">
        <v>488</v>
      </c>
      <c r="B2250" t="s">
        <v>461</v>
      </c>
      <c r="C2250" t="s">
        <v>101</v>
      </c>
      <c r="D2250" t="s">
        <v>23</v>
      </c>
      <c r="E2250" t="s">
        <v>24</v>
      </c>
      <c r="F2250" s="107">
        <v>45716</v>
      </c>
      <c r="G2250">
        <v>77.205882352941174</v>
      </c>
      <c r="H2250">
        <v>85</v>
      </c>
      <c r="I2250" t="s">
        <v>3879</v>
      </c>
    </row>
    <row r="2251" spans="1:9" x14ac:dyDescent="0.3">
      <c r="A2251">
        <v>509</v>
      </c>
      <c r="B2251" t="s">
        <v>2238</v>
      </c>
      <c r="C2251" t="s">
        <v>33</v>
      </c>
      <c r="D2251" t="s">
        <v>23</v>
      </c>
      <c r="E2251" t="s">
        <v>24</v>
      </c>
      <c r="F2251" s="107">
        <v>45716</v>
      </c>
      <c r="H2251">
        <v>90</v>
      </c>
      <c r="I2251" t="s">
        <v>2276</v>
      </c>
    </row>
    <row r="2252" spans="1:9" x14ac:dyDescent="0.3">
      <c r="A2252">
        <v>529</v>
      </c>
      <c r="B2252" t="s">
        <v>2395</v>
      </c>
      <c r="C2252" t="s">
        <v>95</v>
      </c>
      <c r="D2252" t="s">
        <v>60</v>
      </c>
      <c r="E2252" t="s">
        <v>24</v>
      </c>
      <c r="F2252" s="107">
        <v>45716</v>
      </c>
      <c r="I2252" t="s">
        <v>2411</v>
      </c>
    </row>
    <row r="2253" spans="1:9" x14ac:dyDescent="0.3">
      <c r="A2253">
        <v>77</v>
      </c>
      <c r="B2253" t="s">
        <v>65</v>
      </c>
      <c r="C2253" t="s">
        <v>66</v>
      </c>
      <c r="D2253" t="s">
        <v>23</v>
      </c>
      <c r="E2253" t="s">
        <v>24</v>
      </c>
      <c r="F2253" s="107">
        <v>45747</v>
      </c>
      <c r="G2253">
        <v>97</v>
      </c>
      <c r="H2253">
        <v>97</v>
      </c>
      <c r="I2253" t="s">
        <v>7073</v>
      </c>
    </row>
    <row r="2254" spans="1:9" x14ac:dyDescent="0.3">
      <c r="A2254">
        <v>121</v>
      </c>
      <c r="B2254" t="s">
        <v>102</v>
      </c>
      <c r="C2254" t="s">
        <v>28</v>
      </c>
      <c r="D2254" t="s">
        <v>23</v>
      </c>
      <c r="E2254" t="s">
        <v>62</v>
      </c>
      <c r="F2254" s="107">
        <v>45747</v>
      </c>
      <c r="G2254">
        <v>106.77</v>
      </c>
      <c r="H2254">
        <v>102</v>
      </c>
      <c r="I2254" t="s">
        <v>7075</v>
      </c>
    </row>
    <row r="2255" spans="1:9" x14ac:dyDescent="0.3">
      <c r="A2255">
        <v>122</v>
      </c>
      <c r="B2255" t="s">
        <v>104</v>
      </c>
      <c r="C2255" t="s">
        <v>101</v>
      </c>
      <c r="D2255" t="s">
        <v>23</v>
      </c>
      <c r="E2255" t="s">
        <v>24</v>
      </c>
      <c r="F2255" s="107">
        <v>45747</v>
      </c>
      <c r="H2255">
        <v>90</v>
      </c>
      <c r="I2255" t="s">
        <v>848</v>
      </c>
    </row>
    <row r="2256" spans="1:9" x14ac:dyDescent="0.3">
      <c r="A2256">
        <v>124</v>
      </c>
      <c r="B2256" t="s">
        <v>105</v>
      </c>
      <c r="C2256" t="s">
        <v>72</v>
      </c>
      <c r="D2256" t="s">
        <v>23</v>
      </c>
      <c r="E2256" t="s">
        <v>62</v>
      </c>
      <c r="F2256" s="107">
        <v>45747</v>
      </c>
      <c r="G2256">
        <v>0.06</v>
      </c>
      <c r="H2256">
        <v>0.2</v>
      </c>
      <c r="I2256" t="s">
        <v>7078</v>
      </c>
    </row>
    <row r="2257" spans="1:9" x14ac:dyDescent="0.3">
      <c r="A2257">
        <v>125</v>
      </c>
      <c r="B2257" t="s">
        <v>106</v>
      </c>
      <c r="C2257" t="s">
        <v>72</v>
      </c>
      <c r="D2257" t="s">
        <v>23</v>
      </c>
      <c r="E2257" t="s">
        <v>62</v>
      </c>
      <c r="F2257" s="107">
        <v>45747</v>
      </c>
      <c r="G2257">
        <v>0.45</v>
      </c>
      <c r="H2257">
        <v>1.9</v>
      </c>
      <c r="I2257" t="s">
        <v>7081</v>
      </c>
    </row>
    <row r="2258" spans="1:9" x14ac:dyDescent="0.3">
      <c r="A2258">
        <v>128</v>
      </c>
      <c r="B2258" t="s">
        <v>109</v>
      </c>
      <c r="C2258" t="s">
        <v>72</v>
      </c>
      <c r="D2258" t="s">
        <v>23</v>
      </c>
      <c r="E2258" t="s">
        <v>62</v>
      </c>
      <c r="F2258" s="107">
        <v>45747</v>
      </c>
      <c r="G2258">
        <v>0.96</v>
      </c>
      <c r="H2258">
        <v>1</v>
      </c>
      <c r="I2258" t="s">
        <v>7084</v>
      </c>
    </row>
    <row r="2259" spans="1:9" x14ac:dyDescent="0.3">
      <c r="A2259">
        <v>172</v>
      </c>
      <c r="B2259" t="s">
        <v>131</v>
      </c>
      <c r="C2259" t="s">
        <v>101</v>
      </c>
      <c r="D2259" t="s">
        <v>23</v>
      </c>
      <c r="E2259" t="s">
        <v>24</v>
      </c>
      <c r="F2259" s="107">
        <v>45747</v>
      </c>
      <c r="G2259">
        <v>83.33</v>
      </c>
      <c r="H2259">
        <v>95</v>
      </c>
      <c r="I2259" t="s">
        <v>7087</v>
      </c>
    </row>
    <row r="2260" spans="1:9" x14ac:dyDescent="0.3">
      <c r="A2260">
        <v>208</v>
      </c>
      <c r="B2260" t="s">
        <v>149</v>
      </c>
      <c r="C2260" t="s">
        <v>98</v>
      </c>
      <c r="D2260" t="s">
        <v>23</v>
      </c>
      <c r="E2260" t="s">
        <v>62</v>
      </c>
      <c r="F2260" s="107">
        <v>45747</v>
      </c>
      <c r="G2260">
        <v>1309.5</v>
      </c>
      <c r="H2260">
        <v>1</v>
      </c>
      <c r="I2260" t="s">
        <v>3880</v>
      </c>
    </row>
    <row r="2261" spans="1:9" x14ac:dyDescent="0.3">
      <c r="A2261">
        <v>214</v>
      </c>
      <c r="B2261" t="s">
        <v>152</v>
      </c>
      <c r="C2261" t="s">
        <v>98</v>
      </c>
      <c r="D2261" t="s">
        <v>23</v>
      </c>
      <c r="E2261" t="s">
        <v>62</v>
      </c>
      <c r="F2261" s="107">
        <v>45747</v>
      </c>
      <c r="G2261">
        <v>6477.26</v>
      </c>
      <c r="H2261">
        <v>7500</v>
      </c>
      <c r="I2261" t="s">
        <v>3881</v>
      </c>
    </row>
    <row r="2262" spans="1:9" x14ac:dyDescent="0.3">
      <c r="A2262">
        <v>217</v>
      </c>
      <c r="B2262" t="s">
        <v>156</v>
      </c>
      <c r="C2262" t="s">
        <v>98</v>
      </c>
      <c r="D2262" t="s">
        <v>23</v>
      </c>
      <c r="E2262" t="s">
        <v>24</v>
      </c>
      <c r="F2262" s="107">
        <v>45747</v>
      </c>
      <c r="G2262">
        <v>27.57</v>
      </c>
      <c r="H2262">
        <v>20</v>
      </c>
      <c r="I2262" t="s">
        <v>3882</v>
      </c>
    </row>
    <row r="2263" spans="1:9" x14ac:dyDescent="0.3">
      <c r="A2263">
        <v>218</v>
      </c>
      <c r="B2263" t="s">
        <v>157</v>
      </c>
      <c r="C2263" t="s">
        <v>98</v>
      </c>
      <c r="D2263" t="s">
        <v>23</v>
      </c>
      <c r="E2263" t="s">
        <v>62</v>
      </c>
      <c r="F2263" s="107">
        <v>45747</v>
      </c>
      <c r="G2263">
        <v>156103.54</v>
      </c>
      <c r="H2263">
        <v>172000</v>
      </c>
      <c r="I2263" t="s">
        <v>3883</v>
      </c>
    </row>
    <row r="2264" spans="1:9" x14ac:dyDescent="0.3">
      <c r="A2264">
        <v>225</v>
      </c>
      <c r="B2264" t="s">
        <v>165</v>
      </c>
      <c r="C2264" t="s">
        <v>98</v>
      </c>
      <c r="D2264" t="s">
        <v>23</v>
      </c>
      <c r="E2264" t="s">
        <v>24</v>
      </c>
      <c r="F2264" s="107">
        <v>45747</v>
      </c>
      <c r="G2264">
        <v>21</v>
      </c>
      <c r="H2264">
        <v>1</v>
      </c>
      <c r="I2264" t="s">
        <v>3884</v>
      </c>
    </row>
    <row r="2265" spans="1:9" x14ac:dyDescent="0.3">
      <c r="A2265">
        <v>239</v>
      </c>
      <c r="B2265" t="s">
        <v>1243</v>
      </c>
      <c r="C2265" t="s">
        <v>33</v>
      </c>
      <c r="D2265" t="s">
        <v>23</v>
      </c>
      <c r="E2265" t="s">
        <v>24</v>
      </c>
      <c r="F2265" s="107">
        <v>45747</v>
      </c>
      <c r="G2265">
        <v>42</v>
      </c>
      <c r="I2265" t="s">
        <v>3885</v>
      </c>
    </row>
    <row r="2266" spans="1:9" x14ac:dyDescent="0.3">
      <c r="A2266">
        <v>241</v>
      </c>
      <c r="B2266" t="s">
        <v>181</v>
      </c>
      <c r="C2266" t="s">
        <v>33</v>
      </c>
      <c r="D2266" t="s">
        <v>23</v>
      </c>
      <c r="E2266" t="s">
        <v>24</v>
      </c>
      <c r="F2266" s="107">
        <v>45747</v>
      </c>
      <c r="G2266">
        <v>100</v>
      </c>
      <c r="H2266">
        <v>80</v>
      </c>
      <c r="I2266" t="s">
        <v>7102</v>
      </c>
    </row>
    <row r="2267" spans="1:9" x14ac:dyDescent="0.3">
      <c r="A2267">
        <v>434</v>
      </c>
      <c r="B2267" t="s">
        <v>411</v>
      </c>
      <c r="C2267" t="s">
        <v>98</v>
      </c>
      <c r="D2267" t="s">
        <v>23</v>
      </c>
      <c r="E2267" t="s">
        <v>62</v>
      </c>
      <c r="F2267" s="107">
        <v>45747</v>
      </c>
      <c r="G2267">
        <v>53.29</v>
      </c>
      <c r="H2267">
        <v>200</v>
      </c>
      <c r="I2267" t="s">
        <v>3886</v>
      </c>
    </row>
    <row r="2268" spans="1:9" x14ac:dyDescent="0.3">
      <c r="A2268">
        <v>436</v>
      </c>
      <c r="B2268" t="s">
        <v>130</v>
      </c>
      <c r="C2268" t="s">
        <v>101</v>
      </c>
      <c r="D2268" t="s">
        <v>23</v>
      </c>
      <c r="E2268" t="s">
        <v>62</v>
      </c>
      <c r="F2268" s="107">
        <v>45747</v>
      </c>
      <c r="G2268">
        <v>10.6</v>
      </c>
      <c r="H2268">
        <v>14</v>
      </c>
      <c r="I2268" t="s">
        <v>3887</v>
      </c>
    </row>
    <row r="2269" spans="1:9" x14ac:dyDescent="0.3">
      <c r="A2269">
        <v>485</v>
      </c>
      <c r="B2269" t="s">
        <v>458</v>
      </c>
      <c r="C2269" t="s">
        <v>101</v>
      </c>
      <c r="D2269" t="s">
        <v>23</v>
      </c>
      <c r="E2269" t="s">
        <v>24</v>
      </c>
      <c r="F2269" s="107">
        <v>45747</v>
      </c>
      <c r="G2269">
        <v>100</v>
      </c>
      <c r="H2269">
        <v>80</v>
      </c>
      <c r="I2269" t="s">
        <v>3888</v>
      </c>
    </row>
    <row r="2270" spans="1:9" x14ac:dyDescent="0.3">
      <c r="A2270">
        <v>488</v>
      </c>
      <c r="B2270" t="s">
        <v>461</v>
      </c>
      <c r="C2270" t="s">
        <v>101</v>
      </c>
      <c r="D2270" t="s">
        <v>23</v>
      </c>
      <c r="E2270" t="s">
        <v>24</v>
      </c>
      <c r="F2270" s="107">
        <v>45747</v>
      </c>
      <c r="H2270">
        <v>85</v>
      </c>
      <c r="I2270" t="s">
        <v>2213</v>
      </c>
    </row>
    <row r="2271" spans="1:9" x14ac:dyDescent="0.3">
      <c r="A2271">
        <v>509</v>
      </c>
      <c r="B2271" t="s">
        <v>2238</v>
      </c>
      <c r="C2271" t="s">
        <v>33</v>
      </c>
      <c r="D2271" t="s">
        <v>23</v>
      </c>
      <c r="E2271" t="s">
        <v>24</v>
      </c>
      <c r="F2271" s="107">
        <v>45747</v>
      </c>
      <c r="H2271">
        <v>90</v>
      </c>
      <c r="I2271" t="s">
        <v>2277</v>
      </c>
    </row>
    <row r="2272" spans="1:9" x14ac:dyDescent="0.3">
      <c r="A2272">
        <v>69</v>
      </c>
      <c r="B2272" t="s">
        <v>59</v>
      </c>
      <c r="C2272" t="s">
        <v>58</v>
      </c>
      <c r="D2272" t="s">
        <v>60</v>
      </c>
      <c r="E2272" t="s">
        <v>24</v>
      </c>
      <c r="F2272" s="107">
        <v>45747</v>
      </c>
      <c r="G2272">
        <v>90.75</v>
      </c>
      <c r="H2272">
        <v>90</v>
      </c>
      <c r="I2272" t="s">
        <v>2572</v>
      </c>
    </row>
    <row r="2273" spans="1:9" x14ac:dyDescent="0.3">
      <c r="A2273">
        <v>111</v>
      </c>
      <c r="B2273" t="s">
        <v>93</v>
      </c>
      <c r="C2273" t="s">
        <v>58</v>
      </c>
      <c r="D2273" t="s">
        <v>60</v>
      </c>
      <c r="E2273" t="s">
        <v>24</v>
      </c>
      <c r="F2273" s="107">
        <v>45747</v>
      </c>
      <c r="G2273">
        <v>92.7</v>
      </c>
      <c r="H2273">
        <v>80</v>
      </c>
      <c r="I2273" t="s">
        <v>7113</v>
      </c>
    </row>
    <row r="2274" spans="1:9" x14ac:dyDescent="0.3">
      <c r="A2274">
        <v>197</v>
      </c>
      <c r="B2274" t="s">
        <v>139</v>
      </c>
      <c r="C2274" t="s">
        <v>95</v>
      </c>
      <c r="D2274" t="s">
        <v>60</v>
      </c>
      <c r="E2274" t="s">
        <v>24</v>
      </c>
      <c r="F2274" s="107">
        <v>45747</v>
      </c>
      <c r="G2274">
        <v>100</v>
      </c>
      <c r="H2274">
        <v>97</v>
      </c>
      <c r="I2274" t="s">
        <v>7116</v>
      </c>
    </row>
    <row r="2275" spans="1:9" x14ac:dyDescent="0.3">
      <c r="A2275">
        <v>213</v>
      </c>
      <c r="B2275" t="s">
        <v>151</v>
      </c>
      <c r="C2275" t="s">
        <v>98</v>
      </c>
      <c r="D2275" t="s">
        <v>60</v>
      </c>
      <c r="E2275" t="s">
        <v>24</v>
      </c>
      <c r="F2275" s="107">
        <v>45747</v>
      </c>
      <c r="G2275">
        <v>100</v>
      </c>
      <c r="H2275">
        <v>90</v>
      </c>
      <c r="I2275" t="s">
        <v>1049</v>
      </c>
    </row>
    <row r="2276" spans="1:9" x14ac:dyDescent="0.3">
      <c r="A2276">
        <v>233</v>
      </c>
      <c r="B2276" t="s">
        <v>173</v>
      </c>
      <c r="C2276" t="s">
        <v>98</v>
      </c>
      <c r="D2276" t="s">
        <v>60</v>
      </c>
      <c r="E2276" t="s">
        <v>24</v>
      </c>
      <c r="F2276" s="107">
        <v>45747</v>
      </c>
      <c r="G2276">
        <v>32.86</v>
      </c>
      <c r="H2276">
        <v>20</v>
      </c>
      <c r="I2276" t="s">
        <v>1218</v>
      </c>
    </row>
    <row r="2277" spans="1:9" x14ac:dyDescent="0.3">
      <c r="A2277">
        <v>234</v>
      </c>
      <c r="B2277" t="s">
        <v>174</v>
      </c>
      <c r="C2277" t="s">
        <v>98</v>
      </c>
      <c r="D2277" t="s">
        <v>60</v>
      </c>
      <c r="E2277" t="s">
        <v>24</v>
      </c>
      <c r="F2277" s="107">
        <v>45747</v>
      </c>
      <c r="G2277">
        <v>7112</v>
      </c>
      <c r="H2277">
        <v>4000</v>
      </c>
      <c r="I2277" t="s">
        <v>1224</v>
      </c>
    </row>
    <row r="2278" spans="1:9" x14ac:dyDescent="0.3">
      <c r="A2278">
        <v>238</v>
      </c>
      <c r="B2278" t="s">
        <v>177</v>
      </c>
      <c r="C2278" t="s">
        <v>98</v>
      </c>
      <c r="D2278" t="s">
        <v>60</v>
      </c>
      <c r="E2278" t="s">
        <v>24</v>
      </c>
      <c r="F2278" s="107">
        <v>45747</v>
      </c>
      <c r="G2278">
        <v>95.12</v>
      </c>
      <c r="H2278">
        <v>90</v>
      </c>
      <c r="I2278" t="s">
        <v>1239</v>
      </c>
    </row>
    <row r="2279" spans="1:9" x14ac:dyDescent="0.3">
      <c r="A2279">
        <v>240</v>
      </c>
      <c r="B2279" t="s">
        <v>180</v>
      </c>
      <c r="C2279" t="s">
        <v>33</v>
      </c>
      <c r="D2279" t="s">
        <v>60</v>
      </c>
      <c r="E2279" t="s">
        <v>24</v>
      </c>
      <c r="F2279" s="107">
        <v>45747</v>
      </c>
      <c r="G2279">
        <v>100</v>
      </c>
      <c r="H2279">
        <v>100</v>
      </c>
      <c r="I2279" t="s">
        <v>7123</v>
      </c>
    </row>
    <row r="2280" spans="1:9" x14ac:dyDescent="0.3">
      <c r="A2280">
        <v>251</v>
      </c>
      <c r="B2280" t="s">
        <v>1290</v>
      </c>
      <c r="C2280" t="s">
        <v>194</v>
      </c>
      <c r="D2280" t="s">
        <v>60</v>
      </c>
      <c r="E2280" t="s">
        <v>24</v>
      </c>
      <c r="F2280" s="107">
        <v>45747</v>
      </c>
      <c r="H2280">
        <v>100</v>
      </c>
      <c r="I2280" t="s">
        <v>1292</v>
      </c>
    </row>
    <row r="2281" spans="1:9" x14ac:dyDescent="0.3">
      <c r="A2281">
        <v>254</v>
      </c>
      <c r="B2281" t="s">
        <v>197</v>
      </c>
      <c r="C2281" t="s">
        <v>198</v>
      </c>
      <c r="D2281" t="s">
        <v>60</v>
      </c>
      <c r="E2281" t="s">
        <v>24</v>
      </c>
      <c r="F2281" s="107">
        <v>45747</v>
      </c>
      <c r="G2281">
        <v>100</v>
      </c>
      <c r="H2281">
        <v>100</v>
      </c>
      <c r="I2281" t="s">
        <v>7127</v>
      </c>
    </row>
    <row r="2282" spans="1:9" x14ac:dyDescent="0.3">
      <c r="A2282">
        <v>263</v>
      </c>
      <c r="B2282" t="s">
        <v>209</v>
      </c>
      <c r="C2282" t="s">
        <v>46</v>
      </c>
      <c r="D2282" t="s">
        <v>60</v>
      </c>
      <c r="E2282" t="s">
        <v>24</v>
      </c>
      <c r="F2282" s="107">
        <v>45747</v>
      </c>
      <c r="G2282">
        <v>100</v>
      </c>
      <c r="H2282">
        <v>100</v>
      </c>
      <c r="I2282" t="s">
        <v>7130</v>
      </c>
    </row>
    <row r="2283" spans="1:9" x14ac:dyDescent="0.3">
      <c r="A2283">
        <v>265</v>
      </c>
      <c r="B2283" t="s">
        <v>213</v>
      </c>
      <c r="C2283" t="s">
        <v>46</v>
      </c>
      <c r="D2283" t="s">
        <v>60</v>
      </c>
      <c r="E2283" t="s">
        <v>24</v>
      </c>
      <c r="F2283" s="107">
        <v>45747</v>
      </c>
      <c r="H2283">
        <v>95</v>
      </c>
      <c r="I2283" t="s">
        <v>1315</v>
      </c>
    </row>
    <row r="2284" spans="1:9" x14ac:dyDescent="0.3">
      <c r="A2284">
        <v>266</v>
      </c>
      <c r="B2284" t="s">
        <v>214</v>
      </c>
      <c r="C2284" t="s">
        <v>46</v>
      </c>
      <c r="D2284" t="s">
        <v>60</v>
      </c>
      <c r="E2284" t="s">
        <v>24</v>
      </c>
      <c r="F2284" s="107">
        <v>45747</v>
      </c>
      <c r="H2284">
        <v>95</v>
      </c>
      <c r="I2284" t="s">
        <v>1322</v>
      </c>
    </row>
    <row r="2285" spans="1:9" x14ac:dyDescent="0.3">
      <c r="A2285">
        <v>300</v>
      </c>
      <c r="B2285" t="s">
        <v>252</v>
      </c>
      <c r="C2285" t="s">
        <v>253</v>
      </c>
      <c r="D2285" t="s">
        <v>60</v>
      </c>
      <c r="E2285" t="s">
        <v>24</v>
      </c>
      <c r="F2285" s="107">
        <v>45747</v>
      </c>
      <c r="G2285">
        <v>100</v>
      </c>
      <c r="H2285">
        <v>100</v>
      </c>
      <c r="I2285" t="s">
        <v>7137</v>
      </c>
    </row>
    <row r="2286" spans="1:9" x14ac:dyDescent="0.3">
      <c r="A2286">
        <v>301</v>
      </c>
      <c r="B2286" t="s">
        <v>254</v>
      </c>
      <c r="C2286" t="s">
        <v>253</v>
      </c>
      <c r="D2286" t="s">
        <v>60</v>
      </c>
      <c r="E2286" t="s">
        <v>24</v>
      </c>
      <c r="F2286" s="107">
        <v>45747</v>
      </c>
      <c r="G2286">
        <v>100</v>
      </c>
      <c r="H2286">
        <v>100</v>
      </c>
      <c r="I2286" t="s">
        <v>7140</v>
      </c>
    </row>
    <row r="2287" spans="1:9" x14ac:dyDescent="0.3">
      <c r="A2287">
        <v>306</v>
      </c>
      <c r="B2287" t="s">
        <v>260</v>
      </c>
      <c r="C2287" t="s">
        <v>194</v>
      </c>
      <c r="D2287" t="s">
        <v>60</v>
      </c>
      <c r="E2287" t="s">
        <v>24</v>
      </c>
      <c r="F2287" s="107">
        <v>45747</v>
      </c>
      <c r="H2287">
        <v>100</v>
      </c>
      <c r="I2287" t="s">
        <v>1456</v>
      </c>
    </row>
    <row r="2288" spans="1:9" x14ac:dyDescent="0.3">
      <c r="A2288">
        <v>347</v>
      </c>
      <c r="B2288" t="s">
        <v>305</v>
      </c>
      <c r="C2288" t="s">
        <v>306</v>
      </c>
      <c r="D2288" t="s">
        <v>60</v>
      </c>
      <c r="E2288" t="s">
        <v>62</v>
      </c>
      <c r="F2288" s="107">
        <v>45747</v>
      </c>
      <c r="G2288">
        <v>1</v>
      </c>
      <c r="H2288">
        <v>5</v>
      </c>
      <c r="I2288" t="s">
        <v>7144</v>
      </c>
    </row>
    <row r="2289" spans="1:9" x14ac:dyDescent="0.3">
      <c r="A2289">
        <v>348</v>
      </c>
      <c r="B2289" t="s">
        <v>307</v>
      </c>
      <c r="C2289" t="s">
        <v>306</v>
      </c>
      <c r="D2289" t="s">
        <v>60</v>
      </c>
      <c r="E2289" t="s">
        <v>24</v>
      </c>
      <c r="F2289" s="107">
        <v>45747</v>
      </c>
      <c r="G2289">
        <v>100</v>
      </c>
      <c r="H2289">
        <v>99</v>
      </c>
      <c r="I2289" t="s">
        <v>7147</v>
      </c>
    </row>
    <row r="2290" spans="1:9" x14ac:dyDescent="0.3">
      <c r="A2290">
        <v>351</v>
      </c>
      <c r="B2290" t="s">
        <v>308</v>
      </c>
      <c r="C2290" t="s">
        <v>306</v>
      </c>
      <c r="D2290" t="s">
        <v>60</v>
      </c>
      <c r="E2290" t="s">
        <v>62</v>
      </c>
      <c r="F2290" s="107">
        <v>45747</v>
      </c>
      <c r="G2290">
        <v>0.47</v>
      </c>
      <c r="H2290">
        <v>0</v>
      </c>
      <c r="I2290" t="s">
        <v>7149</v>
      </c>
    </row>
    <row r="2291" spans="1:9" x14ac:dyDescent="0.3">
      <c r="A2291">
        <v>352</v>
      </c>
      <c r="B2291" t="s">
        <v>309</v>
      </c>
      <c r="C2291" t="s">
        <v>306</v>
      </c>
      <c r="D2291" t="s">
        <v>60</v>
      </c>
      <c r="E2291" t="s">
        <v>62</v>
      </c>
      <c r="F2291" s="107">
        <v>45747</v>
      </c>
      <c r="G2291">
        <v>0</v>
      </c>
      <c r="H2291">
        <v>0</v>
      </c>
      <c r="I2291" t="s">
        <v>7152</v>
      </c>
    </row>
    <row r="2292" spans="1:9" x14ac:dyDescent="0.3">
      <c r="A2292">
        <v>368</v>
      </c>
      <c r="B2292" t="s">
        <v>330</v>
      </c>
      <c r="C2292" t="s">
        <v>1523</v>
      </c>
      <c r="D2292" t="s">
        <v>60</v>
      </c>
      <c r="E2292" t="s">
        <v>24</v>
      </c>
      <c r="F2292" s="107">
        <v>45747</v>
      </c>
      <c r="G2292">
        <v>94</v>
      </c>
      <c r="H2292">
        <v>93</v>
      </c>
      <c r="I2292" t="s">
        <v>7154</v>
      </c>
    </row>
    <row r="2293" spans="1:9" x14ac:dyDescent="0.3">
      <c r="A2293">
        <v>372</v>
      </c>
      <c r="B2293" t="s">
        <v>335</v>
      </c>
      <c r="C2293" t="s">
        <v>1523</v>
      </c>
      <c r="D2293" t="s">
        <v>60</v>
      </c>
      <c r="E2293" t="s">
        <v>24</v>
      </c>
      <c r="F2293" s="107">
        <v>45747</v>
      </c>
      <c r="G2293">
        <v>98</v>
      </c>
      <c r="H2293">
        <v>90</v>
      </c>
      <c r="I2293" t="s">
        <v>7157</v>
      </c>
    </row>
    <row r="2294" spans="1:9" x14ac:dyDescent="0.3">
      <c r="A2294">
        <v>373</v>
      </c>
      <c r="B2294" t="s">
        <v>336</v>
      </c>
      <c r="C2294" t="s">
        <v>198</v>
      </c>
      <c r="D2294" t="s">
        <v>60</v>
      </c>
      <c r="E2294" t="s">
        <v>24</v>
      </c>
      <c r="F2294" s="107">
        <v>45747</v>
      </c>
      <c r="G2294">
        <v>107.46</v>
      </c>
      <c r="H2294">
        <v>100</v>
      </c>
      <c r="I2294" t="s">
        <v>1550</v>
      </c>
    </row>
    <row r="2295" spans="1:9" x14ac:dyDescent="0.3">
      <c r="A2295">
        <v>390</v>
      </c>
      <c r="B2295" t="s">
        <v>356</v>
      </c>
      <c r="C2295" t="s">
        <v>198</v>
      </c>
      <c r="D2295" t="s">
        <v>60</v>
      </c>
      <c r="E2295" t="s">
        <v>24</v>
      </c>
      <c r="F2295" s="107">
        <v>45747</v>
      </c>
      <c r="G2295">
        <v>140.57</v>
      </c>
      <c r="H2295">
        <v>100</v>
      </c>
      <c r="I2295" t="s">
        <v>1604</v>
      </c>
    </row>
    <row r="2296" spans="1:9" x14ac:dyDescent="0.3">
      <c r="A2296">
        <v>394</v>
      </c>
      <c r="B2296" t="s">
        <v>361</v>
      </c>
      <c r="C2296" t="s">
        <v>362</v>
      </c>
      <c r="D2296" t="s">
        <v>60</v>
      </c>
      <c r="E2296" t="s">
        <v>24</v>
      </c>
      <c r="F2296" s="107">
        <v>45747</v>
      </c>
      <c r="G2296">
        <v>227.5</v>
      </c>
      <c r="H2296">
        <v>100</v>
      </c>
      <c r="I2296" t="s">
        <v>7162</v>
      </c>
    </row>
    <row r="2297" spans="1:9" x14ac:dyDescent="0.3">
      <c r="A2297">
        <v>395</v>
      </c>
      <c r="B2297" t="s">
        <v>364</v>
      </c>
      <c r="C2297" t="s">
        <v>362</v>
      </c>
      <c r="D2297" t="s">
        <v>60</v>
      </c>
      <c r="E2297" t="s">
        <v>24</v>
      </c>
      <c r="F2297" s="107">
        <v>45747</v>
      </c>
      <c r="G2297">
        <v>291.43</v>
      </c>
      <c r="H2297">
        <v>100</v>
      </c>
      <c r="I2297" t="s">
        <v>7165</v>
      </c>
    </row>
    <row r="2298" spans="1:9" x14ac:dyDescent="0.3">
      <c r="A2298">
        <v>409</v>
      </c>
      <c r="B2298" t="s">
        <v>383</v>
      </c>
      <c r="C2298" t="s">
        <v>46</v>
      </c>
      <c r="D2298" t="s">
        <v>60</v>
      </c>
      <c r="E2298" t="s">
        <v>24</v>
      </c>
      <c r="F2298" s="107">
        <v>45747</v>
      </c>
      <c r="G2298">
        <v>100</v>
      </c>
      <c r="H2298">
        <v>95</v>
      </c>
      <c r="I2298" t="s">
        <v>1650</v>
      </c>
    </row>
    <row r="2299" spans="1:9" x14ac:dyDescent="0.3">
      <c r="A2299">
        <v>414</v>
      </c>
      <c r="B2299" t="s">
        <v>390</v>
      </c>
      <c r="C2299" t="s">
        <v>198</v>
      </c>
      <c r="D2299" t="s">
        <v>60</v>
      </c>
      <c r="E2299" t="s">
        <v>24</v>
      </c>
      <c r="F2299" s="107">
        <v>45747</v>
      </c>
      <c r="G2299">
        <v>110.79</v>
      </c>
      <c r="H2299">
        <v>100</v>
      </c>
      <c r="I2299" t="s">
        <v>1665</v>
      </c>
    </row>
    <row r="2300" spans="1:9" x14ac:dyDescent="0.3">
      <c r="A2300">
        <v>415</v>
      </c>
      <c r="B2300" t="s">
        <v>391</v>
      </c>
      <c r="C2300" t="s">
        <v>198</v>
      </c>
      <c r="D2300" t="s">
        <v>60</v>
      </c>
      <c r="E2300" t="s">
        <v>24</v>
      </c>
      <c r="F2300" s="107">
        <v>45747</v>
      </c>
      <c r="G2300">
        <v>104.76</v>
      </c>
      <c r="H2300">
        <v>100</v>
      </c>
      <c r="I2300" t="s">
        <v>1681</v>
      </c>
    </row>
    <row r="2301" spans="1:9" x14ac:dyDescent="0.3">
      <c r="A2301">
        <v>416</v>
      </c>
      <c r="B2301" t="s">
        <v>392</v>
      </c>
      <c r="C2301" t="s">
        <v>198</v>
      </c>
      <c r="D2301" t="s">
        <v>60</v>
      </c>
      <c r="E2301" t="s">
        <v>24</v>
      </c>
      <c r="F2301" s="107">
        <v>45747</v>
      </c>
      <c r="G2301">
        <v>170.92</v>
      </c>
      <c r="H2301">
        <v>100</v>
      </c>
      <c r="I2301" t="s">
        <v>1697</v>
      </c>
    </row>
    <row r="2302" spans="1:9" x14ac:dyDescent="0.3">
      <c r="A2302">
        <v>417</v>
      </c>
      <c r="B2302" t="s">
        <v>393</v>
      </c>
      <c r="C2302" t="s">
        <v>198</v>
      </c>
      <c r="D2302" t="s">
        <v>60</v>
      </c>
      <c r="E2302" t="s">
        <v>24</v>
      </c>
      <c r="F2302" s="107">
        <v>45747</v>
      </c>
      <c r="G2302">
        <v>93.68</v>
      </c>
      <c r="H2302">
        <v>100</v>
      </c>
      <c r="I2302" t="s">
        <v>1713</v>
      </c>
    </row>
    <row r="2303" spans="1:9" x14ac:dyDescent="0.3">
      <c r="A2303">
        <v>418</v>
      </c>
      <c r="B2303" t="s">
        <v>394</v>
      </c>
      <c r="C2303" t="s">
        <v>198</v>
      </c>
      <c r="D2303" t="s">
        <v>60</v>
      </c>
      <c r="E2303" t="s">
        <v>24</v>
      </c>
      <c r="F2303" s="107">
        <v>45747</v>
      </c>
      <c r="G2303">
        <v>246.7</v>
      </c>
      <c r="H2303">
        <v>100</v>
      </c>
      <c r="I2303" t="s">
        <v>1729</v>
      </c>
    </row>
    <row r="2304" spans="1:9" x14ac:dyDescent="0.3">
      <c r="A2304">
        <v>420</v>
      </c>
      <c r="B2304" t="s">
        <v>396</v>
      </c>
      <c r="C2304" t="s">
        <v>198</v>
      </c>
      <c r="D2304" t="s">
        <v>60</v>
      </c>
      <c r="E2304" t="s">
        <v>24</v>
      </c>
      <c r="F2304" s="107">
        <v>45747</v>
      </c>
      <c r="G2304">
        <v>122.2</v>
      </c>
      <c r="H2304">
        <v>100</v>
      </c>
      <c r="I2304" t="s">
        <v>1746</v>
      </c>
    </row>
    <row r="2305" spans="1:9" x14ac:dyDescent="0.3">
      <c r="A2305">
        <v>431</v>
      </c>
      <c r="B2305" t="s">
        <v>408</v>
      </c>
      <c r="C2305" t="s">
        <v>72</v>
      </c>
      <c r="D2305" t="s">
        <v>60</v>
      </c>
      <c r="E2305" t="s">
        <v>24</v>
      </c>
      <c r="F2305" s="107">
        <v>45747</v>
      </c>
      <c r="G2305">
        <v>100</v>
      </c>
      <c r="H2305">
        <v>100</v>
      </c>
      <c r="I2305" t="s">
        <v>7175</v>
      </c>
    </row>
    <row r="2306" spans="1:9" x14ac:dyDescent="0.3">
      <c r="A2306">
        <v>432</v>
      </c>
      <c r="B2306" t="s">
        <v>409</v>
      </c>
      <c r="C2306" t="s">
        <v>72</v>
      </c>
      <c r="D2306" t="s">
        <v>60</v>
      </c>
      <c r="E2306" t="s">
        <v>24</v>
      </c>
      <c r="F2306" s="107">
        <v>45747</v>
      </c>
      <c r="G2306">
        <v>100</v>
      </c>
      <c r="H2306">
        <v>90</v>
      </c>
      <c r="I2306" t="s">
        <v>3889</v>
      </c>
    </row>
    <row r="2307" spans="1:9" x14ac:dyDescent="0.3">
      <c r="A2307">
        <v>453</v>
      </c>
      <c r="B2307" t="s">
        <v>426</v>
      </c>
      <c r="C2307" t="s">
        <v>366</v>
      </c>
      <c r="D2307" t="s">
        <v>60</v>
      </c>
      <c r="E2307" t="s">
        <v>24</v>
      </c>
      <c r="F2307" s="107">
        <v>45747</v>
      </c>
      <c r="G2307">
        <v>48</v>
      </c>
      <c r="H2307">
        <v>100</v>
      </c>
      <c r="I2307" t="s">
        <v>7178</v>
      </c>
    </row>
    <row r="2308" spans="1:9" x14ac:dyDescent="0.3">
      <c r="A2308">
        <v>455</v>
      </c>
      <c r="B2308" t="s">
        <v>428</v>
      </c>
      <c r="C2308" t="s">
        <v>366</v>
      </c>
      <c r="D2308" t="s">
        <v>60</v>
      </c>
      <c r="E2308" t="s">
        <v>24</v>
      </c>
      <c r="F2308" s="107">
        <v>45747</v>
      </c>
      <c r="G2308">
        <v>100</v>
      </c>
      <c r="H2308">
        <v>100</v>
      </c>
      <c r="I2308" t="s">
        <v>1902</v>
      </c>
    </row>
    <row r="2309" spans="1:9" x14ac:dyDescent="0.3">
      <c r="A2309">
        <v>456</v>
      </c>
      <c r="B2309" t="s">
        <v>429</v>
      </c>
      <c r="C2309" t="s">
        <v>403</v>
      </c>
      <c r="D2309" t="s">
        <v>60</v>
      </c>
      <c r="E2309" t="s">
        <v>24</v>
      </c>
      <c r="F2309" s="107">
        <v>45747</v>
      </c>
      <c r="G2309">
        <v>106.25</v>
      </c>
      <c r="H2309">
        <v>100</v>
      </c>
      <c r="I2309" t="s">
        <v>3890</v>
      </c>
    </row>
    <row r="2310" spans="1:9" x14ac:dyDescent="0.3">
      <c r="A2310">
        <v>457</v>
      </c>
      <c r="B2310" t="s">
        <v>430</v>
      </c>
      <c r="C2310" t="s">
        <v>403</v>
      </c>
      <c r="D2310" t="s">
        <v>60</v>
      </c>
      <c r="E2310" t="s">
        <v>24</v>
      </c>
      <c r="F2310" s="107">
        <v>45747</v>
      </c>
      <c r="G2310">
        <v>200</v>
      </c>
      <c r="H2310">
        <v>100</v>
      </c>
      <c r="I2310" t="s">
        <v>3891</v>
      </c>
    </row>
    <row r="2311" spans="1:9" x14ac:dyDescent="0.3">
      <c r="A2311">
        <v>469</v>
      </c>
      <c r="B2311" t="s">
        <v>395</v>
      </c>
      <c r="C2311" t="s">
        <v>198</v>
      </c>
      <c r="D2311" t="s">
        <v>60</v>
      </c>
      <c r="E2311" t="s">
        <v>24</v>
      </c>
      <c r="F2311" s="107">
        <v>45747</v>
      </c>
      <c r="G2311">
        <v>118.03</v>
      </c>
      <c r="H2311">
        <v>100</v>
      </c>
      <c r="I2311" t="s">
        <v>1966</v>
      </c>
    </row>
    <row r="2312" spans="1:9" x14ac:dyDescent="0.3">
      <c r="A2312">
        <v>470</v>
      </c>
      <c r="B2312" t="s">
        <v>441</v>
      </c>
      <c r="C2312" t="s">
        <v>198</v>
      </c>
      <c r="D2312" t="s">
        <v>60</v>
      </c>
      <c r="E2312" t="s">
        <v>24</v>
      </c>
      <c r="F2312" s="107">
        <v>45747</v>
      </c>
      <c r="G2312">
        <v>352.81</v>
      </c>
      <c r="H2312">
        <v>100</v>
      </c>
      <c r="I2312" t="s">
        <v>1984</v>
      </c>
    </row>
    <row r="2313" spans="1:9" x14ac:dyDescent="0.3">
      <c r="A2313">
        <v>471</v>
      </c>
      <c r="B2313" t="s">
        <v>442</v>
      </c>
      <c r="C2313" t="s">
        <v>198</v>
      </c>
      <c r="D2313" t="s">
        <v>60</v>
      </c>
      <c r="E2313" t="s">
        <v>24</v>
      </c>
      <c r="F2313" s="107">
        <v>45747</v>
      </c>
      <c r="G2313">
        <v>103.51</v>
      </c>
      <c r="H2313">
        <v>100</v>
      </c>
      <c r="I2313" t="s">
        <v>2003</v>
      </c>
    </row>
    <row r="2314" spans="1:9" x14ac:dyDescent="0.3">
      <c r="A2314">
        <v>484</v>
      </c>
      <c r="B2314" t="s">
        <v>457</v>
      </c>
      <c r="C2314" t="s">
        <v>72</v>
      </c>
      <c r="D2314" t="s">
        <v>60</v>
      </c>
      <c r="E2314" t="s">
        <v>24</v>
      </c>
      <c r="F2314" s="107">
        <v>45747</v>
      </c>
      <c r="G2314">
        <v>100</v>
      </c>
      <c r="H2314">
        <v>90</v>
      </c>
      <c r="I2314" t="s">
        <v>7189</v>
      </c>
    </row>
    <row r="2315" spans="1:9" x14ac:dyDescent="0.3">
      <c r="A2315">
        <v>510</v>
      </c>
      <c r="B2315" t="s">
        <v>2286</v>
      </c>
      <c r="C2315" t="s">
        <v>249</v>
      </c>
      <c r="D2315" t="s">
        <v>60</v>
      </c>
      <c r="E2315" t="s">
        <v>24</v>
      </c>
      <c r="F2315" s="107">
        <v>45747</v>
      </c>
      <c r="G2315">
        <v>0</v>
      </c>
      <c r="I2315" t="s">
        <v>2306</v>
      </c>
    </row>
    <row r="2316" spans="1:9" x14ac:dyDescent="0.3">
      <c r="A2316">
        <v>511</v>
      </c>
      <c r="B2316" t="s">
        <v>2310</v>
      </c>
      <c r="C2316" t="s">
        <v>249</v>
      </c>
      <c r="D2316" t="s">
        <v>60</v>
      </c>
      <c r="E2316" t="s">
        <v>24</v>
      </c>
      <c r="F2316" s="107">
        <v>45747</v>
      </c>
      <c r="I2316" t="s">
        <v>2331</v>
      </c>
    </row>
    <row r="2317" spans="1:9" x14ac:dyDescent="0.3">
      <c r="A2317">
        <v>513</v>
      </c>
      <c r="B2317" t="s">
        <v>2335</v>
      </c>
      <c r="C2317" t="s">
        <v>249</v>
      </c>
      <c r="D2317" t="s">
        <v>60</v>
      </c>
      <c r="E2317" t="s">
        <v>24</v>
      </c>
      <c r="F2317" s="107">
        <v>45747</v>
      </c>
      <c r="G2317">
        <v>100</v>
      </c>
      <c r="I2317" t="s">
        <v>2336</v>
      </c>
    </row>
    <row r="2318" spans="1:9" x14ac:dyDescent="0.3">
      <c r="A2318">
        <v>518</v>
      </c>
      <c r="B2318" t="s">
        <v>67</v>
      </c>
      <c r="C2318" t="s">
        <v>68</v>
      </c>
      <c r="D2318" t="s">
        <v>60</v>
      </c>
      <c r="E2318" t="s">
        <v>24</v>
      </c>
      <c r="F2318" s="107">
        <v>45747</v>
      </c>
      <c r="G2318">
        <v>83.333333333333002</v>
      </c>
      <c r="H2318">
        <v>100</v>
      </c>
      <c r="I2318" t="s">
        <v>7198</v>
      </c>
    </row>
    <row r="2319" spans="1:9" x14ac:dyDescent="0.3">
      <c r="A2319">
        <v>529</v>
      </c>
      <c r="B2319" t="s">
        <v>2395</v>
      </c>
      <c r="C2319" t="s">
        <v>95</v>
      </c>
      <c r="D2319" t="s">
        <v>60</v>
      </c>
      <c r="E2319" t="s">
        <v>24</v>
      </c>
      <c r="F2319" s="107">
        <v>45747</v>
      </c>
      <c r="I2319" t="s">
        <v>2412</v>
      </c>
    </row>
    <row r="2320" spans="1:9" x14ac:dyDescent="0.3">
      <c r="A2320">
        <v>77</v>
      </c>
      <c r="B2320" t="s">
        <v>65</v>
      </c>
      <c r="C2320" t="s">
        <v>66</v>
      </c>
      <c r="D2320" t="s">
        <v>23</v>
      </c>
      <c r="E2320" t="s">
        <v>24</v>
      </c>
      <c r="F2320" s="107">
        <v>45777</v>
      </c>
      <c r="G2320">
        <v>87.7</v>
      </c>
      <c r="H2320">
        <v>97</v>
      </c>
      <c r="I2320" t="s">
        <v>7201</v>
      </c>
    </row>
    <row r="2321" spans="1:9" x14ac:dyDescent="0.3">
      <c r="A2321">
        <v>121</v>
      </c>
      <c r="B2321" t="s">
        <v>102</v>
      </c>
      <c r="C2321" t="s">
        <v>28</v>
      </c>
      <c r="D2321" t="s">
        <v>23</v>
      </c>
      <c r="E2321" t="s">
        <v>62</v>
      </c>
      <c r="F2321" s="107">
        <v>45777</v>
      </c>
      <c r="G2321">
        <v>106</v>
      </c>
      <c r="H2321">
        <v>102</v>
      </c>
      <c r="I2321" t="s">
        <v>7204</v>
      </c>
    </row>
    <row r="2322" spans="1:9" x14ac:dyDescent="0.3">
      <c r="A2322">
        <v>122</v>
      </c>
      <c r="B2322" t="s">
        <v>104</v>
      </c>
      <c r="C2322" t="s">
        <v>101</v>
      </c>
      <c r="D2322" t="s">
        <v>23</v>
      </c>
      <c r="E2322" t="s">
        <v>24</v>
      </c>
      <c r="F2322" s="107">
        <v>45777</v>
      </c>
      <c r="G2322">
        <v>100</v>
      </c>
      <c r="H2322">
        <v>90</v>
      </c>
      <c r="I2322" t="s">
        <v>7207</v>
      </c>
    </row>
    <row r="2323" spans="1:9" x14ac:dyDescent="0.3">
      <c r="A2323">
        <v>124</v>
      </c>
      <c r="B2323" t="s">
        <v>105</v>
      </c>
      <c r="C2323" t="s">
        <v>72</v>
      </c>
      <c r="D2323" t="s">
        <v>23</v>
      </c>
      <c r="E2323" t="s">
        <v>62</v>
      </c>
      <c r="F2323" s="107">
        <v>45777</v>
      </c>
      <c r="G2323">
        <v>0</v>
      </c>
      <c r="H2323">
        <v>0.2</v>
      </c>
      <c r="I2323" t="s">
        <v>7210</v>
      </c>
    </row>
    <row r="2324" spans="1:9" x14ac:dyDescent="0.3">
      <c r="A2324">
        <v>125</v>
      </c>
      <c r="B2324" t="s">
        <v>106</v>
      </c>
      <c r="C2324" t="s">
        <v>72</v>
      </c>
      <c r="D2324" t="s">
        <v>23</v>
      </c>
      <c r="E2324" t="s">
        <v>62</v>
      </c>
      <c r="F2324" s="107">
        <v>45777</v>
      </c>
      <c r="G2324">
        <v>0</v>
      </c>
      <c r="H2324">
        <v>1.9</v>
      </c>
      <c r="I2324" t="s">
        <v>7213</v>
      </c>
    </row>
    <row r="2325" spans="1:9" x14ac:dyDescent="0.3">
      <c r="A2325">
        <v>128</v>
      </c>
      <c r="B2325" t="s">
        <v>109</v>
      </c>
      <c r="C2325" t="s">
        <v>72</v>
      </c>
      <c r="D2325" t="s">
        <v>23</v>
      </c>
      <c r="E2325" t="s">
        <v>62</v>
      </c>
      <c r="F2325" s="107">
        <v>45777</v>
      </c>
      <c r="G2325">
        <v>0.94</v>
      </c>
      <c r="H2325">
        <v>1</v>
      </c>
      <c r="I2325" t="s">
        <v>7216</v>
      </c>
    </row>
    <row r="2326" spans="1:9" x14ac:dyDescent="0.3">
      <c r="A2326">
        <v>172</v>
      </c>
      <c r="B2326" t="s">
        <v>131</v>
      </c>
      <c r="C2326" t="s">
        <v>101</v>
      </c>
      <c r="D2326" t="s">
        <v>23</v>
      </c>
      <c r="E2326" t="s">
        <v>24</v>
      </c>
      <c r="F2326" s="107">
        <v>45777</v>
      </c>
      <c r="G2326">
        <v>88.89</v>
      </c>
      <c r="H2326">
        <v>95</v>
      </c>
      <c r="I2326" t="s">
        <v>7219</v>
      </c>
    </row>
    <row r="2327" spans="1:9" x14ac:dyDescent="0.3">
      <c r="A2327">
        <v>208</v>
      </c>
      <c r="B2327" t="s">
        <v>149</v>
      </c>
      <c r="C2327" t="s">
        <v>98</v>
      </c>
      <c r="D2327" t="s">
        <v>23</v>
      </c>
      <c r="E2327" t="s">
        <v>62</v>
      </c>
      <c r="F2327" s="107">
        <v>45777</v>
      </c>
      <c r="G2327">
        <v>1271</v>
      </c>
      <c r="H2327">
        <v>1</v>
      </c>
      <c r="I2327" t="s">
        <v>3900</v>
      </c>
    </row>
    <row r="2328" spans="1:9" x14ac:dyDescent="0.3">
      <c r="A2328">
        <v>214</v>
      </c>
      <c r="B2328" t="s">
        <v>152</v>
      </c>
      <c r="C2328" t="s">
        <v>98</v>
      </c>
      <c r="D2328" t="s">
        <v>23</v>
      </c>
      <c r="E2328" t="s">
        <v>62</v>
      </c>
      <c r="F2328" s="107">
        <v>45777</v>
      </c>
      <c r="G2328">
        <v>5312.64</v>
      </c>
      <c r="H2328">
        <v>7500</v>
      </c>
      <c r="I2328" t="s">
        <v>3901</v>
      </c>
    </row>
    <row r="2329" spans="1:9" x14ac:dyDescent="0.3">
      <c r="A2329">
        <v>217</v>
      </c>
      <c r="B2329" t="s">
        <v>156</v>
      </c>
      <c r="C2329" t="s">
        <v>98</v>
      </c>
      <c r="D2329" t="s">
        <v>23</v>
      </c>
      <c r="E2329" t="s">
        <v>24</v>
      </c>
      <c r="F2329" s="107">
        <v>45777</v>
      </c>
      <c r="G2329">
        <v>45.35</v>
      </c>
      <c r="H2329">
        <v>20</v>
      </c>
      <c r="I2329" t="s">
        <v>3902</v>
      </c>
    </row>
    <row r="2330" spans="1:9" x14ac:dyDescent="0.3">
      <c r="A2330">
        <v>218</v>
      </c>
      <c r="B2330" t="s">
        <v>157</v>
      </c>
      <c r="C2330" t="s">
        <v>98</v>
      </c>
      <c r="D2330" t="s">
        <v>23</v>
      </c>
      <c r="E2330" t="s">
        <v>62</v>
      </c>
      <c r="F2330" s="107">
        <v>45777</v>
      </c>
      <c r="G2330">
        <v>139469.85</v>
      </c>
      <c r="H2330">
        <v>172000</v>
      </c>
      <c r="I2330" t="s">
        <v>3903</v>
      </c>
    </row>
    <row r="2331" spans="1:9" x14ac:dyDescent="0.3">
      <c r="A2331">
        <v>225</v>
      </c>
      <c r="B2331" t="s">
        <v>165</v>
      </c>
      <c r="C2331" t="s">
        <v>98</v>
      </c>
      <c r="D2331" t="s">
        <v>23</v>
      </c>
      <c r="E2331" t="s">
        <v>24</v>
      </c>
      <c r="F2331" s="107">
        <v>45777</v>
      </c>
      <c r="G2331">
        <v>26</v>
      </c>
      <c r="H2331">
        <v>1</v>
      </c>
      <c r="I2331" t="s">
        <v>3904</v>
      </c>
    </row>
    <row r="2332" spans="1:9" x14ac:dyDescent="0.3">
      <c r="A2332">
        <v>239</v>
      </c>
      <c r="B2332" t="s">
        <v>1243</v>
      </c>
      <c r="C2332" t="s">
        <v>33</v>
      </c>
      <c r="D2332" t="s">
        <v>23</v>
      </c>
      <c r="E2332" t="s">
        <v>24</v>
      </c>
      <c r="F2332" s="107">
        <v>45777</v>
      </c>
      <c r="G2332">
        <v>40</v>
      </c>
      <c r="I2332" t="s">
        <v>3905</v>
      </c>
    </row>
    <row r="2333" spans="1:9" x14ac:dyDescent="0.3">
      <c r="A2333">
        <v>241</v>
      </c>
      <c r="B2333" t="s">
        <v>181</v>
      </c>
      <c r="C2333" t="s">
        <v>33</v>
      </c>
      <c r="D2333" t="s">
        <v>23</v>
      </c>
      <c r="E2333" t="s">
        <v>24</v>
      </c>
      <c r="F2333" s="107">
        <v>45777</v>
      </c>
      <c r="G2333">
        <v>100</v>
      </c>
      <c r="H2333">
        <v>80</v>
      </c>
      <c r="I2333" t="s">
        <v>7234</v>
      </c>
    </row>
    <row r="2334" spans="1:9" x14ac:dyDescent="0.3">
      <c r="A2334">
        <v>434</v>
      </c>
      <c r="B2334" t="s">
        <v>411</v>
      </c>
      <c r="C2334" t="s">
        <v>98</v>
      </c>
      <c r="D2334" t="s">
        <v>23</v>
      </c>
      <c r="E2334" t="s">
        <v>62</v>
      </c>
      <c r="F2334" s="107">
        <v>45777</v>
      </c>
      <c r="G2334">
        <v>126.74</v>
      </c>
      <c r="H2334">
        <v>200</v>
      </c>
      <c r="I2334" t="s">
        <v>3906</v>
      </c>
    </row>
    <row r="2335" spans="1:9" x14ac:dyDescent="0.3">
      <c r="A2335">
        <v>436</v>
      </c>
      <c r="B2335" t="s">
        <v>130</v>
      </c>
      <c r="C2335" t="s">
        <v>101</v>
      </c>
      <c r="D2335" t="s">
        <v>23</v>
      </c>
      <c r="E2335" t="s">
        <v>62</v>
      </c>
      <c r="F2335" s="107">
        <v>45777</v>
      </c>
      <c r="G2335">
        <v>6.4</v>
      </c>
      <c r="H2335">
        <v>14</v>
      </c>
      <c r="I2335" t="s">
        <v>3907</v>
      </c>
    </row>
    <row r="2336" spans="1:9" x14ac:dyDescent="0.3">
      <c r="A2336">
        <v>485</v>
      </c>
      <c r="B2336" t="s">
        <v>458</v>
      </c>
      <c r="C2336" t="s">
        <v>101</v>
      </c>
      <c r="D2336" t="s">
        <v>23</v>
      </c>
      <c r="E2336" t="s">
        <v>24</v>
      </c>
      <c r="F2336" s="107">
        <v>45777</v>
      </c>
      <c r="G2336">
        <v>100</v>
      </c>
      <c r="H2336">
        <v>80</v>
      </c>
      <c r="I2336" t="s">
        <v>3908</v>
      </c>
    </row>
    <row r="2337" spans="1:9" x14ac:dyDescent="0.3">
      <c r="A2337">
        <v>488</v>
      </c>
      <c r="B2337" t="s">
        <v>461</v>
      </c>
      <c r="C2337" t="s">
        <v>101</v>
      </c>
      <c r="D2337" t="s">
        <v>23</v>
      </c>
      <c r="E2337" t="s">
        <v>24</v>
      </c>
      <c r="F2337" s="107">
        <v>45777</v>
      </c>
      <c r="G2337">
        <v>64.91</v>
      </c>
      <c r="H2337">
        <v>85</v>
      </c>
      <c r="I2337" t="s">
        <v>3909</v>
      </c>
    </row>
    <row r="2338" spans="1:9" x14ac:dyDescent="0.3">
      <c r="A2338">
        <v>509</v>
      </c>
      <c r="B2338" t="s">
        <v>2238</v>
      </c>
      <c r="C2338" t="s">
        <v>33</v>
      </c>
      <c r="D2338" t="s">
        <v>23</v>
      </c>
      <c r="E2338" t="s">
        <v>24</v>
      </c>
      <c r="F2338" s="107">
        <v>45777</v>
      </c>
      <c r="H2338">
        <v>90</v>
      </c>
      <c r="I2338" t="s">
        <v>2278</v>
      </c>
    </row>
    <row r="2339" spans="1:9" x14ac:dyDescent="0.3">
      <c r="A2339">
        <v>529</v>
      </c>
      <c r="B2339" t="s">
        <v>2395</v>
      </c>
      <c r="C2339" t="s">
        <v>95</v>
      </c>
      <c r="D2339" t="s">
        <v>60</v>
      </c>
      <c r="E2339" t="s">
        <v>24</v>
      </c>
      <c r="F2339" s="107">
        <v>45777</v>
      </c>
      <c r="I2339" t="s">
        <v>2413</v>
      </c>
    </row>
    <row r="2340" spans="1:9" x14ac:dyDescent="0.3">
      <c r="A2340">
        <v>77</v>
      </c>
      <c r="B2340" t="s">
        <v>65</v>
      </c>
      <c r="C2340" t="s">
        <v>66</v>
      </c>
      <c r="D2340" t="s">
        <v>23</v>
      </c>
      <c r="E2340" t="s">
        <v>24</v>
      </c>
      <c r="F2340" s="107">
        <v>45808</v>
      </c>
      <c r="G2340">
        <v>97</v>
      </c>
      <c r="H2340">
        <v>97</v>
      </c>
      <c r="I2340" t="s">
        <v>7244</v>
      </c>
    </row>
    <row r="2341" spans="1:9" x14ac:dyDescent="0.3">
      <c r="A2341">
        <v>121</v>
      </c>
      <c r="B2341" t="s">
        <v>102</v>
      </c>
      <c r="C2341" t="s">
        <v>28</v>
      </c>
      <c r="D2341" t="s">
        <v>23</v>
      </c>
      <c r="E2341" t="s">
        <v>62</v>
      </c>
      <c r="F2341" s="107">
        <v>45808</v>
      </c>
      <c r="G2341">
        <v>114.9</v>
      </c>
      <c r="H2341">
        <v>102</v>
      </c>
      <c r="I2341" t="s">
        <v>7247</v>
      </c>
    </row>
    <row r="2342" spans="1:9" x14ac:dyDescent="0.3">
      <c r="A2342">
        <v>122</v>
      </c>
      <c r="B2342" t="s">
        <v>104</v>
      </c>
      <c r="C2342" t="s">
        <v>101</v>
      </c>
      <c r="D2342" t="s">
        <v>23</v>
      </c>
      <c r="E2342" t="s">
        <v>24</v>
      </c>
      <c r="F2342" s="107">
        <v>45808</v>
      </c>
      <c r="H2342">
        <v>90</v>
      </c>
      <c r="I2342" t="s">
        <v>849</v>
      </c>
    </row>
    <row r="2343" spans="1:9" x14ac:dyDescent="0.3">
      <c r="A2343">
        <v>124</v>
      </c>
      <c r="B2343" t="s">
        <v>105</v>
      </c>
      <c r="C2343" t="s">
        <v>72</v>
      </c>
      <c r="D2343" t="s">
        <v>23</v>
      </c>
      <c r="E2343" t="s">
        <v>62</v>
      </c>
      <c r="F2343" s="107">
        <v>45808</v>
      </c>
      <c r="G2343">
        <v>0.06</v>
      </c>
      <c r="H2343">
        <v>0.2</v>
      </c>
      <c r="I2343" t="s">
        <v>7250</v>
      </c>
    </row>
    <row r="2344" spans="1:9" x14ac:dyDescent="0.3">
      <c r="A2344">
        <v>125</v>
      </c>
      <c r="B2344" t="s">
        <v>106</v>
      </c>
      <c r="C2344" t="s">
        <v>72</v>
      </c>
      <c r="D2344" t="s">
        <v>23</v>
      </c>
      <c r="E2344" t="s">
        <v>62</v>
      </c>
      <c r="F2344" s="107">
        <v>45808</v>
      </c>
      <c r="G2344">
        <v>0.24</v>
      </c>
      <c r="H2344">
        <v>1.9</v>
      </c>
      <c r="I2344" t="s">
        <v>7253</v>
      </c>
    </row>
    <row r="2345" spans="1:9" x14ac:dyDescent="0.3">
      <c r="A2345">
        <v>128</v>
      </c>
      <c r="B2345" t="s">
        <v>109</v>
      </c>
      <c r="C2345" t="s">
        <v>72</v>
      </c>
      <c r="D2345" t="s">
        <v>23</v>
      </c>
      <c r="E2345" t="s">
        <v>62</v>
      </c>
      <c r="F2345" s="107">
        <v>45808</v>
      </c>
      <c r="G2345">
        <v>0.88</v>
      </c>
      <c r="H2345">
        <v>1</v>
      </c>
      <c r="I2345" t="s">
        <v>7256</v>
      </c>
    </row>
    <row r="2346" spans="1:9" x14ac:dyDescent="0.3">
      <c r="A2346">
        <v>172</v>
      </c>
      <c r="B2346" t="s">
        <v>131</v>
      </c>
      <c r="C2346" t="s">
        <v>101</v>
      </c>
      <c r="D2346" t="s">
        <v>23</v>
      </c>
      <c r="E2346" t="s">
        <v>24</v>
      </c>
      <c r="F2346" s="107">
        <v>45808</v>
      </c>
      <c r="G2346">
        <v>95.65</v>
      </c>
      <c r="H2346">
        <v>95</v>
      </c>
      <c r="I2346" t="s">
        <v>7259</v>
      </c>
    </row>
    <row r="2347" spans="1:9" x14ac:dyDescent="0.3">
      <c r="A2347">
        <v>208</v>
      </c>
      <c r="B2347" t="s">
        <v>149</v>
      </c>
      <c r="C2347" t="s">
        <v>98</v>
      </c>
      <c r="D2347" t="s">
        <v>23</v>
      </c>
      <c r="E2347" t="s">
        <v>62</v>
      </c>
      <c r="F2347" s="107">
        <v>45808</v>
      </c>
      <c r="G2347">
        <v>1440.5</v>
      </c>
      <c r="H2347">
        <v>1</v>
      </c>
      <c r="I2347" t="s">
        <v>3910</v>
      </c>
    </row>
    <row r="2348" spans="1:9" x14ac:dyDescent="0.3">
      <c r="A2348">
        <v>214</v>
      </c>
      <c r="B2348" t="s">
        <v>152</v>
      </c>
      <c r="C2348" t="s">
        <v>98</v>
      </c>
      <c r="D2348" t="s">
        <v>23</v>
      </c>
      <c r="E2348" t="s">
        <v>62</v>
      </c>
      <c r="F2348" s="107">
        <v>45808</v>
      </c>
      <c r="G2348">
        <v>5499.51</v>
      </c>
      <c r="H2348">
        <v>7500</v>
      </c>
      <c r="I2348" t="s">
        <v>3911</v>
      </c>
    </row>
    <row r="2349" spans="1:9" x14ac:dyDescent="0.3">
      <c r="A2349">
        <v>217</v>
      </c>
      <c r="B2349" t="s">
        <v>156</v>
      </c>
      <c r="C2349" t="s">
        <v>98</v>
      </c>
      <c r="D2349" t="s">
        <v>23</v>
      </c>
      <c r="E2349" t="s">
        <v>24</v>
      </c>
      <c r="F2349" s="107">
        <v>45808</v>
      </c>
      <c r="G2349">
        <v>29.8</v>
      </c>
      <c r="H2349">
        <v>20</v>
      </c>
      <c r="I2349" t="s">
        <v>3912</v>
      </c>
    </row>
    <row r="2350" spans="1:9" x14ac:dyDescent="0.3">
      <c r="A2350">
        <v>218</v>
      </c>
      <c r="B2350" t="s">
        <v>157</v>
      </c>
      <c r="C2350" t="s">
        <v>98</v>
      </c>
      <c r="D2350" t="s">
        <v>23</v>
      </c>
      <c r="E2350" t="s">
        <v>62</v>
      </c>
      <c r="F2350" s="107">
        <v>45808</v>
      </c>
      <c r="G2350">
        <v>146327.63</v>
      </c>
      <c r="H2350">
        <v>172000</v>
      </c>
      <c r="I2350" t="s">
        <v>1134</v>
      </c>
    </row>
    <row r="2351" spans="1:9" x14ac:dyDescent="0.3">
      <c r="A2351">
        <v>225</v>
      </c>
      <c r="B2351" t="s">
        <v>165</v>
      </c>
      <c r="C2351" t="s">
        <v>98</v>
      </c>
      <c r="D2351" t="s">
        <v>23</v>
      </c>
      <c r="E2351" t="s">
        <v>24</v>
      </c>
      <c r="F2351" s="107">
        <v>45808</v>
      </c>
      <c r="G2351">
        <v>28</v>
      </c>
      <c r="H2351">
        <v>1</v>
      </c>
      <c r="I2351" t="s">
        <v>3913</v>
      </c>
    </row>
    <row r="2352" spans="1:9" x14ac:dyDescent="0.3">
      <c r="A2352">
        <v>239</v>
      </c>
      <c r="B2352" t="s">
        <v>1243</v>
      </c>
      <c r="C2352" t="s">
        <v>33</v>
      </c>
      <c r="D2352" t="s">
        <v>23</v>
      </c>
      <c r="E2352" t="s">
        <v>24</v>
      </c>
      <c r="F2352" s="107">
        <v>45808</v>
      </c>
      <c r="G2352">
        <v>42</v>
      </c>
      <c r="I2352" t="s">
        <v>3914</v>
      </c>
    </row>
    <row r="2353" spans="1:9" x14ac:dyDescent="0.3">
      <c r="A2353">
        <v>241</v>
      </c>
      <c r="B2353" t="s">
        <v>181</v>
      </c>
      <c r="C2353" t="s">
        <v>33</v>
      </c>
      <c r="D2353" t="s">
        <v>23</v>
      </c>
      <c r="E2353" t="s">
        <v>24</v>
      </c>
      <c r="F2353" s="107">
        <v>45808</v>
      </c>
      <c r="G2353">
        <v>100</v>
      </c>
      <c r="H2353">
        <v>80</v>
      </c>
      <c r="I2353" t="s">
        <v>1275</v>
      </c>
    </row>
    <row r="2354" spans="1:9" x14ac:dyDescent="0.3">
      <c r="A2354">
        <v>434</v>
      </c>
      <c r="B2354" t="s">
        <v>411</v>
      </c>
      <c r="C2354" t="s">
        <v>98</v>
      </c>
      <c r="D2354" t="s">
        <v>23</v>
      </c>
      <c r="E2354" t="s">
        <v>62</v>
      </c>
      <c r="F2354" s="107">
        <v>45808</v>
      </c>
      <c r="G2354">
        <v>12.6</v>
      </c>
      <c r="H2354">
        <v>200</v>
      </c>
      <c r="I2354" t="s">
        <v>3915</v>
      </c>
    </row>
    <row r="2355" spans="1:9" x14ac:dyDescent="0.3">
      <c r="A2355">
        <v>436</v>
      </c>
      <c r="B2355" t="s">
        <v>130</v>
      </c>
      <c r="C2355" t="s">
        <v>101</v>
      </c>
      <c r="D2355" t="s">
        <v>23</v>
      </c>
      <c r="E2355" t="s">
        <v>62</v>
      </c>
      <c r="F2355" s="107">
        <v>45808</v>
      </c>
      <c r="G2355">
        <v>10.17</v>
      </c>
      <c r="H2355">
        <v>14</v>
      </c>
      <c r="I2355" t="s">
        <v>3916</v>
      </c>
    </row>
    <row r="2356" spans="1:9" x14ac:dyDescent="0.3">
      <c r="A2356">
        <v>485</v>
      </c>
      <c r="B2356" t="s">
        <v>458</v>
      </c>
      <c r="C2356" t="s">
        <v>101</v>
      </c>
      <c r="D2356" t="s">
        <v>23</v>
      </c>
      <c r="E2356" t="s">
        <v>24</v>
      </c>
      <c r="F2356" s="107">
        <v>45808</v>
      </c>
      <c r="G2356">
        <v>100</v>
      </c>
      <c r="H2356">
        <v>80</v>
      </c>
      <c r="I2356" t="s">
        <v>3917</v>
      </c>
    </row>
    <row r="2357" spans="1:9" x14ac:dyDescent="0.3">
      <c r="A2357">
        <v>488</v>
      </c>
      <c r="B2357" t="s">
        <v>461</v>
      </c>
      <c r="C2357" t="s">
        <v>101</v>
      </c>
      <c r="D2357" t="s">
        <v>23</v>
      </c>
      <c r="E2357" t="s">
        <v>24</v>
      </c>
      <c r="F2357" s="107">
        <v>45808</v>
      </c>
      <c r="G2357">
        <v>67.86</v>
      </c>
      <c r="H2357">
        <v>85</v>
      </c>
      <c r="I2357" t="s">
        <v>3918</v>
      </c>
    </row>
    <row r="2358" spans="1:9" x14ac:dyDescent="0.3">
      <c r="A2358">
        <v>509</v>
      </c>
      <c r="B2358" t="s">
        <v>2238</v>
      </c>
      <c r="C2358" t="s">
        <v>33</v>
      </c>
      <c r="D2358" t="s">
        <v>23</v>
      </c>
      <c r="E2358" t="s">
        <v>24</v>
      </c>
      <c r="F2358" s="107">
        <v>45808</v>
      </c>
      <c r="H2358">
        <v>90</v>
      </c>
      <c r="I2358" t="s">
        <v>2279</v>
      </c>
    </row>
    <row r="2359" spans="1:9" x14ac:dyDescent="0.3">
      <c r="A2359">
        <v>77</v>
      </c>
      <c r="B2359" t="s">
        <v>65</v>
      </c>
      <c r="C2359" t="s">
        <v>66</v>
      </c>
      <c r="D2359" t="s">
        <v>23</v>
      </c>
      <c r="E2359" t="s">
        <v>24</v>
      </c>
      <c r="F2359" s="107">
        <v>45838</v>
      </c>
      <c r="G2359">
        <v>96.2</v>
      </c>
      <c r="H2359">
        <v>97</v>
      </c>
      <c r="I2359" t="s">
        <v>7284</v>
      </c>
    </row>
    <row r="2360" spans="1:9" x14ac:dyDescent="0.3">
      <c r="A2360">
        <v>121</v>
      </c>
      <c r="B2360" t="s">
        <v>102</v>
      </c>
      <c r="C2360" t="s">
        <v>28</v>
      </c>
      <c r="D2360" t="s">
        <v>23</v>
      </c>
      <c r="E2360" t="s">
        <v>62</v>
      </c>
      <c r="F2360" s="107">
        <v>45838</v>
      </c>
      <c r="G2360">
        <v>110.06</v>
      </c>
      <c r="H2360">
        <v>102</v>
      </c>
      <c r="I2360" t="s">
        <v>7286</v>
      </c>
    </row>
    <row r="2361" spans="1:9" x14ac:dyDescent="0.3">
      <c r="A2361">
        <v>122</v>
      </c>
      <c r="B2361" t="s">
        <v>104</v>
      </c>
      <c r="C2361" t="s">
        <v>101</v>
      </c>
      <c r="D2361" t="s">
        <v>23</v>
      </c>
      <c r="E2361" t="s">
        <v>24</v>
      </c>
      <c r="F2361" s="107">
        <v>45838</v>
      </c>
      <c r="G2361">
        <v>43.48</v>
      </c>
      <c r="H2361">
        <v>90</v>
      </c>
      <c r="I2361" t="s">
        <v>7289</v>
      </c>
    </row>
    <row r="2362" spans="1:9" x14ac:dyDescent="0.3">
      <c r="A2362">
        <v>124</v>
      </c>
      <c r="B2362" t="s">
        <v>105</v>
      </c>
      <c r="C2362" t="s">
        <v>72</v>
      </c>
      <c r="D2362" t="s">
        <v>23</v>
      </c>
      <c r="E2362" t="s">
        <v>62</v>
      </c>
      <c r="F2362" s="107">
        <v>45838</v>
      </c>
      <c r="G2362">
        <v>0</v>
      </c>
      <c r="H2362">
        <v>0.2</v>
      </c>
      <c r="I2362" t="s">
        <v>7292</v>
      </c>
    </row>
    <row r="2363" spans="1:9" x14ac:dyDescent="0.3">
      <c r="A2363">
        <v>125</v>
      </c>
      <c r="B2363" t="s">
        <v>106</v>
      </c>
      <c r="C2363" t="s">
        <v>72</v>
      </c>
      <c r="D2363" t="s">
        <v>23</v>
      </c>
      <c r="E2363" t="s">
        <v>62</v>
      </c>
      <c r="F2363" s="107">
        <v>45838</v>
      </c>
      <c r="G2363">
        <v>0</v>
      </c>
      <c r="H2363">
        <v>1.9</v>
      </c>
      <c r="I2363" t="s">
        <v>7295</v>
      </c>
    </row>
    <row r="2364" spans="1:9" x14ac:dyDescent="0.3">
      <c r="A2364">
        <v>128</v>
      </c>
      <c r="B2364" t="s">
        <v>109</v>
      </c>
      <c r="C2364" t="s">
        <v>72</v>
      </c>
      <c r="D2364" t="s">
        <v>23</v>
      </c>
      <c r="E2364" t="s">
        <v>62</v>
      </c>
      <c r="F2364" s="107">
        <v>45838</v>
      </c>
      <c r="G2364">
        <v>0.97</v>
      </c>
      <c r="H2364">
        <v>1</v>
      </c>
      <c r="I2364" t="s">
        <v>7298</v>
      </c>
    </row>
    <row r="2365" spans="1:9" x14ac:dyDescent="0.3">
      <c r="A2365">
        <v>172</v>
      </c>
      <c r="B2365" t="s">
        <v>131</v>
      </c>
      <c r="C2365" t="s">
        <v>101</v>
      </c>
      <c r="D2365" t="s">
        <v>23</v>
      </c>
      <c r="E2365" t="s">
        <v>24</v>
      </c>
      <c r="F2365" s="107">
        <v>45838</v>
      </c>
      <c r="G2365">
        <v>81.819999999999993</v>
      </c>
      <c r="H2365">
        <v>95</v>
      </c>
      <c r="I2365" t="s">
        <v>7301</v>
      </c>
    </row>
    <row r="2366" spans="1:9" x14ac:dyDescent="0.3">
      <c r="A2366">
        <v>208</v>
      </c>
      <c r="B2366" t="s">
        <v>149</v>
      </c>
      <c r="C2366" t="s">
        <v>98</v>
      </c>
      <c r="D2366" t="s">
        <v>23</v>
      </c>
      <c r="E2366" t="s">
        <v>62</v>
      </c>
      <c r="F2366" s="107">
        <v>45838</v>
      </c>
      <c r="G2366">
        <v>1408.5</v>
      </c>
      <c r="H2366">
        <v>1</v>
      </c>
      <c r="I2366" t="s">
        <v>3919</v>
      </c>
    </row>
    <row r="2367" spans="1:9" x14ac:dyDescent="0.3">
      <c r="A2367">
        <v>214</v>
      </c>
      <c r="B2367" t="s">
        <v>152</v>
      </c>
      <c r="C2367" t="s">
        <v>98</v>
      </c>
      <c r="D2367" t="s">
        <v>23</v>
      </c>
      <c r="E2367" t="s">
        <v>62</v>
      </c>
      <c r="F2367" s="107">
        <v>45838</v>
      </c>
      <c r="G2367">
        <v>2630.16</v>
      </c>
      <c r="H2367">
        <v>7500</v>
      </c>
      <c r="I2367" t="s">
        <v>3920</v>
      </c>
    </row>
    <row r="2368" spans="1:9" x14ac:dyDescent="0.3">
      <c r="A2368">
        <v>217</v>
      </c>
      <c r="B2368" t="s">
        <v>156</v>
      </c>
      <c r="C2368" t="s">
        <v>98</v>
      </c>
      <c r="D2368" t="s">
        <v>23</v>
      </c>
      <c r="E2368" t="s">
        <v>24</v>
      </c>
      <c r="F2368" s="107">
        <v>45838</v>
      </c>
      <c r="G2368">
        <v>48.94</v>
      </c>
      <c r="H2368">
        <v>20</v>
      </c>
      <c r="I2368" t="s">
        <v>3921</v>
      </c>
    </row>
    <row r="2369" spans="1:9" x14ac:dyDescent="0.3">
      <c r="A2369">
        <v>218</v>
      </c>
      <c r="B2369" t="s">
        <v>157</v>
      </c>
      <c r="C2369" t="s">
        <v>98</v>
      </c>
      <c r="D2369" t="s">
        <v>23</v>
      </c>
      <c r="E2369" t="s">
        <v>62</v>
      </c>
      <c r="F2369" s="107">
        <v>45838</v>
      </c>
      <c r="G2369">
        <v>130528.88</v>
      </c>
      <c r="H2369">
        <v>172000</v>
      </c>
      <c r="I2369" t="s">
        <v>1135</v>
      </c>
    </row>
    <row r="2370" spans="1:9" x14ac:dyDescent="0.3">
      <c r="A2370">
        <v>225</v>
      </c>
      <c r="B2370" t="s">
        <v>165</v>
      </c>
      <c r="C2370" t="s">
        <v>98</v>
      </c>
      <c r="D2370" t="s">
        <v>23</v>
      </c>
      <c r="E2370" t="s">
        <v>24</v>
      </c>
      <c r="F2370" s="107">
        <v>45838</v>
      </c>
      <c r="G2370">
        <v>26</v>
      </c>
      <c r="H2370">
        <v>1</v>
      </c>
      <c r="I2370" t="s">
        <v>3922</v>
      </c>
    </row>
    <row r="2371" spans="1:9" x14ac:dyDescent="0.3">
      <c r="A2371">
        <v>239</v>
      </c>
      <c r="B2371" t="s">
        <v>1243</v>
      </c>
      <c r="C2371" t="s">
        <v>33</v>
      </c>
      <c r="D2371" t="s">
        <v>23</v>
      </c>
      <c r="E2371" t="s">
        <v>24</v>
      </c>
      <c r="F2371" s="107">
        <v>45838</v>
      </c>
      <c r="G2371">
        <v>41</v>
      </c>
      <c r="I2371" t="s">
        <v>3923</v>
      </c>
    </row>
    <row r="2372" spans="1:9" x14ac:dyDescent="0.3">
      <c r="A2372">
        <v>241</v>
      </c>
      <c r="B2372" t="s">
        <v>181</v>
      </c>
      <c r="C2372" t="s">
        <v>33</v>
      </c>
      <c r="D2372" t="s">
        <v>23</v>
      </c>
      <c r="E2372" t="s">
        <v>24</v>
      </c>
      <c r="F2372" s="107">
        <v>45838</v>
      </c>
      <c r="G2372">
        <v>100</v>
      </c>
      <c r="H2372">
        <v>80</v>
      </c>
      <c r="I2372" t="s">
        <v>1276</v>
      </c>
    </row>
    <row r="2373" spans="1:9" x14ac:dyDescent="0.3">
      <c r="A2373">
        <v>434</v>
      </c>
      <c r="B2373" t="s">
        <v>411</v>
      </c>
      <c r="C2373" t="s">
        <v>98</v>
      </c>
      <c r="D2373" t="s">
        <v>23</v>
      </c>
      <c r="E2373" t="s">
        <v>62</v>
      </c>
      <c r="F2373" s="107">
        <v>45838</v>
      </c>
      <c r="G2373">
        <v>130.58000000000001</v>
      </c>
      <c r="H2373">
        <v>200</v>
      </c>
      <c r="I2373" t="s">
        <v>2700</v>
      </c>
    </row>
    <row r="2374" spans="1:9" x14ac:dyDescent="0.3">
      <c r="A2374">
        <v>436</v>
      </c>
      <c r="B2374" t="s">
        <v>130</v>
      </c>
      <c r="C2374" t="s">
        <v>101</v>
      </c>
      <c r="D2374" t="s">
        <v>23</v>
      </c>
      <c r="E2374" t="s">
        <v>62</v>
      </c>
      <c r="F2374" s="107">
        <v>45838</v>
      </c>
      <c r="G2374">
        <v>11.93</v>
      </c>
      <c r="H2374">
        <v>14</v>
      </c>
      <c r="I2374" t="s">
        <v>2702</v>
      </c>
    </row>
    <row r="2375" spans="1:9" x14ac:dyDescent="0.3">
      <c r="A2375">
        <v>485</v>
      </c>
      <c r="B2375" t="s">
        <v>458</v>
      </c>
      <c r="C2375" t="s">
        <v>101</v>
      </c>
      <c r="D2375" t="s">
        <v>23</v>
      </c>
      <c r="E2375" t="s">
        <v>24</v>
      </c>
      <c r="F2375" s="107">
        <v>45838</v>
      </c>
      <c r="G2375">
        <v>66.67</v>
      </c>
      <c r="H2375">
        <v>80</v>
      </c>
      <c r="I2375" t="s">
        <v>2718</v>
      </c>
    </row>
    <row r="2376" spans="1:9" x14ac:dyDescent="0.3">
      <c r="A2376">
        <v>488</v>
      </c>
      <c r="B2376" t="s">
        <v>461</v>
      </c>
      <c r="C2376" t="s">
        <v>101</v>
      </c>
      <c r="D2376" t="s">
        <v>23</v>
      </c>
      <c r="E2376" t="s">
        <v>24</v>
      </c>
      <c r="F2376" s="107">
        <v>45838</v>
      </c>
      <c r="G2376">
        <v>72.41</v>
      </c>
      <c r="H2376">
        <v>85</v>
      </c>
      <c r="I2376" t="s">
        <v>2719</v>
      </c>
    </row>
    <row r="2377" spans="1:9" x14ac:dyDescent="0.3">
      <c r="A2377">
        <v>509</v>
      </c>
      <c r="B2377" t="s">
        <v>2238</v>
      </c>
      <c r="C2377" t="s">
        <v>33</v>
      </c>
      <c r="D2377" t="s">
        <v>23</v>
      </c>
      <c r="E2377" t="s">
        <v>24</v>
      </c>
      <c r="F2377" s="107">
        <v>45838</v>
      </c>
      <c r="G2377">
        <v>100.59</v>
      </c>
      <c r="H2377">
        <v>90</v>
      </c>
      <c r="I2377" t="s">
        <v>2280</v>
      </c>
    </row>
    <row r="2378" spans="1:9" x14ac:dyDescent="0.3">
      <c r="A2378">
        <v>68</v>
      </c>
      <c r="B2378" t="s">
        <v>57</v>
      </c>
      <c r="C2378" t="s">
        <v>58</v>
      </c>
      <c r="D2378" t="s">
        <v>54</v>
      </c>
      <c r="E2378" t="s">
        <v>24</v>
      </c>
      <c r="F2378" s="107">
        <v>45838</v>
      </c>
      <c r="G2378">
        <v>85.3</v>
      </c>
      <c r="H2378">
        <v>85</v>
      </c>
      <c r="I2378" t="s">
        <v>2563</v>
      </c>
    </row>
    <row r="2379" spans="1:9" x14ac:dyDescent="0.3">
      <c r="A2379">
        <v>73</v>
      </c>
      <c r="B2379" t="s">
        <v>61</v>
      </c>
      <c r="C2379" t="s">
        <v>28</v>
      </c>
      <c r="D2379" t="s">
        <v>54</v>
      </c>
      <c r="E2379" t="s">
        <v>62</v>
      </c>
      <c r="F2379" s="107">
        <v>45838</v>
      </c>
      <c r="G2379">
        <v>19</v>
      </c>
      <c r="H2379">
        <v>20</v>
      </c>
      <c r="I2379" t="s">
        <v>2580</v>
      </c>
    </row>
    <row r="2380" spans="1:9" x14ac:dyDescent="0.3">
      <c r="A2380">
        <v>74</v>
      </c>
      <c r="B2380" t="s">
        <v>64</v>
      </c>
      <c r="C2380" t="s">
        <v>28</v>
      </c>
      <c r="D2380" t="s">
        <v>54</v>
      </c>
      <c r="E2380" t="s">
        <v>24</v>
      </c>
      <c r="F2380" s="107">
        <v>45838</v>
      </c>
      <c r="G2380">
        <v>91.49</v>
      </c>
      <c r="H2380">
        <v>80</v>
      </c>
      <c r="I2380" t="s">
        <v>2586</v>
      </c>
    </row>
    <row r="2381" spans="1:9" x14ac:dyDescent="0.3">
      <c r="A2381">
        <v>86</v>
      </c>
      <c r="B2381" t="s">
        <v>75</v>
      </c>
      <c r="C2381" t="s">
        <v>72</v>
      </c>
      <c r="D2381" t="s">
        <v>54</v>
      </c>
      <c r="E2381" t="s">
        <v>24</v>
      </c>
      <c r="F2381" s="107">
        <v>45838</v>
      </c>
      <c r="G2381">
        <v>100</v>
      </c>
      <c r="H2381">
        <v>100</v>
      </c>
      <c r="I2381" t="s">
        <v>7331</v>
      </c>
    </row>
    <row r="2382" spans="1:9" x14ac:dyDescent="0.3">
      <c r="A2382">
        <v>95</v>
      </c>
      <c r="B2382" t="s">
        <v>83</v>
      </c>
      <c r="C2382" t="s">
        <v>72</v>
      </c>
      <c r="D2382" t="s">
        <v>54</v>
      </c>
      <c r="E2382" t="s">
        <v>24</v>
      </c>
      <c r="F2382" s="107">
        <v>45838</v>
      </c>
      <c r="G2382">
        <v>100</v>
      </c>
      <c r="H2382">
        <v>100</v>
      </c>
      <c r="I2382" t="s">
        <v>7334</v>
      </c>
    </row>
    <row r="2383" spans="1:9" x14ac:dyDescent="0.3">
      <c r="A2383">
        <v>143</v>
      </c>
      <c r="B2383" t="s">
        <v>926</v>
      </c>
      <c r="C2383" t="s">
        <v>85</v>
      </c>
      <c r="D2383" t="s">
        <v>54</v>
      </c>
      <c r="E2383" t="s">
        <v>24</v>
      </c>
      <c r="F2383" s="107">
        <v>45838</v>
      </c>
      <c r="G2383">
        <v>159</v>
      </c>
      <c r="H2383">
        <v>100</v>
      </c>
      <c r="I2383" t="s">
        <v>7337</v>
      </c>
    </row>
    <row r="2384" spans="1:9" x14ac:dyDescent="0.3">
      <c r="A2384">
        <v>145</v>
      </c>
      <c r="B2384" t="s">
        <v>118</v>
      </c>
      <c r="C2384" t="s">
        <v>119</v>
      </c>
      <c r="D2384" t="s">
        <v>54</v>
      </c>
      <c r="E2384" t="s">
        <v>24</v>
      </c>
      <c r="F2384" s="107">
        <v>45838</v>
      </c>
      <c r="G2384">
        <v>1.74</v>
      </c>
      <c r="H2384">
        <v>1</v>
      </c>
      <c r="I2384" t="s">
        <v>7340</v>
      </c>
    </row>
    <row r="2385" spans="1:9" x14ac:dyDescent="0.3">
      <c r="A2385">
        <v>146</v>
      </c>
      <c r="B2385" t="s">
        <v>120</v>
      </c>
      <c r="C2385" t="s">
        <v>85</v>
      </c>
      <c r="D2385" t="s">
        <v>54</v>
      </c>
      <c r="E2385" t="s">
        <v>24</v>
      </c>
      <c r="F2385" s="107">
        <v>45838</v>
      </c>
      <c r="G2385">
        <v>107</v>
      </c>
      <c r="H2385">
        <v>100</v>
      </c>
      <c r="I2385" t="s">
        <v>7343</v>
      </c>
    </row>
    <row r="2386" spans="1:9" x14ac:dyDescent="0.3">
      <c r="A2386">
        <v>148</v>
      </c>
      <c r="B2386" t="s">
        <v>123</v>
      </c>
      <c r="C2386" t="s">
        <v>119</v>
      </c>
      <c r="D2386" t="s">
        <v>54</v>
      </c>
      <c r="E2386" t="s">
        <v>24</v>
      </c>
      <c r="F2386" s="107">
        <v>45838</v>
      </c>
      <c r="G2386">
        <v>4.08</v>
      </c>
      <c r="H2386">
        <v>4</v>
      </c>
      <c r="I2386" t="s">
        <v>7346</v>
      </c>
    </row>
    <row r="2387" spans="1:9" x14ac:dyDescent="0.3">
      <c r="A2387">
        <v>159</v>
      </c>
      <c r="B2387" t="s">
        <v>93</v>
      </c>
      <c r="C2387" t="s">
        <v>127</v>
      </c>
      <c r="D2387" t="s">
        <v>54</v>
      </c>
      <c r="E2387" t="s">
        <v>24</v>
      </c>
      <c r="F2387" s="107">
        <v>45838</v>
      </c>
      <c r="G2387">
        <v>100</v>
      </c>
      <c r="H2387">
        <v>80</v>
      </c>
      <c r="I2387" t="s">
        <v>7349</v>
      </c>
    </row>
    <row r="2388" spans="1:9" x14ac:dyDescent="0.3">
      <c r="A2388">
        <v>167</v>
      </c>
      <c r="B2388" t="s">
        <v>129</v>
      </c>
      <c r="C2388" t="s">
        <v>28</v>
      </c>
      <c r="D2388" t="s">
        <v>54</v>
      </c>
      <c r="E2388" t="s">
        <v>24</v>
      </c>
      <c r="F2388" s="107">
        <v>45838</v>
      </c>
      <c r="G2388">
        <v>93.63</v>
      </c>
      <c r="H2388">
        <v>90</v>
      </c>
      <c r="I2388" t="s">
        <v>7352</v>
      </c>
    </row>
    <row r="2389" spans="1:9" x14ac:dyDescent="0.3">
      <c r="A2389">
        <v>193</v>
      </c>
      <c r="B2389" t="s">
        <v>980</v>
      </c>
      <c r="C2389" t="s">
        <v>53</v>
      </c>
      <c r="D2389" t="s">
        <v>54</v>
      </c>
      <c r="E2389" t="s">
        <v>24</v>
      </c>
      <c r="F2389" s="107">
        <v>45838</v>
      </c>
      <c r="G2389">
        <v>96.21</v>
      </c>
      <c r="H2389">
        <v>93</v>
      </c>
      <c r="I2389" t="s">
        <v>7355</v>
      </c>
    </row>
    <row r="2390" spans="1:9" x14ac:dyDescent="0.3">
      <c r="A2390">
        <v>199</v>
      </c>
      <c r="B2390" t="s">
        <v>140</v>
      </c>
      <c r="C2390" t="s">
        <v>28</v>
      </c>
      <c r="D2390" t="s">
        <v>54</v>
      </c>
      <c r="E2390" t="s">
        <v>24</v>
      </c>
      <c r="F2390" s="107">
        <v>45838</v>
      </c>
      <c r="G2390">
        <v>92.1</v>
      </c>
      <c r="H2390">
        <v>80</v>
      </c>
      <c r="I2390" t="s">
        <v>992</v>
      </c>
    </row>
    <row r="2391" spans="1:9" x14ac:dyDescent="0.3">
      <c r="A2391">
        <v>203</v>
      </c>
      <c r="B2391" t="s">
        <v>144</v>
      </c>
      <c r="C2391" t="s">
        <v>94</v>
      </c>
      <c r="D2391" t="s">
        <v>54</v>
      </c>
      <c r="E2391" t="s">
        <v>24</v>
      </c>
      <c r="F2391" s="107">
        <v>45838</v>
      </c>
      <c r="G2391">
        <v>111.77</v>
      </c>
      <c r="H2391">
        <v>95</v>
      </c>
      <c r="I2391" t="s">
        <v>3924</v>
      </c>
    </row>
    <row r="2392" spans="1:9" x14ac:dyDescent="0.3">
      <c r="A2392">
        <v>204</v>
      </c>
      <c r="B2392" t="s">
        <v>145</v>
      </c>
      <c r="C2392" t="s">
        <v>94</v>
      </c>
      <c r="D2392" t="s">
        <v>54</v>
      </c>
      <c r="E2392" t="s">
        <v>24</v>
      </c>
      <c r="F2392" s="107">
        <v>45838</v>
      </c>
      <c r="G2392">
        <v>86.89</v>
      </c>
      <c r="H2392">
        <v>95</v>
      </c>
      <c r="I2392" t="s">
        <v>7362</v>
      </c>
    </row>
    <row r="2393" spans="1:9" x14ac:dyDescent="0.3">
      <c r="A2393">
        <v>205</v>
      </c>
      <c r="B2393" t="s">
        <v>146</v>
      </c>
      <c r="C2393" t="s">
        <v>94</v>
      </c>
      <c r="D2393" t="s">
        <v>54</v>
      </c>
      <c r="E2393" t="s">
        <v>24</v>
      </c>
      <c r="F2393" s="107">
        <v>45838</v>
      </c>
      <c r="G2393">
        <v>186.31</v>
      </c>
      <c r="H2393">
        <v>95</v>
      </c>
      <c r="I2393" t="s">
        <v>7365</v>
      </c>
    </row>
    <row r="2394" spans="1:9" x14ac:dyDescent="0.3">
      <c r="A2394">
        <v>207</v>
      </c>
      <c r="B2394" t="s">
        <v>148</v>
      </c>
      <c r="C2394" t="s">
        <v>94</v>
      </c>
      <c r="D2394" t="s">
        <v>54</v>
      </c>
      <c r="E2394" t="s">
        <v>62</v>
      </c>
      <c r="F2394" s="107">
        <v>45838</v>
      </c>
      <c r="G2394">
        <v>110.9</v>
      </c>
      <c r="H2394">
        <v>100</v>
      </c>
      <c r="I2394" t="s">
        <v>7369</v>
      </c>
    </row>
    <row r="2395" spans="1:9" x14ac:dyDescent="0.3">
      <c r="A2395">
        <v>215</v>
      </c>
      <c r="B2395" t="s">
        <v>154</v>
      </c>
      <c r="C2395" t="s">
        <v>98</v>
      </c>
      <c r="D2395" t="s">
        <v>54</v>
      </c>
      <c r="E2395" t="s">
        <v>24</v>
      </c>
      <c r="F2395" s="107">
        <v>45838</v>
      </c>
      <c r="G2395">
        <v>-114.55</v>
      </c>
      <c r="H2395">
        <v>1</v>
      </c>
      <c r="I2395" t="s">
        <v>1087</v>
      </c>
    </row>
    <row r="2396" spans="1:9" x14ac:dyDescent="0.3">
      <c r="A2396">
        <v>219</v>
      </c>
      <c r="B2396" t="s">
        <v>159</v>
      </c>
      <c r="C2396" t="s">
        <v>98</v>
      </c>
      <c r="D2396" t="s">
        <v>54</v>
      </c>
      <c r="E2396" t="s">
        <v>24</v>
      </c>
      <c r="F2396" s="107">
        <v>45838</v>
      </c>
      <c r="G2396">
        <v>18.43</v>
      </c>
      <c r="H2396">
        <v>1</v>
      </c>
      <c r="I2396" t="s">
        <v>1144</v>
      </c>
    </row>
    <row r="2397" spans="1:9" x14ac:dyDescent="0.3">
      <c r="A2397">
        <v>220</v>
      </c>
      <c r="B2397" t="s">
        <v>160</v>
      </c>
      <c r="C2397" t="s">
        <v>98</v>
      </c>
      <c r="D2397" t="s">
        <v>54</v>
      </c>
      <c r="E2397" t="s">
        <v>24</v>
      </c>
      <c r="F2397" s="107">
        <v>45838</v>
      </c>
      <c r="G2397">
        <v>33.979999999999997</v>
      </c>
      <c r="H2397">
        <v>1</v>
      </c>
      <c r="I2397" t="s">
        <v>1149</v>
      </c>
    </row>
    <row r="2398" spans="1:9" x14ac:dyDescent="0.3">
      <c r="A2398">
        <v>230</v>
      </c>
      <c r="B2398" t="s">
        <v>170</v>
      </c>
      <c r="C2398" t="s">
        <v>98</v>
      </c>
      <c r="D2398" t="s">
        <v>54</v>
      </c>
      <c r="E2398" t="s">
        <v>24</v>
      </c>
      <c r="F2398" s="107">
        <v>45838</v>
      </c>
      <c r="G2398">
        <v>96.77</v>
      </c>
      <c r="H2398">
        <v>90</v>
      </c>
      <c r="I2398" t="s">
        <v>1207</v>
      </c>
    </row>
    <row r="2399" spans="1:9" x14ac:dyDescent="0.3">
      <c r="A2399">
        <v>231</v>
      </c>
      <c r="B2399" t="s">
        <v>171</v>
      </c>
      <c r="C2399" t="s">
        <v>98</v>
      </c>
      <c r="D2399" t="s">
        <v>54</v>
      </c>
      <c r="E2399" t="s">
        <v>24</v>
      </c>
      <c r="F2399" s="107">
        <v>45838</v>
      </c>
      <c r="G2399">
        <v>570.89</v>
      </c>
      <c r="H2399">
        <v>35</v>
      </c>
      <c r="I2399" t="s">
        <v>1210</v>
      </c>
    </row>
    <row r="2400" spans="1:9" x14ac:dyDescent="0.3">
      <c r="A2400">
        <v>232</v>
      </c>
      <c r="B2400" t="s">
        <v>172</v>
      </c>
      <c r="C2400" t="s">
        <v>98</v>
      </c>
      <c r="D2400" t="s">
        <v>54</v>
      </c>
      <c r="E2400" t="s">
        <v>24</v>
      </c>
      <c r="F2400" s="107">
        <v>45838</v>
      </c>
      <c r="G2400">
        <v>85.71</v>
      </c>
      <c r="H2400">
        <v>90</v>
      </c>
      <c r="I2400" t="s">
        <v>1213</v>
      </c>
    </row>
    <row r="2401" spans="1:9" x14ac:dyDescent="0.3">
      <c r="A2401">
        <v>245</v>
      </c>
      <c r="B2401" t="s">
        <v>1287</v>
      </c>
      <c r="C2401" t="s">
        <v>186</v>
      </c>
      <c r="D2401" t="s">
        <v>54</v>
      </c>
      <c r="E2401" t="s">
        <v>24</v>
      </c>
      <c r="F2401" s="107">
        <v>45838</v>
      </c>
      <c r="G2401">
        <v>100.93</v>
      </c>
      <c r="H2401">
        <v>100</v>
      </c>
      <c r="I2401" t="s">
        <v>7384</v>
      </c>
    </row>
    <row r="2402" spans="1:9" x14ac:dyDescent="0.3">
      <c r="A2402">
        <v>246</v>
      </c>
      <c r="B2402" t="s">
        <v>189</v>
      </c>
      <c r="C2402" t="s">
        <v>188</v>
      </c>
      <c r="D2402" t="s">
        <v>54</v>
      </c>
      <c r="E2402" t="s">
        <v>24</v>
      </c>
      <c r="F2402" s="107">
        <v>45838</v>
      </c>
      <c r="G2402">
        <v>90.1</v>
      </c>
      <c r="H2402">
        <v>90</v>
      </c>
      <c r="I2402" t="s">
        <v>7387</v>
      </c>
    </row>
    <row r="2403" spans="1:9" x14ac:dyDescent="0.3">
      <c r="A2403">
        <v>252</v>
      </c>
      <c r="B2403" t="s">
        <v>1295</v>
      </c>
      <c r="C2403" t="s">
        <v>186</v>
      </c>
      <c r="D2403" t="s">
        <v>54</v>
      </c>
      <c r="E2403" t="s">
        <v>24</v>
      </c>
      <c r="F2403" s="107">
        <v>45838</v>
      </c>
      <c r="G2403">
        <v>99.58</v>
      </c>
      <c r="H2403">
        <v>100</v>
      </c>
      <c r="I2403" t="s">
        <v>7390</v>
      </c>
    </row>
    <row r="2404" spans="1:9" x14ac:dyDescent="0.3">
      <c r="A2404">
        <v>256</v>
      </c>
      <c r="B2404" t="s">
        <v>201</v>
      </c>
      <c r="C2404" t="s">
        <v>127</v>
      </c>
      <c r="D2404" t="s">
        <v>54</v>
      </c>
      <c r="E2404" t="s">
        <v>24</v>
      </c>
      <c r="F2404" s="107">
        <v>45838</v>
      </c>
      <c r="G2404">
        <v>100</v>
      </c>
      <c r="H2404">
        <v>100</v>
      </c>
      <c r="I2404" t="s">
        <v>2956</v>
      </c>
    </row>
    <row r="2405" spans="1:9" x14ac:dyDescent="0.3">
      <c r="A2405">
        <v>260</v>
      </c>
      <c r="B2405" t="s">
        <v>204</v>
      </c>
      <c r="C2405" t="s">
        <v>205</v>
      </c>
      <c r="D2405" t="s">
        <v>54</v>
      </c>
      <c r="E2405" t="s">
        <v>62</v>
      </c>
      <c r="F2405" s="107">
        <v>45838</v>
      </c>
      <c r="G2405">
        <v>1.9</v>
      </c>
      <c r="H2405">
        <v>2.2000000000000002</v>
      </c>
      <c r="I2405" t="s">
        <v>7395</v>
      </c>
    </row>
    <row r="2406" spans="1:9" x14ac:dyDescent="0.3">
      <c r="A2406">
        <v>261</v>
      </c>
      <c r="B2406" t="s">
        <v>206</v>
      </c>
      <c r="C2406" t="s">
        <v>53</v>
      </c>
      <c r="D2406" t="s">
        <v>54</v>
      </c>
      <c r="E2406" t="s">
        <v>62</v>
      </c>
      <c r="F2406" s="107">
        <v>45838</v>
      </c>
      <c r="G2406">
        <v>2.2999999999999998</v>
      </c>
      <c r="H2406">
        <v>3</v>
      </c>
      <c r="I2406" t="s">
        <v>7398</v>
      </c>
    </row>
    <row r="2407" spans="1:9" x14ac:dyDescent="0.3">
      <c r="A2407">
        <v>262</v>
      </c>
      <c r="B2407" t="s">
        <v>208</v>
      </c>
      <c r="C2407" t="s">
        <v>46</v>
      </c>
      <c r="D2407" t="s">
        <v>54</v>
      </c>
      <c r="E2407" t="s">
        <v>62</v>
      </c>
      <c r="F2407" s="107">
        <v>45838</v>
      </c>
      <c r="G2407">
        <v>0</v>
      </c>
      <c r="H2407">
        <v>10</v>
      </c>
      <c r="I2407" t="s">
        <v>7401</v>
      </c>
    </row>
    <row r="2408" spans="1:9" x14ac:dyDescent="0.3">
      <c r="A2408">
        <v>268</v>
      </c>
      <c r="B2408" t="s">
        <v>1325</v>
      </c>
      <c r="C2408" t="s">
        <v>216</v>
      </c>
      <c r="D2408" t="s">
        <v>54</v>
      </c>
      <c r="E2408" t="s">
        <v>24</v>
      </c>
      <c r="F2408" s="107">
        <v>45838</v>
      </c>
      <c r="G2408">
        <v>765</v>
      </c>
      <c r="I2408" t="s">
        <v>1326</v>
      </c>
    </row>
    <row r="2409" spans="1:9" x14ac:dyDescent="0.3">
      <c r="A2409">
        <v>269</v>
      </c>
      <c r="B2409" t="s">
        <v>1328</v>
      </c>
      <c r="C2409" t="s">
        <v>216</v>
      </c>
      <c r="D2409" t="s">
        <v>54</v>
      </c>
      <c r="E2409" t="s">
        <v>24</v>
      </c>
      <c r="F2409" s="107">
        <v>45838</v>
      </c>
      <c r="G2409">
        <v>1.83</v>
      </c>
      <c r="I2409" t="s">
        <v>1329</v>
      </c>
    </row>
    <row r="2410" spans="1:9" x14ac:dyDescent="0.3">
      <c r="A2410">
        <v>270</v>
      </c>
      <c r="B2410" t="s">
        <v>1331</v>
      </c>
      <c r="C2410" t="s">
        <v>216</v>
      </c>
      <c r="D2410" t="s">
        <v>54</v>
      </c>
      <c r="E2410" t="s">
        <v>24</v>
      </c>
      <c r="F2410" s="107">
        <v>45838</v>
      </c>
      <c r="G2410">
        <v>4.17</v>
      </c>
      <c r="I2410" t="s">
        <v>1332</v>
      </c>
    </row>
    <row r="2411" spans="1:9" x14ac:dyDescent="0.3">
      <c r="A2411">
        <v>271</v>
      </c>
      <c r="B2411" t="s">
        <v>1334</v>
      </c>
      <c r="C2411" t="s">
        <v>216</v>
      </c>
      <c r="D2411" t="s">
        <v>54</v>
      </c>
      <c r="E2411" t="s">
        <v>24</v>
      </c>
      <c r="F2411" s="107">
        <v>45838</v>
      </c>
      <c r="G2411">
        <v>23.85</v>
      </c>
      <c r="I2411" t="s">
        <v>1336</v>
      </c>
    </row>
    <row r="2412" spans="1:9" x14ac:dyDescent="0.3">
      <c r="A2412">
        <v>273</v>
      </c>
      <c r="B2412" t="s">
        <v>221</v>
      </c>
      <c r="C2412" t="s">
        <v>222</v>
      </c>
      <c r="D2412" t="s">
        <v>54</v>
      </c>
      <c r="E2412" t="s">
        <v>24</v>
      </c>
      <c r="F2412" s="107">
        <v>45838</v>
      </c>
      <c r="G2412">
        <v>150</v>
      </c>
      <c r="H2412">
        <v>100</v>
      </c>
      <c r="I2412" t="s">
        <v>7412</v>
      </c>
    </row>
    <row r="2413" spans="1:9" x14ac:dyDescent="0.3">
      <c r="A2413">
        <v>274</v>
      </c>
      <c r="B2413" t="s">
        <v>223</v>
      </c>
      <c r="C2413" t="s">
        <v>205</v>
      </c>
      <c r="D2413" t="s">
        <v>54</v>
      </c>
      <c r="E2413" t="s">
        <v>24</v>
      </c>
      <c r="F2413" s="107">
        <v>45838</v>
      </c>
      <c r="G2413">
        <v>105.8</v>
      </c>
      <c r="H2413">
        <v>100</v>
      </c>
      <c r="I2413" t="s">
        <v>3925</v>
      </c>
    </row>
    <row r="2414" spans="1:9" x14ac:dyDescent="0.3">
      <c r="A2414">
        <v>275</v>
      </c>
      <c r="B2414" t="s">
        <v>224</v>
      </c>
      <c r="C2414" t="s">
        <v>225</v>
      </c>
      <c r="D2414" t="s">
        <v>54</v>
      </c>
      <c r="E2414" t="s">
        <v>24</v>
      </c>
      <c r="F2414" s="107">
        <v>45838</v>
      </c>
      <c r="G2414">
        <v>90</v>
      </c>
      <c r="H2414">
        <v>80</v>
      </c>
      <c r="I2414" t="s">
        <v>2689</v>
      </c>
    </row>
    <row r="2415" spans="1:9" x14ac:dyDescent="0.3">
      <c r="A2415">
        <v>276</v>
      </c>
      <c r="B2415" t="s">
        <v>226</v>
      </c>
      <c r="C2415" t="s">
        <v>227</v>
      </c>
      <c r="D2415" t="s">
        <v>54</v>
      </c>
      <c r="E2415" t="s">
        <v>62</v>
      </c>
      <c r="F2415" s="107">
        <v>45838</v>
      </c>
      <c r="G2415">
        <v>84.18</v>
      </c>
      <c r="H2415">
        <v>81</v>
      </c>
      <c r="I2415" t="s">
        <v>2690</v>
      </c>
    </row>
    <row r="2416" spans="1:9" x14ac:dyDescent="0.3">
      <c r="A2416">
        <v>277</v>
      </c>
      <c r="B2416" t="s">
        <v>1369</v>
      </c>
      <c r="C2416" t="s">
        <v>227</v>
      </c>
      <c r="D2416" t="s">
        <v>54</v>
      </c>
      <c r="E2416" t="s">
        <v>62</v>
      </c>
      <c r="F2416" s="107">
        <v>45838</v>
      </c>
      <c r="G2416">
        <v>69.39</v>
      </c>
      <c r="H2416">
        <v>71</v>
      </c>
      <c r="I2416" t="s">
        <v>7422</v>
      </c>
    </row>
    <row r="2417" spans="1:9" x14ac:dyDescent="0.3">
      <c r="A2417">
        <v>278</v>
      </c>
      <c r="B2417" t="s">
        <v>1371</v>
      </c>
      <c r="C2417" t="s">
        <v>227</v>
      </c>
      <c r="D2417" t="s">
        <v>54</v>
      </c>
      <c r="E2417" t="s">
        <v>24</v>
      </c>
      <c r="F2417" s="107">
        <v>45838</v>
      </c>
      <c r="G2417">
        <v>1099</v>
      </c>
      <c r="I2417" t="s">
        <v>1380</v>
      </c>
    </row>
    <row r="2418" spans="1:9" x14ac:dyDescent="0.3">
      <c r="A2418">
        <v>282</v>
      </c>
      <c r="B2418" t="s">
        <v>233</v>
      </c>
      <c r="C2418" t="s">
        <v>227</v>
      </c>
      <c r="D2418" t="s">
        <v>54</v>
      </c>
      <c r="E2418" t="s">
        <v>24</v>
      </c>
      <c r="F2418" s="107">
        <v>45838</v>
      </c>
      <c r="G2418">
        <v>97.41</v>
      </c>
      <c r="H2418">
        <v>97</v>
      </c>
      <c r="I2418" t="s">
        <v>7427</v>
      </c>
    </row>
    <row r="2419" spans="1:9" x14ac:dyDescent="0.3">
      <c r="A2419">
        <v>283</v>
      </c>
      <c r="B2419" t="s">
        <v>234</v>
      </c>
      <c r="C2419" t="s">
        <v>227</v>
      </c>
      <c r="D2419" t="s">
        <v>54</v>
      </c>
      <c r="E2419" t="s">
        <v>24</v>
      </c>
      <c r="F2419" s="107">
        <v>45838</v>
      </c>
      <c r="G2419">
        <v>4.66</v>
      </c>
      <c r="H2419">
        <v>4.5999999999999996</v>
      </c>
      <c r="I2419" t="s">
        <v>7430</v>
      </c>
    </row>
    <row r="2420" spans="1:9" x14ac:dyDescent="0.3">
      <c r="A2420">
        <v>285</v>
      </c>
      <c r="B2420" t="s">
        <v>236</v>
      </c>
      <c r="C2420" t="s">
        <v>227</v>
      </c>
      <c r="D2420" t="s">
        <v>54</v>
      </c>
      <c r="E2420" t="s">
        <v>24</v>
      </c>
      <c r="F2420" s="107">
        <v>45838</v>
      </c>
      <c r="G2420">
        <v>100</v>
      </c>
      <c r="H2420">
        <v>100</v>
      </c>
      <c r="I2420" t="s">
        <v>7433</v>
      </c>
    </row>
    <row r="2421" spans="1:9" x14ac:dyDescent="0.3">
      <c r="A2421">
        <v>286</v>
      </c>
      <c r="B2421" t="s">
        <v>1385</v>
      </c>
      <c r="C2421" t="s">
        <v>227</v>
      </c>
      <c r="D2421" t="s">
        <v>54</v>
      </c>
      <c r="E2421" t="s">
        <v>24</v>
      </c>
      <c r="F2421" s="107">
        <v>45838</v>
      </c>
      <c r="G2421">
        <v>1099</v>
      </c>
      <c r="I2421" t="s">
        <v>1394</v>
      </c>
    </row>
    <row r="2422" spans="1:9" x14ac:dyDescent="0.3">
      <c r="A2422">
        <v>292</v>
      </c>
      <c r="B2422" t="s">
        <v>243</v>
      </c>
      <c r="C2422" t="s">
        <v>242</v>
      </c>
      <c r="D2422" t="s">
        <v>54</v>
      </c>
      <c r="E2422" t="s">
        <v>24</v>
      </c>
      <c r="F2422" s="107">
        <v>45838</v>
      </c>
      <c r="G2422">
        <v>9.7899999999999991</v>
      </c>
      <c r="H2422">
        <v>8</v>
      </c>
      <c r="I2422" t="s">
        <v>3926</v>
      </c>
    </row>
    <row r="2423" spans="1:9" x14ac:dyDescent="0.3">
      <c r="A2423">
        <v>294</v>
      </c>
      <c r="B2423" t="s">
        <v>246</v>
      </c>
      <c r="C2423" t="s">
        <v>242</v>
      </c>
      <c r="D2423" t="s">
        <v>54</v>
      </c>
      <c r="E2423" t="s">
        <v>24</v>
      </c>
      <c r="F2423" s="107">
        <v>45838</v>
      </c>
      <c r="G2423">
        <v>-9.19</v>
      </c>
      <c r="H2423">
        <v>8</v>
      </c>
      <c r="I2423" t="s">
        <v>3927</v>
      </c>
    </row>
    <row r="2424" spans="1:9" x14ac:dyDescent="0.3">
      <c r="A2424">
        <v>302</v>
      </c>
      <c r="B2424" t="s">
        <v>1426</v>
      </c>
      <c r="C2424" t="s">
        <v>216</v>
      </c>
      <c r="D2424" t="s">
        <v>54</v>
      </c>
      <c r="E2424" t="s">
        <v>24</v>
      </c>
      <c r="F2424" s="107">
        <v>45838</v>
      </c>
      <c r="G2424">
        <v>21712</v>
      </c>
      <c r="I2424" t="s">
        <v>1435</v>
      </c>
    </row>
    <row r="2425" spans="1:9" x14ac:dyDescent="0.3">
      <c r="A2425">
        <v>303</v>
      </c>
      <c r="B2425" t="s">
        <v>256</v>
      </c>
      <c r="C2425" t="s">
        <v>257</v>
      </c>
      <c r="D2425" t="s">
        <v>54</v>
      </c>
      <c r="E2425" t="s">
        <v>24</v>
      </c>
      <c r="F2425" s="107">
        <v>45838</v>
      </c>
      <c r="G2425">
        <v>90.32</v>
      </c>
      <c r="H2425">
        <v>95</v>
      </c>
      <c r="I2425" t="s">
        <v>3928</v>
      </c>
    </row>
    <row r="2426" spans="1:9" x14ac:dyDescent="0.3">
      <c r="A2426">
        <v>304</v>
      </c>
      <c r="B2426" t="s">
        <v>258</v>
      </c>
      <c r="C2426" t="s">
        <v>257</v>
      </c>
      <c r="D2426" t="s">
        <v>54</v>
      </c>
      <c r="E2426" t="s">
        <v>24</v>
      </c>
      <c r="F2426" s="107">
        <v>45838</v>
      </c>
      <c r="G2426">
        <v>98.47</v>
      </c>
      <c r="H2426">
        <v>100</v>
      </c>
      <c r="I2426" t="s">
        <v>7445</v>
      </c>
    </row>
    <row r="2427" spans="1:9" x14ac:dyDescent="0.3">
      <c r="A2427">
        <v>323</v>
      </c>
      <c r="B2427" t="s">
        <v>281</v>
      </c>
      <c r="C2427" t="s">
        <v>44</v>
      </c>
      <c r="D2427" t="s">
        <v>54</v>
      </c>
      <c r="E2427" t="s">
        <v>24</v>
      </c>
      <c r="F2427" s="107">
        <v>45838</v>
      </c>
      <c r="G2427">
        <v>100</v>
      </c>
      <c r="H2427">
        <v>100</v>
      </c>
      <c r="I2427" t="s">
        <v>7448</v>
      </c>
    </row>
    <row r="2428" spans="1:9" x14ac:dyDescent="0.3">
      <c r="A2428">
        <v>324</v>
      </c>
      <c r="B2428" t="s">
        <v>282</v>
      </c>
      <c r="C2428" t="s">
        <v>44</v>
      </c>
      <c r="D2428" t="s">
        <v>54</v>
      </c>
      <c r="E2428" t="s">
        <v>24</v>
      </c>
      <c r="F2428" s="107">
        <v>45838</v>
      </c>
      <c r="G2428">
        <v>100</v>
      </c>
      <c r="H2428">
        <v>100</v>
      </c>
      <c r="I2428" t="s">
        <v>7451</v>
      </c>
    </row>
    <row r="2429" spans="1:9" x14ac:dyDescent="0.3">
      <c r="A2429">
        <v>325</v>
      </c>
      <c r="B2429" t="s">
        <v>1464</v>
      </c>
      <c r="C2429" t="s">
        <v>44</v>
      </c>
      <c r="D2429" t="s">
        <v>54</v>
      </c>
      <c r="E2429" t="s">
        <v>24</v>
      </c>
      <c r="F2429" s="107">
        <v>45838</v>
      </c>
      <c r="G2429">
        <v>100</v>
      </c>
      <c r="I2429" t="s">
        <v>7454</v>
      </c>
    </row>
    <row r="2430" spans="1:9" x14ac:dyDescent="0.3">
      <c r="A2430">
        <v>327</v>
      </c>
      <c r="B2430" t="s">
        <v>1469</v>
      </c>
      <c r="C2430" t="s">
        <v>222</v>
      </c>
      <c r="D2430" t="s">
        <v>54</v>
      </c>
      <c r="E2430" t="s">
        <v>24</v>
      </c>
      <c r="F2430" s="107">
        <v>45838</v>
      </c>
      <c r="G2430">
        <v>100</v>
      </c>
      <c r="H2430">
        <v>100</v>
      </c>
      <c r="I2430" t="s">
        <v>7457</v>
      </c>
    </row>
    <row r="2431" spans="1:9" x14ac:dyDescent="0.3">
      <c r="A2431">
        <v>332</v>
      </c>
      <c r="B2431" t="s">
        <v>290</v>
      </c>
      <c r="C2431" t="s">
        <v>28</v>
      </c>
      <c r="D2431" t="s">
        <v>54</v>
      </c>
      <c r="E2431" t="s">
        <v>62</v>
      </c>
      <c r="F2431" s="107">
        <v>45838</v>
      </c>
      <c r="G2431">
        <v>0.85</v>
      </c>
      <c r="H2431">
        <v>1.18</v>
      </c>
      <c r="I2431" t="s">
        <v>7460</v>
      </c>
    </row>
    <row r="2432" spans="1:9" x14ac:dyDescent="0.3">
      <c r="A2432">
        <v>337</v>
      </c>
      <c r="B2432" t="s">
        <v>1475</v>
      </c>
      <c r="C2432" t="s">
        <v>222</v>
      </c>
      <c r="D2432" t="s">
        <v>54</v>
      </c>
      <c r="E2432" t="s">
        <v>24</v>
      </c>
      <c r="F2432" s="107">
        <v>45838</v>
      </c>
      <c r="H2432">
        <v>100</v>
      </c>
      <c r="I2432" t="s">
        <v>1478</v>
      </c>
    </row>
    <row r="2433" spans="1:9" x14ac:dyDescent="0.3">
      <c r="A2433">
        <v>338</v>
      </c>
      <c r="B2433" t="s">
        <v>1480</v>
      </c>
      <c r="C2433" t="s">
        <v>222</v>
      </c>
      <c r="D2433" t="s">
        <v>54</v>
      </c>
      <c r="E2433" t="s">
        <v>24</v>
      </c>
      <c r="F2433" s="107">
        <v>45838</v>
      </c>
      <c r="G2433">
        <v>100</v>
      </c>
      <c r="H2433">
        <v>100</v>
      </c>
      <c r="I2433" t="s">
        <v>7465</v>
      </c>
    </row>
    <row r="2434" spans="1:9" x14ac:dyDescent="0.3">
      <c r="A2434">
        <v>341</v>
      </c>
      <c r="B2434" t="s">
        <v>1485</v>
      </c>
      <c r="C2434" t="s">
        <v>58</v>
      </c>
      <c r="D2434" t="s">
        <v>54</v>
      </c>
      <c r="E2434" t="s">
        <v>24</v>
      </c>
      <c r="F2434" s="107">
        <v>45838</v>
      </c>
      <c r="G2434">
        <v>102.25</v>
      </c>
      <c r="H2434">
        <v>100</v>
      </c>
      <c r="I2434" t="s">
        <v>7468</v>
      </c>
    </row>
    <row r="2435" spans="1:9" x14ac:dyDescent="0.3">
      <c r="A2435">
        <v>344</v>
      </c>
      <c r="B2435" t="s">
        <v>302</v>
      </c>
      <c r="C2435" t="s">
        <v>28</v>
      </c>
      <c r="D2435" t="s">
        <v>54</v>
      </c>
      <c r="E2435" t="s">
        <v>24</v>
      </c>
      <c r="F2435" s="107">
        <v>45838</v>
      </c>
      <c r="G2435">
        <v>99.43</v>
      </c>
      <c r="H2435">
        <v>93</v>
      </c>
      <c r="I2435" t="s">
        <v>2692</v>
      </c>
    </row>
    <row r="2436" spans="1:9" x14ac:dyDescent="0.3">
      <c r="A2436">
        <v>356</v>
      </c>
      <c r="B2436" t="s">
        <v>315</v>
      </c>
      <c r="C2436" t="s">
        <v>314</v>
      </c>
      <c r="D2436" t="s">
        <v>54</v>
      </c>
      <c r="E2436" t="s">
        <v>62</v>
      </c>
      <c r="F2436" s="107">
        <v>45838</v>
      </c>
      <c r="G2436">
        <v>49.14</v>
      </c>
      <c r="H2436">
        <v>60</v>
      </c>
      <c r="I2436" t="s">
        <v>7473</v>
      </c>
    </row>
    <row r="2437" spans="1:9" x14ac:dyDescent="0.3">
      <c r="A2437">
        <v>357</v>
      </c>
      <c r="B2437" t="s">
        <v>3051</v>
      </c>
      <c r="C2437" t="s">
        <v>314</v>
      </c>
      <c r="D2437" t="s">
        <v>54</v>
      </c>
      <c r="E2437" t="s">
        <v>24</v>
      </c>
      <c r="F2437" s="107">
        <v>45838</v>
      </c>
      <c r="G2437">
        <v>0.85</v>
      </c>
      <c r="I2437" t="s">
        <v>3054</v>
      </c>
    </row>
    <row r="2438" spans="1:9" x14ac:dyDescent="0.3">
      <c r="A2438">
        <v>358</v>
      </c>
      <c r="B2438" t="s">
        <v>1498</v>
      </c>
      <c r="C2438" t="s">
        <v>318</v>
      </c>
      <c r="D2438" t="s">
        <v>54</v>
      </c>
      <c r="E2438" t="s">
        <v>24</v>
      </c>
      <c r="F2438" s="107">
        <v>45838</v>
      </c>
      <c r="G2438">
        <v>100</v>
      </c>
      <c r="H2438">
        <v>100</v>
      </c>
      <c r="I2438" t="s">
        <v>1500</v>
      </c>
    </row>
    <row r="2439" spans="1:9" x14ac:dyDescent="0.3">
      <c r="A2439">
        <v>359</v>
      </c>
      <c r="B2439" t="s">
        <v>1501</v>
      </c>
      <c r="C2439" t="s">
        <v>225</v>
      </c>
      <c r="D2439" t="s">
        <v>54</v>
      </c>
      <c r="E2439" t="s">
        <v>24</v>
      </c>
      <c r="F2439" s="107">
        <v>45838</v>
      </c>
      <c r="G2439">
        <v>90</v>
      </c>
      <c r="H2439">
        <v>80</v>
      </c>
      <c r="I2439" t="s">
        <v>7480</v>
      </c>
    </row>
    <row r="2440" spans="1:9" x14ac:dyDescent="0.3">
      <c r="A2440">
        <v>362</v>
      </c>
      <c r="B2440" t="s">
        <v>322</v>
      </c>
      <c r="C2440" t="s">
        <v>323</v>
      </c>
      <c r="D2440" t="s">
        <v>54</v>
      </c>
      <c r="E2440" t="s">
        <v>24</v>
      </c>
      <c r="F2440" s="107">
        <v>45838</v>
      </c>
      <c r="G2440">
        <v>99.63</v>
      </c>
      <c r="H2440">
        <v>98</v>
      </c>
      <c r="I2440" t="s">
        <v>3929</v>
      </c>
    </row>
    <row r="2441" spans="1:9" x14ac:dyDescent="0.3">
      <c r="A2441">
        <v>363</v>
      </c>
      <c r="B2441" t="s">
        <v>324</v>
      </c>
      <c r="C2441" t="s">
        <v>323</v>
      </c>
      <c r="D2441" t="s">
        <v>54</v>
      </c>
      <c r="E2441" t="s">
        <v>24</v>
      </c>
      <c r="F2441" s="107">
        <v>45838</v>
      </c>
      <c r="G2441">
        <v>100</v>
      </c>
      <c r="H2441">
        <v>100</v>
      </c>
      <c r="I2441" t="s">
        <v>1517</v>
      </c>
    </row>
    <row r="2442" spans="1:9" x14ac:dyDescent="0.3">
      <c r="A2442">
        <v>364</v>
      </c>
      <c r="B2442" t="s">
        <v>325</v>
      </c>
      <c r="C2442" t="s">
        <v>37</v>
      </c>
      <c r="D2442" t="s">
        <v>54</v>
      </c>
      <c r="E2442" t="s">
        <v>24</v>
      </c>
      <c r="F2442" s="107">
        <v>45838</v>
      </c>
      <c r="G2442">
        <v>93.89</v>
      </c>
      <c r="H2442">
        <v>100</v>
      </c>
      <c r="I2442" t="s">
        <v>1519</v>
      </c>
    </row>
    <row r="2443" spans="1:9" x14ac:dyDescent="0.3">
      <c r="A2443">
        <v>369</v>
      </c>
      <c r="B2443" t="s">
        <v>332</v>
      </c>
      <c r="C2443" t="s">
        <v>37</v>
      </c>
      <c r="D2443" t="s">
        <v>54</v>
      </c>
      <c r="E2443" t="s">
        <v>24</v>
      </c>
      <c r="F2443" s="107">
        <v>45838</v>
      </c>
      <c r="G2443">
        <v>88.89</v>
      </c>
      <c r="H2443">
        <v>100</v>
      </c>
      <c r="I2443" t="s">
        <v>1533</v>
      </c>
    </row>
    <row r="2444" spans="1:9" x14ac:dyDescent="0.3">
      <c r="A2444">
        <v>371</v>
      </c>
      <c r="B2444" t="s">
        <v>334</v>
      </c>
      <c r="C2444" t="s">
        <v>37</v>
      </c>
      <c r="D2444" t="s">
        <v>54</v>
      </c>
      <c r="E2444" t="s">
        <v>24</v>
      </c>
      <c r="F2444" s="107">
        <v>45838</v>
      </c>
      <c r="G2444">
        <v>73.69</v>
      </c>
      <c r="H2444">
        <v>100</v>
      </c>
      <c r="I2444" t="s">
        <v>7491</v>
      </c>
    </row>
    <row r="2445" spans="1:9" x14ac:dyDescent="0.3">
      <c r="A2445">
        <v>375</v>
      </c>
      <c r="B2445" t="s">
        <v>338</v>
      </c>
      <c r="C2445" t="s">
        <v>323</v>
      </c>
      <c r="D2445" t="s">
        <v>54</v>
      </c>
      <c r="E2445" t="s">
        <v>24</v>
      </c>
      <c r="F2445" s="107">
        <v>45838</v>
      </c>
      <c r="G2445">
        <v>100</v>
      </c>
      <c r="H2445">
        <v>100</v>
      </c>
      <c r="I2445" t="s">
        <v>3930</v>
      </c>
    </row>
    <row r="2446" spans="1:9" x14ac:dyDescent="0.3">
      <c r="A2446">
        <v>376</v>
      </c>
      <c r="B2446" t="s">
        <v>340</v>
      </c>
      <c r="C2446" t="s">
        <v>94</v>
      </c>
      <c r="D2446" t="s">
        <v>54</v>
      </c>
      <c r="E2446" t="s">
        <v>24</v>
      </c>
      <c r="F2446" s="107">
        <v>45838</v>
      </c>
      <c r="G2446">
        <v>117.87</v>
      </c>
      <c r="H2446">
        <v>95</v>
      </c>
      <c r="I2446" t="s">
        <v>7496</v>
      </c>
    </row>
    <row r="2447" spans="1:9" x14ac:dyDescent="0.3">
      <c r="A2447">
        <v>379</v>
      </c>
      <c r="B2447" t="s">
        <v>343</v>
      </c>
      <c r="C2447" t="s">
        <v>344</v>
      </c>
      <c r="D2447" t="s">
        <v>54</v>
      </c>
      <c r="E2447" t="s">
        <v>24</v>
      </c>
      <c r="F2447" s="107">
        <v>45838</v>
      </c>
      <c r="G2447">
        <v>104.11</v>
      </c>
      <c r="H2447">
        <v>100</v>
      </c>
      <c r="I2447" t="s">
        <v>7499</v>
      </c>
    </row>
    <row r="2448" spans="1:9" x14ac:dyDescent="0.3">
      <c r="A2448">
        <v>381</v>
      </c>
      <c r="B2448" t="s">
        <v>346</v>
      </c>
      <c r="C2448" t="s">
        <v>344</v>
      </c>
      <c r="D2448" t="s">
        <v>54</v>
      </c>
      <c r="E2448" t="s">
        <v>24</v>
      </c>
      <c r="F2448" s="107">
        <v>45838</v>
      </c>
      <c r="G2448">
        <v>98.22</v>
      </c>
      <c r="H2448">
        <v>100</v>
      </c>
      <c r="I2448" t="s">
        <v>7501</v>
      </c>
    </row>
    <row r="2449" spans="1:9" x14ac:dyDescent="0.3">
      <c r="A2449">
        <v>382</v>
      </c>
      <c r="B2449" t="s">
        <v>347</v>
      </c>
      <c r="C2449" t="s">
        <v>344</v>
      </c>
      <c r="D2449" t="s">
        <v>54</v>
      </c>
      <c r="E2449" t="s">
        <v>24</v>
      </c>
      <c r="F2449" s="107">
        <v>45838</v>
      </c>
      <c r="G2449">
        <v>99.85</v>
      </c>
      <c r="H2449">
        <v>100</v>
      </c>
      <c r="I2449" t="s">
        <v>7503</v>
      </c>
    </row>
    <row r="2450" spans="1:9" x14ac:dyDescent="0.3">
      <c r="A2450">
        <v>383</v>
      </c>
      <c r="B2450" t="s">
        <v>348</v>
      </c>
      <c r="C2450" t="s">
        <v>344</v>
      </c>
      <c r="D2450" t="s">
        <v>54</v>
      </c>
      <c r="E2450" t="s">
        <v>24</v>
      </c>
      <c r="F2450" s="107">
        <v>45838</v>
      </c>
      <c r="G2450">
        <v>136.96</v>
      </c>
      <c r="H2450">
        <v>100</v>
      </c>
      <c r="I2450" t="s">
        <v>2694</v>
      </c>
    </row>
    <row r="2451" spans="1:9" x14ac:dyDescent="0.3">
      <c r="A2451">
        <v>384</v>
      </c>
      <c r="B2451" t="s">
        <v>349</v>
      </c>
      <c r="C2451" t="s">
        <v>344</v>
      </c>
      <c r="D2451" t="s">
        <v>54</v>
      </c>
      <c r="E2451" t="s">
        <v>24</v>
      </c>
      <c r="F2451" s="107">
        <v>45838</v>
      </c>
      <c r="G2451">
        <v>103.23</v>
      </c>
      <c r="H2451">
        <v>100</v>
      </c>
      <c r="I2451" t="s">
        <v>7506</v>
      </c>
    </row>
    <row r="2452" spans="1:9" x14ac:dyDescent="0.3">
      <c r="A2452">
        <v>385</v>
      </c>
      <c r="B2452" t="s">
        <v>350</v>
      </c>
      <c r="C2452" t="s">
        <v>351</v>
      </c>
      <c r="D2452" t="s">
        <v>54</v>
      </c>
      <c r="E2452" t="s">
        <v>24</v>
      </c>
      <c r="F2452" s="107">
        <v>45838</v>
      </c>
      <c r="G2452">
        <v>118.92</v>
      </c>
      <c r="H2452">
        <v>100</v>
      </c>
      <c r="I2452" t="s">
        <v>7509</v>
      </c>
    </row>
    <row r="2453" spans="1:9" x14ac:dyDescent="0.3">
      <c r="A2453">
        <v>386</v>
      </c>
      <c r="B2453" t="s">
        <v>352</v>
      </c>
      <c r="C2453" t="s">
        <v>351</v>
      </c>
      <c r="D2453" t="s">
        <v>54</v>
      </c>
      <c r="E2453" t="s">
        <v>24</v>
      </c>
      <c r="F2453" s="107">
        <v>45838</v>
      </c>
      <c r="G2453">
        <v>118.92</v>
      </c>
      <c r="H2453">
        <v>100</v>
      </c>
      <c r="I2453" t="s">
        <v>3931</v>
      </c>
    </row>
    <row r="2454" spans="1:9" x14ac:dyDescent="0.3">
      <c r="A2454">
        <v>389</v>
      </c>
      <c r="B2454" t="s">
        <v>355</v>
      </c>
      <c r="C2454" t="s">
        <v>447</v>
      </c>
      <c r="D2454" t="s">
        <v>54</v>
      </c>
      <c r="E2454" t="s">
        <v>24</v>
      </c>
      <c r="F2454" s="107">
        <v>45838</v>
      </c>
      <c r="G2454">
        <v>0</v>
      </c>
      <c r="I2454" t="s">
        <v>1590</v>
      </c>
    </row>
    <row r="2455" spans="1:9" x14ac:dyDescent="0.3">
      <c r="A2455">
        <v>397</v>
      </c>
      <c r="B2455" t="s">
        <v>1621</v>
      </c>
      <c r="C2455" t="s">
        <v>366</v>
      </c>
      <c r="D2455" t="s">
        <v>54</v>
      </c>
      <c r="E2455" t="s">
        <v>24</v>
      </c>
      <c r="F2455" s="107">
        <v>45838</v>
      </c>
      <c r="G2455">
        <v>95.26</v>
      </c>
      <c r="H2455">
        <v>90</v>
      </c>
      <c r="I2455" t="s">
        <v>7513</v>
      </c>
    </row>
    <row r="2456" spans="1:9" x14ac:dyDescent="0.3">
      <c r="A2456">
        <v>398</v>
      </c>
      <c r="B2456" t="s">
        <v>368</v>
      </c>
      <c r="C2456" t="s">
        <v>369</v>
      </c>
      <c r="D2456" t="s">
        <v>54</v>
      </c>
      <c r="E2456" t="s">
        <v>24</v>
      </c>
      <c r="F2456" s="107">
        <v>45838</v>
      </c>
      <c r="G2456">
        <v>159.5</v>
      </c>
      <c r="H2456">
        <v>100</v>
      </c>
      <c r="I2456" t="s">
        <v>7517</v>
      </c>
    </row>
    <row r="2457" spans="1:9" x14ac:dyDescent="0.3">
      <c r="A2457">
        <v>399</v>
      </c>
      <c r="B2457" t="s">
        <v>371</v>
      </c>
      <c r="C2457" t="s">
        <v>369</v>
      </c>
      <c r="D2457" t="s">
        <v>54</v>
      </c>
      <c r="E2457" t="s">
        <v>24</v>
      </c>
      <c r="F2457" s="107">
        <v>45838</v>
      </c>
      <c r="G2457">
        <v>102.93</v>
      </c>
      <c r="H2457">
        <v>100</v>
      </c>
      <c r="I2457" t="s">
        <v>7520</v>
      </c>
    </row>
    <row r="2458" spans="1:9" x14ac:dyDescent="0.3">
      <c r="A2458">
        <v>400</v>
      </c>
      <c r="B2458" t="s">
        <v>372</v>
      </c>
      <c r="C2458" t="s">
        <v>369</v>
      </c>
      <c r="D2458" t="s">
        <v>54</v>
      </c>
      <c r="E2458" t="s">
        <v>24</v>
      </c>
      <c r="F2458" s="107">
        <v>45838</v>
      </c>
      <c r="G2458">
        <v>123</v>
      </c>
      <c r="H2458">
        <v>100</v>
      </c>
      <c r="I2458" t="s">
        <v>7522</v>
      </c>
    </row>
    <row r="2459" spans="1:9" x14ac:dyDescent="0.3">
      <c r="A2459">
        <v>401</v>
      </c>
      <c r="B2459" t="s">
        <v>373</v>
      </c>
      <c r="C2459" t="s">
        <v>374</v>
      </c>
      <c r="D2459" t="s">
        <v>54</v>
      </c>
      <c r="E2459" t="s">
        <v>24</v>
      </c>
      <c r="F2459" s="107">
        <v>45838</v>
      </c>
      <c r="G2459">
        <v>100</v>
      </c>
      <c r="H2459">
        <v>100</v>
      </c>
      <c r="I2459" t="s">
        <v>7524</v>
      </c>
    </row>
    <row r="2460" spans="1:9" x14ac:dyDescent="0.3">
      <c r="A2460">
        <v>403</v>
      </c>
      <c r="B2460" t="s">
        <v>1628</v>
      </c>
      <c r="C2460" t="s">
        <v>374</v>
      </c>
      <c r="D2460" t="s">
        <v>54</v>
      </c>
      <c r="E2460" t="s">
        <v>24</v>
      </c>
      <c r="F2460" s="107">
        <v>45838</v>
      </c>
      <c r="G2460">
        <v>14410</v>
      </c>
      <c r="I2460" t="s">
        <v>7526</v>
      </c>
    </row>
    <row r="2461" spans="1:9" x14ac:dyDescent="0.3">
      <c r="A2461">
        <v>408</v>
      </c>
      <c r="B2461" t="s">
        <v>382</v>
      </c>
      <c r="C2461" t="s">
        <v>44</v>
      </c>
      <c r="D2461" t="s">
        <v>54</v>
      </c>
      <c r="E2461" t="s">
        <v>24</v>
      </c>
      <c r="F2461" s="107">
        <v>45838</v>
      </c>
      <c r="G2461">
        <v>100</v>
      </c>
      <c r="H2461">
        <v>100</v>
      </c>
      <c r="I2461" t="s">
        <v>1637</v>
      </c>
    </row>
    <row r="2462" spans="1:9" x14ac:dyDescent="0.3">
      <c r="A2462">
        <v>422</v>
      </c>
      <c r="B2462" t="s">
        <v>398</v>
      </c>
      <c r="C2462" t="s">
        <v>87</v>
      </c>
      <c r="D2462" t="s">
        <v>54</v>
      </c>
      <c r="E2462" t="s">
        <v>24</v>
      </c>
      <c r="F2462" s="107">
        <v>45838</v>
      </c>
      <c r="G2462">
        <v>8.1999999999999993</v>
      </c>
      <c r="H2462">
        <v>7.83</v>
      </c>
      <c r="I2462" t="s">
        <v>1750</v>
      </c>
    </row>
    <row r="2463" spans="1:9" x14ac:dyDescent="0.3">
      <c r="A2463">
        <v>427</v>
      </c>
      <c r="B2463" t="s">
        <v>404</v>
      </c>
      <c r="C2463" t="s">
        <v>98</v>
      </c>
      <c r="D2463" t="s">
        <v>54</v>
      </c>
      <c r="E2463" t="s">
        <v>62</v>
      </c>
      <c r="F2463" s="107">
        <v>45838</v>
      </c>
      <c r="G2463">
        <v>0.14000000000000001</v>
      </c>
      <c r="H2463">
        <v>0.2</v>
      </c>
      <c r="I2463" t="s">
        <v>2695</v>
      </c>
    </row>
    <row r="2464" spans="1:9" x14ac:dyDescent="0.3">
      <c r="A2464">
        <v>428</v>
      </c>
      <c r="B2464" t="s">
        <v>405</v>
      </c>
      <c r="C2464" t="s">
        <v>98</v>
      </c>
      <c r="D2464" t="s">
        <v>54</v>
      </c>
      <c r="E2464" t="s">
        <v>62</v>
      </c>
      <c r="F2464" s="107">
        <v>45838</v>
      </c>
      <c r="G2464">
        <v>15.12</v>
      </c>
      <c r="H2464">
        <v>1</v>
      </c>
      <c r="I2464" t="s">
        <v>2696</v>
      </c>
    </row>
    <row r="2465" spans="1:9" x14ac:dyDescent="0.3">
      <c r="A2465">
        <v>429</v>
      </c>
      <c r="B2465" t="s">
        <v>406</v>
      </c>
      <c r="C2465" t="s">
        <v>98</v>
      </c>
      <c r="D2465" t="s">
        <v>54</v>
      </c>
      <c r="E2465" t="s">
        <v>62</v>
      </c>
      <c r="F2465" s="107">
        <v>45838</v>
      </c>
      <c r="G2465">
        <v>0.59</v>
      </c>
      <c r="H2465">
        <v>0.76</v>
      </c>
      <c r="I2465" t="s">
        <v>2697</v>
      </c>
    </row>
    <row r="2466" spans="1:9" x14ac:dyDescent="0.3">
      <c r="A2466">
        <v>430</v>
      </c>
      <c r="B2466" t="s">
        <v>407</v>
      </c>
      <c r="C2466" t="s">
        <v>94</v>
      </c>
      <c r="D2466" t="s">
        <v>54</v>
      </c>
      <c r="E2466" t="s">
        <v>24</v>
      </c>
      <c r="F2466" s="107">
        <v>45838</v>
      </c>
      <c r="G2466">
        <v>110.79</v>
      </c>
      <c r="H2466">
        <v>95</v>
      </c>
      <c r="I2466" t="s">
        <v>2698</v>
      </c>
    </row>
    <row r="2467" spans="1:9" x14ac:dyDescent="0.3">
      <c r="A2467">
        <v>433</v>
      </c>
      <c r="B2467" t="s">
        <v>410</v>
      </c>
      <c r="C2467" t="s">
        <v>98</v>
      </c>
      <c r="D2467" t="s">
        <v>54</v>
      </c>
      <c r="E2467" t="s">
        <v>62</v>
      </c>
      <c r="F2467" s="107">
        <v>45838</v>
      </c>
      <c r="G2467">
        <v>0.02</v>
      </c>
      <c r="H2467">
        <v>0.05</v>
      </c>
      <c r="I2467" t="s">
        <v>2699</v>
      </c>
    </row>
    <row r="2468" spans="1:9" x14ac:dyDescent="0.3">
      <c r="A2468">
        <v>435</v>
      </c>
      <c r="B2468" t="s">
        <v>412</v>
      </c>
      <c r="C2468" t="s">
        <v>98</v>
      </c>
      <c r="D2468" t="s">
        <v>54</v>
      </c>
      <c r="E2468" t="s">
        <v>24</v>
      </c>
      <c r="F2468" s="107">
        <v>45838</v>
      </c>
      <c r="G2468">
        <v>96.09</v>
      </c>
      <c r="H2468">
        <v>100</v>
      </c>
      <c r="I2468" t="s">
        <v>2701</v>
      </c>
    </row>
    <row r="2469" spans="1:9" x14ac:dyDescent="0.3">
      <c r="A2469">
        <v>439</v>
      </c>
      <c r="B2469" t="s">
        <v>415</v>
      </c>
      <c r="C2469" t="s">
        <v>323</v>
      </c>
      <c r="D2469" t="s">
        <v>54</v>
      </c>
      <c r="E2469" t="s">
        <v>24</v>
      </c>
      <c r="F2469" s="107">
        <v>45838</v>
      </c>
      <c r="G2469">
        <v>100</v>
      </c>
      <c r="H2469">
        <v>100</v>
      </c>
      <c r="I2469" t="s">
        <v>2703</v>
      </c>
    </row>
    <row r="2470" spans="1:9" x14ac:dyDescent="0.3">
      <c r="A2470">
        <v>440</v>
      </c>
      <c r="B2470" t="s">
        <v>416</v>
      </c>
      <c r="C2470" t="s">
        <v>323</v>
      </c>
      <c r="D2470" t="s">
        <v>54</v>
      </c>
      <c r="E2470" t="s">
        <v>24</v>
      </c>
      <c r="F2470" s="107">
        <v>45838</v>
      </c>
      <c r="G2470">
        <v>99.77</v>
      </c>
      <c r="H2470">
        <v>98</v>
      </c>
      <c r="I2470" t="s">
        <v>2704</v>
      </c>
    </row>
    <row r="2471" spans="1:9" x14ac:dyDescent="0.3">
      <c r="A2471">
        <v>444</v>
      </c>
      <c r="B2471" t="s">
        <v>420</v>
      </c>
      <c r="C2471" t="s">
        <v>188</v>
      </c>
      <c r="D2471" t="s">
        <v>54</v>
      </c>
      <c r="E2471" t="s">
        <v>62</v>
      </c>
      <c r="F2471" s="107">
        <v>45838</v>
      </c>
      <c r="G2471">
        <v>1.6</v>
      </c>
      <c r="H2471">
        <v>3</v>
      </c>
      <c r="I2471" t="s">
        <v>2705</v>
      </c>
    </row>
    <row r="2472" spans="1:9" x14ac:dyDescent="0.3">
      <c r="A2472">
        <v>445</v>
      </c>
      <c r="B2472" t="s">
        <v>421</v>
      </c>
      <c r="C2472" t="s">
        <v>188</v>
      </c>
      <c r="D2472" t="s">
        <v>54</v>
      </c>
      <c r="E2472" t="s">
        <v>24</v>
      </c>
      <c r="F2472" s="107">
        <v>45838</v>
      </c>
      <c r="G2472">
        <v>75.7</v>
      </c>
      <c r="H2472">
        <v>70</v>
      </c>
      <c r="I2472" t="s">
        <v>1891</v>
      </c>
    </row>
    <row r="2473" spans="1:9" x14ac:dyDescent="0.3">
      <c r="A2473">
        <v>447</v>
      </c>
      <c r="B2473" t="s">
        <v>246</v>
      </c>
      <c r="C2473" t="s">
        <v>112</v>
      </c>
      <c r="D2473" t="s">
        <v>54</v>
      </c>
      <c r="E2473" t="s">
        <v>24</v>
      </c>
      <c r="F2473" s="107">
        <v>45838</v>
      </c>
      <c r="G2473">
        <v>16.54</v>
      </c>
      <c r="H2473">
        <v>15</v>
      </c>
      <c r="I2473" t="s">
        <v>2706</v>
      </c>
    </row>
    <row r="2474" spans="1:9" x14ac:dyDescent="0.3">
      <c r="A2474">
        <v>448</v>
      </c>
      <c r="B2474" t="s">
        <v>422</v>
      </c>
      <c r="C2474" t="s">
        <v>112</v>
      </c>
      <c r="D2474" t="s">
        <v>54</v>
      </c>
      <c r="E2474" t="s">
        <v>24</v>
      </c>
      <c r="F2474" s="107">
        <v>45838</v>
      </c>
      <c r="G2474">
        <v>39.619999999999997</v>
      </c>
      <c r="H2474">
        <v>17</v>
      </c>
      <c r="I2474" t="s">
        <v>2707</v>
      </c>
    </row>
    <row r="2475" spans="1:9" x14ac:dyDescent="0.3">
      <c r="A2475">
        <v>451</v>
      </c>
      <c r="B2475" t="s">
        <v>1895</v>
      </c>
      <c r="C2475" t="s">
        <v>362</v>
      </c>
      <c r="D2475" t="s">
        <v>54</v>
      </c>
      <c r="E2475" t="s">
        <v>24</v>
      </c>
      <c r="F2475" s="107">
        <v>45838</v>
      </c>
      <c r="G2475">
        <v>119.5</v>
      </c>
      <c r="H2475">
        <v>100</v>
      </c>
      <c r="I2475" t="s">
        <v>2708</v>
      </c>
    </row>
    <row r="2476" spans="1:9" x14ac:dyDescent="0.3">
      <c r="A2476">
        <v>452</v>
      </c>
      <c r="B2476" t="s">
        <v>425</v>
      </c>
      <c r="C2476" t="s">
        <v>362</v>
      </c>
      <c r="D2476" t="s">
        <v>54</v>
      </c>
      <c r="E2476" t="s">
        <v>24</v>
      </c>
      <c r="F2476" s="107">
        <v>45838</v>
      </c>
      <c r="G2476">
        <v>102.27</v>
      </c>
      <c r="H2476">
        <v>100</v>
      </c>
      <c r="I2476" t="s">
        <v>1898</v>
      </c>
    </row>
    <row r="2477" spans="1:9" x14ac:dyDescent="0.3">
      <c r="A2477">
        <v>466</v>
      </c>
      <c r="B2477" t="s">
        <v>437</v>
      </c>
      <c r="C2477" t="s">
        <v>225</v>
      </c>
      <c r="D2477" t="s">
        <v>54</v>
      </c>
      <c r="E2477" t="s">
        <v>24</v>
      </c>
      <c r="F2477" s="107">
        <v>45838</v>
      </c>
      <c r="H2477">
        <v>100</v>
      </c>
      <c r="I2477" t="s">
        <v>2713</v>
      </c>
    </row>
    <row r="2478" spans="1:9" x14ac:dyDescent="0.3">
      <c r="A2478">
        <v>467</v>
      </c>
      <c r="B2478" t="s">
        <v>438</v>
      </c>
      <c r="C2478" t="s">
        <v>225</v>
      </c>
      <c r="D2478" t="s">
        <v>54</v>
      </c>
      <c r="E2478" t="s">
        <v>24</v>
      </c>
      <c r="F2478" s="107">
        <v>45838</v>
      </c>
      <c r="G2478">
        <v>118</v>
      </c>
      <c r="H2478">
        <v>100</v>
      </c>
      <c r="I2478" t="s">
        <v>2714</v>
      </c>
    </row>
    <row r="2479" spans="1:9" x14ac:dyDescent="0.3">
      <c r="A2479">
        <v>468</v>
      </c>
      <c r="B2479" t="s">
        <v>439</v>
      </c>
      <c r="C2479" t="s">
        <v>225</v>
      </c>
      <c r="D2479" t="s">
        <v>54</v>
      </c>
      <c r="E2479" t="s">
        <v>62</v>
      </c>
      <c r="F2479" s="107">
        <v>45838</v>
      </c>
      <c r="G2479">
        <v>2.4</v>
      </c>
      <c r="H2479">
        <v>2.5</v>
      </c>
      <c r="I2479" t="s">
        <v>2715</v>
      </c>
    </row>
    <row r="2480" spans="1:9" x14ac:dyDescent="0.3">
      <c r="A2480">
        <v>473</v>
      </c>
      <c r="B2480" t="s">
        <v>445</v>
      </c>
      <c r="C2480" t="s">
        <v>22</v>
      </c>
      <c r="D2480" t="s">
        <v>54</v>
      </c>
      <c r="E2480" t="s">
        <v>24</v>
      </c>
      <c r="F2480" s="107">
        <v>45838</v>
      </c>
      <c r="G2480">
        <v>100</v>
      </c>
      <c r="H2480">
        <v>100</v>
      </c>
      <c r="I2480" t="s">
        <v>3932</v>
      </c>
    </row>
    <row r="2481" spans="1:9" x14ac:dyDescent="0.3">
      <c r="A2481">
        <v>474</v>
      </c>
      <c r="B2481" t="s">
        <v>448</v>
      </c>
      <c r="C2481" t="s">
        <v>447</v>
      </c>
      <c r="D2481" t="s">
        <v>54</v>
      </c>
      <c r="E2481" t="s">
        <v>24</v>
      </c>
      <c r="F2481" s="107">
        <v>45838</v>
      </c>
      <c r="G2481">
        <v>0</v>
      </c>
      <c r="I2481" t="s">
        <v>2041</v>
      </c>
    </row>
    <row r="2482" spans="1:9" x14ac:dyDescent="0.3">
      <c r="A2482">
        <v>475</v>
      </c>
      <c r="B2482" t="s">
        <v>449</v>
      </c>
      <c r="C2482" t="s">
        <v>44</v>
      </c>
      <c r="D2482" t="s">
        <v>54</v>
      </c>
      <c r="E2482" t="s">
        <v>24</v>
      </c>
      <c r="F2482" s="107">
        <v>45838</v>
      </c>
      <c r="H2482">
        <v>100</v>
      </c>
      <c r="I2482" t="s">
        <v>2044</v>
      </c>
    </row>
    <row r="2483" spans="1:9" x14ac:dyDescent="0.3">
      <c r="A2483">
        <v>476</v>
      </c>
      <c r="B2483" t="s">
        <v>450</v>
      </c>
      <c r="C2483" t="s">
        <v>22</v>
      </c>
      <c r="D2483" t="s">
        <v>54</v>
      </c>
      <c r="E2483" t="s">
        <v>24</v>
      </c>
      <c r="F2483" s="107">
        <v>45838</v>
      </c>
      <c r="G2483">
        <v>100</v>
      </c>
      <c r="H2483">
        <v>100</v>
      </c>
      <c r="I2483" t="s">
        <v>3933</v>
      </c>
    </row>
    <row r="2484" spans="1:9" x14ac:dyDescent="0.3">
      <c r="A2484">
        <v>477</v>
      </c>
      <c r="B2484" t="s">
        <v>451</v>
      </c>
      <c r="C2484" t="s">
        <v>447</v>
      </c>
      <c r="D2484" t="s">
        <v>54</v>
      </c>
      <c r="E2484" t="s">
        <v>24</v>
      </c>
      <c r="F2484" s="107">
        <v>45838</v>
      </c>
      <c r="I2484" t="s">
        <v>2080</v>
      </c>
    </row>
    <row r="2485" spans="1:9" x14ac:dyDescent="0.3">
      <c r="A2485">
        <v>478</v>
      </c>
      <c r="B2485" t="s">
        <v>452</v>
      </c>
      <c r="C2485" t="s">
        <v>447</v>
      </c>
      <c r="D2485" t="s">
        <v>54</v>
      </c>
      <c r="E2485" t="s">
        <v>24</v>
      </c>
      <c r="F2485" s="107">
        <v>45838</v>
      </c>
      <c r="G2485">
        <v>0</v>
      </c>
      <c r="I2485" t="s">
        <v>2099</v>
      </c>
    </row>
    <row r="2486" spans="1:9" x14ac:dyDescent="0.3">
      <c r="A2486">
        <v>479</v>
      </c>
      <c r="B2486" t="s">
        <v>453</v>
      </c>
      <c r="C2486" t="s">
        <v>447</v>
      </c>
      <c r="D2486" t="s">
        <v>54</v>
      </c>
      <c r="E2486" t="s">
        <v>24</v>
      </c>
      <c r="F2486" s="107">
        <v>45838</v>
      </c>
      <c r="H2486">
        <v>100</v>
      </c>
      <c r="I2486" t="s">
        <v>2118</v>
      </c>
    </row>
    <row r="2487" spans="1:9" x14ac:dyDescent="0.3">
      <c r="A2487">
        <v>480</v>
      </c>
      <c r="B2487" t="s">
        <v>454</v>
      </c>
      <c r="C2487" t="s">
        <v>447</v>
      </c>
      <c r="D2487" t="s">
        <v>54</v>
      </c>
      <c r="E2487" t="s">
        <v>24</v>
      </c>
      <c r="F2487" s="107">
        <v>45838</v>
      </c>
      <c r="H2487">
        <v>100</v>
      </c>
      <c r="I2487" t="s">
        <v>2134</v>
      </c>
    </row>
    <row r="2488" spans="1:9" x14ac:dyDescent="0.3">
      <c r="A2488">
        <v>481</v>
      </c>
      <c r="B2488" t="s">
        <v>455</v>
      </c>
      <c r="C2488" t="s">
        <v>22</v>
      </c>
      <c r="D2488" t="s">
        <v>54</v>
      </c>
      <c r="E2488" t="s">
        <v>24</v>
      </c>
      <c r="F2488" s="107">
        <v>45838</v>
      </c>
      <c r="G2488">
        <v>100</v>
      </c>
      <c r="H2488">
        <v>100</v>
      </c>
      <c r="I2488" t="s">
        <v>2136</v>
      </c>
    </row>
    <row r="2489" spans="1:9" x14ac:dyDescent="0.3">
      <c r="A2489">
        <v>486</v>
      </c>
      <c r="B2489" t="s">
        <v>459</v>
      </c>
      <c r="C2489" t="s">
        <v>403</v>
      </c>
      <c r="D2489" t="s">
        <v>54</v>
      </c>
      <c r="E2489" t="s">
        <v>24</v>
      </c>
      <c r="F2489" s="107">
        <v>45838</v>
      </c>
      <c r="G2489">
        <v>2890610</v>
      </c>
      <c r="I2489" t="s">
        <v>2176</v>
      </c>
    </row>
    <row r="2490" spans="1:9" x14ac:dyDescent="0.3">
      <c r="A2490">
        <v>506</v>
      </c>
      <c r="B2490" t="s">
        <v>479</v>
      </c>
      <c r="C2490" t="s">
        <v>318</v>
      </c>
      <c r="D2490" t="s">
        <v>54</v>
      </c>
      <c r="E2490" t="s">
        <v>24</v>
      </c>
      <c r="F2490" s="107">
        <v>45838</v>
      </c>
      <c r="G2490">
        <v>95</v>
      </c>
      <c r="H2490">
        <v>80</v>
      </c>
      <c r="I2490" t="s">
        <v>2233</v>
      </c>
    </row>
    <row r="2491" spans="1:9" x14ac:dyDescent="0.3">
      <c r="A2491">
        <v>507</v>
      </c>
      <c r="B2491" t="s">
        <v>480</v>
      </c>
      <c r="C2491" t="s">
        <v>242</v>
      </c>
      <c r="D2491" t="s">
        <v>54</v>
      </c>
      <c r="E2491" t="s">
        <v>24</v>
      </c>
      <c r="F2491" s="107">
        <v>45838</v>
      </c>
      <c r="G2491">
        <v>98.75</v>
      </c>
      <c r="H2491">
        <v>80</v>
      </c>
      <c r="I2491" t="s">
        <v>2235</v>
      </c>
    </row>
    <row r="2492" spans="1:9" x14ac:dyDescent="0.3">
      <c r="A2492">
        <v>514</v>
      </c>
      <c r="B2492" t="s">
        <v>2340</v>
      </c>
      <c r="C2492" t="s">
        <v>249</v>
      </c>
      <c r="D2492" t="s">
        <v>54</v>
      </c>
      <c r="E2492" t="s">
        <v>24</v>
      </c>
      <c r="F2492" s="107">
        <v>45838</v>
      </c>
      <c r="G2492">
        <v>91.82</v>
      </c>
      <c r="H2492">
        <v>70</v>
      </c>
      <c r="I2492" t="s">
        <v>2341</v>
      </c>
    </row>
    <row r="2493" spans="1:9" x14ac:dyDescent="0.3">
      <c r="A2493">
        <v>519</v>
      </c>
      <c r="B2493" t="s">
        <v>2349</v>
      </c>
      <c r="C2493" t="s">
        <v>362</v>
      </c>
      <c r="D2493" t="s">
        <v>54</v>
      </c>
      <c r="E2493" t="s">
        <v>24</v>
      </c>
      <c r="F2493" s="107">
        <v>45838</v>
      </c>
      <c r="G2493">
        <v>431.45</v>
      </c>
      <c r="H2493">
        <v>100</v>
      </c>
      <c r="I2493" t="s">
        <v>2360</v>
      </c>
    </row>
    <row r="2494" spans="1:9" x14ac:dyDescent="0.3">
      <c r="A2494">
        <v>523</v>
      </c>
      <c r="B2494" t="s">
        <v>350</v>
      </c>
      <c r="C2494" t="s">
        <v>94</v>
      </c>
      <c r="D2494" t="s">
        <v>54</v>
      </c>
      <c r="E2494" t="s">
        <v>24</v>
      </c>
      <c r="F2494" s="107">
        <v>45838</v>
      </c>
      <c r="G2494">
        <v>125.74</v>
      </c>
      <c r="H2494">
        <v>95</v>
      </c>
      <c r="I2494" t="s">
        <v>2374</v>
      </c>
    </row>
    <row r="2495" spans="1:9" x14ac:dyDescent="0.3">
      <c r="A2495">
        <v>524</v>
      </c>
      <c r="B2495" t="s">
        <v>397</v>
      </c>
      <c r="C2495" t="s">
        <v>87</v>
      </c>
      <c r="D2495" t="s">
        <v>54</v>
      </c>
      <c r="E2495" t="s">
        <v>24</v>
      </c>
      <c r="F2495" s="107">
        <v>45838</v>
      </c>
      <c r="G2495">
        <v>99.38</v>
      </c>
      <c r="H2495">
        <v>100</v>
      </c>
      <c r="I2495" t="s">
        <v>2385</v>
      </c>
    </row>
    <row r="2496" spans="1:9" x14ac:dyDescent="0.3">
      <c r="A2496">
        <v>532</v>
      </c>
      <c r="B2496" t="s">
        <v>2421</v>
      </c>
      <c r="C2496" t="s">
        <v>110</v>
      </c>
      <c r="D2496" t="s">
        <v>54</v>
      </c>
      <c r="E2496" t="s">
        <v>24</v>
      </c>
      <c r="F2496" s="107">
        <v>45838</v>
      </c>
      <c r="G2496">
        <v>133.15</v>
      </c>
      <c r="H2496">
        <v>100</v>
      </c>
      <c r="I2496" t="s">
        <v>2430</v>
      </c>
    </row>
    <row r="2497" spans="1:9" x14ac:dyDescent="0.3">
      <c r="A2497">
        <v>533</v>
      </c>
      <c r="B2497" t="s">
        <v>2432</v>
      </c>
      <c r="C2497" t="s">
        <v>110</v>
      </c>
      <c r="D2497" t="s">
        <v>54</v>
      </c>
      <c r="E2497" t="s">
        <v>24</v>
      </c>
      <c r="F2497" s="107">
        <v>45838</v>
      </c>
      <c r="G2497">
        <v>124.89</v>
      </c>
      <c r="H2497">
        <v>100</v>
      </c>
      <c r="I2497" t="s">
        <v>2442</v>
      </c>
    </row>
    <row r="2498" spans="1:9" x14ac:dyDescent="0.3">
      <c r="A2498">
        <v>534</v>
      </c>
      <c r="B2498" t="s">
        <v>2444</v>
      </c>
      <c r="C2498" t="s">
        <v>110</v>
      </c>
      <c r="D2498" t="s">
        <v>54</v>
      </c>
      <c r="E2498" t="s">
        <v>24</v>
      </c>
      <c r="F2498" s="107">
        <v>45838</v>
      </c>
      <c r="G2498">
        <v>134.09</v>
      </c>
      <c r="H2498">
        <v>100</v>
      </c>
      <c r="I2498" t="s">
        <v>2454</v>
      </c>
    </row>
    <row r="2499" spans="1:9" x14ac:dyDescent="0.3">
      <c r="A2499">
        <v>535</v>
      </c>
      <c r="B2499" t="s">
        <v>2456</v>
      </c>
      <c r="C2499" t="s">
        <v>110</v>
      </c>
      <c r="D2499" t="s">
        <v>54</v>
      </c>
      <c r="E2499" t="s">
        <v>24</v>
      </c>
      <c r="F2499" s="107">
        <v>45838</v>
      </c>
      <c r="G2499">
        <v>132.66999999999999</v>
      </c>
      <c r="H2499">
        <v>100</v>
      </c>
      <c r="I2499" t="s">
        <v>2466</v>
      </c>
    </row>
    <row r="2500" spans="1:9" x14ac:dyDescent="0.3">
      <c r="A2500">
        <v>536</v>
      </c>
      <c r="B2500" t="s">
        <v>2468</v>
      </c>
      <c r="C2500" t="s">
        <v>110</v>
      </c>
      <c r="D2500" t="s">
        <v>54</v>
      </c>
      <c r="E2500" t="s">
        <v>24</v>
      </c>
      <c r="F2500" s="107">
        <v>45838</v>
      </c>
      <c r="G2500">
        <v>109.33</v>
      </c>
      <c r="H2500">
        <v>100</v>
      </c>
      <c r="I2500" t="s">
        <v>2478</v>
      </c>
    </row>
    <row r="2501" spans="1:9" x14ac:dyDescent="0.3">
      <c r="A2501">
        <v>537</v>
      </c>
      <c r="B2501" t="s">
        <v>2480</v>
      </c>
      <c r="C2501" t="s">
        <v>53</v>
      </c>
      <c r="D2501" t="s">
        <v>54</v>
      </c>
      <c r="E2501" t="s">
        <v>24</v>
      </c>
      <c r="F2501" s="107">
        <v>45838</v>
      </c>
      <c r="G2501">
        <v>58.9</v>
      </c>
      <c r="H2501">
        <v>93</v>
      </c>
      <c r="I2501" t="s">
        <v>2481</v>
      </c>
    </row>
    <row r="2502" spans="1:9" x14ac:dyDescent="0.3">
      <c r="A2502">
        <v>540</v>
      </c>
      <c r="B2502" t="s">
        <v>2487</v>
      </c>
      <c r="C2502" t="s">
        <v>311</v>
      </c>
      <c r="D2502" t="s">
        <v>54</v>
      </c>
      <c r="E2502" t="s">
        <v>24</v>
      </c>
      <c r="F2502" s="107">
        <v>45838</v>
      </c>
      <c r="G2502">
        <v>97.33</v>
      </c>
      <c r="H2502">
        <v>97</v>
      </c>
      <c r="I2502" t="s">
        <v>2488</v>
      </c>
    </row>
    <row r="2503" spans="1:9" x14ac:dyDescent="0.3">
      <c r="A2503">
        <v>543</v>
      </c>
      <c r="B2503" t="s">
        <v>2503</v>
      </c>
      <c r="C2503" t="s">
        <v>127</v>
      </c>
      <c r="D2503" t="s">
        <v>54</v>
      </c>
      <c r="E2503" t="s">
        <v>24</v>
      </c>
      <c r="F2503" s="107">
        <v>45838</v>
      </c>
      <c r="G2503">
        <v>7.29</v>
      </c>
      <c r="I2503" t="s">
        <v>2513</v>
      </c>
    </row>
    <row r="2504" spans="1:9" x14ac:dyDescent="0.3">
      <c r="A2504">
        <v>544</v>
      </c>
      <c r="B2504" t="s">
        <v>2514</v>
      </c>
      <c r="C2504" t="s">
        <v>374</v>
      </c>
      <c r="D2504" t="s">
        <v>54</v>
      </c>
      <c r="E2504" t="s">
        <v>24</v>
      </c>
      <c r="F2504" s="107">
        <v>45838</v>
      </c>
      <c r="G2504">
        <v>250</v>
      </c>
      <c r="H2504">
        <v>100</v>
      </c>
      <c r="I2504" t="s">
        <v>2524</v>
      </c>
    </row>
    <row r="2505" spans="1:9" x14ac:dyDescent="0.3">
      <c r="A2505">
        <v>550</v>
      </c>
      <c r="B2505" t="s">
        <v>2541</v>
      </c>
      <c r="C2505" t="s">
        <v>369</v>
      </c>
      <c r="D2505" t="s">
        <v>54</v>
      </c>
      <c r="E2505" t="s">
        <v>24</v>
      </c>
      <c r="F2505" s="107">
        <v>45838</v>
      </c>
      <c r="G2505">
        <v>95</v>
      </c>
      <c r="H2505">
        <v>100</v>
      </c>
      <c r="I2505" t="s">
        <v>2542</v>
      </c>
    </row>
    <row r="2506" spans="1:9" x14ac:dyDescent="0.3">
      <c r="A2506">
        <v>551</v>
      </c>
      <c r="B2506" t="s">
        <v>2544</v>
      </c>
      <c r="C2506" t="s">
        <v>369</v>
      </c>
      <c r="D2506" t="s">
        <v>54</v>
      </c>
      <c r="E2506" t="s">
        <v>24</v>
      </c>
      <c r="F2506" s="107">
        <v>45838</v>
      </c>
      <c r="G2506">
        <v>5</v>
      </c>
      <c r="H2506">
        <v>80</v>
      </c>
      <c r="I2506" t="s">
        <v>2546</v>
      </c>
    </row>
    <row r="2507" spans="1:9" x14ac:dyDescent="0.3">
      <c r="A2507">
        <v>69</v>
      </c>
      <c r="B2507" t="s">
        <v>59</v>
      </c>
      <c r="C2507" t="s">
        <v>58</v>
      </c>
      <c r="D2507" t="s">
        <v>60</v>
      </c>
      <c r="E2507" t="s">
        <v>24</v>
      </c>
      <c r="F2507" s="107">
        <v>45838</v>
      </c>
      <c r="G2507">
        <v>90.78</v>
      </c>
      <c r="H2507">
        <v>90</v>
      </c>
      <c r="I2507" t="s">
        <v>2573</v>
      </c>
    </row>
    <row r="2508" spans="1:9" x14ac:dyDescent="0.3">
      <c r="A2508">
        <v>111</v>
      </c>
      <c r="B2508" t="s">
        <v>93</v>
      </c>
      <c r="C2508" t="s">
        <v>58</v>
      </c>
      <c r="D2508" t="s">
        <v>60</v>
      </c>
      <c r="E2508" t="s">
        <v>24</v>
      </c>
      <c r="F2508" s="107">
        <v>45838</v>
      </c>
      <c r="G2508">
        <v>100</v>
      </c>
      <c r="H2508">
        <v>80</v>
      </c>
      <c r="I2508" t="s">
        <v>7606</v>
      </c>
    </row>
    <row r="2509" spans="1:9" x14ac:dyDescent="0.3">
      <c r="A2509">
        <v>197</v>
      </c>
      <c r="B2509" t="s">
        <v>139</v>
      </c>
      <c r="C2509" t="s">
        <v>95</v>
      </c>
      <c r="D2509" t="s">
        <v>60</v>
      </c>
      <c r="E2509" t="s">
        <v>24</v>
      </c>
      <c r="F2509" s="107">
        <v>45838</v>
      </c>
      <c r="G2509">
        <v>96.43</v>
      </c>
      <c r="H2509">
        <v>97</v>
      </c>
      <c r="I2509" t="s">
        <v>7609</v>
      </c>
    </row>
    <row r="2510" spans="1:9" x14ac:dyDescent="0.3">
      <c r="A2510">
        <v>213</v>
      </c>
      <c r="B2510" t="s">
        <v>151</v>
      </c>
      <c r="C2510" t="s">
        <v>98</v>
      </c>
      <c r="D2510" t="s">
        <v>60</v>
      </c>
      <c r="E2510" t="s">
        <v>24</v>
      </c>
      <c r="F2510" s="107">
        <v>45838</v>
      </c>
      <c r="G2510">
        <v>94.63</v>
      </c>
      <c r="H2510">
        <v>90</v>
      </c>
      <c r="I2510" t="s">
        <v>1050</v>
      </c>
    </row>
    <row r="2511" spans="1:9" x14ac:dyDescent="0.3">
      <c r="A2511">
        <v>233</v>
      </c>
      <c r="B2511" t="s">
        <v>173</v>
      </c>
      <c r="C2511" t="s">
        <v>98</v>
      </c>
      <c r="D2511" t="s">
        <v>60</v>
      </c>
      <c r="E2511" t="s">
        <v>24</v>
      </c>
      <c r="F2511" s="107">
        <v>45838</v>
      </c>
      <c r="G2511">
        <v>11.77</v>
      </c>
      <c r="H2511">
        <v>20</v>
      </c>
      <c r="I2511" t="s">
        <v>1219</v>
      </c>
    </row>
    <row r="2512" spans="1:9" x14ac:dyDescent="0.3">
      <c r="A2512">
        <v>234</v>
      </c>
      <c r="B2512" t="s">
        <v>174</v>
      </c>
      <c r="C2512" t="s">
        <v>98</v>
      </c>
      <c r="D2512" t="s">
        <v>60</v>
      </c>
      <c r="E2512" t="s">
        <v>24</v>
      </c>
      <c r="F2512" s="107">
        <v>45838</v>
      </c>
      <c r="G2512">
        <v>14042.5</v>
      </c>
      <c r="H2512">
        <v>4000</v>
      </c>
      <c r="I2512" t="s">
        <v>1225</v>
      </c>
    </row>
    <row r="2513" spans="1:9" x14ac:dyDescent="0.3">
      <c r="A2513">
        <v>238</v>
      </c>
      <c r="B2513" t="s">
        <v>177</v>
      </c>
      <c r="C2513" t="s">
        <v>98</v>
      </c>
      <c r="D2513" t="s">
        <v>60</v>
      </c>
      <c r="E2513" t="s">
        <v>24</v>
      </c>
      <c r="F2513" s="107">
        <v>45838</v>
      </c>
      <c r="G2513">
        <v>90.48</v>
      </c>
      <c r="H2513">
        <v>90</v>
      </c>
      <c r="I2513" t="s">
        <v>1240</v>
      </c>
    </row>
    <row r="2514" spans="1:9" x14ac:dyDescent="0.3">
      <c r="A2514">
        <v>240</v>
      </c>
      <c r="B2514" t="s">
        <v>180</v>
      </c>
      <c r="C2514" t="s">
        <v>33</v>
      </c>
      <c r="D2514" t="s">
        <v>60</v>
      </c>
      <c r="E2514" t="s">
        <v>24</v>
      </c>
      <c r="F2514" s="107">
        <v>45838</v>
      </c>
      <c r="G2514">
        <v>100</v>
      </c>
      <c r="H2514">
        <v>100</v>
      </c>
      <c r="I2514" t="s">
        <v>7616</v>
      </c>
    </row>
    <row r="2515" spans="1:9" x14ac:dyDescent="0.3">
      <c r="A2515">
        <v>251</v>
      </c>
      <c r="B2515" t="s">
        <v>1290</v>
      </c>
      <c r="C2515" t="s">
        <v>194</v>
      </c>
      <c r="D2515" t="s">
        <v>60</v>
      </c>
      <c r="E2515" t="s">
        <v>24</v>
      </c>
      <c r="F2515" s="107">
        <v>45838</v>
      </c>
      <c r="G2515">
        <v>82.35</v>
      </c>
      <c r="H2515">
        <v>100</v>
      </c>
      <c r="I2515" t="s">
        <v>7618</v>
      </c>
    </row>
    <row r="2516" spans="1:9" x14ac:dyDescent="0.3">
      <c r="A2516">
        <v>254</v>
      </c>
      <c r="B2516" t="s">
        <v>197</v>
      </c>
      <c r="C2516" t="s">
        <v>198</v>
      </c>
      <c r="D2516" t="s">
        <v>60</v>
      </c>
      <c r="E2516" t="s">
        <v>24</v>
      </c>
      <c r="F2516" s="107">
        <v>45838</v>
      </c>
      <c r="G2516">
        <v>100</v>
      </c>
      <c r="H2516">
        <v>100</v>
      </c>
      <c r="I2516" t="s">
        <v>7620</v>
      </c>
    </row>
    <row r="2517" spans="1:9" x14ac:dyDescent="0.3">
      <c r="A2517">
        <v>263</v>
      </c>
      <c r="B2517" t="s">
        <v>209</v>
      </c>
      <c r="C2517" t="s">
        <v>46</v>
      </c>
      <c r="D2517" t="s">
        <v>60</v>
      </c>
      <c r="E2517" t="s">
        <v>24</v>
      </c>
      <c r="F2517" s="107">
        <v>45838</v>
      </c>
      <c r="G2517">
        <v>100</v>
      </c>
      <c r="H2517">
        <v>100</v>
      </c>
      <c r="I2517" t="s">
        <v>7622</v>
      </c>
    </row>
    <row r="2518" spans="1:9" x14ac:dyDescent="0.3">
      <c r="A2518">
        <v>265</v>
      </c>
      <c r="B2518" t="s">
        <v>213</v>
      </c>
      <c r="C2518" t="s">
        <v>46</v>
      </c>
      <c r="D2518" t="s">
        <v>60</v>
      </c>
      <c r="E2518" t="s">
        <v>24</v>
      </c>
      <c r="F2518" s="107">
        <v>45838</v>
      </c>
      <c r="G2518">
        <v>100</v>
      </c>
      <c r="H2518">
        <v>95</v>
      </c>
      <c r="I2518" t="s">
        <v>7625</v>
      </c>
    </row>
    <row r="2519" spans="1:9" x14ac:dyDescent="0.3">
      <c r="A2519">
        <v>266</v>
      </c>
      <c r="B2519" t="s">
        <v>214</v>
      </c>
      <c r="C2519" t="s">
        <v>46</v>
      </c>
      <c r="D2519" t="s">
        <v>60</v>
      </c>
      <c r="E2519" t="s">
        <v>24</v>
      </c>
      <c r="F2519" s="107">
        <v>45838</v>
      </c>
      <c r="G2519">
        <v>53.15</v>
      </c>
      <c r="H2519">
        <v>95</v>
      </c>
      <c r="I2519" t="s">
        <v>7627</v>
      </c>
    </row>
    <row r="2520" spans="1:9" x14ac:dyDescent="0.3">
      <c r="A2520">
        <v>300</v>
      </c>
      <c r="B2520" t="s">
        <v>252</v>
      </c>
      <c r="C2520" t="s">
        <v>253</v>
      </c>
      <c r="D2520" t="s">
        <v>60</v>
      </c>
      <c r="E2520" t="s">
        <v>24</v>
      </c>
      <c r="F2520" s="107">
        <v>45838</v>
      </c>
      <c r="G2520">
        <v>100</v>
      </c>
      <c r="H2520">
        <v>100</v>
      </c>
      <c r="I2520" t="s">
        <v>7630</v>
      </c>
    </row>
    <row r="2521" spans="1:9" x14ac:dyDescent="0.3">
      <c r="A2521">
        <v>301</v>
      </c>
      <c r="B2521" t="s">
        <v>254</v>
      </c>
      <c r="C2521" t="s">
        <v>253</v>
      </c>
      <c r="D2521" t="s">
        <v>60</v>
      </c>
      <c r="E2521" t="s">
        <v>24</v>
      </c>
      <c r="F2521" s="107">
        <v>45838</v>
      </c>
      <c r="G2521">
        <v>100</v>
      </c>
      <c r="H2521">
        <v>100</v>
      </c>
      <c r="I2521" t="s">
        <v>7633</v>
      </c>
    </row>
    <row r="2522" spans="1:9" x14ac:dyDescent="0.3">
      <c r="A2522">
        <v>306</v>
      </c>
      <c r="B2522" t="s">
        <v>260</v>
      </c>
      <c r="C2522" t="s">
        <v>194</v>
      </c>
      <c r="D2522" t="s">
        <v>60</v>
      </c>
      <c r="E2522" t="s">
        <v>24</v>
      </c>
      <c r="F2522" s="107">
        <v>45838</v>
      </c>
      <c r="G2522">
        <v>108.67</v>
      </c>
      <c r="H2522">
        <v>100</v>
      </c>
      <c r="I2522" t="s">
        <v>1457</v>
      </c>
    </row>
    <row r="2523" spans="1:9" x14ac:dyDescent="0.3">
      <c r="A2523">
        <v>347</v>
      </c>
      <c r="B2523" t="s">
        <v>305</v>
      </c>
      <c r="C2523" t="s">
        <v>306</v>
      </c>
      <c r="D2523" t="s">
        <v>60</v>
      </c>
      <c r="E2523" t="s">
        <v>62</v>
      </c>
      <c r="F2523" s="107">
        <v>45838</v>
      </c>
      <c r="G2523">
        <v>1</v>
      </c>
      <c r="H2523">
        <v>5</v>
      </c>
      <c r="I2523" t="s">
        <v>7638</v>
      </c>
    </row>
    <row r="2524" spans="1:9" x14ac:dyDescent="0.3">
      <c r="A2524">
        <v>348</v>
      </c>
      <c r="B2524" t="s">
        <v>307</v>
      </c>
      <c r="C2524" t="s">
        <v>306</v>
      </c>
      <c r="D2524" t="s">
        <v>60</v>
      </c>
      <c r="E2524" t="s">
        <v>24</v>
      </c>
      <c r="F2524" s="107">
        <v>45838</v>
      </c>
      <c r="G2524">
        <v>100</v>
      </c>
      <c r="H2524">
        <v>99</v>
      </c>
      <c r="I2524" t="s">
        <v>7641</v>
      </c>
    </row>
    <row r="2525" spans="1:9" x14ac:dyDescent="0.3">
      <c r="A2525">
        <v>351</v>
      </c>
      <c r="B2525" t="s">
        <v>308</v>
      </c>
      <c r="C2525" t="s">
        <v>306</v>
      </c>
      <c r="D2525" t="s">
        <v>60</v>
      </c>
      <c r="E2525" t="s">
        <v>62</v>
      </c>
      <c r="F2525" s="107">
        <v>45838</v>
      </c>
      <c r="G2525">
        <v>0.65</v>
      </c>
      <c r="H2525">
        <v>0</v>
      </c>
      <c r="I2525" t="s">
        <v>7643</v>
      </c>
    </row>
    <row r="2526" spans="1:9" x14ac:dyDescent="0.3">
      <c r="A2526">
        <v>352</v>
      </c>
      <c r="B2526" t="s">
        <v>309</v>
      </c>
      <c r="C2526" t="s">
        <v>306</v>
      </c>
      <c r="D2526" t="s">
        <v>60</v>
      </c>
      <c r="E2526" t="s">
        <v>62</v>
      </c>
      <c r="F2526" s="107">
        <v>45838</v>
      </c>
      <c r="G2526">
        <v>0.01</v>
      </c>
      <c r="H2526">
        <v>0</v>
      </c>
      <c r="I2526" t="s">
        <v>7646</v>
      </c>
    </row>
    <row r="2527" spans="1:9" x14ac:dyDescent="0.3">
      <c r="A2527">
        <v>368</v>
      </c>
      <c r="B2527" t="s">
        <v>330</v>
      </c>
      <c r="C2527" t="s">
        <v>1523</v>
      </c>
      <c r="D2527" t="s">
        <v>60</v>
      </c>
      <c r="E2527" t="s">
        <v>24</v>
      </c>
      <c r="F2527" s="107">
        <v>45838</v>
      </c>
      <c r="G2527">
        <v>96</v>
      </c>
      <c r="H2527">
        <v>93</v>
      </c>
      <c r="I2527" t="s">
        <v>7648</v>
      </c>
    </row>
    <row r="2528" spans="1:9" x14ac:dyDescent="0.3">
      <c r="A2528">
        <v>372</v>
      </c>
      <c r="B2528" t="s">
        <v>335</v>
      </c>
      <c r="C2528" t="s">
        <v>1523</v>
      </c>
      <c r="D2528" t="s">
        <v>60</v>
      </c>
      <c r="E2528" t="s">
        <v>24</v>
      </c>
      <c r="F2528" s="107">
        <v>45838</v>
      </c>
      <c r="G2528">
        <v>90</v>
      </c>
      <c r="H2528">
        <v>90</v>
      </c>
      <c r="I2528" t="s">
        <v>7651</v>
      </c>
    </row>
    <row r="2529" spans="1:9" x14ac:dyDescent="0.3">
      <c r="A2529">
        <v>373</v>
      </c>
      <c r="B2529" t="s">
        <v>336</v>
      </c>
      <c r="C2529" t="s">
        <v>198</v>
      </c>
      <c r="D2529" t="s">
        <v>60</v>
      </c>
      <c r="E2529" t="s">
        <v>24</v>
      </c>
      <c r="F2529" s="107">
        <v>45838</v>
      </c>
      <c r="G2529">
        <v>101.75</v>
      </c>
      <c r="H2529">
        <v>100</v>
      </c>
      <c r="I2529" t="s">
        <v>1551</v>
      </c>
    </row>
    <row r="2530" spans="1:9" x14ac:dyDescent="0.3">
      <c r="A2530">
        <v>390</v>
      </c>
      <c r="B2530" t="s">
        <v>356</v>
      </c>
      <c r="C2530" t="s">
        <v>198</v>
      </c>
      <c r="D2530" t="s">
        <v>60</v>
      </c>
      <c r="E2530" t="s">
        <v>24</v>
      </c>
      <c r="F2530" s="107">
        <v>45838</v>
      </c>
      <c r="G2530">
        <v>103.55</v>
      </c>
      <c r="H2530">
        <v>100</v>
      </c>
      <c r="I2530" t="s">
        <v>1605</v>
      </c>
    </row>
    <row r="2531" spans="1:9" x14ac:dyDescent="0.3">
      <c r="A2531">
        <v>394</v>
      </c>
      <c r="B2531" t="s">
        <v>361</v>
      </c>
      <c r="C2531" t="s">
        <v>362</v>
      </c>
      <c r="D2531" t="s">
        <v>60</v>
      </c>
      <c r="E2531" t="s">
        <v>24</v>
      </c>
      <c r="F2531" s="107">
        <v>45838</v>
      </c>
      <c r="G2531">
        <v>96.86</v>
      </c>
      <c r="H2531">
        <v>100</v>
      </c>
      <c r="I2531" t="s">
        <v>7654</v>
      </c>
    </row>
    <row r="2532" spans="1:9" x14ac:dyDescent="0.3">
      <c r="A2532">
        <v>395</v>
      </c>
      <c r="B2532" t="s">
        <v>364</v>
      </c>
      <c r="C2532" t="s">
        <v>362</v>
      </c>
      <c r="D2532" t="s">
        <v>60</v>
      </c>
      <c r="E2532" t="s">
        <v>24</v>
      </c>
      <c r="F2532" s="107">
        <v>45838</v>
      </c>
      <c r="G2532">
        <v>161.82</v>
      </c>
      <c r="H2532">
        <v>100</v>
      </c>
      <c r="I2532" t="s">
        <v>7657</v>
      </c>
    </row>
    <row r="2533" spans="1:9" x14ac:dyDescent="0.3">
      <c r="A2533">
        <v>409</v>
      </c>
      <c r="B2533" t="s">
        <v>383</v>
      </c>
      <c r="C2533" t="s">
        <v>46</v>
      </c>
      <c r="D2533" t="s">
        <v>60</v>
      </c>
      <c r="E2533" t="s">
        <v>24</v>
      </c>
      <c r="F2533" s="107">
        <v>45838</v>
      </c>
      <c r="H2533">
        <v>95</v>
      </c>
      <c r="I2533" t="s">
        <v>1651</v>
      </c>
    </row>
    <row r="2534" spans="1:9" x14ac:dyDescent="0.3">
      <c r="A2534">
        <v>414</v>
      </c>
      <c r="B2534" t="s">
        <v>390</v>
      </c>
      <c r="C2534" t="s">
        <v>198</v>
      </c>
      <c r="D2534" t="s">
        <v>60</v>
      </c>
      <c r="E2534" t="s">
        <v>24</v>
      </c>
      <c r="F2534" s="107">
        <v>45838</v>
      </c>
      <c r="G2534">
        <v>108.55</v>
      </c>
      <c r="H2534">
        <v>100</v>
      </c>
      <c r="I2534" t="s">
        <v>1666</v>
      </c>
    </row>
    <row r="2535" spans="1:9" x14ac:dyDescent="0.3">
      <c r="A2535">
        <v>415</v>
      </c>
      <c r="B2535" t="s">
        <v>391</v>
      </c>
      <c r="C2535" t="s">
        <v>198</v>
      </c>
      <c r="D2535" t="s">
        <v>60</v>
      </c>
      <c r="E2535" t="s">
        <v>24</v>
      </c>
      <c r="F2535" s="107">
        <v>45838</v>
      </c>
      <c r="G2535">
        <v>96.44</v>
      </c>
      <c r="H2535">
        <v>100</v>
      </c>
      <c r="I2535" t="s">
        <v>1682</v>
      </c>
    </row>
    <row r="2536" spans="1:9" x14ac:dyDescent="0.3">
      <c r="A2536">
        <v>416</v>
      </c>
      <c r="B2536" t="s">
        <v>392</v>
      </c>
      <c r="C2536" t="s">
        <v>198</v>
      </c>
      <c r="D2536" t="s">
        <v>60</v>
      </c>
      <c r="E2536" t="s">
        <v>24</v>
      </c>
      <c r="F2536" s="107">
        <v>45838</v>
      </c>
      <c r="G2536">
        <v>109.24</v>
      </c>
      <c r="H2536">
        <v>100</v>
      </c>
      <c r="I2536" t="s">
        <v>1698</v>
      </c>
    </row>
    <row r="2537" spans="1:9" x14ac:dyDescent="0.3">
      <c r="A2537">
        <v>417</v>
      </c>
      <c r="B2537" t="s">
        <v>393</v>
      </c>
      <c r="C2537" t="s">
        <v>198</v>
      </c>
      <c r="D2537" t="s">
        <v>60</v>
      </c>
      <c r="E2537" t="s">
        <v>24</v>
      </c>
      <c r="F2537" s="107">
        <v>45838</v>
      </c>
      <c r="G2537">
        <v>101.28</v>
      </c>
      <c r="H2537">
        <v>100</v>
      </c>
      <c r="I2537" t="s">
        <v>1714</v>
      </c>
    </row>
    <row r="2538" spans="1:9" x14ac:dyDescent="0.3">
      <c r="A2538">
        <v>418</v>
      </c>
      <c r="B2538" t="s">
        <v>394</v>
      </c>
      <c r="C2538" t="s">
        <v>198</v>
      </c>
      <c r="D2538" t="s">
        <v>60</v>
      </c>
      <c r="E2538" t="s">
        <v>24</v>
      </c>
      <c r="F2538" s="107">
        <v>45838</v>
      </c>
      <c r="G2538">
        <v>105.83</v>
      </c>
      <c r="H2538">
        <v>100</v>
      </c>
      <c r="I2538" t="s">
        <v>1730</v>
      </c>
    </row>
    <row r="2539" spans="1:9" x14ac:dyDescent="0.3">
      <c r="A2539">
        <v>420</v>
      </c>
      <c r="B2539" t="s">
        <v>396</v>
      </c>
      <c r="C2539" t="s">
        <v>198</v>
      </c>
      <c r="D2539" t="s">
        <v>60</v>
      </c>
      <c r="E2539" t="s">
        <v>24</v>
      </c>
      <c r="F2539" s="107">
        <v>45838</v>
      </c>
      <c r="G2539">
        <v>108.52</v>
      </c>
      <c r="H2539">
        <v>100</v>
      </c>
      <c r="I2539" t="s">
        <v>1747</v>
      </c>
    </row>
    <row r="2540" spans="1:9" x14ac:dyDescent="0.3">
      <c r="A2540">
        <v>431</v>
      </c>
      <c r="B2540" t="s">
        <v>408</v>
      </c>
      <c r="C2540" t="s">
        <v>72</v>
      </c>
      <c r="D2540" t="s">
        <v>60</v>
      </c>
      <c r="E2540" t="s">
        <v>24</v>
      </c>
      <c r="F2540" s="107">
        <v>45838</v>
      </c>
      <c r="G2540">
        <v>100</v>
      </c>
      <c r="H2540">
        <v>100</v>
      </c>
      <c r="I2540" t="s">
        <v>7660</v>
      </c>
    </row>
    <row r="2541" spans="1:9" x14ac:dyDescent="0.3">
      <c r="A2541">
        <v>432</v>
      </c>
      <c r="B2541" t="s">
        <v>409</v>
      </c>
      <c r="C2541" t="s">
        <v>72</v>
      </c>
      <c r="D2541" t="s">
        <v>60</v>
      </c>
      <c r="E2541" t="s">
        <v>24</v>
      </c>
      <c r="F2541" s="107">
        <v>45838</v>
      </c>
      <c r="G2541">
        <v>100</v>
      </c>
      <c r="H2541">
        <v>90</v>
      </c>
      <c r="I2541" t="s">
        <v>3953</v>
      </c>
    </row>
    <row r="2542" spans="1:9" x14ac:dyDescent="0.3">
      <c r="A2542">
        <v>453</v>
      </c>
      <c r="B2542" t="s">
        <v>426</v>
      </c>
      <c r="C2542" t="s">
        <v>366</v>
      </c>
      <c r="D2542" t="s">
        <v>60</v>
      </c>
      <c r="E2542" t="s">
        <v>24</v>
      </c>
      <c r="F2542" s="107">
        <v>45838</v>
      </c>
      <c r="G2542">
        <v>100</v>
      </c>
      <c r="H2542">
        <v>100</v>
      </c>
      <c r="I2542" t="s">
        <v>2709</v>
      </c>
    </row>
    <row r="2543" spans="1:9" x14ac:dyDescent="0.3">
      <c r="A2543">
        <v>455</v>
      </c>
      <c r="B2543" t="s">
        <v>428</v>
      </c>
      <c r="C2543" t="s">
        <v>366</v>
      </c>
      <c r="D2543" t="s">
        <v>60</v>
      </c>
      <c r="E2543" t="s">
        <v>24</v>
      </c>
      <c r="F2543" s="107">
        <v>45838</v>
      </c>
      <c r="G2543">
        <v>100</v>
      </c>
      <c r="H2543">
        <v>100</v>
      </c>
      <c r="I2543" t="s">
        <v>2710</v>
      </c>
    </row>
    <row r="2544" spans="1:9" x14ac:dyDescent="0.3">
      <c r="A2544">
        <v>456</v>
      </c>
      <c r="B2544" t="s">
        <v>429</v>
      </c>
      <c r="C2544" t="s">
        <v>403</v>
      </c>
      <c r="D2544" t="s">
        <v>60</v>
      </c>
      <c r="E2544" t="s">
        <v>24</v>
      </c>
      <c r="F2544" s="107">
        <v>45838</v>
      </c>
      <c r="G2544">
        <v>104.12</v>
      </c>
      <c r="H2544">
        <v>100</v>
      </c>
      <c r="I2544" t="s">
        <v>2711</v>
      </c>
    </row>
    <row r="2545" spans="1:9" x14ac:dyDescent="0.3">
      <c r="A2545">
        <v>457</v>
      </c>
      <c r="B2545" t="s">
        <v>430</v>
      </c>
      <c r="C2545" t="s">
        <v>403</v>
      </c>
      <c r="D2545" t="s">
        <v>60</v>
      </c>
      <c r="E2545" t="s">
        <v>24</v>
      </c>
      <c r="F2545" s="107">
        <v>45838</v>
      </c>
      <c r="G2545">
        <v>83.33</v>
      </c>
      <c r="H2545">
        <v>100</v>
      </c>
      <c r="I2545" t="s">
        <v>2712</v>
      </c>
    </row>
    <row r="2546" spans="1:9" x14ac:dyDescent="0.3">
      <c r="A2546">
        <v>469</v>
      </c>
      <c r="B2546" t="s">
        <v>395</v>
      </c>
      <c r="C2546" t="s">
        <v>198</v>
      </c>
      <c r="D2546" t="s">
        <v>60</v>
      </c>
      <c r="E2546" t="s">
        <v>24</v>
      </c>
      <c r="F2546" s="107">
        <v>45838</v>
      </c>
      <c r="G2546">
        <v>103.52</v>
      </c>
      <c r="H2546">
        <v>100</v>
      </c>
      <c r="I2546" t="s">
        <v>1967</v>
      </c>
    </row>
    <row r="2547" spans="1:9" x14ac:dyDescent="0.3">
      <c r="A2547">
        <v>470</v>
      </c>
      <c r="B2547" t="s">
        <v>441</v>
      </c>
      <c r="C2547" t="s">
        <v>198</v>
      </c>
      <c r="D2547" t="s">
        <v>60</v>
      </c>
      <c r="E2547" t="s">
        <v>24</v>
      </c>
      <c r="F2547" s="107">
        <v>45838</v>
      </c>
      <c r="G2547">
        <v>148.38</v>
      </c>
      <c r="H2547">
        <v>100</v>
      </c>
      <c r="I2547" t="s">
        <v>1985</v>
      </c>
    </row>
    <row r="2548" spans="1:9" x14ac:dyDescent="0.3">
      <c r="A2548">
        <v>471</v>
      </c>
      <c r="B2548" t="s">
        <v>442</v>
      </c>
      <c r="C2548" t="s">
        <v>198</v>
      </c>
      <c r="D2548" t="s">
        <v>60</v>
      </c>
      <c r="E2548" t="s">
        <v>24</v>
      </c>
      <c r="F2548" s="107">
        <v>45838</v>
      </c>
      <c r="G2548">
        <v>94.02</v>
      </c>
      <c r="H2548">
        <v>100</v>
      </c>
      <c r="I2548" t="s">
        <v>2004</v>
      </c>
    </row>
    <row r="2549" spans="1:9" x14ac:dyDescent="0.3">
      <c r="A2549">
        <v>484</v>
      </c>
      <c r="B2549" t="s">
        <v>457</v>
      </c>
      <c r="C2549" t="s">
        <v>72</v>
      </c>
      <c r="D2549" t="s">
        <v>60</v>
      </c>
      <c r="E2549" t="s">
        <v>24</v>
      </c>
      <c r="F2549" s="107">
        <v>45838</v>
      </c>
      <c r="G2549">
        <v>100</v>
      </c>
      <c r="H2549">
        <v>90</v>
      </c>
      <c r="I2549" t="s">
        <v>7670</v>
      </c>
    </row>
    <row r="2550" spans="1:9" x14ac:dyDescent="0.3">
      <c r="A2550">
        <v>510</v>
      </c>
      <c r="B2550" t="s">
        <v>2286</v>
      </c>
      <c r="C2550" t="s">
        <v>249</v>
      </c>
      <c r="D2550" t="s">
        <v>60</v>
      </c>
      <c r="E2550" t="s">
        <v>24</v>
      </c>
      <c r="F2550" s="107">
        <v>45838</v>
      </c>
      <c r="G2550">
        <v>0</v>
      </c>
      <c r="I2550" t="s">
        <v>2307</v>
      </c>
    </row>
    <row r="2551" spans="1:9" x14ac:dyDescent="0.3">
      <c r="A2551">
        <v>511</v>
      </c>
      <c r="B2551" t="s">
        <v>2310</v>
      </c>
      <c r="C2551" t="s">
        <v>249</v>
      </c>
      <c r="D2551" t="s">
        <v>60</v>
      </c>
      <c r="E2551" t="s">
        <v>24</v>
      </c>
      <c r="F2551" s="107">
        <v>45838</v>
      </c>
      <c r="G2551">
        <v>86.36</v>
      </c>
      <c r="I2551" t="s">
        <v>2332</v>
      </c>
    </row>
    <row r="2552" spans="1:9" x14ac:dyDescent="0.3">
      <c r="A2552">
        <v>513</v>
      </c>
      <c r="B2552" t="s">
        <v>2335</v>
      </c>
      <c r="C2552" t="s">
        <v>249</v>
      </c>
      <c r="D2552" t="s">
        <v>60</v>
      </c>
      <c r="E2552" t="s">
        <v>24</v>
      </c>
      <c r="F2552" s="107">
        <v>45838</v>
      </c>
      <c r="G2552">
        <v>100</v>
      </c>
      <c r="I2552" t="s">
        <v>2337</v>
      </c>
    </row>
    <row r="2553" spans="1:9" x14ac:dyDescent="0.3">
      <c r="A2553">
        <v>518</v>
      </c>
      <c r="B2553" t="s">
        <v>67</v>
      </c>
      <c r="C2553" t="s">
        <v>68</v>
      </c>
      <c r="D2553" t="s">
        <v>60</v>
      </c>
      <c r="E2553" t="s">
        <v>24</v>
      </c>
      <c r="F2553" s="107">
        <v>45838</v>
      </c>
      <c r="G2553">
        <v>87.5</v>
      </c>
      <c r="H2553">
        <v>100</v>
      </c>
      <c r="I2553" t="s">
        <v>7677</v>
      </c>
    </row>
    <row r="2554" spans="1:9" x14ac:dyDescent="0.3">
      <c r="A2554">
        <v>526</v>
      </c>
      <c r="B2554" t="s">
        <v>2387</v>
      </c>
      <c r="C2554" t="s">
        <v>31</v>
      </c>
      <c r="D2554" t="s">
        <v>60</v>
      </c>
      <c r="E2554" t="s">
        <v>24</v>
      </c>
      <c r="F2554" s="107">
        <v>45838</v>
      </c>
      <c r="H2554">
        <v>95</v>
      </c>
      <c r="I2554" t="s">
        <v>2388</v>
      </c>
    </row>
    <row r="2555" spans="1:9" x14ac:dyDescent="0.3">
      <c r="A2555">
        <v>529</v>
      </c>
      <c r="B2555" t="s">
        <v>2395</v>
      </c>
      <c r="C2555" t="s">
        <v>95</v>
      </c>
      <c r="D2555" t="s">
        <v>60</v>
      </c>
      <c r="E2555" t="s">
        <v>24</v>
      </c>
      <c r="F2555" s="107">
        <v>45838</v>
      </c>
      <c r="I2555" t="s">
        <v>2414</v>
      </c>
    </row>
    <row r="2556" spans="1:9" x14ac:dyDescent="0.3">
      <c r="A2556">
        <v>288</v>
      </c>
      <c r="B2556" t="s">
        <v>238</v>
      </c>
      <c r="C2556" t="s">
        <v>227</v>
      </c>
      <c r="D2556" t="s">
        <v>73</v>
      </c>
      <c r="E2556" t="s">
        <v>24</v>
      </c>
      <c r="F2556" s="107">
        <v>45838</v>
      </c>
      <c r="G2556">
        <v>100</v>
      </c>
      <c r="H2556">
        <v>100</v>
      </c>
      <c r="I2556" t="s">
        <v>1397</v>
      </c>
    </row>
    <row r="2557" spans="1:9" x14ac:dyDescent="0.3">
      <c r="A2557">
        <v>528</v>
      </c>
      <c r="B2557" t="s">
        <v>2392</v>
      </c>
      <c r="C2557" t="s">
        <v>198</v>
      </c>
      <c r="D2557" t="s">
        <v>73</v>
      </c>
      <c r="E2557" t="s">
        <v>24</v>
      </c>
      <c r="F2557" s="107">
        <v>45838</v>
      </c>
      <c r="G2557">
        <v>173.92055267703</v>
      </c>
      <c r="H2557">
        <v>100</v>
      </c>
      <c r="I2557" t="s">
        <v>2393</v>
      </c>
    </row>
    <row r="2558" spans="1:9" x14ac:dyDescent="0.3">
      <c r="A2558">
        <v>552</v>
      </c>
      <c r="B2558" t="s">
        <v>2548</v>
      </c>
      <c r="C2558" t="s">
        <v>37</v>
      </c>
      <c r="D2558" t="s">
        <v>73</v>
      </c>
      <c r="E2558" t="s">
        <v>24</v>
      </c>
      <c r="F2558" s="107">
        <v>45838</v>
      </c>
      <c r="G2558">
        <v>92</v>
      </c>
      <c r="H2558">
        <v>80</v>
      </c>
      <c r="I2558" t="s">
        <v>2549</v>
      </c>
    </row>
    <row r="2559" spans="1:9" x14ac:dyDescent="0.3">
      <c r="A2559">
        <v>77</v>
      </c>
      <c r="B2559" t="s">
        <v>65</v>
      </c>
      <c r="C2559" t="s">
        <v>66</v>
      </c>
      <c r="D2559" t="s">
        <v>23</v>
      </c>
      <c r="E2559" t="s">
        <v>24</v>
      </c>
      <c r="F2559" s="107">
        <v>45869</v>
      </c>
      <c r="G2559">
        <v>98.7</v>
      </c>
      <c r="H2559">
        <v>97</v>
      </c>
      <c r="I2559" t="s">
        <v>2600</v>
      </c>
    </row>
    <row r="2560" spans="1:9" x14ac:dyDescent="0.3">
      <c r="A2560">
        <v>121</v>
      </c>
      <c r="B2560" t="s">
        <v>102</v>
      </c>
      <c r="C2560" t="s">
        <v>28</v>
      </c>
      <c r="D2560" t="s">
        <v>23</v>
      </c>
      <c r="E2560" t="s">
        <v>62</v>
      </c>
      <c r="F2560" s="107">
        <v>45869</v>
      </c>
      <c r="G2560">
        <v>112.24</v>
      </c>
      <c r="H2560">
        <v>102</v>
      </c>
      <c r="I2560" t="s">
        <v>7687</v>
      </c>
    </row>
    <row r="2561" spans="1:9" x14ac:dyDescent="0.3">
      <c r="A2561">
        <v>122</v>
      </c>
      <c r="B2561" t="s">
        <v>104</v>
      </c>
      <c r="C2561" t="s">
        <v>101</v>
      </c>
      <c r="D2561" t="s">
        <v>23</v>
      </c>
      <c r="E2561" t="s">
        <v>24</v>
      </c>
      <c r="F2561" s="107">
        <v>45869</v>
      </c>
      <c r="G2561">
        <v>78.260000000000005</v>
      </c>
      <c r="H2561">
        <v>90</v>
      </c>
      <c r="I2561" t="s">
        <v>7690</v>
      </c>
    </row>
    <row r="2562" spans="1:9" x14ac:dyDescent="0.3">
      <c r="A2562">
        <v>124</v>
      </c>
      <c r="B2562" t="s">
        <v>105</v>
      </c>
      <c r="C2562" t="s">
        <v>72</v>
      </c>
      <c r="D2562" t="s">
        <v>23</v>
      </c>
      <c r="E2562" t="s">
        <v>62</v>
      </c>
      <c r="F2562" s="107">
        <v>45869</v>
      </c>
      <c r="G2562">
        <v>0.08</v>
      </c>
      <c r="H2562">
        <v>0.2</v>
      </c>
      <c r="I2562" t="s">
        <v>7693</v>
      </c>
    </row>
    <row r="2563" spans="1:9" x14ac:dyDescent="0.3">
      <c r="A2563">
        <v>125</v>
      </c>
      <c r="B2563" t="s">
        <v>106</v>
      </c>
      <c r="C2563" t="s">
        <v>72</v>
      </c>
      <c r="D2563" t="s">
        <v>23</v>
      </c>
      <c r="E2563" t="s">
        <v>62</v>
      </c>
      <c r="F2563" s="107">
        <v>45869</v>
      </c>
      <c r="G2563">
        <v>0.25</v>
      </c>
      <c r="H2563">
        <v>1.9</v>
      </c>
      <c r="I2563" t="s">
        <v>7696</v>
      </c>
    </row>
    <row r="2564" spans="1:9" x14ac:dyDescent="0.3">
      <c r="A2564">
        <v>128</v>
      </c>
      <c r="B2564" t="s">
        <v>109</v>
      </c>
      <c r="C2564" t="s">
        <v>72</v>
      </c>
      <c r="D2564" t="s">
        <v>23</v>
      </c>
      <c r="E2564" t="s">
        <v>62</v>
      </c>
      <c r="F2564" s="107">
        <v>45869</v>
      </c>
      <c r="G2564">
        <v>0.98</v>
      </c>
      <c r="H2564">
        <v>1</v>
      </c>
      <c r="I2564" t="s">
        <v>7699</v>
      </c>
    </row>
    <row r="2565" spans="1:9" x14ac:dyDescent="0.3">
      <c r="A2565">
        <v>172</v>
      </c>
      <c r="B2565" t="s">
        <v>131</v>
      </c>
      <c r="C2565" t="s">
        <v>101</v>
      </c>
      <c r="D2565" t="s">
        <v>23</v>
      </c>
      <c r="E2565" t="s">
        <v>24</v>
      </c>
      <c r="F2565" s="107">
        <v>45869</v>
      </c>
      <c r="G2565">
        <v>91.43</v>
      </c>
      <c r="H2565">
        <v>95</v>
      </c>
      <c r="I2565" t="s">
        <v>7702</v>
      </c>
    </row>
    <row r="2566" spans="1:9" x14ac:dyDescent="0.3">
      <c r="A2566">
        <v>208</v>
      </c>
      <c r="B2566" t="s">
        <v>149</v>
      </c>
      <c r="C2566" t="s">
        <v>98</v>
      </c>
      <c r="D2566" t="s">
        <v>23</v>
      </c>
      <c r="E2566" t="s">
        <v>62</v>
      </c>
      <c r="F2566" s="107">
        <v>45869</v>
      </c>
      <c r="G2566">
        <v>1043.5</v>
      </c>
      <c r="H2566">
        <v>1</v>
      </c>
      <c r="I2566" t="s">
        <v>1031</v>
      </c>
    </row>
    <row r="2567" spans="1:9" x14ac:dyDescent="0.3">
      <c r="A2567">
        <v>214</v>
      </c>
      <c r="B2567" t="s">
        <v>152</v>
      </c>
      <c r="C2567" t="s">
        <v>98</v>
      </c>
      <c r="D2567" t="s">
        <v>23</v>
      </c>
      <c r="E2567" t="s">
        <v>62</v>
      </c>
      <c r="F2567" s="107">
        <v>45869</v>
      </c>
      <c r="G2567">
        <v>2456.83</v>
      </c>
      <c r="H2567">
        <v>7500</v>
      </c>
      <c r="I2567" t="s">
        <v>1076</v>
      </c>
    </row>
    <row r="2568" spans="1:9" x14ac:dyDescent="0.3">
      <c r="A2568">
        <v>217</v>
      </c>
      <c r="B2568" t="s">
        <v>156</v>
      </c>
      <c r="C2568" t="s">
        <v>98</v>
      </c>
      <c r="D2568" t="s">
        <v>23</v>
      </c>
      <c r="E2568" t="s">
        <v>24</v>
      </c>
      <c r="F2568" s="107">
        <v>45869</v>
      </c>
      <c r="G2568">
        <v>50.5</v>
      </c>
      <c r="H2568">
        <v>20</v>
      </c>
      <c r="I2568" t="s">
        <v>1104</v>
      </c>
    </row>
    <row r="2569" spans="1:9" x14ac:dyDescent="0.3">
      <c r="A2569">
        <v>218</v>
      </c>
      <c r="B2569" t="s">
        <v>157</v>
      </c>
      <c r="C2569" t="s">
        <v>98</v>
      </c>
      <c r="D2569" t="s">
        <v>23</v>
      </c>
      <c r="E2569" t="s">
        <v>62</v>
      </c>
      <c r="F2569" s="107">
        <v>45869</v>
      </c>
      <c r="G2569">
        <v>126471.65</v>
      </c>
      <c r="H2569">
        <v>172000</v>
      </c>
      <c r="I2569" t="s">
        <v>1136</v>
      </c>
    </row>
    <row r="2570" spans="1:9" x14ac:dyDescent="0.3">
      <c r="A2570">
        <v>225</v>
      </c>
      <c r="B2570" t="s">
        <v>165</v>
      </c>
      <c r="C2570" t="s">
        <v>98</v>
      </c>
      <c r="D2570" t="s">
        <v>23</v>
      </c>
      <c r="E2570" t="s">
        <v>24</v>
      </c>
      <c r="F2570" s="107">
        <v>45869</v>
      </c>
      <c r="G2570">
        <v>18</v>
      </c>
      <c r="H2570">
        <v>1</v>
      </c>
      <c r="I2570" t="s">
        <v>3954</v>
      </c>
    </row>
    <row r="2571" spans="1:9" x14ac:dyDescent="0.3">
      <c r="A2571">
        <v>239</v>
      </c>
      <c r="B2571" t="s">
        <v>1243</v>
      </c>
      <c r="C2571" t="s">
        <v>33</v>
      </c>
      <c r="D2571" t="s">
        <v>23</v>
      </c>
      <c r="E2571" t="s">
        <v>24</v>
      </c>
      <c r="F2571" s="107">
        <v>45869</v>
      </c>
      <c r="G2571">
        <v>42</v>
      </c>
      <c r="I2571" t="s">
        <v>3955</v>
      </c>
    </row>
    <row r="2572" spans="1:9" x14ac:dyDescent="0.3">
      <c r="A2572">
        <v>241</v>
      </c>
      <c r="B2572" t="s">
        <v>181</v>
      </c>
      <c r="C2572" t="s">
        <v>33</v>
      </c>
      <c r="D2572" t="s">
        <v>23</v>
      </c>
      <c r="E2572" t="s">
        <v>24</v>
      </c>
      <c r="F2572" s="107">
        <v>45869</v>
      </c>
      <c r="G2572">
        <v>100</v>
      </c>
      <c r="H2572">
        <v>80</v>
      </c>
      <c r="I2572" t="s">
        <v>1277</v>
      </c>
    </row>
    <row r="2573" spans="1:9" x14ac:dyDescent="0.3">
      <c r="A2573">
        <v>434</v>
      </c>
      <c r="B2573" t="s">
        <v>411</v>
      </c>
      <c r="C2573" t="s">
        <v>98</v>
      </c>
      <c r="D2573" t="s">
        <v>23</v>
      </c>
      <c r="E2573" t="s">
        <v>62</v>
      </c>
      <c r="F2573" s="107">
        <v>45869</v>
      </c>
      <c r="G2573">
        <v>312.11</v>
      </c>
      <c r="H2573">
        <v>200</v>
      </c>
      <c r="I2573" t="s">
        <v>1821</v>
      </c>
    </row>
    <row r="2574" spans="1:9" x14ac:dyDescent="0.3">
      <c r="A2574">
        <v>436</v>
      </c>
      <c r="B2574" t="s">
        <v>130</v>
      </c>
      <c r="C2574" t="s">
        <v>101</v>
      </c>
      <c r="D2574" t="s">
        <v>23</v>
      </c>
      <c r="E2574" t="s">
        <v>62</v>
      </c>
      <c r="F2574" s="107">
        <v>45869</v>
      </c>
      <c r="G2574">
        <v>13.41</v>
      </c>
      <c r="H2574">
        <v>14</v>
      </c>
      <c r="I2574" t="s">
        <v>3956</v>
      </c>
    </row>
    <row r="2575" spans="1:9" x14ac:dyDescent="0.3">
      <c r="A2575">
        <v>485</v>
      </c>
      <c r="B2575" t="s">
        <v>458</v>
      </c>
      <c r="C2575" t="s">
        <v>101</v>
      </c>
      <c r="D2575" t="s">
        <v>23</v>
      </c>
      <c r="E2575" t="s">
        <v>24</v>
      </c>
      <c r="F2575" s="107">
        <v>45869</v>
      </c>
      <c r="G2575">
        <v>66.67</v>
      </c>
      <c r="H2575">
        <v>80</v>
      </c>
      <c r="I2575" t="s">
        <v>3957</v>
      </c>
    </row>
    <row r="2576" spans="1:9" x14ac:dyDescent="0.3">
      <c r="A2576">
        <v>488</v>
      </c>
      <c r="B2576" t="s">
        <v>461</v>
      </c>
      <c r="C2576" t="s">
        <v>101</v>
      </c>
      <c r="D2576" t="s">
        <v>23</v>
      </c>
      <c r="E2576" t="s">
        <v>24</v>
      </c>
      <c r="F2576" s="107">
        <v>45869</v>
      </c>
      <c r="G2576">
        <v>83.54</v>
      </c>
      <c r="H2576">
        <v>85</v>
      </c>
      <c r="I2576" t="s">
        <v>3958</v>
      </c>
    </row>
    <row r="2577" spans="1:9" x14ac:dyDescent="0.3">
      <c r="A2577">
        <v>509</v>
      </c>
      <c r="B2577" t="s">
        <v>2238</v>
      </c>
      <c r="C2577" t="s">
        <v>33</v>
      </c>
      <c r="D2577" t="s">
        <v>23</v>
      </c>
      <c r="E2577" t="s">
        <v>24</v>
      </c>
      <c r="F2577" s="107">
        <v>45869</v>
      </c>
      <c r="G2577">
        <v>96.04</v>
      </c>
      <c r="H2577">
        <v>90</v>
      </c>
      <c r="I2577" t="s">
        <v>2281</v>
      </c>
    </row>
    <row r="2578" spans="1:9" x14ac:dyDescent="0.3">
      <c r="A2578">
        <v>77</v>
      </c>
      <c r="B2578" t="s">
        <v>65</v>
      </c>
      <c r="C2578" t="s">
        <v>66</v>
      </c>
      <c r="D2578" t="s">
        <v>23</v>
      </c>
      <c r="E2578" t="s">
        <v>24</v>
      </c>
      <c r="F2578" s="107">
        <v>45900</v>
      </c>
      <c r="G2578">
        <v>97.1</v>
      </c>
      <c r="H2578">
        <v>97</v>
      </c>
      <c r="I2578" t="s">
        <v>2601</v>
      </c>
    </row>
    <row r="2579" spans="1:9" x14ac:dyDescent="0.3">
      <c r="A2579">
        <v>121</v>
      </c>
      <c r="B2579" t="s">
        <v>102</v>
      </c>
      <c r="C2579" t="s">
        <v>28</v>
      </c>
      <c r="D2579" t="s">
        <v>23</v>
      </c>
      <c r="E2579" t="s">
        <v>62</v>
      </c>
      <c r="F2579" s="107">
        <v>45900</v>
      </c>
      <c r="G2579">
        <v>100.68</v>
      </c>
      <c r="H2579">
        <v>102</v>
      </c>
      <c r="I2579" t="s">
        <v>818</v>
      </c>
    </row>
    <row r="2580" spans="1:9" x14ac:dyDescent="0.3">
      <c r="A2580">
        <v>122</v>
      </c>
      <c r="B2580" t="s">
        <v>104</v>
      </c>
      <c r="C2580" t="s">
        <v>101</v>
      </c>
      <c r="D2580" t="s">
        <v>23</v>
      </c>
      <c r="E2580" t="s">
        <v>24</v>
      </c>
      <c r="F2580" s="107">
        <v>45900</v>
      </c>
      <c r="G2580">
        <v>57.89</v>
      </c>
      <c r="H2580">
        <v>90</v>
      </c>
      <c r="I2580" t="s">
        <v>7729</v>
      </c>
    </row>
    <row r="2581" spans="1:9" x14ac:dyDescent="0.3">
      <c r="A2581">
        <v>124</v>
      </c>
      <c r="B2581" t="s">
        <v>105</v>
      </c>
      <c r="C2581" t="s">
        <v>72</v>
      </c>
      <c r="D2581" t="s">
        <v>23</v>
      </c>
      <c r="E2581" t="s">
        <v>62</v>
      </c>
      <c r="F2581" s="107">
        <v>45900</v>
      </c>
      <c r="G2581">
        <v>0</v>
      </c>
      <c r="H2581">
        <v>0.2</v>
      </c>
      <c r="I2581" t="s">
        <v>866</v>
      </c>
    </row>
    <row r="2582" spans="1:9" x14ac:dyDescent="0.3">
      <c r="A2582">
        <v>125</v>
      </c>
      <c r="B2582" t="s">
        <v>106</v>
      </c>
      <c r="C2582" t="s">
        <v>72</v>
      </c>
      <c r="D2582" t="s">
        <v>23</v>
      </c>
      <c r="E2582" t="s">
        <v>62</v>
      </c>
      <c r="F2582" s="107">
        <v>45900</v>
      </c>
      <c r="G2582">
        <v>0</v>
      </c>
      <c r="H2582">
        <v>1.9</v>
      </c>
      <c r="I2582" t="s">
        <v>883</v>
      </c>
    </row>
    <row r="2583" spans="1:9" x14ac:dyDescent="0.3">
      <c r="A2583">
        <v>128</v>
      </c>
      <c r="B2583" t="s">
        <v>109</v>
      </c>
      <c r="C2583" t="s">
        <v>72</v>
      </c>
      <c r="D2583" t="s">
        <v>23</v>
      </c>
      <c r="E2583" t="s">
        <v>62</v>
      </c>
      <c r="F2583" s="107">
        <v>45900</v>
      </c>
      <c r="G2583">
        <v>0.97</v>
      </c>
      <c r="H2583">
        <v>1</v>
      </c>
      <c r="I2583" t="s">
        <v>904</v>
      </c>
    </row>
    <row r="2584" spans="1:9" x14ac:dyDescent="0.3">
      <c r="A2584">
        <v>172</v>
      </c>
      <c r="B2584" t="s">
        <v>131</v>
      </c>
      <c r="C2584" t="s">
        <v>101</v>
      </c>
      <c r="D2584" t="s">
        <v>23</v>
      </c>
      <c r="E2584" t="s">
        <v>24</v>
      </c>
      <c r="F2584" s="107">
        <v>45900</v>
      </c>
      <c r="G2584">
        <v>86.36</v>
      </c>
      <c r="H2584">
        <v>95</v>
      </c>
      <c r="I2584" t="s">
        <v>975</v>
      </c>
    </row>
    <row r="2585" spans="1:9" x14ac:dyDescent="0.3">
      <c r="A2585">
        <v>208</v>
      </c>
      <c r="B2585" t="s">
        <v>149</v>
      </c>
      <c r="C2585" t="s">
        <v>98</v>
      </c>
      <c r="D2585" t="s">
        <v>23</v>
      </c>
      <c r="E2585" t="s">
        <v>62</v>
      </c>
      <c r="F2585" s="107">
        <v>45900</v>
      </c>
      <c r="G2585">
        <v>1261</v>
      </c>
      <c r="H2585">
        <v>1</v>
      </c>
      <c r="I2585" t="s">
        <v>1032</v>
      </c>
    </row>
    <row r="2586" spans="1:9" x14ac:dyDescent="0.3">
      <c r="A2586">
        <v>214</v>
      </c>
      <c r="B2586" t="s">
        <v>152</v>
      </c>
      <c r="C2586" t="s">
        <v>98</v>
      </c>
      <c r="D2586" t="s">
        <v>23</v>
      </c>
      <c r="E2586" t="s">
        <v>62</v>
      </c>
      <c r="F2586" s="107">
        <v>45900</v>
      </c>
      <c r="G2586">
        <v>5120.88</v>
      </c>
      <c r="H2586">
        <v>7500</v>
      </c>
      <c r="I2586" t="s">
        <v>1077</v>
      </c>
    </row>
    <row r="2587" spans="1:9" x14ac:dyDescent="0.3">
      <c r="A2587">
        <v>217</v>
      </c>
      <c r="B2587" t="s">
        <v>156</v>
      </c>
      <c r="C2587" t="s">
        <v>98</v>
      </c>
      <c r="D2587" t="s">
        <v>23</v>
      </c>
      <c r="E2587" t="s">
        <v>24</v>
      </c>
      <c r="F2587" s="107">
        <v>45900</v>
      </c>
      <c r="G2587">
        <v>27.45</v>
      </c>
      <c r="H2587">
        <v>20</v>
      </c>
      <c r="I2587" t="s">
        <v>1105</v>
      </c>
    </row>
    <row r="2588" spans="1:9" x14ac:dyDescent="0.3">
      <c r="A2588">
        <v>218</v>
      </c>
      <c r="B2588" t="s">
        <v>157</v>
      </c>
      <c r="C2588" t="s">
        <v>98</v>
      </c>
      <c r="D2588" t="s">
        <v>23</v>
      </c>
      <c r="E2588" t="s">
        <v>62</v>
      </c>
      <c r="F2588" s="107">
        <v>45900</v>
      </c>
      <c r="G2588">
        <v>142618.62</v>
      </c>
      <c r="H2588">
        <v>172000</v>
      </c>
      <c r="I2588" t="s">
        <v>1137</v>
      </c>
    </row>
    <row r="2589" spans="1:9" x14ac:dyDescent="0.3">
      <c r="A2589">
        <v>225</v>
      </c>
      <c r="B2589" t="s">
        <v>165</v>
      </c>
      <c r="C2589" t="s">
        <v>98</v>
      </c>
      <c r="D2589" t="s">
        <v>23</v>
      </c>
      <c r="E2589" t="s">
        <v>24</v>
      </c>
      <c r="F2589" s="107">
        <v>45900</v>
      </c>
      <c r="G2589">
        <v>17</v>
      </c>
      <c r="H2589">
        <v>1</v>
      </c>
      <c r="I2589" t="s">
        <v>1192</v>
      </c>
    </row>
    <row r="2590" spans="1:9" x14ac:dyDescent="0.3">
      <c r="A2590">
        <v>239</v>
      </c>
      <c r="B2590" t="s">
        <v>1243</v>
      </c>
      <c r="C2590" t="s">
        <v>33</v>
      </c>
      <c r="D2590" t="s">
        <v>23</v>
      </c>
      <c r="E2590" t="s">
        <v>24</v>
      </c>
      <c r="F2590" s="107">
        <v>45900</v>
      </c>
      <c r="G2590">
        <v>41</v>
      </c>
      <c r="I2590" t="s">
        <v>3959</v>
      </c>
    </row>
    <row r="2591" spans="1:9" x14ac:dyDescent="0.3">
      <c r="A2591">
        <v>241</v>
      </c>
      <c r="B2591" t="s">
        <v>181</v>
      </c>
      <c r="C2591" t="s">
        <v>33</v>
      </c>
      <c r="D2591" t="s">
        <v>23</v>
      </c>
      <c r="E2591" t="s">
        <v>24</v>
      </c>
      <c r="F2591" s="107">
        <v>45900</v>
      </c>
      <c r="G2591">
        <v>100</v>
      </c>
      <c r="H2591">
        <v>80</v>
      </c>
      <c r="I2591" t="s">
        <v>1278</v>
      </c>
    </row>
    <row r="2592" spans="1:9" x14ac:dyDescent="0.3">
      <c r="A2592">
        <v>434</v>
      </c>
      <c r="B2592" t="s">
        <v>411</v>
      </c>
      <c r="C2592" t="s">
        <v>98</v>
      </c>
      <c r="D2592" t="s">
        <v>23</v>
      </c>
      <c r="E2592" t="s">
        <v>62</v>
      </c>
      <c r="F2592" s="107">
        <v>45900</v>
      </c>
      <c r="G2592">
        <v>84.75</v>
      </c>
      <c r="H2592">
        <v>200</v>
      </c>
      <c r="I2592" t="s">
        <v>1822</v>
      </c>
    </row>
    <row r="2593" spans="1:9" x14ac:dyDescent="0.3">
      <c r="A2593">
        <v>436</v>
      </c>
      <c r="B2593" t="s">
        <v>130</v>
      </c>
      <c r="C2593" t="s">
        <v>101</v>
      </c>
      <c r="D2593" t="s">
        <v>23</v>
      </c>
      <c r="E2593" t="s">
        <v>62</v>
      </c>
      <c r="F2593" s="107">
        <v>45900</v>
      </c>
      <c r="G2593">
        <v>14.17</v>
      </c>
      <c r="H2593">
        <v>14</v>
      </c>
      <c r="I2593" t="s">
        <v>3960</v>
      </c>
    </row>
    <row r="2594" spans="1:9" x14ac:dyDescent="0.3">
      <c r="A2594">
        <v>485</v>
      </c>
      <c r="B2594" t="s">
        <v>458</v>
      </c>
      <c r="C2594" t="s">
        <v>101</v>
      </c>
      <c r="D2594" t="s">
        <v>23</v>
      </c>
      <c r="E2594" t="s">
        <v>24</v>
      </c>
      <c r="F2594" s="107">
        <v>45900</v>
      </c>
      <c r="H2594">
        <v>80</v>
      </c>
      <c r="I2594" t="s">
        <v>2171</v>
      </c>
    </row>
    <row r="2595" spans="1:9" x14ac:dyDescent="0.3">
      <c r="A2595">
        <v>488</v>
      </c>
      <c r="B2595" t="s">
        <v>461</v>
      </c>
      <c r="C2595" t="s">
        <v>101</v>
      </c>
      <c r="D2595" t="s">
        <v>23</v>
      </c>
      <c r="E2595" t="s">
        <v>24</v>
      </c>
      <c r="F2595" s="107">
        <v>45900</v>
      </c>
      <c r="G2595">
        <v>81.010000000000005</v>
      </c>
      <c r="H2595">
        <v>85</v>
      </c>
      <c r="I2595" t="s">
        <v>3961</v>
      </c>
    </row>
    <row r="2596" spans="1:9" x14ac:dyDescent="0.3">
      <c r="A2596">
        <v>509</v>
      </c>
      <c r="B2596" t="s">
        <v>2238</v>
      </c>
      <c r="C2596" t="s">
        <v>33</v>
      </c>
      <c r="D2596" t="s">
        <v>23</v>
      </c>
      <c r="E2596" t="s">
        <v>24</v>
      </c>
      <c r="F2596" s="107">
        <v>45900</v>
      </c>
      <c r="G2596">
        <v>91.52</v>
      </c>
      <c r="H2596">
        <v>90</v>
      </c>
      <c r="I2596" t="s">
        <v>2282</v>
      </c>
    </row>
    <row r="2597" spans="1:9" x14ac:dyDescent="0.3">
      <c r="A2597">
        <v>77</v>
      </c>
      <c r="B2597" t="s">
        <v>65</v>
      </c>
      <c r="C2597" t="s">
        <v>66</v>
      </c>
      <c r="D2597" t="s">
        <v>23</v>
      </c>
      <c r="E2597" t="s">
        <v>24</v>
      </c>
      <c r="F2597" s="107">
        <v>45930</v>
      </c>
      <c r="G2597">
        <v>98.4</v>
      </c>
      <c r="H2597">
        <v>97</v>
      </c>
      <c r="I2597" t="s">
        <v>2602</v>
      </c>
    </row>
    <row r="2598" spans="1:9" x14ac:dyDescent="0.3">
      <c r="A2598">
        <v>121</v>
      </c>
      <c r="B2598" t="s">
        <v>102</v>
      </c>
      <c r="C2598" t="s">
        <v>28</v>
      </c>
      <c r="D2598" t="s">
        <v>23</v>
      </c>
      <c r="E2598" t="s">
        <v>62</v>
      </c>
      <c r="F2598" s="107">
        <v>45930</v>
      </c>
      <c r="G2598">
        <v>99.29</v>
      </c>
      <c r="H2598">
        <v>102</v>
      </c>
      <c r="I2598" t="s">
        <v>819</v>
      </c>
    </row>
    <row r="2599" spans="1:9" x14ac:dyDescent="0.3">
      <c r="A2599">
        <v>122</v>
      </c>
      <c r="B2599" t="s">
        <v>104</v>
      </c>
      <c r="C2599" t="s">
        <v>101</v>
      </c>
      <c r="D2599" t="s">
        <v>23</v>
      </c>
      <c r="E2599" t="s">
        <v>24</v>
      </c>
      <c r="F2599" s="107">
        <v>45930</v>
      </c>
      <c r="G2599">
        <v>81.819999999999993</v>
      </c>
      <c r="H2599">
        <v>90</v>
      </c>
      <c r="I2599" t="s">
        <v>850</v>
      </c>
    </row>
    <row r="2600" spans="1:9" x14ac:dyDescent="0.3">
      <c r="A2600">
        <v>124</v>
      </c>
      <c r="B2600" t="s">
        <v>105</v>
      </c>
      <c r="C2600" t="s">
        <v>72</v>
      </c>
      <c r="D2600" t="s">
        <v>23</v>
      </c>
      <c r="E2600" t="s">
        <v>62</v>
      </c>
      <c r="F2600" s="107">
        <v>45930</v>
      </c>
      <c r="G2600">
        <v>0</v>
      </c>
      <c r="H2600">
        <v>0.2</v>
      </c>
      <c r="I2600" t="s">
        <v>867</v>
      </c>
    </row>
    <row r="2601" spans="1:9" x14ac:dyDescent="0.3">
      <c r="A2601">
        <v>125</v>
      </c>
      <c r="B2601" t="s">
        <v>106</v>
      </c>
      <c r="C2601" t="s">
        <v>72</v>
      </c>
      <c r="D2601" t="s">
        <v>23</v>
      </c>
      <c r="E2601" t="s">
        <v>62</v>
      </c>
      <c r="F2601" s="107">
        <v>45930</v>
      </c>
      <c r="G2601">
        <v>0</v>
      </c>
      <c r="H2601">
        <v>1.9</v>
      </c>
      <c r="I2601" t="s">
        <v>884</v>
      </c>
    </row>
    <row r="2602" spans="1:9" x14ac:dyDescent="0.3">
      <c r="A2602">
        <v>128</v>
      </c>
      <c r="B2602" t="s">
        <v>109</v>
      </c>
      <c r="C2602" t="s">
        <v>72</v>
      </c>
      <c r="D2602" t="s">
        <v>23</v>
      </c>
      <c r="E2602" t="s">
        <v>62</v>
      </c>
      <c r="F2602" s="107">
        <v>45930</v>
      </c>
      <c r="G2602">
        <v>0.72</v>
      </c>
      <c r="H2602">
        <v>1</v>
      </c>
      <c r="I2602" t="s">
        <v>905</v>
      </c>
    </row>
    <row r="2603" spans="1:9" x14ac:dyDescent="0.3">
      <c r="A2603">
        <v>172</v>
      </c>
      <c r="B2603" t="s">
        <v>131</v>
      </c>
      <c r="C2603" t="s">
        <v>101</v>
      </c>
      <c r="D2603" t="s">
        <v>23</v>
      </c>
      <c r="E2603" t="s">
        <v>24</v>
      </c>
      <c r="F2603" s="107">
        <v>45930</v>
      </c>
      <c r="G2603">
        <v>89.8</v>
      </c>
      <c r="H2603">
        <v>95</v>
      </c>
      <c r="I2603" t="s">
        <v>976</v>
      </c>
    </row>
    <row r="2604" spans="1:9" x14ac:dyDescent="0.3">
      <c r="A2604">
        <v>208</v>
      </c>
      <c r="B2604" t="s">
        <v>149</v>
      </c>
      <c r="C2604" t="s">
        <v>98</v>
      </c>
      <c r="D2604" t="s">
        <v>23</v>
      </c>
      <c r="E2604" t="s">
        <v>62</v>
      </c>
      <c r="F2604" s="107">
        <v>45930</v>
      </c>
      <c r="G2604">
        <v>1352</v>
      </c>
      <c r="H2604">
        <v>1</v>
      </c>
      <c r="I2604" t="s">
        <v>1033</v>
      </c>
    </row>
    <row r="2605" spans="1:9" x14ac:dyDescent="0.3">
      <c r="A2605">
        <v>214</v>
      </c>
      <c r="B2605" t="s">
        <v>152</v>
      </c>
      <c r="C2605" t="s">
        <v>98</v>
      </c>
      <c r="D2605" t="s">
        <v>23</v>
      </c>
      <c r="E2605" t="s">
        <v>62</v>
      </c>
      <c r="F2605" s="107">
        <v>45930</v>
      </c>
      <c r="G2605">
        <v>5321.59</v>
      </c>
      <c r="H2605">
        <v>7500</v>
      </c>
      <c r="I2605" t="s">
        <v>1078</v>
      </c>
    </row>
    <row r="2606" spans="1:9" x14ac:dyDescent="0.3">
      <c r="A2606">
        <v>217</v>
      </c>
      <c r="B2606" t="s">
        <v>156</v>
      </c>
      <c r="C2606" t="s">
        <v>98</v>
      </c>
      <c r="D2606" t="s">
        <v>23</v>
      </c>
      <c r="E2606" t="s">
        <v>24</v>
      </c>
      <c r="F2606" s="107">
        <v>45930</v>
      </c>
      <c r="G2606">
        <v>39.5</v>
      </c>
      <c r="H2606">
        <v>20</v>
      </c>
      <c r="I2606" t="s">
        <v>1106</v>
      </c>
    </row>
    <row r="2607" spans="1:9" x14ac:dyDescent="0.3">
      <c r="A2607">
        <v>218</v>
      </c>
      <c r="B2607" t="s">
        <v>157</v>
      </c>
      <c r="C2607" t="s">
        <v>98</v>
      </c>
      <c r="D2607" t="s">
        <v>23</v>
      </c>
      <c r="E2607" t="s">
        <v>62</v>
      </c>
      <c r="F2607" s="107">
        <v>45930</v>
      </c>
      <c r="G2607">
        <v>154601.59</v>
      </c>
      <c r="H2607">
        <v>172000</v>
      </c>
      <c r="I2607" t="s">
        <v>1138</v>
      </c>
    </row>
    <row r="2608" spans="1:9" x14ac:dyDescent="0.3">
      <c r="A2608">
        <v>225</v>
      </c>
      <c r="B2608" t="s">
        <v>165</v>
      </c>
      <c r="C2608" t="s">
        <v>98</v>
      </c>
      <c r="D2608" t="s">
        <v>23</v>
      </c>
      <c r="E2608" t="s">
        <v>24</v>
      </c>
      <c r="F2608" s="107">
        <v>45930</v>
      </c>
      <c r="G2608">
        <v>19</v>
      </c>
      <c r="H2608">
        <v>1</v>
      </c>
      <c r="I2608" t="s">
        <v>1193</v>
      </c>
    </row>
    <row r="2609" spans="1:9" x14ac:dyDescent="0.3">
      <c r="A2609">
        <v>239</v>
      </c>
      <c r="B2609" t="s">
        <v>1243</v>
      </c>
      <c r="C2609" t="s">
        <v>33</v>
      </c>
      <c r="D2609" t="s">
        <v>23</v>
      </c>
      <c r="E2609" t="s">
        <v>24</v>
      </c>
      <c r="F2609" s="107">
        <v>45930</v>
      </c>
      <c r="G2609">
        <v>43</v>
      </c>
      <c r="I2609" t="s">
        <v>1269</v>
      </c>
    </row>
    <row r="2610" spans="1:9" x14ac:dyDescent="0.3">
      <c r="A2610">
        <v>241</v>
      </c>
      <c r="B2610" t="s">
        <v>181</v>
      </c>
      <c r="C2610" t="s">
        <v>33</v>
      </c>
      <c r="D2610" t="s">
        <v>23</v>
      </c>
      <c r="E2610" t="s">
        <v>24</v>
      </c>
      <c r="F2610" s="107">
        <v>45930</v>
      </c>
      <c r="G2610">
        <v>100</v>
      </c>
      <c r="H2610">
        <v>80</v>
      </c>
      <c r="I2610" t="s">
        <v>1279</v>
      </c>
    </row>
    <row r="2611" spans="1:9" x14ac:dyDescent="0.3">
      <c r="A2611">
        <v>434</v>
      </c>
      <c r="B2611" t="s">
        <v>411</v>
      </c>
      <c r="C2611" t="s">
        <v>98</v>
      </c>
      <c r="D2611" t="s">
        <v>23</v>
      </c>
      <c r="E2611" t="s">
        <v>62</v>
      </c>
      <c r="F2611" s="107">
        <v>45930</v>
      </c>
      <c r="G2611">
        <v>109.73</v>
      </c>
      <c r="H2611">
        <v>200</v>
      </c>
      <c r="I2611" t="s">
        <v>1823</v>
      </c>
    </row>
    <row r="2612" spans="1:9" x14ac:dyDescent="0.3">
      <c r="A2612">
        <v>436</v>
      </c>
      <c r="B2612" t="s">
        <v>130</v>
      </c>
      <c r="C2612" t="s">
        <v>101</v>
      </c>
      <c r="D2612" t="s">
        <v>23</v>
      </c>
      <c r="E2612" t="s">
        <v>62</v>
      </c>
      <c r="F2612" s="107">
        <v>45930</v>
      </c>
      <c r="G2612">
        <v>7.08</v>
      </c>
      <c r="H2612">
        <v>14</v>
      </c>
      <c r="I2612" t="s">
        <v>1861</v>
      </c>
    </row>
    <row r="2613" spans="1:9" x14ac:dyDescent="0.3">
      <c r="A2613">
        <v>485</v>
      </c>
      <c r="B2613" t="s">
        <v>458</v>
      </c>
      <c r="C2613" t="s">
        <v>101</v>
      </c>
      <c r="D2613" t="s">
        <v>23</v>
      </c>
      <c r="E2613" t="s">
        <v>24</v>
      </c>
      <c r="F2613" s="107">
        <v>45930</v>
      </c>
      <c r="G2613">
        <v>62.5</v>
      </c>
      <c r="H2613">
        <v>80</v>
      </c>
      <c r="I2613" t="s">
        <v>2172</v>
      </c>
    </row>
    <row r="2614" spans="1:9" x14ac:dyDescent="0.3">
      <c r="A2614">
        <v>488</v>
      </c>
      <c r="B2614" t="s">
        <v>461</v>
      </c>
      <c r="C2614" t="s">
        <v>101</v>
      </c>
      <c r="D2614" t="s">
        <v>23</v>
      </c>
      <c r="E2614" t="s">
        <v>24</v>
      </c>
      <c r="F2614" s="107">
        <v>45930</v>
      </c>
      <c r="G2614">
        <v>86.89</v>
      </c>
      <c r="H2614">
        <v>85</v>
      </c>
      <c r="I2614" t="s">
        <v>2214</v>
      </c>
    </row>
    <row r="2615" spans="1:9" x14ac:dyDescent="0.3">
      <c r="A2615">
        <v>509</v>
      </c>
      <c r="B2615" t="s">
        <v>2238</v>
      </c>
      <c r="C2615" t="s">
        <v>33</v>
      </c>
      <c r="D2615" t="s">
        <v>23</v>
      </c>
      <c r="E2615" t="s">
        <v>24</v>
      </c>
      <c r="F2615" s="107">
        <v>45930</v>
      </c>
      <c r="G2615">
        <v>96.67</v>
      </c>
      <c r="H2615">
        <v>90</v>
      </c>
      <c r="I2615" t="s">
        <v>2283</v>
      </c>
    </row>
    <row r="2616" spans="1:9" x14ac:dyDescent="0.3">
      <c r="A2616">
        <v>69</v>
      </c>
      <c r="B2616" t="s">
        <v>59</v>
      </c>
      <c r="C2616" t="s">
        <v>58</v>
      </c>
      <c r="D2616" t="s">
        <v>60</v>
      </c>
      <c r="E2616" t="s">
        <v>24</v>
      </c>
      <c r="F2616" s="107">
        <v>45930</v>
      </c>
      <c r="G2616">
        <v>90.14</v>
      </c>
      <c r="H2616">
        <v>90</v>
      </c>
      <c r="I2616" t="s">
        <v>2574</v>
      </c>
    </row>
    <row r="2617" spans="1:9" x14ac:dyDescent="0.3">
      <c r="A2617">
        <v>111</v>
      </c>
      <c r="B2617" t="s">
        <v>93</v>
      </c>
      <c r="C2617" t="s">
        <v>58</v>
      </c>
      <c r="D2617" t="s">
        <v>60</v>
      </c>
      <c r="E2617" t="s">
        <v>24</v>
      </c>
      <c r="F2617" s="107">
        <v>45930</v>
      </c>
      <c r="G2617">
        <v>92.5</v>
      </c>
      <c r="H2617">
        <v>80</v>
      </c>
      <c r="I2617" t="s">
        <v>769</v>
      </c>
    </row>
    <row r="2618" spans="1:9" x14ac:dyDescent="0.3">
      <c r="A2618">
        <v>197</v>
      </c>
      <c r="B2618" t="s">
        <v>139</v>
      </c>
      <c r="C2618" t="s">
        <v>95</v>
      </c>
      <c r="D2618" t="s">
        <v>60</v>
      </c>
      <c r="E2618" t="s">
        <v>24</v>
      </c>
      <c r="F2618" s="107">
        <v>45930</v>
      </c>
      <c r="G2618">
        <v>104</v>
      </c>
      <c r="H2618">
        <v>97</v>
      </c>
      <c r="I2618" t="s">
        <v>987</v>
      </c>
    </row>
    <row r="2619" spans="1:9" x14ac:dyDescent="0.3">
      <c r="A2619">
        <v>213</v>
      </c>
      <c r="B2619" t="s">
        <v>151</v>
      </c>
      <c r="C2619" t="s">
        <v>98</v>
      </c>
      <c r="D2619" t="s">
        <v>60</v>
      </c>
      <c r="E2619" t="s">
        <v>24</v>
      </c>
      <c r="F2619" s="107">
        <v>45930</v>
      </c>
      <c r="G2619">
        <v>100</v>
      </c>
      <c r="H2619">
        <v>90</v>
      </c>
      <c r="I2619" t="s">
        <v>1051</v>
      </c>
    </row>
    <row r="2620" spans="1:9" x14ac:dyDescent="0.3">
      <c r="A2620">
        <v>233</v>
      </c>
      <c r="B2620" t="s">
        <v>173</v>
      </c>
      <c r="C2620" t="s">
        <v>98</v>
      </c>
      <c r="D2620" t="s">
        <v>60</v>
      </c>
      <c r="E2620" t="s">
        <v>24</v>
      </c>
      <c r="F2620" s="107">
        <v>45930</v>
      </c>
      <c r="H2620">
        <v>20</v>
      </c>
      <c r="I2620" t="s">
        <v>1220</v>
      </c>
    </row>
    <row r="2621" spans="1:9" x14ac:dyDescent="0.3">
      <c r="A2621">
        <v>234</v>
      </c>
      <c r="B2621" t="s">
        <v>174</v>
      </c>
      <c r="C2621" t="s">
        <v>98</v>
      </c>
      <c r="D2621" t="s">
        <v>60</v>
      </c>
      <c r="E2621" t="s">
        <v>24</v>
      </c>
      <c r="F2621" s="107">
        <v>45930</v>
      </c>
      <c r="H2621">
        <v>4000</v>
      </c>
      <c r="I2621" t="s">
        <v>1226</v>
      </c>
    </row>
    <row r="2622" spans="1:9" x14ac:dyDescent="0.3">
      <c r="A2622">
        <v>238</v>
      </c>
      <c r="B2622" t="s">
        <v>177</v>
      </c>
      <c r="C2622" t="s">
        <v>98</v>
      </c>
      <c r="D2622" t="s">
        <v>60</v>
      </c>
      <c r="E2622" t="s">
        <v>24</v>
      </c>
      <c r="F2622" s="107">
        <v>45930</v>
      </c>
      <c r="G2622">
        <v>94.59</v>
      </c>
      <c r="H2622">
        <v>90</v>
      </c>
      <c r="I2622" t="s">
        <v>1241</v>
      </c>
    </row>
    <row r="2623" spans="1:9" x14ac:dyDescent="0.3">
      <c r="A2623">
        <v>240</v>
      </c>
      <c r="B2623" t="s">
        <v>180</v>
      </c>
      <c r="C2623" t="s">
        <v>33</v>
      </c>
      <c r="D2623" t="s">
        <v>60</v>
      </c>
      <c r="E2623" t="s">
        <v>24</v>
      </c>
      <c r="F2623" s="107">
        <v>45930</v>
      </c>
      <c r="G2623">
        <v>100</v>
      </c>
      <c r="H2623">
        <v>100</v>
      </c>
      <c r="I2623" t="s">
        <v>1273</v>
      </c>
    </row>
    <row r="2624" spans="1:9" x14ac:dyDescent="0.3">
      <c r="A2624">
        <v>251</v>
      </c>
      <c r="B2624" t="s">
        <v>1290</v>
      </c>
      <c r="C2624" t="s">
        <v>194</v>
      </c>
      <c r="D2624" t="s">
        <v>60</v>
      </c>
      <c r="E2624" t="s">
        <v>24</v>
      </c>
      <c r="F2624" s="107">
        <v>45930</v>
      </c>
      <c r="G2624">
        <v>96.08</v>
      </c>
      <c r="H2624">
        <v>100</v>
      </c>
      <c r="I2624" t="s">
        <v>1293</v>
      </c>
    </row>
    <row r="2625" spans="1:9" x14ac:dyDescent="0.3">
      <c r="A2625">
        <v>254</v>
      </c>
      <c r="B2625" t="s">
        <v>197</v>
      </c>
      <c r="C2625" t="s">
        <v>198</v>
      </c>
      <c r="D2625" t="s">
        <v>60</v>
      </c>
      <c r="E2625" t="s">
        <v>24</v>
      </c>
      <c r="F2625" s="107">
        <v>45930</v>
      </c>
      <c r="G2625">
        <v>100</v>
      </c>
      <c r="H2625">
        <v>100</v>
      </c>
      <c r="I2625" t="s">
        <v>1298</v>
      </c>
    </row>
    <row r="2626" spans="1:9" x14ac:dyDescent="0.3">
      <c r="A2626">
        <v>263</v>
      </c>
      <c r="B2626" t="s">
        <v>209</v>
      </c>
      <c r="C2626" t="s">
        <v>46</v>
      </c>
      <c r="D2626" t="s">
        <v>60</v>
      </c>
      <c r="E2626" t="s">
        <v>24</v>
      </c>
      <c r="F2626" s="107">
        <v>45930</v>
      </c>
      <c r="G2626">
        <v>100</v>
      </c>
      <c r="H2626">
        <v>100</v>
      </c>
      <c r="I2626" t="s">
        <v>1309</v>
      </c>
    </row>
    <row r="2627" spans="1:9" x14ac:dyDescent="0.3">
      <c r="A2627">
        <v>265</v>
      </c>
      <c r="B2627" t="s">
        <v>213</v>
      </c>
      <c r="C2627" t="s">
        <v>46</v>
      </c>
      <c r="D2627" t="s">
        <v>60</v>
      </c>
      <c r="E2627" t="s">
        <v>24</v>
      </c>
      <c r="F2627" s="107">
        <v>45930</v>
      </c>
      <c r="G2627">
        <v>100</v>
      </c>
      <c r="H2627">
        <v>95</v>
      </c>
      <c r="I2627" t="s">
        <v>1316</v>
      </c>
    </row>
    <row r="2628" spans="1:9" x14ac:dyDescent="0.3">
      <c r="A2628">
        <v>266</v>
      </c>
      <c r="B2628" t="s">
        <v>214</v>
      </c>
      <c r="C2628" t="s">
        <v>46</v>
      </c>
      <c r="D2628" t="s">
        <v>60</v>
      </c>
      <c r="E2628" t="s">
        <v>24</v>
      </c>
      <c r="F2628" s="107">
        <v>45930</v>
      </c>
      <c r="G2628">
        <v>80</v>
      </c>
      <c r="H2628">
        <v>95</v>
      </c>
      <c r="I2628" t="s">
        <v>1323</v>
      </c>
    </row>
    <row r="2629" spans="1:9" x14ac:dyDescent="0.3">
      <c r="A2629">
        <v>300</v>
      </c>
      <c r="B2629" t="s">
        <v>252</v>
      </c>
      <c r="C2629" t="s">
        <v>253</v>
      </c>
      <c r="D2629" t="s">
        <v>60</v>
      </c>
      <c r="E2629" t="s">
        <v>24</v>
      </c>
      <c r="F2629" s="107">
        <v>45930</v>
      </c>
      <c r="G2629">
        <v>100</v>
      </c>
      <c r="H2629">
        <v>100</v>
      </c>
      <c r="I2629" t="s">
        <v>1422</v>
      </c>
    </row>
    <row r="2630" spans="1:9" x14ac:dyDescent="0.3">
      <c r="A2630">
        <v>301</v>
      </c>
      <c r="B2630" t="s">
        <v>254</v>
      </c>
      <c r="C2630" t="s">
        <v>253</v>
      </c>
      <c r="D2630" t="s">
        <v>60</v>
      </c>
      <c r="E2630" t="s">
        <v>24</v>
      </c>
      <c r="F2630" s="107">
        <v>45930</v>
      </c>
      <c r="G2630">
        <v>100</v>
      </c>
      <c r="H2630">
        <v>100</v>
      </c>
      <c r="I2630" t="s">
        <v>1424</v>
      </c>
    </row>
    <row r="2631" spans="1:9" x14ac:dyDescent="0.3">
      <c r="A2631">
        <v>306</v>
      </c>
      <c r="B2631" t="s">
        <v>260</v>
      </c>
      <c r="C2631" t="s">
        <v>194</v>
      </c>
      <c r="D2631" t="s">
        <v>60</v>
      </c>
      <c r="E2631" t="s">
        <v>24</v>
      </c>
      <c r="F2631" s="107">
        <v>45930</v>
      </c>
      <c r="G2631">
        <v>105.83</v>
      </c>
      <c r="H2631">
        <v>100</v>
      </c>
      <c r="I2631" t="s">
        <v>1458</v>
      </c>
    </row>
    <row r="2632" spans="1:9" x14ac:dyDescent="0.3">
      <c r="A2632">
        <v>347</v>
      </c>
      <c r="B2632" t="s">
        <v>305</v>
      </c>
      <c r="C2632" t="s">
        <v>306</v>
      </c>
      <c r="D2632" t="s">
        <v>60</v>
      </c>
      <c r="E2632" t="s">
        <v>62</v>
      </c>
      <c r="F2632" s="107">
        <v>45930</v>
      </c>
      <c r="G2632">
        <v>6</v>
      </c>
      <c r="H2632">
        <v>5</v>
      </c>
      <c r="I2632" t="s">
        <v>1489</v>
      </c>
    </row>
    <row r="2633" spans="1:9" x14ac:dyDescent="0.3">
      <c r="A2633">
        <v>348</v>
      </c>
      <c r="B2633" t="s">
        <v>307</v>
      </c>
      <c r="C2633" t="s">
        <v>306</v>
      </c>
      <c r="D2633" t="s">
        <v>60</v>
      </c>
      <c r="E2633" t="s">
        <v>24</v>
      </c>
      <c r="F2633" s="107">
        <v>45930</v>
      </c>
      <c r="G2633">
        <v>100</v>
      </c>
      <c r="H2633">
        <v>99</v>
      </c>
      <c r="I2633" t="s">
        <v>1491</v>
      </c>
    </row>
    <row r="2634" spans="1:9" x14ac:dyDescent="0.3">
      <c r="A2634">
        <v>351</v>
      </c>
      <c r="B2634" t="s">
        <v>308</v>
      </c>
      <c r="C2634" t="s">
        <v>306</v>
      </c>
      <c r="D2634" t="s">
        <v>60</v>
      </c>
      <c r="E2634" t="s">
        <v>62</v>
      </c>
      <c r="F2634" s="107">
        <v>45930</v>
      </c>
      <c r="G2634">
        <v>0.26</v>
      </c>
      <c r="H2634">
        <v>0</v>
      </c>
      <c r="I2634" t="s">
        <v>1493</v>
      </c>
    </row>
    <row r="2635" spans="1:9" x14ac:dyDescent="0.3">
      <c r="A2635">
        <v>352</v>
      </c>
      <c r="B2635" t="s">
        <v>309</v>
      </c>
      <c r="C2635" t="s">
        <v>306</v>
      </c>
      <c r="D2635" t="s">
        <v>60</v>
      </c>
      <c r="E2635" t="s">
        <v>62</v>
      </c>
      <c r="F2635" s="107">
        <v>45930</v>
      </c>
      <c r="G2635">
        <v>0.01</v>
      </c>
      <c r="H2635">
        <v>0</v>
      </c>
      <c r="I2635" t="s">
        <v>1494</v>
      </c>
    </row>
    <row r="2636" spans="1:9" x14ac:dyDescent="0.3">
      <c r="A2636">
        <v>368</v>
      </c>
      <c r="B2636" t="s">
        <v>330</v>
      </c>
      <c r="C2636" t="s">
        <v>1523</v>
      </c>
      <c r="D2636" t="s">
        <v>60</v>
      </c>
      <c r="E2636" t="s">
        <v>24</v>
      </c>
      <c r="F2636" s="107">
        <v>45930</v>
      </c>
      <c r="G2636">
        <v>95</v>
      </c>
      <c r="H2636">
        <v>93</v>
      </c>
      <c r="I2636" t="s">
        <v>1524</v>
      </c>
    </row>
    <row r="2637" spans="1:9" x14ac:dyDescent="0.3">
      <c r="A2637">
        <v>372</v>
      </c>
      <c r="B2637" t="s">
        <v>335</v>
      </c>
      <c r="C2637" t="s">
        <v>1523</v>
      </c>
      <c r="D2637" t="s">
        <v>60</v>
      </c>
      <c r="E2637" t="s">
        <v>24</v>
      </c>
      <c r="F2637" s="107">
        <v>45930</v>
      </c>
      <c r="G2637">
        <v>97</v>
      </c>
      <c r="H2637">
        <v>90</v>
      </c>
      <c r="I2637" t="s">
        <v>1536</v>
      </c>
    </row>
    <row r="2638" spans="1:9" x14ac:dyDescent="0.3">
      <c r="A2638">
        <v>373</v>
      </c>
      <c r="B2638" t="s">
        <v>336</v>
      </c>
      <c r="C2638" t="s">
        <v>198</v>
      </c>
      <c r="D2638" t="s">
        <v>60</v>
      </c>
      <c r="E2638" t="s">
        <v>24</v>
      </c>
      <c r="F2638" s="107">
        <v>45930</v>
      </c>
      <c r="G2638">
        <v>96.32</v>
      </c>
      <c r="H2638">
        <v>100</v>
      </c>
      <c r="I2638" t="s">
        <v>1552</v>
      </c>
    </row>
    <row r="2639" spans="1:9" x14ac:dyDescent="0.3">
      <c r="A2639">
        <v>390</v>
      </c>
      <c r="B2639" t="s">
        <v>356</v>
      </c>
      <c r="C2639" t="s">
        <v>198</v>
      </c>
      <c r="D2639" t="s">
        <v>60</v>
      </c>
      <c r="E2639" t="s">
        <v>24</v>
      </c>
      <c r="F2639" s="107">
        <v>45930</v>
      </c>
      <c r="G2639">
        <v>101.17</v>
      </c>
      <c r="H2639">
        <v>100</v>
      </c>
      <c r="I2639" t="s">
        <v>1606</v>
      </c>
    </row>
    <row r="2640" spans="1:9" x14ac:dyDescent="0.3">
      <c r="A2640">
        <v>394</v>
      </c>
      <c r="B2640" t="s">
        <v>361</v>
      </c>
      <c r="C2640" t="s">
        <v>362</v>
      </c>
      <c r="D2640" t="s">
        <v>60</v>
      </c>
      <c r="E2640" t="s">
        <v>24</v>
      </c>
      <c r="F2640" s="107">
        <v>45930</v>
      </c>
      <c r="G2640">
        <v>91.71</v>
      </c>
      <c r="H2640">
        <v>100</v>
      </c>
      <c r="I2640" t="s">
        <v>1614</v>
      </c>
    </row>
    <row r="2641" spans="1:9" x14ac:dyDescent="0.3">
      <c r="A2641">
        <v>395</v>
      </c>
      <c r="B2641" t="s">
        <v>364</v>
      </c>
      <c r="C2641" t="s">
        <v>362</v>
      </c>
      <c r="D2641" t="s">
        <v>60</v>
      </c>
      <c r="E2641" t="s">
        <v>24</v>
      </c>
      <c r="F2641" s="107">
        <v>45930</v>
      </c>
      <c r="G2641">
        <v>187.27</v>
      </c>
      <c r="H2641">
        <v>100</v>
      </c>
      <c r="I2641" t="s">
        <v>1619</v>
      </c>
    </row>
    <row r="2642" spans="1:9" x14ac:dyDescent="0.3">
      <c r="A2642">
        <v>414</v>
      </c>
      <c r="B2642" t="s">
        <v>390</v>
      </c>
      <c r="C2642" t="s">
        <v>198</v>
      </c>
      <c r="D2642" t="s">
        <v>60</v>
      </c>
      <c r="E2642" t="s">
        <v>24</v>
      </c>
      <c r="F2642" s="107">
        <v>45930</v>
      </c>
      <c r="G2642">
        <v>93.6</v>
      </c>
      <c r="H2642">
        <v>100</v>
      </c>
      <c r="I2642" t="s">
        <v>1667</v>
      </c>
    </row>
    <row r="2643" spans="1:9" x14ac:dyDescent="0.3">
      <c r="A2643">
        <v>415</v>
      </c>
      <c r="B2643" t="s">
        <v>391</v>
      </c>
      <c r="C2643" t="s">
        <v>198</v>
      </c>
      <c r="D2643" t="s">
        <v>60</v>
      </c>
      <c r="E2643" t="s">
        <v>24</v>
      </c>
      <c r="F2643" s="107">
        <v>45930</v>
      </c>
      <c r="G2643">
        <v>95.56</v>
      </c>
      <c r="H2643">
        <v>100</v>
      </c>
      <c r="I2643" t="s">
        <v>1683</v>
      </c>
    </row>
    <row r="2644" spans="1:9" x14ac:dyDescent="0.3">
      <c r="A2644">
        <v>416</v>
      </c>
      <c r="B2644" t="s">
        <v>392</v>
      </c>
      <c r="C2644" t="s">
        <v>198</v>
      </c>
      <c r="D2644" t="s">
        <v>60</v>
      </c>
      <c r="E2644" t="s">
        <v>24</v>
      </c>
      <c r="F2644" s="107">
        <v>45930</v>
      </c>
      <c r="G2644">
        <v>96.48</v>
      </c>
      <c r="H2644">
        <v>100</v>
      </c>
      <c r="I2644" t="s">
        <v>1699</v>
      </c>
    </row>
    <row r="2645" spans="1:9" x14ac:dyDescent="0.3">
      <c r="A2645">
        <v>417</v>
      </c>
      <c r="B2645" t="s">
        <v>393</v>
      </c>
      <c r="C2645" t="s">
        <v>198</v>
      </c>
      <c r="D2645" t="s">
        <v>60</v>
      </c>
      <c r="E2645" t="s">
        <v>24</v>
      </c>
      <c r="F2645" s="107">
        <v>45930</v>
      </c>
      <c r="G2645">
        <v>99.34</v>
      </c>
      <c r="H2645">
        <v>100</v>
      </c>
      <c r="I2645" t="s">
        <v>1715</v>
      </c>
    </row>
    <row r="2646" spans="1:9" x14ac:dyDescent="0.3">
      <c r="A2646">
        <v>418</v>
      </c>
      <c r="B2646" t="s">
        <v>394</v>
      </c>
      <c r="C2646" t="s">
        <v>198</v>
      </c>
      <c r="D2646" t="s">
        <v>60</v>
      </c>
      <c r="E2646" t="s">
        <v>24</v>
      </c>
      <c r="F2646" s="107">
        <v>45930</v>
      </c>
      <c r="G2646">
        <v>93.96</v>
      </c>
      <c r="H2646">
        <v>100</v>
      </c>
      <c r="I2646" t="s">
        <v>1731</v>
      </c>
    </row>
    <row r="2647" spans="1:9" x14ac:dyDescent="0.3">
      <c r="A2647">
        <v>420</v>
      </c>
      <c r="B2647" t="s">
        <v>396</v>
      </c>
      <c r="C2647" t="s">
        <v>198</v>
      </c>
      <c r="D2647" t="s">
        <v>60</v>
      </c>
      <c r="E2647" t="s">
        <v>24</v>
      </c>
      <c r="F2647" s="107">
        <v>45930</v>
      </c>
      <c r="G2647">
        <v>100.3</v>
      </c>
      <c r="H2647">
        <v>100</v>
      </c>
      <c r="I2647" t="s">
        <v>1748</v>
      </c>
    </row>
    <row r="2648" spans="1:9" x14ac:dyDescent="0.3">
      <c r="A2648">
        <v>431</v>
      </c>
      <c r="B2648" t="s">
        <v>408</v>
      </c>
      <c r="C2648" t="s">
        <v>72</v>
      </c>
      <c r="D2648" t="s">
        <v>60</v>
      </c>
      <c r="E2648" t="s">
        <v>24</v>
      </c>
      <c r="F2648" s="107">
        <v>45930</v>
      </c>
      <c r="G2648">
        <v>100</v>
      </c>
      <c r="H2648">
        <v>100</v>
      </c>
      <c r="I2648" t="s">
        <v>1773</v>
      </c>
    </row>
    <row r="2649" spans="1:9" x14ac:dyDescent="0.3">
      <c r="A2649">
        <v>432</v>
      </c>
      <c r="B2649" t="s">
        <v>409</v>
      </c>
      <c r="C2649" t="s">
        <v>72</v>
      </c>
      <c r="D2649" t="s">
        <v>60</v>
      </c>
      <c r="E2649" t="s">
        <v>24</v>
      </c>
      <c r="F2649" s="107">
        <v>45930</v>
      </c>
      <c r="G2649">
        <v>100</v>
      </c>
      <c r="H2649">
        <v>90</v>
      </c>
      <c r="I2649" t="s">
        <v>1786</v>
      </c>
    </row>
    <row r="2650" spans="1:9" x14ac:dyDescent="0.3">
      <c r="A2650">
        <v>453</v>
      </c>
      <c r="B2650" t="s">
        <v>426</v>
      </c>
      <c r="C2650" t="s">
        <v>366</v>
      </c>
      <c r="D2650" t="s">
        <v>60</v>
      </c>
      <c r="E2650" t="s">
        <v>24</v>
      </c>
      <c r="F2650" s="107">
        <v>45930</v>
      </c>
      <c r="G2650">
        <v>100</v>
      </c>
      <c r="H2650">
        <v>100</v>
      </c>
      <c r="I2650" t="s">
        <v>1900</v>
      </c>
    </row>
    <row r="2651" spans="1:9" x14ac:dyDescent="0.3">
      <c r="A2651">
        <v>455</v>
      </c>
      <c r="B2651" t="s">
        <v>428</v>
      </c>
      <c r="C2651" t="s">
        <v>366</v>
      </c>
      <c r="D2651" t="s">
        <v>60</v>
      </c>
      <c r="E2651" t="s">
        <v>24</v>
      </c>
      <c r="F2651" s="107">
        <v>45930</v>
      </c>
      <c r="G2651">
        <v>100</v>
      </c>
      <c r="H2651">
        <v>100</v>
      </c>
      <c r="I2651" t="s">
        <v>1903</v>
      </c>
    </row>
    <row r="2652" spans="1:9" x14ac:dyDescent="0.3">
      <c r="A2652">
        <v>456</v>
      </c>
      <c r="B2652" t="s">
        <v>429</v>
      </c>
      <c r="C2652" t="s">
        <v>403</v>
      </c>
      <c r="D2652" t="s">
        <v>60</v>
      </c>
      <c r="E2652" t="s">
        <v>24</v>
      </c>
      <c r="F2652" s="107">
        <v>45930</v>
      </c>
      <c r="G2652">
        <v>121.57</v>
      </c>
      <c r="H2652">
        <v>100</v>
      </c>
      <c r="I2652" t="s">
        <v>1925</v>
      </c>
    </row>
    <row r="2653" spans="1:9" x14ac:dyDescent="0.3">
      <c r="A2653">
        <v>457</v>
      </c>
      <c r="B2653" t="s">
        <v>430</v>
      </c>
      <c r="C2653" t="s">
        <v>403</v>
      </c>
      <c r="D2653" t="s">
        <v>60</v>
      </c>
      <c r="E2653" t="s">
        <v>24</v>
      </c>
      <c r="F2653" s="107">
        <v>45930</v>
      </c>
      <c r="G2653">
        <v>85.71</v>
      </c>
      <c r="H2653">
        <v>100</v>
      </c>
      <c r="I2653" t="s">
        <v>1947</v>
      </c>
    </row>
    <row r="2654" spans="1:9" x14ac:dyDescent="0.3">
      <c r="A2654">
        <v>469</v>
      </c>
      <c r="B2654" t="s">
        <v>395</v>
      </c>
      <c r="C2654" t="s">
        <v>198</v>
      </c>
      <c r="D2654" t="s">
        <v>60</v>
      </c>
      <c r="E2654" t="s">
        <v>24</v>
      </c>
      <c r="F2654" s="107">
        <v>45930</v>
      </c>
      <c r="G2654">
        <v>92.65</v>
      </c>
      <c r="H2654">
        <v>100</v>
      </c>
      <c r="I2654" t="s">
        <v>1968</v>
      </c>
    </row>
    <row r="2655" spans="1:9" x14ac:dyDescent="0.3">
      <c r="A2655">
        <v>470</v>
      </c>
      <c r="B2655" t="s">
        <v>441</v>
      </c>
      <c r="C2655" t="s">
        <v>198</v>
      </c>
      <c r="D2655" t="s">
        <v>60</v>
      </c>
      <c r="E2655" t="s">
        <v>24</v>
      </c>
      <c r="F2655" s="107">
        <v>45930</v>
      </c>
      <c r="G2655">
        <v>105.6</v>
      </c>
      <c r="H2655">
        <v>100</v>
      </c>
      <c r="I2655" t="s">
        <v>1986</v>
      </c>
    </row>
    <row r="2656" spans="1:9" x14ac:dyDescent="0.3">
      <c r="A2656">
        <v>471</v>
      </c>
      <c r="B2656" t="s">
        <v>442</v>
      </c>
      <c r="C2656" t="s">
        <v>198</v>
      </c>
      <c r="D2656" t="s">
        <v>60</v>
      </c>
      <c r="E2656" t="s">
        <v>24</v>
      </c>
      <c r="F2656" s="107">
        <v>45930</v>
      </c>
      <c r="G2656">
        <v>98.93</v>
      </c>
      <c r="H2656">
        <v>100</v>
      </c>
      <c r="I2656" t="s">
        <v>2005</v>
      </c>
    </row>
    <row r="2657" spans="1:9" x14ac:dyDescent="0.3">
      <c r="A2657">
        <v>484</v>
      </c>
      <c r="B2657" t="s">
        <v>457</v>
      </c>
      <c r="C2657" t="s">
        <v>72</v>
      </c>
      <c r="D2657" t="s">
        <v>60</v>
      </c>
      <c r="E2657" t="s">
        <v>24</v>
      </c>
      <c r="F2657" s="107">
        <v>45930</v>
      </c>
      <c r="G2657">
        <v>100</v>
      </c>
      <c r="H2657">
        <v>90</v>
      </c>
      <c r="I2657" t="s">
        <v>2138</v>
      </c>
    </row>
    <row r="2658" spans="1:9" x14ac:dyDescent="0.3">
      <c r="A2658">
        <v>510</v>
      </c>
      <c r="B2658" t="s">
        <v>2286</v>
      </c>
      <c r="C2658" t="s">
        <v>249</v>
      </c>
      <c r="D2658" t="s">
        <v>60</v>
      </c>
      <c r="E2658" t="s">
        <v>24</v>
      </c>
      <c r="F2658" s="107">
        <v>45930</v>
      </c>
      <c r="G2658">
        <v>0</v>
      </c>
      <c r="I2658" t="s">
        <v>2308</v>
      </c>
    </row>
    <row r="2659" spans="1:9" x14ac:dyDescent="0.3">
      <c r="A2659">
        <v>511</v>
      </c>
      <c r="B2659" t="s">
        <v>2310</v>
      </c>
      <c r="C2659" t="s">
        <v>249</v>
      </c>
      <c r="D2659" t="s">
        <v>60</v>
      </c>
      <c r="E2659" t="s">
        <v>24</v>
      </c>
      <c r="F2659" s="107">
        <v>45930</v>
      </c>
      <c r="G2659">
        <v>86.36</v>
      </c>
      <c r="I2659" t="s">
        <v>2333</v>
      </c>
    </row>
    <row r="2660" spans="1:9" x14ac:dyDescent="0.3">
      <c r="A2660">
        <v>513</v>
      </c>
      <c r="B2660" t="s">
        <v>2335</v>
      </c>
      <c r="C2660" t="s">
        <v>249</v>
      </c>
      <c r="D2660" t="s">
        <v>60</v>
      </c>
      <c r="E2660" t="s">
        <v>24</v>
      </c>
      <c r="F2660" s="107">
        <v>45930</v>
      </c>
      <c r="I2660" t="s">
        <v>2338</v>
      </c>
    </row>
    <row r="2661" spans="1:9" x14ac:dyDescent="0.3">
      <c r="A2661">
        <v>518</v>
      </c>
      <c r="B2661" t="s">
        <v>67</v>
      </c>
      <c r="C2661" t="s">
        <v>68</v>
      </c>
      <c r="D2661" t="s">
        <v>60</v>
      </c>
      <c r="E2661" t="s">
        <v>24</v>
      </c>
      <c r="F2661" s="107">
        <v>45930</v>
      </c>
      <c r="G2661">
        <v>120</v>
      </c>
      <c r="H2661">
        <v>100</v>
      </c>
      <c r="I2661" t="s">
        <v>2347</v>
      </c>
    </row>
    <row r="2662" spans="1:9" x14ac:dyDescent="0.3">
      <c r="A2662">
        <v>526</v>
      </c>
      <c r="B2662" t="s">
        <v>2387</v>
      </c>
      <c r="C2662" t="s">
        <v>31</v>
      </c>
      <c r="D2662" t="s">
        <v>60</v>
      </c>
      <c r="E2662" t="s">
        <v>24</v>
      </c>
      <c r="F2662" s="107">
        <v>45930</v>
      </c>
      <c r="G2662">
        <v>96.6</v>
      </c>
      <c r="H2662">
        <v>95</v>
      </c>
      <c r="I2662" t="s">
        <v>2389</v>
      </c>
    </row>
    <row r="2663" spans="1:9" x14ac:dyDescent="0.3">
      <c r="A2663">
        <v>529</v>
      </c>
      <c r="B2663" t="s">
        <v>2395</v>
      </c>
      <c r="C2663" t="s">
        <v>95</v>
      </c>
      <c r="D2663" t="s">
        <v>60</v>
      </c>
      <c r="E2663" t="s">
        <v>24</v>
      </c>
      <c r="F2663" s="107">
        <v>45930</v>
      </c>
      <c r="G2663">
        <v>196.19</v>
      </c>
      <c r="H2663">
        <v>90</v>
      </c>
      <c r="I2663" t="s">
        <v>2415</v>
      </c>
    </row>
    <row r="2664" spans="1:9" x14ac:dyDescent="0.3">
      <c r="A2664">
        <v>77</v>
      </c>
      <c r="B2664" t="s">
        <v>65</v>
      </c>
      <c r="C2664" t="s">
        <v>66</v>
      </c>
      <c r="D2664" t="s">
        <v>23</v>
      </c>
      <c r="E2664" t="s">
        <v>24</v>
      </c>
      <c r="F2664" s="107">
        <v>45961</v>
      </c>
      <c r="G2664">
        <v>97.7</v>
      </c>
      <c r="H2664">
        <v>97</v>
      </c>
      <c r="I2664" t="s">
        <v>2603</v>
      </c>
    </row>
    <row r="2665" spans="1:9" x14ac:dyDescent="0.3">
      <c r="A2665">
        <v>121</v>
      </c>
      <c r="B2665" t="s">
        <v>102</v>
      </c>
      <c r="C2665" t="s">
        <v>28</v>
      </c>
      <c r="D2665" t="s">
        <v>23</v>
      </c>
      <c r="E2665" t="s">
        <v>62</v>
      </c>
      <c r="F2665" s="107">
        <v>45961</v>
      </c>
      <c r="G2665">
        <v>107.27</v>
      </c>
      <c r="H2665">
        <v>102</v>
      </c>
      <c r="I2665" t="s">
        <v>820</v>
      </c>
    </row>
    <row r="2666" spans="1:9" x14ac:dyDescent="0.3">
      <c r="A2666">
        <v>122</v>
      </c>
      <c r="B2666" t="s">
        <v>104</v>
      </c>
      <c r="C2666" t="s">
        <v>101</v>
      </c>
      <c r="D2666" t="s">
        <v>23</v>
      </c>
      <c r="E2666" t="s">
        <v>24</v>
      </c>
      <c r="F2666" s="107">
        <v>45961</v>
      </c>
      <c r="G2666">
        <v>88.89</v>
      </c>
      <c r="H2666">
        <v>90</v>
      </c>
      <c r="I2666" t="s">
        <v>851</v>
      </c>
    </row>
    <row r="2667" spans="1:9" x14ac:dyDescent="0.3">
      <c r="A2667">
        <v>124</v>
      </c>
      <c r="B2667" t="s">
        <v>105</v>
      </c>
      <c r="C2667" t="s">
        <v>72</v>
      </c>
      <c r="D2667" t="s">
        <v>23</v>
      </c>
      <c r="E2667" t="s">
        <v>62</v>
      </c>
      <c r="F2667" s="107">
        <v>45961</v>
      </c>
      <c r="G2667">
        <v>0</v>
      </c>
      <c r="H2667">
        <v>0.2</v>
      </c>
      <c r="I2667" t="s">
        <v>868</v>
      </c>
    </row>
    <row r="2668" spans="1:9" x14ac:dyDescent="0.3">
      <c r="A2668">
        <v>125</v>
      </c>
      <c r="B2668" t="s">
        <v>106</v>
      </c>
      <c r="C2668" t="s">
        <v>72</v>
      </c>
      <c r="D2668" t="s">
        <v>23</v>
      </c>
      <c r="E2668" t="s">
        <v>62</v>
      </c>
      <c r="F2668" s="107">
        <v>45961</v>
      </c>
      <c r="G2668">
        <v>0</v>
      </c>
      <c r="H2668">
        <v>1.9</v>
      </c>
      <c r="I2668" t="s">
        <v>885</v>
      </c>
    </row>
    <row r="2669" spans="1:9" x14ac:dyDescent="0.3">
      <c r="A2669">
        <v>128</v>
      </c>
      <c r="B2669" t="s">
        <v>109</v>
      </c>
      <c r="C2669" t="s">
        <v>72</v>
      </c>
      <c r="D2669" t="s">
        <v>23</v>
      </c>
      <c r="E2669" t="s">
        <v>62</v>
      </c>
      <c r="F2669" s="107">
        <v>45961</v>
      </c>
      <c r="G2669">
        <v>0.69</v>
      </c>
      <c r="H2669">
        <v>1</v>
      </c>
      <c r="I2669" t="s">
        <v>906</v>
      </c>
    </row>
    <row r="2670" spans="1:9" x14ac:dyDescent="0.3">
      <c r="A2670">
        <v>172</v>
      </c>
      <c r="B2670" t="s">
        <v>131</v>
      </c>
      <c r="C2670" t="s">
        <v>101</v>
      </c>
      <c r="D2670" t="s">
        <v>23</v>
      </c>
      <c r="E2670" t="s">
        <v>24</v>
      </c>
      <c r="F2670" s="107">
        <v>45961</v>
      </c>
      <c r="G2670">
        <v>98.21</v>
      </c>
      <c r="H2670">
        <v>95</v>
      </c>
      <c r="I2670" t="s">
        <v>977</v>
      </c>
    </row>
    <row r="2671" spans="1:9" x14ac:dyDescent="0.3">
      <c r="A2671">
        <v>208</v>
      </c>
      <c r="B2671" t="s">
        <v>149</v>
      </c>
      <c r="C2671" t="s">
        <v>98</v>
      </c>
      <c r="D2671" t="s">
        <v>23</v>
      </c>
      <c r="E2671" t="s">
        <v>62</v>
      </c>
      <c r="F2671" s="107">
        <v>45961</v>
      </c>
      <c r="G2671">
        <v>1260.5</v>
      </c>
      <c r="H2671">
        <v>1</v>
      </c>
      <c r="I2671" t="s">
        <v>1034</v>
      </c>
    </row>
    <row r="2672" spans="1:9" x14ac:dyDescent="0.3">
      <c r="A2672">
        <v>214</v>
      </c>
      <c r="B2672" t="s">
        <v>152</v>
      </c>
      <c r="C2672" t="s">
        <v>98</v>
      </c>
      <c r="D2672" t="s">
        <v>23</v>
      </c>
      <c r="E2672" t="s">
        <v>62</v>
      </c>
      <c r="F2672" s="107">
        <v>45961</v>
      </c>
      <c r="G2672">
        <v>3998.57</v>
      </c>
      <c r="H2672">
        <v>7500</v>
      </c>
      <c r="I2672" t="s">
        <v>1079</v>
      </c>
    </row>
    <row r="2673" spans="1:9" x14ac:dyDescent="0.3">
      <c r="A2673">
        <v>217</v>
      </c>
      <c r="B2673" t="s">
        <v>156</v>
      </c>
      <c r="C2673" t="s">
        <v>98</v>
      </c>
      <c r="D2673" t="s">
        <v>23</v>
      </c>
      <c r="E2673" t="s">
        <v>24</v>
      </c>
      <c r="F2673" s="107">
        <v>45961</v>
      </c>
      <c r="G2673">
        <v>148.5</v>
      </c>
      <c r="H2673">
        <v>20</v>
      </c>
      <c r="I2673" t="s">
        <v>1107</v>
      </c>
    </row>
    <row r="2674" spans="1:9" x14ac:dyDescent="0.3">
      <c r="A2674">
        <v>218</v>
      </c>
      <c r="B2674" t="s">
        <v>157</v>
      </c>
      <c r="C2674" t="s">
        <v>98</v>
      </c>
      <c r="D2674" t="s">
        <v>23</v>
      </c>
      <c r="E2674" t="s">
        <v>62</v>
      </c>
      <c r="F2674" s="107">
        <v>45961</v>
      </c>
      <c r="G2674">
        <v>150485.75</v>
      </c>
      <c r="H2674">
        <v>172000</v>
      </c>
      <c r="I2674" t="s">
        <v>1139</v>
      </c>
    </row>
    <row r="2675" spans="1:9" x14ac:dyDescent="0.3">
      <c r="A2675">
        <v>225</v>
      </c>
      <c r="B2675" t="s">
        <v>165</v>
      </c>
      <c r="C2675" t="s">
        <v>98</v>
      </c>
      <c r="D2675" t="s">
        <v>23</v>
      </c>
      <c r="E2675" t="s">
        <v>24</v>
      </c>
      <c r="F2675" s="107">
        <v>45961</v>
      </c>
      <c r="G2675">
        <v>11</v>
      </c>
      <c r="H2675">
        <v>1</v>
      </c>
      <c r="I2675" t="s">
        <v>1194</v>
      </c>
    </row>
    <row r="2676" spans="1:9" x14ac:dyDescent="0.3">
      <c r="A2676">
        <v>239</v>
      </c>
      <c r="B2676" t="s">
        <v>1243</v>
      </c>
      <c r="C2676" t="s">
        <v>33</v>
      </c>
      <c r="D2676" t="s">
        <v>23</v>
      </c>
      <c r="E2676" t="s">
        <v>24</v>
      </c>
      <c r="F2676" s="107">
        <v>45961</v>
      </c>
      <c r="G2676">
        <v>43</v>
      </c>
      <c r="I2676" t="s">
        <v>1270</v>
      </c>
    </row>
    <row r="2677" spans="1:9" x14ac:dyDescent="0.3">
      <c r="A2677">
        <v>241</v>
      </c>
      <c r="B2677" t="s">
        <v>181</v>
      </c>
      <c r="C2677" t="s">
        <v>33</v>
      </c>
      <c r="D2677" t="s">
        <v>23</v>
      </c>
      <c r="E2677" t="s">
        <v>24</v>
      </c>
      <c r="F2677" s="107">
        <v>45961</v>
      </c>
      <c r="G2677">
        <v>100</v>
      </c>
      <c r="H2677">
        <v>80</v>
      </c>
      <c r="I2677" t="s">
        <v>1280</v>
      </c>
    </row>
    <row r="2678" spans="1:9" x14ac:dyDescent="0.3">
      <c r="A2678">
        <v>434</v>
      </c>
      <c r="B2678" t="s">
        <v>411</v>
      </c>
      <c r="C2678" t="s">
        <v>98</v>
      </c>
      <c r="D2678" t="s">
        <v>23</v>
      </c>
      <c r="E2678" t="s">
        <v>62</v>
      </c>
      <c r="F2678" s="107">
        <v>45961</v>
      </c>
      <c r="G2678">
        <v>4524.46</v>
      </c>
      <c r="H2678">
        <v>200</v>
      </c>
      <c r="I2678" t="s">
        <v>1824</v>
      </c>
    </row>
    <row r="2679" spans="1:9" x14ac:dyDescent="0.3">
      <c r="A2679">
        <v>436</v>
      </c>
      <c r="B2679" t="s">
        <v>130</v>
      </c>
      <c r="C2679" t="s">
        <v>101</v>
      </c>
      <c r="D2679" t="s">
        <v>23</v>
      </c>
      <c r="E2679" t="s">
        <v>62</v>
      </c>
      <c r="F2679" s="107">
        <v>45961</v>
      </c>
      <c r="G2679">
        <v>15.49</v>
      </c>
      <c r="H2679">
        <v>14</v>
      </c>
      <c r="I2679" t="s">
        <v>1862</v>
      </c>
    </row>
    <row r="2680" spans="1:9" x14ac:dyDescent="0.3">
      <c r="A2680">
        <v>485</v>
      </c>
      <c r="B2680" t="s">
        <v>458</v>
      </c>
      <c r="C2680" t="s">
        <v>101</v>
      </c>
      <c r="D2680" t="s">
        <v>23</v>
      </c>
      <c r="E2680" t="s">
        <v>24</v>
      </c>
      <c r="F2680" s="107">
        <v>45961</v>
      </c>
      <c r="G2680">
        <v>100</v>
      </c>
      <c r="H2680">
        <v>80</v>
      </c>
      <c r="I2680" t="s">
        <v>2173</v>
      </c>
    </row>
    <row r="2681" spans="1:9" x14ac:dyDescent="0.3">
      <c r="A2681">
        <v>488</v>
      </c>
      <c r="B2681" t="s">
        <v>461</v>
      </c>
      <c r="C2681" t="s">
        <v>101</v>
      </c>
      <c r="D2681" t="s">
        <v>23</v>
      </c>
      <c r="E2681" t="s">
        <v>24</v>
      </c>
      <c r="F2681" s="107">
        <v>45961</v>
      </c>
      <c r="G2681">
        <v>85.59</v>
      </c>
      <c r="H2681">
        <v>85</v>
      </c>
      <c r="I2681" t="s">
        <v>2215</v>
      </c>
    </row>
    <row r="2682" spans="1:9" x14ac:dyDescent="0.3">
      <c r="A2682">
        <v>109</v>
      </c>
      <c r="B2682" t="s">
        <v>93</v>
      </c>
      <c r="C2682" t="s">
        <v>403</v>
      </c>
      <c r="D2682" t="s">
        <v>73</v>
      </c>
      <c r="E2682" t="s">
        <v>24</v>
      </c>
      <c r="F2682" s="107">
        <v>45961</v>
      </c>
      <c r="G2682">
        <v>94</v>
      </c>
      <c r="H2682">
        <v>80</v>
      </c>
      <c r="I2682" t="s">
        <v>764</v>
      </c>
    </row>
    <row r="2683" spans="1:9" x14ac:dyDescent="0.3">
      <c r="A2683">
        <v>112</v>
      </c>
      <c r="B2683" t="s">
        <v>93</v>
      </c>
      <c r="C2683" t="s">
        <v>95</v>
      </c>
      <c r="D2683" t="s">
        <v>73</v>
      </c>
      <c r="E2683" t="s">
        <v>24</v>
      </c>
      <c r="F2683" s="107">
        <v>45961</v>
      </c>
      <c r="G2683">
        <v>90</v>
      </c>
      <c r="H2683">
        <v>80</v>
      </c>
      <c r="I2683" t="s">
        <v>772</v>
      </c>
    </row>
    <row r="2684" spans="1:9" x14ac:dyDescent="0.3">
      <c r="A2684">
        <v>113</v>
      </c>
      <c r="B2684" t="s">
        <v>93</v>
      </c>
      <c r="C2684" t="s">
        <v>28</v>
      </c>
      <c r="D2684" t="s">
        <v>73</v>
      </c>
      <c r="E2684" t="s">
        <v>24</v>
      </c>
      <c r="F2684" s="107">
        <v>45961</v>
      </c>
      <c r="G2684">
        <v>94</v>
      </c>
      <c r="H2684">
        <v>80</v>
      </c>
      <c r="I2684" t="s">
        <v>774</v>
      </c>
    </row>
    <row r="2685" spans="1:9" x14ac:dyDescent="0.3">
      <c r="A2685">
        <v>114</v>
      </c>
      <c r="B2685" t="s">
        <v>93</v>
      </c>
      <c r="C2685" t="s">
        <v>66</v>
      </c>
      <c r="D2685" t="s">
        <v>73</v>
      </c>
      <c r="E2685" t="s">
        <v>24</v>
      </c>
      <c r="F2685" s="107">
        <v>45961</v>
      </c>
      <c r="G2685">
        <v>74</v>
      </c>
      <c r="H2685">
        <v>80</v>
      </c>
      <c r="I2685" t="s">
        <v>776</v>
      </c>
    </row>
    <row r="2686" spans="1:9" x14ac:dyDescent="0.3">
      <c r="A2686">
        <v>115</v>
      </c>
      <c r="B2686" t="s">
        <v>93</v>
      </c>
      <c r="C2686" t="s">
        <v>72</v>
      </c>
      <c r="D2686" t="s">
        <v>73</v>
      </c>
      <c r="E2686" t="s">
        <v>24</v>
      </c>
      <c r="F2686" s="107">
        <v>45961</v>
      </c>
      <c r="G2686">
        <v>89</v>
      </c>
      <c r="H2686">
        <v>80</v>
      </c>
      <c r="I2686" t="s">
        <v>780</v>
      </c>
    </row>
    <row r="2687" spans="1:9" x14ac:dyDescent="0.3">
      <c r="A2687">
        <v>117</v>
      </c>
      <c r="B2687" t="s">
        <v>93</v>
      </c>
      <c r="C2687" t="s">
        <v>98</v>
      </c>
      <c r="D2687" t="s">
        <v>73</v>
      </c>
      <c r="E2687" t="s">
        <v>24</v>
      </c>
      <c r="F2687" s="107">
        <v>45961</v>
      </c>
      <c r="G2687">
        <v>100</v>
      </c>
      <c r="H2687">
        <v>80</v>
      </c>
      <c r="I2687" t="s">
        <v>792</v>
      </c>
    </row>
    <row r="2688" spans="1:9" x14ac:dyDescent="0.3">
      <c r="A2688">
        <v>118</v>
      </c>
      <c r="B2688" t="s">
        <v>100</v>
      </c>
      <c r="C2688" t="s">
        <v>101</v>
      </c>
      <c r="D2688" t="s">
        <v>73</v>
      </c>
      <c r="E2688" t="s">
        <v>24</v>
      </c>
      <c r="F2688" s="107">
        <v>45961</v>
      </c>
      <c r="G2688">
        <v>98</v>
      </c>
      <c r="H2688">
        <v>80</v>
      </c>
      <c r="I2688" t="s">
        <v>797</v>
      </c>
    </row>
    <row r="2689" spans="1:9" x14ac:dyDescent="0.3">
      <c r="A2689">
        <v>133</v>
      </c>
      <c r="B2689" t="s">
        <v>93</v>
      </c>
      <c r="C2689" t="s">
        <v>110</v>
      </c>
      <c r="D2689" t="s">
        <v>73</v>
      </c>
      <c r="E2689" t="s">
        <v>24</v>
      </c>
      <c r="F2689" s="107">
        <v>45961</v>
      </c>
      <c r="G2689">
        <v>96</v>
      </c>
      <c r="H2689">
        <v>80</v>
      </c>
      <c r="I2689" t="s">
        <v>911</v>
      </c>
    </row>
    <row r="2690" spans="1:9" x14ac:dyDescent="0.3">
      <c r="A2690">
        <v>151</v>
      </c>
      <c r="B2690" t="s">
        <v>93</v>
      </c>
      <c r="C2690" t="s">
        <v>112</v>
      </c>
      <c r="D2690" t="s">
        <v>73</v>
      </c>
      <c r="E2690" t="s">
        <v>24</v>
      </c>
      <c r="F2690" s="107">
        <v>45961</v>
      </c>
      <c r="G2690">
        <v>95</v>
      </c>
      <c r="H2690">
        <v>80</v>
      </c>
      <c r="I2690" t="s">
        <v>957</v>
      </c>
    </row>
    <row r="2691" spans="1:9" x14ac:dyDescent="0.3">
      <c r="A2691">
        <v>77</v>
      </c>
      <c r="B2691" t="s">
        <v>65</v>
      </c>
      <c r="C2691" t="s">
        <v>66</v>
      </c>
      <c r="D2691" t="s">
        <v>23</v>
      </c>
      <c r="E2691" t="s">
        <v>24</v>
      </c>
      <c r="F2691" s="107">
        <v>45991</v>
      </c>
      <c r="G2691">
        <v>93.4</v>
      </c>
      <c r="H2691">
        <v>97</v>
      </c>
      <c r="I2691" t="s">
        <v>2604</v>
      </c>
    </row>
    <row r="2692" spans="1:9" x14ac:dyDescent="0.3">
      <c r="A2692">
        <v>121</v>
      </c>
      <c r="B2692" t="s">
        <v>102</v>
      </c>
      <c r="C2692" t="s">
        <v>28</v>
      </c>
      <c r="D2692" t="s">
        <v>23</v>
      </c>
      <c r="E2692" t="s">
        <v>62</v>
      </c>
      <c r="F2692" s="107">
        <v>45991</v>
      </c>
      <c r="G2692">
        <v>106.53</v>
      </c>
      <c r="H2692">
        <v>102</v>
      </c>
      <c r="I2692" t="s">
        <v>821</v>
      </c>
    </row>
    <row r="2693" spans="1:9" x14ac:dyDescent="0.3">
      <c r="A2693">
        <v>122</v>
      </c>
      <c r="B2693" t="s">
        <v>104</v>
      </c>
      <c r="C2693" t="s">
        <v>101</v>
      </c>
      <c r="D2693" t="s">
        <v>23</v>
      </c>
      <c r="E2693" t="s">
        <v>24</v>
      </c>
      <c r="F2693" s="107">
        <v>45991</v>
      </c>
      <c r="G2693">
        <v>90</v>
      </c>
      <c r="H2693">
        <v>90</v>
      </c>
      <c r="I2693" t="s">
        <v>852</v>
      </c>
    </row>
    <row r="2694" spans="1:9" x14ac:dyDescent="0.3">
      <c r="A2694">
        <v>124</v>
      </c>
      <c r="B2694" t="s">
        <v>105</v>
      </c>
      <c r="C2694" t="s">
        <v>72</v>
      </c>
      <c r="D2694" t="s">
        <v>23</v>
      </c>
      <c r="E2694" t="s">
        <v>62</v>
      </c>
      <c r="F2694" s="107">
        <v>45991</v>
      </c>
      <c r="G2694">
        <v>0</v>
      </c>
      <c r="H2694">
        <v>0.2</v>
      </c>
      <c r="I2694" t="s">
        <v>869</v>
      </c>
    </row>
    <row r="2695" spans="1:9" x14ac:dyDescent="0.3">
      <c r="A2695">
        <v>125</v>
      </c>
      <c r="B2695" t="s">
        <v>106</v>
      </c>
      <c r="C2695" t="s">
        <v>72</v>
      </c>
      <c r="D2695" t="s">
        <v>23</v>
      </c>
      <c r="E2695" t="s">
        <v>62</v>
      </c>
      <c r="F2695" s="107">
        <v>45991</v>
      </c>
      <c r="G2695">
        <v>0</v>
      </c>
      <c r="H2695">
        <v>1.9</v>
      </c>
      <c r="I2695" t="s">
        <v>886</v>
      </c>
    </row>
    <row r="2696" spans="1:9" x14ac:dyDescent="0.3">
      <c r="A2696">
        <v>128</v>
      </c>
      <c r="B2696" t="s">
        <v>109</v>
      </c>
      <c r="C2696" t="s">
        <v>72</v>
      </c>
      <c r="D2696" t="s">
        <v>23</v>
      </c>
      <c r="E2696" t="s">
        <v>62</v>
      </c>
      <c r="F2696" s="107">
        <v>45991</v>
      </c>
      <c r="G2696">
        <v>0.95</v>
      </c>
      <c r="H2696">
        <v>1</v>
      </c>
      <c r="I2696" t="s">
        <v>907</v>
      </c>
    </row>
    <row r="2697" spans="1:9" x14ac:dyDescent="0.3">
      <c r="A2697">
        <v>172</v>
      </c>
      <c r="B2697" t="s">
        <v>131</v>
      </c>
      <c r="C2697" t="s">
        <v>101</v>
      </c>
      <c r="D2697" t="s">
        <v>23</v>
      </c>
      <c r="E2697" t="s">
        <v>24</v>
      </c>
      <c r="F2697" s="107">
        <v>45991</v>
      </c>
      <c r="G2697">
        <v>96.77</v>
      </c>
      <c r="H2697">
        <v>95</v>
      </c>
      <c r="I2697" t="s">
        <v>978</v>
      </c>
    </row>
    <row r="2698" spans="1:9" x14ac:dyDescent="0.3">
      <c r="A2698">
        <v>208</v>
      </c>
      <c r="B2698" t="s">
        <v>149</v>
      </c>
      <c r="C2698" t="s">
        <v>98</v>
      </c>
      <c r="D2698" t="s">
        <v>23</v>
      </c>
      <c r="E2698" t="s">
        <v>62</v>
      </c>
      <c r="F2698" s="107">
        <v>45991</v>
      </c>
      <c r="G2698">
        <v>1126</v>
      </c>
      <c r="H2698">
        <v>1</v>
      </c>
      <c r="I2698" t="s">
        <v>1035</v>
      </c>
    </row>
    <row r="2699" spans="1:9" x14ac:dyDescent="0.3">
      <c r="A2699">
        <v>214</v>
      </c>
      <c r="B2699" t="s">
        <v>152</v>
      </c>
      <c r="C2699" t="s">
        <v>98</v>
      </c>
      <c r="D2699" t="s">
        <v>23</v>
      </c>
      <c r="E2699" t="s">
        <v>62</v>
      </c>
      <c r="F2699" s="107">
        <v>45991</v>
      </c>
      <c r="G2699">
        <v>5264</v>
      </c>
      <c r="H2699">
        <v>7500</v>
      </c>
      <c r="I2699" t="s">
        <v>1080</v>
      </c>
    </row>
    <row r="2700" spans="1:9" x14ac:dyDescent="0.3">
      <c r="A2700">
        <v>217</v>
      </c>
      <c r="B2700" t="s">
        <v>156</v>
      </c>
      <c r="C2700" t="s">
        <v>98</v>
      </c>
      <c r="D2700" t="s">
        <v>23</v>
      </c>
      <c r="E2700" t="s">
        <v>24</v>
      </c>
      <c r="F2700" s="107">
        <v>45991</v>
      </c>
      <c r="G2700">
        <v>229.04</v>
      </c>
      <c r="H2700">
        <v>20</v>
      </c>
      <c r="I2700" t="s">
        <v>1108</v>
      </c>
    </row>
    <row r="2701" spans="1:9" x14ac:dyDescent="0.3">
      <c r="A2701">
        <v>218</v>
      </c>
      <c r="B2701" t="s">
        <v>157</v>
      </c>
      <c r="C2701" t="s">
        <v>98</v>
      </c>
      <c r="D2701" t="s">
        <v>23</v>
      </c>
      <c r="E2701" t="s">
        <v>62</v>
      </c>
      <c r="F2701" s="107">
        <v>45991</v>
      </c>
      <c r="G2701">
        <v>143419.75</v>
      </c>
      <c r="H2701">
        <v>172000</v>
      </c>
      <c r="I2701" t="s">
        <v>1140</v>
      </c>
    </row>
    <row r="2702" spans="1:9" x14ac:dyDescent="0.3">
      <c r="A2702">
        <v>225</v>
      </c>
      <c r="B2702" t="s">
        <v>165</v>
      </c>
      <c r="C2702" t="s">
        <v>98</v>
      </c>
      <c r="D2702" t="s">
        <v>23</v>
      </c>
      <c r="E2702" t="s">
        <v>24</v>
      </c>
      <c r="F2702" s="107">
        <v>45991</v>
      </c>
      <c r="H2702">
        <v>1</v>
      </c>
      <c r="I2702" t="s">
        <v>1195</v>
      </c>
    </row>
    <row r="2703" spans="1:9" x14ac:dyDescent="0.3">
      <c r="A2703">
        <v>239</v>
      </c>
      <c r="B2703" t="s">
        <v>1243</v>
      </c>
      <c r="C2703" t="s">
        <v>33</v>
      </c>
      <c r="D2703" t="s">
        <v>23</v>
      </c>
      <c r="E2703" t="s">
        <v>24</v>
      </c>
      <c r="F2703" s="107">
        <v>45991</v>
      </c>
      <c r="G2703">
        <v>43</v>
      </c>
      <c r="I2703" t="s">
        <v>1271</v>
      </c>
    </row>
    <row r="2704" spans="1:9" x14ac:dyDescent="0.3">
      <c r="A2704">
        <v>241</v>
      </c>
      <c r="B2704" t="s">
        <v>181</v>
      </c>
      <c r="C2704" t="s">
        <v>33</v>
      </c>
      <c r="D2704" t="s">
        <v>23</v>
      </c>
      <c r="E2704" t="s">
        <v>24</v>
      </c>
      <c r="F2704" s="107">
        <v>45991</v>
      </c>
      <c r="G2704">
        <v>100</v>
      </c>
      <c r="H2704">
        <v>80</v>
      </c>
      <c r="I2704" t="s">
        <v>1281</v>
      </c>
    </row>
    <row r="2705" spans="1:9" x14ac:dyDescent="0.3">
      <c r="A2705">
        <v>434</v>
      </c>
      <c r="B2705" t="s">
        <v>411</v>
      </c>
      <c r="C2705" t="s">
        <v>98</v>
      </c>
      <c r="D2705" t="s">
        <v>23</v>
      </c>
      <c r="E2705" t="s">
        <v>62</v>
      </c>
      <c r="F2705" s="107">
        <v>45991</v>
      </c>
      <c r="G2705">
        <v>285.14999999999998</v>
      </c>
      <c r="H2705">
        <v>200</v>
      </c>
      <c r="I2705" t="s">
        <v>1825</v>
      </c>
    </row>
    <row r="2706" spans="1:9" x14ac:dyDescent="0.3">
      <c r="A2706">
        <v>436</v>
      </c>
      <c r="B2706" t="s">
        <v>130</v>
      </c>
      <c r="C2706" t="s">
        <v>101</v>
      </c>
      <c r="D2706" t="s">
        <v>23</v>
      </c>
      <c r="E2706" t="s">
        <v>62</v>
      </c>
      <c r="F2706" s="107">
        <v>45991</v>
      </c>
      <c r="G2706">
        <v>8.1199999999999992</v>
      </c>
      <c r="H2706">
        <v>14</v>
      </c>
      <c r="I2706" t="s">
        <v>1863</v>
      </c>
    </row>
    <row r="2707" spans="1:9" x14ac:dyDescent="0.3">
      <c r="A2707">
        <v>485</v>
      </c>
      <c r="B2707" t="s">
        <v>458</v>
      </c>
      <c r="C2707" t="s">
        <v>101</v>
      </c>
      <c r="D2707" t="s">
        <v>23</v>
      </c>
      <c r="E2707" t="s">
        <v>24</v>
      </c>
      <c r="F2707" s="107">
        <v>45991</v>
      </c>
      <c r="G2707">
        <v>85.71</v>
      </c>
      <c r="H2707">
        <v>80</v>
      </c>
      <c r="I2707" t="s">
        <v>2174</v>
      </c>
    </row>
    <row r="2708" spans="1:9" x14ac:dyDescent="0.3">
      <c r="A2708">
        <v>488</v>
      </c>
      <c r="B2708" t="s">
        <v>461</v>
      </c>
      <c r="C2708" t="s">
        <v>101</v>
      </c>
      <c r="D2708" t="s">
        <v>23</v>
      </c>
      <c r="E2708" t="s">
        <v>24</v>
      </c>
      <c r="F2708" s="107">
        <v>45991</v>
      </c>
      <c r="G2708">
        <v>75</v>
      </c>
      <c r="H2708">
        <v>85</v>
      </c>
      <c r="I2708" t="s">
        <v>2216</v>
      </c>
    </row>
    <row r="2709" spans="1:9" x14ac:dyDescent="0.3">
      <c r="A2709">
        <v>509</v>
      </c>
      <c r="B2709" t="s">
        <v>2238</v>
      </c>
      <c r="C2709" t="s">
        <v>33</v>
      </c>
      <c r="D2709" t="s">
        <v>23</v>
      </c>
      <c r="E2709" t="s">
        <v>24</v>
      </c>
      <c r="F2709" s="107">
        <v>45991</v>
      </c>
      <c r="G2709">
        <v>96.99</v>
      </c>
      <c r="H2709">
        <v>90</v>
      </c>
      <c r="I2709" t="s">
        <v>2284</v>
      </c>
    </row>
    <row r="2710" spans="1:9" x14ac:dyDescent="0.3">
      <c r="A2710">
        <v>77</v>
      </c>
      <c r="B2710" t="s">
        <v>65</v>
      </c>
      <c r="C2710" t="s">
        <v>66</v>
      </c>
      <c r="D2710" t="s">
        <v>23</v>
      </c>
      <c r="E2710" t="s">
        <v>24</v>
      </c>
      <c r="F2710" s="107">
        <v>46022</v>
      </c>
      <c r="G2710">
        <v>95.4</v>
      </c>
      <c r="H2710">
        <v>97</v>
      </c>
      <c r="I2710" t="s">
        <v>2605</v>
      </c>
    </row>
    <row r="2711" spans="1:9" x14ac:dyDescent="0.3">
      <c r="A2711">
        <v>121</v>
      </c>
      <c r="B2711" t="s">
        <v>102</v>
      </c>
      <c r="C2711" t="s">
        <v>28</v>
      </c>
      <c r="D2711" t="s">
        <v>23</v>
      </c>
      <c r="E2711" t="s">
        <v>62</v>
      </c>
      <c r="F2711" s="107">
        <v>46022</v>
      </c>
      <c r="G2711">
        <v>104.92</v>
      </c>
      <c r="H2711">
        <v>102</v>
      </c>
      <c r="I2711" t="s">
        <v>822</v>
      </c>
    </row>
    <row r="2712" spans="1:9" x14ac:dyDescent="0.3">
      <c r="A2712">
        <v>122</v>
      </c>
      <c r="B2712" t="s">
        <v>104</v>
      </c>
      <c r="C2712" t="s">
        <v>101</v>
      </c>
      <c r="D2712" t="s">
        <v>23</v>
      </c>
      <c r="E2712" t="s">
        <v>24</v>
      </c>
      <c r="F2712" s="107">
        <v>46022</v>
      </c>
      <c r="G2712">
        <v>100</v>
      </c>
      <c r="H2712">
        <v>90</v>
      </c>
      <c r="I2712" t="s">
        <v>853</v>
      </c>
    </row>
    <row r="2713" spans="1:9" x14ac:dyDescent="0.3">
      <c r="A2713">
        <v>124</v>
      </c>
      <c r="B2713" t="s">
        <v>105</v>
      </c>
      <c r="C2713" t="s">
        <v>72</v>
      </c>
      <c r="D2713" t="s">
        <v>23</v>
      </c>
      <c r="E2713" t="s">
        <v>62</v>
      </c>
      <c r="F2713" s="107">
        <v>46022</v>
      </c>
      <c r="G2713">
        <v>0</v>
      </c>
      <c r="H2713">
        <v>0.2</v>
      </c>
      <c r="I2713" t="s">
        <v>870</v>
      </c>
    </row>
    <row r="2714" spans="1:9" x14ac:dyDescent="0.3">
      <c r="A2714">
        <v>125</v>
      </c>
      <c r="B2714" t="s">
        <v>106</v>
      </c>
      <c r="C2714" t="s">
        <v>72</v>
      </c>
      <c r="D2714" t="s">
        <v>23</v>
      </c>
      <c r="E2714" t="s">
        <v>62</v>
      </c>
      <c r="F2714" s="107">
        <v>46022</v>
      </c>
      <c r="G2714">
        <v>0</v>
      </c>
      <c r="H2714">
        <v>1.9</v>
      </c>
      <c r="I2714" t="s">
        <v>887</v>
      </c>
    </row>
    <row r="2715" spans="1:9" x14ac:dyDescent="0.3">
      <c r="A2715">
        <v>128</v>
      </c>
      <c r="B2715" t="s">
        <v>109</v>
      </c>
      <c r="C2715" t="s">
        <v>72</v>
      </c>
      <c r="D2715" t="s">
        <v>23</v>
      </c>
      <c r="E2715" t="s">
        <v>62</v>
      </c>
      <c r="F2715" s="107">
        <v>46022</v>
      </c>
      <c r="G2715">
        <v>0.97</v>
      </c>
      <c r="H2715">
        <v>1</v>
      </c>
      <c r="I2715" t="s">
        <v>908</v>
      </c>
    </row>
    <row r="2716" spans="1:9" x14ac:dyDescent="0.3">
      <c r="A2716">
        <v>172</v>
      </c>
      <c r="B2716" t="s">
        <v>131</v>
      </c>
      <c r="C2716" t="s">
        <v>101</v>
      </c>
      <c r="D2716" t="s">
        <v>23</v>
      </c>
      <c r="E2716" t="s">
        <v>24</v>
      </c>
      <c r="F2716" s="107">
        <v>46022</v>
      </c>
      <c r="G2716">
        <v>98.44</v>
      </c>
      <c r="H2716">
        <v>95</v>
      </c>
      <c r="I2716" t="s">
        <v>979</v>
      </c>
    </row>
    <row r="2717" spans="1:9" x14ac:dyDescent="0.3">
      <c r="A2717">
        <v>208</v>
      </c>
      <c r="B2717" t="s">
        <v>149</v>
      </c>
      <c r="C2717" t="s">
        <v>98</v>
      </c>
      <c r="D2717" t="s">
        <v>23</v>
      </c>
      <c r="E2717" t="s">
        <v>62</v>
      </c>
      <c r="F2717" s="107">
        <v>46022</v>
      </c>
      <c r="G2717">
        <v>1059</v>
      </c>
      <c r="H2717">
        <v>1</v>
      </c>
      <c r="I2717" t="s">
        <v>1036</v>
      </c>
    </row>
    <row r="2718" spans="1:9" x14ac:dyDescent="0.3">
      <c r="A2718">
        <v>214</v>
      </c>
      <c r="B2718" t="s">
        <v>152</v>
      </c>
      <c r="C2718" t="s">
        <v>98</v>
      </c>
      <c r="D2718" t="s">
        <v>23</v>
      </c>
      <c r="E2718" t="s">
        <v>62</v>
      </c>
      <c r="F2718" s="107">
        <v>46022</v>
      </c>
      <c r="G2718">
        <v>2169.54</v>
      </c>
      <c r="H2718">
        <v>7500</v>
      </c>
      <c r="I2718" t="s">
        <v>1081</v>
      </c>
    </row>
    <row r="2719" spans="1:9" x14ac:dyDescent="0.3">
      <c r="A2719">
        <v>217</v>
      </c>
      <c r="B2719" t="s">
        <v>156</v>
      </c>
      <c r="C2719" t="s">
        <v>98</v>
      </c>
      <c r="D2719" t="s">
        <v>23</v>
      </c>
      <c r="E2719" t="s">
        <v>24</v>
      </c>
      <c r="F2719" s="107">
        <v>46022</v>
      </c>
      <c r="G2719">
        <v>48.34</v>
      </c>
      <c r="H2719">
        <v>20</v>
      </c>
      <c r="I2719" t="s">
        <v>1109</v>
      </c>
    </row>
    <row r="2720" spans="1:9" x14ac:dyDescent="0.3">
      <c r="A2720">
        <v>218</v>
      </c>
      <c r="B2720" t="s">
        <v>157</v>
      </c>
      <c r="C2720" t="s">
        <v>98</v>
      </c>
      <c r="D2720" t="s">
        <v>23</v>
      </c>
      <c r="E2720" t="s">
        <v>62</v>
      </c>
      <c r="F2720" s="107">
        <v>46022</v>
      </c>
      <c r="G2720">
        <v>123820.04</v>
      </c>
      <c r="H2720">
        <v>172000</v>
      </c>
      <c r="I2720" t="s">
        <v>1141</v>
      </c>
    </row>
    <row r="2721" spans="1:9" x14ac:dyDescent="0.3">
      <c r="A2721">
        <v>225</v>
      </c>
      <c r="B2721" t="s">
        <v>165</v>
      </c>
      <c r="C2721" t="s">
        <v>98</v>
      </c>
      <c r="D2721" t="s">
        <v>23</v>
      </c>
      <c r="E2721" t="s">
        <v>24</v>
      </c>
      <c r="F2721" s="107">
        <v>46022</v>
      </c>
      <c r="G2721">
        <v>0</v>
      </c>
      <c r="H2721">
        <v>1</v>
      </c>
      <c r="I2721" t="s">
        <v>1196</v>
      </c>
    </row>
    <row r="2722" spans="1:9" x14ac:dyDescent="0.3">
      <c r="A2722">
        <v>239</v>
      </c>
      <c r="B2722" t="s">
        <v>1243</v>
      </c>
      <c r="C2722" t="s">
        <v>33</v>
      </c>
      <c r="D2722" t="s">
        <v>23</v>
      </c>
      <c r="E2722" t="s">
        <v>24</v>
      </c>
      <c r="F2722" s="107">
        <v>46022</v>
      </c>
      <c r="G2722">
        <v>44</v>
      </c>
      <c r="I2722" t="s">
        <v>1272</v>
      </c>
    </row>
    <row r="2723" spans="1:9" x14ac:dyDescent="0.3">
      <c r="A2723">
        <v>241</v>
      </c>
      <c r="B2723" t="s">
        <v>181</v>
      </c>
      <c r="C2723" t="s">
        <v>33</v>
      </c>
      <c r="D2723" t="s">
        <v>23</v>
      </c>
      <c r="E2723" t="s">
        <v>24</v>
      </c>
      <c r="F2723" s="107">
        <v>46022</v>
      </c>
      <c r="G2723">
        <v>91.67</v>
      </c>
      <c r="H2723">
        <v>80</v>
      </c>
      <c r="I2723" t="s">
        <v>1282</v>
      </c>
    </row>
    <row r="2724" spans="1:9" x14ac:dyDescent="0.3">
      <c r="A2724">
        <v>434</v>
      </c>
      <c r="B2724" t="s">
        <v>411</v>
      </c>
      <c r="C2724" t="s">
        <v>98</v>
      </c>
      <c r="D2724" t="s">
        <v>23</v>
      </c>
      <c r="E2724" t="s">
        <v>62</v>
      </c>
      <c r="F2724" s="107">
        <v>46022</v>
      </c>
      <c r="H2724">
        <v>200</v>
      </c>
      <c r="I2724" t="s">
        <v>1826</v>
      </c>
    </row>
    <row r="2725" spans="1:9" x14ac:dyDescent="0.3">
      <c r="A2725">
        <v>436</v>
      </c>
      <c r="B2725" t="s">
        <v>130</v>
      </c>
      <c r="C2725" t="s">
        <v>101</v>
      </c>
      <c r="D2725" t="s">
        <v>23</v>
      </c>
      <c r="E2725" t="s">
        <v>62</v>
      </c>
      <c r="F2725" s="107">
        <v>46022</v>
      </c>
      <c r="G2725">
        <v>11.77</v>
      </c>
      <c r="H2725">
        <v>14</v>
      </c>
      <c r="I2725" t="s">
        <v>1864</v>
      </c>
    </row>
    <row r="2726" spans="1:9" x14ac:dyDescent="0.3">
      <c r="A2726">
        <v>485</v>
      </c>
      <c r="B2726" t="s">
        <v>458</v>
      </c>
      <c r="C2726" t="s">
        <v>101</v>
      </c>
      <c r="D2726" t="s">
        <v>23</v>
      </c>
      <c r="E2726" t="s">
        <v>24</v>
      </c>
      <c r="F2726" s="107">
        <v>46022</v>
      </c>
      <c r="H2726">
        <v>80</v>
      </c>
      <c r="I2726" t="s">
        <v>2175</v>
      </c>
    </row>
    <row r="2727" spans="1:9" x14ac:dyDescent="0.3">
      <c r="A2727">
        <v>488</v>
      </c>
      <c r="B2727" t="s">
        <v>461</v>
      </c>
      <c r="C2727" t="s">
        <v>101</v>
      </c>
      <c r="D2727" t="s">
        <v>23</v>
      </c>
      <c r="E2727" t="s">
        <v>24</v>
      </c>
      <c r="F2727" s="107">
        <v>46022</v>
      </c>
      <c r="G2727">
        <v>76.739999999999995</v>
      </c>
      <c r="H2727">
        <v>85</v>
      </c>
      <c r="I2727" t="s">
        <v>2217</v>
      </c>
    </row>
    <row r="2728" spans="1:9" x14ac:dyDescent="0.3">
      <c r="A2728">
        <v>509</v>
      </c>
      <c r="B2728" t="s">
        <v>2238</v>
      </c>
      <c r="C2728" t="s">
        <v>33</v>
      </c>
      <c r="D2728" t="s">
        <v>23</v>
      </c>
      <c r="E2728" t="s">
        <v>24</v>
      </c>
      <c r="F2728" s="107">
        <v>46022</v>
      </c>
      <c r="G2728">
        <v>97.33</v>
      </c>
      <c r="H2728">
        <v>90</v>
      </c>
      <c r="I2728" t="s">
        <v>2285</v>
      </c>
    </row>
    <row r="2729" spans="1:9" x14ac:dyDescent="0.3">
      <c r="A2729">
        <v>73</v>
      </c>
      <c r="B2729" t="s">
        <v>61</v>
      </c>
      <c r="C2729" t="s">
        <v>28</v>
      </c>
      <c r="D2729" t="s">
        <v>54</v>
      </c>
      <c r="E2729" t="s">
        <v>62</v>
      </c>
      <c r="F2729" s="107">
        <v>46022</v>
      </c>
      <c r="G2729">
        <v>20</v>
      </c>
      <c r="H2729">
        <v>20</v>
      </c>
      <c r="I2729" t="s">
        <v>2581</v>
      </c>
    </row>
    <row r="2730" spans="1:9" x14ac:dyDescent="0.3">
      <c r="A2730">
        <v>74</v>
      </c>
      <c r="B2730" t="s">
        <v>64</v>
      </c>
      <c r="C2730" t="s">
        <v>28</v>
      </c>
      <c r="D2730" t="s">
        <v>54</v>
      </c>
      <c r="E2730" t="s">
        <v>24</v>
      </c>
      <c r="F2730" s="107">
        <v>46022</v>
      </c>
      <c r="G2730">
        <v>90.32</v>
      </c>
      <c r="H2730">
        <v>80</v>
      </c>
      <c r="I2730" t="s">
        <v>2587</v>
      </c>
    </row>
    <row r="2731" spans="1:9" x14ac:dyDescent="0.3">
      <c r="A2731">
        <v>86</v>
      </c>
      <c r="B2731" t="s">
        <v>75</v>
      </c>
      <c r="C2731" t="s">
        <v>72</v>
      </c>
      <c r="D2731" t="s">
        <v>54</v>
      </c>
      <c r="E2731" t="s">
        <v>24</v>
      </c>
      <c r="F2731" s="107">
        <v>46022</v>
      </c>
      <c r="G2731">
        <v>100</v>
      </c>
      <c r="H2731">
        <v>100</v>
      </c>
      <c r="I2731" t="s">
        <v>2616</v>
      </c>
    </row>
    <row r="2732" spans="1:9" x14ac:dyDescent="0.3">
      <c r="A2732">
        <v>95</v>
      </c>
      <c r="B2732" t="s">
        <v>83</v>
      </c>
      <c r="C2732" t="s">
        <v>72</v>
      </c>
      <c r="D2732" t="s">
        <v>54</v>
      </c>
      <c r="E2732" t="s">
        <v>24</v>
      </c>
      <c r="F2732" s="107">
        <v>46022</v>
      </c>
      <c r="G2732">
        <v>100</v>
      </c>
      <c r="H2732">
        <v>100</v>
      </c>
      <c r="I2732" t="s">
        <v>2643</v>
      </c>
    </row>
    <row r="2733" spans="1:9" x14ac:dyDescent="0.3">
      <c r="A2733">
        <v>143</v>
      </c>
      <c r="B2733" t="s">
        <v>926</v>
      </c>
      <c r="C2733" t="s">
        <v>85</v>
      </c>
      <c r="D2733" t="s">
        <v>54</v>
      </c>
      <c r="E2733" t="s">
        <v>24</v>
      </c>
      <c r="F2733" s="107">
        <v>46022</v>
      </c>
      <c r="G2733">
        <v>191</v>
      </c>
      <c r="H2733">
        <v>100</v>
      </c>
      <c r="I2733" t="s">
        <v>931</v>
      </c>
    </row>
    <row r="2734" spans="1:9" x14ac:dyDescent="0.3">
      <c r="A2734">
        <v>145</v>
      </c>
      <c r="B2734" t="s">
        <v>118</v>
      </c>
      <c r="C2734" t="s">
        <v>119</v>
      </c>
      <c r="D2734" t="s">
        <v>54</v>
      </c>
      <c r="E2734" t="s">
        <v>24</v>
      </c>
      <c r="F2734" s="107">
        <v>46022</v>
      </c>
      <c r="G2734">
        <v>1.62</v>
      </c>
      <c r="H2734">
        <v>1</v>
      </c>
      <c r="I2734" t="s">
        <v>940</v>
      </c>
    </row>
    <row r="2735" spans="1:9" x14ac:dyDescent="0.3">
      <c r="A2735">
        <v>146</v>
      </c>
      <c r="B2735" t="s">
        <v>120</v>
      </c>
      <c r="C2735" t="s">
        <v>85</v>
      </c>
      <c r="D2735" t="s">
        <v>54</v>
      </c>
      <c r="E2735" t="s">
        <v>24</v>
      </c>
      <c r="F2735" s="107">
        <v>46022</v>
      </c>
      <c r="G2735">
        <v>133</v>
      </c>
      <c r="H2735">
        <v>100</v>
      </c>
      <c r="I2735" t="s">
        <v>945</v>
      </c>
    </row>
    <row r="2736" spans="1:9" x14ac:dyDescent="0.3">
      <c r="A2736">
        <v>148</v>
      </c>
      <c r="B2736" t="s">
        <v>123</v>
      </c>
      <c r="C2736" t="s">
        <v>119</v>
      </c>
      <c r="D2736" t="s">
        <v>54</v>
      </c>
      <c r="E2736" t="s">
        <v>24</v>
      </c>
      <c r="F2736" s="107">
        <v>46022</v>
      </c>
      <c r="G2736">
        <v>6.78</v>
      </c>
      <c r="H2736">
        <v>5</v>
      </c>
      <c r="I2736" t="s">
        <v>951</v>
      </c>
    </row>
    <row r="2737" spans="1:9" x14ac:dyDescent="0.3">
      <c r="A2737">
        <v>159</v>
      </c>
      <c r="B2737" t="s">
        <v>93</v>
      </c>
      <c r="C2737" t="s">
        <v>127</v>
      </c>
      <c r="D2737" t="s">
        <v>54</v>
      </c>
      <c r="E2737" t="s">
        <v>24</v>
      </c>
      <c r="F2737" s="107">
        <v>46022</v>
      </c>
      <c r="G2737">
        <v>100</v>
      </c>
      <c r="H2737">
        <v>80</v>
      </c>
      <c r="I2737" t="s">
        <v>961</v>
      </c>
    </row>
    <row r="2738" spans="1:9" x14ac:dyDescent="0.3">
      <c r="A2738">
        <v>167</v>
      </c>
      <c r="B2738" t="s">
        <v>129</v>
      </c>
      <c r="C2738" t="s">
        <v>28</v>
      </c>
      <c r="D2738" t="s">
        <v>54</v>
      </c>
      <c r="E2738" t="s">
        <v>24</v>
      </c>
      <c r="F2738" s="107">
        <v>46022</v>
      </c>
      <c r="G2738">
        <v>94</v>
      </c>
      <c r="H2738">
        <v>90</v>
      </c>
      <c r="I2738" t="s">
        <v>965</v>
      </c>
    </row>
    <row r="2739" spans="1:9" x14ac:dyDescent="0.3">
      <c r="A2739">
        <v>193</v>
      </c>
      <c r="B2739" t="s">
        <v>980</v>
      </c>
      <c r="C2739" t="s">
        <v>53</v>
      </c>
      <c r="D2739" t="s">
        <v>54</v>
      </c>
      <c r="E2739" t="s">
        <v>24</v>
      </c>
      <c r="F2739" s="107">
        <v>46022</v>
      </c>
      <c r="G2739">
        <v>95</v>
      </c>
      <c r="H2739">
        <v>94</v>
      </c>
      <c r="I2739" t="s">
        <v>982</v>
      </c>
    </row>
    <row r="2740" spans="1:9" x14ac:dyDescent="0.3">
      <c r="A2740">
        <v>199</v>
      </c>
      <c r="B2740" t="s">
        <v>140</v>
      </c>
      <c r="C2740" t="s">
        <v>28</v>
      </c>
      <c r="D2740" t="s">
        <v>54</v>
      </c>
      <c r="E2740" t="s">
        <v>24</v>
      </c>
      <c r="F2740" s="107">
        <v>46022</v>
      </c>
      <c r="G2740">
        <v>92.89</v>
      </c>
      <c r="H2740">
        <v>80</v>
      </c>
      <c r="I2740" t="s">
        <v>993</v>
      </c>
    </row>
    <row r="2741" spans="1:9" x14ac:dyDescent="0.3">
      <c r="A2741">
        <v>203</v>
      </c>
      <c r="B2741" t="s">
        <v>144</v>
      </c>
      <c r="C2741" t="s">
        <v>94</v>
      </c>
      <c r="D2741" t="s">
        <v>54</v>
      </c>
      <c r="E2741" t="s">
        <v>24</v>
      </c>
      <c r="F2741" s="107">
        <v>46022</v>
      </c>
      <c r="G2741">
        <v>111.33</v>
      </c>
      <c r="H2741">
        <v>95</v>
      </c>
      <c r="I2741" t="s">
        <v>1002</v>
      </c>
    </row>
    <row r="2742" spans="1:9" x14ac:dyDescent="0.3">
      <c r="A2742">
        <v>204</v>
      </c>
      <c r="B2742" t="s">
        <v>145</v>
      </c>
      <c r="C2742" t="s">
        <v>94</v>
      </c>
      <c r="D2742" t="s">
        <v>54</v>
      </c>
      <c r="E2742" t="s">
        <v>24</v>
      </c>
      <c r="F2742" s="107">
        <v>46022</v>
      </c>
      <c r="G2742">
        <v>152.24</v>
      </c>
      <c r="H2742">
        <v>95</v>
      </c>
      <c r="I2742" t="s">
        <v>1003</v>
      </c>
    </row>
    <row r="2743" spans="1:9" x14ac:dyDescent="0.3">
      <c r="A2743">
        <v>205</v>
      </c>
      <c r="B2743" t="s">
        <v>146</v>
      </c>
      <c r="C2743" t="s">
        <v>94</v>
      </c>
      <c r="D2743" t="s">
        <v>54</v>
      </c>
      <c r="E2743" t="s">
        <v>24</v>
      </c>
      <c r="F2743" s="107">
        <v>46022</v>
      </c>
      <c r="G2743">
        <v>123.05</v>
      </c>
      <c r="H2743">
        <v>95</v>
      </c>
      <c r="I2743" t="s">
        <v>1004</v>
      </c>
    </row>
    <row r="2744" spans="1:9" x14ac:dyDescent="0.3">
      <c r="A2744">
        <v>207</v>
      </c>
      <c r="B2744" t="s">
        <v>148</v>
      </c>
      <c r="C2744" t="s">
        <v>94</v>
      </c>
      <c r="D2744" t="s">
        <v>54</v>
      </c>
      <c r="E2744" t="s">
        <v>62</v>
      </c>
      <c r="F2744" s="107">
        <v>46022</v>
      </c>
      <c r="G2744">
        <v>110.62</v>
      </c>
      <c r="H2744">
        <v>100</v>
      </c>
      <c r="I2744" t="s">
        <v>1006</v>
      </c>
    </row>
    <row r="2745" spans="1:9" x14ac:dyDescent="0.3">
      <c r="A2745">
        <v>215</v>
      </c>
      <c r="B2745" t="s">
        <v>154</v>
      </c>
      <c r="C2745" t="s">
        <v>98</v>
      </c>
      <c r="D2745" t="s">
        <v>54</v>
      </c>
      <c r="E2745" t="s">
        <v>24</v>
      </c>
      <c r="F2745" s="107">
        <v>46022</v>
      </c>
      <c r="G2745">
        <v>-6.43</v>
      </c>
      <c r="H2745">
        <v>1</v>
      </c>
      <c r="I2745" t="s">
        <v>1088</v>
      </c>
    </row>
    <row r="2746" spans="1:9" x14ac:dyDescent="0.3">
      <c r="A2746">
        <v>219</v>
      </c>
      <c r="B2746" t="s">
        <v>159</v>
      </c>
      <c r="C2746" t="s">
        <v>98</v>
      </c>
      <c r="D2746" t="s">
        <v>54</v>
      </c>
      <c r="E2746" t="s">
        <v>24</v>
      </c>
      <c r="F2746" s="107">
        <v>46022</v>
      </c>
      <c r="G2746">
        <v>-18.28</v>
      </c>
      <c r="H2746">
        <v>1</v>
      </c>
      <c r="I2746" t="s">
        <v>1145</v>
      </c>
    </row>
    <row r="2747" spans="1:9" x14ac:dyDescent="0.3">
      <c r="A2747">
        <v>220</v>
      </c>
      <c r="B2747" t="s">
        <v>160</v>
      </c>
      <c r="C2747" t="s">
        <v>98</v>
      </c>
      <c r="D2747" t="s">
        <v>54</v>
      </c>
      <c r="E2747" t="s">
        <v>24</v>
      </c>
      <c r="F2747" s="107">
        <v>46022</v>
      </c>
      <c r="G2747">
        <v>-10.18</v>
      </c>
      <c r="H2747">
        <v>1</v>
      </c>
      <c r="I2747" t="s">
        <v>1150</v>
      </c>
    </row>
    <row r="2748" spans="1:9" x14ac:dyDescent="0.3">
      <c r="A2748">
        <v>230</v>
      </c>
      <c r="B2748" t="s">
        <v>170</v>
      </c>
      <c r="C2748" t="s">
        <v>98</v>
      </c>
      <c r="D2748" t="s">
        <v>54</v>
      </c>
      <c r="E2748" t="s">
        <v>24</v>
      </c>
      <c r="F2748" s="107">
        <v>46022</v>
      </c>
      <c r="G2748">
        <v>96.72</v>
      </c>
      <c r="H2748">
        <v>90</v>
      </c>
      <c r="I2748" t="s">
        <v>1208</v>
      </c>
    </row>
    <row r="2749" spans="1:9" x14ac:dyDescent="0.3">
      <c r="A2749">
        <v>231</v>
      </c>
      <c r="B2749" t="s">
        <v>171</v>
      </c>
      <c r="C2749" t="s">
        <v>98</v>
      </c>
      <c r="D2749" t="s">
        <v>54</v>
      </c>
      <c r="E2749" t="s">
        <v>24</v>
      </c>
      <c r="F2749" s="107">
        <v>46022</v>
      </c>
      <c r="G2749">
        <v>7277.98</v>
      </c>
      <c r="H2749">
        <v>35</v>
      </c>
      <c r="I2749" t="s">
        <v>1211</v>
      </c>
    </row>
    <row r="2750" spans="1:9" x14ac:dyDescent="0.3">
      <c r="A2750">
        <v>232</v>
      </c>
      <c r="B2750" t="s">
        <v>172</v>
      </c>
      <c r="C2750" t="s">
        <v>98</v>
      </c>
      <c r="D2750" t="s">
        <v>54</v>
      </c>
      <c r="E2750" t="s">
        <v>24</v>
      </c>
      <c r="F2750" s="107">
        <v>46022</v>
      </c>
      <c r="G2750">
        <v>80.849999999999994</v>
      </c>
      <c r="H2750">
        <v>90</v>
      </c>
      <c r="I2750" t="s">
        <v>1214</v>
      </c>
    </row>
    <row r="2751" spans="1:9" x14ac:dyDescent="0.3">
      <c r="A2751">
        <v>245</v>
      </c>
      <c r="B2751" t="s">
        <v>1287</v>
      </c>
      <c r="C2751" t="s">
        <v>186</v>
      </c>
      <c r="D2751" t="s">
        <v>54</v>
      </c>
      <c r="E2751" t="s">
        <v>24</v>
      </c>
      <c r="F2751" s="107">
        <v>46022</v>
      </c>
      <c r="G2751">
        <v>100.12</v>
      </c>
      <c r="H2751">
        <v>100</v>
      </c>
      <c r="I2751" t="s">
        <v>1288</v>
      </c>
    </row>
    <row r="2752" spans="1:9" x14ac:dyDescent="0.3">
      <c r="A2752">
        <v>246</v>
      </c>
      <c r="B2752" t="s">
        <v>189</v>
      </c>
      <c r="C2752" t="s">
        <v>188</v>
      </c>
      <c r="D2752" t="s">
        <v>54</v>
      </c>
      <c r="E2752" t="s">
        <v>24</v>
      </c>
      <c r="F2752" s="107">
        <v>46022</v>
      </c>
      <c r="G2752">
        <v>92.7</v>
      </c>
      <c r="H2752">
        <v>90</v>
      </c>
      <c r="I2752" t="s">
        <v>1289</v>
      </c>
    </row>
    <row r="2753" spans="1:9" x14ac:dyDescent="0.3">
      <c r="A2753">
        <v>252</v>
      </c>
      <c r="B2753" t="s">
        <v>1295</v>
      </c>
      <c r="C2753" t="s">
        <v>186</v>
      </c>
      <c r="D2753" t="s">
        <v>54</v>
      </c>
      <c r="E2753" t="s">
        <v>24</v>
      </c>
      <c r="F2753" s="107">
        <v>46022</v>
      </c>
      <c r="G2753">
        <v>104.31</v>
      </c>
      <c r="H2753">
        <v>100</v>
      </c>
      <c r="I2753" t="s">
        <v>1296</v>
      </c>
    </row>
    <row r="2754" spans="1:9" x14ac:dyDescent="0.3">
      <c r="A2754">
        <v>260</v>
      </c>
      <c r="B2754" t="s">
        <v>204</v>
      </c>
      <c r="C2754" t="s">
        <v>205</v>
      </c>
      <c r="D2754" t="s">
        <v>54</v>
      </c>
      <c r="E2754" t="s">
        <v>62</v>
      </c>
      <c r="F2754" s="107">
        <v>46022</v>
      </c>
      <c r="G2754">
        <v>1.9</v>
      </c>
      <c r="H2754">
        <v>2.1</v>
      </c>
      <c r="I2754" t="s">
        <v>1306</v>
      </c>
    </row>
    <row r="2755" spans="1:9" x14ac:dyDescent="0.3">
      <c r="A2755">
        <v>261</v>
      </c>
      <c r="B2755" t="s">
        <v>206</v>
      </c>
      <c r="C2755" t="s">
        <v>53</v>
      </c>
      <c r="D2755" t="s">
        <v>54</v>
      </c>
      <c r="E2755" t="s">
        <v>62</v>
      </c>
      <c r="F2755" s="107">
        <v>46022</v>
      </c>
      <c r="G2755">
        <v>2.1</v>
      </c>
      <c r="H2755">
        <v>3</v>
      </c>
      <c r="I2755" t="s">
        <v>1307</v>
      </c>
    </row>
    <row r="2756" spans="1:9" x14ac:dyDescent="0.3">
      <c r="A2756">
        <v>262</v>
      </c>
      <c r="B2756" t="s">
        <v>208</v>
      </c>
      <c r="C2756" t="s">
        <v>46</v>
      </c>
      <c r="D2756" t="s">
        <v>54</v>
      </c>
      <c r="E2756" t="s">
        <v>62</v>
      </c>
      <c r="F2756" s="107">
        <v>46022</v>
      </c>
      <c r="G2756">
        <v>0</v>
      </c>
      <c r="I2756" t="s">
        <v>1308</v>
      </c>
    </row>
    <row r="2757" spans="1:9" x14ac:dyDescent="0.3">
      <c r="A2757">
        <v>268</v>
      </c>
      <c r="B2757" t="s">
        <v>1325</v>
      </c>
      <c r="C2757" t="s">
        <v>216</v>
      </c>
      <c r="D2757" t="s">
        <v>54</v>
      </c>
      <c r="E2757" t="s">
        <v>24</v>
      </c>
      <c r="F2757" s="107">
        <v>46022</v>
      </c>
      <c r="G2757">
        <v>877</v>
      </c>
      <c r="I2757" t="s">
        <v>1327</v>
      </c>
    </row>
    <row r="2758" spans="1:9" x14ac:dyDescent="0.3">
      <c r="A2758">
        <v>269</v>
      </c>
      <c r="B2758" t="s">
        <v>1328</v>
      </c>
      <c r="C2758" t="s">
        <v>216</v>
      </c>
      <c r="D2758" t="s">
        <v>54</v>
      </c>
      <c r="E2758" t="s">
        <v>24</v>
      </c>
      <c r="F2758" s="107">
        <v>46022</v>
      </c>
      <c r="G2758">
        <v>1.65</v>
      </c>
      <c r="I2758" t="s">
        <v>1330</v>
      </c>
    </row>
    <row r="2759" spans="1:9" x14ac:dyDescent="0.3">
      <c r="A2759">
        <v>270</v>
      </c>
      <c r="B2759" t="s">
        <v>1331</v>
      </c>
      <c r="C2759" t="s">
        <v>216</v>
      </c>
      <c r="D2759" t="s">
        <v>54</v>
      </c>
      <c r="E2759" t="s">
        <v>24</v>
      </c>
      <c r="F2759" s="107">
        <v>46022</v>
      </c>
      <c r="G2759">
        <v>4.3</v>
      </c>
      <c r="I2759" t="s">
        <v>1333</v>
      </c>
    </row>
    <row r="2760" spans="1:9" x14ac:dyDescent="0.3">
      <c r="A2760">
        <v>271</v>
      </c>
      <c r="B2760" t="s">
        <v>1334</v>
      </c>
      <c r="C2760" t="s">
        <v>216</v>
      </c>
      <c r="D2760" t="s">
        <v>54</v>
      </c>
      <c r="E2760" t="s">
        <v>24</v>
      </c>
      <c r="F2760" s="107">
        <v>46022</v>
      </c>
      <c r="G2760">
        <v>19.93</v>
      </c>
      <c r="I2760" t="s">
        <v>1337</v>
      </c>
    </row>
    <row r="2761" spans="1:9" x14ac:dyDescent="0.3">
      <c r="A2761">
        <v>273</v>
      </c>
      <c r="B2761" t="s">
        <v>221</v>
      </c>
      <c r="C2761" t="s">
        <v>222</v>
      </c>
      <c r="D2761" t="s">
        <v>54</v>
      </c>
      <c r="E2761" t="s">
        <v>24</v>
      </c>
      <c r="F2761" s="107">
        <v>46022</v>
      </c>
      <c r="G2761">
        <v>100</v>
      </c>
      <c r="H2761">
        <v>100</v>
      </c>
      <c r="I2761" t="s">
        <v>1342</v>
      </c>
    </row>
    <row r="2762" spans="1:9" x14ac:dyDescent="0.3">
      <c r="A2762">
        <v>274</v>
      </c>
      <c r="B2762" t="s">
        <v>223</v>
      </c>
      <c r="C2762" t="s">
        <v>205</v>
      </c>
      <c r="D2762" t="s">
        <v>54</v>
      </c>
      <c r="E2762" t="s">
        <v>24</v>
      </c>
      <c r="F2762" s="107">
        <v>46022</v>
      </c>
      <c r="G2762">
        <v>102.03</v>
      </c>
      <c r="H2762">
        <v>100</v>
      </c>
      <c r="I2762" t="s">
        <v>1346</v>
      </c>
    </row>
    <row r="2763" spans="1:9" x14ac:dyDescent="0.3">
      <c r="A2763">
        <v>275</v>
      </c>
      <c r="B2763" t="s">
        <v>224</v>
      </c>
      <c r="C2763" t="s">
        <v>225</v>
      </c>
      <c r="D2763" t="s">
        <v>54</v>
      </c>
      <c r="E2763" t="s">
        <v>24</v>
      </c>
      <c r="F2763" s="107">
        <v>46022</v>
      </c>
      <c r="G2763">
        <v>91.67</v>
      </c>
      <c r="H2763">
        <v>80</v>
      </c>
      <c r="I2763" t="s">
        <v>1366</v>
      </c>
    </row>
    <row r="2764" spans="1:9" x14ac:dyDescent="0.3">
      <c r="A2764">
        <v>276</v>
      </c>
      <c r="B2764" t="s">
        <v>226</v>
      </c>
      <c r="C2764" t="s">
        <v>227</v>
      </c>
      <c r="D2764" t="s">
        <v>54</v>
      </c>
      <c r="E2764" t="s">
        <v>62</v>
      </c>
      <c r="F2764" s="107">
        <v>46022</v>
      </c>
      <c r="G2764">
        <v>82.81</v>
      </c>
      <c r="H2764">
        <v>81</v>
      </c>
      <c r="I2764" t="s">
        <v>1368</v>
      </c>
    </row>
    <row r="2765" spans="1:9" x14ac:dyDescent="0.3">
      <c r="A2765">
        <v>277</v>
      </c>
      <c r="B2765" t="s">
        <v>1369</v>
      </c>
      <c r="C2765" t="s">
        <v>227</v>
      </c>
      <c r="D2765" t="s">
        <v>54</v>
      </c>
      <c r="E2765" t="s">
        <v>62</v>
      </c>
      <c r="F2765" s="107">
        <v>46022</v>
      </c>
      <c r="G2765">
        <v>68.400000000000006</v>
      </c>
      <c r="H2765">
        <v>71</v>
      </c>
      <c r="I2765" t="s">
        <v>1370</v>
      </c>
    </row>
    <row r="2766" spans="1:9" x14ac:dyDescent="0.3">
      <c r="A2766">
        <v>278</v>
      </c>
      <c r="B2766" t="s">
        <v>1371</v>
      </c>
      <c r="C2766" t="s">
        <v>227</v>
      </c>
      <c r="D2766" t="s">
        <v>54</v>
      </c>
      <c r="E2766" t="s">
        <v>24</v>
      </c>
      <c r="F2766" s="107">
        <v>46022</v>
      </c>
      <c r="G2766">
        <v>1071</v>
      </c>
      <c r="I2766" t="s">
        <v>1381</v>
      </c>
    </row>
    <row r="2767" spans="1:9" x14ac:dyDescent="0.3">
      <c r="A2767">
        <v>282</v>
      </c>
      <c r="B2767" t="s">
        <v>233</v>
      </c>
      <c r="C2767" t="s">
        <v>227</v>
      </c>
      <c r="D2767" t="s">
        <v>54</v>
      </c>
      <c r="E2767" t="s">
        <v>24</v>
      </c>
      <c r="F2767" s="107">
        <v>46022</v>
      </c>
      <c r="G2767">
        <v>97.56</v>
      </c>
      <c r="H2767">
        <v>97</v>
      </c>
      <c r="I2767" t="s">
        <v>1382</v>
      </c>
    </row>
    <row r="2768" spans="1:9" x14ac:dyDescent="0.3">
      <c r="A2768">
        <v>283</v>
      </c>
      <c r="B2768" t="s">
        <v>234</v>
      </c>
      <c r="C2768" t="s">
        <v>227</v>
      </c>
      <c r="D2768" t="s">
        <v>54</v>
      </c>
      <c r="E2768" t="s">
        <v>24</v>
      </c>
      <c r="F2768" s="107">
        <v>46022</v>
      </c>
      <c r="G2768">
        <v>4.67</v>
      </c>
      <c r="H2768">
        <v>4.5999999999999996</v>
      </c>
      <c r="I2768" t="s">
        <v>1383</v>
      </c>
    </row>
    <row r="2769" spans="1:9" x14ac:dyDescent="0.3">
      <c r="A2769">
        <v>285</v>
      </c>
      <c r="B2769" t="s">
        <v>236</v>
      </c>
      <c r="C2769" t="s">
        <v>227</v>
      </c>
      <c r="D2769" t="s">
        <v>54</v>
      </c>
      <c r="E2769" t="s">
        <v>24</v>
      </c>
      <c r="F2769" s="107">
        <v>46022</v>
      </c>
      <c r="G2769">
        <v>100</v>
      </c>
      <c r="H2769">
        <v>100</v>
      </c>
      <c r="I2769" t="s">
        <v>1384</v>
      </c>
    </row>
    <row r="2770" spans="1:9" x14ac:dyDescent="0.3">
      <c r="A2770">
        <v>286</v>
      </c>
      <c r="B2770" t="s">
        <v>1385</v>
      </c>
      <c r="C2770" t="s">
        <v>227</v>
      </c>
      <c r="D2770" t="s">
        <v>54</v>
      </c>
      <c r="E2770" t="s">
        <v>24</v>
      </c>
      <c r="F2770" s="107">
        <v>46022</v>
      </c>
      <c r="G2770">
        <v>1071</v>
      </c>
      <c r="I2770" t="s">
        <v>1395</v>
      </c>
    </row>
    <row r="2771" spans="1:9" x14ac:dyDescent="0.3">
      <c r="A2771">
        <v>292</v>
      </c>
      <c r="B2771" t="s">
        <v>243</v>
      </c>
      <c r="C2771" t="s">
        <v>242</v>
      </c>
      <c r="D2771" t="s">
        <v>54</v>
      </c>
      <c r="E2771" t="s">
        <v>24</v>
      </c>
      <c r="F2771" s="107">
        <v>46022</v>
      </c>
      <c r="G2771">
        <v>11.21</v>
      </c>
      <c r="H2771">
        <v>8</v>
      </c>
      <c r="I2771" t="s">
        <v>1414</v>
      </c>
    </row>
    <row r="2772" spans="1:9" x14ac:dyDescent="0.3">
      <c r="A2772">
        <v>294</v>
      </c>
      <c r="B2772" t="s">
        <v>246</v>
      </c>
      <c r="C2772" t="s">
        <v>242</v>
      </c>
      <c r="D2772" t="s">
        <v>54</v>
      </c>
      <c r="E2772" t="s">
        <v>24</v>
      </c>
      <c r="F2772" s="107">
        <v>46022</v>
      </c>
      <c r="G2772">
        <v>54.02</v>
      </c>
      <c r="H2772">
        <v>8</v>
      </c>
      <c r="I2772" t="s">
        <v>1421</v>
      </c>
    </row>
    <row r="2773" spans="1:9" x14ac:dyDescent="0.3">
      <c r="A2773">
        <v>302</v>
      </c>
      <c r="B2773" t="s">
        <v>1426</v>
      </c>
      <c r="C2773" t="s">
        <v>216</v>
      </c>
      <c r="D2773" t="s">
        <v>54</v>
      </c>
      <c r="E2773" t="s">
        <v>24</v>
      </c>
      <c r="F2773" s="107">
        <v>46022</v>
      </c>
      <c r="G2773">
        <v>31371</v>
      </c>
      <c r="I2773" t="s">
        <v>1436</v>
      </c>
    </row>
    <row r="2774" spans="1:9" x14ac:dyDescent="0.3">
      <c r="A2774">
        <v>303</v>
      </c>
      <c r="B2774" t="s">
        <v>256</v>
      </c>
      <c r="C2774" t="s">
        <v>257</v>
      </c>
      <c r="D2774" t="s">
        <v>54</v>
      </c>
      <c r="E2774" t="s">
        <v>24</v>
      </c>
      <c r="F2774" s="107">
        <v>46022</v>
      </c>
      <c r="G2774">
        <v>100</v>
      </c>
      <c r="H2774">
        <v>95</v>
      </c>
      <c r="I2774" t="s">
        <v>1442</v>
      </c>
    </row>
    <row r="2775" spans="1:9" x14ac:dyDescent="0.3">
      <c r="A2775">
        <v>304</v>
      </c>
      <c r="B2775" t="s">
        <v>258</v>
      </c>
      <c r="C2775" t="s">
        <v>257</v>
      </c>
      <c r="D2775" t="s">
        <v>54</v>
      </c>
      <c r="E2775" t="s">
        <v>24</v>
      </c>
      <c r="F2775" s="107">
        <v>46022</v>
      </c>
      <c r="G2775">
        <v>116.09</v>
      </c>
      <c r="H2775">
        <v>100</v>
      </c>
      <c r="I2775" t="s">
        <v>1443</v>
      </c>
    </row>
    <row r="2776" spans="1:9" x14ac:dyDescent="0.3">
      <c r="A2776">
        <v>323</v>
      </c>
      <c r="B2776" t="s">
        <v>281</v>
      </c>
      <c r="C2776" t="s">
        <v>44</v>
      </c>
      <c r="D2776" t="s">
        <v>54</v>
      </c>
      <c r="E2776" t="s">
        <v>24</v>
      </c>
      <c r="F2776" s="107">
        <v>46022</v>
      </c>
      <c r="G2776">
        <v>100</v>
      </c>
      <c r="H2776">
        <v>100</v>
      </c>
      <c r="I2776" t="s">
        <v>1462</v>
      </c>
    </row>
    <row r="2777" spans="1:9" x14ac:dyDescent="0.3">
      <c r="A2777">
        <v>324</v>
      </c>
      <c r="B2777" t="s">
        <v>282</v>
      </c>
      <c r="C2777" t="s">
        <v>44</v>
      </c>
      <c r="D2777" t="s">
        <v>54</v>
      </c>
      <c r="E2777" t="s">
        <v>24</v>
      </c>
      <c r="F2777" s="107">
        <v>46022</v>
      </c>
      <c r="G2777">
        <v>200</v>
      </c>
      <c r="H2777">
        <v>100</v>
      </c>
      <c r="I2777" t="s">
        <v>1463</v>
      </c>
    </row>
    <row r="2778" spans="1:9" x14ac:dyDescent="0.3">
      <c r="A2778">
        <v>325</v>
      </c>
      <c r="B2778" t="s">
        <v>1464</v>
      </c>
      <c r="C2778" t="s">
        <v>44</v>
      </c>
      <c r="D2778" t="s">
        <v>54</v>
      </c>
      <c r="E2778" t="s">
        <v>24</v>
      </c>
      <c r="F2778" s="107">
        <v>46022</v>
      </c>
      <c r="G2778">
        <v>100</v>
      </c>
      <c r="I2778" t="s">
        <v>1465</v>
      </c>
    </row>
    <row r="2779" spans="1:9" x14ac:dyDescent="0.3">
      <c r="A2779">
        <v>327</v>
      </c>
      <c r="B2779" t="s">
        <v>1469</v>
      </c>
      <c r="C2779" t="s">
        <v>222</v>
      </c>
      <c r="D2779" t="s">
        <v>54</v>
      </c>
      <c r="E2779" t="s">
        <v>24</v>
      </c>
      <c r="F2779" s="107">
        <v>46022</v>
      </c>
      <c r="G2779">
        <v>100</v>
      </c>
      <c r="H2779">
        <v>100</v>
      </c>
      <c r="I2779" t="s">
        <v>1470</v>
      </c>
    </row>
    <row r="2780" spans="1:9" x14ac:dyDescent="0.3">
      <c r="A2780">
        <v>332</v>
      </c>
      <c r="B2780" t="s">
        <v>290</v>
      </c>
      <c r="C2780" t="s">
        <v>28</v>
      </c>
      <c r="D2780" t="s">
        <v>54</v>
      </c>
      <c r="E2780" t="s">
        <v>62</v>
      </c>
      <c r="F2780" s="107">
        <v>46022</v>
      </c>
      <c r="G2780">
        <v>0.93</v>
      </c>
      <c r="H2780">
        <v>1.18</v>
      </c>
      <c r="I2780" t="s">
        <v>1471</v>
      </c>
    </row>
    <row r="2781" spans="1:9" x14ac:dyDescent="0.3">
      <c r="A2781">
        <v>337</v>
      </c>
      <c r="B2781" t="s">
        <v>1475</v>
      </c>
      <c r="C2781" t="s">
        <v>222</v>
      </c>
      <c r="D2781" t="s">
        <v>54</v>
      </c>
      <c r="E2781" t="s">
        <v>24</v>
      </c>
      <c r="F2781" s="107">
        <v>46022</v>
      </c>
      <c r="H2781">
        <v>100</v>
      </c>
      <c r="I2781" t="s">
        <v>1479</v>
      </c>
    </row>
    <row r="2782" spans="1:9" x14ac:dyDescent="0.3">
      <c r="A2782">
        <v>338</v>
      </c>
      <c r="B2782" t="s">
        <v>1480</v>
      </c>
      <c r="C2782" t="s">
        <v>222</v>
      </c>
      <c r="D2782" t="s">
        <v>54</v>
      </c>
      <c r="E2782" t="s">
        <v>24</v>
      </c>
      <c r="F2782" s="107">
        <v>46022</v>
      </c>
      <c r="G2782">
        <v>100</v>
      </c>
      <c r="H2782">
        <v>100</v>
      </c>
      <c r="I2782" t="s">
        <v>1483</v>
      </c>
    </row>
    <row r="2783" spans="1:9" x14ac:dyDescent="0.3">
      <c r="A2783">
        <v>341</v>
      </c>
      <c r="B2783" t="s">
        <v>1485</v>
      </c>
      <c r="C2783" t="s">
        <v>58</v>
      </c>
      <c r="D2783" t="s">
        <v>54</v>
      </c>
      <c r="E2783" t="s">
        <v>24</v>
      </c>
      <c r="F2783" s="107">
        <v>46022</v>
      </c>
      <c r="G2783">
        <v>102.65</v>
      </c>
      <c r="H2783">
        <v>100</v>
      </c>
      <c r="I2783" t="s">
        <v>1486</v>
      </c>
    </row>
    <row r="2784" spans="1:9" x14ac:dyDescent="0.3">
      <c r="A2784">
        <v>344</v>
      </c>
      <c r="B2784" t="s">
        <v>302</v>
      </c>
      <c r="C2784" t="s">
        <v>28</v>
      </c>
      <c r="D2784" t="s">
        <v>54</v>
      </c>
      <c r="E2784" t="s">
        <v>24</v>
      </c>
      <c r="F2784" s="107">
        <v>46022</v>
      </c>
      <c r="G2784">
        <v>100</v>
      </c>
      <c r="H2784">
        <v>93</v>
      </c>
      <c r="I2784" t="s">
        <v>1487</v>
      </c>
    </row>
    <row r="2785" spans="1:9" x14ac:dyDescent="0.3">
      <c r="A2785">
        <v>356</v>
      </c>
      <c r="B2785" t="s">
        <v>315</v>
      </c>
      <c r="C2785" t="s">
        <v>314</v>
      </c>
      <c r="D2785" t="s">
        <v>54</v>
      </c>
      <c r="E2785" t="s">
        <v>62</v>
      </c>
      <c r="F2785" s="107">
        <v>46022</v>
      </c>
      <c r="G2785">
        <v>64.77</v>
      </c>
      <c r="H2785">
        <v>60</v>
      </c>
      <c r="I2785" t="s">
        <v>1497</v>
      </c>
    </row>
    <row r="2786" spans="1:9" x14ac:dyDescent="0.3">
      <c r="A2786">
        <v>358</v>
      </c>
      <c r="B2786" t="s">
        <v>1498</v>
      </c>
      <c r="C2786" t="s">
        <v>318</v>
      </c>
      <c r="D2786" t="s">
        <v>54</v>
      </c>
      <c r="E2786" t="s">
        <v>24</v>
      </c>
      <c r="F2786" s="107">
        <v>46022</v>
      </c>
      <c r="G2786">
        <v>100</v>
      </c>
      <c r="H2786">
        <v>100</v>
      </c>
      <c r="I2786" t="s">
        <v>2693</v>
      </c>
    </row>
    <row r="2787" spans="1:9" x14ac:dyDescent="0.3">
      <c r="A2787">
        <v>359</v>
      </c>
      <c r="B2787" t="s">
        <v>1501</v>
      </c>
      <c r="C2787" t="s">
        <v>225</v>
      </c>
      <c r="D2787" t="s">
        <v>54</v>
      </c>
      <c r="E2787" t="s">
        <v>24</v>
      </c>
      <c r="F2787" s="107">
        <v>46022</v>
      </c>
      <c r="G2787">
        <v>89.9</v>
      </c>
      <c r="H2787">
        <v>85</v>
      </c>
      <c r="I2787" t="s">
        <v>1503</v>
      </c>
    </row>
    <row r="2788" spans="1:9" x14ac:dyDescent="0.3">
      <c r="A2788">
        <v>362</v>
      </c>
      <c r="B2788" t="s">
        <v>322</v>
      </c>
      <c r="C2788" t="s">
        <v>323</v>
      </c>
      <c r="D2788" t="s">
        <v>54</v>
      </c>
      <c r="E2788" t="s">
        <v>24</v>
      </c>
      <c r="F2788" s="107">
        <v>46022</v>
      </c>
      <c r="G2788">
        <v>99.7</v>
      </c>
      <c r="H2788">
        <v>98</v>
      </c>
      <c r="I2788" t="s">
        <v>1516</v>
      </c>
    </row>
    <row r="2789" spans="1:9" x14ac:dyDescent="0.3">
      <c r="A2789">
        <v>363</v>
      </c>
      <c r="B2789" t="s">
        <v>324</v>
      </c>
      <c r="C2789" t="s">
        <v>323</v>
      </c>
      <c r="D2789" t="s">
        <v>54</v>
      </c>
      <c r="E2789" t="s">
        <v>24</v>
      </c>
      <c r="F2789" s="107">
        <v>46022</v>
      </c>
      <c r="G2789">
        <v>100</v>
      </c>
      <c r="H2789">
        <v>100</v>
      </c>
      <c r="I2789" t="s">
        <v>1518</v>
      </c>
    </row>
    <row r="2790" spans="1:9" x14ac:dyDescent="0.3">
      <c r="A2790">
        <v>364</v>
      </c>
      <c r="B2790" t="s">
        <v>325</v>
      </c>
      <c r="C2790" t="s">
        <v>37</v>
      </c>
      <c r="D2790" t="s">
        <v>54</v>
      </c>
      <c r="E2790" t="s">
        <v>24</v>
      </c>
      <c r="F2790" s="107">
        <v>46022</v>
      </c>
      <c r="G2790">
        <v>78.11</v>
      </c>
      <c r="H2790">
        <v>100</v>
      </c>
      <c r="I2790" t="s">
        <v>1520</v>
      </c>
    </row>
    <row r="2791" spans="1:9" x14ac:dyDescent="0.3">
      <c r="A2791">
        <v>369</v>
      </c>
      <c r="B2791" t="s">
        <v>332</v>
      </c>
      <c r="C2791" t="s">
        <v>37</v>
      </c>
      <c r="D2791" t="s">
        <v>54</v>
      </c>
      <c r="E2791" t="s">
        <v>24</v>
      </c>
      <c r="F2791" s="107">
        <v>46022</v>
      </c>
      <c r="G2791">
        <v>108.26</v>
      </c>
      <c r="H2791">
        <v>100</v>
      </c>
      <c r="I2791" t="s">
        <v>1534</v>
      </c>
    </row>
    <row r="2792" spans="1:9" x14ac:dyDescent="0.3">
      <c r="A2792">
        <v>371</v>
      </c>
      <c r="B2792" t="s">
        <v>334</v>
      </c>
      <c r="C2792" t="s">
        <v>37</v>
      </c>
      <c r="D2792" t="s">
        <v>54</v>
      </c>
      <c r="E2792" t="s">
        <v>24</v>
      </c>
      <c r="F2792" s="107">
        <v>46022</v>
      </c>
      <c r="G2792">
        <v>83.42</v>
      </c>
      <c r="H2792">
        <v>100</v>
      </c>
      <c r="I2792" t="s">
        <v>1535</v>
      </c>
    </row>
    <row r="2793" spans="1:9" x14ac:dyDescent="0.3">
      <c r="A2793">
        <v>375</v>
      </c>
      <c r="B2793" t="s">
        <v>338</v>
      </c>
      <c r="C2793" t="s">
        <v>323</v>
      </c>
      <c r="D2793" t="s">
        <v>54</v>
      </c>
      <c r="E2793" t="s">
        <v>24</v>
      </c>
      <c r="F2793" s="107">
        <v>46022</v>
      </c>
      <c r="G2793">
        <v>100</v>
      </c>
      <c r="H2793">
        <v>100</v>
      </c>
      <c r="I2793" t="s">
        <v>1566</v>
      </c>
    </row>
    <row r="2794" spans="1:9" x14ac:dyDescent="0.3">
      <c r="A2794">
        <v>376</v>
      </c>
      <c r="B2794" t="s">
        <v>340</v>
      </c>
      <c r="C2794" t="s">
        <v>94</v>
      </c>
      <c r="D2794" t="s">
        <v>54</v>
      </c>
      <c r="E2794" t="s">
        <v>24</v>
      </c>
      <c r="F2794" s="107">
        <v>46022</v>
      </c>
      <c r="G2794">
        <v>117.51</v>
      </c>
      <c r="H2794">
        <v>95</v>
      </c>
      <c r="I2794" t="s">
        <v>1567</v>
      </c>
    </row>
    <row r="2795" spans="1:9" x14ac:dyDescent="0.3">
      <c r="A2795">
        <v>379</v>
      </c>
      <c r="B2795" t="s">
        <v>343</v>
      </c>
      <c r="C2795" t="s">
        <v>344</v>
      </c>
      <c r="D2795" t="s">
        <v>54</v>
      </c>
      <c r="E2795" t="s">
        <v>24</v>
      </c>
      <c r="F2795" s="107">
        <v>46022</v>
      </c>
      <c r="G2795">
        <v>102.41</v>
      </c>
      <c r="H2795">
        <v>100</v>
      </c>
      <c r="I2795" t="s">
        <v>1570</v>
      </c>
    </row>
    <row r="2796" spans="1:9" x14ac:dyDescent="0.3">
      <c r="A2796">
        <v>381</v>
      </c>
      <c r="B2796" t="s">
        <v>346</v>
      </c>
      <c r="C2796" t="s">
        <v>344</v>
      </c>
      <c r="D2796" t="s">
        <v>54</v>
      </c>
      <c r="E2796" t="s">
        <v>24</v>
      </c>
      <c r="F2796" s="107">
        <v>46022</v>
      </c>
      <c r="G2796">
        <v>113.66</v>
      </c>
      <c r="H2796">
        <v>100</v>
      </c>
      <c r="I2796" t="s">
        <v>1571</v>
      </c>
    </row>
    <row r="2797" spans="1:9" x14ac:dyDescent="0.3">
      <c r="A2797">
        <v>382</v>
      </c>
      <c r="B2797" t="s">
        <v>347</v>
      </c>
      <c r="C2797" t="s">
        <v>344</v>
      </c>
      <c r="D2797" t="s">
        <v>54</v>
      </c>
      <c r="E2797" t="s">
        <v>24</v>
      </c>
      <c r="F2797" s="107">
        <v>46022</v>
      </c>
      <c r="G2797">
        <v>97.21</v>
      </c>
      <c r="H2797">
        <v>100</v>
      </c>
      <c r="I2797" t="s">
        <v>1572</v>
      </c>
    </row>
    <row r="2798" spans="1:9" x14ac:dyDescent="0.3">
      <c r="A2798">
        <v>383</v>
      </c>
      <c r="B2798" t="s">
        <v>348</v>
      </c>
      <c r="C2798" t="s">
        <v>344</v>
      </c>
      <c r="D2798" t="s">
        <v>54</v>
      </c>
      <c r="E2798" t="s">
        <v>24</v>
      </c>
      <c r="F2798" s="107">
        <v>46022</v>
      </c>
      <c r="G2798">
        <v>127.87</v>
      </c>
      <c r="H2798">
        <v>100</v>
      </c>
      <c r="I2798" t="s">
        <v>1573</v>
      </c>
    </row>
    <row r="2799" spans="1:9" x14ac:dyDescent="0.3">
      <c r="A2799">
        <v>384</v>
      </c>
      <c r="B2799" t="s">
        <v>349</v>
      </c>
      <c r="C2799" t="s">
        <v>344</v>
      </c>
      <c r="D2799" t="s">
        <v>54</v>
      </c>
      <c r="E2799" t="s">
        <v>24</v>
      </c>
      <c r="F2799" s="107">
        <v>46022</v>
      </c>
      <c r="G2799">
        <v>100.93</v>
      </c>
      <c r="H2799">
        <v>100</v>
      </c>
      <c r="I2799" t="s">
        <v>1574</v>
      </c>
    </row>
    <row r="2800" spans="1:9" x14ac:dyDescent="0.3">
      <c r="A2800">
        <v>385</v>
      </c>
      <c r="B2800" t="s">
        <v>350</v>
      </c>
      <c r="C2800" t="s">
        <v>351</v>
      </c>
      <c r="D2800" t="s">
        <v>54</v>
      </c>
      <c r="E2800" t="s">
        <v>24</v>
      </c>
      <c r="F2800" s="107">
        <v>46022</v>
      </c>
      <c r="G2800">
        <v>108.89</v>
      </c>
      <c r="H2800">
        <v>100</v>
      </c>
      <c r="I2800" t="s">
        <v>1575</v>
      </c>
    </row>
    <row r="2801" spans="1:9" x14ac:dyDescent="0.3">
      <c r="A2801">
        <v>386</v>
      </c>
      <c r="B2801" t="s">
        <v>352</v>
      </c>
      <c r="C2801" t="s">
        <v>351</v>
      </c>
      <c r="D2801" t="s">
        <v>54</v>
      </c>
      <c r="E2801" t="s">
        <v>24</v>
      </c>
      <c r="F2801" s="107">
        <v>46022</v>
      </c>
      <c r="G2801">
        <v>106.54</v>
      </c>
      <c r="H2801">
        <v>100</v>
      </c>
      <c r="I2801" t="s">
        <v>1582</v>
      </c>
    </row>
    <row r="2802" spans="1:9" x14ac:dyDescent="0.3">
      <c r="A2802">
        <v>389</v>
      </c>
      <c r="B2802" t="s">
        <v>355</v>
      </c>
      <c r="C2802" t="s">
        <v>447</v>
      </c>
      <c r="D2802" t="s">
        <v>54</v>
      </c>
      <c r="E2802" t="s">
        <v>24</v>
      </c>
      <c r="F2802" s="107">
        <v>46022</v>
      </c>
      <c r="I2802" t="s">
        <v>1591</v>
      </c>
    </row>
    <row r="2803" spans="1:9" x14ac:dyDescent="0.3">
      <c r="A2803">
        <v>397</v>
      </c>
      <c r="B2803" t="s">
        <v>1621</v>
      </c>
      <c r="C2803" t="s">
        <v>366</v>
      </c>
      <c r="D2803" t="s">
        <v>54</v>
      </c>
      <c r="E2803" t="s">
        <v>24</v>
      </c>
      <c r="F2803" s="107">
        <v>46022</v>
      </c>
      <c r="G2803">
        <v>96.14</v>
      </c>
      <c r="H2803">
        <v>90</v>
      </c>
      <c r="I2803" t="s">
        <v>1622</v>
      </c>
    </row>
    <row r="2804" spans="1:9" x14ac:dyDescent="0.3">
      <c r="A2804">
        <v>398</v>
      </c>
      <c r="B2804" t="s">
        <v>368</v>
      </c>
      <c r="C2804" t="s">
        <v>369</v>
      </c>
      <c r="D2804" t="s">
        <v>54</v>
      </c>
      <c r="E2804" t="s">
        <v>24</v>
      </c>
      <c r="F2804" s="107">
        <v>46022</v>
      </c>
      <c r="G2804">
        <v>168.71</v>
      </c>
      <c r="H2804">
        <v>100</v>
      </c>
      <c r="I2804" t="s">
        <v>1623</v>
      </c>
    </row>
    <row r="2805" spans="1:9" x14ac:dyDescent="0.3">
      <c r="A2805">
        <v>399</v>
      </c>
      <c r="B2805" t="s">
        <v>371</v>
      </c>
      <c r="C2805" t="s">
        <v>369</v>
      </c>
      <c r="D2805" t="s">
        <v>54</v>
      </c>
      <c r="E2805" t="s">
        <v>24</v>
      </c>
      <c r="F2805" s="107">
        <v>46022</v>
      </c>
      <c r="G2805">
        <v>106.13</v>
      </c>
      <c r="H2805">
        <v>100</v>
      </c>
      <c r="I2805" t="s">
        <v>1624</v>
      </c>
    </row>
    <row r="2806" spans="1:9" x14ac:dyDescent="0.3">
      <c r="A2806">
        <v>400</v>
      </c>
      <c r="B2806" t="s">
        <v>372</v>
      </c>
      <c r="C2806" t="s">
        <v>369</v>
      </c>
      <c r="D2806" t="s">
        <v>54</v>
      </c>
      <c r="E2806" t="s">
        <v>24</v>
      </c>
      <c r="F2806" s="107">
        <v>46022</v>
      </c>
      <c r="G2806">
        <v>127.14</v>
      </c>
      <c r="H2806">
        <v>100</v>
      </c>
      <c r="I2806" t="s">
        <v>1625</v>
      </c>
    </row>
    <row r="2807" spans="1:9" x14ac:dyDescent="0.3">
      <c r="A2807">
        <v>401</v>
      </c>
      <c r="B2807" t="s">
        <v>373</v>
      </c>
      <c r="C2807" t="s">
        <v>374</v>
      </c>
      <c r="D2807" t="s">
        <v>54</v>
      </c>
      <c r="E2807" t="s">
        <v>24</v>
      </c>
      <c r="F2807" s="107">
        <v>46022</v>
      </c>
      <c r="G2807">
        <v>100</v>
      </c>
      <c r="H2807">
        <v>100</v>
      </c>
      <c r="I2807" t="s">
        <v>1626</v>
      </c>
    </row>
    <row r="2808" spans="1:9" x14ac:dyDescent="0.3">
      <c r="A2808">
        <v>403</v>
      </c>
      <c r="B2808" t="s">
        <v>1628</v>
      </c>
      <c r="C2808" t="s">
        <v>374</v>
      </c>
      <c r="D2808" t="s">
        <v>54</v>
      </c>
      <c r="E2808" t="s">
        <v>24</v>
      </c>
      <c r="F2808" s="107">
        <v>46022</v>
      </c>
      <c r="G2808">
        <v>12510</v>
      </c>
      <c r="I2808" t="s">
        <v>1629</v>
      </c>
    </row>
    <row r="2809" spans="1:9" x14ac:dyDescent="0.3">
      <c r="A2809">
        <v>408</v>
      </c>
      <c r="B2809" t="s">
        <v>382</v>
      </c>
      <c r="C2809" t="s">
        <v>44</v>
      </c>
      <c r="D2809" t="s">
        <v>54</v>
      </c>
      <c r="E2809" t="s">
        <v>24</v>
      </c>
      <c r="F2809" s="107">
        <v>46022</v>
      </c>
      <c r="G2809">
        <v>100</v>
      </c>
      <c r="H2809">
        <v>100</v>
      </c>
      <c r="I2809" t="s">
        <v>1638</v>
      </c>
    </row>
    <row r="2810" spans="1:9" x14ac:dyDescent="0.3">
      <c r="A2810">
        <v>422</v>
      </c>
      <c r="B2810" t="s">
        <v>398</v>
      </c>
      <c r="C2810" t="s">
        <v>87</v>
      </c>
      <c r="D2810" t="s">
        <v>54</v>
      </c>
      <c r="E2810" t="s">
        <v>24</v>
      </c>
      <c r="F2810" s="107">
        <v>46022</v>
      </c>
      <c r="G2810">
        <v>7.87</v>
      </c>
      <c r="H2810">
        <v>7.68</v>
      </c>
      <c r="I2810" t="s">
        <v>1751</v>
      </c>
    </row>
    <row r="2811" spans="1:9" x14ac:dyDescent="0.3">
      <c r="A2811">
        <v>427</v>
      </c>
      <c r="B2811" t="s">
        <v>404</v>
      </c>
      <c r="C2811" t="s">
        <v>98</v>
      </c>
      <c r="D2811" t="s">
        <v>54</v>
      </c>
      <c r="E2811" t="s">
        <v>62</v>
      </c>
      <c r="F2811" s="107">
        <v>46022</v>
      </c>
      <c r="G2811">
        <v>0.15</v>
      </c>
      <c r="H2811">
        <v>0.2</v>
      </c>
      <c r="I2811" t="s">
        <v>1759</v>
      </c>
    </row>
    <row r="2812" spans="1:9" x14ac:dyDescent="0.3">
      <c r="A2812">
        <v>428</v>
      </c>
      <c r="B2812" t="s">
        <v>405</v>
      </c>
      <c r="C2812" t="s">
        <v>98</v>
      </c>
      <c r="D2812" t="s">
        <v>54</v>
      </c>
      <c r="E2812" t="s">
        <v>62</v>
      </c>
      <c r="F2812" s="107">
        <v>46022</v>
      </c>
      <c r="G2812">
        <v>17.88</v>
      </c>
      <c r="H2812">
        <v>1</v>
      </c>
      <c r="I2812" t="s">
        <v>1764</v>
      </c>
    </row>
    <row r="2813" spans="1:9" x14ac:dyDescent="0.3">
      <c r="A2813">
        <v>429</v>
      </c>
      <c r="B2813" t="s">
        <v>406</v>
      </c>
      <c r="C2813" t="s">
        <v>98</v>
      </c>
      <c r="D2813" t="s">
        <v>54</v>
      </c>
      <c r="E2813" t="s">
        <v>62</v>
      </c>
      <c r="F2813" s="107">
        <v>46022</v>
      </c>
      <c r="G2813">
        <v>0.52</v>
      </c>
      <c r="H2813">
        <v>0.76</v>
      </c>
      <c r="I2813" t="s">
        <v>1767</v>
      </c>
    </row>
    <row r="2814" spans="1:9" x14ac:dyDescent="0.3">
      <c r="A2814">
        <v>430</v>
      </c>
      <c r="B2814" t="s">
        <v>407</v>
      </c>
      <c r="C2814" t="s">
        <v>94</v>
      </c>
      <c r="D2814" t="s">
        <v>54</v>
      </c>
      <c r="E2814" t="s">
        <v>24</v>
      </c>
      <c r="F2814" s="107">
        <v>46022</v>
      </c>
      <c r="G2814">
        <v>111.76</v>
      </c>
      <c r="H2814">
        <v>95</v>
      </c>
      <c r="I2814" t="s">
        <v>1772</v>
      </c>
    </row>
    <row r="2815" spans="1:9" x14ac:dyDescent="0.3">
      <c r="A2815">
        <v>433</v>
      </c>
      <c r="B2815" t="s">
        <v>410</v>
      </c>
      <c r="C2815" t="s">
        <v>98</v>
      </c>
      <c r="D2815" t="s">
        <v>54</v>
      </c>
      <c r="E2815" t="s">
        <v>62</v>
      </c>
      <c r="F2815" s="107">
        <v>46022</v>
      </c>
      <c r="G2815">
        <v>0.17</v>
      </c>
      <c r="H2815">
        <v>0.05</v>
      </c>
      <c r="I2815" t="s">
        <v>1789</v>
      </c>
    </row>
    <row r="2816" spans="1:9" x14ac:dyDescent="0.3">
      <c r="A2816">
        <v>435</v>
      </c>
      <c r="B2816" t="s">
        <v>412</v>
      </c>
      <c r="C2816" t="s">
        <v>98</v>
      </c>
      <c r="D2816" t="s">
        <v>54</v>
      </c>
      <c r="E2816" t="s">
        <v>24</v>
      </c>
      <c r="F2816" s="107">
        <v>46022</v>
      </c>
      <c r="G2816">
        <v>-732.08</v>
      </c>
      <c r="H2816">
        <v>100</v>
      </c>
      <c r="I2816" t="s">
        <v>1831</v>
      </c>
    </row>
    <row r="2817" spans="1:9" x14ac:dyDescent="0.3">
      <c r="A2817">
        <v>439</v>
      </c>
      <c r="B2817" t="s">
        <v>415</v>
      </c>
      <c r="C2817" t="s">
        <v>323</v>
      </c>
      <c r="D2817" t="s">
        <v>54</v>
      </c>
      <c r="E2817" t="s">
        <v>24</v>
      </c>
      <c r="F2817" s="107">
        <v>46022</v>
      </c>
      <c r="G2817">
        <v>100</v>
      </c>
      <c r="H2817">
        <v>100</v>
      </c>
      <c r="I2817" t="s">
        <v>1878</v>
      </c>
    </row>
    <row r="2818" spans="1:9" x14ac:dyDescent="0.3">
      <c r="A2818">
        <v>440</v>
      </c>
      <c r="B2818" t="s">
        <v>416</v>
      </c>
      <c r="C2818" t="s">
        <v>323</v>
      </c>
      <c r="D2818" t="s">
        <v>54</v>
      </c>
      <c r="E2818" t="s">
        <v>24</v>
      </c>
      <c r="F2818" s="107">
        <v>46022</v>
      </c>
      <c r="G2818">
        <v>99.74</v>
      </c>
      <c r="H2818">
        <v>98</v>
      </c>
      <c r="I2818" t="s">
        <v>1889</v>
      </c>
    </row>
    <row r="2819" spans="1:9" x14ac:dyDescent="0.3">
      <c r="A2819">
        <v>444</v>
      </c>
      <c r="B2819" t="s">
        <v>420</v>
      </c>
      <c r="C2819" t="s">
        <v>188</v>
      </c>
      <c r="D2819" t="s">
        <v>54</v>
      </c>
      <c r="E2819" t="s">
        <v>62</v>
      </c>
      <c r="F2819" s="107">
        <v>46022</v>
      </c>
      <c r="G2819">
        <v>1.7</v>
      </c>
      <c r="H2819">
        <v>3</v>
      </c>
      <c r="I2819" t="s">
        <v>1890</v>
      </c>
    </row>
    <row r="2820" spans="1:9" x14ac:dyDescent="0.3">
      <c r="A2820">
        <v>445</v>
      </c>
      <c r="B2820" t="s">
        <v>421</v>
      </c>
      <c r="C2820" t="s">
        <v>188</v>
      </c>
      <c r="D2820" t="s">
        <v>54</v>
      </c>
      <c r="E2820" t="s">
        <v>24</v>
      </c>
      <c r="F2820" s="107">
        <v>46022</v>
      </c>
      <c r="G2820">
        <v>85.3</v>
      </c>
      <c r="H2820">
        <v>70</v>
      </c>
      <c r="I2820" t="s">
        <v>1892</v>
      </c>
    </row>
    <row r="2821" spans="1:9" x14ac:dyDescent="0.3">
      <c r="A2821">
        <v>447</v>
      </c>
      <c r="B2821" t="s">
        <v>246</v>
      </c>
      <c r="C2821" t="s">
        <v>112</v>
      </c>
      <c r="D2821" t="s">
        <v>54</v>
      </c>
      <c r="E2821" t="s">
        <v>24</v>
      </c>
      <c r="F2821" s="107">
        <v>46022</v>
      </c>
      <c r="G2821">
        <v>15.01</v>
      </c>
      <c r="H2821">
        <v>15</v>
      </c>
      <c r="I2821" t="s">
        <v>1893</v>
      </c>
    </row>
    <row r="2822" spans="1:9" x14ac:dyDescent="0.3">
      <c r="A2822">
        <v>448</v>
      </c>
      <c r="B2822" t="s">
        <v>422</v>
      </c>
      <c r="C2822" t="s">
        <v>112</v>
      </c>
      <c r="D2822" t="s">
        <v>54</v>
      </c>
      <c r="E2822" t="s">
        <v>24</v>
      </c>
      <c r="F2822" s="107">
        <v>46022</v>
      </c>
      <c r="G2822">
        <v>59.36</v>
      </c>
      <c r="H2822">
        <v>17</v>
      </c>
      <c r="I2822" t="s">
        <v>1894</v>
      </c>
    </row>
    <row r="2823" spans="1:9" x14ac:dyDescent="0.3">
      <c r="A2823">
        <v>451</v>
      </c>
      <c r="B2823" t="s">
        <v>1895</v>
      </c>
      <c r="C2823" t="s">
        <v>362</v>
      </c>
      <c r="D2823" t="s">
        <v>54</v>
      </c>
      <c r="E2823" t="s">
        <v>24</v>
      </c>
      <c r="F2823" s="107">
        <v>46022</v>
      </c>
      <c r="G2823">
        <v>130.80000000000001</v>
      </c>
      <c r="H2823">
        <v>100</v>
      </c>
      <c r="I2823" t="s">
        <v>1896</v>
      </c>
    </row>
    <row r="2824" spans="1:9" x14ac:dyDescent="0.3">
      <c r="A2824">
        <v>452</v>
      </c>
      <c r="B2824" t="s">
        <v>425</v>
      </c>
      <c r="C2824" t="s">
        <v>362</v>
      </c>
      <c r="D2824" t="s">
        <v>54</v>
      </c>
      <c r="E2824" t="s">
        <v>24</v>
      </c>
      <c r="F2824" s="107">
        <v>46022</v>
      </c>
      <c r="G2824">
        <v>200</v>
      </c>
      <c r="H2824">
        <v>100</v>
      </c>
      <c r="I2824" t="s">
        <v>1899</v>
      </c>
    </row>
    <row r="2825" spans="1:9" x14ac:dyDescent="0.3">
      <c r="A2825">
        <v>466</v>
      </c>
      <c r="B2825" t="s">
        <v>437</v>
      </c>
      <c r="C2825" t="s">
        <v>225</v>
      </c>
      <c r="D2825" t="s">
        <v>54</v>
      </c>
      <c r="E2825" t="s">
        <v>24</v>
      </c>
      <c r="F2825" s="107">
        <v>46022</v>
      </c>
      <c r="G2825">
        <v>106.55</v>
      </c>
      <c r="H2825">
        <v>100</v>
      </c>
      <c r="I2825" t="s">
        <v>1950</v>
      </c>
    </row>
    <row r="2826" spans="1:9" x14ac:dyDescent="0.3">
      <c r="A2826">
        <v>467</v>
      </c>
      <c r="B2826" t="s">
        <v>438</v>
      </c>
      <c r="C2826" t="s">
        <v>225</v>
      </c>
      <c r="D2826" t="s">
        <v>54</v>
      </c>
      <c r="E2826" t="s">
        <v>24</v>
      </c>
      <c r="F2826" s="107">
        <v>46022</v>
      </c>
      <c r="G2826">
        <v>99.5</v>
      </c>
      <c r="H2826">
        <v>100</v>
      </c>
      <c r="I2826" t="s">
        <v>1951</v>
      </c>
    </row>
    <row r="2827" spans="1:9" x14ac:dyDescent="0.3">
      <c r="A2827">
        <v>468</v>
      </c>
      <c r="B2827" t="s">
        <v>439</v>
      </c>
      <c r="C2827" t="s">
        <v>225</v>
      </c>
      <c r="D2827" t="s">
        <v>54</v>
      </c>
      <c r="E2827" t="s">
        <v>62</v>
      </c>
      <c r="F2827" s="107">
        <v>46022</v>
      </c>
      <c r="G2827">
        <v>2.1</v>
      </c>
      <c r="H2827">
        <v>2.5</v>
      </c>
      <c r="I2827" t="s">
        <v>1952</v>
      </c>
    </row>
    <row r="2828" spans="1:9" x14ac:dyDescent="0.3">
      <c r="A2828">
        <v>473</v>
      </c>
      <c r="B2828" t="s">
        <v>445</v>
      </c>
      <c r="C2828" t="s">
        <v>22</v>
      </c>
      <c r="D2828" t="s">
        <v>54</v>
      </c>
      <c r="E2828" t="s">
        <v>24</v>
      </c>
      <c r="F2828" s="107">
        <v>46022</v>
      </c>
      <c r="H2828">
        <v>100</v>
      </c>
      <c r="I2828" t="s">
        <v>2024</v>
      </c>
    </row>
    <row r="2829" spans="1:9" x14ac:dyDescent="0.3">
      <c r="A2829">
        <v>474</v>
      </c>
      <c r="B2829" t="s">
        <v>448</v>
      </c>
      <c r="C2829" t="s">
        <v>447</v>
      </c>
      <c r="D2829" t="s">
        <v>54</v>
      </c>
      <c r="E2829" t="s">
        <v>24</v>
      </c>
      <c r="F2829" s="107">
        <v>46022</v>
      </c>
      <c r="I2829" t="s">
        <v>2042</v>
      </c>
    </row>
    <row r="2830" spans="1:9" x14ac:dyDescent="0.3">
      <c r="A2830">
        <v>475</v>
      </c>
      <c r="B2830" t="s">
        <v>449</v>
      </c>
      <c r="C2830" t="s">
        <v>44</v>
      </c>
      <c r="D2830" t="s">
        <v>54</v>
      </c>
      <c r="E2830" t="s">
        <v>24</v>
      </c>
      <c r="F2830" s="107">
        <v>46022</v>
      </c>
      <c r="G2830">
        <v>100</v>
      </c>
      <c r="H2830">
        <v>100</v>
      </c>
      <c r="I2830" t="s">
        <v>2045</v>
      </c>
    </row>
    <row r="2831" spans="1:9" x14ac:dyDescent="0.3">
      <c r="A2831">
        <v>476</v>
      </c>
      <c r="B2831" t="s">
        <v>450</v>
      </c>
      <c r="C2831" t="s">
        <v>22</v>
      </c>
      <c r="D2831" t="s">
        <v>54</v>
      </c>
      <c r="E2831" t="s">
        <v>24</v>
      </c>
      <c r="F2831" s="107">
        <v>46022</v>
      </c>
      <c r="G2831">
        <v>100</v>
      </c>
      <c r="H2831">
        <v>100</v>
      </c>
      <c r="I2831" t="s">
        <v>2064</v>
      </c>
    </row>
    <row r="2832" spans="1:9" x14ac:dyDescent="0.3">
      <c r="A2832">
        <v>478</v>
      </c>
      <c r="B2832" t="s">
        <v>452</v>
      </c>
      <c r="C2832" t="s">
        <v>447</v>
      </c>
      <c r="D2832" t="s">
        <v>54</v>
      </c>
      <c r="E2832" t="s">
        <v>24</v>
      </c>
      <c r="F2832" s="107">
        <v>46022</v>
      </c>
      <c r="I2832" t="s">
        <v>2100</v>
      </c>
    </row>
    <row r="2833" spans="1:9" x14ac:dyDescent="0.3">
      <c r="A2833">
        <v>481</v>
      </c>
      <c r="B2833" t="s">
        <v>455</v>
      </c>
      <c r="C2833" t="s">
        <v>22</v>
      </c>
      <c r="D2833" t="s">
        <v>54</v>
      </c>
      <c r="E2833" t="s">
        <v>24</v>
      </c>
      <c r="F2833" s="107">
        <v>46022</v>
      </c>
      <c r="H2833">
        <v>100</v>
      </c>
      <c r="I2833" t="s">
        <v>2137</v>
      </c>
    </row>
    <row r="2834" spans="1:9" x14ac:dyDescent="0.3">
      <c r="A2834">
        <v>486</v>
      </c>
      <c r="B2834" t="s">
        <v>459</v>
      </c>
      <c r="C2834" t="s">
        <v>403</v>
      </c>
      <c r="D2834" t="s">
        <v>54</v>
      </c>
      <c r="E2834" t="s">
        <v>24</v>
      </c>
      <c r="F2834" s="107">
        <v>46022</v>
      </c>
      <c r="G2834">
        <v>2703941</v>
      </c>
      <c r="I2834" t="s">
        <v>2177</v>
      </c>
    </row>
    <row r="2835" spans="1:9" x14ac:dyDescent="0.3">
      <c r="A2835">
        <v>506</v>
      </c>
      <c r="B2835" t="s">
        <v>479</v>
      </c>
      <c r="C2835" t="s">
        <v>318</v>
      </c>
      <c r="D2835" t="s">
        <v>54</v>
      </c>
      <c r="E2835" t="s">
        <v>24</v>
      </c>
      <c r="F2835" s="107">
        <v>46022</v>
      </c>
      <c r="G2835">
        <v>92.5</v>
      </c>
      <c r="H2835">
        <v>80</v>
      </c>
      <c r="I2835" t="s">
        <v>2234</v>
      </c>
    </row>
    <row r="2836" spans="1:9" x14ac:dyDescent="0.3">
      <c r="A2836">
        <v>507</v>
      </c>
      <c r="B2836" t="s">
        <v>480</v>
      </c>
      <c r="C2836" t="s">
        <v>242</v>
      </c>
      <c r="D2836" t="s">
        <v>54</v>
      </c>
      <c r="E2836" t="s">
        <v>24</v>
      </c>
      <c r="F2836" s="107">
        <v>46022</v>
      </c>
      <c r="G2836">
        <v>99</v>
      </c>
      <c r="H2836">
        <v>80</v>
      </c>
      <c r="I2836" t="s">
        <v>2236</v>
      </c>
    </row>
    <row r="2837" spans="1:9" x14ac:dyDescent="0.3">
      <c r="A2837">
        <v>514</v>
      </c>
      <c r="B2837" t="s">
        <v>2340</v>
      </c>
      <c r="C2837" t="s">
        <v>249</v>
      </c>
      <c r="D2837" t="s">
        <v>54</v>
      </c>
      <c r="E2837" t="s">
        <v>24</v>
      </c>
      <c r="F2837" s="107">
        <v>46022</v>
      </c>
      <c r="G2837">
        <v>45.96</v>
      </c>
      <c r="H2837">
        <v>70</v>
      </c>
      <c r="I2837" t="s">
        <v>2342</v>
      </c>
    </row>
    <row r="2838" spans="1:9" x14ac:dyDescent="0.3">
      <c r="A2838">
        <v>515</v>
      </c>
      <c r="B2838" t="s">
        <v>2343</v>
      </c>
      <c r="C2838" t="s">
        <v>66</v>
      </c>
      <c r="D2838" t="s">
        <v>54</v>
      </c>
      <c r="E2838" t="s">
        <v>24</v>
      </c>
      <c r="F2838" s="107">
        <v>46022</v>
      </c>
      <c r="G2838">
        <v>66.67</v>
      </c>
      <c r="H2838">
        <v>97</v>
      </c>
      <c r="I2838" t="s">
        <v>2344</v>
      </c>
    </row>
    <row r="2839" spans="1:9" x14ac:dyDescent="0.3">
      <c r="A2839">
        <v>516</v>
      </c>
      <c r="B2839" t="s">
        <v>2345</v>
      </c>
      <c r="C2839" t="s">
        <v>66</v>
      </c>
      <c r="D2839" t="s">
        <v>54</v>
      </c>
      <c r="E2839" t="s">
        <v>24</v>
      </c>
      <c r="F2839" s="107">
        <v>46022</v>
      </c>
      <c r="G2839">
        <v>315.79000000000002</v>
      </c>
      <c r="H2839">
        <v>97</v>
      </c>
      <c r="I2839" t="s">
        <v>2346</v>
      </c>
    </row>
    <row r="2840" spans="1:9" x14ac:dyDescent="0.3">
      <c r="A2840">
        <v>519</v>
      </c>
      <c r="B2840" t="s">
        <v>2349</v>
      </c>
      <c r="C2840" t="s">
        <v>362</v>
      </c>
      <c r="D2840" t="s">
        <v>54</v>
      </c>
      <c r="E2840" t="s">
        <v>24</v>
      </c>
      <c r="F2840" s="107">
        <v>46022</v>
      </c>
      <c r="G2840">
        <v>131.13</v>
      </c>
      <c r="H2840">
        <v>100</v>
      </c>
      <c r="I2840" t="s">
        <v>2361</v>
      </c>
    </row>
    <row r="2841" spans="1:9" x14ac:dyDescent="0.3">
      <c r="A2841">
        <v>523</v>
      </c>
      <c r="B2841" t="s">
        <v>350</v>
      </c>
      <c r="C2841" t="s">
        <v>94</v>
      </c>
      <c r="D2841" t="s">
        <v>54</v>
      </c>
      <c r="E2841" t="s">
        <v>24</v>
      </c>
      <c r="F2841" s="107">
        <v>46022</v>
      </c>
      <c r="G2841">
        <v>95.82</v>
      </c>
      <c r="H2841">
        <v>95</v>
      </c>
      <c r="I2841" t="s">
        <v>2375</v>
      </c>
    </row>
    <row r="2842" spans="1:9" x14ac:dyDescent="0.3">
      <c r="A2842">
        <v>524</v>
      </c>
      <c r="B2842" t="s">
        <v>397</v>
      </c>
      <c r="C2842" t="s">
        <v>87</v>
      </c>
      <c r="D2842" t="s">
        <v>54</v>
      </c>
      <c r="E2842" t="s">
        <v>24</v>
      </c>
      <c r="F2842" s="107">
        <v>46022</v>
      </c>
      <c r="G2842">
        <v>106.07</v>
      </c>
      <c r="H2842">
        <v>143.41200000000001</v>
      </c>
      <c r="I2842" t="s">
        <v>2386</v>
      </c>
    </row>
    <row r="2843" spans="1:9" x14ac:dyDescent="0.3">
      <c r="A2843">
        <v>530</v>
      </c>
      <c r="B2843" t="s">
        <v>2417</v>
      </c>
      <c r="C2843" t="s">
        <v>66</v>
      </c>
      <c r="D2843" t="s">
        <v>54</v>
      </c>
      <c r="E2843" t="s">
        <v>24</v>
      </c>
      <c r="F2843" s="107">
        <v>46022</v>
      </c>
      <c r="G2843">
        <v>85.56</v>
      </c>
      <c r="H2843">
        <v>97</v>
      </c>
      <c r="I2843" t="s">
        <v>2418</v>
      </c>
    </row>
    <row r="2844" spans="1:9" x14ac:dyDescent="0.3">
      <c r="A2844">
        <v>531</v>
      </c>
      <c r="B2844" t="s">
        <v>2419</v>
      </c>
      <c r="C2844" t="s">
        <v>66</v>
      </c>
      <c r="D2844" t="s">
        <v>54</v>
      </c>
      <c r="E2844" t="s">
        <v>24</v>
      </c>
      <c r="F2844" s="107">
        <v>46022</v>
      </c>
      <c r="G2844">
        <v>93.94</v>
      </c>
      <c r="H2844">
        <v>90</v>
      </c>
      <c r="I2844" t="s">
        <v>2420</v>
      </c>
    </row>
    <row r="2845" spans="1:9" x14ac:dyDescent="0.3">
      <c r="A2845">
        <v>532</v>
      </c>
      <c r="B2845" t="s">
        <v>2421</v>
      </c>
      <c r="C2845" t="s">
        <v>110</v>
      </c>
      <c r="D2845" t="s">
        <v>54</v>
      </c>
      <c r="E2845" t="s">
        <v>24</v>
      </c>
      <c r="F2845" s="107">
        <v>46022</v>
      </c>
      <c r="G2845">
        <v>134.78</v>
      </c>
      <c r="H2845">
        <v>100</v>
      </c>
      <c r="I2845" t="s">
        <v>2431</v>
      </c>
    </row>
    <row r="2846" spans="1:9" x14ac:dyDescent="0.3">
      <c r="A2846">
        <v>533</v>
      </c>
      <c r="B2846" t="s">
        <v>2432</v>
      </c>
      <c r="C2846" t="s">
        <v>110</v>
      </c>
      <c r="D2846" t="s">
        <v>54</v>
      </c>
      <c r="E2846" t="s">
        <v>24</v>
      </c>
      <c r="F2846" s="107">
        <v>46022</v>
      </c>
      <c r="G2846">
        <v>177.95</v>
      </c>
      <c r="H2846">
        <v>100</v>
      </c>
      <c r="I2846" t="s">
        <v>2443</v>
      </c>
    </row>
    <row r="2847" spans="1:9" x14ac:dyDescent="0.3">
      <c r="A2847">
        <v>534</v>
      </c>
      <c r="B2847" t="s">
        <v>2444</v>
      </c>
      <c r="C2847" t="s">
        <v>110</v>
      </c>
      <c r="D2847" t="s">
        <v>54</v>
      </c>
      <c r="E2847" t="s">
        <v>24</v>
      </c>
      <c r="F2847" s="107">
        <v>46022</v>
      </c>
      <c r="G2847">
        <v>134.53</v>
      </c>
      <c r="H2847">
        <v>100</v>
      </c>
      <c r="I2847" t="s">
        <v>2455</v>
      </c>
    </row>
    <row r="2848" spans="1:9" x14ac:dyDescent="0.3">
      <c r="A2848">
        <v>535</v>
      </c>
      <c r="B2848" t="s">
        <v>2456</v>
      </c>
      <c r="C2848" t="s">
        <v>110</v>
      </c>
      <c r="D2848" t="s">
        <v>54</v>
      </c>
      <c r="E2848" t="s">
        <v>24</v>
      </c>
      <c r="F2848" s="107">
        <v>46022</v>
      </c>
      <c r="G2848">
        <v>209.63</v>
      </c>
      <c r="H2848">
        <v>100</v>
      </c>
      <c r="I2848" t="s">
        <v>2467</v>
      </c>
    </row>
    <row r="2849" spans="1:9" x14ac:dyDescent="0.3">
      <c r="A2849">
        <v>536</v>
      </c>
      <c r="B2849" t="s">
        <v>2468</v>
      </c>
      <c r="C2849" t="s">
        <v>110</v>
      </c>
      <c r="D2849" t="s">
        <v>54</v>
      </c>
      <c r="E2849" t="s">
        <v>24</v>
      </c>
      <c r="F2849" s="107">
        <v>46022</v>
      </c>
      <c r="G2849">
        <v>260.75</v>
      </c>
      <c r="H2849">
        <v>100</v>
      </c>
      <c r="I2849" t="s">
        <v>2479</v>
      </c>
    </row>
    <row r="2850" spans="1:9" x14ac:dyDescent="0.3">
      <c r="A2850">
        <v>537</v>
      </c>
      <c r="B2850" t="s">
        <v>2480</v>
      </c>
      <c r="C2850" t="s">
        <v>53</v>
      </c>
      <c r="D2850" t="s">
        <v>54</v>
      </c>
      <c r="E2850" t="s">
        <v>24</v>
      </c>
      <c r="F2850" s="107">
        <v>46022</v>
      </c>
      <c r="G2850">
        <v>64.3</v>
      </c>
      <c r="H2850">
        <v>94</v>
      </c>
      <c r="I2850" t="s">
        <v>2482</v>
      </c>
    </row>
    <row r="2851" spans="1:9" x14ac:dyDescent="0.3">
      <c r="A2851">
        <v>538</v>
      </c>
      <c r="B2851" t="s">
        <v>2483</v>
      </c>
      <c r="C2851" t="s">
        <v>188</v>
      </c>
      <c r="D2851" t="s">
        <v>54</v>
      </c>
      <c r="E2851" t="s">
        <v>24</v>
      </c>
      <c r="F2851" s="107">
        <v>46022</v>
      </c>
      <c r="G2851">
        <v>100</v>
      </c>
      <c r="H2851">
        <v>90</v>
      </c>
      <c r="I2851" t="s">
        <v>2484</v>
      </c>
    </row>
    <row r="2852" spans="1:9" x14ac:dyDescent="0.3">
      <c r="A2852">
        <v>539</v>
      </c>
      <c r="B2852" t="s">
        <v>2485</v>
      </c>
      <c r="C2852" t="s">
        <v>188</v>
      </c>
      <c r="D2852" t="s">
        <v>54</v>
      </c>
      <c r="E2852" t="s">
        <v>62</v>
      </c>
      <c r="F2852" s="107">
        <v>46022</v>
      </c>
      <c r="G2852">
        <v>2.5</v>
      </c>
      <c r="H2852">
        <v>2.5</v>
      </c>
      <c r="I2852" t="s">
        <v>2486</v>
      </c>
    </row>
    <row r="2853" spans="1:9" x14ac:dyDescent="0.3">
      <c r="A2853">
        <v>540</v>
      </c>
      <c r="B2853" t="s">
        <v>2487</v>
      </c>
      <c r="C2853" t="s">
        <v>311</v>
      </c>
      <c r="D2853" t="s">
        <v>54</v>
      </c>
      <c r="E2853" t="s">
        <v>24</v>
      </c>
      <c r="F2853" s="107">
        <v>46022</v>
      </c>
      <c r="G2853">
        <v>97.9</v>
      </c>
      <c r="H2853">
        <v>97</v>
      </c>
      <c r="I2853" t="s">
        <v>2489</v>
      </c>
    </row>
    <row r="2854" spans="1:9" x14ac:dyDescent="0.3">
      <c r="A2854">
        <v>544</v>
      </c>
      <c r="B2854" t="s">
        <v>2514</v>
      </c>
      <c r="C2854" t="s">
        <v>374</v>
      </c>
      <c r="D2854" t="s">
        <v>54</v>
      </c>
      <c r="E2854" t="s">
        <v>24</v>
      </c>
      <c r="F2854" s="107">
        <v>46022</v>
      </c>
      <c r="G2854">
        <v>162.5</v>
      </c>
      <c r="H2854">
        <v>100</v>
      </c>
      <c r="I2854" t="s">
        <v>2525</v>
      </c>
    </row>
    <row r="2855" spans="1:9" x14ac:dyDescent="0.3">
      <c r="A2855">
        <v>550</v>
      </c>
      <c r="B2855" t="s">
        <v>2541</v>
      </c>
      <c r="C2855" t="s">
        <v>369</v>
      </c>
      <c r="D2855" t="s">
        <v>54</v>
      </c>
      <c r="E2855" t="s">
        <v>24</v>
      </c>
      <c r="F2855" s="107">
        <v>46022</v>
      </c>
      <c r="G2855">
        <v>95.5</v>
      </c>
      <c r="H2855">
        <v>100</v>
      </c>
      <c r="I2855" t="s">
        <v>2543</v>
      </c>
    </row>
    <row r="2856" spans="1:9" x14ac:dyDescent="0.3">
      <c r="A2856">
        <v>551</v>
      </c>
      <c r="B2856" t="s">
        <v>2544</v>
      </c>
      <c r="C2856" t="s">
        <v>369</v>
      </c>
      <c r="D2856" t="s">
        <v>54</v>
      </c>
      <c r="E2856" t="s">
        <v>24</v>
      </c>
      <c r="F2856" s="107">
        <v>46022</v>
      </c>
      <c r="G2856">
        <v>5</v>
      </c>
      <c r="H2856">
        <v>80</v>
      </c>
      <c r="I2856" t="s">
        <v>2547</v>
      </c>
    </row>
    <row r="2857" spans="1:9" x14ac:dyDescent="0.3">
      <c r="A2857">
        <v>554</v>
      </c>
      <c r="B2857" t="s">
        <v>2553</v>
      </c>
      <c r="C2857" t="s">
        <v>186</v>
      </c>
      <c r="D2857" t="s">
        <v>54</v>
      </c>
      <c r="E2857" t="s">
        <v>24</v>
      </c>
      <c r="F2857" s="107">
        <v>46022</v>
      </c>
      <c r="G2857">
        <v>95</v>
      </c>
      <c r="H2857">
        <v>80</v>
      </c>
      <c r="I2857" t="s">
        <v>2554</v>
      </c>
    </row>
    <row r="2858" spans="1:9" x14ac:dyDescent="0.3">
      <c r="A2858">
        <v>555</v>
      </c>
      <c r="B2858" t="s">
        <v>2555</v>
      </c>
      <c r="C2858" t="s">
        <v>351</v>
      </c>
      <c r="D2858" t="s">
        <v>54</v>
      </c>
      <c r="E2858" t="s">
        <v>24</v>
      </c>
      <c r="F2858" s="107">
        <v>46022</v>
      </c>
      <c r="G2858">
        <v>100</v>
      </c>
      <c r="H2858">
        <v>80</v>
      </c>
      <c r="I2858" t="s">
        <v>2556</v>
      </c>
    </row>
    <row r="2859" spans="1:9" x14ac:dyDescent="0.3">
      <c r="A2859">
        <v>69</v>
      </c>
      <c r="B2859" t="s">
        <v>59</v>
      </c>
      <c r="C2859" t="s">
        <v>58</v>
      </c>
      <c r="D2859" t="s">
        <v>60</v>
      </c>
      <c r="E2859" t="s">
        <v>24</v>
      </c>
      <c r="F2859" s="107">
        <v>46022</v>
      </c>
      <c r="G2859">
        <v>91.52</v>
      </c>
      <c r="H2859">
        <v>90</v>
      </c>
      <c r="I2859" t="s">
        <v>2575</v>
      </c>
    </row>
    <row r="2860" spans="1:9" x14ac:dyDescent="0.3">
      <c r="A2860">
        <v>111</v>
      </c>
      <c r="B2860" t="s">
        <v>93</v>
      </c>
      <c r="C2860" t="s">
        <v>58</v>
      </c>
      <c r="D2860" t="s">
        <v>60</v>
      </c>
      <c r="E2860" t="s">
        <v>24</v>
      </c>
      <c r="F2860" s="107">
        <v>46022</v>
      </c>
      <c r="G2860">
        <v>96.6</v>
      </c>
      <c r="H2860">
        <v>80</v>
      </c>
      <c r="I2860" t="s">
        <v>770</v>
      </c>
    </row>
    <row r="2861" spans="1:9" x14ac:dyDescent="0.3">
      <c r="A2861">
        <v>197</v>
      </c>
      <c r="B2861" t="s">
        <v>139</v>
      </c>
      <c r="C2861" t="s">
        <v>95</v>
      </c>
      <c r="D2861" t="s">
        <v>60</v>
      </c>
      <c r="E2861" t="s">
        <v>24</v>
      </c>
      <c r="F2861" s="107">
        <v>46022</v>
      </c>
      <c r="G2861">
        <v>100</v>
      </c>
      <c r="H2861">
        <v>97</v>
      </c>
      <c r="I2861" t="s">
        <v>988</v>
      </c>
    </row>
    <row r="2862" spans="1:9" x14ac:dyDescent="0.3">
      <c r="A2862">
        <v>213</v>
      </c>
      <c r="B2862" t="s">
        <v>151</v>
      </c>
      <c r="C2862" t="s">
        <v>98</v>
      </c>
      <c r="D2862" t="s">
        <v>60</v>
      </c>
      <c r="E2862" t="s">
        <v>24</v>
      </c>
      <c r="F2862" s="107">
        <v>46022</v>
      </c>
      <c r="G2862">
        <v>100</v>
      </c>
      <c r="H2862">
        <v>90</v>
      </c>
      <c r="I2862" t="s">
        <v>1052</v>
      </c>
    </row>
    <row r="2863" spans="1:9" x14ac:dyDescent="0.3">
      <c r="A2863">
        <v>238</v>
      </c>
      <c r="B2863" t="s">
        <v>177</v>
      </c>
      <c r="C2863" t="s">
        <v>98</v>
      </c>
      <c r="D2863" t="s">
        <v>60</v>
      </c>
      <c r="E2863" t="s">
        <v>24</v>
      </c>
      <c r="F2863" s="107">
        <v>46022</v>
      </c>
      <c r="G2863">
        <v>68</v>
      </c>
      <c r="H2863">
        <v>90</v>
      </c>
      <c r="I2863" t="s">
        <v>1242</v>
      </c>
    </row>
    <row r="2864" spans="1:9" x14ac:dyDescent="0.3">
      <c r="A2864">
        <v>240</v>
      </c>
      <c r="B2864" t="s">
        <v>180</v>
      </c>
      <c r="C2864" t="s">
        <v>33</v>
      </c>
      <c r="D2864" t="s">
        <v>60</v>
      </c>
      <c r="E2864" t="s">
        <v>24</v>
      </c>
      <c r="F2864" s="107">
        <v>46022</v>
      </c>
      <c r="G2864">
        <v>100</v>
      </c>
      <c r="H2864">
        <v>100</v>
      </c>
      <c r="I2864" t="s">
        <v>1274</v>
      </c>
    </row>
    <row r="2865" spans="1:9" x14ac:dyDescent="0.3">
      <c r="A2865">
        <v>251</v>
      </c>
      <c r="B2865" t="s">
        <v>1290</v>
      </c>
      <c r="C2865" t="s">
        <v>194</v>
      </c>
      <c r="D2865" t="s">
        <v>60</v>
      </c>
      <c r="E2865" t="s">
        <v>24</v>
      </c>
      <c r="F2865" s="107">
        <v>46022</v>
      </c>
      <c r="G2865">
        <v>100</v>
      </c>
      <c r="H2865">
        <v>100</v>
      </c>
      <c r="I2865" t="s">
        <v>1294</v>
      </c>
    </row>
    <row r="2866" spans="1:9" x14ac:dyDescent="0.3">
      <c r="A2866">
        <v>254</v>
      </c>
      <c r="B2866" t="s">
        <v>197</v>
      </c>
      <c r="C2866" t="s">
        <v>198</v>
      </c>
      <c r="D2866" t="s">
        <v>60</v>
      </c>
      <c r="E2866" t="s">
        <v>24</v>
      </c>
      <c r="F2866" s="107">
        <v>46022</v>
      </c>
      <c r="G2866">
        <v>100</v>
      </c>
      <c r="H2866">
        <v>100</v>
      </c>
      <c r="I2866" t="s">
        <v>1299</v>
      </c>
    </row>
    <row r="2867" spans="1:9" x14ac:dyDescent="0.3">
      <c r="A2867">
        <v>263</v>
      </c>
      <c r="B2867" t="s">
        <v>209</v>
      </c>
      <c r="C2867" t="s">
        <v>46</v>
      </c>
      <c r="D2867" t="s">
        <v>60</v>
      </c>
      <c r="E2867" t="s">
        <v>24</v>
      </c>
      <c r="F2867" s="107">
        <v>46022</v>
      </c>
      <c r="G2867">
        <v>100</v>
      </c>
      <c r="H2867">
        <v>100</v>
      </c>
      <c r="I2867" t="s">
        <v>1310</v>
      </c>
    </row>
    <row r="2868" spans="1:9" x14ac:dyDescent="0.3">
      <c r="A2868">
        <v>265</v>
      </c>
      <c r="B2868" t="s">
        <v>213</v>
      </c>
      <c r="C2868" t="s">
        <v>46</v>
      </c>
      <c r="D2868" t="s">
        <v>60</v>
      </c>
      <c r="E2868" t="s">
        <v>24</v>
      </c>
      <c r="F2868" s="107">
        <v>46022</v>
      </c>
      <c r="G2868">
        <v>100</v>
      </c>
      <c r="H2868">
        <v>95</v>
      </c>
      <c r="I2868" t="s">
        <v>1317</v>
      </c>
    </row>
    <row r="2869" spans="1:9" x14ac:dyDescent="0.3">
      <c r="A2869">
        <v>266</v>
      </c>
      <c r="B2869" t="s">
        <v>214</v>
      </c>
      <c r="C2869" t="s">
        <v>46</v>
      </c>
      <c r="D2869" t="s">
        <v>60</v>
      </c>
      <c r="E2869" t="s">
        <v>24</v>
      </c>
      <c r="F2869" s="107">
        <v>46022</v>
      </c>
      <c r="G2869">
        <v>96.2</v>
      </c>
      <c r="H2869">
        <v>95</v>
      </c>
      <c r="I2869" t="s">
        <v>1324</v>
      </c>
    </row>
    <row r="2870" spans="1:9" x14ac:dyDescent="0.3">
      <c r="A2870">
        <v>300</v>
      </c>
      <c r="B2870" t="s">
        <v>252</v>
      </c>
      <c r="C2870" t="s">
        <v>253</v>
      </c>
      <c r="D2870" t="s">
        <v>60</v>
      </c>
      <c r="E2870" t="s">
        <v>24</v>
      </c>
      <c r="F2870" s="107">
        <v>46022</v>
      </c>
      <c r="G2870">
        <v>100</v>
      </c>
      <c r="H2870">
        <v>100</v>
      </c>
      <c r="I2870" t="s">
        <v>1423</v>
      </c>
    </row>
    <row r="2871" spans="1:9" x14ac:dyDescent="0.3">
      <c r="A2871">
        <v>301</v>
      </c>
      <c r="B2871" t="s">
        <v>254</v>
      </c>
      <c r="C2871" t="s">
        <v>253</v>
      </c>
      <c r="D2871" t="s">
        <v>60</v>
      </c>
      <c r="E2871" t="s">
        <v>24</v>
      </c>
      <c r="F2871" s="107">
        <v>46022</v>
      </c>
      <c r="G2871">
        <v>100</v>
      </c>
      <c r="H2871">
        <v>100</v>
      </c>
      <c r="I2871" t="s">
        <v>1425</v>
      </c>
    </row>
    <row r="2872" spans="1:9" x14ac:dyDescent="0.3">
      <c r="A2872">
        <v>306</v>
      </c>
      <c r="B2872" t="s">
        <v>260</v>
      </c>
      <c r="C2872" t="s">
        <v>194</v>
      </c>
      <c r="D2872" t="s">
        <v>60</v>
      </c>
      <c r="E2872" t="s">
        <v>24</v>
      </c>
      <c r="F2872" s="107">
        <v>46022</v>
      </c>
      <c r="H2872">
        <v>100</v>
      </c>
      <c r="I2872" t="s">
        <v>1459</v>
      </c>
    </row>
    <row r="2873" spans="1:9" x14ac:dyDescent="0.3">
      <c r="A2873">
        <v>347</v>
      </c>
      <c r="B2873" t="s">
        <v>305</v>
      </c>
      <c r="C2873" t="s">
        <v>306</v>
      </c>
      <c r="D2873" t="s">
        <v>60</v>
      </c>
      <c r="E2873" t="s">
        <v>62</v>
      </c>
      <c r="F2873" s="107">
        <v>46022</v>
      </c>
      <c r="G2873">
        <v>1</v>
      </c>
      <c r="H2873">
        <v>5</v>
      </c>
      <c r="I2873" t="s">
        <v>1490</v>
      </c>
    </row>
    <row r="2874" spans="1:9" x14ac:dyDescent="0.3">
      <c r="A2874">
        <v>348</v>
      </c>
      <c r="B2874" t="s">
        <v>307</v>
      </c>
      <c r="C2874" t="s">
        <v>306</v>
      </c>
      <c r="D2874" t="s">
        <v>60</v>
      </c>
      <c r="E2874" t="s">
        <v>24</v>
      </c>
      <c r="F2874" s="107">
        <v>46022</v>
      </c>
      <c r="G2874">
        <v>100</v>
      </c>
      <c r="H2874">
        <v>99</v>
      </c>
      <c r="I2874" t="s">
        <v>1492</v>
      </c>
    </row>
    <row r="2875" spans="1:9" x14ac:dyDescent="0.3">
      <c r="A2875">
        <v>368</v>
      </c>
      <c r="B2875" t="s">
        <v>330</v>
      </c>
      <c r="C2875" t="s">
        <v>1523</v>
      </c>
      <c r="D2875" t="s">
        <v>60</v>
      </c>
      <c r="E2875" t="s">
        <v>24</v>
      </c>
      <c r="F2875" s="107">
        <v>46022</v>
      </c>
      <c r="G2875">
        <v>95</v>
      </c>
      <c r="H2875">
        <v>93</v>
      </c>
      <c r="I2875" t="s">
        <v>1525</v>
      </c>
    </row>
    <row r="2876" spans="1:9" x14ac:dyDescent="0.3">
      <c r="A2876">
        <v>372</v>
      </c>
      <c r="B2876" t="s">
        <v>335</v>
      </c>
      <c r="C2876" t="s">
        <v>1523</v>
      </c>
      <c r="D2876" t="s">
        <v>60</v>
      </c>
      <c r="E2876" t="s">
        <v>24</v>
      </c>
      <c r="F2876" s="107">
        <v>46022</v>
      </c>
      <c r="G2876">
        <v>97</v>
      </c>
      <c r="H2876">
        <v>90</v>
      </c>
      <c r="I2876" t="s">
        <v>1537</v>
      </c>
    </row>
    <row r="2877" spans="1:9" x14ac:dyDescent="0.3">
      <c r="A2877">
        <v>373</v>
      </c>
      <c r="B2877" t="s">
        <v>336</v>
      </c>
      <c r="C2877" t="s">
        <v>198</v>
      </c>
      <c r="D2877" t="s">
        <v>60</v>
      </c>
      <c r="E2877" t="s">
        <v>24</v>
      </c>
      <c r="F2877" s="107">
        <v>46022</v>
      </c>
      <c r="G2877">
        <v>99.33</v>
      </c>
      <c r="H2877">
        <v>100</v>
      </c>
      <c r="I2877" t="s">
        <v>1553</v>
      </c>
    </row>
    <row r="2878" spans="1:9" x14ac:dyDescent="0.3">
      <c r="A2878">
        <v>390</v>
      </c>
      <c r="B2878" t="s">
        <v>356</v>
      </c>
      <c r="C2878" t="s">
        <v>198</v>
      </c>
      <c r="D2878" t="s">
        <v>60</v>
      </c>
      <c r="E2878" t="s">
        <v>24</v>
      </c>
      <c r="F2878" s="107">
        <v>46022</v>
      </c>
      <c r="G2878">
        <v>99.78</v>
      </c>
      <c r="H2878">
        <v>100</v>
      </c>
      <c r="I2878" t="s">
        <v>1607</v>
      </c>
    </row>
    <row r="2879" spans="1:9" x14ac:dyDescent="0.3">
      <c r="A2879">
        <v>394</v>
      </c>
      <c r="B2879" t="s">
        <v>361</v>
      </c>
      <c r="C2879" t="s">
        <v>362</v>
      </c>
      <c r="D2879" t="s">
        <v>60</v>
      </c>
      <c r="E2879" t="s">
        <v>24</v>
      </c>
      <c r="F2879" s="107">
        <v>46022</v>
      </c>
      <c r="G2879">
        <v>137.5</v>
      </c>
      <c r="H2879">
        <v>100</v>
      </c>
      <c r="I2879" t="s">
        <v>1615</v>
      </c>
    </row>
    <row r="2880" spans="1:9" x14ac:dyDescent="0.3">
      <c r="A2880">
        <v>395</v>
      </c>
      <c r="B2880" t="s">
        <v>364</v>
      </c>
      <c r="C2880" t="s">
        <v>362</v>
      </c>
      <c r="D2880" t="s">
        <v>60</v>
      </c>
      <c r="E2880" t="s">
        <v>24</v>
      </c>
      <c r="F2880" s="107">
        <v>46022</v>
      </c>
      <c r="G2880">
        <v>177.14</v>
      </c>
      <c r="H2880">
        <v>100</v>
      </c>
      <c r="I2880" t="s">
        <v>1620</v>
      </c>
    </row>
    <row r="2881" spans="1:9" x14ac:dyDescent="0.3">
      <c r="A2881">
        <v>414</v>
      </c>
      <c r="B2881" t="s">
        <v>390</v>
      </c>
      <c r="C2881" t="s">
        <v>198</v>
      </c>
      <c r="D2881" t="s">
        <v>60</v>
      </c>
      <c r="E2881" t="s">
        <v>24</v>
      </c>
      <c r="F2881" s="107">
        <v>46022</v>
      </c>
      <c r="G2881">
        <v>98.87</v>
      </c>
      <c r="H2881">
        <v>100</v>
      </c>
      <c r="I2881" t="s">
        <v>1668</v>
      </c>
    </row>
    <row r="2882" spans="1:9" x14ac:dyDescent="0.3">
      <c r="A2882">
        <v>415</v>
      </c>
      <c r="B2882" t="s">
        <v>391</v>
      </c>
      <c r="C2882" t="s">
        <v>198</v>
      </c>
      <c r="D2882" t="s">
        <v>60</v>
      </c>
      <c r="E2882" t="s">
        <v>24</v>
      </c>
      <c r="F2882" s="107">
        <v>46022</v>
      </c>
      <c r="G2882">
        <v>99.3</v>
      </c>
      <c r="H2882">
        <v>100</v>
      </c>
      <c r="I2882" t="s">
        <v>1684</v>
      </c>
    </row>
    <row r="2883" spans="1:9" x14ac:dyDescent="0.3">
      <c r="A2883">
        <v>416</v>
      </c>
      <c r="B2883" t="s">
        <v>392</v>
      </c>
      <c r="C2883" t="s">
        <v>198</v>
      </c>
      <c r="D2883" t="s">
        <v>60</v>
      </c>
      <c r="E2883" t="s">
        <v>24</v>
      </c>
      <c r="F2883" s="107">
        <v>46022</v>
      </c>
      <c r="G2883">
        <v>100</v>
      </c>
      <c r="H2883">
        <v>100</v>
      </c>
      <c r="I2883" t="s">
        <v>1700</v>
      </c>
    </row>
    <row r="2884" spans="1:9" x14ac:dyDescent="0.3">
      <c r="A2884">
        <v>417</v>
      </c>
      <c r="B2884" t="s">
        <v>393</v>
      </c>
      <c r="C2884" t="s">
        <v>198</v>
      </c>
      <c r="D2884" t="s">
        <v>60</v>
      </c>
      <c r="E2884" t="s">
        <v>24</v>
      </c>
      <c r="F2884" s="107">
        <v>46022</v>
      </c>
      <c r="G2884">
        <v>97.99</v>
      </c>
      <c r="H2884">
        <v>100</v>
      </c>
      <c r="I2884" t="s">
        <v>1716</v>
      </c>
    </row>
    <row r="2885" spans="1:9" x14ac:dyDescent="0.3">
      <c r="A2885">
        <v>418</v>
      </c>
      <c r="B2885" t="s">
        <v>394</v>
      </c>
      <c r="C2885" t="s">
        <v>198</v>
      </c>
      <c r="D2885" t="s">
        <v>60</v>
      </c>
      <c r="E2885" t="s">
        <v>24</v>
      </c>
      <c r="F2885" s="107">
        <v>46022</v>
      </c>
      <c r="G2885">
        <v>99.61</v>
      </c>
      <c r="H2885">
        <v>100</v>
      </c>
      <c r="I2885" t="s">
        <v>1732</v>
      </c>
    </row>
    <row r="2886" spans="1:9" x14ac:dyDescent="0.3">
      <c r="A2886">
        <v>420</v>
      </c>
      <c r="B2886" t="s">
        <v>396</v>
      </c>
      <c r="C2886" t="s">
        <v>198</v>
      </c>
      <c r="D2886" t="s">
        <v>60</v>
      </c>
      <c r="E2886" t="s">
        <v>24</v>
      </c>
      <c r="F2886" s="107">
        <v>46022</v>
      </c>
      <c r="G2886">
        <v>100</v>
      </c>
      <c r="H2886">
        <v>100</v>
      </c>
      <c r="I2886" t="s">
        <v>1749</v>
      </c>
    </row>
    <row r="2887" spans="1:9" x14ac:dyDescent="0.3">
      <c r="A2887">
        <v>431</v>
      </c>
      <c r="B2887" t="s">
        <v>408</v>
      </c>
      <c r="C2887" t="s">
        <v>72</v>
      </c>
      <c r="D2887" t="s">
        <v>60</v>
      </c>
      <c r="E2887" t="s">
        <v>24</v>
      </c>
      <c r="F2887" s="107">
        <v>46022</v>
      </c>
      <c r="G2887">
        <v>100</v>
      </c>
      <c r="H2887">
        <v>100</v>
      </c>
      <c r="I2887" t="s">
        <v>1774</v>
      </c>
    </row>
    <row r="2888" spans="1:9" x14ac:dyDescent="0.3">
      <c r="A2888">
        <v>432</v>
      </c>
      <c r="B2888" t="s">
        <v>409</v>
      </c>
      <c r="C2888" t="s">
        <v>72</v>
      </c>
      <c r="D2888" t="s">
        <v>60</v>
      </c>
      <c r="E2888" t="s">
        <v>24</v>
      </c>
      <c r="F2888" s="107">
        <v>46022</v>
      </c>
      <c r="G2888">
        <v>100</v>
      </c>
      <c r="H2888">
        <v>90</v>
      </c>
      <c r="I2888" t="s">
        <v>1787</v>
      </c>
    </row>
    <row r="2889" spans="1:9" x14ac:dyDescent="0.3">
      <c r="A2889">
        <v>453</v>
      </c>
      <c r="B2889" t="s">
        <v>426</v>
      </c>
      <c r="C2889" t="s">
        <v>366</v>
      </c>
      <c r="D2889" t="s">
        <v>60</v>
      </c>
      <c r="E2889" t="s">
        <v>24</v>
      </c>
      <c r="F2889" s="107">
        <v>46022</v>
      </c>
      <c r="G2889">
        <v>100</v>
      </c>
      <c r="H2889">
        <v>100</v>
      </c>
      <c r="I2889" t="s">
        <v>1901</v>
      </c>
    </row>
    <row r="2890" spans="1:9" x14ac:dyDescent="0.3">
      <c r="A2890">
        <v>455</v>
      </c>
      <c r="B2890" t="s">
        <v>428</v>
      </c>
      <c r="C2890" t="s">
        <v>366</v>
      </c>
      <c r="D2890" t="s">
        <v>60</v>
      </c>
      <c r="E2890" t="s">
        <v>24</v>
      </c>
      <c r="F2890" s="107">
        <v>46022</v>
      </c>
      <c r="G2890">
        <v>100</v>
      </c>
      <c r="H2890">
        <v>100</v>
      </c>
      <c r="I2890" t="s">
        <v>1904</v>
      </c>
    </row>
    <row r="2891" spans="1:9" x14ac:dyDescent="0.3">
      <c r="A2891">
        <v>456</v>
      </c>
      <c r="B2891" t="s">
        <v>429</v>
      </c>
      <c r="C2891" t="s">
        <v>403</v>
      </c>
      <c r="D2891" t="s">
        <v>60</v>
      </c>
      <c r="E2891" t="s">
        <v>24</v>
      </c>
      <c r="F2891" s="107">
        <v>46022</v>
      </c>
      <c r="G2891">
        <v>114.43</v>
      </c>
      <c r="H2891">
        <v>100</v>
      </c>
      <c r="I2891" t="s">
        <v>1926</v>
      </c>
    </row>
    <row r="2892" spans="1:9" x14ac:dyDescent="0.3">
      <c r="A2892">
        <v>457</v>
      </c>
      <c r="B2892" t="s">
        <v>430</v>
      </c>
      <c r="C2892" t="s">
        <v>403</v>
      </c>
      <c r="D2892" t="s">
        <v>60</v>
      </c>
      <c r="E2892" t="s">
        <v>24</v>
      </c>
      <c r="F2892" s="107">
        <v>46022</v>
      </c>
      <c r="G2892">
        <v>83.33</v>
      </c>
      <c r="H2892">
        <v>100</v>
      </c>
      <c r="I2892" t="s">
        <v>1948</v>
      </c>
    </row>
    <row r="2893" spans="1:9" x14ac:dyDescent="0.3">
      <c r="A2893">
        <v>469</v>
      </c>
      <c r="B2893" t="s">
        <v>395</v>
      </c>
      <c r="C2893" t="s">
        <v>198</v>
      </c>
      <c r="D2893" t="s">
        <v>60</v>
      </c>
      <c r="E2893" t="s">
        <v>24</v>
      </c>
      <c r="F2893" s="107">
        <v>46022</v>
      </c>
      <c r="G2893">
        <v>99.13</v>
      </c>
      <c r="H2893">
        <v>100</v>
      </c>
      <c r="I2893" t="s">
        <v>1969</v>
      </c>
    </row>
    <row r="2894" spans="1:9" x14ac:dyDescent="0.3">
      <c r="A2894">
        <v>470</v>
      </c>
      <c r="B2894" t="s">
        <v>441</v>
      </c>
      <c r="C2894" t="s">
        <v>198</v>
      </c>
      <c r="D2894" t="s">
        <v>60</v>
      </c>
      <c r="E2894" t="s">
        <v>24</v>
      </c>
      <c r="F2894" s="107">
        <v>46022</v>
      </c>
      <c r="G2894">
        <v>100</v>
      </c>
      <c r="H2894">
        <v>100</v>
      </c>
      <c r="I2894" t="s">
        <v>1987</v>
      </c>
    </row>
    <row r="2895" spans="1:9" x14ac:dyDescent="0.3">
      <c r="A2895">
        <v>471</v>
      </c>
      <c r="B2895" t="s">
        <v>442</v>
      </c>
      <c r="C2895" t="s">
        <v>198</v>
      </c>
      <c r="D2895" t="s">
        <v>60</v>
      </c>
      <c r="E2895" t="s">
        <v>24</v>
      </c>
      <c r="F2895" s="107">
        <v>46022</v>
      </c>
      <c r="G2895">
        <v>99.86</v>
      </c>
      <c r="H2895">
        <v>100</v>
      </c>
      <c r="I2895" t="s">
        <v>2006</v>
      </c>
    </row>
    <row r="2896" spans="1:9" x14ac:dyDescent="0.3">
      <c r="A2896">
        <v>484</v>
      </c>
      <c r="B2896" t="s">
        <v>457</v>
      </c>
      <c r="C2896" t="s">
        <v>72</v>
      </c>
      <c r="D2896" t="s">
        <v>60</v>
      </c>
      <c r="E2896" t="s">
        <v>24</v>
      </c>
      <c r="F2896" s="107">
        <v>46022</v>
      </c>
      <c r="G2896">
        <v>100</v>
      </c>
      <c r="H2896">
        <v>90</v>
      </c>
      <c r="I2896" t="s">
        <v>2139</v>
      </c>
    </row>
    <row r="2897" spans="1:9" x14ac:dyDescent="0.3">
      <c r="A2897">
        <v>510</v>
      </c>
      <c r="B2897" t="s">
        <v>2286</v>
      </c>
      <c r="C2897" t="s">
        <v>249</v>
      </c>
      <c r="D2897" t="s">
        <v>60</v>
      </c>
      <c r="E2897" t="s">
        <v>24</v>
      </c>
      <c r="F2897" s="107">
        <v>46022</v>
      </c>
      <c r="G2897">
        <v>0</v>
      </c>
      <c r="I2897" t="s">
        <v>2309</v>
      </c>
    </row>
    <row r="2898" spans="1:9" x14ac:dyDescent="0.3">
      <c r="A2898">
        <v>511</v>
      </c>
      <c r="B2898" t="s">
        <v>2310</v>
      </c>
      <c r="C2898" t="s">
        <v>249</v>
      </c>
      <c r="D2898" t="s">
        <v>60</v>
      </c>
      <c r="E2898" t="s">
        <v>24</v>
      </c>
      <c r="F2898" s="107">
        <v>46022</v>
      </c>
      <c r="G2898">
        <v>84.76</v>
      </c>
      <c r="I2898" t="s">
        <v>2334</v>
      </c>
    </row>
    <row r="2899" spans="1:9" x14ac:dyDescent="0.3">
      <c r="A2899">
        <v>513</v>
      </c>
      <c r="B2899" t="s">
        <v>2335</v>
      </c>
      <c r="C2899" t="s">
        <v>249</v>
      </c>
      <c r="D2899" t="s">
        <v>60</v>
      </c>
      <c r="E2899" t="s">
        <v>24</v>
      </c>
      <c r="F2899" s="107">
        <v>46022</v>
      </c>
      <c r="I2899" t="s">
        <v>2339</v>
      </c>
    </row>
    <row r="2900" spans="1:9" x14ac:dyDescent="0.3">
      <c r="A2900">
        <v>518</v>
      </c>
      <c r="B2900" t="s">
        <v>67</v>
      </c>
      <c r="C2900" t="s">
        <v>68</v>
      </c>
      <c r="D2900" t="s">
        <v>60</v>
      </c>
      <c r="E2900" t="s">
        <v>24</v>
      </c>
      <c r="F2900" s="107">
        <v>46022</v>
      </c>
      <c r="G2900">
        <v>137.5</v>
      </c>
      <c r="H2900">
        <v>100</v>
      </c>
      <c r="I2900" t="s">
        <v>2348</v>
      </c>
    </row>
    <row r="2901" spans="1:9" x14ac:dyDescent="0.3">
      <c r="A2901">
        <v>529</v>
      </c>
      <c r="B2901" t="s">
        <v>2395</v>
      </c>
      <c r="C2901" t="s">
        <v>95</v>
      </c>
      <c r="D2901" t="s">
        <v>60</v>
      </c>
      <c r="E2901" t="s">
        <v>24</v>
      </c>
      <c r="F2901" s="107">
        <v>46022</v>
      </c>
      <c r="G2901">
        <v>97.97</v>
      </c>
      <c r="H2901">
        <v>90</v>
      </c>
      <c r="I2901" t="s">
        <v>2416</v>
      </c>
    </row>
    <row r="2902" spans="1:9" x14ac:dyDescent="0.3">
      <c r="A2902">
        <v>84</v>
      </c>
      <c r="B2902" t="s">
        <v>71</v>
      </c>
      <c r="C2902" t="s">
        <v>72</v>
      </c>
      <c r="D2902" t="s">
        <v>73</v>
      </c>
      <c r="E2902" t="s">
        <v>24</v>
      </c>
      <c r="F2902" s="107">
        <v>46022</v>
      </c>
      <c r="G2902">
        <v>100</v>
      </c>
      <c r="H2902">
        <v>100</v>
      </c>
      <c r="I2902" t="s">
        <v>2608</v>
      </c>
    </row>
    <row r="2903" spans="1:9" x14ac:dyDescent="0.3">
      <c r="A2903">
        <v>85</v>
      </c>
      <c r="B2903" t="s">
        <v>74</v>
      </c>
      <c r="C2903" t="s">
        <v>72</v>
      </c>
      <c r="D2903" t="s">
        <v>73</v>
      </c>
      <c r="E2903" t="s">
        <v>24</v>
      </c>
      <c r="F2903" s="107">
        <v>46022</v>
      </c>
      <c r="G2903">
        <v>100</v>
      </c>
      <c r="H2903">
        <v>100</v>
      </c>
      <c r="I2903" t="s">
        <v>2611</v>
      </c>
    </row>
    <row r="2904" spans="1:9" x14ac:dyDescent="0.3">
      <c r="A2904">
        <v>87</v>
      </c>
      <c r="B2904" t="s">
        <v>76</v>
      </c>
      <c r="C2904" t="s">
        <v>72</v>
      </c>
      <c r="D2904" t="s">
        <v>73</v>
      </c>
      <c r="E2904" t="s">
        <v>24</v>
      </c>
      <c r="F2904" s="107">
        <v>46022</v>
      </c>
      <c r="G2904">
        <v>100</v>
      </c>
      <c r="H2904">
        <v>80</v>
      </c>
      <c r="I2904" t="s">
        <v>2620</v>
      </c>
    </row>
    <row r="2905" spans="1:9" x14ac:dyDescent="0.3">
      <c r="A2905">
        <v>88</v>
      </c>
      <c r="B2905" t="s">
        <v>77</v>
      </c>
      <c r="C2905" t="s">
        <v>72</v>
      </c>
      <c r="D2905" t="s">
        <v>73</v>
      </c>
      <c r="E2905" t="s">
        <v>24</v>
      </c>
      <c r="F2905" s="107">
        <v>46022</v>
      </c>
      <c r="G2905">
        <v>100</v>
      </c>
      <c r="H2905">
        <v>100</v>
      </c>
      <c r="I2905" t="s">
        <v>2623</v>
      </c>
    </row>
    <row r="2906" spans="1:9" x14ac:dyDescent="0.3">
      <c r="A2906">
        <v>89</v>
      </c>
      <c r="B2906" t="s">
        <v>78</v>
      </c>
      <c r="C2906" t="s">
        <v>72</v>
      </c>
      <c r="D2906" t="s">
        <v>73</v>
      </c>
      <c r="E2906" t="s">
        <v>24</v>
      </c>
      <c r="F2906" s="107">
        <v>46022</v>
      </c>
      <c r="G2906">
        <v>100</v>
      </c>
      <c r="H2906">
        <v>100</v>
      </c>
      <c r="I2906" t="s">
        <v>2626</v>
      </c>
    </row>
    <row r="2907" spans="1:9" x14ac:dyDescent="0.3">
      <c r="A2907">
        <v>90</v>
      </c>
      <c r="B2907" t="s">
        <v>79</v>
      </c>
      <c r="C2907" t="s">
        <v>72</v>
      </c>
      <c r="D2907" t="s">
        <v>73</v>
      </c>
      <c r="E2907" t="s">
        <v>24</v>
      </c>
      <c r="F2907" s="107">
        <v>46022</v>
      </c>
      <c r="G2907">
        <v>100</v>
      </c>
      <c r="H2907">
        <v>100</v>
      </c>
      <c r="I2907" t="s">
        <v>2629</v>
      </c>
    </row>
    <row r="2908" spans="1:9" x14ac:dyDescent="0.3">
      <c r="A2908">
        <v>91</v>
      </c>
      <c r="B2908" t="s">
        <v>80</v>
      </c>
      <c r="C2908" t="s">
        <v>72</v>
      </c>
      <c r="D2908" t="s">
        <v>73</v>
      </c>
      <c r="E2908" t="s">
        <v>24</v>
      </c>
      <c r="F2908" s="107">
        <v>46022</v>
      </c>
      <c r="G2908">
        <v>100</v>
      </c>
      <c r="H2908">
        <v>100</v>
      </c>
      <c r="I2908" t="s">
        <v>2632</v>
      </c>
    </row>
    <row r="2909" spans="1:9" x14ac:dyDescent="0.3">
      <c r="A2909">
        <v>92</v>
      </c>
      <c r="B2909" t="s">
        <v>81</v>
      </c>
      <c r="C2909" t="s">
        <v>72</v>
      </c>
      <c r="D2909" t="s">
        <v>73</v>
      </c>
      <c r="E2909" t="s">
        <v>24</v>
      </c>
      <c r="F2909" s="107">
        <v>46022</v>
      </c>
      <c r="G2909">
        <v>100</v>
      </c>
      <c r="H2909">
        <v>98</v>
      </c>
      <c r="I2909" t="s">
        <v>2635</v>
      </c>
    </row>
    <row r="2910" spans="1:9" x14ac:dyDescent="0.3">
      <c r="A2910">
        <v>94</v>
      </c>
      <c r="B2910" t="s">
        <v>82</v>
      </c>
      <c r="C2910" t="s">
        <v>72</v>
      </c>
      <c r="D2910" t="s">
        <v>73</v>
      </c>
      <c r="E2910" t="s">
        <v>24</v>
      </c>
      <c r="F2910" s="107">
        <v>46022</v>
      </c>
      <c r="G2910">
        <v>100</v>
      </c>
      <c r="H2910">
        <v>100</v>
      </c>
      <c r="I2910" t="s">
        <v>2638</v>
      </c>
    </row>
    <row r="2911" spans="1:9" x14ac:dyDescent="0.3">
      <c r="A2911">
        <v>100</v>
      </c>
      <c r="B2911" t="s">
        <v>89</v>
      </c>
      <c r="C2911" t="s">
        <v>72</v>
      </c>
      <c r="D2911" t="s">
        <v>73</v>
      </c>
      <c r="E2911" t="s">
        <v>24</v>
      </c>
      <c r="F2911" s="107">
        <v>46022</v>
      </c>
      <c r="G2911">
        <v>100</v>
      </c>
      <c r="H2911">
        <v>100</v>
      </c>
      <c r="I2911" t="s">
        <v>752</v>
      </c>
    </row>
    <row r="2912" spans="1:9" x14ac:dyDescent="0.3">
      <c r="A2912">
        <v>104</v>
      </c>
      <c r="B2912" t="s">
        <v>90</v>
      </c>
      <c r="C2912" t="s">
        <v>72</v>
      </c>
      <c r="D2912" t="s">
        <v>73</v>
      </c>
      <c r="E2912" t="s">
        <v>62</v>
      </c>
      <c r="F2912" s="107">
        <v>46022</v>
      </c>
      <c r="G2912">
        <v>0.21</v>
      </c>
      <c r="H2912">
        <v>2.14</v>
      </c>
      <c r="I2912" t="s">
        <v>755</v>
      </c>
    </row>
    <row r="2913" spans="1:9" x14ac:dyDescent="0.3">
      <c r="A2913">
        <v>106</v>
      </c>
      <c r="B2913" t="s">
        <v>92</v>
      </c>
      <c r="C2913" t="s">
        <v>72</v>
      </c>
      <c r="D2913" t="s">
        <v>73</v>
      </c>
      <c r="E2913" t="s">
        <v>62</v>
      </c>
      <c r="F2913" s="107">
        <v>46022</v>
      </c>
      <c r="G2913">
        <v>0</v>
      </c>
      <c r="H2913">
        <v>0</v>
      </c>
      <c r="I2913" t="s">
        <v>758</v>
      </c>
    </row>
    <row r="2914" spans="1:9" x14ac:dyDescent="0.3">
      <c r="A2914">
        <v>116</v>
      </c>
      <c r="B2914" t="s">
        <v>93</v>
      </c>
      <c r="C2914" t="s">
        <v>68</v>
      </c>
      <c r="D2914" t="s">
        <v>73</v>
      </c>
      <c r="E2914" t="s">
        <v>24</v>
      </c>
      <c r="F2914" s="107">
        <v>46022</v>
      </c>
      <c r="G2914">
        <v>100</v>
      </c>
      <c r="H2914">
        <v>80</v>
      </c>
      <c r="I2914" t="s">
        <v>791</v>
      </c>
    </row>
    <row r="2915" spans="1:9" x14ac:dyDescent="0.3">
      <c r="A2915">
        <v>126</v>
      </c>
      <c r="B2915" t="s">
        <v>107</v>
      </c>
      <c r="C2915" t="s">
        <v>72</v>
      </c>
      <c r="D2915" t="s">
        <v>73</v>
      </c>
      <c r="E2915" t="s">
        <v>62</v>
      </c>
      <c r="F2915" s="107">
        <v>46022</v>
      </c>
      <c r="G2915">
        <v>0.16</v>
      </c>
      <c r="H2915">
        <v>2</v>
      </c>
      <c r="I2915" t="s">
        <v>889</v>
      </c>
    </row>
    <row r="2916" spans="1:9" x14ac:dyDescent="0.3">
      <c r="A2916">
        <v>127</v>
      </c>
      <c r="B2916" t="s">
        <v>108</v>
      </c>
      <c r="C2916" t="s">
        <v>72</v>
      </c>
      <c r="D2916" t="s">
        <v>73</v>
      </c>
      <c r="E2916" t="s">
        <v>62</v>
      </c>
      <c r="F2916" s="107">
        <v>46022</v>
      </c>
      <c r="G2916">
        <v>0</v>
      </c>
      <c r="H2916">
        <v>0</v>
      </c>
      <c r="I2916" t="s">
        <v>891</v>
      </c>
    </row>
    <row r="2917" spans="1:9" x14ac:dyDescent="0.3">
      <c r="A2917">
        <v>144</v>
      </c>
      <c r="B2917" t="s">
        <v>117</v>
      </c>
      <c r="C2917" t="s">
        <v>85</v>
      </c>
      <c r="D2917" t="s">
        <v>73</v>
      </c>
      <c r="E2917" t="s">
        <v>24</v>
      </c>
      <c r="F2917" s="107">
        <v>46022</v>
      </c>
      <c r="G2917">
        <v>1.95</v>
      </c>
      <c r="H2917">
        <v>4</v>
      </c>
      <c r="I2917" t="s">
        <v>935</v>
      </c>
    </row>
    <row r="2918" spans="1:9" x14ac:dyDescent="0.3">
      <c r="A2918">
        <v>147</v>
      </c>
      <c r="B2918" t="s">
        <v>121</v>
      </c>
      <c r="C2918" t="s">
        <v>85</v>
      </c>
      <c r="D2918" t="s">
        <v>73</v>
      </c>
      <c r="E2918" t="s">
        <v>24</v>
      </c>
      <c r="F2918" s="107">
        <v>46022</v>
      </c>
      <c r="G2918">
        <v>16</v>
      </c>
      <c r="H2918">
        <v>16</v>
      </c>
      <c r="I2918" t="s">
        <v>947</v>
      </c>
    </row>
    <row r="2919" spans="1:9" x14ac:dyDescent="0.3">
      <c r="A2919">
        <v>200</v>
      </c>
      <c r="B2919" t="s">
        <v>141</v>
      </c>
      <c r="C2919" t="s">
        <v>28</v>
      </c>
      <c r="D2919" t="s">
        <v>73</v>
      </c>
      <c r="E2919" t="s">
        <v>24</v>
      </c>
      <c r="F2919" s="107">
        <v>46022</v>
      </c>
      <c r="G2919">
        <v>90.85</v>
      </c>
      <c r="H2919">
        <v>87</v>
      </c>
      <c r="I2919" t="s">
        <v>995</v>
      </c>
    </row>
    <row r="2920" spans="1:9" x14ac:dyDescent="0.3">
      <c r="A2920">
        <v>202</v>
      </c>
      <c r="B2920" t="s">
        <v>143</v>
      </c>
      <c r="C2920" t="s">
        <v>28</v>
      </c>
      <c r="D2920" t="s">
        <v>73</v>
      </c>
      <c r="E2920" t="s">
        <v>24</v>
      </c>
      <c r="F2920" s="107">
        <v>46022</v>
      </c>
      <c r="G2920">
        <v>81</v>
      </c>
      <c r="H2920">
        <v>68.7</v>
      </c>
      <c r="I2920" t="s">
        <v>997</v>
      </c>
    </row>
    <row r="2921" spans="1:9" x14ac:dyDescent="0.3">
      <c r="A2921">
        <v>206</v>
      </c>
      <c r="B2921" t="s">
        <v>147</v>
      </c>
      <c r="C2921" t="s">
        <v>94</v>
      </c>
      <c r="D2921" t="s">
        <v>73</v>
      </c>
      <c r="E2921" t="s">
        <v>24</v>
      </c>
      <c r="F2921" s="107">
        <v>46022</v>
      </c>
      <c r="G2921">
        <v>2.14</v>
      </c>
      <c r="H2921">
        <v>1</v>
      </c>
      <c r="I2921" t="s">
        <v>1005</v>
      </c>
    </row>
    <row r="2922" spans="1:9" x14ac:dyDescent="0.3">
      <c r="A2922">
        <v>216</v>
      </c>
      <c r="B2922" t="s">
        <v>155</v>
      </c>
      <c r="C2922" t="s">
        <v>98</v>
      </c>
      <c r="D2922" t="s">
        <v>73</v>
      </c>
      <c r="E2922" t="s">
        <v>24</v>
      </c>
      <c r="F2922" s="107">
        <v>46022</v>
      </c>
      <c r="G2922">
        <v>100</v>
      </c>
      <c r="H2922">
        <v>100</v>
      </c>
      <c r="I2922" t="s">
        <v>1092</v>
      </c>
    </row>
    <row r="2923" spans="1:9" x14ac:dyDescent="0.3">
      <c r="A2923">
        <v>221</v>
      </c>
      <c r="B2923" t="s">
        <v>161</v>
      </c>
      <c r="C2923" t="s">
        <v>98</v>
      </c>
      <c r="D2923" t="s">
        <v>73</v>
      </c>
      <c r="E2923" t="s">
        <v>24</v>
      </c>
      <c r="F2923" s="107">
        <v>46022</v>
      </c>
      <c r="G2923">
        <v>27.5</v>
      </c>
      <c r="H2923">
        <v>100</v>
      </c>
      <c r="I2923" t="s">
        <v>1154</v>
      </c>
    </row>
    <row r="2924" spans="1:9" x14ac:dyDescent="0.3">
      <c r="A2924">
        <v>222</v>
      </c>
      <c r="B2924" t="s">
        <v>162</v>
      </c>
      <c r="C2924" t="s">
        <v>98</v>
      </c>
      <c r="D2924" t="s">
        <v>73</v>
      </c>
      <c r="E2924" t="s">
        <v>24</v>
      </c>
      <c r="F2924" s="107">
        <v>46022</v>
      </c>
      <c r="G2924">
        <v>68.75</v>
      </c>
      <c r="H2924">
        <v>90</v>
      </c>
      <c r="I2924" t="s">
        <v>1157</v>
      </c>
    </row>
    <row r="2925" spans="1:9" x14ac:dyDescent="0.3">
      <c r="A2925">
        <v>223</v>
      </c>
      <c r="B2925" t="s">
        <v>163</v>
      </c>
      <c r="C2925" t="s">
        <v>98</v>
      </c>
      <c r="D2925" t="s">
        <v>73</v>
      </c>
      <c r="E2925" t="s">
        <v>24</v>
      </c>
      <c r="F2925" s="107">
        <v>46022</v>
      </c>
      <c r="G2925">
        <v>91.67</v>
      </c>
      <c r="H2925">
        <v>100</v>
      </c>
      <c r="I2925" t="s">
        <v>1165</v>
      </c>
    </row>
    <row r="2926" spans="1:9" x14ac:dyDescent="0.3">
      <c r="A2926">
        <v>224</v>
      </c>
      <c r="B2926" t="s">
        <v>164</v>
      </c>
      <c r="C2926" t="s">
        <v>98</v>
      </c>
      <c r="D2926" t="s">
        <v>73</v>
      </c>
      <c r="E2926" t="s">
        <v>24</v>
      </c>
      <c r="F2926" s="107">
        <v>46022</v>
      </c>
      <c r="G2926">
        <v>100</v>
      </c>
      <c r="H2926">
        <v>100</v>
      </c>
      <c r="I2926" t="s">
        <v>1167</v>
      </c>
    </row>
    <row r="2927" spans="1:9" x14ac:dyDescent="0.3">
      <c r="A2927">
        <v>226</v>
      </c>
      <c r="B2927" t="s">
        <v>166</v>
      </c>
      <c r="C2927" t="s">
        <v>98</v>
      </c>
      <c r="D2927" t="s">
        <v>73</v>
      </c>
      <c r="E2927" t="s">
        <v>24</v>
      </c>
      <c r="F2927" s="107">
        <v>46022</v>
      </c>
      <c r="H2927">
        <v>2</v>
      </c>
      <c r="I2927" t="s">
        <v>1200</v>
      </c>
    </row>
    <row r="2928" spans="1:9" x14ac:dyDescent="0.3">
      <c r="A2928">
        <v>227</v>
      </c>
      <c r="B2928" t="s">
        <v>1201</v>
      </c>
      <c r="C2928" t="s">
        <v>98</v>
      </c>
      <c r="D2928" t="s">
        <v>73</v>
      </c>
      <c r="E2928" t="s">
        <v>62</v>
      </c>
      <c r="F2928" s="107">
        <v>46022</v>
      </c>
      <c r="H2928">
        <v>0.3</v>
      </c>
      <c r="I2928" t="s">
        <v>1204</v>
      </c>
    </row>
    <row r="2929" spans="1:9" x14ac:dyDescent="0.3">
      <c r="A2929">
        <v>236</v>
      </c>
      <c r="B2929" t="s">
        <v>176</v>
      </c>
      <c r="C2929" t="s">
        <v>98</v>
      </c>
      <c r="D2929" t="s">
        <v>73</v>
      </c>
      <c r="E2929" t="s">
        <v>62</v>
      </c>
      <c r="F2929" s="107">
        <v>46022</v>
      </c>
      <c r="G2929">
        <v>0</v>
      </c>
      <c r="H2929">
        <v>0</v>
      </c>
      <c r="I2929" t="s">
        <v>1229</v>
      </c>
    </row>
    <row r="2930" spans="1:9" x14ac:dyDescent="0.3">
      <c r="A2930">
        <v>244</v>
      </c>
      <c r="B2930" t="s">
        <v>184</v>
      </c>
      <c r="C2930" t="s">
        <v>98</v>
      </c>
      <c r="D2930" t="s">
        <v>73</v>
      </c>
      <c r="E2930" t="s">
        <v>62</v>
      </c>
      <c r="F2930" s="107">
        <v>46022</v>
      </c>
      <c r="G2930">
        <v>13</v>
      </c>
      <c r="H2930">
        <v>25</v>
      </c>
      <c r="I2930" t="s">
        <v>1286</v>
      </c>
    </row>
    <row r="2931" spans="1:9" x14ac:dyDescent="0.3">
      <c r="A2931">
        <v>255</v>
      </c>
      <c r="B2931" t="s">
        <v>1300</v>
      </c>
      <c r="C2931" t="s">
        <v>127</v>
      </c>
      <c r="D2931" t="s">
        <v>73</v>
      </c>
      <c r="E2931" t="s">
        <v>24</v>
      </c>
      <c r="F2931" s="107">
        <v>46022</v>
      </c>
      <c r="H2931">
        <v>100</v>
      </c>
      <c r="I2931" t="s">
        <v>1305</v>
      </c>
    </row>
    <row r="2932" spans="1:9" x14ac:dyDescent="0.3">
      <c r="A2932">
        <v>272</v>
      </c>
      <c r="B2932" t="s">
        <v>220</v>
      </c>
      <c r="C2932" t="s">
        <v>72</v>
      </c>
      <c r="D2932" t="s">
        <v>73</v>
      </c>
      <c r="E2932" t="s">
        <v>62</v>
      </c>
      <c r="F2932" s="107">
        <v>46022</v>
      </c>
      <c r="G2932">
        <v>0</v>
      </c>
      <c r="H2932">
        <v>0</v>
      </c>
      <c r="I2932" t="s">
        <v>1340</v>
      </c>
    </row>
    <row r="2933" spans="1:9" x14ac:dyDescent="0.3">
      <c r="A2933">
        <v>318</v>
      </c>
      <c r="B2933" t="s">
        <v>275</v>
      </c>
      <c r="C2933" t="s">
        <v>110</v>
      </c>
      <c r="D2933" t="s">
        <v>73</v>
      </c>
      <c r="E2933" t="s">
        <v>24</v>
      </c>
      <c r="F2933" s="107">
        <v>46022</v>
      </c>
      <c r="G2933">
        <v>86.16</v>
      </c>
      <c r="H2933">
        <v>85</v>
      </c>
      <c r="I2933" t="s">
        <v>1460</v>
      </c>
    </row>
    <row r="2934" spans="1:9" x14ac:dyDescent="0.3">
      <c r="A2934">
        <v>326</v>
      </c>
      <c r="B2934" t="s">
        <v>1466</v>
      </c>
      <c r="C2934" t="s">
        <v>222</v>
      </c>
      <c r="D2934" t="s">
        <v>73</v>
      </c>
      <c r="E2934" t="s">
        <v>24</v>
      </c>
      <c r="F2934" s="107">
        <v>46022</v>
      </c>
      <c r="G2934">
        <v>100</v>
      </c>
      <c r="I2934" t="s">
        <v>1468</v>
      </c>
    </row>
    <row r="2935" spans="1:9" x14ac:dyDescent="0.3">
      <c r="A2935">
        <v>334</v>
      </c>
      <c r="B2935" t="s">
        <v>291</v>
      </c>
      <c r="C2935" t="s">
        <v>28</v>
      </c>
      <c r="D2935" t="s">
        <v>73</v>
      </c>
      <c r="E2935" t="s">
        <v>24</v>
      </c>
      <c r="F2935" s="107">
        <v>46022</v>
      </c>
      <c r="G2935">
        <v>90.1</v>
      </c>
      <c r="H2935">
        <v>89</v>
      </c>
      <c r="I2935" t="s">
        <v>1472</v>
      </c>
    </row>
    <row r="2936" spans="1:9" x14ac:dyDescent="0.3">
      <c r="A2936">
        <v>336</v>
      </c>
      <c r="B2936" t="s">
        <v>293</v>
      </c>
      <c r="C2936" t="s">
        <v>112</v>
      </c>
      <c r="D2936" t="s">
        <v>73</v>
      </c>
      <c r="E2936" t="s">
        <v>62</v>
      </c>
      <c r="F2936" s="107">
        <v>46022</v>
      </c>
      <c r="G2936">
        <v>0.36</v>
      </c>
      <c r="I2936" t="s">
        <v>1474</v>
      </c>
    </row>
    <row r="2937" spans="1:9" x14ac:dyDescent="0.3">
      <c r="A2937">
        <v>339</v>
      </c>
      <c r="B2937" t="s">
        <v>297</v>
      </c>
      <c r="C2937" t="s">
        <v>298</v>
      </c>
      <c r="D2937" t="s">
        <v>73</v>
      </c>
      <c r="E2937" t="s">
        <v>24</v>
      </c>
      <c r="F2937" s="107">
        <v>46022</v>
      </c>
      <c r="G2937">
        <v>35.29</v>
      </c>
      <c r="H2937">
        <v>30</v>
      </c>
      <c r="I2937" t="s">
        <v>1484</v>
      </c>
    </row>
    <row r="2938" spans="1:9" x14ac:dyDescent="0.3">
      <c r="A2938">
        <v>346</v>
      </c>
      <c r="B2938" t="s">
        <v>304</v>
      </c>
      <c r="C2938" t="s">
        <v>28</v>
      </c>
      <c r="D2938" t="s">
        <v>73</v>
      </c>
      <c r="E2938" t="s">
        <v>24</v>
      </c>
      <c r="F2938" s="107">
        <v>46022</v>
      </c>
      <c r="G2938">
        <v>97.28</v>
      </c>
      <c r="H2938">
        <v>85</v>
      </c>
      <c r="I2938" t="s">
        <v>1488</v>
      </c>
    </row>
    <row r="2939" spans="1:9" x14ac:dyDescent="0.3">
      <c r="A2939">
        <v>355</v>
      </c>
      <c r="B2939" t="s">
        <v>313</v>
      </c>
      <c r="C2939" t="s">
        <v>314</v>
      </c>
      <c r="D2939" t="s">
        <v>73</v>
      </c>
      <c r="E2939" t="s">
        <v>24</v>
      </c>
      <c r="F2939" s="107">
        <v>46022</v>
      </c>
      <c r="G2939">
        <v>1.56</v>
      </c>
      <c r="H2939">
        <v>1.4</v>
      </c>
      <c r="I2939" t="s">
        <v>1496</v>
      </c>
    </row>
    <row r="2940" spans="1:9" x14ac:dyDescent="0.3">
      <c r="A2940">
        <v>361</v>
      </c>
      <c r="B2940" t="s">
        <v>1504</v>
      </c>
      <c r="C2940" t="s">
        <v>37</v>
      </c>
      <c r="D2940" t="s">
        <v>73</v>
      </c>
      <c r="E2940" t="s">
        <v>24</v>
      </c>
      <c r="F2940" s="107">
        <v>46022</v>
      </c>
      <c r="G2940">
        <v>4.78</v>
      </c>
      <c r="H2940">
        <v>4.5999999999999996</v>
      </c>
      <c r="I2940" t="s">
        <v>1506</v>
      </c>
    </row>
    <row r="2941" spans="1:9" x14ac:dyDescent="0.3">
      <c r="A2941">
        <v>366</v>
      </c>
      <c r="B2941" t="s">
        <v>327</v>
      </c>
      <c r="C2941" t="s">
        <v>323</v>
      </c>
      <c r="D2941" t="s">
        <v>73</v>
      </c>
      <c r="E2941" t="s">
        <v>24</v>
      </c>
      <c r="F2941" s="107">
        <v>46022</v>
      </c>
      <c r="G2941">
        <v>100</v>
      </c>
      <c r="H2941">
        <v>100</v>
      </c>
      <c r="I2941" t="s">
        <v>1521</v>
      </c>
    </row>
    <row r="2942" spans="1:9" x14ac:dyDescent="0.3">
      <c r="A2942">
        <v>367</v>
      </c>
      <c r="B2942" t="s">
        <v>328</v>
      </c>
      <c r="C2942" t="s">
        <v>37</v>
      </c>
      <c r="D2942" t="s">
        <v>73</v>
      </c>
      <c r="E2942" t="s">
        <v>24</v>
      </c>
      <c r="F2942" s="107">
        <v>46022</v>
      </c>
      <c r="G2942">
        <v>3.82</v>
      </c>
      <c r="H2942">
        <v>5</v>
      </c>
      <c r="I2942" t="s">
        <v>1522</v>
      </c>
    </row>
    <row r="2943" spans="1:9" x14ac:dyDescent="0.3">
      <c r="A2943">
        <v>377</v>
      </c>
      <c r="B2943" t="s">
        <v>341</v>
      </c>
      <c r="C2943" t="s">
        <v>94</v>
      </c>
      <c r="D2943" t="s">
        <v>73</v>
      </c>
      <c r="E2943" t="s">
        <v>24</v>
      </c>
      <c r="F2943" s="107">
        <v>46022</v>
      </c>
      <c r="G2943">
        <v>107.11</v>
      </c>
      <c r="H2943">
        <v>100</v>
      </c>
      <c r="I2943" t="s">
        <v>1568</v>
      </c>
    </row>
    <row r="2944" spans="1:9" x14ac:dyDescent="0.3">
      <c r="A2944">
        <v>392</v>
      </c>
      <c r="B2944" t="s">
        <v>359</v>
      </c>
      <c r="C2944" t="s">
        <v>358</v>
      </c>
      <c r="D2944" t="s">
        <v>73</v>
      </c>
      <c r="E2944" t="s">
        <v>24</v>
      </c>
      <c r="F2944" s="107">
        <v>46022</v>
      </c>
      <c r="G2944">
        <v>100.8</v>
      </c>
      <c r="H2944">
        <v>100</v>
      </c>
      <c r="I2944" t="s">
        <v>1608</v>
      </c>
    </row>
    <row r="2945" spans="1:9" x14ac:dyDescent="0.3">
      <c r="A2945">
        <v>393</v>
      </c>
      <c r="B2945" t="s">
        <v>360</v>
      </c>
      <c r="C2945" t="s">
        <v>358</v>
      </c>
      <c r="D2945" t="s">
        <v>73</v>
      </c>
      <c r="E2945" t="s">
        <v>62</v>
      </c>
      <c r="F2945" s="107">
        <v>46022</v>
      </c>
      <c r="G2945">
        <v>12</v>
      </c>
      <c r="I2945" t="s">
        <v>1609</v>
      </c>
    </row>
    <row r="2946" spans="1:9" x14ac:dyDescent="0.3">
      <c r="A2946">
        <v>402</v>
      </c>
      <c r="B2946" t="s">
        <v>375</v>
      </c>
      <c r="C2946" t="s">
        <v>374</v>
      </c>
      <c r="D2946" t="s">
        <v>73</v>
      </c>
      <c r="E2946" t="s">
        <v>24</v>
      </c>
      <c r="F2946" s="107">
        <v>46022</v>
      </c>
      <c r="G2946">
        <v>22.73</v>
      </c>
      <c r="I2946" t="s">
        <v>1627</v>
      </c>
    </row>
    <row r="2947" spans="1:9" x14ac:dyDescent="0.3">
      <c r="A2947">
        <v>413</v>
      </c>
      <c r="B2947" t="s">
        <v>389</v>
      </c>
      <c r="C2947" t="s">
        <v>362</v>
      </c>
      <c r="D2947" t="s">
        <v>73</v>
      </c>
      <c r="E2947" t="s">
        <v>24</v>
      </c>
      <c r="F2947" s="107">
        <v>46022</v>
      </c>
      <c r="G2947">
        <v>100</v>
      </c>
      <c r="H2947">
        <v>100</v>
      </c>
      <c r="I2947" t="s">
        <v>1652</v>
      </c>
    </row>
    <row r="2948" spans="1:9" x14ac:dyDescent="0.3">
      <c r="A2948">
        <v>423</v>
      </c>
      <c r="B2948" t="s">
        <v>399</v>
      </c>
      <c r="C2948" t="s">
        <v>87</v>
      </c>
      <c r="D2948" t="s">
        <v>73</v>
      </c>
      <c r="E2948" t="s">
        <v>24</v>
      </c>
      <c r="F2948" s="107">
        <v>46022</v>
      </c>
      <c r="G2948">
        <v>15.1</v>
      </c>
      <c r="H2948">
        <v>12.3</v>
      </c>
      <c r="I2948" t="s">
        <v>1752</v>
      </c>
    </row>
    <row r="2949" spans="1:9" x14ac:dyDescent="0.3">
      <c r="A2949">
        <v>424</v>
      </c>
      <c r="B2949" t="s">
        <v>1753</v>
      </c>
      <c r="C2949" t="s">
        <v>87</v>
      </c>
      <c r="D2949" t="s">
        <v>73</v>
      </c>
      <c r="E2949" t="s">
        <v>24</v>
      </c>
      <c r="F2949" s="107">
        <v>46022</v>
      </c>
      <c r="G2949">
        <v>11</v>
      </c>
      <c r="H2949">
        <v>9</v>
      </c>
      <c r="I2949" t="s">
        <v>1754</v>
      </c>
    </row>
    <row r="2950" spans="1:9" x14ac:dyDescent="0.3">
      <c r="A2950">
        <v>437</v>
      </c>
      <c r="B2950" t="s">
        <v>413</v>
      </c>
      <c r="C2950" t="s">
        <v>249</v>
      </c>
      <c r="D2950" t="s">
        <v>73</v>
      </c>
      <c r="E2950" t="s">
        <v>24</v>
      </c>
      <c r="F2950" s="107">
        <v>46022</v>
      </c>
      <c r="G2950">
        <v>99</v>
      </c>
      <c r="H2950">
        <v>80</v>
      </c>
      <c r="I2950" t="s">
        <v>1865</v>
      </c>
    </row>
    <row r="2951" spans="1:9" x14ac:dyDescent="0.3">
      <c r="A2951">
        <v>460</v>
      </c>
      <c r="B2951" t="s">
        <v>433</v>
      </c>
      <c r="C2951" t="s">
        <v>28</v>
      </c>
      <c r="D2951" t="s">
        <v>73</v>
      </c>
      <c r="E2951" t="s">
        <v>24</v>
      </c>
      <c r="F2951" s="107">
        <v>46022</v>
      </c>
      <c r="G2951">
        <v>84.18</v>
      </c>
      <c r="H2951">
        <v>80</v>
      </c>
      <c r="I2951" t="s">
        <v>1949</v>
      </c>
    </row>
    <row r="2952" spans="1:9" x14ac:dyDescent="0.3">
      <c r="A2952">
        <v>487</v>
      </c>
      <c r="B2952" t="s">
        <v>2178</v>
      </c>
      <c r="C2952" t="s">
        <v>216</v>
      </c>
      <c r="D2952" t="s">
        <v>73</v>
      </c>
      <c r="E2952" t="s">
        <v>24</v>
      </c>
      <c r="F2952" s="107">
        <v>46022</v>
      </c>
      <c r="G2952">
        <v>58.86</v>
      </c>
      <c r="H2952">
        <v>20</v>
      </c>
      <c r="I2952" t="s">
        <v>2179</v>
      </c>
    </row>
    <row r="2953" spans="1:9" x14ac:dyDescent="0.3">
      <c r="A2953">
        <v>490</v>
      </c>
      <c r="B2953" t="s">
        <v>463</v>
      </c>
      <c r="C2953" t="s">
        <v>198</v>
      </c>
      <c r="D2953" t="s">
        <v>73</v>
      </c>
      <c r="E2953" t="s">
        <v>24</v>
      </c>
      <c r="F2953" s="107">
        <v>46022</v>
      </c>
      <c r="G2953">
        <v>100</v>
      </c>
      <c r="H2953">
        <v>80</v>
      </c>
      <c r="I2953" t="s">
        <v>2218</v>
      </c>
    </row>
    <row r="2954" spans="1:9" x14ac:dyDescent="0.3">
      <c r="A2954">
        <v>491</v>
      </c>
      <c r="B2954" t="s">
        <v>464</v>
      </c>
      <c r="C2954" t="s">
        <v>33</v>
      </c>
      <c r="D2954" t="s">
        <v>73</v>
      </c>
      <c r="E2954" t="s">
        <v>24</v>
      </c>
      <c r="F2954" s="107">
        <v>46022</v>
      </c>
      <c r="G2954">
        <v>100</v>
      </c>
      <c r="H2954">
        <v>80</v>
      </c>
      <c r="I2954" t="s">
        <v>2219</v>
      </c>
    </row>
    <row r="2955" spans="1:9" x14ac:dyDescent="0.3">
      <c r="A2955">
        <v>492</v>
      </c>
      <c r="B2955" t="s">
        <v>465</v>
      </c>
      <c r="C2955" t="s">
        <v>194</v>
      </c>
      <c r="D2955" t="s">
        <v>73</v>
      </c>
      <c r="E2955" t="s">
        <v>24</v>
      </c>
      <c r="F2955" s="107">
        <v>46022</v>
      </c>
      <c r="G2955">
        <v>95</v>
      </c>
      <c r="H2955">
        <v>80</v>
      </c>
      <c r="I2955" t="s">
        <v>2220</v>
      </c>
    </row>
    <row r="2956" spans="1:9" x14ac:dyDescent="0.3">
      <c r="A2956">
        <v>493</v>
      </c>
      <c r="B2956" t="s">
        <v>466</v>
      </c>
      <c r="C2956" t="s">
        <v>46</v>
      </c>
      <c r="D2956" t="s">
        <v>73</v>
      </c>
      <c r="E2956" t="s">
        <v>24</v>
      </c>
      <c r="F2956" s="107">
        <v>46022</v>
      </c>
      <c r="G2956">
        <v>77</v>
      </c>
      <c r="H2956">
        <v>80</v>
      </c>
      <c r="I2956" t="s">
        <v>2221</v>
      </c>
    </row>
    <row r="2957" spans="1:9" x14ac:dyDescent="0.3">
      <c r="A2957">
        <v>494</v>
      </c>
      <c r="B2957" t="s">
        <v>467</v>
      </c>
      <c r="C2957" t="s">
        <v>253</v>
      </c>
      <c r="D2957" t="s">
        <v>73</v>
      </c>
      <c r="E2957" t="s">
        <v>24</v>
      </c>
      <c r="F2957" s="107">
        <v>46022</v>
      </c>
      <c r="G2957">
        <v>93</v>
      </c>
      <c r="H2957">
        <v>80</v>
      </c>
      <c r="I2957" t="s">
        <v>2222</v>
      </c>
    </row>
    <row r="2958" spans="1:9" x14ac:dyDescent="0.3">
      <c r="A2958">
        <v>495</v>
      </c>
      <c r="B2958" t="s">
        <v>468</v>
      </c>
      <c r="C2958" t="s">
        <v>306</v>
      </c>
      <c r="D2958" t="s">
        <v>73</v>
      </c>
      <c r="E2958" t="s">
        <v>24</v>
      </c>
      <c r="F2958" s="107">
        <v>46022</v>
      </c>
      <c r="G2958">
        <v>63</v>
      </c>
      <c r="H2958">
        <v>80</v>
      </c>
      <c r="I2958" t="s">
        <v>2223</v>
      </c>
    </row>
    <row r="2959" spans="1:9" x14ac:dyDescent="0.3">
      <c r="A2959">
        <v>496</v>
      </c>
      <c r="B2959" t="s">
        <v>469</v>
      </c>
      <c r="C2959" t="s">
        <v>94</v>
      </c>
      <c r="D2959" t="s">
        <v>73</v>
      </c>
      <c r="E2959" t="s">
        <v>24</v>
      </c>
      <c r="F2959" s="107">
        <v>46022</v>
      </c>
      <c r="G2959">
        <v>100</v>
      </c>
      <c r="H2959">
        <v>80</v>
      </c>
      <c r="I2959" t="s">
        <v>2224</v>
      </c>
    </row>
    <row r="2960" spans="1:9" x14ac:dyDescent="0.3">
      <c r="A2960">
        <v>498</v>
      </c>
      <c r="B2960" t="s">
        <v>471</v>
      </c>
      <c r="C2960" t="s">
        <v>216</v>
      </c>
      <c r="D2960" t="s">
        <v>73</v>
      </c>
      <c r="E2960" t="s">
        <v>24</v>
      </c>
      <c r="F2960" s="107">
        <v>46022</v>
      </c>
      <c r="G2960">
        <v>95</v>
      </c>
      <c r="H2960">
        <v>80</v>
      </c>
      <c r="I2960" t="s">
        <v>2225</v>
      </c>
    </row>
    <row r="2961" spans="1:9" x14ac:dyDescent="0.3">
      <c r="A2961">
        <v>499</v>
      </c>
      <c r="B2961" t="s">
        <v>472</v>
      </c>
      <c r="C2961" t="s">
        <v>311</v>
      </c>
      <c r="D2961" t="s">
        <v>73</v>
      </c>
      <c r="E2961" t="s">
        <v>24</v>
      </c>
      <c r="F2961" s="107">
        <v>46022</v>
      </c>
      <c r="H2961">
        <v>80</v>
      </c>
      <c r="I2961" t="s">
        <v>2226</v>
      </c>
    </row>
    <row r="2962" spans="1:9" x14ac:dyDescent="0.3">
      <c r="A2962">
        <v>500</v>
      </c>
      <c r="B2962" t="s">
        <v>473</v>
      </c>
      <c r="C2962" t="s">
        <v>257</v>
      </c>
      <c r="D2962" t="s">
        <v>73</v>
      </c>
      <c r="E2962" t="s">
        <v>24</v>
      </c>
      <c r="F2962" s="107">
        <v>46022</v>
      </c>
      <c r="G2962">
        <v>100</v>
      </c>
      <c r="H2962">
        <v>80</v>
      </c>
      <c r="I2962" t="s">
        <v>2227</v>
      </c>
    </row>
    <row r="2963" spans="1:9" x14ac:dyDescent="0.3">
      <c r="A2963">
        <v>501</v>
      </c>
      <c r="B2963" t="s">
        <v>474</v>
      </c>
      <c r="C2963" t="s">
        <v>22</v>
      </c>
      <c r="D2963" t="s">
        <v>73</v>
      </c>
      <c r="E2963" t="s">
        <v>24</v>
      </c>
      <c r="F2963" s="107">
        <v>46022</v>
      </c>
      <c r="G2963">
        <v>100</v>
      </c>
      <c r="H2963">
        <v>80</v>
      </c>
      <c r="I2963" t="s">
        <v>2228</v>
      </c>
    </row>
    <row r="2964" spans="1:9" x14ac:dyDescent="0.3">
      <c r="A2964">
        <v>502</v>
      </c>
      <c r="B2964" t="s">
        <v>475</v>
      </c>
      <c r="C2964" t="s">
        <v>119</v>
      </c>
      <c r="D2964" t="s">
        <v>73</v>
      </c>
      <c r="E2964" t="s">
        <v>24</v>
      </c>
      <c r="F2964" s="107">
        <v>46022</v>
      </c>
      <c r="G2964">
        <v>97</v>
      </c>
      <c r="H2964">
        <v>80</v>
      </c>
      <c r="I2964" t="s">
        <v>2229</v>
      </c>
    </row>
    <row r="2965" spans="1:9" x14ac:dyDescent="0.3">
      <c r="A2965">
        <v>503</v>
      </c>
      <c r="B2965" t="s">
        <v>476</v>
      </c>
      <c r="C2965" t="s">
        <v>447</v>
      </c>
      <c r="D2965" t="s">
        <v>73</v>
      </c>
      <c r="E2965" t="s">
        <v>24</v>
      </c>
      <c r="F2965" s="107">
        <v>46022</v>
      </c>
      <c r="G2965">
        <v>94</v>
      </c>
      <c r="H2965">
        <v>80</v>
      </c>
      <c r="I2965" t="s">
        <v>2230</v>
      </c>
    </row>
    <row r="2966" spans="1:9" x14ac:dyDescent="0.3">
      <c r="A2966">
        <v>504</v>
      </c>
      <c r="B2966" t="s">
        <v>477</v>
      </c>
      <c r="C2966" t="s">
        <v>374</v>
      </c>
      <c r="D2966" t="s">
        <v>73</v>
      </c>
      <c r="E2966" t="s">
        <v>24</v>
      </c>
      <c r="F2966" s="107">
        <v>46022</v>
      </c>
      <c r="G2966">
        <v>88</v>
      </c>
      <c r="H2966">
        <v>80</v>
      </c>
      <c r="I2966" t="s">
        <v>2231</v>
      </c>
    </row>
    <row r="2967" spans="1:9" x14ac:dyDescent="0.3">
      <c r="A2967">
        <v>505</v>
      </c>
      <c r="B2967" t="s">
        <v>478</v>
      </c>
      <c r="C2967" t="s">
        <v>87</v>
      </c>
      <c r="D2967" t="s">
        <v>73</v>
      </c>
      <c r="E2967" t="s">
        <v>24</v>
      </c>
      <c r="F2967" s="107">
        <v>46022</v>
      </c>
      <c r="G2967">
        <v>86</v>
      </c>
      <c r="H2967">
        <v>80</v>
      </c>
      <c r="I2967" t="s">
        <v>2232</v>
      </c>
    </row>
    <row r="2968" spans="1:9" x14ac:dyDescent="0.3">
      <c r="A2968">
        <v>508</v>
      </c>
      <c r="B2968" t="s">
        <v>481</v>
      </c>
      <c r="C2968" t="s">
        <v>366</v>
      </c>
      <c r="D2968" t="s">
        <v>73</v>
      </c>
      <c r="E2968" t="s">
        <v>24</v>
      </c>
      <c r="F2968" s="107">
        <v>46022</v>
      </c>
      <c r="G2968">
        <v>89</v>
      </c>
      <c r="H2968">
        <v>80</v>
      </c>
      <c r="I2968" t="s">
        <v>2237</v>
      </c>
    </row>
    <row r="2969" spans="1:9" x14ac:dyDescent="0.3">
      <c r="A2969">
        <v>522</v>
      </c>
      <c r="B2969" t="s">
        <v>2362</v>
      </c>
      <c r="C2969" t="s">
        <v>22</v>
      </c>
      <c r="D2969" t="s">
        <v>73</v>
      </c>
      <c r="E2969" t="s">
        <v>24</v>
      </c>
      <c r="F2969" s="107">
        <v>46022</v>
      </c>
      <c r="G2969">
        <v>100</v>
      </c>
      <c r="I2969" t="s">
        <v>2363</v>
      </c>
    </row>
    <row r="2970" spans="1:9" x14ac:dyDescent="0.3">
      <c r="A2970">
        <v>527</v>
      </c>
      <c r="B2970" t="s">
        <v>2390</v>
      </c>
      <c r="C2970" t="s">
        <v>198</v>
      </c>
      <c r="D2970" t="s">
        <v>73</v>
      </c>
      <c r="E2970" t="s">
        <v>24</v>
      </c>
      <c r="F2970" s="107">
        <v>46022</v>
      </c>
      <c r="G2970">
        <v>197.94</v>
      </c>
      <c r="H2970">
        <v>100</v>
      </c>
      <c r="I2970" t="s">
        <v>2391</v>
      </c>
    </row>
    <row r="2971" spans="1:9" x14ac:dyDescent="0.3">
      <c r="A2971">
        <v>528</v>
      </c>
      <c r="B2971" t="s">
        <v>2392</v>
      </c>
      <c r="C2971" t="s">
        <v>198</v>
      </c>
      <c r="D2971" t="s">
        <v>73</v>
      </c>
      <c r="E2971" t="s">
        <v>24</v>
      </c>
      <c r="F2971" s="107">
        <v>46022</v>
      </c>
      <c r="H2971">
        <v>100</v>
      </c>
      <c r="I2971" t="s">
        <v>2394</v>
      </c>
    </row>
    <row r="2972" spans="1:9" x14ac:dyDescent="0.3">
      <c r="A2972">
        <v>541</v>
      </c>
      <c r="B2972" t="s">
        <v>2490</v>
      </c>
      <c r="C2972" t="s">
        <v>287</v>
      </c>
      <c r="D2972" t="s">
        <v>73</v>
      </c>
      <c r="E2972" t="s">
        <v>24</v>
      </c>
      <c r="F2972" s="107">
        <v>46022</v>
      </c>
      <c r="G2972">
        <v>6.99</v>
      </c>
      <c r="H2972">
        <v>4</v>
      </c>
      <c r="I2972" t="s">
        <v>2491</v>
      </c>
    </row>
    <row r="2973" spans="1:9" x14ac:dyDescent="0.3">
      <c r="A2973">
        <v>542</v>
      </c>
      <c r="B2973" t="s">
        <v>2492</v>
      </c>
      <c r="C2973" t="s">
        <v>287</v>
      </c>
      <c r="D2973" t="s">
        <v>73</v>
      </c>
      <c r="E2973" t="s">
        <v>24</v>
      </c>
      <c r="F2973" s="107">
        <v>46022</v>
      </c>
      <c r="G2973">
        <v>81.239999999999995</v>
      </c>
      <c r="I2973" t="s">
        <v>2502</v>
      </c>
    </row>
    <row r="2974" spans="1:9" x14ac:dyDescent="0.3">
      <c r="A2974">
        <v>546</v>
      </c>
      <c r="B2974" t="s">
        <v>2526</v>
      </c>
      <c r="C2974" t="s">
        <v>287</v>
      </c>
      <c r="D2974" t="s">
        <v>73</v>
      </c>
      <c r="E2974" t="s">
        <v>24</v>
      </c>
      <c r="F2974" s="107">
        <v>46022</v>
      </c>
      <c r="G2974">
        <v>37.79</v>
      </c>
      <c r="H2974">
        <v>100</v>
      </c>
      <c r="I2974" t="s">
        <v>2538</v>
      </c>
    </row>
    <row r="2975" spans="1:9" x14ac:dyDescent="0.3">
      <c r="A2975">
        <v>547</v>
      </c>
      <c r="B2975" t="s">
        <v>2539</v>
      </c>
      <c r="C2975" t="s">
        <v>287</v>
      </c>
      <c r="D2975" t="s">
        <v>73</v>
      </c>
      <c r="E2975" t="s">
        <v>24</v>
      </c>
      <c r="F2975" s="107">
        <v>46022</v>
      </c>
      <c r="G2975">
        <v>92</v>
      </c>
      <c r="I2975" t="s">
        <v>2540</v>
      </c>
    </row>
    <row r="2976" spans="1:9" x14ac:dyDescent="0.3">
      <c r="A2976">
        <v>552</v>
      </c>
      <c r="B2976" t="s">
        <v>2548</v>
      </c>
      <c r="C2976" t="s">
        <v>37</v>
      </c>
      <c r="D2976" t="s">
        <v>73</v>
      </c>
      <c r="E2976" t="s">
        <v>24</v>
      </c>
      <c r="F2976" s="107">
        <v>46022</v>
      </c>
      <c r="G2976">
        <v>92</v>
      </c>
      <c r="H2976">
        <v>80</v>
      </c>
      <c r="I2976" t="s">
        <v>2550</v>
      </c>
    </row>
    <row r="2977" spans="1:9" x14ac:dyDescent="0.3">
      <c r="A2977">
        <v>553</v>
      </c>
      <c r="B2977" t="s">
        <v>2551</v>
      </c>
      <c r="C2977" t="s">
        <v>344</v>
      </c>
      <c r="D2977" t="s">
        <v>73</v>
      </c>
      <c r="E2977" t="s">
        <v>24</v>
      </c>
      <c r="F2977" s="107">
        <v>46022</v>
      </c>
      <c r="G2977">
        <v>83</v>
      </c>
      <c r="H2977">
        <v>80</v>
      </c>
      <c r="I2977" t="s">
        <v>2552</v>
      </c>
    </row>
    <row r="2978" spans="1:9" x14ac:dyDescent="0.3">
      <c r="A2978">
        <v>556</v>
      </c>
      <c r="B2978" t="s">
        <v>2557</v>
      </c>
      <c r="C2978" t="s">
        <v>28</v>
      </c>
      <c r="D2978" t="s">
        <v>73</v>
      </c>
      <c r="E2978" t="s">
        <v>24</v>
      </c>
      <c r="F2978" s="107">
        <v>46022</v>
      </c>
      <c r="G2978">
        <v>113.75</v>
      </c>
      <c r="H2978">
        <v>70</v>
      </c>
      <c r="I2978" t="s">
        <v>2558</v>
      </c>
    </row>
    <row r="2979" spans="1:9" x14ac:dyDescent="0.3">
      <c r="A2979">
        <v>77</v>
      </c>
      <c r="B2979" t="s">
        <v>65</v>
      </c>
      <c r="C2979" t="s">
        <v>66</v>
      </c>
      <c r="D2979" t="s">
        <v>23</v>
      </c>
      <c r="E2979" t="s">
        <v>24</v>
      </c>
      <c r="F2979" s="107">
        <v>44227</v>
      </c>
      <c r="G2979">
        <v>95.5</v>
      </c>
      <c r="H2979">
        <v>95</v>
      </c>
      <c r="I2979" t="s">
        <v>2588</v>
      </c>
    </row>
    <row r="2980" spans="1:9" x14ac:dyDescent="0.3">
      <c r="A2980">
        <v>121</v>
      </c>
      <c r="B2980" t="s">
        <v>102</v>
      </c>
      <c r="C2980" t="s">
        <v>28</v>
      </c>
      <c r="D2980" t="s">
        <v>23</v>
      </c>
      <c r="E2980" t="s">
        <v>62</v>
      </c>
      <c r="F2980" s="107">
        <v>44227</v>
      </c>
      <c r="G2980">
        <v>92.321565418811005</v>
      </c>
      <c r="H2980">
        <v>100</v>
      </c>
      <c r="I2980" t="s">
        <v>801</v>
      </c>
    </row>
    <row r="2981" spans="1:9" x14ac:dyDescent="0.3">
      <c r="A2981">
        <v>124</v>
      </c>
      <c r="B2981" t="s">
        <v>105</v>
      </c>
      <c r="C2981" t="s">
        <v>72</v>
      </c>
      <c r="D2981" t="s">
        <v>23</v>
      </c>
      <c r="E2981" t="s">
        <v>62</v>
      </c>
      <c r="F2981" s="107">
        <v>44227</v>
      </c>
      <c r="G2981">
        <v>8.2508250825082993E-2</v>
      </c>
      <c r="H2981">
        <v>1.6</v>
      </c>
      <c r="I2981" t="s">
        <v>854</v>
      </c>
    </row>
    <row r="2982" spans="1:9" x14ac:dyDescent="0.3">
      <c r="A2982">
        <v>125</v>
      </c>
      <c r="B2982" t="s">
        <v>106</v>
      </c>
      <c r="C2982" t="s">
        <v>72</v>
      </c>
      <c r="D2982" t="s">
        <v>23</v>
      </c>
      <c r="E2982" t="s">
        <v>62</v>
      </c>
      <c r="F2982" s="107">
        <v>44227</v>
      </c>
      <c r="G2982">
        <v>0</v>
      </c>
      <c r="H2982">
        <v>4.7</v>
      </c>
      <c r="I2982" t="s">
        <v>871</v>
      </c>
    </row>
    <row r="2983" spans="1:9" x14ac:dyDescent="0.3">
      <c r="A2983">
        <v>128</v>
      </c>
      <c r="B2983" t="s">
        <v>109</v>
      </c>
      <c r="C2983" t="s">
        <v>72</v>
      </c>
      <c r="D2983" t="s">
        <v>23</v>
      </c>
      <c r="E2983" t="s">
        <v>62</v>
      </c>
      <c r="F2983" s="107">
        <v>44227</v>
      </c>
      <c r="G2983">
        <v>1.1001100110011</v>
      </c>
      <c r="H2983">
        <v>1</v>
      </c>
      <c r="I2983" t="s">
        <v>892</v>
      </c>
    </row>
    <row r="2984" spans="1:9" x14ac:dyDescent="0.3">
      <c r="A2984">
        <v>139</v>
      </c>
      <c r="B2984" t="s">
        <v>114</v>
      </c>
      <c r="C2984" t="s">
        <v>112</v>
      </c>
      <c r="D2984" t="s">
        <v>23</v>
      </c>
      <c r="E2984" t="s">
        <v>62</v>
      </c>
      <c r="F2984" s="107">
        <v>44227</v>
      </c>
      <c r="G2984">
        <v>80.56417262718</v>
      </c>
      <c r="H2984">
        <v>100</v>
      </c>
      <c r="I2984" t="s">
        <v>914</v>
      </c>
    </row>
    <row r="2985" spans="1:9" x14ac:dyDescent="0.3">
      <c r="A2985">
        <v>208</v>
      </c>
      <c r="B2985" t="s">
        <v>149</v>
      </c>
      <c r="C2985" t="s">
        <v>98</v>
      </c>
      <c r="D2985" t="s">
        <v>23</v>
      </c>
      <c r="E2985" t="s">
        <v>62</v>
      </c>
      <c r="F2985" s="107">
        <v>44227</v>
      </c>
      <c r="G2985">
        <v>0</v>
      </c>
      <c r="H2985">
        <v>1700</v>
      </c>
      <c r="I2985" t="s">
        <v>1007</v>
      </c>
    </row>
    <row r="2986" spans="1:9" x14ac:dyDescent="0.3">
      <c r="A2986">
        <v>214</v>
      </c>
      <c r="B2986" t="s">
        <v>152</v>
      </c>
      <c r="C2986" t="s">
        <v>98</v>
      </c>
      <c r="D2986" t="s">
        <v>23</v>
      </c>
      <c r="E2986" t="s">
        <v>62</v>
      </c>
      <c r="F2986" s="107">
        <v>44227</v>
      </c>
      <c r="G2986">
        <v>0</v>
      </c>
      <c r="H2986">
        <v>7500</v>
      </c>
      <c r="I2986" t="s">
        <v>1053</v>
      </c>
    </row>
    <row r="2987" spans="1:9" x14ac:dyDescent="0.3">
      <c r="A2987">
        <v>218</v>
      </c>
      <c r="B2987" t="s">
        <v>157</v>
      </c>
      <c r="C2987" t="s">
        <v>98</v>
      </c>
      <c r="D2987" t="s">
        <v>23</v>
      </c>
      <c r="E2987" t="s">
        <v>62</v>
      </c>
      <c r="F2987" s="107">
        <v>44227</v>
      </c>
      <c r="G2987">
        <v>0</v>
      </c>
      <c r="H2987">
        <v>172000</v>
      </c>
      <c r="I2987" t="s">
        <v>1110</v>
      </c>
    </row>
    <row r="2988" spans="1:9" x14ac:dyDescent="0.3">
      <c r="A2988">
        <v>225</v>
      </c>
      <c r="B2988" t="s">
        <v>165</v>
      </c>
      <c r="C2988" t="s">
        <v>98</v>
      </c>
      <c r="D2988" t="s">
        <v>23</v>
      </c>
      <c r="E2988" t="s">
        <v>24</v>
      </c>
      <c r="F2988" s="107">
        <v>44227</v>
      </c>
      <c r="G2988">
        <v>0</v>
      </c>
      <c r="H2988">
        <v>1</v>
      </c>
      <c r="I2988" t="s">
        <v>1168</v>
      </c>
    </row>
    <row r="2989" spans="1:9" x14ac:dyDescent="0.3">
      <c r="A2989">
        <v>239</v>
      </c>
      <c r="B2989" t="s">
        <v>1243</v>
      </c>
      <c r="C2989" t="s">
        <v>33</v>
      </c>
      <c r="D2989" t="s">
        <v>23</v>
      </c>
      <c r="E2989" t="s">
        <v>24</v>
      </c>
      <c r="F2989" s="107">
        <v>44227</v>
      </c>
      <c r="G2989">
        <v>0</v>
      </c>
      <c r="I2989" t="s">
        <v>1245</v>
      </c>
    </row>
    <row r="2990" spans="1:9" x14ac:dyDescent="0.3">
      <c r="A2990">
        <v>434</v>
      </c>
      <c r="B2990" t="s">
        <v>411</v>
      </c>
      <c r="C2990" t="s">
        <v>98</v>
      </c>
      <c r="D2990" t="s">
        <v>23</v>
      </c>
      <c r="E2990" t="s">
        <v>62</v>
      </c>
      <c r="F2990" s="107">
        <v>44227</v>
      </c>
      <c r="G2990">
        <v>0</v>
      </c>
      <c r="H2990">
        <v>200</v>
      </c>
      <c r="I2990" t="s">
        <v>1790</v>
      </c>
    </row>
    <row r="2991" spans="1:9" x14ac:dyDescent="0.3">
      <c r="A2991">
        <v>436</v>
      </c>
      <c r="B2991" t="s">
        <v>130</v>
      </c>
      <c r="C2991" t="s">
        <v>101</v>
      </c>
      <c r="D2991" t="s">
        <v>23</v>
      </c>
      <c r="E2991" t="s">
        <v>62</v>
      </c>
      <c r="F2991" s="107">
        <v>44227</v>
      </c>
      <c r="G2991">
        <v>0</v>
      </c>
      <c r="H2991">
        <v>14</v>
      </c>
      <c r="I2991" t="s">
        <v>1832</v>
      </c>
    </row>
    <row r="2992" spans="1:9" x14ac:dyDescent="0.3">
      <c r="A2992">
        <v>77</v>
      </c>
      <c r="B2992" t="s">
        <v>65</v>
      </c>
      <c r="C2992" t="s">
        <v>66</v>
      </c>
      <c r="D2992" t="s">
        <v>23</v>
      </c>
      <c r="E2992" t="s">
        <v>24</v>
      </c>
      <c r="F2992" s="107">
        <v>44255</v>
      </c>
      <c r="G2992">
        <v>95.5</v>
      </c>
      <c r="H2992">
        <v>95</v>
      </c>
      <c r="I2992" t="s">
        <v>2589</v>
      </c>
    </row>
    <row r="2993" spans="1:9" x14ac:dyDescent="0.3">
      <c r="A2993">
        <v>121</v>
      </c>
      <c r="B2993" t="s">
        <v>102</v>
      </c>
      <c r="C2993" t="s">
        <v>28</v>
      </c>
      <c r="D2993" t="s">
        <v>23</v>
      </c>
      <c r="E2993" t="s">
        <v>62</v>
      </c>
      <c r="F2993" s="107">
        <v>44255</v>
      </c>
      <c r="G2993">
        <v>104.87008110603</v>
      </c>
      <c r="H2993">
        <v>100</v>
      </c>
      <c r="I2993" t="s">
        <v>802</v>
      </c>
    </row>
    <row r="2994" spans="1:9" x14ac:dyDescent="0.3">
      <c r="A2994">
        <v>124</v>
      </c>
      <c r="B2994" t="s">
        <v>105</v>
      </c>
      <c r="C2994" t="s">
        <v>72</v>
      </c>
      <c r="D2994" t="s">
        <v>23</v>
      </c>
      <c r="E2994" t="s">
        <v>62</v>
      </c>
      <c r="F2994" s="107">
        <v>44255</v>
      </c>
      <c r="G2994">
        <v>6.6357000663570004E-2</v>
      </c>
      <c r="H2994">
        <v>1.6</v>
      </c>
      <c r="I2994" t="s">
        <v>855</v>
      </c>
    </row>
    <row r="2995" spans="1:9" x14ac:dyDescent="0.3">
      <c r="A2995">
        <v>125</v>
      </c>
      <c r="B2995" t="s">
        <v>106</v>
      </c>
      <c r="C2995" t="s">
        <v>72</v>
      </c>
      <c r="D2995" t="s">
        <v>23</v>
      </c>
      <c r="E2995" t="s">
        <v>62</v>
      </c>
      <c r="F2995" s="107">
        <v>44255</v>
      </c>
      <c r="G2995">
        <v>0</v>
      </c>
      <c r="H2995">
        <v>4.7</v>
      </c>
      <c r="I2995" t="s">
        <v>872</v>
      </c>
    </row>
    <row r="2996" spans="1:9" x14ac:dyDescent="0.3">
      <c r="A2996">
        <v>128</v>
      </c>
      <c r="B2996" t="s">
        <v>109</v>
      </c>
      <c r="C2996" t="s">
        <v>72</v>
      </c>
      <c r="D2996" t="s">
        <v>23</v>
      </c>
      <c r="E2996" t="s">
        <v>62</v>
      </c>
      <c r="F2996" s="107">
        <v>44255</v>
      </c>
      <c r="G2996">
        <v>0.53085600530856003</v>
      </c>
      <c r="H2996">
        <v>1</v>
      </c>
      <c r="I2996" t="s">
        <v>893</v>
      </c>
    </row>
    <row r="2997" spans="1:9" x14ac:dyDescent="0.3">
      <c r="A2997">
        <v>139</v>
      </c>
      <c r="B2997" t="s">
        <v>114</v>
      </c>
      <c r="C2997" t="s">
        <v>112</v>
      </c>
      <c r="D2997" t="s">
        <v>23</v>
      </c>
      <c r="E2997" t="s">
        <v>62</v>
      </c>
      <c r="F2997" s="107">
        <v>44255</v>
      </c>
      <c r="G2997">
        <v>68.004235996982999</v>
      </c>
      <c r="H2997">
        <v>100</v>
      </c>
      <c r="I2997" t="s">
        <v>915</v>
      </c>
    </row>
    <row r="2998" spans="1:9" x14ac:dyDescent="0.3">
      <c r="A2998">
        <v>208</v>
      </c>
      <c r="B2998" t="s">
        <v>149</v>
      </c>
      <c r="C2998" t="s">
        <v>98</v>
      </c>
      <c r="D2998" t="s">
        <v>23</v>
      </c>
      <c r="E2998" t="s">
        <v>62</v>
      </c>
      <c r="F2998" s="107">
        <v>44255</v>
      </c>
      <c r="G2998">
        <v>0</v>
      </c>
      <c r="H2998">
        <v>1700</v>
      </c>
      <c r="I2998" t="s">
        <v>1008</v>
      </c>
    </row>
    <row r="2999" spans="1:9" x14ac:dyDescent="0.3">
      <c r="A2999">
        <v>214</v>
      </c>
      <c r="B2999" t="s">
        <v>152</v>
      </c>
      <c r="C2999" t="s">
        <v>98</v>
      </c>
      <c r="D2999" t="s">
        <v>23</v>
      </c>
      <c r="E2999" t="s">
        <v>62</v>
      </c>
      <c r="F2999" s="107">
        <v>44255</v>
      </c>
      <c r="G2999">
        <v>0</v>
      </c>
      <c r="H2999">
        <v>7500</v>
      </c>
      <c r="I2999" t="s">
        <v>1054</v>
      </c>
    </row>
    <row r="3000" spans="1:9" x14ac:dyDescent="0.3">
      <c r="A3000">
        <v>218</v>
      </c>
      <c r="B3000" t="s">
        <v>157</v>
      </c>
      <c r="C3000" t="s">
        <v>98</v>
      </c>
      <c r="D3000" t="s">
        <v>23</v>
      </c>
      <c r="E3000" t="s">
        <v>62</v>
      </c>
      <c r="F3000" s="107">
        <v>44255</v>
      </c>
      <c r="G3000">
        <v>0</v>
      </c>
      <c r="H3000">
        <v>172000</v>
      </c>
      <c r="I3000" t="s">
        <v>1111</v>
      </c>
    </row>
    <row r="3001" spans="1:9" x14ac:dyDescent="0.3">
      <c r="A3001">
        <v>225</v>
      </c>
      <c r="B3001" t="s">
        <v>165</v>
      </c>
      <c r="C3001" t="s">
        <v>98</v>
      </c>
      <c r="D3001" t="s">
        <v>23</v>
      </c>
      <c r="E3001" t="s">
        <v>24</v>
      </c>
      <c r="F3001" s="107">
        <v>44255</v>
      </c>
      <c r="G3001">
        <v>0</v>
      </c>
      <c r="H3001">
        <v>1</v>
      </c>
      <c r="I3001" t="s">
        <v>1169</v>
      </c>
    </row>
    <row r="3002" spans="1:9" x14ac:dyDescent="0.3">
      <c r="A3002">
        <v>239</v>
      </c>
      <c r="B3002" t="s">
        <v>1243</v>
      </c>
      <c r="C3002" t="s">
        <v>33</v>
      </c>
      <c r="D3002" t="s">
        <v>23</v>
      </c>
      <c r="E3002" t="s">
        <v>24</v>
      </c>
      <c r="F3002" s="107">
        <v>44255</v>
      </c>
      <c r="G3002">
        <v>0</v>
      </c>
      <c r="I3002" t="s">
        <v>1246</v>
      </c>
    </row>
    <row r="3003" spans="1:9" x14ac:dyDescent="0.3">
      <c r="A3003">
        <v>434</v>
      </c>
      <c r="B3003" t="s">
        <v>411</v>
      </c>
      <c r="C3003" t="s">
        <v>98</v>
      </c>
      <c r="D3003" t="s">
        <v>23</v>
      </c>
      <c r="E3003" t="s">
        <v>62</v>
      </c>
      <c r="F3003" s="107">
        <v>44255</v>
      </c>
      <c r="G3003">
        <v>0</v>
      </c>
      <c r="H3003">
        <v>200</v>
      </c>
      <c r="I3003" t="s">
        <v>1791</v>
      </c>
    </row>
    <row r="3004" spans="1:9" x14ac:dyDescent="0.3">
      <c r="A3004">
        <v>436</v>
      </c>
      <c r="B3004" t="s">
        <v>130</v>
      </c>
      <c r="C3004" t="s">
        <v>101</v>
      </c>
      <c r="D3004" t="s">
        <v>23</v>
      </c>
      <c r="E3004" t="s">
        <v>62</v>
      </c>
      <c r="F3004" s="107">
        <v>44255</v>
      </c>
      <c r="G3004">
        <v>0</v>
      </c>
      <c r="H3004">
        <v>14</v>
      </c>
      <c r="I3004" t="s">
        <v>1833</v>
      </c>
    </row>
    <row r="3005" spans="1:9" x14ac:dyDescent="0.3">
      <c r="A3005">
        <v>122</v>
      </c>
      <c r="B3005" t="s">
        <v>104</v>
      </c>
      <c r="C3005" t="s">
        <v>101</v>
      </c>
      <c r="D3005" t="s">
        <v>23</v>
      </c>
      <c r="E3005" t="s">
        <v>24</v>
      </c>
      <c r="F3005" s="107">
        <v>44255</v>
      </c>
      <c r="G3005">
        <v>12.5</v>
      </c>
      <c r="H3005">
        <v>80</v>
      </c>
      <c r="I3005" t="s">
        <v>823</v>
      </c>
    </row>
    <row r="3006" spans="1:9" x14ac:dyDescent="0.3">
      <c r="A3006">
        <v>77</v>
      </c>
      <c r="B3006" t="s">
        <v>65</v>
      </c>
      <c r="C3006" t="s">
        <v>66</v>
      </c>
      <c r="D3006" t="s">
        <v>23</v>
      </c>
      <c r="E3006" t="s">
        <v>24</v>
      </c>
      <c r="F3006" s="107">
        <v>44286</v>
      </c>
      <c r="G3006">
        <v>97.8</v>
      </c>
      <c r="H3006">
        <v>95</v>
      </c>
      <c r="I3006" t="s">
        <v>2590</v>
      </c>
    </row>
    <row r="3007" spans="1:9" x14ac:dyDescent="0.3">
      <c r="A3007">
        <v>121</v>
      </c>
      <c r="B3007" t="s">
        <v>102</v>
      </c>
      <c r="C3007" t="s">
        <v>28</v>
      </c>
      <c r="D3007" t="s">
        <v>23</v>
      </c>
      <c r="E3007" t="s">
        <v>62</v>
      </c>
      <c r="F3007" s="107">
        <v>44286</v>
      </c>
      <c r="G3007">
        <v>105.74970917631001</v>
      </c>
      <c r="H3007">
        <v>100</v>
      </c>
      <c r="I3007" t="s">
        <v>804</v>
      </c>
    </row>
    <row r="3008" spans="1:9" x14ac:dyDescent="0.3">
      <c r="A3008">
        <v>124</v>
      </c>
      <c r="B3008" t="s">
        <v>105</v>
      </c>
      <c r="C3008" t="s">
        <v>72</v>
      </c>
      <c r="D3008" t="s">
        <v>23</v>
      </c>
      <c r="E3008" t="s">
        <v>62</v>
      </c>
      <c r="F3008" s="107">
        <v>44286</v>
      </c>
      <c r="G3008">
        <v>6.4850843060960006E-2</v>
      </c>
      <c r="H3008">
        <v>1.6</v>
      </c>
      <c r="I3008" t="s">
        <v>856</v>
      </c>
    </row>
    <row r="3009" spans="1:9" x14ac:dyDescent="0.3">
      <c r="A3009">
        <v>125</v>
      </c>
      <c r="B3009" t="s">
        <v>106</v>
      </c>
      <c r="C3009" t="s">
        <v>72</v>
      </c>
      <c r="D3009" t="s">
        <v>23</v>
      </c>
      <c r="E3009" t="s">
        <v>62</v>
      </c>
      <c r="F3009" s="107">
        <v>44286</v>
      </c>
      <c r="G3009">
        <v>0.12970168612192001</v>
      </c>
      <c r="H3009">
        <v>4.7</v>
      </c>
      <c r="I3009" t="s">
        <v>873</v>
      </c>
    </row>
    <row r="3010" spans="1:9" x14ac:dyDescent="0.3">
      <c r="A3010">
        <v>128</v>
      </c>
      <c r="B3010" t="s">
        <v>109</v>
      </c>
      <c r="C3010" t="s">
        <v>72</v>
      </c>
      <c r="D3010" t="s">
        <v>23</v>
      </c>
      <c r="E3010" t="s">
        <v>62</v>
      </c>
      <c r="F3010" s="107">
        <v>44286</v>
      </c>
      <c r="G3010">
        <v>0.82940815072701002</v>
      </c>
      <c r="H3010">
        <v>1</v>
      </c>
      <c r="I3010" t="s">
        <v>894</v>
      </c>
    </row>
    <row r="3011" spans="1:9" x14ac:dyDescent="0.3">
      <c r="A3011">
        <v>139</v>
      </c>
      <c r="B3011" t="s">
        <v>114</v>
      </c>
      <c r="C3011" t="s">
        <v>112</v>
      </c>
      <c r="D3011" t="s">
        <v>23</v>
      </c>
      <c r="E3011" t="s">
        <v>62</v>
      </c>
      <c r="F3011" s="107">
        <v>44286</v>
      </c>
      <c r="G3011">
        <v>65.186435070306004</v>
      </c>
      <c r="H3011">
        <v>100</v>
      </c>
      <c r="I3011" t="s">
        <v>916</v>
      </c>
    </row>
    <row r="3012" spans="1:9" x14ac:dyDescent="0.3">
      <c r="A3012">
        <v>208</v>
      </c>
      <c r="B3012" t="s">
        <v>149</v>
      </c>
      <c r="C3012" t="s">
        <v>98</v>
      </c>
      <c r="D3012" t="s">
        <v>23</v>
      </c>
      <c r="E3012" t="s">
        <v>62</v>
      </c>
      <c r="F3012" s="107">
        <v>44286</v>
      </c>
      <c r="G3012">
        <v>0</v>
      </c>
      <c r="H3012">
        <v>1700</v>
      </c>
      <c r="I3012" t="s">
        <v>1009</v>
      </c>
    </row>
    <row r="3013" spans="1:9" x14ac:dyDescent="0.3">
      <c r="A3013">
        <v>214</v>
      </c>
      <c r="B3013" t="s">
        <v>152</v>
      </c>
      <c r="C3013" t="s">
        <v>98</v>
      </c>
      <c r="D3013" t="s">
        <v>23</v>
      </c>
      <c r="E3013" t="s">
        <v>62</v>
      </c>
      <c r="F3013" s="107">
        <v>44286</v>
      </c>
      <c r="G3013">
        <v>0</v>
      </c>
      <c r="H3013">
        <v>7500</v>
      </c>
      <c r="I3013" t="s">
        <v>1055</v>
      </c>
    </row>
    <row r="3014" spans="1:9" x14ac:dyDescent="0.3">
      <c r="A3014">
        <v>218</v>
      </c>
      <c r="B3014" t="s">
        <v>157</v>
      </c>
      <c r="C3014" t="s">
        <v>98</v>
      </c>
      <c r="D3014" t="s">
        <v>23</v>
      </c>
      <c r="E3014" t="s">
        <v>62</v>
      </c>
      <c r="F3014" s="107">
        <v>44286</v>
      </c>
      <c r="G3014">
        <v>0</v>
      </c>
      <c r="H3014">
        <v>172000</v>
      </c>
      <c r="I3014" t="s">
        <v>1112</v>
      </c>
    </row>
    <row r="3015" spans="1:9" x14ac:dyDescent="0.3">
      <c r="A3015">
        <v>225</v>
      </c>
      <c r="B3015" t="s">
        <v>165</v>
      </c>
      <c r="C3015" t="s">
        <v>98</v>
      </c>
      <c r="D3015" t="s">
        <v>23</v>
      </c>
      <c r="E3015" t="s">
        <v>24</v>
      </c>
      <c r="F3015" s="107">
        <v>44286</v>
      </c>
      <c r="G3015">
        <v>0</v>
      </c>
      <c r="H3015">
        <v>1</v>
      </c>
      <c r="I3015" t="s">
        <v>1170</v>
      </c>
    </row>
    <row r="3016" spans="1:9" x14ac:dyDescent="0.3">
      <c r="A3016">
        <v>239</v>
      </c>
      <c r="B3016" t="s">
        <v>1243</v>
      </c>
      <c r="C3016" t="s">
        <v>33</v>
      </c>
      <c r="D3016" t="s">
        <v>23</v>
      </c>
      <c r="E3016" t="s">
        <v>24</v>
      </c>
      <c r="F3016" s="107">
        <v>44286</v>
      </c>
      <c r="G3016">
        <v>0</v>
      </c>
      <c r="I3016" t="s">
        <v>1247</v>
      </c>
    </row>
    <row r="3017" spans="1:9" x14ac:dyDescent="0.3">
      <c r="A3017">
        <v>434</v>
      </c>
      <c r="B3017" t="s">
        <v>411</v>
      </c>
      <c r="C3017" t="s">
        <v>98</v>
      </c>
      <c r="D3017" t="s">
        <v>23</v>
      </c>
      <c r="E3017" t="s">
        <v>62</v>
      </c>
      <c r="F3017" s="107">
        <v>44286</v>
      </c>
      <c r="G3017">
        <v>0</v>
      </c>
      <c r="H3017">
        <v>200</v>
      </c>
      <c r="I3017" t="s">
        <v>1792</v>
      </c>
    </row>
    <row r="3018" spans="1:9" x14ac:dyDescent="0.3">
      <c r="A3018">
        <v>436</v>
      </c>
      <c r="B3018" t="s">
        <v>130</v>
      </c>
      <c r="C3018" t="s">
        <v>101</v>
      </c>
      <c r="D3018" t="s">
        <v>23</v>
      </c>
      <c r="E3018" t="s">
        <v>62</v>
      </c>
      <c r="F3018" s="107">
        <v>44286</v>
      </c>
      <c r="G3018">
        <v>0</v>
      </c>
      <c r="H3018">
        <v>14</v>
      </c>
      <c r="I3018" t="s">
        <v>1834</v>
      </c>
    </row>
    <row r="3019" spans="1:9" x14ac:dyDescent="0.3">
      <c r="A3019">
        <v>69</v>
      </c>
      <c r="B3019" t="s">
        <v>59</v>
      </c>
      <c r="C3019" t="s">
        <v>58</v>
      </c>
      <c r="D3019" t="s">
        <v>60</v>
      </c>
      <c r="E3019" t="s">
        <v>24</v>
      </c>
      <c r="F3019" s="107">
        <v>44286</v>
      </c>
      <c r="G3019">
        <v>41.497659906396258</v>
      </c>
      <c r="H3019">
        <v>90</v>
      </c>
      <c r="I3019" t="s">
        <v>2564</v>
      </c>
    </row>
    <row r="3020" spans="1:9" x14ac:dyDescent="0.3">
      <c r="A3020">
        <v>213</v>
      </c>
      <c r="B3020" t="s">
        <v>151</v>
      </c>
      <c r="C3020" t="s">
        <v>98</v>
      </c>
      <c r="D3020" t="s">
        <v>60</v>
      </c>
      <c r="E3020" t="s">
        <v>24</v>
      </c>
      <c r="F3020" s="107">
        <v>44286</v>
      </c>
      <c r="G3020">
        <v>0</v>
      </c>
      <c r="H3020">
        <v>90</v>
      </c>
      <c r="I3020" t="s">
        <v>1037</v>
      </c>
    </row>
    <row r="3021" spans="1:9" x14ac:dyDescent="0.3">
      <c r="A3021">
        <v>306</v>
      </c>
      <c r="B3021" t="s">
        <v>260</v>
      </c>
      <c r="C3021" t="s">
        <v>194</v>
      </c>
      <c r="D3021" t="s">
        <v>60</v>
      </c>
      <c r="E3021" t="s">
        <v>24</v>
      </c>
      <c r="F3021" s="107">
        <v>44286</v>
      </c>
      <c r="G3021">
        <v>0</v>
      </c>
      <c r="H3021">
        <v>100</v>
      </c>
      <c r="I3021" t="s">
        <v>1444</v>
      </c>
    </row>
    <row r="3022" spans="1:9" x14ac:dyDescent="0.3">
      <c r="A3022">
        <v>373</v>
      </c>
      <c r="B3022" t="s">
        <v>336</v>
      </c>
      <c r="C3022" t="s">
        <v>198</v>
      </c>
      <c r="D3022" t="s">
        <v>60</v>
      </c>
      <c r="E3022" t="s">
        <v>24</v>
      </c>
      <c r="F3022" s="107">
        <v>44286</v>
      </c>
      <c r="G3022">
        <v>0</v>
      </c>
      <c r="I3022" t="s">
        <v>1538</v>
      </c>
    </row>
    <row r="3023" spans="1:9" x14ac:dyDescent="0.3">
      <c r="A3023">
        <v>390</v>
      </c>
      <c r="B3023" t="s">
        <v>356</v>
      </c>
      <c r="C3023" t="s">
        <v>198</v>
      </c>
      <c r="D3023" t="s">
        <v>60</v>
      </c>
      <c r="E3023" t="s">
        <v>24</v>
      </c>
      <c r="F3023" s="107">
        <v>44286</v>
      </c>
      <c r="G3023">
        <v>0</v>
      </c>
      <c r="I3023" t="s">
        <v>1592</v>
      </c>
    </row>
    <row r="3024" spans="1:9" x14ac:dyDescent="0.3">
      <c r="A3024">
        <v>414</v>
      </c>
      <c r="B3024" t="s">
        <v>390</v>
      </c>
      <c r="C3024" t="s">
        <v>198</v>
      </c>
      <c r="D3024" t="s">
        <v>60</v>
      </c>
      <c r="E3024" t="s">
        <v>24</v>
      </c>
      <c r="F3024" s="107">
        <v>44286</v>
      </c>
      <c r="G3024">
        <v>0</v>
      </c>
      <c r="I3024" t="s">
        <v>1653</v>
      </c>
    </row>
    <row r="3025" spans="1:9" x14ac:dyDescent="0.3">
      <c r="A3025">
        <v>415</v>
      </c>
      <c r="B3025" t="s">
        <v>391</v>
      </c>
      <c r="C3025" t="s">
        <v>198</v>
      </c>
      <c r="D3025" t="s">
        <v>60</v>
      </c>
      <c r="E3025" t="s">
        <v>24</v>
      </c>
      <c r="F3025" s="107">
        <v>44286</v>
      </c>
      <c r="G3025">
        <v>0</v>
      </c>
      <c r="I3025" t="s">
        <v>1669</v>
      </c>
    </row>
    <row r="3026" spans="1:9" x14ac:dyDescent="0.3">
      <c r="A3026">
        <v>416</v>
      </c>
      <c r="B3026" t="s">
        <v>392</v>
      </c>
      <c r="C3026" t="s">
        <v>198</v>
      </c>
      <c r="D3026" t="s">
        <v>60</v>
      </c>
      <c r="E3026" t="s">
        <v>24</v>
      </c>
      <c r="F3026" s="107">
        <v>44286</v>
      </c>
      <c r="G3026">
        <v>0</v>
      </c>
      <c r="I3026" t="s">
        <v>1685</v>
      </c>
    </row>
    <row r="3027" spans="1:9" x14ac:dyDescent="0.3">
      <c r="A3027">
        <v>417</v>
      </c>
      <c r="B3027" t="s">
        <v>393</v>
      </c>
      <c r="C3027" t="s">
        <v>198</v>
      </c>
      <c r="D3027" t="s">
        <v>60</v>
      </c>
      <c r="E3027" t="s">
        <v>24</v>
      </c>
      <c r="F3027" s="107">
        <v>44286</v>
      </c>
      <c r="G3027">
        <v>0</v>
      </c>
      <c r="I3027" t="s">
        <v>1701</v>
      </c>
    </row>
    <row r="3028" spans="1:9" x14ac:dyDescent="0.3">
      <c r="A3028">
        <v>418</v>
      </c>
      <c r="B3028" t="s">
        <v>394</v>
      </c>
      <c r="C3028" t="s">
        <v>198</v>
      </c>
      <c r="D3028" t="s">
        <v>60</v>
      </c>
      <c r="E3028" t="s">
        <v>24</v>
      </c>
      <c r="F3028" s="107">
        <v>44286</v>
      </c>
      <c r="G3028">
        <v>0</v>
      </c>
      <c r="I3028" t="s">
        <v>1717</v>
      </c>
    </row>
    <row r="3029" spans="1:9" x14ac:dyDescent="0.3">
      <c r="A3029">
        <v>420</v>
      </c>
      <c r="B3029" t="s">
        <v>396</v>
      </c>
      <c r="C3029" t="s">
        <v>198</v>
      </c>
      <c r="D3029" t="s">
        <v>60</v>
      </c>
      <c r="E3029" t="s">
        <v>24</v>
      </c>
      <c r="F3029" s="107">
        <v>44286</v>
      </c>
      <c r="G3029">
        <v>0</v>
      </c>
      <c r="I3029" t="s">
        <v>1733</v>
      </c>
    </row>
    <row r="3030" spans="1:9" x14ac:dyDescent="0.3">
      <c r="A3030">
        <v>77</v>
      </c>
      <c r="B3030" t="s">
        <v>65</v>
      </c>
      <c r="C3030" t="s">
        <v>66</v>
      </c>
      <c r="D3030" t="s">
        <v>23</v>
      </c>
      <c r="E3030" t="s">
        <v>24</v>
      </c>
      <c r="F3030" s="107">
        <v>44316</v>
      </c>
      <c r="G3030">
        <v>99.3</v>
      </c>
      <c r="H3030">
        <v>95</v>
      </c>
      <c r="I3030" t="s">
        <v>2591</v>
      </c>
    </row>
    <row r="3031" spans="1:9" x14ac:dyDescent="0.3">
      <c r="A3031">
        <v>121</v>
      </c>
      <c r="B3031" t="s">
        <v>102</v>
      </c>
      <c r="C3031" t="s">
        <v>28</v>
      </c>
      <c r="D3031" t="s">
        <v>23</v>
      </c>
      <c r="E3031" t="s">
        <v>62</v>
      </c>
      <c r="F3031" s="107">
        <v>44316</v>
      </c>
      <c r="G3031">
        <v>102.69296058491</v>
      </c>
      <c r="H3031">
        <v>100</v>
      </c>
      <c r="I3031" t="s">
        <v>805</v>
      </c>
    </row>
    <row r="3032" spans="1:9" x14ac:dyDescent="0.3">
      <c r="A3032">
        <v>124</v>
      </c>
      <c r="B3032" t="s">
        <v>105</v>
      </c>
      <c r="C3032" t="s">
        <v>72</v>
      </c>
      <c r="D3032" t="s">
        <v>23</v>
      </c>
      <c r="E3032" t="s">
        <v>62</v>
      </c>
      <c r="F3032" s="107">
        <v>44316</v>
      </c>
      <c r="G3032">
        <v>0</v>
      </c>
      <c r="H3032">
        <v>1.6</v>
      </c>
      <c r="I3032" t="s">
        <v>857</v>
      </c>
    </row>
    <row r="3033" spans="1:9" x14ac:dyDescent="0.3">
      <c r="A3033">
        <v>125</v>
      </c>
      <c r="B3033" t="s">
        <v>106</v>
      </c>
      <c r="C3033" t="s">
        <v>72</v>
      </c>
      <c r="D3033" t="s">
        <v>23</v>
      </c>
      <c r="E3033" t="s">
        <v>62</v>
      </c>
      <c r="F3033" s="107">
        <v>44316</v>
      </c>
      <c r="G3033">
        <v>0</v>
      </c>
      <c r="H3033">
        <v>4.7</v>
      </c>
      <c r="I3033" t="s">
        <v>874</v>
      </c>
    </row>
    <row r="3034" spans="1:9" x14ac:dyDescent="0.3">
      <c r="A3034">
        <v>128</v>
      </c>
      <c r="B3034" t="s">
        <v>109</v>
      </c>
      <c r="C3034" t="s">
        <v>72</v>
      </c>
      <c r="D3034" t="s">
        <v>23</v>
      </c>
      <c r="E3034" t="s">
        <v>62</v>
      </c>
      <c r="F3034" s="107">
        <v>44316</v>
      </c>
      <c r="G3034">
        <v>0.72159437996334996</v>
      </c>
      <c r="H3034">
        <v>1</v>
      </c>
      <c r="I3034" t="s">
        <v>895</v>
      </c>
    </row>
    <row r="3035" spans="1:9" x14ac:dyDescent="0.3">
      <c r="A3035">
        <v>139</v>
      </c>
      <c r="B3035" t="s">
        <v>114</v>
      </c>
      <c r="C3035" t="s">
        <v>112</v>
      </c>
      <c r="D3035" t="s">
        <v>23</v>
      </c>
      <c r="E3035" t="s">
        <v>62</v>
      </c>
      <c r="F3035" s="107">
        <v>44316</v>
      </c>
      <c r="G3035">
        <v>85.435893347152998</v>
      </c>
      <c r="H3035">
        <v>100</v>
      </c>
      <c r="I3035" t="s">
        <v>917</v>
      </c>
    </row>
    <row r="3036" spans="1:9" x14ac:dyDescent="0.3">
      <c r="A3036">
        <v>208</v>
      </c>
      <c r="B3036" t="s">
        <v>149</v>
      </c>
      <c r="C3036" t="s">
        <v>98</v>
      </c>
      <c r="D3036" t="s">
        <v>23</v>
      </c>
      <c r="E3036" t="s">
        <v>62</v>
      </c>
      <c r="F3036" s="107">
        <v>44316</v>
      </c>
      <c r="G3036">
        <v>0</v>
      </c>
      <c r="H3036">
        <v>1700</v>
      </c>
      <c r="I3036" t="s">
        <v>1010</v>
      </c>
    </row>
    <row r="3037" spans="1:9" x14ac:dyDescent="0.3">
      <c r="A3037">
        <v>214</v>
      </c>
      <c r="B3037" t="s">
        <v>152</v>
      </c>
      <c r="C3037" t="s">
        <v>98</v>
      </c>
      <c r="D3037" t="s">
        <v>23</v>
      </c>
      <c r="E3037" t="s">
        <v>62</v>
      </c>
      <c r="F3037" s="107">
        <v>44316</v>
      </c>
      <c r="G3037">
        <v>0</v>
      </c>
      <c r="H3037">
        <v>7500</v>
      </c>
      <c r="I3037" t="s">
        <v>1056</v>
      </c>
    </row>
    <row r="3038" spans="1:9" x14ac:dyDescent="0.3">
      <c r="A3038">
        <v>218</v>
      </c>
      <c r="B3038" t="s">
        <v>157</v>
      </c>
      <c r="C3038" t="s">
        <v>98</v>
      </c>
      <c r="D3038" t="s">
        <v>23</v>
      </c>
      <c r="E3038" t="s">
        <v>62</v>
      </c>
      <c r="F3038" s="107">
        <v>44316</v>
      </c>
      <c r="G3038">
        <v>0</v>
      </c>
      <c r="H3038">
        <v>172000</v>
      </c>
      <c r="I3038" t="s">
        <v>1113</v>
      </c>
    </row>
    <row r="3039" spans="1:9" x14ac:dyDescent="0.3">
      <c r="A3039">
        <v>225</v>
      </c>
      <c r="B3039" t="s">
        <v>165</v>
      </c>
      <c r="C3039" t="s">
        <v>98</v>
      </c>
      <c r="D3039" t="s">
        <v>23</v>
      </c>
      <c r="E3039" t="s">
        <v>24</v>
      </c>
      <c r="F3039" s="107">
        <v>44316</v>
      </c>
      <c r="G3039">
        <v>0</v>
      </c>
      <c r="H3039">
        <v>1</v>
      </c>
      <c r="I3039" t="s">
        <v>1171</v>
      </c>
    </row>
    <row r="3040" spans="1:9" x14ac:dyDescent="0.3">
      <c r="A3040">
        <v>239</v>
      </c>
      <c r="B3040" t="s">
        <v>1243</v>
      </c>
      <c r="C3040" t="s">
        <v>33</v>
      </c>
      <c r="D3040" t="s">
        <v>23</v>
      </c>
      <c r="E3040" t="s">
        <v>24</v>
      </c>
      <c r="F3040" s="107">
        <v>44316</v>
      </c>
      <c r="G3040">
        <v>0</v>
      </c>
      <c r="I3040" t="s">
        <v>1248</v>
      </c>
    </row>
    <row r="3041" spans="1:9" x14ac:dyDescent="0.3">
      <c r="A3041">
        <v>434</v>
      </c>
      <c r="B3041" t="s">
        <v>411</v>
      </c>
      <c r="C3041" t="s">
        <v>98</v>
      </c>
      <c r="D3041" t="s">
        <v>23</v>
      </c>
      <c r="E3041" t="s">
        <v>62</v>
      </c>
      <c r="F3041" s="107">
        <v>44316</v>
      </c>
      <c r="G3041">
        <v>0</v>
      </c>
      <c r="H3041">
        <v>200</v>
      </c>
      <c r="I3041" t="s">
        <v>1793</v>
      </c>
    </row>
    <row r="3042" spans="1:9" x14ac:dyDescent="0.3">
      <c r="A3042">
        <v>436</v>
      </c>
      <c r="B3042" t="s">
        <v>130</v>
      </c>
      <c r="C3042" t="s">
        <v>101</v>
      </c>
      <c r="D3042" t="s">
        <v>23</v>
      </c>
      <c r="E3042" t="s">
        <v>62</v>
      </c>
      <c r="F3042" s="107">
        <v>44316</v>
      </c>
      <c r="G3042">
        <v>0</v>
      </c>
      <c r="H3042">
        <v>14</v>
      </c>
      <c r="I3042" t="s">
        <v>1835</v>
      </c>
    </row>
    <row r="3043" spans="1:9" x14ac:dyDescent="0.3">
      <c r="A3043">
        <v>77</v>
      </c>
      <c r="B3043" t="s">
        <v>65</v>
      </c>
      <c r="C3043" t="s">
        <v>66</v>
      </c>
      <c r="D3043" t="s">
        <v>23</v>
      </c>
      <c r="E3043" t="s">
        <v>24</v>
      </c>
      <c r="F3043" s="107">
        <v>44347</v>
      </c>
      <c r="G3043">
        <v>99.99</v>
      </c>
      <c r="H3043">
        <v>95</v>
      </c>
      <c r="I3043" t="s">
        <v>2592</v>
      </c>
    </row>
    <row r="3044" spans="1:9" x14ac:dyDescent="0.3">
      <c r="A3044">
        <v>121</v>
      </c>
      <c r="B3044" t="s">
        <v>102</v>
      </c>
      <c r="C3044" t="s">
        <v>28</v>
      </c>
      <c r="D3044" t="s">
        <v>23</v>
      </c>
      <c r="E3044" t="s">
        <v>62</v>
      </c>
      <c r="F3044" s="107">
        <v>44347</v>
      </c>
      <c r="G3044">
        <v>101.79622089166</v>
      </c>
      <c r="H3044">
        <v>100</v>
      </c>
      <c r="I3044" t="s">
        <v>807</v>
      </c>
    </row>
    <row r="3045" spans="1:9" x14ac:dyDescent="0.3">
      <c r="A3045">
        <v>124</v>
      </c>
      <c r="B3045" t="s">
        <v>105</v>
      </c>
      <c r="C3045" t="s">
        <v>72</v>
      </c>
      <c r="D3045" t="s">
        <v>23</v>
      </c>
      <c r="E3045" t="s">
        <v>62</v>
      </c>
      <c r="F3045" s="107">
        <v>44347</v>
      </c>
      <c r="G3045">
        <v>0</v>
      </c>
      <c r="H3045">
        <v>1.6</v>
      </c>
      <c r="I3045" t="s">
        <v>858</v>
      </c>
    </row>
    <row r="3046" spans="1:9" x14ac:dyDescent="0.3">
      <c r="A3046">
        <v>125</v>
      </c>
      <c r="B3046" t="s">
        <v>106</v>
      </c>
      <c r="C3046" t="s">
        <v>72</v>
      </c>
      <c r="D3046" t="s">
        <v>23</v>
      </c>
      <c r="E3046" t="s">
        <v>62</v>
      </c>
      <c r="F3046" s="107">
        <v>44347</v>
      </c>
      <c r="G3046">
        <v>0</v>
      </c>
      <c r="H3046">
        <v>4.7</v>
      </c>
      <c r="I3046" t="s">
        <v>875</v>
      </c>
    </row>
    <row r="3047" spans="1:9" x14ac:dyDescent="0.3">
      <c r="A3047">
        <v>128</v>
      </c>
      <c r="B3047" t="s">
        <v>109</v>
      </c>
      <c r="C3047" t="s">
        <v>72</v>
      </c>
      <c r="D3047" t="s">
        <v>23</v>
      </c>
      <c r="E3047" t="s">
        <v>62</v>
      </c>
      <c r="F3047" s="107">
        <v>44347</v>
      </c>
      <c r="G3047">
        <v>0.75805432722678001</v>
      </c>
      <c r="H3047">
        <v>1</v>
      </c>
      <c r="I3047" t="s">
        <v>896</v>
      </c>
    </row>
    <row r="3048" spans="1:9" x14ac:dyDescent="0.3">
      <c r="A3048">
        <v>139</v>
      </c>
      <c r="B3048" t="s">
        <v>114</v>
      </c>
      <c r="C3048" t="s">
        <v>112</v>
      </c>
      <c r="D3048" t="s">
        <v>23</v>
      </c>
      <c r="E3048" t="s">
        <v>62</v>
      </c>
      <c r="F3048" s="107">
        <v>44347</v>
      </c>
      <c r="G3048">
        <v>89.921511968448996</v>
      </c>
      <c r="H3048">
        <v>100</v>
      </c>
      <c r="I3048" t="s">
        <v>918</v>
      </c>
    </row>
    <row r="3049" spans="1:9" x14ac:dyDescent="0.3">
      <c r="A3049">
        <v>208</v>
      </c>
      <c r="B3049" t="s">
        <v>149</v>
      </c>
      <c r="C3049" t="s">
        <v>98</v>
      </c>
      <c r="D3049" t="s">
        <v>23</v>
      </c>
      <c r="E3049" t="s">
        <v>62</v>
      </c>
      <c r="F3049" s="107">
        <v>44347</v>
      </c>
      <c r="G3049">
        <v>0</v>
      </c>
      <c r="H3049">
        <v>1700</v>
      </c>
      <c r="I3049" t="s">
        <v>1011</v>
      </c>
    </row>
    <row r="3050" spans="1:9" x14ac:dyDescent="0.3">
      <c r="A3050">
        <v>214</v>
      </c>
      <c r="B3050" t="s">
        <v>152</v>
      </c>
      <c r="C3050" t="s">
        <v>98</v>
      </c>
      <c r="D3050" t="s">
        <v>23</v>
      </c>
      <c r="E3050" t="s">
        <v>62</v>
      </c>
      <c r="F3050" s="107">
        <v>44347</v>
      </c>
      <c r="G3050">
        <v>0</v>
      </c>
      <c r="H3050">
        <v>7500</v>
      </c>
      <c r="I3050" t="s">
        <v>1057</v>
      </c>
    </row>
    <row r="3051" spans="1:9" x14ac:dyDescent="0.3">
      <c r="A3051">
        <v>218</v>
      </c>
      <c r="B3051" t="s">
        <v>157</v>
      </c>
      <c r="C3051" t="s">
        <v>98</v>
      </c>
      <c r="D3051" t="s">
        <v>23</v>
      </c>
      <c r="E3051" t="s">
        <v>62</v>
      </c>
      <c r="F3051" s="107">
        <v>44347</v>
      </c>
      <c r="G3051">
        <v>0</v>
      </c>
      <c r="H3051">
        <v>172000</v>
      </c>
      <c r="I3051" t="s">
        <v>1114</v>
      </c>
    </row>
    <row r="3052" spans="1:9" x14ac:dyDescent="0.3">
      <c r="A3052">
        <v>225</v>
      </c>
      <c r="B3052" t="s">
        <v>165</v>
      </c>
      <c r="C3052" t="s">
        <v>98</v>
      </c>
      <c r="D3052" t="s">
        <v>23</v>
      </c>
      <c r="E3052" t="s">
        <v>24</v>
      </c>
      <c r="F3052" s="107">
        <v>44347</v>
      </c>
      <c r="G3052">
        <v>0</v>
      </c>
      <c r="H3052">
        <v>1</v>
      </c>
      <c r="I3052" t="s">
        <v>1172</v>
      </c>
    </row>
    <row r="3053" spans="1:9" x14ac:dyDescent="0.3">
      <c r="A3053">
        <v>239</v>
      </c>
      <c r="B3053" t="s">
        <v>1243</v>
      </c>
      <c r="C3053" t="s">
        <v>33</v>
      </c>
      <c r="D3053" t="s">
        <v>23</v>
      </c>
      <c r="E3053" t="s">
        <v>24</v>
      </c>
      <c r="F3053" s="107">
        <v>44347</v>
      </c>
      <c r="G3053">
        <v>0</v>
      </c>
      <c r="I3053" t="s">
        <v>1249</v>
      </c>
    </row>
    <row r="3054" spans="1:9" x14ac:dyDescent="0.3">
      <c r="A3054">
        <v>434</v>
      </c>
      <c r="B3054" t="s">
        <v>411</v>
      </c>
      <c r="C3054" t="s">
        <v>98</v>
      </c>
      <c r="D3054" t="s">
        <v>23</v>
      </c>
      <c r="E3054" t="s">
        <v>62</v>
      </c>
      <c r="F3054" s="107">
        <v>44347</v>
      </c>
      <c r="G3054">
        <v>0</v>
      </c>
      <c r="H3054">
        <v>200</v>
      </c>
      <c r="I3054" t="s">
        <v>1794</v>
      </c>
    </row>
    <row r="3055" spans="1:9" x14ac:dyDescent="0.3">
      <c r="A3055">
        <v>436</v>
      </c>
      <c r="B3055" t="s">
        <v>130</v>
      </c>
      <c r="C3055" t="s">
        <v>101</v>
      </c>
      <c r="D3055" t="s">
        <v>23</v>
      </c>
      <c r="E3055" t="s">
        <v>62</v>
      </c>
      <c r="F3055" s="107">
        <v>44347</v>
      </c>
      <c r="G3055">
        <v>0</v>
      </c>
      <c r="H3055">
        <v>14</v>
      </c>
      <c r="I3055" t="s">
        <v>1836</v>
      </c>
    </row>
    <row r="3056" spans="1:9" x14ac:dyDescent="0.3">
      <c r="A3056">
        <v>77</v>
      </c>
      <c r="B3056" t="s">
        <v>65</v>
      </c>
      <c r="C3056" t="s">
        <v>66</v>
      </c>
      <c r="D3056" t="s">
        <v>23</v>
      </c>
      <c r="E3056" t="s">
        <v>24</v>
      </c>
      <c r="F3056" s="107">
        <v>44377</v>
      </c>
      <c r="G3056">
        <v>96.4</v>
      </c>
      <c r="H3056">
        <v>95</v>
      </c>
      <c r="I3056" t="s">
        <v>2593</v>
      </c>
    </row>
    <row r="3057" spans="1:9" x14ac:dyDescent="0.3">
      <c r="A3057">
        <v>121</v>
      </c>
      <c r="B3057" t="s">
        <v>102</v>
      </c>
      <c r="C3057" t="s">
        <v>28</v>
      </c>
      <c r="D3057" t="s">
        <v>23</v>
      </c>
      <c r="E3057" t="s">
        <v>62</v>
      </c>
      <c r="F3057" s="107">
        <v>44377</v>
      </c>
      <c r="G3057">
        <v>98.852074175596002</v>
      </c>
      <c r="H3057">
        <v>100</v>
      </c>
      <c r="I3057" t="s">
        <v>808</v>
      </c>
    </row>
    <row r="3058" spans="1:9" x14ac:dyDescent="0.3">
      <c r="A3058">
        <v>124</v>
      </c>
      <c r="B3058" t="s">
        <v>105</v>
      </c>
      <c r="C3058" t="s">
        <v>72</v>
      </c>
      <c r="D3058" t="s">
        <v>23</v>
      </c>
      <c r="E3058" t="s">
        <v>62</v>
      </c>
      <c r="F3058" s="107">
        <v>44377</v>
      </c>
      <c r="G3058">
        <v>0</v>
      </c>
      <c r="H3058">
        <v>1.6</v>
      </c>
      <c r="I3058" t="s">
        <v>859</v>
      </c>
    </row>
    <row r="3059" spans="1:9" x14ac:dyDescent="0.3">
      <c r="A3059">
        <v>125</v>
      </c>
      <c r="B3059" t="s">
        <v>106</v>
      </c>
      <c r="C3059" t="s">
        <v>72</v>
      </c>
      <c r="D3059" t="s">
        <v>23</v>
      </c>
      <c r="E3059" t="s">
        <v>62</v>
      </c>
      <c r="F3059" s="107">
        <v>44377</v>
      </c>
      <c r="G3059">
        <v>0</v>
      </c>
      <c r="H3059">
        <v>4.7</v>
      </c>
      <c r="I3059" t="s">
        <v>876</v>
      </c>
    </row>
    <row r="3060" spans="1:9" x14ac:dyDescent="0.3">
      <c r="A3060">
        <v>128</v>
      </c>
      <c r="B3060" t="s">
        <v>109</v>
      </c>
      <c r="C3060" t="s">
        <v>72</v>
      </c>
      <c r="D3060" t="s">
        <v>23</v>
      </c>
      <c r="E3060" t="s">
        <v>62</v>
      </c>
      <c r="F3060" s="107">
        <v>44377</v>
      </c>
      <c r="G3060">
        <v>0.85006273525720999</v>
      </c>
      <c r="H3060">
        <v>1</v>
      </c>
      <c r="I3060" t="s">
        <v>897</v>
      </c>
    </row>
    <row r="3061" spans="1:9" x14ac:dyDescent="0.3">
      <c r="A3061">
        <v>139</v>
      </c>
      <c r="B3061" t="s">
        <v>114</v>
      </c>
      <c r="C3061" t="s">
        <v>112</v>
      </c>
      <c r="D3061" t="s">
        <v>23</v>
      </c>
      <c r="E3061" t="s">
        <v>62</v>
      </c>
      <c r="F3061" s="107">
        <v>44377</v>
      </c>
      <c r="G3061">
        <v>89.491435987393004</v>
      </c>
      <c r="H3061">
        <v>100</v>
      </c>
      <c r="I3061" t="s">
        <v>919</v>
      </c>
    </row>
    <row r="3062" spans="1:9" x14ac:dyDescent="0.3">
      <c r="A3062">
        <v>208</v>
      </c>
      <c r="B3062" t="s">
        <v>149</v>
      </c>
      <c r="C3062" t="s">
        <v>98</v>
      </c>
      <c r="D3062" t="s">
        <v>23</v>
      </c>
      <c r="E3062" t="s">
        <v>62</v>
      </c>
      <c r="F3062" s="107">
        <v>44377</v>
      </c>
      <c r="G3062">
        <v>206</v>
      </c>
      <c r="H3062">
        <v>1700</v>
      </c>
      <c r="I3062" t="s">
        <v>1012</v>
      </c>
    </row>
    <row r="3063" spans="1:9" x14ac:dyDescent="0.3">
      <c r="A3063">
        <v>218</v>
      </c>
      <c r="B3063" t="s">
        <v>157</v>
      </c>
      <c r="C3063" t="s">
        <v>98</v>
      </c>
      <c r="D3063" t="s">
        <v>23</v>
      </c>
      <c r="E3063" t="s">
        <v>62</v>
      </c>
      <c r="F3063" s="107">
        <v>44377</v>
      </c>
      <c r="G3063">
        <v>78502</v>
      </c>
      <c r="H3063">
        <v>172000</v>
      </c>
      <c r="I3063" t="s">
        <v>1115</v>
      </c>
    </row>
    <row r="3064" spans="1:9" x14ac:dyDescent="0.3">
      <c r="A3064">
        <v>225</v>
      </c>
      <c r="B3064" t="s">
        <v>165</v>
      </c>
      <c r="C3064" t="s">
        <v>98</v>
      </c>
      <c r="D3064" t="s">
        <v>23</v>
      </c>
      <c r="E3064" t="s">
        <v>24</v>
      </c>
      <c r="F3064" s="107">
        <v>44377</v>
      </c>
      <c r="G3064">
        <v>0</v>
      </c>
      <c r="H3064">
        <v>1</v>
      </c>
      <c r="I3064" t="s">
        <v>1173</v>
      </c>
    </row>
    <row r="3065" spans="1:9" x14ac:dyDescent="0.3">
      <c r="A3065">
        <v>239</v>
      </c>
      <c r="B3065" t="s">
        <v>1243</v>
      </c>
      <c r="C3065" t="s">
        <v>33</v>
      </c>
      <c r="D3065" t="s">
        <v>23</v>
      </c>
      <c r="E3065" t="s">
        <v>24</v>
      </c>
      <c r="F3065" s="107">
        <v>44377</v>
      </c>
      <c r="G3065">
        <v>0</v>
      </c>
      <c r="I3065" t="s">
        <v>1250</v>
      </c>
    </row>
    <row r="3066" spans="1:9" x14ac:dyDescent="0.3">
      <c r="A3066">
        <v>68</v>
      </c>
      <c r="B3066" t="s">
        <v>57</v>
      </c>
      <c r="C3066" t="s">
        <v>58</v>
      </c>
      <c r="D3066" t="s">
        <v>54</v>
      </c>
      <c r="E3066" t="s">
        <v>24</v>
      </c>
      <c r="F3066" s="107">
        <v>44377</v>
      </c>
      <c r="G3066">
        <v>98</v>
      </c>
      <c r="H3066">
        <v>80</v>
      </c>
      <c r="I3066" t="s">
        <v>2559</v>
      </c>
    </row>
    <row r="3067" spans="1:9" x14ac:dyDescent="0.3">
      <c r="A3067">
        <v>73</v>
      </c>
      <c r="B3067" t="s">
        <v>61</v>
      </c>
      <c r="C3067" t="s">
        <v>28</v>
      </c>
      <c r="D3067" t="s">
        <v>54</v>
      </c>
      <c r="E3067" t="s">
        <v>62</v>
      </c>
      <c r="F3067" s="107">
        <v>44377</v>
      </c>
      <c r="G3067">
        <v>12.4</v>
      </c>
      <c r="H3067">
        <v>20</v>
      </c>
      <c r="I3067" t="s">
        <v>2576</v>
      </c>
    </row>
    <row r="3068" spans="1:9" x14ac:dyDescent="0.3">
      <c r="A3068">
        <v>74</v>
      </c>
      <c r="B3068" t="s">
        <v>64</v>
      </c>
      <c r="C3068" t="s">
        <v>28</v>
      </c>
      <c r="D3068" t="s">
        <v>54</v>
      </c>
      <c r="E3068" t="s">
        <v>24</v>
      </c>
      <c r="F3068" s="107">
        <v>44377</v>
      </c>
      <c r="G3068">
        <v>83.2</v>
      </c>
      <c r="H3068">
        <v>80</v>
      </c>
      <c r="I3068" t="s">
        <v>2582</v>
      </c>
    </row>
    <row r="3069" spans="1:9" x14ac:dyDescent="0.3">
      <c r="A3069">
        <v>86</v>
      </c>
      <c r="B3069" t="s">
        <v>75</v>
      </c>
      <c r="C3069" t="s">
        <v>72</v>
      </c>
      <c r="D3069" t="s">
        <v>54</v>
      </c>
      <c r="E3069" t="s">
        <v>24</v>
      </c>
      <c r="F3069" s="107">
        <v>44377</v>
      </c>
      <c r="G3069">
        <v>100</v>
      </c>
      <c r="H3069">
        <v>100</v>
      </c>
      <c r="I3069" t="s">
        <v>2612</v>
      </c>
    </row>
    <row r="3070" spans="1:9" x14ac:dyDescent="0.3">
      <c r="A3070">
        <v>95</v>
      </c>
      <c r="B3070" t="s">
        <v>83</v>
      </c>
      <c r="C3070" t="s">
        <v>72</v>
      </c>
      <c r="D3070" t="s">
        <v>54</v>
      </c>
      <c r="E3070" t="s">
        <v>24</v>
      </c>
      <c r="F3070" s="107">
        <v>44377</v>
      </c>
      <c r="G3070">
        <v>100</v>
      </c>
      <c r="H3070">
        <v>100</v>
      </c>
      <c r="I3070" t="s">
        <v>2639</v>
      </c>
    </row>
    <row r="3071" spans="1:9" x14ac:dyDescent="0.3">
      <c r="A3071">
        <v>143</v>
      </c>
      <c r="B3071" t="s">
        <v>926</v>
      </c>
      <c r="C3071" t="s">
        <v>85</v>
      </c>
      <c r="D3071" t="s">
        <v>54</v>
      </c>
      <c r="E3071" t="s">
        <v>24</v>
      </c>
      <c r="F3071" s="107">
        <v>44377</v>
      </c>
      <c r="G3071">
        <v>86</v>
      </c>
      <c r="H3071">
        <v>100</v>
      </c>
      <c r="I3071" t="s">
        <v>927</v>
      </c>
    </row>
    <row r="3072" spans="1:9" x14ac:dyDescent="0.3">
      <c r="A3072">
        <v>145</v>
      </c>
      <c r="B3072" t="s">
        <v>118</v>
      </c>
      <c r="C3072" t="s">
        <v>119</v>
      </c>
      <c r="D3072" t="s">
        <v>54</v>
      </c>
      <c r="E3072" t="s">
        <v>24</v>
      </c>
      <c r="F3072" s="107">
        <v>44377</v>
      </c>
      <c r="G3072">
        <v>2.096774193548387</v>
      </c>
      <c r="H3072">
        <v>1</v>
      </c>
      <c r="I3072" t="s">
        <v>936</v>
      </c>
    </row>
    <row r="3073" spans="1:9" x14ac:dyDescent="0.3">
      <c r="A3073">
        <v>146</v>
      </c>
      <c r="B3073" t="s">
        <v>120</v>
      </c>
      <c r="C3073" t="s">
        <v>85</v>
      </c>
      <c r="D3073" t="s">
        <v>54</v>
      </c>
      <c r="E3073" t="s">
        <v>24</v>
      </c>
      <c r="F3073" s="107">
        <v>44377</v>
      </c>
      <c r="G3073">
        <v>83.48</v>
      </c>
      <c r="H3073">
        <v>230</v>
      </c>
      <c r="I3073" t="s">
        <v>941</v>
      </c>
    </row>
    <row r="3074" spans="1:9" x14ac:dyDescent="0.3">
      <c r="A3074">
        <v>148</v>
      </c>
      <c r="B3074" t="s">
        <v>123</v>
      </c>
      <c r="C3074" t="s">
        <v>119</v>
      </c>
      <c r="D3074" t="s">
        <v>54</v>
      </c>
      <c r="E3074" t="s">
        <v>24</v>
      </c>
      <c r="F3074" s="107">
        <v>44377</v>
      </c>
      <c r="G3074">
        <v>4.4157526207147777</v>
      </c>
      <c r="H3074">
        <v>5</v>
      </c>
      <c r="I3074" t="s">
        <v>948</v>
      </c>
    </row>
    <row r="3075" spans="1:9" x14ac:dyDescent="0.3">
      <c r="A3075">
        <v>278</v>
      </c>
      <c r="B3075" t="s">
        <v>1371</v>
      </c>
      <c r="C3075" t="s">
        <v>227</v>
      </c>
      <c r="D3075" t="s">
        <v>54</v>
      </c>
      <c r="E3075" t="s">
        <v>24</v>
      </c>
      <c r="F3075" s="107">
        <v>44377</v>
      </c>
      <c r="G3075">
        <v>0</v>
      </c>
      <c r="I3075" t="s">
        <v>1372</v>
      </c>
    </row>
    <row r="3076" spans="1:9" x14ac:dyDescent="0.3">
      <c r="A3076">
        <v>286</v>
      </c>
      <c r="B3076" t="s">
        <v>1385</v>
      </c>
      <c r="C3076" t="s">
        <v>227</v>
      </c>
      <c r="D3076" t="s">
        <v>54</v>
      </c>
      <c r="E3076" t="s">
        <v>24</v>
      </c>
      <c r="F3076" s="107">
        <v>44377</v>
      </c>
      <c r="G3076">
        <v>0</v>
      </c>
      <c r="I3076" t="s">
        <v>1386</v>
      </c>
    </row>
    <row r="3077" spans="1:9" x14ac:dyDescent="0.3">
      <c r="A3077">
        <v>302</v>
      </c>
      <c r="B3077" t="s">
        <v>1426</v>
      </c>
      <c r="C3077" t="s">
        <v>216</v>
      </c>
      <c r="D3077" t="s">
        <v>54</v>
      </c>
      <c r="E3077" t="s">
        <v>24</v>
      </c>
      <c r="F3077" s="107">
        <v>44377</v>
      </c>
      <c r="G3077">
        <v>0</v>
      </c>
      <c r="I3077" t="s">
        <v>1427</v>
      </c>
    </row>
    <row r="3078" spans="1:9" x14ac:dyDescent="0.3">
      <c r="A3078">
        <v>369</v>
      </c>
      <c r="B3078" t="s">
        <v>332</v>
      </c>
      <c r="C3078" t="s">
        <v>37</v>
      </c>
      <c r="D3078" t="s">
        <v>54</v>
      </c>
      <c r="E3078" t="s">
        <v>24</v>
      </c>
      <c r="F3078" s="107">
        <v>44377</v>
      </c>
      <c r="G3078">
        <v>0</v>
      </c>
      <c r="I3078" t="s">
        <v>1526</v>
      </c>
    </row>
    <row r="3079" spans="1:9" x14ac:dyDescent="0.3">
      <c r="A3079">
        <v>375</v>
      </c>
      <c r="B3079" t="s">
        <v>338</v>
      </c>
      <c r="C3079" t="s">
        <v>323</v>
      </c>
      <c r="D3079" t="s">
        <v>54</v>
      </c>
      <c r="E3079" t="s">
        <v>24</v>
      </c>
      <c r="F3079" s="107">
        <v>44377</v>
      </c>
      <c r="G3079">
        <v>0</v>
      </c>
      <c r="H3079">
        <v>100</v>
      </c>
      <c r="I3079" t="s">
        <v>1554</v>
      </c>
    </row>
    <row r="3080" spans="1:9" x14ac:dyDescent="0.3">
      <c r="A3080">
        <v>389</v>
      </c>
      <c r="B3080" t="s">
        <v>355</v>
      </c>
      <c r="C3080" t="s">
        <v>447</v>
      </c>
      <c r="D3080" t="s">
        <v>54</v>
      </c>
      <c r="E3080" t="s">
        <v>24</v>
      </c>
      <c r="F3080" s="107">
        <v>44377</v>
      </c>
      <c r="G3080">
        <v>0</v>
      </c>
      <c r="I3080" t="s">
        <v>1583</v>
      </c>
    </row>
    <row r="3081" spans="1:9" x14ac:dyDescent="0.3">
      <c r="A3081">
        <v>427</v>
      </c>
      <c r="B3081" t="s">
        <v>404</v>
      </c>
      <c r="C3081" t="s">
        <v>98</v>
      </c>
      <c r="D3081" t="s">
        <v>54</v>
      </c>
      <c r="E3081" t="s">
        <v>62</v>
      </c>
      <c r="F3081" s="107">
        <v>44377</v>
      </c>
      <c r="G3081">
        <v>0</v>
      </c>
      <c r="H3081">
        <v>0.2</v>
      </c>
      <c r="I3081" t="s">
        <v>1755</v>
      </c>
    </row>
    <row r="3082" spans="1:9" x14ac:dyDescent="0.3">
      <c r="A3082">
        <v>428</v>
      </c>
      <c r="B3082" t="s">
        <v>405</v>
      </c>
      <c r="C3082" t="s">
        <v>98</v>
      </c>
      <c r="D3082" t="s">
        <v>54</v>
      </c>
      <c r="E3082" t="s">
        <v>62</v>
      </c>
      <c r="F3082" s="107">
        <v>44377</v>
      </c>
      <c r="G3082">
        <v>16.284636924839301</v>
      </c>
      <c r="H3082">
        <v>1</v>
      </c>
      <c r="I3082" t="s">
        <v>1760</v>
      </c>
    </row>
    <row r="3083" spans="1:9" x14ac:dyDescent="0.3">
      <c r="A3083">
        <v>439</v>
      </c>
      <c r="B3083" t="s">
        <v>415</v>
      </c>
      <c r="C3083" t="s">
        <v>323</v>
      </c>
      <c r="D3083" t="s">
        <v>54</v>
      </c>
      <c r="E3083" t="s">
        <v>24</v>
      </c>
      <c r="F3083" s="107">
        <v>44377</v>
      </c>
      <c r="G3083">
        <v>0</v>
      </c>
      <c r="I3083" t="s">
        <v>1866</v>
      </c>
    </row>
    <row r="3084" spans="1:9" x14ac:dyDescent="0.3">
      <c r="A3084">
        <v>476</v>
      </c>
      <c r="B3084" t="s">
        <v>450</v>
      </c>
      <c r="C3084" t="s">
        <v>22</v>
      </c>
      <c r="D3084" t="s">
        <v>54</v>
      </c>
      <c r="E3084" t="s">
        <v>24</v>
      </c>
      <c r="F3084" s="107">
        <v>44377</v>
      </c>
      <c r="G3084">
        <v>0</v>
      </c>
      <c r="I3084" t="s">
        <v>2046</v>
      </c>
    </row>
    <row r="3085" spans="1:9" x14ac:dyDescent="0.3">
      <c r="A3085">
        <v>478</v>
      </c>
      <c r="B3085" t="s">
        <v>452</v>
      </c>
      <c r="C3085" t="s">
        <v>447</v>
      </c>
      <c r="D3085" t="s">
        <v>54</v>
      </c>
      <c r="E3085" t="s">
        <v>24</v>
      </c>
      <c r="F3085" s="107">
        <v>44377</v>
      </c>
      <c r="G3085">
        <v>0</v>
      </c>
      <c r="I3085" t="s">
        <v>2081</v>
      </c>
    </row>
    <row r="3086" spans="1:9" x14ac:dyDescent="0.3">
      <c r="A3086">
        <v>479</v>
      </c>
      <c r="B3086" t="s">
        <v>453</v>
      </c>
      <c r="C3086" t="s">
        <v>447</v>
      </c>
      <c r="D3086" t="s">
        <v>54</v>
      </c>
      <c r="E3086" t="s">
        <v>24</v>
      </c>
      <c r="F3086" s="107">
        <v>44377</v>
      </c>
      <c r="G3086">
        <v>0</v>
      </c>
      <c r="I3086" t="s">
        <v>2101</v>
      </c>
    </row>
    <row r="3087" spans="1:9" x14ac:dyDescent="0.3">
      <c r="A3087">
        <v>69</v>
      </c>
      <c r="B3087" t="s">
        <v>59</v>
      </c>
      <c r="C3087" t="s">
        <v>58</v>
      </c>
      <c r="D3087" t="s">
        <v>60</v>
      </c>
      <c r="E3087" t="s">
        <v>24</v>
      </c>
      <c r="F3087" s="107">
        <v>44377</v>
      </c>
      <c r="G3087">
        <v>42.148760330578511</v>
      </c>
      <c r="H3087">
        <v>90</v>
      </c>
      <c r="I3087" t="s">
        <v>2565</v>
      </c>
    </row>
    <row r="3088" spans="1:9" x14ac:dyDescent="0.3">
      <c r="A3088">
        <v>213</v>
      </c>
      <c r="B3088" t="s">
        <v>151</v>
      </c>
      <c r="C3088" t="s">
        <v>98</v>
      </c>
      <c r="D3088" t="s">
        <v>60</v>
      </c>
      <c r="E3088" t="s">
        <v>24</v>
      </c>
      <c r="F3088" s="107">
        <v>44377</v>
      </c>
      <c r="G3088">
        <v>0</v>
      </c>
      <c r="H3088">
        <v>90</v>
      </c>
      <c r="I3088" t="s">
        <v>1038</v>
      </c>
    </row>
    <row r="3089" spans="1:9" x14ac:dyDescent="0.3">
      <c r="A3089">
        <v>306</v>
      </c>
      <c r="B3089" t="s">
        <v>260</v>
      </c>
      <c r="C3089" t="s">
        <v>194</v>
      </c>
      <c r="D3089" t="s">
        <v>60</v>
      </c>
      <c r="E3089" t="s">
        <v>24</v>
      </c>
      <c r="F3089" s="107">
        <v>44377</v>
      </c>
      <c r="G3089">
        <v>0</v>
      </c>
      <c r="H3089">
        <v>100</v>
      </c>
      <c r="I3089" t="s">
        <v>1445</v>
      </c>
    </row>
    <row r="3090" spans="1:9" x14ac:dyDescent="0.3">
      <c r="A3090">
        <v>373</v>
      </c>
      <c r="B3090" t="s">
        <v>336</v>
      </c>
      <c r="C3090" t="s">
        <v>198</v>
      </c>
      <c r="D3090" t="s">
        <v>60</v>
      </c>
      <c r="E3090" t="s">
        <v>24</v>
      </c>
      <c r="F3090" s="107">
        <v>44377</v>
      </c>
      <c r="G3090">
        <v>0</v>
      </c>
      <c r="I3090" t="s">
        <v>1539</v>
      </c>
    </row>
    <row r="3091" spans="1:9" x14ac:dyDescent="0.3">
      <c r="A3091">
        <v>390</v>
      </c>
      <c r="B3091" t="s">
        <v>356</v>
      </c>
      <c r="C3091" t="s">
        <v>198</v>
      </c>
      <c r="D3091" t="s">
        <v>60</v>
      </c>
      <c r="E3091" t="s">
        <v>24</v>
      </c>
      <c r="F3091" s="107">
        <v>44377</v>
      </c>
      <c r="G3091">
        <v>0</v>
      </c>
      <c r="I3091" t="s">
        <v>1593</v>
      </c>
    </row>
    <row r="3092" spans="1:9" x14ac:dyDescent="0.3">
      <c r="A3092">
        <v>414</v>
      </c>
      <c r="B3092" t="s">
        <v>390</v>
      </c>
      <c r="C3092" t="s">
        <v>198</v>
      </c>
      <c r="D3092" t="s">
        <v>60</v>
      </c>
      <c r="E3092" t="s">
        <v>24</v>
      </c>
      <c r="F3092" s="107">
        <v>44377</v>
      </c>
      <c r="G3092">
        <v>0</v>
      </c>
      <c r="I3092" t="s">
        <v>1654</v>
      </c>
    </row>
    <row r="3093" spans="1:9" x14ac:dyDescent="0.3">
      <c r="A3093">
        <v>415</v>
      </c>
      <c r="B3093" t="s">
        <v>391</v>
      </c>
      <c r="C3093" t="s">
        <v>198</v>
      </c>
      <c r="D3093" t="s">
        <v>60</v>
      </c>
      <c r="E3093" t="s">
        <v>24</v>
      </c>
      <c r="F3093" s="107">
        <v>44377</v>
      </c>
      <c r="G3093">
        <v>0</v>
      </c>
      <c r="I3093" t="s">
        <v>1670</v>
      </c>
    </row>
    <row r="3094" spans="1:9" x14ac:dyDescent="0.3">
      <c r="A3094">
        <v>416</v>
      </c>
      <c r="B3094" t="s">
        <v>392</v>
      </c>
      <c r="C3094" t="s">
        <v>198</v>
      </c>
      <c r="D3094" t="s">
        <v>60</v>
      </c>
      <c r="E3094" t="s">
        <v>24</v>
      </c>
      <c r="F3094" s="107">
        <v>44377</v>
      </c>
      <c r="G3094">
        <v>0</v>
      </c>
      <c r="I3094" t="s">
        <v>1686</v>
      </c>
    </row>
    <row r="3095" spans="1:9" x14ac:dyDescent="0.3">
      <c r="A3095">
        <v>417</v>
      </c>
      <c r="B3095" t="s">
        <v>393</v>
      </c>
      <c r="C3095" t="s">
        <v>198</v>
      </c>
      <c r="D3095" t="s">
        <v>60</v>
      </c>
      <c r="E3095" t="s">
        <v>24</v>
      </c>
      <c r="F3095" s="107">
        <v>44377</v>
      </c>
      <c r="G3095">
        <v>0</v>
      </c>
      <c r="I3095" t="s">
        <v>1702</v>
      </c>
    </row>
    <row r="3096" spans="1:9" x14ac:dyDescent="0.3">
      <c r="A3096">
        <v>418</v>
      </c>
      <c r="B3096" t="s">
        <v>394</v>
      </c>
      <c r="C3096" t="s">
        <v>198</v>
      </c>
      <c r="D3096" t="s">
        <v>60</v>
      </c>
      <c r="E3096" t="s">
        <v>24</v>
      </c>
      <c r="F3096" s="107">
        <v>44377</v>
      </c>
      <c r="G3096">
        <v>0</v>
      </c>
      <c r="I3096" t="s">
        <v>1718</v>
      </c>
    </row>
    <row r="3097" spans="1:9" x14ac:dyDescent="0.3">
      <c r="A3097">
        <v>420</v>
      </c>
      <c r="B3097" t="s">
        <v>396</v>
      </c>
      <c r="C3097" t="s">
        <v>198</v>
      </c>
      <c r="D3097" t="s">
        <v>60</v>
      </c>
      <c r="E3097" t="s">
        <v>24</v>
      </c>
      <c r="F3097" s="107">
        <v>44377</v>
      </c>
      <c r="G3097">
        <v>0</v>
      </c>
      <c r="I3097" t="s">
        <v>1734</v>
      </c>
    </row>
    <row r="3098" spans="1:9" x14ac:dyDescent="0.3">
      <c r="A3098">
        <v>77</v>
      </c>
      <c r="B3098" t="s">
        <v>65</v>
      </c>
      <c r="C3098" t="s">
        <v>66</v>
      </c>
      <c r="D3098" t="s">
        <v>23</v>
      </c>
      <c r="E3098" t="s">
        <v>24</v>
      </c>
      <c r="F3098" s="107">
        <v>44408</v>
      </c>
      <c r="G3098">
        <v>95.8</v>
      </c>
      <c r="H3098">
        <v>95</v>
      </c>
      <c r="I3098" t="s">
        <v>2594</v>
      </c>
    </row>
    <row r="3099" spans="1:9" x14ac:dyDescent="0.3">
      <c r="A3099">
        <v>121</v>
      </c>
      <c r="B3099" t="s">
        <v>102</v>
      </c>
      <c r="C3099" t="s">
        <v>28</v>
      </c>
      <c r="D3099" t="s">
        <v>23</v>
      </c>
      <c r="E3099" t="s">
        <v>62</v>
      </c>
      <c r="F3099" s="107">
        <v>44408</v>
      </c>
      <c r="G3099">
        <v>99.873214381664994</v>
      </c>
      <c r="H3099">
        <v>100</v>
      </c>
      <c r="I3099" t="s">
        <v>810</v>
      </c>
    </row>
    <row r="3100" spans="1:9" x14ac:dyDescent="0.3">
      <c r="A3100">
        <v>124</v>
      </c>
      <c r="B3100" t="s">
        <v>105</v>
      </c>
      <c r="C3100" t="s">
        <v>72</v>
      </c>
      <c r="D3100" t="s">
        <v>23</v>
      </c>
      <c r="E3100" t="s">
        <v>62</v>
      </c>
      <c r="F3100" s="107">
        <v>44408</v>
      </c>
      <c r="G3100">
        <v>0</v>
      </c>
      <c r="H3100">
        <v>1.6</v>
      </c>
      <c r="I3100" t="s">
        <v>860</v>
      </c>
    </row>
    <row r="3101" spans="1:9" x14ac:dyDescent="0.3">
      <c r="A3101">
        <v>125</v>
      </c>
      <c r="B3101" t="s">
        <v>106</v>
      </c>
      <c r="C3101" t="s">
        <v>72</v>
      </c>
      <c r="D3101" t="s">
        <v>23</v>
      </c>
      <c r="E3101" t="s">
        <v>62</v>
      </c>
      <c r="F3101" s="107">
        <v>44408</v>
      </c>
      <c r="G3101">
        <v>0</v>
      </c>
      <c r="H3101">
        <v>4.7</v>
      </c>
      <c r="I3101" t="s">
        <v>877</v>
      </c>
    </row>
    <row r="3102" spans="1:9" x14ac:dyDescent="0.3">
      <c r="A3102">
        <v>128</v>
      </c>
      <c r="B3102" t="s">
        <v>109</v>
      </c>
      <c r="C3102" t="s">
        <v>72</v>
      </c>
      <c r="D3102" t="s">
        <v>23</v>
      </c>
      <c r="E3102" t="s">
        <v>62</v>
      </c>
      <c r="F3102" s="107">
        <v>44408</v>
      </c>
      <c r="G3102">
        <v>0.99320241691843003</v>
      </c>
      <c r="H3102">
        <v>1</v>
      </c>
      <c r="I3102" t="s">
        <v>898</v>
      </c>
    </row>
    <row r="3103" spans="1:9" x14ac:dyDescent="0.3">
      <c r="A3103">
        <v>139</v>
      </c>
      <c r="B3103" t="s">
        <v>114</v>
      </c>
      <c r="C3103" t="s">
        <v>112</v>
      </c>
      <c r="D3103" t="s">
        <v>23</v>
      </c>
      <c r="E3103" t="s">
        <v>62</v>
      </c>
      <c r="F3103" s="107">
        <v>44408</v>
      </c>
      <c r="G3103">
        <v>94.050944287860005</v>
      </c>
      <c r="H3103">
        <v>100</v>
      </c>
      <c r="I3103" t="s">
        <v>920</v>
      </c>
    </row>
    <row r="3104" spans="1:9" x14ac:dyDescent="0.3">
      <c r="A3104">
        <v>208</v>
      </c>
      <c r="B3104" t="s">
        <v>149</v>
      </c>
      <c r="C3104" t="s">
        <v>98</v>
      </c>
      <c r="D3104" t="s">
        <v>23</v>
      </c>
      <c r="E3104" t="s">
        <v>62</v>
      </c>
      <c r="F3104" s="107">
        <v>44408</v>
      </c>
      <c r="G3104">
        <v>0</v>
      </c>
      <c r="H3104">
        <v>1700</v>
      </c>
      <c r="I3104" t="s">
        <v>1013</v>
      </c>
    </row>
    <row r="3105" spans="1:9" x14ac:dyDescent="0.3">
      <c r="A3105">
        <v>214</v>
      </c>
      <c r="B3105" t="s">
        <v>152</v>
      </c>
      <c r="C3105" t="s">
        <v>98</v>
      </c>
      <c r="D3105" t="s">
        <v>23</v>
      </c>
      <c r="E3105" t="s">
        <v>62</v>
      </c>
      <c r="F3105" s="107">
        <v>44408</v>
      </c>
      <c r="G3105">
        <v>0</v>
      </c>
      <c r="H3105">
        <v>7500</v>
      </c>
      <c r="I3105" t="s">
        <v>1058</v>
      </c>
    </row>
    <row r="3106" spans="1:9" x14ac:dyDescent="0.3">
      <c r="A3106">
        <v>218</v>
      </c>
      <c r="B3106" t="s">
        <v>157</v>
      </c>
      <c r="C3106" t="s">
        <v>98</v>
      </c>
      <c r="D3106" t="s">
        <v>23</v>
      </c>
      <c r="E3106" t="s">
        <v>62</v>
      </c>
      <c r="F3106" s="107">
        <v>44408</v>
      </c>
      <c r="G3106">
        <v>0</v>
      </c>
      <c r="H3106">
        <v>172000</v>
      </c>
      <c r="I3106" t="s">
        <v>1116</v>
      </c>
    </row>
    <row r="3107" spans="1:9" x14ac:dyDescent="0.3">
      <c r="A3107">
        <v>225</v>
      </c>
      <c r="B3107" t="s">
        <v>165</v>
      </c>
      <c r="C3107" t="s">
        <v>98</v>
      </c>
      <c r="D3107" t="s">
        <v>23</v>
      </c>
      <c r="E3107" t="s">
        <v>24</v>
      </c>
      <c r="F3107" s="107">
        <v>44408</v>
      </c>
      <c r="G3107">
        <v>0</v>
      </c>
      <c r="H3107">
        <v>1</v>
      </c>
      <c r="I3107" t="s">
        <v>1174</v>
      </c>
    </row>
    <row r="3108" spans="1:9" x14ac:dyDescent="0.3">
      <c r="A3108">
        <v>239</v>
      </c>
      <c r="B3108" t="s">
        <v>1243</v>
      </c>
      <c r="C3108" t="s">
        <v>33</v>
      </c>
      <c r="D3108" t="s">
        <v>23</v>
      </c>
      <c r="E3108" t="s">
        <v>24</v>
      </c>
      <c r="F3108" s="107">
        <v>44408</v>
      </c>
      <c r="G3108">
        <v>0</v>
      </c>
      <c r="I3108" t="s">
        <v>1251</v>
      </c>
    </row>
    <row r="3109" spans="1:9" x14ac:dyDescent="0.3">
      <c r="A3109">
        <v>434</v>
      </c>
      <c r="B3109" t="s">
        <v>411</v>
      </c>
      <c r="C3109" t="s">
        <v>98</v>
      </c>
      <c r="D3109" t="s">
        <v>23</v>
      </c>
      <c r="E3109" t="s">
        <v>62</v>
      </c>
      <c r="F3109" s="107">
        <v>44408</v>
      </c>
      <c r="G3109">
        <v>0</v>
      </c>
      <c r="H3109">
        <v>200</v>
      </c>
      <c r="I3109" t="s">
        <v>1795</v>
      </c>
    </row>
    <row r="3110" spans="1:9" x14ac:dyDescent="0.3">
      <c r="A3110">
        <v>436</v>
      </c>
      <c r="B3110" t="s">
        <v>130</v>
      </c>
      <c r="C3110" t="s">
        <v>101</v>
      </c>
      <c r="D3110" t="s">
        <v>23</v>
      </c>
      <c r="E3110" t="s">
        <v>62</v>
      </c>
      <c r="F3110" s="107">
        <v>44408</v>
      </c>
      <c r="G3110">
        <v>0</v>
      </c>
      <c r="H3110">
        <v>14</v>
      </c>
      <c r="I3110" t="s">
        <v>1837</v>
      </c>
    </row>
    <row r="3111" spans="1:9" x14ac:dyDescent="0.3">
      <c r="A3111">
        <v>77</v>
      </c>
      <c r="B3111" t="s">
        <v>65</v>
      </c>
      <c r="C3111" t="s">
        <v>66</v>
      </c>
      <c r="D3111" t="s">
        <v>23</v>
      </c>
      <c r="E3111" t="s">
        <v>24</v>
      </c>
      <c r="F3111" s="107">
        <v>44439</v>
      </c>
      <c r="G3111">
        <v>98.5</v>
      </c>
      <c r="H3111">
        <v>95</v>
      </c>
      <c r="I3111" t="s">
        <v>2595</v>
      </c>
    </row>
    <row r="3112" spans="1:9" x14ac:dyDescent="0.3">
      <c r="A3112">
        <v>121</v>
      </c>
      <c r="B3112" t="s">
        <v>102</v>
      </c>
      <c r="C3112" t="s">
        <v>28</v>
      </c>
      <c r="D3112" t="s">
        <v>23</v>
      </c>
      <c r="E3112" t="s">
        <v>62</v>
      </c>
      <c r="F3112" s="107">
        <v>44439</v>
      </c>
      <c r="G3112">
        <v>97.624971303855006</v>
      </c>
      <c r="H3112">
        <v>100</v>
      </c>
      <c r="I3112" t="s">
        <v>812</v>
      </c>
    </row>
    <row r="3113" spans="1:9" x14ac:dyDescent="0.3">
      <c r="A3113">
        <v>124</v>
      </c>
      <c r="B3113" t="s">
        <v>105</v>
      </c>
      <c r="C3113" t="s">
        <v>72</v>
      </c>
      <c r="D3113" t="s">
        <v>23</v>
      </c>
      <c r="E3113" t="s">
        <v>62</v>
      </c>
      <c r="F3113" s="107">
        <v>44439</v>
      </c>
      <c r="G3113">
        <v>0</v>
      </c>
      <c r="H3113">
        <v>1.6</v>
      </c>
      <c r="I3113" t="s">
        <v>861</v>
      </c>
    </row>
    <row r="3114" spans="1:9" x14ac:dyDescent="0.3">
      <c r="A3114">
        <v>125</v>
      </c>
      <c r="B3114" t="s">
        <v>106</v>
      </c>
      <c r="C3114" t="s">
        <v>72</v>
      </c>
      <c r="D3114" t="s">
        <v>23</v>
      </c>
      <c r="E3114" t="s">
        <v>62</v>
      </c>
      <c r="F3114" s="107">
        <v>44439</v>
      </c>
      <c r="G3114">
        <v>0</v>
      </c>
      <c r="H3114">
        <v>4.7</v>
      </c>
      <c r="I3114" t="s">
        <v>878</v>
      </c>
    </row>
    <row r="3115" spans="1:9" x14ac:dyDescent="0.3">
      <c r="A3115">
        <v>128</v>
      </c>
      <c r="B3115" t="s">
        <v>109</v>
      </c>
      <c r="C3115" t="s">
        <v>72</v>
      </c>
      <c r="D3115" t="s">
        <v>23</v>
      </c>
      <c r="E3115" t="s">
        <v>62</v>
      </c>
      <c r="F3115" s="107">
        <v>44439</v>
      </c>
      <c r="G3115">
        <v>0.96908939014202</v>
      </c>
      <c r="H3115">
        <v>1</v>
      </c>
      <c r="I3115" t="s">
        <v>899</v>
      </c>
    </row>
    <row r="3116" spans="1:9" x14ac:dyDescent="0.3">
      <c r="A3116">
        <v>139</v>
      </c>
      <c r="B3116" t="s">
        <v>114</v>
      </c>
      <c r="C3116" t="s">
        <v>112</v>
      </c>
      <c r="D3116" t="s">
        <v>23</v>
      </c>
      <c r="E3116" t="s">
        <v>62</v>
      </c>
      <c r="F3116" s="107">
        <v>44439</v>
      </c>
      <c r="G3116">
        <v>93.55704223123</v>
      </c>
      <c r="H3116">
        <v>100</v>
      </c>
      <c r="I3116" t="s">
        <v>921</v>
      </c>
    </row>
    <row r="3117" spans="1:9" x14ac:dyDescent="0.3">
      <c r="A3117">
        <v>208</v>
      </c>
      <c r="B3117" t="s">
        <v>149</v>
      </c>
      <c r="C3117" t="s">
        <v>98</v>
      </c>
      <c r="D3117" t="s">
        <v>23</v>
      </c>
      <c r="E3117" t="s">
        <v>62</v>
      </c>
      <c r="F3117" s="107">
        <v>44439</v>
      </c>
      <c r="G3117">
        <v>0</v>
      </c>
      <c r="H3117">
        <v>1700</v>
      </c>
      <c r="I3117" t="s">
        <v>1014</v>
      </c>
    </row>
    <row r="3118" spans="1:9" x14ac:dyDescent="0.3">
      <c r="A3118">
        <v>214</v>
      </c>
      <c r="B3118" t="s">
        <v>152</v>
      </c>
      <c r="C3118" t="s">
        <v>98</v>
      </c>
      <c r="D3118" t="s">
        <v>23</v>
      </c>
      <c r="E3118" t="s">
        <v>62</v>
      </c>
      <c r="F3118" s="107">
        <v>44439</v>
      </c>
      <c r="G3118">
        <v>0</v>
      </c>
      <c r="H3118">
        <v>7500</v>
      </c>
      <c r="I3118" t="s">
        <v>1059</v>
      </c>
    </row>
    <row r="3119" spans="1:9" x14ac:dyDescent="0.3">
      <c r="A3119">
        <v>218</v>
      </c>
      <c r="B3119" t="s">
        <v>157</v>
      </c>
      <c r="C3119" t="s">
        <v>98</v>
      </c>
      <c r="D3119" t="s">
        <v>23</v>
      </c>
      <c r="E3119" t="s">
        <v>62</v>
      </c>
      <c r="F3119" s="107">
        <v>44439</v>
      </c>
      <c r="G3119">
        <v>0</v>
      </c>
      <c r="H3119">
        <v>172000</v>
      </c>
      <c r="I3119" t="s">
        <v>1117</v>
      </c>
    </row>
    <row r="3120" spans="1:9" x14ac:dyDescent="0.3">
      <c r="A3120">
        <v>225</v>
      </c>
      <c r="B3120" t="s">
        <v>165</v>
      </c>
      <c r="C3120" t="s">
        <v>98</v>
      </c>
      <c r="D3120" t="s">
        <v>23</v>
      </c>
      <c r="E3120" t="s">
        <v>24</v>
      </c>
      <c r="F3120" s="107">
        <v>44439</v>
      </c>
      <c r="G3120">
        <v>0</v>
      </c>
      <c r="H3120">
        <v>1</v>
      </c>
      <c r="I3120" t="s">
        <v>1175</v>
      </c>
    </row>
    <row r="3121" spans="1:9" x14ac:dyDescent="0.3">
      <c r="A3121">
        <v>239</v>
      </c>
      <c r="B3121" t="s">
        <v>1243</v>
      </c>
      <c r="C3121" t="s">
        <v>33</v>
      </c>
      <c r="D3121" t="s">
        <v>23</v>
      </c>
      <c r="E3121" t="s">
        <v>24</v>
      </c>
      <c r="F3121" s="107">
        <v>44439</v>
      </c>
      <c r="G3121">
        <v>0</v>
      </c>
      <c r="I3121" t="s">
        <v>1252</v>
      </c>
    </row>
    <row r="3122" spans="1:9" x14ac:dyDescent="0.3">
      <c r="A3122">
        <v>434</v>
      </c>
      <c r="B3122" t="s">
        <v>411</v>
      </c>
      <c r="C3122" t="s">
        <v>98</v>
      </c>
      <c r="D3122" t="s">
        <v>23</v>
      </c>
      <c r="E3122" t="s">
        <v>62</v>
      </c>
      <c r="F3122" s="107">
        <v>44439</v>
      </c>
      <c r="G3122">
        <v>0</v>
      </c>
      <c r="H3122">
        <v>200</v>
      </c>
      <c r="I3122" t="s">
        <v>1796</v>
      </c>
    </row>
    <row r="3123" spans="1:9" x14ac:dyDescent="0.3">
      <c r="A3123">
        <v>436</v>
      </c>
      <c r="B3123" t="s">
        <v>130</v>
      </c>
      <c r="C3123" t="s">
        <v>101</v>
      </c>
      <c r="D3123" t="s">
        <v>23</v>
      </c>
      <c r="E3123" t="s">
        <v>62</v>
      </c>
      <c r="F3123" s="107">
        <v>44439</v>
      </c>
      <c r="G3123">
        <v>0</v>
      </c>
      <c r="H3123">
        <v>14</v>
      </c>
      <c r="I3123" t="s">
        <v>1838</v>
      </c>
    </row>
    <row r="3124" spans="1:9" x14ac:dyDescent="0.3">
      <c r="A3124">
        <v>77</v>
      </c>
      <c r="B3124" t="s">
        <v>65</v>
      </c>
      <c r="C3124" t="s">
        <v>66</v>
      </c>
      <c r="D3124" t="s">
        <v>23</v>
      </c>
      <c r="E3124" t="s">
        <v>24</v>
      </c>
      <c r="F3124" s="107">
        <v>44469</v>
      </c>
      <c r="G3124">
        <v>98.6</v>
      </c>
      <c r="H3124">
        <v>95</v>
      </c>
      <c r="I3124" t="s">
        <v>2596</v>
      </c>
    </row>
    <row r="3125" spans="1:9" x14ac:dyDescent="0.3">
      <c r="A3125">
        <v>121</v>
      </c>
      <c r="B3125" t="s">
        <v>102</v>
      </c>
      <c r="C3125" t="s">
        <v>28</v>
      </c>
      <c r="D3125" t="s">
        <v>23</v>
      </c>
      <c r="E3125" t="s">
        <v>62</v>
      </c>
      <c r="F3125" s="107">
        <v>44469</v>
      </c>
      <c r="G3125">
        <v>96.718072164076005</v>
      </c>
      <c r="H3125">
        <v>100</v>
      </c>
      <c r="I3125" t="s">
        <v>813</v>
      </c>
    </row>
    <row r="3126" spans="1:9" x14ac:dyDescent="0.3">
      <c r="A3126">
        <v>124</v>
      </c>
      <c r="B3126" t="s">
        <v>105</v>
      </c>
      <c r="C3126" t="s">
        <v>72</v>
      </c>
      <c r="D3126" t="s">
        <v>23</v>
      </c>
      <c r="E3126" t="s">
        <v>62</v>
      </c>
      <c r="F3126" s="107">
        <v>44469</v>
      </c>
      <c r="G3126">
        <v>6.1349693251533999E-2</v>
      </c>
      <c r="H3126">
        <v>1.6</v>
      </c>
      <c r="I3126" t="s">
        <v>862</v>
      </c>
    </row>
    <row r="3127" spans="1:9" x14ac:dyDescent="0.3">
      <c r="A3127">
        <v>125</v>
      </c>
      <c r="B3127" t="s">
        <v>106</v>
      </c>
      <c r="C3127" t="s">
        <v>72</v>
      </c>
      <c r="D3127" t="s">
        <v>23</v>
      </c>
      <c r="E3127" t="s">
        <v>62</v>
      </c>
      <c r="F3127" s="107">
        <v>44469</v>
      </c>
      <c r="G3127">
        <v>0.30674846625766999</v>
      </c>
      <c r="H3127">
        <v>4.7</v>
      </c>
      <c r="I3127" t="s">
        <v>879</v>
      </c>
    </row>
    <row r="3128" spans="1:9" x14ac:dyDescent="0.3">
      <c r="A3128">
        <v>128</v>
      </c>
      <c r="B3128" t="s">
        <v>109</v>
      </c>
      <c r="C3128" t="s">
        <v>72</v>
      </c>
      <c r="D3128" t="s">
        <v>23</v>
      </c>
      <c r="E3128" t="s">
        <v>62</v>
      </c>
      <c r="F3128" s="107">
        <v>44469</v>
      </c>
      <c r="G3128">
        <v>0.54099274958170995</v>
      </c>
      <c r="H3128">
        <v>1</v>
      </c>
      <c r="I3128" t="s">
        <v>900</v>
      </c>
    </row>
    <row r="3129" spans="1:9" x14ac:dyDescent="0.3">
      <c r="A3129">
        <v>139</v>
      </c>
      <c r="B3129" t="s">
        <v>114</v>
      </c>
      <c r="C3129" t="s">
        <v>112</v>
      </c>
      <c r="D3129" t="s">
        <v>23</v>
      </c>
      <c r="E3129" t="s">
        <v>62</v>
      </c>
      <c r="F3129" s="107">
        <v>44469</v>
      </c>
      <c r="G3129">
        <v>95.617191066326001</v>
      </c>
      <c r="H3129">
        <v>100</v>
      </c>
      <c r="I3129" t="s">
        <v>922</v>
      </c>
    </row>
    <row r="3130" spans="1:9" x14ac:dyDescent="0.3">
      <c r="A3130">
        <v>208</v>
      </c>
      <c r="B3130" t="s">
        <v>149</v>
      </c>
      <c r="C3130" t="s">
        <v>98</v>
      </c>
      <c r="D3130" t="s">
        <v>23</v>
      </c>
      <c r="E3130" t="s">
        <v>62</v>
      </c>
      <c r="F3130" s="107">
        <v>44469</v>
      </c>
      <c r="G3130">
        <v>0</v>
      </c>
      <c r="H3130">
        <v>1700</v>
      </c>
      <c r="I3130" t="s">
        <v>1015</v>
      </c>
    </row>
    <row r="3131" spans="1:9" x14ac:dyDescent="0.3">
      <c r="A3131">
        <v>214</v>
      </c>
      <c r="B3131" t="s">
        <v>152</v>
      </c>
      <c r="C3131" t="s">
        <v>98</v>
      </c>
      <c r="D3131" t="s">
        <v>23</v>
      </c>
      <c r="E3131" t="s">
        <v>62</v>
      </c>
      <c r="F3131" s="107">
        <v>44469</v>
      </c>
      <c r="G3131">
        <v>0</v>
      </c>
      <c r="H3131">
        <v>7500</v>
      </c>
      <c r="I3131" t="s">
        <v>1060</v>
      </c>
    </row>
    <row r="3132" spans="1:9" x14ac:dyDescent="0.3">
      <c r="A3132">
        <v>218</v>
      </c>
      <c r="B3132" t="s">
        <v>157</v>
      </c>
      <c r="C3132" t="s">
        <v>98</v>
      </c>
      <c r="D3132" t="s">
        <v>23</v>
      </c>
      <c r="E3132" t="s">
        <v>62</v>
      </c>
      <c r="F3132" s="107">
        <v>44469</v>
      </c>
      <c r="G3132">
        <v>0</v>
      </c>
      <c r="H3132">
        <v>172000</v>
      </c>
      <c r="I3132" t="s">
        <v>1118</v>
      </c>
    </row>
    <row r="3133" spans="1:9" x14ac:dyDescent="0.3">
      <c r="A3133">
        <v>225</v>
      </c>
      <c r="B3133" t="s">
        <v>165</v>
      </c>
      <c r="C3133" t="s">
        <v>98</v>
      </c>
      <c r="D3133" t="s">
        <v>23</v>
      </c>
      <c r="E3133" t="s">
        <v>24</v>
      </c>
      <c r="F3133" s="107">
        <v>44469</v>
      </c>
      <c r="G3133">
        <v>0</v>
      </c>
      <c r="H3133">
        <v>1</v>
      </c>
      <c r="I3133" t="s">
        <v>1176</v>
      </c>
    </row>
    <row r="3134" spans="1:9" x14ac:dyDescent="0.3">
      <c r="A3134">
        <v>239</v>
      </c>
      <c r="B3134" t="s">
        <v>1243</v>
      </c>
      <c r="C3134" t="s">
        <v>33</v>
      </c>
      <c r="D3134" t="s">
        <v>23</v>
      </c>
      <c r="E3134" t="s">
        <v>24</v>
      </c>
      <c r="F3134" s="107">
        <v>44469</v>
      </c>
      <c r="G3134">
        <v>0</v>
      </c>
      <c r="I3134" t="s">
        <v>1253</v>
      </c>
    </row>
    <row r="3135" spans="1:9" x14ac:dyDescent="0.3">
      <c r="A3135">
        <v>434</v>
      </c>
      <c r="B3135" t="s">
        <v>411</v>
      </c>
      <c r="C3135" t="s">
        <v>98</v>
      </c>
      <c r="D3135" t="s">
        <v>23</v>
      </c>
      <c r="E3135" t="s">
        <v>62</v>
      </c>
      <c r="F3135" s="107">
        <v>44469</v>
      </c>
      <c r="G3135">
        <v>0</v>
      </c>
      <c r="H3135">
        <v>200</v>
      </c>
      <c r="I3135" t="s">
        <v>1797</v>
      </c>
    </row>
    <row r="3136" spans="1:9" x14ac:dyDescent="0.3">
      <c r="A3136">
        <v>436</v>
      </c>
      <c r="B3136" t="s">
        <v>130</v>
      </c>
      <c r="C3136" t="s">
        <v>101</v>
      </c>
      <c r="D3136" t="s">
        <v>23</v>
      </c>
      <c r="E3136" t="s">
        <v>62</v>
      </c>
      <c r="F3136" s="107">
        <v>44469</v>
      </c>
      <c r="G3136">
        <v>0</v>
      </c>
      <c r="H3136">
        <v>14</v>
      </c>
      <c r="I3136" t="s">
        <v>1839</v>
      </c>
    </row>
    <row r="3137" spans="1:9" x14ac:dyDescent="0.3">
      <c r="A3137">
        <v>69</v>
      </c>
      <c r="B3137" t="s">
        <v>59</v>
      </c>
      <c r="C3137" t="s">
        <v>58</v>
      </c>
      <c r="D3137" t="s">
        <v>60</v>
      </c>
      <c r="E3137" t="s">
        <v>24</v>
      </c>
      <c r="F3137" s="107">
        <v>44469</v>
      </c>
      <c r="G3137">
        <v>57.743785850860419</v>
      </c>
      <c r="H3137">
        <v>90</v>
      </c>
      <c r="I3137" t="s">
        <v>2566</v>
      </c>
    </row>
    <row r="3138" spans="1:9" x14ac:dyDescent="0.3">
      <c r="A3138">
        <v>111</v>
      </c>
      <c r="B3138" t="s">
        <v>93</v>
      </c>
      <c r="C3138" t="s">
        <v>58</v>
      </c>
      <c r="D3138" t="s">
        <v>60</v>
      </c>
      <c r="E3138" t="s">
        <v>24</v>
      </c>
      <c r="F3138" s="107">
        <v>44469</v>
      </c>
      <c r="G3138">
        <v>88.8</v>
      </c>
      <c r="H3138">
        <v>80</v>
      </c>
      <c r="I3138" t="s">
        <v>767</v>
      </c>
    </row>
    <row r="3139" spans="1:9" x14ac:dyDescent="0.3">
      <c r="A3139">
        <v>213</v>
      </c>
      <c r="B3139" t="s">
        <v>151</v>
      </c>
      <c r="C3139" t="s">
        <v>98</v>
      </c>
      <c r="D3139" t="s">
        <v>60</v>
      </c>
      <c r="E3139" t="s">
        <v>24</v>
      </c>
      <c r="F3139" s="107">
        <v>44469</v>
      </c>
      <c r="G3139">
        <v>0</v>
      </c>
      <c r="H3139">
        <v>90</v>
      </c>
      <c r="I3139" t="s">
        <v>1039</v>
      </c>
    </row>
    <row r="3140" spans="1:9" x14ac:dyDescent="0.3">
      <c r="A3140">
        <v>306</v>
      </c>
      <c r="B3140" t="s">
        <v>260</v>
      </c>
      <c r="C3140" t="s">
        <v>194</v>
      </c>
      <c r="D3140" t="s">
        <v>60</v>
      </c>
      <c r="E3140" t="s">
        <v>24</v>
      </c>
      <c r="F3140" s="107">
        <v>44469</v>
      </c>
      <c r="G3140">
        <v>0</v>
      </c>
      <c r="H3140">
        <v>100</v>
      </c>
      <c r="I3140" t="s">
        <v>1446</v>
      </c>
    </row>
    <row r="3141" spans="1:9" x14ac:dyDescent="0.3">
      <c r="A3141">
        <v>373</v>
      </c>
      <c r="B3141" t="s">
        <v>336</v>
      </c>
      <c r="C3141" t="s">
        <v>198</v>
      </c>
      <c r="D3141" t="s">
        <v>60</v>
      </c>
      <c r="E3141" t="s">
        <v>24</v>
      </c>
      <c r="F3141" s="107">
        <v>44469</v>
      </c>
      <c r="G3141">
        <v>0</v>
      </c>
      <c r="I3141" t="s">
        <v>1540</v>
      </c>
    </row>
    <row r="3142" spans="1:9" x14ac:dyDescent="0.3">
      <c r="A3142">
        <v>390</v>
      </c>
      <c r="B3142" t="s">
        <v>356</v>
      </c>
      <c r="C3142" t="s">
        <v>198</v>
      </c>
      <c r="D3142" t="s">
        <v>60</v>
      </c>
      <c r="E3142" t="s">
        <v>24</v>
      </c>
      <c r="F3142" s="107">
        <v>44469</v>
      </c>
      <c r="G3142">
        <v>0</v>
      </c>
      <c r="I3142" t="s">
        <v>1594</v>
      </c>
    </row>
    <row r="3143" spans="1:9" x14ac:dyDescent="0.3">
      <c r="A3143">
        <v>414</v>
      </c>
      <c r="B3143" t="s">
        <v>390</v>
      </c>
      <c r="C3143" t="s">
        <v>198</v>
      </c>
      <c r="D3143" t="s">
        <v>60</v>
      </c>
      <c r="E3143" t="s">
        <v>24</v>
      </c>
      <c r="F3143" s="107">
        <v>44469</v>
      </c>
      <c r="G3143">
        <v>0</v>
      </c>
      <c r="I3143" t="s">
        <v>1655</v>
      </c>
    </row>
    <row r="3144" spans="1:9" x14ac:dyDescent="0.3">
      <c r="A3144">
        <v>415</v>
      </c>
      <c r="B3144" t="s">
        <v>391</v>
      </c>
      <c r="C3144" t="s">
        <v>198</v>
      </c>
      <c r="D3144" t="s">
        <v>60</v>
      </c>
      <c r="E3144" t="s">
        <v>24</v>
      </c>
      <c r="F3144" s="107">
        <v>44469</v>
      </c>
      <c r="G3144">
        <v>0</v>
      </c>
      <c r="I3144" t="s">
        <v>1671</v>
      </c>
    </row>
    <row r="3145" spans="1:9" x14ac:dyDescent="0.3">
      <c r="A3145">
        <v>416</v>
      </c>
      <c r="B3145" t="s">
        <v>392</v>
      </c>
      <c r="C3145" t="s">
        <v>198</v>
      </c>
      <c r="D3145" t="s">
        <v>60</v>
      </c>
      <c r="E3145" t="s">
        <v>24</v>
      </c>
      <c r="F3145" s="107">
        <v>44469</v>
      </c>
      <c r="G3145">
        <v>0</v>
      </c>
      <c r="I3145" t="s">
        <v>1687</v>
      </c>
    </row>
    <row r="3146" spans="1:9" x14ac:dyDescent="0.3">
      <c r="A3146">
        <v>417</v>
      </c>
      <c r="B3146" t="s">
        <v>393</v>
      </c>
      <c r="C3146" t="s">
        <v>198</v>
      </c>
      <c r="D3146" t="s">
        <v>60</v>
      </c>
      <c r="E3146" t="s">
        <v>24</v>
      </c>
      <c r="F3146" s="107">
        <v>44469</v>
      </c>
      <c r="G3146">
        <v>0</v>
      </c>
      <c r="I3146" t="s">
        <v>1703</v>
      </c>
    </row>
    <row r="3147" spans="1:9" x14ac:dyDescent="0.3">
      <c r="A3147">
        <v>418</v>
      </c>
      <c r="B3147" t="s">
        <v>394</v>
      </c>
      <c r="C3147" t="s">
        <v>198</v>
      </c>
      <c r="D3147" t="s">
        <v>60</v>
      </c>
      <c r="E3147" t="s">
        <v>24</v>
      </c>
      <c r="F3147" s="107">
        <v>44469</v>
      </c>
      <c r="G3147">
        <v>0</v>
      </c>
      <c r="I3147" t="s">
        <v>1719</v>
      </c>
    </row>
    <row r="3148" spans="1:9" x14ac:dyDescent="0.3">
      <c r="A3148">
        <v>420</v>
      </c>
      <c r="B3148" t="s">
        <v>396</v>
      </c>
      <c r="C3148" t="s">
        <v>198</v>
      </c>
      <c r="D3148" t="s">
        <v>60</v>
      </c>
      <c r="E3148" t="s">
        <v>24</v>
      </c>
      <c r="F3148" s="107">
        <v>44469</v>
      </c>
      <c r="G3148">
        <v>0</v>
      </c>
      <c r="I3148" t="s">
        <v>1735</v>
      </c>
    </row>
    <row r="3149" spans="1:9" x14ac:dyDescent="0.3">
      <c r="A3149">
        <v>77</v>
      </c>
      <c r="B3149" t="s">
        <v>65</v>
      </c>
      <c r="C3149" t="s">
        <v>66</v>
      </c>
      <c r="D3149" t="s">
        <v>23</v>
      </c>
      <c r="E3149" t="s">
        <v>24</v>
      </c>
      <c r="F3149" s="107">
        <v>44500</v>
      </c>
      <c r="G3149">
        <v>97.4</v>
      </c>
      <c r="H3149">
        <v>95</v>
      </c>
      <c r="I3149" t="s">
        <v>2597</v>
      </c>
    </row>
    <row r="3150" spans="1:9" x14ac:dyDescent="0.3">
      <c r="A3150">
        <v>121</v>
      </c>
      <c r="B3150" t="s">
        <v>102</v>
      </c>
      <c r="C3150" t="s">
        <v>28</v>
      </c>
      <c r="D3150" t="s">
        <v>23</v>
      </c>
      <c r="E3150" t="s">
        <v>62</v>
      </c>
      <c r="F3150" s="107">
        <v>44500</v>
      </c>
      <c r="G3150">
        <v>95.575888605776996</v>
      </c>
      <c r="H3150">
        <v>100</v>
      </c>
      <c r="I3150" t="s">
        <v>814</v>
      </c>
    </row>
    <row r="3151" spans="1:9" x14ac:dyDescent="0.3">
      <c r="A3151">
        <v>124</v>
      </c>
      <c r="B3151" t="s">
        <v>105</v>
      </c>
      <c r="C3151" t="s">
        <v>72</v>
      </c>
      <c r="D3151" t="s">
        <v>23</v>
      </c>
      <c r="E3151" t="s">
        <v>62</v>
      </c>
      <c r="F3151" s="107">
        <v>44500</v>
      </c>
      <c r="G3151">
        <v>5.9808612440190999E-2</v>
      </c>
      <c r="H3151">
        <v>1.6</v>
      </c>
      <c r="I3151" t="s">
        <v>863</v>
      </c>
    </row>
    <row r="3152" spans="1:9" x14ac:dyDescent="0.3">
      <c r="A3152">
        <v>125</v>
      </c>
      <c r="B3152" t="s">
        <v>106</v>
      </c>
      <c r="C3152" t="s">
        <v>72</v>
      </c>
      <c r="D3152" t="s">
        <v>23</v>
      </c>
      <c r="E3152" t="s">
        <v>62</v>
      </c>
      <c r="F3152" s="107">
        <v>44500</v>
      </c>
      <c r="G3152">
        <v>0.17942583732056999</v>
      </c>
      <c r="H3152">
        <v>4.7</v>
      </c>
      <c r="I3152" t="s">
        <v>880</v>
      </c>
    </row>
    <row r="3153" spans="1:9" x14ac:dyDescent="0.3">
      <c r="A3153">
        <v>128</v>
      </c>
      <c r="B3153" t="s">
        <v>109</v>
      </c>
      <c r="C3153" t="s">
        <v>72</v>
      </c>
      <c r="D3153" t="s">
        <v>23</v>
      </c>
      <c r="E3153" t="s">
        <v>62</v>
      </c>
      <c r="F3153" s="107">
        <v>44500</v>
      </c>
      <c r="G3153">
        <v>0.58014354066985996</v>
      </c>
      <c r="H3153">
        <v>1</v>
      </c>
      <c r="I3153" t="s">
        <v>901</v>
      </c>
    </row>
    <row r="3154" spans="1:9" x14ac:dyDescent="0.3">
      <c r="A3154">
        <v>139</v>
      </c>
      <c r="B3154" t="s">
        <v>114</v>
      </c>
      <c r="C3154" t="s">
        <v>112</v>
      </c>
      <c r="D3154" t="s">
        <v>23</v>
      </c>
      <c r="E3154" t="s">
        <v>62</v>
      </c>
      <c r="F3154" s="107">
        <v>44500</v>
      </c>
      <c r="G3154">
        <v>99.005505909529006</v>
      </c>
      <c r="H3154">
        <v>100</v>
      </c>
      <c r="I3154" t="s">
        <v>923</v>
      </c>
    </row>
    <row r="3155" spans="1:9" x14ac:dyDescent="0.3">
      <c r="A3155">
        <v>208</v>
      </c>
      <c r="B3155" t="s">
        <v>149</v>
      </c>
      <c r="C3155" t="s">
        <v>98</v>
      </c>
      <c r="D3155" t="s">
        <v>23</v>
      </c>
      <c r="E3155" t="s">
        <v>62</v>
      </c>
      <c r="F3155" s="107">
        <v>44500</v>
      </c>
      <c r="G3155">
        <v>0</v>
      </c>
      <c r="H3155">
        <v>1700</v>
      </c>
      <c r="I3155" t="s">
        <v>1016</v>
      </c>
    </row>
    <row r="3156" spans="1:9" x14ac:dyDescent="0.3">
      <c r="A3156">
        <v>214</v>
      </c>
      <c r="B3156" t="s">
        <v>152</v>
      </c>
      <c r="C3156" t="s">
        <v>98</v>
      </c>
      <c r="D3156" t="s">
        <v>23</v>
      </c>
      <c r="E3156" t="s">
        <v>62</v>
      </c>
      <c r="F3156" s="107">
        <v>44500</v>
      </c>
      <c r="G3156">
        <v>0</v>
      </c>
      <c r="H3156">
        <v>7500</v>
      </c>
      <c r="I3156" t="s">
        <v>1061</v>
      </c>
    </row>
    <row r="3157" spans="1:9" x14ac:dyDescent="0.3">
      <c r="A3157">
        <v>218</v>
      </c>
      <c r="B3157" t="s">
        <v>157</v>
      </c>
      <c r="C3157" t="s">
        <v>98</v>
      </c>
      <c r="D3157" t="s">
        <v>23</v>
      </c>
      <c r="E3157" t="s">
        <v>62</v>
      </c>
      <c r="F3157" s="107">
        <v>44500</v>
      </c>
      <c r="G3157">
        <v>0</v>
      </c>
      <c r="H3157">
        <v>172000</v>
      </c>
      <c r="I3157" t="s">
        <v>1119</v>
      </c>
    </row>
    <row r="3158" spans="1:9" x14ac:dyDescent="0.3">
      <c r="A3158">
        <v>225</v>
      </c>
      <c r="B3158" t="s">
        <v>165</v>
      </c>
      <c r="C3158" t="s">
        <v>98</v>
      </c>
      <c r="D3158" t="s">
        <v>23</v>
      </c>
      <c r="E3158" t="s">
        <v>24</v>
      </c>
      <c r="F3158" s="107">
        <v>44500</v>
      </c>
      <c r="G3158">
        <v>0</v>
      </c>
      <c r="H3158">
        <v>1</v>
      </c>
      <c r="I3158" t="s">
        <v>1177</v>
      </c>
    </row>
    <row r="3159" spans="1:9" x14ac:dyDescent="0.3">
      <c r="A3159">
        <v>239</v>
      </c>
      <c r="B3159" t="s">
        <v>1243</v>
      </c>
      <c r="C3159" t="s">
        <v>33</v>
      </c>
      <c r="D3159" t="s">
        <v>23</v>
      </c>
      <c r="E3159" t="s">
        <v>24</v>
      </c>
      <c r="F3159" s="107">
        <v>44500</v>
      </c>
      <c r="G3159">
        <v>0</v>
      </c>
      <c r="I3159" t="s">
        <v>1254</v>
      </c>
    </row>
    <row r="3160" spans="1:9" x14ac:dyDescent="0.3">
      <c r="A3160">
        <v>434</v>
      </c>
      <c r="B3160" t="s">
        <v>411</v>
      </c>
      <c r="C3160" t="s">
        <v>98</v>
      </c>
      <c r="D3160" t="s">
        <v>23</v>
      </c>
      <c r="E3160" t="s">
        <v>62</v>
      </c>
      <c r="F3160" s="107">
        <v>44500</v>
      </c>
      <c r="G3160">
        <v>0</v>
      </c>
      <c r="H3160">
        <v>200</v>
      </c>
      <c r="I3160" t="s">
        <v>1798</v>
      </c>
    </row>
    <row r="3161" spans="1:9" x14ac:dyDescent="0.3">
      <c r="A3161">
        <v>436</v>
      </c>
      <c r="B3161" t="s">
        <v>130</v>
      </c>
      <c r="C3161" t="s">
        <v>101</v>
      </c>
      <c r="D3161" t="s">
        <v>23</v>
      </c>
      <c r="E3161" t="s">
        <v>62</v>
      </c>
      <c r="F3161" s="107">
        <v>44500</v>
      </c>
      <c r="G3161">
        <v>0</v>
      </c>
      <c r="H3161">
        <v>14</v>
      </c>
      <c r="I3161" t="s">
        <v>1840</v>
      </c>
    </row>
    <row r="3162" spans="1:9" x14ac:dyDescent="0.3">
      <c r="A3162">
        <v>116</v>
      </c>
      <c r="B3162" t="s">
        <v>93</v>
      </c>
      <c r="C3162" t="s">
        <v>68</v>
      </c>
      <c r="D3162" t="s">
        <v>73</v>
      </c>
      <c r="E3162" t="s">
        <v>24</v>
      </c>
      <c r="F3162" s="107">
        <v>44500</v>
      </c>
      <c r="G3162">
        <v>91.4</v>
      </c>
      <c r="H3162">
        <v>80</v>
      </c>
      <c r="I3162" t="s">
        <v>782</v>
      </c>
    </row>
    <row r="3163" spans="1:9" x14ac:dyDescent="0.3">
      <c r="A3163">
        <v>77</v>
      </c>
      <c r="B3163" t="s">
        <v>65</v>
      </c>
      <c r="C3163" t="s">
        <v>66</v>
      </c>
      <c r="D3163" t="s">
        <v>23</v>
      </c>
      <c r="E3163" t="s">
        <v>24</v>
      </c>
      <c r="F3163" s="107">
        <v>44530</v>
      </c>
      <c r="G3163">
        <v>98.2</v>
      </c>
      <c r="H3163">
        <v>95</v>
      </c>
      <c r="I3163" t="s">
        <v>2598</v>
      </c>
    </row>
    <row r="3164" spans="1:9" x14ac:dyDescent="0.3">
      <c r="A3164">
        <v>121</v>
      </c>
      <c r="B3164" t="s">
        <v>102</v>
      </c>
      <c r="C3164" t="s">
        <v>28</v>
      </c>
      <c r="D3164" t="s">
        <v>23</v>
      </c>
      <c r="E3164" t="s">
        <v>62</v>
      </c>
      <c r="F3164" s="107">
        <v>44530</v>
      </c>
      <c r="G3164">
        <v>96.085734019060993</v>
      </c>
      <c r="H3164">
        <v>100</v>
      </c>
      <c r="I3164" t="s">
        <v>816</v>
      </c>
    </row>
    <row r="3165" spans="1:9" x14ac:dyDescent="0.3">
      <c r="A3165">
        <v>124</v>
      </c>
      <c r="B3165" t="s">
        <v>105</v>
      </c>
      <c r="C3165" t="s">
        <v>72</v>
      </c>
      <c r="D3165" t="s">
        <v>23</v>
      </c>
      <c r="E3165" t="s">
        <v>62</v>
      </c>
      <c r="F3165" s="107">
        <v>44530</v>
      </c>
      <c r="G3165">
        <v>0</v>
      </c>
      <c r="H3165">
        <v>1.6</v>
      </c>
      <c r="I3165" t="s">
        <v>864</v>
      </c>
    </row>
    <row r="3166" spans="1:9" x14ac:dyDescent="0.3">
      <c r="A3166">
        <v>125</v>
      </c>
      <c r="B3166" t="s">
        <v>106</v>
      </c>
      <c r="C3166" t="s">
        <v>72</v>
      </c>
      <c r="D3166" t="s">
        <v>23</v>
      </c>
      <c r="E3166" t="s">
        <v>62</v>
      </c>
      <c r="F3166" s="107">
        <v>44530</v>
      </c>
      <c r="G3166">
        <v>0</v>
      </c>
      <c r="H3166">
        <v>4.7</v>
      </c>
      <c r="I3166" t="s">
        <v>881</v>
      </c>
    </row>
    <row r="3167" spans="1:9" x14ac:dyDescent="0.3">
      <c r="A3167">
        <v>128</v>
      </c>
      <c r="B3167" t="s">
        <v>109</v>
      </c>
      <c r="C3167" t="s">
        <v>72</v>
      </c>
      <c r="D3167" t="s">
        <v>23</v>
      </c>
      <c r="E3167" t="s">
        <v>62</v>
      </c>
      <c r="F3167" s="107">
        <v>44530</v>
      </c>
      <c r="G3167">
        <v>0.82742316784869996</v>
      </c>
      <c r="H3167">
        <v>1</v>
      </c>
      <c r="I3167" t="s">
        <v>902</v>
      </c>
    </row>
    <row r="3168" spans="1:9" x14ac:dyDescent="0.3">
      <c r="A3168">
        <v>139</v>
      </c>
      <c r="B3168" t="s">
        <v>114</v>
      </c>
      <c r="C3168" t="s">
        <v>112</v>
      </c>
      <c r="D3168" t="s">
        <v>23</v>
      </c>
      <c r="E3168" t="s">
        <v>62</v>
      </c>
      <c r="F3168" s="107">
        <v>44530</v>
      </c>
      <c r="G3168">
        <v>107.02261317617</v>
      </c>
      <c r="H3168">
        <v>100</v>
      </c>
      <c r="I3168" t="s">
        <v>924</v>
      </c>
    </row>
    <row r="3169" spans="1:9" x14ac:dyDescent="0.3">
      <c r="A3169">
        <v>208</v>
      </c>
      <c r="B3169" t="s">
        <v>149</v>
      </c>
      <c r="C3169" t="s">
        <v>98</v>
      </c>
      <c r="D3169" t="s">
        <v>23</v>
      </c>
      <c r="E3169" t="s">
        <v>62</v>
      </c>
      <c r="F3169" s="107">
        <v>44530</v>
      </c>
      <c r="G3169">
        <v>0</v>
      </c>
      <c r="H3169">
        <v>1700</v>
      </c>
      <c r="I3169" t="s">
        <v>1017</v>
      </c>
    </row>
    <row r="3170" spans="1:9" x14ac:dyDescent="0.3">
      <c r="A3170">
        <v>214</v>
      </c>
      <c r="B3170" t="s">
        <v>152</v>
      </c>
      <c r="C3170" t="s">
        <v>98</v>
      </c>
      <c r="D3170" t="s">
        <v>23</v>
      </c>
      <c r="E3170" t="s">
        <v>62</v>
      </c>
      <c r="F3170" s="107">
        <v>44530</v>
      </c>
      <c r="G3170">
        <v>0</v>
      </c>
      <c r="H3170">
        <v>7500</v>
      </c>
      <c r="I3170" t="s">
        <v>1062</v>
      </c>
    </row>
    <row r="3171" spans="1:9" x14ac:dyDescent="0.3">
      <c r="A3171">
        <v>218</v>
      </c>
      <c r="B3171" t="s">
        <v>157</v>
      </c>
      <c r="C3171" t="s">
        <v>98</v>
      </c>
      <c r="D3171" t="s">
        <v>23</v>
      </c>
      <c r="E3171" t="s">
        <v>62</v>
      </c>
      <c r="F3171" s="107">
        <v>44530</v>
      </c>
      <c r="G3171">
        <v>0</v>
      </c>
      <c r="H3171">
        <v>172000</v>
      </c>
      <c r="I3171" t="s">
        <v>1120</v>
      </c>
    </row>
    <row r="3172" spans="1:9" x14ac:dyDescent="0.3">
      <c r="A3172">
        <v>225</v>
      </c>
      <c r="B3172" t="s">
        <v>165</v>
      </c>
      <c r="C3172" t="s">
        <v>98</v>
      </c>
      <c r="D3172" t="s">
        <v>23</v>
      </c>
      <c r="E3172" t="s">
        <v>24</v>
      </c>
      <c r="F3172" s="107">
        <v>44530</v>
      </c>
      <c r="G3172">
        <v>0</v>
      </c>
      <c r="H3172">
        <v>1</v>
      </c>
      <c r="I3172" t="s">
        <v>1178</v>
      </c>
    </row>
    <row r="3173" spans="1:9" x14ac:dyDescent="0.3">
      <c r="A3173">
        <v>239</v>
      </c>
      <c r="B3173" t="s">
        <v>1243</v>
      </c>
      <c r="C3173" t="s">
        <v>33</v>
      </c>
      <c r="D3173" t="s">
        <v>23</v>
      </c>
      <c r="E3173" t="s">
        <v>24</v>
      </c>
      <c r="F3173" s="107">
        <v>44530</v>
      </c>
      <c r="G3173">
        <v>0</v>
      </c>
      <c r="I3173" t="s">
        <v>1255</v>
      </c>
    </row>
    <row r="3174" spans="1:9" x14ac:dyDescent="0.3">
      <c r="A3174">
        <v>434</v>
      </c>
      <c r="B3174" t="s">
        <v>411</v>
      </c>
      <c r="C3174" t="s">
        <v>98</v>
      </c>
      <c r="D3174" t="s">
        <v>23</v>
      </c>
      <c r="E3174" t="s">
        <v>62</v>
      </c>
      <c r="F3174" s="107">
        <v>44530</v>
      </c>
      <c r="G3174">
        <v>0</v>
      </c>
      <c r="H3174">
        <v>200</v>
      </c>
      <c r="I3174" t="s">
        <v>1799</v>
      </c>
    </row>
    <row r="3175" spans="1:9" x14ac:dyDescent="0.3">
      <c r="A3175">
        <v>436</v>
      </c>
      <c r="B3175" t="s">
        <v>130</v>
      </c>
      <c r="C3175" t="s">
        <v>101</v>
      </c>
      <c r="D3175" t="s">
        <v>23</v>
      </c>
      <c r="E3175" t="s">
        <v>62</v>
      </c>
      <c r="F3175" s="107">
        <v>44530</v>
      </c>
      <c r="G3175">
        <v>0</v>
      </c>
      <c r="H3175">
        <v>14</v>
      </c>
      <c r="I3175" t="s">
        <v>1841</v>
      </c>
    </row>
    <row r="3176" spans="1:9" x14ac:dyDescent="0.3">
      <c r="A3176">
        <v>77</v>
      </c>
      <c r="B3176" t="s">
        <v>65</v>
      </c>
      <c r="C3176" t="s">
        <v>66</v>
      </c>
      <c r="D3176" t="s">
        <v>23</v>
      </c>
      <c r="E3176" t="s">
        <v>24</v>
      </c>
      <c r="F3176" s="107">
        <v>44561</v>
      </c>
      <c r="G3176">
        <v>96.1</v>
      </c>
      <c r="H3176">
        <v>95</v>
      </c>
      <c r="I3176" t="s">
        <v>2599</v>
      </c>
    </row>
    <row r="3177" spans="1:9" x14ac:dyDescent="0.3">
      <c r="A3177">
        <v>121</v>
      </c>
      <c r="B3177" t="s">
        <v>102</v>
      </c>
      <c r="C3177" t="s">
        <v>28</v>
      </c>
      <c r="D3177" t="s">
        <v>23</v>
      </c>
      <c r="E3177" t="s">
        <v>62</v>
      </c>
      <c r="F3177" s="107">
        <v>44561</v>
      </c>
      <c r="G3177">
        <v>103.26231166616761</v>
      </c>
      <c r="H3177">
        <v>100</v>
      </c>
      <c r="I3177" t="s">
        <v>817</v>
      </c>
    </row>
    <row r="3178" spans="1:9" x14ac:dyDescent="0.3">
      <c r="A3178">
        <v>124</v>
      </c>
      <c r="B3178" t="s">
        <v>105</v>
      </c>
      <c r="C3178" t="s">
        <v>72</v>
      </c>
      <c r="D3178" t="s">
        <v>23</v>
      </c>
      <c r="E3178" t="s">
        <v>62</v>
      </c>
      <c r="F3178" s="107">
        <v>44561</v>
      </c>
      <c r="G3178">
        <v>0</v>
      </c>
      <c r="H3178">
        <v>1.6</v>
      </c>
      <c r="I3178" t="s">
        <v>865</v>
      </c>
    </row>
    <row r="3179" spans="1:9" x14ac:dyDescent="0.3">
      <c r="A3179">
        <v>125</v>
      </c>
      <c r="B3179" t="s">
        <v>106</v>
      </c>
      <c r="C3179" t="s">
        <v>72</v>
      </c>
      <c r="D3179" t="s">
        <v>23</v>
      </c>
      <c r="E3179" t="s">
        <v>62</v>
      </c>
      <c r="F3179" s="107">
        <v>44561</v>
      </c>
      <c r="G3179">
        <v>0</v>
      </c>
      <c r="H3179">
        <v>4.7</v>
      </c>
      <c r="I3179" t="s">
        <v>882</v>
      </c>
    </row>
    <row r="3180" spans="1:9" x14ac:dyDescent="0.3">
      <c r="A3180">
        <v>128</v>
      </c>
      <c r="B3180" t="s">
        <v>109</v>
      </c>
      <c r="C3180" t="s">
        <v>72</v>
      </c>
      <c r="D3180" t="s">
        <v>23</v>
      </c>
      <c r="E3180" t="s">
        <v>62</v>
      </c>
      <c r="F3180" s="107">
        <v>44561</v>
      </c>
      <c r="G3180">
        <v>0.71713147410358569</v>
      </c>
      <c r="H3180">
        <v>1</v>
      </c>
      <c r="I3180" t="s">
        <v>903</v>
      </c>
    </row>
    <row r="3181" spans="1:9" x14ac:dyDescent="0.3">
      <c r="A3181">
        <v>139</v>
      </c>
      <c r="B3181" t="s">
        <v>114</v>
      </c>
      <c r="C3181" t="s">
        <v>112</v>
      </c>
      <c r="D3181" t="s">
        <v>23</v>
      </c>
      <c r="E3181" t="s">
        <v>62</v>
      </c>
      <c r="F3181" s="107">
        <v>44561</v>
      </c>
      <c r="G3181">
        <v>107.0374146644206</v>
      </c>
      <c r="H3181">
        <v>100</v>
      </c>
      <c r="I3181" t="s">
        <v>925</v>
      </c>
    </row>
    <row r="3182" spans="1:9" x14ac:dyDescent="0.3">
      <c r="A3182">
        <v>208</v>
      </c>
      <c r="B3182" t="s">
        <v>149</v>
      </c>
      <c r="C3182" t="s">
        <v>98</v>
      </c>
      <c r="D3182" t="s">
        <v>23</v>
      </c>
      <c r="E3182" t="s">
        <v>62</v>
      </c>
      <c r="F3182" s="107">
        <v>44561</v>
      </c>
      <c r="G3182">
        <v>0</v>
      </c>
      <c r="H3182">
        <v>1700</v>
      </c>
      <c r="I3182" t="s">
        <v>1018</v>
      </c>
    </row>
    <row r="3183" spans="1:9" x14ac:dyDescent="0.3">
      <c r="A3183">
        <v>214</v>
      </c>
      <c r="B3183" t="s">
        <v>152</v>
      </c>
      <c r="C3183" t="s">
        <v>98</v>
      </c>
      <c r="D3183" t="s">
        <v>23</v>
      </c>
      <c r="E3183" t="s">
        <v>62</v>
      </c>
      <c r="F3183" s="107">
        <v>44561</v>
      </c>
      <c r="G3183">
        <v>0</v>
      </c>
      <c r="H3183">
        <v>7500</v>
      </c>
      <c r="I3183" t="s">
        <v>1063</v>
      </c>
    </row>
    <row r="3184" spans="1:9" x14ac:dyDescent="0.3">
      <c r="A3184">
        <v>218</v>
      </c>
      <c r="B3184" t="s">
        <v>157</v>
      </c>
      <c r="C3184" t="s">
        <v>98</v>
      </c>
      <c r="D3184" t="s">
        <v>23</v>
      </c>
      <c r="E3184" t="s">
        <v>62</v>
      </c>
      <c r="F3184" s="107">
        <v>44561</v>
      </c>
      <c r="G3184">
        <v>0</v>
      </c>
      <c r="H3184">
        <v>172000</v>
      </c>
      <c r="I3184" t="s">
        <v>1121</v>
      </c>
    </row>
    <row r="3185" spans="1:9" x14ac:dyDescent="0.3">
      <c r="A3185">
        <v>225</v>
      </c>
      <c r="B3185" t="s">
        <v>165</v>
      </c>
      <c r="C3185" t="s">
        <v>98</v>
      </c>
      <c r="D3185" t="s">
        <v>23</v>
      </c>
      <c r="E3185" t="s">
        <v>24</v>
      </c>
      <c r="F3185" s="107">
        <v>44561</v>
      </c>
      <c r="G3185">
        <v>0</v>
      </c>
      <c r="H3185">
        <v>1</v>
      </c>
      <c r="I3185" t="s">
        <v>1179</v>
      </c>
    </row>
    <row r="3186" spans="1:9" x14ac:dyDescent="0.3">
      <c r="A3186">
        <v>239</v>
      </c>
      <c r="B3186" t="s">
        <v>1243</v>
      </c>
      <c r="C3186" t="s">
        <v>33</v>
      </c>
      <c r="D3186" t="s">
        <v>23</v>
      </c>
      <c r="E3186" t="s">
        <v>24</v>
      </c>
      <c r="F3186" s="107">
        <v>44561</v>
      </c>
      <c r="G3186">
        <v>0</v>
      </c>
      <c r="I3186" t="s">
        <v>1256</v>
      </c>
    </row>
    <row r="3187" spans="1:9" x14ac:dyDescent="0.3">
      <c r="A3187">
        <v>434</v>
      </c>
      <c r="B3187" t="s">
        <v>411</v>
      </c>
      <c r="C3187" t="s">
        <v>98</v>
      </c>
      <c r="D3187" t="s">
        <v>23</v>
      </c>
      <c r="E3187" t="s">
        <v>62</v>
      </c>
      <c r="F3187" s="107">
        <v>44561</v>
      </c>
      <c r="G3187">
        <v>0</v>
      </c>
      <c r="H3187">
        <v>200</v>
      </c>
      <c r="I3187" t="s">
        <v>1800</v>
      </c>
    </row>
    <row r="3188" spans="1:9" x14ac:dyDescent="0.3">
      <c r="A3188">
        <v>436</v>
      </c>
      <c r="B3188" t="s">
        <v>130</v>
      </c>
      <c r="C3188" t="s">
        <v>101</v>
      </c>
      <c r="D3188" t="s">
        <v>23</v>
      </c>
      <c r="E3188" t="s">
        <v>62</v>
      </c>
      <c r="F3188" s="107">
        <v>44561</v>
      </c>
      <c r="G3188">
        <v>0</v>
      </c>
      <c r="H3188">
        <v>14</v>
      </c>
      <c r="I3188" t="s">
        <v>1842</v>
      </c>
    </row>
    <row r="3189" spans="1:9" x14ac:dyDescent="0.3">
      <c r="A3189">
        <v>68</v>
      </c>
      <c r="B3189" t="s">
        <v>57</v>
      </c>
      <c r="C3189" t="s">
        <v>58</v>
      </c>
      <c r="D3189" t="s">
        <v>54</v>
      </c>
      <c r="E3189" t="s">
        <v>24</v>
      </c>
      <c r="F3189" s="107">
        <v>44561</v>
      </c>
      <c r="G3189">
        <v>94.8</v>
      </c>
      <c r="H3189">
        <v>80</v>
      </c>
      <c r="I3189" t="s">
        <v>2560</v>
      </c>
    </row>
    <row r="3190" spans="1:9" x14ac:dyDescent="0.3">
      <c r="A3190">
        <v>73</v>
      </c>
      <c r="B3190" t="s">
        <v>61</v>
      </c>
      <c r="C3190" t="s">
        <v>28</v>
      </c>
      <c r="D3190" t="s">
        <v>54</v>
      </c>
      <c r="E3190" t="s">
        <v>62</v>
      </c>
      <c r="F3190" s="107">
        <v>44561</v>
      </c>
      <c r="G3190">
        <v>15.5</v>
      </c>
      <c r="H3190">
        <v>20</v>
      </c>
      <c r="I3190" t="s">
        <v>2577</v>
      </c>
    </row>
    <row r="3191" spans="1:9" x14ac:dyDescent="0.3">
      <c r="A3191">
        <v>74</v>
      </c>
      <c r="B3191" t="s">
        <v>64</v>
      </c>
      <c r="C3191" t="s">
        <v>28</v>
      </c>
      <c r="D3191" t="s">
        <v>54</v>
      </c>
      <c r="E3191" t="s">
        <v>24</v>
      </c>
      <c r="F3191" s="107">
        <v>44561</v>
      </c>
      <c r="G3191">
        <v>91.071428571428555</v>
      </c>
      <c r="H3191">
        <v>80</v>
      </c>
      <c r="I3191" t="s">
        <v>2583</v>
      </c>
    </row>
    <row r="3192" spans="1:9" x14ac:dyDescent="0.3">
      <c r="A3192">
        <v>86</v>
      </c>
      <c r="B3192" t="s">
        <v>75</v>
      </c>
      <c r="C3192" t="s">
        <v>72</v>
      </c>
      <c r="D3192" t="s">
        <v>54</v>
      </c>
      <c r="E3192" t="s">
        <v>24</v>
      </c>
      <c r="F3192" s="107">
        <v>44561</v>
      </c>
      <c r="G3192">
        <v>100</v>
      </c>
      <c r="H3192">
        <v>100</v>
      </c>
      <c r="I3192" t="s">
        <v>2613</v>
      </c>
    </row>
    <row r="3193" spans="1:9" x14ac:dyDescent="0.3">
      <c r="A3193">
        <v>95</v>
      </c>
      <c r="B3193" t="s">
        <v>83</v>
      </c>
      <c r="C3193" t="s">
        <v>72</v>
      </c>
      <c r="D3193" t="s">
        <v>54</v>
      </c>
      <c r="E3193" t="s">
        <v>24</v>
      </c>
      <c r="F3193" s="107">
        <v>44561</v>
      </c>
      <c r="G3193">
        <v>100</v>
      </c>
      <c r="H3193">
        <v>100</v>
      </c>
      <c r="I3193" t="s">
        <v>2640</v>
      </c>
    </row>
    <row r="3194" spans="1:9" x14ac:dyDescent="0.3">
      <c r="A3194">
        <v>143</v>
      </c>
      <c r="B3194" t="s">
        <v>926</v>
      </c>
      <c r="C3194" t="s">
        <v>85</v>
      </c>
      <c r="D3194" t="s">
        <v>54</v>
      </c>
      <c r="E3194" t="s">
        <v>24</v>
      </c>
      <c r="F3194" s="107">
        <v>44561</v>
      </c>
      <c r="G3194">
        <v>144</v>
      </c>
      <c r="H3194">
        <v>100</v>
      </c>
      <c r="I3194" t="s">
        <v>928</v>
      </c>
    </row>
    <row r="3195" spans="1:9" x14ac:dyDescent="0.3">
      <c r="A3195">
        <v>145</v>
      </c>
      <c r="B3195" t="s">
        <v>118</v>
      </c>
      <c r="C3195" t="s">
        <v>119</v>
      </c>
      <c r="D3195" t="s">
        <v>54</v>
      </c>
      <c r="E3195" t="s">
        <v>24</v>
      </c>
      <c r="F3195" s="107">
        <v>44561</v>
      </c>
      <c r="G3195">
        <v>2.145161290322581</v>
      </c>
      <c r="H3195">
        <v>1</v>
      </c>
      <c r="I3195" t="s">
        <v>937</v>
      </c>
    </row>
    <row r="3196" spans="1:9" x14ac:dyDescent="0.3">
      <c r="A3196">
        <v>146</v>
      </c>
      <c r="B3196" t="s">
        <v>120</v>
      </c>
      <c r="C3196" t="s">
        <v>85</v>
      </c>
      <c r="D3196" t="s">
        <v>54</v>
      </c>
      <c r="E3196" t="s">
        <v>24</v>
      </c>
      <c r="F3196" s="107">
        <v>44561</v>
      </c>
      <c r="G3196">
        <v>103.91</v>
      </c>
      <c r="H3196">
        <v>230</v>
      </c>
      <c r="I3196" t="s">
        <v>942</v>
      </c>
    </row>
    <row r="3197" spans="1:9" x14ac:dyDescent="0.3">
      <c r="A3197">
        <v>148</v>
      </c>
      <c r="B3197" t="s">
        <v>123</v>
      </c>
      <c r="C3197" t="s">
        <v>119</v>
      </c>
      <c r="D3197" t="s">
        <v>54</v>
      </c>
      <c r="E3197" t="s">
        <v>24</v>
      </c>
      <c r="F3197" s="107">
        <v>44561</v>
      </c>
      <c r="G3197">
        <v>2.7712890210235721</v>
      </c>
      <c r="H3197">
        <v>5</v>
      </c>
      <c r="I3197" t="s">
        <v>949</v>
      </c>
    </row>
    <row r="3198" spans="1:9" x14ac:dyDescent="0.3">
      <c r="A3198">
        <v>275</v>
      </c>
      <c r="B3198" t="s">
        <v>224</v>
      </c>
      <c r="C3198" t="s">
        <v>225</v>
      </c>
      <c r="D3198" t="s">
        <v>54</v>
      </c>
      <c r="E3198" t="s">
        <v>24</v>
      </c>
      <c r="F3198" s="107">
        <v>44561</v>
      </c>
      <c r="G3198">
        <v>0</v>
      </c>
      <c r="H3198">
        <v>80</v>
      </c>
      <c r="I3198" t="s">
        <v>1347</v>
      </c>
    </row>
    <row r="3199" spans="1:9" x14ac:dyDescent="0.3">
      <c r="A3199">
        <v>278</v>
      </c>
      <c r="B3199" t="s">
        <v>1371</v>
      </c>
      <c r="C3199" t="s">
        <v>227</v>
      </c>
      <c r="D3199" t="s">
        <v>54</v>
      </c>
      <c r="E3199" t="s">
        <v>24</v>
      </c>
      <c r="F3199" s="107">
        <v>44561</v>
      </c>
      <c r="G3199">
        <v>0</v>
      </c>
      <c r="I3199" t="s">
        <v>1373</v>
      </c>
    </row>
    <row r="3200" spans="1:9" x14ac:dyDescent="0.3">
      <c r="A3200">
        <v>286</v>
      </c>
      <c r="B3200" t="s">
        <v>1385</v>
      </c>
      <c r="C3200" t="s">
        <v>227</v>
      </c>
      <c r="D3200" t="s">
        <v>54</v>
      </c>
      <c r="E3200" t="s">
        <v>24</v>
      </c>
      <c r="F3200" s="107">
        <v>44561</v>
      </c>
      <c r="G3200">
        <v>0</v>
      </c>
      <c r="I3200" t="s">
        <v>1387</v>
      </c>
    </row>
    <row r="3201" spans="1:9" x14ac:dyDescent="0.3">
      <c r="A3201">
        <v>302</v>
      </c>
      <c r="B3201" t="s">
        <v>1426</v>
      </c>
      <c r="C3201" t="s">
        <v>216</v>
      </c>
      <c r="D3201" t="s">
        <v>54</v>
      </c>
      <c r="E3201" t="s">
        <v>24</v>
      </c>
      <c r="F3201" s="107">
        <v>44561</v>
      </c>
      <c r="G3201">
        <v>0</v>
      </c>
      <c r="I3201" t="s">
        <v>1428</v>
      </c>
    </row>
    <row r="3202" spans="1:9" x14ac:dyDescent="0.3">
      <c r="A3202">
        <v>369</v>
      </c>
      <c r="B3202" t="s">
        <v>332</v>
      </c>
      <c r="C3202" t="s">
        <v>37</v>
      </c>
      <c r="D3202" t="s">
        <v>54</v>
      </c>
      <c r="E3202" t="s">
        <v>24</v>
      </c>
      <c r="F3202" s="107">
        <v>44561</v>
      </c>
      <c r="G3202">
        <v>0</v>
      </c>
      <c r="I3202" t="s">
        <v>1527</v>
      </c>
    </row>
    <row r="3203" spans="1:9" x14ac:dyDescent="0.3">
      <c r="A3203">
        <v>375</v>
      </c>
      <c r="B3203" t="s">
        <v>338</v>
      </c>
      <c r="C3203" t="s">
        <v>323</v>
      </c>
      <c r="D3203" t="s">
        <v>54</v>
      </c>
      <c r="E3203" t="s">
        <v>24</v>
      </c>
      <c r="F3203" s="107">
        <v>44561</v>
      </c>
      <c r="G3203">
        <v>0</v>
      </c>
      <c r="H3203">
        <v>100</v>
      </c>
      <c r="I3203" t="s">
        <v>1555</v>
      </c>
    </row>
    <row r="3204" spans="1:9" x14ac:dyDescent="0.3">
      <c r="A3204">
        <v>389</v>
      </c>
      <c r="B3204" t="s">
        <v>355</v>
      </c>
      <c r="C3204" t="s">
        <v>447</v>
      </c>
      <c r="D3204" t="s">
        <v>54</v>
      </c>
      <c r="E3204" t="s">
        <v>24</v>
      </c>
      <c r="F3204" s="107">
        <v>44561</v>
      </c>
      <c r="G3204">
        <v>0</v>
      </c>
      <c r="I3204" t="s">
        <v>1584</v>
      </c>
    </row>
    <row r="3205" spans="1:9" x14ac:dyDescent="0.3">
      <c r="A3205">
        <v>427</v>
      </c>
      <c r="B3205" t="s">
        <v>404</v>
      </c>
      <c r="C3205" t="s">
        <v>98</v>
      </c>
      <c r="D3205" t="s">
        <v>54</v>
      </c>
      <c r="E3205" t="s">
        <v>62</v>
      </c>
      <c r="F3205" s="107">
        <v>44561</v>
      </c>
      <c r="G3205">
        <v>0</v>
      </c>
      <c r="H3205">
        <v>0.2</v>
      </c>
      <c r="I3205" t="s">
        <v>1756</v>
      </c>
    </row>
    <row r="3206" spans="1:9" x14ac:dyDescent="0.3">
      <c r="A3206">
        <v>428</v>
      </c>
      <c r="B3206" t="s">
        <v>405</v>
      </c>
      <c r="C3206" t="s">
        <v>98</v>
      </c>
      <c r="D3206" t="s">
        <v>54</v>
      </c>
      <c r="E3206" t="s">
        <v>62</v>
      </c>
      <c r="F3206" s="107">
        <v>44561</v>
      </c>
      <c r="G3206">
        <v>17.40108659740832</v>
      </c>
      <c r="H3206">
        <v>1</v>
      </c>
      <c r="I3206" t="s">
        <v>1761</v>
      </c>
    </row>
    <row r="3207" spans="1:9" x14ac:dyDescent="0.3">
      <c r="A3207">
        <v>439</v>
      </c>
      <c r="B3207" t="s">
        <v>415</v>
      </c>
      <c r="C3207" t="s">
        <v>323</v>
      </c>
      <c r="D3207" t="s">
        <v>54</v>
      </c>
      <c r="E3207" t="s">
        <v>24</v>
      </c>
      <c r="F3207" s="107">
        <v>44561</v>
      </c>
      <c r="G3207">
        <v>0</v>
      </c>
      <c r="I3207" t="s">
        <v>1867</v>
      </c>
    </row>
    <row r="3208" spans="1:9" x14ac:dyDescent="0.3">
      <c r="A3208">
        <v>473</v>
      </c>
      <c r="B3208" t="s">
        <v>445</v>
      </c>
      <c r="C3208" t="s">
        <v>22</v>
      </c>
      <c r="D3208" t="s">
        <v>54</v>
      </c>
      <c r="E3208" t="s">
        <v>24</v>
      </c>
      <c r="F3208" s="107">
        <v>44561</v>
      </c>
      <c r="G3208">
        <v>0</v>
      </c>
      <c r="I3208" t="s">
        <v>2007</v>
      </c>
    </row>
    <row r="3209" spans="1:9" x14ac:dyDescent="0.3">
      <c r="A3209">
        <v>476</v>
      </c>
      <c r="B3209" t="s">
        <v>450</v>
      </c>
      <c r="C3209" t="s">
        <v>22</v>
      </c>
      <c r="D3209" t="s">
        <v>54</v>
      </c>
      <c r="E3209" t="s">
        <v>24</v>
      </c>
      <c r="F3209" s="107">
        <v>44561</v>
      </c>
      <c r="G3209">
        <v>0</v>
      </c>
      <c r="I3209" t="s">
        <v>2047</v>
      </c>
    </row>
    <row r="3210" spans="1:9" x14ac:dyDescent="0.3">
      <c r="A3210">
        <v>478</v>
      </c>
      <c r="B3210" t="s">
        <v>452</v>
      </c>
      <c r="C3210" t="s">
        <v>447</v>
      </c>
      <c r="D3210" t="s">
        <v>54</v>
      </c>
      <c r="E3210" t="s">
        <v>24</v>
      </c>
      <c r="F3210" s="107">
        <v>44561</v>
      </c>
      <c r="G3210">
        <v>0</v>
      </c>
      <c r="I3210" t="s">
        <v>2082</v>
      </c>
    </row>
    <row r="3211" spans="1:9" x14ac:dyDescent="0.3">
      <c r="A3211">
        <v>479</v>
      </c>
      <c r="B3211" t="s">
        <v>453</v>
      </c>
      <c r="C3211" t="s">
        <v>447</v>
      </c>
      <c r="D3211" t="s">
        <v>54</v>
      </c>
      <c r="E3211" t="s">
        <v>24</v>
      </c>
      <c r="F3211" s="107">
        <v>44561</v>
      </c>
      <c r="G3211">
        <v>0</v>
      </c>
      <c r="I3211" t="s">
        <v>2102</v>
      </c>
    </row>
    <row r="3212" spans="1:9" x14ac:dyDescent="0.3">
      <c r="A3212">
        <v>69</v>
      </c>
      <c r="B3212" t="s">
        <v>59</v>
      </c>
      <c r="C3212" t="s">
        <v>58</v>
      </c>
      <c r="D3212" t="s">
        <v>60</v>
      </c>
      <c r="E3212" t="s">
        <v>24</v>
      </c>
      <c r="F3212" s="107">
        <v>44561</v>
      </c>
      <c r="G3212">
        <v>81.508739650413986</v>
      </c>
      <c r="H3212">
        <v>80</v>
      </c>
      <c r="I3212" t="s">
        <v>2567</v>
      </c>
    </row>
    <row r="3213" spans="1:9" x14ac:dyDescent="0.3">
      <c r="A3213">
        <v>213</v>
      </c>
      <c r="B3213" t="s">
        <v>151</v>
      </c>
      <c r="C3213" t="s">
        <v>98</v>
      </c>
      <c r="D3213" t="s">
        <v>60</v>
      </c>
      <c r="E3213" t="s">
        <v>24</v>
      </c>
      <c r="F3213" s="107">
        <v>44561</v>
      </c>
      <c r="G3213">
        <v>0</v>
      </c>
      <c r="H3213">
        <v>90</v>
      </c>
      <c r="I3213" t="s">
        <v>1040</v>
      </c>
    </row>
    <row r="3214" spans="1:9" x14ac:dyDescent="0.3">
      <c r="A3214">
        <v>306</v>
      </c>
      <c r="B3214" t="s">
        <v>260</v>
      </c>
      <c r="C3214" t="s">
        <v>194</v>
      </c>
      <c r="D3214" t="s">
        <v>60</v>
      </c>
      <c r="E3214" t="s">
        <v>24</v>
      </c>
      <c r="F3214" s="107">
        <v>44561</v>
      </c>
      <c r="G3214">
        <v>0</v>
      </c>
      <c r="H3214">
        <v>100</v>
      </c>
      <c r="I3214" t="s">
        <v>1447</v>
      </c>
    </row>
    <row r="3215" spans="1:9" x14ac:dyDescent="0.3">
      <c r="A3215">
        <v>373</v>
      </c>
      <c r="B3215" t="s">
        <v>336</v>
      </c>
      <c r="C3215" t="s">
        <v>198</v>
      </c>
      <c r="D3215" t="s">
        <v>60</v>
      </c>
      <c r="E3215" t="s">
        <v>24</v>
      </c>
      <c r="F3215" s="107">
        <v>44561</v>
      </c>
      <c r="G3215">
        <v>0</v>
      </c>
      <c r="I3215" t="s">
        <v>1541</v>
      </c>
    </row>
    <row r="3216" spans="1:9" x14ac:dyDescent="0.3">
      <c r="A3216">
        <v>390</v>
      </c>
      <c r="B3216" t="s">
        <v>356</v>
      </c>
      <c r="C3216" t="s">
        <v>198</v>
      </c>
      <c r="D3216" t="s">
        <v>60</v>
      </c>
      <c r="E3216" t="s">
        <v>24</v>
      </c>
      <c r="F3216" s="107">
        <v>44561</v>
      </c>
      <c r="G3216">
        <v>0</v>
      </c>
      <c r="I3216" t="s">
        <v>1595</v>
      </c>
    </row>
    <row r="3217" spans="1:9" x14ac:dyDescent="0.3">
      <c r="A3217">
        <v>414</v>
      </c>
      <c r="B3217" t="s">
        <v>390</v>
      </c>
      <c r="C3217" t="s">
        <v>198</v>
      </c>
      <c r="D3217" t="s">
        <v>60</v>
      </c>
      <c r="E3217" t="s">
        <v>24</v>
      </c>
      <c r="F3217" s="107">
        <v>44561</v>
      </c>
      <c r="G3217">
        <v>0</v>
      </c>
      <c r="I3217" t="s">
        <v>1656</v>
      </c>
    </row>
    <row r="3218" spans="1:9" x14ac:dyDescent="0.3">
      <c r="A3218">
        <v>415</v>
      </c>
      <c r="B3218" t="s">
        <v>391</v>
      </c>
      <c r="C3218" t="s">
        <v>198</v>
      </c>
      <c r="D3218" t="s">
        <v>60</v>
      </c>
      <c r="E3218" t="s">
        <v>24</v>
      </c>
      <c r="F3218" s="107">
        <v>44561</v>
      </c>
      <c r="G3218">
        <v>0</v>
      </c>
      <c r="I3218" t="s">
        <v>1672</v>
      </c>
    </row>
    <row r="3219" spans="1:9" x14ac:dyDescent="0.3">
      <c r="A3219">
        <v>416</v>
      </c>
      <c r="B3219" t="s">
        <v>392</v>
      </c>
      <c r="C3219" t="s">
        <v>198</v>
      </c>
      <c r="D3219" t="s">
        <v>60</v>
      </c>
      <c r="E3219" t="s">
        <v>24</v>
      </c>
      <c r="F3219" s="107">
        <v>44561</v>
      </c>
      <c r="G3219">
        <v>0</v>
      </c>
      <c r="I3219" t="s">
        <v>1688</v>
      </c>
    </row>
    <row r="3220" spans="1:9" x14ac:dyDescent="0.3">
      <c r="A3220">
        <v>417</v>
      </c>
      <c r="B3220" t="s">
        <v>393</v>
      </c>
      <c r="C3220" t="s">
        <v>198</v>
      </c>
      <c r="D3220" t="s">
        <v>60</v>
      </c>
      <c r="E3220" t="s">
        <v>24</v>
      </c>
      <c r="F3220" s="107">
        <v>44561</v>
      </c>
      <c r="G3220">
        <v>0</v>
      </c>
      <c r="I3220" t="s">
        <v>1704</v>
      </c>
    </row>
    <row r="3221" spans="1:9" x14ac:dyDescent="0.3">
      <c r="A3221">
        <v>418</v>
      </c>
      <c r="B3221" t="s">
        <v>394</v>
      </c>
      <c r="C3221" t="s">
        <v>198</v>
      </c>
      <c r="D3221" t="s">
        <v>60</v>
      </c>
      <c r="E3221" t="s">
        <v>24</v>
      </c>
      <c r="F3221" s="107">
        <v>44561</v>
      </c>
      <c r="G3221">
        <v>0</v>
      </c>
      <c r="I3221" t="s">
        <v>1720</v>
      </c>
    </row>
    <row r="3222" spans="1:9" x14ac:dyDescent="0.3">
      <c r="A3222">
        <v>420</v>
      </c>
      <c r="B3222" t="s">
        <v>396</v>
      </c>
      <c r="C3222" t="s">
        <v>198</v>
      </c>
      <c r="D3222" t="s">
        <v>60</v>
      </c>
      <c r="E3222" t="s">
        <v>24</v>
      </c>
      <c r="F3222" s="107">
        <v>44561</v>
      </c>
      <c r="G3222">
        <v>0</v>
      </c>
      <c r="I3222" t="s">
        <v>1736</v>
      </c>
    </row>
    <row r="3223" spans="1:9" x14ac:dyDescent="0.3">
      <c r="A3223">
        <v>84</v>
      </c>
      <c r="B3223" t="s">
        <v>71</v>
      </c>
      <c r="C3223" t="s">
        <v>72</v>
      </c>
      <c r="D3223" t="s">
        <v>73</v>
      </c>
      <c r="E3223" t="s">
        <v>24</v>
      </c>
      <c r="F3223" s="107">
        <v>44561</v>
      </c>
      <c r="G3223">
        <v>100</v>
      </c>
      <c r="H3223">
        <v>100</v>
      </c>
      <c r="I3223" t="s">
        <v>2606</v>
      </c>
    </row>
    <row r="3224" spans="1:9" x14ac:dyDescent="0.3">
      <c r="A3224">
        <v>85</v>
      </c>
      <c r="B3224" t="s">
        <v>74</v>
      </c>
      <c r="C3224" t="s">
        <v>72</v>
      </c>
      <c r="D3224" t="s">
        <v>73</v>
      </c>
      <c r="E3224" t="s">
        <v>24</v>
      </c>
      <c r="F3224" s="107">
        <v>44561</v>
      </c>
      <c r="G3224">
        <v>100</v>
      </c>
      <c r="H3224">
        <v>100</v>
      </c>
      <c r="I3224" t="s">
        <v>2609</v>
      </c>
    </row>
    <row r="3225" spans="1:9" x14ac:dyDescent="0.3">
      <c r="A3225">
        <v>87</v>
      </c>
      <c r="B3225" t="s">
        <v>76</v>
      </c>
      <c r="C3225" t="s">
        <v>72</v>
      </c>
      <c r="D3225" t="s">
        <v>73</v>
      </c>
      <c r="E3225" t="s">
        <v>24</v>
      </c>
      <c r="F3225" s="107">
        <v>44561</v>
      </c>
      <c r="G3225">
        <v>93</v>
      </c>
      <c r="H3225">
        <v>80</v>
      </c>
      <c r="I3225" t="s">
        <v>2617</v>
      </c>
    </row>
    <row r="3226" spans="1:9" x14ac:dyDescent="0.3">
      <c r="A3226">
        <v>88</v>
      </c>
      <c r="B3226" t="s">
        <v>77</v>
      </c>
      <c r="C3226" t="s">
        <v>72</v>
      </c>
      <c r="D3226" t="s">
        <v>73</v>
      </c>
      <c r="E3226" t="s">
        <v>24</v>
      </c>
      <c r="F3226" s="107">
        <v>44561</v>
      </c>
      <c r="G3226">
        <v>100</v>
      </c>
      <c r="H3226">
        <v>100</v>
      </c>
      <c r="I3226" t="s">
        <v>2621</v>
      </c>
    </row>
    <row r="3227" spans="1:9" x14ac:dyDescent="0.3">
      <c r="A3227">
        <v>89</v>
      </c>
      <c r="B3227" t="s">
        <v>78</v>
      </c>
      <c r="C3227" t="s">
        <v>72</v>
      </c>
      <c r="D3227" t="s">
        <v>73</v>
      </c>
      <c r="E3227" t="s">
        <v>24</v>
      </c>
      <c r="F3227" s="107">
        <v>44561</v>
      </c>
      <c r="G3227">
        <v>100</v>
      </c>
      <c r="H3227">
        <v>100</v>
      </c>
      <c r="I3227" t="s">
        <v>2624</v>
      </c>
    </row>
    <row r="3228" spans="1:9" x14ac:dyDescent="0.3">
      <c r="A3228">
        <v>90</v>
      </c>
      <c r="B3228" t="s">
        <v>79</v>
      </c>
      <c r="C3228" t="s">
        <v>72</v>
      </c>
      <c r="D3228" t="s">
        <v>73</v>
      </c>
      <c r="E3228" t="s">
        <v>24</v>
      </c>
      <c r="F3228" s="107">
        <v>44561</v>
      </c>
      <c r="G3228">
        <v>100</v>
      </c>
      <c r="H3228">
        <v>100</v>
      </c>
      <c r="I3228" t="s">
        <v>2627</v>
      </c>
    </row>
    <row r="3229" spans="1:9" x14ac:dyDescent="0.3">
      <c r="A3229">
        <v>91</v>
      </c>
      <c r="B3229" t="s">
        <v>80</v>
      </c>
      <c r="C3229" t="s">
        <v>72</v>
      </c>
      <c r="D3229" t="s">
        <v>73</v>
      </c>
      <c r="E3229" t="s">
        <v>24</v>
      </c>
      <c r="F3229" s="107">
        <v>44561</v>
      </c>
      <c r="G3229">
        <v>100</v>
      </c>
      <c r="H3229">
        <v>100</v>
      </c>
      <c r="I3229" t="s">
        <v>2630</v>
      </c>
    </row>
    <row r="3230" spans="1:9" x14ac:dyDescent="0.3">
      <c r="A3230">
        <v>92</v>
      </c>
      <c r="B3230" t="s">
        <v>81</v>
      </c>
      <c r="C3230" t="s">
        <v>72</v>
      </c>
      <c r="D3230" t="s">
        <v>73</v>
      </c>
      <c r="E3230" t="s">
        <v>24</v>
      </c>
      <c r="F3230" s="107">
        <v>44561</v>
      </c>
      <c r="G3230">
        <v>100</v>
      </c>
      <c r="H3230">
        <v>100</v>
      </c>
      <c r="I3230" t="s">
        <v>2633</v>
      </c>
    </row>
    <row r="3231" spans="1:9" x14ac:dyDescent="0.3">
      <c r="A3231">
        <v>94</v>
      </c>
      <c r="B3231" t="s">
        <v>82</v>
      </c>
      <c r="C3231" t="s">
        <v>72</v>
      </c>
      <c r="D3231" t="s">
        <v>73</v>
      </c>
      <c r="E3231" t="s">
        <v>24</v>
      </c>
      <c r="F3231" s="107">
        <v>44561</v>
      </c>
      <c r="G3231">
        <v>100</v>
      </c>
      <c r="H3231">
        <v>100</v>
      </c>
      <c r="I3231" t="s">
        <v>2636</v>
      </c>
    </row>
    <row r="3232" spans="1:9" x14ac:dyDescent="0.3">
      <c r="A3232">
        <v>100</v>
      </c>
      <c r="B3232" t="s">
        <v>89</v>
      </c>
      <c r="C3232" t="s">
        <v>72</v>
      </c>
      <c r="D3232" t="s">
        <v>73</v>
      </c>
      <c r="E3232" t="s">
        <v>24</v>
      </c>
      <c r="F3232" s="107">
        <v>44561</v>
      </c>
      <c r="G3232">
        <v>100</v>
      </c>
      <c r="H3232">
        <v>100</v>
      </c>
      <c r="I3232" t="s">
        <v>748</v>
      </c>
    </row>
    <row r="3233" spans="1:9" x14ac:dyDescent="0.3">
      <c r="A3233">
        <v>104</v>
      </c>
      <c r="B3233" t="s">
        <v>90</v>
      </c>
      <c r="C3233" t="s">
        <v>72</v>
      </c>
      <c r="D3233" t="s">
        <v>73</v>
      </c>
      <c r="E3233" t="s">
        <v>62</v>
      </c>
      <c r="F3233" s="107">
        <v>44561</v>
      </c>
      <c r="G3233">
        <v>0.34</v>
      </c>
      <c r="H3233">
        <v>2.14</v>
      </c>
      <c r="I3233" t="s">
        <v>753</v>
      </c>
    </row>
    <row r="3234" spans="1:9" x14ac:dyDescent="0.3">
      <c r="A3234">
        <v>106</v>
      </c>
      <c r="B3234" t="s">
        <v>92</v>
      </c>
      <c r="C3234" t="s">
        <v>72</v>
      </c>
      <c r="D3234" t="s">
        <v>73</v>
      </c>
      <c r="E3234" t="s">
        <v>62</v>
      </c>
      <c r="F3234" s="107">
        <v>44561</v>
      </c>
      <c r="G3234">
        <v>0</v>
      </c>
      <c r="H3234">
        <v>0</v>
      </c>
      <c r="I3234" t="s">
        <v>756</v>
      </c>
    </row>
    <row r="3235" spans="1:9" x14ac:dyDescent="0.3">
      <c r="A3235">
        <v>126</v>
      </c>
      <c r="B3235" t="s">
        <v>107</v>
      </c>
      <c r="C3235" t="s">
        <v>72</v>
      </c>
      <c r="D3235" t="s">
        <v>73</v>
      </c>
      <c r="E3235" t="s">
        <v>62</v>
      </c>
      <c r="F3235" s="107">
        <v>44561</v>
      </c>
      <c r="G3235">
        <v>0.1370801919122687</v>
      </c>
      <c r="H3235">
        <v>2</v>
      </c>
      <c r="I3235" t="s">
        <v>888</v>
      </c>
    </row>
    <row r="3236" spans="1:9" x14ac:dyDescent="0.3">
      <c r="A3236">
        <v>127</v>
      </c>
      <c r="B3236" t="s">
        <v>108</v>
      </c>
      <c r="C3236" t="s">
        <v>72</v>
      </c>
      <c r="D3236" t="s">
        <v>73</v>
      </c>
      <c r="E3236" t="s">
        <v>62</v>
      </c>
      <c r="F3236" s="107">
        <v>44561</v>
      </c>
      <c r="G3236">
        <v>0</v>
      </c>
      <c r="H3236">
        <v>0</v>
      </c>
      <c r="I3236" t="s">
        <v>890</v>
      </c>
    </row>
    <row r="3237" spans="1:9" x14ac:dyDescent="0.3">
      <c r="A3237">
        <v>144</v>
      </c>
      <c r="B3237" t="s">
        <v>117</v>
      </c>
      <c r="C3237" t="s">
        <v>85</v>
      </c>
      <c r="D3237" t="s">
        <v>73</v>
      </c>
      <c r="E3237" t="s">
        <v>24</v>
      </c>
      <c r="F3237" s="107">
        <v>44561</v>
      </c>
      <c r="G3237">
        <v>2.9444444444444451</v>
      </c>
      <c r="H3237">
        <v>3</v>
      </c>
      <c r="I3237" t="s">
        <v>932</v>
      </c>
    </row>
    <row r="3238" spans="1:9" x14ac:dyDescent="0.3">
      <c r="A3238">
        <v>216</v>
      </c>
      <c r="B3238" t="s">
        <v>155</v>
      </c>
      <c r="C3238" t="s">
        <v>98</v>
      </c>
      <c r="D3238" t="s">
        <v>73</v>
      </c>
      <c r="E3238" t="s">
        <v>24</v>
      </c>
      <c r="F3238" s="107">
        <v>44561</v>
      </c>
      <c r="G3238">
        <v>0</v>
      </c>
      <c r="H3238">
        <v>100</v>
      </c>
      <c r="I3238" t="s">
        <v>1089</v>
      </c>
    </row>
    <row r="3239" spans="1:9" x14ac:dyDescent="0.3">
      <c r="A3239">
        <v>221</v>
      </c>
      <c r="B3239" t="s">
        <v>161</v>
      </c>
      <c r="C3239" t="s">
        <v>98</v>
      </c>
      <c r="D3239" t="s">
        <v>73</v>
      </c>
      <c r="E3239" t="s">
        <v>24</v>
      </c>
      <c r="F3239" s="107">
        <v>44561</v>
      </c>
      <c r="G3239">
        <v>0</v>
      </c>
      <c r="H3239">
        <v>100</v>
      </c>
      <c r="I3239" t="s">
        <v>1151</v>
      </c>
    </row>
    <row r="3240" spans="1:9" x14ac:dyDescent="0.3">
      <c r="A3240">
        <v>222</v>
      </c>
      <c r="B3240" t="s">
        <v>162</v>
      </c>
      <c r="C3240" t="s">
        <v>98</v>
      </c>
      <c r="D3240" t="s">
        <v>73</v>
      </c>
      <c r="E3240" t="s">
        <v>24</v>
      </c>
      <c r="F3240" s="107">
        <v>44561</v>
      </c>
      <c r="G3240">
        <v>0</v>
      </c>
      <c r="H3240">
        <v>90</v>
      </c>
      <c r="I3240" t="s">
        <v>1155</v>
      </c>
    </row>
    <row r="3241" spans="1:9" x14ac:dyDescent="0.3">
      <c r="A3241">
        <v>223</v>
      </c>
      <c r="B3241" t="s">
        <v>163</v>
      </c>
      <c r="C3241" t="s">
        <v>98</v>
      </c>
      <c r="D3241" t="s">
        <v>73</v>
      </c>
      <c r="E3241" t="s">
        <v>24</v>
      </c>
      <c r="F3241" s="107">
        <v>44561</v>
      </c>
      <c r="G3241">
        <v>0</v>
      </c>
      <c r="H3241">
        <v>100</v>
      </c>
      <c r="I3241" t="s">
        <v>1158</v>
      </c>
    </row>
    <row r="3242" spans="1:9" x14ac:dyDescent="0.3">
      <c r="A3242">
        <v>226</v>
      </c>
      <c r="B3242" t="s">
        <v>166</v>
      </c>
      <c r="C3242" t="s">
        <v>98</v>
      </c>
      <c r="D3242" t="s">
        <v>73</v>
      </c>
      <c r="E3242" t="s">
        <v>24</v>
      </c>
      <c r="F3242" s="107">
        <v>44561</v>
      </c>
      <c r="G3242">
        <v>0</v>
      </c>
      <c r="H3242">
        <v>2</v>
      </c>
      <c r="I3242" t="s">
        <v>1197</v>
      </c>
    </row>
    <row r="3243" spans="1:9" x14ac:dyDescent="0.3">
      <c r="A3243">
        <v>227</v>
      </c>
      <c r="B3243" t="s">
        <v>1201</v>
      </c>
      <c r="C3243" t="s">
        <v>98</v>
      </c>
      <c r="D3243" t="s">
        <v>73</v>
      </c>
      <c r="E3243" t="s">
        <v>62</v>
      </c>
      <c r="F3243" s="107">
        <v>44561</v>
      </c>
      <c r="G3243">
        <v>0</v>
      </c>
      <c r="H3243">
        <v>0.3</v>
      </c>
      <c r="I3243" t="s">
        <v>1202</v>
      </c>
    </row>
    <row r="3244" spans="1:9" x14ac:dyDescent="0.3">
      <c r="A3244">
        <v>228</v>
      </c>
      <c r="B3244" t="s">
        <v>168</v>
      </c>
      <c r="C3244" t="s">
        <v>98</v>
      </c>
      <c r="D3244" t="s">
        <v>73</v>
      </c>
      <c r="E3244" t="s">
        <v>24</v>
      </c>
      <c r="F3244" s="107">
        <v>44561</v>
      </c>
      <c r="G3244">
        <v>137.43493771565591</v>
      </c>
      <c r="H3244">
        <v>100</v>
      </c>
      <c r="I3244" t="s">
        <v>1205</v>
      </c>
    </row>
    <row r="3245" spans="1:9" x14ac:dyDescent="0.3">
      <c r="A3245">
        <v>244</v>
      </c>
      <c r="B3245" t="s">
        <v>184</v>
      </c>
      <c r="C3245" t="s">
        <v>98</v>
      </c>
      <c r="D3245" t="s">
        <v>73</v>
      </c>
      <c r="E3245" t="s">
        <v>62</v>
      </c>
      <c r="F3245" s="107">
        <v>44561</v>
      </c>
      <c r="G3245">
        <v>20</v>
      </c>
      <c r="I3245" t="s">
        <v>1283</v>
      </c>
    </row>
    <row r="3246" spans="1:9" x14ac:dyDescent="0.3">
      <c r="A3246">
        <v>272</v>
      </c>
      <c r="B3246" t="s">
        <v>220</v>
      </c>
      <c r="C3246" t="s">
        <v>72</v>
      </c>
      <c r="D3246" t="s">
        <v>73</v>
      </c>
      <c r="E3246" t="s">
        <v>62</v>
      </c>
      <c r="F3246" s="107">
        <v>44561</v>
      </c>
      <c r="G3246">
        <v>0</v>
      </c>
      <c r="H3246">
        <v>0</v>
      </c>
      <c r="I3246" t="s">
        <v>1338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Hoja4</vt:lpstr>
      <vt:lpstr>Consolidado Historico</vt:lpstr>
      <vt:lpstr>Consolidado Semestral</vt:lpstr>
      <vt:lpstr>Consolidado Cierres</vt:lpstr>
      <vt:lpstr>Desglose Series</vt:lpstr>
      <vt:lpstr>Desglose Analisis</vt:lpstr>
      <vt:lpstr>Catalogo Indicadores</vt:lpstr>
      <vt:lpstr>Base Normalizada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Licec Ximena Silva Goyeneche</dc:creator>
  <cp:lastModifiedBy>Ximena Silva</cp:lastModifiedBy>
  <dcterms:created xsi:type="dcterms:W3CDTF">2023-08-01T19:57:41Z</dcterms:created>
  <dcterms:modified xsi:type="dcterms:W3CDTF">2026-03-12T03:43:23Z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0x0101004B3553A73F55864994CAF6806DB2233B</vt:lpwstr>
  </property>
  <property fmtid="{D5CDD505-2E9C-101B-9397-08002B2CF9AE}" pid="3" name="MediaServiceImageTags">
    <vt:lpwstr/>
  </property>
</Properties>
</file>